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showInkAnnotation="0"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ilona\Downloads\"/>
    </mc:Choice>
  </mc:AlternateContent>
  <xr:revisionPtr revIDLastSave="0" documentId="8_{9D05B8CD-A8BA-4552-B1C1-4F2622E52543}" xr6:coauthVersionLast="47" xr6:coauthVersionMax="47" xr10:uidLastSave="{00000000-0000-0000-0000-000000000000}"/>
  <bookViews>
    <workbookView xWindow="-108" yWindow="-108" windowWidth="23256" windowHeight="13176" tabRatio="844" firstSheet="2" activeTab="2" xr2:uid="{00000000-000D-0000-FFFF-FFFF00000000}"/>
  </bookViews>
  <sheets>
    <sheet name="UCI_ID" sheetId="51" state="hidden" r:id="rId1"/>
    <sheet name="Source Int" sheetId="43" state="hidden" r:id="rId2"/>
    <sheet name="Données épreuves" sheetId="33" r:id="rId3"/>
    <sheet name="Insertion engagement internet" sheetId="32" r:id="rId4"/>
    <sheet name="Engagés" sheetId="11" r:id="rId5"/>
    <sheet name="Enga manuel" sheetId="24" r:id="rId6"/>
    <sheet name="Liste des engagés FFC" sheetId="58" r:id="rId7"/>
    <sheet name="Liste des partants FFC" sheetId="35" r:id="rId8"/>
    <sheet name="Partants (liste simplifiée)" sheetId="49" r:id="rId9"/>
    <sheet name="EMARGEMENT" sheetId="12" r:id="rId10"/>
    <sheet name="Grille" sheetId="50" r:id="rId11"/>
    <sheet name="Saisie CLASSEMENT" sheetId="13" r:id="rId12"/>
    <sheet name="Edition Class INTERNET" sheetId="18" r:id="rId13"/>
    <sheet name="Edition Class Cat1" sheetId="37" r:id="rId14"/>
    <sheet name="Edition Class Cat2" sheetId="39" r:id="rId15"/>
    <sheet name="Edition Class Cat Age" sheetId="56" r:id="rId16"/>
    <sheet name="Edition Class Dame" sheetId="59" r:id="rId17"/>
    <sheet name="Edit Class Equipes" sheetId="40" r:id="rId18"/>
    <sheet name="Edition Class Annexe 1" sheetId="54" r:id="rId19"/>
    <sheet name="Edition Class Annexe 2" sheetId="55" r:id="rId20"/>
    <sheet name="Fichier cicle web" sheetId="36" r:id="rId21"/>
    <sheet name="Fichier cicle web annexe 1" sheetId="53" r:id="rId22"/>
    <sheet name="Fichier cicle web annexe 2" sheetId="42" r:id="rId23"/>
    <sheet name="Fichier cicle web annexe 3" sheetId="57" r:id="rId24"/>
    <sheet name="Fichier cicle web annexe 4" sheetId="60" r:id="rId25"/>
    <sheet name="Facture engagements" sheetId="34" r:id="rId26"/>
    <sheet name="ETAT RESULT RECTO" sheetId="27" r:id="rId27"/>
    <sheet name="ETAT RESULT VERSO" sheetId="28" r:id="rId28"/>
    <sheet name="FICHE OBSERVATION" sheetId="44" r:id="rId29"/>
    <sheet name="Secours - Recto" sheetId="45" r:id="rId30"/>
    <sheet name="Secours - Verso" sheetId="46" r:id="rId31"/>
    <sheet name="Prime - Recto" sheetId="47" r:id="rId32"/>
    <sheet name="Prime - Verso" sheetId="48" r:id="rId33"/>
    <sheet name="Rapport Jury" sheetId="31" r:id="rId34"/>
  </sheets>
  <externalReferences>
    <externalReference r:id="rId35"/>
    <externalReference r:id="rId36"/>
    <externalReference r:id="rId37"/>
  </externalReferences>
  <definedNames>
    <definedName name="_xlnm._FilterDatabase" localSheetId="17" hidden="1">'Edit Class Equipes'!$R$2:$W$206</definedName>
    <definedName name="_xlnm._FilterDatabase" localSheetId="18" hidden="1">'Edition Class Annexe 1'!#REF!</definedName>
    <definedName name="_xlnm._FilterDatabase" localSheetId="19" hidden="1">'Edition Class Annexe 2'!#REF!</definedName>
    <definedName name="_xlnm._FilterDatabase" localSheetId="15" hidden="1">'Edition Class Cat Age'!$R$2:$X$206</definedName>
    <definedName name="_xlnm._FilterDatabase" localSheetId="13" hidden="1">'Edition Class Cat1'!$S$2:$Y$206</definedName>
    <definedName name="_xlnm._FilterDatabase" localSheetId="14" hidden="1">'Edition Class Cat2'!$S$2:$Y$206</definedName>
    <definedName name="_xlnm._FilterDatabase" localSheetId="16" hidden="1">'Edition Class Dame'!$R$2:$Y$206</definedName>
    <definedName name="_xlnm._FilterDatabase" localSheetId="12" hidden="1">'Edition Class INTERNET'!$B$5:$I$205</definedName>
    <definedName name="_xlnm._FilterDatabase" localSheetId="3" hidden="1">'Insertion engagement internet'!#REF!</definedName>
    <definedName name="_xlnm._FilterDatabase" localSheetId="0" hidden="1">UCI_ID!$A$1:$I$1</definedName>
    <definedName name="Arbitre" localSheetId="15">#REF!</definedName>
    <definedName name="Arbitre" localSheetId="16">#REF!</definedName>
    <definedName name="Arbitre" localSheetId="23">#REF!</definedName>
    <definedName name="Arbitre" localSheetId="24">#REF!</definedName>
    <definedName name="Arbitre" localSheetId="6">#REF!</definedName>
    <definedName name="Arbitre" localSheetId="31">#REF!</definedName>
    <definedName name="Arbitre" localSheetId="32">#REF!</definedName>
    <definedName name="Arbitre" localSheetId="29">#REF!</definedName>
    <definedName name="Arbitre" localSheetId="30">#REF!</definedName>
    <definedName name="Arbitre">#REF!</definedName>
    <definedName name="CHERCHE_EQUIPE" localSheetId="16">[3]Engagés!$A$10:$J$509</definedName>
    <definedName name="CHERCHE_EQUIPE" localSheetId="24">[3]Engagés!$A$10:$J$509</definedName>
    <definedName name="CHERCHE_EQUIPE">Engagés!$A$10:$J$509</definedName>
    <definedName name="CLEAR">'Saisie CLASSEMENT'!$AL$49:$AT$73</definedName>
    <definedName name="_xlnm.Criteria" localSheetId="17">'Edit Class Equipes'!$L$2:$L$5</definedName>
    <definedName name="_xlnm.Criteria" localSheetId="18">'Edition Class Annexe 1'!#REF!</definedName>
    <definedName name="_xlnm.Criteria" localSheetId="19">'Edition Class Annexe 2'!#REF!</definedName>
    <definedName name="_xlnm.Criteria" localSheetId="15">'Edition Class Cat Age'!$M$2:$M$5</definedName>
    <definedName name="_xlnm.Criteria" localSheetId="13">'Edition Class Cat1'!$M$2:$M$5</definedName>
    <definedName name="_xlnm.Criteria" localSheetId="14">'Edition Class Cat2'!$M$2:$M$5</definedName>
    <definedName name="_xlnm.Criteria" localSheetId="16">'Edition Class Dame'!$N$2:$N$3</definedName>
    <definedName name="dossard_saisie" localSheetId="16">'[3]Saisie CLASSEMENT'!$C$8:$C$207</definedName>
    <definedName name="dossard_saisie" localSheetId="24">'[3]Saisie CLASSEMENT'!$C$8:$C$207</definedName>
    <definedName name="dossard_saisie">'Saisie CLASSEMENT'!$C$8:$C$207</definedName>
    <definedName name="engage_J" localSheetId="16">IF(AND([3]Engagés!$K1&gt;0,LEN([3]Engagés!$K1)&gt;0),[3]Engagés!$K1,"")</definedName>
    <definedName name="engage_J" localSheetId="24">IF(AND([3]Engagés!$K1&gt;0,LEN([3]Engagés!$K1)&gt;0),[3]Engagés!$K1,"")</definedName>
    <definedName name="engage_J">IF(AND(Engagés!$K1&gt;0,LEN(Engagés!$K1)&gt;0),Engagés!$K1,"")</definedName>
    <definedName name="engage_k" localSheetId="16">IF(AND([3]Engagés!$L1&gt;0,LEN([3]Engagés!$L1)&gt;0),[3]Engagés!$L1,"")</definedName>
    <definedName name="engage_k" localSheetId="24">IF(AND([3]Engagés!$L1&gt;0,LEN([3]Engagés!$L1)&gt;0),[3]Engagés!$L1,"")</definedName>
    <definedName name="engage_k">IF(AND(Engagés!$L1&gt;0,LEN(Engagés!$L1)&gt;0),Engagés!$L1,"")</definedName>
    <definedName name="engage_l" localSheetId="16">IF(AND([3]Engagés!$N1&gt;0,LEN([3]Engagés!$N1)&gt;0),[3]Engagés!$N1,"")</definedName>
    <definedName name="engage_l" localSheetId="24">IF(AND([3]Engagés!$N1&gt;0,LEN([3]Engagés!$N1)&gt;0),[3]Engagés!$N1,"")</definedName>
    <definedName name="engage_l">IF(AND(Engagés!$N1&gt;0,LEN(Engagés!$N1)&gt;0),Engagés!$N1,"")</definedName>
    <definedName name="_xlnm.Extract" localSheetId="17">'Edit Class Equipes'!$C$5:$C$5</definedName>
    <definedName name="_xlnm.Extract" localSheetId="18">'Edition Class Annexe 1'!$C$5:$H$5</definedName>
    <definedName name="_xlnm.Extract" localSheetId="19">'Edition Class Annexe 2'!$C$5:$H$5</definedName>
    <definedName name="_xlnm.Extract" localSheetId="15">'Edition Class Cat Age'!$C$5:$I$5</definedName>
    <definedName name="_xlnm.Extract" localSheetId="13">'Edition Class Cat1'!$C$5:$I$5</definedName>
    <definedName name="_xlnm.Extract" localSheetId="14">'Edition Class Cat2'!$C$5:$I$5</definedName>
    <definedName name="_xlnm.Extract" localSheetId="16">'Edition Class Dame'!$C$5:$J$5</definedName>
    <definedName name="fdsfdfs" localSheetId="15">#REF!</definedName>
    <definedName name="fdsfdfs" localSheetId="16">#REF!</definedName>
    <definedName name="fdsfdfs" localSheetId="23">#REF!</definedName>
    <definedName name="fdsfdfs" localSheetId="24">#REF!</definedName>
    <definedName name="fdsfdfs" localSheetId="6">#REF!</definedName>
    <definedName name="fdsfdfs">#REF!</definedName>
    <definedName name="_xlnm.Print_Titles" localSheetId="12">'Edition Class INTERNET'!$1:$5</definedName>
    <definedName name="_xlnm.Print_Titles" localSheetId="9">EMARGEMENT!$1:$3</definedName>
    <definedName name="_xlnm.Print_Titles" localSheetId="5">'Enga manuel'!$1:$5</definedName>
    <definedName name="_xlnm.Print_Titles" localSheetId="4">Engagés!$1:$9</definedName>
    <definedName name="_xlnm.Print_Titles" localSheetId="20">'Fichier cicle web'!$1:$8</definedName>
    <definedName name="_xlnm.Print_Titles" localSheetId="6">'Liste des engagés FFC'!$1:$6</definedName>
    <definedName name="_xlnm.Print_Titles" localSheetId="7">'Liste des partants FFC'!$1:$6</definedName>
    <definedName name="_xlnm.Print_Titles" localSheetId="8">'Partants (liste simplifiée)'!$1:$6</definedName>
    <definedName name="_xlnm.Print_Titles" localSheetId="11">'Saisie CLASSEMENT'!$1:$7</definedName>
    <definedName name="Liste_Cat1" localSheetId="16">OFFSET('[3]Edition Class Cat1'!$AD$1,1,0,COUNTA('[3]Edition Class Cat1'!$AD$2:$AD$94)-COUNTBLANK('[3]Edition Class Cat1'!$AD$2:$AD$94))</definedName>
    <definedName name="Liste_Cat1" localSheetId="24">OFFSET('[3]Edition Class Cat1'!$AD$1,1,0,COUNTA('[3]Edition Class Cat1'!$AD$2:$AD$94)-COUNTBLANK('[3]Edition Class Cat1'!$AD$2:$AD$94))</definedName>
    <definedName name="Liste_Cat1">OFFSET('Edition Class Cat1'!$AD$1,1,0,COUNTA('Edition Class Cat1'!$AD$2:$AD$94)-COUNTBLANK('Edition Class Cat1'!$AD$2:$AD$94))</definedName>
    <definedName name="liste_cat2" localSheetId="16">OFFSET('[3]Edition Class Cat2'!$AD$1,1,0,COUNTA('[3]Edition Class Cat2'!$AD$2:$AD$94)-COUNTBLANK('[3]Edition Class Cat2'!$AD$2:$AD$94))</definedName>
    <definedName name="liste_cat2" localSheetId="24">OFFSET('[3]Edition Class Cat2'!$AD$1,1,0,COUNTA('[3]Edition Class Cat2'!$AD$2:$AD$94)-COUNTBLANK('[3]Edition Class Cat2'!$AD$2:$AD$94))</definedName>
    <definedName name="Liste_Cat2">OFFSET('Edition Class Cat2'!$AD$1,1,0,COUNTA('Edition Class Cat2'!$AD$2:$AD$94)-COUNTBLANK('Edition Class Cat2'!$AD$2:$AD$94))</definedName>
    <definedName name="liste_cateage" localSheetId="16">OFFSET('Edition Class Dame'!$AC$1,1,0,COUNTA('Edition Class Dame'!$AC$2:$AC$94)-COUNTBLANK('Edition Class Dame'!$AC$2:$AC$94))</definedName>
    <definedName name="liste_cateage" localSheetId="24">OFFSET('[3]Edition Class CatAge'!$AB$1,1,0,COUNTA('[3]Edition Class CatAge'!$AB$2:$AB$94)-COUNTBLANK('[3]Edition Class CatAge'!$AB$2:$AB$94))</definedName>
    <definedName name="liste_cateage">OFFSET('Edition Class Cat Age'!$AB$1,1,0,COUNTA('Edition Class Cat Age'!$AB$2:$AB$94)-COUNTBLANK('Edition Class Cat Age'!$AB$2:$AB$94))</definedName>
    <definedName name="LISTE_COUREURS">[1]S_Cour!$F$5:$AF$304</definedName>
    <definedName name="LISTE_ETAPE">[1]INFO!$D$7:$AA$12</definedName>
    <definedName name="Liste_scat" localSheetId="16">OFFSET('[3]Edition Class Cat1'!$AF$1,1,0,COUNTA('[3]Edition Class Cat1'!$AF$2:$AF$94)-COUNTBLANK('[3]Edition Class Cat1'!$AF$2:$AF$94))</definedName>
    <definedName name="Liste_scat" localSheetId="24">OFFSET('[3]Edition Class Cat1'!$AF$1,1,0,COUNTA('[3]Edition Class Cat1'!$AF$2:$AF$94)-COUNTBLANK('[3]Edition Class Cat1'!$AF$2:$AF$94))</definedName>
    <definedName name="Liste_scat">OFFSET('Edition Class Cat1'!$AF$1,1,0,COUNTA('Edition Class Cat1'!$AF$2:$AF$94)-COUNTBLANK('Edition Class Cat1'!$AF$2:$AF$94))</definedName>
    <definedName name="liste_scat2" localSheetId="16">OFFSET('[3]Edition Class Cat2'!$AF$1,1,0,COUNTA('[3]Edition Class Cat2'!$AF$2:$AF$94)-COUNTBLANK('[3]Edition Class Cat2'!$AF$2:$AF$94))</definedName>
    <definedName name="liste_scat2" localSheetId="24">OFFSET('[3]Edition Class Cat2'!$AF$1,1,0,COUNTA('[3]Edition Class Cat2'!$AF$2:$AF$94)-COUNTBLANK('[3]Edition Class Cat2'!$AF$2:$AF$94))</definedName>
    <definedName name="liste_scat2">OFFSET('Edition Class Cat2'!$AF$1,1,0,COUNTA('Edition Class Cat2'!$AF$2:$AF$94)-COUNTBLANK('Edition Class Cat2'!$AF$2:$AF$94))</definedName>
    <definedName name="lp">[2]Partants!$A$6:$E$1340</definedName>
    <definedName name="Niveau" localSheetId="18">#REF!</definedName>
    <definedName name="Niveau" localSheetId="19">#REF!</definedName>
    <definedName name="Niveau" localSheetId="15">#REF!</definedName>
    <definedName name="Niveau" localSheetId="16">#REF!</definedName>
    <definedName name="Niveau" localSheetId="23">#REF!</definedName>
    <definedName name="Niveau" localSheetId="24">#REF!</definedName>
    <definedName name="Niveau" localSheetId="6">#REF!</definedName>
    <definedName name="Niveau" localSheetId="31">#REF!</definedName>
    <definedName name="Niveau" localSheetId="32">#REF!</definedName>
    <definedName name="Niveau" localSheetId="29">#REF!</definedName>
    <definedName name="Niveau" localSheetId="30">#REF!</definedName>
    <definedName name="Niveau">#REF!</definedName>
    <definedName name="NiveauArbitre" localSheetId="18">#REF!</definedName>
    <definedName name="NiveauArbitre" localSheetId="19">#REF!</definedName>
    <definedName name="NiveauArbitre" localSheetId="15">#REF!</definedName>
    <definedName name="NiveauArbitre" localSheetId="16">#REF!</definedName>
    <definedName name="NiveauArbitre" localSheetId="23">#REF!</definedName>
    <definedName name="NiveauArbitre" localSheetId="24">#REF!</definedName>
    <definedName name="NiveauArbitre" localSheetId="6">#REF!</definedName>
    <definedName name="NiveauArbitre" localSheetId="31">#REF!</definedName>
    <definedName name="NiveauArbitre" localSheetId="32">#REF!</definedName>
    <definedName name="NiveauArbitre" localSheetId="29">#REF!</definedName>
    <definedName name="NiveauArbitre" localSheetId="30">#REF!</definedName>
    <definedName name="NiveauArbitre">#REF!</definedName>
    <definedName name="OLE_LINK1" localSheetId="33">'Rapport Jury'!$A$1</definedName>
    <definedName name="PE">'Saisie CLASSEMENT'!$AL$49</definedName>
    <definedName name="PERES">'Saisie CLASSEMENT'!$AL$49:$AT$73</definedName>
    <definedName name="RES" localSheetId="18">#REF!</definedName>
    <definedName name="RES" localSheetId="19">#REF!</definedName>
    <definedName name="RES" localSheetId="15">#REF!</definedName>
    <definedName name="RES" localSheetId="16">#REF!</definedName>
    <definedName name="RES" localSheetId="21">#REF!</definedName>
    <definedName name="RES" localSheetId="22">#REF!</definedName>
    <definedName name="RES" localSheetId="23">#REF!</definedName>
    <definedName name="RES" localSheetId="24">#REF!</definedName>
    <definedName name="RES" localSheetId="6">#REF!</definedName>
    <definedName name="RES" localSheetId="8">#REF!</definedName>
    <definedName name="RES" localSheetId="1">#REF!</definedName>
    <definedName name="RES">#REF!</definedName>
    <definedName name="Texte1" localSheetId="33">'Rapport Jury'!#REF!</definedName>
    <definedName name="Texte10" localSheetId="33">'Rapport Jury'!#REF!</definedName>
    <definedName name="Texte11" localSheetId="33">'Rapport Jury'!#REF!</definedName>
    <definedName name="Texte12" localSheetId="33">'Rapport Jury'!#REF!</definedName>
    <definedName name="Texte13" localSheetId="33">'Rapport Jury'!#REF!</definedName>
    <definedName name="Texte14" localSheetId="33">'Rapport Jury'!#REF!</definedName>
    <definedName name="Texte15" localSheetId="33">'Rapport Jury'!#REF!</definedName>
    <definedName name="Texte16" localSheetId="33">'Rapport Jury'!$A$8</definedName>
    <definedName name="Texte17" localSheetId="33">'Rapport Jury'!#REF!</definedName>
    <definedName name="Texte18" localSheetId="33">'Rapport Jury'!$A$12</definedName>
    <definedName name="Texte19" localSheetId="33">'Rapport Jury'!$K$12</definedName>
    <definedName name="Texte2" localSheetId="33">'Rapport Jury'!#REF!</definedName>
    <definedName name="Texte20" localSheetId="33">'Rapport Jury'!$A$14</definedName>
    <definedName name="Texte21" localSheetId="33">'Rapport Jury'!$A$16</definedName>
    <definedName name="Texte22" localSheetId="33">'Rapport Jury'!$B$18</definedName>
    <definedName name="Texte23" localSheetId="33">'Rapport Jury'!$E$18</definedName>
    <definedName name="Texte24" localSheetId="33">'Rapport Jury'!$L$18</definedName>
    <definedName name="Texte25" localSheetId="33">'Rapport Jury'!$A$20</definedName>
    <definedName name="Texte28" localSheetId="33">'Rapport Jury'!$F$20</definedName>
    <definedName name="Texte29" localSheetId="33">'Rapport Jury'!#REF!</definedName>
    <definedName name="Texte3" localSheetId="33">'Rapport Jury'!#REF!</definedName>
    <definedName name="Texte30" localSheetId="33">'Rapport Jury'!#REF!</definedName>
    <definedName name="Texte31" localSheetId="33">'Rapport Jury'!#REF!</definedName>
    <definedName name="Texte32" localSheetId="33">'Rapport Jury'!#REF!</definedName>
    <definedName name="Texte33" localSheetId="33">'Rapport Jury'!#REF!</definedName>
    <definedName name="Texte36" localSheetId="33">'Rapport Jury'!$G$109</definedName>
    <definedName name="Texte4" localSheetId="33">'Rapport Jury'!#REF!</definedName>
    <definedName name="Texte5" localSheetId="33">'Rapport Jury'!#REF!</definedName>
    <definedName name="Texte6" localSheetId="33">'Rapport Jury'!#REF!</definedName>
    <definedName name="Texte7" localSheetId="33">'Rapport Jury'!#REF!</definedName>
    <definedName name="Texte8" localSheetId="33">'Rapport Jury'!#REF!</definedName>
    <definedName name="Texte9" localSheetId="33">'Rapport Jury'!#REF!</definedName>
    <definedName name="TPE">'Saisie CLASSEMENT'!$AT$49:$AT$73</definedName>
    <definedName name="_xlnm.Print_Area" localSheetId="2">'Données épreuves'!$A$6:$J$67</definedName>
    <definedName name="_xlnm.Print_Area" localSheetId="17">'Edit Class Equipes'!$B$1:$E$200</definedName>
    <definedName name="_xlnm.Print_Area" localSheetId="18">'Edition Class Annexe 1'!$A$1:$I$10</definedName>
    <definedName name="_xlnm.Print_Area" localSheetId="19">'Edition Class Annexe 2'!$A$1:$I$10</definedName>
    <definedName name="_xlnm.Print_Area" localSheetId="15">'Edition Class Cat Age'!$A$1:$K$206</definedName>
    <definedName name="_xlnm.Print_Area" localSheetId="13">'Edition Class Cat1'!$B$1:$J$206</definedName>
    <definedName name="_xlnm.Print_Area" localSheetId="14">'Edition Class Cat2'!$A$1:$K$206</definedName>
    <definedName name="_xlnm.Print_Area" localSheetId="16">'Edition Class Dame'!$A$1:$L$206</definedName>
    <definedName name="_xlnm.Print_Area" localSheetId="12">'Edition Class INTERNET'!$B$6:$I$205</definedName>
    <definedName name="_xlnm.Print_Area" localSheetId="9">EMARGEMENT!$B$1:$N$59</definedName>
    <definedName name="_xlnm.Print_Area" localSheetId="5">'Enga manuel'!$A:$L</definedName>
    <definedName name="_xlnm.Print_Area" localSheetId="4">Engagés!$C:$T</definedName>
    <definedName name="_xlnm.Print_Area" localSheetId="25">'Facture engagements'!$A$1:$H$23</definedName>
    <definedName name="_xlnm.Print_Area" localSheetId="28">'FICHE OBSERVATION'!$A$1:$I$44</definedName>
    <definedName name="_xlnm.Print_Area" localSheetId="20">'Fichier cicle web'!$B$9:$K$221</definedName>
    <definedName name="_xlnm.Print_Area" localSheetId="21">'Fichier cicle web annexe 1'!$B$1:$K$220</definedName>
    <definedName name="_xlnm.Print_Area" localSheetId="22">'Fichier cicle web annexe 2'!$B$1:$K$220</definedName>
    <definedName name="_xlnm.Print_Area" localSheetId="23">'Fichier cicle web annexe 3'!$B$1:$L$220</definedName>
    <definedName name="_xlnm.Print_Area" localSheetId="24">'Fichier cicle web annexe 4'!$B$1:$L$220</definedName>
    <definedName name="_xlnm.Print_Area" localSheetId="10">Grille!$A$2:$J$6</definedName>
    <definedName name="_xlnm.Print_Area" localSheetId="6">'Liste des engagés FFC'!$C$1:$J$6</definedName>
    <definedName name="_xlnm.Print_Area" localSheetId="7">'Liste des partants FFC'!$C$1:$J$68</definedName>
    <definedName name="_xlnm.Print_Area" localSheetId="8">'Partants (liste simplifiée)'!$D$1:$L$45</definedName>
    <definedName name="_xlnm.Print_Area" localSheetId="31">'Prime - Recto'!$A$1:$D$29</definedName>
    <definedName name="_xlnm.Print_Area" localSheetId="32">'Prime - Verso'!$A$1:$H$33</definedName>
    <definedName name="_xlnm.Print_Area" localSheetId="33">'Rapport Jury'!$A$1:$M$117</definedName>
    <definedName name="_xlnm.Print_Area" localSheetId="11">'Saisie CLASSEMENT'!$A$1:$R$207</definedName>
    <definedName name="_xlnm.Print_Area" localSheetId="29">'Secours - Recto'!$A$1:$D$34</definedName>
    <definedName name="_xlnm.Print_Area" localSheetId="30">'Secours - Verso'!$A$1:$J$24</definedName>
    <definedName name="_xlnm.Print_Area" localSheetId="1">'Source Int'!#REF!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0" i="49" l="1"/>
  <c r="F230" i="49"/>
  <c r="E230" i="49"/>
  <c r="G229" i="49"/>
  <c r="F229" i="49"/>
  <c r="E229" i="49"/>
  <c r="G228" i="49"/>
  <c r="F228" i="49"/>
  <c r="E228" i="49"/>
  <c r="G227" i="49"/>
  <c r="F227" i="49"/>
  <c r="E227" i="49"/>
  <c r="G226" i="49"/>
  <c r="F226" i="49"/>
  <c r="E226" i="49"/>
  <c r="G225" i="49"/>
  <c r="F225" i="49"/>
  <c r="E225" i="49"/>
  <c r="G224" i="49"/>
  <c r="F224" i="49"/>
  <c r="E224" i="49"/>
  <c r="G223" i="49"/>
  <c r="F223" i="49"/>
  <c r="E223" i="49"/>
  <c r="G222" i="49"/>
  <c r="F222" i="49"/>
  <c r="E222" i="49"/>
  <c r="G221" i="49"/>
  <c r="F221" i="49"/>
  <c r="E221" i="49"/>
  <c r="G220" i="49"/>
  <c r="F220" i="49"/>
  <c r="E220" i="49"/>
  <c r="G219" i="49"/>
  <c r="F219" i="49"/>
  <c r="E219" i="49"/>
  <c r="G218" i="49"/>
  <c r="F218" i="49"/>
  <c r="E218" i="49"/>
  <c r="G217" i="49"/>
  <c r="F217" i="49"/>
  <c r="E217" i="49"/>
  <c r="S112" i="49"/>
  <c r="S113" i="49" s="1"/>
  <c r="S114" i="49" s="1"/>
  <c r="S115" i="49" s="1"/>
  <c r="S116" i="49" s="1"/>
  <c r="S117" i="49" s="1"/>
  <c r="C64" i="49"/>
  <c r="C65" i="49" s="1"/>
  <c r="C66" i="49" s="1"/>
  <c r="C67" i="49" s="1"/>
  <c r="C68" i="49" s="1"/>
  <c r="C69" i="49" s="1"/>
  <c r="C70" i="49" s="1"/>
  <c r="C71" i="49" s="1"/>
  <c r="C72" i="49" s="1"/>
  <c r="C73" i="49" s="1"/>
  <c r="C74" i="49" s="1"/>
  <c r="C75" i="49" s="1"/>
  <c r="C76" i="49" s="1"/>
  <c r="C77" i="49" s="1"/>
  <c r="C78" i="49" s="1"/>
  <c r="C79" i="49" s="1"/>
  <c r="C80" i="49" s="1"/>
  <c r="C81" i="49" s="1"/>
  <c r="C82" i="49" s="1"/>
  <c r="C83" i="49" s="1"/>
  <c r="C84" i="49" s="1"/>
  <c r="C85" i="49" s="1"/>
  <c r="C86" i="49" s="1"/>
  <c r="C87" i="49" s="1"/>
  <c r="C88" i="49" s="1"/>
  <c r="C89" i="49" s="1"/>
  <c r="C90" i="49" s="1"/>
  <c r="C91" i="49" s="1"/>
  <c r="C92" i="49" s="1"/>
  <c r="C93" i="49" s="1"/>
  <c r="C94" i="49" s="1"/>
  <c r="C95" i="49" s="1"/>
  <c r="C96" i="49" s="1"/>
  <c r="C97" i="49" s="1"/>
  <c r="C98" i="49" s="1"/>
  <c r="C99" i="49" s="1"/>
  <c r="C100" i="49" s="1"/>
  <c r="C101" i="49" s="1"/>
  <c r="C102" i="49" s="1"/>
  <c r="C103" i="49" s="1"/>
  <c r="C104" i="49" s="1"/>
  <c r="C105" i="49" s="1"/>
  <c r="C106" i="49" s="1"/>
  <c r="C107" i="49" s="1"/>
  <c r="C108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18" i="49" s="1"/>
  <c r="C120" i="49" s="1"/>
  <c r="C121" i="49" s="1"/>
  <c r="C122" i="49" s="1"/>
  <c r="C123" i="49" s="1"/>
  <c r="C124" i="49" s="1"/>
  <c r="C125" i="49" s="1"/>
  <c r="C126" i="49" s="1"/>
  <c r="C127" i="49" s="1"/>
  <c r="C128" i="49" s="1"/>
  <c r="C129" i="49" s="1"/>
  <c r="C130" i="49" s="1"/>
  <c r="C131" i="49" s="1"/>
  <c r="C132" i="49" s="1"/>
  <c r="C133" i="49" s="1"/>
  <c r="C134" i="49" s="1"/>
  <c r="C135" i="49" s="1"/>
  <c r="C136" i="49" s="1"/>
  <c r="C137" i="49" s="1"/>
  <c r="C138" i="49" s="1"/>
  <c r="C139" i="49" s="1"/>
  <c r="C140" i="49" s="1"/>
  <c r="C141" i="49" s="1"/>
  <c r="C142" i="49" s="1"/>
  <c r="C143" i="49" s="1"/>
  <c r="C144" i="49" s="1"/>
  <c r="C145" i="49" s="1"/>
  <c r="C146" i="49" s="1"/>
  <c r="C147" i="49" s="1"/>
  <c r="C148" i="49" s="1"/>
  <c r="C149" i="49" s="1"/>
  <c r="C150" i="49" s="1"/>
  <c r="C151" i="49" s="1"/>
  <c r="C152" i="49" s="1"/>
  <c r="C153" i="49" s="1"/>
  <c r="C154" i="49" s="1"/>
  <c r="C155" i="49" s="1"/>
  <c r="C156" i="49" s="1"/>
  <c r="C157" i="49" s="1"/>
  <c r="C158" i="49" s="1"/>
  <c r="C159" i="49" s="1"/>
  <c r="C160" i="49" s="1"/>
  <c r="C161" i="49" s="1"/>
  <c r="C162" i="49" s="1"/>
  <c r="C163" i="49" s="1"/>
  <c r="C164" i="49" s="1"/>
  <c r="C165" i="49" s="1"/>
  <c r="C166" i="49" s="1"/>
  <c r="C167" i="49" s="1"/>
  <c r="C168" i="49" s="1"/>
  <c r="C169" i="49" s="1"/>
  <c r="C170" i="49" s="1"/>
  <c r="C171" i="49" s="1"/>
  <c r="C172" i="49" s="1"/>
  <c r="C173" i="49" s="1"/>
  <c r="C174" i="49" s="1"/>
  <c r="C176" i="49" s="1"/>
  <c r="C177" i="49" s="1"/>
  <c r="C178" i="49" s="1"/>
  <c r="C179" i="49" s="1"/>
  <c r="C180" i="49" s="1"/>
  <c r="C181" i="49" s="1"/>
  <c r="C182" i="49" s="1"/>
  <c r="C183" i="49" s="1"/>
  <c r="C184" i="49" s="1"/>
  <c r="C185" i="49" s="1"/>
  <c r="C186" i="49" s="1"/>
  <c r="C187" i="49" s="1"/>
  <c r="C188" i="49" s="1"/>
  <c r="C189" i="49" s="1"/>
  <c r="C190" i="49" s="1"/>
  <c r="C191" i="49" s="1"/>
  <c r="C192" i="49" s="1"/>
  <c r="C193" i="49" s="1"/>
  <c r="C194" i="49" s="1"/>
  <c r="C195" i="49" s="1"/>
  <c r="C196" i="49" s="1"/>
  <c r="C197" i="49" s="1"/>
  <c r="C198" i="49" s="1"/>
  <c r="C199" i="49" s="1"/>
  <c r="C200" i="49" s="1"/>
  <c r="C201" i="49" s="1"/>
  <c r="C202" i="49" s="1"/>
  <c r="C203" i="49" s="1"/>
  <c r="C204" i="49" s="1"/>
  <c r="C205" i="49" s="1"/>
  <c r="C206" i="49" s="1"/>
  <c r="C207" i="49" s="1"/>
  <c r="C208" i="49" s="1"/>
  <c r="C209" i="49" s="1"/>
  <c r="C210" i="49" s="1"/>
  <c r="C211" i="49" s="1"/>
  <c r="C212" i="49" s="1"/>
  <c r="C213" i="49" s="1"/>
  <c r="C214" i="49" s="1"/>
  <c r="C215" i="49" s="1"/>
  <c r="C216" i="49" s="1"/>
  <c r="C217" i="49" s="1"/>
  <c r="C218" i="49" s="1"/>
  <c r="C219" i="49" s="1"/>
  <c r="C220" i="49" s="1"/>
  <c r="C221" i="49" s="1"/>
  <c r="C222" i="49" s="1"/>
  <c r="C223" i="49" s="1"/>
  <c r="C224" i="49" s="1"/>
  <c r="C225" i="49" s="1"/>
  <c r="C226" i="49" s="1"/>
  <c r="C227" i="49" s="1"/>
  <c r="C228" i="49" s="1"/>
  <c r="C229" i="49" s="1"/>
  <c r="C230" i="49" s="1"/>
  <c r="B64" i="49"/>
  <c r="B65" i="49" s="1"/>
  <c r="B66" i="49" s="1"/>
  <c r="B67" i="49" s="1"/>
  <c r="B68" i="49" s="1"/>
  <c r="B69" i="49" s="1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B83" i="49" s="1"/>
  <c r="B84" i="49" s="1"/>
  <c r="B85" i="49" s="1"/>
  <c r="B86" i="49" s="1"/>
  <c r="B87" i="49" s="1"/>
  <c r="B88" i="49" s="1"/>
  <c r="B89" i="49" s="1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00" i="49" s="1"/>
  <c r="B101" i="49" s="1"/>
  <c r="B102" i="49" s="1"/>
  <c r="B103" i="49" s="1"/>
  <c r="B104" i="49" s="1"/>
  <c r="B105" i="49" s="1"/>
  <c r="B106" i="49" s="1"/>
  <c r="B107" i="49" s="1"/>
  <c r="B108" i="49" s="1"/>
  <c r="B109" i="49" s="1"/>
  <c r="B110" i="49" s="1"/>
  <c r="B111" i="49" s="1"/>
  <c r="B112" i="49" s="1"/>
  <c r="B113" i="49" s="1"/>
  <c r="B114" i="49" s="1"/>
  <c r="B115" i="49" s="1"/>
  <c r="B116" i="49" s="1"/>
  <c r="B117" i="49" s="1"/>
  <c r="B118" i="49" s="1"/>
  <c r="B120" i="49" s="1"/>
  <c r="B121" i="49" s="1"/>
  <c r="B122" i="49" s="1"/>
  <c r="B123" i="49" s="1"/>
  <c r="B124" i="49" s="1"/>
  <c r="B125" i="49" s="1"/>
  <c r="B126" i="49" s="1"/>
  <c r="B127" i="49" s="1"/>
  <c r="B128" i="49" s="1"/>
  <c r="B129" i="49" s="1"/>
  <c r="B130" i="49" s="1"/>
  <c r="B131" i="49" s="1"/>
  <c r="B132" i="49" s="1"/>
  <c r="B133" i="49" s="1"/>
  <c r="B134" i="49" s="1"/>
  <c r="B135" i="49" s="1"/>
  <c r="B136" i="49" s="1"/>
  <c r="B137" i="49" s="1"/>
  <c r="B138" i="49" s="1"/>
  <c r="B139" i="49" s="1"/>
  <c r="B140" i="49" s="1"/>
  <c r="B141" i="49" s="1"/>
  <c r="B142" i="49" s="1"/>
  <c r="B143" i="49" s="1"/>
  <c r="B144" i="49" s="1"/>
  <c r="B145" i="49" s="1"/>
  <c r="B146" i="49" s="1"/>
  <c r="B147" i="49" s="1"/>
  <c r="B148" i="49" s="1"/>
  <c r="B149" i="49" s="1"/>
  <c r="B150" i="49" s="1"/>
  <c r="B151" i="49" s="1"/>
  <c r="B152" i="49" s="1"/>
  <c r="B153" i="49" s="1"/>
  <c r="B154" i="49" s="1"/>
  <c r="B155" i="49" s="1"/>
  <c r="B156" i="49" s="1"/>
  <c r="B157" i="49" s="1"/>
  <c r="B158" i="49" s="1"/>
  <c r="B159" i="49" s="1"/>
  <c r="B160" i="49" s="1"/>
  <c r="B161" i="49" s="1"/>
  <c r="B162" i="49" s="1"/>
  <c r="B163" i="49" s="1"/>
  <c r="B164" i="49" s="1"/>
  <c r="B165" i="49" s="1"/>
  <c r="B166" i="49" s="1"/>
  <c r="B167" i="49" s="1"/>
  <c r="B168" i="49" s="1"/>
  <c r="B169" i="49" s="1"/>
  <c r="B170" i="49" s="1"/>
  <c r="B171" i="49" s="1"/>
  <c r="B172" i="49" s="1"/>
  <c r="B173" i="49" s="1"/>
  <c r="B174" i="49" s="1"/>
  <c r="B176" i="49" s="1"/>
  <c r="B177" i="49" s="1"/>
  <c r="B178" i="49" s="1"/>
  <c r="B179" i="49" s="1"/>
  <c r="B180" i="49" s="1"/>
  <c r="B181" i="49" s="1"/>
  <c r="B182" i="49" s="1"/>
  <c r="B183" i="49" s="1"/>
  <c r="B184" i="49" s="1"/>
  <c r="B185" i="49" s="1"/>
  <c r="B186" i="49" s="1"/>
  <c r="B187" i="49" s="1"/>
  <c r="B188" i="49" s="1"/>
  <c r="B189" i="49" s="1"/>
  <c r="B190" i="49" s="1"/>
  <c r="B191" i="49" s="1"/>
  <c r="B192" i="49" s="1"/>
  <c r="B193" i="49" s="1"/>
  <c r="B194" i="49" s="1"/>
  <c r="B195" i="49" s="1"/>
  <c r="B196" i="49" s="1"/>
  <c r="B197" i="49" s="1"/>
  <c r="B198" i="49" s="1"/>
  <c r="B199" i="49" s="1"/>
  <c r="B200" i="49" s="1"/>
  <c r="B201" i="49" s="1"/>
  <c r="B202" i="49" s="1"/>
  <c r="B203" i="49" s="1"/>
  <c r="B204" i="49" s="1"/>
  <c r="B205" i="49" s="1"/>
  <c r="B206" i="49" s="1"/>
  <c r="B207" i="49" s="1"/>
  <c r="B208" i="49" s="1"/>
  <c r="B209" i="49" s="1"/>
  <c r="B210" i="49" s="1"/>
  <c r="B211" i="49" s="1"/>
  <c r="B212" i="49" s="1"/>
  <c r="B213" i="49" s="1"/>
  <c r="B214" i="49" s="1"/>
  <c r="B215" i="49" s="1"/>
  <c r="B216" i="49" s="1"/>
  <c r="B217" i="49" s="1"/>
  <c r="B218" i="49" s="1"/>
  <c r="B219" i="49" s="1"/>
  <c r="B220" i="49" s="1"/>
  <c r="B221" i="49" s="1"/>
  <c r="B222" i="49" s="1"/>
  <c r="B223" i="49" s="1"/>
  <c r="B224" i="49" s="1"/>
  <c r="B225" i="49" s="1"/>
  <c r="B226" i="49" s="1"/>
  <c r="B227" i="49" s="1"/>
  <c r="B228" i="49" s="1"/>
  <c r="B229" i="49" s="1"/>
  <c r="B230" i="49" s="1"/>
  <c r="C8" i="49"/>
  <c r="C9" i="49" s="1"/>
  <c r="C10" i="49" s="1"/>
  <c r="C11" i="49" s="1"/>
  <c r="C12" i="49" s="1"/>
  <c r="C13" i="49" s="1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B21" i="49" s="1"/>
  <c r="B22" i="49" s="1"/>
  <c r="B23" i="49" s="1"/>
  <c r="B24" i="49" s="1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47" i="49" s="1"/>
  <c r="B48" i="49" s="1"/>
  <c r="B49" i="49" s="1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2" i="49" s="1"/>
  <c r="A202" i="49" l="1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B389" i="60" l="1"/>
  <c r="B388" i="60"/>
  <c r="B387" i="60"/>
  <c r="B386" i="60"/>
  <c r="B385" i="60"/>
  <c r="B384" i="60"/>
  <c r="B383" i="60"/>
  <c r="B382" i="60"/>
  <c r="B381" i="60"/>
  <c r="B380" i="60"/>
  <c r="B379" i="60"/>
  <c r="B378" i="60"/>
  <c r="B377" i="60"/>
  <c r="B376" i="60"/>
  <c r="B375" i="60"/>
  <c r="B374" i="60"/>
  <c r="B373" i="60"/>
  <c r="B372" i="60"/>
  <c r="B371" i="60"/>
  <c r="B370" i="60"/>
  <c r="B369" i="60"/>
  <c r="B368" i="60"/>
  <c r="B367" i="60"/>
  <c r="B366" i="60"/>
  <c r="B365" i="60"/>
  <c r="B364" i="60"/>
  <c r="B363" i="60"/>
  <c r="B362" i="60"/>
  <c r="B361" i="60"/>
  <c r="B360" i="60"/>
  <c r="B359" i="60"/>
  <c r="B358" i="60"/>
  <c r="B357" i="60"/>
  <c r="B356" i="60"/>
  <c r="B355" i="60"/>
  <c r="B354" i="60"/>
  <c r="B353" i="60"/>
  <c r="B352" i="60"/>
  <c r="B351" i="60"/>
  <c r="B350" i="60"/>
  <c r="B349" i="60"/>
  <c r="B348" i="60"/>
  <c r="B347" i="60"/>
  <c r="B346" i="60"/>
  <c r="B345" i="60"/>
  <c r="B344" i="60"/>
  <c r="B343" i="60"/>
  <c r="B342" i="60"/>
  <c r="B341" i="60"/>
  <c r="B340" i="60"/>
  <c r="B339" i="60"/>
  <c r="B338" i="60"/>
  <c r="B337" i="60"/>
  <c r="B336" i="60"/>
  <c r="B335" i="60"/>
  <c r="B334" i="60"/>
  <c r="B333" i="60"/>
  <c r="B332" i="60"/>
  <c r="B331" i="60"/>
  <c r="B330" i="60"/>
  <c r="B329" i="60"/>
  <c r="B328" i="60"/>
  <c r="B327" i="60"/>
  <c r="B326" i="60"/>
  <c r="B325" i="60"/>
  <c r="B324" i="60"/>
  <c r="B323" i="60"/>
  <c r="B322" i="60"/>
  <c r="B321" i="60"/>
  <c r="B320" i="60"/>
  <c r="B319" i="60"/>
  <c r="B318" i="60"/>
  <c r="B317" i="60"/>
  <c r="B316" i="60"/>
  <c r="B315" i="60"/>
  <c r="B314" i="60"/>
  <c r="B313" i="60"/>
  <c r="B312" i="60"/>
  <c r="B311" i="60"/>
  <c r="B310" i="60"/>
  <c r="B309" i="60"/>
  <c r="B308" i="60"/>
  <c r="B307" i="60"/>
  <c r="C205" i="60"/>
  <c r="C204" i="60"/>
  <c r="C203" i="60"/>
  <c r="C202" i="60"/>
  <c r="C201" i="60"/>
  <c r="C200" i="60"/>
  <c r="C199" i="60"/>
  <c r="C198" i="60"/>
  <c r="C197" i="60"/>
  <c r="C196" i="60"/>
  <c r="C195" i="60"/>
  <c r="C194" i="60"/>
  <c r="C193" i="60"/>
  <c r="C192" i="60"/>
  <c r="C191" i="60"/>
  <c r="C190" i="60"/>
  <c r="C189" i="60"/>
  <c r="C188" i="60"/>
  <c r="C187" i="60"/>
  <c r="C186" i="60"/>
  <c r="C185" i="60"/>
  <c r="C184" i="60"/>
  <c r="C183" i="60"/>
  <c r="C182" i="60"/>
  <c r="C181" i="60"/>
  <c r="C180" i="60"/>
  <c r="C179" i="60"/>
  <c r="C178" i="60"/>
  <c r="C177" i="60"/>
  <c r="C176" i="60"/>
  <c r="C175" i="60"/>
  <c r="C174" i="60"/>
  <c r="C173" i="60"/>
  <c r="C172" i="60"/>
  <c r="C171" i="60"/>
  <c r="C170" i="60"/>
  <c r="C169" i="60"/>
  <c r="C168" i="60"/>
  <c r="C167" i="60"/>
  <c r="C166" i="60"/>
  <c r="C165" i="60"/>
  <c r="C164" i="60"/>
  <c r="C163" i="60"/>
  <c r="C162" i="60"/>
  <c r="C161" i="60"/>
  <c r="C160" i="60"/>
  <c r="C159" i="60"/>
  <c r="C158" i="60"/>
  <c r="C157" i="60"/>
  <c r="C156" i="60"/>
  <c r="C155" i="60"/>
  <c r="C154" i="60"/>
  <c r="C153" i="60"/>
  <c r="C152" i="60"/>
  <c r="C151" i="60"/>
  <c r="C150" i="60"/>
  <c r="C149" i="60"/>
  <c r="C148" i="60"/>
  <c r="C147" i="60"/>
  <c r="C146" i="60"/>
  <c r="C145" i="60"/>
  <c r="C144" i="60"/>
  <c r="C143" i="60"/>
  <c r="C142" i="60"/>
  <c r="C141" i="60"/>
  <c r="C140" i="60"/>
  <c r="C139" i="60"/>
  <c r="C138" i="60"/>
  <c r="C137" i="60"/>
  <c r="C136" i="60"/>
  <c r="C135" i="60"/>
  <c r="C134" i="60"/>
  <c r="C133" i="60"/>
  <c r="C132" i="60"/>
  <c r="C131" i="60"/>
  <c r="C130" i="60"/>
  <c r="C129" i="60"/>
  <c r="C128" i="60"/>
  <c r="C127" i="60"/>
  <c r="C126" i="60"/>
  <c r="C125" i="60"/>
  <c r="C124" i="60"/>
  <c r="C123" i="60"/>
  <c r="C122" i="60"/>
  <c r="C121" i="60"/>
  <c r="C120" i="60"/>
  <c r="C119" i="60"/>
  <c r="C118" i="60"/>
  <c r="C117" i="60"/>
  <c r="C116" i="60"/>
  <c r="C115" i="60"/>
  <c r="C114" i="60"/>
  <c r="C113" i="60"/>
  <c r="C112" i="60"/>
  <c r="C111" i="60"/>
  <c r="C110" i="60"/>
  <c r="C109" i="60"/>
  <c r="C108" i="60"/>
  <c r="C107" i="60"/>
  <c r="C106" i="60"/>
  <c r="C105" i="60"/>
  <c r="C104" i="60"/>
  <c r="C103" i="60"/>
  <c r="C102" i="60"/>
  <c r="C101" i="60"/>
  <c r="C100" i="60"/>
  <c r="C99" i="60"/>
  <c r="C98" i="60"/>
  <c r="C97" i="60"/>
  <c r="C96" i="60"/>
  <c r="C95" i="60"/>
  <c r="C94" i="60"/>
  <c r="C93" i="60"/>
  <c r="C92" i="60"/>
  <c r="C91" i="60"/>
  <c r="C90" i="60"/>
  <c r="C89" i="60"/>
  <c r="C88" i="60"/>
  <c r="C87" i="60"/>
  <c r="C86" i="60"/>
  <c r="C85" i="60"/>
  <c r="C84" i="60"/>
  <c r="C83" i="60"/>
  <c r="C82" i="60"/>
  <c r="C81" i="60"/>
  <c r="C80" i="60"/>
  <c r="C79" i="60"/>
  <c r="C78" i="60"/>
  <c r="C77" i="60"/>
  <c r="C76" i="60"/>
  <c r="C75" i="60"/>
  <c r="C74" i="60"/>
  <c r="C73" i="60"/>
  <c r="C72" i="60"/>
  <c r="C71" i="60"/>
  <c r="C70" i="60"/>
  <c r="C69" i="60"/>
  <c r="C68" i="60"/>
  <c r="C67" i="60"/>
  <c r="C66" i="60"/>
  <c r="C65" i="60"/>
  <c r="C64" i="60"/>
  <c r="C63" i="60"/>
  <c r="C62" i="60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B4" i="60"/>
  <c r="B2" i="60"/>
  <c r="R387" i="59"/>
  <c r="R386" i="59"/>
  <c r="R385" i="59"/>
  <c r="R384" i="59"/>
  <c r="R383" i="59"/>
  <c r="R382" i="59"/>
  <c r="R381" i="59"/>
  <c r="R380" i="59"/>
  <c r="R379" i="59"/>
  <c r="R378" i="59"/>
  <c r="R377" i="59"/>
  <c r="R376" i="59"/>
  <c r="R375" i="59"/>
  <c r="R374" i="59"/>
  <c r="R373" i="59"/>
  <c r="R372" i="59"/>
  <c r="R371" i="59"/>
  <c r="R370" i="59"/>
  <c r="R369" i="59"/>
  <c r="R368" i="59"/>
  <c r="R367" i="59"/>
  <c r="R366" i="59"/>
  <c r="R365" i="59"/>
  <c r="R364" i="59"/>
  <c r="R363" i="59"/>
  <c r="R362" i="59"/>
  <c r="R361" i="59"/>
  <c r="R360" i="59"/>
  <c r="R359" i="59"/>
  <c r="R358" i="59"/>
  <c r="R357" i="59"/>
  <c r="R356" i="59"/>
  <c r="R355" i="59"/>
  <c r="R354" i="59"/>
  <c r="R353" i="59"/>
  <c r="R352" i="59"/>
  <c r="R351" i="59"/>
  <c r="R350" i="59"/>
  <c r="R349" i="59"/>
  <c r="R348" i="59"/>
  <c r="R347" i="59"/>
  <c r="R346" i="59"/>
  <c r="R345" i="59"/>
  <c r="R344" i="59"/>
  <c r="R343" i="59"/>
  <c r="R342" i="59"/>
  <c r="R341" i="59"/>
  <c r="R340" i="59"/>
  <c r="R339" i="59"/>
  <c r="R338" i="59"/>
  <c r="R337" i="59"/>
  <c r="R336" i="59"/>
  <c r="R335" i="59"/>
  <c r="R334" i="59"/>
  <c r="R333" i="59"/>
  <c r="R332" i="59"/>
  <c r="R331" i="59"/>
  <c r="R330" i="59"/>
  <c r="R329" i="59"/>
  <c r="R328" i="59"/>
  <c r="R327" i="59"/>
  <c r="R326" i="59"/>
  <c r="R325" i="59"/>
  <c r="R324" i="59"/>
  <c r="R323" i="59"/>
  <c r="R322" i="59"/>
  <c r="R321" i="59"/>
  <c r="R320" i="59"/>
  <c r="R319" i="59"/>
  <c r="R318" i="59"/>
  <c r="R317" i="59"/>
  <c r="R316" i="59"/>
  <c r="R315" i="59"/>
  <c r="R314" i="59"/>
  <c r="R313" i="59"/>
  <c r="R312" i="59"/>
  <c r="R311" i="59"/>
  <c r="R310" i="59"/>
  <c r="R309" i="59"/>
  <c r="R308" i="59"/>
  <c r="R307" i="59"/>
  <c r="R306" i="59"/>
  <c r="R305" i="59"/>
  <c r="R202" i="59"/>
  <c r="S202" i="59" s="1"/>
  <c r="R201" i="59"/>
  <c r="S201" i="59" s="1"/>
  <c r="R200" i="59"/>
  <c r="S200" i="59" s="1"/>
  <c r="R199" i="59"/>
  <c r="S199" i="59" s="1"/>
  <c r="R198" i="59"/>
  <c r="S198" i="59" s="1"/>
  <c r="R197" i="59"/>
  <c r="S197" i="59" s="1"/>
  <c r="R196" i="59"/>
  <c r="S196" i="59" s="1"/>
  <c r="R195" i="59"/>
  <c r="S195" i="59" s="1"/>
  <c r="R194" i="59"/>
  <c r="S194" i="59" s="1"/>
  <c r="R193" i="59"/>
  <c r="S193" i="59" s="1"/>
  <c r="R192" i="59"/>
  <c r="S192" i="59" s="1"/>
  <c r="R191" i="59"/>
  <c r="S191" i="59" s="1"/>
  <c r="R190" i="59"/>
  <c r="S190" i="59" s="1"/>
  <c r="R189" i="59"/>
  <c r="S189" i="59" s="1"/>
  <c r="R188" i="59"/>
  <c r="S188" i="59" s="1"/>
  <c r="R187" i="59"/>
  <c r="S187" i="59" s="1"/>
  <c r="R186" i="59"/>
  <c r="S186" i="59" s="1"/>
  <c r="R185" i="59"/>
  <c r="S185" i="59" s="1"/>
  <c r="R184" i="59"/>
  <c r="S184" i="59" s="1"/>
  <c r="R183" i="59"/>
  <c r="S183" i="59" s="1"/>
  <c r="R182" i="59"/>
  <c r="S182" i="59" s="1"/>
  <c r="R181" i="59"/>
  <c r="S181" i="59" s="1"/>
  <c r="R180" i="59"/>
  <c r="S180" i="59" s="1"/>
  <c r="R179" i="59"/>
  <c r="S179" i="59" s="1"/>
  <c r="R178" i="59"/>
  <c r="S178" i="59" s="1"/>
  <c r="R177" i="59"/>
  <c r="S177" i="59" s="1"/>
  <c r="R176" i="59"/>
  <c r="S176" i="59" s="1"/>
  <c r="R175" i="59"/>
  <c r="S175" i="59" s="1"/>
  <c r="R174" i="59"/>
  <c r="R173" i="59"/>
  <c r="R172" i="59"/>
  <c r="R171" i="59"/>
  <c r="R170" i="59"/>
  <c r="R169" i="59"/>
  <c r="R168" i="59"/>
  <c r="R167" i="59"/>
  <c r="R166" i="59"/>
  <c r="R165" i="59"/>
  <c r="R164" i="59"/>
  <c r="R163" i="59"/>
  <c r="R162" i="59"/>
  <c r="R161" i="59"/>
  <c r="R160" i="59"/>
  <c r="R159" i="59"/>
  <c r="R158" i="59"/>
  <c r="R157" i="59"/>
  <c r="R156" i="59"/>
  <c r="R155" i="59"/>
  <c r="R154" i="59"/>
  <c r="R153" i="59"/>
  <c r="R152" i="59"/>
  <c r="R151" i="59"/>
  <c r="R150" i="59"/>
  <c r="R149" i="59"/>
  <c r="R148" i="59"/>
  <c r="R147" i="59"/>
  <c r="R146" i="59"/>
  <c r="R145" i="59"/>
  <c r="R144" i="59"/>
  <c r="R143" i="59"/>
  <c r="R142" i="59"/>
  <c r="R141" i="59"/>
  <c r="R140" i="59"/>
  <c r="R139" i="59"/>
  <c r="R138" i="59"/>
  <c r="R137" i="59"/>
  <c r="R136" i="59"/>
  <c r="R135" i="59"/>
  <c r="R134" i="59"/>
  <c r="R133" i="59"/>
  <c r="R132" i="59"/>
  <c r="S132" i="59" s="1"/>
  <c r="R131" i="59"/>
  <c r="S131" i="59" s="1"/>
  <c r="R130" i="59"/>
  <c r="S130" i="59" s="1"/>
  <c r="R129" i="59"/>
  <c r="S129" i="59" s="1"/>
  <c r="R128" i="59"/>
  <c r="S128" i="59" s="1"/>
  <c r="R127" i="59"/>
  <c r="S127" i="59" s="1"/>
  <c r="R126" i="59"/>
  <c r="S126" i="59" s="1"/>
  <c r="R125" i="59"/>
  <c r="S125" i="59" s="1"/>
  <c r="R124" i="59"/>
  <c r="S124" i="59" s="1"/>
  <c r="R123" i="59"/>
  <c r="S123" i="59" s="1"/>
  <c r="R122" i="59"/>
  <c r="S122" i="59" s="1"/>
  <c r="R121" i="59"/>
  <c r="S121" i="59" s="1"/>
  <c r="R120" i="59"/>
  <c r="S120" i="59" s="1"/>
  <c r="R119" i="59"/>
  <c r="S119" i="59" s="1"/>
  <c r="R118" i="59"/>
  <c r="S118" i="59" s="1"/>
  <c r="R117" i="59"/>
  <c r="R116" i="59"/>
  <c r="R115" i="59"/>
  <c r="R114" i="59"/>
  <c r="R113" i="59"/>
  <c r="R112" i="59"/>
  <c r="R111" i="59"/>
  <c r="R110" i="59"/>
  <c r="R109" i="59"/>
  <c r="R108" i="59"/>
  <c r="R107" i="59"/>
  <c r="R106" i="59"/>
  <c r="R105" i="59"/>
  <c r="R104" i="59"/>
  <c r="R103" i="59"/>
  <c r="R102" i="59"/>
  <c r="R101" i="59"/>
  <c r="R100" i="59"/>
  <c r="R99" i="59"/>
  <c r="R98" i="59"/>
  <c r="R97" i="59"/>
  <c r="R96" i="59"/>
  <c r="R95" i="59"/>
  <c r="R94" i="59"/>
  <c r="R93" i="59"/>
  <c r="R92" i="59"/>
  <c r="R91" i="59"/>
  <c r="R90" i="59"/>
  <c r="R89" i="59"/>
  <c r="R88" i="59"/>
  <c r="R87" i="59"/>
  <c r="R86" i="59"/>
  <c r="R85" i="59"/>
  <c r="L85" i="59"/>
  <c r="K85" i="59" s="1"/>
  <c r="L85" i="60" s="1"/>
  <c r="R84" i="59"/>
  <c r="S84" i="59" s="1"/>
  <c r="L84" i="59"/>
  <c r="K84" i="59" s="1"/>
  <c r="L84" i="60" s="1"/>
  <c r="R83" i="59"/>
  <c r="L83" i="59"/>
  <c r="K83" i="59" s="1"/>
  <c r="L83" i="60" s="1"/>
  <c r="R82" i="59"/>
  <c r="S82" i="59" s="1"/>
  <c r="L82" i="59"/>
  <c r="K82" i="59" s="1"/>
  <c r="L82" i="60" s="1"/>
  <c r="R81" i="59"/>
  <c r="L81" i="59"/>
  <c r="K81" i="59" s="1"/>
  <c r="L81" i="60" s="1"/>
  <c r="R80" i="59"/>
  <c r="S80" i="59" s="1"/>
  <c r="L80" i="59"/>
  <c r="K80" i="59" s="1"/>
  <c r="L80" i="60" s="1"/>
  <c r="R79" i="59"/>
  <c r="L79" i="59"/>
  <c r="K79" i="59" s="1"/>
  <c r="L79" i="60" s="1"/>
  <c r="R78" i="59"/>
  <c r="S78" i="59" s="1"/>
  <c r="L78" i="59"/>
  <c r="K78" i="59" s="1"/>
  <c r="L78" i="60" s="1"/>
  <c r="R77" i="59"/>
  <c r="L77" i="59"/>
  <c r="K77" i="59" s="1"/>
  <c r="L77" i="60" s="1"/>
  <c r="R76" i="59"/>
  <c r="S76" i="59" s="1"/>
  <c r="L76" i="59"/>
  <c r="K76" i="59" s="1"/>
  <c r="L76" i="60" s="1"/>
  <c r="R75" i="59"/>
  <c r="L75" i="59"/>
  <c r="K75" i="59" s="1"/>
  <c r="L75" i="60" s="1"/>
  <c r="R74" i="59"/>
  <c r="S74" i="59" s="1"/>
  <c r="L74" i="59"/>
  <c r="K74" i="59" s="1"/>
  <c r="L74" i="60" s="1"/>
  <c r="R73" i="59"/>
  <c r="S73" i="59" s="1"/>
  <c r="L73" i="59"/>
  <c r="K73" i="59" s="1"/>
  <c r="L73" i="60" s="1"/>
  <c r="R72" i="59"/>
  <c r="L72" i="59"/>
  <c r="K72" i="59" s="1"/>
  <c r="L72" i="60" s="1"/>
  <c r="R71" i="59"/>
  <c r="S71" i="59" s="1"/>
  <c r="L71" i="59"/>
  <c r="K71" i="59" s="1"/>
  <c r="L71" i="60" s="1"/>
  <c r="R70" i="59"/>
  <c r="L70" i="59"/>
  <c r="K70" i="59" s="1"/>
  <c r="L70" i="60" s="1"/>
  <c r="R69" i="59"/>
  <c r="S69" i="59" s="1"/>
  <c r="L69" i="59"/>
  <c r="R68" i="59"/>
  <c r="L68" i="59"/>
  <c r="K68" i="59" s="1"/>
  <c r="L68" i="60" s="1"/>
  <c r="R67" i="59"/>
  <c r="S67" i="59" s="1"/>
  <c r="L67" i="59"/>
  <c r="K67" i="59" s="1"/>
  <c r="L67" i="60" s="1"/>
  <c r="R66" i="59"/>
  <c r="L66" i="59"/>
  <c r="K66" i="59" s="1"/>
  <c r="L66" i="60" s="1"/>
  <c r="R65" i="59"/>
  <c r="S65" i="59" s="1"/>
  <c r="L65" i="59"/>
  <c r="K65" i="59" s="1"/>
  <c r="L65" i="60" s="1"/>
  <c r="R64" i="59"/>
  <c r="L64" i="59"/>
  <c r="K64" i="59" s="1"/>
  <c r="L64" i="60" s="1"/>
  <c r="R63" i="59"/>
  <c r="S63" i="59" s="1"/>
  <c r="L63" i="59"/>
  <c r="K63" i="59" s="1"/>
  <c r="L63" i="60" s="1"/>
  <c r="R62" i="59"/>
  <c r="L62" i="59"/>
  <c r="K62" i="59" s="1"/>
  <c r="L62" i="60" s="1"/>
  <c r="R61" i="59"/>
  <c r="S61" i="59" s="1"/>
  <c r="L61" i="59"/>
  <c r="K61" i="59" s="1"/>
  <c r="L61" i="60" s="1"/>
  <c r="R60" i="59"/>
  <c r="L60" i="59"/>
  <c r="K60" i="59" s="1"/>
  <c r="L60" i="60" s="1"/>
  <c r="R59" i="59"/>
  <c r="S59" i="59" s="1"/>
  <c r="L59" i="59"/>
  <c r="K59" i="59" s="1"/>
  <c r="L59" i="60" s="1"/>
  <c r="R58" i="59"/>
  <c r="L58" i="59"/>
  <c r="K58" i="59" s="1"/>
  <c r="L58" i="60" s="1"/>
  <c r="R57" i="59"/>
  <c r="S57" i="59" s="1"/>
  <c r="L57" i="59"/>
  <c r="K57" i="59" s="1"/>
  <c r="L57" i="60" s="1"/>
  <c r="R56" i="59"/>
  <c r="L56" i="59"/>
  <c r="K56" i="59" s="1"/>
  <c r="L56" i="60" s="1"/>
  <c r="R55" i="59"/>
  <c r="S55" i="59" s="1"/>
  <c r="L55" i="59"/>
  <c r="K55" i="59" s="1"/>
  <c r="L55" i="60" s="1"/>
  <c r="R54" i="59"/>
  <c r="L54" i="59"/>
  <c r="K54" i="59" s="1"/>
  <c r="L54" i="60" s="1"/>
  <c r="R53" i="59"/>
  <c r="S53" i="59" s="1"/>
  <c r="L53" i="59"/>
  <c r="K53" i="59" s="1"/>
  <c r="L53" i="60" s="1"/>
  <c r="R52" i="59"/>
  <c r="L52" i="59"/>
  <c r="K52" i="59" s="1"/>
  <c r="L52" i="60" s="1"/>
  <c r="R51" i="59"/>
  <c r="S51" i="59" s="1"/>
  <c r="L51" i="59"/>
  <c r="K51" i="59" s="1"/>
  <c r="L51" i="60" s="1"/>
  <c r="R50" i="59"/>
  <c r="L50" i="59"/>
  <c r="K50" i="59" s="1"/>
  <c r="L50" i="60" s="1"/>
  <c r="R49" i="59"/>
  <c r="S49" i="59" s="1"/>
  <c r="L49" i="59"/>
  <c r="K49" i="59" s="1"/>
  <c r="L49" i="60" s="1"/>
  <c r="R48" i="59"/>
  <c r="L48" i="59"/>
  <c r="K48" i="59" s="1"/>
  <c r="L48" i="60" s="1"/>
  <c r="R47" i="59"/>
  <c r="S47" i="59" s="1"/>
  <c r="L47" i="59"/>
  <c r="K47" i="59" s="1"/>
  <c r="L47" i="60" s="1"/>
  <c r="R46" i="59"/>
  <c r="L46" i="59"/>
  <c r="K46" i="59" s="1"/>
  <c r="L46" i="60" s="1"/>
  <c r="R45" i="59"/>
  <c r="S45" i="59" s="1"/>
  <c r="L45" i="59"/>
  <c r="K45" i="59" s="1"/>
  <c r="L45" i="60" s="1"/>
  <c r="R44" i="59"/>
  <c r="L44" i="59"/>
  <c r="K44" i="59" s="1"/>
  <c r="L44" i="60" s="1"/>
  <c r="R43" i="59"/>
  <c r="S43" i="59" s="1"/>
  <c r="L43" i="59"/>
  <c r="K43" i="59" s="1"/>
  <c r="L43" i="60" s="1"/>
  <c r="R42" i="59"/>
  <c r="L42" i="59"/>
  <c r="K42" i="59" s="1"/>
  <c r="L42" i="60" s="1"/>
  <c r="R41" i="59"/>
  <c r="S41" i="59" s="1"/>
  <c r="L41" i="59"/>
  <c r="K41" i="59" s="1"/>
  <c r="L41" i="60" s="1"/>
  <c r="R40" i="59"/>
  <c r="L40" i="59"/>
  <c r="K40" i="59" s="1"/>
  <c r="L40" i="60" s="1"/>
  <c r="R39" i="59"/>
  <c r="S39" i="59" s="1"/>
  <c r="L39" i="59"/>
  <c r="K39" i="59" s="1"/>
  <c r="L39" i="60" s="1"/>
  <c r="R38" i="59"/>
  <c r="L38" i="59"/>
  <c r="K38" i="59" s="1"/>
  <c r="L38" i="60" s="1"/>
  <c r="R37" i="59"/>
  <c r="S37" i="59" s="1"/>
  <c r="L37" i="59"/>
  <c r="K37" i="59" s="1"/>
  <c r="L37" i="60" s="1"/>
  <c r="R36" i="59"/>
  <c r="L36" i="59"/>
  <c r="K36" i="59" s="1"/>
  <c r="L36" i="60" s="1"/>
  <c r="R35" i="59"/>
  <c r="S35" i="59" s="1"/>
  <c r="L35" i="59"/>
  <c r="K35" i="59" s="1"/>
  <c r="L35" i="60" s="1"/>
  <c r="R34" i="59"/>
  <c r="L34" i="59"/>
  <c r="K34" i="59" s="1"/>
  <c r="L34" i="60" s="1"/>
  <c r="R33" i="59"/>
  <c r="S33" i="59" s="1"/>
  <c r="L33" i="59"/>
  <c r="K33" i="59" s="1"/>
  <c r="L33" i="60" s="1"/>
  <c r="R32" i="59"/>
  <c r="L32" i="59"/>
  <c r="K32" i="59" s="1"/>
  <c r="L32" i="60" s="1"/>
  <c r="R31" i="59"/>
  <c r="S31" i="59" s="1"/>
  <c r="L31" i="59"/>
  <c r="K31" i="59" s="1"/>
  <c r="L31" i="60" s="1"/>
  <c r="R30" i="59"/>
  <c r="L30" i="59"/>
  <c r="K30" i="59" s="1"/>
  <c r="L30" i="60" s="1"/>
  <c r="R29" i="59"/>
  <c r="S29" i="59" s="1"/>
  <c r="L29" i="59"/>
  <c r="K29" i="59" s="1"/>
  <c r="L29" i="60" s="1"/>
  <c r="R28" i="59"/>
  <c r="L28" i="59"/>
  <c r="K28" i="59" s="1"/>
  <c r="L28" i="60" s="1"/>
  <c r="R27" i="59"/>
  <c r="S27" i="59" s="1"/>
  <c r="L27" i="59"/>
  <c r="K27" i="59" s="1"/>
  <c r="L27" i="60" s="1"/>
  <c r="R26" i="59"/>
  <c r="L26" i="59"/>
  <c r="K26" i="59" s="1"/>
  <c r="L26" i="60" s="1"/>
  <c r="R25" i="59"/>
  <c r="S25" i="59" s="1"/>
  <c r="L25" i="59"/>
  <c r="K25" i="59" s="1"/>
  <c r="L25" i="60" s="1"/>
  <c r="R24" i="59"/>
  <c r="L24" i="59"/>
  <c r="K24" i="59" s="1"/>
  <c r="L24" i="60" s="1"/>
  <c r="R23" i="59"/>
  <c r="S23" i="59" s="1"/>
  <c r="L23" i="59"/>
  <c r="K23" i="59" s="1"/>
  <c r="L23" i="60" s="1"/>
  <c r="R22" i="59"/>
  <c r="L22" i="59"/>
  <c r="K22" i="59" s="1"/>
  <c r="L22" i="60" s="1"/>
  <c r="R21" i="59"/>
  <c r="S21" i="59" s="1"/>
  <c r="L21" i="59"/>
  <c r="K21" i="59" s="1"/>
  <c r="L21" i="60" s="1"/>
  <c r="R20" i="59"/>
  <c r="L20" i="59"/>
  <c r="K20" i="59" s="1"/>
  <c r="L20" i="60" s="1"/>
  <c r="R19" i="59"/>
  <c r="S19" i="59" s="1"/>
  <c r="L19" i="59"/>
  <c r="K19" i="59" s="1"/>
  <c r="L19" i="60" s="1"/>
  <c r="R18" i="59"/>
  <c r="L18" i="59"/>
  <c r="K18" i="59" s="1"/>
  <c r="L18" i="60" s="1"/>
  <c r="R17" i="59"/>
  <c r="S17" i="59" s="1"/>
  <c r="L17" i="59"/>
  <c r="K17" i="59" s="1"/>
  <c r="L17" i="60" s="1"/>
  <c r="R16" i="59"/>
  <c r="L16" i="59"/>
  <c r="K16" i="59" s="1"/>
  <c r="L16" i="60" s="1"/>
  <c r="R15" i="59"/>
  <c r="S15" i="59" s="1"/>
  <c r="L15" i="59"/>
  <c r="K15" i="59" s="1"/>
  <c r="L15" i="60" s="1"/>
  <c r="R14" i="59"/>
  <c r="L14" i="59"/>
  <c r="K14" i="59" s="1"/>
  <c r="L14" i="60" s="1"/>
  <c r="R13" i="59"/>
  <c r="S13" i="59" s="1"/>
  <c r="L13" i="59"/>
  <c r="K13" i="59" s="1"/>
  <c r="L13" i="60" s="1"/>
  <c r="R12" i="59"/>
  <c r="L12" i="59"/>
  <c r="K12" i="59" s="1"/>
  <c r="L12" i="60" s="1"/>
  <c r="R11" i="59"/>
  <c r="S11" i="59" s="1"/>
  <c r="L11" i="59"/>
  <c r="K11" i="59" s="1"/>
  <c r="L11" i="60" s="1"/>
  <c r="R10" i="59"/>
  <c r="L10" i="59"/>
  <c r="K10" i="59" s="1"/>
  <c r="L10" i="60" s="1"/>
  <c r="R9" i="59"/>
  <c r="S9" i="59" s="1"/>
  <c r="L9" i="59"/>
  <c r="K9" i="59" s="1"/>
  <c r="L9" i="60" s="1"/>
  <c r="R8" i="59"/>
  <c r="L8" i="59"/>
  <c r="K8" i="59" s="1"/>
  <c r="L8" i="60" s="1"/>
  <c r="R7" i="59"/>
  <c r="S7" i="59" s="1"/>
  <c r="L7" i="59"/>
  <c r="R6" i="59"/>
  <c r="R5" i="59"/>
  <c r="S5" i="59" s="1"/>
  <c r="R4" i="59"/>
  <c r="S4" i="59" s="1"/>
  <c r="B4" i="59"/>
  <c r="R3" i="59"/>
  <c r="K206" i="59"/>
  <c r="B206" i="59"/>
  <c r="K205" i="59"/>
  <c r="L205" i="60" s="1"/>
  <c r="B205" i="59"/>
  <c r="K204" i="59"/>
  <c r="L204" i="60" s="1"/>
  <c r="B204" i="59"/>
  <c r="K203" i="59"/>
  <c r="L203" i="60" s="1"/>
  <c r="B203" i="59"/>
  <c r="K202" i="59"/>
  <c r="L202" i="60" s="1"/>
  <c r="B202" i="59"/>
  <c r="K201" i="59"/>
  <c r="L201" i="60" s="1"/>
  <c r="B201" i="59"/>
  <c r="K200" i="59"/>
  <c r="L200" i="60" s="1"/>
  <c r="B200" i="59"/>
  <c r="K199" i="59"/>
  <c r="L199" i="60" s="1"/>
  <c r="B199" i="59"/>
  <c r="K198" i="59"/>
  <c r="L198" i="60" s="1"/>
  <c r="B198" i="59"/>
  <c r="K197" i="59"/>
  <c r="L197" i="60" s="1"/>
  <c r="B197" i="59"/>
  <c r="K196" i="59"/>
  <c r="L196" i="60" s="1"/>
  <c r="B196" i="59"/>
  <c r="K195" i="59"/>
  <c r="L195" i="60" s="1"/>
  <c r="B195" i="59"/>
  <c r="K194" i="59"/>
  <c r="L194" i="60" s="1"/>
  <c r="B194" i="59"/>
  <c r="K193" i="59"/>
  <c r="L193" i="60" s="1"/>
  <c r="B193" i="59"/>
  <c r="K192" i="59"/>
  <c r="L192" i="60" s="1"/>
  <c r="B192" i="59"/>
  <c r="K191" i="59"/>
  <c r="L191" i="60" s="1"/>
  <c r="B191" i="59"/>
  <c r="K190" i="59"/>
  <c r="L190" i="60" s="1"/>
  <c r="B190" i="59"/>
  <c r="K189" i="59"/>
  <c r="L189" i="60" s="1"/>
  <c r="B189" i="59"/>
  <c r="K188" i="59"/>
  <c r="L188" i="60" s="1"/>
  <c r="B188" i="59"/>
  <c r="K187" i="59"/>
  <c r="L187" i="60" s="1"/>
  <c r="B187" i="59"/>
  <c r="K186" i="59"/>
  <c r="L186" i="60" s="1"/>
  <c r="B186" i="59"/>
  <c r="K185" i="59"/>
  <c r="L185" i="60" s="1"/>
  <c r="B185" i="59"/>
  <c r="K184" i="59"/>
  <c r="L184" i="60" s="1"/>
  <c r="B184" i="59"/>
  <c r="K183" i="59"/>
  <c r="L183" i="60" s="1"/>
  <c r="B183" i="59"/>
  <c r="K182" i="59"/>
  <c r="L182" i="60" s="1"/>
  <c r="B182" i="59"/>
  <c r="K181" i="59"/>
  <c r="L181" i="60" s="1"/>
  <c r="B181" i="59"/>
  <c r="K180" i="59"/>
  <c r="L180" i="60" s="1"/>
  <c r="B180" i="59"/>
  <c r="K179" i="59"/>
  <c r="L179" i="60" s="1"/>
  <c r="B179" i="59"/>
  <c r="K178" i="59"/>
  <c r="L178" i="60" s="1"/>
  <c r="B178" i="59"/>
  <c r="K177" i="59"/>
  <c r="L177" i="60" s="1"/>
  <c r="B177" i="59"/>
  <c r="K176" i="59"/>
  <c r="L176" i="60" s="1"/>
  <c r="B176" i="59"/>
  <c r="K175" i="59"/>
  <c r="L175" i="60" s="1"/>
  <c r="B175" i="59"/>
  <c r="K174" i="59"/>
  <c r="L174" i="60" s="1"/>
  <c r="B174" i="59"/>
  <c r="K173" i="59"/>
  <c r="L173" i="60" s="1"/>
  <c r="B173" i="59"/>
  <c r="K172" i="59"/>
  <c r="L172" i="60" s="1"/>
  <c r="B172" i="59"/>
  <c r="K171" i="59"/>
  <c r="L171" i="60" s="1"/>
  <c r="B171" i="59"/>
  <c r="K170" i="59"/>
  <c r="L170" i="60" s="1"/>
  <c r="B170" i="59"/>
  <c r="K169" i="59"/>
  <c r="L169" i="60" s="1"/>
  <c r="B169" i="59"/>
  <c r="K168" i="59"/>
  <c r="L168" i="60" s="1"/>
  <c r="B168" i="59"/>
  <c r="K167" i="59"/>
  <c r="L167" i="60" s="1"/>
  <c r="B167" i="59"/>
  <c r="K166" i="59"/>
  <c r="L166" i="60" s="1"/>
  <c r="B166" i="59"/>
  <c r="K165" i="59"/>
  <c r="L165" i="60" s="1"/>
  <c r="B165" i="59"/>
  <c r="K164" i="59"/>
  <c r="L164" i="60" s="1"/>
  <c r="B164" i="59"/>
  <c r="K163" i="59"/>
  <c r="L163" i="60" s="1"/>
  <c r="B163" i="59"/>
  <c r="K162" i="59"/>
  <c r="L162" i="60" s="1"/>
  <c r="B162" i="59"/>
  <c r="K161" i="59"/>
  <c r="L161" i="60" s="1"/>
  <c r="B161" i="59"/>
  <c r="K160" i="59"/>
  <c r="L160" i="60" s="1"/>
  <c r="B160" i="59"/>
  <c r="K159" i="59"/>
  <c r="L159" i="60" s="1"/>
  <c r="B159" i="59"/>
  <c r="K158" i="59"/>
  <c r="L158" i="60" s="1"/>
  <c r="B158" i="59"/>
  <c r="K157" i="59"/>
  <c r="L157" i="60" s="1"/>
  <c r="B157" i="59"/>
  <c r="K156" i="59"/>
  <c r="L156" i="60" s="1"/>
  <c r="B156" i="59"/>
  <c r="K155" i="59"/>
  <c r="L155" i="60" s="1"/>
  <c r="B155" i="59"/>
  <c r="K154" i="59"/>
  <c r="L154" i="60" s="1"/>
  <c r="B154" i="59"/>
  <c r="K153" i="59"/>
  <c r="L153" i="60" s="1"/>
  <c r="B153" i="59"/>
  <c r="K152" i="59"/>
  <c r="L152" i="60" s="1"/>
  <c r="B152" i="59"/>
  <c r="K151" i="59"/>
  <c r="L151" i="60" s="1"/>
  <c r="B151" i="59"/>
  <c r="K150" i="59"/>
  <c r="L150" i="60" s="1"/>
  <c r="B150" i="59"/>
  <c r="K149" i="59"/>
  <c r="L149" i="60" s="1"/>
  <c r="B149" i="59"/>
  <c r="K148" i="59"/>
  <c r="L148" i="60" s="1"/>
  <c r="B148" i="59"/>
  <c r="K147" i="59"/>
  <c r="L147" i="60" s="1"/>
  <c r="B147" i="59"/>
  <c r="K146" i="59"/>
  <c r="L146" i="60" s="1"/>
  <c r="B146" i="59"/>
  <c r="K145" i="59"/>
  <c r="L145" i="60" s="1"/>
  <c r="B145" i="59"/>
  <c r="K144" i="59"/>
  <c r="L144" i="60" s="1"/>
  <c r="B144" i="59"/>
  <c r="K143" i="59"/>
  <c r="L143" i="60" s="1"/>
  <c r="B143" i="59"/>
  <c r="K142" i="59"/>
  <c r="L142" i="60" s="1"/>
  <c r="B142" i="59"/>
  <c r="K141" i="59"/>
  <c r="L141" i="60" s="1"/>
  <c r="B141" i="59"/>
  <c r="K140" i="59"/>
  <c r="L140" i="60" s="1"/>
  <c r="B140" i="59"/>
  <c r="K139" i="59"/>
  <c r="L139" i="60" s="1"/>
  <c r="B139" i="59"/>
  <c r="K138" i="59"/>
  <c r="L138" i="60" s="1"/>
  <c r="B138" i="59"/>
  <c r="K137" i="59"/>
  <c r="L137" i="60" s="1"/>
  <c r="B137" i="59"/>
  <c r="K136" i="59"/>
  <c r="L136" i="60" s="1"/>
  <c r="B136" i="59"/>
  <c r="K135" i="59"/>
  <c r="L135" i="60" s="1"/>
  <c r="B135" i="59"/>
  <c r="K134" i="59"/>
  <c r="L134" i="60" s="1"/>
  <c r="B134" i="59"/>
  <c r="K133" i="59"/>
  <c r="L133" i="60" s="1"/>
  <c r="B133" i="59"/>
  <c r="K132" i="59"/>
  <c r="L132" i="60" s="1"/>
  <c r="B132" i="59"/>
  <c r="K131" i="59"/>
  <c r="L131" i="60" s="1"/>
  <c r="B131" i="59"/>
  <c r="K130" i="59"/>
  <c r="L130" i="60" s="1"/>
  <c r="B130" i="59"/>
  <c r="K129" i="59"/>
  <c r="L129" i="60" s="1"/>
  <c r="B129" i="59"/>
  <c r="K128" i="59"/>
  <c r="L128" i="60" s="1"/>
  <c r="B128" i="59"/>
  <c r="K127" i="59"/>
  <c r="L127" i="60" s="1"/>
  <c r="B127" i="59"/>
  <c r="K126" i="59"/>
  <c r="L126" i="60" s="1"/>
  <c r="B126" i="59"/>
  <c r="K125" i="59"/>
  <c r="L125" i="60" s="1"/>
  <c r="B125" i="59"/>
  <c r="K124" i="59"/>
  <c r="L124" i="60" s="1"/>
  <c r="B124" i="59"/>
  <c r="K123" i="59"/>
  <c r="L123" i="60" s="1"/>
  <c r="B123" i="59"/>
  <c r="K122" i="59"/>
  <c r="L122" i="60" s="1"/>
  <c r="B122" i="59"/>
  <c r="K121" i="59"/>
  <c r="L121" i="60" s="1"/>
  <c r="B121" i="59"/>
  <c r="K120" i="59"/>
  <c r="L120" i="60" s="1"/>
  <c r="B120" i="59"/>
  <c r="K119" i="59"/>
  <c r="L119" i="60" s="1"/>
  <c r="B119" i="59"/>
  <c r="K118" i="59"/>
  <c r="L118" i="60" s="1"/>
  <c r="B118" i="59"/>
  <c r="K117" i="59"/>
  <c r="L117" i="60" s="1"/>
  <c r="B117" i="59"/>
  <c r="K116" i="59"/>
  <c r="L116" i="60" s="1"/>
  <c r="B116" i="59"/>
  <c r="K115" i="59"/>
  <c r="L115" i="60" s="1"/>
  <c r="B115" i="59"/>
  <c r="K114" i="59"/>
  <c r="L114" i="60" s="1"/>
  <c r="B114" i="59"/>
  <c r="K113" i="59"/>
  <c r="L113" i="60" s="1"/>
  <c r="B113" i="59"/>
  <c r="K112" i="59"/>
  <c r="L112" i="60" s="1"/>
  <c r="B112" i="59"/>
  <c r="K111" i="59"/>
  <c r="L111" i="60" s="1"/>
  <c r="B111" i="59"/>
  <c r="K110" i="59"/>
  <c r="L110" i="60" s="1"/>
  <c r="B110" i="59"/>
  <c r="K109" i="59"/>
  <c r="L109" i="60" s="1"/>
  <c r="B109" i="59"/>
  <c r="K108" i="59"/>
  <c r="L108" i="60" s="1"/>
  <c r="B108" i="59"/>
  <c r="K107" i="59"/>
  <c r="L107" i="60" s="1"/>
  <c r="B107" i="59"/>
  <c r="K106" i="59"/>
  <c r="L106" i="60" s="1"/>
  <c r="B106" i="59"/>
  <c r="K105" i="59"/>
  <c r="L105" i="60" s="1"/>
  <c r="B105" i="59"/>
  <c r="K104" i="59"/>
  <c r="L104" i="60" s="1"/>
  <c r="B104" i="59"/>
  <c r="K103" i="59"/>
  <c r="L103" i="60" s="1"/>
  <c r="B103" i="59"/>
  <c r="K102" i="59"/>
  <c r="L102" i="60" s="1"/>
  <c r="B102" i="59"/>
  <c r="K101" i="59"/>
  <c r="L101" i="60" s="1"/>
  <c r="B101" i="59"/>
  <c r="K100" i="59"/>
  <c r="L100" i="60" s="1"/>
  <c r="B100" i="59"/>
  <c r="K99" i="59"/>
  <c r="L99" i="60" s="1"/>
  <c r="B99" i="59"/>
  <c r="K98" i="59"/>
  <c r="L98" i="60" s="1"/>
  <c r="B98" i="59"/>
  <c r="K97" i="59"/>
  <c r="L97" i="60" s="1"/>
  <c r="B97" i="59"/>
  <c r="K96" i="59"/>
  <c r="L96" i="60" s="1"/>
  <c r="B96" i="59"/>
  <c r="K95" i="59"/>
  <c r="L95" i="60" s="1"/>
  <c r="B95" i="59"/>
  <c r="K94" i="59"/>
  <c r="L94" i="60" s="1"/>
  <c r="B94" i="59"/>
  <c r="K93" i="59"/>
  <c r="L93" i="60" s="1"/>
  <c r="B93" i="59"/>
  <c r="K92" i="59"/>
  <c r="L92" i="60" s="1"/>
  <c r="B92" i="59"/>
  <c r="K91" i="59"/>
  <c r="L91" i="60" s="1"/>
  <c r="B91" i="59"/>
  <c r="K90" i="59"/>
  <c r="L90" i="60" s="1"/>
  <c r="B90" i="59"/>
  <c r="K89" i="59"/>
  <c r="L89" i="60" s="1"/>
  <c r="B89" i="59"/>
  <c r="K88" i="59"/>
  <c r="L88" i="60" s="1"/>
  <c r="B88" i="59"/>
  <c r="K87" i="59"/>
  <c r="L87" i="60" s="1"/>
  <c r="B87" i="59"/>
  <c r="K86" i="59"/>
  <c r="L86" i="60" s="1"/>
  <c r="B86" i="59"/>
  <c r="B85" i="59"/>
  <c r="B84" i="59"/>
  <c r="B83" i="59"/>
  <c r="B82" i="59"/>
  <c r="B81" i="59"/>
  <c r="B80" i="59"/>
  <c r="B79" i="59"/>
  <c r="B78" i="59"/>
  <c r="B77" i="59"/>
  <c r="B76" i="59"/>
  <c r="B75" i="59"/>
  <c r="B74" i="59"/>
  <c r="B73" i="59"/>
  <c r="B72" i="59"/>
  <c r="B71" i="59"/>
  <c r="B70" i="59"/>
  <c r="K69" i="59"/>
  <c r="L69" i="60" s="1"/>
  <c r="B69" i="59"/>
  <c r="B68" i="59"/>
  <c r="B67" i="59"/>
  <c r="B66" i="59"/>
  <c r="B65" i="59"/>
  <c r="B64" i="59"/>
  <c r="B63" i="59"/>
  <c r="B62" i="59"/>
  <c r="B61" i="59"/>
  <c r="B60" i="59"/>
  <c r="B59" i="59"/>
  <c r="B58" i="59"/>
  <c r="B57" i="59"/>
  <c r="B56" i="59"/>
  <c r="B55" i="59"/>
  <c r="B54" i="59"/>
  <c r="B53" i="59"/>
  <c r="B52" i="59"/>
  <c r="B51" i="59"/>
  <c r="B50" i="59"/>
  <c r="B49" i="59"/>
  <c r="B48" i="59"/>
  <c r="B47" i="59"/>
  <c r="B46" i="59"/>
  <c r="B45" i="59"/>
  <c r="B44" i="59"/>
  <c r="B43" i="59"/>
  <c r="B42" i="59"/>
  <c r="B41" i="59"/>
  <c r="B40" i="59"/>
  <c r="B39" i="59"/>
  <c r="B38" i="59"/>
  <c r="B37" i="59"/>
  <c r="B36" i="59"/>
  <c r="B35" i="59"/>
  <c r="B34" i="59"/>
  <c r="B33" i="59"/>
  <c r="B32" i="59"/>
  <c r="B31" i="59"/>
  <c r="B30" i="59"/>
  <c r="B29" i="59"/>
  <c r="B28" i="59"/>
  <c r="B27" i="59"/>
  <c r="B26" i="59"/>
  <c r="B25" i="59"/>
  <c r="B24" i="59"/>
  <c r="B23" i="59"/>
  <c r="B22" i="59"/>
  <c r="B21" i="59"/>
  <c r="B20" i="59"/>
  <c r="B19" i="59"/>
  <c r="B18" i="59"/>
  <c r="B17" i="59"/>
  <c r="B16" i="59"/>
  <c r="B15" i="59"/>
  <c r="B14" i="59"/>
  <c r="B13" i="59"/>
  <c r="B12" i="59"/>
  <c r="B11" i="59"/>
  <c r="B10" i="59"/>
  <c r="B9" i="59"/>
  <c r="B8" i="59"/>
  <c r="B7" i="59"/>
  <c r="B6" i="59"/>
  <c r="B3" i="59"/>
  <c r="B3" i="60" s="1"/>
  <c r="Q33" i="13"/>
  <c r="Q34" i="13"/>
  <c r="Q35" i="13"/>
  <c r="Q36" i="13"/>
  <c r="Q37" i="13"/>
  <c r="Q38" i="13"/>
  <c r="Q39" i="13"/>
  <c r="Q40" i="13"/>
  <c r="Y35" i="59" s="1"/>
  <c r="Q41" i="13"/>
  <c r="Q42" i="13"/>
  <c r="Q43" i="13"/>
  <c r="Q44" i="13"/>
  <c r="Q45" i="13"/>
  <c r="Q46" i="13"/>
  <c r="Q47" i="13"/>
  <c r="Q48" i="13"/>
  <c r="Y43" i="59" s="1"/>
  <c r="Q49" i="13"/>
  <c r="Q50" i="13"/>
  <c r="Q51" i="13"/>
  <c r="Q52" i="13"/>
  <c r="Q53" i="13"/>
  <c r="Q54" i="13"/>
  <c r="Q55" i="13"/>
  <c r="Q56" i="13"/>
  <c r="Y51" i="59" s="1"/>
  <c r="Q57" i="13"/>
  <c r="Q58" i="13"/>
  <c r="Q59" i="13"/>
  <c r="Q60" i="13"/>
  <c r="Q61" i="13"/>
  <c r="Q62" i="13"/>
  <c r="Q63" i="13"/>
  <c r="Q64" i="13"/>
  <c r="Y59" i="59" s="1"/>
  <c r="Q65" i="13"/>
  <c r="Q66" i="13"/>
  <c r="Q67" i="13"/>
  <c r="Q68" i="13"/>
  <c r="Q69" i="13"/>
  <c r="Q70" i="13"/>
  <c r="Q71" i="13"/>
  <c r="Q72" i="13"/>
  <c r="Y67" i="59" s="1"/>
  <c r="Q73" i="13"/>
  <c r="Q74" i="13"/>
  <c r="Q75" i="13"/>
  <c r="Q76" i="13"/>
  <c r="Q77" i="13"/>
  <c r="Q78" i="13"/>
  <c r="Q79" i="13"/>
  <c r="Q80" i="13"/>
  <c r="Q81" i="13"/>
  <c r="Y76" i="59" s="1"/>
  <c r="Q82" i="13"/>
  <c r="Q83" i="13"/>
  <c r="Y78" i="59" s="1"/>
  <c r="Q84" i="13"/>
  <c r="Q85" i="13"/>
  <c r="Y80" i="59" s="1"/>
  <c r="Q86" i="13"/>
  <c r="Q87" i="13"/>
  <c r="Y82" i="59" s="1"/>
  <c r="Q88" i="13"/>
  <c r="Q89" i="13"/>
  <c r="Y84" i="59" s="1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Y120" i="59" s="1"/>
  <c r="Q126" i="13"/>
  <c r="Q127" i="13"/>
  <c r="Y122" i="59" s="1"/>
  <c r="Q128" i="13"/>
  <c r="Q129" i="13"/>
  <c r="Y124" i="59" s="1"/>
  <c r="Q130" i="13"/>
  <c r="Q131" i="13"/>
  <c r="Q132" i="13"/>
  <c r="Q133" i="13"/>
  <c r="Y128" i="59" s="1"/>
  <c r="Q134" i="13"/>
  <c r="Q135" i="13"/>
  <c r="Y130" i="59" s="1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Y176" i="59" s="1"/>
  <c r="Q182" i="13"/>
  <c r="Q183" i="13"/>
  <c r="Y178" i="59" s="1"/>
  <c r="Q184" i="13"/>
  <c r="Q185" i="13"/>
  <c r="Y180" i="59" s="1"/>
  <c r="Q186" i="13"/>
  <c r="Q187" i="13"/>
  <c r="Q188" i="13"/>
  <c r="Q189" i="13"/>
  <c r="Y184" i="59" s="1"/>
  <c r="Q190" i="13"/>
  <c r="Q191" i="13"/>
  <c r="Y186" i="59" s="1"/>
  <c r="Q192" i="13"/>
  <c r="Q193" i="13"/>
  <c r="Y188" i="59" s="1"/>
  <c r="Q194" i="13"/>
  <c r="Q195" i="13"/>
  <c r="Q196" i="13"/>
  <c r="Q197" i="13"/>
  <c r="Y192" i="59" s="1"/>
  <c r="Q198" i="13"/>
  <c r="Q199" i="13"/>
  <c r="Y194" i="59" s="1"/>
  <c r="Q200" i="13"/>
  <c r="Q201" i="13"/>
  <c r="Y196" i="59" s="1"/>
  <c r="Q202" i="13"/>
  <c r="Q203" i="13"/>
  <c r="Q204" i="13"/>
  <c r="Q205" i="13"/>
  <c r="Y200" i="59" s="1"/>
  <c r="Q206" i="13"/>
  <c r="Q207" i="13"/>
  <c r="Y202" i="59" s="1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X75" i="59" s="1"/>
  <c r="P81" i="13"/>
  <c r="P82" i="13"/>
  <c r="P83" i="13"/>
  <c r="P84" i="13"/>
  <c r="X79" i="59" s="1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Y74" i="59" l="1"/>
  <c r="Y39" i="59"/>
  <c r="Y182" i="59"/>
  <c r="Y126" i="59"/>
  <c r="Y118" i="59"/>
  <c r="Y198" i="59"/>
  <c r="Y190" i="59"/>
  <c r="Y201" i="59"/>
  <c r="Y199" i="59"/>
  <c r="Y197" i="59"/>
  <c r="Y195" i="59"/>
  <c r="Y193" i="59"/>
  <c r="Y191" i="59"/>
  <c r="Y189" i="59"/>
  <c r="Y187" i="59"/>
  <c r="Y185" i="59"/>
  <c r="Y183" i="59"/>
  <c r="Y181" i="59"/>
  <c r="Y179" i="59"/>
  <c r="Y71" i="59"/>
  <c r="Y63" i="59"/>
  <c r="Y55" i="59"/>
  <c r="Y47" i="59"/>
  <c r="Y31" i="59"/>
  <c r="Y177" i="59"/>
  <c r="Y175" i="59"/>
  <c r="Y131" i="59"/>
  <c r="Y129" i="59"/>
  <c r="Y127" i="59"/>
  <c r="Y125" i="59"/>
  <c r="Y123" i="59"/>
  <c r="Y121" i="59"/>
  <c r="Y119" i="59"/>
  <c r="Y69" i="59"/>
  <c r="Y65" i="59"/>
  <c r="Y61" i="59"/>
  <c r="Y57" i="59"/>
  <c r="Y53" i="59"/>
  <c r="Y49" i="59"/>
  <c r="Y45" i="59"/>
  <c r="Y41" i="59"/>
  <c r="Y37" i="59"/>
  <c r="Y33" i="59"/>
  <c r="Y29" i="59"/>
  <c r="A75" i="59"/>
  <c r="B75" i="60"/>
  <c r="A79" i="59"/>
  <c r="B79" i="60"/>
  <c r="E79" i="60" s="1"/>
  <c r="A83" i="59"/>
  <c r="B83" i="60"/>
  <c r="A85" i="59"/>
  <c r="B85" i="60"/>
  <c r="D85" i="60" s="1"/>
  <c r="A77" i="59"/>
  <c r="B77" i="60"/>
  <c r="A81" i="59"/>
  <c r="B81" i="60"/>
  <c r="A6" i="59"/>
  <c r="B6" i="60"/>
  <c r="A7" i="59"/>
  <c r="B7" i="60"/>
  <c r="A8" i="59"/>
  <c r="B8" i="60"/>
  <c r="A9" i="59"/>
  <c r="B9" i="60"/>
  <c r="A10" i="59"/>
  <c r="B10" i="60"/>
  <c r="D10" i="60" s="1"/>
  <c r="A11" i="59"/>
  <c r="B11" i="60"/>
  <c r="D11" i="60" s="1"/>
  <c r="A12" i="59"/>
  <c r="B12" i="60"/>
  <c r="A13" i="59"/>
  <c r="B13" i="60"/>
  <c r="A14" i="59"/>
  <c r="B14" i="60"/>
  <c r="A15" i="59"/>
  <c r="B15" i="60"/>
  <c r="D15" i="60" s="1"/>
  <c r="A16" i="59"/>
  <c r="B16" i="60"/>
  <c r="H16" i="60" s="1"/>
  <c r="A17" i="59"/>
  <c r="B17" i="60"/>
  <c r="A18" i="59"/>
  <c r="B18" i="60"/>
  <c r="A19" i="59"/>
  <c r="B19" i="60"/>
  <c r="D19" i="60" s="1"/>
  <c r="A20" i="59"/>
  <c r="B20" i="60"/>
  <c r="A20" i="60" s="1"/>
  <c r="A21" i="59"/>
  <c r="B21" i="60"/>
  <c r="H21" i="60" s="1"/>
  <c r="A22" i="59"/>
  <c r="B22" i="60"/>
  <c r="A23" i="59"/>
  <c r="B23" i="60"/>
  <c r="D23" i="60" s="1"/>
  <c r="A24" i="59"/>
  <c r="B24" i="60"/>
  <c r="A24" i="60" s="1"/>
  <c r="A25" i="59"/>
  <c r="B25" i="60"/>
  <c r="A26" i="59"/>
  <c r="B26" i="60"/>
  <c r="D26" i="60" s="1"/>
  <c r="A27" i="59"/>
  <c r="B27" i="60"/>
  <c r="A27" i="60" s="1"/>
  <c r="A28" i="59"/>
  <c r="B28" i="60"/>
  <c r="A28" i="60" s="1"/>
  <c r="A29" i="59"/>
  <c r="B29" i="60"/>
  <c r="A30" i="59"/>
  <c r="B30" i="60"/>
  <c r="A31" i="59"/>
  <c r="B31" i="60"/>
  <c r="A31" i="60" s="1"/>
  <c r="A32" i="59"/>
  <c r="B32" i="60"/>
  <c r="H32" i="60" s="1"/>
  <c r="A33" i="59"/>
  <c r="B33" i="60"/>
  <c r="A34" i="59"/>
  <c r="B34" i="60"/>
  <c r="A35" i="59"/>
  <c r="B35" i="60"/>
  <c r="A35" i="60" s="1"/>
  <c r="A36" i="59"/>
  <c r="B36" i="60"/>
  <c r="A36" i="60" s="1"/>
  <c r="A37" i="59"/>
  <c r="B37" i="60"/>
  <c r="G37" i="60" s="1"/>
  <c r="A38" i="59"/>
  <c r="B38" i="60"/>
  <c r="A39" i="59"/>
  <c r="B39" i="60"/>
  <c r="A39" i="60" s="1"/>
  <c r="A40" i="59"/>
  <c r="B40" i="60"/>
  <c r="A41" i="59"/>
  <c r="B41" i="60"/>
  <c r="A42" i="59"/>
  <c r="B42" i="60"/>
  <c r="D42" i="60" s="1"/>
  <c r="A43" i="59"/>
  <c r="B43" i="60"/>
  <c r="A44" i="59"/>
  <c r="B44" i="60"/>
  <c r="H44" i="60" s="1"/>
  <c r="A45" i="59"/>
  <c r="B45" i="60"/>
  <c r="A46" i="59"/>
  <c r="B46" i="60"/>
  <c r="A47" i="59"/>
  <c r="B47" i="60"/>
  <c r="A48" i="59"/>
  <c r="B48" i="60"/>
  <c r="A49" i="59"/>
  <c r="B49" i="60"/>
  <c r="K49" i="60" s="1"/>
  <c r="A50" i="59"/>
  <c r="B50" i="60"/>
  <c r="F50" i="60" s="1"/>
  <c r="A51" i="59"/>
  <c r="B51" i="60"/>
  <c r="G51" i="60" s="1"/>
  <c r="A52" i="59"/>
  <c r="B52" i="60"/>
  <c r="H52" i="60" s="1"/>
  <c r="A53" i="59"/>
  <c r="B53" i="60"/>
  <c r="D53" i="60" s="1"/>
  <c r="A54" i="59"/>
  <c r="B54" i="60"/>
  <c r="F54" i="60" s="1"/>
  <c r="A55" i="59"/>
  <c r="B55" i="60"/>
  <c r="F55" i="60" s="1"/>
  <c r="A56" i="59"/>
  <c r="B56" i="60"/>
  <c r="D56" i="60" s="1"/>
  <c r="A57" i="59"/>
  <c r="B57" i="60"/>
  <c r="K57" i="60" s="1"/>
  <c r="A58" i="59"/>
  <c r="B58" i="60"/>
  <c r="F58" i="60" s="1"/>
  <c r="A59" i="59"/>
  <c r="B59" i="60"/>
  <c r="G59" i="60" s="1"/>
  <c r="A60" i="59"/>
  <c r="B60" i="60"/>
  <c r="A61" i="59"/>
  <c r="B61" i="60"/>
  <c r="D61" i="60" s="1"/>
  <c r="A62" i="59"/>
  <c r="B62" i="60"/>
  <c r="F62" i="60" s="1"/>
  <c r="A63" i="59"/>
  <c r="B63" i="60"/>
  <c r="F63" i="60" s="1"/>
  <c r="A64" i="59"/>
  <c r="B64" i="60"/>
  <c r="A65" i="59"/>
  <c r="B65" i="60"/>
  <c r="K65" i="60" s="1"/>
  <c r="A66" i="59"/>
  <c r="B66" i="60"/>
  <c r="F66" i="60" s="1"/>
  <c r="A67" i="59"/>
  <c r="B67" i="60"/>
  <c r="G67" i="60" s="1"/>
  <c r="A68" i="59"/>
  <c r="B68" i="60"/>
  <c r="H68" i="60" s="1"/>
  <c r="A69" i="59"/>
  <c r="B69" i="60"/>
  <c r="D69" i="60" s="1"/>
  <c r="A70" i="59"/>
  <c r="B70" i="60"/>
  <c r="F70" i="60" s="1"/>
  <c r="A71" i="59"/>
  <c r="B71" i="60"/>
  <c r="F71" i="60" s="1"/>
  <c r="A72" i="59"/>
  <c r="B72" i="60"/>
  <c r="D72" i="60" s="1"/>
  <c r="A73" i="59"/>
  <c r="B73" i="60"/>
  <c r="K73" i="60" s="1"/>
  <c r="A74" i="59"/>
  <c r="B74" i="60"/>
  <c r="F74" i="60" s="1"/>
  <c r="A76" i="59"/>
  <c r="B76" i="60"/>
  <c r="F76" i="60" s="1"/>
  <c r="A78" i="59"/>
  <c r="B78" i="60"/>
  <c r="F78" i="60" s="1"/>
  <c r="A80" i="59"/>
  <c r="B80" i="60"/>
  <c r="F80" i="60" s="1"/>
  <c r="A82" i="59"/>
  <c r="B82" i="60"/>
  <c r="F82" i="60" s="1"/>
  <c r="A84" i="59"/>
  <c r="B84" i="60"/>
  <c r="F84" i="60" s="1"/>
  <c r="A86" i="59"/>
  <c r="B86" i="60"/>
  <c r="F86" i="60" s="1"/>
  <c r="A87" i="59"/>
  <c r="B87" i="60"/>
  <c r="A88" i="59"/>
  <c r="B88" i="60"/>
  <c r="F88" i="60" s="1"/>
  <c r="A89" i="59"/>
  <c r="B89" i="60"/>
  <c r="I89" i="60" s="1"/>
  <c r="A90" i="59"/>
  <c r="B90" i="60"/>
  <c r="F90" i="60" s="1"/>
  <c r="A91" i="59"/>
  <c r="B91" i="60"/>
  <c r="A91" i="60" s="1"/>
  <c r="A92" i="59"/>
  <c r="B92" i="60"/>
  <c r="F92" i="60" s="1"/>
  <c r="A93" i="59"/>
  <c r="B93" i="60"/>
  <c r="A94" i="59"/>
  <c r="B94" i="60"/>
  <c r="F94" i="60" s="1"/>
  <c r="A95" i="59"/>
  <c r="B95" i="60"/>
  <c r="E95" i="60" s="1"/>
  <c r="A96" i="59"/>
  <c r="B96" i="60"/>
  <c r="F96" i="60" s="1"/>
  <c r="A97" i="59"/>
  <c r="B97" i="60"/>
  <c r="A98" i="59"/>
  <c r="B98" i="60"/>
  <c r="F98" i="60" s="1"/>
  <c r="A99" i="59"/>
  <c r="B99" i="60"/>
  <c r="H99" i="60" s="1"/>
  <c r="A100" i="59"/>
  <c r="B100" i="60"/>
  <c r="F100" i="60" s="1"/>
  <c r="A101" i="59"/>
  <c r="B101" i="60"/>
  <c r="A102" i="59"/>
  <c r="B102" i="60"/>
  <c r="F102" i="60" s="1"/>
  <c r="A103" i="59"/>
  <c r="B103" i="60"/>
  <c r="A104" i="59"/>
  <c r="B104" i="60"/>
  <c r="F104" i="60" s="1"/>
  <c r="A105" i="59"/>
  <c r="B105" i="60"/>
  <c r="I105" i="60" s="1"/>
  <c r="A106" i="59"/>
  <c r="B106" i="60"/>
  <c r="F106" i="60" s="1"/>
  <c r="A107" i="59"/>
  <c r="B107" i="60"/>
  <c r="A108" i="59"/>
  <c r="B108" i="60"/>
  <c r="F108" i="60" s="1"/>
  <c r="A109" i="59"/>
  <c r="B109" i="60"/>
  <c r="A110" i="59"/>
  <c r="B110" i="60"/>
  <c r="F110" i="60" s="1"/>
  <c r="A111" i="59"/>
  <c r="B111" i="60"/>
  <c r="E111" i="60" s="1"/>
  <c r="A112" i="59"/>
  <c r="B112" i="60"/>
  <c r="F112" i="60" s="1"/>
  <c r="A113" i="59"/>
  <c r="B113" i="60"/>
  <c r="A114" i="59"/>
  <c r="B114" i="60"/>
  <c r="A115" i="59"/>
  <c r="B115" i="60"/>
  <c r="A116" i="59"/>
  <c r="B116" i="60"/>
  <c r="F116" i="60" s="1"/>
  <c r="A117" i="59"/>
  <c r="B117" i="60"/>
  <c r="H117" i="60" s="1"/>
  <c r="A118" i="59"/>
  <c r="B118" i="60"/>
  <c r="A119" i="59"/>
  <c r="B119" i="60"/>
  <c r="I119" i="60" s="1"/>
  <c r="A120" i="59"/>
  <c r="B120" i="60"/>
  <c r="F120" i="60" s="1"/>
  <c r="A121" i="59"/>
  <c r="B121" i="60"/>
  <c r="A122" i="59"/>
  <c r="B122" i="60"/>
  <c r="A123" i="59"/>
  <c r="B123" i="60"/>
  <c r="A124" i="59"/>
  <c r="B124" i="60"/>
  <c r="F124" i="60" s="1"/>
  <c r="A125" i="59"/>
  <c r="B125" i="60"/>
  <c r="E125" i="60" s="1"/>
  <c r="A126" i="59"/>
  <c r="B126" i="60"/>
  <c r="A127" i="59"/>
  <c r="B127" i="60"/>
  <c r="I127" i="60" s="1"/>
  <c r="A128" i="59"/>
  <c r="B128" i="60"/>
  <c r="F128" i="60" s="1"/>
  <c r="A129" i="59"/>
  <c r="B129" i="60"/>
  <c r="A130" i="59"/>
  <c r="B130" i="60"/>
  <c r="A130" i="60" s="1"/>
  <c r="A131" i="59"/>
  <c r="B131" i="60"/>
  <c r="A132" i="59"/>
  <c r="B132" i="60"/>
  <c r="F132" i="60" s="1"/>
  <c r="A133" i="59"/>
  <c r="B133" i="60"/>
  <c r="A134" i="59"/>
  <c r="B134" i="60"/>
  <c r="H134" i="60" s="1"/>
  <c r="A135" i="59"/>
  <c r="B135" i="60"/>
  <c r="J135" i="60" s="1"/>
  <c r="A136" i="59"/>
  <c r="B136" i="60"/>
  <c r="F136" i="60" s="1"/>
  <c r="A137" i="59"/>
  <c r="B137" i="60"/>
  <c r="A138" i="59"/>
  <c r="B138" i="60"/>
  <c r="A139" i="59"/>
  <c r="B139" i="60"/>
  <c r="I139" i="60" s="1"/>
  <c r="A140" i="59"/>
  <c r="B140" i="60"/>
  <c r="A141" i="59"/>
  <c r="B141" i="60"/>
  <c r="H141" i="60" s="1"/>
  <c r="A142" i="59"/>
  <c r="B142" i="60"/>
  <c r="A142" i="60" s="1"/>
  <c r="A143" i="59"/>
  <c r="B143" i="60"/>
  <c r="A144" i="59"/>
  <c r="B144" i="60"/>
  <c r="F144" i="60" s="1"/>
  <c r="A145" i="59"/>
  <c r="B145" i="60"/>
  <c r="A146" i="59"/>
  <c r="B146" i="60"/>
  <c r="F146" i="60" s="1"/>
  <c r="A147" i="59"/>
  <c r="B147" i="60"/>
  <c r="A148" i="59"/>
  <c r="B148" i="60"/>
  <c r="H148" i="60" s="1"/>
  <c r="A149" i="59"/>
  <c r="B149" i="60"/>
  <c r="A149" i="60" s="1"/>
  <c r="A150" i="59"/>
  <c r="B150" i="60"/>
  <c r="E150" i="60" s="1"/>
  <c r="A151" i="59"/>
  <c r="B151" i="60"/>
  <c r="A151" i="60" s="1"/>
  <c r="A152" i="59"/>
  <c r="B152" i="60"/>
  <c r="I152" i="60" s="1"/>
  <c r="A153" i="59"/>
  <c r="B153" i="60"/>
  <c r="A154" i="59"/>
  <c r="B154" i="60"/>
  <c r="E154" i="60" s="1"/>
  <c r="A155" i="59"/>
  <c r="B155" i="60"/>
  <c r="D155" i="60" s="1"/>
  <c r="A156" i="59"/>
  <c r="B156" i="60"/>
  <c r="H156" i="60" s="1"/>
  <c r="A157" i="59"/>
  <c r="B157" i="60"/>
  <c r="D157" i="60" s="1"/>
  <c r="A158" i="59"/>
  <c r="B158" i="60"/>
  <c r="E158" i="60" s="1"/>
  <c r="A159" i="59"/>
  <c r="B159" i="60"/>
  <c r="H159" i="60" s="1"/>
  <c r="A160" i="59"/>
  <c r="B160" i="60"/>
  <c r="I160" i="60" s="1"/>
  <c r="A161" i="59"/>
  <c r="B161" i="60"/>
  <c r="A162" i="59"/>
  <c r="B162" i="60"/>
  <c r="A163" i="59"/>
  <c r="B163" i="60"/>
  <c r="A164" i="59"/>
  <c r="B164" i="60"/>
  <c r="H164" i="60" s="1"/>
  <c r="A165" i="59"/>
  <c r="B165" i="60"/>
  <c r="D165" i="60" s="1"/>
  <c r="A166" i="59"/>
  <c r="B166" i="60"/>
  <c r="E166" i="60" s="1"/>
  <c r="A167" i="59"/>
  <c r="B167" i="60"/>
  <c r="A168" i="59"/>
  <c r="B168" i="60"/>
  <c r="A169" i="59"/>
  <c r="B169" i="60"/>
  <c r="D169" i="60" s="1"/>
  <c r="A170" i="59"/>
  <c r="B170" i="60"/>
  <c r="G170" i="60" s="1"/>
  <c r="A171" i="59"/>
  <c r="B171" i="60"/>
  <c r="H171" i="60" s="1"/>
  <c r="A172" i="59"/>
  <c r="B172" i="60"/>
  <c r="A173" i="59"/>
  <c r="B173" i="60"/>
  <c r="A174" i="59"/>
  <c r="B174" i="60"/>
  <c r="F174" i="60" s="1"/>
  <c r="A175" i="59"/>
  <c r="B175" i="60"/>
  <c r="A176" i="59"/>
  <c r="B176" i="60"/>
  <c r="A177" i="59"/>
  <c r="B177" i="60"/>
  <c r="D177" i="60" s="1"/>
  <c r="A178" i="59"/>
  <c r="B178" i="60"/>
  <c r="G178" i="60" s="1"/>
  <c r="A179" i="59"/>
  <c r="B179" i="60"/>
  <c r="H179" i="60" s="1"/>
  <c r="A180" i="59"/>
  <c r="B180" i="60"/>
  <c r="A181" i="59"/>
  <c r="B181" i="60"/>
  <c r="A182" i="59"/>
  <c r="B182" i="60"/>
  <c r="F182" i="60" s="1"/>
  <c r="A183" i="59"/>
  <c r="B183" i="60"/>
  <c r="A184" i="59"/>
  <c r="B184" i="60"/>
  <c r="A185" i="59"/>
  <c r="B185" i="60"/>
  <c r="H185" i="60" s="1"/>
  <c r="A186" i="59"/>
  <c r="B186" i="60"/>
  <c r="H186" i="60" s="1"/>
  <c r="A187" i="59"/>
  <c r="B187" i="60"/>
  <c r="F187" i="60" s="1"/>
  <c r="A188" i="59"/>
  <c r="B188" i="60"/>
  <c r="A189" i="59"/>
  <c r="B189" i="60"/>
  <c r="I189" i="60" s="1"/>
  <c r="A190" i="59"/>
  <c r="B190" i="60"/>
  <c r="A191" i="59"/>
  <c r="B191" i="60"/>
  <c r="A192" i="59"/>
  <c r="B192" i="60"/>
  <c r="D192" i="60" s="1"/>
  <c r="A193" i="59"/>
  <c r="B193" i="60"/>
  <c r="H193" i="60" s="1"/>
  <c r="A194" i="59"/>
  <c r="B194" i="60"/>
  <c r="A194" i="60" s="1"/>
  <c r="A195" i="59"/>
  <c r="B195" i="60"/>
  <c r="F195" i="60" s="1"/>
  <c r="A196" i="59"/>
  <c r="B196" i="60"/>
  <c r="A197" i="59"/>
  <c r="B197" i="60"/>
  <c r="I197" i="60" s="1"/>
  <c r="A198" i="59"/>
  <c r="B198" i="60"/>
  <c r="D198" i="60" s="1"/>
  <c r="A199" i="59"/>
  <c r="B199" i="60"/>
  <c r="A200" i="59"/>
  <c r="B200" i="60"/>
  <c r="D200" i="60" s="1"/>
  <c r="A201" i="59"/>
  <c r="B201" i="60"/>
  <c r="H201" i="60" s="1"/>
  <c r="A202" i="59"/>
  <c r="B202" i="60"/>
  <c r="H202" i="60" s="1"/>
  <c r="A203" i="59"/>
  <c r="B203" i="60"/>
  <c r="F203" i="60" s="1"/>
  <c r="A204" i="59"/>
  <c r="B204" i="60"/>
  <c r="A205" i="59"/>
  <c r="B205" i="60"/>
  <c r="I205" i="60" s="1"/>
  <c r="X58" i="59"/>
  <c r="X59" i="59"/>
  <c r="X62" i="59"/>
  <c r="X63" i="59"/>
  <c r="X66" i="59"/>
  <c r="X6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60" i="59"/>
  <c r="X61" i="59"/>
  <c r="X64" i="59"/>
  <c r="X65" i="59"/>
  <c r="X68" i="59"/>
  <c r="X69" i="59"/>
  <c r="X70" i="59"/>
  <c r="X71" i="59"/>
  <c r="X72" i="59"/>
  <c r="Y73" i="59"/>
  <c r="X86" i="59"/>
  <c r="X88" i="59"/>
  <c r="X90" i="59"/>
  <c r="X92" i="59"/>
  <c r="X94" i="59"/>
  <c r="X96" i="59"/>
  <c r="X98" i="59"/>
  <c r="X100" i="59"/>
  <c r="X102" i="59"/>
  <c r="X104" i="59"/>
  <c r="X106" i="59"/>
  <c r="X108" i="59"/>
  <c r="X110" i="59"/>
  <c r="X112" i="59"/>
  <c r="X114" i="59"/>
  <c r="X116" i="59"/>
  <c r="X118" i="59"/>
  <c r="X120" i="59"/>
  <c r="X122" i="59"/>
  <c r="X124" i="59"/>
  <c r="X126" i="59"/>
  <c r="X128" i="59"/>
  <c r="X130" i="59"/>
  <c r="X134" i="59"/>
  <c r="X136" i="59"/>
  <c r="X138" i="59"/>
  <c r="X140" i="59"/>
  <c r="X142" i="59"/>
  <c r="X144" i="59"/>
  <c r="X146" i="59"/>
  <c r="X148" i="59"/>
  <c r="X150" i="59"/>
  <c r="X152" i="59"/>
  <c r="Y154" i="59"/>
  <c r="Y156" i="59"/>
  <c r="Y158" i="59"/>
  <c r="Y160" i="59"/>
  <c r="Y162" i="59"/>
  <c r="Y164" i="59"/>
  <c r="Y166" i="59"/>
  <c r="Y168" i="59"/>
  <c r="Y170" i="59"/>
  <c r="Y172" i="59"/>
  <c r="X174" i="59"/>
  <c r="X74" i="59"/>
  <c r="X76" i="59"/>
  <c r="X77" i="59"/>
  <c r="X78" i="59"/>
  <c r="X80" i="59"/>
  <c r="X81" i="59"/>
  <c r="X82" i="59"/>
  <c r="X83" i="59"/>
  <c r="X84" i="59"/>
  <c r="X85" i="59"/>
  <c r="X87" i="59"/>
  <c r="X89" i="59"/>
  <c r="X91" i="59"/>
  <c r="X93" i="59"/>
  <c r="X95" i="59"/>
  <c r="X97" i="59"/>
  <c r="X99" i="59"/>
  <c r="X101" i="59"/>
  <c r="X103" i="59"/>
  <c r="X105" i="59"/>
  <c r="X107" i="59"/>
  <c r="X109" i="59"/>
  <c r="X111" i="59"/>
  <c r="X113" i="59"/>
  <c r="X115" i="59"/>
  <c r="X176" i="59"/>
  <c r="X178" i="59"/>
  <c r="X180" i="59"/>
  <c r="X182" i="59"/>
  <c r="X184" i="59"/>
  <c r="X186" i="59"/>
  <c r="X188" i="59"/>
  <c r="X190" i="59"/>
  <c r="X192" i="59"/>
  <c r="X194" i="59"/>
  <c r="X196" i="59"/>
  <c r="X198" i="59"/>
  <c r="X200" i="59"/>
  <c r="X202" i="59"/>
  <c r="X117" i="59"/>
  <c r="X119" i="59"/>
  <c r="X121" i="59"/>
  <c r="X123" i="59"/>
  <c r="X125" i="59"/>
  <c r="X127" i="59"/>
  <c r="X129" i="59"/>
  <c r="X131" i="59"/>
  <c r="X133" i="59"/>
  <c r="X135" i="59"/>
  <c r="X137" i="59"/>
  <c r="X139" i="59"/>
  <c r="X141" i="59"/>
  <c r="X143" i="59"/>
  <c r="X145" i="59"/>
  <c r="X147" i="59"/>
  <c r="X149" i="59"/>
  <c r="X151" i="59"/>
  <c r="Y153" i="59"/>
  <c r="Y155" i="59"/>
  <c r="Y157" i="59"/>
  <c r="Y159" i="59"/>
  <c r="Y161" i="59"/>
  <c r="Y163" i="59"/>
  <c r="Y165" i="59"/>
  <c r="Y167" i="59"/>
  <c r="Y169" i="59"/>
  <c r="Y171" i="59"/>
  <c r="Y173" i="59"/>
  <c r="X175" i="59"/>
  <c r="X177" i="59"/>
  <c r="X179" i="59"/>
  <c r="X181" i="59"/>
  <c r="X183" i="59"/>
  <c r="X185" i="59"/>
  <c r="X187" i="59"/>
  <c r="X189" i="59"/>
  <c r="X191" i="59"/>
  <c r="X193" i="59"/>
  <c r="X195" i="59"/>
  <c r="X197" i="59"/>
  <c r="X199" i="59"/>
  <c r="X201" i="59"/>
  <c r="S3" i="59"/>
  <c r="S6" i="59"/>
  <c r="S8" i="59"/>
  <c r="S10" i="59"/>
  <c r="S12" i="59"/>
  <c r="S14" i="59"/>
  <c r="S16" i="59"/>
  <c r="S18" i="59"/>
  <c r="S20" i="59"/>
  <c r="S22" i="59"/>
  <c r="S24" i="59"/>
  <c r="S26" i="59"/>
  <c r="S28" i="59"/>
  <c r="Y28" i="59"/>
  <c r="S30" i="59"/>
  <c r="Y30" i="59"/>
  <c r="S32" i="59"/>
  <c r="Y32" i="59"/>
  <c r="S34" i="59"/>
  <c r="Y34" i="59"/>
  <c r="S36" i="59"/>
  <c r="Y36" i="59"/>
  <c r="S38" i="59"/>
  <c r="Y38" i="59"/>
  <c r="S40" i="59"/>
  <c r="Y40" i="59"/>
  <c r="S42" i="59"/>
  <c r="Y42" i="59"/>
  <c r="S44" i="59"/>
  <c r="Y44" i="59"/>
  <c r="S46" i="59"/>
  <c r="Y46" i="59"/>
  <c r="S48" i="59"/>
  <c r="Y48" i="59"/>
  <c r="S50" i="59"/>
  <c r="Y50" i="59"/>
  <c r="S52" i="59"/>
  <c r="Y52" i="59"/>
  <c r="S54" i="59"/>
  <c r="Y54" i="59"/>
  <c r="S56" i="59"/>
  <c r="Y56" i="59"/>
  <c r="S58" i="59"/>
  <c r="Y58" i="59"/>
  <c r="S60" i="59"/>
  <c r="Y60" i="59"/>
  <c r="S62" i="59"/>
  <c r="Y62" i="59"/>
  <c r="S64" i="59"/>
  <c r="Y64" i="59"/>
  <c r="S66" i="59"/>
  <c r="Y66" i="59"/>
  <c r="S68" i="59"/>
  <c r="Y68" i="59"/>
  <c r="S70" i="59"/>
  <c r="Y70" i="59"/>
  <c r="S72" i="59"/>
  <c r="Y72" i="59"/>
  <c r="X73" i="59"/>
  <c r="Y75" i="59"/>
  <c r="S75" i="59"/>
  <c r="Y79" i="59"/>
  <c r="S79" i="59"/>
  <c r="Y77" i="59"/>
  <c r="S77" i="59"/>
  <c r="S81" i="59"/>
  <c r="Y81" i="59"/>
  <c r="S83" i="59"/>
  <c r="Y83" i="59"/>
  <c r="S85" i="59"/>
  <c r="Y85" i="59"/>
  <c r="S86" i="59"/>
  <c r="Y86" i="59"/>
  <c r="S87" i="59"/>
  <c r="Y87" i="59"/>
  <c r="S88" i="59"/>
  <c r="Y88" i="59"/>
  <c r="S89" i="59"/>
  <c r="Y89" i="59"/>
  <c r="S90" i="59"/>
  <c r="Y90" i="59"/>
  <c r="S91" i="59"/>
  <c r="Y91" i="59"/>
  <c r="S92" i="59"/>
  <c r="Y92" i="59"/>
  <c r="S93" i="59"/>
  <c r="Y93" i="59"/>
  <c r="S94" i="59"/>
  <c r="Y94" i="59"/>
  <c r="S95" i="59"/>
  <c r="Y95" i="59"/>
  <c r="S96" i="59"/>
  <c r="Y96" i="59"/>
  <c r="S97" i="59"/>
  <c r="Y97" i="59"/>
  <c r="S98" i="59"/>
  <c r="Y98" i="59"/>
  <c r="S99" i="59"/>
  <c r="Y99" i="59"/>
  <c r="S100" i="59"/>
  <c r="Y100" i="59"/>
  <c r="S101" i="59"/>
  <c r="Y101" i="59"/>
  <c r="S102" i="59"/>
  <c r="Y102" i="59"/>
  <c r="S103" i="59"/>
  <c r="Y103" i="59"/>
  <c r="S104" i="59"/>
  <c r="Y104" i="59"/>
  <c r="S105" i="59"/>
  <c r="Y105" i="59"/>
  <c r="S106" i="59"/>
  <c r="Y106" i="59"/>
  <c r="S107" i="59"/>
  <c r="Y107" i="59"/>
  <c r="S108" i="59"/>
  <c r="Y108" i="59"/>
  <c r="S109" i="59"/>
  <c r="Y109" i="59"/>
  <c r="S110" i="59"/>
  <c r="Y110" i="59"/>
  <c r="S111" i="59"/>
  <c r="Y111" i="59"/>
  <c r="S112" i="59"/>
  <c r="Y112" i="59"/>
  <c r="S113" i="59"/>
  <c r="Y113" i="59"/>
  <c r="S114" i="59"/>
  <c r="Y114" i="59"/>
  <c r="S115" i="59"/>
  <c r="Y115" i="59"/>
  <c r="S116" i="59"/>
  <c r="Y116" i="59"/>
  <c r="S117" i="59"/>
  <c r="Y117" i="59"/>
  <c r="Y132" i="59"/>
  <c r="X132" i="59"/>
  <c r="Y133" i="59"/>
  <c r="S133" i="59"/>
  <c r="Y134" i="59"/>
  <c r="S134" i="59"/>
  <c r="Y135" i="59"/>
  <c r="S135" i="59"/>
  <c r="Y136" i="59"/>
  <c r="S136" i="59"/>
  <c r="Y137" i="59"/>
  <c r="S137" i="59"/>
  <c r="Y138" i="59"/>
  <c r="S138" i="59"/>
  <c r="Y139" i="59"/>
  <c r="S139" i="59"/>
  <c r="Y140" i="59"/>
  <c r="S140" i="59"/>
  <c r="Y141" i="59"/>
  <c r="S141" i="59"/>
  <c r="Y142" i="59"/>
  <c r="S142" i="59"/>
  <c r="Y143" i="59"/>
  <c r="S143" i="59"/>
  <c r="Y144" i="59"/>
  <c r="S144" i="59"/>
  <c r="Y145" i="59"/>
  <c r="S145" i="59"/>
  <c r="Y146" i="59"/>
  <c r="S146" i="59"/>
  <c r="Y147" i="59"/>
  <c r="S147" i="59"/>
  <c r="Y148" i="59"/>
  <c r="S148" i="59"/>
  <c r="Y149" i="59"/>
  <c r="S149" i="59"/>
  <c r="Y150" i="59"/>
  <c r="S150" i="59"/>
  <c r="Y151" i="59"/>
  <c r="S151" i="59"/>
  <c r="Y152" i="59"/>
  <c r="S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Y174" i="59"/>
  <c r="S153" i="59"/>
  <c r="S154" i="59"/>
  <c r="S155" i="59"/>
  <c r="S156" i="59"/>
  <c r="S157" i="59"/>
  <c r="S158" i="59"/>
  <c r="S159" i="59"/>
  <c r="S160" i="59"/>
  <c r="S161" i="59"/>
  <c r="S162" i="59"/>
  <c r="S163" i="59"/>
  <c r="S164" i="59"/>
  <c r="S165" i="59"/>
  <c r="S166" i="59"/>
  <c r="S167" i="59"/>
  <c r="S168" i="59"/>
  <c r="S169" i="59"/>
  <c r="S170" i="59"/>
  <c r="S171" i="59"/>
  <c r="S172" i="59"/>
  <c r="S173" i="59"/>
  <c r="S174" i="59"/>
  <c r="A16" i="60" l="1"/>
  <c r="D16" i="60"/>
  <c r="A32" i="60"/>
  <c r="A23" i="60"/>
  <c r="A92" i="60"/>
  <c r="A116" i="60"/>
  <c r="G182" i="60"/>
  <c r="I164" i="60"/>
  <c r="A104" i="60"/>
  <c r="H189" i="60"/>
  <c r="F139" i="60"/>
  <c r="A132" i="60"/>
  <c r="A108" i="60"/>
  <c r="A100" i="60"/>
  <c r="A95" i="60"/>
  <c r="A15" i="60"/>
  <c r="F193" i="60"/>
  <c r="F165" i="60"/>
  <c r="I201" i="60"/>
  <c r="F178" i="60"/>
  <c r="H152" i="60"/>
  <c r="K141" i="60"/>
  <c r="A195" i="60"/>
  <c r="A124" i="60"/>
  <c r="A112" i="60"/>
  <c r="A106" i="60"/>
  <c r="A102" i="60"/>
  <c r="A96" i="60"/>
  <c r="A88" i="60"/>
  <c r="A19" i="60"/>
  <c r="F192" i="60"/>
  <c r="F201" i="60"/>
  <c r="F185" i="60"/>
  <c r="G174" i="60"/>
  <c r="H205" i="60"/>
  <c r="E195" i="60"/>
  <c r="I185" i="60"/>
  <c r="F170" i="60"/>
  <c r="I148" i="60"/>
  <c r="H72" i="60"/>
  <c r="D52" i="60"/>
  <c r="H26" i="60"/>
  <c r="D21" i="60"/>
  <c r="D204" i="60"/>
  <c r="F204" i="60"/>
  <c r="F202" i="60"/>
  <c r="D202" i="60"/>
  <c r="E199" i="60"/>
  <c r="F199" i="60"/>
  <c r="A199" i="60"/>
  <c r="F198" i="60"/>
  <c r="H198" i="60"/>
  <c r="A198" i="60"/>
  <c r="D196" i="60"/>
  <c r="F196" i="60"/>
  <c r="F194" i="60"/>
  <c r="D194" i="60"/>
  <c r="E191" i="60"/>
  <c r="F191" i="60"/>
  <c r="A191" i="60"/>
  <c r="F190" i="60"/>
  <c r="H190" i="60"/>
  <c r="A190" i="60"/>
  <c r="D188" i="60"/>
  <c r="F188" i="60"/>
  <c r="F186" i="60"/>
  <c r="D186" i="60"/>
  <c r="F184" i="60"/>
  <c r="G184" i="60"/>
  <c r="F183" i="60"/>
  <c r="D183" i="60"/>
  <c r="F181" i="60"/>
  <c r="H181" i="60"/>
  <c r="F180" i="60"/>
  <c r="G180" i="60"/>
  <c r="F179" i="60"/>
  <c r="D179" i="60"/>
  <c r="F177" i="60"/>
  <c r="H177" i="60"/>
  <c r="F176" i="60"/>
  <c r="G176" i="60"/>
  <c r="F175" i="60"/>
  <c r="D175" i="60"/>
  <c r="F173" i="60"/>
  <c r="H173" i="60"/>
  <c r="F172" i="60"/>
  <c r="G172" i="60"/>
  <c r="F171" i="60"/>
  <c r="D171" i="60"/>
  <c r="F169" i="60"/>
  <c r="H169" i="60"/>
  <c r="F168" i="60"/>
  <c r="G168" i="60"/>
  <c r="F167" i="60"/>
  <c r="D167" i="60"/>
  <c r="F163" i="60"/>
  <c r="H163" i="60"/>
  <c r="F162" i="60"/>
  <c r="E162" i="60"/>
  <c r="D161" i="60"/>
  <c r="F161" i="60"/>
  <c r="F159" i="60"/>
  <c r="D159" i="60"/>
  <c r="F155" i="60"/>
  <c r="H155" i="60"/>
  <c r="D153" i="60"/>
  <c r="F153" i="60"/>
  <c r="A153" i="60"/>
  <c r="F151" i="60"/>
  <c r="D151" i="60"/>
  <c r="I147" i="60"/>
  <c r="F147" i="60"/>
  <c r="G145" i="60"/>
  <c r="A145" i="60"/>
  <c r="E143" i="60"/>
  <c r="A143" i="60"/>
  <c r="F140" i="60"/>
  <c r="H140" i="60"/>
  <c r="F138" i="60"/>
  <c r="A138" i="60"/>
  <c r="D134" i="60"/>
  <c r="A134" i="60"/>
  <c r="F126" i="60"/>
  <c r="A126" i="60"/>
  <c r="F122" i="60"/>
  <c r="A122" i="60"/>
  <c r="F118" i="60"/>
  <c r="A118" i="60"/>
  <c r="F114" i="60"/>
  <c r="A114" i="60"/>
  <c r="A202" i="60"/>
  <c r="A203" i="60"/>
  <c r="A155" i="60"/>
  <c r="A147" i="60"/>
  <c r="A136" i="60"/>
  <c r="A128" i="60"/>
  <c r="A120" i="60"/>
  <c r="A139" i="60"/>
  <c r="F200" i="60"/>
  <c r="H194" i="60"/>
  <c r="D190" i="60"/>
  <c r="F205" i="60"/>
  <c r="F197" i="60"/>
  <c r="F189" i="60"/>
  <c r="H183" i="60"/>
  <c r="D181" i="60"/>
  <c r="H175" i="60"/>
  <c r="D173" i="60"/>
  <c r="H167" i="60"/>
  <c r="D163" i="60"/>
  <c r="F157" i="60"/>
  <c r="H151" i="60"/>
  <c r="E203" i="60"/>
  <c r="H197" i="60"/>
  <c r="I193" i="60"/>
  <c r="E187" i="60"/>
  <c r="H160" i="60"/>
  <c r="I156" i="60"/>
  <c r="D145" i="60"/>
  <c r="F154" i="60"/>
  <c r="D144" i="60"/>
  <c r="F130" i="60"/>
  <c r="A110" i="60"/>
  <c r="K205" i="60"/>
  <c r="G205" i="60"/>
  <c r="D205" i="60"/>
  <c r="K203" i="60"/>
  <c r="G203" i="60"/>
  <c r="D203" i="60"/>
  <c r="K201" i="60"/>
  <c r="G201" i="60"/>
  <c r="D201" i="60"/>
  <c r="K199" i="60"/>
  <c r="G199" i="60"/>
  <c r="D199" i="60"/>
  <c r="K197" i="60"/>
  <c r="G197" i="60"/>
  <c r="D197" i="60"/>
  <c r="K195" i="60"/>
  <c r="G195" i="60"/>
  <c r="D195" i="60"/>
  <c r="K193" i="60"/>
  <c r="G193" i="60"/>
  <c r="D193" i="60"/>
  <c r="K191" i="60"/>
  <c r="G191" i="60"/>
  <c r="D191" i="60"/>
  <c r="K189" i="60"/>
  <c r="G189" i="60"/>
  <c r="D189" i="60"/>
  <c r="A187" i="60"/>
  <c r="K187" i="60"/>
  <c r="G187" i="60"/>
  <c r="D187" i="60"/>
  <c r="A185" i="60"/>
  <c r="K185" i="60"/>
  <c r="G185" i="60"/>
  <c r="D185" i="60"/>
  <c r="D184" i="60"/>
  <c r="H184" i="60"/>
  <c r="D182" i="60"/>
  <c r="H182" i="60"/>
  <c r="D180" i="60"/>
  <c r="H180" i="60"/>
  <c r="D178" i="60"/>
  <c r="H178" i="60"/>
  <c r="D176" i="60"/>
  <c r="H176" i="60"/>
  <c r="D174" i="60"/>
  <c r="H174" i="60"/>
  <c r="D172" i="60"/>
  <c r="H172" i="60"/>
  <c r="D170" i="60"/>
  <c r="H170" i="60"/>
  <c r="D168" i="60"/>
  <c r="H168" i="60"/>
  <c r="K166" i="60"/>
  <c r="G166" i="60"/>
  <c r="D166" i="60"/>
  <c r="F164" i="60"/>
  <c r="K164" i="60"/>
  <c r="G164" i="60"/>
  <c r="D164" i="60"/>
  <c r="K162" i="60"/>
  <c r="G162" i="60"/>
  <c r="D162" i="60"/>
  <c r="F160" i="60"/>
  <c r="K160" i="60"/>
  <c r="G160" i="60"/>
  <c r="D160" i="60"/>
  <c r="K158" i="60"/>
  <c r="G158" i="60"/>
  <c r="D158" i="60"/>
  <c r="F156" i="60"/>
  <c r="K156" i="60"/>
  <c r="G156" i="60"/>
  <c r="D156" i="60"/>
  <c r="J154" i="60"/>
  <c r="K154" i="60"/>
  <c r="G154" i="60"/>
  <c r="D154" i="60"/>
  <c r="J152" i="60"/>
  <c r="F152" i="60"/>
  <c r="K152" i="60"/>
  <c r="G152" i="60"/>
  <c r="D152" i="60"/>
  <c r="J150" i="60"/>
  <c r="K150" i="60"/>
  <c r="G150" i="60"/>
  <c r="D150" i="60"/>
  <c r="D149" i="60"/>
  <c r="H149" i="60"/>
  <c r="J148" i="60"/>
  <c r="F148" i="60"/>
  <c r="K148" i="60"/>
  <c r="G148" i="60"/>
  <c r="D148" i="60"/>
  <c r="J147" i="60"/>
  <c r="G147" i="60"/>
  <c r="D147" i="60"/>
  <c r="H147" i="60"/>
  <c r="D146" i="60"/>
  <c r="H146" i="60"/>
  <c r="J145" i="60"/>
  <c r="E145" i="60"/>
  <c r="I145" i="60"/>
  <c r="F145" i="60"/>
  <c r="J143" i="60"/>
  <c r="G143" i="60"/>
  <c r="K143" i="60"/>
  <c r="D143" i="60"/>
  <c r="H143" i="60"/>
  <c r="D142" i="60"/>
  <c r="H142" i="60"/>
  <c r="J141" i="60"/>
  <c r="E141" i="60"/>
  <c r="I141" i="60"/>
  <c r="F141" i="60"/>
  <c r="J139" i="60"/>
  <c r="G139" i="60"/>
  <c r="K139" i="60"/>
  <c r="D139" i="60"/>
  <c r="H139" i="60"/>
  <c r="D138" i="60"/>
  <c r="H138" i="60"/>
  <c r="E137" i="60"/>
  <c r="H137" i="60"/>
  <c r="J137" i="60"/>
  <c r="I135" i="60"/>
  <c r="E135" i="60"/>
  <c r="E133" i="60"/>
  <c r="J133" i="60"/>
  <c r="K131" i="60"/>
  <c r="E131" i="60"/>
  <c r="D129" i="60"/>
  <c r="H129" i="60"/>
  <c r="I129" i="60"/>
  <c r="D127" i="60"/>
  <c r="E127" i="60"/>
  <c r="D125" i="60"/>
  <c r="H125" i="60"/>
  <c r="I125" i="60"/>
  <c r="D123" i="60"/>
  <c r="E123" i="60"/>
  <c r="D121" i="60"/>
  <c r="H121" i="60"/>
  <c r="I121" i="60"/>
  <c r="D119" i="60"/>
  <c r="E119" i="60"/>
  <c r="D117" i="60"/>
  <c r="E117" i="60"/>
  <c r="I117" i="60"/>
  <c r="D115" i="60"/>
  <c r="I115" i="60"/>
  <c r="E115" i="60"/>
  <c r="D113" i="60"/>
  <c r="H113" i="60"/>
  <c r="E113" i="60"/>
  <c r="D111" i="60"/>
  <c r="I111" i="60"/>
  <c r="H111" i="60"/>
  <c r="D109" i="60"/>
  <c r="H109" i="60"/>
  <c r="E109" i="60"/>
  <c r="I109" i="60"/>
  <c r="D107" i="60"/>
  <c r="I107" i="60"/>
  <c r="E107" i="60"/>
  <c r="D105" i="60"/>
  <c r="H105" i="60"/>
  <c r="E105" i="60"/>
  <c r="D103" i="60"/>
  <c r="I103" i="60"/>
  <c r="H103" i="60"/>
  <c r="D101" i="60"/>
  <c r="H101" i="60"/>
  <c r="E101" i="60"/>
  <c r="I101" i="60"/>
  <c r="D99" i="60"/>
  <c r="I99" i="60"/>
  <c r="E99" i="60"/>
  <c r="D97" i="60"/>
  <c r="H97" i="60"/>
  <c r="E97" i="60"/>
  <c r="D95" i="60"/>
  <c r="I95" i="60"/>
  <c r="H95" i="60"/>
  <c r="D93" i="60"/>
  <c r="H93" i="60"/>
  <c r="E93" i="60"/>
  <c r="I93" i="60"/>
  <c r="D91" i="60"/>
  <c r="I91" i="60"/>
  <c r="E91" i="60"/>
  <c r="D89" i="60"/>
  <c r="H89" i="60"/>
  <c r="E89" i="60"/>
  <c r="D87" i="60"/>
  <c r="I87" i="60"/>
  <c r="H87" i="60"/>
  <c r="D64" i="60"/>
  <c r="H64" i="60"/>
  <c r="H60" i="60"/>
  <c r="D60" i="60"/>
  <c r="F48" i="60"/>
  <c r="E48" i="60"/>
  <c r="D46" i="60"/>
  <c r="H46" i="60"/>
  <c r="H45" i="60"/>
  <c r="D45" i="60"/>
  <c r="H41" i="60"/>
  <c r="G41" i="60"/>
  <c r="D41" i="60"/>
  <c r="H40" i="60"/>
  <c r="D40" i="60"/>
  <c r="D38" i="60"/>
  <c r="H38" i="60"/>
  <c r="H37" i="60"/>
  <c r="D37" i="60"/>
  <c r="H36" i="60"/>
  <c r="D36" i="60"/>
  <c r="D34" i="60"/>
  <c r="H34" i="60"/>
  <c r="H33" i="60"/>
  <c r="G33" i="60"/>
  <c r="D30" i="60"/>
  <c r="H30" i="60"/>
  <c r="H29" i="60"/>
  <c r="D29" i="60"/>
  <c r="G29" i="60"/>
  <c r="H28" i="60"/>
  <c r="D28" i="60"/>
  <c r="H25" i="60"/>
  <c r="G25" i="60"/>
  <c r="D25" i="60"/>
  <c r="H24" i="60"/>
  <c r="D24" i="60"/>
  <c r="D22" i="60"/>
  <c r="H22" i="60"/>
  <c r="H20" i="60"/>
  <c r="D20" i="60"/>
  <c r="D18" i="60"/>
  <c r="H18" i="60"/>
  <c r="H17" i="60"/>
  <c r="G17" i="60"/>
  <c r="D17" i="60"/>
  <c r="D14" i="60"/>
  <c r="H14" i="60"/>
  <c r="H13" i="60"/>
  <c r="G13" i="60"/>
  <c r="H12" i="60"/>
  <c r="D12" i="60"/>
  <c r="H9" i="60"/>
  <c r="G9" i="60"/>
  <c r="D9" i="60"/>
  <c r="H8" i="60"/>
  <c r="D8" i="60"/>
  <c r="H81" i="60"/>
  <c r="D81" i="60"/>
  <c r="E81" i="60"/>
  <c r="H77" i="60"/>
  <c r="D77" i="60"/>
  <c r="E77" i="60"/>
  <c r="I77" i="60"/>
  <c r="H85" i="60"/>
  <c r="E85" i="60"/>
  <c r="I85" i="60"/>
  <c r="H83" i="60"/>
  <c r="I83" i="60"/>
  <c r="D83" i="60"/>
  <c r="E83" i="60"/>
  <c r="H79" i="60"/>
  <c r="I79" i="60"/>
  <c r="H75" i="60"/>
  <c r="I75" i="60"/>
  <c r="D75" i="60"/>
  <c r="E75" i="60"/>
  <c r="A204" i="60"/>
  <c r="A200" i="60"/>
  <c r="A196" i="60"/>
  <c r="A192" i="60"/>
  <c r="A205" i="60"/>
  <c r="A201" i="60"/>
  <c r="A197" i="60"/>
  <c r="A193" i="60"/>
  <c r="A189" i="60"/>
  <c r="A154" i="60"/>
  <c r="A152" i="60"/>
  <c r="A150" i="60"/>
  <c r="A148" i="60"/>
  <c r="A146" i="60"/>
  <c r="A144" i="60"/>
  <c r="A140" i="60"/>
  <c r="A137" i="60"/>
  <c r="A135" i="60"/>
  <c r="A133" i="60"/>
  <c r="A131" i="60"/>
  <c r="A129" i="60"/>
  <c r="A127" i="60"/>
  <c r="A125" i="60"/>
  <c r="A123" i="60"/>
  <c r="A121" i="60"/>
  <c r="A119" i="60"/>
  <c r="A117" i="60"/>
  <c r="A115" i="60"/>
  <c r="A113" i="60"/>
  <c r="A111" i="60"/>
  <c r="A109" i="60"/>
  <c r="A107" i="60"/>
  <c r="A105" i="60"/>
  <c r="A103" i="60"/>
  <c r="A101" i="60"/>
  <c r="A99" i="60"/>
  <c r="A141" i="60"/>
  <c r="A98" i="60"/>
  <c r="A94" i="60"/>
  <c r="A90" i="60"/>
  <c r="A97" i="60"/>
  <c r="A93" i="60"/>
  <c r="A89" i="60"/>
  <c r="A37" i="60"/>
  <c r="A33" i="60"/>
  <c r="A29" i="60"/>
  <c r="A25" i="60"/>
  <c r="A21" i="60"/>
  <c r="A17" i="60"/>
  <c r="A38" i="60"/>
  <c r="A34" i="60"/>
  <c r="A30" i="60"/>
  <c r="A26" i="60"/>
  <c r="A22" i="60"/>
  <c r="A18" i="60"/>
  <c r="H204" i="60"/>
  <c r="H200" i="60"/>
  <c r="H196" i="60"/>
  <c r="H192" i="60"/>
  <c r="H188" i="60"/>
  <c r="J205" i="60"/>
  <c r="J203" i="60"/>
  <c r="J201" i="60"/>
  <c r="J199" i="60"/>
  <c r="J197" i="60"/>
  <c r="J195" i="60"/>
  <c r="J193" i="60"/>
  <c r="J191" i="60"/>
  <c r="J189" i="60"/>
  <c r="J187" i="60"/>
  <c r="J185" i="60"/>
  <c r="I184" i="60"/>
  <c r="E184" i="60"/>
  <c r="I182" i="60"/>
  <c r="E182" i="60"/>
  <c r="I180" i="60"/>
  <c r="E180" i="60"/>
  <c r="I178" i="60"/>
  <c r="E178" i="60"/>
  <c r="I176" i="60"/>
  <c r="E176" i="60"/>
  <c r="I174" i="60"/>
  <c r="E174" i="60"/>
  <c r="I172" i="60"/>
  <c r="E172" i="60"/>
  <c r="I170" i="60"/>
  <c r="E170" i="60"/>
  <c r="I168" i="60"/>
  <c r="E168" i="60"/>
  <c r="H165" i="60"/>
  <c r="H161" i="60"/>
  <c r="H157" i="60"/>
  <c r="H153" i="60"/>
  <c r="F149" i="60"/>
  <c r="E205" i="60"/>
  <c r="H203" i="60"/>
  <c r="I203" i="60"/>
  <c r="E201" i="60"/>
  <c r="H199" i="60"/>
  <c r="I199" i="60"/>
  <c r="E197" i="60"/>
  <c r="H195" i="60"/>
  <c r="I195" i="60"/>
  <c r="E193" i="60"/>
  <c r="H191" i="60"/>
  <c r="I191" i="60"/>
  <c r="E189" i="60"/>
  <c r="H187" i="60"/>
  <c r="I187" i="60"/>
  <c r="E185" i="60"/>
  <c r="K184" i="60"/>
  <c r="J182" i="60"/>
  <c r="J180" i="60"/>
  <c r="J178" i="60"/>
  <c r="J176" i="60"/>
  <c r="J174" i="60"/>
  <c r="J172" i="60"/>
  <c r="J170" i="60"/>
  <c r="J168" i="60"/>
  <c r="H166" i="60"/>
  <c r="I166" i="60"/>
  <c r="E164" i="60"/>
  <c r="H162" i="60"/>
  <c r="I162" i="60"/>
  <c r="E160" i="60"/>
  <c r="H158" i="60"/>
  <c r="I158" i="60"/>
  <c r="E156" i="60"/>
  <c r="H154" i="60"/>
  <c r="I154" i="60"/>
  <c r="E152" i="60"/>
  <c r="H150" i="60"/>
  <c r="I150" i="60"/>
  <c r="E148" i="60"/>
  <c r="K147" i="60"/>
  <c r="H145" i="60"/>
  <c r="F143" i="60"/>
  <c r="D141" i="60"/>
  <c r="F166" i="60"/>
  <c r="F158" i="60"/>
  <c r="F150" i="60"/>
  <c r="E147" i="60"/>
  <c r="K145" i="60"/>
  <c r="H144" i="60"/>
  <c r="I143" i="60"/>
  <c r="F142" i="60"/>
  <c r="G141" i="60"/>
  <c r="D140" i="60"/>
  <c r="E139" i="60"/>
  <c r="H136" i="60"/>
  <c r="J131" i="60"/>
  <c r="E129" i="60"/>
  <c r="I123" i="60"/>
  <c r="E121" i="60"/>
  <c r="I113" i="60"/>
  <c r="E103" i="60"/>
  <c r="I97" i="60"/>
  <c r="E87" i="60"/>
  <c r="I81" i="60"/>
  <c r="D68" i="60"/>
  <c r="H56" i="60"/>
  <c r="I133" i="60"/>
  <c r="H107" i="60"/>
  <c r="H91" i="60"/>
  <c r="D79" i="60"/>
  <c r="D44" i="60"/>
  <c r="D32" i="60"/>
  <c r="G21" i="60"/>
  <c r="H10" i="60"/>
  <c r="D33" i="60"/>
  <c r="D13" i="60"/>
  <c r="I137" i="60"/>
  <c r="H133" i="60"/>
  <c r="D131" i="60"/>
  <c r="H127" i="60"/>
  <c r="H123" i="60"/>
  <c r="H119" i="60"/>
  <c r="H115" i="60"/>
  <c r="G73" i="60"/>
  <c r="F73" i="60"/>
  <c r="K71" i="60"/>
  <c r="D71" i="60"/>
  <c r="G69" i="60"/>
  <c r="F69" i="60"/>
  <c r="K67" i="60"/>
  <c r="D67" i="60"/>
  <c r="G65" i="60"/>
  <c r="F65" i="60"/>
  <c r="K63" i="60"/>
  <c r="D63" i="60"/>
  <c r="G61" i="60"/>
  <c r="F61" i="60"/>
  <c r="K59" i="60"/>
  <c r="D59" i="60"/>
  <c r="G57" i="60"/>
  <c r="F57" i="60"/>
  <c r="K55" i="60"/>
  <c r="D55" i="60"/>
  <c r="G53" i="60"/>
  <c r="F53" i="60"/>
  <c r="K51" i="60"/>
  <c r="D51" i="60"/>
  <c r="G49" i="60"/>
  <c r="F49" i="60"/>
  <c r="H47" i="60"/>
  <c r="G47" i="60"/>
  <c r="H43" i="60"/>
  <c r="G43" i="60"/>
  <c r="H39" i="60"/>
  <c r="G39" i="60"/>
  <c r="H35" i="60"/>
  <c r="G35" i="60"/>
  <c r="H31" i="60"/>
  <c r="G31" i="60"/>
  <c r="H27" i="60"/>
  <c r="G27" i="60"/>
  <c r="H23" i="60"/>
  <c r="G23" i="60"/>
  <c r="H19" i="60"/>
  <c r="G19" i="60"/>
  <c r="H15" i="60"/>
  <c r="G15" i="60"/>
  <c r="H11" i="60"/>
  <c r="G11" i="60"/>
  <c r="H135" i="60"/>
  <c r="H131" i="60"/>
  <c r="F67" i="60"/>
  <c r="F59" i="60"/>
  <c r="F51" i="60"/>
  <c r="J48" i="60"/>
  <c r="G45" i="60"/>
  <c r="H42" i="60"/>
  <c r="D73" i="60"/>
  <c r="G71" i="60"/>
  <c r="K69" i="60"/>
  <c r="D65" i="60"/>
  <c r="G63" i="60"/>
  <c r="K61" i="60"/>
  <c r="D57" i="60"/>
  <c r="G55" i="60"/>
  <c r="K53" i="60"/>
  <c r="D49" i="60"/>
  <c r="D47" i="60"/>
  <c r="D43" i="60"/>
  <c r="D39" i="60"/>
  <c r="D35" i="60"/>
  <c r="D31" i="60"/>
  <c r="D27" i="60"/>
  <c r="J204" i="60"/>
  <c r="I204" i="60"/>
  <c r="E204" i="60"/>
  <c r="K204" i="60"/>
  <c r="G204" i="60"/>
  <c r="J202" i="60"/>
  <c r="I202" i="60"/>
  <c r="E202" i="60"/>
  <c r="K202" i="60"/>
  <c r="G202" i="60"/>
  <c r="J200" i="60"/>
  <c r="I200" i="60"/>
  <c r="E200" i="60"/>
  <c r="K200" i="60"/>
  <c r="G200" i="60"/>
  <c r="J198" i="60"/>
  <c r="I198" i="60"/>
  <c r="E198" i="60"/>
  <c r="K198" i="60"/>
  <c r="G198" i="60"/>
  <c r="J196" i="60"/>
  <c r="I196" i="60"/>
  <c r="E196" i="60"/>
  <c r="K196" i="60"/>
  <c r="G196" i="60"/>
  <c r="J194" i="60"/>
  <c r="I194" i="60"/>
  <c r="E194" i="60"/>
  <c r="K194" i="60"/>
  <c r="G194" i="60"/>
  <c r="J192" i="60"/>
  <c r="I192" i="60"/>
  <c r="E192" i="60"/>
  <c r="K192" i="60"/>
  <c r="G192" i="60"/>
  <c r="J190" i="60"/>
  <c r="I190" i="60"/>
  <c r="E190" i="60"/>
  <c r="K190" i="60"/>
  <c r="G190" i="60"/>
  <c r="J188" i="60"/>
  <c r="I188" i="60"/>
  <c r="E188" i="60"/>
  <c r="K188" i="60"/>
  <c r="G188" i="60"/>
  <c r="A188" i="60"/>
  <c r="J186" i="60"/>
  <c r="I186" i="60"/>
  <c r="E186" i="60"/>
  <c r="K186" i="60"/>
  <c r="G186" i="60"/>
  <c r="A186" i="60"/>
  <c r="J184" i="60"/>
  <c r="A184" i="60"/>
  <c r="J183" i="60"/>
  <c r="K183" i="60"/>
  <c r="G183" i="60"/>
  <c r="I183" i="60"/>
  <c r="E183" i="60"/>
  <c r="A183" i="60"/>
  <c r="K182" i="60"/>
  <c r="A182" i="60"/>
  <c r="J181" i="60"/>
  <c r="K181" i="60"/>
  <c r="G181" i="60"/>
  <c r="I181" i="60"/>
  <c r="E181" i="60"/>
  <c r="A181" i="60"/>
  <c r="K180" i="60"/>
  <c r="A180" i="60"/>
  <c r="J179" i="60"/>
  <c r="K179" i="60"/>
  <c r="G179" i="60"/>
  <c r="I179" i="60"/>
  <c r="E179" i="60"/>
  <c r="A179" i="60"/>
  <c r="K178" i="60"/>
  <c r="A178" i="60"/>
  <c r="J177" i="60"/>
  <c r="K177" i="60"/>
  <c r="G177" i="60"/>
  <c r="I177" i="60"/>
  <c r="E177" i="60"/>
  <c r="A177" i="60"/>
  <c r="K176" i="60"/>
  <c r="A176" i="60"/>
  <c r="J175" i="60"/>
  <c r="K175" i="60"/>
  <c r="G175" i="60"/>
  <c r="I175" i="60"/>
  <c r="E175" i="60"/>
  <c r="A175" i="60"/>
  <c r="K174" i="60"/>
  <c r="A174" i="60"/>
  <c r="J173" i="60"/>
  <c r="K173" i="60"/>
  <c r="G173" i="60"/>
  <c r="I173" i="60"/>
  <c r="E173" i="60"/>
  <c r="A173" i="60"/>
  <c r="K172" i="60"/>
  <c r="A172" i="60"/>
  <c r="J171" i="60"/>
  <c r="K171" i="60"/>
  <c r="G171" i="60"/>
  <c r="I171" i="60"/>
  <c r="E171" i="60"/>
  <c r="A171" i="60"/>
  <c r="K170" i="60"/>
  <c r="A170" i="60"/>
  <c r="J169" i="60"/>
  <c r="K169" i="60"/>
  <c r="G169" i="60"/>
  <c r="I169" i="60"/>
  <c r="E169" i="60"/>
  <c r="A169" i="60"/>
  <c r="K168" i="60"/>
  <c r="A168" i="60"/>
  <c r="J167" i="60"/>
  <c r="K167" i="60"/>
  <c r="G167" i="60"/>
  <c r="I167" i="60"/>
  <c r="E167" i="60"/>
  <c r="A167" i="60"/>
  <c r="J166" i="60"/>
  <c r="A166" i="60"/>
  <c r="J165" i="60"/>
  <c r="K165" i="60"/>
  <c r="G165" i="60"/>
  <c r="I165" i="60"/>
  <c r="E165" i="60"/>
  <c r="A165" i="60"/>
  <c r="J164" i="60"/>
  <c r="A164" i="60"/>
  <c r="J163" i="60"/>
  <c r="K163" i="60"/>
  <c r="G163" i="60"/>
  <c r="I163" i="60"/>
  <c r="E163" i="60"/>
  <c r="A163" i="60"/>
  <c r="J162" i="60"/>
  <c r="A162" i="60"/>
  <c r="J161" i="60"/>
  <c r="I161" i="60"/>
  <c r="E161" i="60"/>
  <c r="K161" i="60"/>
  <c r="G161" i="60"/>
  <c r="A161" i="60"/>
  <c r="J160" i="60"/>
  <c r="A160" i="60"/>
  <c r="J159" i="60"/>
  <c r="I159" i="60"/>
  <c r="E159" i="60"/>
  <c r="K159" i="60"/>
  <c r="G159" i="60"/>
  <c r="A159" i="60"/>
  <c r="J158" i="60"/>
  <c r="A158" i="60"/>
  <c r="J157" i="60"/>
  <c r="I157" i="60"/>
  <c r="E157" i="60"/>
  <c r="K157" i="60"/>
  <c r="G157" i="60"/>
  <c r="A157" i="60"/>
  <c r="J156" i="60"/>
  <c r="A156" i="60"/>
  <c r="J155" i="60"/>
  <c r="I155" i="60"/>
  <c r="E155" i="60"/>
  <c r="K155" i="60"/>
  <c r="G155" i="60"/>
  <c r="J153" i="60"/>
  <c r="I153" i="60"/>
  <c r="E153" i="60"/>
  <c r="K153" i="60"/>
  <c r="G153" i="60"/>
  <c r="J151" i="60"/>
  <c r="I151" i="60"/>
  <c r="E151" i="60"/>
  <c r="K151" i="60"/>
  <c r="G151" i="60"/>
  <c r="J149" i="60"/>
  <c r="I149" i="60"/>
  <c r="E149" i="60"/>
  <c r="K149" i="60"/>
  <c r="G149" i="60"/>
  <c r="J146" i="60"/>
  <c r="K146" i="60"/>
  <c r="G146" i="60"/>
  <c r="I146" i="60"/>
  <c r="E146" i="60"/>
  <c r="J144" i="60"/>
  <c r="K144" i="60"/>
  <c r="G144" i="60"/>
  <c r="I144" i="60"/>
  <c r="E144" i="60"/>
  <c r="J142" i="60"/>
  <c r="K142" i="60"/>
  <c r="G142" i="60"/>
  <c r="I142" i="60"/>
  <c r="E142" i="60"/>
  <c r="J140" i="60"/>
  <c r="K140" i="60"/>
  <c r="G140" i="60"/>
  <c r="I140" i="60"/>
  <c r="E140" i="60"/>
  <c r="J138" i="60"/>
  <c r="K138" i="60"/>
  <c r="G138" i="60"/>
  <c r="I138" i="60"/>
  <c r="E138" i="60"/>
  <c r="K137" i="60"/>
  <c r="G137" i="60"/>
  <c r="D137" i="60"/>
  <c r="F137" i="60"/>
  <c r="J136" i="60"/>
  <c r="K136" i="60"/>
  <c r="G136" i="60"/>
  <c r="I136" i="60"/>
  <c r="E136" i="60"/>
  <c r="D136" i="60"/>
  <c r="K135" i="60"/>
  <c r="G135" i="60"/>
  <c r="D135" i="60"/>
  <c r="F135" i="60"/>
  <c r="J134" i="60"/>
  <c r="K134" i="60"/>
  <c r="G134" i="60"/>
  <c r="I134" i="60"/>
  <c r="E134" i="60"/>
  <c r="F134" i="60"/>
  <c r="K133" i="60"/>
  <c r="G133" i="60"/>
  <c r="D133" i="60"/>
  <c r="F133" i="60"/>
  <c r="J132" i="60"/>
  <c r="K132" i="60"/>
  <c r="G132" i="60"/>
  <c r="I132" i="60"/>
  <c r="E132" i="60"/>
  <c r="D132" i="60"/>
  <c r="H132" i="60"/>
  <c r="I131" i="60"/>
  <c r="F131" i="60"/>
  <c r="G131" i="60"/>
  <c r="J130" i="60"/>
  <c r="K130" i="60"/>
  <c r="G130" i="60"/>
  <c r="I130" i="60"/>
  <c r="E130" i="60"/>
  <c r="D130" i="60"/>
  <c r="H130" i="60"/>
  <c r="K129" i="60"/>
  <c r="F129" i="60"/>
  <c r="J129" i="60"/>
  <c r="G129" i="60"/>
  <c r="J128" i="60"/>
  <c r="K128" i="60"/>
  <c r="G128" i="60"/>
  <c r="I128" i="60"/>
  <c r="E128" i="60"/>
  <c r="D128" i="60"/>
  <c r="H128" i="60"/>
  <c r="K127" i="60"/>
  <c r="F127" i="60"/>
  <c r="J127" i="60"/>
  <c r="G127" i="60"/>
  <c r="J126" i="60"/>
  <c r="K126" i="60"/>
  <c r="G126" i="60"/>
  <c r="I126" i="60"/>
  <c r="E126" i="60"/>
  <c r="D126" i="60"/>
  <c r="H126" i="60"/>
  <c r="K125" i="60"/>
  <c r="F125" i="60"/>
  <c r="J125" i="60"/>
  <c r="G125" i="60"/>
  <c r="J124" i="60"/>
  <c r="K124" i="60"/>
  <c r="G124" i="60"/>
  <c r="I124" i="60"/>
  <c r="E124" i="60"/>
  <c r="D124" i="60"/>
  <c r="H124" i="60"/>
  <c r="K123" i="60"/>
  <c r="F123" i="60"/>
  <c r="J123" i="60"/>
  <c r="G123" i="60"/>
  <c r="J122" i="60"/>
  <c r="K122" i="60"/>
  <c r="G122" i="60"/>
  <c r="I122" i="60"/>
  <c r="E122" i="60"/>
  <c r="D122" i="60"/>
  <c r="H122" i="60"/>
  <c r="K121" i="60"/>
  <c r="F121" i="60"/>
  <c r="J121" i="60"/>
  <c r="G121" i="60"/>
  <c r="J120" i="60"/>
  <c r="K120" i="60"/>
  <c r="G120" i="60"/>
  <c r="I120" i="60"/>
  <c r="E120" i="60"/>
  <c r="D120" i="60"/>
  <c r="H120" i="60"/>
  <c r="K119" i="60"/>
  <c r="F119" i="60"/>
  <c r="J119" i="60"/>
  <c r="G119" i="60"/>
  <c r="J118" i="60"/>
  <c r="K118" i="60"/>
  <c r="G118" i="60"/>
  <c r="I118" i="60"/>
  <c r="E118" i="60"/>
  <c r="D118" i="60"/>
  <c r="H118" i="60"/>
  <c r="K117" i="60"/>
  <c r="F117" i="60"/>
  <c r="J117" i="60"/>
  <c r="G117" i="60"/>
  <c r="J116" i="60"/>
  <c r="K116" i="60"/>
  <c r="G116" i="60"/>
  <c r="I116" i="60"/>
  <c r="E116" i="60"/>
  <c r="D116" i="60"/>
  <c r="H116" i="60"/>
  <c r="K115" i="60"/>
  <c r="F115" i="60"/>
  <c r="J115" i="60"/>
  <c r="G115" i="60"/>
  <c r="J114" i="60"/>
  <c r="K114" i="60"/>
  <c r="G114" i="60"/>
  <c r="I114" i="60"/>
  <c r="E114" i="60"/>
  <c r="D114" i="60"/>
  <c r="H114" i="60"/>
  <c r="K113" i="60"/>
  <c r="F113" i="60"/>
  <c r="J113" i="60"/>
  <c r="G113" i="60"/>
  <c r="J112" i="60"/>
  <c r="K112" i="60"/>
  <c r="G112" i="60"/>
  <c r="I112" i="60"/>
  <c r="E112" i="60"/>
  <c r="D112" i="60"/>
  <c r="H112" i="60"/>
  <c r="K111" i="60"/>
  <c r="F111" i="60"/>
  <c r="J111" i="60"/>
  <c r="G111" i="60"/>
  <c r="J110" i="60"/>
  <c r="K110" i="60"/>
  <c r="G110" i="60"/>
  <c r="I110" i="60"/>
  <c r="E110" i="60"/>
  <c r="D110" i="60"/>
  <c r="H110" i="60"/>
  <c r="K109" i="60"/>
  <c r="F109" i="60"/>
  <c r="J109" i="60"/>
  <c r="G109" i="60"/>
  <c r="J108" i="60"/>
  <c r="K108" i="60"/>
  <c r="G108" i="60"/>
  <c r="I108" i="60"/>
  <c r="E108" i="60"/>
  <c r="D108" i="60"/>
  <c r="H108" i="60"/>
  <c r="K107" i="60"/>
  <c r="F107" i="60"/>
  <c r="J107" i="60"/>
  <c r="G107" i="60"/>
  <c r="J106" i="60"/>
  <c r="K106" i="60"/>
  <c r="G106" i="60"/>
  <c r="I106" i="60"/>
  <c r="E106" i="60"/>
  <c r="D106" i="60"/>
  <c r="H106" i="60"/>
  <c r="K105" i="60"/>
  <c r="F105" i="60"/>
  <c r="J105" i="60"/>
  <c r="G105" i="60"/>
  <c r="J104" i="60"/>
  <c r="K104" i="60"/>
  <c r="G104" i="60"/>
  <c r="I104" i="60"/>
  <c r="E104" i="60"/>
  <c r="D104" i="60"/>
  <c r="H104" i="60"/>
  <c r="K103" i="60"/>
  <c r="F103" i="60"/>
  <c r="J103" i="60"/>
  <c r="G103" i="60"/>
  <c r="J102" i="60"/>
  <c r="K102" i="60"/>
  <c r="G102" i="60"/>
  <c r="I102" i="60"/>
  <c r="E102" i="60"/>
  <c r="D102" i="60"/>
  <c r="H102" i="60"/>
  <c r="K101" i="60"/>
  <c r="F101" i="60"/>
  <c r="J101" i="60"/>
  <c r="G101" i="60"/>
  <c r="J100" i="60"/>
  <c r="K100" i="60"/>
  <c r="G100" i="60"/>
  <c r="I100" i="60"/>
  <c r="E100" i="60"/>
  <c r="D100" i="60"/>
  <c r="H100" i="60"/>
  <c r="K99" i="60"/>
  <c r="F99" i="60"/>
  <c r="J99" i="60"/>
  <c r="G99" i="60"/>
  <c r="J98" i="60"/>
  <c r="K98" i="60"/>
  <c r="G98" i="60"/>
  <c r="I98" i="60"/>
  <c r="E98" i="60"/>
  <c r="D98" i="60"/>
  <c r="H98" i="60"/>
  <c r="K97" i="60"/>
  <c r="F97" i="60"/>
  <c r="J97" i="60"/>
  <c r="G97" i="60"/>
  <c r="J96" i="60"/>
  <c r="K96" i="60"/>
  <c r="G96" i="60"/>
  <c r="I96" i="60"/>
  <c r="E96" i="60"/>
  <c r="D96" i="60"/>
  <c r="H96" i="60"/>
  <c r="K95" i="60"/>
  <c r="F95" i="60"/>
  <c r="J95" i="60"/>
  <c r="G95" i="60"/>
  <c r="J94" i="60"/>
  <c r="K94" i="60"/>
  <c r="G94" i="60"/>
  <c r="I94" i="60"/>
  <c r="E94" i="60"/>
  <c r="D94" i="60"/>
  <c r="H94" i="60"/>
  <c r="K93" i="60"/>
  <c r="F93" i="60"/>
  <c r="J93" i="60"/>
  <c r="G93" i="60"/>
  <c r="J92" i="60"/>
  <c r="K92" i="60"/>
  <c r="G92" i="60"/>
  <c r="I92" i="60"/>
  <c r="E92" i="60"/>
  <c r="D92" i="60"/>
  <c r="H92" i="60"/>
  <c r="K91" i="60"/>
  <c r="F91" i="60"/>
  <c r="J91" i="60"/>
  <c r="G91" i="60"/>
  <c r="J90" i="60"/>
  <c r="K90" i="60"/>
  <c r="G90" i="60"/>
  <c r="I90" i="60"/>
  <c r="E90" i="60"/>
  <c r="D90" i="60"/>
  <c r="H90" i="60"/>
  <c r="K89" i="60"/>
  <c r="F89" i="60"/>
  <c r="J89" i="60"/>
  <c r="G89" i="60"/>
  <c r="J88" i="60"/>
  <c r="K88" i="60"/>
  <c r="G88" i="60"/>
  <c r="I88" i="60"/>
  <c r="E88" i="60"/>
  <c r="D88" i="60"/>
  <c r="H88" i="60"/>
  <c r="K87" i="60"/>
  <c r="A87" i="60"/>
  <c r="F87" i="60"/>
  <c r="J87" i="60"/>
  <c r="G87" i="60"/>
  <c r="J86" i="60"/>
  <c r="K86" i="60"/>
  <c r="G86" i="60"/>
  <c r="I86" i="60"/>
  <c r="E86" i="60"/>
  <c r="A86" i="60"/>
  <c r="D86" i="60"/>
  <c r="H86" i="60"/>
  <c r="J84" i="60"/>
  <c r="K84" i="60"/>
  <c r="G84" i="60"/>
  <c r="I84" i="60"/>
  <c r="E84" i="60"/>
  <c r="A84" i="60"/>
  <c r="D84" i="60"/>
  <c r="H84" i="60"/>
  <c r="J82" i="60"/>
  <c r="K82" i="60"/>
  <c r="G82" i="60"/>
  <c r="I82" i="60"/>
  <c r="E82" i="60"/>
  <c r="A82" i="60"/>
  <c r="D82" i="60"/>
  <c r="H82" i="60"/>
  <c r="J80" i="60"/>
  <c r="K80" i="60"/>
  <c r="G80" i="60"/>
  <c r="I80" i="60"/>
  <c r="E80" i="60"/>
  <c r="A80" i="60"/>
  <c r="D80" i="60"/>
  <c r="H80" i="60"/>
  <c r="J78" i="60"/>
  <c r="K78" i="60"/>
  <c r="G78" i="60"/>
  <c r="I78" i="60"/>
  <c r="E78" i="60"/>
  <c r="A78" i="60"/>
  <c r="D78" i="60"/>
  <c r="H78" i="60"/>
  <c r="J76" i="60"/>
  <c r="K76" i="60"/>
  <c r="G76" i="60"/>
  <c r="I76" i="60"/>
  <c r="E76" i="60"/>
  <c r="A76" i="60"/>
  <c r="D76" i="60"/>
  <c r="H76" i="60"/>
  <c r="J74" i="60"/>
  <c r="K74" i="60"/>
  <c r="G74" i="60"/>
  <c r="I74" i="60"/>
  <c r="E74" i="60"/>
  <c r="A74" i="60"/>
  <c r="D74" i="60"/>
  <c r="H74" i="60"/>
  <c r="A73" i="60"/>
  <c r="I73" i="60"/>
  <c r="E73" i="60"/>
  <c r="H73" i="60"/>
  <c r="J73" i="60"/>
  <c r="J72" i="60"/>
  <c r="K72" i="60"/>
  <c r="G72" i="60"/>
  <c r="I72" i="60"/>
  <c r="E72" i="60"/>
  <c r="A72" i="60"/>
  <c r="F72" i="60"/>
  <c r="A71" i="60"/>
  <c r="I71" i="60"/>
  <c r="E71" i="60"/>
  <c r="H71" i="60"/>
  <c r="J71" i="60"/>
  <c r="J70" i="60"/>
  <c r="K70" i="60"/>
  <c r="G70" i="60"/>
  <c r="I70" i="60"/>
  <c r="E70" i="60"/>
  <c r="A70" i="60"/>
  <c r="D70" i="60"/>
  <c r="H70" i="60"/>
  <c r="A69" i="60"/>
  <c r="I69" i="60"/>
  <c r="E69" i="60"/>
  <c r="H69" i="60"/>
  <c r="J69" i="60"/>
  <c r="J68" i="60"/>
  <c r="K68" i="60"/>
  <c r="G68" i="60"/>
  <c r="I68" i="60"/>
  <c r="E68" i="60"/>
  <c r="A68" i="60"/>
  <c r="F68" i="60"/>
  <c r="A67" i="60"/>
  <c r="I67" i="60"/>
  <c r="E67" i="60"/>
  <c r="H67" i="60"/>
  <c r="J67" i="60"/>
  <c r="J66" i="60"/>
  <c r="K66" i="60"/>
  <c r="G66" i="60"/>
  <c r="I66" i="60"/>
  <c r="E66" i="60"/>
  <c r="A66" i="60"/>
  <c r="D66" i="60"/>
  <c r="H66" i="60"/>
  <c r="A65" i="60"/>
  <c r="I65" i="60"/>
  <c r="E65" i="60"/>
  <c r="H65" i="60"/>
  <c r="J65" i="60"/>
  <c r="J64" i="60"/>
  <c r="K64" i="60"/>
  <c r="G64" i="60"/>
  <c r="I64" i="60"/>
  <c r="E64" i="60"/>
  <c r="A64" i="60"/>
  <c r="F64" i="60"/>
  <c r="A63" i="60"/>
  <c r="I63" i="60"/>
  <c r="E63" i="60"/>
  <c r="H63" i="60"/>
  <c r="J63" i="60"/>
  <c r="J62" i="60"/>
  <c r="K62" i="60"/>
  <c r="G62" i="60"/>
  <c r="I62" i="60"/>
  <c r="E62" i="60"/>
  <c r="A62" i="60"/>
  <c r="D62" i="60"/>
  <c r="H62" i="60"/>
  <c r="A61" i="60"/>
  <c r="I61" i="60"/>
  <c r="E61" i="60"/>
  <c r="H61" i="60"/>
  <c r="J61" i="60"/>
  <c r="J60" i="60"/>
  <c r="K60" i="60"/>
  <c r="G60" i="60"/>
  <c r="I60" i="60"/>
  <c r="E60" i="60"/>
  <c r="A60" i="60"/>
  <c r="F60" i="60"/>
  <c r="A59" i="60"/>
  <c r="I59" i="60"/>
  <c r="E59" i="60"/>
  <c r="H59" i="60"/>
  <c r="J59" i="60"/>
  <c r="J58" i="60"/>
  <c r="K58" i="60"/>
  <c r="G58" i="60"/>
  <c r="I58" i="60"/>
  <c r="E58" i="60"/>
  <c r="A58" i="60"/>
  <c r="D58" i="60"/>
  <c r="H58" i="60"/>
  <c r="A57" i="60"/>
  <c r="I57" i="60"/>
  <c r="E57" i="60"/>
  <c r="H57" i="60"/>
  <c r="J57" i="60"/>
  <c r="J56" i="60"/>
  <c r="K56" i="60"/>
  <c r="G56" i="60"/>
  <c r="I56" i="60"/>
  <c r="E56" i="60"/>
  <c r="A56" i="60"/>
  <c r="F56" i="60"/>
  <c r="A55" i="60"/>
  <c r="I55" i="60"/>
  <c r="E55" i="60"/>
  <c r="H55" i="60"/>
  <c r="J55" i="60"/>
  <c r="J54" i="60"/>
  <c r="K54" i="60"/>
  <c r="G54" i="60"/>
  <c r="I54" i="60"/>
  <c r="E54" i="60"/>
  <c r="A54" i="60"/>
  <c r="D54" i="60"/>
  <c r="H54" i="60"/>
  <c r="A53" i="60"/>
  <c r="I53" i="60"/>
  <c r="E53" i="60"/>
  <c r="H53" i="60"/>
  <c r="J53" i="60"/>
  <c r="J52" i="60"/>
  <c r="K52" i="60"/>
  <c r="G52" i="60"/>
  <c r="I52" i="60"/>
  <c r="E52" i="60"/>
  <c r="A52" i="60"/>
  <c r="F52" i="60"/>
  <c r="A51" i="60"/>
  <c r="I51" i="60"/>
  <c r="E51" i="60"/>
  <c r="H51" i="60"/>
  <c r="J51" i="60"/>
  <c r="J50" i="60"/>
  <c r="K50" i="60"/>
  <c r="G50" i="60"/>
  <c r="I50" i="60"/>
  <c r="E50" i="60"/>
  <c r="A50" i="60"/>
  <c r="D50" i="60"/>
  <c r="H50" i="60"/>
  <c r="A49" i="60"/>
  <c r="I49" i="60"/>
  <c r="E49" i="60"/>
  <c r="H49" i="60"/>
  <c r="J49" i="60"/>
  <c r="K48" i="60"/>
  <c r="G48" i="60"/>
  <c r="A48" i="60"/>
  <c r="H48" i="60"/>
  <c r="D48" i="60"/>
  <c r="I48" i="60"/>
  <c r="K47" i="60"/>
  <c r="A47" i="60"/>
  <c r="F47" i="60"/>
  <c r="J47" i="60"/>
  <c r="E47" i="60"/>
  <c r="I47" i="60"/>
  <c r="J46" i="60"/>
  <c r="K46" i="60"/>
  <c r="G46" i="60"/>
  <c r="I46" i="60"/>
  <c r="E46" i="60"/>
  <c r="A46" i="60"/>
  <c r="F46" i="60"/>
  <c r="K45" i="60"/>
  <c r="A45" i="60"/>
  <c r="F45" i="60"/>
  <c r="J45" i="60"/>
  <c r="E45" i="60"/>
  <c r="I45" i="60"/>
  <c r="J44" i="60"/>
  <c r="K44" i="60"/>
  <c r="G44" i="60"/>
  <c r="I44" i="60"/>
  <c r="E44" i="60"/>
  <c r="A44" i="60"/>
  <c r="F44" i="60"/>
  <c r="K43" i="60"/>
  <c r="A43" i="60"/>
  <c r="F43" i="60"/>
  <c r="J43" i="60"/>
  <c r="E43" i="60"/>
  <c r="I43" i="60"/>
  <c r="J42" i="60"/>
  <c r="K42" i="60"/>
  <c r="G42" i="60"/>
  <c r="I42" i="60"/>
  <c r="E42" i="60"/>
  <c r="A42" i="60"/>
  <c r="F42" i="60"/>
  <c r="K41" i="60"/>
  <c r="A41" i="60"/>
  <c r="F41" i="60"/>
  <c r="J41" i="60"/>
  <c r="E41" i="60"/>
  <c r="I41" i="60"/>
  <c r="J40" i="60"/>
  <c r="K40" i="60"/>
  <c r="G40" i="60"/>
  <c r="I40" i="60"/>
  <c r="E40" i="60"/>
  <c r="F40" i="60"/>
  <c r="K39" i="60"/>
  <c r="F39" i="60"/>
  <c r="J39" i="60"/>
  <c r="E39" i="60"/>
  <c r="I39" i="60"/>
  <c r="J38" i="60"/>
  <c r="K38" i="60"/>
  <c r="G38" i="60"/>
  <c r="I38" i="60"/>
  <c r="E38" i="60"/>
  <c r="F38" i="60"/>
  <c r="K37" i="60"/>
  <c r="F37" i="60"/>
  <c r="J37" i="60"/>
  <c r="E37" i="60"/>
  <c r="I37" i="60"/>
  <c r="J36" i="60"/>
  <c r="K36" i="60"/>
  <c r="G36" i="60"/>
  <c r="I36" i="60"/>
  <c r="E36" i="60"/>
  <c r="F36" i="60"/>
  <c r="K35" i="60"/>
  <c r="F35" i="60"/>
  <c r="J35" i="60"/>
  <c r="E35" i="60"/>
  <c r="I35" i="60"/>
  <c r="J34" i="60"/>
  <c r="K34" i="60"/>
  <c r="G34" i="60"/>
  <c r="I34" i="60"/>
  <c r="E34" i="60"/>
  <c r="F34" i="60"/>
  <c r="K33" i="60"/>
  <c r="F33" i="60"/>
  <c r="J33" i="60"/>
  <c r="E33" i="60"/>
  <c r="I33" i="60"/>
  <c r="J32" i="60"/>
  <c r="K32" i="60"/>
  <c r="G32" i="60"/>
  <c r="I32" i="60"/>
  <c r="E32" i="60"/>
  <c r="F32" i="60"/>
  <c r="K31" i="60"/>
  <c r="F31" i="60"/>
  <c r="J31" i="60"/>
  <c r="E31" i="60"/>
  <c r="I31" i="60"/>
  <c r="J30" i="60"/>
  <c r="K30" i="60"/>
  <c r="G30" i="60"/>
  <c r="I30" i="60"/>
  <c r="E30" i="60"/>
  <c r="F30" i="60"/>
  <c r="K29" i="60"/>
  <c r="F29" i="60"/>
  <c r="J29" i="60"/>
  <c r="E29" i="60"/>
  <c r="I29" i="60"/>
  <c r="J28" i="60"/>
  <c r="K28" i="60"/>
  <c r="G28" i="60"/>
  <c r="I28" i="60"/>
  <c r="E28" i="60"/>
  <c r="F28" i="60"/>
  <c r="K27" i="60"/>
  <c r="F27" i="60"/>
  <c r="J27" i="60"/>
  <c r="E27" i="60"/>
  <c r="I27" i="60"/>
  <c r="J26" i="60"/>
  <c r="K26" i="60"/>
  <c r="G26" i="60"/>
  <c r="I26" i="60"/>
  <c r="E26" i="60"/>
  <c r="F26" i="60"/>
  <c r="K25" i="60"/>
  <c r="F25" i="60"/>
  <c r="J25" i="60"/>
  <c r="E25" i="60"/>
  <c r="I25" i="60"/>
  <c r="J24" i="60"/>
  <c r="K24" i="60"/>
  <c r="G24" i="60"/>
  <c r="I24" i="60"/>
  <c r="E24" i="60"/>
  <c r="F24" i="60"/>
  <c r="K23" i="60"/>
  <c r="F23" i="60"/>
  <c r="J23" i="60"/>
  <c r="E23" i="60"/>
  <c r="I23" i="60"/>
  <c r="J22" i="60"/>
  <c r="K22" i="60"/>
  <c r="G22" i="60"/>
  <c r="I22" i="60"/>
  <c r="E22" i="60"/>
  <c r="F22" i="60"/>
  <c r="K21" i="60"/>
  <c r="F21" i="60"/>
  <c r="J21" i="60"/>
  <c r="E21" i="60"/>
  <c r="I21" i="60"/>
  <c r="J20" i="60"/>
  <c r="K20" i="60"/>
  <c r="G20" i="60"/>
  <c r="I20" i="60"/>
  <c r="E20" i="60"/>
  <c r="F20" i="60"/>
  <c r="K19" i="60"/>
  <c r="F19" i="60"/>
  <c r="J19" i="60"/>
  <c r="E19" i="60"/>
  <c r="I19" i="60"/>
  <c r="J18" i="60"/>
  <c r="K18" i="60"/>
  <c r="G18" i="60"/>
  <c r="I18" i="60"/>
  <c r="E18" i="60"/>
  <c r="F18" i="60"/>
  <c r="K17" i="60"/>
  <c r="F17" i="60"/>
  <c r="J17" i="60"/>
  <c r="E17" i="60"/>
  <c r="I17" i="60"/>
  <c r="J16" i="60"/>
  <c r="K16" i="60"/>
  <c r="G16" i="60"/>
  <c r="I16" i="60"/>
  <c r="E16" i="60"/>
  <c r="F16" i="60"/>
  <c r="K15" i="60"/>
  <c r="F15" i="60"/>
  <c r="J15" i="60"/>
  <c r="E15" i="60"/>
  <c r="I15" i="60"/>
  <c r="J14" i="60"/>
  <c r="K14" i="60"/>
  <c r="G14" i="60"/>
  <c r="I14" i="60"/>
  <c r="E14" i="60"/>
  <c r="A14" i="60"/>
  <c r="F14" i="60"/>
  <c r="K13" i="60"/>
  <c r="A13" i="60"/>
  <c r="F13" i="60"/>
  <c r="J13" i="60"/>
  <c r="E13" i="60"/>
  <c r="I13" i="60"/>
  <c r="J12" i="60"/>
  <c r="K12" i="60"/>
  <c r="G12" i="60"/>
  <c r="I12" i="60"/>
  <c r="E12" i="60"/>
  <c r="A12" i="60"/>
  <c r="F12" i="60"/>
  <c r="K11" i="60"/>
  <c r="A11" i="60"/>
  <c r="F11" i="60"/>
  <c r="J11" i="60"/>
  <c r="E11" i="60"/>
  <c r="I11" i="60"/>
  <c r="J10" i="60"/>
  <c r="K10" i="60"/>
  <c r="G10" i="60"/>
  <c r="I10" i="60"/>
  <c r="E10" i="60"/>
  <c r="A10" i="60"/>
  <c r="F10" i="60"/>
  <c r="K9" i="60"/>
  <c r="A9" i="60"/>
  <c r="F9" i="60"/>
  <c r="J9" i="60"/>
  <c r="E9" i="60"/>
  <c r="I9" i="60"/>
  <c r="J8" i="60"/>
  <c r="K8" i="60"/>
  <c r="G8" i="60"/>
  <c r="I8" i="60"/>
  <c r="E8" i="60"/>
  <c r="A8" i="60"/>
  <c r="F8" i="60"/>
  <c r="K7" i="60"/>
  <c r="A7" i="60"/>
  <c r="A6" i="60"/>
  <c r="K81" i="60"/>
  <c r="A81" i="60"/>
  <c r="F81" i="60"/>
  <c r="J81" i="60"/>
  <c r="G81" i="60"/>
  <c r="K77" i="60"/>
  <c r="A77" i="60"/>
  <c r="F77" i="60"/>
  <c r="J77" i="60"/>
  <c r="G77" i="60"/>
  <c r="K85" i="60"/>
  <c r="A85" i="60"/>
  <c r="F85" i="60"/>
  <c r="J85" i="60"/>
  <c r="G85" i="60"/>
  <c r="K83" i="60"/>
  <c r="A83" i="60"/>
  <c r="F83" i="60"/>
  <c r="J83" i="60"/>
  <c r="G83" i="60"/>
  <c r="K79" i="60"/>
  <c r="A79" i="60"/>
  <c r="F79" i="60"/>
  <c r="J79" i="60"/>
  <c r="G79" i="60"/>
  <c r="K75" i="60"/>
  <c r="A75" i="60"/>
  <c r="F75" i="60"/>
  <c r="J75" i="60"/>
  <c r="G75" i="60"/>
  <c r="AM158" i="43"/>
  <c r="AM159" i="43"/>
  <c r="AM160" i="43"/>
  <c r="AM161" i="43"/>
  <c r="AM162" i="43"/>
  <c r="AM163" i="43"/>
  <c r="AM164" i="43"/>
  <c r="AM165" i="43"/>
  <c r="AM166" i="43"/>
  <c r="AM167" i="43"/>
  <c r="AM168" i="43"/>
  <c r="AM169" i="43"/>
  <c r="AM170" i="43"/>
  <c r="AM171" i="43"/>
  <c r="AM172" i="43"/>
  <c r="AM173" i="43"/>
  <c r="AM174" i="43"/>
  <c r="AM175" i="43"/>
  <c r="AM176" i="43"/>
  <c r="AM177" i="43"/>
  <c r="AM178" i="43"/>
  <c r="AM179" i="43"/>
  <c r="AM180" i="43"/>
  <c r="AM181" i="43"/>
  <c r="AM182" i="43"/>
  <c r="AM183" i="43"/>
  <c r="AM184" i="43"/>
  <c r="AM185" i="43"/>
  <c r="AM186" i="43"/>
  <c r="AM187" i="43"/>
  <c r="AM188" i="43"/>
  <c r="AM189" i="43"/>
  <c r="AM190" i="43"/>
  <c r="AM191" i="43"/>
  <c r="AM192" i="43"/>
  <c r="AM193" i="43"/>
  <c r="AM194" i="43"/>
  <c r="AM195" i="43"/>
  <c r="AM196" i="43"/>
  <c r="AM197" i="43"/>
  <c r="AM198" i="43"/>
  <c r="AM199" i="43"/>
  <c r="AM200" i="43"/>
  <c r="AM201" i="43"/>
  <c r="AL158" i="43"/>
  <c r="AL159" i="43"/>
  <c r="AL160" i="43"/>
  <c r="AL161" i="43"/>
  <c r="AL162" i="43"/>
  <c r="AL163" i="43"/>
  <c r="AL164" i="43"/>
  <c r="AL165" i="43"/>
  <c r="AL166" i="43"/>
  <c r="AL167" i="43"/>
  <c r="AL168" i="43"/>
  <c r="AL169" i="43"/>
  <c r="AL170" i="43"/>
  <c r="AL171" i="43"/>
  <c r="AL172" i="43"/>
  <c r="AL173" i="43"/>
  <c r="AL174" i="43"/>
  <c r="AL175" i="43"/>
  <c r="AL176" i="43"/>
  <c r="AL177" i="43"/>
  <c r="AL178" i="43"/>
  <c r="AL179" i="43"/>
  <c r="AL180" i="43"/>
  <c r="AL181" i="43"/>
  <c r="AL182" i="43"/>
  <c r="AL183" i="43"/>
  <c r="AL184" i="43"/>
  <c r="AL185" i="43"/>
  <c r="AL186" i="43"/>
  <c r="AL187" i="43"/>
  <c r="AL188" i="43"/>
  <c r="AL189" i="43"/>
  <c r="AL190" i="43"/>
  <c r="AL191" i="43"/>
  <c r="AL192" i="43"/>
  <c r="AL193" i="43"/>
  <c r="AL194" i="43"/>
  <c r="AL195" i="43"/>
  <c r="AL196" i="43"/>
  <c r="AL197" i="43"/>
  <c r="AL198" i="43"/>
  <c r="AL199" i="43"/>
  <c r="AL200" i="43"/>
  <c r="AL201" i="43"/>
  <c r="AK199" i="43" l="1"/>
  <c r="AK195" i="43"/>
  <c r="AK191" i="43"/>
  <c r="AK187" i="43"/>
  <c r="AK183" i="43"/>
  <c r="AK179" i="43"/>
  <c r="AK175" i="43"/>
  <c r="AK171" i="43"/>
  <c r="AK167" i="43"/>
  <c r="AK163" i="43"/>
  <c r="AK159" i="43"/>
  <c r="AK198" i="43"/>
  <c r="AK194" i="43"/>
  <c r="AK190" i="43"/>
  <c r="AK186" i="43"/>
  <c r="AK182" i="43"/>
  <c r="AK178" i="43"/>
  <c r="AK174" i="43"/>
  <c r="AK170" i="43"/>
  <c r="AK166" i="43"/>
  <c r="AK162" i="43"/>
  <c r="AK158" i="43"/>
  <c r="AK200" i="43"/>
  <c r="AK196" i="43"/>
  <c r="AK192" i="43"/>
  <c r="AK188" i="43"/>
  <c r="AK184" i="43"/>
  <c r="AK180" i="43"/>
  <c r="AK176" i="43"/>
  <c r="AK172" i="43"/>
  <c r="AK168" i="43"/>
  <c r="AK164" i="43"/>
  <c r="AK160" i="43"/>
  <c r="AK201" i="43"/>
  <c r="AK197" i="43"/>
  <c r="AK193" i="43"/>
  <c r="AK189" i="43"/>
  <c r="AK185" i="43"/>
  <c r="AK181" i="43"/>
  <c r="AK177" i="43"/>
  <c r="AK173" i="43"/>
  <c r="AK169" i="43"/>
  <c r="AK165" i="43"/>
  <c r="AK161" i="43"/>
  <c r="H206" i="55"/>
  <c r="G206" i="55"/>
  <c r="F206" i="55"/>
  <c r="E206" i="55"/>
  <c r="H205" i="55"/>
  <c r="G205" i="55"/>
  <c r="F205" i="55"/>
  <c r="E205" i="55"/>
  <c r="H204" i="55"/>
  <c r="G204" i="55"/>
  <c r="F204" i="55"/>
  <c r="E204" i="55"/>
  <c r="H203" i="55"/>
  <c r="G203" i="55"/>
  <c r="F203" i="55"/>
  <c r="E203" i="55"/>
  <c r="H202" i="55"/>
  <c r="G202" i="55"/>
  <c r="F202" i="55"/>
  <c r="E202" i="55"/>
  <c r="H201" i="55"/>
  <c r="G201" i="55"/>
  <c r="F201" i="55"/>
  <c r="E201" i="55"/>
  <c r="H200" i="55"/>
  <c r="G200" i="55"/>
  <c r="F200" i="55"/>
  <c r="E200" i="55"/>
  <c r="H199" i="55"/>
  <c r="G199" i="55"/>
  <c r="F199" i="55"/>
  <c r="E199" i="55"/>
  <c r="H198" i="55"/>
  <c r="G198" i="55"/>
  <c r="F198" i="55"/>
  <c r="E198" i="55"/>
  <c r="H197" i="55"/>
  <c r="G197" i="55"/>
  <c r="F197" i="55"/>
  <c r="E197" i="55"/>
  <c r="H196" i="55"/>
  <c r="G196" i="55"/>
  <c r="F196" i="55"/>
  <c r="E196" i="55"/>
  <c r="H195" i="55"/>
  <c r="G195" i="55"/>
  <c r="F195" i="55"/>
  <c r="E195" i="55"/>
  <c r="H194" i="55"/>
  <c r="G194" i="55"/>
  <c r="F194" i="55"/>
  <c r="E194" i="55"/>
  <c r="H193" i="55"/>
  <c r="G193" i="55"/>
  <c r="F193" i="55"/>
  <c r="E193" i="55"/>
  <c r="H192" i="55"/>
  <c r="G192" i="55"/>
  <c r="F192" i="55"/>
  <c r="E192" i="55"/>
  <c r="H191" i="55"/>
  <c r="G191" i="55"/>
  <c r="F191" i="55"/>
  <c r="E191" i="55"/>
  <c r="H190" i="55"/>
  <c r="G190" i="55"/>
  <c r="F190" i="55"/>
  <c r="E190" i="55"/>
  <c r="H189" i="55"/>
  <c r="G189" i="55"/>
  <c r="F189" i="55"/>
  <c r="E189" i="55"/>
  <c r="H188" i="55"/>
  <c r="G188" i="55"/>
  <c r="F188" i="55"/>
  <c r="E188" i="55"/>
  <c r="H187" i="55"/>
  <c r="G187" i="55"/>
  <c r="F187" i="55"/>
  <c r="E187" i="55"/>
  <c r="H186" i="55"/>
  <c r="G186" i="55"/>
  <c r="F186" i="55"/>
  <c r="E186" i="55"/>
  <c r="H185" i="55"/>
  <c r="G185" i="55"/>
  <c r="F185" i="55"/>
  <c r="E185" i="55"/>
  <c r="H184" i="55"/>
  <c r="G184" i="55"/>
  <c r="F184" i="55"/>
  <c r="E184" i="55"/>
  <c r="H183" i="55"/>
  <c r="G183" i="55"/>
  <c r="F183" i="55"/>
  <c r="E183" i="55"/>
  <c r="H182" i="55"/>
  <c r="G182" i="55"/>
  <c r="F182" i="55"/>
  <c r="E182" i="55"/>
  <c r="H181" i="55"/>
  <c r="G181" i="55"/>
  <c r="F181" i="55"/>
  <c r="E181" i="55"/>
  <c r="H180" i="55"/>
  <c r="G180" i="55"/>
  <c r="F180" i="55"/>
  <c r="E180" i="55"/>
  <c r="H179" i="55"/>
  <c r="G179" i="55"/>
  <c r="F179" i="55"/>
  <c r="E179" i="55"/>
  <c r="H178" i="55"/>
  <c r="G178" i="55"/>
  <c r="F178" i="55"/>
  <c r="E178" i="55"/>
  <c r="H177" i="55"/>
  <c r="G177" i="55"/>
  <c r="F177" i="55"/>
  <c r="E177" i="55"/>
  <c r="H176" i="55"/>
  <c r="G176" i="55"/>
  <c r="F176" i="55"/>
  <c r="E176" i="55"/>
  <c r="H175" i="55"/>
  <c r="G175" i="55"/>
  <c r="F175" i="55"/>
  <c r="E175" i="55"/>
  <c r="H174" i="55"/>
  <c r="G174" i="55"/>
  <c r="F174" i="55"/>
  <c r="E174" i="55"/>
  <c r="H173" i="55"/>
  <c r="G173" i="55"/>
  <c r="F173" i="55"/>
  <c r="E173" i="55"/>
  <c r="H172" i="55"/>
  <c r="G172" i="55"/>
  <c r="F172" i="55"/>
  <c r="E172" i="55"/>
  <c r="H171" i="55"/>
  <c r="G171" i="55"/>
  <c r="F171" i="55"/>
  <c r="E171" i="55"/>
  <c r="H170" i="55"/>
  <c r="G170" i="55"/>
  <c r="F170" i="55"/>
  <c r="E170" i="55"/>
  <c r="H169" i="55"/>
  <c r="G169" i="55"/>
  <c r="F169" i="55"/>
  <c r="E169" i="55"/>
  <c r="H168" i="55"/>
  <c r="G168" i="55"/>
  <c r="F168" i="55"/>
  <c r="E168" i="55"/>
  <c r="H167" i="55"/>
  <c r="G167" i="55"/>
  <c r="F167" i="55"/>
  <c r="E167" i="55"/>
  <c r="H166" i="55"/>
  <c r="G166" i="55"/>
  <c r="F166" i="55"/>
  <c r="E166" i="55"/>
  <c r="H165" i="55"/>
  <c r="G165" i="55"/>
  <c r="F165" i="55"/>
  <c r="E165" i="55"/>
  <c r="H164" i="55"/>
  <c r="G164" i="55"/>
  <c r="F164" i="55"/>
  <c r="E164" i="55"/>
  <c r="H163" i="55"/>
  <c r="G163" i="55"/>
  <c r="F163" i="55"/>
  <c r="E163" i="55"/>
  <c r="H162" i="55"/>
  <c r="G162" i="55"/>
  <c r="F162" i="55"/>
  <c r="E162" i="55"/>
  <c r="H161" i="55"/>
  <c r="G161" i="55"/>
  <c r="F161" i="55"/>
  <c r="E161" i="55"/>
  <c r="H160" i="55"/>
  <c r="G160" i="55"/>
  <c r="F160" i="55"/>
  <c r="E160" i="55"/>
  <c r="H159" i="55"/>
  <c r="G159" i="55"/>
  <c r="F159" i="55"/>
  <c r="E159" i="55"/>
  <c r="H158" i="55"/>
  <c r="G158" i="55"/>
  <c r="F158" i="55"/>
  <c r="E158" i="55"/>
  <c r="H157" i="55"/>
  <c r="G157" i="55"/>
  <c r="F157" i="55"/>
  <c r="E157" i="55"/>
  <c r="H156" i="55"/>
  <c r="G156" i="55"/>
  <c r="F156" i="55"/>
  <c r="E156" i="55"/>
  <c r="H155" i="55"/>
  <c r="G155" i="55"/>
  <c r="F155" i="55"/>
  <c r="E155" i="55"/>
  <c r="H154" i="55"/>
  <c r="G154" i="55"/>
  <c r="F154" i="55"/>
  <c r="E154" i="55"/>
  <c r="H153" i="55"/>
  <c r="G153" i="55"/>
  <c r="F153" i="55"/>
  <c r="E153" i="55"/>
  <c r="H152" i="55"/>
  <c r="G152" i="55"/>
  <c r="F152" i="55"/>
  <c r="E152" i="55"/>
  <c r="H151" i="55"/>
  <c r="G151" i="55"/>
  <c r="F151" i="55"/>
  <c r="E151" i="55"/>
  <c r="H150" i="55"/>
  <c r="G150" i="55"/>
  <c r="F150" i="55"/>
  <c r="E150" i="55"/>
  <c r="H149" i="55"/>
  <c r="G149" i="55"/>
  <c r="F149" i="55"/>
  <c r="E149" i="55"/>
  <c r="H148" i="55"/>
  <c r="G148" i="55"/>
  <c r="F148" i="55"/>
  <c r="E148" i="55"/>
  <c r="H147" i="55"/>
  <c r="G147" i="55"/>
  <c r="F147" i="55"/>
  <c r="E147" i="55"/>
  <c r="H146" i="55"/>
  <c r="G146" i="55"/>
  <c r="F146" i="55"/>
  <c r="E146" i="55"/>
  <c r="H145" i="55"/>
  <c r="G145" i="55"/>
  <c r="F145" i="55"/>
  <c r="E145" i="55"/>
  <c r="H144" i="55"/>
  <c r="G144" i="55"/>
  <c r="F144" i="55"/>
  <c r="E144" i="55"/>
  <c r="H143" i="55"/>
  <c r="G143" i="55"/>
  <c r="F143" i="55"/>
  <c r="E143" i="55"/>
  <c r="H142" i="55"/>
  <c r="G142" i="55"/>
  <c r="F142" i="55"/>
  <c r="E142" i="55"/>
  <c r="H141" i="55"/>
  <c r="G141" i="55"/>
  <c r="F141" i="55"/>
  <c r="E141" i="55"/>
  <c r="H140" i="55"/>
  <c r="G140" i="55"/>
  <c r="F140" i="55"/>
  <c r="E140" i="55"/>
  <c r="H139" i="55"/>
  <c r="G139" i="55"/>
  <c r="F139" i="55"/>
  <c r="E139" i="55"/>
  <c r="H138" i="55"/>
  <c r="G138" i="55"/>
  <c r="F138" i="55"/>
  <c r="E138" i="55"/>
  <c r="H137" i="55"/>
  <c r="G137" i="55"/>
  <c r="F137" i="55"/>
  <c r="E137" i="55"/>
  <c r="H136" i="55"/>
  <c r="G136" i="55"/>
  <c r="F136" i="55"/>
  <c r="E136" i="55"/>
  <c r="H135" i="55"/>
  <c r="G135" i="55"/>
  <c r="F135" i="55"/>
  <c r="E135" i="55"/>
  <c r="H134" i="55"/>
  <c r="G134" i="55"/>
  <c r="F134" i="55"/>
  <c r="E134" i="55"/>
  <c r="H133" i="55"/>
  <c r="G133" i="55"/>
  <c r="F133" i="55"/>
  <c r="E133" i="55"/>
  <c r="H132" i="55"/>
  <c r="G132" i="55"/>
  <c r="F132" i="55"/>
  <c r="E132" i="55"/>
  <c r="H131" i="55"/>
  <c r="G131" i="55"/>
  <c r="F131" i="55"/>
  <c r="E131" i="55"/>
  <c r="H130" i="55"/>
  <c r="G130" i="55"/>
  <c r="F130" i="55"/>
  <c r="E130" i="55"/>
  <c r="H129" i="55"/>
  <c r="G129" i="55"/>
  <c r="F129" i="55"/>
  <c r="E129" i="55"/>
  <c r="H128" i="55"/>
  <c r="G128" i="55"/>
  <c r="F128" i="55"/>
  <c r="E128" i="55"/>
  <c r="H127" i="55"/>
  <c r="G127" i="55"/>
  <c r="F127" i="55"/>
  <c r="E127" i="55"/>
  <c r="H126" i="55"/>
  <c r="G126" i="55"/>
  <c r="F126" i="55"/>
  <c r="E126" i="55"/>
  <c r="H125" i="55"/>
  <c r="G125" i="55"/>
  <c r="F125" i="55"/>
  <c r="E125" i="55"/>
  <c r="H124" i="55"/>
  <c r="G124" i="55"/>
  <c r="F124" i="55"/>
  <c r="E124" i="55"/>
  <c r="H123" i="55"/>
  <c r="G123" i="55"/>
  <c r="F123" i="55"/>
  <c r="E123" i="55"/>
  <c r="H122" i="55"/>
  <c r="G122" i="55"/>
  <c r="F122" i="55"/>
  <c r="E122" i="55"/>
  <c r="H121" i="55"/>
  <c r="G121" i="55"/>
  <c r="F121" i="55"/>
  <c r="E121" i="55"/>
  <c r="H120" i="55"/>
  <c r="G120" i="55"/>
  <c r="F120" i="55"/>
  <c r="E120" i="55"/>
  <c r="H119" i="55"/>
  <c r="G119" i="55"/>
  <c r="F119" i="55"/>
  <c r="E119" i="55"/>
  <c r="H118" i="55"/>
  <c r="G118" i="55"/>
  <c r="F118" i="55"/>
  <c r="E118" i="55"/>
  <c r="H117" i="55"/>
  <c r="G117" i="55"/>
  <c r="F117" i="55"/>
  <c r="E117" i="55"/>
  <c r="H116" i="55"/>
  <c r="G116" i="55"/>
  <c r="F116" i="55"/>
  <c r="E116" i="55"/>
  <c r="H115" i="55"/>
  <c r="G115" i="55"/>
  <c r="F115" i="55"/>
  <c r="E115" i="55"/>
  <c r="H114" i="55"/>
  <c r="G114" i="55"/>
  <c r="F114" i="55"/>
  <c r="E114" i="55"/>
  <c r="H113" i="55"/>
  <c r="G113" i="55"/>
  <c r="F113" i="55"/>
  <c r="E113" i="55"/>
  <c r="H112" i="55"/>
  <c r="G112" i="55"/>
  <c r="F112" i="55"/>
  <c r="E112" i="55"/>
  <c r="H111" i="55"/>
  <c r="G111" i="55"/>
  <c r="F111" i="55"/>
  <c r="E111" i="55"/>
  <c r="H110" i="55"/>
  <c r="G110" i="55"/>
  <c r="F110" i="55"/>
  <c r="E110" i="55"/>
  <c r="H109" i="55"/>
  <c r="G109" i="55"/>
  <c r="F109" i="55"/>
  <c r="E109" i="55"/>
  <c r="H108" i="55"/>
  <c r="G108" i="55"/>
  <c r="F108" i="55"/>
  <c r="E108" i="55"/>
  <c r="H107" i="55"/>
  <c r="G107" i="55"/>
  <c r="F107" i="55"/>
  <c r="E107" i="55"/>
  <c r="H106" i="55"/>
  <c r="G106" i="55"/>
  <c r="F106" i="55"/>
  <c r="E106" i="55"/>
  <c r="H105" i="55"/>
  <c r="G105" i="55"/>
  <c r="F105" i="55"/>
  <c r="E105" i="55"/>
  <c r="H104" i="55"/>
  <c r="G104" i="55"/>
  <c r="F104" i="55"/>
  <c r="E104" i="55"/>
  <c r="H103" i="55"/>
  <c r="G103" i="55"/>
  <c r="F103" i="55"/>
  <c r="E103" i="55"/>
  <c r="H102" i="55"/>
  <c r="G102" i="55"/>
  <c r="F102" i="55"/>
  <c r="E102" i="55"/>
  <c r="H101" i="55"/>
  <c r="G101" i="55"/>
  <c r="F101" i="55"/>
  <c r="E101" i="55"/>
  <c r="H100" i="55"/>
  <c r="G100" i="55"/>
  <c r="F100" i="55"/>
  <c r="E100" i="55"/>
  <c r="H99" i="55"/>
  <c r="G99" i="55"/>
  <c r="F99" i="55"/>
  <c r="E99" i="55"/>
  <c r="H98" i="55"/>
  <c r="G98" i="55"/>
  <c r="F98" i="55"/>
  <c r="E98" i="55"/>
  <c r="H97" i="55"/>
  <c r="G97" i="55"/>
  <c r="F97" i="55"/>
  <c r="E97" i="55"/>
  <c r="H96" i="55"/>
  <c r="G96" i="55"/>
  <c r="F96" i="55"/>
  <c r="E96" i="55"/>
  <c r="H95" i="55"/>
  <c r="G95" i="55"/>
  <c r="F95" i="55"/>
  <c r="E95" i="55"/>
  <c r="H94" i="55"/>
  <c r="G94" i="55"/>
  <c r="F94" i="55"/>
  <c r="E94" i="55"/>
  <c r="H93" i="55"/>
  <c r="G93" i="55"/>
  <c r="F93" i="55"/>
  <c r="E93" i="55"/>
  <c r="H92" i="55"/>
  <c r="G92" i="55"/>
  <c r="F92" i="55"/>
  <c r="E92" i="55"/>
  <c r="H91" i="55"/>
  <c r="G91" i="55"/>
  <c r="F91" i="55"/>
  <c r="E91" i="55"/>
  <c r="H90" i="55"/>
  <c r="G90" i="55"/>
  <c r="F90" i="55"/>
  <c r="E90" i="55"/>
  <c r="H89" i="55"/>
  <c r="G89" i="55"/>
  <c r="F89" i="55"/>
  <c r="E89" i="55"/>
  <c r="H88" i="55"/>
  <c r="G88" i="55"/>
  <c r="F88" i="55"/>
  <c r="E88" i="55"/>
  <c r="H87" i="55"/>
  <c r="G87" i="55"/>
  <c r="F87" i="55"/>
  <c r="E87" i="55"/>
  <c r="H86" i="55"/>
  <c r="G86" i="55"/>
  <c r="F86" i="55"/>
  <c r="E86" i="55"/>
  <c r="H85" i="55"/>
  <c r="G85" i="55"/>
  <c r="F85" i="55"/>
  <c r="E85" i="55"/>
  <c r="H84" i="55"/>
  <c r="G84" i="55"/>
  <c r="F84" i="55"/>
  <c r="E84" i="55"/>
  <c r="H83" i="55"/>
  <c r="G83" i="55"/>
  <c r="F83" i="55"/>
  <c r="E83" i="55"/>
  <c r="H82" i="55"/>
  <c r="G82" i="55"/>
  <c r="F82" i="55"/>
  <c r="E82" i="55"/>
  <c r="H81" i="55"/>
  <c r="G81" i="55"/>
  <c r="F81" i="55"/>
  <c r="E81" i="55"/>
  <c r="H80" i="55"/>
  <c r="G80" i="55"/>
  <c r="F80" i="55"/>
  <c r="E80" i="55"/>
  <c r="H79" i="55"/>
  <c r="G79" i="55"/>
  <c r="F79" i="55"/>
  <c r="E79" i="55"/>
  <c r="H78" i="55"/>
  <c r="G78" i="55"/>
  <c r="F78" i="55"/>
  <c r="E78" i="55"/>
  <c r="H77" i="55"/>
  <c r="G77" i="55"/>
  <c r="F77" i="55"/>
  <c r="E77" i="55"/>
  <c r="H76" i="55"/>
  <c r="G76" i="55"/>
  <c r="F76" i="55"/>
  <c r="E76" i="55"/>
  <c r="H75" i="55"/>
  <c r="G75" i="55"/>
  <c r="F75" i="55"/>
  <c r="E75" i="55"/>
  <c r="H74" i="55"/>
  <c r="G74" i="55"/>
  <c r="F74" i="55"/>
  <c r="E74" i="55"/>
  <c r="H73" i="55"/>
  <c r="G73" i="55"/>
  <c r="F73" i="55"/>
  <c r="E73" i="55"/>
  <c r="H72" i="55"/>
  <c r="G72" i="55"/>
  <c r="F72" i="55"/>
  <c r="E72" i="55"/>
  <c r="H71" i="55"/>
  <c r="G71" i="55"/>
  <c r="F71" i="55"/>
  <c r="E71" i="55"/>
  <c r="H70" i="55"/>
  <c r="G70" i="55"/>
  <c r="F70" i="55"/>
  <c r="E70" i="55"/>
  <c r="H69" i="55"/>
  <c r="G69" i="55"/>
  <c r="F69" i="55"/>
  <c r="E69" i="55"/>
  <c r="H68" i="55"/>
  <c r="G68" i="55"/>
  <c r="F68" i="55"/>
  <c r="E68" i="55"/>
  <c r="H67" i="55"/>
  <c r="G67" i="55"/>
  <c r="F67" i="55"/>
  <c r="E67" i="55"/>
  <c r="H66" i="55"/>
  <c r="G66" i="55"/>
  <c r="F66" i="55"/>
  <c r="E66" i="55"/>
  <c r="H65" i="55"/>
  <c r="G65" i="55"/>
  <c r="F65" i="55"/>
  <c r="E65" i="55"/>
  <c r="H64" i="55"/>
  <c r="G64" i="55"/>
  <c r="F64" i="55"/>
  <c r="E64" i="55"/>
  <c r="H63" i="55"/>
  <c r="G63" i="55"/>
  <c r="F63" i="55"/>
  <c r="E63" i="55"/>
  <c r="H62" i="55"/>
  <c r="G62" i="55"/>
  <c r="F62" i="55"/>
  <c r="E62" i="55"/>
  <c r="H61" i="55"/>
  <c r="G61" i="55"/>
  <c r="F61" i="55"/>
  <c r="E61" i="55"/>
  <c r="H60" i="55"/>
  <c r="G60" i="55"/>
  <c r="F60" i="55"/>
  <c r="E60" i="55"/>
  <c r="H59" i="55"/>
  <c r="G59" i="55"/>
  <c r="F59" i="55"/>
  <c r="E59" i="55"/>
  <c r="H58" i="55"/>
  <c r="G58" i="55"/>
  <c r="F58" i="55"/>
  <c r="E58" i="55"/>
  <c r="H57" i="55"/>
  <c r="G57" i="55"/>
  <c r="F57" i="55"/>
  <c r="E57" i="55"/>
  <c r="H56" i="55"/>
  <c r="G56" i="55"/>
  <c r="F56" i="55"/>
  <c r="E56" i="55"/>
  <c r="H55" i="55"/>
  <c r="G55" i="55"/>
  <c r="F55" i="55"/>
  <c r="E55" i="55"/>
  <c r="H54" i="55"/>
  <c r="G54" i="55"/>
  <c r="F54" i="55"/>
  <c r="E54" i="55"/>
  <c r="H53" i="55"/>
  <c r="G53" i="55"/>
  <c r="F53" i="55"/>
  <c r="E53" i="55"/>
  <c r="H52" i="55"/>
  <c r="G52" i="55"/>
  <c r="F52" i="55"/>
  <c r="E52" i="55"/>
  <c r="H51" i="55"/>
  <c r="G51" i="55"/>
  <c r="F51" i="55"/>
  <c r="E51" i="55"/>
  <c r="H50" i="55"/>
  <c r="G50" i="55"/>
  <c r="F50" i="55"/>
  <c r="E50" i="55"/>
  <c r="H49" i="55"/>
  <c r="G49" i="55"/>
  <c r="F49" i="55"/>
  <c r="E49" i="55"/>
  <c r="H48" i="55"/>
  <c r="G48" i="55"/>
  <c r="F48" i="55"/>
  <c r="E48" i="55"/>
  <c r="H47" i="55"/>
  <c r="G47" i="55"/>
  <c r="F47" i="55"/>
  <c r="E47" i="55"/>
  <c r="H46" i="55"/>
  <c r="G46" i="55"/>
  <c r="F46" i="55"/>
  <c r="E46" i="55"/>
  <c r="H45" i="55"/>
  <c r="G45" i="55"/>
  <c r="F45" i="55"/>
  <c r="E45" i="55"/>
  <c r="H44" i="55"/>
  <c r="G44" i="55"/>
  <c r="F44" i="55"/>
  <c r="E44" i="55"/>
  <c r="H43" i="55"/>
  <c r="G43" i="55"/>
  <c r="F43" i="55"/>
  <c r="E43" i="55"/>
  <c r="H42" i="55"/>
  <c r="G42" i="55"/>
  <c r="F42" i="55"/>
  <c r="E42" i="55"/>
  <c r="H41" i="55"/>
  <c r="G41" i="55"/>
  <c r="F41" i="55"/>
  <c r="E41" i="55"/>
  <c r="H40" i="55"/>
  <c r="G40" i="55"/>
  <c r="F40" i="55"/>
  <c r="E40" i="55"/>
  <c r="H39" i="55"/>
  <c r="G39" i="55"/>
  <c r="F39" i="55"/>
  <c r="E39" i="55"/>
  <c r="H38" i="55"/>
  <c r="G38" i="55"/>
  <c r="F38" i="55"/>
  <c r="E38" i="55"/>
  <c r="H37" i="55"/>
  <c r="G37" i="55"/>
  <c r="F37" i="55"/>
  <c r="E37" i="55"/>
  <c r="H36" i="55"/>
  <c r="G36" i="55"/>
  <c r="F36" i="55"/>
  <c r="E36" i="55"/>
  <c r="H35" i="55"/>
  <c r="G35" i="55"/>
  <c r="F35" i="55"/>
  <c r="E35" i="55"/>
  <c r="H34" i="55"/>
  <c r="G34" i="55"/>
  <c r="F34" i="55"/>
  <c r="E34" i="55"/>
  <c r="H33" i="55"/>
  <c r="G33" i="55"/>
  <c r="F33" i="55"/>
  <c r="E33" i="55"/>
  <c r="H32" i="55"/>
  <c r="G32" i="55"/>
  <c r="F32" i="55"/>
  <c r="E32" i="55"/>
  <c r="H31" i="55"/>
  <c r="G31" i="55"/>
  <c r="F31" i="55"/>
  <c r="E31" i="55"/>
  <c r="H30" i="55"/>
  <c r="G30" i="55"/>
  <c r="F30" i="55"/>
  <c r="E30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H9" i="55"/>
  <c r="G9" i="55"/>
  <c r="F9" i="55"/>
  <c r="E9" i="55"/>
  <c r="H206" i="54"/>
  <c r="G206" i="54"/>
  <c r="F206" i="54"/>
  <c r="E206" i="54"/>
  <c r="H205" i="54"/>
  <c r="G205" i="54"/>
  <c r="F205" i="54"/>
  <c r="E205" i="54"/>
  <c r="H204" i="54"/>
  <c r="G204" i="54"/>
  <c r="F204" i="54"/>
  <c r="E204" i="54"/>
  <c r="H203" i="54"/>
  <c r="G203" i="54"/>
  <c r="F203" i="54"/>
  <c r="E203" i="54"/>
  <c r="H202" i="54"/>
  <c r="G202" i="54"/>
  <c r="F202" i="54"/>
  <c r="E202" i="54"/>
  <c r="H201" i="54"/>
  <c r="G201" i="54"/>
  <c r="F201" i="54"/>
  <c r="E201" i="54"/>
  <c r="H200" i="54"/>
  <c r="G200" i="54"/>
  <c r="F200" i="54"/>
  <c r="E200" i="54"/>
  <c r="H199" i="54"/>
  <c r="G199" i="54"/>
  <c r="F199" i="54"/>
  <c r="E199" i="54"/>
  <c r="H198" i="54"/>
  <c r="G198" i="54"/>
  <c r="F198" i="54"/>
  <c r="E198" i="54"/>
  <c r="H197" i="54"/>
  <c r="G197" i="54"/>
  <c r="F197" i="54"/>
  <c r="E197" i="54"/>
  <c r="H196" i="54"/>
  <c r="G196" i="54"/>
  <c r="F196" i="54"/>
  <c r="E196" i="54"/>
  <c r="H195" i="54"/>
  <c r="G195" i="54"/>
  <c r="F195" i="54"/>
  <c r="E195" i="54"/>
  <c r="H194" i="54"/>
  <c r="G194" i="54"/>
  <c r="F194" i="54"/>
  <c r="E194" i="54"/>
  <c r="H193" i="54"/>
  <c r="G193" i="54"/>
  <c r="F193" i="54"/>
  <c r="E193" i="54"/>
  <c r="H192" i="54"/>
  <c r="G192" i="54"/>
  <c r="F192" i="54"/>
  <c r="E192" i="54"/>
  <c r="H191" i="54"/>
  <c r="G191" i="54"/>
  <c r="F191" i="54"/>
  <c r="E191" i="54"/>
  <c r="H190" i="54"/>
  <c r="G190" i="54"/>
  <c r="F190" i="54"/>
  <c r="E190" i="54"/>
  <c r="H189" i="54"/>
  <c r="G189" i="54"/>
  <c r="F189" i="54"/>
  <c r="E189" i="54"/>
  <c r="H188" i="54"/>
  <c r="G188" i="54"/>
  <c r="F188" i="54"/>
  <c r="E188" i="54"/>
  <c r="H187" i="54"/>
  <c r="G187" i="54"/>
  <c r="F187" i="54"/>
  <c r="E187" i="54"/>
  <c r="H186" i="54"/>
  <c r="G186" i="54"/>
  <c r="F186" i="54"/>
  <c r="E186" i="54"/>
  <c r="H185" i="54"/>
  <c r="G185" i="54"/>
  <c r="F185" i="54"/>
  <c r="E185" i="54"/>
  <c r="H184" i="54"/>
  <c r="G184" i="54"/>
  <c r="F184" i="54"/>
  <c r="E184" i="54"/>
  <c r="H183" i="54"/>
  <c r="G183" i="54"/>
  <c r="F183" i="54"/>
  <c r="E183" i="54"/>
  <c r="H182" i="54"/>
  <c r="G182" i="54"/>
  <c r="F182" i="54"/>
  <c r="E182" i="54"/>
  <c r="H181" i="54"/>
  <c r="G181" i="54"/>
  <c r="F181" i="54"/>
  <c r="E181" i="54"/>
  <c r="H180" i="54"/>
  <c r="G180" i="54"/>
  <c r="F180" i="54"/>
  <c r="E180" i="54"/>
  <c r="H179" i="54"/>
  <c r="G179" i="54"/>
  <c r="F179" i="54"/>
  <c r="E179" i="54"/>
  <c r="H178" i="54"/>
  <c r="G178" i="54"/>
  <c r="F178" i="54"/>
  <c r="E178" i="54"/>
  <c r="H177" i="54"/>
  <c r="G177" i="54"/>
  <c r="F177" i="54"/>
  <c r="E177" i="54"/>
  <c r="H176" i="54"/>
  <c r="G176" i="54"/>
  <c r="F176" i="54"/>
  <c r="E176" i="54"/>
  <c r="H175" i="54"/>
  <c r="G175" i="54"/>
  <c r="F175" i="54"/>
  <c r="E175" i="54"/>
  <c r="H174" i="54"/>
  <c r="G174" i="54"/>
  <c r="F174" i="54"/>
  <c r="E174" i="54"/>
  <c r="H173" i="54"/>
  <c r="G173" i="54"/>
  <c r="F173" i="54"/>
  <c r="E173" i="54"/>
  <c r="H172" i="54"/>
  <c r="G172" i="54"/>
  <c r="F172" i="54"/>
  <c r="E172" i="54"/>
  <c r="H171" i="54"/>
  <c r="G171" i="54"/>
  <c r="F171" i="54"/>
  <c r="E171" i="54"/>
  <c r="H170" i="54"/>
  <c r="G170" i="54"/>
  <c r="F170" i="54"/>
  <c r="E170" i="54"/>
  <c r="H169" i="54"/>
  <c r="G169" i="54"/>
  <c r="F169" i="54"/>
  <c r="E169" i="54"/>
  <c r="H168" i="54"/>
  <c r="G168" i="54"/>
  <c r="F168" i="54"/>
  <c r="E168" i="54"/>
  <c r="H167" i="54"/>
  <c r="G167" i="54"/>
  <c r="F167" i="54"/>
  <c r="E167" i="54"/>
  <c r="H166" i="54"/>
  <c r="G166" i="54"/>
  <c r="F166" i="54"/>
  <c r="E166" i="54"/>
  <c r="H165" i="54"/>
  <c r="G165" i="54"/>
  <c r="F165" i="54"/>
  <c r="E165" i="54"/>
  <c r="H164" i="54"/>
  <c r="G164" i="54"/>
  <c r="F164" i="54"/>
  <c r="E164" i="54"/>
  <c r="H163" i="54"/>
  <c r="G163" i="54"/>
  <c r="F163" i="54"/>
  <c r="E163" i="54"/>
  <c r="H162" i="54"/>
  <c r="G162" i="54"/>
  <c r="F162" i="54"/>
  <c r="E162" i="54"/>
  <c r="H161" i="54"/>
  <c r="G161" i="54"/>
  <c r="F161" i="54"/>
  <c r="E161" i="54"/>
  <c r="H160" i="54"/>
  <c r="G160" i="54"/>
  <c r="F160" i="54"/>
  <c r="E160" i="54"/>
  <c r="H159" i="54"/>
  <c r="G159" i="54"/>
  <c r="F159" i="54"/>
  <c r="E159" i="54"/>
  <c r="H158" i="54"/>
  <c r="G158" i="54"/>
  <c r="F158" i="54"/>
  <c r="E158" i="54"/>
  <c r="H157" i="54"/>
  <c r="G157" i="54"/>
  <c r="F157" i="54"/>
  <c r="E157" i="54"/>
  <c r="H156" i="54"/>
  <c r="G156" i="54"/>
  <c r="F156" i="54"/>
  <c r="E156" i="54"/>
  <c r="H155" i="54"/>
  <c r="G155" i="54"/>
  <c r="F155" i="54"/>
  <c r="E155" i="54"/>
  <c r="H154" i="54"/>
  <c r="G154" i="54"/>
  <c r="F154" i="54"/>
  <c r="E154" i="54"/>
  <c r="H153" i="54"/>
  <c r="G153" i="54"/>
  <c r="F153" i="54"/>
  <c r="E153" i="54"/>
  <c r="H152" i="54"/>
  <c r="G152" i="54"/>
  <c r="F152" i="54"/>
  <c r="E152" i="54"/>
  <c r="H151" i="54"/>
  <c r="G151" i="54"/>
  <c r="F151" i="54"/>
  <c r="E151" i="54"/>
  <c r="H150" i="54"/>
  <c r="G150" i="54"/>
  <c r="F150" i="54"/>
  <c r="E150" i="54"/>
  <c r="H149" i="54"/>
  <c r="G149" i="54"/>
  <c r="F149" i="54"/>
  <c r="E149" i="54"/>
  <c r="H148" i="54"/>
  <c r="G148" i="54"/>
  <c r="F148" i="54"/>
  <c r="E148" i="54"/>
  <c r="H147" i="54"/>
  <c r="G147" i="54"/>
  <c r="F147" i="54"/>
  <c r="E147" i="54"/>
  <c r="H146" i="54"/>
  <c r="G146" i="54"/>
  <c r="F146" i="54"/>
  <c r="E146" i="54"/>
  <c r="H145" i="54"/>
  <c r="G145" i="54"/>
  <c r="F145" i="54"/>
  <c r="E145" i="54"/>
  <c r="H144" i="54"/>
  <c r="G144" i="54"/>
  <c r="F144" i="54"/>
  <c r="E144" i="54"/>
  <c r="H143" i="54"/>
  <c r="G143" i="54"/>
  <c r="F143" i="54"/>
  <c r="E143" i="54"/>
  <c r="H142" i="54"/>
  <c r="G142" i="54"/>
  <c r="F142" i="54"/>
  <c r="E142" i="54"/>
  <c r="H141" i="54"/>
  <c r="G141" i="54"/>
  <c r="F141" i="54"/>
  <c r="E141" i="54"/>
  <c r="H140" i="54"/>
  <c r="G140" i="54"/>
  <c r="F140" i="54"/>
  <c r="E140" i="54"/>
  <c r="H139" i="54"/>
  <c r="G139" i="54"/>
  <c r="F139" i="54"/>
  <c r="E139" i="54"/>
  <c r="H138" i="54"/>
  <c r="G138" i="54"/>
  <c r="F138" i="54"/>
  <c r="E138" i="54"/>
  <c r="H137" i="54"/>
  <c r="G137" i="54"/>
  <c r="F137" i="54"/>
  <c r="E137" i="54"/>
  <c r="H136" i="54"/>
  <c r="G136" i="54"/>
  <c r="F136" i="54"/>
  <c r="E136" i="54"/>
  <c r="H135" i="54"/>
  <c r="G135" i="54"/>
  <c r="F135" i="54"/>
  <c r="E135" i="54"/>
  <c r="H134" i="54"/>
  <c r="G134" i="54"/>
  <c r="F134" i="54"/>
  <c r="E134" i="54"/>
  <c r="H133" i="54"/>
  <c r="G133" i="54"/>
  <c r="F133" i="54"/>
  <c r="E133" i="54"/>
  <c r="H132" i="54"/>
  <c r="G132" i="54"/>
  <c r="F132" i="54"/>
  <c r="E132" i="54"/>
  <c r="H131" i="54"/>
  <c r="G131" i="54"/>
  <c r="F131" i="54"/>
  <c r="E131" i="54"/>
  <c r="H130" i="54"/>
  <c r="G130" i="54"/>
  <c r="F130" i="54"/>
  <c r="E130" i="54"/>
  <c r="H129" i="54"/>
  <c r="G129" i="54"/>
  <c r="F129" i="54"/>
  <c r="E129" i="54"/>
  <c r="H128" i="54"/>
  <c r="G128" i="54"/>
  <c r="F128" i="54"/>
  <c r="E128" i="54"/>
  <c r="H127" i="54"/>
  <c r="G127" i="54"/>
  <c r="F127" i="54"/>
  <c r="E127" i="54"/>
  <c r="H126" i="54"/>
  <c r="G126" i="54"/>
  <c r="F126" i="54"/>
  <c r="E126" i="54"/>
  <c r="H125" i="54"/>
  <c r="G125" i="54"/>
  <c r="F125" i="54"/>
  <c r="E125" i="54"/>
  <c r="H124" i="54"/>
  <c r="G124" i="54"/>
  <c r="F124" i="54"/>
  <c r="E124" i="54"/>
  <c r="H123" i="54"/>
  <c r="G123" i="54"/>
  <c r="F123" i="54"/>
  <c r="E123" i="54"/>
  <c r="H122" i="54"/>
  <c r="G122" i="54"/>
  <c r="F122" i="54"/>
  <c r="E122" i="54"/>
  <c r="H121" i="54"/>
  <c r="G121" i="54"/>
  <c r="F121" i="54"/>
  <c r="E121" i="54"/>
  <c r="H120" i="54"/>
  <c r="G120" i="54"/>
  <c r="F120" i="54"/>
  <c r="E120" i="54"/>
  <c r="H119" i="54"/>
  <c r="G119" i="54"/>
  <c r="F119" i="54"/>
  <c r="E119" i="54"/>
  <c r="H118" i="54"/>
  <c r="G118" i="54"/>
  <c r="F118" i="54"/>
  <c r="E118" i="54"/>
  <c r="H117" i="54"/>
  <c r="G117" i="54"/>
  <c r="F117" i="54"/>
  <c r="E117" i="54"/>
  <c r="H116" i="54"/>
  <c r="G116" i="54"/>
  <c r="F116" i="54"/>
  <c r="E116" i="54"/>
  <c r="H115" i="54"/>
  <c r="G115" i="54"/>
  <c r="F115" i="54"/>
  <c r="E115" i="54"/>
  <c r="H114" i="54"/>
  <c r="G114" i="54"/>
  <c r="F114" i="54"/>
  <c r="E114" i="54"/>
  <c r="H113" i="54"/>
  <c r="G113" i="54"/>
  <c r="F113" i="54"/>
  <c r="E113" i="54"/>
  <c r="H112" i="54"/>
  <c r="G112" i="54"/>
  <c r="F112" i="54"/>
  <c r="E112" i="54"/>
  <c r="H111" i="54"/>
  <c r="G111" i="54"/>
  <c r="F111" i="54"/>
  <c r="E111" i="54"/>
  <c r="H110" i="54"/>
  <c r="G110" i="54"/>
  <c r="F110" i="54"/>
  <c r="E110" i="54"/>
  <c r="H109" i="54"/>
  <c r="G109" i="54"/>
  <c r="F109" i="54"/>
  <c r="E109" i="54"/>
  <c r="H108" i="54"/>
  <c r="G108" i="54"/>
  <c r="F108" i="54"/>
  <c r="E108" i="54"/>
  <c r="H107" i="54"/>
  <c r="G107" i="54"/>
  <c r="F107" i="54"/>
  <c r="E107" i="54"/>
  <c r="H106" i="54"/>
  <c r="G106" i="54"/>
  <c r="F106" i="54"/>
  <c r="E106" i="54"/>
  <c r="H105" i="54"/>
  <c r="G105" i="54"/>
  <c r="F105" i="54"/>
  <c r="E105" i="54"/>
  <c r="H104" i="54"/>
  <c r="G104" i="54"/>
  <c r="F104" i="54"/>
  <c r="E104" i="54"/>
  <c r="H103" i="54"/>
  <c r="G103" i="54"/>
  <c r="F103" i="54"/>
  <c r="E103" i="54"/>
  <c r="H102" i="54"/>
  <c r="G102" i="54"/>
  <c r="F102" i="54"/>
  <c r="E102" i="54"/>
  <c r="H101" i="54"/>
  <c r="G101" i="54"/>
  <c r="F101" i="54"/>
  <c r="E101" i="54"/>
  <c r="H100" i="54"/>
  <c r="G100" i="54"/>
  <c r="F100" i="54"/>
  <c r="E100" i="54"/>
  <c r="H99" i="54"/>
  <c r="G99" i="54"/>
  <c r="F99" i="54"/>
  <c r="E99" i="54"/>
  <c r="H98" i="54"/>
  <c r="G98" i="54"/>
  <c r="F98" i="54"/>
  <c r="E98" i="54"/>
  <c r="H97" i="54"/>
  <c r="G97" i="54"/>
  <c r="F97" i="54"/>
  <c r="E97" i="54"/>
  <c r="H96" i="54"/>
  <c r="G96" i="54"/>
  <c r="F96" i="54"/>
  <c r="E96" i="54"/>
  <c r="H95" i="54"/>
  <c r="G95" i="54"/>
  <c r="F95" i="54"/>
  <c r="E95" i="54"/>
  <c r="H94" i="54"/>
  <c r="G94" i="54"/>
  <c r="F94" i="54"/>
  <c r="E94" i="54"/>
  <c r="H93" i="54"/>
  <c r="G93" i="54"/>
  <c r="F93" i="54"/>
  <c r="E93" i="54"/>
  <c r="H92" i="54"/>
  <c r="G92" i="54"/>
  <c r="F92" i="54"/>
  <c r="E92" i="54"/>
  <c r="H91" i="54"/>
  <c r="G91" i="54"/>
  <c r="F91" i="54"/>
  <c r="E91" i="54"/>
  <c r="H90" i="54"/>
  <c r="G90" i="54"/>
  <c r="F90" i="54"/>
  <c r="E90" i="54"/>
  <c r="H89" i="54"/>
  <c r="G89" i="54"/>
  <c r="F89" i="54"/>
  <c r="E89" i="54"/>
  <c r="H88" i="54"/>
  <c r="G88" i="54"/>
  <c r="F88" i="54"/>
  <c r="E88" i="54"/>
  <c r="H87" i="54"/>
  <c r="G87" i="54"/>
  <c r="F87" i="54"/>
  <c r="E87" i="54"/>
  <c r="H86" i="54"/>
  <c r="G86" i="54"/>
  <c r="F86" i="54"/>
  <c r="E86" i="54"/>
  <c r="H85" i="54"/>
  <c r="G85" i="54"/>
  <c r="F85" i="54"/>
  <c r="E85" i="54"/>
  <c r="H84" i="54"/>
  <c r="G84" i="54"/>
  <c r="F84" i="54"/>
  <c r="E84" i="54"/>
  <c r="H83" i="54"/>
  <c r="G83" i="54"/>
  <c r="F83" i="54"/>
  <c r="E83" i="54"/>
  <c r="H82" i="54"/>
  <c r="G82" i="54"/>
  <c r="F82" i="54"/>
  <c r="E82" i="54"/>
  <c r="H81" i="54"/>
  <c r="G81" i="54"/>
  <c r="F81" i="54"/>
  <c r="E81" i="54"/>
  <c r="H80" i="54"/>
  <c r="G80" i="54"/>
  <c r="F80" i="54"/>
  <c r="E80" i="54"/>
  <c r="H79" i="54"/>
  <c r="G79" i="54"/>
  <c r="F79" i="54"/>
  <c r="E79" i="54"/>
  <c r="H78" i="54"/>
  <c r="G78" i="54"/>
  <c r="F78" i="54"/>
  <c r="E78" i="54"/>
  <c r="H77" i="54"/>
  <c r="G77" i="54"/>
  <c r="F77" i="54"/>
  <c r="E77" i="54"/>
  <c r="H76" i="54"/>
  <c r="G76" i="54"/>
  <c r="F76" i="54"/>
  <c r="E76" i="54"/>
  <c r="H75" i="54"/>
  <c r="G75" i="54"/>
  <c r="F75" i="54"/>
  <c r="E75" i="54"/>
  <c r="H74" i="54"/>
  <c r="G74" i="54"/>
  <c r="F74" i="54"/>
  <c r="E74" i="54"/>
  <c r="H73" i="54"/>
  <c r="G73" i="54"/>
  <c r="F73" i="54"/>
  <c r="E73" i="54"/>
  <c r="H72" i="54"/>
  <c r="G72" i="54"/>
  <c r="F72" i="54"/>
  <c r="E72" i="54"/>
  <c r="H71" i="54"/>
  <c r="G71" i="54"/>
  <c r="F71" i="54"/>
  <c r="E71" i="54"/>
  <c r="H70" i="54"/>
  <c r="G70" i="54"/>
  <c r="F70" i="54"/>
  <c r="E70" i="54"/>
  <c r="H69" i="54"/>
  <c r="G69" i="54"/>
  <c r="F69" i="54"/>
  <c r="E69" i="54"/>
  <c r="H68" i="54"/>
  <c r="G68" i="54"/>
  <c r="F68" i="54"/>
  <c r="E68" i="54"/>
  <c r="H67" i="54"/>
  <c r="G67" i="54"/>
  <c r="F67" i="54"/>
  <c r="E67" i="54"/>
  <c r="H66" i="54"/>
  <c r="G66" i="54"/>
  <c r="F66" i="54"/>
  <c r="E66" i="54"/>
  <c r="H65" i="54"/>
  <c r="G65" i="54"/>
  <c r="F65" i="54"/>
  <c r="E65" i="54"/>
  <c r="H64" i="54"/>
  <c r="G64" i="54"/>
  <c r="F64" i="54"/>
  <c r="E64" i="54"/>
  <c r="H63" i="54"/>
  <c r="G63" i="54"/>
  <c r="F63" i="54"/>
  <c r="E63" i="54"/>
  <c r="H62" i="54"/>
  <c r="G62" i="54"/>
  <c r="F62" i="54"/>
  <c r="E62" i="54"/>
  <c r="H61" i="54"/>
  <c r="G61" i="54"/>
  <c r="F61" i="54"/>
  <c r="E61" i="54"/>
  <c r="H60" i="54"/>
  <c r="G60" i="54"/>
  <c r="F60" i="54"/>
  <c r="E60" i="54"/>
  <c r="H59" i="54"/>
  <c r="G59" i="54"/>
  <c r="F59" i="54"/>
  <c r="E59" i="54"/>
  <c r="H58" i="54"/>
  <c r="G58" i="54"/>
  <c r="F58" i="54"/>
  <c r="E58" i="54"/>
  <c r="H57" i="54"/>
  <c r="G57" i="54"/>
  <c r="F57" i="54"/>
  <c r="E57" i="54"/>
  <c r="H56" i="54"/>
  <c r="G56" i="54"/>
  <c r="F56" i="54"/>
  <c r="E56" i="54"/>
  <c r="H55" i="54"/>
  <c r="G55" i="54"/>
  <c r="F55" i="54"/>
  <c r="E55" i="54"/>
  <c r="H54" i="54"/>
  <c r="G54" i="54"/>
  <c r="F54" i="54"/>
  <c r="E54" i="54"/>
  <c r="H53" i="54"/>
  <c r="G53" i="54"/>
  <c r="F53" i="54"/>
  <c r="E53" i="54"/>
  <c r="H52" i="54"/>
  <c r="G52" i="54"/>
  <c r="F52" i="54"/>
  <c r="E52" i="54"/>
  <c r="H51" i="54"/>
  <c r="G51" i="54"/>
  <c r="F51" i="54"/>
  <c r="E51" i="54"/>
  <c r="H50" i="54"/>
  <c r="G50" i="54"/>
  <c r="F50" i="54"/>
  <c r="E50" i="54"/>
  <c r="H49" i="54"/>
  <c r="G49" i="54"/>
  <c r="F49" i="54"/>
  <c r="E49" i="54"/>
  <c r="H48" i="54"/>
  <c r="G48" i="54"/>
  <c r="F48" i="54"/>
  <c r="E48" i="54"/>
  <c r="H47" i="54"/>
  <c r="G47" i="54"/>
  <c r="F47" i="54"/>
  <c r="E47" i="54"/>
  <c r="H46" i="54"/>
  <c r="G46" i="54"/>
  <c r="F46" i="54"/>
  <c r="E46" i="54"/>
  <c r="H45" i="54"/>
  <c r="G45" i="54"/>
  <c r="F45" i="54"/>
  <c r="E45" i="54"/>
  <c r="H44" i="54"/>
  <c r="G44" i="54"/>
  <c r="F44" i="54"/>
  <c r="E44" i="54"/>
  <c r="H43" i="54"/>
  <c r="G43" i="54"/>
  <c r="F43" i="54"/>
  <c r="E43" i="54"/>
  <c r="H42" i="54"/>
  <c r="G42" i="54"/>
  <c r="F42" i="54"/>
  <c r="E42" i="54"/>
  <c r="H41" i="54"/>
  <c r="G41" i="54"/>
  <c r="F41" i="54"/>
  <c r="E41" i="54"/>
  <c r="H40" i="54"/>
  <c r="G40" i="54"/>
  <c r="F40" i="54"/>
  <c r="E40" i="54"/>
  <c r="H39" i="54"/>
  <c r="G39" i="54"/>
  <c r="F39" i="54"/>
  <c r="E39" i="54"/>
  <c r="H38" i="54"/>
  <c r="G38" i="54"/>
  <c r="F38" i="54"/>
  <c r="E38" i="54"/>
  <c r="H37" i="54"/>
  <c r="G37" i="54"/>
  <c r="F37" i="54"/>
  <c r="E37" i="54"/>
  <c r="H36" i="54"/>
  <c r="G36" i="54"/>
  <c r="F36" i="54"/>
  <c r="E36" i="54"/>
  <c r="H35" i="54"/>
  <c r="G35" i="54"/>
  <c r="F35" i="54"/>
  <c r="E35" i="54"/>
  <c r="H34" i="54"/>
  <c r="G34" i="54"/>
  <c r="F34" i="54"/>
  <c r="E34" i="54"/>
  <c r="H33" i="54"/>
  <c r="G33" i="54"/>
  <c r="F33" i="54"/>
  <c r="E33" i="54"/>
  <c r="H32" i="54"/>
  <c r="G32" i="54"/>
  <c r="F32" i="54"/>
  <c r="E32" i="54"/>
  <c r="H31" i="54"/>
  <c r="G31" i="54"/>
  <c r="F31" i="54"/>
  <c r="E31" i="54"/>
  <c r="H30" i="54"/>
  <c r="G30" i="54"/>
  <c r="F30" i="54"/>
  <c r="E30" i="54"/>
  <c r="H29" i="54"/>
  <c r="G29" i="54"/>
  <c r="F29" i="54"/>
  <c r="E29" i="54"/>
  <c r="H28" i="54"/>
  <c r="G28" i="54"/>
  <c r="F28" i="54"/>
  <c r="E28" i="54"/>
  <c r="H27" i="54"/>
  <c r="G27" i="54"/>
  <c r="F27" i="54"/>
  <c r="E27" i="54"/>
  <c r="H26" i="54"/>
  <c r="G26" i="54"/>
  <c r="F26" i="54"/>
  <c r="E26" i="54"/>
  <c r="H25" i="54"/>
  <c r="G25" i="54"/>
  <c r="F25" i="54"/>
  <c r="E25" i="54"/>
  <c r="H24" i="54"/>
  <c r="G24" i="54"/>
  <c r="F24" i="54"/>
  <c r="E24" i="54"/>
  <c r="H23" i="54"/>
  <c r="G23" i="54"/>
  <c r="F23" i="54"/>
  <c r="E23" i="54"/>
  <c r="H22" i="54"/>
  <c r="G22" i="54"/>
  <c r="F22" i="54"/>
  <c r="E22" i="54"/>
  <c r="H21" i="54"/>
  <c r="G21" i="54"/>
  <c r="F21" i="54"/>
  <c r="E21" i="54"/>
  <c r="H20" i="54"/>
  <c r="G20" i="54"/>
  <c r="F20" i="54"/>
  <c r="E20" i="54"/>
  <c r="H19" i="54"/>
  <c r="G19" i="54"/>
  <c r="F19" i="54"/>
  <c r="E19" i="54"/>
  <c r="H18" i="54"/>
  <c r="G18" i="54"/>
  <c r="F18" i="54"/>
  <c r="E18" i="54"/>
  <c r="H17" i="54"/>
  <c r="G17" i="54"/>
  <c r="F17" i="54"/>
  <c r="E17" i="54"/>
  <c r="C4" i="58" l="1"/>
  <c r="I27" i="48" l="1"/>
  <c r="F27" i="48"/>
  <c r="E27" i="48"/>
  <c r="D27" i="48"/>
  <c r="C27" i="48"/>
  <c r="B27" i="48"/>
  <c r="I26" i="48"/>
  <c r="F26" i="48"/>
  <c r="E26" i="48"/>
  <c r="D26" i="48"/>
  <c r="C26" i="48"/>
  <c r="B26" i="48"/>
  <c r="I25" i="48"/>
  <c r="F25" i="48"/>
  <c r="E25" i="48"/>
  <c r="D25" i="48"/>
  <c r="C25" i="48"/>
  <c r="B25" i="48"/>
  <c r="I24" i="48"/>
  <c r="F24" i="48"/>
  <c r="E24" i="48"/>
  <c r="D24" i="48"/>
  <c r="C24" i="48"/>
  <c r="B24" i="48"/>
  <c r="I23" i="48"/>
  <c r="F23" i="48"/>
  <c r="E23" i="48"/>
  <c r="D23" i="48"/>
  <c r="C23" i="48"/>
  <c r="B23" i="48"/>
  <c r="I22" i="48"/>
  <c r="F22" i="48"/>
  <c r="E22" i="48"/>
  <c r="D22" i="48"/>
  <c r="C22" i="48"/>
  <c r="B22" i="48"/>
  <c r="I21" i="48"/>
  <c r="F21" i="48"/>
  <c r="E21" i="48"/>
  <c r="D21" i="48"/>
  <c r="C21" i="48"/>
  <c r="B21" i="48"/>
  <c r="I20" i="48"/>
  <c r="F20" i="48"/>
  <c r="E20" i="48"/>
  <c r="D20" i="48"/>
  <c r="C20" i="48"/>
  <c r="B20" i="48"/>
  <c r="I19" i="48"/>
  <c r="F19" i="48"/>
  <c r="E19" i="48"/>
  <c r="D19" i="48"/>
  <c r="C19" i="48"/>
  <c r="B19" i="48"/>
  <c r="I18" i="48"/>
  <c r="F18" i="48"/>
  <c r="E18" i="48"/>
  <c r="D18" i="48"/>
  <c r="C18" i="48"/>
  <c r="B18" i="48"/>
  <c r="I17" i="48"/>
  <c r="F17" i="48"/>
  <c r="E17" i="48"/>
  <c r="D17" i="48"/>
  <c r="C17" i="48"/>
  <c r="B17" i="48"/>
  <c r="I16" i="48"/>
  <c r="F16" i="48"/>
  <c r="E16" i="48"/>
  <c r="D16" i="48"/>
  <c r="C16" i="48"/>
  <c r="B16" i="48"/>
  <c r="I15" i="48"/>
  <c r="F15" i="48"/>
  <c r="E15" i="48"/>
  <c r="D15" i="48"/>
  <c r="C15" i="48"/>
  <c r="B15" i="48"/>
  <c r="I14" i="48"/>
  <c r="F14" i="48"/>
  <c r="E14" i="48"/>
  <c r="D14" i="48"/>
  <c r="C14" i="48"/>
  <c r="B14" i="48"/>
  <c r="I13" i="48"/>
  <c r="F13" i="48"/>
  <c r="E13" i="48"/>
  <c r="D13" i="48"/>
  <c r="C13" i="48"/>
  <c r="B13" i="48"/>
  <c r="I12" i="48"/>
  <c r="F12" i="48"/>
  <c r="E12" i="48"/>
  <c r="D12" i="48"/>
  <c r="C12" i="48"/>
  <c r="B12" i="48"/>
  <c r="I11" i="48"/>
  <c r="F11" i="48"/>
  <c r="E11" i="48"/>
  <c r="D11" i="48"/>
  <c r="C11" i="48"/>
  <c r="B11" i="48"/>
  <c r="I10" i="48"/>
  <c r="F10" i="48"/>
  <c r="E10" i="48"/>
  <c r="D10" i="48"/>
  <c r="C10" i="48"/>
  <c r="B10" i="48"/>
  <c r="I9" i="48"/>
  <c r="F9" i="48"/>
  <c r="E9" i="48"/>
  <c r="D9" i="48"/>
  <c r="C9" i="48"/>
  <c r="B9" i="48"/>
  <c r="I8" i="48"/>
  <c r="F8" i="48"/>
  <c r="E8" i="48"/>
  <c r="D8" i="48"/>
  <c r="C8" i="48"/>
  <c r="B8" i="48"/>
  <c r="I7" i="48"/>
  <c r="F7" i="48"/>
  <c r="E7" i="48"/>
  <c r="D7" i="48"/>
  <c r="C7" i="48"/>
  <c r="B7" i="48"/>
  <c r="I6" i="48"/>
  <c r="F6" i="48"/>
  <c r="E6" i="48"/>
  <c r="D6" i="48"/>
  <c r="C6" i="48"/>
  <c r="B6" i="48"/>
  <c r="I5" i="48"/>
  <c r="F5" i="48"/>
  <c r="E5" i="48"/>
  <c r="D5" i="48"/>
  <c r="C5" i="48"/>
  <c r="B5" i="48"/>
  <c r="I4" i="48"/>
  <c r="F4" i="48"/>
  <c r="E4" i="48"/>
  <c r="D4" i="48"/>
  <c r="C4" i="48"/>
  <c r="B4" i="48"/>
  <c r="F18" i="46"/>
  <c r="E18" i="46"/>
  <c r="D18" i="46"/>
  <c r="C18" i="46"/>
  <c r="F17" i="46"/>
  <c r="E17" i="46"/>
  <c r="D17" i="46"/>
  <c r="C17" i="46"/>
  <c r="F16" i="46"/>
  <c r="E16" i="46"/>
  <c r="D16" i="46"/>
  <c r="C16" i="46"/>
  <c r="F15" i="46"/>
  <c r="E15" i="46"/>
  <c r="D15" i="46"/>
  <c r="C15" i="46"/>
  <c r="F14" i="46"/>
  <c r="E14" i="46"/>
  <c r="D14" i="46"/>
  <c r="C14" i="46"/>
  <c r="F13" i="46"/>
  <c r="E13" i="46"/>
  <c r="D13" i="46"/>
  <c r="C13" i="46"/>
  <c r="F12" i="46"/>
  <c r="E12" i="46"/>
  <c r="D12" i="46"/>
  <c r="C12" i="46"/>
  <c r="F11" i="46"/>
  <c r="E11" i="46"/>
  <c r="D11" i="46"/>
  <c r="C11" i="46"/>
  <c r="F10" i="46"/>
  <c r="E10" i="46"/>
  <c r="D10" i="46"/>
  <c r="C10" i="46"/>
  <c r="F9" i="46"/>
  <c r="E9" i="46"/>
  <c r="D9" i="46"/>
  <c r="C9" i="46"/>
  <c r="F8" i="46"/>
  <c r="E8" i="46"/>
  <c r="D8" i="46"/>
  <c r="C8" i="46"/>
  <c r="F7" i="46"/>
  <c r="E7" i="46"/>
  <c r="D7" i="46"/>
  <c r="C7" i="46"/>
  <c r="F6" i="46"/>
  <c r="E6" i="46"/>
  <c r="D6" i="46"/>
  <c r="C6" i="46"/>
  <c r="F5" i="46"/>
  <c r="E5" i="46"/>
  <c r="D5" i="46"/>
  <c r="C5" i="46"/>
  <c r="C29" i="28"/>
  <c r="D29" i="28" s="1"/>
  <c r="B29" i="28"/>
  <c r="C28" i="28"/>
  <c r="D28" i="28" s="1"/>
  <c r="B28" i="28"/>
  <c r="C27" i="28"/>
  <c r="D27" i="28" s="1"/>
  <c r="B27" i="28"/>
  <c r="C26" i="28"/>
  <c r="D26" i="28" s="1"/>
  <c r="B26" i="28"/>
  <c r="C25" i="28"/>
  <c r="D25" i="28" s="1"/>
  <c r="B25" i="28"/>
  <c r="C24" i="28"/>
  <c r="D24" i="28" s="1"/>
  <c r="B24" i="28"/>
  <c r="G17" i="28"/>
  <c r="H17" i="28" s="1"/>
  <c r="C15" i="28"/>
  <c r="D15" i="28" s="1"/>
  <c r="B15" i="28"/>
  <c r="C14" i="28"/>
  <c r="D14" i="28" s="1"/>
  <c r="B14" i="28"/>
  <c r="C13" i="28"/>
  <c r="D13" i="28" s="1"/>
  <c r="B13" i="28"/>
  <c r="C12" i="28"/>
  <c r="D12" i="28" s="1"/>
  <c r="B12" i="28"/>
  <c r="C11" i="28"/>
  <c r="D11" i="28" s="1"/>
  <c r="B11" i="28"/>
  <c r="C10" i="28"/>
  <c r="D10" i="28" s="1"/>
  <c r="B10" i="28"/>
  <c r="C9" i="28"/>
  <c r="D9" i="28" s="1"/>
  <c r="B9" i="28"/>
  <c r="C8" i="28"/>
  <c r="D8" i="28" s="1"/>
  <c r="B8" i="28"/>
  <c r="C7" i="28"/>
  <c r="D7" i="28" s="1"/>
  <c r="B7" i="28"/>
  <c r="C6" i="28"/>
  <c r="D6" i="28" s="1"/>
  <c r="B6" i="28"/>
  <c r="C5" i="28"/>
  <c r="D5" i="28" s="1"/>
  <c r="B5" i="28"/>
  <c r="C4" i="28"/>
  <c r="D4" i="28" s="1"/>
  <c r="B4" i="28"/>
  <c r="S387" i="37"/>
  <c r="S386" i="37"/>
  <c r="S385" i="37"/>
  <c r="S384" i="37"/>
  <c r="S383" i="37"/>
  <c r="S382" i="37"/>
  <c r="S381" i="37"/>
  <c r="S380" i="37"/>
  <c r="S379" i="37"/>
  <c r="S378" i="37"/>
  <c r="S377" i="37"/>
  <c r="S376" i="37"/>
  <c r="S375" i="37"/>
  <c r="S374" i="37"/>
  <c r="S373" i="37"/>
  <c r="S372" i="37"/>
  <c r="S371" i="37"/>
  <c r="S370" i="37"/>
  <c r="S369" i="37"/>
  <c r="S368" i="37"/>
  <c r="S367" i="37"/>
  <c r="S366" i="37"/>
  <c r="S365" i="37"/>
  <c r="S364" i="37"/>
  <c r="S363" i="37"/>
  <c r="S362" i="37"/>
  <c r="S361" i="37"/>
  <c r="S360" i="37"/>
  <c r="S359" i="37"/>
  <c r="S358" i="37"/>
  <c r="S357" i="37"/>
  <c r="S356" i="37"/>
  <c r="S355" i="37"/>
  <c r="S354" i="37"/>
  <c r="S353" i="37"/>
  <c r="S352" i="37"/>
  <c r="S351" i="37"/>
  <c r="S350" i="37"/>
  <c r="S349" i="37"/>
  <c r="S348" i="37"/>
  <c r="S347" i="37"/>
  <c r="S346" i="37"/>
  <c r="S345" i="37"/>
  <c r="S344" i="37"/>
  <c r="S343" i="37"/>
  <c r="S342" i="37"/>
  <c r="S341" i="37"/>
  <c r="S340" i="37"/>
  <c r="S339" i="37"/>
  <c r="S338" i="37"/>
  <c r="S337" i="37"/>
  <c r="S336" i="37"/>
  <c r="S335" i="37"/>
  <c r="S334" i="37"/>
  <c r="S333" i="37"/>
  <c r="S332" i="37"/>
  <c r="S331" i="37"/>
  <c r="S330" i="37"/>
  <c r="S329" i="37"/>
  <c r="S328" i="37"/>
  <c r="S327" i="37"/>
  <c r="S326" i="37"/>
  <c r="S325" i="37"/>
  <c r="S324" i="37"/>
  <c r="S323" i="37"/>
  <c r="S322" i="37"/>
  <c r="S321" i="37"/>
  <c r="S320" i="37"/>
  <c r="S319" i="37"/>
  <c r="S318" i="37"/>
  <c r="S317" i="37"/>
  <c r="S316" i="37"/>
  <c r="S315" i="37"/>
  <c r="S314" i="37"/>
  <c r="S313" i="37"/>
  <c r="S312" i="37"/>
  <c r="S311" i="37"/>
  <c r="S310" i="37"/>
  <c r="S309" i="37"/>
  <c r="S308" i="37"/>
  <c r="S307" i="37"/>
  <c r="S306" i="37"/>
  <c r="S305" i="37"/>
  <c r="J206" i="37"/>
  <c r="B206" i="37"/>
  <c r="J205" i="37"/>
  <c r="B205" i="37"/>
  <c r="A205" i="37" s="1"/>
  <c r="J204" i="37"/>
  <c r="B204" i="37"/>
  <c r="A204" i="37" s="1"/>
  <c r="J203" i="37"/>
  <c r="B203" i="37"/>
  <c r="A203" i="37" s="1"/>
  <c r="S202" i="37"/>
  <c r="J202" i="37"/>
  <c r="B202" i="37"/>
  <c r="A202" i="37" s="1"/>
  <c r="S201" i="37"/>
  <c r="T201" i="37" s="1"/>
  <c r="J201" i="37"/>
  <c r="B201" i="37"/>
  <c r="A201" i="37" s="1"/>
  <c r="S200" i="37"/>
  <c r="J200" i="37"/>
  <c r="B200" i="37"/>
  <c r="A200" i="37" s="1"/>
  <c r="S199" i="37"/>
  <c r="T199" i="37" s="1"/>
  <c r="J199" i="37"/>
  <c r="B199" i="37"/>
  <c r="A199" i="37" s="1"/>
  <c r="S198" i="37"/>
  <c r="J198" i="37"/>
  <c r="B198" i="37"/>
  <c r="A198" i="37" s="1"/>
  <c r="S197" i="37"/>
  <c r="T197" i="37" s="1"/>
  <c r="J197" i="37"/>
  <c r="B197" i="37"/>
  <c r="A197" i="37" s="1"/>
  <c r="S196" i="37"/>
  <c r="J196" i="37"/>
  <c r="B196" i="37"/>
  <c r="A196" i="37" s="1"/>
  <c r="S195" i="37"/>
  <c r="T195" i="37" s="1"/>
  <c r="J195" i="37"/>
  <c r="B195" i="37"/>
  <c r="A195" i="37" s="1"/>
  <c r="S194" i="37"/>
  <c r="J194" i="37"/>
  <c r="B194" i="37"/>
  <c r="A194" i="37" s="1"/>
  <c r="S193" i="37"/>
  <c r="T193" i="37" s="1"/>
  <c r="J193" i="37"/>
  <c r="B193" i="37"/>
  <c r="A193" i="37" s="1"/>
  <c r="S192" i="37"/>
  <c r="J192" i="37"/>
  <c r="B192" i="37"/>
  <c r="A192" i="37" s="1"/>
  <c r="S191" i="37"/>
  <c r="T191" i="37" s="1"/>
  <c r="J191" i="37"/>
  <c r="B191" i="37"/>
  <c r="A191" i="37" s="1"/>
  <c r="S190" i="37"/>
  <c r="J190" i="37"/>
  <c r="B190" i="37"/>
  <c r="A190" i="37" s="1"/>
  <c r="S189" i="37"/>
  <c r="T189" i="37" s="1"/>
  <c r="J189" i="37"/>
  <c r="B189" i="37"/>
  <c r="A189" i="37" s="1"/>
  <c r="S188" i="37"/>
  <c r="J188" i="37"/>
  <c r="B188" i="37"/>
  <c r="A188" i="37" s="1"/>
  <c r="S187" i="37"/>
  <c r="T187" i="37" s="1"/>
  <c r="J187" i="37"/>
  <c r="B187" i="37"/>
  <c r="A187" i="37" s="1"/>
  <c r="S186" i="37"/>
  <c r="T186" i="37" s="1"/>
  <c r="J186" i="37"/>
  <c r="B186" i="37"/>
  <c r="A186" i="37" s="1"/>
  <c r="S185" i="37"/>
  <c r="J185" i="37"/>
  <c r="B185" i="37"/>
  <c r="A185" i="37" s="1"/>
  <c r="S184" i="37"/>
  <c r="T184" i="37" s="1"/>
  <c r="J184" i="37"/>
  <c r="B184" i="37"/>
  <c r="A184" i="37" s="1"/>
  <c r="S183" i="37"/>
  <c r="J183" i="37"/>
  <c r="B183" i="37"/>
  <c r="A183" i="37" s="1"/>
  <c r="S182" i="37"/>
  <c r="T182" i="37" s="1"/>
  <c r="J182" i="37"/>
  <c r="B182" i="37"/>
  <c r="A182" i="37" s="1"/>
  <c r="S181" i="37"/>
  <c r="J181" i="37"/>
  <c r="B181" i="37"/>
  <c r="A181" i="37" s="1"/>
  <c r="S180" i="37"/>
  <c r="T180" i="37" s="1"/>
  <c r="J180" i="37"/>
  <c r="B180" i="37"/>
  <c r="A180" i="37" s="1"/>
  <c r="S179" i="37"/>
  <c r="J179" i="37"/>
  <c r="B179" i="37"/>
  <c r="A179" i="37" s="1"/>
  <c r="S178" i="37"/>
  <c r="T178" i="37" s="1"/>
  <c r="J178" i="37"/>
  <c r="B178" i="37"/>
  <c r="A178" i="37" s="1"/>
  <c r="S177" i="37"/>
  <c r="J177" i="37"/>
  <c r="B177" i="37"/>
  <c r="A177" i="37" s="1"/>
  <c r="S176" i="37"/>
  <c r="T176" i="37" s="1"/>
  <c r="J176" i="37"/>
  <c r="B176" i="37"/>
  <c r="A176" i="37" s="1"/>
  <c r="S175" i="37"/>
  <c r="J175" i="37"/>
  <c r="B175" i="37"/>
  <c r="A175" i="37" s="1"/>
  <c r="S174" i="37"/>
  <c r="T174" i="37" s="1"/>
  <c r="J174" i="37"/>
  <c r="B174" i="37"/>
  <c r="A174" i="37" s="1"/>
  <c r="S173" i="37"/>
  <c r="Y173" i="37" s="1"/>
  <c r="J173" i="37"/>
  <c r="B173" i="37"/>
  <c r="A173" i="37" s="1"/>
  <c r="S172" i="37"/>
  <c r="T172" i="37" s="1"/>
  <c r="J172" i="37"/>
  <c r="B172" i="37"/>
  <c r="A172" i="37" s="1"/>
  <c r="S171" i="37"/>
  <c r="J171" i="37"/>
  <c r="B171" i="37"/>
  <c r="A171" i="37" s="1"/>
  <c r="S170" i="37"/>
  <c r="T170" i="37" s="1"/>
  <c r="J170" i="37"/>
  <c r="B170" i="37"/>
  <c r="A170" i="37" s="1"/>
  <c r="S169" i="37"/>
  <c r="J169" i="37"/>
  <c r="B169" i="37"/>
  <c r="A169" i="37" s="1"/>
  <c r="S168" i="37"/>
  <c r="T168" i="37" s="1"/>
  <c r="J168" i="37"/>
  <c r="B168" i="37"/>
  <c r="A168" i="37" s="1"/>
  <c r="S167" i="37"/>
  <c r="J167" i="37"/>
  <c r="B167" i="37"/>
  <c r="A167" i="37" s="1"/>
  <c r="T166" i="37"/>
  <c r="S166" i="37"/>
  <c r="J166" i="37"/>
  <c r="B166" i="37"/>
  <c r="A166" i="37" s="1"/>
  <c r="S165" i="37"/>
  <c r="J165" i="37"/>
  <c r="B165" i="37"/>
  <c r="A165" i="37" s="1"/>
  <c r="S164" i="37"/>
  <c r="T164" i="37" s="1"/>
  <c r="J164" i="37"/>
  <c r="B164" i="37"/>
  <c r="A164" i="37" s="1"/>
  <c r="S163" i="37"/>
  <c r="Y163" i="37" s="1"/>
  <c r="J163" i="37"/>
  <c r="B163" i="37"/>
  <c r="A163" i="37" s="1"/>
  <c r="S162" i="37"/>
  <c r="T162" i="37" s="1"/>
  <c r="J162" i="37"/>
  <c r="B162" i="37"/>
  <c r="A162" i="37" s="1"/>
  <c r="S161" i="37"/>
  <c r="J161" i="37"/>
  <c r="B161" i="37"/>
  <c r="A161" i="37" s="1"/>
  <c r="S160" i="37"/>
  <c r="T160" i="37" s="1"/>
  <c r="J160" i="37"/>
  <c r="B160" i="37"/>
  <c r="A160" i="37" s="1"/>
  <c r="S159" i="37"/>
  <c r="J159" i="37"/>
  <c r="B159" i="37"/>
  <c r="A159" i="37" s="1"/>
  <c r="S158" i="37"/>
  <c r="T158" i="37" s="1"/>
  <c r="J158" i="37"/>
  <c r="B158" i="37"/>
  <c r="A158" i="37" s="1"/>
  <c r="S157" i="37"/>
  <c r="T157" i="37" s="1"/>
  <c r="J157" i="37"/>
  <c r="B157" i="37"/>
  <c r="A157" i="37" s="1"/>
  <c r="S156" i="37"/>
  <c r="J156" i="37"/>
  <c r="B156" i="37"/>
  <c r="A156" i="37" s="1"/>
  <c r="S155" i="37"/>
  <c r="T155" i="37" s="1"/>
  <c r="J155" i="37"/>
  <c r="B155" i="37"/>
  <c r="A155" i="37" s="1"/>
  <c r="S154" i="37"/>
  <c r="J154" i="37"/>
  <c r="B154" i="37"/>
  <c r="A154" i="37" s="1"/>
  <c r="S153" i="37"/>
  <c r="T153" i="37" s="1"/>
  <c r="J153" i="37"/>
  <c r="B153" i="37"/>
  <c r="A153" i="37" s="1"/>
  <c r="S152" i="37"/>
  <c r="J152" i="37"/>
  <c r="B152" i="37"/>
  <c r="A152" i="37" s="1"/>
  <c r="S151" i="37"/>
  <c r="T151" i="37" s="1"/>
  <c r="J151" i="37"/>
  <c r="B151" i="37"/>
  <c r="A151" i="37" s="1"/>
  <c r="S150" i="37"/>
  <c r="J150" i="37"/>
  <c r="B150" i="37"/>
  <c r="A150" i="37" s="1"/>
  <c r="S149" i="37"/>
  <c r="T149" i="37" s="1"/>
  <c r="J149" i="37"/>
  <c r="B149" i="37"/>
  <c r="A149" i="37" s="1"/>
  <c r="S148" i="37"/>
  <c r="J148" i="37"/>
  <c r="B148" i="37"/>
  <c r="A148" i="37" s="1"/>
  <c r="S147" i="37"/>
  <c r="T147" i="37" s="1"/>
  <c r="J147" i="37"/>
  <c r="B147" i="37"/>
  <c r="A147" i="37" s="1"/>
  <c r="S146" i="37"/>
  <c r="J146" i="37"/>
  <c r="B146" i="37"/>
  <c r="A146" i="37" s="1"/>
  <c r="S145" i="37"/>
  <c r="T145" i="37" s="1"/>
  <c r="J145" i="37"/>
  <c r="B145" i="37"/>
  <c r="A145" i="37" s="1"/>
  <c r="S144" i="37"/>
  <c r="J144" i="37"/>
  <c r="B144" i="37"/>
  <c r="A144" i="37" s="1"/>
  <c r="S143" i="37"/>
  <c r="T143" i="37" s="1"/>
  <c r="J143" i="37"/>
  <c r="B143" i="37"/>
  <c r="A143" i="37" s="1"/>
  <c r="S142" i="37"/>
  <c r="J142" i="37"/>
  <c r="B142" i="37"/>
  <c r="A142" i="37" s="1"/>
  <c r="S141" i="37"/>
  <c r="T141" i="37" s="1"/>
  <c r="J141" i="37"/>
  <c r="B141" i="37"/>
  <c r="A141" i="37" s="1"/>
  <c r="S140" i="37"/>
  <c r="J140" i="37"/>
  <c r="B140" i="37"/>
  <c r="A140" i="37" s="1"/>
  <c r="S139" i="37"/>
  <c r="T139" i="37" s="1"/>
  <c r="J139" i="37"/>
  <c r="B139" i="37"/>
  <c r="A139" i="37" s="1"/>
  <c r="S138" i="37"/>
  <c r="J138" i="37"/>
  <c r="B138" i="37"/>
  <c r="A138" i="37" s="1"/>
  <c r="S137" i="37"/>
  <c r="T137" i="37" s="1"/>
  <c r="J137" i="37"/>
  <c r="B137" i="37"/>
  <c r="A137" i="37" s="1"/>
  <c r="S136" i="37"/>
  <c r="Y136" i="37" s="1"/>
  <c r="J136" i="37"/>
  <c r="B136" i="37"/>
  <c r="A136" i="37" s="1"/>
  <c r="S135" i="37"/>
  <c r="T135" i="37" s="1"/>
  <c r="J135" i="37"/>
  <c r="B135" i="37"/>
  <c r="A135" i="37" s="1"/>
  <c r="S134" i="37"/>
  <c r="J134" i="37"/>
  <c r="B134" i="37"/>
  <c r="A134" i="37" s="1"/>
  <c r="S133" i="37"/>
  <c r="T133" i="37" s="1"/>
  <c r="J133" i="37"/>
  <c r="B133" i="37"/>
  <c r="A133" i="37" s="1"/>
  <c r="S132" i="37"/>
  <c r="J132" i="37"/>
  <c r="B132" i="37"/>
  <c r="A132" i="37" s="1"/>
  <c r="S131" i="37"/>
  <c r="T131" i="37" s="1"/>
  <c r="J131" i="37"/>
  <c r="B131" i="37"/>
  <c r="A131" i="37" s="1"/>
  <c r="S130" i="37"/>
  <c r="J130" i="37"/>
  <c r="B130" i="37"/>
  <c r="A130" i="37" s="1"/>
  <c r="S129" i="37"/>
  <c r="T129" i="37" s="1"/>
  <c r="J129" i="37"/>
  <c r="B129" i="37"/>
  <c r="A129" i="37" s="1"/>
  <c r="S128" i="37"/>
  <c r="J128" i="37"/>
  <c r="B128" i="37"/>
  <c r="A128" i="37" s="1"/>
  <c r="S127" i="37"/>
  <c r="T127" i="37" s="1"/>
  <c r="J127" i="37"/>
  <c r="B127" i="37"/>
  <c r="A127" i="37" s="1"/>
  <c r="S126" i="37"/>
  <c r="J126" i="37"/>
  <c r="B126" i="37"/>
  <c r="A126" i="37" s="1"/>
  <c r="S125" i="37"/>
  <c r="T125" i="37" s="1"/>
  <c r="J125" i="37"/>
  <c r="B125" i="37"/>
  <c r="A125" i="37" s="1"/>
  <c r="S124" i="37"/>
  <c r="J124" i="37"/>
  <c r="B124" i="37"/>
  <c r="A124" i="37" s="1"/>
  <c r="S123" i="37"/>
  <c r="T123" i="37" s="1"/>
  <c r="J123" i="37"/>
  <c r="B123" i="37"/>
  <c r="A123" i="37" s="1"/>
  <c r="S122" i="37"/>
  <c r="J122" i="37"/>
  <c r="B122" i="37"/>
  <c r="A122" i="37" s="1"/>
  <c r="S121" i="37"/>
  <c r="T121" i="37" s="1"/>
  <c r="J121" i="37"/>
  <c r="B121" i="37"/>
  <c r="A121" i="37" s="1"/>
  <c r="S120" i="37"/>
  <c r="Y120" i="37" s="1"/>
  <c r="J120" i="37"/>
  <c r="B120" i="37"/>
  <c r="A120" i="37" s="1"/>
  <c r="S119" i="37"/>
  <c r="T119" i="37" s="1"/>
  <c r="J119" i="37"/>
  <c r="B119" i="37"/>
  <c r="A119" i="37" s="1"/>
  <c r="S118" i="37"/>
  <c r="J118" i="37"/>
  <c r="B118" i="37"/>
  <c r="A118" i="37" s="1"/>
  <c r="S117" i="37"/>
  <c r="T117" i="37" s="1"/>
  <c r="J117" i="37"/>
  <c r="B117" i="37"/>
  <c r="A117" i="37" s="1"/>
  <c r="S116" i="37"/>
  <c r="J116" i="37"/>
  <c r="B116" i="37"/>
  <c r="A116" i="37" s="1"/>
  <c r="S115" i="37"/>
  <c r="T115" i="37" s="1"/>
  <c r="J115" i="37"/>
  <c r="B115" i="37"/>
  <c r="A115" i="37" s="1"/>
  <c r="S114" i="37"/>
  <c r="J114" i="37"/>
  <c r="B114" i="37"/>
  <c r="A114" i="37" s="1"/>
  <c r="S113" i="37"/>
  <c r="T113" i="37" s="1"/>
  <c r="J113" i="37"/>
  <c r="B113" i="37"/>
  <c r="A113" i="37" s="1"/>
  <c r="S112" i="37"/>
  <c r="J112" i="37"/>
  <c r="B112" i="37"/>
  <c r="A112" i="37" s="1"/>
  <c r="S111" i="37"/>
  <c r="T111" i="37" s="1"/>
  <c r="J111" i="37"/>
  <c r="B111" i="37"/>
  <c r="A111" i="37" s="1"/>
  <c r="S110" i="37"/>
  <c r="J110" i="37"/>
  <c r="B110" i="37"/>
  <c r="A110" i="37" s="1"/>
  <c r="S109" i="37"/>
  <c r="T109" i="37" s="1"/>
  <c r="J109" i="37"/>
  <c r="B109" i="37"/>
  <c r="A109" i="37" s="1"/>
  <c r="S108" i="37"/>
  <c r="J108" i="37"/>
  <c r="B108" i="37"/>
  <c r="A108" i="37" s="1"/>
  <c r="S107" i="37"/>
  <c r="T107" i="37" s="1"/>
  <c r="J107" i="37"/>
  <c r="B107" i="37"/>
  <c r="A107" i="37" s="1"/>
  <c r="S106" i="37"/>
  <c r="J106" i="37"/>
  <c r="B106" i="37"/>
  <c r="A106" i="37" s="1"/>
  <c r="S105" i="37"/>
  <c r="T105" i="37" s="1"/>
  <c r="J105" i="37"/>
  <c r="B105" i="37"/>
  <c r="A105" i="37" s="1"/>
  <c r="S104" i="37"/>
  <c r="Y104" i="37" s="1"/>
  <c r="J104" i="37"/>
  <c r="B104" i="37"/>
  <c r="A104" i="37" s="1"/>
  <c r="S103" i="37"/>
  <c r="T103" i="37" s="1"/>
  <c r="J103" i="37"/>
  <c r="B103" i="37"/>
  <c r="A103" i="37" s="1"/>
  <c r="S102" i="37"/>
  <c r="J102" i="37"/>
  <c r="B102" i="37"/>
  <c r="A102" i="37" s="1"/>
  <c r="S101" i="37"/>
  <c r="T101" i="37" s="1"/>
  <c r="J101" i="37"/>
  <c r="B101" i="37"/>
  <c r="A101" i="37" s="1"/>
  <c r="S100" i="37"/>
  <c r="T100" i="37" s="1"/>
  <c r="J100" i="37"/>
  <c r="B100" i="37"/>
  <c r="A100" i="37" s="1"/>
  <c r="S99" i="37"/>
  <c r="T99" i="37" s="1"/>
  <c r="J99" i="37"/>
  <c r="B99" i="37"/>
  <c r="A99" i="37" s="1"/>
  <c r="S98" i="37"/>
  <c r="T98" i="37" s="1"/>
  <c r="J98" i="37"/>
  <c r="B98" i="37"/>
  <c r="A98" i="37" s="1"/>
  <c r="S97" i="37"/>
  <c r="T97" i="37" s="1"/>
  <c r="J97" i="37"/>
  <c r="B97" i="37"/>
  <c r="A97" i="37" s="1"/>
  <c r="S96" i="37"/>
  <c r="T96" i="37" s="1"/>
  <c r="J96" i="37"/>
  <c r="B96" i="37"/>
  <c r="A96" i="37" s="1"/>
  <c r="S95" i="37"/>
  <c r="T95" i="37" s="1"/>
  <c r="J95" i="37"/>
  <c r="B95" i="37"/>
  <c r="A95" i="37" s="1"/>
  <c r="S94" i="37"/>
  <c r="T94" i="37" s="1"/>
  <c r="J94" i="37"/>
  <c r="B94" i="37"/>
  <c r="A94" i="37" s="1"/>
  <c r="S93" i="37"/>
  <c r="T93" i="37" s="1"/>
  <c r="J93" i="37"/>
  <c r="B93" i="37"/>
  <c r="A93" i="37" s="1"/>
  <c r="S92" i="37"/>
  <c r="T92" i="37" s="1"/>
  <c r="J92" i="37"/>
  <c r="B92" i="37"/>
  <c r="A92" i="37" s="1"/>
  <c r="S91" i="37"/>
  <c r="T91" i="37" s="1"/>
  <c r="J91" i="37"/>
  <c r="B91" i="37"/>
  <c r="A91" i="37" s="1"/>
  <c r="S90" i="37"/>
  <c r="T90" i="37" s="1"/>
  <c r="J90" i="37"/>
  <c r="B90" i="37"/>
  <c r="A90" i="37" s="1"/>
  <c r="S89" i="37"/>
  <c r="T89" i="37" s="1"/>
  <c r="J89" i="37"/>
  <c r="B89" i="37"/>
  <c r="A89" i="37" s="1"/>
  <c r="S88" i="37"/>
  <c r="T88" i="37" s="1"/>
  <c r="J88" i="37"/>
  <c r="B88" i="37"/>
  <c r="A88" i="37" s="1"/>
  <c r="S87" i="37"/>
  <c r="T87" i="37" s="1"/>
  <c r="J87" i="37"/>
  <c r="B87" i="37"/>
  <c r="A87" i="37" s="1"/>
  <c r="S86" i="37"/>
  <c r="T86" i="37" s="1"/>
  <c r="J86" i="37"/>
  <c r="B86" i="37"/>
  <c r="A86" i="37" s="1"/>
  <c r="S85" i="37"/>
  <c r="T85" i="37" s="1"/>
  <c r="K85" i="37"/>
  <c r="J85" i="37" s="1"/>
  <c r="B85" i="37"/>
  <c r="A85" i="37" s="1"/>
  <c r="S84" i="37"/>
  <c r="K84" i="37"/>
  <c r="J84" i="37" s="1"/>
  <c r="B84" i="37"/>
  <c r="A84" i="37" s="1"/>
  <c r="S83" i="37"/>
  <c r="T83" i="37" s="1"/>
  <c r="K83" i="37"/>
  <c r="J83" i="37" s="1"/>
  <c r="B83" i="37"/>
  <c r="A83" i="37" s="1"/>
  <c r="S82" i="37"/>
  <c r="K82" i="37"/>
  <c r="J82" i="37" s="1"/>
  <c r="B82" i="37"/>
  <c r="A82" i="37" s="1"/>
  <c r="S81" i="37"/>
  <c r="T81" i="37" s="1"/>
  <c r="K81" i="37"/>
  <c r="J81" i="37" s="1"/>
  <c r="B81" i="37"/>
  <c r="A81" i="37" s="1"/>
  <c r="S80" i="37"/>
  <c r="K80" i="37"/>
  <c r="J80" i="37" s="1"/>
  <c r="B80" i="37"/>
  <c r="A80" i="37" s="1"/>
  <c r="S79" i="37"/>
  <c r="T79" i="37" s="1"/>
  <c r="K79" i="37"/>
  <c r="J79" i="37" s="1"/>
  <c r="B79" i="37"/>
  <c r="A79" i="37" s="1"/>
  <c r="S78" i="37"/>
  <c r="Y78" i="37" s="1"/>
  <c r="K78" i="37"/>
  <c r="J78" i="37" s="1"/>
  <c r="B78" i="37"/>
  <c r="A78" i="37" s="1"/>
  <c r="S77" i="37"/>
  <c r="T77" i="37" s="1"/>
  <c r="K77" i="37"/>
  <c r="J77" i="37" s="1"/>
  <c r="B77" i="37"/>
  <c r="A77" i="37" s="1"/>
  <c r="S76" i="37"/>
  <c r="Y76" i="37" s="1"/>
  <c r="K76" i="37"/>
  <c r="J76" i="37" s="1"/>
  <c r="B76" i="37"/>
  <c r="A76" i="37" s="1"/>
  <c r="S75" i="37"/>
  <c r="T75" i="37" s="1"/>
  <c r="K75" i="37"/>
  <c r="J75" i="37" s="1"/>
  <c r="B75" i="37"/>
  <c r="A75" i="37" s="1"/>
  <c r="S74" i="37"/>
  <c r="K74" i="37"/>
  <c r="J74" i="37" s="1"/>
  <c r="B74" i="37"/>
  <c r="A74" i="37" s="1"/>
  <c r="S73" i="37"/>
  <c r="T73" i="37" s="1"/>
  <c r="K73" i="37"/>
  <c r="J73" i="37" s="1"/>
  <c r="B73" i="37"/>
  <c r="A73" i="37" s="1"/>
  <c r="S72" i="37"/>
  <c r="K72" i="37"/>
  <c r="J72" i="37" s="1"/>
  <c r="B72" i="37"/>
  <c r="A72" i="37" s="1"/>
  <c r="S71" i="37"/>
  <c r="T71" i="37" s="1"/>
  <c r="K71" i="37"/>
  <c r="J71" i="37" s="1"/>
  <c r="B71" i="37"/>
  <c r="A71" i="37" s="1"/>
  <c r="S70" i="37"/>
  <c r="K70" i="37"/>
  <c r="J70" i="37" s="1"/>
  <c r="B70" i="37"/>
  <c r="A70" i="37" s="1"/>
  <c r="S69" i="37"/>
  <c r="T69" i="37" s="1"/>
  <c r="K69" i="37"/>
  <c r="J69" i="37" s="1"/>
  <c r="B69" i="37"/>
  <c r="A69" i="37" s="1"/>
  <c r="S68" i="37"/>
  <c r="K68" i="37"/>
  <c r="J68" i="37" s="1"/>
  <c r="B68" i="37"/>
  <c r="A68" i="37" s="1"/>
  <c r="S67" i="37"/>
  <c r="T67" i="37" s="1"/>
  <c r="K67" i="37"/>
  <c r="J67" i="37" s="1"/>
  <c r="B67" i="37"/>
  <c r="A67" i="37" s="1"/>
  <c r="S66" i="37"/>
  <c r="K66" i="37"/>
  <c r="J66" i="37" s="1"/>
  <c r="B66" i="37"/>
  <c r="A66" i="37" s="1"/>
  <c r="S65" i="37"/>
  <c r="T65" i="37" s="1"/>
  <c r="K65" i="37"/>
  <c r="J65" i="37" s="1"/>
  <c r="B65" i="37"/>
  <c r="A65" i="37" s="1"/>
  <c r="S64" i="37"/>
  <c r="K64" i="37"/>
  <c r="J64" i="37" s="1"/>
  <c r="B64" i="37"/>
  <c r="A64" i="37" s="1"/>
  <c r="S63" i="37"/>
  <c r="T63" i="37" s="1"/>
  <c r="K63" i="37"/>
  <c r="J63" i="37" s="1"/>
  <c r="B63" i="37"/>
  <c r="A63" i="37" s="1"/>
  <c r="S62" i="37"/>
  <c r="K62" i="37"/>
  <c r="J62" i="37" s="1"/>
  <c r="B62" i="37"/>
  <c r="A62" i="37" s="1"/>
  <c r="S61" i="37"/>
  <c r="T61" i="37" s="1"/>
  <c r="K61" i="37"/>
  <c r="J61" i="37" s="1"/>
  <c r="B61" i="37"/>
  <c r="A61" i="37" s="1"/>
  <c r="S60" i="37"/>
  <c r="K60" i="37"/>
  <c r="J60" i="37" s="1"/>
  <c r="B60" i="37"/>
  <c r="A60" i="37" s="1"/>
  <c r="S59" i="37"/>
  <c r="T59" i="37" s="1"/>
  <c r="K59" i="37"/>
  <c r="J59" i="37" s="1"/>
  <c r="B59" i="37"/>
  <c r="A59" i="37" s="1"/>
  <c r="S58" i="37"/>
  <c r="K58" i="37"/>
  <c r="J58" i="37" s="1"/>
  <c r="B58" i="37"/>
  <c r="A58" i="37" s="1"/>
  <c r="S57" i="37"/>
  <c r="T57" i="37" s="1"/>
  <c r="K57" i="37"/>
  <c r="J57" i="37" s="1"/>
  <c r="B57" i="37"/>
  <c r="A57" i="37" s="1"/>
  <c r="S56" i="37"/>
  <c r="K56" i="37"/>
  <c r="J56" i="37" s="1"/>
  <c r="B56" i="37"/>
  <c r="A56" i="37" s="1"/>
  <c r="S55" i="37"/>
  <c r="T55" i="37" s="1"/>
  <c r="K55" i="37"/>
  <c r="J55" i="37" s="1"/>
  <c r="B55" i="37"/>
  <c r="A55" i="37" s="1"/>
  <c r="S54" i="37"/>
  <c r="K54" i="37"/>
  <c r="J54" i="37" s="1"/>
  <c r="B54" i="37"/>
  <c r="A54" i="37" s="1"/>
  <c r="S53" i="37"/>
  <c r="T53" i="37" s="1"/>
  <c r="K53" i="37"/>
  <c r="J53" i="37" s="1"/>
  <c r="B53" i="37"/>
  <c r="A53" i="37" s="1"/>
  <c r="S52" i="37"/>
  <c r="K52" i="37"/>
  <c r="J52" i="37" s="1"/>
  <c r="B52" i="37"/>
  <c r="A52" i="37" s="1"/>
  <c r="S51" i="37"/>
  <c r="T51" i="37" s="1"/>
  <c r="K51" i="37"/>
  <c r="J51" i="37" s="1"/>
  <c r="B51" i="37"/>
  <c r="A51" i="37" s="1"/>
  <c r="S50" i="37"/>
  <c r="K50" i="37"/>
  <c r="J50" i="37" s="1"/>
  <c r="B50" i="37"/>
  <c r="A50" i="37" s="1"/>
  <c r="S49" i="37"/>
  <c r="T49" i="37" s="1"/>
  <c r="K49" i="37"/>
  <c r="J49" i="37" s="1"/>
  <c r="B49" i="37"/>
  <c r="A49" i="37" s="1"/>
  <c r="S48" i="37"/>
  <c r="K48" i="37"/>
  <c r="J48" i="37" s="1"/>
  <c r="B48" i="37"/>
  <c r="A48" i="37" s="1"/>
  <c r="S47" i="37"/>
  <c r="T47" i="37" s="1"/>
  <c r="K47" i="37"/>
  <c r="J47" i="37" s="1"/>
  <c r="B47" i="37"/>
  <c r="A47" i="37" s="1"/>
  <c r="S46" i="37"/>
  <c r="K46" i="37"/>
  <c r="J46" i="37" s="1"/>
  <c r="B46" i="37"/>
  <c r="A46" i="37" s="1"/>
  <c r="S45" i="37"/>
  <c r="T45" i="37" s="1"/>
  <c r="K45" i="37"/>
  <c r="J45" i="37" s="1"/>
  <c r="B45" i="37"/>
  <c r="A45" i="37" s="1"/>
  <c r="S44" i="37"/>
  <c r="K44" i="37"/>
  <c r="J44" i="37" s="1"/>
  <c r="B44" i="37"/>
  <c r="A44" i="37" s="1"/>
  <c r="S43" i="37"/>
  <c r="T43" i="37" s="1"/>
  <c r="K43" i="37"/>
  <c r="J43" i="37" s="1"/>
  <c r="B43" i="37"/>
  <c r="A43" i="37" s="1"/>
  <c r="S42" i="37"/>
  <c r="K42" i="37"/>
  <c r="J42" i="37" s="1"/>
  <c r="B42" i="37"/>
  <c r="A42" i="37" s="1"/>
  <c r="S41" i="37"/>
  <c r="T41" i="37" s="1"/>
  <c r="K41" i="37"/>
  <c r="J41" i="37" s="1"/>
  <c r="B41" i="37"/>
  <c r="A41" i="37" s="1"/>
  <c r="S40" i="37"/>
  <c r="K40" i="37"/>
  <c r="J40" i="37" s="1"/>
  <c r="B40" i="37"/>
  <c r="A40" i="37" s="1"/>
  <c r="S39" i="37"/>
  <c r="T39" i="37" s="1"/>
  <c r="K39" i="37"/>
  <c r="J39" i="37" s="1"/>
  <c r="B39" i="37"/>
  <c r="A39" i="37" s="1"/>
  <c r="S38" i="37"/>
  <c r="K38" i="37"/>
  <c r="J38" i="37" s="1"/>
  <c r="B38" i="37"/>
  <c r="A38" i="37" s="1"/>
  <c r="S37" i="37"/>
  <c r="T37" i="37" s="1"/>
  <c r="K37" i="37"/>
  <c r="J37" i="37" s="1"/>
  <c r="B37" i="37"/>
  <c r="A37" i="37" s="1"/>
  <c r="S36" i="37"/>
  <c r="K36" i="37"/>
  <c r="J36" i="37" s="1"/>
  <c r="B36" i="37"/>
  <c r="A36" i="37" s="1"/>
  <c r="S35" i="37"/>
  <c r="T35" i="37" s="1"/>
  <c r="K35" i="37"/>
  <c r="J35" i="37" s="1"/>
  <c r="B35" i="37"/>
  <c r="A35" i="37" s="1"/>
  <c r="S34" i="37"/>
  <c r="K34" i="37"/>
  <c r="J34" i="37" s="1"/>
  <c r="B34" i="37"/>
  <c r="A34" i="37" s="1"/>
  <c r="S33" i="37"/>
  <c r="T33" i="37" s="1"/>
  <c r="K33" i="37"/>
  <c r="J33" i="37" s="1"/>
  <c r="B33" i="37"/>
  <c r="A33" i="37" s="1"/>
  <c r="S32" i="37"/>
  <c r="K32" i="37"/>
  <c r="J32" i="37" s="1"/>
  <c r="B32" i="37"/>
  <c r="A32" i="37" s="1"/>
  <c r="S31" i="37"/>
  <c r="T31" i="37" s="1"/>
  <c r="K31" i="37"/>
  <c r="J31" i="37" s="1"/>
  <c r="B31" i="37"/>
  <c r="A31" i="37" s="1"/>
  <c r="S30" i="37"/>
  <c r="K30" i="37"/>
  <c r="J30" i="37" s="1"/>
  <c r="B30" i="37"/>
  <c r="A30" i="37" s="1"/>
  <c r="S29" i="37"/>
  <c r="T29" i="37" s="1"/>
  <c r="K29" i="37"/>
  <c r="B29" i="37"/>
  <c r="A29" i="37" s="1"/>
  <c r="S28" i="37"/>
  <c r="K28" i="37"/>
  <c r="B28" i="37"/>
  <c r="A28" i="37" s="1"/>
  <c r="S27" i="37"/>
  <c r="T27" i="37" s="1"/>
  <c r="K27" i="37"/>
  <c r="B27" i="37"/>
  <c r="A27" i="37" s="1"/>
  <c r="S26" i="37"/>
  <c r="K26" i="37"/>
  <c r="B26" i="37"/>
  <c r="A26" i="37" s="1"/>
  <c r="S25" i="37"/>
  <c r="T25" i="37" s="1"/>
  <c r="K25" i="37"/>
  <c r="B25" i="37"/>
  <c r="A25" i="37" s="1"/>
  <c r="S24" i="37"/>
  <c r="K24" i="37"/>
  <c r="B24" i="37"/>
  <c r="A24" i="37" s="1"/>
  <c r="S23" i="37"/>
  <c r="T23" i="37" s="1"/>
  <c r="K23" i="37"/>
  <c r="B23" i="37"/>
  <c r="A23" i="37" s="1"/>
  <c r="S22" i="37"/>
  <c r="K22" i="37"/>
  <c r="B22" i="37"/>
  <c r="A22" i="37" s="1"/>
  <c r="S21" i="37"/>
  <c r="K21" i="37"/>
  <c r="B21" i="37"/>
  <c r="A21" i="37" s="1"/>
  <c r="S20" i="37"/>
  <c r="T20" i="37" s="1"/>
  <c r="K20" i="37"/>
  <c r="B20" i="37"/>
  <c r="A20" i="37" s="1"/>
  <c r="S19" i="37"/>
  <c r="K19" i="37"/>
  <c r="B19" i="37"/>
  <c r="A19" i="37" s="1"/>
  <c r="S18" i="37"/>
  <c r="T18" i="37" s="1"/>
  <c r="K18" i="37"/>
  <c r="B18" i="37"/>
  <c r="A18" i="37" s="1"/>
  <c r="S17" i="37"/>
  <c r="K17" i="37"/>
  <c r="B17" i="37"/>
  <c r="A17" i="37" s="1"/>
  <c r="S16" i="37"/>
  <c r="T16" i="37" s="1"/>
  <c r="K16" i="37"/>
  <c r="B16" i="37"/>
  <c r="A16" i="37" s="1"/>
  <c r="S15" i="37"/>
  <c r="K15" i="37"/>
  <c r="B15" i="37"/>
  <c r="A15" i="37" s="1"/>
  <c r="S14" i="37"/>
  <c r="T14" i="37" s="1"/>
  <c r="K14" i="37"/>
  <c r="B14" i="37"/>
  <c r="A14" i="37" s="1"/>
  <c r="S13" i="37"/>
  <c r="K13" i="37"/>
  <c r="B13" i="37"/>
  <c r="A13" i="37" s="1"/>
  <c r="S12" i="37"/>
  <c r="T12" i="37" s="1"/>
  <c r="K12" i="37"/>
  <c r="B12" i="37"/>
  <c r="A12" i="37" s="1"/>
  <c r="S11" i="37"/>
  <c r="K11" i="37"/>
  <c r="B11" i="37"/>
  <c r="A11" i="37" s="1"/>
  <c r="S10" i="37"/>
  <c r="T10" i="37" s="1"/>
  <c r="K10" i="37"/>
  <c r="B10" i="37"/>
  <c r="A10" i="37" s="1"/>
  <c r="S9" i="37"/>
  <c r="K9" i="37"/>
  <c r="B9" i="37"/>
  <c r="A9" i="37" s="1"/>
  <c r="S8" i="37"/>
  <c r="T8" i="37" s="1"/>
  <c r="B8" i="37"/>
  <c r="A8" i="37" s="1"/>
  <c r="S7" i="37"/>
  <c r="B7" i="37"/>
  <c r="A7" i="37" s="1"/>
  <c r="S6" i="37"/>
  <c r="T6" i="37" s="1"/>
  <c r="B6" i="37"/>
  <c r="A6" i="37" s="1"/>
  <c r="S5" i="37"/>
  <c r="S4" i="37"/>
  <c r="T4" i="37" s="1"/>
  <c r="B4" i="37"/>
  <c r="S3" i="37"/>
  <c r="T3" i="37" s="1"/>
  <c r="B3" i="37"/>
  <c r="N2" i="37"/>
  <c r="M2" i="37"/>
  <c r="P2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Y177" i="37"/>
  <c r="Y175" i="37"/>
  <c r="Y171" i="37"/>
  <c r="Y169" i="37"/>
  <c r="Y167" i="37"/>
  <c r="Y165" i="37"/>
  <c r="Y161" i="37"/>
  <c r="Y159" i="37"/>
  <c r="Y157" i="37"/>
  <c r="Y140" i="37"/>
  <c r="Y138" i="37"/>
  <c r="Y134" i="37"/>
  <c r="Y132" i="37"/>
  <c r="Y130" i="37"/>
  <c r="Y128" i="37"/>
  <c r="Y126" i="37"/>
  <c r="Y124" i="37"/>
  <c r="Y122" i="37"/>
  <c r="Y118" i="37"/>
  <c r="Y116" i="37"/>
  <c r="Y114" i="37"/>
  <c r="Y112" i="37"/>
  <c r="Y110" i="37"/>
  <c r="Y108" i="37"/>
  <c r="Y106" i="37"/>
  <c r="Y102" i="37"/>
  <c r="Y84" i="37"/>
  <c r="Y82" i="37"/>
  <c r="Y80" i="37"/>
  <c r="Y74" i="37"/>
  <c r="O207" i="13"/>
  <c r="W202" i="59" s="1"/>
  <c r="O206" i="13"/>
  <c r="O205" i="13"/>
  <c r="W200" i="59" s="1"/>
  <c r="O204" i="13"/>
  <c r="O203" i="13"/>
  <c r="W198" i="59" s="1"/>
  <c r="O202" i="13"/>
  <c r="O201" i="13"/>
  <c r="W196" i="59" s="1"/>
  <c r="O200" i="13"/>
  <c r="O199" i="13"/>
  <c r="W194" i="59" s="1"/>
  <c r="O198" i="13"/>
  <c r="O197" i="13"/>
  <c r="W192" i="59" s="1"/>
  <c r="O196" i="13"/>
  <c r="O195" i="13"/>
  <c r="W190" i="59" s="1"/>
  <c r="O194" i="13"/>
  <c r="O193" i="13"/>
  <c r="W188" i="59" s="1"/>
  <c r="O192" i="13"/>
  <c r="O191" i="13"/>
  <c r="O190" i="13"/>
  <c r="W185" i="59" s="1"/>
  <c r="O189" i="13"/>
  <c r="O188" i="13"/>
  <c r="W183" i="59" s="1"/>
  <c r="O187" i="13"/>
  <c r="O186" i="13"/>
  <c r="W181" i="59" s="1"/>
  <c r="O185" i="13"/>
  <c r="O184" i="13"/>
  <c r="W179" i="59" s="1"/>
  <c r="O183" i="13"/>
  <c r="O182" i="13"/>
  <c r="W177" i="59" s="1"/>
  <c r="O181" i="13"/>
  <c r="O180" i="13"/>
  <c r="W175" i="59" s="1"/>
  <c r="O179" i="13"/>
  <c r="O178" i="13"/>
  <c r="W173" i="59" s="1"/>
  <c r="O177" i="13"/>
  <c r="O176" i="13"/>
  <c r="W171" i="59" s="1"/>
  <c r="O175" i="13"/>
  <c r="O174" i="13"/>
  <c r="W169" i="59" s="1"/>
  <c r="O173" i="13"/>
  <c r="O172" i="13"/>
  <c r="W167" i="59" s="1"/>
  <c r="O171" i="13"/>
  <c r="O170" i="13"/>
  <c r="W165" i="59" s="1"/>
  <c r="O169" i="13"/>
  <c r="O168" i="13"/>
  <c r="W163" i="59" s="1"/>
  <c r="O167" i="13"/>
  <c r="O166" i="13"/>
  <c r="W161" i="59" s="1"/>
  <c r="O165" i="13"/>
  <c r="O164" i="13"/>
  <c r="W159" i="59" s="1"/>
  <c r="O163" i="13"/>
  <c r="O162" i="13"/>
  <c r="W157" i="59" s="1"/>
  <c r="O161" i="13"/>
  <c r="W156" i="59" s="1"/>
  <c r="O160" i="13"/>
  <c r="O159" i="13"/>
  <c r="W154" i="59" s="1"/>
  <c r="O158" i="13"/>
  <c r="O157" i="13"/>
  <c r="W152" i="59" s="1"/>
  <c r="O156" i="13"/>
  <c r="O155" i="13"/>
  <c r="W150" i="59" s="1"/>
  <c r="O154" i="13"/>
  <c r="O153" i="13"/>
  <c r="W148" i="59" s="1"/>
  <c r="O152" i="13"/>
  <c r="O151" i="13"/>
  <c r="W146" i="59" s="1"/>
  <c r="O150" i="13"/>
  <c r="O149" i="13"/>
  <c r="W144" i="59" s="1"/>
  <c r="O148" i="13"/>
  <c r="O147" i="13"/>
  <c r="W142" i="59" s="1"/>
  <c r="O146" i="13"/>
  <c r="O145" i="13"/>
  <c r="W140" i="59" s="1"/>
  <c r="O144" i="13"/>
  <c r="O143" i="13"/>
  <c r="W138" i="59" s="1"/>
  <c r="O142" i="13"/>
  <c r="O141" i="13"/>
  <c r="W136" i="59" s="1"/>
  <c r="O140" i="13"/>
  <c r="O139" i="13"/>
  <c r="W134" i="59" s="1"/>
  <c r="O138" i="13"/>
  <c r="O137" i="13"/>
  <c r="W132" i="59" s="1"/>
  <c r="O136" i="13"/>
  <c r="O135" i="13"/>
  <c r="W130" i="59" s="1"/>
  <c r="O134" i="13"/>
  <c r="O133" i="13"/>
  <c r="W128" i="59" s="1"/>
  <c r="O132" i="13"/>
  <c r="O131" i="13"/>
  <c r="W126" i="59" s="1"/>
  <c r="O130" i="13"/>
  <c r="O129" i="13"/>
  <c r="W124" i="59" s="1"/>
  <c r="O128" i="13"/>
  <c r="O127" i="13"/>
  <c r="W122" i="59" s="1"/>
  <c r="O126" i="13"/>
  <c r="O125" i="13"/>
  <c r="W120" i="59" s="1"/>
  <c r="O124" i="13"/>
  <c r="O123" i="13"/>
  <c r="W118" i="59" s="1"/>
  <c r="O122" i="13"/>
  <c r="O121" i="13"/>
  <c r="W116" i="59" s="1"/>
  <c r="O120" i="13"/>
  <c r="O119" i="13"/>
  <c r="W114" i="59" s="1"/>
  <c r="O118" i="13"/>
  <c r="O117" i="13"/>
  <c r="W112" i="59" s="1"/>
  <c r="O116" i="13"/>
  <c r="O115" i="13"/>
  <c r="W110" i="59" s="1"/>
  <c r="O114" i="13"/>
  <c r="O113" i="13"/>
  <c r="W108" i="59" s="1"/>
  <c r="O112" i="13"/>
  <c r="O111" i="13"/>
  <c r="W106" i="59" s="1"/>
  <c r="O110" i="13"/>
  <c r="O109" i="13"/>
  <c r="W104" i="59" s="1"/>
  <c r="O108" i="13"/>
  <c r="O107" i="13"/>
  <c r="W102" i="59" s="1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W84" i="59" s="1"/>
  <c r="O88" i="13"/>
  <c r="O87" i="13"/>
  <c r="W82" i="59" s="1"/>
  <c r="O86" i="13"/>
  <c r="O85" i="13"/>
  <c r="W80" i="59" s="1"/>
  <c r="O84" i="13"/>
  <c r="O83" i="13"/>
  <c r="W78" i="59" s="1"/>
  <c r="O82" i="13"/>
  <c r="O81" i="13"/>
  <c r="W76" i="59" s="1"/>
  <c r="O80" i="13"/>
  <c r="O79" i="13"/>
  <c r="W74" i="59" s="1"/>
  <c r="O78" i="13"/>
  <c r="O77" i="13"/>
  <c r="W72" i="59" s="1"/>
  <c r="O76" i="13"/>
  <c r="O75" i="13"/>
  <c r="W70" i="59" s="1"/>
  <c r="O74" i="13"/>
  <c r="O73" i="13"/>
  <c r="W68" i="59" s="1"/>
  <c r="O72" i="13"/>
  <c r="O71" i="13"/>
  <c r="W66" i="59" s="1"/>
  <c r="O70" i="13"/>
  <c r="O69" i="13"/>
  <c r="W64" i="59" s="1"/>
  <c r="O68" i="13"/>
  <c r="O67" i="13"/>
  <c r="W62" i="59" s="1"/>
  <c r="O66" i="13"/>
  <c r="O65" i="13"/>
  <c r="W60" i="59" s="1"/>
  <c r="O64" i="13"/>
  <c r="O63" i="13"/>
  <c r="W58" i="59" s="1"/>
  <c r="O62" i="13"/>
  <c r="O61" i="13"/>
  <c r="W56" i="59" s="1"/>
  <c r="O60" i="13"/>
  <c r="O59" i="13"/>
  <c r="W54" i="59" s="1"/>
  <c r="O58" i="13"/>
  <c r="O57" i="13"/>
  <c r="W52" i="59" s="1"/>
  <c r="O56" i="13"/>
  <c r="O55" i="13"/>
  <c r="W50" i="59" s="1"/>
  <c r="O54" i="13"/>
  <c r="O53" i="13"/>
  <c r="W48" i="59" s="1"/>
  <c r="O52" i="13"/>
  <c r="O51" i="13"/>
  <c r="W46" i="59" s="1"/>
  <c r="O50" i="13"/>
  <c r="O49" i="13"/>
  <c r="W44" i="59" s="1"/>
  <c r="O48" i="13"/>
  <c r="O47" i="13"/>
  <c r="W42" i="59" s="1"/>
  <c r="O46" i="13"/>
  <c r="O45" i="13"/>
  <c r="W40" i="59" s="1"/>
  <c r="O44" i="13"/>
  <c r="O43" i="13"/>
  <c r="W38" i="59" s="1"/>
  <c r="O42" i="13"/>
  <c r="O41" i="13"/>
  <c r="W36" i="59" s="1"/>
  <c r="O40" i="13"/>
  <c r="O39" i="13"/>
  <c r="W34" i="59" s="1"/>
  <c r="O38" i="13"/>
  <c r="O37" i="13"/>
  <c r="W32" i="59" s="1"/>
  <c r="O36" i="13"/>
  <c r="O35" i="13"/>
  <c r="W30" i="59" s="1"/>
  <c r="O34" i="13"/>
  <c r="O33" i="13"/>
  <c r="W28" i="59" s="1"/>
  <c r="N207" i="13"/>
  <c r="V202" i="59" s="1"/>
  <c r="N206" i="13"/>
  <c r="V201" i="59" s="1"/>
  <c r="N205" i="13"/>
  <c r="V200" i="59" s="1"/>
  <c r="N204" i="13"/>
  <c r="V199" i="59" s="1"/>
  <c r="N203" i="13"/>
  <c r="V198" i="59" s="1"/>
  <c r="N202" i="13"/>
  <c r="V197" i="59" s="1"/>
  <c r="N201" i="13"/>
  <c r="V196" i="59" s="1"/>
  <c r="N200" i="13"/>
  <c r="V195" i="59" s="1"/>
  <c r="N199" i="13"/>
  <c r="V194" i="59" s="1"/>
  <c r="N198" i="13"/>
  <c r="V193" i="59" s="1"/>
  <c r="N197" i="13"/>
  <c r="V192" i="59" s="1"/>
  <c r="N196" i="13"/>
  <c r="V191" i="59" s="1"/>
  <c r="N195" i="13"/>
  <c r="V190" i="59" s="1"/>
  <c r="N194" i="13"/>
  <c r="V189" i="59" s="1"/>
  <c r="N193" i="13"/>
  <c r="V188" i="59" s="1"/>
  <c r="N192" i="13"/>
  <c r="V187" i="59" s="1"/>
  <c r="N191" i="13"/>
  <c r="V186" i="59" s="1"/>
  <c r="N190" i="13"/>
  <c r="V185" i="59" s="1"/>
  <c r="N189" i="13"/>
  <c r="V184" i="59" s="1"/>
  <c r="N188" i="13"/>
  <c r="V183" i="59" s="1"/>
  <c r="N187" i="13"/>
  <c r="V182" i="59" s="1"/>
  <c r="N186" i="13"/>
  <c r="V181" i="59" s="1"/>
  <c r="N185" i="13"/>
  <c r="V180" i="59" s="1"/>
  <c r="N184" i="13"/>
  <c r="V179" i="59" s="1"/>
  <c r="N183" i="13"/>
  <c r="V178" i="59" s="1"/>
  <c r="N182" i="13"/>
  <c r="V177" i="59" s="1"/>
  <c r="N181" i="13"/>
  <c r="V176" i="59" s="1"/>
  <c r="N180" i="13"/>
  <c r="V175" i="59" s="1"/>
  <c r="N179" i="13"/>
  <c r="V174" i="59" s="1"/>
  <c r="N178" i="13"/>
  <c r="V173" i="59" s="1"/>
  <c r="N177" i="13"/>
  <c r="V172" i="59" s="1"/>
  <c r="N176" i="13"/>
  <c r="V171" i="59" s="1"/>
  <c r="N175" i="13"/>
  <c r="V170" i="59" s="1"/>
  <c r="N174" i="13"/>
  <c r="V169" i="59" s="1"/>
  <c r="N173" i="13"/>
  <c r="V168" i="59" s="1"/>
  <c r="N172" i="13"/>
  <c r="V167" i="59" s="1"/>
  <c r="N171" i="13"/>
  <c r="V166" i="59" s="1"/>
  <c r="N170" i="13"/>
  <c r="V165" i="59" s="1"/>
  <c r="N169" i="13"/>
  <c r="V164" i="59" s="1"/>
  <c r="N168" i="13"/>
  <c r="V163" i="59" s="1"/>
  <c r="N167" i="13"/>
  <c r="V162" i="59" s="1"/>
  <c r="N166" i="13"/>
  <c r="V161" i="59" s="1"/>
  <c r="N165" i="13"/>
  <c r="V160" i="59" s="1"/>
  <c r="N164" i="13"/>
  <c r="V159" i="59" s="1"/>
  <c r="N163" i="13"/>
  <c r="V158" i="59" s="1"/>
  <c r="N162" i="13"/>
  <c r="V157" i="59" s="1"/>
  <c r="N161" i="13"/>
  <c r="V156" i="59" s="1"/>
  <c r="N160" i="13"/>
  <c r="V155" i="59" s="1"/>
  <c r="N159" i="13"/>
  <c r="V154" i="59" s="1"/>
  <c r="N158" i="13"/>
  <c r="V153" i="59" s="1"/>
  <c r="N157" i="13"/>
  <c r="V152" i="59" s="1"/>
  <c r="N156" i="13"/>
  <c r="V151" i="59" s="1"/>
  <c r="N155" i="13"/>
  <c r="V150" i="59" s="1"/>
  <c r="N154" i="13"/>
  <c r="V149" i="59" s="1"/>
  <c r="N153" i="13"/>
  <c r="V148" i="59" s="1"/>
  <c r="N152" i="13"/>
  <c r="V147" i="59" s="1"/>
  <c r="N151" i="13"/>
  <c r="V146" i="59" s="1"/>
  <c r="N150" i="13"/>
  <c r="V145" i="59" s="1"/>
  <c r="N149" i="13"/>
  <c r="V144" i="59" s="1"/>
  <c r="N148" i="13"/>
  <c r="V143" i="59" s="1"/>
  <c r="N147" i="13"/>
  <c r="V142" i="59" s="1"/>
  <c r="N146" i="13"/>
  <c r="V141" i="59" s="1"/>
  <c r="N145" i="13"/>
  <c r="V140" i="59" s="1"/>
  <c r="N144" i="13"/>
  <c r="V139" i="59" s="1"/>
  <c r="N143" i="13"/>
  <c r="V138" i="59" s="1"/>
  <c r="N142" i="13"/>
  <c r="V137" i="59" s="1"/>
  <c r="N141" i="13"/>
  <c r="V136" i="59" s="1"/>
  <c r="N140" i="13"/>
  <c r="V135" i="59" s="1"/>
  <c r="N139" i="13"/>
  <c r="V134" i="59" s="1"/>
  <c r="N138" i="13"/>
  <c r="V133" i="59" s="1"/>
  <c r="N137" i="13"/>
  <c r="V132" i="59" s="1"/>
  <c r="N136" i="13"/>
  <c r="V131" i="59" s="1"/>
  <c r="N135" i="13"/>
  <c r="V130" i="59" s="1"/>
  <c r="N134" i="13"/>
  <c r="V129" i="59" s="1"/>
  <c r="N133" i="13"/>
  <c r="V128" i="59" s="1"/>
  <c r="N132" i="13"/>
  <c r="V127" i="59" s="1"/>
  <c r="N131" i="13"/>
  <c r="V126" i="59" s="1"/>
  <c r="N130" i="13"/>
  <c r="V125" i="59" s="1"/>
  <c r="N129" i="13"/>
  <c r="V124" i="59" s="1"/>
  <c r="N128" i="13"/>
  <c r="V123" i="59" s="1"/>
  <c r="N127" i="13"/>
  <c r="V122" i="59" s="1"/>
  <c r="N126" i="13"/>
  <c r="V121" i="59" s="1"/>
  <c r="N125" i="13"/>
  <c r="V120" i="59" s="1"/>
  <c r="N124" i="13"/>
  <c r="V119" i="59" s="1"/>
  <c r="N123" i="13"/>
  <c r="V118" i="59" s="1"/>
  <c r="N122" i="13"/>
  <c r="V117" i="59" s="1"/>
  <c r="N121" i="13"/>
  <c r="V116" i="59" s="1"/>
  <c r="N120" i="13"/>
  <c r="V115" i="59" s="1"/>
  <c r="N119" i="13"/>
  <c r="V114" i="59" s="1"/>
  <c r="N118" i="13"/>
  <c r="V113" i="59" s="1"/>
  <c r="N117" i="13"/>
  <c r="V112" i="59" s="1"/>
  <c r="N116" i="13"/>
  <c r="V111" i="59" s="1"/>
  <c r="N115" i="13"/>
  <c r="V110" i="59" s="1"/>
  <c r="N114" i="13"/>
  <c r="V109" i="59" s="1"/>
  <c r="N113" i="13"/>
  <c r="V108" i="59" s="1"/>
  <c r="N112" i="13"/>
  <c r="V107" i="59" s="1"/>
  <c r="N111" i="13"/>
  <c r="V106" i="59" s="1"/>
  <c r="N110" i="13"/>
  <c r="V105" i="59" s="1"/>
  <c r="N109" i="13"/>
  <c r="V104" i="59" s="1"/>
  <c r="N108" i="13"/>
  <c r="V103" i="59" s="1"/>
  <c r="N107" i="13"/>
  <c r="V102" i="59" s="1"/>
  <c r="N106" i="13"/>
  <c r="V101" i="59" s="1"/>
  <c r="N105" i="13"/>
  <c r="V100" i="59" s="1"/>
  <c r="N104" i="13"/>
  <c r="V99" i="59" s="1"/>
  <c r="N103" i="13"/>
  <c r="V98" i="59" s="1"/>
  <c r="N102" i="13"/>
  <c r="V97" i="59" s="1"/>
  <c r="N101" i="13"/>
  <c r="V96" i="59" s="1"/>
  <c r="N100" i="13"/>
  <c r="V95" i="59" s="1"/>
  <c r="N99" i="13"/>
  <c r="V94" i="59" s="1"/>
  <c r="N98" i="13"/>
  <c r="V93" i="59" s="1"/>
  <c r="N97" i="13"/>
  <c r="V92" i="59" s="1"/>
  <c r="N96" i="13"/>
  <c r="V91" i="59" s="1"/>
  <c r="N95" i="13"/>
  <c r="V90" i="59" s="1"/>
  <c r="N94" i="13"/>
  <c r="V89" i="59" s="1"/>
  <c r="N93" i="13"/>
  <c r="V88" i="59" s="1"/>
  <c r="N92" i="13"/>
  <c r="V87" i="59" s="1"/>
  <c r="N91" i="13"/>
  <c r="V86" i="59" s="1"/>
  <c r="N90" i="13"/>
  <c r="V85" i="59" s="1"/>
  <c r="N89" i="13"/>
  <c r="V84" i="59" s="1"/>
  <c r="N88" i="13"/>
  <c r="V83" i="59" s="1"/>
  <c r="N87" i="13"/>
  <c r="V82" i="59" s="1"/>
  <c r="N86" i="13"/>
  <c r="V81" i="59" s="1"/>
  <c r="N85" i="13"/>
  <c r="V80" i="59" s="1"/>
  <c r="N84" i="13"/>
  <c r="V79" i="59" s="1"/>
  <c r="N83" i="13"/>
  <c r="V78" i="59" s="1"/>
  <c r="N82" i="13"/>
  <c r="V77" i="59" s="1"/>
  <c r="N81" i="13"/>
  <c r="V76" i="59" s="1"/>
  <c r="N80" i="13"/>
  <c r="V75" i="59" s="1"/>
  <c r="N79" i="13"/>
  <c r="V74" i="59" s="1"/>
  <c r="N78" i="13"/>
  <c r="V73" i="59" s="1"/>
  <c r="N77" i="13"/>
  <c r="V72" i="59" s="1"/>
  <c r="N76" i="13"/>
  <c r="V71" i="59" s="1"/>
  <c r="N75" i="13"/>
  <c r="V70" i="59" s="1"/>
  <c r="N74" i="13"/>
  <c r="V69" i="59" s="1"/>
  <c r="N73" i="13"/>
  <c r="V68" i="59" s="1"/>
  <c r="N72" i="13"/>
  <c r="V67" i="59" s="1"/>
  <c r="N71" i="13"/>
  <c r="V66" i="59" s="1"/>
  <c r="N70" i="13"/>
  <c r="V65" i="59" s="1"/>
  <c r="N69" i="13"/>
  <c r="V64" i="59" s="1"/>
  <c r="N68" i="13"/>
  <c r="V63" i="59" s="1"/>
  <c r="N67" i="13"/>
  <c r="V62" i="59" s="1"/>
  <c r="N66" i="13"/>
  <c r="V61" i="59" s="1"/>
  <c r="N65" i="13"/>
  <c r="V60" i="59" s="1"/>
  <c r="N64" i="13"/>
  <c r="V59" i="59" s="1"/>
  <c r="N63" i="13"/>
  <c r="V58" i="59" s="1"/>
  <c r="N62" i="13"/>
  <c r="V57" i="59" s="1"/>
  <c r="N61" i="13"/>
  <c r="V56" i="59" s="1"/>
  <c r="N60" i="13"/>
  <c r="V55" i="59" s="1"/>
  <c r="N59" i="13"/>
  <c r="V54" i="59" s="1"/>
  <c r="N58" i="13"/>
  <c r="V53" i="59" s="1"/>
  <c r="N57" i="13"/>
  <c r="V52" i="59" s="1"/>
  <c r="N56" i="13"/>
  <c r="V51" i="59" s="1"/>
  <c r="N55" i="13"/>
  <c r="V50" i="59" s="1"/>
  <c r="N54" i="13"/>
  <c r="V49" i="59" s="1"/>
  <c r="N53" i="13"/>
  <c r="V48" i="59" s="1"/>
  <c r="N52" i="13"/>
  <c r="V47" i="59" s="1"/>
  <c r="N51" i="13"/>
  <c r="V46" i="59" s="1"/>
  <c r="N50" i="13"/>
  <c r="V45" i="59" s="1"/>
  <c r="N49" i="13"/>
  <c r="V44" i="59" s="1"/>
  <c r="N48" i="13"/>
  <c r="V43" i="59" s="1"/>
  <c r="N47" i="13"/>
  <c r="V42" i="59" s="1"/>
  <c r="N46" i="13"/>
  <c r="V41" i="59" s="1"/>
  <c r="N45" i="13"/>
  <c r="V40" i="59" s="1"/>
  <c r="N44" i="13"/>
  <c r="V39" i="59" s="1"/>
  <c r="N43" i="13"/>
  <c r="V38" i="59" s="1"/>
  <c r="N42" i="13"/>
  <c r="V37" i="59" s="1"/>
  <c r="N41" i="13"/>
  <c r="V36" i="59" s="1"/>
  <c r="N40" i="13"/>
  <c r="V35" i="59" s="1"/>
  <c r="N39" i="13"/>
  <c r="V34" i="59" s="1"/>
  <c r="N38" i="13"/>
  <c r="V33" i="59" s="1"/>
  <c r="N37" i="13"/>
  <c r="V32" i="59" s="1"/>
  <c r="N36" i="13"/>
  <c r="V31" i="59" s="1"/>
  <c r="N35" i="13"/>
  <c r="V30" i="59" s="1"/>
  <c r="N34" i="13"/>
  <c r="V29" i="59" s="1"/>
  <c r="N33" i="13"/>
  <c r="V28" i="59" s="1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K207" i="13"/>
  <c r="U202" i="59" s="1"/>
  <c r="K206" i="13"/>
  <c r="K205" i="13"/>
  <c r="U200" i="59" s="1"/>
  <c r="K204" i="13"/>
  <c r="K203" i="13"/>
  <c r="U198" i="59" s="1"/>
  <c r="K202" i="13"/>
  <c r="K201" i="13"/>
  <c r="U196" i="59" s="1"/>
  <c r="K200" i="13"/>
  <c r="K199" i="13"/>
  <c r="U194" i="59" s="1"/>
  <c r="K198" i="13"/>
  <c r="K197" i="13"/>
  <c r="U192" i="59" s="1"/>
  <c r="K196" i="13"/>
  <c r="K195" i="13"/>
  <c r="U190" i="59" s="1"/>
  <c r="K194" i="13"/>
  <c r="K193" i="13"/>
  <c r="U188" i="59" s="1"/>
  <c r="K192" i="13"/>
  <c r="K191" i="13"/>
  <c r="K190" i="13"/>
  <c r="U185" i="59" s="1"/>
  <c r="K189" i="13"/>
  <c r="K188" i="13"/>
  <c r="U183" i="59" s="1"/>
  <c r="K187" i="13"/>
  <c r="K186" i="13"/>
  <c r="U181" i="59" s="1"/>
  <c r="K185" i="13"/>
  <c r="K184" i="13"/>
  <c r="U179" i="59" s="1"/>
  <c r="K183" i="13"/>
  <c r="K182" i="13"/>
  <c r="U177" i="59" s="1"/>
  <c r="K181" i="13"/>
  <c r="K180" i="13"/>
  <c r="U175" i="59" s="1"/>
  <c r="K179" i="13"/>
  <c r="K178" i="13"/>
  <c r="U173" i="59" s="1"/>
  <c r="K177" i="13"/>
  <c r="K176" i="13"/>
  <c r="U171" i="59" s="1"/>
  <c r="K175" i="13"/>
  <c r="K174" i="13"/>
  <c r="U169" i="59" s="1"/>
  <c r="K173" i="13"/>
  <c r="K172" i="13"/>
  <c r="U167" i="59" s="1"/>
  <c r="K171" i="13"/>
  <c r="K170" i="13"/>
  <c r="U165" i="59" s="1"/>
  <c r="K169" i="13"/>
  <c r="K168" i="13"/>
  <c r="U163" i="59" s="1"/>
  <c r="K167" i="13"/>
  <c r="K166" i="13"/>
  <c r="U161" i="59" s="1"/>
  <c r="K165" i="13"/>
  <c r="K164" i="13"/>
  <c r="U159" i="59" s="1"/>
  <c r="K163" i="13"/>
  <c r="K162" i="13"/>
  <c r="K161" i="13"/>
  <c r="U156" i="59" s="1"/>
  <c r="K160" i="13"/>
  <c r="K159" i="13"/>
  <c r="U154" i="59" s="1"/>
  <c r="K158" i="13"/>
  <c r="K157" i="13"/>
  <c r="U152" i="59" s="1"/>
  <c r="K156" i="13"/>
  <c r="K155" i="13"/>
  <c r="U150" i="59" s="1"/>
  <c r="K154" i="13"/>
  <c r="K153" i="13"/>
  <c r="U148" i="59" s="1"/>
  <c r="K152" i="13"/>
  <c r="K151" i="13"/>
  <c r="U146" i="59" s="1"/>
  <c r="K150" i="13"/>
  <c r="K149" i="13"/>
  <c r="U144" i="59" s="1"/>
  <c r="K148" i="13"/>
  <c r="K147" i="13"/>
  <c r="U142" i="59" s="1"/>
  <c r="K146" i="13"/>
  <c r="K145" i="13"/>
  <c r="U140" i="59" s="1"/>
  <c r="K144" i="13"/>
  <c r="K143" i="13"/>
  <c r="U138" i="59" s="1"/>
  <c r="K142" i="13"/>
  <c r="K141" i="13"/>
  <c r="U136" i="59" s="1"/>
  <c r="K140" i="13"/>
  <c r="K139" i="13"/>
  <c r="U134" i="59" s="1"/>
  <c r="K138" i="13"/>
  <c r="K137" i="13"/>
  <c r="U132" i="59" s="1"/>
  <c r="K136" i="13"/>
  <c r="K135" i="13"/>
  <c r="U130" i="59" s="1"/>
  <c r="K134" i="13"/>
  <c r="K133" i="13"/>
  <c r="U128" i="59" s="1"/>
  <c r="K132" i="13"/>
  <c r="K131" i="13"/>
  <c r="U126" i="59" s="1"/>
  <c r="K130" i="13"/>
  <c r="K129" i="13"/>
  <c r="U124" i="59" s="1"/>
  <c r="K128" i="13"/>
  <c r="K127" i="13"/>
  <c r="U122" i="59" s="1"/>
  <c r="K126" i="13"/>
  <c r="K125" i="13"/>
  <c r="U120" i="59" s="1"/>
  <c r="K124" i="13"/>
  <c r="K123" i="13"/>
  <c r="U118" i="59" s="1"/>
  <c r="K122" i="13"/>
  <c r="K121" i="13"/>
  <c r="U116" i="59" s="1"/>
  <c r="K120" i="13"/>
  <c r="K119" i="13"/>
  <c r="U114" i="59" s="1"/>
  <c r="K118" i="13"/>
  <c r="K117" i="13"/>
  <c r="U112" i="59" s="1"/>
  <c r="K116" i="13"/>
  <c r="K115" i="13"/>
  <c r="U110" i="59" s="1"/>
  <c r="K114" i="13"/>
  <c r="K113" i="13"/>
  <c r="U108" i="59" s="1"/>
  <c r="K112" i="13"/>
  <c r="K111" i="13"/>
  <c r="U106" i="59" s="1"/>
  <c r="K110" i="13"/>
  <c r="K109" i="13"/>
  <c r="U104" i="59" s="1"/>
  <c r="K108" i="13"/>
  <c r="K107" i="13"/>
  <c r="U102" i="59" s="1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U84" i="59" s="1"/>
  <c r="K88" i="13"/>
  <c r="K87" i="13"/>
  <c r="U82" i="59" s="1"/>
  <c r="K86" i="13"/>
  <c r="K85" i="13"/>
  <c r="U80" i="59" s="1"/>
  <c r="K84" i="13"/>
  <c r="K83" i="13"/>
  <c r="U78" i="59" s="1"/>
  <c r="K82" i="13"/>
  <c r="K81" i="13"/>
  <c r="U76" i="59" s="1"/>
  <c r="K80" i="13"/>
  <c r="K79" i="13"/>
  <c r="U74" i="59" s="1"/>
  <c r="K78" i="13"/>
  <c r="K77" i="13"/>
  <c r="U72" i="59" s="1"/>
  <c r="K76" i="13"/>
  <c r="K75" i="13"/>
  <c r="U70" i="59" s="1"/>
  <c r="K74" i="13"/>
  <c r="K73" i="13"/>
  <c r="U68" i="59" s="1"/>
  <c r="K72" i="13"/>
  <c r="K71" i="13"/>
  <c r="U66" i="59" s="1"/>
  <c r="K70" i="13"/>
  <c r="K69" i="13"/>
  <c r="U64" i="59" s="1"/>
  <c r="K68" i="13"/>
  <c r="K67" i="13"/>
  <c r="U62" i="59" s="1"/>
  <c r="K66" i="13"/>
  <c r="K65" i="13"/>
  <c r="U60" i="59" s="1"/>
  <c r="K64" i="13"/>
  <c r="K63" i="13"/>
  <c r="U58" i="59" s="1"/>
  <c r="K62" i="13"/>
  <c r="K61" i="13"/>
  <c r="U56" i="59" s="1"/>
  <c r="K60" i="13"/>
  <c r="K59" i="13"/>
  <c r="U54" i="59" s="1"/>
  <c r="K58" i="13"/>
  <c r="K57" i="13"/>
  <c r="U52" i="59" s="1"/>
  <c r="K56" i="13"/>
  <c r="K55" i="13"/>
  <c r="U50" i="59" s="1"/>
  <c r="K54" i="13"/>
  <c r="K53" i="13"/>
  <c r="U48" i="59" s="1"/>
  <c r="K52" i="13"/>
  <c r="K51" i="13"/>
  <c r="U46" i="59" s="1"/>
  <c r="K50" i="13"/>
  <c r="K49" i="13"/>
  <c r="U44" i="59" s="1"/>
  <c r="K48" i="13"/>
  <c r="K47" i="13"/>
  <c r="U42" i="59" s="1"/>
  <c r="K46" i="13"/>
  <c r="K45" i="13"/>
  <c r="U40" i="59" s="1"/>
  <c r="K44" i="13"/>
  <c r="K43" i="13"/>
  <c r="U38" i="59" s="1"/>
  <c r="K42" i="13"/>
  <c r="K41" i="13"/>
  <c r="U36" i="59" s="1"/>
  <c r="K40" i="13"/>
  <c r="K39" i="13"/>
  <c r="U34" i="59" s="1"/>
  <c r="K38" i="13"/>
  <c r="K37" i="13"/>
  <c r="U32" i="59" s="1"/>
  <c r="K36" i="13"/>
  <c r="K35" i="13"/>
  <c r="U30" i="59" s="1"/>
  <c r="K34" i="13"/>
  <c r="K33" i="13"/>
  <c r="U28" i="59" s="1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M7" i="24"/>
  <c r="K7" i="24" s="1"/>
  <c r="M8" i="24"/>
  <c r="K8" i="24" s="1"/>
  <c r="M9" i="24"/>
  <c r="K9" i="24" s="1"/>
  <c r="M10" i="24"/>
  <c r="K10" i="24" s="1"/>
  <c r="M11" i="24"/>
  <c r="K11" i="24" s="1"/>
  <c r="M12" i="24"/>
  <c r="K12" i="24" s="1"/>
  <c r="M13" i="24"/>
  <c r="K13" i="24" s="1"/>
  <c r="M14" i="24"/>
  <c r="K14" i="24" s="1"/>
  <c r="M15" i="24"/>
  <c r="K15" i="24" s="1"/>
  <c r="M16" i="24"/>
  <c r="K16" i="24" s="1"/>
  <c r="M17" i="24"/>
  <c r="K17" i="24" s="1"/>
  <c r="M18" i="24"/>
  <c r="K18" i="24" s="1"/>
  <c r="M19" i="24"/>
  <c r="K19" i="24" s="1"/>
  <c r="M20" i="24"/>
  <c r="K20" i="24" s="1"/>
  <c r="M21" i="24"/>
  <c r="K21" i="24" s="1"/>
  <c r="M22" i="24"/>
  <c r="K22" i="24" s="1"/>
  <c r="M23" i="24"/>
  <c r="K23" i="24" s="1"/>
  <c r="M24" i="24"/>
  <c r="K24" i="24" s="1"/>
  <c r="M25" i="24"/>
  <c r="K25" i="24" s="1"/>
  <c r="M26" i="24"/>
  <c r="K26" i="24" s="1"/>
  <c r="M27" i="24"/>
  <c r="K27" i="24" s="1"/>
  <c r="M28" i="24"/>
  <c r="K28" i="24" s="1"/>
  <c r="M29" i="24"/>
  <c r="K29" i="24" s="1"/>
  <c r="M30" i="24"/>
  <c r="K30" i="24" s="1"/>
  <c r="M31" i="24"/>
  <c r="K31" i="24" s="1"/>
  <c r="M32" i="24"/>
  <c r="K32" i="24" s="1"/>
  <c r="M33" i="24"/>
  <c r="K33" i="24" s="1"/>
  <c r="M34" i="24"/>
  <c r="K34" i="24" s="1"/>
  <c r="M35" i="24"/>
  <c r="K35" i="24" s="1"/>
  <c r="M36" i="24"/>
  <c r="K36" i="24" s="1"/>
  <c r="M37" i="24"/>
  <c r="K37" i="24" s="1"/>
  <c r="M38" i="24"/>
  <c r="K38" i="24" s="1"/>
  <c r="M39" i="24"/>
  <c r="K39" i="24" s="1"/>
  <c r="M40" i="24"/>
  <c r="K40" i="24" s="1"/>
  <c r="M41" i="24"/>
  <c r="K41" i="24" s="1"/>
  <c r="M42" i="24"/>
  <c r="K42" i="24" s="1"/>
  <c r="M43" i="24"/>
  <c r="K43" i="24" s="1"/>
  <c r="M44" i="24"/>
  <c r="K44" i="24" s="1"/>
  <c r="M45" i="24"/>
  <c r="K45" i="24" s="1"/>
  <c r="M46" i="24"/>
  <c r="K46" i="24" s="1"/>
  <c r="M47" i="24"/>
  <c r="K47" i="24" s="1"/>
  <c r="M48" i="24"/>
  <c r="K48" i="24" s="1"/>
  <c r="M49" i="24"/>
  <c r="K49" i="24" s="1"/>
  <c r="M50" i="24"/>
  <c r="K50" i="24" s="1"/>
  <c r="M51" i="24"/>
  <c r="K51" i="24" s="1"/>
  <c r="M52" i="24"/>
  <c r="K52" i="24" s="1"/>
  <c r="M53" i="24"/>
  <c r="K53" i="24" s="1"/>
  <c r="M54" i="24"/>
  <c r="K54" i="24" s="1"/>
  <c r="M55" i="24"/>
  <c r="K55" i="24" s="1"/>
  <c r="M56" i="24"/>
  <c r="K56" i="24" s="1"/>
  <c r="M57" i="24"/>
  <c r="K57" i="24" s="1"/>
  <c r="M58" i="24"/>
  <c r="K58" i="24" s="1"/>
  <c r="M59" i="24"/>
  <c r="K59" i="24" s="1"/>
  <c r="M60" i="24"/>
  <c r="K60" i="24" s="1"/>
  <c r="M61" i="24"/>
  <c r="K61" i="24" s="1"/>
  <c r="M62" i="24"/>
  <c r="K62" i="24" s="1"/>
  <c r="M63" i="24"/>
  <c r="K63" i="24" s="1"/>
  <c r="M64" i="24"/>
  <c r="K64" i="24" s="1"/>
  <c r="M65" i="24"/>
  <c r="K65" i="24" s="1"/>
  <c r="M66" i="24"/>
  <c r="K66" i="24" s="1"/>
  <c r="M67" i="24"/>
  <c r="K67" i="24" s="1"/>
  <c r="M68" i="24"/>
  <c r="K68" i="24" s="1"/>
  <c r="M69" i="24"/>
  <c r="K69" i="24" s="1"/>
  <c r="M70" i="24"/>
  <c r="K70" i="24" s="1"/>
  <c r="M71" i="24"/>
  <c r="K71" i="24" s="1"/>
  <c r="M72" i="24"/>
  <c r="K72" i="24" s="1"/>
  <c r="M73" i="24"/>
  <c r="K73" i="24" s="1"/>
  <c r="M74" i="24"/>
  <c r="K74" i="24" s="1"/>
  <c r="M75" i="24"/>
  <c r="K75" i="24" s="1"/>
  <c r="M76" i="24"/>
  <c r="K76" i="24" s="1"/>
  <c r="M77" i="24"/>
  <c r="K77" i="24" s="1"/>
  <c r="M78" i="24"/>
  <c r="K78" i="24" s="1"/>
  <c r="M79" i="24"/>
  <c r="K79" i="24" s="1"/>
  <c r="M80" i="24"/>
  <c r="K80" i="24" s="1"/>
  <c r="M81" i="24"/>
  <c r="K81" i="24" s="1"/>
  <c r="M82" i="24"/>
  <c r="K82" i="24" s="1"/>
  <c r="M83" i="24"/>
  <c r="K83" i="24" s="1"/>
  <c r="M84" i="24"/>
  <c r="K84" i="24" s="1"/>
  <c r="M85" i="24"/>
  <c r="K85" i="24" s="1"/>
  <c r="M86" i="24"/>
  <c r="K86" i="24" s="1"/>
  <c r="M87" i="24"/>
  <c r="K87" i="24" s="1"/>
  <c r="M88" i="24"/>
  <c r="K88" i="24" s="1"/>
  <c r="M89" i="24"/>
  <c r="K89" i="24" s="1"/>
  <c r="M90" i="24"/>
  <c r="K90" i="24" s="1"/>
  <c r="M91" i="24"/>
  <c r="K91" i="24" s="1"/>
  <c r="M92" i="24"/>
  <c r="K92" i="24" s="1"/>
  <c r="M93" i="24"/>
  <c r="K93" i="24" s="1"/>
  <c r="M94" i="24"/>
  <c r="K94" i="24" s="1"/>
  <c r="M95" i="24"/>
  <c r="K95" i="24" s="1"/>
  <c r="M96" i="24"/>
  <c r="K96" i="24" s="1"/>
  <c r="M97" i="24"/>
  <c r="K97" i="24" s="1"/>
  <c r="M98" i="24"/>
  <c r="K98" i="24" s="1"/>
  <c r="M99" i="24"/>
  <c r="K99" i="24" s="1"/>
  <c r="M100" i="24"/>
  <c r="K100" i="24" s="1"/>
  <c r="M101" i="24"/>
  <c r="K101" i="24" s="1"/>
  <c r="M102" i="24"/>
  <c r="K102" i="24" s="1"/>
  <c r="M103" i="24"/>
  <c r="K103" i="24" s="1"/>
  <c r="M104" i="24"/>
  <c r="K104" i="24" s="1"/>
  <c r="M105" i="24"/>
  <c r="K105" i="24" s="1"/>
  <c r="M106" i="24"/>
  <c r="K106" i="24" s="1"/>
  <c r="M107" i="24"/>
  <c r="K107" i="24" s="1"/>
  <c r="M108" i="24"/>
  <c r="K108" i="24" s="1"/>
  <c r="M109" i="24"/>
  <c r="K109" i="24" s="1"/>
  <c r="M110" i="24"/>
  <c r="K110" i="24" s="1"/>
  <c r="M111" i="24"/>
  <c r="K111" i="24" s="1"/>
  <c r="M112" i="24"/>
  <c r="K112" i="24" s="1"/>
  <c r="M113" i="24"/>
  <c r="K113" i="24" s="1"/>
  <c r="M114" i="24"/>
  <c r="K114" i="24" s="1"/>
  <c r="M115" i="24"/>
  <c r="K115" i="24" s="1"/>
  <c r="M116" i="24"/>
  <c r="K116" i="24" s="1"/>
  <c r="M117" i="24"/>
  <c r="K117" i="24" s="1"/>
  <c r="M118" i="24"/>
  <c r="K118" i="24" s="1"/>
  <c r="M119" i="24"/>
  <c r="K119" i="24" s="1"/>
  <c r="M120" i="24"/>
  <c r="K120" i="24" s="1"/>
  <c r="M121" i="24"/>
  <c r="K121" i="24" s="1"/>
  <c r="M122" i="24"/>
  <c r="K122" i="24" s="1"/>
  <c r="M123" i="24"/>
  <c r="K123" i="24" s="1"/>
  <c r="M124" i="24"/>
  <c r="K124" i="24" s="1"/>
  <c r="M125" i="24"/>
  <c r="K125" i="24" s="1"/>
  <c r="M126" i="24"/>
  <c r="K126" i="24" s="1"/>
  <c r="M127" i="24"/>
  <c r="K127" i="24" s="1"/>
  <c r="M128" i="24"/>
  <c r="K128" i="24" s="1"/>
  <c r="M129" i="24"/>
  <c r="K129" i="24" s="1"/>
  <c r="M130" i="24"/>
  <c r="K130" i="24" s="1"/>
  <c r="M131" i="24"/>
  <c r="K131" i="24" s="1"/>
  <c r="M132" i="24"/>
  <c r="K132" i="24" s="1"/>
  <c r="M133" i="24"/>
  <c r="K133" i="24" s="1"/>
  <c r="M134" i="24"/>
  <c r="K134" i="24" s="1"/>
  <c r="M135" i="24"/>
  <c r="K135" i="24" s="1"/>
  <c r="M136" i="24"/>
  <c r="K136" i="24" s="1"/>
  <c r="M137" i="24"/>
  <c r="K137" i="24" s="1"/>
  <c r="M138" i="24"/>
  <c r="K138" i="24" s="1"/>
  <c r="M139" i="24"/>
  <c r="K139" i="24" s="1"/>
  <c r="M140" i="24"/>
  <c r="K140" i="24" s="1"/>
  <c r="M141" i="24"/>
  <c r="K141" i="24" s="1"/>
  <c r="M142" i="24"/>
  <c r="K142" i="24" s="1"/>
  <c r="M143" i="24"/>
  <c r="K143" i="24" s="1"/>
  <c r="M144" i="24"/>
  <c r="K144" i="24" s="1"/>
  <c r="M145" i="24"/>
  <c r="K145" i="24" s="1"/>
  <c r="M146" i="24"/>
  <c r="K146" i="24" s="1"/>
  <c r="M147" i="24"/>
  <c r="K147" i="24" s="1"/>
  <c r="M148" i="24"/>
  <c r="K148" i="24" s="1"/>
  <c r="M149" i="24"/>
  <c r="K149" i="24" s="1"/>
  <c r="M150" i="24"/>
  <c r="K150" i="24" s="1"/>
  <c r="M151" i="24"/>
  <c r="K151" i="24" s="1"/>
  <c r="M152" i="24"/>
  <c r="K152" i="24" s="1"/>
  <c r="M153" i="24"/>
  <c r="K153" i="24" s="1"/>
  <c r="M154" i="24"/>
  <c r="K154" i="24" s="1"/>
  <c r="M155" i="24"/>
  <c r="K155" i="24" s="1"/>
  <c r="M156" i="24"/>
  <c r="K156" i="24" s="1"/>
  <c r="M157" i="24"/>
  <c r="K157" i="24" s="1"/>
  <c r="M158" i="24"/>
  <c r="K158" i="24" s="1"/>
  <c r="M159" i="24"/>
  <c r="K159" i="24" s="1"/>
  <c r="M160" i="24"/>
  <c r="K160" i="24" s="1"/>
  <c r="M161" i="24"/>
  <c r="K161" i="24" s="1"/>
  <c r="M162" i="24"/>
  <c r="K162" i="24" s="1"/>
  <c r="M163" i="24"/>
  <c r="K163" i="24" s="1"/>
  <c r="M164" i="24"/>
  <c r="K164" i="24" s="1"/>
  <c r="M165" i="24"/>
  <c r="K165" i="24" s="1"/>
  <c r="M166" i="24"/>
  <c r="K166" i="24" s="1"/>
  <c r="M167" i="24"/>
  <c r="K167" i="24" s="1"/>
  <c r="M168" i="24"/>
  <c r="K168" i="24" s="1"/>
  <c r="M169" i="24"/>
  <c r="K169" i="24" s="1"/>
  <c r="M170" i="24"/>
  <c r="K170" i="24" s="1"/>
  <c r="M171" i="24"/>
  <c r="K171" i="24" s="1"/>
  <c r="M172" i="24"/>
  <c r="K172" i="24" s="1"/>
  <c r="M173" i="24"/>
  <c r="K173" i="24" s="1"/>
  <c r="M174" i="24"/>
  <c r="K174" i="24" s="1"/>
  <c r="M175" i="24"/>
  <c r="K175" i="24" s="1"/>
  <c r="M176" i="24"/>
  <c r="K176" i="24" s="1"/>
  <c r="M177" i="24"/>
  <c r="K177" i="24" s="1"/>
  <c r="M178" i="24"/>
  <c r="K178" i="24" s="1"/>
  <c r="M179" i="24"/>
  <c r="K179" i="24" s="1"/>
  <c r="M180" i="24"/>
  <c r="K180" i="24" s="1"/>
  <c r="M181" i="24"/>
  <c r="K181" i="24" s="1"/>
  <c r="M182" i="24"/>
  <c r="K182" i="24" s="1"/>
  <c r="M183" i="24"/>
  <c r="K183" i="24" s="1"/>
  <c r="M184" i="24"/>
  <c r="K184" i="24" s="1"/>
  <c r="M185" i="24"/>
  <c r="K185" i="24" s="1"/>
  <c r="M186" i="24"/>
  <c r="K186" i="24" s="1"/>
  <c r="M187" i="24"/>
  <c r="K187" i="24" s="1"/>
  <c r="M188" i="24"/>
  <c r="K188" i="24" s="1"/>
  <c r="M189" i="24"/>
  <c r="K189" i="24" s="1"/>
  <c r="M190" i="24"/>
  <c r="K190" i="24" s="1"/>
  <c r="M191" i="24"/>
  <c r="K191" i="24" s="1"/>
  <c r="M192" i="24"/>
  <c r="K192" i="24" s="1"/>
  <c r="M193" i="24"/>
  <c r="K193" i="24" s="1"/>
  <c r="M194" i="24"/>
  <c r="K194" i="24" s="1"/>
  <c r="M195" i="24"/>
  <c r="K195" i="24" s="1"/>
  <c r="M196" i="24"/>
  <c r="K196" i="24" s="1"/>
  <c r="M197" i="24"/>
  <c r="K197" i="24" s="1"/>
  <c r="M198" i="24"/>
  <c r="K198" i="24" s="1"/>
  <c r="M199" i="24"/>
  <c r="K199" i="24" s="1"/>
  <c r="M200" i="24"/>
  <c r="K200" i="24" s="1"/>
  <c r="M201" i="24"/>
  <c r="K201" i="24" s="1"/>
  <c r="M202" i="24"/>
  <c r="K202" i="24" s="1"/>
  <c r="M203" i="24"/>
  <c r="K203" i="24" s="1"/>
  <c r="M204" i="24"/>
  <c r="K204" i="24" s="1"/>
  <c r="M205" i="24"/>
  <c r="K205" i="24" s="1"/>
  <c r="M206" i="24"/>
  <c r="K206" i="24" s="1"/>
  <c r="M207" i="24"/>
  <c r="K207" i="24" s="1"/>
  <c r="M208" i="24"/>
  <c r="K208" i="24" s="1"/>
  <c r="M209" i="24"/>
  <c r="K209" i="24" s="1"/>
  <c r="M210" i="24"/>
  <c r="K210" i="24" s="1"/>
  <c r="M211" i="24"/>
  <c r="K211" i="24" s="1"/>
  <c r="M212" i="24"/>
  <c r="K212" i="24" s="1"/>
  <c r="M213" i="24"/>
  <c r="K213" i="24" s="1"/>
  <c r="M214" i="24"/>
  <c r="K214" i="24" s="1"/>
  <c r="M215" i="24"/>
  <c r="K215" i="24" s="1"/>
  <c r="M216" i="24"/>
  <c r="K216" i="24" s="1"/>
  <c r="M217" i="24"/>
  <c r="K217" i="24" s="1"/>
  <c r="M218" i="24"/>
  <c r="K218" i="24" s="1"/>
  <c r="M219" i="24"/>
  <c r="K219" i="24" s="1"/>
  <c r="M220" i="24"/>
  <c r="K220" i="24" s="1"/>
  <c r="M221" i="24"/>
  <c r="K221" i="24" s="1"/>
  <c r="M222" i="24"/>
  <c r="K222" i="24" s="1"/>
  <c r="M223" i="24"/>
  <c r="K223" i="24" s="1"/>
  <c r="M224" i="24"/>
  <c r="K224" i="24" s="1"/>
  <c r="M225" i="24"/>
  <c r="K225" i="24" s="1"/>
  <c r="M226" i="24"/>
  <c r="K226" i="24" s="1"/>
  <c r="M227" i="24"/>
  <c r="K227" i="24" s="1"/>
  <c r="M228" i="24"/>
  <c r="K228" i="24" s="1"/>
  <c r="M229" i="24"/>
  <c r="K229" i="24" s="1"/>
  <c r="M230" i="24"/>
  <c r="K230" i="24" s="1"/>
  <c r="M231" i="24"/>
  <c r="K231" i="24" s="1"/>
  <c r="M232" i="24"/>
  <c r="K232" i="24" s="1"/>
  <c r="M233" i="24"/>
  <c r="K233" i="24" s="1"/>
  <c r="M234" i="24"/>
  <c r="K234" i="24" s="1"/>
  <c r="M235" i="24"/>
  <c r="K235" i="24" s="1"/>
  <c r="M236" i="24"/>
  <c r="K236" i="24" s="1"/>
  <c r="M237" i="24"/>
  <c r="K237" i="24" s="1"/>
  <c r="M238" i="24"/>
  <c r="K238" i="24" s="1"/>
  <c r="M239" i="24"/>
  <c r="K239" i="24" s="1"/>
  <c r="M240" i="24"/>
  <c r="K240" i="24" s="1"/>
  <c r="M241" i="24"/>
  <c r="K241" i="24" s="1"/>
  <c r="M242" i="24"/>
  <c r="K242" i="24" s="1"/>
  <c r="M243" i="24"/>
  <c r="K243" i="24" s="1"/>
  <c r="M244" i="24"/>
  <c r="K244" i="24" s="1"/>
  <c r="M245" i="24"/>
  <c r="K245" i="24" s="1"/>
  <c r="M246" i="24"/>
  <c r="K246" i="24" s="1"/>
  <c r="M247" i="24"/>
  <c r="K247" i="24" s="1"/>
  <c r="M248" i="24"/>
  <c r="K248" i="24" s="1"/>
  <c r="M249" i="24"/>
  <c r="K249" i="24" s="1"/>
  <c r="M250" i="24"/>
  <c r="K250" i="24" s="1"/>
  <c r="M251" i="24"/>
  <c r="K251" i="24" s="1"/>
  <c r="M252" i="24"/>
  <c r="K252" i="24" s="1"/>
  <c r="M253" i="24"/>
  <c r="K253" i="24" s="1"/>
  <c r="M254" i="24"/>
  <c r="K254" i="24" s="1"/>
  <c r="M255" i="24"/>
  <c r="K255" i="24" s="1"/>
  <c r="M256" i="24"/>
  <c r="K256" i="24" s="1"/>
  <c r="M257" i="24"/>
  <c r="K257" i="24" s="1"/>
  <c r="M258" i="24"/>
  <c r="K258" i="24" s="1"/>
  <c r="M259" i="24"/>
  <c r="K259" i="24" s="1"/>
  <c r="M260" i="24"/>
  <c r="K260" i="24" s="1"/>
  <c r="M261" i="24"/>
  <c r="K261" i="24" s="1"/>
  <c r="M262" i="24"/>
  <c r="K262" i="24" s="1"/>
  <c r="M263" i="24"/>
  <c r="K263" i="24" s="1"/>
  <c r="M264" i="24"/>
  <c r="K264" i="24" s="1"/>
  <c r="M265" i="24"/>
  <c r="K265" i="24" s="1"/>
  <c r="M266" i="24"/>
  <c r="K266" i="24" s="1"/>
  <c r="M267" i="24"/>
  <c r="K267" i="24" s="1"/>
  <c r="M268" i="24"/>
  <c r="K268" i="24" s="1"/>
  <c r="M269" i="24"/>
  <c r="K269" i="24" s="1"/>
  <c r="M270" i="24"/>
  <c r="K270" i="24" s="1"/>
  <c r="M271" i="24"/>
  <c r="K271" i="24" s="1"/>
  <c r="M272" i="24"/>
  <c r="K272" i="24" s="1"/>
  <c r="M273" i="24"/>
  <c r="K273" i="24" s="1"/>
  <c r="M274" i="24"/>
  <c r="K274" i="24" s="1"/>
  <c r="M275" i="24"/>
  <c r="K275" i="24" s="1"/>
  <c r="M276" i="24"/>
  <c r="K276" i="24" s="1"/>
  <c r="M277" i="24"/>
  <c r="K277" i="24" s="1"/>
  <c r="M278" i="24"/>
  <c r="K278" i="24" s="1"/>
  <c r="M279" i="24"/>
  <c r="K279" i="24" s="1"/>
  <c r="M280" i="24"/>
  <c r="K280" i="24" s="1"/>
  <c r="M281" i="24"/>
  <c r="K281" i="24" s="1"/>
  <c r="M282" i="24"/>
  <c r="K282" i="24" s="1"/>
  <c r="M283" i="24"/>
  <c r="K283" i="24" s="1"/>
  <c r="M284" i="24"/>
  <c r="K284" i="24" s="1"/>
  <c r="M285" i="24"/>
  <c r="K285" i="24" s="1"/>
  <c r="M286" i="24"/>
  <c r="K286" i="24" s="1"/>
  <c r="M287" i="24"/>
  <c r="K287" i="24" s="1"/>
  <c r="M288" i="24"/>
  <c r="K288" i="24" s="1"/>
  <c r="M289" i="24"/>
  <c r="K289" i="24" s="1"/>
  <c r="M290" i="24"/>
  <c r="K290" i="24" s="1"/>
  <c r="M291" i="24"/>
  <c r="K291" i="24" s="1"/>
  <c r="M292" i="24"/>
  <c r="K292" i="24" s="1"/>
  <c r="M293" i="24"/>
  <c r="K293" i="24" s="1"/>
  <c r="M294" i="24"/>
  <c r="K294" i="24" s="1"/>
  <c r="M295" i="24"/>
  <c r="K295" i="24" s="1"/>
  <c r="M296" i="24"/>
  <c r="K296" i="24" s="1"/>
  <c r="M297" i="24"/>
  <c r="K297" i="24" s="1"/>
  <c r="M298" i="24"/>
  <c r="K298" i="24" s="1"/>
  <c r="M299" i="24"/>
  <c r="K299" i="24" s="1"/>
  <c r="M300" i="24"/>
  <c r="K300" i="24" s="1"/>
  <c r="M301" i="24"/>
  <c r="K301" i="24" s="1"/>
  <c r="M302" i="24"/>
  <c r="K302" i="24" s="1"/>
  <c r="M303" i="24"/>
  <c r="K303" i="24" s="1"/>
  <c r="M304" i="24"/>
  <c r="K304" i="24" s="1"/>
  <c r="M305" i="24"/>
  <c r="K305" i="24" s="1"/>
  <c r="M306" i="24"/>
  <c r="K306" i="24" s="1"/>
  <c r="M307" i="24"/>
  <c r="K307" i="24" s="1"/>
  <c r="M308" i="24"/>
  <c r="K308" i="24" s="1"/>
  <c r="M309" i="24"/>
  <c r="K309" i="24" s="1"/>
  <c r="M310" i="24"/>
  <c r="K310" i="24" s="1"/>
  <c r="M311" i="24"/>
  <c r="K311" i="24" s="1"/>
  <c r="M312" i="24"/>
  <c r="K312" i="24" s="1"/>
  <c r="M313" i="24"/>
  <c r="K313" i="24" s="1"/>
  <c r="M314" i="24"/>
  <c r="K314" i="24" s="1"/>
  <c r="M315" i="24"/>
  <c r="K315" i="24" s="1"/>
  <c r="M316" i="24"/>
  <c r="K316" i="24" s="1"/>
  <c r="M317" i="24"/>
  <c r="K317" i="24" s="1"/>
  <c r="M318" i="24"/>
  <c r="K318" i="24" s="1"/>
  <c r="M319" i="24"/>
  <c r="K319" i="24" s="1"/>
  <c r="M320" i="24"/>
  <c r="K320" i="24" s="1"/>
  <c r="M321" i="24"/>
  <c r="K321" i="24" s="1"/>
  <c r="M322" i="24"/>
  <c r="K322" i="24" s="1"/>
  <c r="M323" i="24"/>
  <c r="K323" i="24" s="1"/>
  <c r="M324" i="24"/>
  <c r="K324" i="24" s="1"/>
  <c r="M325" i="24"/>
  <c r="K325" i="24" s="1"/>
  <c r="M326" i="24"/>
  <c r="K326" i="24" s="1"/>
  <c r="M327" i="24"/>
  <c r="K327" i="24" s="1"/>
  <c r="M328" i="24"/>
  <c r="K328" i="24" s="1"/>
  <c r="M329" i="24"/>
  <c r="K329" i="24" s="1"/>
  <c r="M330" i="24"/>
  <c r="K330" i="24" s="1"/>
  <c r="M331" i="24"/>
  <c r="K331" i="24" s="1"/>
  <c r="M332" i="24"/>
  <c r="K332" i="24" s="1"/>
  <c r="M333" i="24"/>
  <c r="K333" i="24" s="1"/>
  <c r="M334" i="24"/>
  <c r="K334" i="24" s="1"/>
  <c r="M335" i="24"/>
  <c r="K335" i="24" s="1"/>
  <c r="M336" i="24"/>
  <c r="K336" i="24" s="1"/>
  <c r="M337" i="24"/>
  <c r="K337" i="24" s="1"/>
  <c r="M338" i="24"/>
  <c r="K338" i="24" s="1"/>
  <c r="M339" i="24"/>
  <c r="K339" i="24" s="1"/>
  <c r="M340" i="24"/>
  <c r="K340" i="24" s="1"/>
  <c r="M341" i="24"/>
  <c r="K341" i="24" s="1"/>
  <c r="M342" i="24"/>
  <c r="K342" i="24" s="1"/>
  <c r="M343" i="24"/>
  <c r="K343" i="24" s="1"/>
  <c r="M344" i="24"/>
  <c r="K344" i="24" s="1"/>
  <c r="M345" i="24"/>
  <c r="K345" i="24" s="1"/>
  <c r="M346" i="24"/>
  <c r="K346" i="24" s="1"/>
  <c r="M347" i="24"/>
  <c r="K347" i="24" s="1"/>
  <c r="M348" i="24"/>
  <c r="K348" i="24" s="1"/>
  <c r="M349" i="24"/>
  <c r="K349" i="24" s="1"/>
  <c r="M350" i="24"/>
  <c r="K350" i="24" s="1"/>
  <c r="M351" i="24"/>
  <c r="K351" i="24" s="1"/>
  <c r="M352" i="24"/>
  <c r="K352" i="24" s="1"/>
  <c r="M353" i="24"/>
  <c r="K353" i="24" s="1"/>
  <c r="M354" i="24"/>
  <c r="K354" i="24" s="1"/>
  <c r="M355" i="24"/>
  <c r="K355" i="24" s="1"/>
  <c r="M6" i="24"/>
  <c r="K6" i="24" s="1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216" i="24"/>
  <c r="L217" i="24"/>
  <c r="L218" i="24"/>
  <c r="L219" i="24"/>
  <c r="L220" i="24"/>
  <c r="L221" i="24"/>
  <c r="L222" i="24"/>
  <c r="L223" i="24"/>
  <c r="L224" i="24"/>
  <c r="L225" i="24"/>
  <c r="L226" i="24"/>
  <c r="L227" i="24"/>
  <c r="L228" i="24"/>
  <c r="L229" i="24"/>
  <c r="L230" i="24"/>
  <c r="L231" i="24"/>
  <c r="L232" i="24"/>
  <c r="L233" i="24"/>
  <c r="L234" i="24"/>
  <c r="L235" i="24"/>
  <c r="L236" i="24"/>
  <c r="L237" i="24"/>
  <c r="L238" i="24"/>
  <c r="L239" i="24"/>
  <c r="L240" i="24"/>
  <c r="L241" i="24"/>
  <c r="L242" i="24"/>
  <c r="L243" i="24"/>
  <c r="L244" i="24"/>
  <c r="L245" i="24"/>
  <c r="L246" i="24"/>
  <c r="L247" i="24"/>
  <c r="L248" i="24"/>
  <c r="L249" i="24"/>
  <c r="L250" i="24"/>
  <c r="L251" i="24"/>
  <c r="L252" i="24"/>
  <c r="L253" i="24"/>
  <c r="L254" i="24"/>
  <c r="L255" i="24"/>
  <c r="L256" i="24"/>
  <c r="L257" i="24"/>
  <c r="L258" i="24"/>
  <c r="L259" i="24"/>
  <c r="L260" i="24"/>
  <c r="L261" i="24"/>
  <c r="L262" i="24"/>
  <c r="L263" i="24"/>
  <c r="L264" i="24"/>
  <c r="L265" i="24"/>
  <c r="L266" i="24"/>
  <c r="L267" i="24"/>
  <c r="L268" i="24"/>
  <c r="L269" i="24"/>
  <c r="L270" i="24"/>
  <c r="L271" i="24"/>
  <c r="L272" i="24"/>
  <c r="L273" i="24"/>
  <c r="L274" i="24"/>
  <c r="L275" i="24"/>
  <c r="L276" i="24"/>
  <c r="L277" i="24"/>
  <c r="L278" i="24"/>
  <c r="L279" i="24"/>
  <c r="L280" i="24"/>
  <c r="L281" i="24"/>
  <c r="L282" i="24"/>
  <c r="L283" i="24"/>
  <c r="L284" i="24"/>
  <c r="L285" i="24"/>
  <c r="L286" i="24"/>
  <c r="L287" i="24"/>
  <c r="L288" i="24"/>
  <c r="L289" i="24"/>
  <c r="L290" i="24"/>
  <c r="L291" i="24"/>
  <c r="L292" i="24"/>
  <c r="L293" i="24"/>
  <c r="L294" i="24"/>
  <c r="L295" i="24"/>
  <c r="L296" i="24"/>
  <c r="L297" i="24"/>
  <c r="L298" i="24"/>
  <c r="L299" i="24"/>
  <c r="L300" i="24"/>
  <c r="L301" i="24"/>
  <c r="L302" i="24"/>
  <c r="L303" i="24"/>
  <c r="L304" i="24"/>
  <c r="L305" i="24"/>
  <c r="L306" i="24"/>
  <c r="L307" i="24"/>
  <c r="L308" i="24"/>
  <c r="L309" i="24"/>
  <c r="L310" i="24"/>
  <c r="L311" i="24"/>
  <c r="L312" i="24"/>
  <c r="L313" i="24"/>
  <c r="L314" i="24"/>
  <c r="L315" i="24"/>
  <c r="L316" i="24"/>
  <c r="L317" i="24"/>
  <c r="L318" i="24"/>
  <c r="L319" i="24"/>
  <c r="L320" i="24"/>
  <c r="L321" i="24"/>
  <c r="L322" i="24"/>
  <c r="L323" i="24"/>
  <c r="L324" i="24"/>
  <c r="L325" i="24"/>
  <c r="L326" i="24"/>
  <c r="L327" i="24"/>
  <c r="L328" i="24"/>
  <c r="L329" i="24"/>
  <c r="L330" i="24"/>
  <c r="L331" i="24"/>
  <c r="L332" i="24"/>
  <c r="L333" i="24"/>
  <c r="L334" i="24"/>
  <c r="L335" i="24"/>
  <c r="L336" i="24"/>
  <c r="L337" i="24"/>
  <c r="L338" i="24"/>
  <c r="L339" i="24"/>
  <c r="L340" i="24"/>
  <c r="L341" i="24"/>
  <c r="L342" i="24"/>
  <c r="L343" i="24"/>
  <c r="L344" i="24"/>
  <c r="L345" i="24"/>
  <c r="L346" i="24"/>
  <c r="L347" i="24"/>
  <c r="L348" i="24"/>
  <c r="L349" i="24"/>
  <c r="L350" i="24"/>
  <c r="L351" i="24"/>
  <c r="L352" i="24"/>
  <c r="L353" i="24"/>
  <c r="L354" i="24"/>
  <c r="L355" i="24"/>
  <c r="G4" i="24"/>
  <c r="T28" i="59" l="1"/>
  <c r="T36" i="59"/>
  <c r="T44" i="59"/>
  <c r="T52" i="59"/>
  <c r="T30" i="59"/>
  <c r="T38" i="59"/>
  <c r="T46" i="59"/>
  <c r="T54" i="59"/>
  <c r="T62" i="59"/>
  <c r="T78" i="59"/>
  <c r="T86" i="59"/>
  <c r="T94" i="59"/>
  <c r="T102" i="59"/>
  <c r="T110" i="59"/>
  <c r="T118" i="59"/>
  <c r="T126" i="59"/>
  <c r="T134" i="59"/>
  <c r="T142" i="59"/>
  <c r="T150" i="59"/>
  <c r="T158" i="59"/>
  <c r="T166" i="59"/>
  <c r="T174" i="59"/>
  <c r="T182" i="59"/>
  <c r="T190" i="59"/>
  <c r="T35" i="59"/>
  <c r="T43" i="59"/>
  <c r="T32" i="59"/>
  <c r="T40" i="59"/>
  <c r="T48" i="59"/>
  <c r="T56" i="59"/>
  <c r="T64" i="59"/>
  <c r="T72" i="59"/>
  <c r="T80" i="59"/>
  <c r="T88" i="59"/>
  <c r="T51" i="59"/>
  <c r="T59" i="59"/>
  <c r="T67" i="59"/>
  <c r="T75" i="59"/>
  <c r="T83" i="59"/>
  <c r="T34" i="59"/>
  <c r="T42" i="59"/>
  <c r="T50" i="59"/>
  <c r="T58" i="59"/>
  <c r="T66" i="59"/>
  <c r="T74" i="59"/>
  <c r="T82" i="59"/>
  <c r="T90" i="59"/>
  <c r="T98" i="59"/>
  <c r="T106" i="59"/>
  <c r="T114" i="59"/>
  <c r="T122" i="59"/>
  <c r="T130" i="59"/>
  <c r="T138" i="59"/>
  <c r="T146" i="59"/>
  <c r="T154" i="59"/>
  <c r="T162" i="59"/>
  <c r="T170" i="59"/>
  <c r="T178" i="59"/>
  <c r="T186" i="59"/>
  <c r="T194" i="59"/>
  <c r="T202" i="59"/>
  <c r="T31" i="59"/>
  <c r="T39" i="59"/>
  <c r="T47" i="59"/>
  <c r="T55" i="59"/>
  <c r="T63" i="59"/>
  <c r="T71" i="59"/>
  <c r="T79" i="59"/>
  <c r="T87" i="59"/>
  <c r="T95" i="59"/>
  <c r="T103" i="59"/>
  <c r="T111" i="59"/>
  <c r="T119" i="59"/>
  <c r="T127" i="59"/>
  <c r="T135" i="59"/>
  <c r="T143" i="59"/>
  <c r="T151" i="59"/>
  <c r="T159" i="59"/>
  <c r="T167" i="59"/>
  <c r="T175" i="59"/>
  <c r="T183" i="59"/>
  <c r="T191" i="59"/>
  <c r="T199" i="59"/>
  <c r="T33" i="59"/>
  <c r="T41" i="59"/>
  <c r="T49" i="59"/>
  <c r="T91" i="59"/>
  <c r="T99" i="59"/>
  <c r="T107" i="59"/>
  <c r="T115" i="59"/>
  <c r="T123" i="59"/>
  <c r="T131" i="59"/>
  <c r="T139" i="59"/>
  <c r="T147" i="59"/>
  <c r="T155" i="59"/>
  <c r="T163" i="59"/>
  <c r="T171" i="59"/>
  <c r="T179" i="59"/>
  <c r="T187" i="59"/>
  <c r="T195" i="59"/>
  <c r="T29" i="59"/>
  <c r="T37" i="59"/>
  <c r="T45" i="59"/>
  <c r="T53" i="59"/>
  <c r="T61" i="59"/>
  <c r="T69" i="59"/>
  <c r="T77" i="59"/>
  <c r="T85" i="59"/>
  <c r="T93" i="59"/>
  <c r="T101" i="59"/>
  <c r="T109" i="59"/>
  <c r="T117" i="59"/>
  <c r="T125" i="59"/>
  <c r="T133" i="59"/>
  <c r="T141" i="59"/>
  <c r="T149" i="59"/>
  <c r="T157" i="59"/>
  <c r="T165" i="59"/>
  <c r="T173" i="59"/>
  <c r="T181" i="59"/>
  <c r="T189" i="59"/>
  <c r="T57" i="59"/>
  <c r="T65" i="59"/>
  <c r="T73" i="59"/>
  <c r="T81" i="59"/>
  <c r="T197" i="59"/>
  <c r="T89" i="59"/>
  <c r="T97" i="59"/>
  <c r="T105" i="59"/>
  <c r="T113" i="59"/>
  <c r="T121" i="59"/>
  <c r="T129" i="59"/>
  <c r="T137" i="59"/>
  <c r="T145" i="59"/>
  <c r="T153" i="59"/>
  <c r="T161" i="59"/>
  <c r="T169" i="59"/>
  <c r="T177" i="59"/>
  <c r="T185" i="59"/>
  <c r="T193" i="59"/>
  <c r="T201" i="59"/>
  <c r="T198" i="59"/>
  <c r="T96" i="59"/>
  <c r="T104" i="59"/>
  <c r="T112" i="59"/>
  <c r="T120" i="59"/>
  <c r="T128" i="59"/>
  <c r="T136" i="59"/>
  <c r="T144" i="59"/>
  <c r="T152" i="59"/>
  <c r="T160" i="59"/>
  <c r="T168" i="59"/>
  <c r="T176" i="59"/>
  <c r="T184" i="59"/>
  <c r="T192" i="59"/>
  <c r="T200" i="59"/>
  <c r="T60" i="59"/>
  <c r="T68" i="59"/>
  <c r="T76" i="59"/>
  <c r="T84" i="59"/>
  <c r="T92" i="59"/>
  <c r="T100" i="59"/>
  <c r="T108" i="59"/>
  <c r="T116" i="59"/>
  <c r="T124" i="59"/>
  <c r="T132" i="59"/>
  <c r="T140" i="59"/>
  <c r="T148" i="59"/>
  <c r="T156" i="59"/>
  <c r="T164" i="59"/>
  <c r="T172" i="59"/>
  <c r="T180" i="59"/>
  <c r="T188" i="59"/>
  <c r="T196" i="59"/>
  <c r="T70" i="59"/>
  <c r="V29" i="37"/>
  <c r="U29" i="59"/>
  <c r="V31" i="37"/>
  <c r="U31" i="59"/>
  <c r="V33" i="37"/>
  <c r="U33" i="59"/>
  <c r="V35" i="37"/>
  <c r="U35" i="59"/>
  <c r="V37" i="37"/>
  <c r="U37" i="59"/>
  <c r="V39" i="37"/>
  <c r="U39" i="59"/>
  <c r="V41" i="37"/>
  <c r="U41" i="59"/>
  <c r="V43" i="37"/>
  <c r="U43" i="59"/>
  <c r="V45" i="37"/>
  <c r="U45" i="59"/>
  <c r="V47" i="37"/>
  <c r="U47" i="59"/>
  <c r="V49" i="37"/>
  <c r="U49" i="59"/>
  <c r="V51" i="37"/>
  <c r="U51" i="59"/>
  <c r="V53" i="37"/>
  <c r="U53" i="59"/>
  <c r="V55" i="37"/>
  <c r="U55" i="59"/>
  <c r="V57" i="37"/>
  <c r="U57" i="59"/>
  <c r="V59" i="37"/>
  <c r="U59" i="59"/>
  <c r="V61" i="37"/>
  <c r="U61" i="59"/>
  <c r="V63" i="37"/>
  <c r="U63" i="59"/>
  <c r="V65" i="37"/>
  <c r="U65" i="59"/>
  <c r="V67" i="37"/>
  <c r="U67" i="59"/>
  <c r="V69" i="37"/>
  <c r="U69" i="59"/>
  <c r="V71" i="37"/>
  <c r="U71" i="59"/>
  <c r="V73" i="37"/>
  <c r="U73" i="59"/>
  <c r="V75" i="37"/>
  <c r="U75" i="59"/>
  <c r="V77" i="37"/>
  <c r="U77" i="59"/>
  <c r="V79" i="37"/>
  <c r="U79" i="59"/>
  <c r="V81" i="37"/>
  <c r="U81" i="59"/>
  <c r="V83" i="37"/>
  <c r="U83" i="59"/>
  <c r="V85" i="37"/>
  <c r="U85" i="59"/>
  <c r="V87" i="37"/>
  <c r="U87" i="59"/>
  <c r="V89" i="37"/>
  <c r="U89" i="59"/>
  <c r="V91" i="37"/>
  <c r="U91" i="59"/>
  <c r="V93" i="37"/>
  <c r="U93" i="59"/>
  <c r="V95" i="37"/>
  <c r="U95" i="59"/>
  <c r="V97" i="37"/>
  <c r="U97" i="59"/>
  <c r="V99" i="37"/>
  <c r="U99" i="59"/>
  <c r="V101" i="37"/>
  <c r="U101" i="59"/>
  <c r="V103" i="37"/>
  <c r="U103" i="59"/>
  <c r="V105" i="37"/>
  <c r="U105" i="59"/>
  <c r="V107" i="37"/>
  <c r="U107" i="59"/>
  <c r="V109" i="37"/>
  <c r="U109" i="59"/>
  <c r="V111" i="37"/>
  <c r="U111" i="59"/>
  <c r="V113" i="37"/>
  <c r="U113" i="59"/>
  <c r="V115" i="37"/>
  <c r="U115" i="59"/>
  <c r="V117" i="37"/>
  <c r="U117" i="59"/>
  <c r="V119" i="37"/>
  <c r="U119" i="59"/>
  <c r="V121" i="37"/>
  <c r="U121" i="59"/>
  <c r="V123" i="37"/>
  <c r="U123" i="59"/>
  <c r="V125" i="37"/>
  <c r="U125" i="59"/>
  <c r="V127" i="37"/>
  <c r="U127" i="59"/>
  <c r="V129" i="37"/>
  <c r="U129" i="59"/>
  <c r="V131" i="37"/>
  <c r="U131" i="59"/>
  <c r="V133" i="37"/>
  <c r="U133" i="59"/>
  <c r="V135" i="37"/>
  <c r="U135" i="59"/>
  <c r="V137" i="37"/>
  <c r="U137" i="59"/>
  <c r="V139" i="37"/>
  <c r="U139" i="59"/>
  <c r="V141" i="37"/>
  <c r="U141" i="59"/>
  <c r="V143" i="37"/>
  <c r="U143" i="59"/>
  <c r="V145" i="37"/>
  <c r="U145" i="59"/>
  <c r="V147" i="37"/>
  <c r="U147" i="59"/>
  <c r="V149" i="37"/>
  <c r="U149" i="59"/>
  <c r="V151" i="37"/>
  <c r="U151" i="59"/>
  <c r="V153" i="37"/>
  <c r="U153" i="59"/>
  <c r="V155" i="37"/>
  <c r="U155" i="59"/>
  <c r="V157" i="37"/>
  <c r="U157" i="59"/>
  <c r="V187" i="37"/>
  <c r="U187" i="59"/>
  <c r="V189" i="37"/>
  <c r="U189" i="59"/>
  <c r="V191" i="37"/>
  <c r="U191" i="59"/>
  <c r="V193" i="37"/>
  <c r="U193" i="59"/>
  <c r="V195" i="37"/>
  <c r="U195" i="59"/>
  <c r="V197" i="37"/>
  <c r="U197" i="59"/>
  <c r="V199" i="37"/>
  <c r="U199" i="59"/>
  <c r="V201" i="37"/>
  <c r="U201" i="59"/>
  <c r="V86" i="37"/>
  <c r="U86" i="59"/>
  <c r="V88" i="37"/>
  <c r="U88" i="59"/>
  <c r="V90" i="37"/>
  <c r="U90" i="59"/>
  <c r="V92" i="37"/>
  <c r="U92" i="59"/>
  <c r="V94" i="37"/>
  <c r="U94" i="59"/>
  <c r="V96" i="37"/>
  <c r="U96" i="59"/>
  <c r="V98" i="37"/>
  <c r="U98" i="59"/>
  <c r="V100" i="37"/>
  <c r="U100" i="59"/>
  <c r="V158" i="37"/>
  <c r="U158" i="59"/>
  <c r="V160" i="37"/>
  <c r="U160" i="59"/>
  <c r="V162" i="37"/>
  <c r="U162" i="59"/>
  <c r="V164" i="37"/>
  <c r="U164" i="59"/>
  <c r="V166" i="37"/>
  <c r="U166" i="59"/>
  <c r="V168" i="37"/>
  <c r="U168" i="59"/>
  <c r="V170" i="37"/>
  <c r="U170" i="59"/>
  <c r="V172" i="37"/>
  <c r="U172" i="59"/>
  <c r="V174" i="37"/>
  <c r="U174" i="59"/>
  <c r="V176" i="37"/>
  <c r="U176" i="59"/>
  <c r="V178" i="37"/>
  <c r="U178" i="59"/>
  <c r="V180" i="37"/>
  <c r="U180" i="59"/>
  <c r="V182" i="37"/>
  <c r="U182" i="59"/>
  <c r="V184" i="37"/>
  <c r="U184" i="59"/>
  <c r="V186" i="37"/>
  <c r="U186" i="59"/>
  <c r="X29" i="37"/>
  <c r="W29" i="59"/>
  <c r="X31" i="37"/>
  <c r="W31" i="59"/>
  <c r="X33" i="37"/>
  <c r="W33" i="59"/>
  <c r="X35" i="37"/>
  <c r="W35" i="59"/>
  <c r="X37" i="37"/>
  <c r="W37" i="59"/>
  <c r="X39" i="37"/>
  <c r="W39" i="59"/>
  <c r="X41" i="37"/>
  <c r="W41" i="59"/>
  <c r="X43" i="37"/>
  <c r="W43" i="59"/>
  <c r="X45" i="37"/>
  <c r="W45" i="59"/>
  <c r="X47" i="37"/>
  <c r="W47" i="59"/>
  <c r="X49" i="37"/>
  <c r="W49" i="59"/>
  <c r="X51" i="37"/>
  <c r="W51" i="59"/>
  <c r="X53" i="37"/>
  <c r="W53" i="59"/>
  <c r="X55" i="37"/>
  <c r="W55" i="59"/>
  <c r="X57" i="37"/>
  <c r="W57" i="59"/>
  <c r="X59" i="37"/>
  <c r="W59" i="59"/>
  <c r="X61" i="37"/>
  <c r="W61" i="59"/>
  <c r="X63" i="37"/>
  <c r="W63" i="59"/>
  <c r="X65" i="37"/>
  <c r="W65" i="59"/>
  <c r="X67" i="37"/>
  <c r="W67" i="59"/>
  <c r="X69" i="37"/>
  <c r="W69" i="59"/>
  <c r="X71" i="37"/>
  <c r="W71" i="59"/>
  <c r="X73" i="37"/>
  <c r="W73" i="59"/>
  <c r="X75" i="37"/>
  <c r="W75" i="59"/>
  <c r="X77" i="37"/>
  <c r="W77" i="59"/>
  <c r="X79" i="37"/>
  <c r="W79" i="59"/>
  <c r="X81" i="37"/>
  <c r="W81" i="59"/>
  <c r="X83" i="37"/>
  <c r="W83" i="59"/>
  <c r="X85" i="37"/>
  <c r="W85" i="59"/>
  <c r="X87" i="37"/>
  <c r="W87" i="59"/>
  <c r="X89" i="37"/>
  <c r="W89" i="59"/>
  <c r="X91" i="37"/>
  <c r="W91" i="59"/>
  <c r="X93" i="37"/>
  <c r="W93" i="59"/>
  <c r="X95" i="37"/>
  <c r="W95" i="59"/>
  <c r="X97" i="37"/>
  <c r="W97" i="59"/>
  <c r="X99" i="37"/>
  <c r="W99" i="59"/>
  <c r="X101" i="37"/>
  <c r="W101" i="59"/>
  <c r="X103" i="37"/>
  <c r="W103" i="59"/>
  <c r="X105" i="37"/>
  <c r="W105" i="59"/>
  <c r="X107" i="37"/>
  <c r="W107" i="59"/>
  <c r="X109" i="37"/>
  <c r="W109" i="59"/>
  <c r="X111" i="37"/>
  <c r="W111" i="59"/>
  <c r="X113" i="37"/>
  <c r="W113" i="59"/>
  <c r="X115" i="37"/>
  <c r="W115" i="59"/>
  <c r="X117" i="37"/>
  <c r="W117" i="59"/>
  <c r="X119" i="37"/>
  <c r="W119" i="59"/>
  <c r="X121" i="37"/>
  <c r="W121" i="59"/>
  <c r="X123" i="37"/>
  <c r="W123" i="59"/>
  <c r="X125" i="37"/>
  <c r="W125" i="59"/>
  <c r="X127" i="37"/>
  <c r="W127" i="59"/>
  <c r="X129" i="37"/>
  <c r="W129" i="59"/>
  <c r="X131" i="37"/>
  <c r="W131" i="59"/>
  <c r="X133" i="37"/>
  <c r="W133" i="59"/>
  <c r="X135" i="37"/>
  <c r="W135" i="59"/>
  <c r="X137" i="37"/>
  <c r="W137" i="59"/>
  <c r="X139" i="37"/>
  <c r="W139" i="59"/>
  <c r="X141" i="37"/>
  <c r="W141" i="59"/>
  <c r="X143" i="37"/>
  <c r="W143" i="59"/>
  <c r="X145" i="37"/>
  <c r="W145" i="59"/>
  <c r="X147" i="37"/>
  <c r="W147" i="59"/>
  <c r="X149" i="37"/>
  <c r="W149" i="59"/>
  <c r="X151" i="37"/>
  <c r="W151" i="59"/>
  <c r="X153" i="37"/>
  <c r="W153" i="59"/>
  <c r="X155" i="37"/>
  <c r="W155" i="59"/>
  <c r="X187" i="37"/>
  <c r="W187" i="59"/>
  <c r="X189" i="37"/>
  <c r="W189" i="59"/>
  <c r="X191" i="37"/>
  <c r="W191" i="59"/>
  <c r="X193" i="37"/>
  <c r="W193" i="59"/>
  <c r="X195" i="37"/>
  <c r="W195" i="59"/>
  <c r="X197" i="37"/>
  <c r="W197" i="59"/>
  <c r="X199" i="37"/>
  <c r="W199" i="59"/>
  <c r="X201" i="37"/>
  <c r="W201" i="59"/>
  <c r="X86" i="37"/>
  <c r="W86" i="59"/>
  <c r="X88" i="37"/>
  <c r="W88" i="59"/>
  <c r="X90" i="37"/>
  <c r="W90" i="59"/>
  <c r="X92" i="37"/>
  <c r="W92" i="59"/>
  <c r="X94" i="37"/>
  <c r="W94" i="59"/>
  <c r="X96" i="37"/>
  <c r="W96" i="59"/>
  <c r="X98" i="37"/>
  <c r="W98" i="59"/>
  <c r="X100" i="37"/>
  <c r="W100" i="59"/>
  <c r="X158" i="37"/>
  <c r="W158" i="59"/>
  <c r="X160" i="37"/>
  <c r="W160" i="59"/>
  <c r="X162" i="37"/>
  <c r="W162" i="59"/>
  <c r="X164" i="37"/>
  <c r="W164" i="59"/>
  <c r="X166" i="37"/>
  <c r="W166" i="59"/>
  <c r="X168" i="37"/>
  <c r="W168" i="59"/>
  <c r="X170" i="37"/>
  <c r="W170" i="59"/>
  <c r="X172" i="37"/>
  <c r="W172" i="59"/>
  <c r="X174" i="37"/>
  <c r="W174" i="59"/>
  <c r="X176" i="37"/>
  <c r="W176" i="59"/>
  <c r="X178" i="37"/>
  <c r="W178" i="59"/>
  <c r="X180" i="37"/>
  <c r="W180" i="59"/>
  <c r="X182" i="37"/>
  <c r="W182" i="59"/>
  <c r="X184" i="37"/>
  <c r="W184" i="59"/>
  <c r="X186" i="37"/>
  <c r="W186" i="59"/>
  <c r="U74" i="37"/>
  <c r="U76" i="37"/>
  <c r="U78" i="37"/>
  <c r="U80" i="37"/>
  <c r="U82" i="37"/>
  <c r="U84" i="37"/>
  <c r="U102" i="37"/>
  <c r="U104" i="37"/>
  <c r="U106" i="37"/>
  <c r="U108" i="37"/>
  <c r="U159" i="37"/>
  <c r="U161" i="37"/>
  <c r="U163" i="37"/>
  <c r="U165" i="37"/>
  <c r="U167" i="37"/>
  <c r="U169" i="37"/>
  <c r="U171" i="37"/>
  <c r="U173" i="37"/>
  <c r="U175" i="37"/>
  <c r="U177" i="37"/>
  <c r="U110" i="37"/>
  <c r="U112" i="37"/>
  <c r="U114" i="37"/>
  <c r="U116" i="37"/>
  <c r="U118" i="37"/>
  <c r="U120" i="37"/>
  <c r="U122" i="37"/>
  <c r="U124" i="37"/>
  <c r="U126" i="37"/>
  <c r="U128" i="37"/>
  <c r="U130" i="37"/>
  <c r="U132" i="37"/>
  <c r="U134" i="37"/>
  <c r="U136" i="37"/>
  <c r="U138" i="37"/>
  <c r="U140" i="37"/>
  <c r="Y29" i="37"/>
  <c r="Y33" i="37"/>
  <c r="Y34" i="37"/>
  <c r="Y37" i="37"/>
  <c r="Y38" i="37"/>
  <c r="Y41" i="37"/>
  <c r="Y42" i="37"/>
  <c r="Y45" i="37"/>
  <c r="Y46" i="37"/>
  <c r="Y49" i="37"/>
  <c r="Y50" i="37"/>
  <c r="Y53" i="37"/>
  <c r="Y54" i="37"/>
  <c r="Y57" i="37"/>
  <c r="Y58" i="37"/>
  <c r="Y61" i="37"/>
  <c r="Y62" i="37"/>
  <c r="Y65" i="37"/>
  <c r="Y66" i="37"/>
  <c r="Y69" i="37"/>
  <c r="Y70" i="37"/>
  <c r="Y73" i="37"/>
  <c r="Y77" i="37"/>
  <c r="Y81" i="37"/>
  <c r="Y85" i="37"/>
  <c r="Y86" i="37"/>
  <c r="Y87" i="37"/>
  <c r="Y88" i="37"/>
  <c r="Y89" i="37"/>
  <c r="Y90" i="37"/>
  <c r="Y91" i="37"/>
  <c r="Y92" i="37"/>
  <c r="Y31" i="37"/>
  <c r="Y35" i="37"/>
  <c r="Y36" i="37"/>
  <c r="Y39" i="37"/>
  <c r="Y40" i="37"/>
  <c r="Y43" i="37"/>
  <c r="Y44" i="37"/>
  <c r="Y47" i="37"/>
  <c r="Y48" i="37"/>
  <c r="Y51" i="37"/>
  <c r="Y52" i="37"/>
  <c r="Y55" i="37"/>
  <c r="Y56" i="37"/>
  <c r="Y59" i="37"/>
  <c r="Y60" i="37"/>
  <c r="Y63" i="37"/>
  <c r="Y64" i="37"/>
  <c r="Y67" i="37"/>
  <c r="Y68" i="37"/>
  <c r="Y71" i="37"/>
  <c r="Y72" i="37"/>
  <c r="Y75" i="37"/>
  <c r="Y79" i="37"/>
  <c r="Y83" i="37"/>
  <c r="Y103" i="37"/>
  <c r="Y107" i="37"/>
  <c r="Y111" i="37"/>
  <c r="Y115" i="37"/>
  <c r="Y119" i="37"/>
  <c r="Y121" i="37"/>
  <c r="Y125" i="37"/>
  <c r="Y129" i="37"/>
  <c r="Y133" i="37"/>
  <c r="Y137" i="37"/>
  <c r="Y141" i="37"/>
  <c r="Y145" i="37"/>
  <c r="Y149" i="37"/>
  <c r="Y153" i="37"/>
  <c r="X157" i="37"/>
  <c r="X179" i="37"/>
  <c r="X183" i="37"/>
  <c r="Y187" i="37"/>
  <c r="Y191" i="37"/>
  <c r="Y195" i="37"/>
  <c r="Y199" i="37"/>
  <c r="Y93" i="37"/>
  <c r="Y94" i="37"/>
  <c r="Y95" i="37"/>
  <c r="Y96" i="37"/>
  <c r="Y97" i="37"/>
  <c r="Y98" i="37"/>
  <c r="Y99" i="37"/>
  <c r="Y100" i="37"/>
  <c r="Y101" i="37"/>
  <c r="Y105" i="37"/>
  <c r="Y109" i="37"/>
  <c r="Y113" i="37"/>
  <c r="Y117" i="37"/>
  <c r="Y158" i="37"/>
  <c r="Y162" i="37"/>
  <c r="Y166" i="37"/>
  <c r="Y170" i="37"/>
  <c r="Y174" i="37"/>
  <c r="Y178" i="37"/>
  <c r="Y182" i="37"/>
  <c r="Y186" i="37"/>
  <c r="Y123" i="37"/>
  <c r="Y127" i="37"/>
  <c r="Y131" i="37"/>
  <c r="Y135" i="37"/>
  <c r="Y139" i="37"/>
  <c r="Y143" i="37"/>
  <c r="Y147" i="37"/>
  <c r="Y151" i="37"/>
  <c r="Y155" i="37"/>
  <c r="Y160" i="37"/>
  <c r="Y164" i="37"/>
  <c r="Y168" i="37"/>
  <c r="Y172" i="37"/>
  <c r="Y176" i="37"/>
  <c r="Y180" i="37"/>
  <c r="X181" i="37"/>
  <c r="Y184" i="37"/>
  <c r="X185" i="37"/>
  <c r="Y189" i="37"/>
  <c r="Y193" i="37"/>
  <c r="Y197" i="37"/>
  <c r="Y201" i="37"/>
  <c r="T22" i="37"/>
  <c r="T24" i="37"/>
  <c r="T26" i="37"/>
  <c r="X28" i="37"/>
  <c r="V28" i="37"/>
  <c r="T28" i="37"/>
  <c r="W28" i="37"/>
  <c r="X30" i="37"/>
  <c r="V30" i="37"/>
  <c r="T30" i="37"/>
  <c r="W30" i="37"/>
  <c r="X32" i="37"/>
  <c r="V32" i="37"/>
  <c r="T32" i="37"/>
  <c r="W32" i="37"/>
  <c r="T5" i="37"/>
  <c r="T7" i="37"/>
  <c r="T9" i="37"/>
  <c r="T11" i="37"/>
  <c r="T13" i="37"/>
  <c r="T15" i="37"/>
  <c r="T17" i="37"/>
  <c r="T19" i="37"/>
  <c r="T21" i="37"/>
  <c r="U28" i="37"/>
  <c r="Y28" i="37"/>
  <c r="U30" i="37"/>
  <c r="Y30" i="37"/>
  <c r="U32" i="37"/>
  <c r="Y32" i="37"/>
  <c r="U29" i="37"/>
  <c r="W29" i="37"/>
  <c r="U31" i="37"/>
  <c r="W31" i="37"/>
  <c r="U33" i="37"/>
  <c r="W33" i="37"/>
  <c r="T34" i="37"/>
  <c r="V34" i="37"/>
  <c r="X34" i="37"/>
  <c r="U35" i="37"/>
  <c r="W35" i="37"/>
  <c r="T36" i="37"/>
  <c r="V36" i="37"/>
  <c r="X36" i="37"/>
  <c r="U37" i="37"/>
  <c r="W37" i="37"/>
  <c r="T38" i="37"/>
  <c r="V38" i="37"/>
  <c r="X38" i="37"/>
  <c r="U39" i="37"/>
  <c r="W39" i="37"/>
  <c r="T40" i="37"/>
  <c r="V40" i="37"/>
  <c r="X40" i="37"/>
  <c r="U41" i="37"/>
  <c r="W41" i="37"/>
  <c r="T42" i="37"/>
  <c r="V42" i="37"/>
  <c r="X42" i="37"/>
  <c r="U43" i="37"/>
  <c r="W43" i="37"/>
  <c r="T44" i="37"/>
  <c r="V44" i="37"/>
  <c r="X44" i="37"/>
  <c r="U45" i="37"/>
  <c r="W45" i="37"/>
  <c r="T46" i="37"/>
  <c r="V46" i="37"/>
  <c r="X46" i="37"/>
  <c r="U47" i="37"/>
  <c r="W47" i="37"/>
  <c r="T48" i="37"/>
  <c r="V48" i="37"/>
  <c r="X48" i="37"/>
  <c r="U49" i="37"/>
  <c r="W49" i="37"/>
  <c r="T50" i="37"/>
  <c r="V50" i="37"/>
  <c r="X50" i="37"/>
  <c r="U51" i="37"/>
  <c r="W51" i="37"/>
  <c r="T52" i="37"/>
  <c r="V52" i="37"/>
  <c r="X52" i="37"/>
  <c r="U53" i="37"/>
  <c r="W53" i="37"/>
  <c r="T54" i="37"/>
  <c r="V54" i="37"/>
  <c r="X54" i="37"/>
  <c r="U55" i="37"/>
  <c r="W55" i="37"/>
  <c r="T56" i="37"/>
  <c r="V56" i="37"/>
  <c r="X56" i="37"/>
  <c r="U57" i="37"/>
  <c r="W57" i="37"/>
  <c r="T58" i="37"/>
  <c r="V58" i="37"/>
  <c r="X58" i="37"/>
  <c r="U59" i="37"/>
  <c r="W59" i="37"/>
  <c r="T60" i="37"/>
  <c r="V60" i="37"/>
  <c r="X60" i="37"/>
  <c r="U61" i="37"/>
  <c r="W61" i="37"/>
  <c r="T62" i="37"/>
  <c r="V62" i="37"/>
  <c r="X62" i="37"/>
  <c r="U63" i="37"/>
  <c r="W63" i="37"/>
  <c r="T64" i="37"/>
  <c r="V64" i="37"/>
  <c r="X64" i="37"/>
  <c r="U65" i="37"/>
  <c r="W65" i="37"/>
  <c r="T66" i="37"/>
  <c r="V66" i="37"/>
  <c r="X66" i="37"/>
  <c r="U67" i="37"/>
  <c r="W67" i="37"/>
  <c r="T68" i="37"/>
  <c r="V68" i="37"/>
  <c r="X68" i="37"/>
  <c r="U69" i="37"/>
  <c r="W69" i="37"/>
  <c r="T70" i="37"/>
  <c r="V70" i="37"/>
  <c r="X70" i="37"/>
  <c r="U71" i="37"/>
  <c r="W71" i="37"/>
  <c r="T72" i="37"/>
  <c r="V72" i="37"/>
  <c r="X72" i="37"/>
  <c r="U73" i="37"/>
  <c r="W73" i="37"/>
  <c r="X74" i="37"/>
  <c r="V74" i="37"/>
  <c r="T74" i="37"/>
  <c r="W74" i="37"/>
  <c r="X76" i="37"/>
  <c r="V76" i="37"/>
  <c r="T76" i="37"/>
  <c r="W76" i="37"/>
  <c r="X78" i="37"/>
  <c r="V78" i="37"/>
  <c r="T78" i="37"/>
  <c r="W78" i="37"/>
  <c r="X80" i="37"/>
  <c r="V80" i="37"/>
  <c r="T80" i="37"/>
  <c r="W80" i="37"/>
  <c r="X82" i="37"/>
  <c r="V82" i="37"/>
  <c r="T82" i="37"/>
  <c r="W82" i="37"/>
  <c r="X84" i="37"/>
  <c r="V84" i="37"/>
  <c r="T84" i="37"/>
  <c r="W84" i="37"/>
  <c r="U34" i="37"/>
  <c r="W34" i="37"/>
  <c r="U36" i="37"/>
  <c r="W36" i="37"/>
  <c r="U38" i="37"/>
  <c r="W38" i="37"/>
  <c r="U40" i="37"/>
  <c r="W40" i="37"/>
  <c r="U42" i="37"/>
  <c r="W42" i="37"/>
  <c r="U44" i="37"/>
  <c r="W44" i="37"/>
  <c r="U46" i="37"/>
  <c r="W46" i="37"/>
  <c r="U48" i="37"/>
  <c r="W48" i="37"/>
  <c r="U50" i="37"/>
  <c r="W50" i="37"/>
  <c r="U52" i="37"/>
  <c r="W52" i="37"/>
  <c r="U54" i="37"/>
  <c r="W54" i="37"/>
  <c r="U56" i="37"/>
  <c r="W56" i="37"/>
  <c r="U58" i="37"/>
  <c r="W58" i="37"/>
  <c r="U60" i="37"/>
  <c r="W60" i="37"/>
  <c r="U62" i="37"/>
  <c r="W62" i="37"/>
  <c r="U64" i="37"/>
  <c r="W64" i="37"/>
  <c r="U66" i="37"/>
  <c r="W66" i="37"/>
  <c r="U68" i="37"/>
  <c r="W68" i="37"/>
  <c r="U70" i="37"/>
  <c r="W70" i="37"/>
  <c r="U72" i="37"/>
  <c r="W72" i="37"/>
  <c r="U75" i="37"/>
  <c r="W75" i="37"/>
  <c r="U77" i="37"/>
  <c r="W77" i="37"/>
  <c r="U79" i="37"/>
  <c r="W79" i="37"/>
  <c r="U81" i="37"/>
  <c r="W81" i="37"/>
  <c r="U83" i="37"/>
  <c r="W83" i="37"/>
  <c r="U85" i="37"/>
  <c r="W85" i="37"/>
  <c r="U86" i="37"/>
  <c r="W86" i="37"/>
  <c r="U87" i="37"/>
  <c r="W87" i="37"/>
  <c r="U88" i="37"/>
  <c r="W88" i="37"/>
  <c r="U89" i="37"/>
  <c r="W89" i="37"/>
  <c r="U90" i="37"/>
  <c r="W90" i="37"/>
  <c r="U91" i="37"/>
  <c r="W91" i="37"/>
  <c r="U92" i="37"/>
  <c r="W92" i="37"/>
  <c r="U93" i="37"/>
  <c r="W93" i="37"/>
  <c r="U94" i="37"/>
  <c r="W94" i="37"/>
  <c r="U95" i="37"/>
  <c r="W95" i="37"/>
  <c r="U96" i="37"/>
  <c r="W96" i="37"/>
  <c r="U97" i="37"/>
  <c r="W97" i="37"/>
  <c r="U98" i="37"/>
  <c r="W98" i="37"/>
  <c r="X102" i="37"/>
  <c r="V102" i="37"/>
  <c r="T102" i="37"/>
  <c r="W102" i="37"/>
  <c r="X104" i="37"/>
  <c r="V104" i="37"/>
  <c r="T104" i="37"/>
  <c r="W104" i="37"/>
  <c r="X106" i="37"/>
  <c r="V106" i="37"/>
  <c r="T106" i="37"/>
  <c r="W106" i="37"/>
  <c r="X108" i="37"/>
  <c r="V108" i="37"/>
  <c r="T108" i="37"/>
  <c r="W108" i="37"/>
  <c r="X110" i="37"/>
  <c r="V110" i="37"/>
  <c r="T110" i="37"/>
  <c r="W110" i="37"/>
  <c r="X112" i="37"/>
  <c r="V112" i="37"/>
  <c r="T112" i="37"/>
  <c r="W112" i="37"/>
  <c r="X114" i="37"/>
  <c r="V114" i="37"/>
  <c r="T114" i="37"/>
  <c r="W114" i="37"/>
  <c r="X116" i="37"/>
  <c r="V116" i="37"/>
  <c r="T116" i="37"/>
  <c r="W116" i="37"/>
  <c r="X118" i="37"/>
  <c r="V118" i="37"/>
  <c r="T118" i="37"/>
  <c r="W118" i="37"/>
  <c r="X120" i="37"/>
  <c r="V120" i="37"/>
  <c r="T120" i="37"/>
  <c r="W120" i="37"/>
  <c r="X122" i="37"/>
  <c r="V122" i="37"/>
  <c r="T122" i="37"/>
  <c r="W122" i="37"/>
  <c r="X124" i="37"/>
  <c r="V124" i="37"/>
  <c r="T124" i="37"/>
  <c r="W124" i="37"/>
  <c r="X126" i="37"/>
  <c r="V126" i="37"/>
  <c r="T126" i="37"/>
  <c r="W126" i="37"/>
  <c r="X128" i="37"/>
  <c r="V128" i="37"/>
  <c r="T128" i="37"/>
  <c r="W128" i="37"/>
  <c r="X130" i="37"/>
  <c r="V130" i="37"/>
  <c r="T130" i="37"/>
  <c r="W130" i="37"/>
  <c r="X132" i="37"/>
  <c r="V132" i="37"/>
  <c r="T132" i="37"/>
  <c r="W132" i="37"/>
  <c r="X134" i="37"/>
  <c r="V134" i="37"/>
  <c r="T134" i="37"/>
  <c r="W134" i="37"/>
  <c r="X136" i="37"/>
  <c r="V136" i="37"/>
  <c r="T136" i="37"/>
  <c r="W136" i="37"/>
  <c r="X138" i="37"/>
  <c r="V138" i="37"/>
  <c r="T138" i="37"/>
  <c r="W138" i="37"/>
  <c r="X140" i="37"/>
  <c r="V140" i="37"/>
  <c r="T140" i="37"/>
  <c r="W140" i="37"/>
  <c r="X142" i="37"/>
  <c r="V142" i="37"/>
  <c r="T142" i="37"/>
  <c r="W142" i="37"/>
  <c r="X144" i="37"/>
  <c r="V144" i="37"/>
  <c r="T144" i="37"/>
  <c r="W144" i="37"/>
  <c r="X146" i="37"/>
  <c r="V146" i="37"/>
  <c r="T146" i="37"/>
  <c r="W146" i="37"/>
  <c r="X148" i="37"/>
  <c r="V148" i="37"/>
  <c r="T148" i="37"/>
  <c r="W148" i="37"/>
  <c r="X150" i="37"/>
  <c r="V150" i="37"/>
  <c r="T150" i="37"/>
  <c r="W150" i="37"/>
  <c r="X152" i="37"/>
  <c r="V152" i="37"/>
  <c r="T152" i="37"/>
  <c r="W152" i="37"/>
  <c r="X154" i="37"/>
  <c r="V154" i="37"/>
  <c r="T154" i="37"/>
  <c r="W154" i="37"/>
  <c r="X156" i="37"/>
  <c r="V156" i="37"/>
  <c r="T156" i="37"/>
  <c r="W156" i="37"/>
  <c r="U142" i="37"/>
  <c r="Y142" i="37"/>
  <c r="U144" i="37"/>
  <c r="Y144" i="37"/>
  <c r="U146" i="37"/>
  <c r="Y146" i="37"/>
  <c r="U148" i="37"/>
  <c r="Y148" i="37"/>
  <c r="U150" i="37"/>
  <c r="Y150" i="37"/>
  <c r="U152" i="37"/>
  <c r="Y152" i="37"/>
  <c r="U154" i="37"/>
  <c r="Y154" i="37"/>
  <c r="U156" i="37"/>
  <c r="Y156" i="37"/>
  <c r="U99" i="37"/>
  <c r="W99" i="37"/>
  <c r="U100" i="37"/>
  <c r="W100" i="37"/>
  <c r="U101" i="37"/>
  <c r="W101" i="37"/>
  <c r="U103" i="37"/>
  <c r="W103" i="37"/>
  <c r="U105" i="37"/>
  <c r="W105" i="37"/>
  <c r="U107" i="37"/>
  <c r="W107" i="37"/>
  <c r="U109" i="37"/>
  <c r="W109" i="37"/>
  <c r="U111" i="37"/>
  <c r="W111" i="37"/>
  <c r="U113" i="37"/>
  <c r="W113" i="37"/>
  <c r="U115" i="37"/>
  <c r="W115" i="37"/>
  <c r="U117" i="37"/>
  <c r="W117" i="37"/>
  <c r="U119" i="37"/>
  <c r="W119" i="37"/>
  <c r="U121" i="37"/>
  <c r="W121" i="37"/>
  <c r="U123" i="37"/>
  <c r="W123" i="37"/>
  <c r="U125" i="37"/>
  <c r="W125" i="37"/>
  <c r="U127" i="37"/>
  <c r="W127" i="37"/>
  <c r="U129" i="37"/>
  <c r="W129" i="37"/>
  <c r="U131" i="37"/>
  <c r="W131" i="37"/>
  <c r="U133" i="37"/>
  <c r="W133" i="37"/>
  <c r="U135" i="37"/>
  <c r="W135" i="37"/>
  <c r="U137" i="37"/>
  <c r="W137" i="37"/>
  <c r="U139" i="37"/>
  <c r="W139" i="37"/>
  <c r="U141" i="37"/>
  <c r="W141" i="37"/>
  <c r="U143" i="37"/>
  <c r="W143" i="37"/>
  <c r="U145" i="37"/>
  <c r="W145" i="37"/>
  <c r="U147" i="37"/>
  <c r="W147" i="37"/>
  <c r="U149" i="37"/>
  <c r="W149" i="37"/>
  <c r="U151" i="37"/>
  <c r="W151" i="37"/>
  <c r="U153" i="37"/>
  <c r="W153" i="37"/>
  <c r="U155" i="37"/>
  <c r="W155" i="37"/>
  <c r="U157" i="37"/>
  <c r="W157" i="37"/>
  <c r="X159" i="37"/>
  <c r="V159" i="37"/>
  <c r="T159" i="37"/>
  <c r="W159" i="37"/>
  <c r="X161" i="37"/>
  <c r="V161" i="37"/>
  <c r="T161" i="37"/>
  <c r="W161" i="37"/>
  <c r="X163" i="37"/>
  <c r="V163" i="37"/>
  <c r="T163" i="37"/>
  <c r="W163" i="37"/>
  <c r="X165" i="37"/>
  <c r="V165" i="37"/>
  <c r="T165" i="37"/>
  <c r="W165" i="37"/>
  <c r="X167" i="37"/>
  <c r="V167" i="37"/>
  <c r="T167" i="37"/>
  <c r="W167" i="37"/>
  <c r="X169" i="37"/>
  <c r="V169" i="37"/>
  <c r="T169" i="37"/>
  <c r="W169" i="37"/>
  <c r="X171" i="37"/>
  <c r="V171" i="37"/>
  <c r="T171" i="37"/>
  <c r="W171" i="37"/>
  <c r="X173" i="37"/>
  <c r="V173" i="37"/>
  <c r="T173" i="37"/>
  <c r="W173" i="37"/>
  <c r="X175" i="37"/>
  <c r="V175" i="37"/>
  <c r="T175" i="37"/>
  <c r="W175" i="37"/>
  <c r="X177" i="37"/>
  <c r="V177" i="37"/>
  <c r="T177" i="37"/>
  <c r="W177" i="37"/>
  <c r="U179" i="37"/>
  <c r="W179" i="37"/>
  <c r="Y179" i="37"/>
  <c r="U181" i="37"/>
  <c r="W181" i="37"/>
  <c r="Y181" i="37"/>
  <c r="U183" i="37"/>
  <c r="W183" i="37"/>
  <c r="Y183" i="37"/>
  <c r="U185" i="37"/>
  <c r="W185" i="37"/>
  <c r="Y185" i="37"/>
  <c r="X188" i="37"/>
  <c r="V188" i="37"/>
  <c r="T188" i="37"/>
  <c r="W188" i="37"/>
  <c r="X190" i="37"/>
  <c r="V190" i="37"/>
  <c r="T190" i="37"/>
  <c r="W190" i="37"/>
  <c r="X192" i="37"/>
  <c r="V192" i="37"/>
  <c r="T192" i="37"/>
  <c r="W192" i="37"/>
  <c r="X194" i="37"/>
  <c r="V194" i="37"/>
  <c r="T194" i="37"/>
  <c r="W194" i="37"/>
  <c r="X196" i="37"/>
  <c r="V196" i="37"/>
  <c r="T196" i="37"/>
  <c r="W196" i="37"/>
  <c r="X198" i="37"/>
  <c r="V198" i="37"/>
  <c r="T198" i="37"/>
  <c r="W198" i="37"/>
  <c r="X200" i="37"/>
  <c r="V200" i="37"/>
  <c r="T200" i="37"/>
  <c r="W200" i="37"/>
  <c r="X202" i="37"/>
  <c r="V202" i="37"/>
  <c r="T202" i="37"/>
  <c r="W202" i="37"/>
  <c r="U158" i="37"/>
  <c r="W158" i="37"/>
  <c r="U160" i="37"/>
  <c r="W160" i="37"/>
  <c r="U162" i="37"/>
  <c r="W162" i="37"/>
  <c r="U164" i="37"/>
  <c r="W164" i="37"/>
  <c r="U166" i="37"/>
  <c r="W166" i="37"/>
  <c r="U168" i="37"/>
  <c r="W168" i="37"/>
  <c r="U170" i="37"/>
  <c r="W170" i="37"/>
  <c r="U172" i="37"/>
  <c r="W172" i="37"/>
  <c r="U174" i="37"/>
  <c r="W174" i="37"/>
  <c r="U176" i="37"/>
  <c r="W176" i="37"/>
  <c r="U178" i="37"/>
  <c r="W178" i="37"/>
  <c r="T179" i="37"/>
  <c r="V179" i="37"/>
  <c r="U180" i="37"/>
  <c r="W180" i="37"/>
  <c r="T181" i="37"/>
  <c r="V181" i="37"/>
  <c r="U182" i="37"/>
  <c r="W182" i="37"/>
  <c r="T183" i="37"/>
  <c r="V183" i="37"/>
  <c r="U184" i="37"/>
  <c r="W184" i="37"/>
  <c r="T185" i="37"/>
  <c r="V185" i="37"/>
  <c r="U186" i="37"/>
  <c r="W186" i="37"/>
  <c r="U188" i="37"/>
  <c r="Y188" i="37"/>
  <c r="U190" i="37"/>
  <c r="Y190" i="37"/>
  <c r="U192" i="37"/>
  <c r="Y192" i="37"/>
  <c r="U194" i="37"/>
  <c r="Y194" i="37"/>
  <c r="U196" i="37"/>
  <c r="Y196" i="37"/>
  <c r="U198" i="37"/>
  <c r="Y198" i="37"/>
  <c r="U200" i="37"/>
  <c r="Y200" i="37"/>
  <c r="U202" i="37"/>
  <c r="Y202" i="37"/>
  <c r="U187" i="37"/>
  <c r="W187" i="37"/>
  <c r="U189" i="37"/>
  <c r="W189" i="37"/>
  <c r="U191" i="37"/>
  <c r="W191" i="37"/>
  <c r="U193" i="37"/>
  <c r="W193" i="37"/>
  <c r="U195" i="37"/>
  <c r="W195" i="37"/>
  <c r="U197" i="37"/>
  <c r="W197" i="37"/>
  <c r="U199" i="37"/>
  <c r="W199" i="37"/>
  <c r="U201" i="37"/>
  <c r="W201" i="37"/>
  <c r="A2" i="31" l="1"/>
  <c r="B31" i="31"/>
  <c r="F31" i="31"/>
  <c r="L31" i="31"/>
  <c r="B32" i="31"/>
  <c r="F32" i="31"/>
  <c r="L32" i="31"/>
  <c r="B33" i="31"/>
  <c r="F33" i="31"/>
  <c r="L33" i="31"/>
  <c r="B34" i="31"/>
  <c r="F34" i="31"/>
  <c r="L34" i="31"/>
  <c r="B35" i="31"/>
  <c r="F35" i="31"/>
  <c r="L35" i="31"/>
  <c r="B36" i="31"/>
  <c r="F36" i="31"/>
  <c r="L36" i="31"/>
  <c r="B37" i="31"/>
  <c r="F37" i="31"/>
  <c r="L37" i="31"/>
  <c r="B38" i="31"/>
  <c r="F38" i="31"/>
  <c r="L38" i="31"/>
  <c r="B39" i="31"/>
  <c r="F39" i="31"/>
  <c r="L39" i="31"/>
  <c r="B40" i="31"/>
  <c r="F40" i="31"/>
  <c r="L40" i="31"/>
  <c r="J109" i="31"/>
  <c r="J4" i="48"/>
  <c r="J5" i="48"/>
  <c r="J6" i="48"/>
  <c r="J7" i="48"/>
  <c r="J8" i="48"/>
  <c r="J9" i="48"/>
  <c r="J10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G29" i="48"/>
  <c r="D5" i="45"/>
  <c r="D8" i="47" s="1"/>
  <c r="B9" i="45"/>
  <c r="B12" i="47" s="1"/>
  <c r="B10" i="45"/>
  <c r="B13" i="47" s="1"/>
  <c r="B11" i="45"/>
  <c r="B14" i="47" s="1"/>
  <c r="B15" i="45"/>
  <c r="B18" i="47" s="1"/>
  <c r="B16" i="45"/>
  <c r="B19" i="47" s="1"/>
  <c r="B17" i="45"/>
  <c r="C17" i="45" s="1"/>
  <c r="C20" i="47" s="1"/>
  <c r="B18" i="45"/>
  <c r="C18" i="45" s="1"/>
  <c r="C21" i="47" s="1"/>
  <c r="A3" i="44"/>
  <c r="E7" i="44"/>
  <c r="E10" i="44"/>
  <c r="C42" i="44"/>
  <c r="A1" i="27"/>
  <c r="B9" i="27"/>
  <c r="D9" i="27"/>
  <c r="B11" i="27"/>
  <c r="B13" i="27"/>
  <c r="C13" i="27"/>
  <c r="B17" i="27"/>
  <c r="C17" i="27"/>
  <c r="D17" i="27"/>
  <c r="B18" i="27"/>
  <c r="C18" i="27"/>
  <c r="D18" i="27"/>
  <c r="B19" i="27"/>
  <c r="C19" i="27"/>
  <c r="D19" i="27"/>
  <c r="B20" i="27"/>
  <c r="C20" i="27"/>
  <c r="D20" i="27"/>
  <c r="B21" i="27"/>
  <c r="C21" i="27"/>
  <c r="D21" i="27"/>
  <c r="B22" i="27"/>
  <c r="C22" i="27"/>
  <c r="D22" i="27"/>
  <c r="B23" i="27"/>
  <c r="C23" i="27"/>
  <c r="D23" i="27"/>
  <c r="B24" i="27"/>
  <c r="C24" i="27"/>
  <c r="D24" i="27"/>
  <c r="B25" i="27"/>
  <c r="C25" i="27"/>
  <c r="D25" i="27"/>
  <c r="B26" i="27"/>
  <c r="C26" i="27"/>
  <c r="D26" i="27"/>
  <c r="B27" i="27"/>
  <c r="C27" i="27"/>
  <c r="D27" i="27"/>
  <c r="A2" i="34"/>
  <c r="D5" i="34"/>
  <c r="D7" i="34"/>
  <c r="E16" i="34"/>
  <c r="E17" i="34"/>
  <c r="B2" i="57"/>
  <c r="B4" i="57"/>
  <c r="C6" i="57"/>
  <c r="C7" i="57"/>
  <c r="C8" i="57"/>
  <c r="C9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C104" i="57"/>
  <c r="C105" i="57"/>
  <c r="C106" i="57"/>
  <c r="C107" i="57"/>
  <c r="C108" i="57"/>
  <c r="C109" i="57"/>
  <c r="C110" i="57"/>
  <c r="C111" i="57"/>
  <c r="C112" i="57"/>
  <c r="C113" i="57"/>
  <c r="C114" i="57"/>
  <c r="C115" i="57"/>
  <c r="C116" i="57"/>
  <c r="C117" i="57"/>
  <c r="C118" i="57"/>
  <c r="C119" i="57"/>
  <c r="C120" i="57"/>
  <c r="C121" i="57"/>
  <c r="C122" i="57"/>
  <c r="C123" i="57"/>
  <c r="C124" i="57"/>
  <c r="C125" i="57"/>
  <c r="C126" i="57"/>
  <c r="C127" i="57"/>
  <c r="C128" i="57"/>
  <c r="C129" i="57"/>
  <c r="C130" i="57"/>
  <c r="C131" i="57"/>
  <c r="C132" i="57"/>
  <c r="C133" i="57"/>
  <c r="C134" i="57"/>
  <c r="C135" i="57"/>
  <c r="C136" i="57"/>
  <c r="C137" i="57"/>
  <c r="C138" i="57"/>
  <c r="C139" i="57"/>
  <c r="C140" i="57"/>
  <c r="C141" i="57"/>
  <c r="C142" i="57"/>
  <c r="C143" i="57"/>
  <c r="C144" i="57"/>
  <c r="C145" i="57"/>
  <c r="C146" i="57"/>
  <c r="C147" i="57"/>
  <c r="C148" i="57"/>
  <c r="C149" i="57"/>
  <c r="C150" i="57"/>
  <c r="C151" i="57"/>
  <c r="C152" i="57"/>
  <c r="C153" i="57"/>
  <c r="C154" i="57"/>
  <c r="C155" i="57"/>
  <c r="C156" i="57"/>
  <c r="C157" i="57"/>
  <c r="C158" i="57"/>
  <c r="C159" i="57"/>
  <c r="C160" i="57"/>
  <c r="C161" i="57"/>
  <c r="C162" i="57"/>
  <c r="C163" i="57"/>
  <c r="C164" i="57"/>
  <c r="C165" i="57"/>
  <c r="C166" i="57"/>
  <c r="C167" i="57"/>
  <c r="C168" i="57"/>
  <c r="C169" i="57"/>
  <c r="C170" i="57"/>
  <c r="C171" i="57"/>
  <c r="C172" i="57"/>
  <c r="C173" i="57"/>
  <c r="C174" i="57"/>
  <c r="C175" i="57"/>
  <c r="C176" i="57"/>
  <c r="C177" i="57"/>
  <c r="C178" i="57"/>
  <c r="C179" i="57"/>
  <c r="C180" i="57"/>
  <c r="C181" i="57"/>
  <c r="C182" i="57"/>
  <c r="C183" i="57"/>
  <c r="C184" i="57"/>
  <c r="C185" i="57"/>
  <c r="C186" i="57"/>
  <c r="C187" i="57"/>
  <c r="C188" i="57"/>
  <c r="C189" i="57"/>
  <c r="C190" i="57"/>
  <c r="C191" i="57"/>
  <c r="C192" i="57"/>
  <c r="C193" i="57"/>
  <c r="C194" i="57"/>
  <c r="C195" i="57"/>
  <c r="C196" i="57"/>
  <c r="C197" i="57"/>
  <c r="C198" i="57"/>
  <c r="C199" i="57"/>
  <c r="C200" i="57"/>
  <c r="C201" i="57"/>
  <c r="C202" i="57"/>
  <c r="C203" i="57"/>
  <c r="C204" i="57"/>
  <c r="C205" i="57"/>
  <c r="B307" i="57"/>
  <c r="B308" i="57"/>
  <c r="B309" i="57"/>
  <c r="B310" i="57"/>
  <c r="B311" i="57"/>
  <c r="B312" i="57"/>
  <c r="B313" i="57"/>
  <c r="B314" i="57"/>
  <c r="B315" i="57"/>
  <c r="B316" i="57"/>
  <c r="B317" i="57"/>
  <c r="B318" i="57"/>
  <c r="B319" i="57"/>
  <c r="B320" i="57"/>
  <c r="B321" i="57"/>
  <c r="B322" i="57"/>
  <c r="B323" i="57"/>
  <c r="B324" i="57"/>
  <c r="B325" i="57"/>
  <c r="B326" i="57"/>
  <c r="B327" i="57"/>
  <c r="B328" i="57"/>
  <c r="B329" i="57"/>
  <c r="B330" i="57"/>
  <c r="B331" i="57"/>
  <c r="B332" i="57"/>
  <c r="B333" i="57"/>
  <c r="B334" i="57"/>
  <c r="B335" i="57"/>
  <c r="B336" i="57"/>
  <c r="B337" i="57"/>
  <c r="B338" i="57"/>
  <c r="B339" i="57"/>
  <c r="B340" i="57"/>
  <c r="B341" i="57"/>
  <c r="B342" i="57"/>
  <c r="B343" i="57"/>
  <c r="B344" i="57"/>
  <c r="B345" i="57"/>
  <c r="B346" i="57"/>
  <c r="B347" i="57"/>
  <c r="B348" i="57"/>
  <c r="B349" i="57"/>
  <c r="B350" i="57"/>
  <c r="B351" i="57"/>
  <c r="B352" i="57"/>
  <c r="B353" i="57"/>
  <c r="B354" i="57"/>
  <c r="B355" i="57"/>
  <c r="B356" i="57"/>
  <c r="B357" i="57"/>
  <c r="B358" i="57"/>
  <c r="B359" i="57"/>
  <c r="B360" i="57"/>
  <c r="B361" i="57"/>
  <c r="B362" i="57"/>
  <c r="B363" i="57"/>
  <c r="B364" i="57"/>
  <c r="B365" i="57"/>
  <c r="B366" i="57"/>
  <c r="B367" i="57"/>
  <c r="B368" i="57"/>
  <c r="B369" i="57"/>
  <c r="B370" i="57"/>
  <c r="B371" i="57"/>
  <c r="B372" i="57"/>
  <c r="B373" i="57"/>
  <c r="B374" i="57"/>
  <c r="B375" i="57"/>
  <c r="B376" i="57"/>
  <c r="B377" i="57"/>
  <c r="B378" i="57"/>
  <c r="B379" i="57"/>
  <c r="B380" i="57"/>
  <c r="B381" i="57"/>
  <c r="B382" i="57"/>
  <c r="B383" i="57"/>
  <c r="B384" i="57"/>
  <c r="B385" i="57"/>
  <c r="B386" i="57"/>
  <c r="B387" i="57"/>
  <c r="B388" i="57"/>
  <c r="B389" i="57"/>
  <c r="B2" i="42"/>
  <c r="B4" i="42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B307" i="42"/>
  <c r="B308" i="42"/>
  <c r="B309" i="42"/>
  <c r="B310" i="42"/>
  <c r="B311" i="42"/>
  <c r="B312" i="42"/>
  <c r="B313" i="42"/>
  <c r="B314" i="42"/>
  <c r="B315" i="42"/>
  <c r="B316" i="42"/>
  <c r="B317" i="42"/>
  <c r="B318" i="42"/>
  <c r="B319" i="42"/>
  <c r="B320" i="42"/>
  <c r="B321" i="42"/>
  <c r="B322" i="42"/>
  <c r="B323" i="42"/>
  <c r="B324" i="42"/>
  <c r="B325" i="42"/>
  <c r="B326" i="42"/>
  <c r="B327" i="42"/>
  <c r="B328" i="42"/>
  <c r="B329" i="42"/>
  <c r="B330" i="42"/>
  <c r="B331" i="42"/>
  <c r="B332" i="42"/>
  <c r="B333" i="42"/>
  <c r="B334" i="42"/>
  <c r="B335" i="42"/>
  <c r="B336" i="42"/>
  <c r="B337" i="42"/>
  <c r="B338" i="42"/>
  <c r="B339" i="42"/>
  <c r="B340" i="42"/>
  <c r="B341" i="42"/>
  <c r="B342" i="42"/>
  <c r="B343" i="42"/>
  <c r="B344" i="42"/>
  <c r="B345" i="42"/>
  <c r="B346" i="42"/>
  <c r="B347" i="42"/>
  <c r="B348" i="42"/>
  <c r="B349" i="42"/>
  <c r="B350" i="42"/>
  <c r="B351" i="42"/>
  <c r="B352" i="42"/>
  <c r="B353" i="42"/>
  <c r="B354" i="42"/>
  <c r="B355" i="42"/>
  <c r="B356" i="42"/>
  <c r="B357" i="42"/>
  <c r="B358" i="42"/>
  <c r="B359" i="42"/>
  <c r="B360" i="42"/>
  <c r="B361" i="42"/>
  <c r="B362" i="42"/>
  <c r="B363" i="42"/>
  <c r="B364" i="42"/>
  <c r="B365" i="42"/>
  <c r="B366" i="42"/>
  <c r="B367" i="42"/>
  <c r="B368" i="42"/>
  <c r="B369" i="42"/>
  <c r="B370" i="42"/>
  <c r="B371" i="42"/>
  <c r="B372" i="42"/>
  <c r="B373" i="42"/>
  <c r="B374" i="42"/>
  <c r="B375" i="42"/>
  <c r="B376" i="42"/>
  <c r="B377" i="42"/>
  <c r="B378" i="42"/>
  <c r="B379" i="42"/>
  <c r="B380" i="42"/>
  <c r="B381" i="42"/>
  <c r="B382" i="42"/>
  <c r="B383" i="42"/>
  <c r="B384" i="42"/>
  <c r="B385" i="42"/>
  <c r="B386" i="42"/>
  <c r="B387" i="42"/>
  <c r="B388" i="42"/>
  <c r="B389" i="42"/>
  <c r="B2" i="53"/>
  <c r="B4" i="53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C104" i="53"/>
  <c r="C105" i="53"/>
  <c r="C106" i="53"/>
  <c r="C107" i="53"/>
  <c r="C108" i="53"/>
  <c r="C109" i="53"/>
  <c r="C110" i="53"/>
  <c r="C111" i="53"/>
  <c r="C112" i="53"/>
  <c r="C113" i="53"/>
  <c r="C114" i="53"/>
  <c r="C115" i="53"/>
  <c r="C116" i="53"/>
  <c r="C117" i="53"/>
  <c r="C118" i="53"/>
  <c r="C119" i="53"/>
  <c r="C120" i="53"/>
  <c r="C121" i="53"/>
  <c r="C122" i="53"/>
  <c r="C123" i="53"/>
  <c r="C124" i="53"/>
  <c r="C125" i="53"/>
  <c r="C126" i="53"/>
  <c r="C127" i="53"/>
  <c r="C128" i="53"/>
  <c r="C129" i="53"/>
  <c r="C130" i="53"/>
  <c r="C131" i="53"/>
  <c r="C132" i="53"/>
  <c r="C133" i="53"/>
  <c r="C134" i="53"/>
  <c r="C135" i="53"/>
  <c r="C136" i="53"/>
  <c r="C137" i="53"/>
  <c r="C138" i="53"/>
  <c r="C139" i="53"/>
  <c r="C140" i="53"/>
  <c r="C141" i="53"/>
  <c r="C142" i="53"/>
  <c r="C143" i="53"/>
  <c r="C144" i="53"/>
  <c r="C145" i="53"/>
  <c r="C146" i="53"/>
  <c r="C147" i="53"/>
  <c r="C148" i="53"/>
  <c r="C149" i="53"/>
  <c r="C150" i="53"/>
  <c r="C151" i="53"/>
  <c r="C152" i="53"/>
  <c r="C153" i="53"/>
  <c r="C154" i="53"/>
  <c r="C155" i="53"/>
  <c r="C156" i="53"/>
  <c r="C157" i="53"/>
  <c r="C158" i="53"/>
  <c r="C159" i="53"/>
  <c r="C160" i="53"/>
  <c r="C161" i="53"/>
  <c r="C162" i="53"/>
  <c r="C163" i="53"/>
  <c r="C164" i="53"/>
  <c r="C165" i="53"/>
  <c r="C166" i="53"/>
  <c r="C167" i="53"/>
  <c r="C168" i="53"/>
  <c r="C169" i="53"/>
  <c r="C170" i="53"/>
  <c r="C171" i="53"/>
  <c r="C172" i="53"/>
  <c r="C173" i="53"/>
  <c r="C174" i="53"/>
  <c r="C175" i="53"/>
  <c r="C176" i="53"/>
  <c r="C177" i="53"/>
  <c r="C178" i="53"/>
  <c r="C179" i="53"/>
  <c r="C180" i="53"/>
  <c r="C181" i="53"/>
  <c r="C182" i="53"/>
  <c r="C183" i="53"/>
  <c r="C184" i="53"/>
  <c r="C185" i="53"/>
  <c r="C186" i="53"/>
  <c r="C187" i="53"/>
  <c r="C188" i="53"/>
  <c r="C189" i="53"/>
  <c r="C190" i="53"/>
  <c r="C191" i="53"/>
  <c r="C192" i="53"/>
  <c r="C193" i="53"/>
  <c r="C194" i="53"/>
  <c r="C195" i="53"/>
  <c r="C196" i="53"/>
  <c r="C197" i="53"/>
  <c r="C198" i="53"/>
  <c r="C199" i="53"/>
  <c r="C200" i="53"/>
  <c r="C201" i="53"/>
  <c r="C202" i="53"/>
  <c r="C203" i="53"/>
  <c r="C204" i="53"/>
  <c r="C205" i="53"/>
  <c r="B307" i="53"/>
  <c r="B308" i="53"/>
  <c r="B309" i="53"/>
  <c r="B310" i="53"/>
  <c r="B311" i="53"/>
  <c r="B312" i="53"/>
  <c r="B313" i="53"/>
  <c r="B314" i="53"/>
  <c r="B315" i="53"/>
  <c r="B316" i="53"/>
  <c r="B317" i="53"/>
  <c r="B318" i="53"/>
  <c r="B319" i="53"/>
  <c r="B320" i="53"/>
  <c r="B321" i="53"/>
  <c r="B322" i="53"/>
  <c r="B323" i="53"/>
  <c r="B324" i="53"/>
  <c r="B325" i="53"/>
  <c r="B326" i="53"/>
  <c r="B327" i="53"/>
  <c r="B328" i="53"/>
  <c r="B329" i="53"/>
  <c r="B330" i="53"/>
  <c r="B331" i="53"/>
  <c r="B332" i="53"/>
  <c r="B333" i="53"/>
  <c r="B334" i="53"/>
  <c r="B335" i="53"/>
  <c r="B336" i="53"/>
  <c r="B337" i="53"/>
  <c r="B338" i="53"/>
  <c r="B339" i="53"/>
  <c r="B340" i="53"/>
  <c r="B341" i="53"/>
  <c r="B342" i="53"/>
  <c r="B343" i="53"/>
  <c r="B344" i="53"/>
  <c r="B345" i="53"/>
  <c r="B346" i="53"/>
  <c r="B347" i="53"/>
  <c r="B348" i="53"/>
  <c r="B349" i="53"/>
  <c r="B350" i="53"/>
  <c r="B351" i="53"/>
  <c r="B352" i="53"/>
  <c r="B353" i="53"/>
  <c r="B354" i="53"/>
  <c r="B355" i="53"/>
  <c r="B356" i="53"/>
  <c r="B357" i="53"/>
  <c r="B358" i="53"/>
  <c r="B359" i="53"/>
  <c r="B360" i="53"/>
  <c r="B361" i="53"/>
  <c r="B362" i="53"/>
  <c r="B363" i="53"/>
  <c r="B364" i="53"/>
  <c r="B365" i="53"/>
  <c r="B366" i="53"/>
  <c r="B367" i="53"/>
  <c r="B368" i="53"/>
  <c r="B369" i="53"/>
  <c r="B370" i="53"/>
  <c r="B371" i="53"/>
  <c r="B372" i="53"/>
  <c r="B373" i="53"/>
  <c r="B374" i="53"/>
  <c r="B375" i="53"/>
  <c r="B376" i="53"/>
  <c r="B377" i="53"/>
  <c r="B378" i="53"/>
  <c r="B379" i="53"/>
  <c r="B380" i="53"/>
  <c r="B381" i="53"/>
  <c r="B382" i="53"/>
  <c r="B383" i="53"/>
  <c r="B384" i="53"/>
  <c r="B385" i="53"/>
  <c r="B386" i="53"/>
  <c r="B387" i="53"/>
  <c r="B388" i="53"/>
  <c r="B389" i="53"/>
  <c r="B4" i="36"/>
  <c r="B5" i="36"/>
  <c r="B9" i="36"/>
  <c r="A9" i="36" s="1"/>
  <c r="B10" i="36"/>
  <c r="C10" i="36" s="1"/>
  <c r="B11" i="36"/>
  <c r="A11" i="36" s="1"/>
  <c r="B12" i="36"/>
  <c r="A12" i="36" s="1"/>
  <c r="B13" i="36"/>
  <c r="C13" i="36" s="1"/>
  <c r="B14" i="36"/>
  <c r="B15" i="36"/>
  <c r="C15" i="36" s="1"/>
  <c r="B16" i="36"/>
  <c r="B17" i="36"/>
  <c r="C17" i="36" s="1"/>
  <c r="B18" i="36"/>
  <c r="C18" i="36" s="1"/>
  <c r="B19" i="36"/>
  <c r="C19" i="36" s="1"/>
  <c r="B20" i="36"/>
  <c r="A20" i="36" s="1"/>
  <c r="B21" i="36"/>
  <c r="C21" i="36" s="1"/>
  <c r="B22" i="36"/>
  <c r="B23" i="36"/>
  <c r="C23" i="36" s="1"/>
  <c r="B24" i="36"/>
  <c r="A24" i="36" s="1"/>
  <c r="B25" i="36"/>
  <c r="C25" i="36" s="1"/>
  <c r="B26" i="36"/>
  <c r="B27" i="36"/>
  <c r="B28" i="36"/>
  <c r="B29" i="36"/>
  <c r="B30" i="36"/>
  <c r="B31" i="36"/>
  <c r="C31" i="36" s="1"/>
  <c r="B32" i="36"/>
  <c r="B33" i="36"/>
  <c r="B34" i="36"/>
  <c r="C34" i="36" s="1"/>
  <c r="B35" i="36"/>
  <c r="C35" i="36" s="1"/>
  <c r="B36" i="36"/>
  <c r="J36" i="36" s="1"/>
  <c r="B37" i="36"/>
  <c r="A37" i="36" s="1"/>
  <c r="B38" i="36"/>
  <c r="J38" i="36" s="1"/>
  <c r="B39" i="36"/>
  <c r="C39" i="36" s="1"/>
  <c r="B40" i="36"/>
  <c r="B41" i="36"/>
  <c r="B42" i="36"/>
  <c r="C42" i="36" s="1"/>
  <c r="B43" i="36"/>
  <c r="J43" i="36" s="1"/>
  <c r="B44" i="36"/>
  <c r="B45" i="36"/>
  <c r="B46" i="36"/>
  <c r="J46" i="36" s="1"/>
  <c r="B47" i="36"/>
  <c r="B48" i="36"/>
  <c r="A48" i="36" s="1"/>
  <c r="B49" i="36"/>
  <c r="A49" i="36" s="1"/>
  <c r="B50" i="36"/>
  <c r="J50" i="36" s="1"/>
  <c r="B51" i="36"/>
  <c r="A51" i="36" s="1"/>
  <c r="B52" i="36"/>
  <c r="J52" i="36" s="1"/>
  <c r="B53" i="36"/>
  <c r="C53" i="36" s="1"/>
  <c r="B54" i="36"/>
  <c r="B55" i="36"/>
  <c r="J55" i="36" s="1"/>
  <c r="B56" i="36"/>
  <c r="A56" i="36" s="1"/>
  <c r="B57" i="36"/>
  <c r="A57" i="36" s="1"/>
  <c r="B58" i="36"/>
  <c r="B59" i="36"/>
  <c r="J59" i="36" s="1"/>
  <c r="B60" i="36"/>
  <c r="J60" i="36" s="1"/>
  <c r="B61" i="36"/>
  <c r="C61" i="36" s="1"/>
  <c r="B62" i="36"/>
  <c r="B63" i="36"/>
  <c r="B64" i="36"/>
  <c r="A64" i="36" s="1"/>
  <c r="B65" i="36"/>
  <c r="A65" i="36" s="1"/>
  <c r="B66" i="36"/>
  <c r="B67" i="36"/>
  <c r="B68" i="36"/>
  <c r="B69" i="36"/>
  <c r="C69" i="36" s="1"/>
  <c r="B70" i="36"/>
  <c r="C70" i="36" s="1"/>
  <c r="B71" i="36"/>
  <c r="A71" i="36" s="1"/>
  <c r="B72" i="36"/>
  <c r="B73" i="36"/>
  <c r="B74" i="36"/>
  <c r="C74" i="36" s="1"/>
  <c r="B75" i="36"/>
  <c r="B76" i="36"/>
  <c r="A76" i="36" s="1"/>
  <c r="B77" i="36"/>
  <c r="A77" i="36" s="1"/>
  <c r="B78" i="36"/>
  <c r="C78" i="36" s="1"/>
  <c r="B79" i="36"/>
  <c r="J79" i="36" s="1"/>
  <c r="B80" i="36"/>
  <c r="B81" i="36"/>
  <c r="B82" i="36"/>
  <c r="B83" i="36"/>
  <c r="A83" i="36" s="1"/>
  <c r="B84" i="36"/>
  <c r="C84" i="36" s="1"/>
  <c r="B85" i="36"/>
  <c r="B86" i="36"/>
  <c r="B87" i="36"/>
  <c r="A87" i="36" s="1"/>
  <c r="B88" i="36"/>
  <c r="J88" i="36" s="1"/>
  <c r="B89" i="36"/>
  <c r="C89" i="36" s="1"/>
  <c r="B90" i="36"/>
  <c r="J90" i="36" s="1"/>
  <c r="B91" i="36"/>
  <c r="A91" i="36" s="1"/>
  <c r="L91" i="36"/>
  <c r="B92" i="36"/>
  <c r="B93" i="36"/>
  <c r="B94" i="36"/>
  <c r="B95" i="36"/>
  <c r="B96" i="36"/>
  <c r="B97" i="36"/>
  <c r="J97" i="36" s="1"/>
  <c r="B98" i="36"/>
  <c r="B99" i="36"/>
  <c r="J99" i="36" s="1"/>
  <c r="B100" i="36"/>
  <c r="A100" i="36" s="1"/>
  <c r="B101" i="36"/>
  <c r="C101" i="36" s="1"/>
  <c r="B102" i="36"/>
  <c r="A102" i="36" s="1"/>
  <c r="B103" i="36"/>
  <c r="C103" i="36" s="1"/>
  <c r="B104" i="36"/>
  <c r="J104" i="36" s="1"/>
  <c r="B105" i="36"/>
  <c r="J105" i="36" s="1"/>
  <c r="B106" i="36"/>
  <c r="B107" i="36"/>
  <c r="J107" i="36" s="1"/>
  <c r="B108" i="36"/>
  <c r="B109" i="36"/>
  <c r="A109" i="36" s="1"/>
  <c r="B110" i="36"/>
  <c r="B111" i="36"/>
  <c r="C111" i="36" s="1"/>
  <c r="B112" i="36"/>
  <c r="B113" i="36"/>
  <c r="B114" i="36"/>
  <c r="C114" i="36" s="1"/>
  <c r="B115" i="36"/>
  <c r="B116" i="36"/>
  <c r="A116" i="36" s="1"/>
  <c r="B117" i="36"/>
  <c r="C117" i="36" s="1"/>
  <c r="B118" i="36"/>
  <c r="B119" i="36"/>
  <c r="A119" i="36" s="1"/>
  <c r="B120" i="36"/>
  <c r="J120" i="36" s="1"/>
  <c r="B121" i="36"/>
  <c r="B122" i="36"/>
  <c r="C122" i="36" s="1"/>
  <c r="B123" i="36"/>
  <c r="B124" i="36"/>
  <c r="B125" i="36"/>
  <c r="A125" i="36" s="1"/>
  <c r="B126" i="36"/>
  <c r="B127" i="36"/>
  <c r="C127" i="36" s="1"/>
  <c r="B128" i="36"/>
  <c r="J128" i="36" s="1"/>
  <c r="B129" i="36"/>
  <c r="B130" i="36"/>
  <c r="B131" i="36"/>
  <c r="A131" i="36" s="1"/>
  <c r="B132" i="36"/>
  <c r="C132" i="36" s="1"/>
  <c r="B133" i="36"/>
  <c r="A133" i="36" s="1"/>
  <c r="B134" i="36"/>
  <c r="B135" i="36"/>
  <c r="B136" i="36"/>
  <c r="C136" i="36" s="1"/>
  <c r="B137" i="36"/>
  <c r="J137" i="36" s="1"/>
  <c r="B138" i="36"/>
  <c r="J138" i="36" s="1"/>
  <c r="B139" i="36"/>
  <c r="B140" i="36"/>
  <c r="B141" i="36"/>
  <c r="B142" i="36"/>
  <c r="B143" i="36"/>
  <c r="J143" i="36" s="1"/>
  <c r="B144" i="36"/>
  <c r="B145" i="36"/>
  <c r="B146" i="36"/>
  <c r="B147" i="36"/>
  <c r="C147" i="36" s="1"/>
  <c r="B148" i="36"/>
  <c r="A148" i="36" s="1"/>
  <c r="B149" i="36"/>
  <c r="B150" i="36"/>
  <c r="B151" i="36"/>
  <c r="J151" i="36" s="1"/>
  <c r="B152" i="36"/>
  <c r="A152" i="36" s="1"/>
  <c r="B153" i="36"/>
  <c r="B154" i="36"/>
  <c r="C154" i="36" s="1"/>
  <c r="B155" i="36"/>
  <c r="B156" i="36"/>
  <c r="A156" i="36" s="1"/>
  <c r="B157" i="36"/>
  <c r="B158" i="36"/>
  <c r="C158" i="36" s="1"/>
  <c r="B159" i="36"/>
  <c r="B160" i="36"/>
  <c r="A160" i="36" s="1"/>
  <c r="B161" i="36"/>
  <c r="J161" i="36" s="1"/>
  <c r="B162" i="36"/>
  <c r="J162" i="36" s="1"/>
  <c r="B163" i="36"/>
  <c r="A163" i="36" s="1"/>
  <c r="B164" i="36"/>
  <c r="B165" i="36"/>
  <c r="B166" i="36"/>
  <c r="B167" i="36"/>
  <c r="B168" i="36"/>
  <c r="J168" i="36" s="1"/>
  <c r="B169" i="36"/>
  <c r="J169" i="36" s="1"/>
  <c r="B170" i="36"/>
  <c r="B171" i="36"/>
  <c r="A171" i="36" s="1"/>
  <c r="B172" i="36"/>
  <c r="B173" i="36"/>
  <c r="A173" i="36" s="1"/>
  <c r="B174" i="36"/>
  <c r="B175" i="36"/>
  <c r="A175" i="36" s="1"/>
  <c r="B176" i="36"/>
  <c r="J176" i="36" s="1"/>
  <c r="B177" i="36"/>
  <c r="J177" i="36" s="1"/>
  <c r="B178" i="36"/>
  <c r="B179" i="36"/>
  <c r="A179" i="36" s="1"/>
  <c r="B180" i="36"/>
  <c r="B181" i="36"/>
  <c r="B182" i="36"/>
  <c r="A182" i="36" s="1"/>
  <c r="B183" i="36"/>
  <c r="B184" i="36"/>
  <c r="J184" i="36" s="1"/>
  <c r="B185" i="36"/>
  <c r="J185" i="36" s="1"/>
  <c r="B186" i="36"/>
  <c r="B187" i="36"/>
  <c r="B188" i="36"/>
  <c r="A188" i="36" s="1"/>
  <c r="B189" i="36"/>
  <c r="B190" i="36"/>
  <c r="J190" i="36" s="1"/>
  <c r="B191" i="36"/>
  <c r="A191" i="36" s="1"/>
  <c r="B192" i="36"/>
  <c r="J192" i="36" s="1"/>
  <c r="B193" i="36"/>
  <c r="J193" i="36" s="1"/>
  <c r="B194" i="36"/>
  <c r="A194" i="36" s="1"/>
  <c r="B195" i="36"/>
  <c r="B196" i="36"/>
  <c r="B197" i="36"/>
  <c r="B198" i="36"/>
  <c r="J198" i="36" s="1"/>
  <c r="B199" i="36"/>
  <c r="A199" i="36" s="1"/>
  <c r="B200" i="36"/>
  <c r="J200" i="36" s="1"/>
  <c r="B201" i="36"/>
  <c r="J201" i="36" s="1"/>
  <c r="B202" i="36"/>
  <c r="A202" i="36" s="1"/>
  <c r="B203" i="36"/>
  <c r="A203" i="36" s="1"/>
  <c r="B204" i="36"/>
  <c r="A204" i="36" s="1"/>
  <c r="B205" i="36"/>
  <c r="A205" i="36" s="1"/>
  <c r="B206" i="36"/>
  <c r="A206" i="36" s="1"/>
  <c r="B207" i="36"/>
  <c r="A207" i="36" s="1"/>
  <c r="B208" i="36"/>
  <c r="J208" i="36" s="1"/>
  <c r="B311" i="36"/>
  <c r="B312" i="36"/>
  <c r="B313" i="36"/>
  <c r="B314" i="36"/>
  <c r="B315" i="36"/>
  <c r="B316" i="36"/>
  <c r="B317" i="36"/>
  <c r="B318" i="36"/>
  <c r="B319" i="36"/>
  <c r="B320" i="36"/>
  <c r="B321" i="36"/>
  <c r="B322" i="36"/>
  <c r="B323" i="36"/>
  <c r="B324" i="36"/>
  <c r="B325" i="36"/>
  <c r="B326" i="36"/>
  <c r="B327" i="36"/>
  <c r="B328" i="36"/>
  <c r="B329" i="36"/>
  <c r="B330" i="36"/>
  <c r="B331" i="36"/>
  <c r="B332" i="36"/>
  <c r="B333" i="36"/>
  <c r="B334" i="36"/>
  <c r="B335" i="36"/>
  <c r="B336" i="36"/>
  <c r="B337" i="36"/>
  <c r="B338" i="36"/>
  <c r="B339" i="36"/>
  <c r="B340" i="36"/>
  <c r="B341" i="36"/>
  <c r="B342" i="36"/>
  <c r="B343" i="36"/>
  <c r="B344" i="36"/>
  <c r="B345" i="36"/>
  <c r="B346" i="36"/>
  <c r="B347" i="36"/>
  <c r="B348" i="36"/>
  <c r="B349" i="36"/>
  <c r="B350" i="36"/>
  <c r="B351" i="36"/>
  <c r="B352" i="36"/>
  <c r="B353" i="36"/>
  <c r="B354" i="36"/>
  <c r="B355" i="36"/>
  <c r="B356" i="36"/>
  <c r="B357" i="36"/>
  <c r="B358" i="36"/>
  <c r="B359" i="36"/>
  <c r="B360" i="36"/>
  <c r="B361" i="36"/>
  <c r="B362" i="36"/>
  <c r="B363" i="36"/>
  <c r="B364" i="36"/>
  <c r="B365" i="36"/>
  <c r="B366" i="36"/>
  <c r="B367" i="36"/>
  <c r="B368" i="36"/>
  <c r="B369" i="36"/>
  <c r="B370" i="36"/>
  <c r="B371" i="36"/>
  <c r="B372" i="36"/>
  <c r="B373" i="36"/>
  <c r="B374" i="36"/>
  <c r="B375" i="36"/>
  <c r="B376" i="36"/>
  <c r="B377" i="36"/>
  <c r="B378" i="36"/>
  <c r="B379" i="36"/>
  <c r="B380" i="36"/>
  <c r="B381" i="36"/>
  <c r="B382" i="36"/>
  <c r="B383" i="36"/>
  <c r="B384" i="36"/>
  <c r="B385" i="36"/>
  <c r="B386" i="36"/>
  <c r="B387" i="36"/>
  <c r="B388" i="36"/>
  <c r="B389" i="36"/>
  <c r="B390" i="36"/>
  <c r="B391" i="36"/>
  <c r="B392" i="36"/>
  <c r="B393" i="36"/>
  <c r="C3" i="55"/>
  <c r="O3" i="55"/>
  <c r="C4" i="55"/>
  <c r="B6" i="55"/>
  <c r="A6" i="55" s="1"/>
  <c r="B7" i="55"/>
  <c r="A7" i="55" s="1"/>
  <c r="B8" i="55"/>
  <c r="A8" i="55" s="1"/>
  <c r="B9" i="55"/>
  <c r="A9" i="55" s="1"/>
  <c r="B10" i="55"/>
  <c r="A10" i="55" s="1"/>
  <c r="B11" i="55"/>
  <c r="A11" i="55" s="1"/>
  <c r="B12" i="55"/>
  <c r="A12" i="55" s="1"/>
  <c r="B13" i="55"/>
  <c r="A13" i="55" s="1"/>
  <c r="B14" i="55"/>
  <c r="A14" i="55" s="1"/>
  <c r="B15" i="55"/>
  <c r="A15" i="55" s="1"/>
  <c r="B16" i="55"/>
  <c r="A16" i="55" s="1"/>
  <c r="B17" i="55"/>
  <c r="A17" i="55" s="1"/>
  <c r="B18" i="55"/>
  <c r="A18" i="55" s="1"/>
  <c r="B19" i="55"/>
  <c r="A19" i="55" s="1"/>
  <c r="B20" i="55"/>
  <c r="A20" i="55" s="1"/>
  <c r="B21" i="55"/>
  <c r="A21" i="55" s="1"/>
  <c r="B22" i="55"/>
  <c r="A22" i="55" s="1"/>
  <c r="B23" i="55"/>
  <c r="A23" i="55" s="1"/>
  <c r="B24" i="55"/>
  <c r="A24" i="55" s="1"/>
  <c r="B25" i="55"/>
  <c r="A25" i="55" s="1"/>
  <c r="B26" i="55"/>
  <c r="A26" i="55" s="1"/>
  <c r="B27" i="55"/>
  <c r="A27" i="55" s="1"/>
  <c r="B28" i="55"/>
  <c r="A28" i="55" s="1"/>
  <c r="B29" i="55"/>
  <c r="A29" i="55" s="1"/>
  <c r="B30" i="55"/>
  <c r="A30" i="55" s="1"/>
  <c r="B31" i="55"/>
  <c r="A31" i="55" s="1"/>
  <c r="B32" i="55"/>
  <c r="A32" i="55" s="1"/>
  <c r="B33" i="55"/>
  <c r="A33" i="55" s="1"/>
  <c r="B34" i="55"/>
  <c r="A34" i="55" s="1"/>
  <c r="B35" i="55"/>
  <c r="A35" i="55" s="1"/>
  <c r="B36" i="55"/>
  <c r="A36" i="55" s="1"/>
  <c r="B37" i="55"/>
  <c r="A37" i="55" s="1"/>
  <c r="B38" i="55"/>
  <c r="A38" i="55" s="1"/>
  <c r="B39" i="55"/>
  <c r="A39" i="55" s="1"/>
  <c r="B40" i="55"/>
  <c r="A40" i="55" s="1"/>
  <c r="B41" i="55"/>
  <c r="A41" i="55" s="1"/>
  <c r="B42" i="55"/>
  <c r="A42" i="55" s="1"/>
  <c r="B43" i="55"/>
  <c r="A43" i="55" s="1"/>
  <c r="B44" i="55"/>
  <c r="A44" i="55" s="1"/>
  <c r="B45" i="55"/>
  <c r="A45" i="55" s="1"/>
  <c r="B46" i="55"/>
  <c r="A46" i="55" s="1"/>
  <c r="B47" i="55"/>
  <c r="A47" i="55" s="1"/>
  <c r="B48" i="55"/>
  <c r="A48" i="55" s="1"/>
  <c r="B49" i="55"/>
  <c r="A49" i="55" s="1"/>
  <c r="B50" i="55"/>
  <c r="A50" i="55" s="1"/>
  <c r="B51" i="55"/>
  <c r="A51" i="55" s="1"/>
  <c r="B52" i="55"/>
  <c r="A52" i="55" s="1"/>
  <c r="B53" i="55"/>
  <c r="A53" i="55" s="1"/>
  <c r="B54" i="55"/>
  <c r="A54" i="55" s="1"/>
  <c r="B55" i="55"/>
  <c r="A55" i="55" s="1"/>
  <c r="B56" i="55"/>
  <c r="A56" i="55" s="1"/>
  <c r="B57" i="55"/>
  <c r="A57" i="55" s="1"/>
  <c r="B58" i="55"/>
  <c r="A58" i="55" s="1"/>
  <c r="B59" i="55"/>
  <c r="A59" i="55" s="1"/>
  <c r="B60" i="55"/>
  <c r="A60" i="55" s="1"/>
  <c r="B61" i="55"/>
  <c r="A61" i="55" s="1"/>
  <c r="B62" i="55"/>
  <c r="A62" i="55" s="1"/>
  <c r="B63" i="55"/>
  <c r="A63" i="55" s="1"/>
  <c r="B64" i="55"/>
  <c r="A64" i="55" s="1"/>
  <c r="B65" i="55"/>
  <c r="A65" i="55" s="1"/>
  <c r="B66" i="55"/>
  <c r="A66" i="55" s="1"/>
  <c r="B67" i="55"/>
  <c r="A67" i="55" s="1"/>
  <c r="B68" i="55"/>
  <c r="A68" i="55" s="1"/>
  <c r="B69" i="55"/>
  <c r="A69" i="55" s="1"/>
  <c r="B70" i="55"/>
  <c r="A70" i="55" s="1"/>
  <c r="B71" i="55"/>
  <c r="A71" i="55" s="1"/>
  <c r="B72" i="55"/>
  <c r="A72" i="55" s="1"/>
  <c r="B73" i="55"/>
  <c r="A73" i="55" s="1"/>
  <c r="B74" i="55"/>
  <c r="A74" i="55" s="1"/>
  <c r="B75" i="55"/>
  <c r="A75" i="55" s="1"/>
  <c r="B76" i="55"/>
  <c r="A76" i="55" s="1"/>
  <c r="B77" i="55"/>
  <c r="A77" i="55" s="1"/>
  <c r="B78" i="55"/>
  <c r="A78" i="55" s="1"/>
  <c r="B79" i="55"/>
  <c r="A79" i="55" s="1"/>
  <c r="B80" i="55"/>
  <c r="A80" i="55" s="1"/>
  <c r="B81" i="55"/>
  <c r="A81" i="55" s="1"/>
  <c r="B82" i="55"/>
  <c r="A82" i="55" s="1"/>
  <c r="B83" i="55"/>
  <c r="A83" i="55" s="1"/>
  <c r="B84" i="55"/>
  <c r="A84" i="55" s="1"/>
  <c r="B85" i="55"/>
  <c r="A85" i="55" s="1"/>
  <c r="B86" i="55"/>
  <c r="A86" i="55" s="1"/>
  <c r="B87" i="55"/>
  <c r="A87" i="55" s="1"/>
  <c r="B88" i="55"/>
  <c r="A88" i="55" s="1"/>
  <c r="B89" i="55"/>
  <c r="A89" i="55" s="1"/>
  <c r="B90" i="55"/>
  <c r="A90" i="55" s="1"/>
  <c r="B91" i="55"/>
  <c r="A91" i="55" s="1"/>
  <c r="B92" i="55"/>
  <c r="A92" i="55" s="1"/>
  <c r="B93" i="55"/>
  <c r="A93" i="55" s="1"/>
  <c r="B94" i="55"/>
  <c r="A94" i="55" s="1"/>
  <c r="B95" i="55"/>
  <c r="A95" i="55" s="1"/>
  <c r="B96" i="55"/>
  <c r="A96" i="55" s="1"/>
  <c r="B97" i="55"/>
  <c r="A97" i="55" s="1"/>
  <c r="B98" i="55"/>
  <c r="A98" i="55" s="1"/>
  <c r="B99" i="55"/>
  <c r="A99" i="55" s="1"/>
  <c r="B100" i="55"/>
  <c r="A100" i="55" s="1"/>
  <c r="B101" i="55"/>
  <c r="A101" i="55" s="1"/>
  <c r="B102" i="55"/>
  <c r="A102" i="55" s="1"/>
  <c r="B103" i="55"/>
  <c r="A103" i="55" s="1"/>
  <c r="B104" i="55"/>
  <c r="A104" i="55" s="1"/>
  <c r="B105" i="55"/>
  <c r="A105" i="55" s="1"/>
  <c r="B106" i="55"/>
  <c r="A106" i="55" s="1"/>
  <c r="B107" i="55"/>
  <c r="A107" i="55" s="1"/>
  <c r="B108" i="55"/>
  <c r="A108" i="55" s="1"/>
  <c r="B109" i="55"/>
  <c r="A109" i="55" s="1"/>
  <c r="B110" i="55"/>
  <c r="A110" i="55" s="1"/>
  <c r="B111" i="55"/>
  <c r="A111" i="55" s="1"/>
  <c r="B112" i="55"/>
  <c r="A112" i="55" s="1"/>
  <c r="B113" i="55"/>
  <c r="A113" i="55" s="1"/>
  <c r="B114" i="55"/>
  <c r="A114" i="55" s="1"/>
  <c r="B115" i="55"/>
  <c r="A115" i="55" s="1"/>
  <c r="B116" i="55"/>
  <c r="A116" i="55" s="1"/>
  <c r="B117" i="55"/>
  <c r="A117" i="55" s="1"/>
  <c r="B118" i="55"/>
  <c r="A118" i="55" s="1"/>
  <c r="B119" i="55"/>
  <c r="A119" i="55" s="1"/>
  <c r="B120" i="55"/>
  <c r="A120" i="55" s="1"/>
  <c r="B121" i="55"/>
  <c r="A121" i="55" s="1"/>
  <c r="B122" i="55"/>
  <c r="A122" i="55" s="1"/>
  <c r="B123" i="55"/>
  <c r="A123" i="55" s="1"/>
  <c r="B124" i="55"/>
  <c r="A124" i="55" s="1"/>
  <c r="B125" i="55"/>
  <c r="A125" i="55" s="1"/>
  <c r="B126" i="55"/>
  <c r="A126" i="55" s="1"/>
  <c r="B127" i="55"/>
  <c r="A127" i="55" s="1"/>
  <c r="B128" i="55"/>
  <c r="A128" i="55" s="1"/>
  <c r="B129" i="55"/>
  <c r="A129" i="55" s="1"/>
  <c r="B130" i="55"/>
  <c r="A130" i="55" s="1"/>
  <c r="B131" i="55"/>
  <c r="A131" i="55" s="1"/>
  <c r="B132" i="55"/>
  <c r="A132" i="55" s="1"/>
  <c r="B133" i="55"/>
  <c r="A133" i="55" s="1"/>
  <c r="B134" i="55"/>
  <c r="A134" i="55" s="1"/>
  <c r="B135" i="55"/>
  <c r="A135" i="55" s="1"/>
  <c r="B136" i="55"/>
  <c r="A136" i="55" s="1"/>
  <c r="B137" i="55"/>
  <c r="A137" i="55" s="1"/>
  <c r="B138" i="55"/>
  <c r="A138" i="55" s="1"/>
  <c r="B139" i="55"/>
  <c r="A139" i="55" s="1"/>
  <c r="B140" i="55"/>
  <c r="A140" i="55" s="1"/>
  <c r="B141" i="55"/>
  <c r="A141" i="55" s="1"/>
  <c r="B142" i="55"/>
  <c r="A142" i="55" s="1"/>
  <c r="B143" i="55"/>
  <c r="A143" i="55" s="1"/>
  <c r="B144" i="55"/>
  <c r="A144" i="55" s="1"/>
  <c r="B145" i="55"/>
  <c r="A145" i="55" s="1"/>
  <c r="B146" i="55"/>
  <c r="A146" i="55" s="1"/>
  <c r="B147" i="55"/>
  <c r="A147" i="55" s="1"/>
  <c r="B148" i="55"/>
  <c r="A148" i="55" s="1"/>
  <c r="B149" i="55"/>
  <c r="A149" i="55" s="1"/>
  <c r="B150" i="55"/>
  <c r="A150" i="55" s="1"/>
  <c r="B151" i="55"/>
  <c r="A151" i="55" s="1"/>
  <c r="B152" i="55"/>
  <c r="A152" i="55" s="1"/>
  <c r="B153" i="55"/>
  <c r="A153" i="55" s="1"/>
  <c r="B154" i="55"/>
  <c r="A154" i="55" s="1"/>
  <c r="B155" i="55"/>
  <c r="A155" i="55" s="1"/>
  <c r="B156" i="55"/>
  <c r="A156" i="55" s="1"/>
  <c r="B157" i="55"/>
  <c r="A157" i="55" s="1"/>
  <c r="B158" i="55"/>
  <c r="A158" i="55" s="1"/>
  <c r="B159" i="55"/>
  <c r="A159" i="55" s="1"/>
  <c r="B160" i="55"/>
  <c r="A160" i="55" s="1"/>
  <c r="B161" i="55"/>
  <c r="A161" i="55" s="1"/>
  <c r="B162" i="55"/>
  <c r="A162" i="55" s="1"/>
  <c r="B163" i="55"/>
  <c r="A163" i="55" s="1"/>
  <c r="B164" i="55"/>
  <c r="A164" i="55" s="1"/>
  <c r="B165" i="55"/>
  <c r="A165" i="55" s="1"/>
  <c r="B166" i="55"/>
  <c r="A166" i="55" s="1"/>
  <c r="B167" i="55"/>
  <c r="A167" i="55" s="1"/>
  <c r="B168" i="55"/>
  <c r="A168" i="55" s="1"/>
  <c r="B169" i="55"/>
  <c r="A169" i="55" s="1"/>
  <c r="B170" i="55"/>
  <c r="A170" i="55" s="1"/>
  <c r="B171" i="55"/>
  <c r="A171" i="55" s="1"/>
  <c r="B172" i="55"/>
  <c r="A172" i="55" s="1"/>
  <c r="B173" i="55"/>
  <c r="A173" i="55" s="1"/>
  <c r="B174" i="55"/>
  <c r="A174" i="55" s="1"/>
  <c r="B175" i="55"/>
  <c r="A175" i="55" s="1"/>
  <c r="B176" i="55"/>
  <c r="A176" i="55" s="1"/>
  <c r="B177" i="55"/>
  <c r="A177" i="55" s="1"/>
  <c r="B178" i="55"/>
  <c r="A178" i="55" s="1"/>
  <c r="B179" i="55"/>
  <c r="A179" i="55" s="1"/>
  <c r="B180" i="55"/>
  <c r="A180" i="55" s="1"/>
  <c r="B181" i="55"/>
  <c r="A181" i="55" s="1"/>
  <c r="B182" i="55"/>
  <c r="A182" i="55" s="1"/>
  <c r="B183" i="55"/>
  <c r="A183" i="55" s="1"/>
  <c r="B184" i="55"/>
  <c r="A184" i="55" s="1"/>
  <c r="B185" i="55"/>
  <c r="A185" i="55" s="1"/>
  <c r="B186" i="55"/>
  <c r="A186" i="55" s="1"/>
  <c r="B187" i="55"/>
  <c r="A187" i="55" s="1"/>
  <c r="B188" i="55"/>
  <c r="A188" i="55" s="1"/>
  <c r="B189" i="55"/>
  <c r="A189" i="55" s="1"/>
  <c r="B190" i="55"/>
  <c r="A190" i="55" s="1"/>
  <c r="B191" i="55"/>
  <c r="A191" i="55" s="1"/>
  <c r="B192" i="55"/>
  <c r="A192" i="55" s="1"/>
  <c r="B193" i="55"/>
  <c r="A193" i="55" s="1"/>
  <c r="B194" i="55"/>
  <c r="A194" i="55" s="1"/>
  <c r="B195" i="55"/>
  <c r="A195" i="55" s="1"/>
  <c r="B196" i="55"/>
  <c r="A196" i="55" s="1"/>
  <c r="B197" i="55"/>
  <c r="A197" i="55" s="1"/>
  <c r="B198" i="55"/>
  <c r="A198" i="55" s="1"/>
  <c r="B199" i="55"/>
  <c r="A199" i="55" s="1"/>
  <c r="B200" i="55"/>
  <c r="A200" i="55" s="1"/>
  <c r="B201" i="55"/>
  <c r="A201" i="55" s="1"/>
  <c r="B202" i="55"/>
  <c r="A202" i="55" s="1"/>
  <c r="B203" i="55"/>
  <c r="A203" i="55" s="1"/>
  <c r="B204" i="55"/>
  <c r="A204" i="55" s="1"/>
  <c r="B205" i="55"/>
  <c r="A205" i="55" s="1"/>
  <c r="B206" i="55"/>
  <c r="O1" i="54"/>
  <c r="O2" i="54"/>
  <c r="C3" i="54"/>
  <c r="O3" i="54"/>
  <c r="C4" i="54"/>
  <c r="B6" i="54"/>
  <c r="A6" i="54" s="1"/>
  <c r="B7" i="54"/>
  <c r="A7" i="54" s="1"/>
  <c r="B8" i="54"/>
  <c r="A8" i="54" s="1"/>
  <c r="B9" i="54"/>
  <c r="A9" i="54" s="1"/>
  <c r="B10" i="54"/>
  <c r="A10" i="54" s="1"/>
  <c r="B11" i="54"/>
  <c r="A11" i="54" s="1"/>
  <c r="B12" i="54"/>
  <c r="A12" i="54" s="1"/>
  <c r="B13" i="54"/>
  <c r="A13" i="54" s="1"/>
  <c r="B14" i="54"/>
  <c r="A14" i="54" s="1"/>
  <c r="B15" i="54"/>
  <c r="A15" i="54" s="1"/>
  <c r="B16" i="54"/>
  <c r="A16" i="54" s="1"/>
  <c r="B17" i="54"/>
  <c r="A17" i="54" s="1"/>
  <c r="B18" i="54"/>
  <c r="A18" i="54" s="1"/>
  <c r="B19" i="54"/>
  <c r="A19" i="54" s="1"/>
  <c r="B20" i="54"/>
  <c r="A20" i="54" s="1"/>
  <c r="B21" i="54"/>
  <c r="A21" i="54" s="1"/>
  <c r="B22" i="54"/>
  <c r="A22" i="54" s="1"/>
  <c r="B23" i="54"/>
  <c r="A23" i="54" s="1"/>
  <c r="B24" i="54"/>
  <c r="A24" i="54" s="1"/>
  <c r="B25" i="54"/>
  <c r="A25" i="54" s="1"/>
  <c r="B26" i="54"/>
  <c r="A26" i="54" s="1"/>
  <c r="B27" i="54"/>
  <c r="A27" i="54" s="1"/>
  <c r="B28" i="54"/>
  <c r="A28" i="54" s="1"/>
  <c r="B29" i="54"/>
  <c r="A29" i="54" s="1"/>
  <c r="B30" i="54"/>
  <c r="A30" i="54" s="1"/>
  <c r="B31" i="54"/>
  <c r="A31" i="54" s="1"/>
  <c r="B32" i="54"/>
  <c r="A32" i="54" s="1"/>
  <c r="B33" i="54"/>
  <c r="A33" i="54" s="1"/>
  <c r="B34" i="54"/>
  <c r="A34" i="54" s="1"/>
  <c r="B35" i="54"/>
  <c r="A35" i="54" s="1"/>
  <c r="B36" i="54"/>
  <c r="A36" i="54" s="1"/>
  <c r="B37" i="54"/>
  <c r="A37" i="54" s="1"/>
  <c r="B38" i="54"/>
  <c r="A38" i="54" s="1"/>
  <c r="B39" i="54"/>
  <c r="A39" i="54" s="1"/>
  <c r="B40" i="54"/>
  <c r="A40" i="54" s="1"/>
  <c r="B41" i="54"/>
  <c r="A41" i="54" s="1"/>
  <c r="B42" i="54"/>
  <c r="A42" i="54" s="1"/>
  <c r="B43" i="54"/>
  <c r="A43" i="54" s="1"/>
  <c r="B44" i="54"/>
  <c r="A44" i="54" s="1"/>
  <c r="B45" i="54"/>
  <c r="A45" i="54" s="1"/>
  <c r="B46" i="54"/>
  <c r="A46" i="54" s="1"/>
  <c r="B47" i="54"/>
  <c r="A47" i="54" s="1"/>
  <c r="B48" i="54"/>
  <c r="A48" i="54" s="1"/>
  <c r="B49" i="54"/>
  <c r="A49" i="54" s="1"/>
  <c r="B50" i="54"/>
  <c r="A50" i="54" s="1"/>
  <c r="B51" i="54"/>
  <c r="A51" i="54" s="1"/>
  <c r="B52" i="54"/>
  <c r="A52" i="54" s="1"/>
  <c r="B53" i="54"/>
  <c r="A53" i="54" s="1"/>
  <c r="B54" i="54"/>
  <c r="A54" i="54" s="1"/>
  <c r="B55" i="54"/>
  <c r="A55" i="54" s="1"/>
  <c r="B56" i="54"/>
  <c r="A56" i="54" s="1"/>
  <c r="B57" i="54"/>
  <c r="A57" i="54" s="1"/>
  <c r="B58" i="54"/>
  <c r="A58" i="54" s="1"/>
  <c r="B59" i="54"/>
  <c r="A59" i="54" s="1"/>
  <c r="B60" i="54"/>
  <c r="A60" i="54" s="1"/>
  <c r="B61" i="54"/>
  <c r="A61" i="54" s="1"/>
  <c r="B62" i="54"/>
  <c r="A62" i="54" s="1"/>
  <c r="B63" i="54"/>
  <c r="A63" i="54" s="1"/>
  <c r="B64" i="54"/>
  <c r="A64" i="54" s="1"/>
  <c r="B65" i="54"/>
  <c r="A65" i="54" s="1"/>
  <c r="B66" i="54"/>
  <c r="A66" i="54" s="1"/>
  <c r="B67" i="54"/>
  <c r="A67" i="54" s="1"/>
  <c r="B68" i="54"/>
  <c r="A68" i="54" s="1"/>
  <c r="B69" i="54"/>
  <c r="A69" i="54" s="1"/>
  <c r="B70" i="54"/>
  <c r="A70" i="54" s="1"/>
  <c r="B71" i="54"/>
  <c r="A71" i="54" s="1"/>
  <c r="B72" i="54"/>
  <c r="A72" i="54" s="1"/>
  <c r="B73" i="54"/>
  <c r="A73" i="54" s="1"/>
  <c r="B74" i="54"/>
  <c r="A74" i="54" s="1"/>
  <c r="B75" i="54"/>
  <c r="A75" i="54" s="1"/>
  <c r="B76" i="54"/>
  <c r="A76" i="54" s="1"/>
  <c r="B77" i="54"/>
  <c r="A77" i="54" s="1"/>
  <c r="B78" i="54"/>
  <c r="A78" i="54" s="1"/>
  <c r="B79" i="54"/>
  <c r="A79" i="54" s="1"/>
  <c r="B80" i="54"/>
  <c r="A80" i="54" s="1"/>
  <c r="B81" i="54"/>
  <c r="A81" i="54" s="1"/>
  <c r="B82" i="54"/>
  <c r="A82" i="54" s="1"/>
  <c r="B83" i="54"/>
  <c r="A83" i="54" s="1"/>
  <c r="B84" i="54"/>
  <c r="A84" i="54" s="1"/>
  <c r="B85" i="54"/>
  <c r="A85" i="54" s="1"/>
  <c r="B86" i="54"/>
  <c r="A86" i="54" s="1"/>
  <c r="B87" i="54"/>
  <c r="A87" i="54" s="1"/>
  <c r="B88" i="54"/>
  <c r="A88" i="54" s="1"/>
  <c r="B89" i="54"/>
  <c r="A89" i="54" s="1"/>
  <c r="B90" i="54"/>
  <c r="A90" i="54" s="1"/>
  <c r="B91" i="54"/>
  <c r="A91" i="54" s="1"/>
  <c r="B92" i="54"/>
  <c r="A92" i="54" s="1"/>
  <c r="B93" i="54"/>
  <c r="A93" i="54" s="1"/>
  <c r="B94" i="54"/>
  <c r="A94" i="54" s="1"/>
  <c r="B95" i="54"/>
  <c r="A95" i="54" s="1"/>
  <c r="B96" i="54"/>
  <c r="A96" i="54" s="1"/>
  <c r="B97" i="54"/>
  <c r="A97" i="54" s="1"/>
  <c r="B98" i="54"/>
  <c r="A98" i="54" s="1"/>
  <c r="B99" i="54"/>
  <c r="A99" i="54" s="1"/>
  <c r="B100" i="54"/>
  <c r="A100" i="54" s="1"/>
  <c r="B101" i="54"/>
  <c r="A101" i="54" s="1"/>
  <c r="B102" i="54"/>
  <c r="A102" i="54" s="1"/>
  <c r="B103" i="54"/>
  <c r="A103" i="54" s="1"/>
  <c r="B104" i="54"/>
  <c r="A104" i="54" s="1"/>
  <c r="B105" i="54"/>
  <c r="A105" i="54" s="1"/>
  <c r="B106" i="54"/>
  <c r="A106" i="54" s="1"/>
  <c r="B107" i="54"/>
  <c r="A107" i="54" s="1"/>
  <c r="B108" i="54"/>
  <c r="A108" i="54" s="1"/>
  <c r="B109" i="54"/>
  <c r="A109" i="54" s="1"/>
  <c r="B110" i="54"/>
  <c r="A110" i="54" s="1"/>
  <c r="B111" i="54"/>
  <c r="A111" i="54" s="1"/>
  <c r="B112" i="54"/>
  <c r="A112" i="54" s="1"/>
  <c r="B113" i="54"/>
  <c r="A113" i="54" s="1"/>
  <c r="B114" i="54"/>
  <c r="A114" i="54" s="1"/>
  <c r="B115" i="54"/>
  <c r="A115" i="54" s="1"/>
  <c r="B116" i="54"/>
  <c r="A116" i="54" s="1"/>
  <c r="B117" i="54"/>
  <c r="A117" i="54" s="1"/>
  <c r="B118" i="54"/>
  <c r="A118" i="54" s="1"/>
  <c r="B119" i="54"/>
  <c r="A119" i="54" s="1"/>
  <c r="B120" i="54"/>
  <c r="A120" i="54" s="1"/>
  <c r="B121" i="54"/>
  <c r="A121" i="54" s="1"/>
  <c r="B122" i="54"/>
  <c r="A122" i="54" s="1"/>
  <c r="B123" i="54"/>
  <c r="A123" i="54" s="1"/>
  <c r="B124" i="54"/>
  <c r="A124" i="54" s="1"/>
  <c r="B125" i="54"/>
  <c r="A125" i="54" s="1"/>
  <c r="B126" i="54"/>
  <c r="A126" i="54" s="1"/>
  <c r="B127" i="54"/>
  <c r="A127" i="54" s="1"/>
  <c r="B128" i="54"/>
  <c r="A128" i="54" s="1"/>
  <c r="B129" i="54"/>
  <c r="A129" i="54" s="1"/>
  <c r="B130" i="54"/>
  <c r="A130" i="54" s="1"/>
  <c r="B131" i="54"/>
  <c r="A131" i="54" s="1"/>
  <c r="B132" i="54"/>
  <c r="A132" i="54" s="1"/>
  <c r="B133" i="54"/>
  <c r="A133" i="54" s="1"/>
  <c r="B134" i="54"/>
  <c r="A134" i="54" s="1"/>
  <c r="B135" i="54"/>
  <c r="A135" i="54" s="1"/>
  <c r="B136" i="54"/>
  <c r="A136" i="54" s="1"/>
  <c r="B137" i="54"/>
  <c r="A137" i="54" s="1"/>
  <c r="B138" i="54"/>
  <c r="A138" i="54" s="1"/>
  <c r="B139" i="54"/>
  <c r="A139" i="54" s="1"/>
  <c r="B140" i="54"/>
  <c r="A140" i="54" s="1"/>
  <c r="B141" i="54"/>
  <c r="A141" i="54" s="1"/>
  <c r="B142" i="54"/>
  <c r="A142" i="54" s="1"/>
  <c r="B143" i="54"/>
  <c r="A143" i="54" s="1"/>
  <c r="B144" i="54"/>
  <c r="A144" i="54" s="1"/>
  <c r="B145" i="54"/>
  <c r="A145" i="54" s="1"/>
  <c r="B146" i="54"/>
  <c r="A146" i="54" s="1"/>
  <c r="B147" i="54"/>
  <c r="A147" i="54" s="1"/>
  <c r="B148" i="54"/>
  <c r="A148" i="54" s="1"/>
  <c r="B149" i="54"/>
  <c r="A149" i="54" s="1"/>
  <c r="B150" i="54"/>
  <c r="A150" i="54" s="1"/>
  <c r="B151" i="54"/>
  <c r="A151" i="54" s="1"/>
  <c r="B152" i="54"/>
  <c r="A152" i="54" s="1"/>
  <c r="B153" i="54"/>
  <c r="A153" i="54" s="1"/>
  <c r="B154" i="54"/>
  <c r="A154" i="54" s="1"/>
  <c r="B155" i="54"/>
  <c r="A155" i="54" s="1"/>
  <c r="B156" i="54"/>
  <c r="A156" i="54" s="1"/>
  <c r="B157" i="54"/>
  <c r="A157" i="54" s="1"/>
  <c r="B158" i="54"/>
  <c r="A158" i="54" s="1"/>
  <c r="B159" i="54"/>
  <c r="A159" i="54" s="1"/>
  <c r="B160" i="54"/>
  <c r="A160" i="54" s="1"/>
  <c r="B161" i="54"/>
  <c r="A161" i="54" s="1"/>
  <c r="B162" i="54"/>
  <c r="A162" i="54" s="1"/>
  <c r="B163" i="54"/>
  <c r="A163" i="54" s="1"/>
  <c r="B164" i="54"/>
  <c r="A164" i="54" s="1"/>
  <c r="B165" i="54"/>
  <c r="A165" i="54" s="1"/>
  <c r="B166" i="54"/>
  <c r="A166" i="54" s="1"/>
  <c r="B167" i="54"/>
  <c r="A167" i="54" s="1"/>
  <c r="B168" i="54"/>
  <c r="A168" i="54" s="1"/>
  <c r="B169" i="54"/>
  <c r="A169" i="54" s="1"/>
  <c r="B170" i="54"/>
  <c r="A170" i="54" s="1"/>
  <c r="B171" i="54"/>
  <c r="A171" i="54" s="1"/>
  <c r="B172" i="54"/>
  <c r="A172" i="54" s="1"/>
  <c r="B173" i="54"/>
  <c r="A173" i="54" s="1"/>
  <c r="B174" i="54"/>
  <c r="A174" i="54" s="1"/>
  <c r="B175" i="54"/>
  <c r="A175" i="54" s="1"/>
  <c r="B176" i="54"/>
  <c r="A176" i="54" s="1"/>
  <c r="B177" i="54"/>
  <c r="A177" i="54" s="1"/>
  <c r="B178" i="54"/>
  <c r="A178" i="54" s="1"/>
  <c r="B179" i="54"/>
  <c r="A179" i="54" s="1"/>
  <c r="B180" i="54"/>
  <c r="A180" i="54" s="1"/>
  <c r="B181" i="54"/>
  <c r="A181" i="54" s="1"/>
  <c r="B182" i="54"/>
  <c r="A182" i="54" s="1"/>
  <c r="B183" i="54"/>
  <c r="A183" i="54" s="1"/>
  <c r="B184" i="54"/>
  <c r="A184" i="54" s="1"/>
  <c r="B185" i="54"/>
  <c r="A185" i="54" s="1"/>
  <c r="B186" i="54"/>
  <c r="A186" i="54" s="1"/>
  <c r="B187" i="54"/>
  <c r="A187" i="54" s="1"/>
  <c r="B188" i="54"/>
  <c r="A188" i="54" s="1"/>
  <c r="B189" i="54"/>
  <c r="A189" i="54" s="1"/>
  <c r="B190" i="54"/>
  <c r="A190" i="54" s="1"/>
  <c r="B191" i="54"/>
  <c r="A191" i="54" s="1"/>
  <c r="B192" i="54"/>
  <c r="A192" i="54" s="1"/>
  <c r="B193" i="54"/>
  <c r="A193" i="54" s="1"/>
  <c r="B194" i="54"/>
  <c r="A194" i="54" s="1"/>
  <c r="B195" i="54"/>
  <c r="A195" i="54" s="1"/>
  <c r="B196" i="54"/>
  <c r="A196" i="54" s="1"/>
  <c r="B197" i="54"/>
  <c r="A197" i="54" s="1"/>
  <c r="B198" i="54"/>
  <c r="A198" i="54" s="1"/>
  <c r="B199" i="54"/>
  <c r="A199" i="54" s="1"/>
  <c r="B200" i="54"/>
  <c r="A200" i="54" s="1"/>
  <c r="B201" i="54"/>
  <c r="A201" i="54" s="1"/>
  <c r="B202" i="54"/>
  <c r="A202" i="54" s="1"/>
  <c r="B203" i="54"/>
  <c r="A203" i="54" s="1"/>
  <c r="B204" i="54"/>
  <c r="A204" i="54" s="1"/>
  <c r="B205" i="54"/>
  <c r="A205" i="54" s="1"/>
  <c r="B206" i="54"/>
  <c r="V2" i="40"/>
  <c r="W2" i="40"/>
  <c r="X2" i="40"/>
  <c r="B3" i="40"/>
  <c r="O3" i="40"/>
  <c r="B4" i="40"/>
  <c r="O4" i="40"/>
  <c r="A5" i="40"/>
  <c r="D5" i="40"/>
  <c r="O5" i="40"/>
  <c r="P5" i="40" s="1"/>
  <c r="O6" i="40"/>
  <c r="P6" i="40" s="1"/>
  <c r="B7" i="40"/>
  <c r="B8" i="40" s="1"/>
  <c r="B9" i="40" s="1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B192" i="40" s="1"/>
  <c r="B193" i="40" s="1"/>
  <c r="B194" i="40" s="1"/>
  <c r="B195" i="40" s="1"/>
  <c r="B196" i="40" s="1"/>
  <c r="B197" i="40" s="1"/>
  <c r="B198" i="40" s="1"/>
  <c r="B199" i="40" s="1"/>
  <c r="B200" i="40" s="1"/>
  <c r="O7" i="40"/>
  <c r="O8" i="40"/>
  <c r="P8" i="40" s="1"/>
  <c r="G9" i="40"/>
  <c r="O9" i="40"/>
  <c r="O10" i="40"/>
  <c r="P10" i="40" s="1"/>
  <c r="O11" i="40"/>
  <c r="O12" i="40"/>
  <c r="O13" i="40"/>
  <c r="O14" i="40"/>
  <c r="O15" i="40"/>
  <c r="P15" i="40" s="1"/>
  <c r="O16" i="40"/>
  <c r="O17" i="40"/>
  <c r="O18" i="40"/>
  <c r="O19" i="40"/>
  <c r="O20" i="40"/>
  <c r="P20" i="40" s="1"/>
  <c r="O21" i="40"/>
  <c r="O22" i="40"/>
  <c r="P22" i="40" s="1"/>
  <c r="O23" i="40"/>
  <c r="O24" i="40"/>
  <c r="P24" i="40" s="1"/>
  <c r="O25" i="40"/>
  <c r="O26" i="40"/>
  <c r="P26" i="40" s="1"/>
  <c r="O27" i="40"/>
  <c r="O28" i="40"/>
  <c r="O29" i="40"/>
  <c r="P29" i="40" s="1"/>
  <c r="O30" i="40"/>
  <c r="T30" i="40" s="1"/>
  <c r="O31" i="40"/>
  <c r="O32" i="40"/>
  <c r="T32" i="40" s="1"/>
  <c r="O33" i="40"/>
  <c r="O34" i="40"/>
  <c r="P34" i="40" s="1"/>
  <c r="O35" i="40"/>
  <c r="O36" i="40"/>
  <c r="T36" i="40" s="1"/>
  <c r="O37" i="40"/>
  <c r="T37" i="40" s="1"/>
  <c r="O38" i="40"/>
  <c r="O39" i="40"/>
  <c r="O40" i="40"/>
  <c r="O41" i="40"/>
  <c r="T41" i="40" s="1"/>
  <c r="O42" i="40"/>
  <c r="T42" i="40" s="1"/>
  <c r="O43" i="40"/>
  <c r="O44" i="40"/>
  <c r="O45" i="40"/>
  <c r="O46" i="40"/>
  <c r="P46" i="40" s="1"/>
  <c r="O47" i="40"/>
  <c r="T47" i="40" s="1"/>
  <c r="O48" i="40"/>
  <c r="O49" i="40"/>
  <c r="P49" i="40" s="1"/>
  <c r="O50" i="40"/>
  <c r="T50" i="40" s="1"/>
  <c r="O51" i="40"/>
  <c r="P51" i="40" s="1"/>
  <c r="O52" i="40"/>
  <c r="O53" i="40"/>
  <c r="T53" i="40" s="1"/>
  <c r="O54" i="40"/>
  <c r="T54" i="40" s="1"/>
  <c r="O55" i="40"/>
  <c r="T55" i="40" s="1"/>
  <c r="O56" i="40"/>
  <c r="O57" i="40"/>
  <c r="P57" i="40" s="1"/>
  <c r="O58" i="40"/>
  <c r="P58" i="40" s="1"/>
  <c r="O59" i="40"/>
  <c r="O60" i="40"/>
  <c r="O61" i="40"/>
  <c r="T61" i="40" s="1"/>
  <c r="O62" i="40"/>
  <c r="O63" i="40"/>
  <c r="T63" i="40" s="1"/>
  <c r="O64" i="40"/>
  <c r="O65" i="40"/>
  <c r="O66" i="40"/>
  <c r="P66" i="40" s="1"/>
  <c r="O67" i="40"/>
  <c r="S67" i="40" s="1"/>
  <c r="O68" i="40"/>
  <c r="O69" i="40"/>
  <c r="T69" i="40" s="1"/>
  <c r="O70" i="40"/>
  <c r="O71" i="40"/>
  <c r="T71" i="40" s="1"/>
  <c r="O72" i="40"/>
  <c r="P72" i="40" s="1"/>
  <c r="O73" i="40"/>
  <c r="T73" i="40" s="1"/>
  <c r="O74" i="40"/>
  <c r="T74" i="40" s="1"/>
  <c r="O75" i="40"/>
  <c r="O76" i="40"/>
  <c r="P76" i="40" s="1"/>
  <c r="O77" i="40"/>
  <c r="P77" i="40" s="1"/>
  <c r="O78" i="40"/>
  <c r="T78" i="40" s="1"/>
  <c r="O79" i="40"/>
  <c r="O80" i="40"/>
  <c r="P80" i="40" s="1"/>
  <c r="O81" i="40"/>
  <c r="T81" i="40" s="1"/>
  <c r="O82" i="40"/>
  <c r="P82" i="40" s="1"/>
  <c r="O83" i="40"/>
  <c r="O84" i="40"/>
  <c r="P84" i="40" s="1"/>
  <c r="O85" i="40"/>
  <c r="O86" i="40"/>
  <c r="T86" i="40" s="1"/>
  <c r="O87" i="40"/>
  <c r="T87" i="40" s="1"/>
  <c r="O88" i="40"/>
  <c r="T88" i="40" s="1"/>
  <c r="O89" i="40"/>
  <c r="T89" i="40" s="1"/>
  <c r="O90" i="40"/>
  <c r="T90" i="40" s="1"/>
  <c r="O91" i="40"/>
  <c r="O92" i="40"/>
  <c r="T92" i="40" s="1"/>
  <c r="O93" i="40"/>
  <c r="T93" i="40" s="1"/>
  <c r="O94" i="40"/>
  <c r="O95" i="40"/>
  <c r="T95" i="40" s="1"/>
  <c r="O96" i="40"/>
  <c r="O97" i="40"/>
  <c r="T97" i="40" s="1"/>
  <c r="O98" i="40"/>
  <c r="O99" i="40"/>
  <c r="T99" i="40" s="1"/>
  <c r="O100" i="40"/>
  <c r="O101" i="40"/>
  <c r="T101" i="40" s="1"/>
  <c r="O102" i="40"/>
  <c r="O103" i="40"/>
  <c r="T103" i="40" s="1"/>
  <c r="O104" i="40"/>
  <c r="T104" i="40" s="1"/>
  <c r="O105" i="40"/>
  <c r="T105" i="40" s="1"/>
  <c r="O106" i="40"/>
  <c r="T106" i="40" s="1"/>
  <c r="O107" i="40"/>
  <c r="T107" i="40" s="1"/>
  <c r="O108" i="40"/>
  <c r="O109" i="40"/>
  <c r="P109" i="40" s="1"/>
  <c r="O110" i="40"/>
  <c r="T110" i="40" s="1"/>
  <c r="A111" i="40"/>
  <c r="O111" i="40"/>
  <c r="P111" i="40" s="1"/>
  <c r="A112" i="40"/>
  <c r="O112" i="40"/>
  <c r="A113" i="40"/>
  <c r="O113" i="40"/>
  <c r="P113" i="40" s="1"/>
  <c r="A114" i="40"/>
  <c r="O114" i="40"/>
  <c r="P114" i="40" s="1"/>
  <c r="A115" i="40"/>
  <c r="O115" i="40"/>
  <c r="P115" i="40" s="1"/>
  <c r="A116" i="40"/>
  <c r="O116" i="40"/>
  <c r="T116" i="40" s="1"/>
  <c r="A117" i="40"/>
  <c r="O117" i="40"/>
  <c r="A118" i="40"/>
  <c r="O118" i="40"/>
  <c r="A119" i="40"/>
  <c r="O119" i="40"/>
  <c r="A120" i="40"/>
  <c r="O120" i="40"/>
  <c r="P120" i="40" s="1"/>
  <c r="A121" i="40"/>
  <c r="O121" i="40"/>
  <c r="P121" i="40" s="1"/>
  <c r="A122" i="40"/>
  <c r="O122" i="40"/>
  <c r="T122" i="40" s="1"/>
  <c r="A123" i="40"/>
  <c r="O123" i="40"/>
  <c r="P123" i="40" s="1"/>
  <c r="A124" i="40"/>
  <c r="O124" i="40"/>
  <c r="P124" i="40" s="1"/>
  <c r="A125" i="40"/>
  <c r="O125" i="40"/>
  <c r="A126" i="40"/>
  <c r="O126" i="40"/>
  <c r="P126" i="40" s="1"/>
  <c r="A127" i="40"/>
  <c r="O127" i="40"/>
  <c r="A128" i="40"/>
  <c r="O128" i="40"/>
  <c r="P128" i="40" s="1"/>
  <c r="A129" i="40"/>
  <c r="O129" i="40"/>
  <c r="A130" i="40"/>
  <c r="O130" i="40"/>
  <c r="P130" i="40" s="1"/>
  <c r="A131" i="40"/>
  <c r="O131" i="40"/>
  <c r="P131" i="40" s="1"/>
  <c r="A132" i="40"/>
  <c r="O132" i="40"/>
  <c r="T132" i="40" s="1"/>
  <c r="A133" i="40"/>
  <c r="O133" i="40"/>
  <c r="A134" i="40"/>
  <c r="O134" i="40"/>
  <c r="T134" i="40" s="1"/>
  <c r="A135" i="40"/>
  <c r="O135" i="40"/>
  <c r="A136" i="40"/>
  <c r="O136" i="40"/>
  <c r="P136" i="40" s="1"/>
  <c r="A137" i="40"/>
  <c r="O137" i="40"/>
  <c r="P137" i="40" s="1"/>
  <c r="A138" i="40"/>
  <c r="O138" i="40"/>
  <c r="P138" i="40" s="1"/>
  <c r="A139" i="40"/>
  <c r="O139" i="40"/>
  <c r="A140" i="40"/>
  <c r="O140" i="40"/>
  <c r="P140" i="40" s="1"/>
  <c r="A141" i="40"/>
  <c r="O141" i="40"/>
  <c r="A142" i="40"/>
  <c r="O142" i="40"/>
  <c r="P142" i="40" s="1"/>
  <c r="A143" i="40"/>
  <c r="O143" i="40"/>
  <c r="P143" i="40" s="1"/>
  <c r="A144" i="40"/>
  <c r="O144" i="40"/>
  <c r="A145" i="40"/>
  <c r="O145" i="40"/>
  <c r="P145" i="40" s="1"/>
  <c r="A146" i="40"/>
  <c r="O146" i="40"/>
  <c r="P146" i="40" s="1"/>
  <c r="A147" i="40"/>
  <c r="O147" i="40"/>
  <c r="P147" i="40" s="1"/>
  <c r="A148" i="40"/>
  <c r="O148" i="40"/>
  <c r="P148" i="40" s="1"/>
  <c r="A149" i="40"/>
  <c r="O149" i="40"/>
  <c r="P149" i="40" s="1"/>
  <c r="A150" i="40"/>
  <c r="O150" i="40"/>
  <c r="A151" i="40"/>
  <c r="O151" i="40"/>
  <c r="P151" i="40" s="1"/>
  <c r="A152" i="40"/>
  <c r="O152" i="40"/>
  <c r="P152" i="40" s="1"/>
  <c r="A153" i="40"/>
  <c r="O153" i="40"/>
  <c r="A154" i="40"/>
  <c r="O154" i="40"/>
  <c r="A155" i="40"/>
  <c r="O155" i="40"/>
  <c r="P155" i="40" s="1"/>
  <c r="A156" i="40"/>
  <c r="O156" i="40"/>
  <c r="T156" i="40" s="1"/>
  <c r="A157" i="40"/>
  <c r="O157" i="40"/>
  <c r="A158" i="40"/>
  <c r="O158" i="40"/>
  <c r="A159" i="40"/>
  <c r="O159" i="40"/>
  <c r="A160" i="40"/>
  <c r="O160" i="40"/>
  <c r="T160" i="40" s="1"/>
  <c r="A161" i="40"/>
  <c r="O161" i="40"/>
  <c r="A162" i="40"/>
  <c r="O162" i="40"/>
  <c r="T162" i="40" s="1"/>
  <c r="A163" i="40"/>
  <c r="O163" i="40"/>
  <c r="A164" i="40"/>
  <c r="O164" i="40"/>
  <c r="P164" i="40" s="1"/>
  <c r="A165" i="40"/>
  <c r="O165" i="40"/>
  <c r="A166" i="40"/>
  <c r="O166" i="40"/>
  <c r="T166" i="40" s="1"/>
  <c r="A167" i="40"/>
  <c r="O167" i="40"/>
  <c r="A168" i="40"/>
  <c r="O168" i="40"/>
  <c r="P168" i="40" s="1"/>
  <c r="A169" i="40"/>
  <c r="O169" i="40"/>
  <c r="A170" i="40"/>
  <c r="O170" i="40"/>
  <c r="A171" i="40"/>
  <c r="O171" i="40"/>
  <c r="A172" i="40"/>
  <c r="O172" i="40"/>
  <c r="P172" i="40" s="1"/>
  <c r="A173" i="40"/>
  <c r="O173" i="40"/>
  <c r="A174" i="40"/>
  <c r="O174" i="40"/>
  <c r="A175" i="40"/>
  <c r="O175" i="40"/>
  <c r="A176" i="40"/>
  <c r="O176" i="40"/>
  <c r="P176" i="40" s="1"/>
  <c r="A177" i="40"/>
  <c r="O177" i="40"/>
  <c r="A178" i="40"/>
  <c r="O178" i="40"/>
  <c r="P178" i="40" s="1"/>
  <c r="A179" i="40"/>
  <c r="O179" i="40"/>
  <c r="P179" i="40" s="1"/>
  <c r="A180" i="40"/>
  <c r="O180" i="40"/>
  <c r="T180" i="40" s="1"/>
  <c r="A181" i="40"/>
  <c r="O181" i="40"/>
  <c r="A182" i="40"/>
  <c r="O182" i="40"/>
  <c r="P182" i="40" s="1"/>
  <c r="A183" i="40"/>
  <c r="O183" i="40"/>
  <c r="P183" i="40" s="1"/>
  <c r="A184" i="40"/>
  <c r="O184" i="40"/>
  <c r="T184" i="40" s="1"/>
  <c r="A185" i="40"/>
  <c r="O185" i="40"/>
  <c r="A186" i="40"/>
  <c r="O186" i="40"/>
  <c r="P186" i="40" s="1"/>
  <c r="A187" i="40"/>
  <c r="O187" i="40"/>
  <c r="P187" i="40" s="1"/>
  <c r="A188" i="40"/>
  <c r="O188" i="40"/>
  <c r="T188" i="40" s="1"/>
  <c r="A189" i="40"/>
  <c r="O189" i="40"/>
  <c r="A190" i="40"/>
  <c r="O190" i="40"/>
  <c r="P190" i="40" s="1"/>
  <c r="A191" i="40"/>
  <c r="O191" i="40"/>
  <c r="P191" i="40" s="1"/>
  <c r="A192" i="40"/>
  <c r="O192" i="40"/>
  <c r="T192" i="40" s="1"/>
  <c r="A193" i="40"/>
  <c r="O193" i="40"/>
  <c r="A194" i="40"/>
  <c r="O194" i="40"/>
  <c r="P194" i="40" s="1"/>
  <c r="A195" i="40"/>
  <c r="O195" i="40"/>
  <c r="P195" i="40" s="1"/>
  <c r="A196" i="40"/>
  <c r="O196" i="40"/>
  <c r="T196" i="40" s="1"/>
  <c r="A197" i="40"/>
  <c r="O197" i="40"/>
  <c r="T197" i="40" s="1"/>
  <c r="A198" i="40"/>
  <c r="O198" i="40"/>
  <c r="A199" i="40"/>
  <c r="O199" i="40"/>
  <c r="P199" i="40" s="1"/>
  <c r="A200" i="40"/>
  <c r="O200" i="40"/>
  <c r="T200" i="40" s="1"/>
  <c r="O262" i="40"/>
  <c r="O263" i="40"/>
  <c r="O264" i="40"/>
  <c r="O265" i="40"/>
  <c r="O266" i="40"/>
  <c r="O267" i="40"/>
  <c r="O268" i="40"/>
  <c r="O269" i="40"/>
  <c r="O270" i="40"/>
  <c r="O271" i="40"/>
  <c r="O272" i="40"/>
  <c r="O273" i="40"/>
  <c r="O274" i="40"/>
  <c r="O275" i="40"/>
  <c r="O276" i="40"/>
  <c r="O277" i="40"/>
  <c r="O278" i="40"/>
  <c r="O279" i="40"/>
  <c r="O280" i="40"/>
  <c r="O281" i="40"/>
  <c r="O282" i="40"/>
  <c r="O283" i="40"/>
  <c r="O284" i="40"/>
  <c r="O285" i="40"/>
  <c r="O286" i="40"/>
  <c r="O287" i="40"/>
  <c r="O288" i="40"/>
  <c r="O289" i="40"/>
  <c r="O290" i="40"/>
  <c r="O291" i="40"/>
  <c r="O292" i="40"/>
  <c r="O293" i="40"/>
  <c r="O294" i="40"/>
  <c r="O295" i="40"/>
  <c r="O296" i="40"/>
  <c r="O297" i="40"/>
  <c r="O298" i="40"/>
  <c r="O299" i="40"/>
  <c r="O300" i="40"/>
  <c r="O301" i="40"/>
  <c r="O302" i="40"/>
  <c r="O303" i="40"/>
  <c r="O304" i="40"/>
  <c r="O305" i="40"/>
  <c r="O306" i="40"/>
  <c r="O307" i="40"/>
  <c r="O308" i="40"/>
  <c r="O309" i="40"/>
  <c r="O310" i="40"/>
  <c r="O311" i="40"/>
  <c r="O312" i="40"/>
  <c r="O313" i="40"/>
  <c r="O314" i="40"/>
  <c r="O315" i="40"/>
  <c r="O316" i="40"/>
  <c r="O317" i="40"/>
  <c r="O318" i="40"/>
  <c r="O319" i="40"/>
  <c r="O320" i="40"/>
  <c r="O321" i="40"/>
  <c r="O322" i="40"/>
  <c r="O323" i="40"/>
  <c r="O324" i="40"/>
  <c r="O325" i="40"/>
  <c r="O326" i="40"/>
  <c r="O327" i="40"/>
  <c r="O328" i="40"/>
  <c r="O329" i="40"/>
  <c r="O330" i="40"/>
  <c r="O331" i="40"/>
  <c r="O332" i="40"/>
  <c r="O333" i="40"/>
  <c r="O334" i="40"/>
  <c r="O335" i="40"/>
  <c r="O336" i="40"/>
  <c r="O337" i="40"/>
  <c r="O338" i="40"/>
  <c r="O339" i="40"/>
  <c r="O340" i="40"/>
  <c r="O341" i="40"/>
  <c r="O342" i="40"/>
  <c r="O343" i="40"/>
  <c r="O344" i="40"/>
  <c r="B3" i="56"/>
  <c r="B3" i="57" s="1"/>
  <c r="R3" i="56"/>
  <c r="B4" i="56"/>
  <c r="R4" i="56"/>
  <c r="S4" i="56" s="1"/>
  <c r="R5" i="56"/>
  <c r="S5" i="56" s="1"/>
  <c r="B6" i="56"/>
  <c r="B6" i="57" s="1"/>
  <c r="R6" i="56"/>
  <c r="S6" i="56" s="1"/>
  <c r="B7" i="56"/>
  <c r="B7" i="57" s="1"/>
  <c r="R7" i="56"/>
  <c r="S7" i="56" s="1"/>
  <c r="B8" i="56"/>
  <c r="B8" i="57" s="1"/>
  <c r="R8" i="56"/>
  <c r="S8" i="56" s="1"/>
  <c r="B9" i="56"/>
  <c r="B9" i="57" s="1"/>
  <c r="R9" i="56"/>
  <c r="B10" i="56"/>
  <c r="B10" i="57" s="1"/>
  <c r="R10" i="56"/>
  <c r="S10" i="56" s="1"/>
  <c r="B11" i="56"/>
  <c r="B11" i="57" s="1"/>
  <c r="R11" i="56"/>
  <c r="B12" i="56"/>
  <c r="K12" i="56"/>
  <c r="R12" i="56"/>
  <c r="S12" i="56" s="1"/>
  <c r="B13" i="56"/>
  <c r="B13" i="57" s="1"/>
  <c r="K13" i="56"/>
  <c r="R13" i="56"/>
  <c r="S13" i="56" s="1"/>
  <c r="B14" i="56"/>
  <c r="B14" i="57" s="1"/>
  <c r="K14" i="56"/>
  <c r="R14" i="56"/>
  <c r="S14" i="56" s="1"/>
  <c r="B15" i="56"/>
  <c r="B15" i="57" s="1"/>
  <c r="K15" i="56"/>
  <c r="R15" i="56"/>
  <c r="B16" i="56"/>
  <c r="B16" i="57" s="1"/>
  <c r="K16" i="57" s="1"/>
  <c r="K16" i="56"/>
  <c r="R16" i="56"/>
  <c r="S16" i="56" s="1"/>
  <c r="B17" i="56"/>
  <c r="B17" i="57" s="1"/>
  <c r="K17" i="56"/>
  <c r="R17" i="56"/>
  <c r="B18" i="56"/>
  <c r="B18" i="57" s="1"/>
  <c r="K18" i="57" s="1"/>
  <c r="K18" i="56"/>
  <c r="R18" i="56"/>
  <c r="S18" i="56" s="1"/>
  <c r="B19" i="56"/>
  <c r="K19" i="56"/>
  <c r="R19" i="56"/>
  <c r="B20" i="56"/>
  <c r="K20" i="56"/>
  <c r="J20" i="56" s="1"/>
  <c r="L20" i="57" s="1"/>
  <c r="R20" i="56"/>
  <c r="S20" i="56" s="1"/>
  <c r="B21" i="56"/>
  <c r="B21" i="57" s="1"/>
  <c r="D21" i="57" s="1"/>
  <c r="K21" i="56"/>
  <c r="J21" i="56" s="1"/>
  <c r="L21" i="57" s="1"/>
  <c r="R21" i="56"/>
  <c r="S21" i="56" s="1"/>
  <c r="B22" i="56"/>
  <c r="B22" i="57" s="1"/>
  <c r="A22" i="57" s="1"/>
  <c r="K22" i="56"/>
  <c r="J22" i="56" s="1"/>
  <c r="L22" i="57" s="1"/>
  <c r="R22" i="56"/>
  <c r="S22" i="56" s="1"/>
  <c r="B23" i="56"/>
  <c r="B23" i="57" s="1"/>
  <c r="I23" i="57" s="1"/>
  <c r="K23" i="56"/>
  <c r="J23" i="56" s="1"/>
  <c r="L23" i="57" s="1"/>
  <c r="R23" i="56"/>
  <c r="B24" i="56"/>
  <c r="B24" i="57" s="1"/>
  <c r="K24" i="57" s="1"/>
  <c r="K24" i="56"/>
  <c r="J24" i="56" s="1"/>
  <c r="L24" i="57" s="1"/>
  <c r="R24" i="56"/>
  <c r="B25" i="56"/>
  <c r="B25" i="57" s="1"/>
  <c r="H25" i="57" s="1"/>
  <c r="K25" i="56"/>
  <c r="J25" i="56" s="1"/>
  <c r="L25" i="57" s="1"/>
  <c r="R25" i="56"/>
  <c r="S25" i="56" s="1"/>
  <c r="B26" i="56"/>
  <c r="B26" i="57" s="1"/>
  <c r="H26" i="57" s="1"/>
  <c r="K26" i="56"/>
  <c r="J26" i="56" s="1"/>
  <c r="L26" i="57" s="1"/>
  <c r="R26" i="56"/>
  <c r="S26" i="56" s="1"/>
  <c r="B27" i="56"/>
  <c r="B27" i="57" s="1"/>
  <c r="H27" i="57" s="1"/>
  <c r="K27" i="56"/>
  <c r="J27" i="56" s="1"/>
  <c r="L27" i="57" s="1"/>
  <c r="R27" i="56"/>
  <c r="S27" i="56" s="1"/>
  <c r="B28" i="56"/>
  <c r="B28" i="57" s="1"/>
  <c r="F28" i="57" s="1"/>
  <c r="K28" i="56"/>
  <c r="J28" i="56" s="1"/>
  <c r="L28" i="57" s="1"/>
  <c r="R28" i="56"/>
  <c r="S28" i="56" s="1"/>
  <c r="B29" i="56"/>
  <c r="B29" i="57" s="1"/>
  <c r="G29" i="57" s="1"/>
  <c r="K29" i="56"/>
  <c r="J29" i="56" s="1"/>
  <c r="L29" i="57" s="1"/>
  <c r="R29" i="56"/>
  <c r="B30" i="56"/>
  <c r="B30" i="57" s="1"/>
  <c r="K30" i="57" s="1"/>
  <c r="K30" i="56"/>
  <c r="J30" i="56" s="1"/>
  <c r="L30" i="57" s="1"/>
  <c r="R30" i="56"/>
  <c r="B31" i="56"/>
  <c r="B31" i="57" s="1"/>
  <c r="H31" i="57" s="1"/>
  <c r="K31" i="56"/>
  <c r="J31" i="56" s="1"/>
  <c r="L31" i="57" s="1"/>
  <c r="R31" i="56"/>
  <c r="B32" i="56"/>
  <c r="B32" i="57" s="1"/>
  <c r="K32" i="57" s="1"/>
  <c r="K32" i="56"/>
  <c r="J32" i="56" s="1"/>
  <c r="L32" i="57" s="1"/>
  <c r="R32" i="56"/>
  <c r="S32" i="56" s="1"/>
  <c r="B33" i="56"/>
  <c r="B33" i="57" s="1"/>
  <c r="H33" i="57" s="1"/>
  <c r="K33" i="56"/>
  <c r="J33" i="56" s="1"/>
  <c r="L33" i="57" s="1"/>
  <c r="R33" i="56"/>
  <c r="B34" i="56"/>
  <c r="B34" i="57" s="1"/>
  <c r="I34" i="57" s="1"/>
  <c r="K34" i="56"/>
  <c r="J34" i="56" s="1"/>
  <c r="L34" i="57" s="1"/>
  <c r="R34" i="56"/>
  <c r="S34" i="56" s="1"/>
  <c r="B35" i="56"/>
  <c r="B35" i="57" s="1"/>
  <c r="G35" i="57" s="1"/>
  <c r="K35" i="56"/>
  <c r="J35" i="56" s="1"/>
  <c r="L35" i="57" s="1"/>
  <c r="R35" i="56"/>
  <c r="S35" i="56" s="1"/>
  <c r="B36" i="56"/>
  <c r="B36" i="57" s="1"/>
  <c r="D36" i="57" s="1"/>
  <c r="K36" i="56"/>
  <c r="J36" i="56" s="1"/>
  <c r="L36" i="57" s="1"/>
  <c r="R36" i="56"/>
  <c r="S36" i="56" s="1"/>
  <c r="B37" i="56"/>
  <c r="B37" i="57" s="1"/>
  <c r="G37" i="57" s="1"/>
  <c r="K37" i="56"/>
  <c r="J37" i="56" s="1"/>
  <c r="L37" i="57" s="1"/>
  <c r="R37" i="56"/>
  <c r="S37" i="56" s="1"/>
  <c r="B38" i="56"/>
  <c r="B38" i="57" s="1"/>
  <c r="K38" i="56"/>
  <c r="J38" i="56" s="1"/>
  <c r="L38" i="57" s="1"/>
  <c r="R38" i="56"/>
  <c r="W38" i="56" s="1"/>
  <c r="B39" i="56"/>
  <c r="B39" i="57" s="1"/>
  <c r="F39" i="57" s="1"/>
  <c r="K39" i="56"/>
  <c r="J39" i="56" s="1"/>
  <c r="L39" i="57" s="1"/>
  <c r="R39" i="56"/>
  <c r="B40" i="56"/>
  <c r="B40" i="57" s="1"/>
  <c r="I40" i="57" s="1"/>
  <c r="K40" i="56"/>
  <c r="J40" i="56" s="1"/>
  <c r="L40" i="57" s="1"/>
  <c r="R40" i="56"/>
  <c r="S40" i="56" s="1"/>
  <c r="B41" i="56"/>
  <c r="B41" i="57" s="1"/>
  <c r="A41" i="57" s="1"/>
  <c r="K41" i="56"/>
  <c r="J41" i="56" s="1"/>
  <c r="L41" i="57" s="1"/>
  <c r="R41" i="56"/>
  <c r="S41" i="56" s="1"/>
  <c r="B42" i="56"/>
  <c r="B42" i="57" s="1"/>
  <c r="F42" i="57" s="1"/>
  <c r="K42" i="56"/>
  <c r="J42" i="56" s="1"/>
  <c r="L42" i="57" s="1"/>
  <c r="R42" i="56"/>
  <c r="S42" i="56" s="1"/>
  <c r="B43" i="56"/>
  <c r="B43" i="57" s="1"/>
  <c r="F43" i="57" s="1"/>
  <c r="K43" i="56"/>
  <c r="J43" i="56" s="1"/>
  <c r="L43" i="57" s="1"/>
  <c r="R43" i="56"/>
  <c r="S43" i="56" s="1"/>
  <c r="B44" i="56"/>
  <c r="B44" i="57" s="1"/>
  <c r="E44" i="57" s="1"/>
  <c r="K44" i="56"/>
  <c r="J44" i="56" s="1"/>
  <c r="L44" i="57" s="1"/>
  <c r="R44" i="56"/>
  <c r="S44" i="56" s="1"/>
  <c r="B45" i="56"/>
  <c r="B45" i="57" s="1"/>
  <c r="I45" i="57" s="1"/>
  <c r="K45" i="56"/>
  <c r="J45" i="56" s="1"/>
  <c r="L45" i="57" s="1"/>
  <c r="R45" i="56"/>
  <c r="W45" i="56" s="1"/>
  <c r="B46" i="56"/>
  <c r="B46" i="57" s="1"/>
  <c r="F46" i="57" s="1"/>
  <c r="K46" i="56"/>
  <c r="J46" i="56" s="1"/>
  <c r="L46" i="57" s="1"/>
  <c r="R46" i="56"/>
  <c r="W46" i="56" s="1"/>
  <c r="B47" i="56"/>
  <c r="B47" i="57" s="1"/>
  <c r="E47" i="57" s="1"/>
  <c r="K47" i="56"/>
  <c r="J47" i="56" s="1"/>
  <c r="L47" i="57" s="1"/>
  <c r="R47" i="56"/>
  <c r="B48" i="56"/>
  <c r="B48" i="57" s="1"/>
  <c r="F48" i="57" s="1"/>
  <c r="K48" i="56"/>
  <c r="J48" i="56" s="1"/>
  <c r="L48" i="57" s="1"/>
  <c r="R48" i="56"/>
  <c r="S48" i="56" s="1"/>
  <c r="B49" i="56"/>
  <c r="B49" i="57" s="1"/>
  <c r="E49" i="57" s="1"/>
  <c r="K49" i="56"/>
  <c r="J49" i="56" s="1"/>
  <c r="L49" i="57" s="1"/>
  <c r="R49" i="56"/>
  <c r="S49" i="56" s="1"/>
  <c r="B50" i="56"/>
  <c r="B50" i="57" s="1"/>
  <c r="E50" i="57" s="1"/>
  <c r="K50" i="56"/>
  <c r="J50" i="56" s="1"/>
  <c r="L50" i="57" s="1"/>
  <c r="R50" i="56"/>
  <c r="S50" i="56" s="1"/>
  <c r="B51" i="56"/>
  <c r="B51" i="57" s="1"/>
  <c r="E51" i="57" s="1"/>
  <c r="K51" i="56"/>
  <c r="J51" i="56" s="1"/>
  <c r="L51" i="57" s="1"/>
  <c r="R51" i="56"/>
  <c r="S51" i="56" s="1"/>
  <c r="B52" i="56"/>
  <c r="B52" i="57" s="1"/>
  <c r="H52" i="57" s="1"/>
  <c r="K52" i="56"/>
  <c r="J52" i="56" s="1"/>
  <c r="L52" i="57" s="1"/>
  <c r="R52" i="56"/>
  <c r="S52" i="56" s="1"/>
  <c r="B53" i="56"/>
  <c r="B53" i="57" s="1"/>
  <c r="A53" i="57" s="1"/>
  <c r="K53" i="56"/>
  <c r="J53" i="56" s="1"/>
  <c r="L53" i="57" s="1"/>
  <c r="R53" i="56"/>
  <c r="S53" i="56" s="1"/>
  <c r="B54" i="56"/>
  <c r="B54" i="57" s="1"/>
  <c r="A54" i="57" s="1"/>
  <c r="K54" i="56"/>
  <c r="J54" i="56" s="1"/>
  <c r="L54" i="57" s="1"/>
  <c r="R54" i="56"/>
  <c r="B55" i="56"/>
  <c r="B55" i="57" s="1"/>
  <c r="K55" i="56"/>
  <c r="J55" i="56" s="1"/>
  <c r="L55" i="57" s="1"/>
  <c r="R55" i="56"/>
  <c r="B56" i="56"/>
  <c r="B56" i="57" s="1"/>
  <c r="J56" i="57" s="1"/>
  <c r="K56" i="56"/>
  <c r="J56" i="56" s="1"/>
  <c r="L56" i="57" s="1"/>
  <c r="R56" i="56"/>
  <c r="S56" i="56" s="1"/>
  <c r="B57" i="56"/>
  <c r="B57" i="57" s="1"/>
  <c r="I57" i="57" s="1"/>
  <c r="K57" i="56"/>
  <c r="J57" i="56" s="1"/>
  <c r="L57" i="57" s="1"/>
  <c r="R57" i="56"/>
  <c r="S57" i="56" s="1"/>
  <c r="B58" i="56"/>
  <c r="B58" i="57" s="1"/>
  <c r="A58" i="57" s="1"/>
  <c r="K58" i="56"/>
  <c r="J58" i="56" s="1"/>
  <c r="L58" i="57" s="1"/>
  <c r="R58" i="56"/>
  <c r="S58" i="56" s="1"/>
  <c r="B59" i="56"/>
  <c r="B59" i="57" s="1"/>
  <c r="I59" i="57" s="1"/>
  <c r="K59" i="56"/>
  <c r="J59" i="56" s="1"/>
  <c r="L59" i="57" s="1"/>
  <c r="R59" i="56"/>
  <c r="S59" i="56" s="1"/>
  <c r="B60" i="56"/>
  <c r="B60" i="57" s="1"/>
  <c r="D60" i="57" s="1"/>
  <c r="K60" i="56"/>
  <c r="J60" i="56" s="1"/>
  <c r="L60" i="57" s="1"/>
  <c r="R60" i="56"/>
  <c r="S60" i="56" s="1"/>
  <c r="B61" i="56"/>
  <c r="B61" i="57" s="1"/>
  <c r="I61" i="57" s="1"/>
  <c r="K61" i="56"/>
  <c r="J61" i="56" s="1"/>
  <c r="L61" i="57" s="1"/>
  <c r="R61" i="56"/>
  <c r="S61" i="56" s="1"/>
  <c r="B62" i="56"/>
  <c r="B62" i="57" s="1"/>
  <c r="E62" i="57" s="1"/>
  <c r="K62" i="56"/>
  <c r="J62" i="56" s="1"/>
  <c r="L62" i="57" s="1"/>
  <c r="R62" i="56"/>
  <c r="B63" i="56"/>
  <c r="B63" i="57" s="1"/>
  <c r="I63" i="57" s="1"/>
  <c r="K63" i="56"/>
  <c r="J63" i="56" s="1"/>
  <c r="L63" i="57" s="1"/>
  <c r="R63" i="56"/>
  <c r="B64" i="56"/>
  <c r="B64" i="57" s="1"/>
  <c r="H64" i="57" s="1"/>
  <c r="K64" i="56"/>
  <c r="J64" i="56" s="1"/>
  <c r="L64" i="57" s="1"/>
  <c r="R64" i="56"/>
  <c r="S64" i="56" s="1"/>
  <c r="B65" i="56"/>
  <c r="B65" i="57" s="1"/>
  <c r="J65" i="57" s="1"/>
  <c r="K65" i="56"/>
  <c r="J65" i="56" s="1"/>
  <c r="L65" i="57" s="1"/>
  <c r="R65" i="56"/>
  <c r="S65" i="56" s="1"/>
  <c r="B66" i="56"/>
  <c r="B66" i="57" s="1"/>
  <c r="H66" i="57" s="1"/>
  <c r="K66" i="56"/>
  <c r="J66" i="56" s="1"/>
  <c r="L66" i="57" s="1"/>
  <c r="R66" i="56"/>
  <c r="S66" i="56" s="1"/>
  <c r="B67" i="56"/>
  <c r="B67" i="57" s="1"/>
  <c r="I67" i="57" s="1"/>
  <c r="K67" i="56"/>
  <c r="J67" i="56" s="1"/>
  <c r="L67" i="57" s="1"/>
  <c r="R67" i="56"/>
  <c r="S67" i="56" s="1"/>
  <c r="B68" i="56"/>
  <c r="B68" i="57" s="1"/>
  <c r="E68" i="57" s="1"/>
  <c r="K68" i="56"/>
  <c r="J68" i="56" s="1"/>
  <c r="L68" i="57" s="1"/>
  <c r="R68" i="56"/>
  <c r="S68" i="56" s="1"/>
  <c r="B69" i="56"/>
  <c r="B69" i="57" s="1"/>
  <c r="I69" i="57" s="1"/>
  <c r="K69" i="56"/>
  <c r="J69" i="56" s="1"/>
  <c r="L69" i="57" s="1"/>
  <c r="R69" i="56"/>
  <c r="S69" i="56" s="1"/>
  <c r="B70" i="56"/>
  <c r="B70" i="57" s="1"/>
  <c r="A70" i="57" s="1"/>
  <c r="K70" i="56"/>
  <c r="J70" i="56" s="1"/>
  <c r="L70" i="57" s="1"/>
  <c r="R70" i="56"/>
  <c r="B71" i="56"/>
  <c r="B71" i="57" s="1"/>
  <c r="K71" i="57" s="1"/>
  <c r="K71" i="56"/>
  <c r="J71" i="56" s="1"/>
  <c r="L71" i="57" s="1"/>
  <c r="R71" i="56"/>
  <c r="B72" i="56"/>
  <c r="B72" i="57" s="1"/>
  <c r="D72" i="57" s="1"/>
  <c r="K72" i="56"/>
  <c r="J72" i="56" s="1"/>
  <c r="L72" i="57" s="1"/>
  <c r="R72" i="56"/>
  <c r="S72" i="56" s="1"/>
  <c r="B73" i="56"/>
  <c r="B73" i="57" s="1"/>
  <c r="I73" i="57" s="1"/>
  <c r="K73" i="56"/>
  <c r="J73" i="56" s="1"/>
  <c r="L73" i="57" s="1"/>
  <c r="R73" i="56"/>
  <c r="S73" i="56" s="1"/>
  <c r="B74" i="56"/>
  <c r="B74" i="57" s="1"/>
  <c r="E74" i="57" s="1"/>
  <c r="K74" i="56"/>
  <c r="J74" i="56" s="1"/>
  <c r="L74" i="57" s="1"/>
  <c r="R74" i="56"/>
  <c r="S74" i="56" s="1"/>
  <c r="B75" i="56"/>
  <c r="B75" i="57" s="1"/>
  <c r="K75" i="57" s="1"/>
  <c r="K75" i="56"/>
  <c r="J75" i="56" s="1"/>
  <c r="L75" i="57" s="1"/>
  <c r="R75" i="56"/>
  <c r="S75" i="56" s="1"/>
  <c r="B76" i="56"/>
  <c r="B76" i="57" s="1"/>
  <c r="D76" i="57" s="1"/>
  <c r="K76" i="56"/>
  <c r="J76" i="56" s="1"/>
  <c r="L76" i="57" s="1"/>
  <c r="R76" i="56"/>
  <c r="S76" i="56" s="1"/>
  <c r="B77" i="56"/>
  <c r="B77" i="57" s="1"/>
  <c r="I77" i="57" s="1"/>
  <c r="K77" i="56"/>
  <c r="J77" i="56" s="1"/>
  <c r="L77" i="57" s="1"/>
  <c r="R77" i="56"/>
  <c r="S77" i="56" s="1"/>
  <c r="B78" i="56"/>
  <c r="B78" i="57" s="1"/>
  <c r="A78" i="57" s="1"/>
  <c r="K78" i="56"/>
  <c r="J78" i="56" s="1"/>
  <c r="L78" i="57" s="1"/>
  <c r="R78" i="56"/>
  <c r="B79" i="56"/>
  <c r="B79" i="57" s="1"/>
  <c r="E79" i="57" s="1"/>
  <c r="K79" i="56"/>
  <c r="J79" i="56" s="1"/>
  <c r="L79" i="57" s="1"/>
  <c r="R79" i="56"/>
  <c r="B80" i="56"/>
  <c r="B80" i="57" s="1"/>
  <c r="D80" i="57" s="1"/>
  <c r="K80" i="56"/>
  <c r="J80" i="56" s="1"/>
  <c r="L80" i="57" s="1"/>
  <c r="R80" i="56"/>
  <c r="S80" i="56" s="1"/>
  <c r="B81" i="56"/>
  <c r="B81" i="57" s="1"/>
  <c r="G81" i="57" s="1"/>
  <c r="K81" i="56"/>
  <c r="J81" i="56" s="1"/>
  <c r="L81" i="57" s="1"/>
  <c r="R81" i="56"/>
  <c r="S81" i="56" s="1"/>
  <c r="B82" i="56"/>
  <c r="B82" i="57" s="1"/>
  <c r="A82" i="57" s="1"/>
  <c r="K82" i="56"/>
  <c r="J82" i="56" s="1"/>
  <c r="L82" i="57" s="1"/>
  <c r="R82" i="56"/>
  <c r="S82" i="56" s="1"/>
  <c r="B83" i="56"/>
  <c r="B83" i="57" s="1"/>
  <c r="K83" i="56"/>
  <c r="J83" i="56" s="1"/>
  <c r="L83" i="57" s="1"/>
  <c r="R83" i="56"/>
  <c r="S83" i="56" s="1"/>
  <c r="B84" i="56"/>
  <c r="B84" i="57" s="1"/>
  <c r="I84" i="57" s="1"/>
  <c r="K84" i="56"/>
  <c r="J84" i="56" s="1"/>
  <c r="L84" i="57" s="1"/>
  <c r="R84" i="56"/>
  <c r="S84" i="56" s="1"/>
  <c r="B85" i="56"/>
  <c r="B85" i="57" s="1"/>
  <c r="A85" i="57" s="1"/>
  <c r="K85" i="56"/>
  <c r="J85" i="56" s="1"/>
  <c r="L85" i="57" s="1"/>
  <c r="R85" i="56"/>
  <c r="S85" i="56" s="1"/>
  <c r="B86" i="56"/>
  <c r="B86" i="57" s="1"/>
  <c r="I86" i="57" s="1"/>
  <c r="J86" i="56"/>
  <c r="L86" i="57" s="1"/>
  <c r="R86" i="56"/>
  <c r="S86" i="56" s="1"/>
  <c r="B87" i="56"/>
  <c r="B87" i="57" s="1"/>
  <c r="I87" i="57" s="1"/>
  <c r="J87" i="56"/>
  <c r="L87" i="57" s="1"/>
  <c r="R87" i="56"/>
  <c r="S87" i="56" s="1"/>
  <c r="B88" i="56"/>
  <c r="B88" i="57" s="1"/>
  <c r="K88" i="57" s="1"/>
  <c r="J88" i="56"/>
  <c r="L88" i="57" s="1"/>
  <c r="R88" i="56"/>
  <c r="B89" i="56"/>
  <c r="B89" i="57" s="1"/>
  <c r="J89" i="56"/>
  <c r="L89" i="57" s="1"/>
  <c r="R89" i="56"/>
  <c r="S89" i="56" s="1"/>
  <c r="B90" i="56"/>
  <c r="B90" i="57" s="1"/>
  <c r="I90" i="57" s="1"/>
  <c r="J90" i="56"/>
  <c r="L90" i="57" s="1"/>
  <c r="R90" i="56"/>
  <c r="S90" i="56" s="1"/>
  <c r="B91" i="56"/>
  <c r="B91" i="57" s="1"/>
  <c r="J91" i="56"/>
  <c r="L91" i="57" s="1"/>
  <c r="R91" i="56"/>
  <c r="S91" i="56" s="1"/>
  <c r="B92" i="56"/>
  <c r="B92" i="57" s="1"/>
  <c r="I92" i="57" s="1"/>
  <c r="J92" i="56"/>
  <c r="L92" i="57" s="1"/>
  <c r="R92" i="56"/>
  <c r="B93" i="56"/>
  <c r="B93" i="57" s="1"/>
  <c r="E93" i="57" s="1"/>
  <c r="J93" i="56"/>
  <c r="L93" i="57" s="1"/>
  <c r="R93" i="56"/>
  <c r="S93" i="56" s="1"/>
  <c r="B94" i="56"/>
  <c r="B94" i="57" s="1"/>
  <c r="G94" i="57" s="1"/>
  <c r="J94" i="56"/>
  <c r="L94" i="57" s="1"/>
  <c r="R94" i="56"/>
  <c r="S94" i="56" s="1"/>
  <c r="B95" i="56"/>
  <c r="B95" i="57" s="1"/>
  <c r="G95" i="57" s="1"/>
  <c r="J95" i="56"/>
  <c r="L95" i="57" s="1"/>
  <c r="R95" i="56"/>
  <c r="S95" i="56" s="1"/>
  <c r="B96" i="56"/>
  <c r="B96" i="57" s="1"/>
  <c r="K96" i="57" s="1"/>
  <c r="J96" i="56"/>
  <c r="L96" i="57" s="1"/>
  <c r="R96" i="56"/>
  <c r="B97" i="56"/>
  <c r="B97" i="57" s="1"/>
  <c r="E97" i="57" s="1"/>
  <c r="J97" i="56"/>
  <c r="L97" i="57" s="1"/>
  <c r="R97" i="56"/>
  <c r="S97" i="56" s="1"/>
  <c r="B98" i="56"/>
  <c r="B98" i="57" s="1"/>
  <c r="G98" i="57" s="1"/>
  <c r="J98" i="56"/>
  <c r="L98" i="57" s="1"/>
  <c r="R98" i="56"/>
  <c r="S98" i="56" s="1"/>
  <c r="B99" i="56"/>
  <c r="B99" i="57" s="1"/>
  <c r="H99" i="57" s="1"/>
  <c r="J99" i="56"/>
  <c r="L99" i="57" s="1"/>
  <c r="R99" i="56"/>
  <c r="S99" i="56" s="1"/>
  <c r="B100" i="56"/>
  <c r="B100" i="57" s="1"/>
  <c r="E100" i="57" s="1"/>
  <c r="J100" i="56"/>
  <c r="L100" i="57" s="1"/>
  <c r="R100" i="56"/>
  <c r="B101" i="56"/>
  <c r="B101" i="57" s="1"/>
  <c r="J101" i="56"/>
  <c r="L101" i="57" s="1"/>
  <c r="R101" i="56"/>
  <c r="S101" i="56" s="1"/>
  <c r="B102" i="56"/>
  <c r="B102" i="57" s="1"/>
  <c r="A102" i="57" s="1"/>
  <c r="J102" i="56"/>
  <c r="L102" i="57" s="1"/>
  <c r="R102" i="56"/>
  <c r="S102" i="56" s="1"/>
  <c r="B103" i="56"/>
  <c r="B103" i="57" s="1"/>
  <c r="D103" i="57" s="1"/>
  <c r="J103" i="56"/>
  <c r="L103" i="57" s="1"/>
  <c r="R103" i="56"/>
  <c r="S103" i="56" s="1"/>
  <c r="B104" i="56"/>
  <c r="B104" i="57" s="1"/>
  <c r="J104" i="56"/>
  <c r="L104" i="57" s="1"/>
  <c r="R104" i="56"/>
  <c r="B105" i="56"/>
  <c r="B105" i="57" s="1"/>
  <c r="G105" i="57" s="1"/>
  <c r="J105" i="56"/>
  <c r="L105" i="57" s="1"/>
  <c r="R105" i="56"/>
  <c r="S105" i="56" s="1"/>
  <c r="B106" i="56"/>
  <c r="B106" i="57" s="1"/>
  <c r="A106" i="57" s="1"/>
  <c r="J106" i="56"/>
  <c r="L106" i="57" s="1"/>
  <c r="R106" i="56"/>
  <c r="S106" i="56" s="1"/>
  <c r="B107" i="56"/>
  <c r="B107" i="57" s="1"/>
  <c r="A107" i="57" s="1"/>
  <c r="J107" i="56"/>
  <c r="L107" i="57" s="1"/>
  <c r="R107" i="56"/>
  <c r="S107" i="56" s="1"/>
  <c r="B108" i="56"/>
  <c r="B108" i="57" s="1"/>
  <c r="J108" i="57" s="1"/>
  <c r="J108" i="56"/>
  <c r="L108" i="57" s="1"/>
  <c r="R108" i="56"/>
  <c r="B109" i="56"/>
  <c r="B109" i="57" s="1"/>
  <c r="G109" i="57" s="1"/>
  <c r="J109" i="56"/>
  <c r="L109" i="57" s="1"/>
  <c r="R109" i="56"/>
  <c r="S109" i="56" s="1"/>
  <c r="B110" i="56"/>
  <c r="B110" i="57" s="1"/>
  <c r="A110" i="57" s="1"/>
  <c r="J110" i="56"/>
  <c r="L110" i="57" s="1"/>
  <c r="R110" i="56"/>
  <c r="S110" i="56" s="1"/>
  <c r="B111" i="56"/>
  <c r="B111" i="57" s="1"/>
  <c r="A111" i="57" s="1"/>
  <c r="J111" i="56"/>
  <c r="L111" i="57" s="1"/>
  <c r="R111" i="56"/>
  <c r="S111" i="56" s="1"/>
  <c r="B112" i="56"/>
  <c r="B112" i="57" s="1"/>
  <c r="G112" i="57" s="1"/>
  <c r="J112" i="56"/>
  <c r="L112" i="57" s="1"/>
  <c r="R112" i="56"/>
  <c r="B113" i="56"/>
  <c r="B113" i="57" s="1"/>
  <c r="I113" i="57" s="1"/>
  <c r="J113" i="56"/>
  <c r="L113" i="57" s="1"/>
  <c r="R113" i="56"/>
  <c r="S113" i="56" s="1"/>
  <c r="B114" i="56"/>
  <c r="B114" i="57" s="1"/>
  <c r="J114" i="56"/>
  <c r="L114" i="57" s="1"/>
  <c r="R114" i="56"/>
  <c r="S114" i="56" s="1"/>
  <c r="B115" i="56"/>
  <c r="B115" i="57" s="1"/>
  <c r="J115" i="56"/>
  <c r="L115" i="57" s="1"/>
  <c r="R115" i="56"/>
  <c r="S115" i="56" s="1"/>
  <c r="B116" i="56"/>
  <c r="B116" i="57" s="1"/>
  <c r="J116" i="56"/>
  <c r="L116" i="57" s="1"/>
  <c r="R116" i="56"/>
  <c r="B117" i="56"/>
  <c r="B117" i="57" s="1"/>
  <c r="J117" i="56"/>
  <c r="L117" i="57" s="1"/>
  <c r="R117" i="56"/>
  <c r="S117" i="56" s="1"/>
  <c r="B118" i="56"/>
  <c r="B118" i="57" s="1"/>
  <c r="J118" i="56"/>
  <c r="L118" i="57" s="1"/>
  <c r="R118" i="56"/>
  <c r="S118" i="56" s="1"/>
  <c r="B119" i="56"/>
  <c r="B119" i="57" s="1"/>
  <c r="J119" i="56"/>
  <c r="L119" i="57" s="1"/>
  <c r="R119" i="56"/>
  <c r="S119" i="56" s="1"/>
  <c r="B120" i="56"/>
  <c r="B120" i="57" s="1"/>
  <c r="J120" i="56"/>
  <c r="L120" i="57" s="1"/>
  <c r="R120" i="56"/>
  <c r="B121" i="56"/>
  <c r="B121" i="57" s="1"/>
  <c r="J121" i="56"/>
  <c r="L121" i="57" s="1"/>
  <c r="R121" i="56"/>
  <c r="S121" i="56" s="1"/>
  <c r="B122" i="56"/>
  <c r="B122" i="57" s="1"/>
  <c r="J122" i="56"/>
  <c r="L122" i="57" s="1"/>
  <c r="R122" i="56"/>
  <c r="S122" i="56" s="1"/>
  <c r="B123" i="56"/>
  <c r="B123" i="57" s="1"/>
  <c r="J123" i="56"/>
  <c r="L123" i="57" s="1"/>
  <c r="R123" i="56"/>
  <c r="S123" i="56" s="1"/>
  <c r="B124" i="56"/>
  <c r="B124" i="57" s="1"/>
  <c r="J124" i="56"/>
  <c r="L124" i="57" s="1"/>
  <c r="R124" i="56"/>
  <c r="B125" i="56"/>
  <c r="B125" i="57" s="1"/>
  <c r="J125" i="56"/>
  <c r="L125" i="57" s="1"/>
  <c r="R125" i="56"/>
  <c r="S125" i="56" s="1"/>
  <c r="B126" i="56"/>
  <c r="B126" i="57" s="1"/>
  <c r="J126" i="56"/>
  <c r="L126" i="57" s="1"/>
  <c r="R126" i="56"/>
  <c r="S126" i="56" s="1"/>
  <c r="B127" i="56"/>
  <c r="B127" i="57" s="1"/>
  <c r="J127" i="56"/>
  <c r="L127" i="57" s="1"/>
  <c r="R127" i="56"/>
  <c r="S127" i="56" s="1"/>
  <c r="B128" i="56"/>
  <c r="B128" i="57" s="1"/>
  <c r="J128" i="56"/>
  <c r="L128" i="57" s="1"/>
  <c r="R128" i="56"/>
  <c r="B129" i="56"/>
  <c r="B129" i="57" s="1"/>
  <c r="J129" i="56"/>
  <c r="L129" i="57" s="1"/>
  <c r="R129" i="56"/>
  <c r="S129" i="56" s="1"/>
  <c r="B130" i="56"/>
  <c r="B130" i="57" s="1"/>
  <c r="J130" i="56"/>
  <c r="L130" i="57" s="1"/>
  <c r="R130" i="56"/>
  <c r="S130" i="56" s="1"/>
  <c r="B131" i="56"/>
  <c r="B131" i="57" s="1"/>
  <c r="J131" i="56"/>
  <c r="L131" i="57" s="1"/>
  <c r="R131" i="56"/>
  <c r="S131" i="56" s="1"/>
  <c r="B132" i="56"/>
  <c r="B132" i="57" s="1"/>
  <c r="J132" i="56"/>
  <c r="L132" i="57" s="1"/>
  <c r="R132" i="56"/>
  <c r="B133" i="56"/>
  <c r="B133" i="57" s="1"/>
  <c r="J133" i="56"/>
  <c r="L133" i="57" s="1"/>
  <c r="R133" i="56"/>
  <c r="S133" i="56" s="1"/>
  <c r="B134" i="56"/>
  <c r="B134" i="57" s="1"/>
  <c r="J134" i="56"/>
  <c r="L134" i="57" s="1"/>
  <c r="R134" i="56"/>
  <c r="S134" i="56" s="1"/>
  <c r="B135" i="56"/>
  <c r="B135" i="57" s="1"/>
  <c r="J135" i="56"/>
  <c r="L135" i="57" s="1"/>
  <c r="R135" i="56"/>
  <c r="S135" i="56" s="1"/>
  <c r="B136" i="56"/>
  <c r="B136" i="57" s="1"/>
  <c r="J136" i="56"/>
  <c r="L136" i="57" s="1"/>
  <c r="R136" i="56"/>
  <c r="B137" i="56"/>
  <c r="B137" i="57" s="1"/>
  <c r="J137" i="56"/>
  <c r="L137" i="57" s="1"/>
  <c r="R137" i="56"/>
  <c r="S137" i="56" s="1"/>
  <c r="B138" i="56"/>
  <c r="B138" i="57" s="1"/>
  <c r="J138" i="56"/>
  <c r="L138" i="57" s="1"/>
  <c r="R138" i="56"/>
  <c r="S138" i="56" s="1"/>
  <c r="B139" i="56"/>
  <c r="B139" i="57" s="1"/>
  <c r="J139" i="56"/>
  <c r="L139" i="57" s="1"/>
  <c r="R139" i="56"/>
  <c r="S139" i="56" s="1"/>
  <c r="B140" i="56"/>
  <c r="B140" i="57" s="1"/>
  <c r="J140" i="56"/>
  <c r="L140" i="57" s="1"/>
  <c r="R140" i="56"/>
  <c r="B141" i="56"/>
  <c r="B141" i="57" s="1"/>
  <c r="J141" i="56"/>
  <c r="L141" i="57" s="1"/>
  <c r="R141" i="56"/>
  <c r="S141" i="56" s="1"/>
  <c r="B142" i="56"/>
  <c r="B142" i="57" s="1"/>
  <c r="J142" i="56"/>
  <c r="L142" i="57" s="1"/>
  <c r="R142" i="56"/>
  <c r="S142" i="56" s="1"/>
  <c r="B143" i="56"/>
  <c r="B143" i="57" s="1"/>
  <c r="F143" i="57" s="1"/>
  <c r="J143" i="56"/>
  <c r="L143" i="57" s="1"/>
  <c r="R143" i="56"/>
  <c r="S143" i="56" s="1"/>
  <c r="B144" i="56"/>
  <c r="B144" i="57" s="1"/>
  <c r="J144" i="56"/>
  <c r="L144" i="57" s="1"/>
  <c r="R144" i="56"/>
  <c r="B145" i="56"/>
  <c r="B145" i="57" s="1"/>
  <c r="F145" i="57" s="1"/>
  <c r="J145" i="56"/>
  <c r="L145" i="57" s="1"/>
  <c r="R145" i="56"/>
  <c r="S145" i="56" s="1"/>
  <c r="B146" i="56"/>
  <c r="B146" i="57" s="1"/>
  <c r="J146" i="56"/>
  <c r="L146" i="57" s="1"/>
  <c r="R146" i="56"/>
  <c r="S146" i="56" s="1"/>
  <c r="B147" i="56"/>
  <c r="B147" i="57" s="1"/>
  <c r="F147" i="57" s="1"/>
  <c r="J147" i="56"/>
  <c r="L147" i="57" s="1"/>
  <c r="R147" i="56"/>
  <c r="S147" i="56" s="1"/>
  <c r="B148" i="56"/>
  <c r="B148" i="57" s="1"/>
  <c r="J148" i="56"/>
  <c r="L148" i="57" s="1"/>
  <c r="R148" i="56"/>
  <c r="B149" i="56"/>
  <c r="B149" i="57" s="1"/>
  <c r="F149" i="57" s="1"/>
  <c r="J149" i="56"/>
  <c r="L149" i="57" s="1"/>
  <c r="R149" i="56"/>
  <c r="S149" i="56" s="1"/>
  <c r="B150" i="56"/>
  <c r="B150" i="57" s="1"/>
  <c r="J150" i="56"/>
  <c r="L150" i="57" s="1"/>
  <c r="R150" i="56"/>
  <c r="S150" i="56" s="1"/>
  <c r="B151" i="56"/>
  <c r="B151" i="57" s="1"/>
  <c r="F151" i="57" s="1"/>
  <c r="J151" i="56"/>
  <c r="L151" i="57" s="1"/>
  <c r="R151" i="56"/>
  <c r="S151" i="56" s="1"/>
  <c r="B152" i="56"/>
  <c r="B152" i="57" s="1"/>
  <c r="J152" i="56"/>
  <c r="L152" i="57" s="1"/>
  <c r="R152" i="56"/>
  <c r="B153" i="56"/>
  <c r="B153" i="57" s="1"/>
  <c r="E153" i="57" s="1"/>
  <c r="J153" i="56"/>
  <c r="L153" i="57" s="1"/>
  <c r="R153" i="56"/>
  <c r="S153" i="56" s="1"/>
  <c r="B154" i="56"/>
  <c r="B154" i="57" s="1"/>
  <c r="J154" i="56"/>
  <c r="L154" i="57" s="1"/>
  <c r="R154" i="56"/>
  <c r="S154" i="56" s="1"/>
  <c r="B155" i="56"/>
  <c r="B155" i="57" s="1"/>
  <c r="J155" i="56"/>
  <c r="L155" i="57" s="1"/>
  <c r="R155" i="56"/>
  <c r="S155" i="56" s="1"/>
  <c r="B156" i="56"/>
  <c r="B156" i="57" s="1"/>
  <c r="J156" i="56"/>
  <c r="L156" i="57" s="1"/>
  <c r="R156" i="56"/>
  <c r="B157" i="56"/>
  <c r="B157" i="57" s="1"/>
  <c r="E157" i="57" s="1"/>
  <c r="J157" i="56"/>
  <c r="L157" i="57" s="1"/>
  <c r="R157" i="56"/>
  <c r="S157" i="56" s="1"/>
  <c r="B158" i="56"/>
  <c r="B158" i="57" s="1"/>
  <c r="J158" i="56"/>
  <c r="L158" i="57" s="1"/>
  <c r="R158" i="56"/>
  <c r="S158" i="56" s="1"/>
  <c r="B159" i="56"/>
  <c r="B159" i="57" s="1"/>
  <c r="F159" i="57" s="1"/>
  <c r="J159" i="56"/>
  <c r="L159" i="57" s="1"/>
  <c r="R159" i="56"/>
  <c r="S159" i="56" s="1"/>
  <c r="B160" i="56"/>
  <c r="B160" i="57" s="1"/>
  <c r="J160" i="56"/>
  <c r="L160" i="57" s="1"/>
  <c r="R160" i="56"/>
  <c r="B161" i="56"/>
  <c r="B161" i="57" s="1"/>
  <c r="E161" i="57" s="1"/>
  <c r="J161" i="56"/>
  <c r="L161" i="57" s="1"/>
  <c r="R161" i="56"/>
  <c r="S161" i="56" s="1"/>
  <c r="B162" i="56"/>
  <c r="B162" i="57" s="1"/>
  <c r="J162" i="56"/>
  <c r="L162" i="57" s="1"/>
  <c r="R162" i="56"/>
  <c r="S162" i="56" s="1"/>
  <c r="B163" i="56"/>
  <c r="B163" i="57" s="1"/>
  <c r="F163" i="57" s="1"/>
  <c r="J163" i="56"/>
  <c r="L163" i="57" s="1"/>
  <c r="R163" i="56"/>
  <c r="S163" i="56" s="1"/>
  <c r="B164" i="56"/>
  <c r="B164" i="57" s="1"/>
  <c r="J164" i="56"/>
  <c r="L164" i="57" s="1"/>
  <c r="R164" i="56"/>
  <c r="B165" i="56"/>
  <c r="B165" i="57" s="1"/>
  <c r="E165" i="57" s="1"/>
  <c r="J165" i="56"/>
  <c r="L165" i="57" s="1"/>
  <c r="R165" i="56"/>
  <c r="S165" i="56" s="1"/>
  <c r="B166" i="56"/>
  <c r="B166" i="57" s="1"/>
  <c r="J166" i="56"/>
  <c r="L166" i="57" s="1"/>
  <c r="R166" i="56"/>
  <c r="S166" i="56" s="1"/>
  <c r="B167" i="56"/>
  <c r="B167" i="57" s="1"/>
  <c r="F167" i="57" s="1"/>
  <c r="J167" i="56"/>
  <c r="L167" i="57" s="1"/>
  <c r="R167" i="56"/>
  <c r="S167" i="56" s="1"/>
  <c r="B168" i="56"/>
  <c r="B168" i="57" s="1"/>
  <c r="J168" i="56"/>
  <c r="L168" i="57" s="1"/>
  <c r="R168" i="56"/>
  <c r="B169" i="56"/>
  <c r="B169" i="57" s="1"/>
  <c r="E169" i="57" s="1"/>
  <c r="J169" i="56"/>
  <c r="L169" i="57" s="1"/>
  <c r="R169" i="56"/>
  <c r="S169" i="56" s="1"/>
  <c r="B170" i="56"/>
  <c r="B170" i="57" s="1"/>
  <c r="J170" i="56"/>
  <c r="L170" i="57" s="1"/>
  <c r="R170" i="56"/>
  <c r="S170" i="56" s="1"/>
  <c r="B171" i="56"/>
  <c r="B171" i="57" s="1"/>
  <c r="F171" i="57" s="1"/>
  <c r="J171" i="56"/>
  <c r="L171" i="57" s="1"/>
  <c r="R171" i="56"/>
  <c r="S171" i="56" s="1"/>
  <c r="B172" i="56"/>
  <c r="B172" i="57" s="1"/>
  <c r="J172" i="56"/>
  <c r="L172" i="57" s="1"/>
  <c r="R172" i="56"/>
  <c r="B173" i="56"/>
  <c r="B173" i="57" s="1"/>
  <c r="E173" i="57" s="1"/>
  <c r="J173" i="56"/>
  <c r="L173" i="57" s="1"/>
  <c r="R173" i="56"/>
  <c r="S173" i="56" s="1"/>
  <c r="B174" i="56"/>
  <c r="B174" i="57" s="1"/>
  <c r="J174" i="56"/>
  <c r="L174" i="57" s="1"/>
  <c r="R174" i="56"/>
  <c r="S174" i="56" s="1"/>
  <c r="B175" i="56"/>
  <c r="B175" i="57" s="1"/>
  <c r="F175" i="57" s="1"/>
  <c r="J175" i="56"/>
  <c r="L175" i="57" s="1"/>
  <c r="R175" i="56"/>
  <c r="S175" i="56" s="1"/>
  <c r="B176" i="56"/>
  <c r="B176" i="57" s="1"/>
  <c r="J176" i="56"/>
  <c r="L176" i="57" s="1"/>
  <c r="R176" i="56"/>
  <c r="S176" i="56" s="1"/>
  <c r="B177" i="56"/>
  <c r="B177" i="57" s="1"/>
  <c r="E177" i="57" s="1"/>
  <c r="J177" i="56"/>
  <c r="L177" i="57" s="1"/>
  <c r="R177" i="56"/>
  <c r="S177" i="56" s="1"/>
  <c r="B178" i="56"/>
  <c r="B178" i="57" s="1"/>
  <c r="J178" i="56"/>
  <c r="L178" i="57" s="1"/>
  <c r="R178" i="56"/>
  <c r="S178" i="56" s="1"/>
  <c r="B179" i="56"/>
  <c r="B179" i="57" s="1"/>
  <c r="F179" i="57" s="1"/>
  <c r="J179" i="56"/>
  <c r="L179" i="57" s="1"/>
  <c r="R179" i="56"/>
  <c r="S179" i="56" s="1"/>
  <c r="B180" i="56"/>
  <c r="B180" i="57" s="1"/>
  <c r="J180" i="56"/>
  <c r="L180" i="57" s="1"/>
  <c r="R180" i="56"/>
  <c r="S180" i="56" s="1"/>
  <c r="B181" i="56"/>
  <c r="B181" i="57" s="1"/>
  <c r="E181" i="57" s="1"/>
  <c r="J181" i="56"/>
  <c r="L181" i="57" s="1"/>
  <c r="R181" i="56"/>
  <c r="S181" i="56" s="1"/>
  <c r="B182" i="56"/>
  <c r="B182" i="57" s="1"/>
  <c r="J182" i="56"/>
  <c r="L182" i="57" s="1"/>
  <c r="R182" i="56"/>
  <c r="S182" i="56" s="1"/>
  <c r="B183" i="56"/>
  <c r="B183" i="57" s="1"/>
  <c r="F183" i="57" s="1"/>
  <c r="J183" i="56"/>
  <c r="L183" i="57" s="1"/>
  <c r="R183" i="56"/>
  <c r="S183" i="56" s="1"/>
  <c r="B184" i="56"/>
  <c r="B184" i="57" s="1"/>
  <c r="J184" i="56"/>
  <c r="L184" i="57" s="1"/>
  <c r="R184" i="56"/>
  <c r="S184" i="56" s="1"/>
  <c r="B185" i="56"/>
  <c r="B185" i="57" s="1"/>
  <c r="E185" i="57" s="1"/>
  <c r="J185" i="56"/>
  <c r="L185" i="57" s="1"/>
  <c r="R185" i="56"/>
  <c r="S185" i="56" s="1"/>
  <c r="B186" i="56"/>
  <c r="B186" i="57" s="1"/>
  <c r="J186" i="56"/>
  <c r="L186" i="57" s="1"/>
  <c r="R186" i="56"/>
  <c r="S186" i="56" s="1"/>
  <c r="B187" i="56"/>
  <c r="B187" i="57" s="1"/>
  <c r="F187" i="57" s="1"/>
  <c r="J187" i="56"/>
  <c r="L187" i="57" s="1"/>
  <c r="R187" i="56"/>
  <c r="S187" i="56" s="1"/>
  <c r="B188" i="56"/>
  <c r="B188" i="57" s="1"/>
  <c r="J188" i="56"/>
  <c r="L188" i="57" s="1"/>
  <c r="R188" i="56"/>
  <c r="S188" i="56" s="1"/>
  <c r="B189" i="56"/>
  <c r="B189" i="57" s="1"/>
  <c r="E189" i="57" s="1"/>
  <c r="J189" i="56"/>
  <c r="L189" i="57" s="1"/>
  <c r="R189" i="56"/>
  <c r="S189" i="56" s="1"/>
  <c r="B190" i="56"/>
  <c r="B190" i="57" s="1"/>
  <c r="J190" i="56"/>
  <c r="L190" i="57" s="1"/>
  <c r="R190" i="56"/>
  <c r="S190" i="56" s="1"/>
  <c r="B191" i="56"/>
  <c r="B191" i="57" s="1"/>
  <c r="F191" i="57" s="1"/>
  <c r="J191" i="56"/>
  <c r="L191" i="57" s="1"/>
  <c r="R191" i="56"/>
  <c r="S191" i="56" s="1"/>
  <c r="B192" i="56"/>
  <c r="B192" i="57" s="1"/>
  <c r="J192" i="56"/>
  <c r="L192" i="57" s="1"/>
  <c r="R192" i="56"/>
  <c r="S192" i="56" s="1"/>
  <c r="B193" i="56"/>
  <c r="B193" i="57" s="1"/>
  <c r="E193" i="57" s="1"/>
  <c r="J193" i="56"/>
  <c r="L193" i="57" s="1"/>
  <c r="R193" i="56"/>
  <c r="S193" i="56" s="1"/>
  <c r="B194" i="56"/>
  <c r="B194" i="57" s="1"/>
  <c r="J194" i="56"/>
  <c r="L194" i="57" s="1"/>
  <c r="R194" i="56"/>
  <c r="S194" i="56" s="1"/>
  <c r="B195" i="56"/>
  <c r="B195" i="57" s="1"/>
  <c r="F195" i="57" s="1"/>
  <c r="J195" i="56"/>
  <c r="L195" i="57" s="1"/>
  <c r="R195" i="56"/>
  <c r="S195" i="56" s="1"/>
  <c r="B196" i="56"/>
  <c r="B196" i="57" s="1"/>
  <c r="J196" i="56"/>
  <c r="L196" i="57" s="1"/>
  <c r="R196" i="56"/>
  <c r="S196" i="56" s="1"/>
  <c r="B197" i="56"/>
  <c r="B197" i="57" s="1"/>
  <c r="E197" i="57" s="1"/>
  <c r="J197" i="56"/>
  <c r="L197" i="57" s="1"/>
  <c r="R197" i="56"/>
  <c r="S197" i="56" s="1"/>
  <c r="B198" i="56"/>
  <c r="B198" i="57" s="1"/>
  <c r="J198" i="56"/>
  <c r="L198" i="57" s="1"/>
  <c r="R198" i="56"/>
  <c r="S198" i="56" s="1"/>
  <c r="B199" i="56"/>
  <c r="B199" i="57" s="1"/>
  <c r="F199" i="57" s="1"/>
  <c r="J199" i="56"/>
  <c r="L199" i="57" s="1"/>
  <c r="R199" i="56"/>
  <c r="S199" i="56" s="1"/>
  <c r="B200" i="56"/>
  <c r="B200" i="57" s="1"/>
  <c r="J200" i="56"/>
  <c r="L200" i="57" s="1"/>
  <c r="R200" i="56"/>
  <c r="S200" i="56" s="1"/>
  <c r="B201" i="56"/>
  <c r="B201" i="57" s="1"/>
  <c r="E201" i="57" s="1"/>
  <c r="J201" i="56"/>
  <c r="L201" i="57" s="1"/>
  <c r="R201" i="56"/>
  <c r="S201" i="56" s="1"/>
  <c r="B202" i="56"/>
  <c r="B202" i="57" s="1"/>
  <c r="J202" i="56"/>
  <c r="L202" i="57" s="1"/>
  <c r="R202" i="56"/>
  <c r="S202" i="56" s="1"/>
  <c r="B203" i="56"/>
  <c r="B203" i="57" s="1"/>
  <c r="F203" i="57" s="1"/>
  <c r="J203" i="56"/>
  <c r="L203" i="57" s="1"/>
  <c r="B204" i="56"/>
  <c r="B204" i="57" s="1"/>
  <c r="J204" i="56"/>
  <c r="L204" i="57" s="1"/>
  <c r="B205" i="56"/>
  <c r="B205" i="57" s="1"/>
  <c r="E205" i="57" s="1"/>
  <c r="J205" i="56"/>
  <c r="L205" i="57" s="1"/>
  <c r="B206" i="56"/>
  <c r="J206" i="56"/>
  <c r="R305" i="56"/>
  <c r="R306" i="56"/>
  <c r="R307" i="56"/>
  <c r="R308" i="56"/>
  <c r="R309" i="56"/>
  <c r="R310" i="56"/>
  <c r="R311" i="56"/>
  <c r="R312" i="56"/>
  <c r="R313" i="56"/>
  <c r="R314" i="56"/>
  <c r="R315" i="56"/>
  <c r="R316" i="56"/>
  <c r="R317" i="56"/>
  <c r="R318" i="56"/>
  <c r="R319" i="56"/>
  <c r="R320" i="56"/>
  <c r="R321" i="56"/>
  <c r="R322" i="56"/>
  <c r="R323" i="56"/>
  <c r="R324" i="56"/>
  <c r="R325" i="56"/>
  <c r="R326" i="56"/>
  <c r="R327" i="56"/>
  <c r="R328" i="56"/>
  <c r="R329" i="56"/>
  <c r="R330" i="56"/>
  <c r="R331" i="56"/>
  <c r="R332" i="56"/>
  <c r="R333" i="56"/>
  <c r="R334" i="56"/>
  <c r="R335" i="56"/>
  <c r="R336" i="56"/>
  <c r="R337" i="56"/>
  <c r="R338" i="56"/>
  <c r="R339" i="56"/>
  <c r="R340" i="56"/>
  <c r="R341" i="56"/>
  <c r="R342" i="56"/>
  <c r="R343" i="56"/>
  <c r="R344" i="56"/>
  <c r="R345" i="56"/>
  <c r="R346" i="56"/>
  <c r="R347" i="56"/>
  <c r="R348" i="56"/>
  <c r="R349" i="56"/>
  <c r="R350" i="56"/>
  <c r="R351" i="56"/>
  <c r="R352" i="56"/>
  <c r="R353" i="56"/>
  <c r="R354" i="56"/>
  <c r="R355" i="56"/>
  <c r="R356" i="56"/>
  <c r="R357" i="56"/>
  <c r="R358" i="56"/>
  <c r="R359" i="56"/>
  <c r="R360" i="56"/>
  <c r="R361" i="56"/>
  <c r="R362" i="56"/>
  <c r="R363" i="56"/>
  <c r="R364" i="56"/>
  <c r="R365" i="56"/>
  <c r="R366" i="56"/>
  <c r="R367" i="56"/>
  <c r="R368" i="56"/>
  <c r="R369" i="56"/>
  <c r="R370" i="56"/>
  <c r="R371" i="56"/>
  <c r="R372" i="56"/>
  <c r="R373" i="56"/>
  <c r="R374" i="56"/>
  <c r="R375" i="56"/>
  <c r="R376" i="56"/>
  <c r="R377" i="56"/>
  <c r="R378" i="56"/>
  <c r="R379" i="56"/>
  <c r="R380" i="56"/>
  <c r="R381" i="56"/>
  <c r="R382" i="56"/>
  <c r="R383" i="56"/>
  <c r="R384" i="56"/>
  <c r="R385" i="56"/>
  <c r="R386" i="56"/>
  <c r="R387" i="56"/>
  <c r="M2" i="39"/>
  <c r="N2" i="39"/>
  <c r="B3" i="39"/>
  <c r="B3" i="42" s="1"/>
  <c r="S3" i="39"/>
  <c r="B4" i="39"/>
  <c r="S4" i="39"/>
  <c r="T4" i="39" s="1"/>
  <c r="S5" i="39"/>
  <c r="T5" i="39" s="1"/>
  <c r="B6" i="39"/>
  <c r="B6" i="42" s="1"/>
  <c r="S6" i="39"/>
  <c r="T6" i="39" s="1"/>
  <c r="B7" i="39"/>
  <c r="B7" i="42" s="1"/>
  <c r="A7" i="42" s="1"/>
  <c r="S7" i="39"/>
  <c r="T7" i="39" s="1"/>
  <c r="B8" i="39"/>
  <c r="S8" i="39"/>
  <c r="T8" i="39" s="1"/>
  <c r="B9" i="39"/>
  <c r="B9" i="42" s="1"/>
  <c r="S9" i="39"/>
  <c r="T9" i="39" s="1"/>
  <c r="B10" i="39"/>
  <c r="B10" i="42" s="1"/>
  <c r="K10" i="39"/>
  <c r="S10" i="39"/>
  <c r="B11" i="39"/>
  <c r="K11" i="39"/>
  <c r="S11" i="39"/>
  <c r="B12" i="39"/>
  <c r="B12" i="42" s="1"/>
  <c r="K12" i="39"/>
  <c r="S12" i="39"/>
  <c r="T12" i="39" s="1"/>
  <c r="B13" i="39"/>
  <c r="K13" i="39"/>
  <c r="S13" i="39"/>
  <c r="T13" i="39" s="1"/>
  <c r="B14" i="39"/>
  <c r="S14" i="39"/>
  <c r="T14" i="39" s="1"/>
  <c r="B15" i="39"/>
  <c r="S15" i="39"/>
  <c r="B16" i="39"/>
  <c r="B16" i="42" s="1"/>
  <c r="S16" i="39"/>
  <c r="T16" i="39" s="1"/>
  <c r="B17" i="39"/>
  <c r="B17" i="42" s="1"/>
  <c r="K17" i="39"/>
  <c r="S17" i="39"/>
  <c r="T17" i="39" s="1"/>
  <c r="B18" i="39"/>
  <c r="B18" i="42" s="1"/>
  <c r="K18" i="39"/>
  <c r="S18" i="39"/>
  <c r="T18" i="39" s="1"/>
  <c r="B19" i="39"/>
  <c r="K19" i="39"/>
  <c r="S19" i="39"/>
  <c r="B20" i="39"/>
  <c r="B20" i="42" s="1"/>
  <c r="S20" i="39"/>
  <c r="T20" i="39" s="1"/>
  <c r="B21" i="39"/>
  <c r="K21" i="39"/>
  <c r="J21" i="39" s="1"/>
  <c r="K21" i="42" s="1"/>
  <c r="S21" i="39"/>
  <c r="T21" i="39" s="1"/>
  <c r="B22" i="39"/>
  <c r="K22" i="39"/>
  <c r="J22" i="39" s="1"/>
  <c r="K22" i="42" s="1"/>
  <c r="S22" i="39"/>
  <c r="T22" i="39" s="1"/>
  <c r="B23" i="39"/>
  <c r="K23" i="39"/>
  <c r="J23" i="39" s="1"/>
  <c r="K23" i="42" s="1"/>
  <c r="S23" i="39"/>
  <c r="B24" i="39"/>
  <c r="B24" i="42" s="1"/>
  <c r="A24" i="42" s="1"/>
  <c r="K24" i="39"/>
  <c r="J24" i="39" s="1"/>
  <c r="K24" i="42" s="1"/>
  <c r="S24" i="39"/>
  <c r="T24" i="39" s="1"/>
  <c r="B25" i="39"/>
  <c r="B25" i="42" s="1"/>
  <c r="H25" i="42" s="1"/>
  <c r="K25" i="39"/>
  <c r="J25" i="39" s="1"/>
  <c r="K25" i="42" s="1"/>
  <c r="S25" i="39"/>
  <c r="T25" i="39" s="1"/>
  <c r="B26" i="39"/>
  <c r="K26" i="39"/>
  <c r="J26" i="39" s="1"/>
  <c r="K26" i="42" s="1"/>
  <c r="S26" i="39"/>
  <c r="T26" i="39" s="1"/>
  <c r="B27" i="39"/>
  <c r="B27" i="42" s="1"/>
  <c r="K27" i="39"/>
  <c r="J27" i="39" s="1"/>
  <c r="K27" i="42" s="1"/>
  <c r="S27" i="39"/>
  <c r="T27" i="39" s="1"/>
  <c r="B28" i="39"/>
  <c r="B28" i="42" s="1"/>
  <c r="J28" i="42" s="1"/>
  <c r="K28" i="39"/>
  <c r="J28" i="39" s="1"/>
  <c r="K28" i="42" s="1"/>
  <c r="S28" i="39"/>
  <c r="B29" i="39"/>
  <c r="K29" i="39"/>
  <c r="J29" i="39" s="1"/>
  <c r="K29" i="42" s="1"/>
  <c r="S29" i="39"/>
  <c r="T29" i="39" s="1"/>
  <c r="B30" i="39"/>
  <c r="K30" i="39"/>
  <c r="J30" i="39" s="1"/>
  <c r="K30" i="42" s="1"/>
  <c r="S30" i="39"/>
  <c r="T30" i="39" s="1"/>
  <c r="B31" i="39"/>
  <c r="K31" i="39"/>
  <c r="J31" i="39" s="1"/>
  <c r="K31" i="42" s="1"/>
  <c r="S31" i="39"/>
  <c r="T31" i="39" s="1"/>
  <c r="B32" i="39"/>
  <c r="B32" i="42" s="1"/>
  <c r="I32" i="42" s="1"/>
  <c r="K32" i="39"/>
  <c r="J32" i="39" s="1"/>
  <c r="K32" i="42" s="1"/>
  <c r="S32" i="39"/>
  <c r="T32" i="39" s="1"/>
  <c r="B33" i="39"/>
  <c r="B33" i="42" s="1"/>
  <c r="H33" i="42" s="1"/>
  <c r="K33" i="39"/>
  <c r="J33" i="39" s="1"/>
  <c r="K33" i="42" s="1"/>
  <c r="S33" i="39"/>
  <c r="T33" i="39" s="1"/>
  <c r="B34" i="39"/>
  <c r="B34" i="42" s="1"/>
  <c r="K34" i="39"/>
  <c r="J34" i="39" s="1"/>
  <c r="K34" i="42" s="1"/>
  <c r="S34" i="39"/>
  <c r="V34" i="39" s="1"/>
  <c r="B35" i="39"/>
  <c r="K35" i="39"/>
  <c r="J35" i="39" s="1"/>
  <c r="K35" i="42" s="1"/>
  <c r="S35" i="39"/>
  <c r="T35" i="39" s="1"/>
  <c r="B36" i="39"/>
  <c r="B36" i="42" s="1"/>
  <c r="E36" i="42" s="1"/>
  <c r="K36" i="39"/>
  <c r="J36" i="39" s="1"/>
  <c r="K36" i="42" s="1"/>
  <c r="S36" i="39"/>
  <c r="B37" i="39"/>
  <c r="K37" i="39"/>
  <c r="J37" i="39" s="1"/>
  <c r="K37" i="42" s="1"/>
  <c r="S37" i="39"/>
  <c r="T37" i="39" s="1"/>
  <c r="B38" i="39"/>
  <c r="K38" i="39"/>
  <c r="J38" i="39" s="1"/>
  <c r="K38" i="42" s="1"/>
  <c r="S38" i="39"/>
  <c r="T38" i="39" s="1"/>
  <c r="B39" i="39"/>
  <c r="K39" i="39"/>
  <c r="J39" i="39" s="1"/>
  <c r="K39" i="42" s="1"/>
  <c r="S39" i="39"/>
  <c r="T39" i="39" s="1"/>
  <c r="B40" i="39"/>
  <c r="B40" i="42" s="1"/>
  <c r="F40" i="42" s="1"/>
  <c r="K40" i="39"/>
  <c r="J40" i="39" s="1"/>
  <c r="K40" i="42" s="1"/>
  <c r="S40" i="39"/>
  <c r="T40" i="39" s="1"/>
  <c r="B41" i="39"/>
  <c r="B41" i="42" s="1"/>
  <c r="A41" i="42" s="1"/>
  <c r="K41" i="39"/>
  <c r="J41" i="39" s="1"/>
  <c r="K41" i="42" s="1"/>
  <c r="S41" i="39"/>
  <c r="T41" i="39" s="1"/>
  <c r="B42" i="39"/>
  <c r="K42" i="39"/>
  <c r="J42" i="39" s="1"/>
  <c r="K42" i="42" s="1"/>
  <c r="S42" i="39"/>
  <c r="T42" i="39" s="1"/>
  <c r="B43" i="39"/>
  <c r="B43" i="42" s="1"/>
  <c r="K43" i="39"/>
  <c r="J43" i="39" s="1"/>
  <c r="K43" i="42" s="1"/>
  <c r="S43" i="39"/>
  <c r="T43" i="39" s="1"/>
  <c r="B44" i="39"/>
  <c r="B44" i="42" s="1"/>
  <c r="D44" i="42" s="1"/>
  <c r="K44" i="39"/>
  <c r="J44" i="39" s="1"/>
  <c r="K44" i="42" s="1"/>
  <c r="S44" i="39"/>
  <c r="T44" i="39" s="1"/>
  <c r="B45" i="39"/>
  <c r="K45" i="39"/>
  <c r="J45" i="39" s="1"/>
  <c r="K45" i="42" s="1"/>
  <c r="S45" i="39"/>
  <c r="B46" i="39"/>
  <c r="K46" i="39"/>
  <c r="J46" i="39" s="1"/>
  <c r="K46" i="42" s="1"/>
  <c r="S46" i="39"/>
  <c r="B47" i="39"/>
  <c r="K47" i="39"/>
  <c r="J47" i="39" s="1"/>
  <c r="K47" i="42" s="1"/>
  <c r="S47" i="39"/>
  <c r="T47" i="39" s="1"/>
  <c r="B48" i="39"/>
  <c r="B48" i="42" s="1"/>
  <c r="H48" i="42" s="1"/>
  <c r="K48" i="39"/>
  <c r="J48" i="39" s="1"/>
  <c r="K48" i="42" s="1"/>
  <c r="S48" i="39"/>
  <c r="T48" i="39" s="1"/>
  <c r="B49" i="39"/>
  <c r="B49" i="42" s="1"/>
  <c r="K49" i="39"/>
  <c r="J49" i="39" s="1"/>
  <c r="K49" i="42" s="1"/>
  <c r="S49" i="39"/>
  <c r="T49" i="39" s="1"/>
  <c r="B50" i="39"/>
  <c r="B50" i="42" s="1"/>
  <c r="K50" i="39"/>
  <c r="J50" i="39" s="1"/>
  <c r="K50" i="42" s="1"/>
  <c r="S50" i="39"/>
  <c r="T50" i="39" s="1"/>
  <c r="B51" i="39"/>
  <c r="K51" i="39"/>
  <c r="J51" i="39" s="1"/>
  <c r="K51" i="42" s="1"/>
  <c r="S51" i="39"/>
  <c r="T51" i="39" s="1"/>
  <c r="B52" i="39"/>
  <c r="B52" i="42" s="1"/>
  <c r="K52" i="39"/>
  <c r="J52" i="39" s="1"/>
  <c r="K52" i="42" s="1"/>
  <c r="S52" i="39"/>
  <c r="T52" i="39" s="1"/>
  <c r="B53" i="39"/>
  <c r="B53" i="42" s="1"/>
  <c r="D53" i="42" s="1"/>
  <c r="K53" i="39"/>
  <c r="J53" i="39" s="1"/>
  <c r="K53" i="42" s="1"/>
  <c r="S53" i="39"/>
  <c r="T53" i="39" s="1"/>
  <c r="B54" i="39"/>
  <c r="K54" i="39"/>
  <c r="J54" i="39" s="1"/>
  <c r="K54" i="42" s="1"/>
  <c r="S54" i="39"/>
  <c r="T54" i="39" s="1"/>
  <c r="B55" i="39"/>
  <c r="K55" i="39"/>
  <c r="J55" i="39" s="1"/>
  <c r="K55" i="42" s="1"/>
  <c r="S55" i="39"/>
  <c r="T55" i="39" s="1"/>
  <c r="B56" i="39"/>
  <c r="B56" i="42" s="1"/>
  <c r="E56" i="42" s="1"/>
  <c r="K56" i="39"/>
  <c r="J56" i="39" s="1"/>
  <c r="K56" i="42" s="1"/>
  <c r="S56" i="39"/>
  <c r="T56" i="39" s="1"/>
  <c r="B57" i="39"/>
  <c r="B57" i="42" s="1"/>
  <c r="K57" i="39"/>
  <c r="J57" i="39" s="1"/>
  <c r="K57" i="42" s="1"/>
  <c r="S57" i="39"/>
  <c r="T57" i="39" s="1"/>
  <c r="B58" i="39"/>
  <c r="K58" i="39"/>
  <c r="J58" i="39" s="1"/>
  <c r="K58" i="42" s="1"/>
  <c r="S58" i="39"/>
  <c r="T58" i="39" s="1"/>
  <c r="B59" i="39"/>
  <c r="B59" i="42" s="1"/>
  <c r="D59" i="42" s="1"/>
  <c r="K59" i="39"/>
  <c r="J59" i="39" s="1"/>
  <c r="K59" i="42" s="1"/>
  <c r="S59" i="39"/>
  <c r="T59" i="39" s="1"/>
  <c r="B60" i="39"/>
  <c r="B60" i="42" s="1"/>
  <c r="K60" i="39"/>
  <c r="J60" i="39" s="1"/>
  <c r="K60" i="42" s="1"/>
  <c r="S60" i="39"/>
  <c r="T60" i="39" s="1"/>
  <c r="B61" i="39"/>
  <c r="B61" i="42" s="1"/>
  <c r="A61" i="42" s="1"/>
  <c r="K61" i="39"/>
  <c r="J61" i="39" s="1"/>
  <c r="K61" i="42" s="1"/>
  <c r="S61" i="39"/>
  <c r="B62" i="39"/>
  <c r="B62" i="42" s="1"/>
  <c r="F62" i="42" s="1"/>
  <c r="K62" i="39"/>
  <c r="J62" i="39" s="1"/>
  <c r="K62" i="42" s="1"/>
  <c r="S62" i="39"/>
  <c r="B63" i="39"/>
  <c r="K63" i="39"/>
  <c r="J63" i="39" s="1"/>
  <c r="K63" i="42" s="1"/>
  <c r="S63" i="39"/>
  <c r="B64" i="39"/>
  <c r="B64" i="42" s="1"/>
  <c r="E64" i="42" s="1"/>
  <c r="K64" i="39"/>
  <c r="J64" i="39" s="1"/>
  <c r="K64" i="42" s="1"/>
  <c r="S64" i="39"/>
  <c r="T64" i="39" s="1"/>
  <c r="B65" i="39"/>
  <c r="B65" i="42" s="1"/>
  <c r="K65" i="39"/>
  <c r="J65" i="39" s="1"/>
  <c r="K65" i="42" s="1"/>
  <c r="S65" i="39"/>
  <c r="B66" i="39"/>
  <c r="K66" i="39"/>
  <c r="J66" i="39" s="1"/>
  <c r="K66" i="42" s="1"/>
  <c r="S66" i="39"/>
  <c r="T66" i="39" s="1"/>
  <c r="B67" i="39"/>
  <c r="K67" i="39"/>
  <c r="J67" i="39" s="1"/>
  <c r="K67" i="42" s="1"/>
  <c r="S67" i="39"/>
  <c r="T67" i="39" s="1"/>
  <c r="B68" i="39"/>
  <c r="K68" i="39"/>
  <c r="J68" i="39" s="1"/>
  <c r="K68" i="42" s="1"/>
  <c r="S68" i="39"/>
  <c r="T68" i="39" s="1"/>
  <c r="B69" i="39"/>
  <c r="B69" i="42" s="1"/>
  <c r="K69" i="39"/>
  <c r="J69" i="39" s="1"/>
  <c r="K69" i="42" s="1"/>
  <c r="S69" i="39"/>
  <c r="T69" i="39" s="1"/>
  <c r="B70" i="39"/>
  <c r="K70" i="39"/>
  <c r="J70" i="39" s="1"/>
  <c r="K70" i="42" s="1"/>
  <c r="S70" i="39"/>
  <c r="B71" i="39"/>
  <c r="K71" i="39"/>
  <c r="J71" i="39" s="1"/>
  <c r="K71" i="42" s="1"/>
  <c r="S71" i="39"/>
  <c r="B72" i="39"/>
  <c r="B72" i="42" s="1"/>
  <c r="K72" i="39"/>
  <c r="J72" i="39" s="1"/>
  <c r="K72" i="42" s="1"/>
  <c r="S72" i="39"/>
  <c r="T72" i="39" s="1"/>
  <c r="B73" i="39"/>
  <c r="B73" i="42" s="1"/>
  <c r="G73" i="42" s="1"/>
  <c r="K73" i="39"/>
  <c r="J73" i="39" s="1"/>
  <c r="K73" i="42" s="1"/>
  <c r="S73" i="39"/>
  <c r="B74" i="39"/>
  <c r="K74" i="39"/>
  <c r="J74" i="39" s="1"/>
  <c r="K74" i="42" s="1"/>
  <c r="S74" i="39"/>
  <c r="T74" i="39" s="1"/>
  <c r="B75" i="39"/>
  <c r="B75" i="42" s="1"/>
  <c r="K75" i="39"/>
  <c r="J75" i="39" s="1"/>
  <c r="K75" i="42" s="1"/>
  <c r="S75" i="39"/>
  <c r="T75" i="39" s="1"/>
  <c r="B76" i="39"/>
  <c r="K76" i="39"/>
  <c r="J76" i="39" s="1"/>
  <c r="K76" i="42" s="1"/>
  <c r="S76" i="39"/>
  <c r="T76" i="39" s="1"/>
  <c r="B77" i="39"/>
  <c r="B77" i="42" s="1"/>
  <c r="K77" i="39"/>
  <c r="J77" i="39" s="1"/>
  <c r="K77" i="42" s="1"/>
  <c r="S77" i="39"/>
  <c r="T77" i="39" s="1"/>
  <c r="B78" i="39"/>
  <c r="B78" i="42" s="1"/>
  <c r="A78" i="42" s="1"/>
  <c r="K78" i="39"/>
  <c r="J78" i="39" s="1"/>
  <c r="K78" i="42" s="1"/>
  <c r="S78" i="39"/>
  <c r="B79" i="39"/>
  <c r="K79" i="39"/>
  <c r="J79" i="39" s="1"/>
  <c r="K79" i="42" s="1"/>
  <c r="S79" i="39"/>
  <c r="B80" i="39"/>
  <c r="B80" i="42" s="1"/>
  <c r="A80" i="42" s="1"/>
  <c r="K80" i="39"/>
  <c r="J80" i="39" s="1"/>
  <c r="K80" i="42" s="1"/>
  <c r="S80" i="39"/>
  <c r="T80" i="39" s="1"/>
  <c r="B81" i="39"/>
  <c r="B81" i="42" s="1"/>
  <c r="K81" i="39"/>
  <c r="J81" i="39" s="1"/>
  <c r="K81" i="42" s="1"/>
  <c r="S81" i="39"/>
  <c r="B82" i="39"/>
  <c r="K82" i="39"/>
  <c r="J82" i="39" s="1"/>
  <c r="K82" i="42" s="1"/>
  <c r="S82" i="39"/>
  <c r="T82" i="39" s="1"/>
  <c r="B83" i="39"/>
  <c r="B83" i="42" s="1"/>
  <c r="E83" i="42" s="1"/>
  <c r="K83" i="39"/>
  <c r="J83" i="39" s="1"/>
  <c r="K83" i="42" s="1"/>
  <c r="S83" i="39"/>
  <c r="T83" i="39" s="1"/>
  <c r="B84" i="39"/>
  <c r="B84" i="42" s="1"/>
  <c r="K84" i="39"/>
  <c r="J84" i="39" s="1"/>
  <c r="K84" i="42" s="1"/>
  <c r="S84" i="39"/>
  <c r="T84" i="39" s="1"/>
  <c r="B85" i="39"/>
  <c r="B85" i="42" s="1"/>
  <c r="F85" i="42" s="1"/>
  <c r="K85" i="39"/>
  <c r="J85" i="39" s="1"/>
  <c r="K85" i="42" s="1"/>
  <c r="S85" i="39"/>
  <c r="T85" i="39" s="1"/>
  <c r="B86" i="39"/>
  <c r="J86" i="39"/>
  <c r="K86" i="42" s="1"/>
  <c r="S86" i="39"/>
  <c r="B87" i="39"/>
  <c r="B87" i="42" s="1"/>
  <c r="F87" i="42" s="1"/>
  <c r="J87" i="39"/>
  <c r="K87" i="42" s="1"/>
  <c r="S87" i="39"/>
  <c r="B88" i="39"/>
  <c r="B88" i="42" s="1"/>
  <c r="J88" i="39"/>
  <c r="K88" i="42" s="1"/>
  <c r="S88" i="39"/>
  <c r="T88" i="39" s="1"/>
  <c r="B89" i="39"/>
  <c r="J89" i="39"/>
  <c r="K89" i="42" s="1"/>
  <c r="S89" i="39"/>
  <c r="B90" i="39"/>
  <c r="B90" i="42" s="1"/>
  <c r="H90" i="42" s="1"/>
  <c r="J90" i="39"/>
  <c r="K90" i="42" s="1"/>
  <c r="S90" i="39"/>
  <c r="T90" i="39" s="1"/>
  <c r="B91" i="39"/>
  <c r="J91" i="39"/>
  <c r="K91" i="42" s="1"/>
  <c r="S91" i="39"/>
  <c r="T91" i="39" s="1"/>
  <c r="B92" i="39"/>
  <c r="J92" i="39"/>
  <c r="K92" i="42" s="1"/>
  <c r="S92" i="39"/>
  <c r="T92" i="39" s="1"/>
  <c r="B93" i="39"/>
  <c r="J93" i="39"/>
  <c r="K93" i="42" s="1"/>
  <c r="S93" i="39"/>
  <c r="T93" i="39" s="1"/>
  <c r="B94" i="39"/>
  <c r="B94" i="42" s="1"/>
  <c r="A94" i="42" s="1"/>
  <c r="J94" i="39"/>
  <c r="K94" i="42" s="1"/>
  <c r="S94" i="39"/>
  <c r="B95" i="39"/>
  <c r="B95" i="42" s="1"/>
  <c r="H95" i="42" s="1"/>
  <c r="J95" i="39"/>
  <c r="K95" i="42" s="1"/>
  <c r="S95" i="39"/>
  <c r="B96" i="39"/>
  <c r="B96" i="42" s="1"/>
  <c r="J96" i="39"/>
  <c r="K96" i="42" s="1"/>
  <c r="S96" i="39"/>
  <c r="T96" i="39" s="1"/>
  <c r="B97" i="39"/>
  <c r="B97" i="42" s="1"/>
  <c r="J97" i="39"/>
  <c r="K97" i="42" s="1"/>
  <c r="S97" i="39"/>
  <c r="B98" i="39"/>
  <c r="B98" i="42" s="1"/>
  <c r="J98" i="39"/>
  <c r="K98" i="42" s="1"/>
  <c r="S98" i="39"/>
  <c r="T98" i="39" s="1"/>
  <c r="B99" i="39"/>
  <c r="J99" i="39"/>
  <c r="K99" i="42" s="1"/>
  <c r="S99" i="39"/>
  <c r="T99" i="39" s="1"/>
  <c r="B100" i="39"/>
  <c r="J100" i="39"/>
  <c r="K100" i="42" s="1"/>
  <c r="S100" i="39"/>
  <c r="T100" i="39" s="1"/>
  <c r="B101" i="39"/>
  <c r="J101" i="39"/>
  <c r="K101" i="42" s="1"/>
  <c r="S101" i="39"/>
  <c r="T101" i="39" s="1"/>
  <c r="B102" i="39"/>
  <c r="J102" i="39"/>
  <c r="K102" i="42" s="1"/>
  <c r="S102" i="39"/>
  <c r="B103" i="39"/>
  <c r="J103" i="39"/>
  <c r="K103" i="42" s="1"/>
  <c r="S103" i="39"/>
  <c r="B104" i="39"/>
  <c r="B104" i="42" s="1"/>
  <c r="J104" i="39"/>
  <c r="K104" i="42" s="1"/>
  <c r="S104" i="39"/>
  <c r="T104" i="39" s="1"/>
  <c r="B105" i="39"/>
  <c r="B105" i="42" s="1"/>
  <c r="A105" i="42" s="1"/>
  <c r="J105" i="39"/>
  <c r="K105" i="42" s="1"/>
  <c r="S105" i="39"/>
  <c r="B106" i="39"/>
  <c r="B106" i="42" s="1"/>
  <c r="I106" i="42" s="1"/>
  <c r="J106" i="39"/>
  <c r="K106" i="42" s="1"/>
  <c r="S106" i="39"/>
  <c r="T106" i="39" s="1"/>
  <c r="B107" i="39"/>
  <c r="J107" i="39"/>
  <c r="K107" i="42" s="1"/>
  <c r="S107" i="39"/>
  <c r="T107" i="39" s="1"/>
  <c r="B108" i="39"/>
  <c r="B108" i="42" s="1"/>
  <c r="J108" i="39"/>
  <c r="K108" i="42" s="1"/>
  <c r="S108" i="39"/>
  <c r="T108" i="39" s="1"/>
  <c r="B109" i="39"/>
  <c r="J109" i="39"/>
  <c r="K109" i="42" s="1"/>
  <c r="S109" i="39"/>
  <c r="T109" i="39" s="1"/>
  <c r="B110" i="39"/>
  <c r="J110" i="39"/>
  <c r="K110" i="42" s="1"/>
  <c r="S110" i="39"/>
  <c r="B111" i="39"/>
  <c r="J111" i="39"/>
  <c r="K111" i="42" s="1"/>
  <c r="S111" i="39"/>
  <c r="B112" i="39"/>
  <c r="J112" i="39"/>
  <c r="K112" i="42" s="1"/>
  <c r="S112" i="39"/>
  <c r="T112" i="39" s="1"/>
  <c r="B113" i="39"/>
  <c r="J113" i="39"/>
  <c r="K113" i="42" s="1"/>
  <c r="S113" i="39"/>
  <c r="B114" i="39"/>
  <c r="J114" i="39"/>
  <c r="K114" i="42" s="1"/>
  <c r="S114" i="39"/>
  <c r="T114" i="39" s="1"/>
  <c r="B115" i="39"/>
  <c r="B115" i="42" s="1"/>
  <c r="J115" i="42" s="1"/>
  <c r="J115" i="39"/>
  <c r="K115" i="42" s="1"/>
  <c r="S115" i="39"/>
  <c r="T115" i="39" s="1"/>
  <c r="B116" i="39"/>
  <c r="B116" i="42" s="1"/>
  <c r="J116" i="39"/>
  <c r="K116" i="42" s="1"/>
  <c r="S116" i="39"/>
  <c r="T116" i="39" s="1"/>
  <c r="B117" i="39"/>
  <c r="J117" i="39"/>
  <c r="K117" i="42" s="1"/>
  <c r="S117" i="39"/>
  <c r="T117" i="39" s="1"/>
  <c r="B118" i="39"/>
  <c r="B118" i="42" s="1"/>
  <c r="A118" i="42" s="1"/>
  <c r="J118" i="39"/>
  <c r="K118" i="42" s="1"/>
  <c r="S118" i="39"/>
  <c r="B119" i="39"/>
  <c r="J119" i="39"/>
  <c r="K119" i="42" s="1"/>
  <c r="S119" i="39"/>
  <c r="B120" i="39"/>
  <c r="B120" i="42" s="1"/>
  <c r="J120" i="39"/>
  <c r="K120" i="42" s="1"/>
  <c r="S120" i="39"/>
  <c r="T120" i="39" s="1"/>
  <c r="B121" i="39"/>
  <c r="J121" i="39"/>
  <c r="K121" i="42" s="1"/>
  <c r="S121" i="39"/>
  <c r="B122" i="39"/>
  <c r="B122" i="42" s="1"/>
  <c r="E122" i="42" s="1"/>
  <c r="J122" i="39"/>
  <c r="K122" i="42" s="1"/>
  <c r="S122" i="39"/>
  <c r="T122" i="39" s="1"/>
  <c r="B123" i="39"/>
  <c r="B123" i="42" s="1"/>
  <c r="F123" i="42" s="1"/>
  <c r="J123" i="39"/>
  <c r="K123" i="42" s="1"/>
  <c r="S123" i="39"/>
  <c r="T123" i="39" s="1"/>
  <c r="B124" i="39"/>
  <c r="J124" i="39"/>
  <c r="K124" i="42" s="1"/>
  <c r="S124" i="39"/>
  <c r="T124" i="39" s="1"/>
  <c r="B125" i="39"/>
  <c r="B125" i="42" s="1"/>
  <c r="H125" i="42" s="1"/>
  <c r="J125" i="39"/>
  <c r="K125" i="42" s="1"/>
  <c r="S125" i="39"/>
  <c r="T125" i="39" s="1"/>
  <c r="B126" i="39"/>
  <c r="J126" i="39"/>
  <c r="K126" i="42" s="1"/>
  <c r="S126" i="39"/>
  <c r="B127" i="39"/>
  <c r="J127" i="39"/>
  <c r="K127" i="42" s="1"/>
  <c r="S127" i="39"/>
  <c r="B128" i="39"/>
  <c r="J128" i="39"/>
  <c r="K128" i="42" s="1"/>
  <c r="S128" i="39"/>
  <c r="T128" i="39" s="1"/>
  <c r="B129" i="39"/>
  <c r="J129" i="39"/>
  <c r="K129" i="42" s="1"/>
  <c r="S129" i="39"/>
  <c r="B130" i="39"/>
  <c r="B130" i="42" s="1"/>
  <c r="J130" i="39"/>
  <c r="K130" i="42" s="1"/>
  <c r="S130" i="39"/>
  <c r="T130" i="39" s="1"/>
  <c r="B131" i="39"/>
  <c r="J131" i="39"/>
  <c r="K131" i="42" s="1"/>
  <c r="S131" i="39"/>
  <c r="T131" i="39" s="1"/>
  <c r="B132" i="39"/>
  <c r="B132" i="42" s="1"/>
  <c r="J132" i="39"/>
  <c r="K132" i="42" s="1"/>
  <c r="S132" i="39"/>
  <c r="T132" i="39" s="1"/>
  <c r="B133" i="39"/>
  <c r="J133" i="39"/>
  <c r="K133" i="42" s="1"/>
  <c r="S133" i="39"/>
  <c r="T133" i="39" s="1"/>
  <c r="B134" i="39"/>
  <c r="J134" i="39"/>
  <c r="K134" i="42" s="1"/>
  <c r="S134" i="39"/>
  <c r="B135" i="39"/>
  <c r="B135" i="42" s="1"/>
  <c r="G135" i="42" s="1"/>
  <c r="J135" i="39"/>
  <c r="K135" i="42" s="1"/>
  <c r="S135" i="39"/>
  <c r="B136" i="39"/>
  <c r="B136" i="42" s="1"/>
  <c r="J136" i="39"/>
  <c r="K136" i="42" s="1"/>
  <c r="S136" i="39"/>
  <c r="T136" i="39" s="1"/>
  <c r="B137" i="39"/>
  <c r="J137" i="39"/>
  <c r="K137" i="42" s="1"/>
  <c r="S137" i="39"/>
  <c r="B138" i="39"/>
  <c r="B138" i="42" s="1"/>
  <c r="I138" i="42" s="1"/>
  <c r="J138" i="39"/>
  <c r="K138" i="42" s="1"/>
  <c r="S138" i="39"/>
  <c r="T138" i="39" s="1"/>
  <c r="B139" i="39"/>
  <c r="B139" i="42" s="1"/>
  <c r="F139" i="42" s="1"/>
  <c r="J139" i="39"/>
  <c r="K139" i="42" s="1"/>
  <c r="S139" i="39"/>
  <c r="T139" i="39" s="1"/>
  <c r="B140" i="39"/>
  <c r="J140" i="39"/>
  <c r="K140" i="42" s="1"/>
  <c r="S140" i="39"/>
  <c r="T140" i="39" s="1"/>
  <c r="B141" i="39"/>
  <c r="J141" i="39"/>
  <c r="K141" i="42" s="1"/>
  <c r="S141" i="39"/>
  <c r="T141" i="39" s="1"/>
  <c r="B142" i="39"/>
  <c r="J142" i="39"/>
  <c r="K142" i="42" s="1"/>
  <c r="S142" i="39"/>
  <c r="B143" i="39"/>
  <c r="B143" i="42" s="1"/>
  <c r="F143" i="42" s="1"/>
  <c r="J143" i="39"/>
  <c r="K143" i="42" s="1"/>
  <c r="S143" i="39"/>
  <c r="B144" i="39"/>
  <c r="B144" i="42" s="1"/>
  <c r="J144" i="39"/>
  <c r="K144" i="42" s="1"/>
  <c r="S144" i="39"/>
  <c r="T144" i="39" s="1"/>
  <c r="B145" i="39"/>
  <c r="J145" i="39"/>
  <c r="K145" i="42" s="1"/>
  <c r="S145" i="39"/>
  <c r="B146" i="39"/>
  <c r="J146" i="39"/>
  <c r="K146" i="42" s="1"/>
  <c r="S146" i="39"/>
  <c r="T146" i="39" s="1"/>
  <c r="B147" i="39"/>
  <c r="B147" i="42" s="1"/>
  <c r="J147" i="39"/>
  <c r="K147" i="42" s="1"/>
  <c r="S147" i="39"/>
  <c r="T147" i="39" s="1"/>
  <c r="B148" i="39"/>
  <c r="J148" i="39"/>
  <c r="K148" i="42" s="1"/>
  <c r="S148" i="39"/>
  <c r="T148" i="39" s="1"/>
  <c r="B149" i="39"/>
  <c r="B149" i="42" s="1"/>
  <c r="A149" i="42" s="1"/>
  <c r="J149" i="39"/>
  <c r="K149" i="42" s="1"/>
  <c r="S149" i="39"/>
  <c r="T149" i="39" s="1"/>
  <c r="B150" i="39"/>
  <c r="B150" i="42" s="1"/>
  <c r="J150" i="39"/>
  <c r="K150" i="42" s="1"/>
  <c r="S150" i="39"/>
  <c r="B151" i="39"/>
  <c r="J151" i="39"/>
  <c r="K151" i="42" s="1"/>
  <c r="S151" i="39"/>
  <c r="B152" i="39"/>
  <c r="J152" i="39"/>
  <c r="K152" i="42" s="1"/>
  <c r="S152" i="39"/>
  <c r="T152" i="39" s="1"/>
  <c r="B153" i="39"/>
  <c r="J153" i="39"/>
  <c r="K153" i="42" s="1"/>
  <c r="S153" i="39"/>
  <c r="B154" i="39"/>
  <c r="B154" i="42" s="1"/>
  <c r="J154" i="39"/>
  <c r="K154" i="42" s="1"/>
  <c r="S154" i="39"/>
  <c r="T154" i="39" s="1"/>
  <c r="B155" i="39"/>
  <c r="J155" i="39"/>
  <c r="K155" i="42" s="1"/>
  <c r="S155" i="39"/>
  <c r="T155" i="39" s="1"/>
  <c r="B156" i="39"/>
  <c r="B156" i="42" s="1"/>
  <c r="J156" i="39"/>
  <c r="K156" i="42" s="1"/>
  <c r="S156" i="39"/>
  <c r="T156" i="39" s="1"/>
  <c r="B157" i="39"/>
  <c r="B157" i="42" s="1"/>
  <c r="J157" i="42" s="1"/>
  <c r="J157" i="39"/>
  <c r="K157" i="42" s="1"/>
  <c r="S157" i="39"/>
  <c r="T157" i="39" s="1"/>
  <c r="B158" i="39"/>
  <c r="B158" i="42" s="1"/>
  <c r="A158" i="42" s="1"/>
  <c r="J158" i="39"/>
  <c r="K158" i="42" s="1"/>
  <c r="S158" i="39"/>
  <c r="B159" i="39"/>
  <c r="B159" i="42" s="1"/>
  <c r="J159" i="39"/>
  <c r="K159" i="42" s="1"/>
  <c r="S159" i="39"/>
  <c r="B160" i="39"/>
  <c r="B160" i="42" s="1"/>
  <c r="J160" i="39"/>
  <c r="K160" i="42" s="1"/>
  <c r="S160" i="39"/>
  <c r="T160" i="39" s="1"/>
  <c r="B161" i="39"/>
  <c r="J161" i="39"/>
  <c r="K161" i="42" s="1"/>
  <c r="S161" i="39"/>
  <c r="B162" i="39"/>
  <c r="B162" i="42" s="1"/>
  <c r="J162" i="39"/>
  <c r="K162" i="42" s="1"/>
  <c r="S162" i="39"/>
  <c r="T162" i="39" s="1"/>
  <c r="B163" i="39"/>
  <c r="J163" i="39"/>
  <c r="K163" i="42" s="1"/>
  <c r="S163" i="39"/>
  <c r="T163" i="39" s="1"/>
  <c r="B164" i="39"/>
  <c r="B164" i="42" s="1"/>
  <c r="J164" i="39"/>
  <c r="K164" i="42" s="1"/>
  <c r="S164" i="39"/>
  <c r="T164" i="39" s="1"/>
  <c r="B165" i="39"/>
  <c r="J165" i="39"/>
  <c r="K165" i="42" s="1"/>
  <c r="S165" i="39"/>
  <c r="T165" i="39" s="1"/>
  <c r="B166" i="39"/>
  <c r="J166" i="39"/>
  <c r="K166" i="42" s="1"/>
  <c r="S166" i="39"/>
  <c r="B167" i="39"/>
  <c r="B167" i="42" s="1"/>
  <c r="J167" i="39"/>
  <c r="K167" i="42" s="1"/>
  <c r="S167" i="39"/>
  <c r="B168" i="39"/>
  <c r="B168" i="42" s="1"/>
  <c r="J168" i="39"/>
  <c r="K168" i="42" s="1"/>
  <c r="S168" i="39"/>
  <c r="T168" i="39" s="1"/>
  <c r="B169" i="39"/>
  <c r="B169" i="42" s="1"/>
  <c r="J169" i="39"/>
  <c r="K169" i="42" s="1"/>
  <c r="S169" i="39"/>
  <c r="B170" i="39"/>
  <c r="J170" i="39"/>
  <c r="K170" i="42" s="1"/>
  <c r="S170" i="39"/>
  <c r="T170" i="39" s="1"/>
  <c r="B171" i="39"/>
  <c r="J171" i="39"/>
  <c r="K171" i="42" s="1"/>
  <c r="S171" i="39"/>
  <c r="T171" i="39" s="1"/>
  <c r="B172" i="39"/>
  <c r="J172" i="39"/>
  <c r="K172" i="42" s="1"/>
  <c r="S172" i="39"/>
  <c r="T172" i="39" s="1"/>
  <c r="B173" i="39"/>
  <c r="B173" i="42" s="1"/>
  <c r="G173" i="42" s="1"/>
  <c r="J173" i="39"/>
  <c r="K173" i="42" s="1"/>
  <c r="S173" i="39"/>
  <c r="T173" i="39" s="1"/>
  <c r="B174" i="39"/>
  <c r="J174" i="39"/>
  <c r="K174" i="42" s="1"/>
  <c r="S174" i="39"/>
  <c r="B175" i="39"/>
  <c r="J175" i="39"/>
  <c r="K175" i="42" s="1"/>
  <c r="S175" i="39"/>
  <c r="B176" i="39"/>
  <c r="B176" i="42" s="1"/>
  <c r="A176" i="42" s="1"/>
  <c r="J176" i="39"/>
  <c r="K176" i="42" s="1"/>
  <c r="S176" i="39"/>
  <c r="T176" i="39" s="1"/>
  <c r="B177" i="39"/>
  <c r="B177" i="42" s="1"/>
  <c r="J177" i="39"/>
  <c r="K177" i="42" s="1"/>
  <c r="S177" i="39"/>
  <c r="B178" i="39"/>
  <c r="B178" i="42" s="1"/>
  <c r="I178" i="42" s="1"/>
  <c r="J178" i="39"/>
  <c r="K178" i="42" s="1"/>
  <c r="S178" i="39"/>
  <c r="T178" i="39" s="1"/>
  <c r="B179" i="39"/>
  <c r="J179" i="39"/>
  <c r="K179" i="42" s="1"/>
  <c r="S179" i="39"/>
  <c r="T179" i="39" s="1"/>
  <c r="B180" i="39"/>
  <c r="B180" i="42" s="1"/>
  <c r="J180" i="39"/>
  <c r="K180" i="42" s="1"/>
  <c r="S180" i="39"/>
  <c r="T180" i="39" s="1"/>
  <c r="B181" i="39"/>
  <c r="J181" i="39"/>
  <c r="K181" i="42" s="1"/>
  <c r="S181" i="39"/>
  <c r="T181" i="39" s="1"/>
  <c r="B182" i="39"/>
  <c r="B182" i="42" s="1"/>
  <c r="E182" i="42" s="1"/>
  <c r="J182" i="39"/>
  <c r="K182" i="42" s="1"/>
  <c r="S182" i="39"/>
  <c r="B183" i="39"/>
  <c r="J183" i="39"/>
  <c r="K183" i="42" s="1"/>
  <c r="S183" i="39"/>
  <c r="B184" i="39"/>
  <c r="J184" i="39"/>
  <c r="K184" i="42" s="1"/>
  <c r="S184" i="39"/>
  <c r="T184" i="39" s="1"/>
  <c r="B185" i="39"/>
  <c r="B185" i="42" s="1"/>
  <c r="A185" i="42" s="1"/>
  <c r="J185" i="39"/>
  <c r="K185" i="42" s="1"/>
  <c r="S185" i="39"/>
  <c r="B186" i="39"/>
  <c r="B186" i="42" s="1"/>
  <c r="I186" i="42" s="1"/>
  <c r="J186" i="39"/>
  <c r="K186" i="42" s="1"/>
  <c r="S186" i="39"/>
  <c r="T186" i="39" s="1"/>
  <c r="B187" i="39"/>
  <c r="B187" i="42" s="1"/>
  <c r="J187" i="39"/>
  <c r="K187" i="42" s="1"/>
  <c r="S187" i="39"/>
  <c r="T187" i="39" s="1"/>
  <c r="B188" i="39"/>
  <c r="J188" i="39"/>
  <c r="K188" i="42" s="1"/>
  <c r="S188" i="39"/>
  <c r="T188" i="39" s="1"/>
  <c r="B189" i="39"/>
  <c r="B189" i="42" s="1"/>
  <c r="H189" i="42" s="1"/>
  <c r="J189" i="39"/>
  <c r="K189" i="42" s="1"/>
  <c r="S189" i="39"/>
  <c r="T189" i="39" s="1"/>
  <c r="B190" i="39"/>
  <c r="J190" i="39"/>
  <c r="K190" i="42" s="1"/>
  <c r="S190" i="39"/>
  <c r="B191" i="39"/>
  <c r="B191" i="42" s="1"/>
  <c r="H191" i="42" s="1"/>
  <c r="J191" i="39"/>
  <c r="K191" i="42" s="1"/>
  <c r="S191" i="39"/>
  <c r="B192" i="39"/>
  <c r="J192" i="39"/>
  <c r="K192" i="42" s="1"/>
  <c r="S192" i="39"/>
  <c r="T192" i="39" s="1"/>
  <c r="B193" i="39"/>
  <c r="J193" i="39"/>
  <c r="K193" i="42" s="1"/>
  <c r="S193" i="39"/>
  <c r="B194" i="39"/>
  <c r="J194" i="39"/>
  <c r="K194" i="42" s="1"/>
  <c r="S194" i="39"/>
  <c r="T194" i="39" s="1"/>
  <c r="B195" i="39"/>
  <c r="B195" i="42" s="1"/>
  <c r="J195" i="39"/>
  <c r="K195" i="42" s="1"/>
  <c r="S195" i="39"/>
  <c r="T195" i="39" s="1"/>
  <c r="B196" i="39"/>
  <c r="J196" i="39"/>
  <c r="K196" i="42" s="1"/>
  <c r="S196" i="39"/>
  <c r="T196" i="39" s="1"/>
  <c r="B197" i="39"/>
  <c r="J197" i="39"/>
  <c r="K197" i="42" s="1"/>
  <c r="S197" i="39"/>
  <c r="T197" i="39" s="1"/>
  <c r="B198" i="39"/>
  <c r="B198" i="42" s="1"/>
  <c r="J198" i="39"/>
  <c r="K198" i="42" s="1"/>
  <c r="S198" i="39"/>
  <c r="B199" i="39"/>
  <c r="J199" i="39"/>
  <c r="K199" i="42" s="1"/>
  <c r="S199" i="39"/>
  <c r="B200" i="39"/>
  <c r="A200" i="39" s="1"/>
  <c r="J200" i="39"/>
  <c r="K200" i="42" s="1"/>
  <c r="S200" i="39"/>
  <c r="T200" i="39" s="1"/>
  <c r="B201" i="39"/>
  <c r="B201" i="42" s="1"/>
  <c r="A201" i="42" s="1"/>
  <c r="J201" i="39"/>
  <c r="K201" i="42" s="1"/>
  <c r="S201" i="39"/>
  <c r="B202" i="39"/>
  <c r="B202" i="42" s="1"/>
  <c r="A202" i="42" s="1"/>
  <c r="J202" i="39"/>
  <c r="K202" i="42" s="1"/>
  <c r="S202" i="39"/>
  <c r="T202" i="39" s="1"/>
  <c r="B203" i="39"/>
  <c r="J203" i="39"/>
  <c r="K203" i="42" s="1"/>
  <c r="B204" i="39"/>
  <c r="J204" i="39"/>
  <c r="K204" i="42" s="1"/>
  <c r="B205" i="39"/>
  <c r="J205" i="39"/>
  <c r="K205" i="42" s="1"/>
  <c r="B206" i="39"/>
  <c r="J206" i="39"/>
  <c r="S305" i="39"/>
  <c r="S306" i="39"/>
  <c r="S307" i="39"/>
  <c r="S308" i="39"/>
  <c r="S309" i="39"/>
  <c r="S310" i="39"/>
  <c r="S311" i="39"/>
  <c r="S312" i="39"/>
  <c r="S313" i="39"/>
  <c r="S314" i="39"/>
  <c r="S315" i="39"/>
  <c r="S316" i="39"/>
  <c r="S317" i="39"/>
  <c r="S318" i="39"/>
  <c r="S319" i="39"/>
  <c r="S320" i="39"/>
  <c r="S321" i="39"/>
  <c r="S322" i="39"/>
  <c r="S323" i="39"/>
  <c r="S324" i="39"/>
  <c r="S325" i="39"/>
  <c r="S326" i="39"/>
  <c r="S327" i="39"/>
  <c r="S328" i="39"/>
  <c r="S329" i="39"/>
  <c r="S330" i="39"/>
  <c r="S331" i="39"/>
  <c r="S332" i="39"/>
  <c r="S333" i="39"/>
  <c r="S334" i="39"/>
  <c r="S335" i="39"/>
  <c r="S336" i="39"/>
  <c r="S337" i="39"/>
  <c r="S338" i="39"/>
  <c r="S339" i="39"/>
  <c r="S340" i="39"/>
  <c r="S341" i="39"/>
  <c r="S342" i="39"/>
  <c r="S343" i="39"/>
  <c r="S344" i="39"/>
  <c r="S345" i="39"/>
  <c r="S346" i="39"/>
  <c r="S347" i="39"/>
  <c r="S348" i="39"/>
  <c r="S349" i="39"/>
  <c r="S350" i="39"/>
  <c r="S351" i="39"/>
  <c r="S352" i="39"/>
  <c r="S353" i="39"/>
  <c r="S354" i="39"/>
  <c r="S355" i="39"/>
  <c r="S356" i="39"/>
  <c r="S357" i="39"/>
  <c r="S358" i="39"/>
  <c r="S359" i="39"/>
  <c r="S360" i="39"/>
  <c r="S361" i="39"/>
  <c r="S362" i="39"/>
  <c r="S363" i="39"/>
  <c r="S364" i="39"/>
  <c r="S365" i="39"/>
  <c r="S366" i="39"/>
  <c r="S367" i="39"/>
  <c r="S368" i="39"/>
  <c r="S369" i="39"/>
  <c r="S370" i="39"/>
  <c r="S371" i="39"/>
  <c r="S372" i="39"/>
  <c r="S373" i="39"/>
  <c r="S374" i="39"/>
  <c r="S375" i="39"/>
  <c r="S376" i="39"/>
  <c r="S377" i="39"/>
  <c r="S378" i="39"/>
  <c r="S379" i="39"/>
  <c r="S380" i="39"/>
  <c r="S381" i="39"/>
  <c r="S382" i="39"/>
  <c r="S383" i="39"/>
  <c r="S384" i="39"/>
  <c r="S385" i="39"/>
  <c r="S386" i="39"/>
  <c r="S387" i="39"/>
  <c r="B3" i="53"/>
  <c r="B6" i="53"/>
  <c r="B7" i="53"/>
  <c r="A7" i="53" s="1"/>
  <c r="B8" i="53"/>
  <c r="B9" i="53"/>
  <c r="A9" i="53" s="1"/>
  <c r="B10" i="53"/>
  <c r="B12" i="53"/>
  <c r="B13" i="53"/>
  <c r="B14" i="53"/>
  <c r="A14" i="53" s="1"/>
  <c r="B15" i="53"/>
  <c r="B16" i="53"/>
  <c r="B17" i="53"/>
  <c r="B18" i="53"/>
  <c r="B19" i="53"/>
  <c r="B20" i="53"/>
  <c r="B21" i="53"/>
  <c r="B22" i="53"/>
  <c r="A22" i="53" s="1"/>
  <c r="B23" i="53"/>
  <c r="B24" i="53"/>
  <c r="B25" i="53"/>
  <c r="B26" i="53"/>
  <c r="B27" i="53"/>
  <c r="B28" i="53"/>
  <c r="B29" i="53"/>
  <c r="B30" i="53"/>
  <c r="K30" i="53"/>
  <c r="B31" i="53"/>
  <c r="J31" i="53" s="1"/>
  <c r="K31" i="53"/>
  <c r="B32" i="53"/>
  <c r="D32" i="53" s="1"/>
  <c r="K32" i="53"/>
  <c r="B33" i="53"/>
  <c r="F33" i="53" s="1"/>
  <c r="K33" i="53"/>
  <c r="B34" i="53"/>
  <c r="E34" i="53" s="1"/>
  <c r="K34" i="53"/>
  <c r="B35" i="53"/>
  <c r="K35" i="53"/>
  <c r="K36" i="53"/>
  <c r="K37" i="53"/>
  <c r="K38" i="53"/>
  <c r="B39" i="53"/>
  <c r="I39" i="53" s="1"/>
  <c r="K39" i="53"/>
  <c r="K40" i="53"/>
  <c r="K41" i="53"/>
  <c r="B42" i="53"/>
  <c r="K42" i="53"/>
  <c r="B43" i="53"/>
  <c r="H43" i="53" s="1"/>
  <c r="K43" i="53"/>
  <c r="K44" i="53"/>
  <c r="K45" i="53"/>
  <c r="K46" i="53"/>
  <c r="K47" i="53"/>
  <c r="K48" i="53"/>
  <c r="K49" i="53"/>
  <c r="B50" i="53"/>
  <c r="D50" i="53" s="1"/>
  <c r="K50" i="53"/>
  <c r="B51" i="53"/>
  <c r="K51" i="53"/>
  <c r="K52" i="53"/>
  <c r="K53" i="53"/>
  <c r="K54" i="53"/>
  <c r="K55" i="53"/>
  <c r="K56" i="53"/>
  <c r="K57" i="53"/>
  <c r="B58" i="53"/>
  <c r="E58" i="53" s="1"/>
  <c r="K58" i="53"/>
  <c r="K59" i="53"/>
  <c r="K60" i="53"/>
  <c r="K61" i="53"/>
  <c r="B62" i="53"/>
  <c r="J62" i="53" s="1"/>
  <c r="K62" i="53"/>
  <c r="K63" i="53"/>
  <c r="B64" i="53"/>
  <c r="K64" i="53"/>
  <c r="K65" i="53"/>
  <c r="B66" i="53"/>
  <c r="E66" i="53" s="1"/>
  <c r="K66" i="53"/>
  <c r="K67" i="53"/>
  <c r="K68" i="53"/>
  <c r="K69" i="53"/>
  <c r="B70" i="53"/>
  <c r="J70" i="53" s="1"/>
  <c r="K70" i="53"/>
  <c r="K71" i="53"/>
  <c r="K72" i="53"/>
  <c r="K73" i="53"/>
  <c r="B74" i="53"/>
  <c r="I74" i="53" s="1"/>
  <c r="K74" i="53"/>
  <c r="K75" i="53"/>
  <c r="K76" i="53"/>
  <c r="K77" i="53"/>
  <c r="B78" i="53"/>
  <c r="H78" i="53" s="1"/>
  <c r="K78" i="53"/>
  <c r="K79" i="53"/>
  <c r="K80" i="53"/>
  <c r="K81" i="53"/>
  <c r="K82" i="53"/>
  <c r="B83" i="53"/>
  <c r="I83" i="53" s="1"/>
  <c r="K83" i="53"/>
  <c r="K84" i="53"/>
  <c r="K85" i="53"/>
  <c r="B86" i="53"/>
  <c r="G86" i="53" s="1"/>
  <c r="K86" i="53"/>
  <c r="B87" i="53"/>
  <c r="F87" i="53" s="1"/>
  <c r="K87" i="53"/>
  <c r="B88" i="53"/>
  <c r="I88" i="53" s="1"/>
  <c r="K88" i="53"/>
  <c r="B89" i="53"/>
  <c r="H89" i="53" s="1"/>
  <c r="K89" i="53"/>
  <c r="B90" i="53"/>
  <c r="A90" i="53" s="1"/>
  <c r="K90" i="53"/>
  <c r="B91" i="53"/>
  <c r="D91" i="53" s="1"/>
  <c r="K91" i="53"/>
  <c r="B92" i="53"/>
  <c r="D92" i="53" s="1"/>
  <c r="K92" i="53"/>
  <c r="B93" i="53"/>
  <c r="K93" i="53"/>
  <c r="K94" i="53"/>
  <c r="B95" i="53"/>
  <c r="K95" i="53"/>
  <c r="B96" i="53"/>
  <c r="E96" i="53" s="1"/>
  <c r="K96" i="53"/>
  <c r="B97" i="53"/>
  <c r="I97" i="53" s="1"/>
  <c r="K97" i="53"/>
  <c r="B98" i="53"/>
  <c r="D98" i="53" s="1"/>
  <c r="K98" i="53"/>
  <c r="B99" i="53"/>
  <c r="D99" i="53" s="1"/>
  <c r="K99" i="53"/>
  <c r="B100" i="53"/>
  <c r="G100" i="53" s="1"/>
  <c r="K100" i="53"/>
  <c r="B101" i="53"/>
  <c r="E101" i="53" s="1"/>
  <c r="K101" i="53"/>
  <c r="B102" i="53"/>
  <c r="J102" i="53" s="1"/>
  <c r="K102" i="53"/>
  <c r="B103" i="53"/>
  <c r="F103" i="53" s="1"/>
  <c r="K103" i="53"/>
  <c r="K104" i="53"/>
  <c r="B105" i="53"/>
  <c r="K105" i="53"/>
  <c r="B106" i="53"/>
  <c r="K106" i="53"/>
  <c r="B107" i="53"/>
  <c r="K107" i="53"/>
  <c r="B108" i="53"/>
  <c r="K108" i="53"/>
  <c r="B109" i="53"/>
  <c r="G109" i="53" s="1"/>
  <c r="K109" i="53"/>
  <c r="B110" i="53"/>
  <c r="G110" i="53" s="1"/>
  <c r="K110" i="53"/>
  <c r="K111" i="53"/>
  <c r="B112" i="53"/>
  <c r="K112" i="53"/>
  <c r="B113" i="53"/>
  <c r="K113" i="53"/>
  <c r="B114" i="53"/>
  <c r="H114" i="53" s="1"/>
  <c r="K114" i="53"/>
  <c r="K115" i="53"/>
  <c r="K116" i="53"/>
  <c r="B117" i="53"/>
  <c r="G117" i="53" s="1"/>
  <c r="K117" i="53"/>
  <c r="K118" i="53"/>
  <c r="B119" i="53"/>
  <c r="G119" i="53" s="1"/>
  <c r="K119" i="53"/>
  <c r="K120" i="53"/>
  <c r="B121" i="53"/>
  <c r="G121" i="53" s="1"/>
  <c r="K121" i="53"/>
  <c r="K122" i="53"/>
  <c r="B123" i="53"/>
  <c r="K123" i="53"/>
  <c r="K124" i="53"/>
  <c r="K125" i="53"/>
  <c r="B126" i="53"/>
  <c r="A126" i="53" s="1"/>
  <c r="K126" i="53"/>
  <c r="B127" i="53"/>
  <c r="E127" i="53" s="1"/>
  <c r="K127" i="53"/>
  <c r="B128" i="53"/>
  <c r="H128" i="53" s="1"/>
  <c r="K128" i="53"/>
  <c r="B129" i="53"/>
  <c r="K129" i="53"/>
  <c r="B130" i="53"/>
  <c r="K130" i="53"/>
  <c r="B131" i="53"/>
  <c r="E131" i="53" s="1"/>
  <c r="K131" i="53"/>
  <c r="K132" i="53"/>
  <c r="B133" i="53"/>
  <c r="K133" i="53"/>
  <c r="B134" i="53"/>
  <c r="F134" i="53" s="1"/>
  <c r="K134" i="53"/>
  <c r="B135" i="53"/>
  <c r="K135" i="53"/>
  <c r="B136" i="53"/>
  <c r="I136" i="53" s="1"/>
  <c r="K136" i="53"/>
  <c r="B137" i="53"/>
  <c r="K137" i="53"/>
  <c r="K138" i="53"/>
  <c r="B139" i="53"/>
  <c r="E139" i="53" s="1"/>
  <c r="K139" i="53"/>
  <c r="K140" i="53"/>
  <c r="B141" i="53"/>
  <c r="K141" i="53"/>
  <c r="B142" i="53"/>
  <c r="D142" i="53" s="1"/>
  <c r="K142" i="53"/>
  <c r="B143" i="53"/>
  <c r="K143" i="53"/>
  <c r="K144" i="53"/>
  <c r="B145" i="53"/>
  <c r="I145" i="53" s="1"/>
  <c r="K145" i="53"/>
  <c r="B146" i="53"/>
  <c r="K146" i="53"/>
  <c r="B147" i="53"/>
  <c r="K147" i="53"/>
  <c r="K148" i="53"/>
  <c r="B149" i="53"/>
  <c r="G149" i="53" s="1"/>
  <c r="K149" i="53"/>
  <c r="B150" i="53"/>
  <c r="A150" i="53" s="1"/>
  <c r="K150" i="53"/>
  <c r="B151" i="53"/>
  <c r="F151" i="53" s="1"/>
  <c r="K151" i="53"/>
  <c r="B152" i="53"/>
  <c r="F152" i="53" s="1"/>
  <c r="K152" i="53"/>
  <c r="B153" i="53"/>
  <c r="G153" i="53" s="1"/>
  <c r="K153" i="53"/>
  <c r="B154" i="53"/>
  <c r="K154" i="53"/>
  <c r="B155" i="53"/>
  <c r="H155" i="53" s="1"/>
  <c r="K155" i="53"/>
  <c r="B156" i="53"/>
  <c r="E156" i="53" s="1"/>
  <c r="K156" i="53"/>
  <c r="B157" i="53"/>
  <c r="G157" i="53" s="1"/>
  <c r="K157" i="53"/>
  <c r="K158" i="53"/>
  <c r="B159" i="53"/>
  <c r="A159" i="53" s="1"/>
  <c r="K159" i="53"/>
  <c r="B160" i="53"/>
  <c r="A160" i="53" s="1"/>
  <c r="K160" i="53"/>
  <c r="B161" i="53"/>
  <c r="D161" i="53" s="1"/>
  <c r="K161" i="53"/>
  <c r="B162" i="53"/>
  <c r="K162" i="53"/>
  <c r="B163" i="53"/>
  <c r="E163" i="53" s="1"/>
  <c r="K163" i="53"/>
  <c r="B164" i="53"/>
  <c r="A164" i="53" s="1"/>
  <c r="K164" i="53"/>
  <c r="B165" i="53"/>
  <c r="H165" i="53" s="1"/>
  <c r="K165" i="53"/>
  <c r="B166" i="53"/>
  <c r="D166" i="53" s="1"/>
  <c r="K166" i="53"/>
  <c r="B167" i="53"/>
  <c r="E167" i="53" s="1"/>
  <c r="K167" i="53"/>
  <c r="B168" i="53"/>
  <c r="J168" i="53" s="1"/>
  <c r="K168" i="53"/>
  <c r="B169" i="53"/>
  <c r="K169" i="53"/>
  <c r="B170" i="53"/>
  <c r="I170" i="53" s="1"/>
  <c r="K170" i="53"/>
  <c r="B171" i="53"/>
  <c r="K171" i="53"/>
  <c r="B172" i="53"/>
  <c r="K172" i="53"/>
  <c r="B173" i="53"/>
  <c r="D173" i="53" s="1"/>
  <c r="K173" i="53"/>
  <c r="B174" i="53"/>
  <c r="A174" i="53" s="1"/>
  <c r="K174" i="53"/>
  <c r="K175" i="53"/>
  <c r="B176" i="53"/>
  <c r="H176" i="53" s="1"/>
  <c r="K176" i="53"/>
  <c r="K177" i="53"/>
  <c r="B178" i="53"/>
  <c r="K178" i="53"/>
  <c r="K179" i="53"/>
  <c r="B180" i="53"/>
  <c r="I180" i="53" s="1"/>
  <c r="K180" i="53"/>
  <c r="B181" i="53"/>
  <c r="K181" i="53"/>
  <c r="B182" i="53"/>
  <c r="D182" i="53" s="1"/>
  <c r="K182" i="53"/>
  <c r="K183" i="53"/>
  <c r="B184" i="53"/>
  <c r="I184" i="53" s="1"/>
  <c r="K184" i="53"/>
  <c r="B185" i="53"/>
  <c r="K185" i="53"/>
  <c r="B186" i="53"/>
  <c r="K186" i="53"/>
  <c r="K187" i="53"/>
  <c r="B188" i="53"/>
  <c r="G188" i="53" s="1"/>
  <c r="K188" i="53"/>
  <c r="B189" i="53"/>
  <c r="F189" i="53" s="1"/>
  <c r="K189" i="53"/>
  <c r="B190" i="53"/>
  <c r="F190" i="53" s="1"/>
  <c r="K190" i="53"/>
  <c r="B191" i="53"/>
  <c r="I191" i="53" s="1"/>
  <c r="K191" i="53"/>
  <c r="B192" i="53"/>
  <c r="A192" i="53" s="1"/>
  <c r="K192" i="53"/>
  <c r="B193" i="53"/>
  <c r="E193" i="53" s="1"/>
  <c r="K193" i="53"/>
  <c r="B194" i="53"/>
  <c r="K194" i="53"/>
  <c r="B195" i="53"/>
  <c r="F195" i="53" s="1"/>
  <c r="K195" i="53"/>
  <c r="B196" i="53"/>
  <c r="G196" i="53" s="1"/>
  <c r="K196" i="53"/>
  <c r="K197" i="53"/>
  <c r="B198" i="53"/>
  <c r="D198" i="53" s="1"/>
  <c r="K198" i="53"/>
  <c r="B199" i="53"/>
  <c r="F199" i="53" s="1"/>
  <c r="K199" i="53"/>
  <c r="B200" i="53"/>
  <c r="H200" i="53" s="1"/>
  <c r="K200" i="53"/>
  <c r="B201" i="53"/>
  <c r="D201" i="53" s="1"/>
  <c r="K201" i="53"/>
  <c r="K202" i="53"/>
  <c r="B203" i="53"/>
  <c r="I203" i="53" s="1"/>
  <c r="K203" i="53"/>
  <c r="B204" i="53"/>
  <c r="K204" i="53"/>
  <c r="B205" i="53"/>
  <c r="K205" i="53"/>
  <c r="B4" i="18"/>
  <c r="B6" i="18"/>
  <c r="A6" i="18" s="1"/>
  <c r="B7" i="18"/>
  <c r="B8" i="18"/>
  <c r="A8" i="18" s="1"/>
  <c r="B9" i="18"/>
  <c r="B10" i="18"/>
  <c r="A10" i="18" s="1"/>
  <c r="B11" i="18"/>
  <c r="B12" i="18"/>
  <c r="B13" i="18"/>
  <c r="B14" i="18"/>
  <c r="A14" i="18" s="1"/>
  <c r="B15" i="18"/>
  <c r="A15" i="18" s="1"/>
  <c r="B16" i="18"/>
  <c r="A16" i="18" s="1"/>
  <c r="B17" i="18"/>
  <c r="A17" i="18" s="1"/>
  <c r="B18" i="18"/>
  <c r="A18" i="18" s="1"/>
  <c r="B19" i="18"/>
  <c r="A19" i="18" s="1"/>
  <c r="B20" i="18"/>
  <c r="A20" i="18" s="1"/>
  <c r="B21" i="18"/>
  <c r="B22" i="18"/>
  <c r="B23" i="18"/>
  <c r="A23" i="18" s="1"/>
  <c r="B24" i="18"/>
  <c r="A24" i="18" s="1"/>
  <c r="B25" i="18"/>
  <c r="A25" i="18" s="1"/>
  <c r="B26" i="18"/>
  <c r="B27" i="18"/>
  <c r="A27" i="18" s="1"/>
  <c r="B28" i="18"/>
  <c r="A28" i="18" s="1"/>
  <c r="B29" i="18"/>
  <c r="B30" i="18"/>
  <c r="A30" i="18" s="1"/>
  <c r="B31" i="18"/>
  <c r="A31" i="18" s="1"/>
  <c r="B32" i="18"/>
  <c r="A32" i="18" s="1"/>
  <c r="B33" i="18"/>
  <c r="A33" i="18" s="1"/>
  <c r="B34" i="18"/>
  <c r="B35" i="18"/>
  <c r="A35" i="18" s="1"/>
  <c r="B36" i="18"/>
  <c r="A36" i="18" s="1"/>
  <c r="B37" i="18"/>
  <c r="B38" i="18"/>
  <c r="A38" i="18" s="1"/>
  <c r="B39" i="18"/>
  <c r="A39" i="18" s="1"/>
  <c r="B40" i="18"/>
  <c r="E40" i="18" s="1"/>
  <c r="B41" i="18"/>
  <c r="A41" i="18" s="1"/>
  <c r="B42" i="18"/>
  <c r="A42" i="18" s="1"/>
  <c r="B43" i="18"/>
  <c r="A43" i="18" s="1"/>
  <c r="B44" i="18"/>
  <c r="E44" i="18" s="1"/>
  <c r="B45" i="18"/>
  <c r="E45" i="18" s="1"/>
  <c r="B46" i="18"/>
  <c r="A46" i="18" s="1"/>
  <c r="B47" i="18"/>
  <c r="B48" i="18"/>
  <c r="B49" i="18"/>
  <c r="A49" i="18" s="1"/>
  <c r="B50" i="18"/>
  <c r="B51" i="18"/>
  <c r="B52" i="18"/>
  <c r="B53" i="18"/>
  <c r="H53" i="18" s="1"/>
  <c r="B54" i="18"/>
  <c r="A54" i="18" s="1"/>
  <c r="B55" i="18"/>
  <c r="A55" i="18" s="1"/>
  <c r="B56" i="18"/>
  <c r="A56" i="18" s="1"/>
  <c r="B57" i="18"/>
  <c r="A57" i="18" s="1"/>
  <c r="B58" i="18"/>
  <c r="A58" i="18" s="1"/>
  <c r="B59" i="18"/>
  <c r="A59" i="18" s="1"/>
  <c r="B60" i="18"/>
  <c r="B61" i="18"/>
  <c r="E61" i="18" s="1"/>
  <c r="B62" i="18"/>
  <c r="A62" i="18" s="1"/>
  <c r="B63" i="18"/>
  <c r="A63" i="18" s="1"/>
  <c r="B64" i="18"/>
  <c r="A64" i="18" s="1"/>
  <c r="B65" i="18"/>
  <c r="A65" i="18" s="1"/>
  <c r="B66" i="18"/>
  <c r="A66" i="18" s="1"/>
  <c r="B67" i="18"/>
  <c r="A67" i="18" s="1"/>
  <c r="B68" i="18"/>
  <c r="A68" i="18" s="1"/>
  <c r="B69" i="18"/>
  <c r="B70" i="18"/>
  <c r="E70" i="18" s="1"/>
  <c r="B71" i="18"/>
  <c r="A71" i="18" s="1"/>
  <c r="B72" i="18"/>
  <c r="A72" i="18" s="1"/>
  <c r="B73" i="18"/>
  <c r="A73" i="18" s="1"/>
  <c r="B74" i="18"/>
  <c r="B75" i="18"/>
  <c r="A75" i="18" s="1"/>
  <c r="B76" i="18"/>
  <c r="A76" i="18" s="1"/>
  <c r="B77" i="18"/>
  <c r="F77" i="18" s="1"/>
  <c r="B78" i="18"/>
  <c r="B79" i="18"/>
  <c r="A79" i="18" s="1"/>
  <c r="B80" i="18"/>
  <c r="A80" i="18" s="1"/>
  <c r="B81" i="18"/>
  <c r="A81" i="18" s="1"/>
  <c r="B82" i="18"/>
  <c r="B83" i="18"/>
  <c r="A83" i="18" s="1"/>
  <c r="B84" i="18"/>
  <c r="A84" i="18" s="1"/>
  <c r="C84" i="18"/>
  <c r="B85" i="18"/>
  <c r="A85" i="18" s="1"/>
  <c r="B86" i="18"/>
  <c r="A86" i="18" s="1"/>
  <c r="B87" i="18"/>
  <c r="A87" i="18" s="1"/>
  <c r="B88" i="18"/>
  <c r="A88" i="18" s="1"/>
  <c r="B89" i="18"/>
  <c r="A89" i="18" s="1"/>
  <c r="B90" i="18"/>
  <c r="A90" i="18" s="1"/>
  <c r="B91" i="18"/>
  <c r="A91" i="18" s="1"/>
  <c r="B92" i="18"/>
  <c r="A92" i="18" s="1"/>
  <c r="B93" i="18"/>
  <c r="B94" i="18"/>
  <c r="A94" i="18" s="1"/>
  <c r="B95" i="18"/>
  <c r="A95" i="18" s="1"/>
  <c r="B96" i="18"/>
  <c r="A96" i="18" s="1"/>
  <c r="B97" i="18"/>
  <c r="A97" i="18" s="1"/>
  <c r="B98" i="18"/>
  <c r="A98" i="18" s="1"/>
  <c r="B99" i="18"/>
  <c r="A99" i="18" s="1"/>
  <c r="B100" i="18"/>
  <c r="A100" i="18" s="1"/>
  <c r="B101" i="18"/>
  <c r="B102" i="18"/>
  <c r="A102" i="18" s="1"/>
  <c r="B103" i="18"/>
  <c r="A103" i="18" s="1"/>
  <c r="B104" i="18"/>
  <c r="B105" i="18"/>
  <c r="A105" i="18" s="1"/>
  <c r="B106" i="18"/>
  <c r="A106" i="18" s="1"/>
  <c r="B107" i="18"/>
  <c r="A107" i="18" s="1"/>
  <c r="B108" i="18"/>
  <c r="B109" i="18"/>
  <c r="B110" i="18"/>
  <c r="A110" i="18" s="1"/>
  <c r="B111" i="18"/>
  <c r="A111" i="18" s="1"/>
  <c r="B112" i="18"/>
  <c r="B113" i="18"/>
  <c r="A113" i="18" s="1"/>
  <c r="B114" i="18"/>
  <c r="A114" i="18" s="1"/>
  <c r="C114" i="18"/>
  <c r="B115" i="18"/>
  <c r="A115" i="18" s="1"/>
  <c r="B116" i="18"/>
  <c r="B117" i="18"/>
  <c r="B118" i="18"/>
  <c r="A118" i="18" s="1"/>
  <c r="B119" i="18"/>
  <c r="A119" i="18" s="1"/>
  <c r="B120" i="18"/>
  <c r="B121" i="18"/>
  <c r="A121" i="18" s="1"/>
  <c r="B122" i="18"/>
  <c r="A122" i="18" s="1"/>
  <c r="B123" i="18"/>
  <c r="A123" i="18" s="1"/>
  <c r="B124" i="18"/>
  <c r="B125" i="18"/>
  <c r="B126" i="18"/>
  <c r="A126" i="18" s="1"/>
  <c r="B127" i="18"/>
  <c r="A127" i="18" s="1"/>
  <c r="B128" i="18"/>
  <c r="A128" i="18" s="1"/>
  <c r="B129" i="18"/>
  <c r="A129" i="18" s="1"/>
  <c r="B130" i="18"/>
  <c r="A130" i="18" s="1"/>
  <c r="B131" i="18"/>
  <c r="A131" i="18" s="1"/>
  <c r="B132" i="18"/>
  <c r="A132" i="18" s="1"/>
  <c r="B133" i="18"/>
  <c r="B134" i="18"/>
  <c r="B135" i="18"/>
  <c r="A135" i="18" s="1"/>
  <c r="B136" i="18"/>
  <c r="A136" i="18" s="1"/>
  <c r="B137" i="18"/>
  <c r="A137" i="18" s="1"/>
  <c r="B138" i="18"/>
  <c r="G138" i="18" s="1"/>
  <c r="B139" i="18"/>
  <c r="A139" i="18" s="1"/>
  <c r="B140" i="18"/>
  <c r="A140" i="18" s="1"/>
  <c r="B141" i="18"/>
  <c r="B142" i="18"/>
  <c r="B143" i="18"/>
  <c r="A143" i="18" s="1"/>
  <c r="B144" i="18"/>
  <c r="B145" i="18"/>
  <c r="A145" i="18" s="1"/>
  <c r="B146" i="18"/>
  <c r="G146" i="18" s="1"/>
  <c r="B147" i="18"/>
  <c r="A147" i="18" s="1"/>
  <c r="B148" i="18"/>
  <c r="A148" i="18" s="1"/>
  <c r="B149" i="18"/>
  <c r="B150" i="18"/>
  <c r="A150" i="18" s="1"/>
  <c r="B151" i="18"/>
  <c r="A151" i="18" s="1"/>
  <c r="B152" i="18"/>
  <c r="A152" i="18" s="1"/>
  <c r="B153" i="18"/>
  <c r="A153" i="18" s="1"/>
  <c r="B154" i="18"/>
  <c r="B155" i="18"/>
  <c r="A155" i="18" s="1"/>
  <c r="B156" i="18"/>
  <c r="A156" i="18" s="1"/>
  <c r="B157" i="18"/>
  <c r="B158" i="18"/>
  <c r="A158" i="18" s="1"/>
  <c r="B159" i="18"/>
  <c r="A159" i="18" s="1"/>
  <c r="B160" i="18"/>
  <c r="A160" i="18" s="1"/>
  <c r="B161" i="18"/>
  <c r="A161" i="18" s="1"/>
  <c r="B162" i="18"/>
  <c r="A162" i="18" s="1"/>
  <c r="B163" i="18"/>
  <c r="A163" i="18" s="1"/>
  <c r="B164" i="18"/>
  <c r="A164" i="18" s="1"/>
  <c r="B165" i="18"/>
  <c r="B166" i="18"/>
  <c r="A166" i="18" s="1"/>
  <c r="B167" i="18"/>
  <c r="A167" i="18" s="1"/>
  <c r="B168" i="18"/>
  <c r="B169" i="18"/>
  <c r="A169" i="18" s="1"/>
  <c r="B170" i="18"/>
  <c r="A170" i="18" s="1"/>
  <c r="B171" i="18"/>
  <c r="A171" i="18" s="1"/>
  <c r="B172" i="18"/>
  <c r="B173" i="18"/>
  <c r="B174" i="18"/>
  <c r="A174" i="18" s="1"/>
  <c r="B175" i="18"/>
  <c r="A175" i="18" s="1"/>
  <c r="B176" i="18"/>
  <c r="B177" i="18"/>
  <c r="A177" i="18" s="1"/>
  <c r="B178" i="18"/>
  <c r="A178" i="18" s="1"/>
  <c r="B179" i="18"/>
  <c r="A179" i="18" s="1"/>
  <c r="B180" i="18"/>
  <c r="B181" i="18"/>
  <c r="B182" i="18"/>
  <c r="A182" i="18" s="1"/>
  <c r="B183" i="18"/>
  <c r="A183" i="18" s="1"/>
  <c r="B184" i="18"/>
  <c r="B185" i="18"/>
  <c r="A185" i="18" s="1"/>
  <c r="B186" i="18"/>
  <c r="A186" i="18" s="1"/>
  <c r="B187" i="18"/>
  <c r="A187" i="18" s="1"/>
  <c r="B188" i="18"/>
  <c r="B189" i="18"/>
  <c r="B190" i="18"/>
  <c r="A190" i="18" s="1"/>
  <c r="B191" i="18"/>
  <c r="A191" i="18" s="1"/>
  <c r="B192" i="18"/>
  <c r="A192" i="18" s="1"/>
  <c r="B193" i="18"/>
  <c r="A193" i="18" s="1"/>
  <c r="B194" i="18"/>
  <c r="A194" i="18" s="1"/>
  <c r="B195" i="18"/>
  <c r="A195" i="18" s="1"/>
  <c r="B196" i="18"/>
  <c r="A196" i="18" s="1"/>
  <c r="B197" i="18"/>
  <c r="B198" i="18"/>
  <c r="B199" i="18"/>
  <c r="A199" i="18" s="1"/>
  <c r="B200" i="18"/>
  <c r="A200" i="18" s="1"/>
  <c r="B201" i="18"/>
  <c r="A201" i="18" s="1"/>
  <c r="B202" i="18"/>
  <c r="E202" i="18" s="1"/>
  <c r="B203" i="18"/>
  <c r="A203" i="18" s="1"/>
  <c r="B204" i="18"/>
  <c r="A204" i="18" s="1"/>
  <c r="B205" i="18"/>
  <c r="C205" i="18" s="1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D2" i="13"/>
  <c r="J2" i="13"/>
  <c r="I3" i="13" s="1"/>
  <c r="M18" i="31"/>
  <c r="H8" i="13"/>
  <c r="AI8" i="13"/>
  <c r="AJ8" i="13"/>
  <c r="A8" i="13" s="1"/>
  <c r="AL8" i="13"/>
  <c r="AN8" i="13" s="1"/>
  <c r="AI9" i="13"/>
  <c r="AJ9" i="13"/>
  <c r="A9" i="13" s="1"/>
  <c r="AL9" i="13"/>
  <c r="AN9" i="13"/>
  <c r="AP9" i="13"/>
  <c r="AR9" i="13"/>
  <c r="AT9" i="13"/>
  <c r="AI10" i="13"/>
  <c r="AJ10" i="13"/>
  <c r="A10" i="13" s="1"/>
  <c r="AL10" i="13"/>
  <c r="AN10" i="13" s="1"/>
  <c r="AI11" i="13"/>
  <c r="AJ11" i="13"/>
  <c r="A11" i="13" s="1"/>
  <c r="AL11" i="13"/>
  <c r="AN11" i="13" s="1"/>
  <c r="AP11" i="13"/>
  <c r="AI12" i="13"/>
  <c r="AJ12" i="13"/>
  <c r="A12" i="13" s="1"/>
  <c r="AL12" i="13"/>
  <c r="AP12" i="13" s="1"/>
  <c r="AT12" i="13"/>
  <c r="AI13" i="13"/>
  <c r="AJ13" i="13"/>
  <c r="A13" i="13" s="1"/>
  <c r="AL13" i="13"/>
  <c r="AM13" i="13" s="1"/>
  <c r="AI14" i="13"/>
  <c r="AJ14" i="13"/>
  <c r="A14" i="13" s="1"/>
  <c r="AL14" i="13"/>
  <c r="AI15" i="13"/>
  <c r="AJ15" i="13"/>
  <c r="A15" i="13" s="1"/>
  <c r="AL15" i="13"/>
  <c r="AP15" i="13" s="1"/>
  <c r="AI16" i="13"/>
  <c r="AJ16" i="13"/>
  <c r="A16" i="13" s="1"/>
  <c r="AL16" i="13"/>
  <c r="AN16" i="13" s="1"/>
  <c r="AI17" i="13"/>
  <c r="AJ17" i="13"/>
  <c r="A17" i="13" s="1"/>
  <c r="AL17" i="13"/>
  <c r="AT17" i="13" s="1"/>
  <c r="AP17" i="13"/>
  <c r="AI18" i="13"/>
  <c r="AJ18" i="13"/>
  <c r="A18" i="13" s="1"/>
  <c r="AL18" i="13"/>
  <c r="AP18" i="13" s="1"/>
  <c r="AT18" i="13"/>
  <c r="AI19" i="13"/>
  <c r="AJ19" i="13"/>
  <c r="A19" i="13" s="1"/>
  <c r="AL19" i="13"/>
  <c r="AM19" i="13" s="1"/>
  <c r="AP19" i="13"/>
  <c r="AI20" i="13"/>
  <c r="AJ20" i="13"/>
  <c r="A20" i="13" s="1"/>
  <c r="AL20" i="13"/>
  <c r="AI21" i="13"/>
  <c r="AJ21" i="13"/>
  <c r="A21" i="13" s="1"/>
  <c r="AL21" i="13"/>
  <c r="AR21" i="13" s="1"/>
  <c r="AT21" i="13"/>
  <c r="AI22" i="13"/>
  <c r="AJ22" i="13"/>
  <c r="A22" i="13" s="1"/>
  <c r="AL22" i="13"/>
  <c r="AI23" i="13"/>
  <c r="AJ23" i="13"/>
  <c r="A23" i="13" s="1"/>
  <c r="AL23" i="13"/>
  <c r="AP23" i="13" s="1"/>
  <c r="AI24" i="13"/>
  <c r="AJ24" i="13"/>
  <c r="A24" i="13" s="1"/>
  <c r="AL24" i="13"/>
  <c r="AN24" i="13" s="1"/>
  <c r="AI25" i="13"/>
  <c r="AJ25" i="13"/>
  <c r="A25" i="13" s="1"/>
  <c r="AL25" i="13"/>
  <c r="AT25" i="13" s="1"/>
  <c r="AI26" i="13"/>
  <c r="AJ26" i="13"/>
  <c r="A26" i="13" s="1"/>
  <c r="AL26" i="13"/>
  <c r="AN26" i="13" s="1"/>
  <c r="AI27" i="13"/>
  <c r="AJ27" i="13"/>
  <c r="A27" i="13" s="1"/>
  <c r="AL27" i="13"/>
  <c r="AP27" i="13"/>
  <c r="AT27" i="13"/>
  <c r="AI28" i="13"/>
  <c r="AJ28" i="13"/>
  <c r="A28" i="13" s="1"/>
  <c r="AL28" i="13"/>
  <c r="AN28" i="13" s="1"/>
  <c r="AT28" i="13"/>
  <c r="AI29" i="13"/>
  <c r="AJ29" i="13"/>
  <c r="A29" i="13" s="1"/>
  <c r="AL29" i="13"/>
  <c r="AT29" i="13"/>
  <c r="AI30" i="13"/>
  <c r="AJ30" i="13"/>
  <c r="A30" i="13" s="1"/>
  <c r="AL30" i="13"/>
  <c r="AP30" i="13" s="1"/>
  <c r="AT30" i="13"/>
  <c r="AI31" i="13"/>
  <c r="AJ31" i="13"/>
  <c r="A31" i="13" s="1"/>
  <c r="AL31" i="13"/>
  <c r="AM31" i="13" s="1"/>
  <c r="AN31" i="13"/>
  <c r="AI32" i="13"/>
  <c r="AJ32" i="13"/>
  <c r="A32" i="13" s="1"/>
  <c r="AL32" i="13"/>
  <c r="F34" i="36"/>
  <c r="G34" i="36"/>
  <c r="D34" i="36"/>
  <c r="R33" i="13"/>
  <c r="K34" i="36" s="1"/>
  <c r="AI33" i="13"/>
  <c r="AJ33" i="13"/>
  <c r="A33" i="13" s="1"/>
  <c r="AL33" i="13"/>
  <c r="AQ33" i="13" s="1"/>
  <c r="AM33" i="13"/>
  <c r="AN33" i="13"/>
  <c r="AO33" i="13"/>
  <c r="AP33" i="13"/>
  <c r="AS33" i="13"/>
  <c r="AT33" i="13"/>
  <c r="AW33" i="13"/>
  <c r="G35" i="36"/>
  <c r="D35" i="36"/>
  <c r="X29" i="56"/>
  <c r="R34" i="13"/>
  <c r="K35" i="36" s="1"/>
  <c r="AI34" i="13"/>
  <c r="AJ34" i="13"/>
  <c r="A34" i="13" s="1"/>
  <c r="AL34" i="13"/>
  <c r="AP34" i="13"/>
  <c r="AT34" i="13"/>
  <c r="AW34" i="13"/>
  <c r="U30" i="39"/>
  <c r="G36" i="36"/>
  <c r="H36" i="36"/>
  <c r="E36" i="36"/>
  <c r="D36" i="36"/>
  <c r="W30" i="56"/>
  <c r="R35" i="13"/>
  <c r="K36" i="36" s="1"/>
  <c r="AI35" i="13"/>
  <c r="AJ35" i="13"/>
  <c r="A35" i="13" s="1"/>
  <c r="AL35" i="13"/>
  <c r="AP35" i="13" s="1"/>
  <c r="AT35" i="13"/>
  <c r="AW35" i="13"/>
  <c r="E37" i="36"/>
  <c r="D37" i="36"/>
  <c r="R36" i="13"/>
  <c r="K37" i="36" s="1"/>
  <c r="AI36" i="13"/>
  <c r="AJ36" i="13"/>
  <c r="A36" i="13" s="1"/>
  <c r="AL36" i="13"/>
  <c r="AM36" i="13"/>
  <c r="AN36" i="13"/>
  <c r="AO36" i="13"/>
  <c r="AP36" i="13"/>
  <c r="AQ36" i="13"/>
  <c r="AR36" i="13"/>
  <c r="AS36" i="13"/>
  <c r="AT36" i="13"/>
  <c r="AW36" i="13"/>
  <c r="G38" i="36"/>
  <c r="U32" i="56"/>
  <c r="E38" i="36"/>
  <c r="D38" i="36"/>
  <c r="R37" i="13"/>
  <c r="K38" i="36" s="1"/>
  <c r="AI37" i="13"/>
  <c r="AJ37" i="13"/>
  <c r="A37" i="13" s="1"/>
  <c r="AL37" i="13"/>
  <c r="AP37" i="13" s="1"/>
  <c r="AW37" i="13"/>
  <c r="Q33" i="40"/>
  <c r="D39" i="36"/>
  <c r="R38" i="13"/>
  <c r="AI38" i="13"/>
  <c r="AJ38" i="13"/>
  <c r="A38" i="13" s="1"/>
  <c r="AL38" i="13"/>
  <c r="AP38" i="13" s="1"/>
  <c r="AT38" i="13"/>
  <c r="AW38" i="13"/>
  <c r="D40" i="36"/>
  <c r="R39" i="13"/>
  <c r="AI39" i="13"/>
  <c r="AJ39" i="13"/>
  <c r="A39" i="13" s="1"/>
  <c r="AL39" i="13"/>
  <c r="AQ39" i="13" s="1"/>
  <c r="AM39" i="13"/>
  <c r="AN39" i="13"/>
  <c r="AO39" i="13"/>
  <c r="AP39" i="13"/>
  <c r="AS39" i="13"/>
  <c r="AT39" i="13"/>
  <c r="AW39" i="13"/>
  <c r="G41" i="36"/>
  <c r="E41" i="36"/>
  <c r="D41" i="36"/>
  <c r="R40" i="13"/>
  <c r="K41" i="36" s="1"/>
  <c r="AI40" i="13"/>
  <c r="AJ40" i="13"/>
  <c r="A40" i="13" s="1"/>
  <c r="AL40" i="13"/>
  <c r="AQ40" i="13" s="1"/>
  <c r="AM40" i="13"/>
  <c r="AN40" i="13"/>
  <c r="AO40" i="13"/>
  <c r="AP40" i="13"/>
  <c r="AS40" i="13"/>
  <c r="AT40" i="13"/>
  <c r="AW40" i="13"/>
  <c r="N36" i="40"/>
  <c r="D42" i="36"/>
  <c r="R41" i="13"/>
  <c r="AI41" i="13"/>
  <c r="AJ41" i="13"/>
  <c r="A41" i="13" s="1"/>
  <c r="AL41" i="13"/>
  <c r="AN41" i="13" s="1"/>
  <c r="AP41" i="13"/>
  <c r="AW41" i="13"/>
  <c r="G43" i="36"/>
  <c r="E43" i="36"/>
  <c r="D43" i="36"/>
  <c r="R42" i="13"/>
  <c r="K43" i="36" s="1"/>
  <c r="AI42" i="13"/>
  <c r="AJ42" i="13"/>
  <c r="A42" i="13" s="1"/>
  <c r="AL42" i="13"/>
  <c r="AQ42" i="13" s="1"/>
  <c r="AP42" i="13"/>
  <c r="AR42" i="13"/>
  <c r="AT42" i="13"/>
  <c r="AW42" i="13"/>
  <c r="F44" i="36"/>
  <c r="H44" i="36"/>
  <c r="E44" i="36"/>
  <c r="D44" i="36"/>
  <c r="R43" i="13"/>
  <c r="AI43" i="13"/>
  <c r="AJ43" i="13"/>
  <c r="A43" i="13" s="1"/>
  <c r="AL43" i="13"/>
  <c r="AP43" i="13" s="1"/>
  <c r="AW43" i="13"/>
  <c r="T39" i="56"/>
  <c r="D45" i="36"/>
  <c r="R44" i="13"/>
  <c r="AI44" i="13"/>
  <c r="AJ44" i="13"/>
  <c r="A44" i="13" s="1"/>
  <c r="AL44" i="13"/>
  <c r="AP44" i="13" s="1"/>
  <c r="AW44" i="13"/>
  <c r="Q40" i="40"/>
  <c r="G46" i="36"/>
  <c r="D46" i="36"/>
  <c r="R45" i="13"/>
  <c r="AI45" i="13"/>
  <c r="AJ45" i="13"/>
  <c r="A45" i="13" s="1"/>
  <c r="AL45" i="13"/>
  <c r="AP45" i="13"/>
  <c r="AT45" i="13"/>
  <c r="AW45" i="13"/>
  <c r="G47" i="36"/>
  <c r="E47" i="36"/>
  <c r="D47" i="36"/>
  <c r="R46" i="13"/>
  <c r="K47" i="36" s="1"/>
  <c r="AI46" i="13"/>
  <c r="AJ46" i="13"/>
  <c r="A46" i="13" s="1"/>
  <c r="AL46" i="13"/>
  <c r="AP46" i="13"/>
  <c r="AT46" i="13"/>
  <c r="AW46" i="13"/>
  <c r="F48" i="36"/>
  <c r="D48" i="36"/>
  <c r="S42" i="40"/>
  <c r="R47" i="13"/>
  <c r="AI47" i="13"/>
  <c r="AJ47" i="13"/>
  <c r="A47" i="13" s="1"/>
  <c r="AL47" i="13"/>
  <c r="AR47" i="13" s="1"/>
  <c r="AM47" i="13"/>
  <c r="AQ47" i="13"/>
  <c r="AS47" i="13"/>
  <c r="AT47" i="13"/>
  <c r="AW47" i="13"/>
  <c r="G49" i="36"/>
  <c r="E49" i="36"/>
  <c r="D49" i="36"/>
  <c r="W43" i="56"/>
  <c r="R48" i="13"/>
  <c r="K49" i="36" s="1"/>
  <c r="AI48" i="13"/>
  <c r="AJ48" i="13"/>
  <c r="A48" i="13" s="1"/>
  <c r="AL48" i="13"/>
  <c r="AT48" i="13" s="1"/>
  <c r="AW48" i="13"/>
  <c r="U44" i="56"/>
  <c r="D50" i="36"/>
  <c r="W44" i="39"/>
  <c r="R49" i="13"/>
  <c r="K50" i="36" s="1"/>
  <c r="AI49" i="13"/>
  <c r="AJ49" i="13"/>
  <c r="A49" i="13" s="1"/>
  <c r="AL49" i="13"/>
  <c r="AQ49" i="13" s="1"/>
  <c r="AP49" i="13"/>
  <c r="AR49" i="13"/>
  <c r="AT49" i="13"/>
  <c r="AW49" i="13"/>
  <c r="G51" i="36"/>
  <c r="E51" i="36"/>
  <c r="D51" i="36"/>
  <c r="R50" i="13"/>
  <c r="K51" i="36" s="1"/>
  <c r="AI50" i="13"/>
  <c r="AJ50" i="13"/>
  <c r="A50" i="13" s="1"/>
  <c r="AL50" i="13"/>
  <c r="AM50" i="13" s="1"/>
  <c r="AR50" i="13"/>
  <c r="AW50" i="13"/>
  <c r="U46" i="56"/>
  <c r="E52" i="36"/>
  <c r="D52" i="36"/>
  <c r="R51" i="13"/>
  <c r="AI51" i="13"/>
  <c r="AJ51" i="13"/>
  <c r="A51" i="13" s="1"/>
  <c r="AL51" i="13"/>
  <c r="AN51" i="13"/>
  <c r="AP51" i="13"/>
  <c r="AR51" i="13"/>
  <c r="AT51" i="13"/>
  <c r="AW51" i="13"/>
  <c r="T47" i="56"/>
  <c r="G53" i="36"/>
  <c r="D53" i="36"/>
  <c r="R52" i="13"/>
  <c r="I50" i="18" s="1"/>
  <c r="AI52" i="13"/>
  <c r="AJ52" i="13"/>
  <c r="A52" i="13" s="1"/>
  <c r="AL52" i="13"/>
  <c r="AT52" i="13" s="1"/>
  <c r="AR52" i="13"/>
  <c r="AW52" i="13"/>
  <c r="Q48" i="40"/>
  <c r="H54" i="36"/>
  <c r="D54" i="36"/>
  <c r="R53" i="13"/>
  <c r="I51" i="18" s="1"/>
  <c r="AI53" i="13"/>
  <c r="AJ53" i="13"/>
  <c r="A53" i="13" s="1"/>
  <c r="AL53" i="13"/>
  <c r="AQ53" i="13" s="1"/>
  <c r="AM53" i="13"/>
  <c r="AN53" i="13"/>
  <c r="AO53" i="13"/>
  <c r="AP53" i="13"/>
  <c r="AS53" i="13"/>
  <c r="AT53" i="13"/>
  <c r="AW53" i="13"/>
  <c r="G55" i="36"/>
  <c r="N49" i="40"/>
  <c r="E55" i="36"/>
  <c r="D55" i="36"/>
  <c r="G52" i="18"/>
  <c r="X49" i="56"/>
  <c r="R54" i="13"/>
  <c r="I52" i="18" s="1"/>
  <c r="AI54" i="13"/>
  <c r="AJ54" i="13"/>
  <c r="A54" i="13" s="1"/>
  <c r="AL54" i="13"/>
  <c r="AT54" i="13" s="1"/>
  <c r="AW54" i="13"/>
  <c r="D56" i="36"/>
  <c r="W50" i="56"/>
  <c r="R55" i="13"/>
  <c r="K56" i="36" s="1"/>
  <c r="AI55" i="13"/>
  <c r="AJ55" i="13"/>
  <c r="A55" i="13" s="1"/>
  <c r="AL55" i="13"/>
  <c r="AT55" i="13" s="1"/>
  <c r="AW55" i="13"/>
  <c r="F57" i="36"/>
  <c r="G57" i="36"/>
  <c r="E57" i="36"/>
  <c r="D57" i="36"/>
  <c r="S51" i="40"/>
  <c r="R56" i="13"/>
  <c r="I54" i="18" s="1"/>
  <c r="AI56" i="13"/>
  <c r="AJ56" i="13"/>
  <c r="A56" i="13" s="1"/>
  <c r="AL56" i="13"/>
  <c r="AP56" i="13" s="1"/>
  <c r="AT56" i="13"/>
  <c r="AW56" i="13"/>
  <c r="Q52" i="40"/>
  <c r="N52" i="40"/>
  <c r="D58" i="36"/>
  <c r="W52" i="39"/>
  <c r="X52" i="39"/>
  <c r="R57" i="13"/>
  <c r="AI57" i="13"/>
  <c r="AJ57" i="13"/>
  <c r="A57" i="13" s="1"/>
  <c r="AL57" i="13"/>
  <c r="AP57" i="13" s="1"/>
  <c r="AW57" i="13"/>
  <c r="G59" i="36"/>
  <c r="E56" i="18"/>
  <c r="E59" i="36"/>
  <c r="D59" i="36"/>
  <c r="R58" i="13"/>
  <c r="I56" i="18" s="1"/>
  <c r="AI58" i="13"/>
  <c r="AJ58" i="13"/>
  <c r="A58" i="13" s="1"/>
  <c r="AL58" i="13"/>
  <c r="AM58" i="13" s="1"/>
  <c r="AR58" i="13"/>
  <c r="AW58" i="13"/>
  <c r="D60" i="36"/>
  <c r="R59" i="13"/>
  <c r="K60" i="36" s="1"/>
  <c r="AI59" i="13"/>
  <c r="AJ59" i="13"/>
  <c r="A59" i="13" s="1"/>
  <c r="AL59" i="13"/>
  <c r="AM59" i="13" s="1"/>
  <c r="AN59" i="13"/>
  <c r="AP59" i="13"/>
  <c r="AR59" i="13"/>
  <c r="AT59" i="13"/>
  <c r="AW59" i="13"/>
  <c r="T55" i="56"/>
  <c r="H61" i="36"/>
  <c r="D61" i="36"/>
  <c r="R55" i="40"/>
  <c r="R60" i="13"/>
  <c r="I58" i="18" s="1"/>
  <c r="AI60" i="13"/>
  <c r="AJ60" i="13"/>
  <c r="A60" i="13" s="1"/>
  <c r="AL60" i="13"/>
  <c r="AN60" i="13" s="1"/>
  <c r="AT60" i="13"/>
  <c r="AW60" i="13"/>
  <c r="F62" i="36"/>
  <c r="G62" i="36"/>
  <c r="N56" i="40"/>
  <c r="D62" i="36"/>
  <c r="R61" i="13"/>
  <c r="I59" i="18" s="1"/>
  <c r="AI61" i="13"/>
  <c r="AJ61" i="13"/>
  <c r="A61" i="13" s="1"/>
  <c r="AL61" i="13"/>
  <c r="AM61" i="13" s="1"/>
  <c r="AN61" i="13"/>
  <c r="AP61" i="13"/>
  <c r="AR61" i="13"/>
  <c r="AT61" i="13"/>
  <c r="AW61" i="13"/>
  <c r="F63" i="36"/>
  <c r="G63" i="36"/>
  <c r="E63" i="36"/>
  <c r="D63" i="36"/>
  <c r="G60" i="18"/>
  <c r="R62" i="13"/>
  <c r="I60" i="18" s="1"/>
  <c r="AI62" i="13"/>
  <c r="AJ62" i="13"/>
  <c r="A62" i="13" s="1"/>
  <c r="AL62" i="13"/>
  <c r="AM62" i="13" s="1"/>
  <c r="AN62" i="13"/>
  <c r="AP62" i="13"/>
  <c r="AR62" i="13"/>
  <c r="AT62" i="13"/>
  <c r="AW62" i="13"/>
  <c r="D64" i="36"/>
  <c r="X58" i="39"/>
  <c r="R63" i="13"/>
  <c r="AI63" i="13"/>
  <c r="AJ63" i="13"/>
  <c r="A63" i="13" s="1"/>
  <c r="AL63" i="13"/>
  <c r="AN63" i="13" s="1"/>
  <c r="AT63" i="13"/>
  <c r="AW63" i="13"/>
  <c r="U59" i="39"/>
  <c r="G65" i="36"/>
  <c r="E62" i="18"/>
  <c r="E65" i="36"/>
  <c r="D65" i="36"/>
  <c r="X59" i="39"/>
  <c r="R64" i="13"/>
  <c r="I62" i="18" s="1"/>
  <c r="AI64" i="13"/>
  <c r="AJ64" i="13"/>
  <c r="A64" i="13" s="1"/>
  <c r="AL64" i="13"/>
  <c r="AM64" i="13" s="1"/>
  <c r="AN64" i="13"/>
  <c r="AW64" i="13"/>
  <c r="D63" i="18"/>
  <c r="V60" i="39"/>
  <c r="D66" i="36"/>
  <c r="W60" i="39"/>
  <c r="G63" i="18"/>
  <c r="R65" i="13"/>
  <c r="K66" i="36" s="1"/>
  <c r="AI65" i="13"/>
  <c r="AJ65" i="13"/>
  <c r="A65" i="13" s="1"/>
  <c r="AL65" i="13"/>
  <c r="AM65" i="13" s="1"/>
  <c r="AP65" i="13"/>
  <c r="AT65" i="13"/>
  <c r="AW65" i="13"/>
  <c r="G67" i="36"/>
  <c r="E67" i="36"/>
  <c r="D67" i="36"/>
  <c r="R66" i="13"/>
  <c r="K67" i="36" s="1"/>
  <c r="AI66" i="13"/>
  <c r="AJ66" i="13"/>
  <c r="A66" i="13" s="1"/>
  <c r="AL66" i="13"/>
  <c r="AM66" i="13" s="1"/>
  <c r="AR66" i="13"/>
  <c r="AW66" i="13"/>
  <c r="D65" i="18"/>
  <c r="U62" i="56"/>
  <c r="D68" i="36"/>
  <c r="R67" i="13"/>
  <c r="I65" i="18" s="1"/>
  <c r="AI67" i="13"/>
  <c r="AJ67" i="13"/>
  <c r="A67" i="13" s="1"/>
  <c r="AL67" i="13"/>
  <c r="AM67" i="13" s="1"/>
  <c r="AN67" i="13"/>
  <c r="AP67" i="13"/>
  <c r="AR67" i="13"/>
  <c r="AT67" i="13"/>
  <c r="AW67" i="13"/>
  <c r="F69" i="36"/>
  <c r="H69" i="36"/>
  <c r="D69" i="36"/>
  <c r="W63" i="56"/>
  <c r="R68" i="13"/>
  <c r="I66" i="18" s="1"/>
  <c r="AI68" i="13"/>
  <c r="AJ68" i="13"/>
  <c r="A68" i="13" s="1"/>
  <c r="AL68" i="13"/>
  <c r="AN68" i="13" s="1"/>
  <c r="AP68" i="13"/>
  <c r="AR68" i="13"/>
  <c r="AT68" i="13"/>
  <c r="AW68" i="13"/>
  <c r="T64" i="56"/>
  <c r="U64" i="56"/>
  <c r="D70" i="36"/>
  <c r="G67" i="18"/>
  <c r="R69" i="13"/>
  <c r="K70" i="36" s="1"/>
  <c r="AI69" i="13"/>
  <c r="AJ69" i="13"/>
  <c r="A69" i="13" s="1"/>
  <c r="AL69" i="13"/>
  <c r="AM69" i="13" s="1"/>
  <c r="AN69" i="13"/>
  <c r="AW69" i="13"/>
  <c r="E71" i="36"/>
  <c r="D71" i="36"/>
  <c r="X65" i="56"/>
  <c r="R70" i="13"/>
  <c r="K71" i="36" s="1"/>
  <c r="AI70" i="13"/>
  <c r="AJ70" i="13"/>
  <c r="A70" i="13" s="1"/>
  <c r="AL70" i="13"/>
  <c r="AP70" i="13" s="1"/>
  <c r="AT70" i="13"/>
  <c r="AW70" i="13"/>
  <c r="U66" i="39"/>
  <c r="U66" i="56"/>
  <c r="E72" i="36"/>
  <c r="D72" i="36"/>
  <c r="W66" i="56"/>
  <c r="R71" i="13"/>
  <c r="AI71" i="13"/>
  <c r="AJ71" i="13"/>
  <c r="A71" i="13" s="1"/>
  <c r="AL71" i="13"/>
  <c r="AP71" i="13" s="1"/>
  <c r="AW71" i="13"/>
  <c r="Q67" i="40"/>
  <c r="G73" i="36"/>
  <c r="E73" i="36"/>
  <c r="D73" i="36"/>
  <c r="R72" i="13"/>
  <c r="K73" i="36" s="1"/>
  <c r="AI72" i="13"/>
  <c r="AJ72" i="13"/>
  <c r="A72" i="13" s="1"/>
  <c r="AL72" i="13"/>
  <c r="AM72" i="13" s="1"/>
  <c r="AW72" i="13"/>
  <c r="G74" i="36"/>
  <c r="D74" i="36"/>
  <c r="R73" i="13"/>
  <c r="K74" i="36" s="1"/>
  <c r="AI73" i="13"/>
  <c r="AJ73" i="13"/>
  <c r="A73" i="13" s="1"/>
  <c r="AL73" i="13"/>
  <c r="AN73" i="13" s="1"/>
  <c r="AP73" i="13"/>
  <c r="AR73" i="13"/>
  <c r="AT73" i="13"/>
  <c r="AW73" i="13"/>
  <c r="U69" i="39"/>
  <c r="G75" i="36"/>
  <c r="V69" i="39"/>
  <c r="E75" i="36"/>
  <c r="D75" i="36"/>
  <c r="X69" i="56"/>
  <c r="R74" i="13"/>
  <c r="K75" i="36" s="1"/>
  <c r="AI74" i="13"/>
  <c r="AJ74" i="13"/>
  <c r="A74" i="13" s="1"/>
  <c r="AL74" i="13"/>
  <c r="AN74" i="13" s="1"/>
  <c r="AP74" i="13"/>
  <c r="AR74" i="13"/>
  <c r="AT74" i="13"/>
  <c r="AW74" i="13"/>
  <c r="D73" i="18"/>
  <c r="V70" i="39"/>
  <c r="E76" i="36"/>
  <c r="D76" i="36"/>
  <c r="R75" i="13"/>
  <c r="I73" i="18" s="1"/>
  <c r="AI75" i="13"/>
  <c r="AJ75" i="13"/>
  <c r="A75" i="13" s="1"/>
  <c r="AL75" i="13"/>
  <c r="AM75" i="13" s="1"/>
  <c r="AP75" i="13"/>
  <c r="AW75" i="13"/>
  <c r="F77" i="36"/>
  <c r="G77" i="36"/>
  <c r="E74" i="18"/>
  <c r="E77" i="36"/>
  <c r="D77" i="36"/>
  <c r="S71" i="40"/>
  <c r="R76" i="13"/>
  <c r="K77" i="36" s="1"/>
  <c r="AI76" i="13"/>
  <c r="AJ76" i="13"/>
  <c r="A76" i="13" s="1"/>
  <c r="AL76" i="13"/>
  <c r="AP76" i="13" s="1"/>
  <c r="AT76" i="13"/>
  <c r="AW76" i="13"/>
  <c r="Q72" i="40"/>
  <c r="G78" i="36"/>
  <c r="U72" i="56"/>
  <c r="D78" i="36"/>
  <c r="G75" i="18"/>
  <c r="R77" i="13"/>
  <c r="K78" i="36" s="1"/>
  <c r="AI77" i="13"/>
  <c r="AJ77" i="13"/>
  <c r="A77" i="13" s="1"/>
  <c r="AL77" i="13"/>
  <c r="AP77" i="13" s="1"/>
  <c r="AW77" i="13"/>
  <c r="G79" i="36"/>
  <c r="E79" i="36"/>
  <c r="D79" i="36"/>
  <c r="G76" i="18"/>
  <c r="X73" i="56"/>
  <c r="R78" i="13"/>
  <c r="I76" i="18" s="1"/>
  <c r="AI78" i="13"/>
  <c r="AJ78" i="13"/>
  <c r="A78" i="13" s="1"/>
  <c r="AL78" i="13"/>
  <c r="AP78" i="13" s="1"/>
  <c r="AT78" i="13"/>
  <c r="AW78" i="13"/>
  <c r="D80" i="36"/>
  <c r="W74" i="56"/>
  <c r="R79" i="13"/>
  <c r="AI79" i="13"/>
  <c r="AJ79" i="13"/>
  <c r="A79" i="13" s="1"/>
  <c r="AL79" i="13"/>
  <c r="AM79" i="13" s="1"/>
  <c r="AP79" i="13"/>
  <c r="AW79" i="13"/>
  <c r="G81" i="36"/>
  <c r="E81" i="36"/>
  <c r="D81" i="36"/>
  <c r="R80" i="13"/>
  <c r="I78" i="18" s="1"/>
  <c r="AI80" i="13"/>
  <c r="AJ80" i="13"/>
  <c r="A80" i="13" s="1"/>
  <c r="AL80" i="13"/>
  <c r="AP80" i="13" s="1"/>
  <c r="AW80" i="13"/>
  <c r="Q76" i="40"/>
  <c r="G82" i="36"/>
  <c r="N76" i="40"/>
  <c r="D82" i="36"/>
  <c r="G79" i="18"/>
  <c r="R81" i="13"/>
  <c r="K82" i="36" s="1"/>
  <c r="AI81" i="13"/>
  <c r="AJ81" i="13"/>
  <c r="A81" i="13" s="1"/>
  <c r="AL81" i="13"/>
  <c r="AN81" i="13" s="1"/>
  <c r="AT81" i="13"/>
  <c r="AW81" i="13"/>
  <c r="U77" i="39"/>
  <c r="G83" i="36"/>
  <c r="E83" i="36"/>
  <c r="D83" i="36"/>
  <c r="X77" i="56"/>
  <c r="R82" i="13"/>
  <c r="I80" i="18" s="1"/>
  <c r="AI82" i="13"/>
  <c r="AJ82" i="13"/>
  <c r="A82" i="13" s="1"/>
  <c r="AL82" i="13"/>
  <c r="AN82" i="13" s="1"/>
  <c r="AW82" i="13"/>
  <c r="U78" i="39"/>
  <c r="H84" i="36"/>
  <c r="D84" i="36"/>
  <c r="R83" i="13"/>
  <c r="K84" i="36" s="1"/>
  <c r="AI83" i="13"/>
  <c r="AJ83" i="13"/>
  <c r="A83" i="13" s="1"/>
  <c r="AL83" i="13"/>
  <c r="AP83" i="13" s="1"/>
  <c r="AW83" i="13"/>
  <c r="T79" i="56"/>
  <c r="G85" i="36"/>
  <c r="V79" i="39"/>
  <c r="E85" i="36"/>
  <c r="D85" i="36"/>
  <c r="R84" i="13"/>
  <c r="I82" i="18" s="1"/>
  <c r="AI84" i="13"/>
  <c r="AJ84" i="13"/>
  <c r="A84" i="13" s="1"/>
  <c r="AL84" i="13"/>
  <c r="AN84" i="13" s="1"/>
  <c r="AP84" i="13"/>
  <c r="AT84" i="13"/>
  <c r="AW84" i="13"/>
  <c r="G86" i="36"/>
  <c r="H86" i="36"/>
  <c r="E86" i="36"/>
  <c r="D86" i="36"/>
  <c r="G83" i="18"/>
  <c r="R85" i="13"/>
  <c r="K86" i="36" s="1"/>
  <c r="AI85" i="13"/>
  <c r="AJ85" i="13"/>
  <c r="A85" i="13" s="1"/>
  <c r="AL85" i="13"/>
  <c r="AN85" i="13" s="1"/>
  <c r="AW85" i="13"/>
  <c r="G87" i="36"/>
  <c r="H87" i="36"/>
  <c r="E87" i="36"/>
  <c r="D87" i="36"/>
  <c r="V81" i="56"/>
  <c r="X81" i="56"/>
  <c r="R86" i="13"/>
  <c r="K87" i="36" s="1"/>
  <c r="AI86" i="13"/>
  <c r="AJ86" i="13"/>
  <c r="A86" i="13" s="1"/>
  <c r="AL86" i="13"/>
  <c r="AM86" i="13" s="1"/>
  <c r="AW86" i="13"/>
  <c r="H88" i="36"/>
  <c r="E88" i="36"/>
  <c r="D88" i="36"/>
  <c r="R87" i="13"/>
  <c r="I85" i="18" s="1"/>
  <c r="AI87" i="13"/>
  <c r="AJ87" i="13"/>
  <c r="A87" i="13" s="1"/>
  <c r="AL87" i="13"/>
  <c r="AN87" i="13" s="1"/>
  <c r="AP87" i="13"/>
  <c r="AT87" i="13"/>
  <c r="AW87" i="13"/>
  <c r="Q83" i="40"/>
  <c r="V83" i="39"/>
  <c r="D89" i="36"/>
  <c r="R88" i="13"/>
  <c r="I86" i="18" s="1"/>
  <c r="AI88" i="13"/>
  <c r="AJ88" i="13"/>
  <c r="A88" i="13" s="1"/>
  <c r="AL88" i="13"/>
  <c r="AN88" i="13" s="1"/>
  <c r="AP88" i="13"/>
  <c r="AT88" i="13"/>
  <c r="AW88" i="13"/>
  <c r="G90" i="36"/>
  <c r="H90" i="36"/>
  <c r="D90" i="36"/>
  <c r="S84" i="40"/>
  <c r="R89" i="13"/>
  <c r="K90" i="36" s="1"/>
  <c r="AI89" i="13"/>
  <c r="AJ89" i="13"/>
  <c r="A89" i="13" s="1"/>
  <c r="AL89" i="13"/>
  <c r="AM89" i="13" s="1"/>
  <c r="AW89" i="13"/>
  <c r="G91" i="36"/>
  <c r="H91" i="36"/>
  <c r="E91" i="36"/>
  <c r="D91" i="36"/>
  <c r="W85" i="56"/>
  <c r="X85" i="56"/>
  <c r="R90" i="13"/>
  <c r="K91" i="36" s="1"/>
  <c r="AI90" i="13"/>
  <c r="AJ90" i="13"/>
  <c r="A90" i="13" s="1"/>
  <c r="AL90" i="13"/>
  <c r="AP90" i="13" s="1"/>
  <c r="AT90" i="13"/>
  <c r="AW90" i="13"/>
  <c r="G92" i="36"/>
  <c r="N86" i="40"/>
  <c r="E92" i="36"/>
  <c r="D92" i="36"/>
  <c r="S86" i="40"/>
  <c r="R91" i="13"/>
  <c r="K92" i="36" s="1"/>
  <c r="AI91" i="13"/>
  <c r="AJ91" i="13"/>
  <c r="A91" i="13" s="1"/>
  <c r="AL91" i="13"/>
  <c r="AN91" i="13" s="1"/>
  <c r="AW91" i="13"/>
  <c r="U87" i="39"/>
  <c r="G93" i="36"/>
  <c r="E90" i="18"/>
  <c r="E93" i="36"/>
  <c r="D93" i="36"/>
  <c r="G90" i="18"/>
  <c r="R92" i="13"/>
  <c r="K93" i="36" s="1"/>
  <c r="AI92" i="13"/>
  <c r="AJ92" i="13"/>
  <c r="A92" i="13" s="1"/>
  <c r="AL92" i="13"/>
  <c r="AM92" i="13" s="1"/>
  <c r="AN92" i="13"/>
  <c r="AP92" i="13"/>
  <c r="AR92" i="13"/>
  <c r="AT92" i="13"/>
  <c r="AW92" i="13"/>
  <c r="T88" i="56"/>
  <c r="G94" i="36"/>
  <c r="E94" i="36"/>
  <c r="D94" i="36"/>
  <c r="Y88" i="39"/>
  <c r="R93" i="13"/>
  <c r="K94" i="36" s="1"/>
  <c r="AI93" i="13"/>
  <c r="AJ93" i="13"/>
  <c r="A93" i="13" s="1"/>
  <c r="AL93" i="13"/>
  <c r="AM93" i="13" s="1"/>
  <c r="AP93" i="13"/>
  <c r="AT93" i="13"/>
  <c r="AW93" i="13"/>
  <c r="F95" i="36"/>
  <c r="E95" i="36"/>
  <c r="D95" i="36"/>
  <c r="R89" i="40"/>
  <c r="S89" i="40"/>
  <c r="X89" i="56"/>
  <c r="R94" i="13"/>
  <c r="K95" i="36" s="1"/>
  <c r="AI94" i="13"/>
  <c r="AJ94" i="13"/>
  <c r="A94" i="13" s="1"/>
  <c r="AL94" i="13"/>
  <c r="AP94" i="13" s="1"/>
  <c r="AW94" i="13"/>
  <c r="G96" i="36"/>
  <c r="E96" i="36"/>
  <c r="D96" i="36"/>
  <c r="S90" i="40"/>
  <c r="R95" i="13"/>
  <c r="I93" i="18" s="1"/>
  <c r="AI95" i="13"/>
  <c r="AJ95" i="13"/>
  <c r="A95" i="13" s="1"/>
  <c r="AL95" i="13"/>
  <c r="AN95" i="13" s="1"/>
  <c r="AP95" i="13"/>
  <c r="AT95" i="13"/>
  <c r="AW95" i="13"/>
  <c r="V91" i="39"/>
  <c r="D97" i="36"/>
  <c r="W91" i="56"/>
  <c r="R96" i="13"/>
  <c r="I94" i="18" s="1"/>
  <c r="AI96" i="13"/>
  <c r="AJ96" i="13"/>
  <c r="A96" i="13" s="1"/>
  <c r="AL96" i="13"/>
  <c r="AN96" i="13" s="1"/>
  <c r="AP96" i="13"/>
  <c r="AT96" i="13"/>
  <c r="AW96" i="13"/>
  <c r="Q92" i="40"/>
  <c r="V92" i="39"/>
  <c r="D98" i="36"/>
  <c r="I98" i="36"/>
  <c r="X92" i="39"/>
  <c r="Y92" i="39"/>
  <c r="R97" i="13"/>
  <c r="K98" i="36" s="1"/>
  <c r="AI97" i="13"/>
  <c r="AJ97" i="13"/>
  <c r="A97" i="13" s="1"/>
  <c r="AL97" i="13"/>
  <c r="AM97" i="13" s="1"/>
  <c r="AP97" i="13"/>
  <c r="AT97" i="13"/>
  <c r="AW97" i="13"/>
  <c r="G99" i="36"/>
  <c r="E99" i="36"/>
  <c r="D99" i="36"/>
  <c r="X93" i="56"/>
  <c r="R98" i="13"/>
  <c r="I96" i="18" s="1"/>
  <c r="AI98" i="13"/>
  <c r="AJ98" i="13"/>
  <c r="A98" i="13" s="1"/>
  <c r="AL98" i="13"/>
  <c r="AM98" i="13" s="1"/>
  <c r="AT98" i="13"/>
  <c r="AW98" i="13"/>
  <c r="Q94" i="40"/>
  <c r="N94" i="40"/>
  <c r="E100" i="36"/>
  <c r="D100" i="36"/>
  <c r="S94" i="40"/>
  <c r="R99" i="13"/>
  <c r="K100" i="36" s="1"/>
  <c r="AI99" i="13"/>
  <c r="AJ99" i="13"/>
  <c r="A99" i="13" s="1"/>
  <c r="AL99" i="13"/>
  <c r="AM99" i="13" s="1"/>
  <c r="AW99" i="13"/>
  <c r="U95" i="56"/>
  <c r="D101" i="36"/>
  <c r="W95" i="56"/>
  <c r="R100" i="13"/>
  <c r="I98" i="18" s="1"/>
  <c r="AI100" i="13"/>
  <c r="AJ100" i="13"/>
  <c r="A100" i="13" s="1"/>
  <c r="AL100" i="13"/>
  <c r="AN100" i="13" s="1"/>
  <c r="AT100" i="13"/>
  <c r="AW100" i="13"/>
  <c r="T96" i="56"/>
  <c r="G102" i="36"/>
  <c r="N96" i="40"/>
  <c r="E102" i="36"/>
  <c r="D102" i="36"/>
  <c r="Y96" i="39"/>
  <c r="R101" i="13"/>
  <c r="K102" i="36" s="1"/>
  <c r="AI101" i="13"/>
  <c r="AJ101" i="13"/>
  <c r="A101" i="13" s="1"/>
  <c r="AL101" i="13"/>
  <c r="AN101" i="13" s="1"/>
  <c r="AW101" i="13"/>
  <c r="Q97" i="40"/>
  <c r="D103" i="36"/>
  <c r="R97" i="40"/>
  <c r="S97" i="40"/>
  <c r="X97" i="56"/>
  <c r="R102" i="13"/>
  <c r="I100" i="18" s="1"/>
  <c r="AI102" i="13"/>
  <c r="AJ102" i="13"/>
  <c r="A102" i="13" s="1"/>
  <c r="AL102" i="13"/>
  <c r="AM102" i="13" s="1"/>
  <c r="AP102" i="13"/>
  <c r="AW102" i="13"/>
  <c r="H104" i="36"/>
  <c r="E104" i="36"/>
  <c r="D104" i="36"/>
  <c r="S98" i="40"/>
  <c r="R103" i="13"/>
  <c r="K104" i="36" s="1"/>
  <c r="AI103" i="13"/>
  <c r="AJ103" i="13"/>
  <c r="A103" i="13" s="1"/>
  <c r="AL103" i="13"/>
  <c r="AM103" i="13" s="1"/>
  <c r="AP103" i="13"/>
  <c r="AR103" i="13"/>
  <c r="AT103" i="13"/>
  <c r="AW103" i="13"/>
  <c r="N99" i="40"/>
  <c r="E105" i="36"/>
  <c r="D105" i="36"/>
  <c r="R104" i="13"/>
  <c r="I102" i="18" s="1"/>
  <c r="AI104" i="13"/>
  <c r="AJ104" i="13"/>
  <c r="A104" i="13" s="1"/>
  <c r="AL104" i="13"/>
  <c r="AM104" i="13" s="1"/>
  <c r="AW104" i="13"/>
  <c r="H106" i="36"/>
  <c r="D106" i="36"/>
  <c r="S100" i="40"/>
  <c r="Y100" i="39"/>
  <c r="R105" i="13"/>
  <c r="K106" i="36" s="1"/>
  <c r="AI105" i="13"/>
  <c r="AJ105" i="13"/>
  <c r="A105" i="13" s="1"/>
  <c r="AL105" i="13"/>
  <c r="AT105" i="13" s="1"/>
  <c r="AW105" i="13"/>
  <c r="U101" i="39"/>
  <c r="G107" i="36"/>
  <c r="E107" i="36"/>
  <c r="D107" i="36"/>
  <c r="W101" i="56"/>
  <c r="X101" i="56"/>
  <c r="R106" i="13"/>
  <c r="I104" i="18" s="1"/>
  <c r="AI106" i="13"/>
  <c r="AJ106" i="13"/>
  <c r="A106" i="13" s="1"/>
  <c r="AL106" i="13"/>
  <c r="AN106" i="13" s="1"/>
  <c r="AW106" i="13"/>
  <c r="E108" i="36"/>
  <c r="D108" i="36"/>
  <c r="W102" i="39"/>
  <c r="W102" i="56"/>
  <c r="X102" i="56"/>
  <c r="R107" i="13"/>
  <c r="K108" i="36" s="1"/>
  <c r="AI107" i="13"/>
  <c r="AJ107" i="13"/>
  <c r="A107" i="13" s="1"/>
  <c r="AL107" i="13"/>
  <c r="AP107" i="13" s="1"/>
  <c r="AW107" i="13"/>
  <c r="E109" i="36"/>
  <c r="V103" i="56"/>
  <c r="H106" i="18"/>
  <c r="R108" i="13"/>
  <c r="I106" i="18" s="1"/>
  <c r="AI108" i="13"/>
  <c r="AJ108" i="13"/>
  <c r="A108" i="13" s="1"/>
  <c r="AL108" i="13"/>
  <c r="AN108" i="13"/>
  <c r="AP108" i="13"/>
  <c r="AR108" i="13"/>
  <c r="AT108" i="13"/>
  <c r="AW108" i="13"/>
  <c r="E110" i="36"/>
  <c r="D110" i="36"/>
  <c r="W104" i="39"/>
  <c r="X104" i="39"/>
  <c r="Y104" i="39"/>
  <c r="R109" i="13"/>
  <c r="K110" i="36" s="1"/>
  <c r="AI109" i="13"/>
  <c r="AJ109" i="13"/>
  <c r="A109" i="13" s="1"/>
  <c r="AL109" i="13"/>
  <c r="AM109" i="13" s="1"/>
  <c r="AP109" i="13"/>
  <c r="AR109" i="13"/>
  <c r="AT109" i="13"/>
  <c r="AW109" i="13"/>
  <c r="G111" i="36"/>
  <c r="E111" i="36"/>
  <c r="D111" i="36"/>
  <c r="V105" i="56"/>
  <c r="H108" i="18"/>
  <c r="R110" i="13"/>
  <c r="I108" i="18" s="1"/>
  <c r="AI110" i="13"/>
  <c r="AJ110" i="13"/>
  <c r="A110" i="13" s="1"/>
  <c r="AL110" i="13"/>
  <c r="AM110" i="13" s="1"/>
  <c r="AT110" i="13"/>
  <c r="AW110" i="13"/>
  <c r="U106" i="39"/>
  <c r="E112" i="36"/>
  <c r="V106" i="56"/>
  <c r="W106" i="56"/>
  <c r="H109" i="18"/>
  <c r="R111" i="13"/>
  <c r="I109" i="18" s="1"/>
  <c r="AI111" i="13"/>
  <c r="AJ111" i="13"/>
  <c r="A111" i="13" s="1"/>
  <c r="AL111" i="13"/>
  <c r="AM111" i="13" s="1"/>
  <c r="AW111" i="13"/>
  <c r="E113" i="36"/>
  <c r="D113" i="36"/>
  <c r="F110" i="18"/>
  <c r="R112" i="13"/>
  <c r="I110" i="18" s="1"/>
  <c r="AI112" i="13"/>
  <c r="AJ112" i="13"/>
  <c r="A112" i="13" s="1"/>
  <c r="AL112" i="13"/>
  <c r="AM112" i="13" s="1"/>
  <c r="AT112" i="13"/>
  <c r="AW112" i="13"/>
  <c r="E114" i="36"/>
  <c r="X108" i="56"/>
  <c r="R113" i="13"/>
  <c r="K114" i="36" s="1"/>
  <c r="AI113" i="13"/>
  <c r="AJ113" i="13"/>
  <c r="A113" i="13" s="1"/>
  <c r="AL113" i="13"/>
  <c r="AN113" i="13"/>
  <c r="AP113" i="13"/>
  <c r="AR113" i="13"/>
  <c r="AT113" i="13"/>
  <c r="AW113" i="13"/>
  <c r="U109" i="39"/>
  <c r="E115" i="36"/>
  <c r="D115" i="36"/>
  <c r="V109" i="56"/>
  <c r="G112" i="18"/>
  <c r="Y109" i="39"/>
  <c r="R114" i="13"/>
  <c r="I112" i="18" s="1"/>
  <c r="AI114" i="13"/>
  <c r="AJ114" i="13"/>
  <c r="A114" i="13" s="1"/>
  <c r="AL114" i="13"/>
  <c r="AM114" i="13" s="1"/>
  <c r="AT114" i="13"/>
  <c r="AW114" i="13"/>
  <c r="E116" i="36"/>
  <c r="D116" i="36"/>
  <c r="R110" i="40"/>
  <c r="H113" i="18"/>
  <c r="R115" i="13"/>
  <c r="K116" i="36" s="1"/>
  <c r="AI115" i="13"/>
  <c r="AJ115" i="13"/>
  <c r="A115" i="13" s="1"/>
  <c r="AL115" i="13"/>
  <c r="AN115" i="13"/>
  <c r="AP115" i="13"/>
  <c r="AR115" i="13"/>
  <c r="AT115" i="13"/>
  <c r="AW115" i="13"/>
  <c r="G117" i="36"/>
  <c r="E117" i="36"/>
  <c r="F114" i="18"/>
  <c r="R116" i="13"/>
  <c r="I114" i="18" s="1"/>
  <c r="AI116" i="13"/>
  <c r="AJ116" i="13"/>
  <c r="A116" i="13" s="1"/>
  <c r="AL116" i="13"/>
  <c r="AT116" i="13" s="1"/>
  <c r="AR116" i="13"/>
  <c r="AW116" i="13"/>
  <c r="E118" i="36"/>
  <c r="D118" i="36"/>
  <c r="X112" i="39"/>
  <c r="R117" i="13"/>
  <c r="K118" i="36" s="1"/>
  <c r="AI117" i="13"/>
  <c r="AJ117" i="13"/>
  <c r="A117" i="13" s="1"/>
  <c r="AL117" i="13"/>
  <c r="AP117" i="13"/>
  <c r="AT117" i="13"/>
  <c r="AW117" i="13"/>
  <c r="E119" i="36"/>
  <c r="D119" i="36"/>
  <c r="Y113" i="39"/>
  <c r="R118" i="13"/>
  <c r="I116" i="18" s="1"/>
  <c r="AI118" i="13"/>
  <c r="AJ118" i="13"/>
  <c r="A118" i="13" s="1"/>
  <c r="AL118" i="13"/>
  <c r="AT118" i="13" s="1"/>
  <c r="AP118" i="13"/>
  <c r="AW118" i="13"/>
  <c r="Q114" i="40"/>
  <c r="E120" i="36"/>
  <c r="R114" i="40"/>
  <c r="W114" i="56"/>
  <c r="R119" i="13"/>
  <c r="K120" i="36" s="1"/>
  <c r="AI119" i="13"/>
  <c r="AJ119" i="13"/>
  <c r="A119" i="13" s="1"/>
  <c r="AL119" i="13"/>
  <c r="AM119" i="13" s="1"/>
  <c r="AP119" i="13"/>
  <c r="AT119" i="13"/>
  <c r="AW119" i="13"/>
  <c r="Q115" i="40"/>
  <c r="E121" i="36"/>
  <c r="D121" i="36"/>
  <c r="R115" i="40"/>
  <c r="Y115" i="39"/>
  <c r="R120" i="13"/>
  <c r="K121" i="36" s="1"/>
  <c r="AI120" i="13"/>
  <c r="AJ120" i="13"/>
  <c r="A120" i="13" s="1"/>
  <c r="AL120" i="13"/>
  <c r="AM120" i="13" s="1"/>
  <c r="AT120" i="13"/>
  <c r="AW120" i="13"/>
  <c r="E122" i="36"/>
  <c r="D122" i="36"/>
  <c r="X116" i="39"/>
  <c r="R121" i="13"/>
  <c r="I119" i="18" s="1"/>
  <c r="AI121" i="13"/>
  <c r="AJ121" i="13"/>
  <c r="A121" i="13" s="1"/>
  <c r="AL121" i="13"/>
  <c r="AM121" i="13" s="1"/>
  <c r="AP121" i="13"/>
  <c r="AW121" i="13"/>
  <c r="D120" i="18"/>
  <c r="E123" i="36"/>
  <c r="D123" i="36"/>
  <c r="W117" i="39"/>
  <c r="G120" i="18"/>
  <c r="Y117" i="39"/>
  <c r="R122" i="13"/>
  <c r="I120" i="18" s="1"/>
  <c r="AI122" i="13"/>
  <c r="AJ122" i="13"/>
  <c r="A122" i="13" s="1"/>
  <c r="AL122" i="13"/>
  <c r="AN122" i="13"/>
  <c r="AP122" i="13"/>
  <c r="AR122" i="13"/>
  <c r="AT122" i="13"/>
  <c r="AW122" i="13"/>
  <c r="E124" i="36"/>
  <c r="W118" i="56"/>
  <c r="H121" i="18"/>
  <c r="R123" i="13"/>
  <c r="K124" i="36" s="1"/>
  <c r="AI123" i="13"/>
  <c r="AJ123" i="13"/>
  <c r="A123" i="13" s="1"/>
  <c r="AL123" i="13"/>
  <c r="AP123" i="13" s="1"/>
  <c r="AN123" i="13"/>
  <c r="AW123" i="13"/>
  <c r="T119" i="56"/>
  <c r="E125" i="36"/>
  <c r="D125" i="36"/>
  <c r="I125" i="36"/>
  <c r="R124" i="13"/>
  <c r="K125" i="36" s="1"/>
  <c r="AI124" i="13"/>
  <c r="AJ124" i="13"/>
  <c r="A124" i="13" s="1"/>
  <c r="AL124" i="13"/>
  <c r="AN124" i="13"/>
  <c r="AP124" i="13"/>
  <c r="AR124" i="13"/>
  <c r="AT124" i="13"/>
  <c r="AW124" i="13"/>
  <c r="E126" i="36"/>
  <c r="D126" i="36"/>
  <c r="I126" i="36"/>
  <c r="X120" i="39"/>
  <c r="Y120" i="39"/>
  <c r="R125" i="13"/>
  <c r="K126" i="36" s="1"/>
  <c r="AI125" i="13"/>
  <c r="AJ125" i="13"/>
  <c r="A125" i="13" s="1"/>
  <c r="AL125" i="13"/>
  <c r="AP125" i="13"/>
  <c r="AT125" i="13"/>
  <c r="AW125" i="13"/>
  <c r="E127" i="36"/>
  <c r="D127" i="36"/>
  <c r="V121" i="56"/>
  <c r="H124" i="18"/>
  <c r="R126" i="13"/>
  <c r="K127" i="36" s="1"/>
  <c r="AI126" i="13"/>
  <c r="AJ126" i="13"/>
  <c r="A126" i="13" s="1"/>
  <c r="AL126" i="13"/>
  <c r="AM126" i="13" s="1"/>
  <c r="AW126" i="13"/>
  <c r="U122" i="39"/>
  <c r="E128" i="36"/>
  <c r="V122" i="56"/>
  <c r="W122" i="56"/>
  <c r="R127" i="13"/>
  <c r="K128" i="36" s="1"/>
  <c r="AI127" i="13"/>
  <c r="AJ127" i="13"/>
  <c r="A127" i="13" s="1"/>
  <c r="AL127" i="13"/>
  <c r="AP127" i="13"/>
  <c r="AT127" i="13"/>
  <c r="AW127" i="13"/>
  <c r="U123" i="39"/>
  <c r="E129" i="36"/>
  <c r="D129" i="36"/>
  <c r="V123" i="56"/>
  <c r="R128" i="13"/>
  <c r="K129" i="36" s="1"/>
  <c r="AI128" i="13"/>
  <c r="AJ128" i="13"/>
  <c r="A128" i="13" s="1"/>
  <c r="AL128" i="13"/>
  <c r="AM128" i="13" s="1"/>
  <c r="AW128" i="13"/>
  <c r="E130" i="36"/>
  <c r="R129" i="13"/>
  <c r="K130" i="36" s="1"/>
  <c r="AI129" i="13"/>
  <c r="AJ129" i="13"/>
  <c r="A129" i="13" s="1"/>
  <c r="AL129" i="13"/>
  <c r="AM129" i="13" s="1"/>
  <c r="AW129" i="13"/>
  <c r="U125" i="39"/>
  <c r="E131" i="36"/>
  <c r="D131" i="36"/>
  <c r="R125" i="40"/>
  <c r="G128" i="18"/>
  <c r="Y125" i="39"/>
  <c r="R130" i="13"/>
  <c r="I128" i="18" s="1"/>
  <c r="AI130" i="13"/>
  <c r="AJ130" i="13"/>
  <c r="A130" i="13" s="1"/>
  <c r="AL130" i="13"/>
  <c r="AP130" i="13"/>
  <c r="AT130" i="13"/>
  <c r="AW130" i="13"/>
  <c r="U126" i="39"/>
  <c r="E132" i="36"/>
  <c r="D132" i="36"/>
  <c r="R126" i="40"/>
  <c r="X126" i="56"/>
  <c r="R131" i="13"/>
  <c r="K132" i="36" s="1"/>
  <c r="AI131" i="13"/>
  <c r="AJ131" i="13"/>
  <c r="A131" i="13" s="1"/>
  <c r="AL131" i="13"/>
  <c r="AT131" i="13" s="1"/>
  <c r="AR131" i="13"/>
  <c r="AW131" i="13"/>
  <c r="Q127" i="40"/>
  <c r="E133" i="36"/>
  <c r="I133" i="36"/>
  <c r="R132" i="13"/>
  <c r="AI132" i="13"/>
  <c r="AJ132" i="13"/>
  <c r="A132" i="13" s="1"/>
  <c r="AL132" i="13"/>
  <c r="AR132" i="13" s="1"/>
  <c r="AT132" i="13"/>
  <c r="AW132" i="13"/>
  <c r="E134" i="36"/>
  <c r="D134" i="36"/>
  <c r="I134" i="36"/>
  <c r="R133" i="13"/>
  <c r="K134" i="36" s="1"/>
  <c r="AI133" i="13"/>
  <c r="AJ133" i="13"/>
  <c r="A133" i="13" s="1"/>
  <c r="AL133" i="13"/>
  <c r="AR133" i="13" s="1"/>
  <c r="AT133" i="13"/>
  <c r="AW133" i="13"/>
  <c r="E135" i="36"/>
  <c r="D135" i="36"/>
  <c r="R134" i="13"/>
  <c r="K135" i="36" s="1"/>
  <c r="AI134" i="13"/>
  <c r="AJ134" i="13"/>
  <c r="A134" i="13" s="1"/>
  <c r="AL134" i="13"/>
  <c r="AP134" i="13"/>
  <c r="AT134" i="13"/>
  <c r="AW134" i="13"/>
  <c r="Q130" i="40"/>
  <c r="E136" i="36"/>
  <c r="W130" i="56"/>
  <c r="R135" i="13"/>
  <c r="K136" i="36" s="1"/>
  <c r="AI135" i="13"/>
  <c r="AJ135" i="13"/>
  <c r="A135" i="13" s="1"/>
  <c r="AL135" i="13"/>
  <c r="AT135" i="13" s="1"/>
  <c r="AP135" i="13"/>
  <c r="AW135" i="13"/>
  <c r="E137" i="36"/>
  <c r="I137" i="36"/>
  <c r="R136" i="13"/>
  <c r="I134" i="18" s="1"/>
  <c r="AI136" i="13"/>
  <c r="AJ136" i="13"/>
  <c r="A136" i="13" s="1"/>
  <c r="AL136" i="13"/>
  <c r="AQ136" i="13" s="1"/>
  <c r="AP136" i="13"/>
  <c r="AR136" i="13"/>
  <c r="AT136" i="13"/>
  <c r="AW136" i="13"/>
  <c r="Q132" i="40"/>
  <c r="E138" i="36"/>
  <c r="D138" i="36"/>
  <c r="V132" i="56"/>
  <c r="X132" i="39"/>
  <c r="X132" i="56"/>
  <c r="R137" i="13"/>
  <c r="K138" i="36" s="1"/>
  <c r="AI137" i="13"/>
  <c r="AJ137" i="13"/>
  <c r="A137" i="13" s="1"/>
  <c r="AL137" i="13"/>
  <c r="AP137" i="13"/>
  <c r="AT137" i="13"/>
  <c r="AW137" i="13"/>
  <c r="U133" i="39"/>
  <c r="E139" i="36"/>
  <c r="D139" i="36"/>
  <c r="F136" i="18"/>
  <c r="G136" i="18"/>
  <c r="Y133" i="39"/>
  <c r="R138" i="13"/>
  <c r="K139" i="36" s="1"/>
  <c r="AI138" i="13"/>
  <c r="AJ138" i="13"/>
  <c r="A138" i="13" s="1"/>
  <c r="AL138" i="13"/>
  <c r="AQ138" i="13" s="1"/>
  <c r="AP138" i="13"/>
  <c r="AR138" i="13"/>
  <c r="AT138" i="13"/>
  <c r="AW138" i="13"/>
  <c r="Q134" i="40"/>
  <c r="E140" i="36"/>
  <c r="D140" i="36"/>
  <c r="H137" i="18"/>
  <c r="R139" i="13"/>
  <c r="K140" i="36" s="1"/>
  <c r="AI139" i="13"/>
  <c r="AJ139" i="13"/>
  <c r="A139" i="13" s="1"/>
  <c r="AL139" i="13"/>
  <c r="AP139" i="13" s="1"/>
  <c r="AW139" i="13"/>
  <c r="E141" i="36"/>
  <c r="R140" i="13"/>
  <c r="I138" i="18" s="1"/>
  <c r="AI140" i="13"/>
  <c r="AJ140" i="13"/>
  <c r="A140" i="13" s="1"/>
  <c r="AL140" i="13"/>
  <c r="AP140" i="13" s="1"/>
  <c r="AW140" i="13"/>
  <c r="T136" i="56"/>
  <c r="E142" i="36"/>
  <c r="D142" i="36"/>
  <c r="V136" i="56"/>
  <c r="Y136" i="39"/>
  <c r="R141" i="13"/>
  <c r="K142" i="36" s="1"/>
  <c r="AI141" i="13"/>
  <c r="AJ141" i="13"/>
  <c r="A141" i="13" s="1"/>
  <c r="AL141" i="13"/>
  <c r="AT141" i="13"/>
  <c r="AW141" i="13"/>
  <c r="E143" i="36"/>
  <c r="D143" i="36"/>
  <c r="G140" i="18"/>
  <c r="H140" i="18"/>
  <c r="R142" i="13"/>
  <c r="K143" i="36" s="1"/>
  <c r="AI142" i="13"/>
  <c r="AJ142" i="13"/>
  <c r="A142" i="13" s="1"/>
  <c r="AL142" i="13"/>
  <c r="AM142" i="13" s="1"/>
  <c r="AN142" i="13"/>
  <c r="AW142" i="13"/>
  <c r="E144" i="36"/>
  <c r="I144" i="36"/>
  <c r="W138" i="56"/>
  <c r="H141" i="18"/>
  <c r="R143" i="13"/>
  <c r="I141" i="18" s="1"/>
  <c r="AI143" i="13"/>
  <c r="AJ143" i="13"/>
  <c r="A143" i="13" s="1"/>
  <c r="AL143" i="13"/>
  <c r="AM143" i="13" s="1"/>
  <c r="AN143" i="13"/>
  <c r="AP143" i="13"/>
  <c r="AR143" i="13"/>
  <c r="AT143" i="13"/>
  <c r="AW143" i="13"/>
  <c r="T139" i="56"/>
  <c r="E145" i="36"/>
  <c r="V139" i="56"/>
  <c r="R144" i="13"/>
  <c r="I142" i="18" s="1"/>
  <c r="AI144" i="13"/>
  <c r="AJ144" i="13"/>
  <c r="A144" i="13" s="1"/>
  <c r="AL144" i="13"/>
  <c r="AM144" i="13" s="1"/>
  <c r="AR144" i="13"/>
  <c r="AW144" i="13"/>
  <c r="E146" i="36"/>
  <c r="W140" i="39"/>
  <c r="R145" i="13"/>
  <c r="I143" i="18" s="1"/>
  <c r="AI145" i="13"/>
  <c r="AJ145" i="13"/>
  <c r="A145" i="13" s="1"/>
  <c r="AL145" i="13"/>
  <c r="AT145" i="13" s="1"/>
  <c r="AW145" i="13"/>
  <c r="U141" i="39"/>
  <c r="E147" i="36"/>
  <c r="D147" i="36"/>
  <c r="G144" i="18"/>
  <c r="Y141" i="39"/>
  <c r="R146" i="13"/>
  <c r="I144" i="18" s="1"/>
  <c r="AI146" i="13"/>
  <c r="AJ146" i="13"/>
  <c r="A146" i="13" s="1"/>
  <c r="AL146" i="13"/>
  <c r="AT146" i="13" s="1"/>
  <c r="AW146" i="13"/>
  <c r="U142" i="39"/>
  <c r="E148" i="36"/>
  <c r="R142" i="40"/>
  <c r="H145" i="18"/>
  <c r="R147" i="13"/>
  <c r="I145" i="18" s="1"/>
  <c r="AI147" i="13"/>
  <c r="AJ147" i="13"/>
  <c r="A147" i="13" s="1"/>
  <c r="AL147" i="13"/>
  <c r="AQ147" i="13" s="1"/>
  <c r="AP147" i="13"/>
  <c r="AR147" i="13"/>
  <c r="AT147" i="13"/>
  <c r="AW147" i="13"/>
  <c r="E149" i="36"/>
  <c r="R148" i="13"/>
  <c r="K149" i="36" s="1"/>
  <c r="AI148" i="13"/>
  <c r="AJ148" i="13"/>
  <c r="A148" i="13" s="1"/>
  <c r="AL148" i="13"/>
  <c r="AM148" i="13" s="1"/>
  <c r="AW148" i="13"/>
  <c r="E150" i="36"/>
  <c r="D150" i="36"/>
  <c r="R144" i="40"/>
  <c r="R149" i="13"/>
  <c r="K150" i="36" s="1"/>
  <c r="AI149" i="13"/>
  <c r="AJ149" i="13"/>
  <c r="A149" i="13" s="1"/>
  <c r="AL149" i="13"/>
  <c r="AM149" i="13" s="1"/>
  <c r="AN149" i="13"/>
  <c r="AO149" i="13"/>
  <c r="AP149" i="13"/>
  <c r="AQ149" i="13"/>
  <c r="AR149" i="13"/>
  <c r="AS149" i="13"/>
  <c r="AT149" i="13"/>
  <c r="AW149" i="13"/>
  <c r="Q145" i="40"/>
  <c r="E151" i="36"/>
  <c r="D151" i="36"/>
  <c r="V145" i="56"/>
  <c r="Y145" i="39"/>
  <c r="R150" i="13"/>
  <c r="I148" i="18" s="1"/>
  <c r="AI150" i="13"/>
  <c r="AJ150" i="13"/>
  <c r="A150" i="13" s="1"/>
  <c r="AL150" i="13"/>
  <c r="AM150" i="13" s="1"/>
  <c r="AP150" i="13"/>
  <c r="AW150" i="13"/>
  <c r="Q146" i="40"/>
  <c r="E152" i="36"/>
  <c r="W146" i="56"/>
  <c r="R151" i="13"/>
  <c r="K152" i="36" s="1"/>
  <c r="AI151" i="13"/>
  <c r="AJ151" i="13"/>
  <c r="A151" i="13" s="1"/>
  <c r="AL151" i="13"/>
  <c r="AQ151" i="13" s="1"/>
  <c r="AP151" i="13"/>
  <c r="AR151" i="13"/>
  <c r="AT151" i="13"/>
  <c r="AW151" i="13"/>
  <c r="E153" i="36"/>
  <c r="V147" i="56"/>
  <c r="R152" i="13"/>
  <c r="I150" i="18" s="1"/>
  <c r="AI152" i="13"/>
  <c r="AJ152" i="13"/>
  <c r="A152" i="13" s="1"/>
  <c r="AL152" i="13"/>
  <c r="AP152" i="13" s="1"/>
  <c r="AW152" i="13"/>
  <c r="T148" i="56"/>
  <c r="E154" i="36"/>
  <c r="D154" i="36"/>
  <c r="V148" i="56"/>
  <c r="X148" i="56"/>
  <c r="R153" i="13"/>
  <c r="K154" i="36" s="1"/>
  <c r="AI153" i="13"/>
  <c r="AJ153" i="13"/>
  <c r="A153" i="13" s="1"/>
  <c r="AL153" i="13"/>
  <c r="AT153" i="13" s="1"/>
  <c r="AW153" i="13"/>
  <c r="D152" i="18"/>
  <c r="E155" i="36"/>
  <c r="D155" i="36"/>
  <c r="V149" i="56"/>
  <c r="Y149" i="39"/>
  <c r="R154" i="13"/>
  <c r="K155" i="36" s="1"/>
  <c r="AI154" i="13"/>
  <c r="AJ154" i="13"/>
  <c r="A154" i="13" s="1"/>
  <c r="AL154" i="13"/>
  <c r="AT154" i="13"/>
  <c r="AW154" i="13"/>
  <c r="E156" i="36"/>
  <c r="X150" i="56"/>
  <c r="R155" i="13"/>
  <c r="I153" i="18" s="1"/>
  <c r="AI155" i="13"/>
  <c r="AJ155" i="13"/>
  <c r="A155" i="13" s="1"/>
  <c r="AL155" i="13"/>
  <c r="AM155" i="13"/>
  <c r="AN155" i="13"/>
  <c r="AO155" i="13"/>
  <c r="AP155" i="13"/>
  <c r="AQ155" i="13"/>
  <c r="AR155" i="13"/>
  <c r="AS155" i="13"/>
  <c r="AT155" i="13"/>
  <c r="AW155" i="13"/>
  <c r="G157" i="36"/>
  <c r="E157" i="36"/>
  <c r="I157" i="36"/>
  <c r="R156" i="13"/>
  <c r="K157" i="36" s="1"/>
  <c r="AI156" i="13"/>
  <c r="AJ156" i="13"/>
  <c r="A156" i="13" s="1"/>
  <c r="AL156" i="13"/>
  <c r="AM156" i="13"/>
  <c r="AN156" i="13"/>
  <c r="AO156" i="13"/>
  <c r="AP156" i="13"/>
  <c r="AQ156" i="13"/>
  <c r="AR156" i="13"/>
  <c r="AS156" i="13"/>
  <c r="AT156" i="13"/>
  <c r="AW156" i="13"/>
  <c r="T152" i="56"/>
  <c r="V152" i="39"/>
  <c r="E158" i="36"/>
  <c r="V152" i="56"/>
  <c r="X152" i="39"/>
  <c r="R157" i="13"/>
  <c r="K158" i="36" s="1"/>
  <c r="AI157" i="13"/>
  <c r="AJ157" i="13"/>
  <c r="A157" i="13" s="1"/>
  <c r="AL157" i="13"/>
  <c r="AR157" i="13" s="1"/>
  <c r="AM157" i="13"/>
  <c r="AN157" i="13"/>
  <c r="AO157" i="13"/>
  <c r="AP157" i="13"/>
  <c r="AQ157" i="13"/>
  <c r="AS157" i="13"/>
  <c r="AT157" i="13"/>
  <c r="AW157" i="13"/>
  <c r="E159" i="36"/>
  <c r="D159" i="36"/>
  <c r="V153" i="56"/>
  <c r="H156" i="18"/>
  <c r="R158" i="13"/>
  <c r="I156" i="18" s="1"/>
  <c r="AI158" i="13"/>
  <c r="AJ158" i="13"/>
  <c r="A158" i="13" s="1"/>
  <c r="AL158" i="13"/>
  <c r="AP158" i="13" s="1"/>
  <c r="AW158" i="13"/>
  <c r="E160" i="36"/>
  <c r="D160" i="36"/>
  <c r="R154" i="40"/>
  <c r="H157" i="18"/>
  <c r="R159" i="13"/>
  <c r="I157" i="18" s="1"/>
  <c r="AI159" i="13"/>
  <c r="AJ159" i="13"/>
  <c r="A159" i="13" s="1"/>
  <c r="AL159" i="13"/>
  <c r="AT159" i="13" s="1"/>
  <c r="AW159" i="13"/>
  <c r="E161" i="36"/>
  <c r="R160" i="13"/>
  <c r="I158" i="18" s="1"/>
  <c r="AI160" i="13"/>
  <c r="AJ160" i="13"/>
  <c r="A160" i="13" s="1"/>
  <c r="AL160" i="13"/>
  <c r="AT160" i="13" s="1"/>
  <c r="AW160" i="13"/>
  <c r="T156" i="56"/>
  <c r="E162" i="36"/>
  <c r="D162" i="36"/>
  <c r="V156" i="56"/>
  <c r="Y156" i="39"/>
  <c r="R161" i="13"/>
  <c r="K162" i="36" s="1"/>
  <c r="AI161" i="13"/>
  <c r="AJ161" i="13"/>
  <c r="A161" i="13" s="1"/>
  <c r="AL161" i="13"/>
  <c r="AT161" i="13" s="1"/>
  <c r="AW161" i="13"/>
  <c r="U157" i="39"/>
  <c r="E163" i="36"/>
  <c r="D163" i="36"/>
  <c r="V157" i="56"/>
  <c r="Y157" i="39"/>
  <c r="R162" i="13"/>
  <c r="I160" i="18" s="1"/>
  <c r="AI162" i="13"/>
  <c r="AJ162" i="13"/>
  <c r="A162" i="13" s="1"/>
  <c r="AL162" i="13"/>
  <c r="AT162" i="13"/>
  <c r="AW162" i="13"/>
  <c r="U158" i="39"/>
  <c r="E164" i="36"/>
  <c r="W158" i="56"/>
  <c r="R163" i="13"/>
  <c r="I161" i="18" s="1"/>
  <c r="AI163" i="13"/>
  <c r="AJ163" i="13"/>
  <c r="A163" i="13" s="1"/>
  <c r="AL163" i="13"/>
  <c r="AP163" i="13" s="1"/>
  <c r="AW163" i="13"/>
  <c r="E165" i="36"/>
  <c r="D165" i="36"/>
  <c r="R164" i="13"/>
  <c r="AI164" i="13"/>
  <c r="AJ164" i="13"/>
  <c r="A164" i="13" s="1"/>
  <c r="AL164" i="13"/>
  <c r="AM164" i="13" s="1"/>
  <c r="AP164" i="13"/>
  <c r="AW164" i="13"/>
  <c r="T160" i="56"/>
  <c r="E166" i="36"/>
  <c r="D166" i="36"/>
  <c r="V160" i="56"/>
  <c r="X160" i="56"/>
  <c r="R165" i="13"/>
  <c r="K166" i="36" s="1"/>
  <c r="AI165" i="13"/>
  <c r="AJ165" i="13"/>
  <c r="A165" i="13" s="1"/>
  <c r="AL165" i="13"/>
  <c r="AM165" i="13" s="1"/>
  <c r="AP165" i="13"/>
  <c r="AR165" i="13"/>
  <c r="AT165" i="13"/>
  <c r="AW165" i="13"/>
  <c r="G167" i="36"/>
  <c r="E167" i="36"/>
  <c r="V161" i="56"/>
  <c r="R166" i="13"/>
  <c r="I164" i="18" s="1"/>
  <c r="AI166" i="13"/>
  <c r="AJ166" i="13"/>
  <c r="A166" i="13" s="1"/>
  <c r="AL166" i="13"/>
  <c r="AR166" i="13" s="1"/>
  <c r="AT166" i="13"/>
  <c r="AW166" i="13"/>
  <c r="E168" i="36"/>
  <c r="R162" i="40"/>
  <c r="R167" i="13"/>
  <c r="I165" i="18" s="1"/>
  <c r="AI167" i="13"/>
  <c r="AJ167" i="13"/>
  <c r="A167" i="13" s="1"/>
  <c r="AL167" i="13"/>
  <c r="AR167" i="13" s="1"/>
  <c r="AT167" i="13"/>
  <c r="AW167" i="13"/>
  <c r="E169" i="36"/>
  <c r="R163" i="40"/>
  <c r="R168" i="13"/>
  <c r="I166" i="18" s="1"/>
  <c r="AI168" i="13"/>
  <c r="AJ168" i="13"/>
  <c r="A168" i="13" s="1"/>
  <c r="AL168" i="13"/>
  <c r="AT168" i="13" s="1"/>
  <c r="AW168" i="13"/>
  <c r="E170" i="36"/>
  <c r="D170" i="36"/>
  <c r="X164" i="39"/>
  <c r="R169" i="13"/>
  <c r="K170" i="36" s="1"/>
  <c r="AI169" i="13"/>
  <c r="AJ169" i="13"/>
  <c r="A169" i="13" s="1"/>
  <c r="AL169" i="13"/>
  <c r="AT169" i="13" s="1"/>
  <c r="AW169" i="13"/>
  <c r="T165" i="56"/>
  <c r="E171" i="36"/>
  <c r="D171" i="36"/>
  <c r="V165" i="56"/>
  <c r="Y165" i="39"/>
  <c r="R170" i="13"/>
  <c r="I168" i="18" s="1"/>
  <c r="AI170" i="13"/>
  <c r="AJ170" i="13"/>
  <c r="A170" i="13" s="1"/>
  <c r="AL170" i="13"/>
  <c r="AT170" i="13" s="1"/>
  <c r="AW170" i="13"/>
  <c r="Q166" i="40"/>
  <c r="E172" i="36"/>
  <c r="R171" i="13"/>
  <c r="K172" i="36" s="1"/>
  <c r="AI171" i="13"/>
  <c r="AJ171" i="13"/>
  <c r="A171" i="13" s="1"/>
  <c r="AL171" i="13"/>
  <c r="AM171" i="13" s="1"/>
  <c r="AW171" i="13"/>
  <c r="E173" i="36"/>
  <c r="D173" i="36"/>
  <c r="R172" i="13"/>
  <c r="AI172" i="13"/>
  <c r="AJ172" i="13"/>
  <c r="A172" i="13" s="1"/>
  <c r="AL172" i="13"/>
  <c r="AP172" i="13" s="1"/>
  <c r="AW172" i="13"/>
  <c r="T168" i="56"/>
  <c r="E174" i="36"/>
  <c r="D174" i="36"/>
  <c r="V168" i="56"/>
  <c r="R173" i="13"/>
  <c r="K174" i="36" s="1"/>
  <c r="AI173" i="13"/>
  <c r="AJ173" i="13"/>
  <c r="A173" i="13" s="1"/>
  <c r="AL173" i="13"/>
  <c r="AM173" i="13" s="1"/>
  <c r="AN173" i="13"/>
  <c r="AT173" i="13"/>
  <c r="AW173" i="13"/>
  <c r="E175" i="36"/>
  <c r="R169" i="40"/>
  <c r="R174" i="13"/>
  <c r="I172" i="18" s="1"/>
  <c r="AI174" i="13"/>
  <c r="AJ174" i="13"/>
  <c r="A174" i="13" s="1"/>
  <c r="AL174" i="13"/>
  <c r="AP174" i="13" s="1"/>
  <c r="AT174" i="13"/>
  <c r="AW174" i="13"/>
  <c r="U170" i="39"/>
  <c r="E176" i="36"/>
  <c r="H173" i="18"/>
  <c r="R175" i="13"/>
  <c r="I173" i="18" s="1"/>
  <c r="AI175" i="13"/>
  <c r="AJ175" i="13"/>
  <c r="A175" i="13" s="1"/>
  <c r="AL175" i="13"/>
  <c r="AP175" i="13" s="1"/>
  <c r="AW175" i="13"/>
  <c r="Q171" i="40"/>
  <c r="E177" i="36"/>
  <c r="R176" i="13"/>
  <c r="I174" i="18" s="1"/>
  <c r="AI176" i="13"/>
  <c r="AJ176" i="13"/>
  <c r="A176" i="13" s="1"/>
  <c r="AL176" i="13"/>
  <c r="AM176" i="13" s="1"/>
  <c r="AN176" i="13"/>
  <c r="AT176" i="13"/>
  <c r="AW176" i="13"/>
  <c r="E178" i="36"/>
  <c r="D178" i="36"/>
  <c r="V172" i="56"/>
  <c r="R177" i="13"/>
  <c r="K178" i="36" s="1"/>
  <c r="AI177" i="13"/>
  <c r="AJ177" i="13"/>
  <c r="A177" i="13" s="1"/>
  <c r="AL177" i="13"/>
  <c r="AM177" i="13" s="1"/>
  <c r="AN177" i="13"/>
  <c r="AT177" i="13"/>
  <c r="AW177" i="13"/>
  <c r="U173" i="39"/>
  <c r="E179" i="36"/>
  <c r="D179" i="36"/>
  <c r="V173" i="56"/>
  <c r="Y173" i="39"/>
  <c r="R178" i="13"/>
  <c r="I176" i="18" s="1"/>
  <c r="AI178" i="13"/>
  <c r="AJ178" i="13"/>
  <c r="A178" i="13" s="1"/>
  <c r="AL178" i="13"/>
  <c r="AR178" i="13" s="1"/>
  <c r="AW178" i="13"/>
  <c r="E180" i="36"/>
  <c r="W174" i="56"/>
  <c r="X174" i="56"/>
  <c r="R179" i="13"/>
  <c r="I177" i="18" s="1"/>
  <c r="AI179" i="13"/>
  <c r="AJ179" i="13"/>
  <c r="A179" i="13" s="1"/>
  <c r="AL179" i="13"/>
  <c r="AR179" i="13" s="1"/>
  <c r="AT179" i="13"/>
  <c r="AW179" i="13"/>
  <c r="E181" i="36"/>
  <c r="D181" i="36"/>
  <c r="V175" i="56"/>
  <c r="R180" i="13"/>
  <c r="AI180" i="13"/>
  <c r="AJ180" i="13"/>
  <c r="A180" i="13" s="1"/>
  <c r="AL180" i="13"/>
  <c r="AM180" i="13" s="1"/>
  <c r="AW180" i="13"/>
  <c r="E182" i="36"/>
  <c r="D182" i="36"/>
  <c r="X176" i="56"/>
  <c r="R181" i="13"/>
  <c r="K182" i="36" s="1"/>
  <c r="AI181" i="13"/>
  <c r="AJ181" i="13"/>
  <c r="A181" i="13" s="1"/>
  <c r="AL181" i="13"/>
  <c r="AM181" i="13" s="1"/>
  <c r="AP181" i="13"/>
  <c r="AT181" i="13"/>
  <c r="AW181" i="13"/>
  <c r="G183" i="36"/>
  <c r="E183" i="36"/>
  <c r="Y177" i="39"/>
  <c r="R182" i="13"/>
  <c r="I180" i="18" s="1"/>
  <c r="AI182" i="13"/>
  <c r="AJ182" i="13"/>
  <c r="A182" i="13" s="1"/>
  <c r="AL182" i="13"/>
  <c r="AM182" i="13" s="1"/>
  <c r="AW182" i="13"/>
  <c r="F184" i="36"/>
  <c r="E184" i="36"/>
  <c r="I184" i="36"/>
  <c r="R183" i="13"/>
  <c r="I181" i="18" s="1"/>
  <c r="AI183" i="13"/>
  <c r="AJ183" i="13"/>
  <c r="A183" i="13" s="1"/>
  <c r="AL183" i="13"/>
  <c r="AP183" i="13" s="1"/>
  <c r="AT183" i="13"/>
  <c r="AW183" i="13"/>
  <c r="E185" i="36"/>
  <c r="I185" i="36"/>
  <c r="H182" i="18"/>
  <c r="R184" i="13"/>
  <c r="I182" i="18" s="1"/>
  <c r="AI184" i="13"/>
  <c r="AJ184" i="13"/>
  <c r="A184" i="13" s="1"/>
  <c r="AL184" i="13"/>
  <c r="AP184" i="13" s="1"/>
  <c r="AW184" i="13"/>
  <c r="E186" i="36"/>
  <c r="D186" i="36"/>
  <c r="Y180" i="39"/>
  <c r="R185" i="13"/>
  <c r="K186" i="36" s="1"/>
  <c r="AI185" i="13"/>
  <c r="AJ185" i="13"/>
  <c r="A185" i="13" s="1"/>
  <c r="AL185" i="13"/>
  <c r="AP185" i="13" s="1"/>
  <c r="AT185" i="13"/>
  <c r="AW185" i="13"/>
  <c r="E187" i="36"/>
  <c r="D187" i="36"/>
  <c r="I187" i="36"/>
  <c r="Y181" i="39"/>
  <c r="R186" i="13"/>
  <c r="I184" i="18" s="1"/>
  <c r="AI186" i="13"/>
  <c r="AJ186" i="13"/>
  <c r="A186" i="13" s="1"/>
  <c r="AL186" i="13"/>
  <c r="AM186" i="13" s="1"/>
  <c r="AW186" i="13"/>
  <c r="E188" i="36"/>
  <c r="W182" i="56"/>
  <c r="X182" i="56"/>
  <c r="R187" i="13"/>
  <c r="I185" i="18" s="1"/>
  <c r="AI187" i="13"/>
  <c r="AJ187" i="13"/>
  <c r="A187" i="13" s="1"/>
  <c r="AL187" i="13"/>
  <c r="AM187" i="13" s="1"/>
  <c r="AN187" i="13"/>
  <c r="AP187" i="13"/>
  <c r="AR187" i="13"/>
  <c r="AT187" i="13"/>
  <c r="AW187" i="13"/>
  <c r="E189" i="36"/>
  <c r="D189" i="36"/>
  <c r="R183" i="40"/>
  <c r="R188" i="13"/>
  <c r="K189" i="36" s="1"/>
  <c r="AI188" i="13"/>
  <c r="AJ188" i="13"/>
  <c r="A188" i="13" s="1"/>
  <c r="AL188" i="13"/>
  <c r="AM188" i="13" s="1"/>
  <c r="AW188" i="13"/>
  <c r="E190" i="36"/>
  <c r="D190" i="36"/>
  <c r="R184" i="40"/>
  <c r="H187" i="18"/>
  <c r="R189" i="13"/>
  <c r="K190" i="36" s="1"/>
  <c r="AI189" i="13"/>
  <c r="AJ189" i="13"/>
  <c r="A189" i="13" s="1"/>
  <c r="AL189" i="13"/>
  <c r="AM189" i="13" s="1"/>
  <c r="AW189" i="13"/>
  <c r="G191" i="36"/>
  <c r="E191" i="36"/>
  <c r="V185" i="56"/>
  <c r="R190" i="13"/>
  <c r="I188" i="18" s="1"/>
  <c r="AI190" i="13"/>
  <c r="AJ190" i="13"/>
  <c r="A190" i="13" s="1"/>
  <c r="AL190" i="13"/>
  <c r="AM190" i="13" s="1"/>
  <c r="AT190" i="13"/>
  <c r="AW190" i="13"/>
  <c r="Q186" i="40"/>
  <c r="E192" i="36"/>
  <c r="R191" i="13"/>
  <c r="I189" i="18" s="1"/>
  <c r="AI191" i="13"/>
  <c r="AJ191" i="13"/>
  <c r="A191" i="13" s="1"/>
  <c r="AL191" i="13"/>
  <c r="AR191" i="13" s="1"/>
  <c r="AM191" i="13"/>
  <c r="AN191" i="13"/>
  <c r="AO191" i="13"/>
  <c r="AP191" i="13"/>
  <c r="AQ191" i="13"/>
  <c r="AS191" i="13"/>
  <c r="AT191" i="13"/>
  <c r="AW191" i="13"/>
  <c r="E193" i="36"/>
  <c r="I193" i="36"/>
  <c r="R192" i="13"/>
  <c r="I190" i="18" s="1"/>
  <c r="AI192" i="13"/>
  <c r="AJ192" i="13"/>
  <c r="A192" i="13" s="1"/>
  <c r="AL192" i="13"/>
  <c r="AM192" i="13" s="1"/>
  <c r="AT192" i="13"/>
  <c r="AW192" i="13"/>
  <c r="E194" i="36"/>
  <c r="D194" i="36"/>
  <c r="Y188" i="39"/>
  <c r="R193" i="13"/>
  <c r="K194" i="36" s="1"/>
  <c r="AI193" i="13"/>
  <c r="AJ193" i="13"/>
  <c r="A193" i="13" s="1"/>
  <c r="AL193" i="13"/>
  <c r="AM193" i="13" s="1"/>
  <c r="AW193" i="13"/>
  <c r="F195" i="36"/>
  <c r="T189" i="56"/>
  <c r="E195" i="36"/>
  <c r="D195" i="36"/>
  <c r="R189" i="40"/>
  <c r="G192" i="18"/>
  <c r="R194" i="13"/>
  <c r="I192" i="18" s="1"/>
  <c r="AI194" i="13"/>
  <c r="AJ194" i="13"/>
  <c r="A194" i="13" s="1"/>
  <c r="AL194" i="13"/>
  <c r="AM194" i="13" s="1"/>
  <c r="AP194" i="13"/>
  <c r="AT194" i="13"/>
  <c r="AW194" i="13"/>
  <c r="E196" i="36"/>
  <c r="R190" i="40"/>
  <c r="W190" i="56"/>
  <c r="X190" i="56"/>
  <c r="R195" i="13"/>
  <c r="I193" i="18" s="1"/>
  <c r="AI195" i="13"/>
  <c r="AJ195" i="13"/>
  <c r="A195" i="13" s="1"/>
  <c r="AL195" i="13"/>
  <c r="AM195" i="13" s="1"/>
  <c r="AW195" i="13"/>
  <c r="E197" i="36"/>
  <c r="D197" i="36"/>
  <c r="R191" i="40"/>
  <c r="W191" i="56"/>
  <c r="R196" i="13"/>
  <c r="K197" i="36" s="1"/>
  <c r="AI196" i="13"/>
  <c r="AJ196" i="13"/>
  <c r="A196" i="13" s="1"/>
  <c r="AL196" i="13"/>
  <c r="AP196" i="13" s="1"/>
  <c r="AM196" i="13"/>
  <c r="AO196" i="13"/>
  <c r="AQ196" i="13"/>
  <c r="AR196" i="13"/>
  <c r="AS196" i="13"/>
  <c r="AT196" i="13"/>
  <c r="AW196" i="13"/>
  <c r="T192" i="56"/>
  <c r="E198" i="36"/>
  <c r="D198" i="36"/>
  <c r="X192" i="39"/>
  <c r="R197" i="13"/>
  <c r="K198" i="36" s="1"/>
  <c r="AI197" i="13"/>
  <c r="AJ197" i="13"/>
  <c r="A197" i="13" s="1"/>
  <c r="AL197" i="13"/>
  <c r="AM197" i="13" s="1"/>
  <c r="AT197" i="13"/>
  <c r="AW197" i="13"/>
  <c r="G199" i="36"/>
  <c r="E199" i="36"/>
  <c r="V193" i="56"/>
  <c r="G196" i="18"/>
  <c r="R198" i="13"/>
  <c r="I196" i="18" s="1"/>
  <c r="AI198" i="13"/>
  <c r="AJ198" i="13"/>
  <c r="A198" i="13" s="1"/>
  <c r="AL198" i="13"/>
  <c r="AM198" i="13" s="1"/>
  <c r="AN198" i="13"/>
  <c r="AP198" i="13"/>
  <c r="AR198" i="13"/>
  <c r="AT198" i="13"/>
  <c r="AW198" i="13"/>
  <c r="G200" i="36"/>
  <c r="E200" i="36"/>
  <c r="F197" i="18"/>
  <c r="W194" i="56"/>
  <c r="R199" i="13"/>
  <c r="I197" i="18" s="1"/>
  <c r="AI199" i="13"/>
  <c r="AJ199" i="13"/>
  <c r="A199" i="13" s="1"/>
  <c r="AL199" i="13"/>
  <c r="AM199" i="13" s="1"/>
  <c r="AW199" i="13"/>
  <c r="E201" i="36"/>
  <c r="I201" i="36"/>
  <c r="W195" i="56"/>
  <c r="R200" i="13"/>
  <c r="I198" i="18" s="1"/>
  <c r="AI200" i="13"/>
  <c r="AJ200" i="13"/>
  <c r="A200" i="13" s="1"/>
  <c r="AL200" i="13"/>
  <c r="AM200" i="13" s="1"/>
  <c r="AP200" i="13"/>
  <c r="AT200" i="13"/>
  <c r="AW200" i="13"/>
  <c r="E202" i="36"/>
  <c r="D202" i="36"/>
  <c r="W196" i="56"/>
  <c r="Y196" i="39"/>
  <c r="R201" i="13"/>
  <c r="I199" i="18" s="1"/>
  <c r="AI201" i="13"/>
  <c r="AJ201" i="13"/>
  <c r="A201" i="13" s="1"/>
  <c r="AL201" i="13"/>
  <c r="AM201" i="13" s="1"/>
  <c r="AW201" i="13"/>
  <c r="F203" i="36"/>
  <c r="U197" i="39"/>
  <c r="E203" i="36"/>
  <c r="D203" i="36"/>
  <c r="I203" i="36"/>
  <c r="G200" i="18"/>
  <c r="Y197" i="39"/>
  <c r="R202" i="13"/>
  <c r="I200" i="18" s="1"/>
  <c r="AI202" i="13"/>
  <c r="AJ202" i="13"/>
  <c r="A202" i="13" s="1"/>
  <c r="AL202" i="13"/>
  <c r="AM202" i="13" s="1"/>
  <c r="AW202" i="13"/>
  <c r="T198" i="56"/>
  <c r="E204" i="36"/>
  <c r="W198" i="56"/>
  <c r="X198" i="56"/>
  <c r="R203" i="13"/>
  <c r="I201" i="18" s="1"/>
  <c r="AI203" i="13"/>
  <c r="AJ203" i="13"/>
  <c r="A203" i="13" s="1"/>
  <c r="AL203" i="13"/>
  <c r="AM203" i="13" s="1"/>
  <c r="AT203" i="13"/>
  <c r="AW203" i="13"/>
  <c r="E205" i="36"/>
  <c r="D205" i="36"/>
  <c r="W199" i="56"/>
  <c r="R204" i="13"/>
  <c r="AI204" i="13"/>
  <c r="AJ204" i="13"/>
  <c r="A204" i="13" s="1"/>
  <c r="AL204" i="13"/>
  <c r="AM204" i="13" s="1"/>
  <c r="AW204" i="13"/>
  <c r="E206" i="36"/>
  <c r="D206" i="36"/>
  <c r="W200" i="56"/>
  <c r="X200" i="56"/>
  <c r="R205" i="13"/>
  <c r="K206" i="36" s="1"/>
  <c r="AI205" i="13"/>
  <c r="AJ205" i="13"/>
  <c r="A205" i="13" s="1"/>
  <c r="AL205" i="13"/>
  <c r="AM205" i="13" s="1"/>
  <c r="AW205" i="13"/>
  <c r="G207" i="36"/>
  <c r="E207" i="36"/>
  <c r="F204" i="18"/>
  <c r="G204" i="18"/>
  <c r="R206" i="13"/>
  <c r="I204" i="18" s="1"/>
  <c r="AI206" i="13"/>
  <c r="AJ206" i="13"/>
  <c r="A206" i="13" s="1"/>
  <c r="AL206" i="13"/>
  <c r="AM206" i="13" s="1"/>
  <c r="AT206" i="13"/>
  <c r="AW206" i="13"/>
  <c r="E208" i="36"/>
  <c r="G205" i="18"/>
  <c r="H205" i="18"/>
  <c r="R207" i="13"/>
  <c r="I205" i="18" s="1"/>
  <c r="AI207" i="13"/>
  <c r="AJ207" i="13"/>
  <c r="A207" i="13" s="1"/>
  <c r="AL207" i="13"/>
  <c r="AM207" i="13" s="1"/>
  <c r="AW207" i="13"/>
  <c r="D4" i="49"/>
  <c r="C4" i="35"/>
  <c r="A7" i="24"/>
  <c r="F2" i="11"/>
  <c r="B1" i="28" s="1"/>
  <c r="B32" i="28" s="1"/>
  <c r="J2" i="11"/>
  <c r="M10" i="31" s="1"/>
  <c r="F3" i="11"/>
  <c r="D14" i="31" s="1"/>
  <c r="J4" i="11"/>
  <c r="F5" i="11"/>
  <c r="D16" i="31" s="1"/>
  <c r="F6" i="11"/>
  <c r="F24" i="31" s="1"/>
  <c r="I6" i="11"/>
  <c r="D20" i="31" s="1"/>
  <c r="F7" i="11"/>
  <c r="S10" i="11"/>
  <c r="S11" i="11"/>
  <c r="B4" i="33"/>
  <c r="B15" i="33" s="1"/>
  <c r="B5" i="33"/>
  <c r="F4" i="11" s="1"/>
  <c r="D10" i="31" s="1"/>
  <c r="B6" i="33"/>
  <c r="B7" i="33"/>
  <c r="C23" i="33"/>
  <c r="V1" i="43"/>
  <c r="S69" i="43" s="1"/>
  <c r="W1" i="43"/>
  <c r="T18" i="43" s="1"/>
  <c r="X1" i="43"/>
  <c r="U23" i="43" s="1"/>
  <c r="Y2" i="43"/>
  <c r="Z2" i="43" s="1"/>
  <c r="AE2" i="43"/>
  <c r="Y3" i="43"/>
  <c r="Z3" i="43" s="1"/>
  <c r="AE3" i="43"/>
  <c r="Y4" i="43"/>
  <c r="Z4" i="43" s="1"/>
  <c r="AE4" i="43"/>
  <c r="Y5" i="43"/>
  <c r="Z5" i="43" s="1"/>
  <c r="AE5" i="43"/>
  <c r="Y6" i="43"/>
  <c r="Z6" i="43" s="1"/>
  <c r="AE6" i="43"/>
  <c r="V7" i="43"/>
  <c r="Y7" i="43"/>
  <c r="Z7" i="43" s="1"/>
  <c r="AE7" i="43"/>
  <c r="V8" i="43"/>
  <c r="Y8" i="43"/>
  <c r="Z8" i="43" s="1"/>
  <c r="AD17" i="43"/>
  <c r="AE8" i="43"/>
  <c r="U65" i="43"/>
  <c r="V9" i="43"/>
  <c r="Y9" i="43"/>
  <c r="Z9" i="43" s="1"/>
  <c r="AD18" i="43"/>
  <c r="AE9" i="43"/>
  <c r="V10" i="43"/>
  <c r="Y10" i="43"/>
  <c r="Z10" i="43" s="1"/>
  <c r="AD19" i="43"/>
  <c r="AE10" i="43"/>
  <c r="V11" i="43"/>
  <c r="Y11" i="43"/>
  <c r="Z11" i="43" s="1"/>
  <c r="AD20" i="43"/>
  <c r="AE11" i="43"/>
  <c r="V12" i="43"/>
  <c r="Y12" i="43"/>
  <c r="Z12" i="43" s="1"/>
  <c r="AE12" i="43"/>
  <c r="V13" i="43"/>
  <c r="Y13" i="43"/>
  <c r="Z13" i="43" s="1"/>
  <c r="AE13" i="43"/>
  <c r="T4" i="43"/>
  <c r="V14" i="43"/>
  <c r="Y14" i="43"/>
  <c r="Z14" i="43" s="1"/>
  <c r="AE14" i="43"/>
  <c r="T20" i="43"/>
  <c r="V15" i="43"/>
  <c r="Y15" i="43"/>
  <c r="Z15" i="43" s="1"/>
  <c r="AE15" i="43"/>
  <c r="T110" i="43"/>
  <c r="V16" i="43"/>
  <c r="Y16" i="43"/>
  <c r="Z16" i="43" s="1"/>
  <c r="AE16" i="43"/>
  <c r="V17" i="43"/>
  <c r="Y17" i="43"/>
  <c r="Z17" i="43" s="1"/>
  <c r="AE17" i="43"/>
  <c r="T44" i="43"/>
  <c r="V18" i="43"/>
  <c r="Y18" i="43"/>
  <c r="Z18" i="43" s="1"/>
  <c r="AE18" i="43"/>
  <c r="V19" i="43"/>
  <c r="Y19" i="43"/>
  <c r="Z19" i="43" s="1"/>
  <c r="AE19" i="43"/>
  <c r="T136" i="43"/>
  <c r="V20" i="43"/>
  <c r="Y20" i="43"/>
  <c r="Z20" i="43" s="1"/>
  <c r="AE20" i="43"/>
  <c r="V21" i="43"/>
  <c r="Y21" i="43"/>
  <c r="Z21" i="43" s="1"/>
  <c r="AE21" i="43"/>
  <c r="V22" i="43"/>
  <c r="Y22" i="43"/>
  <c r="Z22" i="43" s="1"/>
  <c r="AE22" i="43"/>
  <c r="V23" i="43"/>
  <c r="Y23" i="43"/>
  <c r="Z23" i="43" s="1"/>
  <c r="AE23" i="43"/>
  <c r="T53" i="43"/>
  <c r="V24" i="43"/>
  <c r="Y24" i="43"/>
  <c r="Z24" i="43" s="1"/>
  <c r="AE24" i="43"/>
  <c r="V25" i="43"/>
  <c r="Y25" i="43"/>
  <c r="Z25" i="43" s="1"/>
  <c r="AE25" i="43"/>
  <c r="V26" i="43"/>
  <c r="Y26" i="43"/>
  <c r="Z26" i="43" s="1"/>
  <c r="AE26" i="43"/>
  <c r="V27" i="43"/>
  <c r="Y27" i="43"/>
  <c r="Z27" i="43" s="1"/>
  <c r="AE27" i="43"/>
  <c r="T23" i="43"/>
  <c r="V28" i="43"/>
  <c r="Y28" i="43"/>
  <c r="Z28" i="43" s="1"/>
  <c r="AE28" i="43"/>
  <c r="T90" i="43"/>
  <c r="V29" i="43"/>
  <c r="Y29" i="43"/>
  <c r="Z29" i="43" s="1"/>
  <c r="AE29" i="43"/>
  <c r="U135" i="43"/>
  <c r="V30" i="43"/>
  <c r="Y30" i="43"/>
  <c r="Z30" i="43" s="1"/>
  <c r="AE30" i="43"/>
  <c r="T104" i="43"/>
  <c r="U104" i="43"/>
  <c r="V31" i="43"/>
  <c r="Y31" i="43"/>
  <c r="Z31" i="43" s="1"/>
  <c r="AE31" i="43"/>
  <c r="T62" i="43"/>
  <c r="V32" i="43"/>
  <c r="Y32" i="43"/>
  <c r="Z32" i="43" s="1"/>
  <c r="AE32" i="43"/>
  <c r="U64" i="43"/>
  <c r="V33" i="43"/>
  <c r="Y33" i="43"/>
  <c r="Z33" i="43" s="1"/>
  <c r="AE33" i="43"/>
  <c r="V34" i="43"/>
  <c r="Y34" i="43"/>
  <c r="Z34" i="43" s="1"/>
  <c r="AE34" i="43"/>
  <c r="V35" i="43"/>
  <c r="Y35" i="43"/>
  <c r="Z35" i="43" s="1"/>
  <c r="AE35" i="43"/>
  <c r="T91" i="43"/>
  <c r="V36" i="43"/>
  <c r="Y36" i="43"/>
  <c r="Z36" i="43" s="1"/>
  <c r="AE36" i="43"/>
  <c r="U123" i="43"/>
  <c r="V37" i="43"/>
  <c r="Y37" i="43"/>
  <c r="Z37" i="43" s="1"/>
  <c r="AE37" i="43"/>
  <c r="V38" i="43"/>
  <c r="Y38" i="43"/>
  <c r="Z38" i="43" s="1"/>
  <c r="AE38" i="43"/>
  <c r="T39" i="43"/>
  <c r="V39" i="43"/>
  <c r="Y39" i="43"/>
  <c r="Z39" i="43" s="1"/>
  <c r="AE39" i="43"/>
  <c r="V40" i="43"/>
  <c r="Y40" i="43"/>
  <c r="Z40" i="43" s="1"/>
  <c r="AE40" i="43"/>
  <c r="V41" i="43"/>
  <c r="Y41" i="43"/>
  <c r="Z41" i="43" s="1"/>
  <c r="AE41" i="43"/>
  <c r="V42" i="43"/>
  <c r="Y42" i="43"/>
  <c r="Z42" i="43" s="1"/>
  <c r="AE42" i="43"/>
  <c r="U74" i="43"/>
  <c r="V43" i="43"/>
  <c r="Y43" i="43"/>
  <c r="Z43" i="43" s="1"/>
  <c r="AE43" i="43"/>
  <c r="U107" i="43"/>
  <c r="V44" i="43"/>
  <c r="Y44" i="43"/>
  <c r="Z44" i="43" s="1"/>
  <c r="AE44" i="43"/>
  <c r="T69" i="43"/>
  <c r="V45" i="43"/>
  <c r="Y45" i="43"/>
  <c r="Z45" i="43" s="1"/>
  <c r="AE45" i="43"/>
  <c r="T5" i="43"/>
  <c r="V46" i="43"/>
  <c r="Y46" i="43"/>
  <c r="Z46" i="43" s="1"/>
  <c r="AE46" i="43"/>
  <c r="T141" i="43"/>
  <c r="V47" i="43"/>
  <c r="Y47" i="43"/>
  <c r="Z47" i="43" s="1"/>
  <c r="AE47" i="43"/>
  <c r="T14" i="43"/>
  <c r="V48" i="43"/>
  <c r="Y48" i="43"/>
  <c r="Z48" i="43" s="1"/>
  <c r="AE48" i="43"/>
  <c r="V49" i="43"/>
  <c r="Y49" i="43"/>
  <c r="Z49" i="43" s="1"/>
  <c r="AE49" i="43"/>
  <c r="V50" i="43"/>
  <c r="Y50" i="43"/>
  <c r="Z50" i="43" s="1"/>
  <c r="AE50" i="43"/>
  <c r="T15" i="43"/>
  <c r="V51" i="43"/>
  <c r="Y51" i="43"/>
  <c r="Z51" i="43" s="1"/>
  <c r="AE51" i="43"/>
  <c r="U17" i="43"/>
  <c r="V52" i="43"/>
  <c r="Y52" i="43"/>
  <c r="Z52" i="43" s="1"/>
  <c r="AE52" i="43"/>
  <c r="V53" i="43"/>
  <c r="Y53" i="43"/>
  <c r="Z53" i="43" s="1"/>
  <c r="AE53" i="43"/>
  <c r="T43" i="43"/>
  <c r="V54" i="43"/>
  <c r="Y54" i="43"/>
  <c r="Z54" i="43" s="1"/>
  <c r="AE54" i="43"/>
  <c r="T117" i="43"/>
  <c r="V55" i="43"/>
  <c r="Y55" i="43"/>
  <c r="Z55" i="43" s="1"/>
  <c r="AE55" i="43"/>
  <c r="T63" i="43"/>
  <c r="U63" i="43"/>
  <c r="V56" i="43"/>
  <c r="Y56" i="43"/>
  <c r="Z56" i="43" s="1"/>
  <c r="AE56" i="43"/>
  <c r="V57" i="43"/>
  <c r="Y57" i="43"/>
  <c r="Z57" i="43" s="1"/>
  <c r="AE57" i="43"/>
  <c r="U155" i="43"/>
  <c r="V58" i="43"/>
  <c r="Y58" i="43"/>
  <c r="Z58" i="43" s="1"/>
  <c r="AE58" i="43"/>
  <c r="U47" i="43"/>
  <c r="V59" i="43"/>
  <c r="Y59" i="43"/>
  <c r="Z59" i="43" s="1"/>
  <c r="AE59" i="43"/>
  <c r="T3" i="43"/>
  <c r="U3" i="43"/>
  <c r="V60" i="43"/>
  <c r="Y60" i="43"/>
  <c r="Z60" i="43" s="1"/>
  <c r="AE60" i="43"/>
  <c r="T6" i="43"/>
  <c r="V61" i="43"/>
  <c r="Y61" i="43"/>
  <c r="Z61" i="43" s="1"/>
  <c r="AE61" i="43"/>
  <c r="T93" i="43"/>
  <c r="V62" i="43"/>
  <c r="Y62" i="43"/>
  <c r="Z62" i="43" s="1"/>
  <c r="AE62" i="43"/>
  <c r="V63" i="43"/>
  <c r="Y63" i="43"/>
  <c r="Z63" i="43" s="1"/>
  <c r="AE63" i="43"/>
  <c r="V64" i="43"/>
  <c r="Y64" i="43"/>
  <c r="Z64" i="43" s="1"/>
  <c r="AE64" i="43"/>
  <c r="V65" i="43"/>
  <c r="Y65" i="43"/>
  <c r="Z65" i="43" s="1"/>
  <c r="AE65" i="43"/>
  <c r="T147" i="43"/>
  <c r="V66" i="43"/>
  <c r="Y66" i="43"/>
  <c r="Z66" i="43" s="1"/>
  <c r="AE66" i="43"/>
  <c r="V67" i="43"/>
  <c r="Y67" i="43"/>
  <c r="Z67" i="43" s="1"/>
  <c r="AE67" i="43"/>
  <c r="V68" i="43"/>
  <c r="Y68" i="43"/>
  <c r="Z68" i="43" s="1"/>
  <c r="AE68" i="43"/>
  <c r="T95" i="43"/>
  <c r="V69" i="43"/>
  <c r="Y69" i="43"/>
  <c r="Z69" i="43" s="1"/>
  <c r="AE69" i="43"/>
  <c r="T143" i="43"/>
  <c r="V70" i="43"/>
  <c r="Y70" i="43"/>
  <c r="Z70" i="43" s="1"/>
  <c r="AE70" i="43"/>
  <c r="T16" i="43"/>
  <c r="V71" i="43"/>
  <c r="Y71" i="43"/>
  <c r="Z71" i="43" s="1"/>
  <c r="AE71" i="43"/>
  <c r="Y72" i="43"/>
  <c r="Z72" i="43" s="1"/>
  <c r="AE72" i="43"/>
  <c r="T67" i="43"/>
  <c r="Y73" i="43"/>
  <c r="Z73" i="43" s="1"/>
  <c r="AE73" i="43"/>
  <c r="T9" i="43"/>
  <c r="Y74" i="43"/>
  <c r="Z74" i="43" s="1"/>
  <c r="AE74" i="43"/>
  <c r="T38" i="43"/>
  <c r="Y75" i="43"/>
  <c r="Z75" i="43" s="1"/>
  <c r="AE75" i="43"/>
  <c r="T50" i="43"/>
  <c r="Y76" i="43"/>
  <c r="Z76" i="43" s="1"/>
  <c r="AE76" i="43"/>
  <c r="T109" i="43"/>
  <c r="Y77" i="43"/>
  <c r="Z77" i="43" s="1"/>
  <c r="AE77" i="43"/>
  <c r="T152" i="43"/>
  <c r="Y78" i="43"/>
  <c r="Z78" i="43" s="1"/>
  <c r="AE78" i="43"/>
  <c r="Y79" i="43"/>
  <c r="Z79" i="43" s="1"/>
  <c r="AE79" i="43"/>
  <c r="T25" i="43"/>
  <c r="U25" i="43"/>
  <c r="Y80" i="43"/>
  <c r="Z80" i="43" s="1"/>
  <c r="AE80" i="43"/>
  <c r="T89" i="43"/>
  <c r="Y81" i="43"/>
  <c r="Z81" i="43" s="1"/>
  <c r="AE81" i="43"/>
  <c r="Y82" i="43"/>
  <c r="Z82" i="43" s="1"/>
  <c r="AE82" i="43"/>
  <c r="T46" i="43"/>
  <c r="U46" i="43"/>
  <c r="Y83" i="43"/>
  <c r="Z83" i="43" s="1"/>
  <c r="AE83" i="43"/>
  <c r="T51" i="43"/>
  <c r="U51" i="43"/>
  <c r="Y84" i="43"/>
  <c r="Z84" i="43" s="1"/>
  <c r="AE84" i="43"/>
  <c r="T21" i="43"/>
  <c r="Y85" i="43"/>
  <c r="Z85" i="43" s="1"/>
  <c r="AE85" i="43"/>
  <c r="T122" i="43"/>
  <c r="Y86" i="43"/>
  <c r="Z86" i="43" s="1"/>
  <c r="AE86" i="43"/>
  <c r="Y87" i="43"/>
  <c r="Z87" i="43" s="1"/>
  <c r="AE87" i="43"/>
  <c r="T59" i="43"/>
  <c r="Y88" i="43"/>
  <c r="Z88" i="43" s="1"/>
  <c r="AE88" i="43"/>
  <c r="S19" i="43"/>
  <c r="T19" i="43"/>
  <c r="U19" i="43"/>
  <c r="Y89" i="43"/>
  <c r="Z89" i="43" s="1"/>
  <c r="AE89" i="43"/>
  <c r="T56" i="43"/>
  <c r="Y90" i="43"/>
  <c r="Z90" i="43" s="1"/>
  <c r="AE90" i="43"/>
  <c r="T118" i="43"/>
  <c r="Y91" i="43"/>
  <c r="Z91" i="43" s="1"/>
  <c r="AE91" i="43"/>
  <c r="Y92" i="43"/>
  <c r="Z92" i="43" s="1"/>
  <c r="AE92" i="43"/>
  <c r="T139" i="43"/>
  <c r="Y93" i="43"/>
  <c r="Z93" i="43" s="1"/>
  <c r="AE93" i="43"/>
  <c r="T48" i="43"/>
  <c r="Y94" i="43"/>
  <c r="Z94" i="43" s="1"/>
  <c r="AE94" i="43"/>
  <c r="T100" i="43"/>
  <c r="Y95" i="43"/>
  <c r="Z95" i="43" s="1"/>
  <c r="AE95" i="43"/>
  <c r="Y96" i="43"/>
  <c r="Z96" i="43" s="1"/>
  <c r="AE96" i="43"/>
  <c r="U73" i="43"/>
  <c r="Y97" i="43"/>
  <c r="Z97" i="43" s="1"/>
  <c r="AE97" i="43"/>
  <c r="Y98" i="43"/>
  <c r="Z98" i="43" s="1"/>
  <c r="AE98" i="43"/>
  <c r="T138" i="43"/>
  <c r="Y99" i="43"/>
  <c r="Z99" i="43" s="1"/>
  <c r="AE99" i="43"/>
  <c r="Y100" i="43"/>
  <c r="Z100" i="43" s="1"/>
  <c r="AE100" i="43"/>
  <c r="Y101" i="43"/>
  <c r="Z101" i="43" s="1"/>
  <c r="AE101" i="43"/>
  <c r="T112" i="43"/>
  <c r="Y102" i="43"/>
  <c r="Z102" i="43" s="1"/>
  <c r="AE102" i="43"/>
  <c r="Y103" i="43"/>
  <c r="Z103" i="43" s="1"/>
  <c r="AE103" i="43"/>
  <c r="T32" i="43"/>
  <c r="Y104" i="43"/>
  <c r="Z104" i="43" s="1"/>
  <c r="AE104" i="43"/>
  <c r="T68" i="43"/>
  <c r="U68" i="43"/>
  <c r="Y105" i="43"/>
  <c r="Z105" i="43" s="1"/>
  <c r="AE105" i="43"/>
  <c r="Y106" i="43"/>
  <c r="Z106" i="43" s="1"/>
  <c r="AE106" i="43"/>
  <c r="T105" i="43"/>
  <c r="Y107" i="43"/>
  <c r="Z107" i="43" s="1"/>
  <c r="AE107" i="43"/>
  <c r="T131" i="43"/>
  <c r="Y108" i="43"/>
  <c r="Z108" i="43" s="1"/>
  <c r="AE108" i="43"/>
  <c r="T41" i="43"/>
  <c r="Y109" i="43"/>
  <c r="Z109" i="43" s="1"/>
  <c r="AE109" i="43"/>
  <c r="Y110" i="43"/>
  <c r="Z110" i="43" s="1"/>
  <c r="AE110" i="43"/>
  <c r="U126" i="43"/>
  <c r="Y111" i="43"/>
  <c r="Z111" i="43" s="1"/>
  <c r="AE111" i="43"/>
  <c r="T133" i="43"/>
  <c r="Y112" i="43"/>
  <c r="Z112" i="43" s="1"/>
  <c r="AE112" i="43"/>
  <c r="T28" i="43"/>
  <c r="Y113" i="43"/>
  <c r="Z113" i="43" s="1"/>
  <c r="AE113" i="43"/>
  <c r="T111" i="43"/>
  <c r="U111" i="43"/>
  <c r="Y114" i="43"/>
  <c r="Z114" i="43" s="1"/>
  <c r="AE114" i="43"/>
  <c r="T128" i="43"/>
  <c r="Y115" i="43"/>
  <c r="Z115" i="43" s="1"/>
  <c r="AE115" i="43"/>
  <c r="T36" i="43"/>
  <c r="Y116" i="43"/>
  <c r="Z116" i="43" s="1"/>
  <c r="AE116" i="43"/>
  <c r="T8" i="43"/>
  <c r="Y117" i="43"/>
  <c r="Z117" i="43" s="1"/>
  <c r="AE117" i="43"/>
  <c r="T116" i="43"/>
  <c r="Y118" i="43"/>
  <c r="Z118" i="43" s="1"/>
  <c r="AE118" i="43"/>
  <c r="Y119" i="43"/>
  <c r="Z119" i="43" s="1"/>
  <c r="AE119" i="43"/>
  <c r="T142" i="43"/>
  <c r="U142" i="43"/>
  <c r="Y120" i="43"/>
  <c r="Z120" i="43" s="1"/>
  <c r="AE120" i="43"/>
  <c r="Y121" i="43"/>
  <c r="Z121" i="43" s="1"/>
  <c r="AE121" i="43"/>
  <c r="T70" i="43"/>
  <c r="U70" i="43"/>
  <c r="Y122" i="43"/>
  <c r="Z122" i="43" s="1"/>
  <c r="AE122" i="43"/>
  <c r="T34" i="43"/>
  <c r="Y123" i="43"/>
  <c r="Z123" i="43" s="1"/>
  <c r="AE123" i="43"/>
  <c r="Y124" i="43"/>
  <c r="Z124" i="43" s="1"/>
  <c r="AE124" i="43"/>
  <c r="T84" i="43"/>
  <c r="Y125" i="43"/>
  <c r="Z125" i="43" s="1"/>
  <c r="AE125" i="43"/>
  <c r="T145" i="43"/>
  <c r="Y126" i="43"/>
  <c r="Z126" i="43" s="1"/>
  <c r="AE126" i="43"/>
  <c r="T148" i="43"/>
  <c r="U148" i="43"/>
  <c r="Y127" i="43"/>
  <c r="Z127" i="43" s="1"/>
  <c r="AE127" i="43"/>
  <c r="T71" i="43"/>
  <c r="Y128" i="43"/>
  <c r="Z128" i="43" s="1"/>
  <c r="AE128" i="43"/>
  <c r="Y129" i="43"/>
  <c r="Z129" i="43" s="1"/>
  <c r="AE129" i="43"/>
  <c r="T150" i="43"/>
  <c r="Y130" i="43"/>
  <c r="Z130" i="43" s="1"/>
  <c r="AE130" i="43"/>
  <c r="U31" i="43"/>
  <c r="Y131" i="43"/>
  <c r="Z131" i="43" s="1"/>
  <c r="AE131" i="43"/>
  <c r="T66" i="43"/>
  <c r="Y132" i="43"/>
  <c r="Z132" i="43" s="1"/>
  <c r="AE132" i="43"/>
  <c r="Y133" i="43"/>
  <c r="Z133" i="43" s="1"/>
  <c r="AE133" i="43"/>
  <c r="Y134" i="43"/>
  <c r="Z134" i="43" s="1"/>
  <c r="AE134" i="43"/>
  <c r="T127" i="43"/>
  <c r="U127" i="43"/>
  <c r="Y135" i="43"/>
  <c r="Z135" i="43" s="1"/>
  <c r="AE135" i="43"/>
  <c r="T149" i="43"/>
  <c r="Y136" i="43"/>
  <c r="Z136" i="43" s="1"/>
  <c r="AE136" i="43"/>
  <c r="Y137" i="43"/>
  <c r="Z137" i="43" s="1"/>
  <c r="AE137" i="43"/>
  <c r="T99" i="43"/>
  <c r="Y138" i="43"/>
  <c r="Z138" i="43" s="1"/>
  <c r="AE138" i="43"/>
  <c r="Y139" i="43"/>
  <c r="Z139" i="43" s="1"/>
  <c r="AE139" i="43"/>
  <c r="Y140" i="43"/>
  <c r="Z140" i="43" s="1"/>
  <c r="AE140" i="43"/>
  <c r="T153" i="43"/>
  <c r="U153" i="43"/>
  <c r="Y141" i="43"/>
  <c r="Z141" i="43" s="1"/>
  <c r="AE141" i="43"/>
  <c r="T98" i="43"/>
  <c r="Y142" i="43"/>
  <c r="Z142" i="43" s="1"/>
  <c r="AE142" i="43"/>
  <c r="S58" i="43"/>
  <c r="Y143" i="43"/>
  <c r="Z143" i="43" s="1"/>
  <c r="AE143" i="43"/>
  <c r="S101" i="43"/>
  <c r="T101" i="43"/>
  <c r="U101" i="43"/>
  <c r="Y144" i="43"/>
  <c r="Z144" i="43" s="1"/>
  <c r="AE144" i="43"/>
  <c r="T121" i="43"/>
  <c r="Y145" i="43"/>
  <c r="Z145" i="43" s="1"/>
  <c r="AE145" i="43"/>
  <c r="S35" i="43"/>
  <c r="T35" i="43"/>
  <c r="U35" i="43"/>
  <c r="Y146" i="43"/>
  <c r="Z146" i="43" s="1"/>
  <c r="AE146" i="43"/>
  <c r="S82" i="43"/>
  <c r="T82" i="43"/>
  <c r="U82" i="43"/>
  <c r="Y147" i="43"/>
  <c r="Z147" i="43" s="1"/>
  <c r="AE147" i="43"/>
  <c r="S114" i="43"/>
  <c r="T114" i="43"/>
  <c r="U114" i="43"/>
  <c r="Y148" i="43"/>
  <c r="Z148" i="43"/>
  <c r="AE148" i="43"/>
  <c r="S78" i="43"/>
  <c r="T78" i="43"/>
  <c r="U78" i="43"/>
  <c r="Y149" i="43"/>
  <c r="Z149" i="43" s="1"/>
  <c r="AE149" i="43"/>
  <c r="S87" i="43"/>
  <c r="T87" i="43"/>
  <c r="U87" i="43"/>
  <c r="Y150" i="43"/>
  <c r="Z150" i="43" s="1"/>
  <c r="AE150" i="43"/>
  <c r="S37" i="43"/>
  <c r="T37" i="43"/>
  <c r="U37" i="43"/>
  <c r="Y151" i="43"/>
  <c r="Z151" i="43" s="1"/>
  <c r="AE151" i="43"/>
  <c r="S77" i="43"/>
  <c r="T77" i="43"/>
  <c r="U77" i="43"/>
  <c r="Y152" i="43"/>
  <c r="Z152" i="43" s="1"/>
  <c r="AE152" i="43"/>
  <c r="S129" i="43"/>
  <c r="T129" i="43"/>
  <c r="U129" i="43"/>
  <c r="Y153" i="43"/>
  <c r="Z153" i="43" s="1"/>
  <c r="AE153" i="43"/>
  <c r="S146" i="43"/>
  <c r="T146" i="43"/>
  <c r="U146" i="43"/>
  <c r="Y154" i="43"/>
  <c r="Z154" i="43" s="1"/>
  <c r="AE154" i="43"/>
  <c r="S52" i="43"/>
  <c r="T52" i="43"/>
  <c r="U52" i="43"/>
  <c r="Y155" i="43"/>
  <c r="Z155" i="43" s="1"/>
  <c r="AE155" i="43"/>
  <c r="S81" i="43"/>
  <c r="T81" i="43"/>
  <c r="U81" i="43"/>
  <c r="Y156" i="43"/>
  <c r="Z156" i="43" s="1"/>
  <c r="AE156" i="43"/>
  <c r="S124" i="43"/>
  <c r="T124" i="43"/>
  <c r="U124" i="43"/>
  <c r="Y157" i="43"/>
  <c r="Z157" i="43" s="1"/>
  <c r="AE157" i="43"/>
  <c r="S158" i="43"/>
  <c r="T158" i="43"/>
  <c r="U158" i="43"/>
  <c r="Y158" i="43"/>
  <c r="Z158" i="43"/>
  <c r="AE158" i="43"/>
  <c r="S159" i="43"/>
  <c r="T159" i="43"/>
  <c r="U159" i="43"/>
  <c r="Y159" i="43"/>
  <c r="Z159" i="43"/>
  <c r="AE159" i="43"/>
  <c r="S160" i="43"/>
  <c r="T160" i="43"/>
  <c r="U160" i="43"/>
  <c r="Y160" i="43"/>
  <c r="Z160" i="43"/>
  <c r="AE160" i="43"/>
  <c r="S161" i="43"/>
  <c r="T161" i="43"/>
  <c r="U161" i="43"/>
  <c r="Y161" i="43"/>
  <c r="Z161" i="43"/>
  <c r="AE161" i="43"/>
  <c r="S162" i="43"/>
  <c r="T162" i="43"/>
  <c r="U162" i="43"/>
  <c r="Y162" i="43"/>
  <c r="Z162" i="43"/>
  <c r="AE162" i="43"/>
  <c r="S163" i="43"/>
  <c r="T163" i="43"/>
  <c r="U163" i="43"/>
  <c r="Y163" i="43"/>
  <c r="Z163" i="43"/>
  <c r="AE163" i="43"/>
  <c r="S164" i="43"/>
  <c r="T164" i="43"/>
  <c r="U164" i="43"/>
  <c r="Y164" i="43"/>
  <c r="Z164" i="43"/>
  <c r="AE164" i="43"/>
  <c r="S165" i="43"/>
  <c r="T165" i="43"/>
  <c r="U165" i="43"/>
  <c r="Y165" i="43"/>
  <c r="Z165" i="43"/>
  <c r="AE165" i="43"/>
  <c r="S166" i="43"/>
  <c r="T166" i="43"/>
  <c r="U166" i="43"/>
  <c r="Y166" i="43"/>
  <c r="Z166" i="43"/>
  <c r="AE166" i="43"/>
  <c r="S167" i="43"/>
  <c r="T167" i="43"/>
  <c r="U167" i="43"/>
  <c r="Y167" i="43"/>
  <c r="Z167" i="43"/>
  <c r="AE167" i="43"/>
  <c r="S168" i="43"/>
  <c r="T168" i="43"/>
  <c r="U168" i="43"/>
  <c r="Y168" i="43"/>
  <c r="Z168" i="43"/>
  <c r="AE168" i="43"/>
  <c r="S169" i="43"/>
  <c r="T169" i="43"/>
  <c r="U169" i="43"/>
  <c r="Y169" i="43"/>
  <c r="Z169" i="43"/>
  <c r="AE169" i="43"/>
  <c r="S170" i="43"/>
  <c r="T170" i="43"/>
  <c r="U170" i="43"/>
  <c r="Y170" i="43"/>
  <c r="Z170" i="43"/>
  <c r="AE170" i="43"/>
  <c r="S171" i="43"/>
  <c r="T171" i="43"/>
  <c r="U171" i="43"/>
  <c r="Y171" i="43"/>
  <c r="Z171" i="43"/>
  <c r="AE171" i="43"/>
  <c r="S172" i="43"/>
  <c r="T172" i="43"/>
  <c r="U172" i="43"/>
  <c r="Y172" i="43"/>
  <c r="Z172" i="43"/>
  <c r="AE172" i="43"/>
  <c r="S173" i="43"/>
  <c r="T173" i="43"/>
  <c r="U173" i="43"/>
  <c r="Y173" i="43"/>
  <c r="Z173" i="43"/>
  <c r="AE173" i="43"/>
  <c r="S174" i="43"/>
  <c r="T174" i="43"/>
  <c r="U174" i="43"/>
  <c r="Y174" i="43"/>
  <c r="Z174" i="43"/>
  <c r="AE174" i="43"/>
  <c r="S175" i="43"/>
  <c r="T175" i="43"/>
  <c r="U175" i="43"/>
  <c r="Y175" i="43"/>
  <c r="Z175" i="43"/>
  <c r="AE175" i="43"/>
  <c r="S176" i="43"/>
  <c r="T176" i="43"/>
  <c r="U176" i="43"/>
  <c r="Y176" i="43"/>
  <c r="Z176" i="43"/>
  <c r="AE176" i="43"/>
  <c r="S177" i="43"/>
  <c r="T177" i="43"/>
  <c r="U177" i="43"/>
  <c r="Y177" i="43"/>
  <c r="Z177" i="43"/>
  <c r="AE177" i="43"/>
  <c r="S178" i="43"/>
  <c r="T178" i="43"/>
  <c r="U178" i="43"/>
  <c r="Y178" i="43"/>
  <c r="Z178" i="43"/>
  <c r="AE178" i="43"/>
  <c r="S179" i="43"/>
  <c r="T179" i="43"/>
  <c r="U179" i="43"/>
  <c r="Y179" i="43"/>
  <c r="Z179" i="43"/>
  <c r="AE179" i="43"/>
  <c r="S180" i="43"/>
  <c r="T180" i="43"/>
  <c r="U180" i="43"/>
  <c r="Y180" i="43"/>
  <c r="Z180" i="43"/>
  <c r="AE180" i="43"/>
  <c r="S181" i="43"/>
  <c r="T181" i="43"/>
  <c r="U181" i="43"/>
  <c r="Y181" i="43"/>
  <c r="Z181" i="43"/>
  <c r="AE181" i="43"/>
  <c r="S182" i="43"/>
  <c r="T182" i="43"/>
  <c r="U182" i="43"/>
  <c r="Y182" i="43"/>
  <c r="Z182" i="43"/>
  <c r="AE182" i="43"/>
  <c r="S183" i="43"/>
  <c r="T183" i="43"/>
  <c r="U183" i="43"/>
  <c r="Y183" i="43"/>
  <c r="Z183" i="43"/>
  <c r="AE183" i="43"/>
  <c r="S184" i="43"/>
  <c r="T184" i="43"/>
  <c r="U184" i="43"/>
  <c r="Y184" i="43"/>
  <c r="Z184" i="43"/>
  <c r="AE184" i="43"/>
  <c r="S185" i="43"/>
  <c r="T185" i="43"/>
  <c r="U185" i="43"/>
  <c r="Y185" i="43"/>
  <c r="Z185" i="43"/>
  <c r="AE185" i="43"/>
  <c r="S186" i="43"/>
  <c r="T186" i="43"/>
  <c r="U186" i="43"/>
  <c r="Y186" i="43"/>
  <c r="Z186" i="43"/>
  <c r="AE186" i="43"/>
  <c r="S187" i="43"/>
  <c r="T187" i="43"/>
  <c r="U187" i="43"/>
  <c r="Y187" i="43"/>
  <c r="Z187" i="43"/>
  <c r="AE187" i="43"/>
  <c r="S188" i="43"/>
  <c r="T188" i="43"/>
  <c r="U188" i="43"/>
  <c r="Y188" i="43"/>
  <c r="Z188" i="43"/>
  <c r="AE188" i="43"/>
  <c r="S189" i="43"/>
  <c r="T189" i="43"/>
  <c r="U189" i="43"/>
  <c r="Y189" i="43"/>
  <c r="Z189" i="43"/>
  <c r="AE189" i="43"/>
  <c r="S190" i="43"/>
  <c r="T190" i="43"/>
  <c r="U190" i="43"/>
  <c r="Y190" i="43"/>
  <c r="Z190" i="43"/>
  <c r="AE190" i="43"/>
  <c r="S191" i="43"/>
  <c r="T191" i="43"/>
  <c r="U191" i="43"/>
  <c r="Y191" i="43"/>
  <c r="Z191" i="43"/>
  <c r="AE191" i="43"/>
  <c r="S192" i="43"/>
  <c r="T192" i="43"/>
  <c r="U192" i="43"/>
  <c r="Y192" i="43"/>
  <c r="Z192" i="43"/>
  <c r="AE192" i="43"/>
  <c r="S193" i="43"/>
  <c r="T193" i="43"/>
  <c r="U193" i="43"/>
  <c r="Y193" i="43"/>
  <c r="Z193" i="43"/>
  <c r="AE193" i="43"/>
  <c r="S194" i="43"/>
  <c r="T194" i="43"/>
  <c r="U194" i="43"/>
  <c r="Y194" i="43"/>
  <c r="Z194" i="43"/>
  <c r="AE194" i="43"/>
  <c r="S195" i="43"/>
  <c r="T195" i="43"/>
  <c r="U195" i="43"/>
  <c r="Y195" i="43"/>
  <c r="Z195" i="43"/>
  <c r="AE195" i="43"/>
  <c r="S196" i="43"/>
  <c r="T196" i="43"/>
  <c r="U196" i="43"/>
  <c r="Y196" i="43"/>
  <c r="Z196" i="43"/>
  <c r="AE196" i="43"/>
  <c r="S197" i="43"/>
  <c r="T197" i="43"/>
  <c r="U197" i="43"/>
  <c r="Y197" i="43"/>
  <c r="Z197" i="43"/>
  <c r="AE197" i="43"/>
  <c r="S198" i="43"/>
  <c r="T198" i="43"/>
  <c r="U198" i="43"/>
  <c r="Y198" i="43"/>
  <c r="Z198" i="43"/>
  <c r="AE198" i="43"/>
  <c r="S199" i="43"/>
  <c r="T199" i="43"/>
  <c r="U199" i="43"/>
  <c r="Y199" i="43"/>
  <c r="Z199" i="43"/>
  <c r="AE199" i="43"/>
  <c r="S200" i="43"/>
  <c r="T200" i="43"/>
  <c r="U200" i="43"/>
  <c r="Y200" i="43"/>
  <c r="Z200" i="43"/>
  <c r="AE200" i="43"/>
  <c r="S201" i="43"/>
  <c r="T201" i="43"/>
  <c r="U201" i="43"/>
  <c r="Y201" i="43"/>
  <c r="Z201" i="43"/>
  <c r="AE201" i="43"/>
  <c r="S202" i="43"/>
  <c r="T202" i="43"/>
  <c r="U202" i="43"/>
  <c r="Y202" i="43"/>
  <c r="Z202" i="43"/>
  <c r="AE202" i="43"/>
  <c r="S203" i="43"/>
  <c r="T203" i="43"/>
  <c r="U203" i="43"/>
  <c r="Y203" i="43"/>
  <c r="Z203" i="43"/>
  <c r="AE203" i="43"/>
  <c r="S204" i="43"/>
  <c r="T204" i="43"/>
  <c r="U204" i="43"/>
  <c r="Y204" i="43"/>
  <c r="Z204" i="43"/>
  <c r="AE204" i="43"/>
  <c r="S205" i="43"/>
  <c r="T205" i="43"/>
  <c r="U205" i="43"/>
  <c r="Y205" i="43"/>
  <c r="Z205" i="43"/>
  <c r="AE205" i="43"/>
  <c r="S206" i="43"/>
  <c r="T206" i="43"/>
  <c r="U206" i="43"/>
  <c r="Y206" i="43"/>
  <c r="Z206" i="43"/>
  <c r="AE206" i="43"/>
  <c r="S207" i="43"/>
  <c r="T207" i="43"/>
  <c r="U207" i="43"/>
  <c r="Y207" i="43"/>
  <c r="Z207" i="43"/>
  <c r="AE207" i="43"/>
  <c r="S208" i="43"/>
  <c r="T208" i="43"/>
  <c r="U208" i="43"/>
  <c r="Y208" i="43"/>
  <c r="Z208" i="43"/>
  <c r="AE208" i="43"/>
  <c r="S209" i="43"/>
  <c r="T209" i="43"/>
  <c r="U209" i="43"/>
  <c r="Y209" i="43"/>
  <c r="Z209" i="43"/>
  <c r="AE209" i="43"/>
  <c r="S210" i="43"/>
  <c r="T210" i="43"/>
  <c r="U210" i="43"/>
  <c r="Y210" i="43"/>
  <c r="Z210" i="43"/>
  <c r="AE210" i="43"/>
  <c r="S211" i="43"/>
  <c r="T211" i="43"/>
  <c r="U211" i="43"/>
  <c r="Y211" i="43"/>
  <c r="Z211" i="43"/>
  <c r="AE211" i="43"/>
  <c r="S212" i="43"/>
  <c r="T212" i="43"/>
  <c r="U212" i="43"/>
  <c r="Y212" i="43"/>
  <c r="Z212" i="43"/>
  <c r="AE212" i="43"/>
  <c r="S213" i="43"/>
  <c r="T213" i="43"/>
  <c r="U213" i="43"/>
  <c r="Y213" i="43"/>
  <c r="Z213" i="43"/>
  <c r="AE213" i="43"/>
  <c r="S214" i="43"/>
  <c r="T214" i="43"/>
  <c r="U214" i="43"/>
  <c r="Y214" i="43"/>
  <c r="Z214" i="43"/>
  <c r="AE214" i="43"/>
  <c r="S215" i="43"/>
  <c r="T215" i="43"/>
  <c r="U215" i="43"/>
  <c r="Y215" i="43"/>
  <c r="Z215" i="43"/>
  <c r="AE215" i="43"/>
  <c r="S216" i="43"/>
  <c r="T216" i="43"/>
  <c r="U216" i="43"/>
  <c r="Y216" i="43"/>
  <c r="Z216" i="43"/>
  <c r="AE216" i="43"/>
  <c r="S217" i="43"/>
  <c r="T217" i="43"/>
  <c r="U217" i="43"/>
  <c r="Y217" i="43"/>
  <c r="Z217" i="43"/>
  <c r="AE217" i="43"/>
  <c r="S218" i="43"/>
  <c r="T218" i="43"/>
  <c r="U218" i="43"/>
  <c r="Y218" i="43"/>
  <c r="Z218" i="43"/>
  <c r="AE218" i="43"/>
  <c r="S219" i="43"/>
  <c r="T219" i="43"/>
  <c r="U219" i="43"/>
  <c r="Y219" i="43"/>
  <c r="Z219" i="43"/>
  <c r="AE219" i="43"/>
  <c r="S220" i="43"/>
  <c r="T220" i="43"/>
  <c r="U220" i="43"/>
  <c r="Y220" i="43"/>
  <c r="Z220" i="43"/>
  <c r="AE220" i="43"/>
  <c r="T40" i="43"/>
  <c r="S97" i="43"/>
  <c r="T144" i="43"/>
  <c r="T60" i="43"/>
  <c r="T137" i="43"/>
  <c r="T156" i="43"/>
  <c r="T157" i="43"/>
  <c r="T64" i="43"/>
  <c r="T120" i="43"/>
  <c r="T103" i="43"/>
  <c r="T61" i="43"/>
  <c r="T57" i="43"/>
  <c r="T74" i="43"/>
  <c r="S30" i="43"/>
  <c r="U130" i="43"/>
  <c r="W202" i="56"/>
  <c r="X200" i="39"/>
  <c r="S200" i="40"/>
  <c r="F205" i="36"/>
  <c r="W197" i="56"/>
  <c r="W193" i="56"/>
  <c r="F198" i="36"/>
  <c r="W189" i="56"/>
  <c r="W201" i="56"/>
  <c r="S199" i="40"/>
  <c r="S196" i="40"/>
  <c r="X196" i="39"/>
  <c r="S192" i="40"/>
  <c r="F197" i="36"/>
  <c r="F208" i="36"/>
  <c r="F206" i="36"/>
  <c r="S195" i="40"/>
  <c r="F200" i="36"/>
  <c r="S191" i="40"/>
  <c r="G194" i="18"/>
  <c r="F192" i="36"/>
  <c r="F190" i="36"/>
  <c r="F189" i="36"/>
  <c r="F187" i="36"/>
  <c r="F182" i="36"/>
  <c r="F181" i="36"/>
  <c r="F179" i="36"/>
  <c r="F176" i="36"/>
  <c r="F174" i="36"/>
  <c r="F173" i="36"/>
  <c r="F171" i="36"/>
  <c r="F168" i="36"/>
  <c r="F166" i="36"/>
  <c r="F165" i="36"/>
  <c r="F163" i="36"/>
  <c r="F159" i="36"/>
  <c r="F154" i="36"/>
  <c r="F153" i="36"/>
  <c r="F152" i="36"/>
  <c r="F151" i="36"/>
  <c r="S144" i="40"/>
  <c r="X144" i="39"/>
  <c r="N142" i="40"/>
  <c r="V142" i="39"/>
  <c r="X140" i="39"/>
  <c r="N138" i="40"/>
  <c r="F143" i="36"/>
  <c r="F141" i="36"/>
  <c r="F135" i="36"/>
  <c r="S126" i="40"/>
  <c r="W126" i="56"/>
  <c r="F131" i="36"/>
  <c r="F127" i="36"/>
  <c r="F123" i="36"/>
  <c r="W115" i="56"/>
  <c r="G118" i="18"/>
  <c r="F113" i="36"/>
  <c r="F116" i="36"/>
  <c r="F108" i="36"/>
  <c r="S188" i="40"/>
  <c r="W188" i="56"/>
  <c r="X188" i="39"/>
  <c r="S187" i="40"/>
  <c r="W187" i="56"/>
  <c r="G190" i="18"/>
  <c r="W186" i="56"/>
  <c r="W185" i="56"/>
  <c r="G188" i="18"/>
  <c r="S184" i="40"/>
  <c r="X184" i="39"/>
  <c r="W183" i="56"/>
  <c r="S183" i="40"/>
  <c r="G186" i="18"/>
  <c r="W181" i="56"/>
  <c r="G184" i="18"/>
  <c r="S180" i="40"/>
  <c r="W180" i="56"/>
  <c r="X180" i="39"/>
  <c r="S179" i="40"/>
  <c r="W179" i="56"/>
  <c r="G182" i="18"/>
  <c r="W178" i="56"/>
  <c r="W177" i="56"/>
  <c r="G180" i="18"/>
  <c r="S176" i="40"/>
  <c r="X176" i="39"/>
  <c r="S175" i="40"/>
  <c r="W175" i="56"/>
  <c r="G178" i="18"/>
  <c r="W173" i="56"/>
  <c r="G176" i="18"/>
  <c r="S172" i="40"/>
  <c r="X172" i="39"/>
  <c r="S171" i="40"/>
  <c r="W171" i="56"/>
  <c r="G174" i="18"/>
  <c r="W170" i="56"/>
  <c r="W169" i="56"/>
  <c r="G172" i="18"/>
  <c r="S168" i="40"/>
  <c r="X168" i="39"/>
  <c r="S167" i="40"/>
  <c r="W167" i="56"/>
  <c r="S166" i="40"/>
  <c r="W166" i="56"/>
  <c r="W165" i="56"/>
  <c r="G168" i="18"/>
  <c r="S163" i="40"/>
  <c r="W163" i="56"/>
  <c r="G166" i="18"/>
  <c r="W162" i="56"/>
  <c r="W161" i="56"/>
  <c r="G164" i="18"/>
  <c r="S160" i="40"/>
  <c r="X160" i="39"/>
  <c r="S159" i="40"/>
  <c r="W159" i="56"/>
  <c r="W157" i="56"/>
  <c r="G160" i="18"/>
  <c r="S156" i="40"/>
  <c r="X156" i="39"/>
  <c r="S155" i="40"/>
  <c r="W155" i="56"/>
  <c r="G158" i="18"/>
  <c r="W154" i="56"/>
  <c r="W153" i="56"/>
  <c r="G156" i="18"/>
  <c r="W151" i="56"/>
  <c r="G154" i="18"/>
  <c r="S150" i="40"/>
  <c r="W150" i="56"/>
  <c r="S149" i="40"/>
  <c r="W149" i="56"/>
  <c r="G152" i="18"/>
  <c r="S148" i="40"/>
  <c r="X148" i="39"/>
  <c r="S147" i="40"/>
  <c r="W147" i="56"/>
  <c r="G150" i="18"/>
  <c r="W145" i="56"/>
  <c r="G148" i="18"/>
  <c r="U143" i="56"/>
  <c r="V143" i="39"/>
  <c r="U139" i="56"/>
  <c r="V139" i="39"/>
  <c r="E142" i="18"/>
  <c r="W135" i="56"/>
  <c r="S129" i="40"/>
  <c r="G132" i="18"/>
  <c r="F134" i="36"/>
  <c r="S121" i="40"/>
  <c r="G124" i="18"/>
  <c r="F126" i="36"/>
  <c r="F117" i="36"/>
  <c r="S107" i="40"/>
  <c r="W107" i="56"/>
  <c r="G110" i="18"/>
  <c r="F118" i="36"/>
  <c r="S110" i="40"/>
  <c r="W110" i="56"/>
  <c r="H150" i="36"/>
  <c r="N144" i="40"/>
  <c r="V144" i="39"/>
  <c r="S142" i="40"/>
  <c r="W142" i="56"/>
  <c r="N140" i="40"/>
  <c r="V140" i="39"/>
  <c r="F142" i="36"/>
  <c r="F140" i="36"/>
  <c r="S128" i="40"/>
  <c r="X128" i="39"/>
  <c r="X124" i="39"/>
  <c r="F125" i="36"/>
  <c r="S111" i="40"/>
  <c r="W111" i="56"/>
  <c r="G114" i="18"/>
  <c r="S105" i="40"/>
  <c r="G108" i="18"/>
  <c r="F109" i="36"/>
  <c r="F120" i="36"/>
  <c r="S108" i="40"/>
  <c r="X108" i="39"/>
  <c r="U202" i="56"/>
  <c r="E205" i="18"/>
  <c r="H207" i="36"/>
  <c r="U201" i="56"/>
  <c r="E204" i="18"/>
  <c r="H206" i="36"/>
  <c r="N200" i="40"/>
  <c r="V200" i="39"/>
  <c r="H205" i="36"/>
  <c r="V199" i="39"/>
  <c r="U199" i="56"/>
  <c r="U198" i="56"/>
  <c r="V198" i="39"/>
  <c r="U197" i="56"/>
  <c r="E200" i="18"/>
  <c r="H202" i="36"/>
  <c r="N196" i="40"/>
  <c r="V196" i="39"/>
  <c r="U195" i="56"/>
  <c r="V195" i="39"/>
  <c r="E198" i="18"/>
  <c r="U194" i="56"/>
  <c r="V194" i="39"/>
  <c r="H199" i="36"/>
  <c r="U193" i="56"/>
  <c r="E196" i="18"/>
  <c r="H198" i="36"/>
  <c r="N192" i="40"/>
  <c r="V192" i="39"/>
  <c r="H197" i="36"/>
  <c r="U191" i="56"/>
  <c r="V191" i="39"/>
  <c r="E194" i="18"/>
  <c r="U190" i="56"/>
  <c r="V190" i="39"/>
  <c r="U189" i="56"/>
  <c r="E192" i="18"/>
  <c r="H194" i="36"/>
  <c r="N188" i="40"/>
  <c r="V188" i="39"/>
  <c r="V187" i="39"/>
  <c r="U187" i="56"/>
  <c r="E190" i="18"/>
  <c r="U186" i="56"/>
  <c r="V186" i="39"/>
  <c r="H191" i="36"/>
  <c r="E188" i="18"/>
  <c r="U185" i="56"/>
  <c r="H190" i="36"/>
  <c r="N184" i="40"/>
  <c r="V184" i="39"/>
  <c r="H189" i="36"/>
  <c r="V183" i="39"/>
  <c r="U183" i="56"/>
  <c r="E186" i="18"/>
  <c r="U182" i="56"/>
  <c r="V182" i="39"/>
  <c r="U181" i="56"/>
  <c r="E184" i="18"/>
  <c r="H186" i="36"/>
  <c r="N180" i="40"/>
  <c r="V180" i="39"/>
  <c r="U179" i="56"/>
  <c r="V179" i="39"/>
  <c r="E182" i="18"/>
  <c r="U178" i="56"/>
  <c r="H183" i="36"/>
  <c r="U177" i="56"/>
  <c r="E180" i="18"/>
  <c r="H182" i="36"/>
  <c r="V176" i="39"/>
  <c r="H181" i="36"/>
  <c r="U175" i="56"/>
  <c r="V175" i="39"/>
  <c r="U174" i="56"/>
  <c r="V174" i="39"/>
  <c r="U173" i="56"/>
  <c r="E176" i="18"/>
  <c r="H178" i="36"/>
  <c r="V172" i="39"/>
  <c r="U171" i="56"/>
  <c r="V171" i="39"/>
  <c r="E174" i="18"/>
  <c r="U170" i="56"/>
  <c r="V170" i="39"/>
  <c r="H175" i="36"/>
  <c r="U169" i="56"/>
  <c r="E172" i="18"/>
  <c r="H174" i="36"/>
  <c r="V168" i="39"/>
  <c r="H173" i="36"/>
  <c r="U167" i="56"/>
  <c r="V167" i="39"/>
  <c r="V166" i="39"/>
  <c r="U165" i="56"/>
  <c r="E168" i="18"/>
  <c r="H170" i="36"/>
  <c r="V164" i="39"/>
  <c r="U163" i="56"/>
  <c r="V163" i="39"/>
  <c r="E166" i="18"/>
  <c r="V162" i="39"/>
  <c r="H167" i="36"/>
  <c r="N161" i="40"/>
  <c r="U161" i="56"/>
  <c r="E164" i="18"/>
  <c r="H166" i="36"/>
  <c r="V160" i="39"/>
  <c r="H165" i="36"/>
  <c r="U159" i="56"/>
  <c r="V159" i="39"/>
  <c r="V158" i="39"/>
  <c r="N157" i="40"/>
  <c r="U157" i="56"/>
  <c r="E160" i="18"/>
  <c r="H162" i="36"/>
  <c r="V156" i="39"/>
  <c r="N155" i="40"/>
  <c r="U155" i="56"/>
  <c r="V155" i="39"/>
  <c r="E158" i="18"/>
  <c r="H160" i="36"/>
  <c r="N154" i="40"/>
  <c r="H159" i="36"/>
  <c r="N153" i="40"/>
  <c r="U153" i="56"/>
  <c r="E156" i="18"/>
  <c r="U151" i="56"/>
  <c r="V151" i="39"/>
  <c r="E154" i="18"/>
  <c r="V150" i="39"/>
  <c r="H155" i="36"/>
  <c r="N149" i="40"/>
  <c r="U149" i="56"/>
  <c r="E152" i="18"/>
  <c r="H154" i="36"/>
  <c r="V148" i="39"/>
  <c r="N147" i="40"/>
  <c r="U147" i="56"/>
  <c r="V147" i="39"/>
  <c r="E150" i="18"/>
  <c r="H152" i="36"/>
  <c r="H151" i="36"/>
  <c r="U145" i="56"/>
  <c r="E148" i="18"/>
  <c r="S143" i="40"/>
  <c r="W143" i="56"/>
  <c r="H147" i="36"/>
  <c r="U141" i="56"/>
  <c r="E144" i="18"/>
  <c r="S139" i="40"/>
  <c r="W139" i="56"/>
  <c r="G142" i="18"/>
  <c r="S136" i="40"/>
  <c r="X136" i="39"/>
  <c r="S134" i="40"/>
  <c r="W134" i="56"/>
  <c r="S131" i="40"/>
  <c r="W131" i="56"/>
  <c r="G134" i="18"/>
  <c r="W127" i="56"/>
  <c r="G130" i="18"/>
  <c r="F132" i="36"/>
  <c r="S123" i="40"/>
  <c r="W123" i="56"/>
  <c r="G126" i="18"/>
  <c r="W119" i="56"/>
  <c r="G122" i="18"/>
  <c r="S113" i="40"/>
  <c r="G116" i="18"/>
  <c r="F115" i="36"/>
  <c r="S103" i="40"/>
  <c r="W103" i="56"/>
  <c r="G106" i="18"/>
  <c r="F110" i="36"/>
  <c r="I90" i="18"/>
  <c r="I46" i="18"/>
  <c r="H104" i="18"/>
  <c r="H96" i="18"/>
  <c r="H88" i="18"/>
  <c r="H80" i="18"/>
  <c r="H72" i="18"/>
  <c r="H64" i="18"/>
  <c r="H56" i="18"/>
  <c r="H48" i="18"/>
  <c r="H40" i="18"/>
  <c r="H32" i="18"/>
  <c r="X99" i="56"/>
  <c r="Y99" i="39"/>
  <c r="H102" i="18"/>
  <c r="X95" i="56"/>
  <c r="Y95" i="39"/>
  <c r="H98" i="18"/>
  <c r="H97" i="18"/>
  <c r="X91" i="56"/>
  <c r="Y91" i="39"/>
  <c r="H94" i="18"/>
  <c r="X87" i="56"/>
  <c r="Y87" i="39"/>
  <c r="H90" i="18"/>
  <c r="H89" i="18"/>
  <c r="X84" i="56"/>
  <c r="Y84" i="39"/>
  <c r="Y83" i="39"/>
  <c r="H86" i="18"/>
  <c r="X80" i="56"/>
  <c r="Y80" i="39"/>
  <c r="Y79" i="39"/>
  <c r="H82" i="18"/>
  <c r="H81" i="18"/>
  <c r="X76" i="56"/>
  <c r="Y76" i="39"/>
  <c r="Y75" i="39"/>
  <c r="H78" i="18"/>
  <c r="X72" i="56"/>
  <c r="Y72" i="39"/>
  <c r="Y71" i="39"/>
  <c r="H74" i="18"/>
  <c r="H73" i="18"/>
  <c r="X68" i="56"/>
  <c r="Y68" i="39"/>
  <c r="Y67" i="39"/>
  <c r="H70" i="18"/>
  <c r="X64" i="56"/>
  <c r="Y64" i="39"/>
  <c r="Y63" i="39"/>
  <c r="H66" i="18"/>
  <c r="H65" i="18"/>
  <c r="X60" i="56"/>
  <c r="Y60" i="39"/>
  <c r="Y59" i="39"/>
  <c r="H62" i="18"/>
  <c r="Y58" i="39"/>
  <c r="X57" i="56"/>
  <c r="Y57" i="39"/>
  <c r="X56" i="56"/>
  <c r="Y56" i="39"/>
  <c r="Y55" i="39"/>
  <c r="H58" i="18"/>
  <c r="H57" i="18"/>
  <c r="X53" i="56"/>
  <c r="Y53" i="39"/>
  <c r="X52" i="56"/>
  <c r="Y52" i="39"/>
  <c r="H54" i="18"/>
  <c r="H50" i="18"/>
  <c r="H49" i="18"/>
  <c r="X44" i="56"/>
  <c r="Y44" i="39"/>
  <c r="Y43" i="39"/>
  <c r="H46" i="18"/>
  <c r="Y42" i="39"/>
  <c r="X41" i="56"/>
  <c r="Y41" i="39"/>
  <c r="X40" i="56"/>
  <c r="Y40" i="39"/>
  <c r="Y39" i="39"/>
  <c r="H42" i="18"/>
  <c r="H41" i="18"/>
  <c r="X37" i="56"/>
  <c r="Y37" i="39"/>
  <c r="X36" i="56"/>
  <c r="Y36" i="39"/>
  <c r="H38" i="18"/>
  <c r="H34" i="18"/>
  <c r="H33" i="18"/>
  <c r="X28" i="56"/>
  <c r="Y28" i="39"/>
  <c r="G201" i="18"/>
  <c r="E195" i="18"/>
  <c r="E187" i="18"/>
  <c r="E179" i="18"/>
  <c r="E171" i="18"/>
  <c r="E163" i="18"/>
  <c r="E155" i="18"/>
  <c r="E147" i="18"/>
  <c r="E139" i="18"/>
  <c r="E131" i="18"/>
  <c r="E123" i="18"/>
  <c r="E115" i="18"/>
  <c r="E107" i="18"/>
  <c r="H103" i="18"/>
  <c r="H95" i="18"/>
  <c r="H87" i="18"/>
  <c r="H79" i="18"/>
  <c r="H71" i="18"/>
  <c r="H63" i="18"/>
  <c r="H55" i="18"/>
  <c r="H47" i="18"/>
  <c r="H39" i="18"/>
  <c r="H31" i="18"/>
  <c r="I107" i="36"/>
  <c r="R101" i="40"/>
  <c r="W101" i="39"/>
  <c r="F104" i="18"/>
  <c r="R99" i="40"/>
  <c r="V99" i="56"/>
  <c r="F102" i="18"/>
  <c r="I104" i="36"/>
  <c r="V98" i="56"/>
  <c r="I102" i="36"/>
  <c r="W96" i="39"/>
  <c r="R95" i="40"/>
  <c r="V95" i="56"/>
  <c r="W95" i="39"/>
  <c r="I100" i="36"/>
  <c r="V94" i="56"/>
  <c r="F97" i="18"/>
  <c r="I99" i="36"/>
  <c r="R93" i="40"/>
  <c r="W93" i="39"/>
  <c r="F96" i="18"/>
  <c r="R91" i="40"/>
  <c r="V91" i="56"/>
  <c r="F94" i="18"/>
  <c r="I96" i="36"/>
  <c r="V90" i="56"/>
  <c r="W88" i="39"/>
  <c r="R87" i="40"/>
  <c r="V87" i="56"/>
  <c r="W87" i="39"/>
  <c r="I92" i="36"/>
  <c r="V86" i="56"/>
  <c r="F89" i="18"/>
  <c r="I91" i="36"/>
  <c r="R85" i="40"/>
  <c r="W85" i="39"/>
  <c r="F88" i="18"/>
  <c r="I90" i="36"/>
  <c r="R84" i="40"/>
  <c r="I89" i="36"/>
  <c r="V83" i="56"/>
  <c r="F86" i="18"/>
  <c r="W82" i="39"/>
  <c r="R80" i="40"/>
  <c r="V80" i="56"/>
  <c r="W80" i="39"/>
  <c r="F83" i="18"/>
  <c r="I85" i="36"/>
  <c r="W79" i="39"/>
  <c r="R78" i="40"/>
  <c r="V78" i="56"/>
  <c r="F81" i="18"/>
  <c r="I83" i="36"/>
  <c r="R77" i="40"/>
  <c r="W77" i="39"/>
  <c r="F80" i="18"/>
  <c r="I82" i="36"/>
  <c r="R76" i="40"/>
  <c r="V75" i="56"/>
  <c r="F78" i="18"/>
  <c r="I80" i="36"/>
  <c r="R74" i="40"/>
  <c r="W74" i="39"/>
  <c r="I79" i="36"/>
  <c r="V73" i="56"/>
  <c r="V72" i="56"/>
  <c r="W72" i="39"/>
  <c r="F75" i="18"/>
  <c r="R71" i="40"/>
  <c r="W71" i="39"/>
  <c r="V70" i="56"/>
  <c r="F73" i="18"/>
  <c r="I75" i="36"/>
  <c r="R69" i="40"/>
  <c r="W69" i="39"/>
  <c r="F72" i="18"/>
  <c r="I73" i="36"/>
  <c r="V67" i="56"/>
  <c r="F70" i="18"/>
  <c r="I72" i="36"/>
  <c r="R66" i="40"/>
  <c r="W66" i="39"/>
  <c r="I71" i="36"/>
  <c r="R65" i="40"/>
  <c r="V65" i="56"/>
  <c r="V64" i="56"/>
  <c r="W64" i="39"/>
  <c r="F67" i="18"/>
  <c r="I69" i="36"/>
  <c r="R63" i="40"/>
  <c r="W63" i="39"/>
  <c r="I68" i="36"/>
  <c r="V62" i="56"/>
  <c r="F65" i="18"/>
  <c r="I67" i="36"/>
  <c r="R61" i="40"/>
  <c r="W61" i="39"/>
  <c r="F64" i="18"/>
  <c r="I65" i="36"/>
  <c r="V59" i="56"/>
  <c r="W59" i="39"/>
  <c r="F62" i="18"/>
  <c r="I64" i="36"/>
  <c r="R58" i="40"/>
  <c r="W58" i="39"/>
  <c r="I63" i="36"/>
  <c r="R57" i="40"/>
  <c r="V57" i="56"/>
  <c r="W57" i="39"/>
  <c r="V56" i="56"/>
  <c r="F59" i="18"/>
  <c r="V54" i="56"/>
  <c r="F57" i="18"/>
  <c r="I59" i="36"/>
  <c r="R53" i="40"/>
  <c r="W53" i="39"/>
  <c r="F56" i="18"/>
  <c r="I57" i="36"/>
  <c r="V51" i="56"/>
  <c r="W51" i="39"/>
  <c r="F54" i="18"/>
  <c r="I56" i="36"/>
  <c r="W50" i="39"/>
  <c r="I55" i="36"/>
  <c r="R49" i="40"/>
  <c r="V49" i="56"/>
  <c r="W49" i="39"/>
  <c r="V48" i="56"/>
  <c r="F51" i="18"/>
  <c r="R47" i="40"/>
  <c r="W47" i="39"/>
  <c r="V46" i="56"/>
  <c r="W46" i="39"/>
  <c r="F49" i="18"/>
  <c r="I51" i="36"/>
  <c r="R45" i="40"/>
  <c r="F48" i="18"/>
  <c r="I49" i="36"/>
  <c r="W43" i="39"/>
  <c r="V43" i="56"/>
  <c r="F46" i="18"/>
  <c r="I48" i="36"/>
  <c r="W42" i="39"/>
  <c r="I47" i="36"/>
  <c r="R41" i="40"/>
  <c r="V41" i="56"/>
  <c r="W41" i="39"/>
  <c r="V40" i="56"/>
  <c r="F43" i="18"/>
  <c r="R39" i="40"/>
  <c r="W39" i="39"/>
  <c r="V38" i="56"/>
  <c r="W38" i="39"/>
  <c r="F41" i="18"/>
  <c r="I43" i="36"/>
  <c r="W37" i="39"/>
  <c r="F40" i="18"/>
  <c r="I41" i="36"/>
  <c r="V35" i="56"/>
  <c r="F38" i="18"/>
  <c r="W35" i="39"/>
  <c r="R34" i="40"/>
  <c r="W34" i="39"/>
  <c r="R33" i="40"/>
  <c r="V33" i="56"/>
  <c r="W33" i="39"/>
  <c r="I38" i="36"/>
  <c r="R32" i="40"/>
  <c r="V32" i="56"/>
  <c r="F35" i="18"/>
  <c r="I37" i="36"/>
  <c r="R31" i="40"/>
  <c r="I36" i="36"/>
  <c r="R30" i="40"/>
  <c r="V30" i="56"/>
  <c r="F33" i="18"/>
  <c r="R29" i="40"/>
  <c r="W29" i="39"/>
  <c r="F32" i="18"/>
  <c r="I34" i="36"/>
  <c r="W28" i="39"/>
  <c r="E203" i="18"/>
  <c r="F98" i="18"/>
  <c r="F90" i="18"/>
  <c r="F82" i="18"/>
  <c r="F74" i="18"/>
  <c r="F66" i="18"/>
  <c r="F58" i="18"/>
  <c r="F50" i="18"/>
  <c r="F42" i="18"/>
  <c r="F34" i="18"/>
  <c r="H143" i="36"/>
  <c r="U137" i="56"/>
  <c r="E140" i="18"/>
  <c r="H142" i="36"/>
  <c r="N136" i="40"/>
  <c r="V136" i="39"/>
  <c r="U135" i="56"/>
  <c r="V135" i="39"/>
  <c r="E138" i="18"/>
  <c r="N134" i="40"/>
  <c r="V134" i="39"/>
  <c r="H139" i="36"/>
  <c r="U133" i="56"/>
  <c r="E136" i="18"/>
  <c r="H138" i="36"/>
  <c r="N132" i="40"/>
  <c r="V132" i="39"/>
  <c r="U131" i="56"/>
  <c r="V131" i="39"/>
  <c r="E134" i="18"/>
  <c r="H136" i="36"/>
  <c r="N130" i="40"/>
  <c r="V130" i="39"/>
  <c r="H135" i="36"/>
  <c r="U129" i="56"/>
  <c r="E132" i="18"/>
  <c r="H134" i="36"/>
  <c r="N128" i="40"/>
  <c r="V128" i="39"/>
  <c r="U127" i="56"/>
  <c r="V127" i="39"/>
  <c r="E130" i="18"/>
  <c r="N126" i="40"/>
  <c r="V126" i="39"/>
  <c r="H131" i="36"/>
  <c r="U125" i="56"/>
  <c r="E128" i="18"/>
  <c r="N124" i="40"/>
  <c r="V124" i="39"/>
  <c r="H129" i="36"/>
  <c r="U123" i="56"/>
  <c r="V123" i="39"/>
  <c r="E126" i="18"/>
  <c r="N122" i="40"/>
  <c r="V122" i="39"/>
  <c r="H127" i="36"/>
  <c r="N121" i="40"/>
  <c r="U121" i="56"/>
  <c r="E124" i="18"/>
  <c r="H126" i="36"/>
  <c r="V120" i="39"/>
  <c r="H125" i="36"/>
  <c r="U119" i="56"/>
  <c r="V119" i="39"/>
  <c r="E122" i="18"/>
  <c r="V118" i="39"/>
  <c r="H123" i="36"/>
  <c r="N117" i="40"/>
  <c r="U117" i="56"/>
  <c r="E120" i="18"/>
  <c r="H122" i="36"/>
  <c r="V116" i="39"/>
  <c r="U115" i="56"/>
  <c r="V115" i="39"/>
  <c r="E118" i="18"/>
  <c r="H120" i="36"/>
  <c r="V114" i="39"/>
  <c r="N113" i="40"/>
  <c r="U113" i="56"/>
  <c r="E116" i="18"/>
  <c r="H118" i="36"/>
  <c r="V112" i="39"/>
  <c r="N111" i="40"/>
  <c r="U111" i="56"/>
  <c r="V111" i="39"/>
  <c r="E114" i="18"/>
  <c r="V110" i="39"/>
  <c r="H115" i="36"/>
  <c r="U109" i="56"/>
  <c r="E112" i="18"/>
  <c r="H114" i="36"/>
  <c r="V108" i="39"/>
  <c r="U107" i="56"/>
  <c r="V107" i="39"/>
  <c r="E110" i="18"/>
  <c r="V106" i="39"/>
  <c r="H111" i="36"/>
  <c r="U105" i="56"/>
  <c r="E108" i="18"/>
  <c r="H110" i="36"/>
  <c r="V104" i="39"/>
  <c r="H109" i="36"/>
  <c r="U103" i="56"/>
  <c r="V103" i="39"/>
  <c r="E106" i="18"/>
  <c r="V102" i="39"/>
  <c r="C199" i="18"/>
  <c r="E199" i="18"/>
  <c r="G199" i="18"/>
  <c r="G193" i="18"/>
  <c r="G185" i="18"/>
  <c r="G177" i="18"/>
  <c r="G169" i="18"/>
  <c r="G161" i="18"/>
  <c r="G153" i="18"/>
  <c r="G145" i="18"/>
  <c r="G137" i="18"/>
  <c r="G129" i="18"/>
  <c r="G121" i="18"/>
  <c r="G113" i="18"/>
  <c r="G105" i="18"/>
  <c r="C203" i="18"/>
  <c r="E201" i="18"/>
  <c r="C195" i="18"/>
  <c r="E193" i="18"/>
  <c r="G191" i="18"/>
  <c r="C187" i="18"/>
  <c r="E185" i="18"/>
  <c r="G183" i="18"/>
  <c r="C179" i="18"/>
  <c r="E177" i="18"/>
  <c r="G175" i="18"/>
  <c r="C171" i="18"/>
  <c r="E169" i="18"/>
  <c r="G167" i="18"/>
  <c r="C163" i="18"/>
  <c r="E161" i="18"/>
  <c r="G159" i="18"/>
  <c r="C155" i="18"/>
  <c r="E153" i="18"/>
  <c r="G151" i="18"/>
  <c r="C147" i="18"/>
  <c r="E145" i="18"/>
  <c r="G143" i="18"/>
  <c r="C139" i="18"/>
  <c r="E137" i="18"/>
  <c r="G135" i="18"/>
  <c r="C131" i="18"/>
  <c r="E129" i="18"/>
  <c r="G127" i="18"/>
  <c r="C123" i="18"/>
  <c r="E121" i="18"/>
  <c r="G119" i="18"/>
  <c r="C115" i="18"/>
  <c r="E113" i="18"/>
  <c r="G111" i="18"/>
  <c r="C107" i="18"/>
  <c r="E105" i="18"/>
  <c r="C83" i="18"/>
  <c r="C75" i="18"/>
  <c r="C67" i="18"/>
  <c r="C59" i="18"/>
  <c r="I53" i="18"/>
  <c r="C51" i="18"/>
  <c r="C43" i="18"/>
  <c r="C35" i="18"/>
  <c r="C27" i="18"/>
  <c r="C19" i="18"/>
  <c r="T45" i="39"/>
  <c r="W45" i="39"/>
  <c r="Y45" i="39"/>
  <c r="W172" i="56"/>
  <c r="S132" i="56"/>
  <c r="U132" i="56"/>
  <c r="W132" i="56"/>
  <c r="F103" i="18"/>
  <c r="H101" i="18"/>
  <c r="F95" i="18"/>
  <c r="H93" i="18"/>
  <c r="F87" i="18"/>
  <c r="H85" i="18"/>
  <c r="F79" i="18"/>
  <c r="H77" i="18"/>
  <c r="F71" i="18"/>
  <c r="H69" i="18"/>
  <c r="F63" i="18"/>
  <c r="H61" i="18"/>
  <c r="F55" i="18"/>
  <c r="F47" i="18"/>
  <c r="H45" i="18"/>
  <c r="F39" i="18"/>
  <c r="H37" i="18"/>
  <c r="F31" i="18"/>
  <c r="T201" i="39"/>
  <c r="V201" i="39"/>
  <c r="X201" i="39"/>
  <c r="X199" i="39"/>
  <c r="T193" i="39"/>
  <c r="V193" i="39"/>
  <c r="X193" i="39"/>
  <c r="X191" i="39"/>
  <c r="T185" i="39"/>
  <c r="V185" i="39"/>
  <c r="X185" i="39"/>
  <c r="X183" i="39"/>
  <c r="T177" i="39"/>
  <c r="V177" i="39"/>
  <c r="X177" i="39"/>
  <c r="X175" i="39"/>
  <c r="T169" i="39"/>
  <c r="V169" i="39"/>
  <c r="X169" i="39"/>
  <c r="X167" i="39"/>
  <c r="T161" i="39"/>
  <c r="V161" i="39"/>
  <c r="X161" i="39"/>
  <c r="X159" i="39"/>
  <c r="T153" i="39"/>
  <c r="V153" i="39"/>
  <c r="X153" i="39"/>
  <c r="X151" i="39"/>
  <c r="T145" i="39"/>
  <c r="V145" i="39"/>
  <c r="X145" i="39"/>
  <c r="X143" i="39"/>
  <c r="T137" i="39"/>
  <c r="V137" i="39"/>
  <c r="X137" i="39"/>
  <c r="X135" i="39"/>
  <c r="T129" i="39"/>
  <c r="V129" i="39"/>
  <c r="X129" i="39"/>
  <c r="X127" i="39"/>
  <c r="T121" i="39"/>
  <c r="V121" i="39"/>
  <c r="X121" i="39"/>
  <c r="X119" i="39"/>
  <c r="T113" i="39"/>
  <c r="V113" i="39"/>
  <c r="X113" i="39"/>
  <c r="X111" i="39"/>
  <c r="T105" i="39"/>
  <c r="V105" i="39"/>
  <c r="X105" i="39"/>
  <c r="X103" i="39"/>
  <c r="T97" i="39"/>
  <c r="W97" i="39"/>
  <c r="Y97" i="39"/>
  <c r="T89" i="39"/>
  <c r="W89" i="39"/>
  <c r="Y89" i="39"/>
  <c r="T81" i="39"/>
  <c r="W81" i="39"/>
  <c r="Y81" i="39"/>
  <c r="T73" i="39"/>
  <c r="W73" i="39"/>
  <c r="Y73" i="39"/>
  <c r="T65" i="39"/>
  <c r="W65" i="39"/>
  <c r="Y65" i="39"/>
  <c r="S71" i="56"/>
  <c r="V71" i="56"/>
  <c r="X71" i="56"/>
  <c r="C201" i="18"/>
  <c r="G197" i="18"/>
  <c r="C193" i="18"/>
  <c r="E191" i="18"/>
  <c r="G189" i="18"/>
  <c r="C185" i="18"/>
  <c r="E183" i="18"/>
  <c r="G181" i="18"/>
  <c r="C177" i="18"/>
  <c r="E175" i="18"/>
  <c r="G173" i="18"/>
  <c r="C169" i="18"/>
  <c r="E167" i="18"/>
  <c r="G165" i="18"/>
  <c r="C161" i="18"/>
  <c r="E159" i="18"/>
  <c r="G157" i="18"/>
  <c r="C153" i="18"/>
  <c r="E151" i="18"/>
  <c r="G149" i="18"/>
  <c r="C145" i="18"/>
  <c r="E143" i="18"/>
  <c r="G141" i="18"/>
  <c r="C137" i="18"/>
  <c r="E135" i="18"/>
  <c r="G133" i="18"/>
  <c r="C129" i="18"/>
  <c r="E127" i="18"/>
  <c r="G125" i="18"/>
  <c r="C121" i="18"/>
  <c r="E119" i="18"/>
  <c r="G117" i="18"/>
  <c r="C113" i="18"/>
  <c r="E111" i="18"/>
  <c r="G109" i="18"/>
  <c r="C105" i="18"/>
  <c r="H100" i="18"/>
  <c r="C97" i="18"/>
  <c r="H92" i="18"/>
  <c r="C89" i="18"/>
  <c r="H84" i="18"/>
  <c r="C81" i="18"/>
  <c r="H76" i="18"/>
  <c r="C73" i="18"/>
  <c r="H68" i="18"/>
  <c r="I67" i="18"/>
  <c r="C65" i="18"/>
  <c r="H60" i="18"/>
  <c r="C57" i="18"/>
  <c r="H52" i="18"/>
  <c r="C49" i="18"/>
  <c r="H44" i="18"/>
  <c r="C41" i="18"/>
  <c r="H36" i="18"/>
  <c r="C33" i="18"/>
  <c r="C25" i="18"/>
  <c r="C17" i="18"/>
  <c r="X197" i="39"/>
  <c r="X189" i="39"/>
  <c r="X181" i="39"/>
  <c r="X173" i="39"/>
  <c r="X165" i="39"/>
  <c r="X157" i="39"/>
  <c r="X149" i="39"/>
  <c r="X141" i="39"/>
  <c r="X133" i="39"/>
  <c r="X125" i="39"/>
  <c r="X117" i="39"/>
  <c r="X109" i="39"/>
  <c r="Y29" i="39"/>
  <c r="F101" i="18"/>
  <c r="H99" i="18"/>
  <c r="F93" i="18"/>
  <c r="F85" i="18"/>
  <c r="H83" i="18"/>
  <c r="H75" i="18"/>
  <c r="F69" i="18"/>
  <c r="H67" i="18"/>
  <c r="F61" i="18"/>
  <c r="H59" i="18"/>
  <c r="F53" i="18"/>
  <c r="H51" i="18"/>
  <c r="H43" i="18"/>
  <c r="F37" i="18"/>
  <c r="H35" i="18"/>
  <c r="W54" i="39"/>
  <c r="T10" i="39"/>
  <c r="W168" i="56"/>
  <c r="S100" i="56"/>
  <c r="V100" i="56"/>
  <c r="X100" i="56"/>
  <c r="G203" i="18"/>
  <c r="E197" i="18"/>
  <c r="G195" i="18"/>
  <c r="C191" i="18"/>
  <c r="E189" i="18"/>
  <c r="G187" i="18"/>
  <c r="C183" i="18"/>
  <c r="E181" i="18"/>
  <c r="G179" i="18"/>
  <c r="C175" i="18"/>
  <c r="E173" i="18"/>
  <c r="G171" i="18"/>
  <c r="C167" i="18"/>
  <c r="E165" i="18"/>
  <c r="G163" i="18"/>
  <c r="C159" i="18"/>
  <c r="E157" i="18"/>
  <c r="G155" i="18"/>
  <c r="C151" i="18"/>
  <c r="E149" i="18"/>
  <c r="G147" i="18"/>
  <c r="C143" i="18"/>
  <c r="E141" i="18"/>
  <c r="G139" i="18"/>
  <c r="C135" i="18"/>
  <c r="E133" i="18"/>
  <c r="G131" i="18"/>
  <c r="C127" i="18"/>
  <c r="E125" i="18"/>
  <c r="G123" i="18"/>
  <c r="C119" i="18"/>
  <c r="E117" i="18"/>
  <c r="G115" i="18"/>
  <c r="C111" i="18"/>
  <c r="E109" i="18"/>
  <c r="C103" i="18"/>
  <c r="F100" i="18"/>
  <c r="C95" i="18"/>
  <c r="F92" i="18"/>
  <c r="C87" i="18"/>
  <c r="F84" i="18"/>
  <c r="C79" i="18"/>
  <c r="F76" i="18"/>
  <c r="C71" i="18"/>
  <c r="F68" i="18"/>
  <c r="C63" i="18"/>
  <c r="F60" i="18"/>
  <c r="I57" i="18"/>
  <c r="C55" i="18"/>
  <c r="F52" i="18"/>
  <c r="C47" i="18"/>
  <c r="F44" i="18"/>
  <c r="C39" i="18"/>
  <c r="F36" i="18"/>
  <c r="C31" i="18"/>
  <c r="C23" i="18"/>
  <c r="C15" i="18"/>
  <c r="W94" i="39"/>
  <c r="W86" i="39"/>
  <c r="W78" i="39"/>
  <c r="W70" i="39"/>
  <c r="W62" i="39"/>
  <c r="S164" i="56"/>
  <c r="U164" i="56"/>
  <c r="W164" i="56"/>
  <c r="I39" i="18"/>
  <c r="W55" i="39"/>
  <c r="W100" i="39"/>
  <c r="W92" i="39"/>
  <c r="W84" i="39"/>
  <c r="W76" i="39"/>
  <c r="W68" i="39"/>
  <c r="V68" i="56"/>
  <c r="N195" i="40"/>
  <c r="T199" i="39"/>
  <c r="V197" i="39"/>
  <c r="X195" i="39"/>
  <c r="T191" i="39"/>
  <c r="V189" i="39"/>
  <c r="X187" i="39"/>
  <c r="T183" i="39"/>
  <c r="V181" i="39"/>
  <c r="X179" i="39"/>
  <c r="T175" i="39"/>
  <c r="V173" i="39"/>
  <c r="X171" i="39"/>
  <c r="T167" i="39"/>
  <c r="V165" i="39"/>
  <c r="X163" i="39"/>
  <c r="T159" i="39"/>
  <c r="V157" i="39"/>
  <c r="X155" i="39"/>
  <c r="T151" i="39"/>
  <c r="V149" i="39"/>
  <c r="X147" i="39"/>
  <c r="T143" i="39"/>
  <c r="V141" i="39"/>
  <c r="X139" i="39"/>
  <c r="T135" i="39"/>
  <c r="V133" i="39"/>
  <c r="X131" i="39"/>
  <c r="T127" i="39"/>
  <c r="V125" i="39"/>
  <c r="X123" i="39"/>
  <c r="T119" i="39"/>
  <c r="V117" i="39"/>
  <c r="X115" i="39"/>
  <c r="T111" i="39"/>
  <c r="V109" i="39"/>
  <c r="X107" i="39"/>
  <c r="T103" i="39"/>
  <c r="Y98" i="39"/>
  <c r="T95" i="39"/>
  <c r="Y90" i="39"/>
  <c r="T87" i="39"/>
  <c r="Y82" i="39"/>
  <c r="T79" i="39"/>
  <c r="Y74" i="39"/>
  <c r="T71" i="39"/>
  <c r="Y66" i="39"/>
  <c r="T63" i="39"/>
  <c r="W40" i="39"/>
  <c r="Y38" i="39"/>
  <c r="T11" i="39"/>
  <c r="U196" i="56"/>
  <c r="W192" i="56"/>
  <c r="U180" i="56"/>
  <c r="W176" i="56"/>
  <c r="S144" i="56"/>
  <c r="U144" i="56"/>
  <c r="W144" i="56"/>
  <c r="S112" i="56"/>
  <c r="U112" i="56"/>
  <c r="W112" i="56"/>
  <c r="X94" i="56"/>
  <c r="X51" i="56"/>
  <c r="S31" i="56"/>
  <c r="V31" i="56"/>
  <c r="X31" i="56"/>
  <c r="V28" i="56"/>
  <c r="X202" i="39"/>
  <c r="T198" i="39"/>
  <c r="T190" i="39"/>
  <c r="X186" i="39"/>
  <c r="T182" i="39"/>
  <c r="T174" i="39"/>
  <c r="X170" i="39"/>
  <c r="T166" i="39"/>
  <c r="X162" i="39"/>
  <c r="T158" i="39"/>
  <c r="X154" i="39"/>
  <c r="T150" i="39"/>
  <c r="X146" i="39"/>
  <c r="T142" i="39"/>
  <c r="X138" i="39"/>
  <c r="T134" i="39"/>
  <c r="X130" i="39"/>
  <c r="T126" i="39"/>
  <c r="X122" i="39"/>
  <c r="T118" i="39"/>
  <c r="X114" i="39"/>
  <c r="T110" i="39"/>
  <c r="X106" i="39"/>
  <c r="T102" i="39"/>
  <c r="W99" i="39"/>
  <c r="T94" i="39"/>
  <c r="W91" i="39"/>
  <c r="T86" i="39"/>
  <c r="W83" i="39"/>
  <c r="T78" i="39"/>
  <c r="W75" i="39"/>
  <c r="T70" i="39"/>
  <c r="W67" i="39"/>
  <c r="T62" i="39"/>
  <c r="Y51" i="39"/>
  <c r="Y50" i="39"/>
  <c r="Y49" i="39"/>
  <c r="Y48" i="39"/>
  <c r="Y47" i="39"/>
  <c r="T19" i="39"/>
  <c r="S156" i="56"/>
  <c r="U156" i="56"/>
  <c r="W156" i="56"/>
  <c r="S124" i="56"/>
  <c r="U124" i="56"/>
  <c r="W124" i="56"/>
  <c r="S92" i="56"/>
  <c r="V92" i="56"/>
  <c r="X92" i="56"/>
  <c r="X75" i="56"/>
  <c r="S55" i="56"/>
  <c r="V55" i="56"/>
  <c r="X55" i="56"/>
  <c r="V52" i="56"/>
  <c r="T61" i="39"/>
  <c r="W32" i="39"/>
  <c r="Y30" i="39"/>
  <c r="T3" i="39"/>
  <c r="U192" i="56"/>
  <c r="U176" i="56"/>
  <c r="S168" i="56"/>
  <c r="U168" i="56"/>
  <c r="S136" i="56"/>
  <c r="U136" i="56"/>
  <c r="W136" i="56"/>
  <c r="S104" i="56"/>
  <c r="U104" i="56"/>
  <c r="W104" i="56"/>
  <c r="X86" i="56"/>
  <c r="S79" i="56"/>
  <c r="V79" i="56"/>
  <c r="X79" i="56"/>
  <c r="V76" i="56"/>
  <c r="X35" i="56"/>
  <c r="S23" i="56"/>
  <c r="T23" i="39"/>
  <c r="S172" i="56"/>
  <c r="U172" i="56"/>
  <c r="S148" i="56"/>
  <c r="U148" i="56"/>
  <c r="W148" i="56"/>
  <c r="S116" i="56"/>
  <c r="U116" i="56"/>
  <c r="W116" i="56"/>
  <c r="X98" i="56"/>
  <c r="X59" i="56"/>
  <c r="S39" i="56"/>
  <c r="V39" i="56"/>
  <c r="X39" i="56"/>
  <c r="V36" i="56"/>
  <c r="N179" i="40"/>
  <c r="Y94" i="39"/>
  <c r="Y86" i="39"/>
  <c r="Y78" i="39"/>
  <c r="Y70" i="39"/>
  <c r="Y62" i="39"/>
  <c r="W56" i="39"/>
  <c r="Y54" i="39"/>
  <c r="U188" i="56"/>
  <c r="W184" i="56"/>
  <c r="S160" i="56"/>
  <c r="U160" i="56"/>
  <c r="W160" i="56"/>
  <c r="S128" i="56"/>
  <c r="U128" i="56"/>
  <c r="W128" i="56"/>
  <c r="S96" i="56"/>
  <c r="V96" i="56"/>
  <c r="X96" i="56"/>
  <c r="X83" i="56"/>
  <c r="S63" i="56"/>
  <c r="V63" i="56"/>
  <c r="X63" i="56"/>
  <c r="V60" i="56"/>
  <c r="X198" i="39"/>
  <c r="X190" i="39"/>
  <c r="X182" i="39"/>
  <c r="X174" i="39"/>
  <c r="X166" i="39"/>
  <c r="X158" i="39"/>
  <c r="X150" i="39"/>
  <c r="X142" i="39"/>
  <c r="X134" i="39"/>
  <c r="X126" i="39"/>
  <c r="X118" i="39"/>
  <c r="X110" i="39"/>
  <c r="X102" i="39"/>
  <c r="Y101" i="39"/>
  <c r="Y93" i="39"/>
  <c r="Y85" i="39"/>
  <c r="Y77" i="39"/>
  <c r="Y69" i="39"/>
  <c r="Y61" i="39"/>
  <c r="Y35" i="39"/>
  <c r="Y34" i="39"/>
  <c r="Y33" i="39"/>
  <c r="Y32" i="39"/>
  <c r="Y31" i="39"/>
  <c r="U200" i="56"/>
  <c r="S140" i="56"/>
  <c r="U140" i="56"/>
  <c r="W140" i="56"/>
  <c r="S108" i="56"/>
  <c r="U108" i="56"/>
  <c r="W108" i="56"/>
  <c r="X90" i="56"/>
  <c r="V84" i="56"/>
  <c r="X43" i="56"/>
  <c r="N187" i="40"/>
  <c r="W48" i="39"/>
  <c r="Y46" i="39"/>
  <c r="W31" i="39"/>
  <c r="W30" i="39"/>
  <c r="T15" i="39"/>
  <c r="U184" i="56"/>
  <c r="S152" i="56"/>
  <c r="U152" i="56"/>
  <c r="W152" i="56"/>
  <c r="S120" i="56"/>
  <c r="U120" i="56"/>
  <c r="W120" i="56"/>
  <c r="S88" i="56"/>
  <c r="V88" i="56"/>
  <c r="X88" i="56"/>
  <c r="X67" i="56"/>
  <c r="S47" i="56"/>
  <c r="V47" i="56"/>
  <c r="X47" i="56"/>
  <c r="V44" i="56"/>
  <c r="S24" i="56"/>
  <c r="U166" i="56"/>
  <c r="U162" i="56"/>
  <c r="U158" i="56"/>
  <c r="U154" i="56"/>
  <c r="U150" i="56"/>
  <c r="U146" i="56"/>
  <c r="U142" i="56"/>
  <c r="W141" i="56"/>
  <c r="U138" i="56"/>
  <c r="W137" i="56"/>
  <c r="U134" i="56"/>
  <c r="W133" i="56"/>
  <c r="U130" i="56"/>
  <c r="W129" i="56"/>
  <c r="U126" i="56"/>
  <c r="W125" i="56"/>
  <c r="U122" i="56"/>
  <c r="W121" i="56"/>
  <c r="U118" i="56"/>
  <c r="W117" i="56"/>
  <c r="U114" i="56"/>
  <c r="W113" i="56"/>
  <c r="U110" i="56"/>
  <c r="W109" i="56"/>
  <c r="U106" i="56"/>
  <c r="W105" i="56"/>
  <c r="U102" i="56"/>
  <c r="X82" i="56"/>
  <c r="X74" i="56"/>
  <c r="X66" i="56"/>
  <c r="X58" i="56"/>
  <c r="X50" i="56"/>
  <c r="X42" i="56"/>
  <c r="X34" i="56"/>
  <c r="S3" i="56"/>
  <c r="N199" i="40"/>
  <c r="S189" i="40"/>
  <c r="T189" i="40"/>
  <c r="N189" i="40"/>
  <c r="P189" i="40"/>
  <c r="S181" i="40"/>
  <c r="T181" i="40"/>
  <c r="N181" i="40"/>
  <c r="P181" i="40"/>
  <c r="V101" i="56"/>
  <c r="V97" i="56"/>
  <c r="V93" i="56"/>
  <c r="V89" i="56"/>
  <c r="V85" i="56"/>
  <c r="S78" i="56"/>
  <c r="V77" i="56"/>
  <c r="S70" i="56"/>
  <c r="V69" i="56"/>
  <c r="S62" i="56"/>
  <c r="V61" i="56"/>
  <c r="S54" i="56"/>
  <c r="V53" i="56"/>
  <c r="S46" i="56"/>
  <c r="V45" i="56"/>
  <c r="S38" i="56"/>
  <c r="V37" i="56"/>
  <c r="S30" i="56"/>
  <c r="V29" i="56"/>
  <c r="V82" i="56"/>
  <c r="V74" i="56"/>
  <c r="V66" i="56"/>
  <c r="V58" i="56"/>
  <c r="V50" i="56"/>
  <c r="V42" i="56"/>
  <c r="V34" i="56"/>
  <c r="N191" i="40"/>
  <c r="N183" i="40"/>
  <c r="X78" i="56"/>
  <c r="X70" i="56"/>
  <c r="X62" i="56"/>
  <c r="X54" i="56"/>
  <c r="X46" i="56"/>
  <c r="X38" i="56"/>
  <c r="X30" i="56"/>
  <c r="S19" i="56"/>
  <c r="S197" i="40"/>
  <c r="N197" i="40"/>
  <c r="P197" i="40"/>
  <c r="S193" i="40"/>
  <c r="T193" i="40"/>
  <c r="N193" i="40"/>
  <c r="P193" i="40"/>
  <c r="S185" i="40"/>
  <c r="T185" i="40"/>
  <c r="N185" i="40"/>
  <c r="P185" i="40"/>
  <c r="S9" i="56"/>
  <c r="S17" i="56"/>
  <c r="S15" i="56"/>
  <c r="S11" i="56"/>
  <c r="P198" i="40"/>
  <c r="S198" i="40"/>
  <c r="T198" i="40"/>
  <c r="N198" i="40"/>
  <c r="T199" i="40"/>
  <c r="T195" i="40"/>
  <c r="N194" i="40"/>
  <c r="T191" i="40"/>
  <c r="N190" i="40"/>
  <c r="T187" i="40"/>
  <c r="N186" i="40"/>
  <c r="T183" i="40"/>
  <c r="N182" i="40"/>
  <c r="T179" i="40"/>
  <c r="N178" i="40"/>
  <c r="N173" i="40"/>
  <c r="N169" i="40"/>
  <c r="N165" i="40"/>
  <c r="S164" i="40"/>
  <c r="P162" i="40"/>
  <c r="S162" i="40"/>
  <c r="N162" i="40"/>
  <c r="S154" i="40"/>
  <c r="T154" i="40"/>
  <c r="P154" i="40"/>
  <c r="P174" i="40"/>
  <c r="N174" i="40"/>
  <c r="P170" i="40"/>
  <c r="N170" i="40"/>
  <c r="P200" i="40"/>
  <c r="P196" i="40"/>
  <c r="T194" i="40"/>
  <c r="P192" i="40"/>
  <c r="T190" i="40"/>
  <c r="P188" i="40"/>
  <c r="T186" i="40"/>
  <c r="P184" i="40"/>
  <c r="T182" i="40"/>
  <c r="P180" i="40"/>
  <c r="T178" i="40"/>
  <c r="S177" i="40"/>
  <c r="N159" i="40"/>
  <c r="S194" i="40"/>
  <c r="S190" i="40"/>
  <c r="S186" i="40"/>
  <c r="S182" i="40"/>
  <c r="S178" i="40"/>
  <c r="T164" i="40"/>
  <c r="N164" i="40"/>
  <c r="N163" i="40"/>
  <c r="S161" i="40"/>
  <c r="T161" i="40"/>
  <c r="P161" i="40"/>
  <c r="S151" i="40"/>
  <c r="T151" i="40"/>
  <c r="N151" i="40"/>
  <c r="N175" i="40"/>
  <c r="P175" i="40"/>
  <c r="T175" i="40"/>
  <c r="N171" i="40"/>
  <c r="P171" i="40"/>
  <c r="T171" i="40"/>
  <c r="N167" i="40"/>
  <c r="S173" i="40"/>
  <c r="S169" i="40"/>
  <c r="P166" i="40"/>
  <c r="N166" i="40"/>
  <c r="N177" i="40"/>
  <c r="T176" i="40"/>
  <c r="N176" i="40"/>
  <c r="T174" i="40"/>
  <c r="T172" i="40"/>
  <c r="N172" i="40"/>
  <c r="T170" i="40"/>
  <c r="T168" i="40"/>
  <c r="N168" i="40"/>
  <c r="S157" i="40"/>
  <c r="T157" i="40"/>
  <c r="P157" i="40"/>
  <c r="S153" i="40"/>
  <c r="N150" i="40"/>
  <c r="P141" i="40"/>
  <c r="T141" i="40"/>
  <c r="N141" i="40"/>
  <c r="S141" i="40"/>
  <c r="N129" i="40"/>
  <c r="S174" i="40"/>
  <c r="T173" i="40"/>
  <c r="P173" i="40"/>
  <c r="S170" i="40"/>
  <c r="T169" i="40"/>
  <c r="P169" i="40"/>
  <c r="S165" i="40"/>
  <c r="T165" i="40"/>
  <c r="P165" i="40"/>
  <c r="T167" i="40"/>
  <c r="T163" i="40"/>
  <c r="T159" i="40"/>
  <c r="N158" i="40"/>
  <c r="N152" i="40"/>
  <c r="T150" i="40"/>
  <c r="S135" i="40"/>
  <c r="T135" i="40"/>
  <c r="N135" i="40"/>
  <c r="P135" i="40"/>
  <c r="S125" i="40"/>
  <c r="T125" i="40"/>
  <c r="N125" i="40"/>
  <c r="P125" i="40"/>
  <c r="T140" i="40"/>
  <c r="S140" i="40"/>
  <c r="S127" i="40"/>
  <c r="S158" i="40"/>
  <c r="S152" i="40"/>
  <c r="S146" i="40"/>
  <c r="S145" i="40"/>
  <c r="S133" i="40"/>
  <c r="T133" i="40"/>
  <c r="N133" i="40"/>
  <c r="P133" i="40"/>
  <c r="P118" i="40"/>
  <c r="S118" i="40"/>
  <c r="T118" i="40"/>
  <c r="N118" i="40"/>
  <c r="P167" i="40"/>
  <c r="P163" i="40"/>
  <c r="N160" i="40"/>
  <c r="P159" i="40"/>
  <c r="N156" i="40"/>
  <c r="P150" i="40"/>
  <c r="N148" i="40"/>
  <c r="N146" i="40"/>
  <c r="S137" i="40"/>
  <c r="T112" i="40"/>
  <c r="S112" i="40"/>
  <c r="N112" i="40"/>
  <c r="P112" i="40"/>
  <c r="T143" i="40"/>
  <c r="S119" i="40"/>
  <c r="N143" i="40"/>
  <c r="N145" i="40"/>
  <c r="T145" i="40"/>
  <c r="N137" i="40"/>
  <c r="T137" i="40"/>
  <c r="N139" i="40"/>
  <c r="S132" i="40"/>
  <c r="N131" i="40"/>
  <c r="T129" i="40"/>
  <c r="S124" i="40"/>
  <c r="N123" i="40"/>
  <c r="S120" i="40"/>
  <c r="S117" i="40"/>
  <c r="N115" i="40"/>
  <c r="N110" i="40"/>
  <c r="N102" i="40"/>
  <c r="P102" i="40"/>
  <c r="S102" i="40"/>
  <c r="T96" i="40"/>
  <c r="P96" i="40"/>
  <c r="R96" i="40"/>
  <c r="P127" i="40"/>
  <c r="P119" i="40"/>
  <c r="S116" i="40"/>
  <c r="T108" i="40"/>
  <c r="T114" i="40"/>
  <c r="N114" i="40"/>
  <c r="T109" i="40"/>
  <c r="N109" i="40"/>
  <c r="N104" i="40"/>
  <c r="P104" i="40"/>
  <c r="S104" i="40"/>
  <c r="T98" i="40"/>
  <c r="P98" i="40"/>
  <c r="R98" i="40"/>
  <c r="P129" i="40"/>
  <c r="N127" i="40"/>
  <c r="N120" i="40"/>
  <c r="N119" i="40"/>
  <c r="N116" i="40"/>
  <c r="P116" i="40"/>
  <c r="P108" i="40"/>
  <c r="R83" i="40"/>
  <c r="R70" i="40"/>
  <c r="S138" i="40"/>
  <c r="S130" i="40"/>
  <c r="T127" i="40"/>
  <c r="S122" i="40"/>
  <c r="T119" i="40"/>
  <c r="N108" i="40"/>
  <c r="N106" i="40"/>
  <c r="P106" i="40"/>
  <c r="S106" i="40"/>
  <c r="T102" i="40"/>
  <c r="T100" i="40"/>
  <c r="P100" i="40"/>
  <c r="R100" i="40"/>
  <c r="T94" i="40"/>
  <c r="P94" i="40"/>
  <c r="R94" i="40"/>
  <c r="T120" i="40"/>
  <c r="S115" i="40"/>
  <c r="S114" i="40"/>
  <c r="P110" i="40"/>
  <c r="S109" i="40"/>
  <c r="T84" i="40"/>
  <c r="T76" i="40"/>
  <c r="T62" i="40"/>
  <c r="P62" i="40"/>
  <c r="R62" i="40"/>
  <c r="N107" i="40"/>
  <c r="N105" i="40"/>
  <c r="N103" i="40"/>
  <c r="R92" i="40"/>
  <c r="R90" i="40"/>
  <c r="R88" i="40"/>
  <c r="R86" i="40"/>
  <c r="P83" i="40"/>
  <c r="R81" i="40"/>
  <c r="T79" i="40"/>
  <c r="R72" i="40"/>
  <c r="R64" i="40"/>
  <c r="P92" i="40"/>
  <c r="P90" i="40"/>
  <c r="P88" i="40"/>
  <c r="P86" i="40"/>
  <c r="P81" i="40"/>
  <c r="R79" i="40"/>
  <c r="R82" i="40"/>
  <c r="R73" i="40"/>
  <c r="T83" i="40"/>
  <c r="P79" i="40"/>
  <c r="R75" i="40"/>
  <c r="T70" i="40"/>
  <c r="P70" i="40"/>
  <c r="P68" i="40"/>
  <c r="R68" i="40"/>
  <c r="T68" i="40"/>
  <c r="R56" i="40"/>
  <c r="T72" i="40"/>
  <c r="P69" i="40"/>
  <c r="R67" i="40"/>
  <c r="T65" i="40"/>
  <c r="P61" i="40"/>
  <c r="R59" i="40"/>
  <c r="T57" i="40"/>
  <c r="P53" i="40"/>
  <c r="P37" i="40"/>
  <c r="R37" i="40"/>
  <c r="P64" i="40"/>
  <c r="T60" i="40"/>
  <c r="P56" i="40"/>
  <c r="R54" i="40"/>
  <c r="P52" i="40"/>
  <c r="P50" i="40"/>
  <c r="R50" i="40"/>
  <c r="T38" i="40"/>
  <c r="T51" i="40"/>
  <c r="P36" i="40"/>
  <c r="R36" i="40"/>
  <c r="P28" i="40"/>
  <c r="R28" i="40"/>
  <c r="T28" i="40"/>
  <c r="R60" i="40"/>
  <c r="P54" i="40"/>
  <c r="R51" i="40"/>
  <c r="T43" i="40"/>
  <c r="T35" i="40"/>
  <c r="P35" i="40"/>
  <c r="R35" i="40"/>
  <c r="R44" i="40"/>
  <c r="R43" i="40"/>
  <c r="P38" i="40"/>
  <c r="R38" i="40"/>
  <c r="T64" i="40"/>
  <c r="P60" i="40"/>
  <c r="T56" i="40"/>
  <c r="T52" i="40"/>
  <c r="P42" i="40"/>
  <c r="R42" i="40"/>
  <c r="P40" i="40"/>
  <c r="R40" i="40"/>
  <c r="T40" i="40"/>
  <c r="P48" i="40"/>
  <c r="R48" i="40"/>
  <c r="T48" i="40"/>
  <c r="T44" i="40"/>
  <c r="P44" i="40"/>
  <c r="R52" i="40"/>
  <c r="R46" i="40"/>
  <c r="T46" i="40"/>
  <c r="P27" i="40"/>
  <c r="P31" i="40"/>
  <c r="P12" i="40"/>
  <c r="P19" i="40"/>
  <c r="P7" i="40"/>
  <c r="P23" i="40"/>
  <c r="P14" i="40"/>
  <c r="P25" i="40"/>
  <c r="P16" i="40"/>
  <c r="P4" i="40"/>
  <c r="P3" i="40"/>
  <c r="C193" i="36"/>
  <c r="D193" i="36"/>
  <c r="F193" i="36"/>
  <c r="H193" i="36"/>
  <c r="A193" i="36"/>
  <c r="H187" i="36"/>
  <c r="A146" i="36"/>
  <c r="C146" i="36"/>
  <c r="D146" i="36"/>
  <c r="F146" i="36"/>
  <c r="H146" i="36"/>
  <c r="J146" i="36"/>
  <c r="C201" i="36"/>
  <c r="D201" i="36"/>
  <c r="F201" i="36"/>
  <c r="H201" i="36"/>
  <c r="A201" i="36"/>
  <c r="H195" i="36"/>
  <c r="D145" i="36"/>
  <c r="H145" i="36"/>
  <c r="C145" i="36"/>
  <c r="F145" i="36"/>
  <c r="J145" i="36"/>
  <c r="A145" i="36"/>
  <c r="H203" i="36"/>
  <c r="F162" i="36"/>
  <c r="F160" i="36"/>
  <c r="D152" i="36"/>
  <c r="D148" i="36"/>
  <c r="C144" i="36"/>
  <c r="D144" i="36"/>
  <c r="F144" i="36"/>
  <c r="H144" i="36"/>
  <c r="J144" i="36"/>
  <c r="A144" i="36"/>
  <c r="E106" i="36"/>
  <c r="J106" i="36"/>
  <c r="C106" i="36"/>
  <c r="G106" i="36"/>
  <c r="I106" i="36"/>
  <c r="A106" i="36"/>
  <c r="F128" i="36"/>
  <c r="C169" i="36"/>
  <c r="D169" i="36"/>
  <c r="F169" i="36"/>
  <c r="H169" i="36"/>
  <c r="A169" i="36"/>
  <c r="H163" i="36"/>
  <c r="C177" i="36"/>
  <c r="D177" i="36"/>
  <c r="F177" i="36"/>
  <c r="H177" i="36"/>
  <c r="A177" i="36"/>
  <c r="H171" i="36"/>
  <c r="F161" i="36"/>
  <c r="D156" i="36"/>
  <c r="C185" i="36"/>
  <c r="D185" i="36"/>
  <c r="F185" i="36"/>
  <c r="H185" i="36"/>
  <c r="A185" i="36"/>
  <c r="H179" i="36"/>
  <c r="F133" i="36"/>
  <c r="F130" i="36"/>
  <c r="A130" i="36"/>
  <c r="J130" i="36"/>
  <c r="D130" i="36"/>
  <c r="C130" i="36"/>
  <c r="H130" i="36"/>
  <c r="D208" i="36"/>
  <c r="H204" i="36"/>
  <c r="C203" i="36"/>
  <c r="F202" i="36"/>
  <c r="D200" i="36"/>
  <c r="H196" i="36"/>
  <c r="C195" i="36"/>
  <c r="F194" i="36"/>
  <c r="D192" i="36"/>
  <c r="H188" i="36"/>
  <c r="C187" i="36"/>
  <c r="F186" i="36"/>
  <c r="D184" i="36"/>
  <c r="H180" i="36"/>
  <c r="C179" i="36"/>
  <c r="F178" i="36"/>
  <c r="D176" i="36"/>
  <c r="H172" i="36"/>
  <c r="C171" i="36"/>
  <c r="F170" i="36"/>
  <c r="D168" i="36"/>
  <c r="H164" i="36"/>
  <c r="C163" i="36"/>
  <c r="J158" i="36"/>
  <c r="J157" i="36"/>
  <c r="J156" i="36"/>
  <c r="F155" i="36"/>
  <c r="H148" i="36"/>
  <c r="C140" i="36"/>
  <c r="H140" i="36"/>
  <c r="F139" i="36"/>
  <c r="F124" i="36"/>
  <c r="C104" i="36"/>
  <c r="G104" i="36"/>
  <c r="A104" i="36"/>
  <c r="A97" i="36"/>
  <c r="I97" i="36"/>
  <c r="C97" i="36"/>
  <c r="E97" i="36"/>
  <c r="G97" i="36"/>
  <c r="C208" i="36"/>
  <c r="F207" i="36"/>
  <c r="C200" i="36"/>
  <c r="F199" i="36"/>
  <c r="C192" i="36"/>
  <c r="F191" i="36"/>
  <c r="C184" i="36"/>
  <c r="F183" i="36"/>
  <c r="C176" i="36"/>
  <c r="F175" i="36"/>
  <c r="C168" i="36"/>
  <c r="F167" i="36"/>
  <c r="H158" i="36"/>
  <c r="A154" i="36"/>
  <c r="D153" i="36"/>
  <c r="H153" i="36"/>
  <c r="C152" i="36"/>
  <c r="F150" i="36"/>
  <c r="F149" i="36"/>
  <c r="F148" i="36"/>
  <c r="H141" i="36"/>
  <c r="D141" i="36"/>
  <c r="J103" i="36"/>
  <c r="F204" i="36"/>
  <c r="F196" i="36"/>
  <c r="F188" i="36"/>
  <c r="F180" i="36"/>
  <c r="F172" i="36"/>
  <c r="F164" i="36"/>
  <c r="H156" i="36"/>
  <c r="D136" i="36"/>
  <c r="F136" i="36"/>
  <c r="A136" i="36"/>
  <c r="J136" i="36"/>
  <c r="D128" i="36"/>
  <c r="C128" i="36"/>
  <c r="H128" i="36"/>
  <c r="H124" i="36"/>
  <c r="C124" i="36"/>
  <c r="D124" i="36"/>
  <c r="J124" i="36"/>
  <c r="A208" i="36"/>
  <c r="D207" i="36"/>
  <c r="A200" i="36"/>
  <c r="D199" i="36"/>
  <c r="A192" i="36"/>
  <c r="D191" i="36"/>
  <c r="A184" i="36"/>
  <c r="D183" i="36"/>
  <c r="A176" i="36"/>
  <c r="D175" i="36"/>
  <c r="A168" i="36"/>
  <c r="D167" i="36"/>
  <c r="A162" i="36"/>
  <c r="D161" i="36"/>
  <c r="H161" i="36"/>
  <c r="C160" i="36"/>
  <c r="F158" i="36"/>
  <c r="F157" i="36"/>
  <c r="F156" i="36"/>
  <c r="J154" i="36"/>
  <c r="J153" i="36"/>
  <c r="J152" i="36"/>
  <c r="F137" i="36"/>
  <c r="J133" i="36"/>
  <c r="A128" i="36"/>
  <c r="A124" i="36"/>
  <c r="H112" i="36"/>
  <c r="J101" i="36"/>
  <c r="I84" i="36"/>
  <c r="H208" i="36"/>
  <c r="D204" i="36"/>
  <c r="H200" i="36"/>
  <c r="D196" i="36"/>
  <c r="H192" i="36"/>
  <c r="D188" i="36"/>
  <c r="H184" i="36"/>
  <c r="D180" i="36"/>
  <c r="H176" i="36"/>
  <c r="D172" i="36"/>
  <c r="H168" i="36"/>
  <c r="D164" i="36"/>
  <c r="D158" i="36"/>
  <c r="A150" i="36"/>
  <c r="H149" i="36"/>
  <c r="D149" i="36"/>
  <c r="C148" i="36"/>
  <c r="F114" i="36"/>
  <c r="D114" i="36"/>
  <c r="J114" i="36"/>
  <c r="A114" i="36"/>
  <c r="G103" i="36"/>
  <c r="A103" i="36"/>
  <c r="I103" i="36"/>
  <c r="E103" i="36"/>
  <c r="I101" i="36"/>
  <c r="I81" i="36"/>
  <c r="A137" i="36"/>
  <c r="C137" i="36"/>
  <c r="D137" i="36"/>
  <c r="H137" i="36"/>
  <c r="F129" i="36"/>
  <c r="C112" i="36"/>
  <c r="D112" i="36"/>
  <c r="F112" i="36"/>
  <c r="J112" i="36"/>
  <c r="A112" i="36"/>
  <c r="A158" i="36"/>
  <c r="H157" i="36"/>
  <c r="D157" i="36"/>
  <c r="C156" i="36"/>
  <c r="F147" i="36"/>
  <c r="C133" i="36"/>
  <c r="D133" i="36"/>
  <c r="H133" i="36"/>
  <c r="E101" i="36"/>
  <c r="G101" i="36"/>
  <c r="K101" i="36"/>
  <c r="A101" i="36"/>
  <c r="F138" i="36"/>
  <c r="H132" i="36"/>
  <c r="F122" i="36"/>
  <c r="C120" i="36"/>
  <c r="D120" i="36"/>
  <c r="H117" i="36"/>
  <c r="H113" i="36"/>
  <c r="A113" i="36"/>
  <c r="F111" i="36"/>
  <c r="G100" i="36"/>
  <c r="E98" i="36"/>
  <c r="J95" i="36"/>
  <c r="C88" i="36"/>
  <c r="G88" i="36"/>
  <c r="I88" i="36"/>
  <c r="J84" i="36"/>
  <c r="J81" i="36"/>
  <c r="G80" i="36"/>
  <c r="A142" i="36"/>
  <c r="J132" i="36"/>
  <c r="A132" i="36"/>
  <c r="C131" i="36"/>
  <c r="J127" i="36"/>
  <c r="A127" i="36"/>
  <c r="A122" i="36"/>
  <c r="H121" i="36"/>
  <c r="A121" i="36"/>
  <c r="A120" i="36"/>
  <c r="F119" i="36"/>
  <c r="A111" i="36"/>
  <c r="D109" i="36"/>
  <c r="A105" i="36"/>
  <c r="I105" i="36"/>
  <c r="C105" i="36"/>
  <c r="A98" i="36"/>
  <c r="A88" i="36"/>
  <c r="E66" i="36"/>
  <c r="A66" i="36"/>
  <c r="I66" i="36"/>
  <c r="G66" i="36"/>
  <c r="J66" i="36"/>
  <c r="C66" i="36"/>
  <c r="E89" i="36"/>
  <c r="G89" i="36"/>
  <c r="C80" i="36"/>
  <c r="E80" i="36"/>
  <c r="A89" i="36"/>
  <c r="A80" i="36"/>
  <c r="D117" i="36"/>
  <c r="C95" i="36"/>
  <c r="G95" i="36"/>
  <c r="I95" i="36"/>
  <c r="G84" i="36"/>
  <c r="E84" i="36"/>
  <c r="C81" i="36"/>
  <c r="A129" i="36"/>
  <c r="F121" i="36"/>
  <c r="H119" i="36"/>
  <c r="A117" i="36"/>
  <c r="H116" i="36"/>
  <c r="G105" i="36"/>
  <c r="G98" i="36"/>
  <c r="C96" i="36"/>
  <c r="A95" i="36"/>
  <c r="A84" i="36"/>
  <c r="A81" i="36"/>
  <c r="J89" i="36"/>
  <c r="J80" i="36"/>
  <c r="E61" i="36"/>
  <c r="E45" i="36"/>
  <c r="G45" i="36"/>
  <c r="I45" i="36"/>
  <c r="J45" i="36"/>
  <c r="K45" i="36"/>
  <c r="A45" i="36"/>
  <c r="C45" i="36"/>
  <c r="A26" i="36"/>
  <c r="C26" i="36"/>
  <c r="A78" i="36"/>
  <c r="I78" i="36"/>
  <c r="E78" i="36"/>
  <c r="G76" i="36"/>
  <c r="C76" i="36"/>
  <c r="J70" i="36"/>
  <c r="J69" i="36"/>
  <c r="J68" i="36"/>
  <c r="C64" i="36"/>
  <c r="E64" i="36"/>
  <c r="G64" i="36"/>
  <c r="A62" i="36"/>
  <c r="I62" i="36"/>
  <c r="C62" i="36"/>
  <c r="K62" i="36"/>
  <c r="E62" i="36"/>
  <c r="A61" i="36"/>
  <c r="J56" i="36"/>
  <c r="J54" i="36"/>
  <c r="I53" i="36"/>
  <c r="G44" i="36"/>
  <c r="A44" i="36"/>
  <c r="I44" i="36"/>
  <c r="C44" i="36"/>
  <c r="E42" i="36"/>
  <c r="G42" i="36"/>
  <c r="A42" i="36"/>
  <c r="I42" i="36"/>
  <c r="K39" i="36"/>
  <c r="H108" i="36"/>
  <c r="I94" i="36"/>
  <c r="A93" i="36"/>
  <c r="I93" i="36"/>
  <c r="I87" i="36"/>
  <c r="A86" i="36"/>
  <c r="I86" i="36"/>
  <c r="E82" i="36"/>
  <c r="J78" i="36"/>
  <c r="J77" i="36"/>
  <c r="J76" i="36"/>
  <c r="G70" i="36"/>
  <c r="G69" i="36"/>
  <c r="J61" i="36"/>
  <c r="G54" i="36"/>
  <c r="E53" i="36"/>
  <c r="C48" i="36"/>
  <c r="E48" i="36"/>
  <c r="G48" i="36"/>
  <c r="A46" i="36"/>
  <c r="I46" i="36"/>
  <c r="C46" i="36"/>
  <c r="K46" i="36"/>
  <c r="E46" i="36"/>
  <c r="K42" i="36"/>
  <c r="J40" i="36"/>
  <c r="C32" i="36"/>
  <c r="E90" i="36"/>
  <c r="I77" i="36"/>
  <c r="I76" i="36"/>
  <c r="E74" i="36"/>
  <c r="A74" i="36"/>
  <c r="I74" i="36"/>
  <c r="C72" i="36"/>
  <c r="G72" i="36"/>
  <c r="J64" i="36"/>
  <c r="J62" i="36"/>
  <c r="I61" i="36"/>
  <c r="G52" i="36"/>
  <c r="A52" i="36"/>
  <c r="I52" i="36"/>
  <c r="C52" i="36"/>
  <c r="E50" i="36"/>
  <c r="G50" i="36"/>
  <c r="A50" i="36"/>
  <c r="I50" i="36"/>
  <c r="J44" i="36"/>
  <c r="J42" i="36"/>
  <c r="I40" i="36"/>
  <c r="E69" i="36"/>
  <c r="E68" i="36"/>
  <c r="G61" i="36"/>
  <c r="E60" i="36"/>
  <c r="C56" i="36"/>
  <c r="E56" i="36"/>
  <c r="G56" i="36"/>
  <c r="A54" i="36"/>
  <c r="I54" i="36"/>
  <c r="C54" i="36"/>
  <c r="E54" i="36"/>
  <c r="A53" i="36"/>
  <c r="A70" i="36"/>
  <c r="I70" i="36"/>
  <c r="E70" i="36"/>
  <c r="G68" i="36"/>
  <c r="C68" i="36"/>
  <c r="K68" i="36"/>
  <c r="G60" i="36"/>
  <c r="A60" i="36"/>
  <c r="I60" i="36"/>
  <c r="C60" i="36"/>
  <c r="E58" i="36"/>
  <c r="G58" i="36"/>
  <c r="A58" i="36"/>
  <c r="I58" i="36"/>
  <c r="E39" i="36"/>
  <c r="G39" i="36"/>
  <c r="A39" i="36"/>
  <c r="I39" i="36"/>
  <c r="C27" i="36"/>
  <c r="A69" i="36"/>
  <c r="A68" i="36"/>
  <c r="C40" i="36"/>
  <c r="E40" i="36"/>
  <c r="G40" i="36"/>
  <c r="A27" i="36"/>
  <c r="E34" i="36"/>
  <c r="C9" i="36"/>
  <c r="L9" i="36"/>
  <c r="E35" i="36"/>
  <c r="C14" i="36"/>
  <c r="J35" i="36"/>
  <c r="A35" i="36"/>
  <c r="A14" i="36"/>
  <c r="A13" i="36"/>
  <c r="A10" i="36"/>
  <c r="I35" i="36"/>
  <c r="C22" i="36"/>
  <c r="A18" i="36"/>
  <c r="G37" i="36"/>
  <c r="J34" i="36"/>
  <c r="A34" i="36"/>
  <c r="C30" i="36"/>
  <c r="A22" i="36"/>
  <c r="A21" i="36"/>
  <c r="A19" i="36"/>
  <c r="A31" i="36"/>
  <c r="A23" i="36"/>
  <c r="D83" i="57"/>
  <c r="G51" i="57"/>
  <c r="A105" i="57"/>
  <c r="E57" i="57"/>
  <c r="I55" i="57"/>
  <c r="H48" i="57"/>
  <c r="B21" i="47"/>
  <c r="D64" i="42"/>
  <c r="D33" i="42"/>
  <c r="A17" i="39"/>
  <c r="B118" i="53"/>
  <c r="A118" i="53" s="1"/>
  <c r="B79" i="53"/>
  <c r="D79" i="53" s="1"/>
  <c r="B75" i="53"/>
  <c r="H75" i="53" s="1"/>
  <c r="B71" i="53"/>
  <c r="I71" i="53" s="1"/>
  <c r="B67" i="53"/>
  <c r="I67" i="53" s="1"/>
  <c r="B63" i="53"/>
  <c r="G63" i="53" s="1"/>
  <c r="B59" i="53"/>
  <c r="H59" i="53" s="1"/>
  <c r="B55" i="53"/>
  <c r="I55" i="53" s="1"/>
  <c r="B47" i="53"/>
  <c r="G47" i="53" s="1"/>
  <c r="B124" i="53"/>
  <c r="D124" i="53" s="1"/>
  <c r="B84" i="53"/>
  <c r="H84" i="53" s="1"/>
  <c r="B52" i="53"/>
  <c r="A52" i="53" s="1"/>
  <c r="B48" i="53"/>
  <c r="H48" i="53" s="1"/>
  <c r="B44" i="53"/>
  <c r="D44" i="53" s="1"/>
  <c r="B40" i="53"/>
  <c r="D40" i="53" s="1"/>
  <c r="B36" i="53"/>
  <c r="G36" i="53" s="1"/>
  <c r="B77" i="53"/>
  <c r="B73" i="53"/>
  <c r="A73" i="53" s="1"/>
  <c r="B69" i="53"/>
  <c r="E69" i="53" s="1"/>
  <c r="B65" i="53"/>
  <c r="B61" i="53"/>
  <c r="D61" i="53" s="1"/>
  <c r="B57" i="53"/>
  <c r="B49" i="53"/>
  <c r="J49" i="53" s="1"/>
  <c r="B116" i="53"/>
  <c r="D116" i="53" s="1"/>
  <c r="B82" i="53"/>
  <c r="E82" i="53" s="1"/>
  <c r="B54" i="53"/>
  <c r="J54" i="53" s="1"/>
  <c r="B46" i="53"/>
  <c r="J46" i="53" s="1"/>
  <c r="B38" i="53"/>
  <c r="F38" i="53" s="1"/>
  <c r="AT178" i="13" l="1"/>
  <c r="E146" i="18"/>
  <c r="AT199" i="13"/>
  <c r="AP197" i="13"/>
  <c r="AN196" i="13"/>
  <c r="AN194" i="13"/>
  <c r="AT188" i="13"/>
  <c r="AT186" i="13"/>
  <c r="AN181" i="13"/>
  <c r="I178" i="18"/>
  <c r="AQ179" i="13"/>
  <c r="AQ178" i="13"/>
  <c r="AS177" i="13"/>
  <c r="AS176" i="13"/>
  <c r="AS173" i="13"/>
  <c r="AT172" i="13"/>
  <c r="AT171" i="13"/>
  <c r="AQ167" i="13"/>
  <c r="AQ166" i="13"/>
  <c r="AN165" i="13"/>
  <c r="AO151" i="13"/>
  <c r="AO147" i="13"/>
  <c r="AP144" i="13"/>
  <c r="AT142" i="13"/>
  <c r="AT140" i="13"/>
  <c r="AT139" i="13"/>
  <c r="AO138" i="13"/>
  <c r="AO136" i="13"/>
  <c r="AQ133" i="13"/>
  <c r="AQ132" i="13"/>
  <c r="I130" i="18"/>
  <c r="AP131" i="13"/>
  <c r="AT123" i="13"/>
  <c r="AR120" i="13"/>
  <c r="AN119" i="13"/>
  <c r="AP116" i="13"/>
  <c r="AP114" i="13"/>
  <c r="AP112" i="13"/>
  <c r="AR110" i="13"/>
  <c r="AN109" i="13"/>
  <c r="AT107" i="13"/>
  <c r="AN103" i="13"/>
  <c r="G99" i="18"/>
  <c r="AP100" i="13"/>
  <c r="AR98" i="13"/>
  <c r="W93" i="56"/>
  <c r="AN97" i="13"/>
  <c r="U90" i="39"/>
  <c r="AT85" i="13"/>
  <c r="AT83" i="13"/>
  <c r="AT72" i="13"/>
  <c r="I69" i="18"/>
  <c r="AT69" i="13"/>
  <c r="AP66" i="13"/>
  <c r="AT64" i="13"/>
  <c r="AR63" i="13"/>
  <c r="AR60" i="13"/>
  <c r="AP58" i="13"/>
  <c r="U50" i="39"/>
  <c r="AR53" i="13"/>
  <c r="AP52" i="13"/>
  <c r="AP50" i="13"/>
  <c r="AO49" i="13"/>
  <c r="AP47" i="13"/>
  <c r="AT44" i="13"/>
  <c r="AO42" i="13"/>
  <c r="AR40" i="13"/>
  <c r="AR39" i="13"/>
  <c r="AR33" i="13"/>
  <c r="AT31" i="13"/>
  <c r="AP28" i="13"/>
  <c r="AQ21" i="13"/>
  <c r="AT15" i="13"/>
  <c r="AT13" i="13"/>
  <c r="AT201" i="13"/>
  <c r="AR188" i="13"/>
  <c r="AR186" i="13"/>
  <c r="AT182" i="13"/>
  <c r="AT180" i="13"/>
  <c r="AP179" i="13"/>
  <c r="AP178" i="13"/>
  <c r="AR177" i="13"/>
  <c r="AR176" i="13"/>
  <c r="AR173" i="13"/>
  <c r="AR171" i="13"/>
  <c r="AP167" i="13"/>
  <c r="AP166" i="13"/>
  <c r="AN151" i="13"/>
  <c r="AT148" i="13"/>
  <c r="AN147" i="13"/>
  <c r="AN144" i="13"/>
  <c r="AR142" i="13"/>
  <c r="AN138" i="13"/>
  <c r="AN136" i="13"/>
  <c r="AP133" i="13"/>
  <c r="AP132" i="13"/>
  <c r="H130" i="18"/>
  <c r="AN131" i="13"/>
  <c r="AT129" i="13"/>
  <c r="AT126" i="13"/>
  <c r="AR123" i="13"/>
  <c r="AP120" i="13"/>
  <c r="AN116" i="13"/>
  <c r="AT111" i="13"/>
  <c r="AP110" i="13"/>
  <c r="AT104" i="13"/>
  <c r="U98" i="39"/>
  <c r="AT101" i="13"/>
  <c r="AT99" i="13"/>
  <c r="AP98" i="13"/>
  <c r="AT91" i="13"/>
  <c r="AT89" i="13"/>
  <c r="AT86" i="13"/>
  <c r="AP85" i="13"/>
  <c r="AT82" i="13"/>
  <c r="AT80" i="13"/>
  <c r="AT77" i="13"/>
  <c r="AP72" i="13"/>
  <c r="AR69" i="13"/>
  <c r="AN66" i="13"/>
  <c r="U61" i="56"/>
  <c r="AR64" i="13"/>
  <c r="AP63" i="13"/>
  <c r="AP60" i="13"/>
  <c r="AN58" i="13"/>
  <c r="AN52" i="13"/>
  <c r="AN50" i="13"/>
  <c r="AN49" i="13"/>
  <c r="AO47" i="13"/>
  <c r="AT43" i="13"/>
  <c r="AN42" i="13"/>
  <c r="I37" i="18"/>
  <c r="AR31" i="13"/>
  <c r="AT26" i="13"/>
  <c r="AT24" i="13"/>
  <c r="AP21" i="13"/>
  <c r="AR13" i="13"/>
  <c r="AT205" i="13"/>
  <c r="AT202" i="13"/>
  <c r="X194" i="39"/>
  <c r="C91" i="18"/>
  <c r="W98" i="39"/>
  <c r="V146" i="39"/>
  <c r="E178" i="18"/>
  <c r="G170" i="18"/>
  <c r="AR205" i="13"/>
  <c r="I202" i="18"/>
  <c r="AR202" i="13"/>
  <c r="AR201" i="13"/>
  <c r="AP188" i="13"/>
  <c r="AP186" i="13"/>
  <c r="AR182" i="13"/>
  <c r="AR180" i="13"/>
  <c r="AO179" i="13"/>
  <c r="AO178" i="13"/>
  <c r="AQ177" i="13"/>
  <c r="AQ176" i="13"/>
  <c r="AQ173" i="13"/>
  <c r="AP171" i="13"/>
  <c r="AO167" i="13"/>
  <c r="AO166" i="13"/>
  <c r="I162" i="18"/>
  <c r="AM151" i="13"/>
  <c r="AR148" i="13"/>
  <c r="AM147" i="13"/>
  <c r="AP142" i="13"/>
  <c r="AM138" i="13"/>
  <c r="AM136" i="13"/>
  <c r="AO133" i="13"/>
  <c r="AO132" i="13"/>
  <c r="AR129" i="13"/>
  <c r="AR126" i="13"/>
  <c r="H122" i="18"/>
  <c r="AN120" i="13"/>
  <c r="AR111" i="13"/>
  <c r="AN110" i="13"/>
  <c r="D107" i="18"/>
  <c r="AR104" i="13"/>
  <c r="AP101" i="13"/>
  <c r="AR99" i="13"/>
  <c r="AN98" i="13"/>
  <c r="AT94" i="13"/>
  <c r="AP91" i="13"/>
  <c r="AP89" i="13"/>
  <c r="AR86" i="13"/>
  <c r="AP82" i="13"/>
  <c r="AT79" i="13"/>
  <c r="E77" i="18"/>
  <c r="AT75" i="13"/>
  <c r="AP69" i="13"/>
  <c r="AP64" i="13"/>
  <c r="U58" i="39"/>
  <c r="AM49" i="13"/>
  <c r="AN47" i="13"/>
  <c r="AM42" i="13"/>
  <c r="AP31" i="13"/>
  <c r="AP26" i="13"/>
  <c r="AP24" i="13"/>
  <c r="AO21" i="13"/>
  <c r="AP13" i="13"/>
  <c r="AT10" i="13"/>
  <c r="F45" i="18"/>
  <c r="C99" i="18"/>
  <c r="E162" i="18"/>
  <c r="V178" i="39"/>
  <c r="G162" i="18"/>
  <c r="AP205" i="13"/>
  <c r="AP202" i="13"/>
  <c r="AP201" i="13"/>
  <c r="AT195" i="13"/>
  <c r="AN188" i="13"/>
  <c r="AN186" i="13"/>
  <c r="AP182" i="13"/>
  <c r="AP180" i="13"/>
  <c r="AN179" i="13"/>
  <c r="AN178" i="13"/>
  <c r="AP177" i="13"/>
  <c r="AP176" i="13"/>
  <c r="AP173" i="13"/>
  <c r="AN171" i="13"/>
  <c r="AN167" i="13"/>
  <c r="U162" i="39"/>
  <c r="AN166" i="13"/>
  <c r="AT164" i="13"/>
  <c r="U154" i="39"/>
  <c r="AT150" i="13"/>
  <c r="AP148" i="13"/>
  <c r="AN133" i="13"/>
  <c r="AN132" i="13"/>
  <c r="AP129" i="13"/>
  <c r="AT128" i="13"/>
  <c r="AP126" i="13"/>
  <c r="AT121" i="13"/>
  <c r="AP111" i="13"/>
  <c r="AP104" i="13"/>
  <c r="AT102" i="13"/>
  <c r="AP99" i="13"/>
  <c r="AP86" i="13"/>
  <c r="U74" i="39"/>
  <c r="AT41" i="13"/>
  <c r="AN21" i="13"/>
  <c r="AT19" i="13"/>
  <c r="AT16" i="13"/>
  <c r="AN13" i="13"/>
  <c r="AT11" i="13"/>
  <c r="AP10" i="13"/>
  <c r="C85" i="18"/>
  <c r="F91" i="18"/>
  <c r="V138" i="39"/>
  <c r="AN205" i="13"/>
  <c r="AN202" i="13"/>
  <c r="AN201" i="13"/>
  <c r="AT193" i="13"/>
  <c r="AN182" i="13"/>
  <c r="AN180" i="13"/>
  <c r="AM179" i="13"/>
  <c r="AM178" i="13"/>
  <c r="AO177" i="13"/>
  <c r="AO176" i="13"/>
  <c r="AO173" i="13"/>
  <c r="I170" i="18"/>
  <c r="AM167" i="13"/>
  <c r="AM166" i="13"/>
  <c r="AR164" i="13"/>
  <c r="AS151" i="13"/>
  <c r="AR150" i="13"/>
  <c r="AN148" i="13"/>
  <c r="AS147" i="13"/>
  <c r="AS138" i="13"/>
  <c r="AS136" i="13"/>
  <c r="AM133" i="13"/>
  <c r="AM132" i="13"/>
  <c r="AN129" i="13"/>
  <c r="AP128" i="13"/>
  <c r="AN126" i="13"/>
  <c r="AR121" i="13"/>
  <c r="AN111" i="13"/>
  <c r="AR106" i="13"/>
  <c r="AN104" i="13"/>
  <c r="AR102" i="13"/>
  <c r="AN99" i="13"/>
  <c r="X82" i="39"/>
  <c r="AN86" i="13"/>
  <c r="AT71" i="13"/>
  <c r="AS57" i="13"/>
  <c r="AS49" i="13"/>
  <c r="AS42" i="13"/>
  <c r="AR41" i="13"/>
  <c r="AM21" i="13"/>
  <c r="AR19" i="13"/>
  <c r="AP16" i="13"/>
  <c r="AR11" i="13"/>
  <c r="X178" i="39"/>
  <c r="G107" i="18"/>
  <c r="H91" i="18"/>
  <c r="W90" i="39"/>
  <c r="F99" i="18"/>
  <c r="I70" i="18"/>
  <c r="V154" i="39"/>
  <c r="E170" i="18"/>
  <c r="V202" i="39"/>
  <c r="AT207" i="13"/>
  <c r="AT204" i="13"/>
  <c r="AR194" i="13"/>
  <c r="AP192" i="13"/>
  <c r="AT189" i="13"/>
  <c r="AT184" i="13"/>
  <c r="U178" i="39"/>
  <c r="AR181" i="13"/>
  <c r="AS179" i="13"/>
  <c r="AS178" i="13"/>
  <c r="AT175" i="13"/>
  <c r="AS167" i="13"/>
  <c r="AS166" i="13"/>
  <c r="AN164" i="13"/>
  <c r="AT163" i="13"/>
  <c r="AN150" i="13"/>
  <c r="AT144" i="13"/>
  <c r="U138" i="39"/>
  <c r="AS133" i="13"/>
  <c r="AS132" i="13"/>
  <c r="AN121" i="13"/>
  <c r="AR119" i="13"/>
  <c r="AN102" i="13"/>
  <c r="AR97" i="13"/>
  <c r="AP81" i="13"/>
  <c r="W69" i="56"/>
  <c r="AT66" i="13"/>
  <c r="X61" i="56"/>
  <c r="I61" i="18"/>
  <c r="AT58" i="13"/>
  <c r="W53" i="56"/>
  <c r="AT50" i="13"/>
  <c r="AT37" i="13"/>
  <c r="AT23" i="13"/>
  <c r="AS21" i="13"/>
  <c r="AN19" i="13"/>
  <c r="AT8" i="13"/>
  <c r="I77" i="18"/>
  <c r="I45" i="18"/>
  <c r="AP8" i="13"/>
  <c r="D12" i="31"/>
  <c r="U10" i="43"/>
  <c r="U56" i="43"/>
  <c r="U38" i="43"/>
  <c r="U9" i="43"/>
  <c r="AP207" i="13"/>
  <c r="AP206" i="13"/>
  <c r="AP204" i="13"/>
  <c r="AP203" i="13"/>
  <c r="AR200" i="13"/>
  <c r="AN200" i="13"/>
  <c r="AP199" i="13"/>
  <c r="AR197" i="13"/>
  <c r="AN197" i="13"/>
  <c r="AP195" i="13"/>
  <c r="AP193" i="13"/>
  <c r="AR192" i="13"/>
  <c r="AN192" i="13"/>
  <c r="AP190" i="13"/>
  <c r="AP189" i="13"/>
  <c r="AT158" i="13"/>
  <c r="AT152" i="13"/>
  <c r="AM146" i="13"/>
  <c r="AP146" i="13"/>
  <c r="AM141" i="13"/>
  <c r="AP141" i="13"/>
  <c r="AM140" i="13"/>
  <c r="AN140" i="13"/>
  <c r="AR140" i="13"/>
  <c r="AM139" i="13"/>
  <c r="AN139" i="13"/>
  <c r="AR139" i="13"/>
  <c r="AM137" i="13"/>
  <c r="AN137" i="13"/>
  <c r="AR137" i="13"/>
  <c r="AM135" i="13"/>
  <c r="AN135" i="13"/>
  <c r="AR135" i="13"/>
  <c r="AM134" i="13"/>
  <c r="AN134" i="13"/>
  <c r="AR134" i="13"/>
  <c r="AM131" i="13"/>
  <c r="AO131" i="13"/>
  <c r="AQ131" i="13"/>
  <c r="AS131" i="13"/>
  <c r="AM130" i="13"/>
  <c r="AN130" i="13"/>
  <c r="AR130" i="13"/>
  <c r="AM127" i="13"/>
  <c r="AN127" i="13"/>
  <c r="AR127" i="13"/>
  <c r="AM125" i="13"/>
  <c r="AN125" i="13"/>
  <c r="AR125" i="13"/>
  <c r="AM124" i="13"/>
  <c r="AO124" i="13"/>
  <c r="AQ124" i="13"/>
  <c r="AS124" i="13"/>
  <c r="AM123" i="13"/>
  <c r="AO123" i="13"/>
  <c r="AQ123" i="13"/>
  <c r="AS123" i="13"/>
  <c r="AM122" i="13"/>
  <c r="AO122" i="13"/>
  <c r="AQ122" i="13"/>
  <c r="AS122" i="13"/>
  <c r="AM118" i="13"/>
  <c r="AN118" i="13"/>
  <c r="AR118" i="13"/>
  <c r="AM117" i="13"/>
  <c r="AN117" i="13"/>
  <c r="AR117" i="13"/>
  <c r="AM116" i="13"/>
  <c r="AO116" i="13"/>
  <c r="AQ116" i="13"/>
  <c r="AS116" i="13"/>
  <c r="AM115" i="13"/>
  <c r="AO115" i="13"/>
  <c r="AQ115" i="13"/>
  <c r="AS115" i="13"/>
  <c r="AM113" i="13"/>
  <c r="AO113" i="13"/>
  <c r="AQ113" i="13"/>
  <c r="AS113" i="13"/>
  <c r="AM108" i="13"/>
  <c r="AO108" i="13"/>
  <c r="AQ108" i="13"/>
  <c r="AS108" i="13"/>
  <c r="AM107" i="13"/>
  <c r="AN107" i="13"/>
  <c r="AR107" i="13"/>
  <c r="AR96" i="13"/>
  <c r="AR95" i="13"/>
  <c r="AR91" i="13"/>
  <c r="AR88" i="13"/>
  <c r="AR87" i="13"/>
  <c r="AR85" i="13"/>
  <c r="AR84" i="13"/>
  <c r="AR82" i="13"/>
  <c r="AR81" i="13"/>
  <c r="AM78" i="13"/>
  <c r="AN78" i="13"/>
  <c r="AR78" i="13"/>
  <c r="AM77" i="13"/>
  <c r="AN77" i="13"/>
  <c r="AR77" i="13"/>
  <c r="AM76" i="13"/>
  <c r="AN76" i="13"/>
  <c r="AR76" i="13"/>
  <c r="AM74" i="13"/>
  <c r="AO74" i="13"/>
  <c r="AQ74" i="13"/>
  <c r="AS74" i="13"/>
  <c r="AM73" i="13"/>
  <c r="AO73" i="13"/>
  <c r="AQ73" i="13"/>
  <c r="AS73" i="13"/>
  <c r="AM68" i="13"/>
  <c r="AO68" i="13"/>
  <c r="AQ68" i="13"/>
  <c r="AS68" i="13"/>
  <c r="AM63" i="13"/>
  <c r="AO63" i="13"/>
  <c r="AQ63" i="13"/>
  <c r="AS63" i="13"/>
  <c r="AM60" i="13"/>
  <c r="AO60" i="13"/>
  <c r="AQ60" i="13"/>
  <c r="AS60" i="13"/>
  <c r="AN54" i="13"/>
  <c r="AR54" i="13"/>
  <c r="AP54" i="13"/>
  <c r="AM29" i="13"/>
  <c r="AN29" i="13"/>
  <c r="AR29" i="13"/>
  <c r="AP29" i="13"/>
  <c r="AM27" i="13"/>
  <c r="AO27" i="13"/>
  <c r="AQ27" i="13"/>
  <c r="AS27" i="13"/>
  <c r="AN27" i="13"/>
  <c r="AR27" i="13"/>
  <c r="AN20" i="13"/>
  <c r="AP20" i="13"/>
  <c r="AT20" i="13"/>
  <c r="AM17" i="13"/>
  <c r="AO17" i="13"/>
  <c r="AQ17" i="13"/>
  <c r="AS17" i="13"/>
  <c r="AN17" i="13"/>
  <c r="AR17" i="13"/>
  <c r="AM15" i="13"/>
  <c r="AO15" i="13"/>
  <c r="AQ15" i="13"/>
  <c r="AS15" i="13"/>
  <c r="AN15" i="13"/>
  <c r="AR15" i="13"/>
  <c r="T85" i="40"/>
  <c r="P85" i="40"/>
  <c r="T75" i="40"/>
  <c r="Q75" i="40"/>
  <c r="P65" i="40"/>
  <c r="S65" i="40"/>
  <c r="T45" i="40"/>
  <c r="Q45" i="40"/>
  <c r="P43" i="40"/>
  <c r="Q43" i="40"/>
  <c r="N43" i="40"/>
  <c r="P39" i="40"/>
  <c r="N39" i="40"/>
  <c r="Q35" i="40"/>
  <c r="S35" i="40"/>
  <c r="P33" i="40"/>
  <c r="N33" i="40"/>
  <c r="T31" i="40"/>
  <c r="N31" i="40"/>
  <c r="AM145" i="13"/>
  <c r="AP145" i="13"/>
  <c r="AN105" i="13"/>
  <c r="AP105" i="13"/>
  <c r="AM96" i="13"/>
  <c r="AO96" i="13"/>
  <c r="AQ96" i="13"/>
  <c r="AS96" i="13"/>
  <c r="AM95" i="13"/>
  <c r="AO95" i="13"/>
  <c r="AQ95" i="13"/>
  <c r="AS95" i="13"/>
  <c r="AM94" i="13"/>
  <c r="AN94" i="13"/>
  <c r="AR94" i="13"/>
  <c r="AM91" i="13"/>
  <c r="AO91" i="13"/>
  <c r="AQ91" i="13"/>
  <c r="AS91" i="13"/>
  <c r="AM90" i="13"/>
  <c r="AN90" i="13"/>
  <c r="AR90" i="13"/>
  <c r="AM88" i="13"/>
  <c r="AO88" i="13"/>
  <c r="AQ88" i="13"/>
  <c r="AS88" i="13"/>
  <c r="AM87" i="13"/>
  <c r="AO87" i="13"/>
  <c r="AQ87" i="13"/>
  <c r="AS87" i="13"/>
  <c r="AM85" i="13"/>
  <c r="AO85" i="13"/>
  <c r="AQ85" i="13"/>
  <c r="AS85" i="13"/>
  <c r="AM84" i="13"/>
  <c r="AO84" i="13"/>
  <c r="AQ84" i="13"/>
  <c r="AS84" i="13"/>
  <c r="AM83" i="13"/>
  <c r="AN83" i="13"/>
  <c r="AR83" i="13"/>
  <c r="AM82" i="13"/>
  <c r="AO82" i="13"/>
  <c r="AQ82" i="13"/>
  <c r="AS82" i="13"/>
  <c r="AM81" i="13"/>
  <c r="AO81" i="13"/>
  <c r="AQ81" i="13"/>
  <c r="AS81" i="13"/>
  <c r="AM80" i="13"/>
  <c r="AN80" i="13"/>
  <c r="AR80" i="13"/>
  <c r="AM71" i="13"/>
  <c r="AN71" i="13"/>
  <c r="AR71" i="13"/>
  <c r="AM70" i="13"/>
  <c r="AN70" i="13"/>
  <c r="AR70" i="13"/>
  <c r="AN57" i="13"/>
  <c r="AR57" i="13"/>
  <c r="AT57" i="13"/>
  <c r="AN55" i="13"/>
  <c r="AR55" i="13"/>
  <c r="AP55" i="13"/>
  <c r="AN48" i="13"/>
  <c r="AR48" i="13"/>
  <c r="AP48" i="13"/>
  <c r="AM43" i="13"/>
  <c r="AO43" i="13"/>
  <c r="AQ43" i="13"/>
  <c r="AS43" i="13"/>
  <c r="AN43" i="13"/>
  <c r="AR43" i="13"/>
  <c r="AM37" i="13"/>
  <c r="AO37" i="13"/>
  <c r="AQ37" i="13"/>
  <c r="AS37" i="13"/>
  <c r="AN37" i="13"/>
  <c r="AR37" i="13"/>
  <c r="AP32" i="13"/>
  <c r="AT32" i="13"/>
  <c r="AM25" i="13"/>
  <c r="AN25" i="13"/>
  <c r="AR25" i="13"/>
  <c r="AP25" i="13"/>
  <c r="AM23" i="13"/>
  <c r="AO23" i="13"/>
  <c r="AQ23" i="13"/>
  <c r="AS23" i="13"/>
  <c r="AN23" i="13"/>
  <c r="AR23" i="13"/>
  <c r="AM52" i="13"/>
  <c r="AO52" i="13"/>
  <c r="AQ52" i="13"/>
  <c r="AS52" i="13"/>
  <c r="AM51" i="13"/>
  <c r="AO51" i="13"/>
  <c r="AQ51" i="13"/>
  <c r="AS51" i="13"/>
  <c r="AN46" i="13"/>
  <c r="AR46" i="13"/>
  <c r="AM45" i="13"/>
  <c r="AN45" i="13"/>
  <c r="AR45" i="13"/>
  <c r="AM44" i="13"/>
  <c r="AN44" i="13"/>
  <c r="AR44" i="13"/>
  <c r="AM34" i="13"/>
  <c r="AN34" i="13"/>
  <c r="AR34" i="13"/>
  <c r="AP22" i="13"/>
  <c r="AT22" i="13"/>
  <c r="AP14" i="13"/>
  <c r="AT14" i="13"/>
  <c r="AM11" i="13"/>
  <c r="AO11" i="13"/>
  <c r="AQ11" i="13"/>
  <c r="AS11" i="13"/>
  <c r="AM9" i="13"/>
  <c r="AO9" i="13"/>
  <c r="AQ9" i="13"/>
  <c r="AS9" i="13"/>
  <c r="A51" i="18"/>
  <c r="G51" i="18"/>
  <c r="A47" i="18"/>
  <c r="G47" i="18"/>
  <c r="T46" i="39"/>
  <c r="U46" i="39"/>
  <c r="T36" i="39"/>
  <c r="W36" i="39"/>
  <c r="T34" i="39"/>
  <c r="U34" i="39"/>
  <c r="T28" i="39"/>
  <c r="X28" i="39"/>
  <c r="S45" i="56"/>
  <c r="U45" i="56"/>
  <c r="X45" i="56"/>
  <c r="S33" i="56"/>
  <c r="X33" i="56"/>
  <c r="S29" i="56"/>
  <c r="W29" i="56"/>
  <c r="I49" i="18"/>
  <c r="I43" i="18"/>
  <c r="I41" i="18"/>
  <c r="AM185" i="13"/>
  <c r="AO185" i="13"/>
  <c r="AQ185" i="13"/>
  <c r="AS185" i="13"/>
  <c r="AM184" i="13"/>
  <c r="AO184" i="13"/>
  <c r="AQ184" i="13"/>
  <c r="AS184" i="13"/>
  <c r="AM183" i="13"/>
  <c r="AO183" i="13"/>
  <c r="AQ183" i="13"/>
  <c r="AS183" i="13"/>
  <c r="AM175" i="13"/>
  <c r="AO175" i="13"/>
  <c r="AQ175" i="13"/>
  <c r="AS175" i="13"/>
  <c r="AM174" i="13"/>
  <c r="AO174" i="13"/>
  <c r="AQ174" i="13"/>
  <c r="AS174" i="13"/>
  <c r="AM172" i="13"/>
  <c r="AO172" i="13"/>
  <c r="AQ172" i="13"/>
  <c r="AS172" i="13"/>
  <c r="AM170" i="13"/>
  <c r="AN170" i="13"/>
  <c r="AR170" i="13"/>
  <c r="AM169" i="13"/>
  <c r="AN169" i="13"/>
  <c r="AR169" i="13"/>
  <c r="AM168" i="13"/>
  <c r="AN168" i="13"/>
  <c r="AR168" i="13"/>
  <c r="AM163" i="13"/>
  <c r="AO163" i="13"/>
  <c r="AQ163" i="13"/>
  <c r="AS163" i="13"/>
  <c r="AM162" i="13"/>
  <c r="AN162" i="13"/>
  <c r="AR162" i="13"/>
  <c r="AM161" i="13"/>
  <c r="AN161" i="13"/>
  <c r="AR161" i="13"/>
  <c r="AM160" i="13"/>
  <c r="AN160" i="13"/>
  <c r="AR160" i="13"/>
  <c r="AM159" i="13"/>
  <c r="AN159" i="13"/>
  <c r="AR159" i="13"/>
  <c r="AM158" i="13"/>
  <c r="AO158" i="13"/>
  <c r="AQ158" i="13"/>
  <c r="AS158" i="13"/>
  <c r="AM154" i="13"/>
  <c r="AN154" i="13"/>
  <c r="AR154" i="13"/>
  <c r="AM153" i="13"/>
  <c r="AN153" i="13"/>
  <c r="AR153" i="13"/>
  <c r="AM152" i="13"/>
  <c r="AO152" i="13"/>
  <c r="AQ152" i="13"/>
  <c r="AS152" i="13"/>
  <c r="AR207" i="13"/>
  <c r="AN207" i="13"/>
  <c r="AR206" i="13"/>
  <c r="AN206" i="13"/>
  <c r="AR204" i="13"/>
  <c r="AN204" i="13"/>
  <c r="AR203" i="13"/>
  <c r="AN203" i="13"/>
  <c r="AS200" i="13"/>
  <c r="AQ200" i="13"/>
  <c r="AO200" i="13"/>
  <c r="AR199" i="13"/>
  <c r="AN199" i="13"/>
  <c r="AS197" i="13"/>
  <c r="AQ197" i="13"/>
  <c r="AO197" i="13"/>
  <c r="AR195" i="13"/>
  <c r="AN195" i="13"/>
  <c r="AR193" i="13"/>
  <c r="AN193" i="13"/>
  <c r="AS192" i="13"/>
  <c r="AQ192" i="13"/>
  <c r="AO192" i="13"/>
  <c r="AR190" i="13"/>
  <c r="AN190" i="13"/>
  <c r="AR189" i="13"/>
  <c r="AN189" i="13"/>
  <c r="AR185" i="13"/>
  <c r="AN185" i="13"/>
  <c r="AR184" i="13"/>
  <c r="AN184" i="13"/>
  <c r="AR183" i="13"/>
  <c r="AN183" i="13"/>
  <c r="AR175" i="13"/>
  <c r="AN175" i="13"/>
  <c r="AR174" i="13"/>
  <c r="AN174" i="13"/>
  <c r="AR172" i="13"/>
  <c r="AN172" i="13"/>
  <c r="AP170" i="13"/>
  <c r="AP169" i="13"/>
  <c r="AP168" i="13"/>
  <c r="AR163" i="13"/>
  <c r="AN163" i="13"/>
  <c r="AP162" i="13"/>
  <c r="AP161" i="13"/>
  <c r="AP160" i="13"/>
  <c r="AP159" i="13"/>
  <c r="AR158" i="13"/>
  <c r="AN158" i="13"/>
  <c r="AP154" i="13"/>
  <c r="AP153" i="13"/>
  <c r="AR152" i="13"/>
  <c r="AN152" i="13"/>
  <c r="AS129" i="13"/>
  <c r="AQ129" i="13"/>
  <c r="AO129" i="13"/>
  <c r="AR128" i="13"/>
  <c r="AN128" i="13"/>
  <c r="AS126" i="13"/>
  <c r="AQ126" i="13"/>
  <c r="AO126" i="13"/>
  <c r="AS121" i="13"/>
  <c r="AQ121" i="13"/>
  <c r="AO121" i="13"/>
  <c r="AS120" i="13"/>
  <c r="AQ120" i="13"/>
  <c r="AO120" i="13"/>
  <c r="AS119" i="13"/>
  <c r="AQ119" i="13"/>
  <c r="AO119" i="13"/>
  <c r="AR114" i="13"/>
  <c r="AN114" i="13"/>
  <c r="AR112" i="13"/>
  <c r="AN112" i="13"/>
  <c r="AS111" i="13"/>
  <c r="AQ111" i="13"/>
  <c r="AO111" i="13"/>
  <c r="AS110" i="13"/>
  <c r="AQ110" i="13"/>
  <c r="AO110" i="13"/>
  <c r="AS109" i="13"/>
  <c r="AQ109" i="13"/>
  <c r="AO109" i="13"/>
  <c r="AT106" i="13"/>
  <c r="AP106" i="13"/>
  <c r="AS104" i="13"/>
  <c r="AQ104" i="13"/>
  <c r="AO104" i="13"/>
  <c r="AS103" i="13"/>
  <c r="AQ103" i="13"/>
  <c r="AO103" i="13"/>
  <c r="AS102" i="13"/>
  <c r="AQ102" i="13"/>
  <c r="AO102" i="13"/>
  <c r="AR101" i="13"/>
  <c r="AR100" i="13"/>
  <c r="AS99" i="13"/>
  <c r="AQ99" i="13"/>
  <c r="AO99" i="13"/>
  <c r="AS98" i="13"/>
  <c r="AQ98" i="13"/>
  <c r="AO98" i="13"/>
  <c r="AS97" i="13"/>
  <c r="AQ97" i="13"/>
  <c r="AO97" i="13"/>
  <c r="AR93" i="13"/>
  <c r="AN93" i="13"/>
  <c r="AS92" i="13"/>
  <c r="AQ92" i="13"/>
  <c r="AO92" i="13"/>
  <c r="AR89" i="13"/>
  <c r="AN89" i="13"/>
  <c r="AS86" i="13"/>
  <c r="AQ86" i="13"/>
  <c r="AO86" i="13"/>
  <c r="AR79" i="13"/>
  <c r="AN79" i="13"/>
  <c r="AR75" i="13"/>
  <c r="AN75" i="13"/>
  <c r="AR72" i="13"/>
  <c r="AN72" i="13"/>
  <c r="AS69" i="13"/>
  <c r="AQ69" i="13"/>
  <c r="AO69" i="13"/>
  <c r="AS67" i="13"/>
  <c r="AQ67" i="13"/>
  <c r="AO67" i="13"/>
  <c r="AS66" i="13"/>
  <c r="AQ66" i="13"/>
  <c r="AO66" i="13"/>
  <c r="AR65" i="13"/>
  <c r="AN65" i="13"/>
  <c r="AS64" i="13"/>
  <c r="AQ64" i="13"/>
  <c r="AO64" i="13"/>
  <c r="AS62" i="13"/>
  <c r="AQ62" i="13"/>
  <c r="AO62" i="13"/>
  <c r="AS61" i="13"/>
  <c r="AQ61" i="13"/>
  <c r="AO61" i="13"/>
  <c r="AS59" i="13"/>
  <c r="AQ59" i="13"/>
  <c r="AO59" i="13"/>
  <c r="AS58" i="13"/>
  <c r="AQ58" i="13"/>
  <c r="AO58" i="13"/>
  <c r="AM57" i="13"/>
  <c r="AO57" i="13"/>
  <c r="AQ57" i="13"/>
  <c r="AM56" i="13"/>
  <c r="AN56" i="13"/>
  <c r="AR56" i="13"/>
  <c r="AM55" i="13"/>
  <c r="AO55" i="13"/>
  <c r="AQ55" i="13"/>
  <c r="AS55" i="13"/>
  <c r="AM54" i="13"/>
  <c r="AO54" i="13"/>
  <c r="AQ54" i="13"/>
  <c r="AS54" i="13"/>
  <c r="AM48" i="13"/>
  <c r="AO48" i="13"/>
  <c r="AQ48" i="13"/>
  <c r="AS48" i="13"/>
  <c r="AM46" i="13"/>
  <c r="AO46" i="13"/>
  <c r="AQ46" i="13"/>
  <c r="AS46" i="13"/>
  <c r="I42" i="18"/>
  <c r="AM41" i="13"/>
  <c r="AO41" i="13"/>
  <c r="AQ41" i="13"/>
  <c r="AS41" i="13"/>
  <c r="AM38" i="13"/>
  <c r="AN38" i="13"/>
  <c r="AR38" i="13"/>
  <c r="AM35" i="13"/>
  <c r="AN35" i="13"/>
  <c r="AR35" i="13"/>
  <c r="E32" i="18"/>
  <c r="AR28" i="13"/>
  <c r="AR26" i="13"/>
  <c r="AR24" i="13"/>
  <c r="AR20" i="13"/>
  <c r="AR16" i="13"/>
  <c r="AR10" i="13"/>
  <c r="AR8" i="13"/>
  <c r="A144" i="18"/>
  <c r="C144" i="18"/>
  <c r="AR146" i="13"/>
  <c r="AN146" i="13"/>
  <c r="AR145" i="13"/>
  <c r="AN145" i="13"/>
  <c r="AR141" i="13"/>
  <c r="AN141" i="13"/>
  <c r="AS140" i="13"/>
  <c r="AQ140" i="13"/>
  <c r="AO140" i="13"/>
  <c r="AS139" i="13"/>
  <c r="AQ139" i="13"/>
  <c r="AO139" i="13"/>
  <c r="AS137" i="13"/>
  <c r="AQ137" i="13"/>
  <c r="AO137" i="13"/>
  <c r="AS135" i="13"/>
  <c r="AQ135" i="13"/>
  <c r="AO135" i="13"/>
  <c r="AS134" i="13"/>
  <c r="AQ134" i="13"/>
  <c r="AO134" i="13"/>
  <c r="AM32" i="13"/>
  <c r="AN32" i="13"/>
  <c r="AR32" i="13"/>
  <c r="AM30" i="13"/>
  <c r="AN30" i="13"/>
  <c r="AR30" i="13"/>
  <c r="AM28" i="13"/>
  <c r="AO28" i="13"/>
  <c r="AQ28" i="13"/>
  <c r="AS28" i="13"/>
  <c r="AM26" i="13"/>
  <c r="AO26" i="13"/>
  <c r="AQ26" i="13"/>
  <c r="AS26" i="13"/>
  <c r="AM24" i="13"/>
  <c r="AO24" i="13"/>
  <c r="AQ24" i="13"/>
  <c r="AS24" i="13"/>
  <c r="AM22" i="13"/>
  <c r="AN22" i="13"/>
  <c r="AR22" i="13"/>
  <c r="AM20" i="13"/>
  <c r="AO20" i="13"/>
  <c r="AQ20" i="13"/>
  <c r="AS20" i="13"/>
  <c r="AM18" i="13"/>
  <c r="AN18" i="13"/>
  <c r="AR18" i="13"/>
  <c r="AM16" i="13"/>
  <c r="AO16" i="13"/>
  <c r="AQ16" i="13"/>
  <c r="AS16" i="13"/>
  <c r="AM14" i="13"/>
  <c r="AN14" i="13"/>
  <c r="AR14" i="13"/>
  <c r="AM12" i="13"/>
  <c r="AN12" i="13"/>
  <c r="AR12" i="13"/>
  <c r="AM10" i="13"/>
  <c r="AO10" i="13"/>
  <c r="AQ10" i="13"/>
  <c r="AS10" i="13"/>
  <c r="AM8" i="13"/>
  <c r="AO8" i="13"/>
  <c r="AQ8" i="13"/>
  <c r="AS8" i="13"/>
  <c r="A50" i="18"/>
  <c r="C50" i="18"/>
  <c r="A34" i="18"/>
  <c r="G34" i="18"/>
  <c r="I55" i="18"/>
  <c r="X48" i="56"/>
  <c r="T36" i="56"/>
  <c r="W34" i="56"/>
  <c r="I36" i="18"/>
  <c r="X32" i="56"/>
  <c r="U28" i="56"/>
  <c r="J207" i="36"/>
  <c r="E19" i="34"/>
  <c r="T34" i="40"/>
  <c r="K64" i="36"/>
  <c r="K48" i="36"/>
  <c r="J15" i="53"/>
  <c r="AL153" i="43"/>
  <c r="AM153" i="43"/>
  <c r="AL147" i="43"/>
  <c r="AM147" i="43"/>
  <c r="AM157" i="43"/>
  <c r="AL157" i="43"/>
  <c r="AL151" i="43"/>
  <c r="AM151" i="43"/>
  <c r="AL155" i="43"/>
  <c r="AM155" i="43"/>
  <c r="AM149" i="43"/>
  <c r="AL149" i="43"/>
  <c r="AL156" i="43"/>
  <c r="AM156" i="43"/>
  <c r="AL152" i="43"/>
  <c r="AM152" i="43"/>
  <c r="AL148" i="43"/>
  <c r="AM148" i="43"/>
  <c r="AL154" i="43"/>
  <c r="AM154" i="43"/>
  <c r="AL150" i="43"/>
  <c r="AM150" i="43"/>
  <c r="I149" i="18"/>
  <c r="S14" i="43"/>
  <c r="S126" i="43"/>
  <c r="S47" i="43"/>
  <c r="S79" i="43"/>
  <c r="S91" i="43"/>
  <c r="S132" i="43"/>
  <c r="S9" i="43"/>
  <c r="S39" i="43"/>
  <c r="S141" i="43"/>
  <c r="S153" i="43"/>
  <c r="S68" i="43"/>
  <c r="S156" i="43"/>
  <c r="S117" i="43"/>
  <c r="S119" i="43"/>
  <c r="S3" i="43"/>
  <c r="S107" i="43"/>
  <c r="S104" i="43"/>
  <c r="S18" i="43"/>
  <c r="S15" i="43"/>
  <c r="S55" i="43"/>
  <c r="S56" i="43"/>
  <c r="S94" i="43"/>
  <c r="S127" i="43"/>
  <c r="S142" i="43"/>
  <c r="S46" i="43"/>
  <c r="S113" i="43"/>
  <c r="S49" i="43"/>
  <c r="S108" i="43"/>
  <c r="S148" i="43"/>
  <c r="S70" i="43"/>
  <c r="S33" i="43"/>
  <c r="S12" i="43"/>
  <c r="I117" i="18"/>
  <c r="J19" i="39"/>
  <c r="K19" i="42" s="1"/>
  <c r="I133" i="18"/>
  <c r="F118" i="42"/>
  <c r="T11" i="43"/>
  <c r="T119" i="43"/>
  <c r="T106" i="43"/>
  <c r="T88" i="43"/>
  <c r="T65" i="43"/>
  <c r="T123" i="43"/>
  <c r="T54" i="43"/>
  <c r="T96" i="43"/>
  <c r="T2" i="43"/>
  <c r="T126" i="43"/>
  <c r="T26" i="43"/>
  <c r="T13" i="43"/>
  <c r="T49" i="43"/>
  <c r="T92" i="43"/>
  <c r="T72" i="43"/>
  <c r="T47" i="43"/>
  <c r="T155" i="43"/>
  <c r="T130" i="43"/>
  <c r="T107" i="43"/>
  <c r="T154" i="43"/>
  <c r="U113" i="43"/>
  <c r="S75" i="43"/>
  <c r="S115" i="43"/>
  <c r="S38" i="43"/>
  <c r="S7" i="43"/>
  <c r="S25" i="43"/>
  <c r="S63" i="43"/>
  <c r="S45" i="43"/>
  <c r="S23" i="43"/>
  <c r="S74" i="43"/>
  <c r="S6" i="43"/>
  <c r="S155" i="43"/>
  <c r="S122" i="43"/>
  <c r="S48" i="43"/>
  <c r="S112" i="43"/>
  <c r="S111" i="43"/>
  <c r="U121" i="43"/>
  <c r="S121" i="43"/>
  <c r="U58" i="43"/>
  <c r="U98" i="43"/>
  <c r="S98" i="43"/>
  <c r="U54" i="43"/>
  <c r="S54" i="43"/>
  <c r="U94" i="43"/>
  <c r="U149" i="43"/>
  <c r="S149" i="43"/>
  <c r="U132" i="43"/>
  <c r="U66" i="43"/>
  <c r="S66" i="43"/>
  <c r="S31" i="43"/>
  <c r="U108" i="43"/>
  <c r="U145" i="43"/>
  <c r="S145" i="43"/>
  <c r="U131" i="43"/>
  <c r="S131" i="43"/>
  <c r="U12" i="43"/>
  <c r="S10" i="43"/>
  <c r="S73" i="43"/>
  <c r="U119" i="43"/>
  <c r="U43" i="43"/>
  <c r="S43" i="43"/>
  <c r="U79" i="43"/>
  <c r="U141" i="43"/>
  <c r="U120" i="43"/>
  <c r="S135" i="43"/>
  <c r="U90" i="43"/>
  <c r="S90" i="43"/>
  <c r="S11" i="43"/>
  <c r="S40" i="43"/>
  <c r="U97" i="43"/>
  <c r="U115" i="43"/>
  <c r="U136" i="43"/>
  <c r="S136" i="43"/>
  <c r="U22" i="43"/>
  <c r="D24" i="57"/>
  <c r="C151" i="36"/>
  <c r="A151" i="36"/>
  <c r="J131" i="36"/>
  <c r="J65" i="36"/>
  <c r="E9" i="44"/>
  <c r="B1" i="59"/>
  <c r="B1" i="60"/>
  <c r="T147" i="40"/>
  <c r="J109" i="36"/>
  <c r="C91" i="36"/>
  <c r="M91" i="36" s="1"/>
  <c r="J87" i="36"/>
  <c r="J39" i="36"/>
  <c r="T126" i="40"/>
  <c r="J188" i="36"/>
  <c r="T22" i="43"/>
  <c r="T80" i="43"/>
  <c r="T125" i="43"/>
  <c r="T58" i="43"/>
  <c r="T151" i="43"/>
  <c r="T94" i="43"/>
  <c r="T140" i="43"/>
  <c r="T132" i="43"/>
  <c r="T31" i="43"/>
  <c r="T108" i="43"/>
  <c r="T85" i="43"/>
  <c r="T12" i="43"/>
  <c r="T10" i="43"/>
  <c r="T83" i="43"/>
  <c r="T73" i="43"/>
  <c r="T102" i="43"/>
  <c r="T134" i="43"/>
  <c r="T27" i="43"/>
  <c r="T86" i="43"/>
  <c r="T30" i="43"/>
  <c r="T42" i="43"/>
  <c r="T55" i="43"/>
  <c r="T76" i="43"/>
  <c r="T79" i="43"/>
  <c r="T17" i="43"/>
  <c r="T113" i="43"/>
  <c r="T135" i="43"/>
  <c r="C1" i="24"/>
  <c r="U29" i="43"/>
  <c r="S61" i="43"/>
  <c r="S16" i="43"/>
  <c r="S44" i="43"/>
  <c r="S51" i="43"/>
  <c r="S53" i="43"/>
  <c r="S92" i="43"/>
  <c r="U99" i="43"/>
  <c r="S99" i="43"/>
  <c r="U150" i="43"/>
  <c r="S150" i="43"/>
  <c r="U36" i="43"/>
  <c r="S36" i="43"/>
  <c r="U83" i="43"/>
  <c r="S83" i="43"/>
  <c r="U134" i="43"/>
  <c r="S134" i="43"/>
  <c r="U27" i="43"/>
  <c r="S27" i="43"/>
  <c r="U92" i="43"/>
  <c r="U152" i="43"/>
  <c r="S152" i="43"/>
  <c r="U50" i="43"/>
  <c r="U16" i="43"/>
  <c r="U154" i="43"/>
  <c r="S154" i="43"/>
  <c r="U57" i="43"/>
  <c r="S157" i="43"/>
  <c r="U53" i="43"/>
  <c r="S144" i="43"/>
  <c r="U7" i="43"/>
  <c r="S5" i="43"/>
  <c r="S86" i="43"/>
  <c r="S29" i="43"/>
  <c r="S50" i="43"/>
  <c r="S72" i="43"/>
  <c r="S62" i="43"/>
  <c r="S110" i="43"/>
  <c r="S106" i="43"/>
  <c r="S67" i="43"/>
  <c r="S17" i="43"/>
  <c r="S26" i="43"/>
  <c r="U151" i="43"/>
  <c r="S151" i="43"/>
  <c r="U140" i="43"/>
  <c r="S140" i="43"/>
  <c r="U71" i="43"/>
  <c r="S71" i="43"/>
  <c r="U85" i="43"/>
  <c r="S85" i="43"/>
  <c r="U116" i="43"/>
  <c r="S116" i="43"/>
  <c r="U28" i="43"/>
  <c r="S28" i="43"/>
  <c r="U49" i="43"/>
  <c r="U100" i="43"/>
  <c r="S100" i="43"/>
  <c r="U147" i="43"/>
  <c r="S147" i="43"/>
  <c r="U72" i="43"/>
  <c r="S103" i="43"/>
  <c r="U69" i="43"/>
  <c r="U88" i="43"/>
  <c r="U125" i="43"/>
  <c r="U18" i="43"/>
  <c r="U110" i="43"/>
  <c r="U156" i="43"/>
  <c r="U40" i="43"/>
  <c r="U157" i="43"/>
  <c r="U11" i="43"/>
  <c r="U62" i="43"/>
  <c r="U91" i="43"/>
  <c r="U39" i="43"/>
  <c r="U45" i="43"/>
  <c r="U5" i="43"/>
  <c r="U14" i="43"/>
  <c r="U106" i="43"/>
  <c r="U15" i="43"/>
  <c r="U117" i="43"/>
  <c r="U103" i="43"/>
  <c r="U6" i="43"/>
  <c r="U93" i="43"/>
  <c r="U76" i="43"/>
  <c r="U55" i="43"/>
  <c r="U42" i="43"/>
  <c r="U95" i="43"/>
  <c r="U143" i="43"/>
  <c r="U30" i="43"/>
  <c r="U67" i="43"/>
  <c r="U109" i="43"/>
  <c r="U89" i="43"/>
  <c r="U86" i="43"/>
  <c r="U21" i="43"/>
  <c r="U122" i="43"/>
  <c r="U59" i="43"/>
  <c r="U118" i="43"/>
  <c r="U139" i="43"/>
  <c r="U48" i="43"/>
  <c r="U102" i="43"/>
  <c r="U138" i="43"/>
  <c r="U13" i="43"/>
  <c r="U112" i="43"/>
  <c r="U32" i="43"/>
  <c r="U105" i="43"/>
  <c r="U41" i="43"/>
  <c r="U26" i="43"/>
  <c r="U133" i="43"/>
  <c r="U128" i="43"/>
  <c r="U8" i="43"/>
  <c r="U2" i="43"/>
  <c r="U96" i="43"/>
  <c r="U34" i="43"/>
  <c r="U84" i="43"/>
  <c r="S4" i="43"/>
  <c r="S80" i="43"/>
  <c r="S137" i="43"/>
  <c r="S24" i="43"/>
  <c r="S65" i="43"/>
  <c r="S60" i="43"/>
  <c r="S22" i="43"/>
  <c r="S64" i="43"/>
  <c r="S57" i="43"/>
  <c r="S123" i="43"/>
  <c r="S120" i="43"/>
  <c r="S130" i="43"/>
  <c r="S93" i="43"/>
  <c r="S76" i="43"/>
  <c r="S42" i="43"/>
  <c r="S95" i="43"/>
  <c r="S143" i="43"/>
  <c r="S109" i="43"/>
  <c r="S89" i="43"/>
  <c r="S21" i="43"/>
  <c r="S59" i="43"/>
  <c r="S118" i="43"/>
  <c r="S139" i="43"/>
  <c r="S102" i="43"/>
  <c r="S138" i="43"/>
  <c r="S13" i="43"/>
  <c r="S32" i="43"/>
  <c r="S105" i="43"/>
  <c r="S41" i="43"/>
  <c r="S133" i="43"/>
  <c r="S128" i="43"/>
  <c r="S8" i="43"/>
  <c r="S2" i="43"/>
  <c r="S96" i="43"/>
  <c r="S34" i="43"/>
  <c r="S84" i="43"/>
  <c r="U20" i="43"/>
  <c r="S20" i="43"/>
  <c r="U4" i="43"/>
  <c r="S125" i="43"/>
  <c r="U24" i="43"/>
  <c r="U80" i="43"/>
  <c r="AM145" i="43"/>
  <c r="AL145" i="43"/>
  <c r="AM143" i="43"/>
  <c r="AL143" i="43"/>
  <c r="AM141" i="43"/>
  <c r="AL141" i="43"/>
  <c r="AM139" i="43"/>
  <c r="AL139" i="43"/>
  <c r="AM137" i="43"/>
  <c r="AL137" i="43"/>
  <c r="AM135" i="43"/>
  <c r="AL135" i="43"/>
  <c r="AM133" i="43"/>
  <c r="AL133" i="43"/>
  <c r="AM131" i="43"/>
  <c r="AL131" i="43"/>
  <c r="AM129" i="43"/>
  <c r="AL129" i="43"/>
  <c r="AM127" i="43"/>
  <c r="AL127" i="43"/>
  <c r="AM125" i="43"/>
  <c r="AL125" i="43"/>
  <c r="AM123" i="43"/>
  <c r="AL123" i="43"/>
  <c r="AB121" i="43"/>
  <c r="AA121" i="43" s="1"/>
  <c r="AM121" i="43"/>
  <c r="AL121" i="43"/>
  <c r="AB119" i="43"/>
  <c r="AA119" i="43" s="1"/>
  <c r="AM119" i="43"/>
  <c r="AL119" i="43"/>
  <c r="AB117" i="43"/>
  <c r="AA117" i="43" s="1"/>
  <c r="AM117" i="43"/>
  <c r="AL117" i="43"/>
  <c r="AB115" i="43"/>
  <c r="AA115" i="43" s="1"/>
  <c r="AM115" i="43"/>
  <c r="AL115" i="43"/>
  <c r="AB112" i="43"/>
  <c r="AA112" i="43" s="1"/>
  <c r="AM112" i="43"/>
  <c r="AL112" i="43"/>
  <c r="AB110" i="43"/>
  <c r="AA110" i="43" s="1"/>
  <c r="AM110" i="43"/>
  <c r="AL110" i="43"/>
  <c r="AB109" i="43"/>
  <c r="AA109" i="43" s="1"/>
  <c r="AM109" i="43"/>
  <c r="AL109" i="43"/>
  <c r="AB107" i="43"/>
  <c r="AA107" i="43" s="1"/>
  <c r="AM107" i="43"/>
  <c r="AL107" i="43"/>
  <c r="AB104" i="43"/>
  <c r="AA104" i="43" s="1"/>
  <c r="AL104" i="43"/>
  <c r="AM104" i="43"/>
  <c r="AB102" i="43"/>
  <c r="AA102" i="43" s="1"/>
  <c r="AL102" i="43"/>
  <c r="AM102" i="43"/>
  <c r="AB101" i="43"/>
  <c r="AA101" i="43" s="1"/>
  <c r="AM101" i="43"/>
  <c r="AL101" i="43"/>
  <c r="AB99" i="43"/>
  <c r="AA99" i="43" s="1"/>
  <c r="AM99" i="43"/>
  <c r="AL99" i="43"/>
  <c r="AB96" i="43"/>
  <c r="AA96" i="43" s="1"/>
  <c r="AL96" i="43"/>
  <c r="AM96" i="43"/>
  <c r="AB94" i="43"/>
  <c r="AA94" i="43" s="1"/>
  <c r="AL94" i="43"/>
  <c r="AM94" i="43"/>
  <c r="AB93" i="43"/>
  <c r="AA93" i="43" s="1"/>
  <c r="AM93" i="43"/>
  <c r="AL93" i="43"/>
  <c r="AB91" i="43"/>
  <c r="AA91" i="43" s="1"/>
  <c r="AM91" i="43"/>
  <c r="AL91" i="43"/>
  <c r="AB88" i="43"/>
  <c r="AA88" i="43" s="1"/>
  <c r="AL88" i="43"/>
  <c r="AM88" i="43"/>
  <c r="AB86" i="43"/>
  <c r="AA86" i="43" s="1"/>
  <c r="AL86" i="43"/>
  <c r="AM86" i="43"/>
  <c r="AB85" i="43"/>
  <c r="AA85" i="43" s="1"/>
  <c r="AM85" i="43"/>
  <c r="AL85" i="43"/>
  <c r="AB82" i="43"/>
  <c r="AA82" i="43" s="1"/>
  <c r="AL82" i="43"/>
  <c r="AM82" i="43"/>
  <c r="AB81" i="43"/>
  <c r="AA81" i="43" s="1"/>
  <c r="AM81" i="43"/>
  <c r="AL81" i="43"/>
  <c r="AB77" i="43"/>
  <c r="AA77" i="43" s="1"/>
  <c r="AM77" i="43"/>
  <c r="AL77" i="43"/>
  <c r="AB73" i="43"/>
  <c r="AA73" i="43" s="1"/>
  <c r="AM73" i="43"/>
  <c r="AL73" i="43"/>
  <c r="AB72" i="43"/>
  <c r="AA72" i="43" s="1"/>
  <c r="AL72" i="43"/>
  <c r="AM72" i="43"/>
  <c r="AB71" i="43"/>
  <c r="AA71" i="43" s="1"/>
  <c r="AM71" i="43"/>
  <c r="AL71" i="43"/>
  <c r="AB66" i="43"/>
  <c r="AA66" i="43" s="1"/>
  <c r="AL66" i="43"/>
  <c r="AM66" i="43"/>
  <c r="AB65" i="43"/>
  <c r="AA65" i="43" s="1"/>
  <c r="AM65" i="43"/>
  <c r="AL65" i="43"/>
  <c r="AB64" i="43"/>
  <c r="AA64" i="43" s="1"/>
  <c r="AL64" i="43"/>
  <c r="AM64" i="43"/>
  <c r="AB60" i="43"/>
  <c r="AA60" i="43" s="1"/>
  <c r="AL60" i="43"/>
  <c r="AM60" i="43"/>
  <c r="AB59" i="43"/>
  <c r="AA59" i="43" s="1"/>
  <c r="AM59" i="43"/>
  <c r="AL59" i="43"/>
  <c r="AB58" i="43"/>
  <c r="AA58" i="43" s="1"/>
  <c r="AL58" i="43"/>
  <c r="AM58" i="43"/>
  <c r="AM146" i="43"/>
  <c r="AL146" i="43"/>
  <c r="AM144" i="43"/>
  <c r="AL144" i="43"/>
  <c r="AM142" i="43"/>
  <c r="AL142" i="43"/>
  <c r="AM140" i="43"/>
  <c r="AL140" i="43"/>
  <c r="AM138" i="43"/>
  <c r="AL138" i="43"/>
  <c r="AM136" i="43"/>
  <c r="AL136" i="43"/>
  <c r="AM134" i="43"/>
  <c r="AL134" i="43"/>
  <c r="AM132" i="43"/>
  <c r="AL132" i="43"/>
  <c r="AM130" i="43"/>
  <c r="AL130" i="43"/>
  <c r="AM128" i="43"/>
  <c r="AL128" i="43"/>
  <c r="AM126" i="43"/>
  <c r="AL126" i="43"/>
  <c r="AM124" i="43"/>
  <c r="AL124" i="43"/>
  <c r="AB122" i="43"/>
  <c r="AA122" i="43" s="1"/>
  <c r="AM122" i="43"/>
  <c r="AL122" i="43"/>
  <c r="AB120" i="43"/>
  <c r="AA120" i="43" s="1"/>
  <c r="AM120" i="43"/>
  <c r="AL120" i="43"/>
  <c r="AB118" i="43"/>
  <c r="AA118" i="43" s="1"/>
  <c r="AM118" i="43"/>
  <c r="AL118" i="43"/>
  <c r="AB116" i="43"/>
  <c r="AA116" i="43" s="1"/>
  <c r="AM116" i="43"/>
  <c r="AL116" i="43"/>
  <c r="AB114" i="43"/>
  <c r="AA114" i="43" s="1"/>
  <c r="AM114" i="43"/>
  <c r="AL114" i="43"/>
  <c r="AB113" i="43"/>
  <c r="AA113" i="43" s="1"/>
  <c r="AM113" i="43"/>
  <c r="AL113" i="43"/>
  <c r="AB111" i="43"/>
  <c r="AA111" i="43" s="1"/>
  <c r="AM111" i="43"/>
  <c r="AL111" i="43"/>
  <c r="AB108" i="43"/>
  <c r="AA108" i="43" s="1"/>
  <c r="AL108" i="43"/>
  <c r="AM108" i="43"/>
  <c r="AB106" i="43"/>
  <c r="AA106" i="43" s="1"/>
  <c r="AL106" i="43"/>
  <c r="AM106" i="43"/>
  <c r="AB105" i="43"/>
  <c r="AA105" i="43" s="1"/>
  <c r="AM105" i="43"/>
  <c r="AL105" i="43"/>
  <c r="AB103" i="43"/>
  <c r="AA103" i="43" s="1"/>
  <c r="AM103" i="43"/>
  <c r="AL103" i="43"/>
  <c r="AB100" i="43"/>
  <c r="AA100" i="43" s="1"/>
  <c r="AL100" i="43"/>
  <c r="AM100" i="43"/>
  <c r="AB98" i="43"/>
  <c r="AA98" i="43" s="1"/>
  <c r="AL98" i="43"/>
  <c r="AM98" i="43"/>
  <c r="AB97" i="43"/>
  <c r="AA97" i="43" s="1"/>
  <c r="AM97" i="43"/>
  <c r="AL97" i="43"/>
  <c r="AB95" i="43"/>
  <c r="AA95" i="43" s="1"/>
  <c r="AM95" i="43"/>
  <c r="AL95" i="43"/>
  <c r="AB92" i="43"/>
  <c r="AA92" i="43" s="1"/>
  <c r="AL92" i="43"/>
  <c r="AM92" i="43"/>
  <c r="AB90" i="43"/>
  <c r="AA90" i="43" s="1"/>
  <c r="AL90" i="43"/>
  <c r="AM90" i="43"/>
  <c r="AB89" i="43"/>
  <c r="AA89" i="43" s="1"/>
  <c r="AM89" i="43"/>
  <c r="AL89" i="43"/>
  <c r="AB87" i="43"/>
  <c r="AA87" i="43" s="1"/>
  <c r="AM87" i="43"/>
  <c r="AL87" i="43"/>
  <c r="AB84" i="43"/>
  <c r="AA84" i="43" s="1"/>
  <c r="AL84" i="43"/>
  <c r="AM84" i="43"/>
  <c r="AB83" i="43"/>
  <c r="AA83" i="43" s="1"/>
  <c r="AM83" i="43"/>
  <c r="AL83" i="43"/>
  <c r="AB80" i="43"/>
  <c r="AA80" i="43" s="1"/>
  <c r="AL80" i="43"/>
  <c r="AM80" i="43"/>
  <c r="AB79" i="43"/>
  <c r="AA79" i="43" s="1"/>
  <c r="AM79" i="43"/>
  <c r="AL79" i="43"/>
  <c r="AB78" i="43"/>
  <c r="AA78" i="43" s="1"/>
  <c r="AL78" i="43"/>
  <c r="AM78" i="43"/>
  <c r="AB76" i="43"/>
  <c r="AA76" i="43" s="1"/>
  <c r="AL76" i="43"/>
  <c r="AM76" i="43"/>
  <c r="AB75" i="43"/>
  <c r="AA75" i="43" s="1"/>
  <c r="AM75" i="43"/>
  <c r="AL75" i="43"/>
  <c r="AB74" i="43"/>
  <c r="AA74" i="43" s="1"/>
  <c r="AL74" i="43"/>
  <c r="AM74" i="43"/>
  <c r="AB70" i="43"/>
  <c r="AA70" i="43" s="1"/>
  <c r="AL70" i="43"/>
  <c r="AM70" i="43"/>
  <c r="AB69" i="43"/>
  <c r="AA69" i="43" s="1"/>
  <c r="AM69" i="43"/>
  <c r="AL69" i="43"/>
  <c r="AB68" i="43"/>
  <c r="AA68" i="43" s="1"/>
  <c r="AL68" i="43"/>
  <c r="AM68" i="43"/>
  <c r="AB67" i="43"/>
  <c r="AA67" i="43" s="1"/>
  <c r="AM67" i="43"/>
  <c r="AL67" i="43"/>
  <c r="AB63" i="43"/>
  <c r="AA63" i="43" s="1"/>
  <c r="AM63" i="43"/>
  <c r="AL63" i="43"/>
  <c r="AB62" i="43"/>
  <c r="AA62" i="43" s="1"/>
  <c r="AL62" i="43"/>
  <c r="AM62" i="43"/>
  <c r="AB61" i="43"/>
  <c r="AA61" i="43" s="1"/>
  <c r="AM61" i="43"/>
  <c r="AL61" i="43"/>
  <c r="AB57" i="43"/>
  <c r="AA57" i="43" s="1"/>
  <c r="AM57" i="43"/>
  <c r="AL57" i="43"/>
  <c r="AM4" i="43"/>
  <c r="AL4" i="43"/>
  <c r="AL2" i="43"/>
  <c r="AM2" i="43"/>
  <c r="AL56" i="43"/>
  <c r="AM56" i="43"/>
  <c r="AL54" i="43"/>
  <c r="AM54" i="43"/>
  <c r="AL53" i="43"/>
  <c r="AM53" i="43"/>
  <c r="AL52" i="43"/>
  <c r="AM52" i="43"/>
  <c r="AL50" i="43"/>
  <c r="AM50" i="43"/>
  <c r="AL47" i="43"/>
  <c r="AM47" i="43"/>
  <c r="AL45" i="43"/>
  <c r="AM45" i="43"/>
  <c r="AL44" i="43"/>
  <c r="AM44" i="43"/>
  <c r="AL43" i="43"/>
  <c r="AM43" i="43"/>
  <c r="AL42" i="43"/>
  <c r="AM42" i="43"/>
  <c r="AL41" i="43"/>
  <c r="AM41" i="43"/>
  <c r="AL38" i="43"/>
  <c r="AM38" i="43"/>
  <c r="AL37" i="43"/>
  <c r="AM37" i="43"/>
  <c r="AL35" i="43"/>
  <c r="AM35" i="43"/>
  <c r="AL33" i="43"/>
  <c r="AM33" i="43"/>
  <c r="AL31" i="43"/>
  <c r="AM31" i="43"/>
  <c r="AL30" i="43"/>
  <c r="AM30" i="43"/>
  <c r="AL29" i="43"/>
  <c r="AM29" i="43"/>
  <c r="AL28" i="43"/>
  <c r="AM28" i="43"/>
  <c r="AL26" i="43"/>
  <c r="AM26" i="43"/>
  <c r="AL24" i="43"/>
  <c r="AM24" i="43"/>
  <c r="AL22" i="43"/>
  <c r="AM22" i="43"/>
  <c r="AL21" i="43"/>
  <c r="AM21" i="43"/>
  <c r="AL20" i="43"/>
  <c r="AM20" i="43"/>
  <c r="AL19" i="43"/>
  <c r="AM19" i="43"/>
  <c r="AL15" i="43"/>
  <c r="AM15" i="43"/>
  <c r="AL14" i="43"/>
  <c r="AM14" i="43"/>
  <c r="AL12" i="43"/>
  <c r="AM12" i="43"/>
  <c r="AL9" i="43"/>
  <c r="AM9" i="43"/>
  <c r="AL8" i="43"/>
  <c r="AM8" i="43"/>
  <c r="AL6" i="43"/>
  <c r="AM6" i="43"/>
  <c r="AL55" i="43"/>
  <c r="AM55" i="43"/>
  <c r="AL51" i="43"/>
  <c r="AM51" i="43"/>
  <c r="AL49" i="43"/>
  <c r="AM49" i="43"/>
  <c r="AL48" i="43"/>
  <c r="AM48" i="43"/>
  <c r="AL46" i="43"/>
  <c r="AM46" i="43"/>
  <c r="AL40" i="43"/>
  <c r="AM40" i="43"/>
  <c r="AL39" i="43"/>
  <c r="AM39" i="43"/>
  <c r="AL36" i="43"/>
  <c r="AM36" i="43"/>
  <c r="AL34" i="43"/>
  <c r="AM34" i="43"/>
  <c r="AL32" i="43"/>
  <c r="AM32" i="43"/>
  <c r="AL27" i="43"/>
  <c r="AM27" i="43"/>
  <c r="AL25" i="43"/>
  <c r="AM25" i="43"/>
  <c r="AL23" i="43"/>
  <c r="AM23" i="43"/>
  <c r="AL18" i="43"/>
  <c r="AM18" i="43"/>
  <c r="AL17" i="43"/>
  <c r="AM17" i="43"/>
  <c r="AL16" i="43"/>
  <c r="AM16" i="43"/>
  <c r="AL13" i="43"/>
  <c r="AM13" i="43"/>
  <c r="AL11" i="43"/>
  <c r="AM11" i="43"/>
  <c r="AL10" i="43"/>
  <c r="AM10" i="43"/>
  <c r="AL7" i="43"/>
  <c r="AM7" i="43"/>
  <c r="AL5" i="43"/>
  <c r="AM5" i="43"/>
  <c r="AL3" i="43"/>
  <c r="AM3" i="43"/>
  <c r="AB56" i="43"/>
  <c r="AA56" i="43" s="1"/>
  <c r="AB54" i="43"/>
  <c r="AA54" i="43" s="1"/>
  <c r="AB53" i="43"/>
  <c r="AA53" i="43" s="1"/>
  <c r="AB52" i="43"/>
  <c r="AA52" i="43" s="1"/>
  <c r="AB50" i="43"/>
  <c r="AA50" i="43" s="1"/>
  <c r="AB47" i="43"/>
  <c r="AA47" i="43" s="1"/>
  <c r="AB45" i="43"/>
  <c r="AA45" i="43" s="1"/>
  <c r="AB44" i="43"/>
  <c r="AA44" i="43" s="1"/>
  <c r="AB43" i="43"/>
  <c r="AA43" i="43" s="1"/>
  <c r="AB42" i="43"/>
  <c r="AA42" i="43" s="1"/>
  <c r="AB41" i="43"/>
  <c r="AA41" i="43" s="1"/>
  <c r="AB38" i="43"/>
  <c r="AA38" i="43" s="1"/>
  <c r="AB37" i="43"/>
  <c r="AA37" i="43" s="1"/>
  <c r="AB35" i="43"/>
  <c r="AA35" i="43" s="1"/>
  <c r="AB33" i="43"/>
  <c r="AA33" i="43" s="1"/>
  <c r="AB31" i="43"/>
  <c r="AA31" i="43" s="1"/>
  <c r="AB30" i="43"/>
  <c r="AA30" i="43" s="1"/>
  <c r="AB29" i="43"/>
  <c r="AA29" i="43" s="1"/>
  <c r="AB28" i="43"/>
  <c r="AA28" i="43" s="1"/>
  <c r="AB26" i="43"/>
  <c r="AA26" i="43" s="1"/>
  <c r="AB55" i="43"/>
  <c r="AA55" i="43" s="1"/>
  <c r="AB51" i="43"/>
  <c r="AA51" i="43" s="1"/>
  <c r="AB49" i="43"/>
  <c r="AA49" i="43" s="1"/>
  <c r="AB48" i="43"/>
  <c r="AA48" i="43" s="1"/>
  <c r="AB46" i="43"/>
  <c r="AA46" i="43" s="1"/>
  <c r="AB40" i="43"/>
  <c r="AA40" i="43" s="1"/>
  <c r="AB39" i="43"/>
  <c r="AA39" i="43" s="1"/>
  <c r="AB36" i="43"/>
  <c r="AA36" i="43" s="1"/>
  <c r="AB34" i="43"/>
  <c r="AA34" i="43" s="1"/>
  <c r="AB32" i="43"/>
  <c r="AA32" i="43" s="1"/>
  <c r="AB27" i="43"/>
  <c r="AA27" i="43" s="1"/>
  <c r="AB24" i="43"/>
  <c r="AA24" i="43" s="1"/>
  <c r="AB22" i="43"/>
  <c r="AA22" i="43" s="1"/>
  <c r="AB21" i="43"/>
  <c r="AA21" i="43" s="1"/>
  <c r="AB20" i="43"/>
  <c r="AA20" i="43" s="1"/>
  <c r="AB19" i="43"/>
  <c r="AA19" i="43" s="1"/>
  <c r="AB15" i="43"/>
  <c r="AA15" i="43" s="1"/>
  <c r="AB14" i="43"/>
  <c r="AA14" i="43" s="1"/>
  <c r="AB12" i="43"/>
  <c r="AA12" i="43" s="1"/>
  <c r="AB9" i="43"/>
  <c r="AA9" i="43" s="1"/>
  <c r="AB8" i="43"/>
  <c r="AA8" i="43" s="1"/>
  <c r="AB6" i="43"/>
  <c r="AA6" i="43" s="1"/>
  <c r="AB25" i="43"/>
  <c r="AA25" i="43" s="1"/>
  <c r="AB23" i="43"/>
  <c r="AA23" i="43" s="1"/>
  <c r="AB18" i="43"/>
  <c r="AA18" i="43" s="1"/>
  <c r="AB17" i="43"/>
  <c r="AA17" i="43" s="1"/>
  <c r="AB16" i="43"/>
  <c r="AA16" i="43" s="1"/>
  <c r="AB13" i="43"/>
  <c r="AA13" i="43" s="1"/>
  <c r="AB11" i="43"/>
  <c r="AA11" i="43" s="1"/>
  <c r="AB10" i="43"/>
  <c r="AA10" i="43" s="1"/>
  <c r="AB7" i="43"/>
  <c r="AA7" i="43" s="1"/>
  <c r="AB5" i="43"/>
  <c r="AA5" i="43" s="1"/>
  <c r="AB4" i="43"/>
  <c r="AA4" i="43" s="1"/>
  <c r="AB3" i="43"/>
  <c r="AA3" i="43" s="1"/>
  <c r="AB2" i="43"/>
  <c r="E66" i="57"/>
  <c r="I110" i="57"/>
  <c r="H118" i="42"/>
  <c r="D25" i="42"/>
  <c r="E41" i="42"/>
  <c r="C197" i="18"/>
  <c r="A197" i="18"/>
  <c r="C189" i="18"/>
  <c r="A189" i="18"/>
  <c r="C181" i="18"/>
  <c r="A181" i="18"/>
  <c r="C173" i="18"/>
  <c r="A173" i="18"/>
  <c r="C165" i="18"/>
  <c r="A165" i="18"/>
  <c r="C157" i="18"/>
  <c r="A157" i="18"/>
  <c r="C149" i="18"/>
  <c r="A149" i="18"/>
  <c r="C142" i="18"/>
  <c r="A142" i="18"/>
  <c r="C138" i="18"/>
  <c r="A138" i="18"/>
  <c r="C134" i="18"/>
  <c r="A134" i="18"/>
  <c r="C124" i="18"/>
  <c r="A124" i="18"/>
  <c r="C120" i="18"/>
  <c r="A120" i="18"/>
  <c r="C116" i="18"/>
  <c r="A116" i="18"/>
  <c r="C109" i="18"/>
  <c r="A109" i="18"/>
  <c r="C101" i="18"/>
  <c r="A101" i="18"/>
  <c r="C93" i="18"/>
  <c r="A93" i="18"/>
  <c r="C77" i="18"/>
  <c r="A77" i="18"/>
  <c r="C69" i="18"/>
  <c r="A69" i="18"/>
  <c r="C61" i="18"/>
  <c r="A61" i="18"/>
  <c r="C53" i="18"/>
  <c r="A53" i="18"/>
  <c r="C48" i="18"/>
  <c r="A48" i="18"/>
  <c r="C44" i="18"/>
  <c r="A44" i="18"/>
  <c r="C40" i="18"/>
  <c r="A40" i="18"/>
  <c r="C26" i="18"/>
  <c r="A26" i="18"/>
  <c r="C22" i="18"/>
  <c r="A22" i="18"/>
  <c r="C202" i="18"/>
  <c r="A202" i="18"/>
  <c r="C198" i="18"/>
  <c r="A198" i="18"/>
  <c r="C188" i="18"/>
  <c r="A188" i="18"/>
  <c r="C184" i="18"/>
  <c r="A184" i="18"/>
  <c r="C180" i="18"/>
  <c r="A180" i="18"/>
  <c r="C176" i="18"/>
  <c r="A176" i="18"/>
  <c r="C172" i="18"/>
  <c r="A172" i="18"/>
  <c r="C168" i="18"/>
  <c r="A168" i="18"/>
  <c r="C154" i="18"/>
  <c r="A154" i="18"/>
  <c r="C146" i="18"/>
  <c r="A146" i="18"/>
  <c r="C141" i="18"/>
  <c r="A141" i="18"/>
  <c r="C133" i="18"/>
  <c r="A133" i="18"/>
  <c r="C125" i="18"/>
  <c r="A125" i="18"/>
  <c r="C117" i="18"/>
  <c r="A117" i="18"/>
  <c r="C112" i="18"/>
  <c r="A112" i="18"/>
  <c r="C108" i="18"/>
  <c r="A108" i="18"/>
  <c r="C104" i="18"/>
  <c r="A104" i="18"/>
  <c r="C82" i="18"/>
  <c r="A82" i="18"/>
  <c r="C78" i="18"/>
  <c r="A78" i="18"/>
  <c r="C74" i="18"/>
  <c r="A74" i="18"/>
  <c r="C70" i="18"/>
  <c r="A70" i="18"/>
  <c r="C60" i="18"/>
  <c r="A60" i="18"/>
  <c r="C52" i="18"/>
  <c r="A52" i="18"/>
  <c r="C45" i="18"/>
  <c r="A45" i="18"/>
  <c r="C37" i="18"/>
  <c r="A37" i="18"/>
  <c r="C29" i="18"/>
  <c r="A29" i="18"/>
  <c r="C21" i="18"/>
  <c r="A21" i="18"/>
  <c r="T136" i="40"/>
  <c r="T115" i="40"/>
  <c r="P99" i="40"/>
  <c r="J119" i="36"/>
  <c r="C79" i="36"/>
  <c r="C77" i="36"/>
  <c r="J74" i="36"/>
  <c r="J71" i="36"/>
  <c r="C57" i="36"/>
  <c r="J18" i="39"/>
  <c r="K18" i="42" s="1"/>
  <c r="K103" i="36"/>
  <c r="I64" i="18"/>
  <c r="I84" i="18"/>
  <c r="F78" i="42"/>
  <c r="F1" i="11"/>
  <c r="AB220" i="43"/>
  <c r="AA220" i="43" s="1"/>
  <c r="AB219" i="43"/>
  <c r="AA219" i="43" s="1"/>
  <c r="AB218" i="43"/>
  <c r="AA218" i="43" s="1"/>
  <c r="AB217" i="43"/>
  <c r="AA217" i="43" s="1"/>
  <c r="AB216" i="43"/>
  <c r="AA216" i="43" s="1"/>
  <c r="AB215" i="43"/>
  <c r="AA215" i="43" s="1"/>
  <c r="AB214" i="43"/>
  <c r="AA214" i="43" s="1"/>
  <c r="AB213" i="43"/>
  <c r="AA213" i="43" s="1"/>
  <c r="AB212" i="43"/>
  <c r="AA212" i="43" s="1"/>
  <c r="AB211" i="43"/>
  <c r="AA211" i="43" s="1"/>
  <c r="AB210" i="43"/>
  <c r="AA210" i="43" s="1"/>
  <c r="AB209" i="43"/>
  <c r="AA209" i="43" s="1"/>
  <c r="AB208" i="43"/>
  <c r="AA208" i="43" s="1"/>
  <c r="AB207" i="43"/>
  <c r="AA207" i="43" s="1"/>
  <c r="AB206" i="43"/>
  <c r="AA206" i="43" s="1"/>
  <c r="AB205" i="43"/>
  <c r="AA205" i="43" s="1"/>
  <c r="AB204" i="43"/>
  <c r="AA204" i="43" s="1"/>
  <c r="AB203" i="43"/>
  <c r="AA203" i="43" s="1"/>
  <c r="AB202" i="43"/>
  <c r="AA202" i="43" s="1"/>
  <c r="AB201" i="43"/>
  <c r="AA201" i="43" s="1"/>
  <c r="AB200" i="43"/>
  <c r="AA200" i="43" s="1"/>
  <c r="AB199" i="43"/>
  <c r="AA199" i="43" s="1"/>
  <c r="AB198" i="43"/>
  <c r="AA198" i="43" s="1"/>
  <c r="AB197" i="43"/>
  <c r="AA197" i="43" s="1"/>
  <c r="AB196" i="43"/>
  <c r="AA196" i="43" s="1"/>
  <c r="AB195" i="43"/>
  <c r="AA195" i="43" s="1"/>
  <c r="AB194" i="43"/>
  <c r="AA194" i="43" s="1"/>
  <c r="AB193" i="43"/>
  <c r="AA193" i="43" s="1"/>
  <c r="AB192" i="43"/>
  <c r="AA192" i="43" s="1"/>
  <c r="AB191" i="43"/>
  <c r="AA191" i="43" s="1"/>
  <c r="AB190" i="43"/>
  <c r="AA190" i="43" s="1"/>
  <c r="AB189" i="43"/>
  <c r="AA189" i="43" s="1"/>
  <c r="AB188" i="43"/>
  <c r="AA188" i="43" s="1"/>
  <c r="AB187" i="43"/>
  <c r="AA187" i="43" s="1"/>
  <c r="AB186" i="43"/>
  <c r="AA186" i="43" s="1"/>
  <c r="AB185" i="43"/>
  <c r="AA185" i="43" s="1"/>
  <c r="AB184" i="43"/>
  <c r="AA184" i="43" s="1"/>
  <c r="AB183" i="43"/>
  <c r="AA183" i="43" s="1"/>
  <c r="AB182" i="43"/>
  <c r="AA182" i="43" s="1"/>
  <c r="AB181" i="43"/>
  <c r="AA181" i="43" s="1"/>
  <c r="AB180" i="43"/>
  <c r="AA180" i="43" s="1"/>
  <c r="AB179" i="43"/>
  <c r="AA179" i="43" s="1"/>
  <c r="AB178" i="43"/>
  <c r="AA178" i="43" s="1"/>
  <c r="AB177" i="43"/>
  <c r="AA177" i="43" s="1"/>
  <c r="AB176" i="43"/>
  <c r="AA176" i="43" s="1"/>
  <c r="AB175" i="43"/>
  <c r="AA175" i="43" s="1"/>
  <c r="AB174" i="43"/>
  <c r="AA174" i="43" s="1"/>
  <c r="AB173" i="43"/>
  <c r="AA173" i="43" s="1"/>
  <c r="AB172" i="43"/>
  <c r="AA172" i="43" s="1"/>
  <c r="AB171" i="43"/>
  <c r="AA171" i="43" s="1"/>
  <c r="AB170" i="43"/>
  <c r="AA170" i="43" s="1"/>
  <c r="AB169" i="43"/>
  <c r="AA169" i="43" s="1"/>
  <c r="AB168" i="43"/>
  <c r="AA168" i="43" s="1"/>
  <c r="AB167" i="43"/>
  <c r="AA167" i="43" s="1"/>
  <c r="AB166" i="43"/>
  <c r="AA166" i="43" s="1"/>
  <c r="AB165" i="43"/>
  <c r="AA165" i="43" s="1"/>
  <c r="AB164" i="43"/>
  <c r="AA164" i="43" s="1"/>
  <c r="AB163" i="43"/>
  <c r="AA163" i="43" s="1"/>
  <c r="AB162" i="43"/>
  <c r="AA162" i="43" s="1"/>
  <c r="AB161" i="43"/>
  <c r="AA161" i="43" s="1"/>
  <c r="AB160" i="43"/>
  <c r="AA160" i="43" s="1"/>
  <c r="AB159" i="43"/>
  <c r="AA159" i="43" s="1"/>
  <c r="AB158" i="43"/>
  <c r="AA158" i="43" s="1"/>
  <c r="AB157" i="43"/>
  <c r="AA157" i="43" s="1"/>
  <c r="AB156" i="43"/>
  <c r="AA156" i="43" s="1"/>
  <c r="AB155" i="43"/>
  <c r="AA155" i="43" s="1"/>
  <c r="AB154" i="43"/>
  <c r="AA154" i="43" s="1"/>
  <c r="AB153" i="43"/>
  <c r="AA153" i="43" s="1"/>
  <c r="AB152" i="43"/>
  <c r="AA152" i="43" s="1"/>
  <c r="AB151" i="43"/>
  <c r="AA151" i="43" s="1"/>
  <c r="AB150" i="43"/>
  <c r="AA150" i="43" s="1"/>
  <c r="AB149" i="43"/>
  <c r="AA149" i="43" s="1"/>
  <c r="AB148" i="43"/>
  <c r="AA148" i="43" s="1"/>
  <c r="AB147" i="43"/>
  <c r="AA147" i="43" s="1"/>
  <c r="AB146" i="43"/>
  <c r="AA146" i="43" s="1"/>
  <c r="AB145" i="43"/>
  <c r="AA145" i="43" s="1"/>
  <c r="AB144" i="43"/>
  <c r="AA144" i="43" s="1"/>
  <c r="AB143" i="43"/>
  <c r="AA143" i="43" s="1"/>
  <c r="AB142" i="43"/>
  <c r="AA142" i="43" s="1"/>
  <c r="AB141" i="43"/>
  <c r="AA141" i="43" s="1"/>
  <c r="AB140" i="43"/>
  <c r="AA140" i="43" s="1"/>
  <c r="AB139" i="43"/>
  <c r="AA139" i="43" s="1"/>
  <c r="AB138" i="43"/>
  <c r="AA138" i="43" s="1"/>
  <c r="AB137" i="43"/>
  <c r="AA137" i="43" s="1"/>
  <c r="AB136" i="43"/>
  <c r="AA136" i="43" s="1"/>
  <c r="AB135" i="43"/>
  <c r="AA135" i="43" s="1"/>
  <c r="AB134" i="43"/>
  <c r="AA134" i="43" s="1"/>
  <c r="AB133" i="43"/>
  <c r="AA133" i="43" s="1"/>
  <c r="AB132" i="43"/>
  <c r="AA132" i="43" s="1"/>
  <c r="AB131" i="43"/>
  <c r="AA131" i="43" s="1"/>
  <c r="AB130" i="43"/>
  <c r="AA130" i="43" s="1"/>
  <c r="AB129" i="43"/>
  <c r="AA129" i="43" s="1"/>
  <c r="AB128" i="43"/>
  <c r="AA128" i="43" s="1"/>
  <c r="AB127" i="43"/>
  <c r="AA127" i="43" s="1"/>
  <c r="AB126" i="43"/>
  <c r="AA126" i="43" s="1"/>
  <c r="AB125" i="43"/>
  <c r="AA125" i="43" s="1"/>
  <c r="AB124" i="43"/>
  <c r="AA124" i="43" s="1"/>
  <c r="AB123" i="43"/>
  <c r="AA123" i="43" s="1"/>
  <c r="T45" i="43"/>
  <c r="T29" i="43"/>
  <c r="T7" i="43"/>
  <c r="T97" i="43"/>
  <c r="B1" i="55"/>
  <c r="B1" i="40"/>
  <c r="B1" i="54"/>
  <c r="B1" i="56"/>
  <c r="B1" i="37"/>
  <c r="B1" i="39"/>
  <c r="B1" i="18"/>
  <c r="D30" i="57"/>
  <c r="J79" i="57"/>
  <c r="E40" i="57"/>
  <c r="J87" i="57"/>
  <c r="I36" i="57"/>
  <c r="D32" i="57"/>
  <c r="G65" i="57"/>
  <c r="I28" i="57"/>
  <c r="I71" i="57"/>
  <c r="I44" i="57"/>
  <c r="A26" i="57"/>
  <c r="D67" i="57"/>
  <c r="K59" i="57"/>
  <c r="H107" i="57"/>
  <c r="J107" i="57"/>
  <c r="H111" i="57"/>
  <c r="I111" i="57"/>
  <c r="I105" i="57"/>
  <c r="E171" i="57"/>
  <c r="F205" i="57"/>
  <c r="J13" i="39"/>
  <c r="K13" i="42" s="1"/>
  <c r="J62" i="42"/>
  <c r="E158" i="42"/>
  <c r="A139" i="42"/>
  <c r="A64" i="39"/>
  <c r="A78" i="39"/>
  <c r="C13" i="18"/>
  <c r="A13" i="18"/>
  <c r="D62" i="42"/>
  <c r="I78" i="42"/>
  <c r="A154" i="39"/>
  <c r="E202" i="42"/>
  <c r="A9" i="39"/>
  <c r="H62" i="42"/>
  <c r="E62" i="42"/>
  <c r="D78" i="42"/>
  <c r="H78" i="42"/>
  <c r="A144" i="39"/>
  <c r="A85" i="42"/>
  <c r="A80" i="39"/>
  <c r="A150" i="39"/>
  <c r="A97" i="39"/>
  <c r="C12" i="18"/>
  <c r="A12" i="18"/>
  <c r="I139" i="18"/>
  <c r="I32" i="18"/>
  <c r="K53" i="36"/>
  <c r="C11" i="18"/>
  <c r="A11" i="18"/>
  <c r="C9" i="18"/>
  <c r="A9" i="18"/>
  <c r="C7" i="18"/>
  <c r="A7" i="18"/>
  <c r="I175" i="18"/>
  <c r="G158" i="42"/>
  <c r="J158" i="42"/>
  <c r="A85" i="39"/>
  <c r="A87" i="39"/>
  <c r="J118" i="42"/>
  <c r="I118" i="42"/>
  <c r="A33" i="39"/>
  <c r="A43" i="39"/>
  <c r="A173" i="39"/>
  <c r="C32" i="18"/>
  <c r="C207" i="36"/>
  <c r="J205" i="36"/>
  <c r="J199" i="36"/>
  <c r="C198" i="36"/>
  <c r="C188" i="36"/>
  <c r="J182" i="36"/>
  <c r="J179" i="36"/>
  <c r="C175" i="36"/>
  <c r="C125" i="36"/>
  <c r="J117" i="36"/>
  <c r="J116" i="36"/>
  <c r="J111" i="36"/>
  <c r="C109" i="36"/>
  <c r="J102" i="36"/>
  <c r="J83" i="36"/>
  <c r="C65" i="36"/>
  <c r="C51" i="36"/>
  <c r="C50" i="36"/>
  <c r="J49" i="36"/>
  <c r="J48" i="36"/>
  <c r="C43" i="36"/>
  <c r="A43" i="36"/>
  <c r="C126" i="18"/>
  <c r="T152" i="40"/>
  <c r="T142" i="40"/>
  <c r="T131" i="40"/>
  <c r="T123" i="40"/>
  <c r="P103" i="40"/>
  <c r="P95" i="40"/>
  <c r="T66" i="40"/>
  <c r="T58" i="40"/>
  <c r="P41" i="40"/>
  <c r="T33" i="40"/>
  <c r="P32" i="40"/>
  <c r="P30" i="40"/>
  <c r="T29" i="40"/>
  <c r="P17" i="40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C2" i="12"/>
  <c r="C1" i="58"/>
  <c r="C15" i="45"/>
  <c r="C18" i="47" s="1"/>
  <c r="A30" i="57"/>
  <c r="J42" i="57"/>
  <c r="K22" i="57"/>
  <c r="G57" i="57"/>
  <c r="J71" i="57"/>
  <c r="D28" i="57"/>
  <c r="A79" i="57"/>
  <c r="F34" i="57"/>
  <c r="I48" i="57"/>
  <c r="I65" i="57"/>
  <c r="K26" i="57"/>
  <c r="K67" i="57"/>
  <c r="F85" i="57"/>
  <c r="I95" i="57"/>
  <c r="D59" i="57"/>
  <c r="K95" i="57"/>
  <c r="H93" i="57"/>
  <c r="I46" i="57"/>
  <c r="I93" i="57"/>
  <c r="G97" i="57"/>
  <c r="D113" i="57"/>
  <c r="I202" i="42"/>
  <c r="G202" i="42"/>
  <c r="B196" i="42"/>
  <c r="E196" i="42" s="1"/>
  <c r="A196" i="39"/>
  <c r="B194" i="42"/>
  <c r="F194" i="42" s="1"/>
  <c r="A194" i="39"/>
  <c r="G189" i="42"/>
  <c r="I189" i="42"/>
  <c r="B183" i="42"/>
  <c r="H183" i="42" s="1"/>
  <c r="A183" i="39"/>
  <c r="B179" i="42"/>
  <c r="J179" i="42" s="1"/>
  <c r="A179" i="39"/>
  <c r="B170" i="42"/>
  <c r="J170" i="42" s="1"/>
  <c r="A170" i="39"/>
  <c r="B152" i="42"/>
  <c r="A152" i="39"/>
  <c r="B146" i="42"/>
  <c r="J146" i="42" s="1"/>
  <c r="A146" i="39"/>
  <c r="B141" i="42"/>
  <c r="G141" i="42" s="1"/>
  <c r="A141" i="39"/>
  <c r="J139" i="42"/>
  <c r="E139" i="42"/>
  <c r="G139" i="42"/>
  <c r="I139" i="42"/>
  <c r="H135" i="42"/>
  <c r="E135" i="42"/>
  <c r="B131" i="42"/>
  <c r="I131" i="42" s="1"/>
  <c r="A131" i="39"/>
  <c r="B128" i="42"/>
  <c r="I128" i="42" s="1"/>
  <c r="A128" i="39"/>
  <c r="B126" i="42"/>
  <c r="A126" i="39"/>
  <c r="B124" i="42"/>
  <c r="G124" i="42" s="1"/>
  <c r="A124" i="39"/>
  <c r="I122" i="42"/>
  <c r="H122" i="42"/>
  <c r="B114" i="42"/>
  <c r="F114" i="42" s="1"/>
  <c r="A114" i="39"/>
  <c r="B112" i="42"/>
  <c r="E112" i="42" s="1"/>
  <c r="A112" i="39"/>
  <c r="B103" i="42"/>
  <c r="H103" i="42" s="1"/>
  <c r="A103" i="39"/>
  <c r="B101" i="42"/>
  <c r="J101" i="42" s="1"/>
  <c r="A101" i="39"/>
  <c r="B99" i="42"/>
  <c r="E99" i="42" s="1"/>
  <c r="A99" i="39"/>
  <c r="G87" i="42"/>
  <c r="A87" i="42"/>
  <c r="E85" i="42"/>
  <c r="G85" i="42"/>
  <c r="I85" i="42"/>
  <c r="J85" i="42"/>
  <c r="H80" i="42"/>
  <c r="E80" i="42"/>
  <c r="B76" i="42"/>
  <c r="A76" i="39"/>
  <c r="B70" i="42"/>
  <c r="I70" i="42" s="1"/>
  <c r="A70" i="39"/>
  <c r="B68" i="42"/>
  <c r="A68" i="39"/>
  <c r="H64" i="42"/>
  <c r="I64" i="42"/>
  <c r="A64" i="42"/>
  <c r="F64" i="42"/>
  <c r="B45" i="42"/>
  <c r="J45" i="42" s="1"/>
  <c r="A45" i="39"/>
  <c r="H41" i="42"/>
  <c r="I41" i="42"/>
  <c r="D41" i="42"/>
  <c r="G41" i="42"/>
  <c r="B37" i="42"/>
  <c r="G37" i="42" s="1"/>
  <c r="A37" i="39"/>
  <c r="B35" i="42"/>
  <c r="I35" i="42" s="1"/>
  <c r="A35" i="39"/>
  <c r="G33" i="42"/>
  <c r="A33" i="42"/>
  <c r="J33" i="42"/>
  <c r="F33" i="42"/>
  <c r="B29" i="42"/>
  <c r="D29" i="42" s="1"/>
  <c r="A29" i="39"/>
  <c r="G25" i="42"/>
  <c r="A25" i="42"/>
  <c r="J25" i="42"/>
  <c r="F25" i="42"/>
  <c r="B21" i="42"/>
  <c r="A21" i="39"/>
  <c r="B19" i="42"/>
  <c r="E19" i="42" s="1"/>
  <c r="A19" i="39"/>
  <c r="A62" i="42"/>
  <c r="I62" i="42"/>
  <c r="G62" i="42"/>
  <c r="G78" i="42"/>
  <c r="E78" i="42"/>
  <c r="J78" i="42"/>
  <c r="E118" i="42"/>
  <c r="G118" i="42"/>
  <c r="D118" i="42"/>
  <c r="H158" i="42"/>
  <c r="F158" i="42"/>
  <c r="D158" i="42"/>
  <c r="I158" i="42"/>
  <c r="A25" i="39"/>
  <c r="A41" i="39"/>
  <c r="A120" i="39"/>
  <c r="H139" i="42"/>
  <c r="D139" i="42"/>
  <c r="A168" i="39"/>
  <c r="I25" i="42"/>
  <c r="E25" i="42"/>
  <c r="I33" i="42"/>
  <c r="E33" i="42"/>
  <c r="J41" i="42"/>
  <c r="F41" i="42"/>
  <c r="H85" i="42"/>
  <c r="D85" i="42"/>
  <c r="A72" i="39"/>
  <c r="A122" i="39"/>
  <c r="D189" i="42"/>
  <c r="H202" i="42"/>
  <c r="J64" i="42"/>
  <c r="G64" i="42"/>
  <c r="J80" i="42"/>
  <c r="G122" i="42"/>
  <c r="A27" i="39"/>
  <c r="I87" i="42"/>
  <c r="J135" i="42"/>
  <c r="A156" i="39"/>
  <c r="A62" i="39"/>
  <c r="H105" i="42"/>
  <c r="J185" i="42"/>
  <c r="A135" i="39"/>
  <c r="A95" i="39"/>
  <c r="A139" i="39"/>
  <c r="F119" i="53"/>
  <c r="E185" i="42"/>
  <c r="F185" i="42"/>
  <c r="B181" i="42"/>
  <c r="J181" i="42" s="1"/>
  <c r="A181" i="39"/>
  <c r="B175" i="42"/>
  <c r="I175" i="42" s="1"/>
  <c r="A175" i="39"/>
  <c r="B172" i="42"/>
  <c r="E172" i="42" s="1"/>
  <c r="A172" i="39"/>
  <c r="B166" i="42"/>
  <c r="G166" i="42" s="1"/>
  <c r="A166" i="39"/>
  <c r="B148" i="42"/>
  <c r="A148" i="39"/>
  <c r="B142" i="42"/>
  <c r="A142" i="39"/>
  <c r="B137" i="42"/>
  <c r="A137" i="39"/>
  <c r="F135" i="42"/>
  <c r="D135" i="42"/>
  <c r="I135" i="42"/>
  <c r="A135" i="42"/>
  <c r="B133" i="42"/>
  <c r="G133" i="42" s="1"/>
  <c r="A133" i="39"/>
  <c r="B129" i="42"/>
  <c r="A129" i="42" s="1"/>
  <c r="A129" i="39"/>
  <c r="A122" i="42"/>
  <c r="J122" i="42"/>
  <c r="F122" i="42"/>
  <c r="D122" i="42"/>
  <c r="B110" i="42"/>
  <c r="A110" i="39"/>
  <c r="B107" i="42"/>
  <c r="A107" i="39"/>
  <c r="E105" i="42"/>
  <c r="I105" i="42"/>
  <c r="B93" i="42"/>
  <c r="A93" i="39"/>
  <c r="B91" i="42"/>
  <c r="A91" i="39"/>
  <c r="B89" i="42"/>
  <c r="A89" i="39"/>
  <c r="E87" i="42"/>
  <c r="D87" i="42"/>
  <c r="H87" i="42"/>
  <c r="J87" i="42"/>
  <c r="B82" i="42"/>
  <c r="J82" i="42" s="1"/>
  <c r="A82" i="39"/>
  <c r="G80" i="42"/>
  <c r="I80" i="42"/>
  <c r="D80" i="42"/>
  <c r="F80" i="42"/>
  <c r="B74" i="42"/>
  <c r="A74" i="39"/>
  <c r="B66" i="42"/>
  <c r="F66" i="42" s="1"/>
  <c r="A66" i="39"/>
  <c r="B47" i="42"/>
  <c r="A47" i="39"/>
  <c r="B39" i="42"/>
  <c r="D39" i="42" s="1"/>
  <c r="A39" i="39"/>
  <c r="B31" i="42"/>
  <c r="I31" i="42" s="1"/>
  <c r="A31" i="39"/>
  <c r="B23" i="42"/>
  <c r="A23" i="39"/>
  <c r="B15" i="42"/>
  <c r="A15" i="39"/>
  <c r="B14" i="42"/>
  <c r="A14" i="39"/>
  <c r="B13" i="42"/>
  <c r="J13" i="42" s="1"/>
  <c r="A13" i="39"/>
  <c r="E91" i="53"/>
  <c r="I89" i="53"/>
  <c r="F22" i="57"/>
  <c r="J30" i="57"/>
  <c r="A42" i="57"/>
  <c r="G22" i="57"/>
  <c r="G26" i="57"/>
  <c r="H57" i="57"/>
  <c r="J28" i="57"/>
  <c r="K48" i="57"/>
  <c r="J57" i="57"/>
  <c r="J44" i="57"/>
  <c r="A57" i="57"/>
  <c r="E26" i="57"/>
  <c r="G67" i="57"/>
  <c r="I99" i="57"/>
  <c r="G93" i="57"/>
  <c r="J99" i="57"/>
  <c r="G59" i="57"/>
  <c r="G87" i="57"/>
  <c r="J103" i="57"/>
  <c r="D99" i="57"/>
  <c r="K46" i="57"/>
  <c r="J93" i="57"/>
  <c r="J111" i="57"/>
  <c r="F111" i="57"/>
  <c r="H105" i="57"/>
  <c r="D105" i="57"/>
  <c r="J105" i="57"/>
  <c r="F103" i="57"/>
  <c r="A103" i="57"/>
  <c r="H103" i="57"/>
  <c r="G103" i="57"/>
  <c r="G99" i="57"/>
  <c r="F99" i="57"/>
  <c r="A99" i="57"/>
  <c r="F95" i="57"/>
  <c r="E95" i="57"/>
  <c r="A95" i="57"/>
  <c r="H95" i="57"/>
  <c r="K91" i="57"/>
  <c r="G91" i="57"/>
  <c r="G89" i="57"/>
  <c r="H89" i="57"/>
  <c r="E89" i="57"/>
  <c r="D87" i="57"/>
  <c r="H87" i="57"/>
  <c r="F83" i="57"/>
  <c r="E83" i="57"/>
  <c r="D81" i="57"/>
  <c r="E81" i="57"/>
  <c r="I79" i="57"/>
  <c r="K79" i="57"/>
  <c r="A77" i="57"/>
  <c r="E77" i="57"/>
  <c r="A71" i="57"/>
  <c r="E71" i="57"/>
  <c r="A69" i="57"/>
  <c r="E69" i="57"/>
  <c r="H67" i="57"/>
  <c r="A67" i="57"/>
  <c r="E67" i="57"/>
  <c r="F67" i="57"/>
  <c r="J67" i="57"/>
  <c r="A65" i="57"/>
  <c r="E65" i="57"/>
  <c r="H65" i="57"/>
  <c r="A63" i="57"/>
  <c r="E63" i="57"/>
  <c r="A61" i="57"/>
  <c r="E61" i="57"/>
  <c r="H59" i="57"/>
  <c r="A59" i="57"/>
  <c r="E59" i="57"/>
  <c r="F59" i="57"/>
  <c r="J59" i="57"/>
  <c r="A55" i="57"/>
  <c r="E55" i="57"/>
  <c r="J55" i="57"/>
  <c r="I53" i="57"/>
  <c r="E53" i="57"/>
  <c r="H51" i="57"/>
  <c r="F51" i="57"/>
  <c r="J51" i="57"/>
  <c r="E48" i="57"/>
  <c r="A48" i="57"/>
  <c r="J48" i="57"/>
  <c r="E46" i="57"/>
  <c r="A46" i="57"/>
  <c r="J46" i="57"/>
  <c r="D46" i="57"/>
  <c r="D44" i="57"/>
  <c r="F44" i="57"/>
  <c r="A44" i="57"/>
  <c r="K44" i="57"/>
  <c r="D40" i="57"/>
  <c r="F40" i="57"/>
  <c r="J40" i="57"/>
  <c r="K38" i="57"/>
  <c r="D38" i="57"/>
  <c r="A38" i="57"/>
  <c r="F36" i="57"/>
  <c r="K36" i="57"/>
  <c r="J36" i="57"/>
  <c r="K34" i="57"/>
  <c r="D34" i="57"/>
  <c r="H34" i="57"/>
  <c r="H28" i="57"/>
  <c r="K28" i="57"/>
  <c r="E28" i="57"/>
  <c r="G28" i="57"/>
  <c r="A28" i="57"/>
  <c r="F26" i="57"/>
  <c r="D26" i="57"/>
  <c r="I26" i="57"/>
  <c r="J26" i="57"/>
  <c r="D22" i="57"/>
  <c r="J22" i="57"/>
  <c r="M1" i="55"/>
  <c r="M1" i="54"/>
  <c r="G33" i="57"/>
  <c r="J21" i="57"/>
  <c r="I54" i="57"/>
  <c r="A62" i="57"/>
  <c r="H29" i="57"/>
  <c r="E39" i="57"/>
  <c r="K14" i="57"/>
  <c r="J31" i="57"/>
  <c r="K54" i="57"/>
  <c r="K86" i="57"/>
  <c r="A98" i="57"/>
  <c r="F100" i="57"/>
  <c r="H112" i="57"/>
  <c r="J73" i="57"/>
  <c r="E56" i="57"/>
  <c r="E75" i="57"/>
  <c r="E203" i="57"/>
  <c r="F173" i="57"/>
  <c r="K31" i="57"/>
  <c r="G31" i="57"/>
  <c r="E45" i="57"/>
  <c r="I41" i="57"/>
  <c r="I88" i="57"/>
  <c r="I78" i="57"/>
  <c r="F23" i="57"/>
  <c r="J37" i="57"/>
  <c r="I58" i="57"/>
  <c r="I82" i="57"/>
  <c r="J29" i="57"/>
  <c r="A52" i="57"/>
  <c r="I112" i="57"/>
  <c r="I72" i="57"/>
  <c r="I80" i="57"/>
  <c r="K73" i="57"/>
  <c r="H98" i="57"/>
  <c r="H108" i="57"/>
  <c r="F112" i="57"/>
  <c r="E187" i="57"/>
  <c r="G43" i="57"/>
  <c r="F157" i="57"/>
  <c r="F189" i="57"/>
  <c r="I70" i="57"/>
  <c r="A25" i="57"/>
  <c r="H35" i="57"/>
  <c r="I47" i="57"/>
  <c r="G25" i="57"/>
  <c r="G27" i="57"/>
  <c r="A33" i="57"/>
  <c r="E31" i="57"/>
  <c r="G41" i="57"/>
  <c r="H41" i="57"/>
  <c r="K21" i="57"/>
  <c r="E54" i="57"/>
  <c r="G58" i="57"/>
  <c r="E78" i="57"/>
  <c r="G82" i="57"/>
  <c r="H50" i="57"/>
  <c r="K90" i="57"/>
  <c r="H23" i="57"/>
  <c r="K37" i="57"/>
  <c r="H37" i="57"/>
  <c r="A50" i="57"/>
  <c r="E58" i="57"/>
  <c r="A74" i="57"/>
  <c r="E82" i="57"/>
  <c r="H94" i="57"/>
  <c r="K98" i="57"/>
  <c r="K29" i="57"/>
  <c r="E29" i="57"/>
  <c r="H110" i="57"/>
  <c r="E163" i="57"/>
  <c r="E179" i="57"/>
  <c r="E195" i="57"/>
  <c r="A92" i="57"/>
  <c r="J98" i="57"/>
  <c r="F165" i="57"/>
  <c r="F181" i="57"/>
  <c r="F197" i="57"/>
  <c r="E155" i="57"/>
  <c r="F155" i="57"/>
  <c r="E112" i="57"/>
  <c r="A112" i="57"/>
  <c r="J112" i="57"/>
  <c r="A104" i="57"/>
  <c r="G104" i="57"/>
  <c r="I100" i="57"/>
  <c r="G100" i="57"/>
  <c r="I96" i="57"/>
  <c r="H96" i="57"/>
  <c r="D94" i="57"/>
  <c r="F94" i="57"/>
  <c r="E94" i="57"/>
  <c r="A94" i="57"/>
  <c r="K94" i="57"/>
  <c r="J94" i="57"/>
  <c r="A80" i="57"/>
  <c r="H80" i="57"/>
  <c r="K80" i="57"/>
  <c r="G76" i="57"/>
  <c r="K76" i="57"/>
  <c r="H76" i="57"/>
  <c r="E76" i="57"/>
  <c r="I76" i="57"/>
  <c r="F76" i="57"/>
  <c r="I75" i="57"/>
  <c r="D75" i="57"/>
  <c r="G75" i="57"/>
  <c r="D73" i="57"/>
  <c r="F73" i="57"/>
  <c r="A73" i="57"/>
  <c r="E73" i="57"/>
  <c r="H73" i="57"/>
  <c r="A72" i="57"/>
  <c r="H72" i="57"/>
  <c r="K72" i="57"/>
  <c r="G68" i="57"/>
  <c r="D68" i="57"/>
  <c r="F64" i="57"/>
  <c r="I64" i="57"/>
  <c r="J64" i="57"/>
  <c r="E60" i="57"/>
  <c r="I60" i="57"/>
  <c r="F60" i="57"/>
  <c r="J60" i="57"/>
  <c r="A56" i="57"/>
  <c r="H56" i="57"/>
  <c r="K56" i="57"/>
  <c r="G52" i="57"/>
  <c r="K52" i="57"/>
  <c r="E52" i="57"/>
  <c r="I52" i="57"/>
  <c r="F52" i="57"/>
  <c r="J52" i="57"/>
  <c r="K43" i="57"/>
  <c r="H43" i="57"/>
  <c r="I43" i="57"/>
  <c r="E43" i="57"/>
  <c r="J43" i="57"/>
  <c r="G39" i="57"/>
  <c r="D39" i="57"/>
  <c r="J39" i="57"/>
  <c r="K39" i="57"/>
  <c r="I39" i="57"/>
  <c r="K25" i="57"/>
  <c r="E33" i="57"/>
  <c r="I49" i="57"/>
  <c r="A31" i="57"/>
  <c r="F33" i="57"/>
  <c r="K33" i="57"/>
  <c r="J41" i="57"/>
  <c r="D41" i="57"/>
  <c r="F50" i="57"/>
  <c r="F58" i="57"/>
  <c r="K62" i="57"/>
  <c r="F66" i="57"/>
  <c r="K70" i="57"/>
  <c r="F74" i="57"/>
  <c r="K78" i="57"/>
  <c r="F82" i="57"/>
  <c r="A21" i="57"/>
  <c r="H21" i="57"/>
  <c r="G50" i="57"/>
  <c r="I62" i="57"/>
  <c r="G66" i="57"/>
  <c r="E70" i="57"/>
  <c r="G74" i="57"/>
  <c r="H58" i="57"/>
  <c r="H74" i="57"/>
  <c r="H82" i="57"/>
  <c r="A23" i="57"/>
  <c r="D23" i="57"/>
  <c r="G23" i="57"/>
  <c r="D37" i="57"/>
  <c r="A37" i="57"/>
  <c r="I37" i="57"/>
  <c r="I50" i="57"/>
  <c r="I66" i="57"/>
  <c r="I74" i="57"/>
  <c r="I98" i="57"/>
  <c r="A29" i="57"/>
  <c r="F29" i="57"/>
  <c r="I29" i="57"/>
  <c r="D29" i="57"/>
  <c r="D52" i="57"/>
  <c r="D64" i="57"/>
  <c r="E64" i="57"/>
  <c r="G73" i="57"/>
  <c r="J76" i="57"/>
  <c r="A76" i="57"/>
  <c r="I94" i="57"/>
  <c r="D56" i="57"/>
  <c r="I56" i="57"/>
  <c r="J100" i="57"/>
  <c r="F68" i="57"/>
  <c r="A100" i="57"/>
  <c r="A39" i="57"/>
  <c r="H39" i="57"/>
  <c r="J72" i="57"/>
  <c r="E72" i="57"/>
  <c r="F75" i="57"/>
  <c r="A75" i="57"/>
  <c r="J80" i="57"/>
  <c r="E80" i="57"/>
  <c r="A96" i="57"/>
  <c r="H60" i="57"/>
  <c r="A60" i="57"/>
  <c r="E159" i="57"/>
  <c r="E167" i="57"/>
  <c r="E175" i="57"/>
  <c r="E183" i="57"/>
  <c r="E191" i="57"/>
  <c r="E199" i="57"/>
  <c r="A43" i="57"/>
  <c r="D43" i="57"/>
  <c r="K92" i="57"/>
  <c r="F161" i="57"/>
  <c r="F169" i="57"/>
  <c r="F177" i="57"/>
  <c r="F185" i="57"/>
  <c r="F193" i="57"/>
  <c r="F201" i="57"/>
  <c r="I151" i="53"/>
  <c r="A12" i="39"/>
  <c r="A9" i="42"/>
  <c r="J12" i="42"/>
  <c r="A12" i="42"/>
  <c r="A10" i="39"/>
  <c r="G185" i="42"/>
  <c r="A160" i="39"/>
  <c r="D202" i="42"/>
  <c r="A162" i="39"/>
  <c r="E189" i="42"/>
  <c r="J189" i="42"/>
  <c r="A189" i="42"/>
  <c r="F189" i="42"/>
  <c r="A202" i="39"/>
  <c r="F202" i="42"/>
  <c r="J202" i="42"/>
  <c r="A164" i="39"/>
  <c r="J191" i="42"/>
  <c r="I185" i="42"/>
  <c r="H185" i="42"/>
  <c r="D185" i="42"/>
  <c r="A198" i="39"/>
  <c r="A177" i="39"/>
  <c r="A185" i="39"/>
  <c r="G193" i="53"/>
  <c r="I176" i="53"/>
  <c r="I131" i="53"/>
  <c r="I87" i="53"/>
  <c r="H161" i="53"/>
  <c r="F200" i="53"/>
  <c r="H159" i="53"/>
  <c r="F198" i="53"/>
  <c r="K180" i="36"/>
  <c r="I146" i="18"/>
  <c r="K151" i="36"/>
  <c r="I154" i="18"/>
  <c r="K181" i="36"/>
  <c r="I113" i="18"/>
  <c r="F91" i="53"/>
  <c r="F131" i="53"/>
  <c r="E89" i="53"/>
  <c r="E87" i="53"/>
  <c r="F163" i="53"/>
  <c r="F170" i="53"/>
  <c r="A161" i="53"/>
  <c r="F168" i="53"/>
  <c r="H184" i="53"/>
  <c r="A91" i="53"/>
  <c r="J91" i="53"/>
  <c r="G131" i="53"/>
  <c r="J131" i="53"/>
  <c r="A89" i="53"/>
  <c r="J89" i="53"/>
  <c r="D87" i="53"/>
  <c r="H87" i="53"/>
  <c r="H163" i="53"/>
  <c r="J163" i="53"/>
  <c r="J170" i="53"/>
  <c r="H170" i="53"/>
  <c r="F161" i="53"/>
  <c r="D168" i="53"/>
  <c r="I200" i="53"/>
  <c r="J159" i="53"/>
  <c r="I198" i="53"/>
  <c r="H91" i="53"/>
  <c r="I91" i="53"/>
  <c r="G91" i="53"/>
  <c r="A131" i="53"/>
  <c r="H131" i="53"/>
  <c r="D131" i="53"/>
  <c r="F89" i="53"/>
  <c r="G89" i="53"/>
  <c r="D89" i="53"/>
  <c r="G87" i="53"/>
  <c r="A87" i="53"/>
  <c r="J87" i="53"/>
  <c r="I163" i="53"/>
  <c r="G163" i="53"/>
  <c r="G170" i="53"/>
  <c r="I161" i="53"/>
  <c r="H168" i="53"/>
  <c r="D200" i="53"/>
  <c r="E159" i="53"/>
  <c r="H198" i="53"/>
  <c r="I173" i="53"/>
  <c r="K40" i="36"/>
  <c r="K117" i="36"/>
  <c r="K88" i="36"/>
  <c r="K201" i="36"/>
  <c r="I31" i="18"/>
  <c r="I47" i="18"/>
  <c r="I103" i="18"/>
  <c r="I111" i="18"/>
  <c r="I135" i="18"/>
  <c r="I137" i="18"/>
  <c r="K83" i="36"/>
  <c r="I132" i="18"/>
  <c r="A15" i="36"/>
  <c r="K52" i="36"/>
  <c r="K89" i="36"/>
  <c r="I105" i="18"/>
  <c r="I129" i="18"/>
  <c r="I35" i="18"/>
  <c r="I75" i="18"/>
  <c r="I34" i="18"/>
  <c r="I48" i="18"/>
  <c r="K61" i="36"/>
  <c r="I68" i="18"/>
  <c r="I74" i="18"/>
  <c r="I92" i="18"/>
  <c r="K119" i="36"/>
  <c r="K159" i="36"/>
  <c r="K113" i="36"/>
  <c r="K122" i="36"/>
  <c r="K156" i="36"/>
  <c r="K199" i="36"/>
  <c r="K168" i="36"/>
  <c r="K187" i="36"/>
  <c r="I140" i="18"/>
  <c r="K165" i="36"/>
  <c r="I194" i="18"/>
  <c r="A20" i="53"/>
  <c r="E103" i="53"/>
  <c r="I195" i="53"/>
  <c r="A23" i="53"/>
  <c r="A103" i="53"/>
  <c r="E195" i="53"/>
  <c r="D191" i="53"/>
  <c r="J157" i="53"/>
  <c r="D176" i="42"/>
  <c r="A138" i="39"/>
  <c r="J149" i="42"/>
  <c r="H182" i="42"/>
  <c r="A6" i="42"/>
  <c r="G44" i="42"/>
  <c r="H61" i="42"/>
  <c r="G28" i="42"/>
  <c r="E106" i="42"/>
  <c r="D94" i="42"/>
  <c r="A65" i="39"/>
  <c r="E123" i="42"/>
  <c r="J53" i="42"/>
  <c r="E73" i="42"/>
  <c r="A40" i="39"/>
  <c r="E125" i="42"/>
  <c r="G20" i="42"/>
  <c r="G36" i="42"/>
  <c r="I56" i="42"/>
  <c r="A59" i="39"/>
  <c r="E173" i="42"/>
  <c r="J18" i="42"/>
  <c r="H94" i="42"/>
  <c r="D182" i="42"/>
  <c r="A6" i="39"/>
  <c r="A49" i="39"/>
  <c r="A81" i="39"/>
  <c r="A88" i="39"/>
  <c r="G123" i="42"/>
  <c r="H53" i="42"/>
  <c r="F61" i="42"/>
  <c r="D73" i="42"/>
  <c r="F176" i="42"/>
  <c r="A24" i="39"/>
  <c r="A56" i="39"/>
  <c r="A90" i="39"/>
  <c r="A125" i="42"/>
  <c r="A178" i="39"/>
  <c r="D24" i="42"/>
  <c r="D32" i="42"/>
  <c r="D40" i="42"/>
  <c r="I48" i="42"/>
  <c r="E90" i="42"/>
  <c r="F138" i="42"/>
  <c r="A50" i="39"/>
  <c r="J23" i="53"/>
  <c r="F97" i="53"/>
  <c r="G103" i="53"/>
  <c r="H103" i="53"/>
  <c r="G195" i="53"/>
  <c r="A193" i="53"/>
  <c r="F176" i="53"/>
  <c r="G151" i="53"/>
  <c r="H191" i="53"/>
  <c r="I182" i="53"/>
  <c r="J14" i="53"/>
  <c r="G32" i="53"/>
  <c r="I103" i="53"/>
  <c r="D103" i="53"/>
  <c r="J103" i="53"/>
  <c r="J195" i="53"/>
  <c r="A195" i="53"/>
  <c r="J193" i="53"/>
  <c r="H193" i="53"/>
  <c r="D176" i="53"/>
  <c r="D151" i="53"/>
  <c r="F191" i="53"/>
  <c r="E157" i="53"/>
  <c r="H34" i="53"/>
  <c r="I134" i="53"/>
  <c r="B80" i="53"/>
  <c r="G80" i="53" s="1"/>
  <c r="G44" i="53"/>
  <c r="J26" i="53"/>
  <c r="J32" i="53"/>
  <c r="D34" i="53"/>
  <c r="B45" i="53"/>
  <c r="E45" i="53" s="1"/>
  <c r="B94" i="53"/>
  <c r="I94" i="53" s="1"/>
  <c r="A18" i="42"/>
  <c r="F94" i="42"/>
  <c r="I94" i="42"/>
  <c r="I182" i="42"/>
  <c r="F182" i="42"/>
  <c r="A57" i="39"/>
  <c r="A73" i="39"/>
  <c r="A104" i="39"/>
  <c r="J123" i="42"/>
  <c r="D123" i="42"/>
  <c r="A136" i="39"/>
  <c r="I53" i="42"/>
  <c r="E53" i="42"/>
  <c r="G61" i="42"/>
  <c r="I61" i="42"/>
  <c r="I73" i="42"/>
  <c r="H73" i="42"/>
  <c r="H176" i="42"/>
  <c r="J176" i="42"/>
  <c r="A16" i="39"/>
  <c r="A32" i="39"/>
  <c r="A48" i="39"/>
  <c r="A106" i="39"/>
  <c r="J125" i="42"/>
  <c r="F125" i="42"/>
  <c r="G149" i="42"/>
  <c r="A108" i="39"/>
  <c r="A132" i="39"/>
  <c r="I83" i="42"/>
  <c r="A7" i="39"/>
  <c r="A18" i="39"/>
  <c r="A115" i="39"/>
  <c r="A157" i="39"/>
  <c r="A143" i="39"/>
  <c r="A159" i="39"/>
  <c r="B205" i="42"/>
  <c r="E205" i="42" s="1"/>
  <c r="A205" i="39"/>
  <c r="B203" i="42"/>
  <c r="H203" i="42" s="1"/>
  <c r="A203" i="39"/>
  <c r="B197" i="42"/>
  <c r="D197" i="42" s="1"/>
  <c r="A197" i="39"/>
  <c r="B188" i="42"/>
  <c r="A188" i="42" s="1"/>
  <c r="A188" i="39"/>
  <c r="G186" i="42"/>
  <c r="A186" i="42"/>
  <c r="J186" i="42"/>
  <c r="F186" i="42"/>
  <c r="A184" i="39"/>
  <c r="B184" i="42"/>
  <c r="I184" i="42" s="1"/>
  <c r="G178" i="42"/>
  <c r="J178" i="42"/>
  <c r="B174" i="42"/>
  <c r="J174" i="42" s="1"/>
  <c r="A174" i="39"/>
  <c r="B165" i="42"/>
  <c r="D165" i="42" s="1"/>
  <c r="A165" i="39"/>
  <c r="B161" i="42"/>
  <c r="H161" i="42" s="1"/>
  <c r="A161" i="39"/>
  <c r="B151" i="42"/>
  <c r="G151" i="42" s="1"/>
  <c r="A151" i="39"/>
  <c r="B145" i="42"/>
  <c r="J145" i="42" s="1"/>
  <c r="A145" i="39"/>
  <c r="E138" i="42"/>
  <c r="D138" i="42"/>
  <c r="H138" i="42"/>
  <c r="J138" i="42"/>
  <c r="B111" i="42"/>
  <c r="D111" i="42" s="1"/>
  <c r="A111" i="39"/>
  <c r="D106" i="42"/>
  <c r="A106" i="42"/>
  <c r="G106" i="42"/>
  <c r="J106" i="42"/>
  <c r="B92" i="42"/>
  <c r="E92" i="42" s="1"/>
  <c r="A92" i="39"/>
  <c r="D90" i="42"/>
  <c r="A90" i="42"/>
  <c r="G90" i="42"/>
  <c r="I90" i="42"/>
  <c r="B67" i="42"/>
  <c r="F67" i="42" s="1"/>
  <c r="A67" i="39"/>
  <c r="I59" i="42"/>
  <c r="J59" i="42"/>
  <c r="B58" i="42"/>
  <c r="A58" i="42" s="1"/>
  <c r="A58" i="39"/>
  <c r="A56" i="42"/>
  <c r="D56" i="42"/>
  <c r="H56" i="42"/>
  <c r="F56" i="42"/>
  <c r="B51" i="42"/>
  <c r="H51" i="42" s="1"/>
  <c r="A51" i="39"/>
  <c r="A48" i="42"/>
  <c r="D48" i="42"/>
  <c r="G48" i="42"/>
  <c r="F48" i="42"/>
  <c r="E44" i="42"/>
  <c r="H44" i="42"/>
  <c r="I44" i="42"/>
  <c r="J44" i="42"/>
  <c r="B42" i="42"/>
  <c r="I42" i="42" s="1"/>
  <c r="A42" i="39"/>
  <c r="I40" i="42"/>
  <c r="E40" i="42"/>
  <c r="H40" i="42"/>
  <c r="J40" i="42"/>
  <c r="F36" i="42"/>
  <c r="H36" i="42"/>
  <c r="A36" i="42"/>
  <c r="I36" i="42"/>
  <c r="J32" i="42"/>
  <c r="E32" i="42"/>
  <c r="G32" i="42"/>
  <c r="A32" i="42"/>
  <c r="F28" i="42"/>
  <c r="H28" i="42"/>
  <c r="I28" i="42"/>
  <c r="E28" i="42"/>
  <c r="B26" i="42"/>
  <c r="G26" i="42" s="1"/>
  <c r="A26" i="39"/>
  <c r="J24" i="42"/>
  <c r="E24" i="42"/>
  <c r="G24" i="42"/>
  <c r="I24" i="42"/>
  <c r="F20" i="42"/>
  <c r="H20" i="42"/>
  <c r="I20" i="42"/>
  <c r="E20" i="42"/>
  <c r="B11" i="42"/>
  <c r="A11" i="42" s="1"/>
  <c r="A11" i="39"/>
  <c r="G94" i="42"/>
  <c r="E94" i="42"/>
  <c r="J94" i="42"/>
  <c r="J182" i="42"/>
  <c r="A182" i="42"/>
  <c r="G182" i="42"/>
  <c r="A53" i="39"/>
  <c r="A61" i="39"/>
  <c r="A69" i="39"/>
  <c r="A77" i="39"/>
  <c r="A96" i="39"/>
  <c r="I123" i="42"/>
  <c r="A123" i="42"/>
  <c r="H123" i="42"/>
  <c r="A176" i="39"/>
  <c r="G53" i="42"/>
  <c r="A53" i="42"/>
  <c r="F53" i="42"/>
  <c r="J61" i="42"/>
  <c r="D61" i="42"/>
  <c r="E61" i="42"/>
  <c r="J73" i="42"/>
  <c r="F73" i="42"/>
  <c r="A73" i="42"/>
  <c r="I176" i="42"/>
  <c r="G176" i="42"/>
  <c r="E176" i="42"/>
  <c r="D186" i="42"/>
  <c r="A20" i="39"/>
  <c r="A28" i="39"/>
  <c r="A36" i="39"/>
  <c r="A44" i="39"/>
  <c r="A52" i="39"/>
  <c r="A60" i="39"/>
  <c r="A84" i="39"/>
  <c r="A98" i="39"/>
  <c r="G125" i="42"/>
  <c r="D125" i="42"/>
  <c r="I125" i="42"/>
  <c r="A130" i="39"/>
  <c r="I149" i="42"/>
  <c r="D149" i="42"/>
  <c r="A186" i="39"/>
  <c r="A16" i="42"/>
  <c r="A20" i="42"/>
  <c r="D20" i="42"/>
  <c r="F24" i="42"/>
  <c r="H24" i="42"/>
  <c r="A28" i="42"/>
  <c r="D28" i="42"/>
  <c r="F32" i="42"/>
  <c r="H32" i="42"/>
  <c r="J36" i="42"/>
  <c r="D36" i="42"/>
  <c r="G40" i="42"/>
  <c r="F44" i="42"/>
  <c r="A44" i="42"/>
  <c r="J48" i="42"/>
  <c r="E48" i="42"/>
  <c r="J56" i="42"/>
  <c r="G56" i="42"/>
  <c r="J90" i="42"/>
  <c r="F90" i="42"/>
  <c r="H106" i="42"/>
  <c r="F106" i="42"/>
  <c r="A138" i="42"/>
  <c r="G138" i="42"/>
  <c r="E178" i="42"/>
  <c r="E186" i="42"/>
  <c r="H186" i="42"/>
  <c r="D201" i="42"/>
  <c r="A75" i="39"/>
  <c r="G201" i="42"/>
  <c r="G59" i="42"/>
  <c r="A34" i="39"/>
  <c r="A94" i="39"/>
  <c r="F201" i="42"/>
  <c r="A201" i="39"/>
  <c r="A204" i="39"/>
  <c r="B204" i="42"/>
  <c r="J204" i="42" s="1"/>
  <c r="E201" i="42"/>
  <c r="J201" i="42"/>
  <c r="H201" i="42"/>
  <c r="I201" i="42"/>
  <c r="B199" i="42"/>
  <c r="E199" i="42" s="1"/>
  <c r="A199" i="39"/>
  <c r="B193" i="42"/>
  <c r="A193" i="39"/>
  <c r="A192" i="39"/>
  <c r="B192" i="42"/>
  <c r="A192" i="42" s="1"/>
  <c r="B190" i="42"/>
  <c r="H190" i="42" s="1"/>
  <c r="A190" i="39"/>
  <c r="B171" i="42"/>
  <c r="A171" i="39"/>
  <c r="B163" i="42"/>
  <c r="A163" i="39"/>
  <c r="B155" i="42"/>
  <c r="A155" i="42" s="1"/>
  <c r="A155" i="39"/>
  <c r="B153" i="42"/>
  <c r="H153" i="42" s="1"/>
  <c r="A153" i="39"/>
  <c r="B140" i="42"/>
  <c r="G140" i="42" s="1"/>
  <c r="A140" i="39"/>
  <c r="B134" i="42"/>
  <c r="A134" i="39"/>
  <c r="A127" i="39"/>
  <c r="B127" i="42"/>
  <c r="F127" i="42" s="1"/>
  <c r="B121" i="42"/>
  <c r="A121" i="39"/>
  <c r="B119" i="42"/>
  <c r="A119" i="39"/>
  <c r="B117" i="42"/>
  <c r="E117" i="42" s="1"/>
  <c r="A117" i="39"/>
  <c r="B113" i="42"/>
  <c r="A113" i="42" s="1"/>
  <c r="A113" i="39"/>
  <c r="B109" i="42"/>
  <c r="A109" i="39"/>
  <c r="B102" i="42"/>
  <c r="A102" i="39"/>
  <c r="B100" i="42"/>
  <c r="I100" i="42" s="1"/>
  <c r="A100" i="39"/>
  <c r="B86" i="42"/>
  <c r="A86" i="39"/>
  <c r="F83" i="42"/>
  <c r="H83" i="42"/>
  <c r="B79" i="42"/>
  <c r="A79" i="39"/>
  <c r="B71" i="42"/>
  <c r="A71" i="42" s="1"/>
  <c r="A71" i="39"/>
  <c r="B63" i="42"/>
  <c r="H63" i="42" s="1"/>
  <c r="A63" i="39"/>
  <c r="F59" i="42"/>
  <c r="H59" i="42"/>
  <c r="A59" i="42"/>
  <c r="E59" i="42"/>
  <c r="B55" i="42"/>
  <c r="A55" i="39"/>
  <c r="B54" i="42"/>
  <c r="E54" i="42" s="1"/>
  <c r="A54" i="39"/>
  <c r="B46" i="42"/>
  <c r="E46" i="42" s="1"/>
  <c r="A46" i="39"/>
  <c r="B38" i="42"/>
  <c r="A38" i="39"/>
  <c r="B30" i="42"/>
  <c r="A30" i="39"/>
  <c r="B22" i="42"/>
  <c r="F22" i="42" s="1"/>
  <c r="A22" i="39"/>
  <c r="B8" i="42"/>
  <c r="A8" i="39"/>
  <c r="A26" i="53"/>
  <c r="I32" i="53"/>
  <c r="E32" i="53"/>
  <c r="I34" i="53"/>
  <c r="F34" i="53"/>
  <c r="D90" i="53"/>
  <c r="B140" i="53"/>
  <c r="E140" i="53" s="1"/>
  <c r="B37" i="53"/>
  <c r="A37" i="53" s="1"/>
  <c r="B60" i="53"/>
  <c r="D60" i="53" s="1"/>
  <c r="J17" i="53"/>
  <c r="A17" i="53"/>
  <c r="J22" i="53"/>
  <c r="J28" i="53"/>
  <c r="A28" i="53"/>
  <c r="H32" i="53"/>
  <c r="A32" i="53"/>
  <c r="F32" i="53"/>
  <c r="J34" i="53"/>
  <c r="A34" i="53"/>
  <c r="G34" i="53"/>
  <c r="H90" i="53"/>
  <c r="B41" i="53"/>
  <c r="G41" i="53" s="1"/>
  <c r="B81" i="53"/>
  <c r="A81" i="53" s="1"/>
  <c r="B11" i="53"/>
  <c r="B120" i="53"/>
  <c r="F120" i="53" s="1"/>
  <c r="B72" i="53"/>
  <c r="E72" i="53" s="1"/>
  <c r="H116" i="53"/>
  <c r="B202" i="53"/>
  <c r="I202" i="53" s="1"/>
  <c r="B197" i="53"/>
  <c r="D197" i="53" s="1"/>
  <c r="D190" i="53"/>
  <c r="H190" i="53"/>
  <c r="B187" i="53"/>
  <c r="I187" i="53" s="1"/>
  <c r="B183" i="53"/>
  <c r="D183" i="53" s="1"/>
  <c r="B179" i="53"/>
  <c r="A179" i="53" s="1"/>
  <c r="B177" i="53"/>
  <c r="I177" i="53" s="1"/>
  <c r="B175" i="53"/>
  <c r="J175" i="53" s="1"/>
  <c r="H169" i="53"/>
  <c r="G169" i="53"/>
  <c r="A166" i="53"/>
  <c r="H166" i="53"/>
  <c r="B158" i="53"/>
  <c r="E158" i="53" s="1"/>
  <c r="B148" i="53"/>
  <c r="I148" i="53" s="1"/>
  <c r="B144" i="53"/>
  <c r="I144" i="53" s="1"/>
  <c r="A142" i="53"/>
  <c r="F142" i="53"/>
  <c r="B138" i="53"/>
  <c r="A138" i="53" s="1"/>
  <c r="A134" i="53"/>
  <c r="D134" i="53"/>
  <c r="J134" i="53"/>
  <c r="B125" i="53"/>
  <c r="D125" i="53" s="1"/>
  <c r="B122" i="53"/>
  <c r="B115" i="53"/>
  <c r="I115" i="53" s="1"/>
  <c r="B111" i="53"/>
  <c r="G111" i="53" s="1"/>
  <c r="E106" i="53"/>
  <c r="H106" i="53"/>
  <c r="G90" i="53"/>
  <c r="I90" i="53"/>
  <c r="F90" i="53"/>
  <c r="J90" i="53"/>
  <c r="E90" i="53"/>
  <c r="J188" i="53"/>
  <c r="H134" i="53"/>
  <c r="B53" i="53"/>
  <c r="E53" i="53" s="1"/>
  <c r="B85" i="53"/>
  <c r="J85" i="53" s="1"/>
  <c r="B104" i="53"/>
  <c r="D104" i="53" s="1"/>
  <c r="B56" i="53"/>
  <c r="E56" i="53" s="1"/>
  <c r="B68" i="53"/>
  <c r="A68" i="53" s="1"/>
  <c r="B76" i="53"/>
  <c r="H76" i="53" s="1"/>
  <c r="H142" i="53"/>
  <c r="F166" i="53"/>
  <c r="I190" i="53"/>
  <c r="F173" i="53"/>
  <c r="E49" i="53"/>
  <c r="I40" i="18"/>
  <c r="K57" i="36"/>
  <c r="K65" i="36"/>
  <c r="I72" i="18"/>
  <c r="K79" i="36"/>
  <c r="K69" i="36"/>
  <c r="K54" i="36"/>
  <c r="K72" i="36"/>
  <c r="K99" i="36"/>
  <c r="K123" i="36"/>
  <c r="K44" i="36"/>
  <c r="K58" i="36"/>
  <c r="K76" i="36"/>
  <c r="K96" i="36"/>
  <c r="K80" i="36"/>
  <c r="K200" i="36"/>
  <c r="K163" i="36"/>
  <c r="K185" i="36"/>
  <c r="I63" i="18"/>
  <c r="I71" i="18"/>
  <c r="I79" i="18"/>
  <c r="I87" i="18"/>
  <c r="I95" i="18"/>
  <c r="I38" i="18"/>
  <c r="I44" i="18"/>
  <c r="K55" i="36"/>
  <c r="K59" i="36"/>
  <c r="K63" i="36"/>
  <c r="K81" i="36"/>
  <c r="K85" i="36"/>
  <c r="I88" i="18"/>
  <c r="K107" i="36"/>
  <c r="K115" i="36"/>
  <c r="K105" i="36"/>
  <c r="K111" i="36"/>
  <c r="K112" i="36"/>
  <c r="I33" i="18"/>
  <c r="I81" i="18"/>
  <c r="I89" i="18"/>
  <c r="I97" i="18"/>
  <c r="I121" i="18"/>
  <c r="I115" i="18"/>
  <c r="I101" i="18"/>
  <c r="K148" i="36"/>
  <c r="K137" i="36"/>
  <c r="K145" i="36"/>
  <c r="K146" i="36"/>
  <c r="K193" i="36"/>
  <c r="I127" i="18"/>
  <c r="I151" i="18"/>
  <c r="I159" i="18"/>
  <c r="I167" i="18"/>
  <c r="I183" i="18"/>
  <c r="I191" i="18"/>
  <c r="I169" i="18"/>
  <c r="I122" i="18"/>
  <c r="K188" i="36"/>
  <c r="K175" i="36"/>
  <c r="K133" i="36"/>
  <c r="K176" i="36"/>
  <c r="K171" i="36"/>
  <c r="K169" i="36"/>
  <c r="I171" i="18"/>
  <c r="I136" i="18"/>
  <c r="K153" i="36"/>
  <c r="I152" i="18"/>
  <c r="K161" i="36"/>
  <c r="I186" i="18"/>
  <c r="K131" i="36"/>
  <c r="K164" i="36"/>
  <c r="K204" i="36"/>
  <c r="K167" i="36"/>
  <c r="K183" i="36"/>
  <c r="K160" i="36"/>
  <c r="K184" i="36"/>
  <c r="K97" i="36"/>
  <c r="K203" i="36"/>
  <c r="K144" i="36"/>
  <c r="I83" i="18"/>
  <c r="I91" i="18"/>
  <c r="I99" i="18"/>
  <c r="I107" i="18"/>
  <c r="I123" i="18"/>
  <c r="I155" i="18"/>
  <c r="I187" i="18"/>
  <c r="I118" i="18"/>
  <c r="K109" i="36"/>
  <c r="I126" i="18"/>
  <c r="I124" i="18"/>
  <c r="K141" i="36"/>
  <c r="K147" i="36"/>
  <c r="K173" i="36"/>
  <c r="K205" i="36"/>
  <c r="K196" i="36"/>
  <c r="K191" i="36"/>
  <c r="K207" i="36"/>
  <c r="K202" i="36"/>
  <c r="K192" i="36"/>
  <c r="K208" i="36"/>
  <c r="K179" i="36"/>
  <c r="K195" i="36"/>
  <c r="K177" i="36"/>
  <c r="I131" i="18"/>
  <c r="I147" i="18"/>
  <c r="I163" i="18"/>
  <c r="I179" i="18"/>
  <c r="I195" i="18"/>
  <c r="I203" i="18"/>
  <c r="I125" i="18"/>
  <c r="C190" i="18"/>
  <c r="C178" i="18"/>
  <c r="C160" i="18"/>
  <c r="C158" i="18"/>
  <c r="C150" i="18"/>
  <c r="C132" i="18"/>
  <c r="C66" i="18"/>
  <c r="C64" i="18"/>
  <c r="C56" i="18"/>
  <c r="C196" i="18"/>
  <c r="C96" i="18"/>
  <c r="C94" i="18"/>
  <c r="P156" i="40"/>
  <c r="T149" i="40"/>
  <c r="T138" i="40"/>
  <c r="P134" i="40"/>
  <c r="T130" i="40"/>
  <c r="T121" i="40"/>
  <c r="T111" i="40"/>
  <c r="P101" i="40"/>
  <c r="P97" i="40"/>
  <c r="P93" i="40"/>
  <c r="P78" i="40"/>
  <c r="T77" i="40"/>
  <c r="P75" i="40"/>
  <c r="P74" i="40"/>
  <c r="P73" i="40"/>
  <c r="C205" i="36"/>
  <c r="J194" i="36"/>
  <c r="J191" i="36"/>
  <c r="C190" i="36"/>
  <c r="A190" i="36"/>
  <c r="C182" i="36"/>
  <c r="C173" i="36"/>
  <c r="C162" i="36"/>
  <c r="J160" i="36"/>
  <c r="J148" i="36"/>
  <c r="J147" i="36"/>
  <c r="A147" i="36"/>
  <c r="A138" i="36"/>
  <c r="C116" i="36"/>
  <c r="C102" i="36"/>
  <c r="J100" i="36"/>
  <c r="C99" i="36"/>
  <c r="A99" i="36"/>
  <c r="C87" i="36"/>
  <c r="C71" i="36"/>
  <c r="C38" i="36"/>
  <c r="A38" i="36"/>
  <c r="C36" i="36"/>
  <c r="A36" i="36"/>
  <c r="C33" i="36"/>
  <c r="A33" i="36"/>
  <c r="A32" i="36"/>
  <c r="C119" i="36"/>
  <c r="C83" i="36"/>
  <c r="C55" i="36"/>
  <c r="A55" i="36"/>
  <c r="C24" i="36"/>
  <c r="B20" i="47"/>
  <c r="C16" i="45"/>
  <c r="C19" i="47" s="1"/>
  <c r="I142" i="36"/>
  <c r="F89" i="36"/>
  <c r="H98" i="36"/>
  <c r="V189" i="56"/>
  <c r="F190" i="18"/>
  <c r="H37" i="36"/>
  <c r="F40" i="36"/>
  <c r="R104" i="40"/>
  <c r="R156" i="40"/>
  <c r="R173" i="40"/>
  <c r="Q98" i="40"/>
  <c r="R141" i="40"/>
  <c r="Q157" i="40"/>
  <c r="Q151" i="40"/>
  <c r="R151" i="40"/>
  <c r="R161" i="40"/>
  <c r="R175" i="40"/>
  <c r="Q193" i="40"/>
  <c r="R197" i="40"/>
  <c r="W42" i="56"/>
  <c r="V125" i="56"/>
  <c r="U48" i="39"/>
  <c r="U114" i="39"/>
  <c r="U165" i="39"/>
  <c r="X91" i="39"/>
  <c r="H123" i="18"/>
  <c r="E95" i="18"/>
  <c r="W145" i="39"/>
  <c r="U145" i="39"/>
  <c r="E54" i="18"/>
  <c r="H93" i="36"/>
  <c r="D148" i="18"/>
  <c r="H49" i="36"/>
  <c r="F54" i="36"/>
  <c r="H58" i="36"/>
  <c r="G112" i="36"/>
  <c r="G160" i="36"/>
  <c r="I168" i="36"/>
  <c r="I200" i="36"/>
  <c r="F97" i="36"/>
  <c r="H97" i="36"/>
  <c r="F104" i="36"/>
  <c r="G136" i="36"/>
  <c r="G150" i="36"/>
  <c r="G175" i="36"/>
  <c r="I169" i="36"/>
  <c r="G184" i="36"/>
  <c r="I145" i="36"/>
  <c r="S45" i="40"/>
  <c r="N64" i="40"/>
  <c r="W97" i="56"/>
  <c r="X46" i="39"/>
  <c r="U61" i="39"/>
  <c r="X66" i="39"/>
  <c r="X74" i="39"/>
  <c r="U85" i="39"/>
  <c r="X90" i="39"/>
  <c r="U93" i="39"/>
  <c r="X98" i="39"/>
  <c r="W172" i="39"/>
  <c r="T132" i="56"/>
  <c r="G89" i="18"/>
  <c r="H47" i="36"/>
  <c r="U78" i="56"/>
  <c r="U99" i="56"/>
  <c r="F113" i="18"/>
  <c r="F134" i="18"/>
  <c r="G66" i="18"/>
  <c r="F85" i="36"/>
  <c r="D139" i="18"/>
  <c r="D169" i="18"/>
  <c r="T173" i="56"/>
  <c r="T195" i="56"/>
  <c r="H53" i="36"/>
  <c r="H65" i="36"/>
  <c r="H80" i="36"/>
  <c r="H89" i="36"/>
  <c r="H101" i="36"/>
  <c r="S50" i="40"/>
  <c r="N44" i="40"/>
  <c r="N42" i="40"/>
  <c r="S53" i="40"/>
  <c r="S48" i="40"/>
  <c r="Q61" i="40"/>
  <c r="N73" i="40"/>
  <c r="S81" i="40"/>
  <c r="V141" i="56"/>
  <c r="R181" i="40"/>
  <c r="X34" i="39"/>
  <c r="U146" i="39"/>
  <c r="F165" i="18"/>
  <c r="G53" i="18"/>
  <c r="H43" i="36"/>
  <c r="N55" i="40"/>
  <c r="I120" i="36"/>
  <c r="F139" i="18"/>
  <c r="W81" i="56"/>
  <c r="D51" i="18"/>
  <c r="T89" i="56"/>
  <c r="D97" i="18"/>
  <c r="Y194" i="39"/>
  <c r="D193" i="18"/>
  <c r="U190" i="39"/>
  <c r="H189" i="18"/>
  <c r="X186" i="56"/>
  <c r="D189" i="18"/>
  <c r="U186" i="39"/>
  <c r="Q185" i="40"/>
  <c r="Q177" i="40"/>
  <c r="D180" i="18"/>
  <c r="U177" i="39"/>
  <c r="D177" i="18"/>
  <c r="U174" i="39"/>
  <c r="Q174" i="40"/>
  <c r="H172" i="18"/>
  <c r="G171" i="36"/>
  <c r="D168" i="18"/>
  <c r="Q165" i="40"/>
  <c r="V158" i="56"/>
  <c r="Y152" i="39"/>
  <c r="H155" i="18"/>
  <c r="X152" i="56"/>
  <c r="I149" i="36"/>
  <c r="F146" i="18"/>
  <c r="R143" i="40"/>
  <c r="W138" i="39"/>
  <c r="R138" i="40"/>
  <c r="Y130" i="39"/>
  <c r="F133" i="18"/>
  <c r="R130" i="40"/>
  <c r="V129" i="56"/>
  <c r="U124" i="39"/>
  <c r="H125" i="18"/>
  <c r="X122" i="56"/>
  <c r="I119" i="36"/>
  <c r="W113" i="39"/>
  <c r="V113" i="56"/>
  <c r="D116" i="18"/>
  <c r="U113" i="39"/>
  <c r="V111" i="56"/>
  <c r="F111" i="18"/>
  <c r="V108" i="56"/>
  <c r="D111" i="18"/>
  <c r="T108" i="56"/>
  <c r="V102" i="56"/>
  <c r="H107" i="36"/>
  <c r="V101" i="39"/>
  <c r="V98" i="39"/>
  <c r="E101" i="18"/>
  <c r="V90" i="39"/>
  <c r="E93" i="18"/>
  <c r="X88" i="39"/>
  <c r="G91" i="18"/>
  <c r="G85" i="18"/>
  <c r="W82" i="56"/>
  <c r="S82" i="40"/>
  <c r="V82" i="39"/>
  <c r="E85" i="18"/>
  <c r="U82" i="56"/>
  <c r="Q82" i="40"/>
  <c r="S77" i="40"/>
  <c r="G80" i="18"/>
  <c r="X77" i="39"/>
  <c r="W77" i="56"/>
  <c r="U77" i="56"/>
  <c r="N77" i="40"/>
  <c r="F83" i="36"/>
  <c r="Q69" i="40"/>
  <c r="V68" i="39"/>
  <c r="N68" i="40"/>
  <c r="V66" i="39"/>
  <c r="E69" i="18"/>
  <c r="V63" i="39"/>
  <c r="G65" i="18"/>
  <c r="G64" i="18"/>
  <c r="W61" i="56"/>
  <c r="U60" i="56"/>
  <c r="E63" i="18"/>
  <c r="G59" i="18"/>
  <c r="G57" i="18"/>
  <c r="W54" i="56"/>
  <c r="U54" i="56"/>
  <c r="Q53" i="40"/>
  <c r="N50" i="40"/>
  <c r="E53" i="18"/>
  <c r="V50" i="39"/>
  <c r="U50" i="56"/>
  <c r="T45" i="56"/>
  <c r="E46" i="18"/>
  <c r="W40" i="56"/>
  <c r="X40" i="39"/>
  <c r="G43" i="18"/>
  <c r="U40" i="56"/>
  <c r="G40" i="18"/>
  <c r="W37" i="56"/>
  <c r="D40" i="18"/>
  <c r="E37" i="18"/>
  <c r="G35" i="18"/>
  <c r="X32" i="39"/>
  <c r="D34" i="18"/>
  <c r="T31" i="56"/>
  <c r="U29" i="39"/>
  <c r="D205" i="18"/>
  <c r="U202" i="39"/>
  <c r="W198" i="39"/>
  <c r="R198" i="40"/>
  <c r="D197" i="18"/>
  <c r="Q194" i="40"/>
  <c r="U189" i="39"/>
  <c r="H188" i="18"/>
  <c r="G187" i="36"/>
  <c r="D184" i="18"/>
  <c r="Y178" i="39"/>
  <c r="D181" i="18"/>
  <c r="Q178" i="40"/>
  <c r="W177" i="39"/>
  <c r="V177" i="56"/>
  <c r="D175" i="18"/>
  <c r="T172" i="56"/>
  <c r="W170" i="39"/>
  <c r="R170" i="40"/>
  <c r="V169" i="56"/>
  <c r="H169" i="18"/>
  <c r="X166" i="56"/>
  <c r="Y162" i="39"/>
  <c r="Y146" i="39"/>
  <c r="Y140" i="39"/>
  <c r="V137" i="56"/>
  <c r="R137" i="40"/>
  <c r="W135" i="39"/>
  <c r="R135" i="40"/>
  <c r="W134" i="39"/>
  <c r="D136" i="18"/>
  <c r="Q133" i="40"/>
  <c r="V127" i="56"/>
  <c r="R127" i="40"/>
  <c r="V118" i="56"/>
  <c r="F121" i="18"/>
  <c r="Y114" i="39"/>
  <c r="U110" i="39"/>
  <c r="Q110" i="40"/>
  <c r="F112" i="18"/>
  <c r="R109" i="40"/>
  <c r="D104" i="18"/>
  <c r="F55" i="36"/>
  <c r="F58" i="36"/>
  <c r="H73" i="36"/>
  <c r="H78" i="36"/>
  <c r="F87" i="36"/>
  <c r="F45" i="36"/>
  <c r="I129" i="36"/>
  <c r="F81" i="36"/>
  <c r="H105" i="36"/>
  <c r="I121" i="36"/>
  <c r="I113" i="36"/>
  <c r="I158" i="36"/>
  <c r="F103" i="36"/>
  <c r="G114" i="36"/>
  <c r="G148" i="36"/>
  <c r="I128" i="36"/>
  <c r="I136" i="36"/>
  <c r="G164" i="36"/>
  <c r="G180" i="36"/>
  <c r="G196" i="36"/>
  <c r="G177" i="36"/>
  <c r="G146" i="36"/>
  <c r="Q47" i="40"/>
  <c r="S61" i="40"/>
  <c r="S69" i="40"/>
  <c r="Q60" i="40"/>
  <c r="N35" i="40"/>
  <c r="S38" i="40"/>
  <c r="Q54" i="40"/>
  <c r="S37" i="40"/>
  <c r="S54" i="40"/>
  <c r="N90" i="40"/>
  <c r="N60" i="40"/>
  <c r="N95" i="40"/>
  <c r="Q158" i="40"/>
  <c r="Q112" i="40"/>
  <c r="R112" i="40"/>
  <c r="R145" i="40"/>
  <c r="R152" i="40"/>
  <c r="R158" i="40"/>
  <c r="Q140" i="40"/>
  <c r="R182" i="40"/>
  <c r="R192" i="40"/>
  <c r="Q173" i="40"/>
  <c r="Q198" i="40"/>
  <c r="U34" i="56"/>
  <c r="W58" i="56"/>
  <c r="V117" i="56"/>
  <c r="V133" i="56"/>
  <c r="V181" i="56"/>
  <c r="W89" i="56"/>
  <c r="X184" i="56"/>
  <c r="X194" i="56"/>
  <c r="Y189" i="39"/>
  <c r="U63" i="56"/>
  <c r="W73" i="56"/>
  <c r="X110" i="56"/>
  <c r="X188" i="56"/>
  <c r="U82" i="39"/>
  <c r="U130" i="39"/>
  <c r="U194" i="39"/>
  <c r="X162" i="56"/>
  <c r="X136" i="56"/>
  <c r="V192" i="56"/>
  <c r="U48" i="56"/>
  <c r="W62" i="56"/>
  <c r="T92" i="56"/>
  <c r="X106" i="56"/>
  <c r="X156" i="56"/>
  <c r="U117" i="39"/>
  <c r="U149" i="39"/>
  <c r="U181" i="39"/>
  <c r="X112" i="56"/>
  <c r="V112" i="56"/>
  <c r="T112" i="56"/>
  <c r="X180" i="56"/>
  <c r="X196" i="56"/>
  <c r="X202" i="56"/>
  <c r="W108" i="39"/>
  <c r="W166" i="39"/>
  <c r="D95" i="18"/>
  <c r="D143" i="18"/>
  <c r="E31" i="18"/>
  <c r="D72" i="18"/>
  <c r="X61" i="39"/>
  <c r="G31" i="18"/>
  <c r="E41" i="18"/>
  <c r="E57" i="18"/>
  <c r="E73" i="18"/>
  <c r="E89" i="18"/>
  <c r="G95" i="18"/>
  <c r="V30" i="39"/>
  <c r="N53" i="40"/>
  <c r="V58" i="39"/>
  <c r="F178" i="18"/>
  <c r="F105" i="18"/>
  <c r="F131" i="18"/>
  <c r="F137" i="18"/>
  <c r="D78" i="18"/>
  <c r="T85" i="56"/>
  <c r="U140" i="39"/>
  <c r="R153" i="40"/>
  <c r="D119" i="18"/>
  <c r="T113" i="56"/>
  <c r="D85" i="18"/>
  <c r="D68" i="18"/>
  <c r="D53" i="18"/>
  <c r="T48" i="56"/>
  <c r="Y202" i="39"/>
  <c r="V202" i="56"/>
  <c r="W202" i="39"/>
  <c r="F205" i="18"/>
  <c r="X201" i="56"/>
  <c r="Y201" i="39"/>
  <c r="H204" i="18"/>
  <c r="I207" i="36"/>
  <c r="W201" i="39"/>
  <c r="V201" i="56"/>
  <c r="U201" i="39"/>
  <c r="Y200" i="39"/>
  <c r="H203" i="18"/>
  <c r="I206" i="36"/>
  <c r="F203" i="18"/>
  <c r="G206" i="36"/>
  <c r="U200" i="39"/>
  <c r="X199" i="56"/>
  <c r="H202" i="18"/>
  <c r="Y199" i="39"/>
  <c r="V199" i="56"/>
  <c r="I205" i="36"/>
  <c r="W199" i="39"/>
  <c r="F202" i="18"/>
  <c r="G205" i="36"/>
  <c r="T199" i="56"/>
  <c r="U199" i="39"/>
  <c r="H201" i="18"/>
  <c r="I204" i="36"/>
  <c r="F201" i="18"/>
  <c r="V198" i="56"/>
  <c r="U198" i="39"/>
  <c r="X197" i="56"/>
  <c r="H200" i="18"/>
  <c r="F200" i="18"/>
  <c r="W197" i="39"/>
  <c r="G203" i="36"/>
  <c r="Q197" i="40"/>
  <c r="D200" i="18"/>
  <c r="I202" i="36"/>
  <c r="W196" i="39"/>
  <c r="G202" i="36"/>
  <c r="Q196" i="40"/>
  <c r="H198" i="18"/>
  <c r="Y195" i="39"/>
  <c r="X195" i="56"/>
  <c r="V195" i="56"/>
  <c r="W194" i="39"/>
  <c r="V194" i="56"/>
  <c r="X193" i="56"/>
  <c r="H196" i="18"/>
  <c r="I199" i="36"/>
  <c r="F196" i="18"/>
  <c r="T193" i="56"/>
  <c r="Y192" i="39"/>
  <c r="H195" i="18"/>
  <c r="W192" i="39"/>
  <c r="F195" i="18"/>
  <c r="I198" i="36"/>
  <c r="G198" i="36"/>
  <c r="U192" i="39"/>
  <c r="Y191" i="39"/>
  <c r="H194" i="18"/>
  <c r="X191" i="56"/>
  <c r="V191" i="56"/>
  <c r="I197" i="36"/>
  <c r="W191" i="39"/>
  <c r="G197" i="36"/>
  <c r="U191" i="39"/>
  <c r="H193" i="18"/>
  <c r="I196" i="36"/>
  <c r="F193" i="18"/>
  <c r="V190" i="56"/>
  <c r="W190" i="39"/>
  <c r="X189" i="56"/>
  <c r="H192" i="18"/>
  <c r="F192" i="18"/>
  <c r="W189" i="39"/>
  <c r="G195" i="36"/>
  <c r="D192" i="18"/>
  <c r="I194" i="36"/>
  <c r="F191" i="18"/>
  <c r="G194" i="36"/>
  <c r="U188" i="39"/>
  <c r="H190" i="18"/>
  <c r="X187" i="56"/>
  <c r="Y187" i="39"/>
  <c r="V187" i="56"/>
  <c r="U187" i="39"/>
  <c r="Y186" i="39"/>
  <c r="V186" i="56"/>
  <c r="W186" i="39"/>
  <c r="F189" i="18"/>
  <c r="X185" i="56"/>
  <c r="Y185" i="39"/>
  <c r="I191" i="36"/>
  <c r="W185" i="39"/>
  <c r="F188" i="18"/>
  <c r="D188" i="18"/>
  <c r="U185" i="39"/>
  <c r="Y184" i="39"/>
  <c r="W184" i="39"/>
  <c r="I190" i="36"/>
  <c r="G190" i="36"/>
  <c r="U184" i="39"/>
  <c r="Y183" i="39"/>
  <c r="H186" i="18"/>
  <c r="X183" i="56"/>
  <c r="V183" i="56"/>
  <c r="I189" i="36"/>
  <c r="W183" i="39"/>
  <c r="F186" i="18"/>
  <c r="G189" i="36"/>
  <c r="U183" i="39"/>
  <c r="T183" i="56"/>
  <c r="H185" i="18"/>
  <c r="I188" i="36"/>
  <c r="F185" i="18"/>
  <c r="V182" i="56"/>
  <c r="U182" i="39"/>
  <c r="X181" i="56"/>
  <c r="H184" i="18"/>
  <c r="F184" i="18"/>
  <c r="W181" i="39"/>
  <c r="I186" i="36"/>
  <c r="F183" i="18"/>
  <c r="W180" i="39"/>
  <c r="G186" i="36"/>
  <c r="Q180" i="40"/>
  <c r="D183" i="18"/>
  <c r="Y179" i="39"/>
  <c r="X179" i="56"/>
  <c r="F182" i="18"/>
  <c r="V179" i="56"/>
  <c r="Q179" i="40"/>
  <c r="D182" i="18"/>
  <c r="T179" i="56"/>
  <c r="W178" i="39"/>
  <c r="X177" i="56"/>
  <c r="H180" i="18"/>
  <c r="R177" i="40"/>
  <c r="I183" i="36"/>
  <c r="F180" i="18"/>
  <c r="Y176" i="39"/>
  <c r="H179" i="18"/>
  <c r="W176" i="39"/>
  <c r="F179" i="18"/>
  <c r="I182" i="36"/>
  <c r="G182" i="36"/>
  <c r="Q176" i="40"/>
  <c r="D179" i="18"/>
  <c r="U176" i="39"/>
  <c r="X175" i="56"/>
  <c r="Y175" i="39"/>
  <c r="H178" i="18"/>
  <c r="I181" i="36"/>
  <c r="W175" i="39"/>
  <c r="G181" i="36"/>
  <c r="T175" i="56"/>
  <c r="U175" i="39"/>
  <c r="D178" i="18"/>
  <c r="H177" i="18"/>
  <c r="V174" i="56"/>
  <c r="I180" i="36"/>
  <c r="F177" i="18"/>
  <c r="W174" i="39"/>
  <c r="X173" i="56"/>
  <c r="H176" i="18"/>
  <c r="I179" i="36"/>
  <c r="W173" i="39"/>
  <c r="G179" i="36"/>
  <c r="D176" i="18"/>
  <c r="Y172" i="39"/>
  <c r="I178" i="36"/>
  <c r="F175" i="18"/>
  <c r="G178" i="36"/>
  <c r="Q172" i="40"/>
  <c r="U172" i="39"/>
  <c r="X171" i="56"/>
  <c r="Y171" i="39"/>
  <c r="H174" i="18"/>
  <c r="V171" i="56"/>
  <c r="F174" i="18"/>
  <c r="T171" i="56"/>
  <c r="D174" i="18"/>
  <c r="U171" i="39"/>
  <c r="X170" i="56"/>
  <c r="Y170" i="39"/>
  <c r="V170" i="56"/>
  <c r="F173" i="18"/>
  <c r="D173" i="18"/>
  <c r="Q170" i="40"/>
  <c r="X169" i="56"/>
  <c r="Y169" i="39"/>
  <c r="I175" i="36"/>
  <c r="W169" i="39"/>
  <c r="F172" i="18"/>
  <c r="T169" i="56"/>
  <c r="D172" i="18"/>
  <c r="U169" i="39"/>
  <c r="Y168" i="39"/>
  <c r="I174" i="36"/>
  <c r="W168" i="39"/>
  <c r="F171" i="18"/>
  <c r="G174" i="36"/>
  <c r="U168" i="39"/>
  <c r="D171" i="18"/>
  <c r="Q168" i="40"/>
  <c r="X167" i="56"/>
  <c r="Y167" i="39"/>
  <c r="H170" i="18"/>
  <c r="I173" i="36"/>
  <c r="V167" i="56"/>
  <c r="R167" i="40"/>
  <c r="F170" i="18"/>
  <c r="G173" i="36"/>
  <c r="T167" i="56"/>
  <c r="U167" i="39"/>
  <c r="Q167" i="40"/>
  <c r="D170" i="18"/>
  <c r="I172" i="36"/>
  <c r="F169" i="18"/>
  <c r="V166" i="56"/>
  <c r="U166" i="39"/>
  <c r="X165" i="56"/>
  <c r="H168" i="18"/>
  <c r="F168" i="18"/>
  <c r="W165" i="39"/>
  <c r="I171" i="36"/>
  <c r="Y164" i="39"/>
  <c r="X164" i="56"/>
  <c r="I170" i="36"/>
  <c r="F167" i="18"/>
  <c r="V164" i="56"/>
  <c r="W164" i="39"/>
  <c r="G170" i="36"/>
  <c r="Q164" i="40"/>
  <c r="U164" i="39"/>
  <c r="D167" i="18"/>
  <c r="T164" i="56"/>
  <c r="X163" i="56"/>
  <c r="Y163" i="39"/>
  <c r="H166" i="18"/>
  <c r="V163" i="56"/>
  <c r="F166" i="18"/>
  <c r="Q163" i="40"/>
  <c r="T163" i="56"/>
  <c r="D166" i="18"/>
  <c r="U163" i="39"/>
  <c r="W162" i="39"/>
  <c r="V162" i="56"/>
  <c r="D165" i="18"/>
  <c r="X161" i="56"/>
  <c r="H164" i="18"/>
  <c r="I167" i="36"/>
  <c r="F164" i="18"/>
  <c r="T161" i="56"/>
  <c r="Y160" i="39"/>
  <c r="H163" i="18"/>
  <c r="I166" i="36"/>
  <c r="F163" i="18"/>
  <c r="G166" i="36"/>
  <c r="Q160" i="40"/>
  <c r="D163" i="18"/>
  <c r="U160" i="39"/>
  <c r="X159" i="56"/>
  <c r="Y159" i="39"/>
  <c r="I165" i="36"/>
  <c r="V159" i="56"/>
  <c r="W159" i="39"/>
  <c r="R159" i="40"/>
  <c r="G165" i="36"/>
  <c r="Q159" i="40"/>
  <c r="D162" i="18"/>
  <c r="T159" i="56"/>
  <c r="U159" i="39"/>
  <c r="H161" i="18"/>
  <c r="I164" i="36"/>
  <c r="F161" i="18"/>
  <c r="W158" i="39"/>
  <c r="D161" i="18"/>
  <c r="X157" i="56"/>
  <c r="H160" i="18"/>
  <c r="W157" i="39"/>
  <c r="F160" i="18"/>
  <c r="I163" i="36"/>
  <c r="G163" i="36"/>
  <c r="T157" i="56"/>
  <c r="D160" i="18"/>
  <c r="I162" i="36"/>
  <c r="F159" i="18"/>
  <c r="G162" i="36"/>
  <c r="U156" i="39"/>
  <c r="Q156" i="40"/>
  <c r="X155" i="56"/>
  <c r="H158" i="18"/>
  <c r="Y155" i="39"/>
  <c r="R155" i="40"/>
  <c r="I161" i="36"/>
  <c r="F158" i="18"/>
  <c r="G161" i="36"/>
  <c r="T155" i="56"/>
  <c r="D158" i="18"/>
  <c r="U155" i="39"/>
  <c r="Y154" i="39"/>
  <c r="I160" i="36"/>
  <c r="V154" i="56"/>
  <c r="W154" i="39"/>
  <c r="F157" i="18"/>
  <c r="D157" i="18"/>
  <c r="X153" i="56"/>
  <c r="Y153" i="39"/>
  <c r="I159" i="36"/>
  <c r="W153" i="39"/>
  <c r="F156" i="18"/>
  <c r="G159" i="36"/>
  <c r="Q153" i="40"/>
  <c r="T153" i="56"/>
  <c r="D156" i="18"/>
  <c r="U153" i="39"/>
  <c r="W152" i="39"/>
  <c r="F155" i="18"/>
  <c r="U152" i="39"/>
  <c r="D155" i="18"/>
  <c r="X151" i="56"/>
  <c r="Y151" i="39"/>
  <c r="H154" i="18"/>
  <c r="W151" i="39"/>
  <c r="V151" i="56"/>
  <c r="F154" i="18"/>
  <c r="T151" i="56"/>
  <c r="U151" i="39"/>
  <c r="D154" i="18"/>
  <c r="H153" i="18"/>
  <c r="V150" i="56"/>
  <c r="R150" i="40"/>
  <c r="Q150" i="40"/>
  <c r="D153" i="18"/>
  <c r="U150" i="39"/>
  <c r="X149" i="56"/>
  <c r="H152" i="18"/>
  <c r="I155" i="36"/>
  <c r="F152" i="18"/>
  <c r="R149" i="40"/>
  <c r="W149" i="39"/>
  <c r="G155" i="36"/>
  <c r="T149" i="56"/>
  <c r="Y148" i="39"/>
  <c r="F151" i="18"/>
  <c r="W148" i="39"/>
  <c r="G154" i="36"/>
  <c r="U148" i="39"/>
  <c r="Q148" i="40"/>
  <c r="D151" i="18"/>
  <c r="X147" i="56"/>
  <c r="Y147" i="39"/>
  <c r="R147" i="40"/>
  <c r="I153" i="36"/>
  <c r="F150" i="18"/>
  <c r="G153" i="36"/>
  <c r="Q147" i="40"/>
  <c r="U147" i="39"/>
  <c r="T147" i="56"/>
  <c r="D150" i="18"/>
  <c r="I152" i="36"/>
  <c r="V146" i="56"/>
  <c r="W146" i="39"/>
  <c r="R146" i="40"/>
  <c r="D149" i="18"/>
  <c r="X145" i="56"/>
  <c r="H148" i="18"/>
  <c r="I151" i="36"/>
  <c r="F148" i="18"/>
  <c r="G151" i="36"/>
  <c r="T145" i="56"/>
  <c r="Y144" i="39"/>
  <c r="H147" i="18"/>
  <c r="W144" i="39"/>
  <c r="D147" i="18"/>
  <c r="U144" i="39"/>
  <c r="X143" i="56"/>
  <c r="Y143" i="39"/>
  <c r="H146" i="18"/>
  <c r="V143" i="56"/>
  <c r="T143" i="56"/>
  <c r="U143" i="39"/>
  <c r="Q143" i="40"/>
  <c r="D146" i="18"/>
  <c r="I148" i="36"/>
  <c r="V142" i="56"/>
  <c r="W142" i="39"/>
  <c r="Q142" i="40"/>
  <c r="D145" i="18"/>
  <c r="X141" i="56"/>
  <c r="H144" i="18"/>
  <c r="I147" i="36"/>
  <c r="W141" i="39"/>
  <c r="G147" i="36"/>
  <c r="T141" i="56"/>
  <c r="D144" i="18"/>
  <c r="R140" i="40"/>
  <c r="F143" i="18"/>
  <c r="X139" i="56"/>
  <c r="Y139" i="39"/>
  <c r="H142" i="18"/>
  <c r="R139" i="40"/>
  <c r="Q139" i="40"/>
  <c r="U139" i="39"/>
  <c r="D142" i="18"/>
  <c r="Y138" i="39"/>
  <c r="V138" i="56"/>
  <c r="F141" i="18"/>
  <c r="D141" i="18"/>
  <c r="X137" i="56"/>
  <c r="Y137" i="39"/>
  <c r="I143" i="36"/>
  <c r="W137" i="39"/>
  <c r="F140" i="18"/>
  <c r="G143" i="36"/>
  <c r="T137" i="56"/>
  <c r="D140" i="18"/>
  <c r="U137" i="39"/>
  <c r="W136" i="39"/>
  <c r="G142" i="36"/>
  <c r="U136" i="39"/>
  <c r="X135" i="56"/>
  <c r="Y135" i="39"/>
  <c r="H138" i="18"/>
  <c r="V135" i="56"/>
  <c r="F138" i="18"/>
  <c r="G141" i="36"/>
  <c r="Q135" i="40"/>
  <c r="D138" i="18"/>
  <c r="U135" i="39"/>
  <c r="T135" i="56"/>
  <c r="I140" i="36"/>
  <c r="V134" i="56"/>
  <c r="D137" i="18"/>
  <c r="U134" i="39"/>
  <c r="X133" i="56"/>
  <c r="H136" i="18"/>
  <c r="I139" i="36"/>
  <c r="G139" i="36"/>
  <c r="T133" i="56"/>
  <c r="Y132" i="39"/>
  <c r="R132" i="40"/>
  <c r="F135" i="18"/>
  <c r="W132" i="39"/>
  <c r="G138" i="36"/>
  <c r="U132" i="39"/>
  <c r="D135" i="18"/>
  <c r="X131" i="56"/>
  <c r="Y131" i="39"/>
  <c r="R131" i="40"/>
  <c r="Q131" i="40"/>
  <c r="T131" i="56"/>
  <c r="D134" i="18"/>
  <c r="U131" i="39"/>
  <c r="V130" i="56"/>
  <c r="D133" i="18"/>
  <c r="X129" i="56"/>
  <c r="H132" i="18"/>
  <c r="I135" i="36"/>
  <c r="F132" i="18"/>
  <c r="T129" i="56"/>
  <c r="Q129" i="40"/>
  <c r="Y128" i="39"/>
  <c r="H131" i="18"/>
  <c r="R128" i="40"/>
  <c r="G134" i="36"/>
  <c r="U128" i="39"/>
  <c r="D131" i="18"/>
  <c r="X127" i="56"/>
  <c r="Y127" i="39"/>
  <c r="T127" i="56"/>
  <c r="U127" i="39"/>
  <c r="H129" i="18"/>
  <c r="I132" i="36"/>
  <c r="V126" i="56"/>
  <c r="W126" i="39"/>
  <c r="G132" i="36"/>
  <c r="Q126" i="40"/>
  <c r="D129" i="18"/>
  <c r="X125" i="56"/>
  <c r="H128" i="18"/>
  <c r="I131" i="36"/>
  <c r="W125" i="39"/>
  <c r="G131" i="36"/>
  <c r="T125" i="56"/>
  <c r="D128" i="18"/>
  <c r="Y124" i="39"/>
  <c r="R124" i="40"/>
  <c r="F127" i="18"/>
  <c r="X123" i="56"/>
  <c r="Y123" i="39"/>
  <c r="R123" i="40"/>
  <c r="G129" i="36"/>
  <c r="Q123" i="40"/>
  <c r="T123" i="56"/>
  <c r="D126" i="18"/>
  <c r="Y122" i="39"/>
  <c r="W122" i="39"/>
  <c r="F125" i="18"/>
  <c r="D125" i="18"/>
  <c r="X121" i="56"/>
  <c r="Y121" i="39"/>
  <c r="R121" i="40"/>
  <c r="W121" i="39"/>
  <c r="F124" i="18"/>
  <c r="Q121" i="40"/>
  <c r="T121" i="56"/>
  <c r="D124" i="18"/>
  <c r="U121" i="39"/>
  <c r="W120" i="39"/>
  <c r="G126" i="36"/>
  <c r="Q120" i="40"/>
  <c r="D123" i="18"/>
  <c r="U120" i="39"/>
  <c r="X119" i="56"/>
  <c r="Y119" i="39"/>
  <c r="V119" i="56"/>
  <c r="F122" i="18"/>
  <c r="G125" i="36"/>
  <c r="Q119" i="40"/>
  <c r="U119" i="39"/>
  <c r="D122" i="18"/>
  <c r="D121" i="18"/>
  <c r="U118" i="39"/>
  <c r="X117" i="56"/>
  <c r="H120" i="18"/>
  <c r="I123" i="36"/>
  <c r="F120" i="18"/>
  <c r="G123" i="36"/>
  <c r="T117" i="56"/>
  <c r="Y116" i="39"/>
  <c r="R116" i="40"/>
  <c r="F119" i="18"/>
  <c r="W116" i="39"/>
  <c r="X115" i="56"/>
  <c r="H118" i="18"/>
  <c r="V115" i="56"/>
  <c r="F118" i="18"/>
  <c r="G121" i="36"/>
  <c r="T115" i="56"/>
  <c r="D118" i="18"/>
  <c r="V114" i="56"/>
  <c r="W114" i="39"/>
  <c r="D117" i="18"/>
  <c r="X113" i="56"/>
  <c r="H116" i="18"/>
  <c r="R113" i="40"/>
  <c r="F116" i="18"/>
  <c r="Y112" i="39"/>
  <c r="H115" i="18"/>
  <c r="W112" i="39"/>
  <c r="F115" i="18"/>
  <c r="G118" i="36"/>
  <c r="U112" i="39"/>
  <c r="X111" i="56"/>
  <c r="Y111" i="39"/>
  <c r="H114" i="18"/>
  <c r="R111" i="40"/>
  <c r="W111" i="39"/>
  <c r="Q111" i="40"/>
  <c r="D114" i="18"/>
  <c r="T111" i="56"/>
  <c r="V110" i="56"/>
  <c r="W110" i="39"/>
  <c r="D113" i="18"/>
  <c r="X109" i="56"/>
  <c r="H112" i="18"/>
  <c r="I115" i="36"/>
  <c r="W109" i="39"/>
  <c r="G115" i="36"/>
  <c r="T109" i="56"/>
  <c r="Q109" i="40"/>
  <c r="D112" i="18"/>
  <c r="Y108" i="39"/>
  <c r="X107" i="56"/>
  <c r="Y107" i="39"/>
  <c r="R107" i="40"/>
  <c r="G113" i="36"/>
  <c r="Q107" i="40"/>
  <c r="U107" i="39"/>
  <c r="D110" i="18"/>
  <c r="T107" i="56"/>
  <c r="Y106" i="39"/>
  <c r="I112" i="36"/>
  <c r="W106" i="39"/>
  <c r="F109" i="18"/>
  <c r="D109" i="18"/>
  <c r="Q106" i="40"/>
  <c r="X105" i="56"/>
  <c r="Y105" i="39"/>
  <c r="I111" i="36"/>
  <c r="W105" i="39"/>
  <c r="F108" i="18"/>
  <c r="T105" i="56"/>
  <c r="Q105" i="40"/>
  <c r="D108" i="18"/>
  <c r="U105" i="39"/>
  <c r="I110" i="36"/>
  <c r="F107" i="18"/>
  <c r="G110" i="36"/>
  <c r="U104" i="39"/>
  <c r="X103" i="56"/>
  <c r="Y103" i="39"/>
  <c r="R103" i="40"/>
  <c r="W103" i="39"/>
  <c r="F106" i="18"/>
  <c r="Q103" i="40"/>
  <c r="D106" i="18"/>
  <c r="U103" i="39"/>
  <c r="H105" i="18"/>
  <c r="Q102" i="40"/>
  <c r="D105" i="18"/>
  <c r="U102" i="39"/>
  <c r="G104" i="18"/>
  <c r="S101" i="40"/>
  <c r="X101" i="39"/>
  <c r="U101" i="56"/>
  <c r="E104" i="18"/>
  <c r="Q101" i="40"/>
  <c r="T101" i="56"/>
  <c r="X100" i="39"/>
  <c r="G103" i="18"/>
  <c r="W100" i="56"/>
  <c r="V100" i="39"/>
  <c r="E103" i="18"/>
  <c r="U100" i="56"/>
  <c r="Q100" i="40"/>
  <c r="U100" i="39"/>
  <c r="D103" i="18"/>
  <c r="W99" i="56"/>
  <c r="G102" i="18"/>
  <c r="S99" i="40"/>
  <c r="X99" i="39"/>
  <c r="E102" i="18"/>
  <c r="Q99" i="40"/>
  <c r="T99" i="56"/>
  <c r="D102" i="18"/>
  <c r="F105" i="36"/>
  <c r="U99" i="39"/>
  <c r="W98" i="56"/>
  <c r="D101" i="18"/>
  <c r="G100" i="18"/>
  <c r="X97" i="39"/>
  <c r="U97" i="56"/>
  <c r="E100" i="18"/>
  <c r="V97" i="39"/>
  <c r="T97" i="56"/>
  <c r="D100" i="18"/>
  <c r="X96" i="39"/>
  <c r="E99" i="18"/>
  <c r="V96" i="39"/>
  <c r="F102" i="36"/>
  <c r="U96" i="39"/>
  <c r="Q96" i="40"/>
  <c r="S95" i="40"/>
  <c r="G98" i="18"/>
  <c r="X95" i="39"/>
  <c r="V95" i="39"/>
  <c r="E98" i="18"/>
  <c r="U95" i="39"/>
  <c r="Q95" i="40"/>
  <c r="D98" i="18"/>
  <c r="W94" i="56"/>
  <c r="G97" i="18"/>
  <c r="V94" i="39"/>
  <c r="E97" i="18"/>
  <c r="F100" i="36"/>
  <c r="G96" i="18"/>
  <c r="S93" i="40"/>
  <c r="U93" i="56"/>
  <c r="E96" i="18"/>
  <c r="V93" i="39"/>
  <c r="F99" i="36"/>
  <c r="T93" i="56"/>
  <c r="D96" i="18"/>
  <c r="S91" i="40"/>
  <c r="G94" i="18"/>
  <c r="E94" i="18"/>
  <c r="Q91" i="40"/>
  <c r="T91" i="56"/>
  <c r="D94" i="18"/>
  <c r="U91" i="39"/>
  <c r="W90" i="56"/>
  <c r="G93" i="18"/>
  <c r="D93" i="18"/>
  <c r="U89" i="56"/>
  <c r="E92" i="18"/>
  <c r="Q89" i="40"/>
  <c r="D92" i="18"/>
  <c r="U89" i="39"/>
  <c r="V88" i="39"/>
  <c r="E91" i="18"/>
  <c r="Q88" i="40"/>
  <c r="D91" i="18"/>
  <c r="U88" i="39"/>
  <c r="S87" i="40"/>
  <c r="W87" i="56"/>
  <c r="U87" i="56"/>
  <c r="Q87" i="40"/>
  <c r="D90" i="18"/>
  <c r="T87" i="56"/>
  <c r="W86" i="56"/>
  <c r="H92" i="36"/>
  <c r="V86" i="39"/>
  <c r="Q86" i="40"/>
  <c r="D89" i="18"/>
  <c r="F92" i="36"/>
  <c r="U86" i="39"/>
  <c r="S85" i="40"/>
  <c r="G88" i="18"/>
  <c r="X85" i="39"/>
  <c r="U85" i="56"/>
  <c r="E88" i="18"/>
  <c r="Q85" i="40"/>
  <c r="F91" i="36"/>
  <c r="W84" i="56"/>
  <c r="G87" i="18"/>
  <c r="N84" i="40"/>
  <c r="V84" i="39"/>
  <c r="E87" i="18"/>
  <c r="F90" i="36"/>
  <c r="U84" i="39"/>
  <c r="T84" i="56"/>
  <c r="D87" i="18"/>
  <c r="W83" i="56"/>
  <c r="G86" i="18"/>
  <c r="X83" i="39"/>
  <c r="U83" i="39"/>
  <c r="D86" i="18"/>
  <c r="G84" i="18"/>
  <c r="X81" i="39"/>
  <c r="U81" i="56"/>
  <c r="E84" i="18"/>
  <c r="V81" i="39"/>
  <c r="Q81" i="40"/>
  <c r="T81" i="56"/>
  <c r="D84" i="18"/>
  <c r="W80" i="56"/>
  <c r="S80" i="40"/>
  <c r="E83" i="18"/>
  <c r="N80" i="40"/>
  <c r="F86" i="36"/>
  <c r="T80" i="56"/>
  <c r="D83" i="18"/>
  <c r="U80" i="39"/>
  <c r="G82" i="18"/>
  <c r="X79" i="39"/>
  <c r="H85" i="36"/>
  <c r="D82" i="18"/>
  <c r="U79" i="39"/>
  <c r="S78" i="40"/>
  <c r="G81" i="18"/>
  <c r="W78" i="56"/>
  <c r="N78" i="40"/>
  <c r="E81" i="18"/>
  <c r="Q78" i="40"/>
  <c r="D81" i="18"/>
  <c r="H83" i="36"/>
  <c r="V77" i="39"/>
  <c r="Q77" i="40"/>
  <c r="T77" i="56"/>
  <c r="D80" i="18"/>
  <c r="W76" i="56"/>
  <c r="X76" i="39"/>
  <c r="H82" i="36"/>
  <c r="U76" i="56"/>
  <c r="F82" i="36"/>
  <c r="U76" i="39"/>
  <c r="W75" i="56"/>
  <c r="G78" i="18"/>
  <c r="N75" i="40"/>
  <c r="V75" i="39"/>
  <c r="U75" i="39"/>
  <c r="S74" i="40"/>
  <c r="G77" i="18"/>
  <c r="N74" i="40"/>
  <c r="V74" i="39"/>
  <c r="Q74" i="40"/>
  <c r="D77" i="18"/>
  <c r="U73" i="56"/>
  <c r="E76" i="18"/>
  <c r="D76" i="18"/>
  <c r="U73" i="39"/>
  <c r="W72" i="56"/>
  <c r="X72" i="39"/>
  <c r="V72" i="39"/>
  <c r="E75" i="18"/>
  <c r="T72" i="56"/>
  <c r="D75" i="18"/>
  <c r="U72" i="39"/>
  <c r="G74" i="18"/>
  <c r="W71" i="56"/>
  <c r="U71" i="56"/>
  <c r="Q71" i="40"/>
  <c r="U71" i="39"/>
  <c r="H76" i="36"/>
  <c r="F76" i="36"/>
  <c r="Q70" i="40"/>
  <c r="U70" i="39"/>
  <c r="G72" i="18"/>
  <c r="X69" i="39"/>
  <c r="H75" i="36"/>
  <c r="U69" i="56"/>
  <c r="E72" i="18"/>
  <c r="F75" i="36"/>
  <c r="T69" i="56"/>
  <c r="W68" i="56"/>
  <c r="G71" i="18"/>
  <c r="U68" i="56"/>
  <c r="E71" i="18"/>
  <c r="F74" i="36"/>
  <c r="T68" i="56"/>
  <c r="U68" i="39"/>
  <c r="D71" i="18"/>
  <c r="W67" i="56"/>
  <c r="G70" i="18"/>
  <c r="X67" i="39"/>
  <c r="N67" i="40"/>
  <c r="V67" i="39"/>
  <c r="F73" i="36"/>
  <c r="D70" i="18"/>
  <c r="U67" i="39"/>
  <c r="S66" i="40"/>
  <c r="H72" i="36"/>
  <c r="Q66" i="40"/>
  <c r="D69" i="18"/>
  <c r="W65" i="56"/>
  <c r="G68" i="18"/>
  <c r="X65" i="39"/>
  <c r="H71" i="36"/>
  <c r="U65" i="56"/>
  <c r="E68" i="18"/>
  <c r="V65" i="39"/>
  <c r="S64" i="40"/>
  <c r="X64" i="39"/>
  <c r="E67" i="18"/>
  <c r="V64" i="39"/>
  <c r="U64" i="39"/>
  <c r="D67" i="18"/>
  <c r="S63" i="40"/>
  <c r="X63" i="39"/>
  <c r="Q63" i="40"/>
  <c r="U63" i="39"/>
  <c r="D66" i="18"/>
  <c r="V62" i="39"/>
  <c r="E65" i="18"/>
  <c r="N61" i="40"/>
  <c r="V61" i="39"/>
  <c r="F67" i="36"/>
  <c r="T61" i="56"/>
  <c r="D64" i="18"/>
  <c r="W60" i="56"/>
  <c r="X60" i="39"/>
  <c r="T60" i="56"/>
  <c r="W59" i="56"/>
  <c r="G62" i="18"/>
  <c r="N59" i="40"/>
  <c r="V59" i="39"/>
  <c r="F65" i="36"/>
  <c r="D62" i="18"/>
  <c r="Q59" i="40"/>
  <c r="S58" i="40"/>
  <c r="G61" i="18"/>
  <c r="H64" i="36"/>
  <c r="Q58" i="40"/>
  <c r="F64" i="36"/>
  <c r="W57" i="56"/>
  <c r="S57" i="40"/>
  <c r="X57" i="39"/>
  <c r="H63" i="36"/>
  <c r="U57" i="56"/>
  <c r="E60" i="18"/>
  <c r="U57" i="39"/>
  <c r="T57" i="56"/>
  <c r="D60" i="18"/>
  <c r="S56" i="40"/>
  <c r="W56" i="56"/>
  <c r="X56" i="39"/>
  <c r="E59" i="18"/>
  <c r="V56" i="39"/>
  <c r="T56" i="56"/>
  <c r="D59" i="18"/>
  <c r="U56" i="39"/>
  <c r="S55" i="40"/>
  <c r="G58" i="18"/>
  <c r="V55" i="39"/>
  <c r="E58" i="18"/>
  <c r="U55" i="39"/>
  <c r="D58" i="18"/>
  <c r="X54" i="39"/>
  <c r="U54" i="39"/>
  <c r="D57" i="18"/>
  <c r="G56" i="18"/>
  <c r="X53" i="39"/>
  <c r="H59" i="36"/>
  <c r="U53" i="56"/>
  <c r="V53" i="39"/>
  <c r="F59" i="36"/>
  <c r="U53" i="39"/>
  <c r="W52" i="56"/>
  <c r="S52" i="40"/>
  <c r="G55" i="18"/>
  <c r="U52" i="56"/>
  <c r="E55" i="18"/>
  <c r="U52" i="39"/>
  <c r="T52" i="56"/>
  <c r="D55" i="18"/>
  <c r="W51" i="56"/>
  <c r="X51" i="39"/>
  <c r="D54" i="18"/>
  <c r="X50" i="39"/>
  <c r="S49" i="40"/>
  <c r="X49" i="39"/>
  <c r="W49" i="56"/>
  <c r="H55" i="36"/>
  <c r="U49" i="56"/>
  <c r="E52" i="18"/>
  <c r="Q49" i="40"/>
  <c r="T49" i="56"/>
  <c r="D52" i="18"/>
  <c r="X48" i="39"/>
  <c r="W48" i="56"/>
  <c r="E51" i="18"/>
  <c r="V48" i="39"/>
  <c r="S47" i="40"/>
  <c r="G50" i="18"/>
  <c r="V47" i="39"/>
  <c r="E50" i="18"/>
  <c r="D50" i="18"/>
  <c r="S46" i="40"/>
  <c r="G49" i="18"/>
  <c r="V46" i="39"/>
  <c r="E49" i="18"/>
  <c r="F52" i="36"/>
  <c r="D49" i="18"/>
  <c r="G48" i="18"/>
  <c r="X45" i="39"/>
  <c r="N45" i="40"/>
  <c r="V45" i="39"/>
  <c r="F51" i="36"/>
  <c r="D48" i="18"/>
  <c r="X44" i="39"/>
  <c r="W44" i="56"/>
  <c r="H50" i="36"/>
  <c r="V44" i="39"/>
  <c r="F50" i="36"/>
  <c r="U44" i="39"/>
  <c r="T44" i="56"/>
  <c r="X43" i="39"/>
  <c r="G46" i="18"/>
  <c r="D46" i="18"/>
  <c r="U43" i="39"/>
  <c r="X42" i="39"/>
  <c r="G45" i="18"/>
  <c r="H48" i="36"/>
  <c r="Q42" i="40"/>
  <c r="D45" i="18"/>
  <c r="X41" i="39"/>
  <c r="G44" i="18"/>
  <c r="N41" i="40"/>
  <c r="V41" i="39"/>
  <c r="T41" i="56"/>
  <c r="U41" i="39"/>
  <c r="D44" i="18"/>
  <c r="E43" i="18"/>
  <c r="H46" i="36"/>
  <c r="V40" i="39"/>
  <c r="F46" i="36"/>
  <c r="T40" i="56"/>
  <c r="D43" i="18"/>
  <c r="U40" i="39"/>
  <c r="S39" i="40"/>
  <c r="G42" i="18"/>
  <c r="X39" i="39"/>
  <c r="V39" i="39"/>
  <c r="E42" i="18"/>
  <c r="U39" i="39"/>
  <c r="D42" i="18"/>
  <c r="X38" i="39"/>
  <c r="V38" i="39"/>
  <c r="U38" i="56"/>
  <c r="U38" i="39"/>
  <c r="D41" i="18"/>
  <c r="U37" i="56"/>
  <c r="T37" i="56"/>
  <c r="U37" i="39"/>
  <c r="X36" i="39"/>
  <c r="W36" i="56"/>
  <c r="G39" i="18"/>
  <c r="H42" i="36"/>
  <c r="V36" i="39"/>
  <c r="E39" i="18"/>
  <c r="F42" i="36"/>
  <c r="U36" i="39"/>
  <c r="D39" i="18"/>
  <c r="W35" i="56"/>
  <c r="G38" i="18"/>
  <c r="E38" i="18"/>
  <c r="V35" i="39"/>
  <c r="F41" i="36"/>
  <c r="S34" i="40"/>
  <c r="Q34" i="40"/>
  <c r="D37" i="18"/>
  <c r="S33" i="40"/>
  <c r="G36" i="18"/>
  <c r="U33" i="56"/>
  <c r="E36" i="18"/>
  <c r="T33" i="56"/>
  <c r="D36" i="18"/>
  <c r="U33" i="39"/>
  <c r="W32" i="56"/>
  <c r="V32" i="39"/>
  <c r="E35" i="18"/>
  <c r="T32" i="56"/>
  <c r="F38" i="36"/>
  <c r="S31" i="40"/>
  <c r="V31" i="39"/>
  <c r="F37" i="36"/>
  <c r="Q31" i="40"/>
  <c r="U31" i="39"/>
  <c r="S30" i="40"/>
  <c r="G33" i="18"/>
  <c r="N30" i="40"/>
  <c r="E33" i="18"/>
  <c r="F36" i="36"/>
  <c r="Q30" i="40"/>
  <c r="S29" i="40"/>
  <c r="G32" i="18"/>
  <c r="X29" i="39"/>
  <c r="N29" i="40"/>
  <c r="F35" i="36"/>
  <c r="T29" i="56"/>
  <c r="Q29" i="40"/>
  <c r="D32" i="18"/>
  <c r="T28" i="56"/>
  <c r="U28" i="39"/>
  <c r="D31" i="18"/>
  <c r="H35" i="36"/>
  <c r="H34" i="36"/>
  <c r="F61" i="36"/>
  <c r="H57" i="36"/>
  <c r="H38" i="36"/>
  <c r="F71" i="36"/>
  <c r="H40" i="36"/>
  <c r="F53" i="36"/>
  <c r="F39" i="36"/>
  <c r="F47" i="36"/>
  <c r="F56" i="36"/>
  <c r="F60" i="36"/>
  <c r="F68" i="36"/>
  <c r="F70" i="36"/>
  <c r="H94" i="36"/>
  <c r="H39" i="36"/>
  <c r="H56" i="36"/>
  <c r="H60" i="36"/>
  <c r="H68" i="36"/>
  <c r="H100" i="36"/>
  <c r="H41" i="36"/>
  <c r="H77" i="36"/>
  <c r="F94" i="36"/>
  <c r="H45" i="36"/>
  <c r="F96" i="36"/>
  <c r="I109" i="36"/>
  <c r="G116" i="36"/>
  <c r="G120" i="36"/>
  <c r="G122" i="36"/>
  <c r="I138" i="36"/>
  <c r="H81" i="36"/>
  <c r="F79" i="36"/>
  <c r="F80" i="36"/>
  <c r="H66" i="36"/>
  <c r="F66" i="36"/>
  <c r="G109" i="36"/>
  <c r="G119" i="36"/>
  <c r="G135" i="36"/>
  <c r="F88" i="36"/>
  <c r="F98" i="36"/>
  <c r="G127" i="36"/>
  <c r="F101" i="36"/>
  <c r="G108" i="36"/>
  <c r="G156" i="36"/>
  <c r="G137" i="36"/>
  <c r="G133" i="36"/>
  <c r="I150" i="36"/>
  <c r="I176" i="36"/>
  <c r="I192" i="36"/>
  <c r="I208" i="36"/>
  <c r="I124" i="36"/>
  <c r="G124" i="36"/>
  <c r="G158" i="36"/>
  <c r="I114" i="36"/>
  <c r="G152" i="36"/>
  <c r="I154" i="36"/>
  <c r="I156" i="36"/>
  <c r="G172" i="36"/>
  <c r="G188" i="36"/>
  <c r="G204" i="36"/>
  <c r="G128" i="36"/>
  <c r="G140" i="36"/>
  <c r="G149" i="36"/>
  <c r="G130" i="36"/>
  <c r="I130" i="36"/>
  <c r="G185" i="36"/>
  <c r="I177" i="36"/>
  <c r="G169" i="36"/>
  <c r="G208" i="36"/>
  <c r="F106" i="36"/>
  <c r="G192" i="36"/>
  <c r="G144" i="36"/>
  <c r="G145" i="36"/>
  <c r="G176" i="36"/>
  <c r="G201" i="36"/>
  <c r="H95" i="36"/>
  <c r="I146" i="36"/>
  <c r="G168" i="36"/>
  <c r="G193" i="36"/>
  <c r="N32" i="40"/>
  <c r="Q32" i="40"/>
  <c r="Q37" i="40"/>
  <c r="N46" i="40"/>
  <c r="N48" i="40"/>
  <c r="N51" i="40"/>
  <c r="S43" i="40"/>
  <c r="N54" i="40"/>
  <c r="N38" i="40"/>
  <c r="Q51" i="40"/>
  <c r="S44" i="40"/>
  <c r="N28" i="40"/>
  <c r="S28" i="40"/>
  <c r="Q28" i="40"/>
  <c r="S36" i="40"/>
  <c r="Q36" i="40"/>
  <c r="S60" i="40"/>
  <c r="N37" i="40"/>
  <c r="Q56" i="40"/>
  <c r="Q64" i="40"/>
  <c r="N63" i="40"/>
  <c r="S83" i="40"/>
  <c r="Q50" i="40"/>
  <c r="S59" i="40"/>
  <c r="S68" i="40"/>
  <c r="S70" i="40"/>
  <c r="N70" i="40"/>
  <c r="Q73" i="40"/>
  <c r="S75" i="40"/>
  <c r="N88" i="40"/>
  <c r="N92" i="40"/>
  <c r="Q79" i="40"/>
  <c r="S40" i="40"/>
  <c r="Q57" i="40"/>
  <c r="S73" i="40"/>
  <c r="N83" i="40"/>
  <c r="N71" i="40"/>
  <c r="N72" i="40"/>
  <c r="S79" i="40"/>
  <c r="Q38" i="40"/>
  <c r="S76" i="40"/>
  <c r="N85" i="40"/>
  <c r="N87" i="40"/>
  <c r="N89" i="40"/>
  <c r="N91" i="40"/>
  <c r="N93" i="40"/>
  <c r="N97" i="40"/>
  <c r="N101" i="40"/>
  <c r="Q44" i="40"/>
  <c r="S62" i="40"/>
  <c r="Q62" i="40"/>
  <c r="N62" i="40"/>
  <c r="Q65" i="40"/>
  <c r="S72" i="40"/>
  <c r="N82" i="40"/>
  <c r="S88" i="40"/>
  <c r="S92" i="40"/>
  <c r="N100" i="40"/>
  <c r="R106" i="40"/>
  <c r="Q117" i="40"/>
  <c r="R108" i="40"/>
  <c r="N81" i="40"/>
  <c r="Q84" i="40"/>
  <c r="N98" i="40"/>
  <c r="R120" i="40"/>
  <c r="Q124" i="40"/>
  <c r="R129" i="40"/>
  <c r="S96" i="40"/>
  <c r="R102" i="40"/>
  <c r="R119" i="40"/>
  <c r="Q122" i="40"/>
  <c r="Q138" i="40"/>
  <c r="Q104" i="40"/>
  <c r="Q108" i="40"/>
  <c r="Q137" i="40"/>
  <c r="Q152" i="40"/>
  <c r="Q118" i="40"/>
  <c r="R118" i="40"/>
  <c r="R133" i="40"/>
  <c r="Q116" i="40"/>
  <c r="Q128" i="40"/>
  <c r="R122" i="40"/>
  <c r="Q125" i="40"/>
  <c r="R148" i="40"/>
  <c r="R160" i="40"/>
  <c r="R165" i="40"/>
  <c r="Q141" i="40"/>
  <c r="R157" i="40"/>
  <c r="R168" i="40"/>
  <c r="R172" i="40"/>
  <c r="R176" i="40"/>
  <c r="Q155" i="40"/>
  <c r="R166" i="40"/>
  <c r="Q182" i="40"/>
  <c r="Q190" i="40"/>
  <c r="Q136" i="40"/>
  <c r="Q144" i="40"/>
  <c r="R178" i="40"/>
  <c r="R186" i="40"/>
  <c r="R194" i="40"/>
  <c r="Q161" i="40"/>
  <c r="R164" i="40"/>
  <c r="Q149" i="40"/>
  <c r="R171" i="40"/>
  <c r="R179" i="40"/>
  <c r="R187" i="40"/>
  <c r="R195" i="40"/>
  <c r="R199" i="40"/>
  <c r="N79" i="40"/>
  <c r="R174" i="40"/>
  <c r="Q154" i="40"/>
  <c r="Q162" i="40"/>
  <c r="R180" i="40"/>
  <c r="R188" i="40"/>
  <c r="R196" i="40"/>
  <c r="R200" i="40"/>
  <c r="R185" i="40"/>
  <c r="R193" i="40"/>
  <c r="T34" i="56"/>
  <c r="T42" i="56"/>
  <c r="T50" i="56"/>
  <c r="T58" i="56"/>
  <c r="T66" i="56"/>
  <c r="T74" i="56"/>
  <c r="T82" i="56"/>
  <c r="U42" i="56"/>
  <c r="U58" i="56"/>
  <c r="U74" i="56"/>
  <c r="Q169" i="40"/>
  <c r="T35" i="56"/>
  <c r="T43" i="56"/>
  <c r="T51" i="56"/>
  <c r="T59" i="56"/>
  <c r="T67" i="56"/>
  <c r="T75" i="56"/>
  <c r="T83" i="56"/>
  <c r="T86" i="56"/>
  <c r="T90" i="56"/>
  <c r="T94" i="56"/>
  <c r="T98" i="56"/>
  <c r="T102" i="56"/>
  <c r="T106" i="56"/>
  <c r="T110" i="56"/>
  <c r="T114" i="56"/>
  <c r="T118" i="56"/>
  <c r="T122" i="56"/>
  <c r="T126" i="56"/>
  <c r="T130" i="56"/>
  <c r="T134" i="56"/>
  <c r="T138" i="56"/>
  <c r="T142" i="56"/>
  <c r="T146" i="56"/>
  <c r="T150" i="56"/>
  <c r="T154" i="56"/>
  <c r="T158" i="56"/>
  <c r="T162" i="56"/>
  <c r="T166" i="56"/>
  <c r="T170" i="56"/>
  <c r="T174" i="56"/>
  <c r="T178" i="56"/>
  <c r="T182" i="56"/>
  <c r="T186" i="56"/>
  <c r="T190" i="56"/>
  <c r="T194" i="56"/>
  <c r="T202" i="56"/>
  <c r="Q175" i="40"/>
  <c r="Q181" i="40"/>
  <c r="Q189" i="40"/>
  <c r="T30" i="56"/>
  <c r="U35" i="56"/>
  <c r="T38" i="56"/>
  <c r="U43" i="56"/>
  <c r="T46" i="56"/>
  <c r="U51" i="56"/>
  <c r="T54" i="56"/>
  <c r="U59" i="56"/>
  <c r="T62" i="56"/>
  <c r="U67" i="56"/>
  <c r="T70" i="56"/>
  <c r="U75" i="56"/>
  <c r="T78" i="56"/>
  <c r="U83" i="56"/>
  <c r="U86" i="56"/>
  <c r="U90" i="56"/>
  <c r="U94" i="56"/>
  <c r="U98" i="56"/>
  <c r="W47" i="56"/>
  <c r="U47" i="56"/>
  <c r="W88" i="56"/>
  <c r="U88" i="56"/>
  <c r="X120" i="56"/>
  <c r="V120" i="56"/>
  <c r="T120" i="56"/>
  <c r="X134" i="56"/>
  <c r="X178" i="56"/>
  <c r="V184" i="56"/>
  <c r="T184" i="56"/>
  <c r="X33" i="39"/>
  <c r="X35" i="39"/>
  <c r="X47" i="39"/>
  <c r="V49" i="39"/>
  <c r="W33" i="56"/>
  <c r="U80" i="56"/>
  <c r="X140" i="56"/>
  <c r="V140" i="56"/>
  <c r="T140" i="56"/>
  <c r="X154" i="56"/>
  <c r="V200" i="56"/>
  <c r="T200" i="56"/>
  <c r="X30" i="39"/>
  <c r="U51" i="39"/>
  <c r="X62" i="39"/>
  <c r="X70" i="39"/>
  <c r="X78" i="39"/>
  <c r="X86" i="39"/>
  <c r="X94" i="39"/>
  <c r="U56" i="56"/>
  <c r="T63" i="56"/>
  <c r="W70" i="56"/>
  <c r="W96" i="56"/>
  <c r="U96" i="56"/>
  <c r="X128" i="56"/>
  <c r="V128" i="56"/>
  <c r="T128" i="56"/>
  <c r="X142" i="56"/>
  <c r="V188" i="56"/>
  <c r="T188" i="56"/>
  <c r="U47" i="39"/>
  <c r="U49" i="39"/>
  <c r="V51" i="39"/>
  <c r="X55" i="39"/>
  <c r="V57" i="39"/>
  <c r="Y102" i="39"/>
  <c r="Y110" i="39"/>
  <c r="Y118" i="39"/>
  <c r="Y126" i="39"/>
  <c r="Y134" i="39"/>
  <c r="Y142" i="39"/>
  <c r="Y150" i="39"/>
  <c r="Y158" i="39"/>
  <c r="Y166" i="39"/>
  <c r="Y174" i="39"/>
  <c r="Y182" i="39"/>
  <c r="Y190" i="39"/>
  <c r="Y198" i="39"/>
  <c r="W39" i="56"/>
  <c r="U39" i="56"/>
  <c r="X116" i="56"/>
  <c r="V116" i="56"/>
  <c r="T116" i="56"/>
  <c r="X130" i="56"/>
  <c r="X172" i="56"/>
  <c r="W79" i="56"/>
  <c r="U79" i="56"/>
  <c r="X104" i="56"/>
  <c r="V104" i="56"/>
  <c r="T104" i="56"/>
  <c r="X118" i="56"/>
  <c r="X168" i="56"/>
  <c r="V176" i="56"/>
  <c r="T176" i="56"/>
  <c r="X192" i="56"/>
  <c r="V197" i="56"/>
  <c r="X31" i="39"/>
  <c r="V33" i="39"/>
  <c r="W55" i="56"/>
  <c r="U55" i="56"/>
  <c r="W92" i="56"/>
  <c r="U92" i="56"/>
  <c r="X124" i="56"/>
  <c r="V124" i="56"/>
  <c r="T124" i="56"/>
  <c r="X138" i="56"/>
  <c r="U35" i="39"/>
  <c r="W107" i="39"/>
  <c r="W115" i="39"/>
  <c r="W123" i="39"/>
  <c r="W131" i="39"/>
  <c r="W139" i="39"/>
  <c r="W147" i="39"/>
  <c r="W155" i="39"/>
  <c r="W163" i="39"/>
  <c r="W171" i="39"/>
  <c r="W179" i="39"/>
  <c r="W187" i="39"/>
  <c r="W195" i="39"/>
  <c r="W31" i="56"/>
  <c r="U31" i="56"/>
  <c r="W41" i="56"/>
  <c r="X144" i="56"/>
  <c r="V144" i="56"/>
  <c r="T144" i="56"/>
  <c r="X158" i="56"/>
  <c r="V180" i="56"/>
  <c r="T180" i="56"/>
  <c r="V196" i="56"/>
  <c r="T196" i="56"/>
  <c r="V29" i="39"/>
  <c r="U32" i="39"/>
  <c r="U42" i="39"/>
  <c r="U62" i="39"/>
  <c r="X75" i="39"/>
  <c r="V85" i="39"/>
  <c r="U94" i="39"/>
  <c r="W124" i="39"/>
  <c r="W156" i="39"/>
  <c r="W188" i="39"/>
  <c r="W118" i="39"/>
  <c r="W150" i="39"/>
  <c r="W182" i="39"/>
  <c r="X114" i="56"/>
  <c r="T100" i="56"/>
  <c r="D47" i="18"/>
  <c r="D79" i="18"/>
  <c r="H107" i="18"/>
  <c r="F117" i="18"/>
  <c r="D127" i="18"/>
  <c r="H139" i="18"/>
  <c r="F149" i="18"/>
  <c r="D159" i="18"/>
  <c r="H171" i="18"/>
  <c r="F181" i="18"/>
  <c r="D191" i="18"/>
  <c r="X93" i="39"/>
  <c r="G37" i="18"/>
  <c r="E47" i="18"/>
  <c r="D56" i="18"/>
  <c r="G69" i="18"/>
  <c r="E79" i="18"/>
  <c r="D88" i="18"/>
  <c r="G101" i="18"/>
  <c r="T71" i="56"/>
  <c r="X146" i="56"/>
  <c r="U65" i="39"/>
  <c r="X71" i="39"/>
  <c r="X73" i="39"/>
  <c r="V73" i="39"/>
  <c r="U81" i="39"/>
  <c r="X87" i="39"/>
  <c r="X89" i="39"/>
  <c r="V89" i="39"/>
  <c r="U97" i="39"/>
  <c r="Y129" i="39"/>
  <c r="W129" i="39"/>
  <c r="U129" i="39"/>
  <c r="Y161" i="39"/>
  <c r="W161" i="39"/>
  <c r="U161" i="39"/>
  <c r="Y193" i="39"/>
  <c r="W193" i="39"/>
  <c r="U193" i="39"/>
  <c r="H117" i="18"/>
  <c r="H133" i="18"/>
  <c r="H149" i="18"/>
  <c r="H165" i="18"/>
  <c r="H181" i="18"/>
  <c r="H197" i="18"/>
  <c r="U45" i="39"/>
  <c r="G41" i="18"/>
  <c r="G73" i="18"/>
  <c r="D196" i="18"/>
  <c r="F199" i="18"/>
  <c r="D199" i="18"/>
  <c r="H199" i="18"/>
  <c r="V28" i="39"/>
  <c r="U29" i="56"/>
  <c r="U30" i="56"/>
  <c r="E34" i="18"/>
  <c r="N34" i="40"/>
  <c r="U36" i="56"/>
  <c r="V37" i="39"/>
  <c r="N40" i="40"/>
  <c r="U41" i="56"/>
  <c r="V42" i="39"/>
  <c r="V43" i="39"/>
  <c r="E48" i="18"/>
  <c r="H51" i="36"/>
  <c r="H52" i="36"/>
  <c r="N47" i="40"/>
  <c r="V52" i="39"/>
  <c r="V54" i="39"/>
  <c r="H62" i="36"/>
  <c r="N57" i="40"/>
  <c r="N58" i="40"/>
  <c r="E64" i="18"/>
  <c r="H67" i="36"/>
  <c r="E66" i="18"/>
  <c r="H70" i="36"/>
  <c r="N65" i="40"/>
  <c r="N66" i="40"/>
  <c r="H74" i="36"/>
  <c r="N69" i="40"/>
  <c r="U70" i="56"/>
  <c r="V71" i="39"/>
  <c r="H79" i="36"/>
  <c r="E78" i="18"/>
  <c r="V76" i="39"/>
  <c r="E80" i="18"/>
  <c r="V78" i="39"/>
  <c r="E82" i="18"/>
  <c r="V80" i="39"/>
  <c r="E86" i="18"/>
  <c r="U84" i="56"/>
  <c r="V87" i="39"/>
  <c r="H96" i="36"/>
  <c r="U91" i="56"/>
  <c r="H99" i="36"/>
  <c r="H102" i="36"/>
  <c r="H103" i="36"/>
  <c r="V99" i="39"/>
  <c r="F130" i="18"/>
  <c r="F162" i="18"/>
  <c r="F194" i="18"/>
  <c r="I108" i="36"/>
  <c r="R105" i="40"/>
  <c r="V107" i="56"/>
  <c r="I116" i="36"/>
  <c r="I117" i="36"/>
  <c r="I118" i="36"/>
  <c r="I122" i="36"/>
  <c r="R117" i="40"/>
  <c r="W119" i="39"/>
  <c r="F123" i="18"/>
  <c r="I127" i="36"/>
  <c r="F126" i="18"/>
  <c r="F128" i="18"/>
  <c r="F129" i="18"/>
  <c r="W127" i="39"/>
  <c r="W128" i="39"/>
  <c r="W130" i="39"/>
  <c r="V131" i="56"/>
  <c r="W133" i="39"/>
  <c r="R134" i="40"/>
  <c r="I141" i="36"/>
  <c r="R136" i="40"/>
  <c r="F142" i="18"/>
  <c r="F144" i="18"/>
  <c r="F145" i="18"/>
  <c r="W143" i="39"/>
  <c r="F147" i="18"/>
  <c r="H111" i="18"/>
  <c r="H119" i="18"/>
  <c r="H127" i="18"/>
  <c r="H135" i="18"/>
  <c r="H143" i="18"/>
  <c r="H151" i="18"/>
  <c r="H159" i="18"/>
  <c r="H167" i="18"/>
  <c r="H175" i="18"/>
  <c r="H183" i="18"/>
  <c r="H191" i="18"/>
  <c r="W28" i="56"/>
  <c r="S32" i="40"/>
  <c r="X37" i="39"/>
  <c r="S41" i="40"/>
  <c r="G54" i="18"/>
  <c r="W64" i="56"/>
  <c r="X68" i="39"/>
  <c r="X80" i="39"/>
  <c r="X84" i="39"/>
  <c r="G92" i="18"/>
  <c r="H110" i="18"/>
  <c r="D132" i="18"/>
  <c r="D164" i="18"/>
  <c r="D204" i="18"/>
  <c r="D33" i="18"/>
  <c r="D35" i="18"/>
  <c r="D38" i="18"/>
  <c r="F43" i="36"/>
  <c r="Q39" i="40"/>
  <c r="Q41" i="40"/>
  <c r="F49" i="36"/>
  <c r="Q46" i="40"/>
  <c r="T53" i="56"/>
  <c r="Q55" i="40"/>
  <c r="D61" i="18"/>
  <c r="U60" i="39"/>
  <c r="F72" i="36"/>
  <c r="Q68" i="40"/>
  <c r="D74" i="18"/>
  <c r="F78" i="36"/>
  <c r="T76" i="56"/>
  <c r="F84" i="36"/>
  <c r="Q80" i="40"/>
  <c r="F93" i="36"/>
  <c r="Q90" i="40"/>
  <c r="D99" i="18"/>
  <c r="Q93" i="40"/>
  <c r="F107" i="36"/>
  <c r="U115" i="39"/>
  <c r="H126" i="18"/>
  <c r="H134" i="18"/>
  <c r="T95" i="56"/>
  <c r="T103" i="56"/>
  <c r="Q113" i="40"/>
  <c r="D130" i="18"/>
  <c r="D115" i="18"/>
  <c r="F153" i="18"/>
  <c r="V155" i="56"/>
  <c r="W160" i="39"/>
  <c r="W167" i="39"/>
  <c r="F176" i="18"/>
  <c r="V178" i="56"/>
  <c r="F187" i="18"/>
  <c r="I195" i="36"/>
  <c r="F198" i="18"/>
  <c r="W200" i="39"/>
  <c r="U111" i="39"/>
  <c r="H150" i="18"/>
  <c r="H162" i="18"/>
  <c r="T201" i="56"/>
  <c r="Q200" i="40"/>
  <c r="Q199" i="40"/>
  <c r="D201" i="18"/>
  <c r="U196" i="39"/>
  <c r="Q195" i="40"/>
  <c r="Q192" i="40"/>
  <c r="Q191" i="40"/>
  <c r="Q188" i="40"/>
  <c r="Q187" i="40"/>
  <c r="T185" i="56"/>
  <c r="Q184" i="40"/>
  <c r="Q183" i="40"/>
  <c r="D185" i="18"/>
  <c r="T181" i="56"/>
  <c r="U180" i="39"/>
  <c r="T177" i="56"/>
  <c r="U179" i="39"/>
  <c r="D186" i="18"/>
  <c r="D187" i="18"/>
  <c r="D190" i="18"/>
  <c r="T187" i="56"/>
  <c r="G198" i="18"/>
  <c r="D203" i="18"/>
  <c r="D194" i="18"/>
  <c r="T191" i="56"/>
  <c r="D198" i="18"/>
  <c r="U195" i="39"/>
  <c r="G202" i="18"/>
  <c r="D195" i="18"/>
  <c r="D202" i="18"/>
  <c r="T197" i="56"/>
  <c r="I57" i="53"/>
  <c r="A57" i="53"/>
  <c r="D77" i="53"/>
  <c r="I77" i="53"/>
  <c r="A44" i="53"/>
  <c r="J44" i="53"/>
  <c r="F44" i="53"/>
  <c r="E44" i="53"/>
  <c r="F116" i="53"/>
  <c r="G116" i="53"/>
  <c r="I116" i="53"/>
  <c r="A116" i="53"/>
  <c r="J65" i="53"/>
  <c r="E65" i="53"/>
  <c r="E48" i="53"/>
  <c r="D48" i="53"/>
  <c r="J116" i="53"/>
  <c r="E116" i="53"/>
  <c r="E61" i="53"/>
  <c r="H44" i="53"/>
  <c r="I44" i="53"/>
  <c r="S12" i="11"/>
  <c r="AS107" i="13"/>
  <c r="AQ107" i="13"/>
  <c r="AO107" i="13"/>
  <c r="AS106" i="13"/>
  <c r="AQ106" i="13"/>
  <c r="AR105" i="13"/>
  <c r="AM101" i="13"/>
  <c r="AO101" i="13"/>
  <c r="AQ101" i="13"/>
  <c r="AS101" i="13"/>
  <c r="AM100" i="13"/>
  <c r="AO100" i="13"/>
  <c r="AQ100" i="13"/>
  <c r="AS100" i="13"/>
  <c r="AS207" i="13"/>
  <c r="AQ207" i="13"/>
  <c r="AO207" i="13"/>
  <c r="AS206" i="13"/>
  <c r="AQ206" i="13"/>
  <c r="AO206" i="13"/>
  <c r="AS205" i="13"/>
  <c r="AQ205" i="13"/>
  <c r="AO205" i="13"/>
  <c r="AS204" i="13"/>
  <c r="AQ204" i="13"/>
  <c r="AO204" i="13"/>
  <c r="AS203" i="13"/>
  <c r="AQ203" i="13"/>
  <c r="AO203" i="13"/>
  <c r="AS202" i="13"/>
  <c r="AQ202" i="13"/>
  <c r="AO202" i="13"/>
  <c r="AS201" i="13"/>
  <c r="AQ201" i="13"/>
  <c r="AO201" i="13"/>
  <c r="AS199" i="13"/>
  <c r="AQ199" i="13"/>
  <c r="AO199" i="13"/>
  <c r="AS198" i="13"/>
  <c r="AQ198" i="13"/>
  <c r="AO198" i="13"/>
  <c r="AS195" i="13"/>
  <c r="AQ195" i="13"/>
  <c r="AO195" i="13"/>
  <c r="AS194" i="13"/>
  <c r="AQ194" i="13"/>
  <c r="AO194" i="13"/>
  <c r="AS193" i="13"/>
  <c r="AQ193" i="13"/>
  <c r="AO193" i="13"/>
  <c r="AS190" i="13"/>
  <c r="AQ190" i="13"/>
  <c r="AO190" i="13"/>
  <c r="AS189" i="13"/>
  <c r="AQ189" i="13"/>
  <c r="AO189" i="13"/>
  <c r="AS188" i="13"/>
  <c r="AQ188" i="13"/>
  <c r="AO188" i="13"/>
  <c r="AS187" i="13"/>
  <c r="AQ187" i="13"/>
  <c r="AO187" i="13"/>
  <c r="AS186" i="13"/>
  <c r="AQ186" i="13"/>
  <c r="AO186" i="13"/>
  <c r="AS182" i="13"/>
  <c r="AQ182" i="13"/>
  <c r="AO182" i="13"/>
  <c r="AS181" i="13"/>
  <c r="AQ181" i="13"/>
  <c r="AO181" i="13"/>
  <c r="AS180" i="13"/>
  <c r="AQ180" i="13"/>
  <c r="AO180" i="13"/>
  <c r="AS171" i="13"/>
  <c r="AQ171" i="13"/>
  <c r="AO171" i="13"/>
  <c r="AS170" i="13"/>
  <c r="AQ170" i="13"/>
  <c r="AO170" i="13"/>
  <c r="AS169" i="13"/>
  <c r="AQ169" i="13"/>
  <c r="AO169" i="13"/>
  <c r="AS168" i="13"/>
  <c r="AQ168" i="13"/>
  <c r="AO168" i="13"/>
  <c r="AS165" i="13"/>
  <c r="AQ165" i="13"/>
  <c r="AO165" i="13"/>
  <c r="AS164" i="13"/>
  <c r="AQ164" i="13"/>
  <c r="AO164" i="13"/>
  <c r="AS162" i="13"/>
  <c r="AQ162" i="13"/>
  <c r="AO162" i="13"/>
  <c r="AS161" i="13"/>
  <c r="AQ161" i="13"/>
  <c r="AO161" i="13"/>
  <c r="AS160" i="13"/>
  <c r="AQ160" i="13"/>
  <c r="AO160" i="13"/>
  <c r="AS159" i="13"/>
  <c r="AQ159" i="13"/>
  <c r="AO159" i="13"/>
  <c r="AS154" i="13"/>
  <c r="AQ154" i="13"/>
  <c r="AO154" i="13"/>
  <c r="AS153" i="13"/>
  <c r="AQ153" i="13"/>
  <c r="AO153" i="13"/>
  <c r="AS150" i="13"/>
  <c r="AQ150" i="13"/>
  <c r="AO150" i="13"/>
  <c r="AS148" i="13"/>
  <c r="AQ148" i="13"/>
  <c r="AO148" i="13"/>
  <c r="AS146" i="13"/>
  <c r="AQ146" i="13"/>
  <c r="AO146" i="13"/>
  <c r="AS145" i="13"/>
  <c r="AQ145" i="13"/>
  <c r="AO145" i="13"/>
  <c r="AS144" i="13"/>
  <c r="AQ144" i="13"/>
  <c r="AO144" i="13"/>
  <c r="AS143" i="13"/>
  <c r="AQ143" i="13"/>
  <c r="AO143" i="13"/>
  <c r="AS142" i="13"/>
  <c r="AQ142" i="13"/>
  <c r="AO142" i="13"/>
  <c r="AS141" i="13"/>
  <c r="AQ141" i="13"/>
  <c r="AO141" i="13"/>
  <c r="AS130" i="13"/>
  <c r="AQ130" i="13"/>
  <c r="AO130" i="13"/>
  <c r="AS128" i="13"/>
  <c r="AQ128" i="13"/>
  <c r="AO128" i="13"/>
  <c r="AS127" i="13"/>
  <c r="AQ127" i="13"/>
  <c r="AO127" i="13"/>
  <c r="AS125" i="13"/>
  <c r="AQ125" i="13"/>
  <c r="AO125" i="13"/>
  <c r="AS118" i="13"/>
  <c r="AQ118" i="13"/>
  <c r="AO118" i="13"/>
  <c r="AS117" i="13"/>
  <c r="AQ117" i="13"/>
  <c r="AO117" i="13"/>
  <c r="AS114" i="13"/>
  <c r="AQ114" i="13"/>
  <c r="AO114" i="13"/>
  <c r="AS112" i="13"/>
  <c r="AQ112" i="13"/>
  <c r="AO112" i="13"/>
  <c r="AM106" i="13"/>
  <c r="AO106" i="13"/>
  <c r="AM105" i="13"/>
  <c r="AO105" i="13"/>
  <c r="AQ105" i="13"/>
  <c r="AS105" i="13"/>
  <c r="AS35" i="13"/>
  <c r="AQ35" i="13"/>
  <c r="AO35" i="13"/>
  <c r="AS34" i="13"/>
  <c r="AQ34" i="13"/>
  <c r="AO34" i="13"/>
  <c r="AS32" i="13"/>
  <c r="AQ32" i="13"/>
  <c r="AO32" i="13"/>
  <c r="AS31" i="13"/>
  <c r="AQ31" i="13"/>
  <c r="AO31" i="13"/>
  <c r="AS30" i="13"/>
  <c r="AQ30" i="13"/>
  <c r="AO30" i="13"/>
  <c r="AS29" i="13"/>
  <c r="AQ29" i="13"/>
  <c r="AO29" i="13"/>
  <c r="AS22" i="13"/>
  <c r="AQ22" i="13"/>
  <c r="AO22" i="13"/>
  <c r="AS19" i="13"/>
  <c r="AQ19" i="13"/>
  <c r="AO19" i="13"/>
  <c r="AS18" i="13"/>
  <c r="AQ18" i="13"/>
  <c r="AO18" i="13"/>
  <c r="AS94" i="13"/>
  <c r="AQ94" i="13"/>
  <c r="AO94" i="13"/>
  <c r="AS93" i="13"/>
  <c r="AQ93" i="13"/>
  <c r="AO93" i="13"/>
  <c r="AS90" i="13"/>
  <c r="AQ90" i="13"/>
  <c r="AO90" i="13"/>
  <c r="AS89" i="13"/>
  <c r="AQ89" i="13"/>
  <c r="AO89" i="13"/>
  <c r="AS83" i="13"/>
  <c r="AQ83" i="13"/>
  <c r="AO83" i="13"/>
  <c r="AS80" i="13"/>
  <c r="AQ80" i="13"/>
  <c r="AO80" i="13"/>
  <c r="AS79" i="13"/>
  <c r="AQ79" i="13"/>
  <c r="AO79" i="13"/>
  <c r="AS78" i="13"/>
  <c r="AQ78" i="13"/>
  <c r="AO78" i="13"/>
  <c r="AS77" i="13"/>
  <c r="AQ77" i="13"/>
  <c r="AO77" i="13"/>
  <c r="AS76" i="13"/>
  <c r="AQ76" i="13"/>
  <c r="AO76" i="13"/>
  <c r="AS75" i="13"/>
  <c r="AQ75" i="13"/>
  <c r="AO75" i="13"/>
  <c r="AS72" i="13"/>
  <c r="AQ72" i="13"/>
  <c r="AO72" i="13"/>
  <c r="AS71" i="13"/>
  <c r="AQ71" i="13"/>
  <c r="AO71" i="13"/>
  <c r="AS70" i="13"/>
  <c r="AQ70" i="13"/>
  <c r="AO70" i="13"/>
  <c r="AS65" i="13"/>
  <c r="AQ65" i="13"/>
  <c r="AO65" i="13"/>
  <c r="AS56" i="13"/>
  <c r="AQ56" i="13"/>
  <c r="AO56" i="13"/>
  <c r="AS50" i="13"/>
  <c r="AQ50" i="13"/>
  <c r="AO50" i="13"/>
  <c r="AS45" i="13"/>
  <c r="AQ45" i="13"/>
  <c r="AO45" i="13"/>
  <c r="AS44" i="13"/>
  <c r="AQ44" i="13"/>
  <c r="AO44" i="13"/>
  <c r="AS38" i="13"/>
  <c r="AQ38" i="13"/>
  <c r="AO38" i="13"/>
  <c r="AS25" i="13"/>
  <c r="AQ25" i="13"/>
  <c r="AO25" i="13"/>
  <c r="AS14" i="13"/>
  <c r="AQ14" i="13"/>
  <c r="AO14" i="13"/>
  <c r="AS13" i="13"/>
  <c r="AQ13" i="13"/>
  <c r="AO13" i="13"/>
  <c r="AS12" i="13"/>
  <c r="AQ12" i="13"/>
  <c r="AO12" i="13"/>
  <c r="C194" i="18"/>
  <c r="C192" i="18"/>
  <c r="C174" i="18"/>
  <c r="C164" i="18"/>
  <c r="C162" i="18"/>
  <c r="C148" i="18"/>
  <c r="C130" i="18"/>
  <c r="C128" i="18"/>
  <c r="C110" i="18"/>
  <c r="C100" i="18"/>
  <c r="C98" i="18"/>
  <c r="C90" i="18"/>
  <c r="C86" i="18"/>
  <c r="C80" i="18"/>
  <c r="C68" i="18"/>
  <c r="C62" i="18"/>
  <c r="C46" i="18"/>
  <c r="C36" i="18"/>
  <c r="C34" i="18"/>
  <c r="C30" i="18"/>
  <c r="C20" i="18"/>
  <c r="C8" i="18"/>
  <c r="A197" i="36"/>
  <c r="J197" i="36"/>
  <c r="A195" i="36"/>
  <c r="J195" i="36"/>
  <c r="A189" i="36"/>
  <c r="J189" i="36"/>
  <c r="A180" i="36"/>
  <c r="C180" i="36"/>
  <c r="A178" i="36"/>
  <c r="C178" i="36"/>
  <c r="A174" i="36"/>
  <c r="C174" i="36"/>
  <c r="A172" i="36"/>
  <c r="C172" i="36"/>
  <c r="J170" i="36"/>
  <c r="C170" i="36"/>
  <c r="A166" i="36"/>
  <c r="J166" i="36"/>
  <c r="A164" i="36"/>
  <c r="J164" i="36"/>
  <c r="C150" i="36"/>
  <c r="J150" i="36"/>
  <c r="C142" i="36"/>
  <c r="J142" i="36"/>
  <c r="A139" i="36"/>
  <c r="C139" i="36"/>
  <c r="A134" i="36"/>
  <c r="C134" i="36"/>
  <c r="C126" i="36"/>
  <c r="A126" i="36"/>
  <c r="J126" i="36"/>
  <c r="A115" i="36"/>
  <c r="C115" i="36"/>
  <c r="J113" i="36"/>
  <c r="C113" i="36"/>
  <c r="C98" i="36"/>
  <c r="J98" i="36"/>
  <c r="A96" i="36"/>
  <c r="J96" i="36"/>
  <c r="J94" i="36"/>
  <c r="C94" i="36"/>
  <c r="A92" i="36"/>
  <c r="J92" i="36"/>
  <c r="J86" i="36"/>
  <c r="C86" i="36"/>
  <c r="A63" i="36"/>
  <c r="C63" i="36"/>
  <c r="J41" i="36"/>
  <c r="A41" i="36"/>
  <c r="C41" i="36"/>
  <c r="A29" i="36"/>
  <c r="C29" i="36"/>
  <c r="P160" i="40"/>
  <c r="T148" i="40"/>
  <c r="T146" i="40"/>
  <c r="P132" i="40"/>
  <c r="T124" i="40"/>
  <c r="P122" i="40"/>
  <c r="P107" i="40"/>
  <c r="P87" i="40"/>
  <c r="P71" i="40"/>
  <c r="P63" i="40"/>
  <c r="P55" i="40"/>
  <c r="P47" i="40"/>
  <c r="P45" i="40"/>
  <c r="C206" i="36"/>
  <c r="C204" i="36"/>
  <c r="J203" i="36"/>
  <c r="J202" i="36"/>
  <c r="J196" i="36"/>
  <c r="C196" i="36"/>
  <c r="A187" i="36"/>
  <c r="J187" i="36"/>
  <c r="J180" i="36"/>
  <c r="J174" i="36"/>
  <c r="J172" i="36"/>
  <c r="J167" i="36"/>
  <c r="C167" i="36"/>
  <c r="J165" i="36"/>
  <c r="C165" i="36"/>
  <c r="A161" i="36"/>
  <c r="C161" i="36"/>
  <c r="A159" i="36"/>
  <c r="C159" i="36"/>
  <c r="J155" i="36"/>
  <c r="C155" i="36"/>
  <c r="A153" i="36"/>
  <c r="C153" i="36"/>
  <c r="A143" i="36"/>
  <c r="C143" i="36"/>
  <c r="A141" i="36"/>
  <c r="J141" i="36"/>
  <c r="J139" i="36"/>
  <c r="J134" i="36"/>
  <c r="J122" i="36"/>
  <c r="C121" i="36"/>
  <c r="J121" i="36"/>
  <c r="A107" i="36"/>
  <c r="C107" i="36"/>
  <c r="C93" i="36"/>
  <c r="J93" i="36"/>
  <c r="A90" i="36"/>
  <c r="C90" i="36"/>
  <c r="J85" i="36"/>
  <c r="C85" i="36"/>
  <c r="J75" i="36"/>
  <c r="A75" i="36"/>
  <c r="C75" i="36"/>
  <c r="A72" i="36"/>
  <c r="J72" i="36"/>
  <c r="A59" i="36"/>
  <c r="C59" i="36"/>
  <c r="J47" i="36"/>
  <c r="A47" i="36"/>
  <c r="C47" i="36"/>
  <c r="F173" i="42"/>
  <c r="H65" i="53"/>
  <c r="I65" i="53"/>
  <c r="I49" i="53"/>
  <c r="D65" i="53"/>
  <c r="D49" i="53"/>
  <c r="H49" i="53"/>
  <c r="F65" i="53"/>
  <c r="F49" i="53"/>
  <c r="A65" i="53"/>
  <c r="A49" i="53"/>
  <c r="G65" i="53"/>
  <c r="G49" i="53"/>
  <c r="J40" i="53"/>
  <c r="A47" i="53"/>
  <c r="A48" i="53"/>
  <c r="G48" i="53"/>
  <c r="D47" i="53"/>
  <c r="E83" i="53"/>
  <c r="F47" i="53"/>
  <c r="E79" i="53"/>
  <c r="E67" i="53"/>
  <c r="J47" i="53"/>
  <c r="F79" i="53"/>
  <c r="I79" i="53"/>
  <c r="E63" i="53"/>
  <c r="A63" i="53"/>
  <c r="I118" i="53"/>
  <c r="H118" i="53"/>
  <c r="J39" i="53"/>
  <c r="E118" i="53"/>
  <c r="J63" i="53"/>
  <c r="J79" i="53"/>
  <c r="F63" i="53"/>
  <c r="J118" i="53"/>
  <c r="H79" i="53"/>
  <c r="D136" i="53"/>
  <c r="G118" i="53"/>
  <c r="D63" i="53"/>
  <c r="C12" i="36"/>
  <c r="E1" i="28"/>
  <c r="B1" i="42"/>
  <c r="B1" i="36"/>
  <c r="B1" i="57"/>
  <c r="B1" i="53"/>
  <c r="D1" i="13"/>
  <c r="K3" i="33"/>
  <c r="B7" i="27"/>
  <c r="D6" i="34"/>
  <c r="D1" i="49"/>
  <c r="B7" i="45"/>
  <c r="B10" i="47" s="1"/>
  <c r="C1" i="35"/>
  <c r="U33" i="43"/>
  <c r="S88" i="43"/>
  <c r="T33" i="43"/>
  <c r="U44" i="43"/>
  <c r="A15" i="33"/>
  <c r="C3" i="58" s="1"/>
  <c r="U60" i="43"/>
  <c r="U137" i="43"/>
  <c r="T24" i="43"/>
  <c r="U144" i="43"/>
  <c r="U75" i="43"/>
  <c r="T75" i="43"/>
  <c r="T115" i="43"/>
  <c r="U61" i="43"/>
  <c r="U92" i="39"/>
  <c r="T73" i="56"/>
  <c r="U116" i="39"/>
  <c r="T65" i="56"/>
  <c r="U108" i="39"/>
  <c r="C18" i="18"/>
  <c r="G71" i="36"/>
  <c r="C186" i="18"/>
  <c r="C182" i="18"/>
  <c r="C156" i="18"/>
  <c r="C152" i="18"/>
  <c r="C122" i="18"/>
  <c r="C118" i="18"/>
  <c r="C92" i="18"/>
  <c r="C88" i="18"/>
  <c r="C58" i="18"/>
  <c r="C54" i="18"/>
  <c r="C28" i="18"/>
  <c r="C24" i="18"/>
  <c r="C6" i="18"/>
  <c r="J183" i="36"/>
  <c r="A183" i="36"/>
  <c r="C183" i="36"/>
  <c r="A30" i="36"/>
  <c r="P105" i="40"/>
  <c r="T39" i="40"/>
  <c r="J149" i="36"/>
  <c r="A149" i="36"/>
  <c r="C149" i="36"/>
  <c r="A140" i="36"/>
  <c r="J140" i="36"/>
  <c r="J123" i="36"/>
  <c r="A123" i="36"/>
  <c r="C123" i="36"/>
  <c r="J58" i="36"/>
  <c r="C58" i="36"/>
  <c r="R8" i="13"/>
  <c r="D3" i="13"/>
  <c r="I4" i="18" s="1"/>
  <c r="C204" i="18"/>
  <c r="C200" i="18"/>
  <c r="C170" i="18"/>
  <c r="C166" i="18"/>
  <c r="C140" i="18"/>
  <c r="C136" i="18"/>
  <c r="C106" i="18"/>
  <c r="C102" i="18"/>
  <c r="C76" i="18"/>
  <c r="C72" i="18"/>
  <c r="C42" i="18"/>
  <c r="C38" i="18"/>
  <c r="C16" i="18"/>
  <c r="T139" i="40"/>
  <c r="P139" i="40"/>
  <c r="T59" i="40"/>
  <c r="P59" i="40"/>
  <c r="P18" i="40"/>
  <c r="A157" i="36"/>
  <c r="C157" i="36"/>
  <c r="J135" i="36"/>
  <c r="A135" i="36"/>
  <c r="C135" i="36"/>
  <c r="J108" i="36"/>
  <c r="A108" i="36"/>
  <c r="C108" i="36"/>
  <c r="A28" i="36"/>
  <c r="C28" i="36"/>
  <c r="H9" i="13"/>
  <c r="K6" i="39" s="1"/>
  <c r="J6" i="39" s="1"/>
  <c r="T177" i="40"/>
  <c r="P177" i="40"/>
  <c r="T153" i="40"/>
  <c r="P153" i="40"/>
  <c r="T3" i="40"/>
  <c r="J186" i="36"/>
  <c r="A186" i="36"/>
  <c r="C186" i="36"/>
  <c r="J73" i="36"/>
  <c r="A73" i="36"/>
  <c r="C73" i="36"/>
  <c r="C10" i="18"/>
  <c r="T144" i="40"/>
  <c r="P144" i="40"/>
  <c r="T117" i="40"/>
  <c r="P117" i="40"/>
  <c r="P91" i="40"/>
  <c r="T91" i="40"/>
  <c r="J181" i="36"/>
  <c r="A181" i="36"/>
  <c r="C181" i="36"/>
  <c r="J118" i="36"/>
  <c r="A118" i="36"/>
  <c r="C118" i="36"/>
  <c r="J82" i="36"/>
  <c r="A82" i="36"/>
  <c r="C82" i="36"/>
  <c r="N3" i="13"/>
  <c r="P21" i="40"/>
  <c r="J110" i="36"/>
  <c r="A110" i="36"/>
  <c r="C110" i="36"/>
  <c r="L3" i="13"/>
  <c r="T158" i="40"/>
  <c r="P158" i="40"/>
  <c r="T155" i="40"/>
  <c r="T80" i="40"/>
  <c r="T67" i="40"/>
  <c r="P67" i="40"/>
  <c r="J129" i="36"/>
  <c r="C129" i="36"/>
  <c r="J67" i="36"/>
  <c r="A67" i="36"/>
  <c r="C67" i="36"/>
  <c r="A198" i="36"/>
  <c r="A196" i="36"/>
  <c r="A170" i="36"/>
  <c r="A167" i="36"/>
  <c r="A165" i="36"/>
  <c r="A155" i="36"/>
  <c r="C138" i="36"/>
  <c r="A94" i="36"/>
  <c r="N91" i="36"/>
  <c r="A85" i="36"/>
  <c r="A79" i="36"/>
  <c r="A25" i="36"/>
  <c r="J206" i="36"/>
  <c r="J204" i="36"/>
  <c r="C202" i="36"/>
  <c r="C199" i="36"/>
  <c r="C197" i="36"/>
  <c r="J178" i="36"/>
  <c r="J175" i="36"/>
  <c r="J173" i="36"/>
  <c r="J171" i="36"/>
  <c r="C166" i="36"/>
  <c r="C164" i="36"/>
  <c r="J159" i="36"/>
  <c r="J125" i="36"/>
  <c r="J115" i="36"/>
  <c r="J91" i="36"/>
  <c r="J63" i="36"/>
  <c r="J57" i="36"/>
  <c r="J51" i="36"/>
  <c r="C49" i="36"/>
  <c r="J37" i="36"/>
  <c r="C37" i="36"/>
  <c r="J9" i="36"/>
  <c r="T128" i="40"/>
  <c r="P89" i="40"/>
  <c r="T82" i="40"/>
  <c r="T49" i="40"/>
  <c r="T113" i="40"/>
  <c r="C194" i="36"/>
  <c r="C191" i="36"/>
  <c r="C189" i="36"/>
  <c r="J163" i="36"/>
  <c r="C141" i="36"/>
  <c r="C100" i="36"/>
  <c r="C92" i="36"/>
  <c r="J53" i="36"/>
  <c r="C11" i="36"/>
  <c r="F89" i="57"/>
  <c r="G108" i="57"/>
  <c r="F153" i="57"/>
  <c r="E91" i="57"/>
  <c r="I89" i="57"/>
  <c r="A89" i="57"/>
  <c r="I91" i="57"/>
  <c r="A91" i="57"/>
  <c r="I106" i="57"/>
  <c r="I108" i="57"/>
  <c r="J89" i="57"/>
  <c r="A108" i="57"/>
  <c r="J6" i="53"/>
  <c r="K6" i="53" s="1"/>
  <c r="D74" i="53"/>
  <c r="F66" i="53"/>
  <c r="H55" i="53"/>
  <c r="F74" i="53"/>
  <c r="E70" i="53"/>
  <c r="E47" i="53"/>
  <c r="E39" i="53"/>
  <c r="F96" i="53"/>
  <c r="A50" i="53"/>
  <c r="E54" i="53"/>
  <c r="J66" i="53"/>
  <c r="G96" i="53"/>
  <c r="G50" i="53"/>
  <c r="A74" i="53"/>
  <c r="A58" i="53"/>
  <c r="J82" i="53"/>
  <c r="D96" i="53"/>
  <c r="A6" i="53"/>
  <c r="A82" i="53"/>
  <c r="A66" i="53"/>
  <c r="H92" i="53"/>
  <c r="A39" i="53"/>
  <c r="D118" i="53"/>
  <c r="A79" i="53"/>
  <c r="I63" i="53"/>
  <c r="I47" i="53"/>
  <c r="F48" i="53"/>
  <c r="H82" i="53"/>
  <c r="G66" i="53"/>
  <c r="A92" i="53"/>
  <c r="H39" i="53"/>
  <c r="A83" i="53"/>
  <c r="I96" i="53"/>
  <c r="H74" i="53"/>
  <c r="D86" i="53"/>
  <c r="H100" i="53"/>
  <c r="G82" i="53"/>
  <c r="F50" i="53"/>
  <c r="G71" i="53"/>
  <c r="G39" i="53"/>
  <c r="F118" i="53"/>
  <c r="G79" i="53"/>
  <c r="H63" i="53"/>
  <c r="H47" i="53"/>
  <c r="E86" i="53"/>
  <c r="E100" i="53"/>
  <c r="F82" i="53"/>
  <c r="J50" i="53"/>
  <c r="H71" i="53"/>
  <c r="F39" i="53"/>
  <c r="A67" i="53"/>
  <c r="J96" i="53"/>
  <c r="E74" i="53"/>
  <c r="I100" i="53"/>
  <c r="E124" i="53"/>
  <c r="I48" i="53"/>
  <c r="G54" i="53"/>
  <c r="D82" i="53"/>
  <c r="D66" i="53"/>
  <c r="H50" i="53"/>
  <c r="D39" i="53"/>
  <c r="E136" i="53"/>
  <c r="I82" i="53"/>
  <c r="I66" i="53"/>
  <c r="G136" i="53"/>
  <c r="C20" i="36"/>
  <c r="P13" i="40"/>
  <c r="A17" i="36"/>
  <c r="C14" i="18"/>
  <c r="P11" i="40"/>
  <c r="C16" i="36"/>
  <c r="A16" i="36"/>
  <c r="P9" i="40"/>
  <c r="I81" i="57"/>
  <c r="I68" i="57"/>
  <c r="F102" i="57"/>
  <c r="A83" i="57"/>
  <c r="A36" i="57"/>
  <c r="J38" i="57"/>
  <c r="I21" i="57"/>
  <c r="K23" i="57"/>
  <c r="E34" i="57"/>
  <c r="A66" i="57"/>
  <c r="G85" i="57"/>
  <c r="A64" i="57"/>
  <c r="A81" i="57"/>
  <c r="K83" i="57"/>
  <c r="A68" i="57"/>
  <c r="D51" i="57"/>
  <c r="J104" i="57"/>
  <c r="K85" i="57"/>
  <c r="G102" i="57"/>
  <c r="F38" i="57"/>
  <c r="G38" i="57"/>
  <c r="G21" i="57"/>
  <c r="J23" i="57"/>
  <c r="E85" i="57"/>
  <c r="A87" i="57"/>
  <c r="F87" i="57"/>
  <c r="G64" i="57"/>
  <c r="I85" i="57"/>
  <c r="I51" i="57"/>
  <c r="K81" i="57"/>
  <c r="I104" i="57"/>
  <c r="K87" i="57"/>
  <c r="I102" i="57"/>
  <c r="J81" i="57"/>
  <c r="E87" i="57"/>
  <c r="J68" i="57"/>
  <c r="A51" i="57"/>
  <c r="F81" i="57"/>
  <c r="G83" i="57"/>
  <c r="H102" i="57"/>
  <c r="E23" i="57"/>
  <c r="J102" i="57"/>
  <c r="K64" i="57"/>
  <c r="H81" i="57"/>
  <c r="H68" i="57"/>
  <c r="K51" i="57"/>
  <c r="J85" i="57"/>
  <c r="K68" i="57"/>
  <c r="A139" i="56"/>
  <c r="A133" i="56"/>
  <c r="A103" i="56"/>
  <c r="A171" i="56"/>
  <c r="A164" i="56"/>
  <c r="A160" i="56"/>
  <c r="A96" i="56"/>
  <c r="A24" i="56"/>
  <c r="A110" i="56"/>
  <c r="A132" i="56"/>
  <c r="A180" i="56"/>
  <c r="A14" i="56"/>
  <c r="A64" i="56"/>
  <c r="A47" i="56"/>
  <c r="A84" i="56"/>
  <c r="A85" i="56"/>
  <c r="A42" i="56"/>
  <c r="A36" i="56"/>
  <c r="A190" i="56"/>
  <c r="A174" i="56"/>
  <c r="A167" i="56"/>
  <c r="A188" i="56"/>
  <c r="A165" i="56"/>
  <c r="A142" i="56"/>
  <c r="A135" i="56"/>
  <c r="A56" i="56"/>
  <c r="A28" i="56"/>
  <c r="A101" i="56"/>
  <c r="A74" i="56"/>
  <c r="A59" i="56"/>
  <c r="A38" i="56"/>
  <c r="A31" i="56"/>
  <c r="A26" i="56"/>
  <c r="A182" i="56"/>
  <c r="A80" i="56"/>
  <c r="A40" i="56"/>
  <c r="A11" i="56"/>
  <c r="A128" i="56"/>
  <c r="A107" i="56"/>
  <c r="A100" i="56"/>
  <c r="A32" i="56"/>
  <c r="A30" i="56"/>
  <c r="A202" i="56"/>
  <c r="A194" i="56"/>
  <c r="A186" i="56"/>
  <c r="A178" i="56"/>
  <c r="A158" i="56"/>
  <c r="A151" i="56"/>
  <c r="A146" i="56"/>
  <c r="A126" i="56"/>
  <c r="A119" i="56"/>
  <c r="A114" i="56"/>
  <c r="A94" i="56"/>
  <c r="A87" i="56"/>
  <c r="A48" i="56"/>
  <c r="A46" i="56"/>
  <c r="A200" i="56"/>
  <c r="A192" i="56"/>
  <c r="A184" i="56"/>
  <c r="A176" i="56"/>
  <c r="A149" i="56"/>
  <c r="A144" i="56"/>
  <c r="A117" i="56"/>
  <c r="A112" i="56"/>
  <c r="A62" i="56"/>
  <c r="A52" i="56"/>
  <c r="A39" i="56"/>
  <c r="A34" i="56"/>
  <c r="A21" i="56"/>
  <c r="A198" i="56"/>
  <c r="A65" i="56"/>
  <c r="A78" i="56"/>
  <c r="A68" i="56"/>
  <c r="A63" i="56"/>
  <c r="A58" i="56"/>
  <c r="A55" i="56"/>
  <c r="A53" i="56"/>
  <c r="A50" i="56"/>
  <c r="A17" i="56"/>
  <c r="A196" i="56"/>
  <c r="A153" i="56"/>
  <c r="A121" i="56"/>
  <c r="A89" i="56"/>
  <c r="A79" i="56"/>
  <c r="A71" i="56"/>
  <c r="A25" i="56"/>
  <c r="A6" i="56"/>
  <c r="J202" i="57"/>
  <c r="H202" i="57"/>
  <c r="K202" i="57"/>
  <c r="D202" i="57"/>
  <c r="E202" i="57"/>
  <c r="F202" i="57"/>
  <c r="G202" i="57"/>
  <c r="A202" i="57"/>
  <c r="I202" i="57"/>
  <c r="J198" i="57"/>
  <c r="H198" i="57"/>
  <c r="K198" i="57"/>
  <c r="D198" i="57"/>
  <c r="E198" i="57"/>
  <c r="F198" i="57"/>
  <c r="G198" i="57"/>
  <c r="A198" i="57"/>
  <c r="I198" i="57"/>
  <c r="J194" i="57"/>
  <c r="H194" i="57"/>
  <c r="K194" i="57"/>
  <c r="D194" i="57"/>
  <c r="E194" i="57"/>
  <c r="F194" i="57"/>
  <c r="G194" i="57"/>
  <c r="A194" i="57"/>
  <c r="I194" i="57"/>
  <c r="J190" i="57"/>
  <c r="F190" i="57"/>
  <c r="G190" i="57"/>
  <c r="H190" i="57"/>
  <c r="I190" i="57"/>
  <c r="K190" i="57"/>
  <c r="A190" i="57"/>
  <c r="D190" i="57"/>
  <c r="E190" i="57"/>
  <c r="J186" i="57"/>
  <c r="F186" i="57"/>
  <c r="D186" i="57"/>
  <c r="E186" i="57"/>
  <c r="G186" i="57"/>
  <c r="H186" i="57"/>
  <c r="I186" i="57"/>
  <c r="K186" i="57"/>
  <c r="A186" i="57"/>
  <c r="J182" i="57"/>
  <c r="F182" i="57"/>
  <c r="A182" i="57"/>
  <c r="D182" i="57"/>
  <c r="E182" i="57"/>
  <c r="G182" i="57"/>
  <c r="H182" i="57"/>
  <c r="I182" i="57"/>
  <c r="K182" i="57"/>
  <c r="J178" i="57"/>
  <c r="F178" i="57"/>
  <c r="I178" i="57"/>
  <c r="K178" i="57"/>
  <c r="A178" i="57"/>
  <c r="D178" i="57"/>
  <c r="E178" i="57"/>
  <c r="G178" i="57"/>
  <c r="H178" i="57"/>
  <c r="J174" i="57"/>
  <c r="F174" i="57"/>
  <c r="G174" i="57"/>
  <c r="H174" i="57"/>
  <c r="I174" i="57"/>
  <c r="K174" i="57"/>
  <c r="A174" i="57"/>
  <c r="D174" i="57"/>
  <c r="E174" i="57"/>
  <c r="A170" i="56"/>
  <c r="I167" i="57"/>
  <c r="D167" i="57"/>
  <c r="A167" i="57"/>
  <c r="G167" i="57"/>
  <c r="H167" i="57"/>
  <c r="J167" i="57"/>
  <c r="K167" i="57"/>
  <c r="A163" i="56"/>
  <c r="F160" i="57"/>
  <c r="J160" i="57"/>
  <c r="H160" i="57"/>
  <c r="I160" i="57"/>
  <c r="K160" i="57"/>
  <c r="A160" i="57"/>
  <c r="D160" i="57"/>
  <c r="E160" i="57"/>
  <c r="G160" i="57"/>
  <c r="A156" i="56"/>
  <c r="E149" i="57"/>
  <c r="A149" i="57"/>
  <c r="J149" i="57"/>
  <c r="G149" i="57"/>
  <c r="H149" i="57"/>
  <c r="I149" i="57"/>
  <c r="K149" i="57"/>
  <c r="D149" i="57"/>
  <c r="A145" i="56"/>
  <c r="G142" i="57"/>
  <c r="K142" i="57"/>
  <c r="E142" i="57"/>
  <c r="F142" i="57"/>
  <c r="H142" i="57"/>
  <c r="I142" i="57"/>
  <c r="A142" i="57"/>
  <c r="J142" i="57"/>
  <c r="D142" i="57"/>
  <c r="A138" i="56"/>
  <c r="H135" i="57"/>
  <c r="K135" i="57"/>
  <c r="F135" i="57"/>
  <c r="D135" i="57"/>
  <c r="E135" i="57"/>
  <c r="G135" i="57"/>
  <c r="I135" i="57"/>
  <c r="A135" i="57"/>
  <c r="J135" i="57"/>
  <c r="A131" i="56"/>
  <c r="A128" i="57"/>
  <c r="I128" i="57"/>
  <c r="E128" i="57"/>
  <c r="H128" i="57"/>
  <c r="J128" i="57"/>
  <c r="K128" i="57"/>
  <c r="D128" i="57"/>
  <c r="F128" i="57"/>
  <c r="G128" i="57"/>
  <c r="A124" i="56"/>
  <c r="F117" i="57"/>
  <c r="K117" i="57"/>
  <c r="D117" i="57"/>
  <c r="E117" i="57"/>
  <c r="G117" i="57"/>
  <c r="H117" i="57"/>
  <c r="J117" i="57"/>
  <c r="A117" i="57"/>
  <c r="I117" i="57"/>
  <c r="A113" i="56"/>
  <c r="J110" i="57"/>
  <c r="K110" i="57"/>
  <c r="D110" i="57"/>
  <c r="E110" i="57"/>
  <c r="G110" i="57"/>
  <c r="F110" i="57"/>
  <c r="A106" i="56"/>
  <c r="E103" i="57"/>
  <c r="I103" i="57"/>
  <c r="K103" i="57"/>
  <c r="A99" i="56"/>
  <c r="J96" i="57"/>
  <c r="D96" i="57"/>
  <c r="E96" i="57"/>
  <c r="F96" i="57"/>
  <c r="G96" i="57"/>
  <c r="A92" i="56"/>
  <c r="A84" i="57"/>
  <c r="K84" i="57"/>
  <c r="D84" i="57"/>
  <c r="E84" i="57"/>
  <c r="F84" i="57"/>
  <c r="G84" i="57"/>
  <c r="H84" i="57"/>
  <c r="J84" i="57"/>
  <c r="A83" i="56"/>
  <c r="D78" i="57"/>
  <c r="F78" i="57"/>
  <c r="G78" i="57"/>
  <c r="H78" i="57"/>
  <c r="J78" i="57"/>
  <c r="A77" i="56"/>
  <c r="D71" i="57"/>
  <c r="F71" i="57"/>
  <c r="G71" i="57"/>
  <c r="H71" i="57"/>
  <c r="D58" i="57"/>
  <c r="J58" i="57"/>
  <c r="K58" i="57"/>
  <c r="A57" i="56"/>
  <c r="A51" i="56"/>
  <c r="G46" i="57"/>
  <c r="H46" i="57"/>
  <c r="A45" i="56"/>
  <c r="I32" i="57"/>
  <c r="A32" i="57"/>
  <c r="J32" i="57"/>
  <c r="E32" i="57"/>
  <c r="F32" i="57"/>
  <c r="G32" i="57"/>
  <c r="H32" i="57"/>
  <c r="A18" i="56"/>
  <c r="I171" i="57"/>
  <c r="D171" i="57"/>
  <c r="G171" i="57"/>
  <c r="H171" i="57"/>
  <c r="J171" i="57"/>
  <c r="K171" i="57"/>
  <c r="A171" i="57"/>
  <c r="F164" i="57"/>
  <c r="J164" i="57"/>
  <c r="K164" i="57"/>
  <c r="A164" i="57"/>
  <c r="D164" i="57"/>
  <c r="E164" i="57"/>
  <c r="G164" i="57"/>
  <c r="H164" i="57"/>
  <c r="I164" i="57"/>
  <c r="D153" i="57"/>
  <c r="I153" i="57"/>
  <c r="G153" i="57"/>
  <c r="H153" i="57"/>
  <c r="J153" i="57"/>
  <c r="K153" i="57"/>
  <c r="A153" i="57"/>
  <c r="E146" i="57"/>
  <c r="A146" i="57"/>
  <c r="I146" i="57"/>
  <c r="D146" i="57"/>
  <c r="F146" i="57"/>
  <c r="G146" i="57"/>
  <c r="H146" i="57"/>
  <c r="J146" i="57"/>
  <c r="K146" i="57"/>
  <c r="H139" i="57"/>
  <c r="G139" i="57"/>
  <c r="I139" i="57"/>
  <c r="A139" i="57"/>
  <c r="J139" i="57"/>
  <c r="K139" i="57"/>
  <c r="F139" i="57"/>
  <c r="D139" i="57"/>
  <c r="E139" i="57"/>
  <c r="E132" i="57"/>
  <c r="A132" i="57"/>
  <c r="I132" i="57"/>
  <c r="D132" i="57"/>
  <c r="F132" i="57"/>
  <c r="G132" i="57"/>
  <c r="H132" i="57"/>
  <c r="J132" i="57"/>
  <c r="K132" i="57"/>
  <c r="G121" i="57"/>
  <c r="H121" i="57"/>
  <c r="A121" i="57"/>
  <c r="I121" i="57"/>
  <c r="J121" i="57"/>
  <c r="F121" i="57"/>
  <c r="K121" i="57"/>
  <c r="E121" i="57"/>
  <c r="D121" i="57"/>
  <c r="D114" i="57"/>
  <c r="E114" i="57"/>
  <c r="F114" i="57"/>
  <c r="G114" i="57"/>
  <c r="H114" i="57"/>
  <c r="I114" i="57"/>
  <c r="K114" i="57"/>
  <c r="A114" i="57"/>
  <c r="J114" i="57"/>
  <c r="I107" i="57"/>
  <c r="K107" i="57"/>
  <c r="E107" i="57"/>
  <c r="D107" i="57"/>
  <c r="G107" i="57"/>
  <c r="F107" i="57"/>
  <c r="D100" i="57"/>
  <c r="H100" i="57"/>
  <c r="K100" i="57"/>
  <c r="D89" i="57"/>
  <c r="K89" i="57"/>
  <c r="H85" i="57"/>
  <c r="D85" i="57"/>
  <c r="D65" i="57"/>
  <c r="F65" i="57"/>
  <c r="K65" i="57"/>
  <c r="G53" i="57"/>
  <c r="H53" i="57"/>
  <c r="J53" i="57"/>
  <c r="K53" i="57"/>
  <c r="D53" i="57"/>
  <c r="F53" i="57"/>
  <c r="D33" i="57"/>
  <c r="I33" i="57"/>
  <c r="J33" i="57"/>
  <c r="D27" i="57"/>
  <c r="E27" i="57"/>
  <c r="F27" i="57"/>
  <c r="I27" i="57"/>
  <c r="J27" i="57"/>
  <c r="A27" i="57"/>
  <c r="K27" i="57"/>
  <c r="I22" i="57"/>
  <c r="E22" i="57"/>
  <c r="H22" i="57"/>
  <c r="D205" i="57"/>
  <c r="G205" i="57"/>
  <c r="H205" i="57"/>
  <c r="I205" i="57"/>
  <c r="J205" i="57"/>
  <c r="A205" i="57"/>
  <c r="K205" i="57"/>
  <c r="I203" i="57"/>
  <c r="J203" i="57"/>
  <c r="A203" i="57"/>
  <c r="K203" i="57"/>
  <c r="D203" i="57"/>
  <c r="G203" i="57"/>
  <c r="H203" i="57"/>
  <c r="I199" i="57"/>
  <c r="J199" i="57"/>
  <c r="A199" i="57"/>
  <c r="K199" i="57"/>
  <c r="D199" i="57"/>
  <c r="G199" i="57"/>
  <c r="H199" i="57"/>
  <c r="I195" i="57"/>
  <c r="J195" i="57"/>
  <c r="A195" i="57"/>
  <c r="K195" i="57"/>
  <c r="D195" i="57"/>
  <c r="G195" i="57"/>
  <c r="H195" i="57"/>
  <c r="D191" i="57"/>
  <c r="H191" i="57"/>
  <c r="I191" i="57"/>
  <c r="J191" i="57"/>
  <c r="K191" i="57"/>
  <c r="A191" i="57"/>
  <c r="G191" i="57"/>
  <c r="I187" i="57"/>
  <c r="D187" i="57"/>
  <c r="G187" i="57"/>
  <c r="H187" i="57"/>
  <c r="J187" i="57"/>
  <c r="K187" i="57"/>
  <c r="A187" i="57"/>
  <c r="I183" i="57"/>
  <c r="D183" i="57"/>
  <c r="A183" i="57"/>
  <c r="G183" i="57"/>
  <c r="H183" i="57"/>
  <c r="J183" i="57"/>
  <c r="K183" i="57"/>
  <c r="I179" i="57"/>
  <c r="D179" i="57"/>
  <c r="K179" i="57"/>
  <c r="A179" i="57"/>
  <c r="G179" i="57"/>
  <c r="H179" i="57"/>
  <c r="J179" i="57"/>
  <c r="I175" i="57"/>
  <c r="D175" i="57"/>
  <c r="H175" i="57"/>
  <c r="J175" i="57"/>
  <c r="K175" i="57"/>
  <c r="A175" i="57"/>
  <c r="G175" i="57"/>
  <c r="F168" i="57"/>
  <c r="J168" i="57"/>
  <c r="D168" i="57"/>
  <c r="E168" i="57"/>
  <c r="G168" i="57"/>
  <c r="H168" i="57"/>
  <c r="I168" i="57"/>
  <c r="K168" i="57"/>
  <c r="A168" i="57"/>
  <c r="D157" i="57"/>
  <c r="I157" i="57"/>
  <c r="G157" i="57"/>
  <c r="H157" i="57"/>
  <c r="J157" i="57"/>
  <c r="K157" i="57"/>
  <c r="A157" i="57"/>
  <c r="K150" i="57"/>
  <c r="G150" i="57"/>
  <c r="D150" i="57"/>
  <c r="E150" i="57"/>
  <c r="F150" i="57"/>
  <c r="H150" i="57"/>
  <c r="I150" i="57"/>
  <c r="A150" i="57"/>
  <c r="J150" i="57"/>
  <c r="I143" i="57"/>
  <c r="E143" i="57"/>
  <c r="G143" i="57"/>
  <c r="H143" i="57"/>
  <c r="J143" i="57"/>
  <c r="A143" i="57"/>
  <c r="K143" i="57"/>
  <c r="D143" i="57"/>
  <c r="A136" i="57"/>
  <c r="I136" i="57"/>
  <c r="E136" i="57"/>
  <c r="K136" i="57"/>
  <c r="D136" i="57"/>
  <c r="F136" i="57"/>
  <c r="G136" i="57"/>
  <c r="H136" i="57"/>
  <c r="J136" i="57"/>
  <c r="A125" i="57"/>
  <c r="I125" i="57"/>
  <c r="J125" i="57"/>
  <c r="D125" i="57"/>
  <c r="E125" i="57"/>
  <c r="K125" i="57"/>
  <c r="F125" i="57"/>
  <c r="G125" i="57"/>
  <c r="H125" i="57"/>
  <c r="H118" i="57"/>
  <c r="A118" i="57"/>
  <c r="I118" i="57"/>
  <c r="J118" i="57"/>
  <c r="K118" i="57"/>
  <c r="D118" i="57"/>
  <c r="E118" i="57"/>
  <c r="G118" i="57"/>
  <c r="F118" i="57"/>
  <c r="E111" i="57"/>
  <c r="D111" i="57"/>
  <c r="K111" i="57"/>
  <c r="G111" i="57"/>
  <c r="E104" i="57"/>
  <c r="F104" i="57"/>
  <c r="H104" i="57"/>
  <c r="K104" i="57"/>
  <c r="D104" i="57"/>
  <c r="F93" i="57"/>
  <c r="K93" i="57"/>
  <c r="A93" i="57"/>
  <c r="D93" i="57"/>
  <c r="D86" i="57"/>
  <c r="E86" i="57"/>
  <c r="F86" i="57"/>
  <c r="G86" i="57"/>
  <c r="H86" i="57"/>
  <c r="J86" i="57"/>
  <c r="A86" i="57"/>
  <c r="D79" i="57"/>
  <c r="F79" i="57"/>
  <c r="G79" i="57"/>
  <c r="H79" i="57"/>
  <c r="G72" i="57"/>
  <c r="F72" i="57"/>
  <c r="D66" i="57"/>
  <c r="J66" i="57"/>
  <c r="K66" i="57"/>
  <c r="G60" i="57"/>
  <c r="K60" i="57"/>
  <c r="G54" i="57"/>
  <c r="H54" i="57"/>
  <c r="J54" i="57"/>
  <c r="D54" i="57"/>
  <c r="F54" i="57"/>
  <c r="G47" i="57"/>
  <c r="H47" i="57"/>
  <c r="J47" i="57"/>
  <c r="K47" i="57"/>
  <c r="A47" i="57"/>
  <c r="D47" i="57"/>
  <c r="F47" i="57"/>
  <c r="H40" i="57"/>
  <c r="K40" i="57"/>
  <c r="G40" i="57"/>
  <c r="G34" i="57"/>
  <c r="J34" i="57"/>
  <c r="A34" i="57"/>
  <c r="A33" i="56"/>
  <c r="A27" i="56"/>
  <c r="A22" i="56"/>
  <c r="B19" i="57"/>
  <c r="A19" i="56"/>
  <c r="A205" i="56"/>
  <c r="A203" i="56"/>
  <c r="A199" i="56"/>
  <c r="A195" i="56"/>
  <c r="A191" i="56"/>
  <c r="A187" i="56"/>
  <c r="A183" i="56"/>
  <c r="A179" i="56"/>
  <c r="A175" i="56"/>
  <c r="F172" i="57"/>
  <c r="J172" i="57"/>
  <c r="E172" i="57"/>
  <c r="G172" i="57"/>
  <c r="H172" i="57"/>
  <c r="I172" i="57"/>
  <c r="K172" i="57"/>
  <c r="A172" i="57"/>
  <c r="D172" i="57"/>
  <c r="A168" i="56"/>
  <c r="D161" i="57"/>
  <c r="I161" i="57"/>
  <c r="J161" i="57"/>
  <c r="K161" i="57"/>
  <c r="A161" i="57"/>
  <c r="G161" i="57"/>
  <c r="H161" i="57"/>
  <c r="A157" i="56"/>
  <c r="J154" i="57"/>
  <c r="F154" i="57"/>
  <c r="D154" i="57"/>
  <c r="E154" i="57"/>
  <c r="G154" i="57"/>
  <c r="H154" i="57"/>
  <c r="I154" i="57"/>
  <c r="K154" i="57"/>
  <c r="A154" i="57"/>
  <c r="A150" i="56"/>
  <c r="K147" i="57"/>
  <c r="G147" i="57"/>
  <c r="E147" i="57"/>
  <c r="H147" i="57"/>
  <c r="I147" i="57"/>
  <c r="J147" i="57"/>
  <c r="A147" i="57"/>
  <c r="D147" i="57"/>
  <c r="A143" i="56"/>
  <c r="E140" i="57"/>
  <c r="A140" i="57"/>
  <c r="I140" i="57"/>
  <c r="G140" i="57"/>
  <c r="H140" i="57"/>
  <c r="J140" i="57"/>
  <c r="K140" i="57"/>
  <c r="D140" i="57"/>
  <c r="F140" i="57"/>
  <c r="A136" i="56"/>
  <c r="E129" i="57"/>
  <c r="J129" i="57"/>
  <c r="H129" i="57"/>
  <c r="I129" i="57"/>
  <c r="K129" i="57"/>
  <c r="A129" i="57"/>
  <c r="F129" i="57"/>
  <c r="D129" i="57"/>
  <c r="G129" i="57"/>
  <c r="A125" i="56"/>
  <c r="D122" i="57"/>
  <c r="E122" i="57"/>
  <c r="H122" i="57"/>
  <c r="J122" i="57"/>
  <c r="A122" i="57"/>
  <c r="K122" i="57"/>
  <c r="F122" i="57"/>
  <c r="G122" i="57"/>
  <c r="I122" i="57"/>
  <c r="A118" i="56"/>
  <c r="A115" i="57"/>
  <c r="I115" i="57"/>
  <c r="J115" i="57"/>
  <c r="F115" i="57"/>
  <c r="K115" i="57"/>
  <c r="D115" i="57"/>
  <c r="E115" i="57"/>
  <c r="H115" i="57"/>
  <c r="G115" i="57"/>
  <c r="A111" i="56"/>
  <c r="E108" i="57"/>
  <c r="D108" i="57"/>
  <c r="K108" i="57"/>
  <c r="F108" i="57"/>
  <c r="A104" i="56"/>
  <c r="J97" i="57"/>
  <c r="A97" i="57"/>
  <c r="K97" i="57"/>
  <c r="D97" i="57"/>
  <c r="F97" i="57"/>
  <c r="H97" i="57"/>
  <c r="I97" i="57"/>
  <c r="A93" i="56"/>
  <c r="D90" i="57"/>
  <c r="E90" i="57"/>
  <c r="F90" i="57"/>
  <c r="G90" i="57"/>
  <c r="H90" i="57"/>
  <c r="J90" i="57"/>
  <c r="A90" i="57"/>
  <c r="A86" i="56"/>
  <c r="A72" i="56"/>
  <c r="A66" i="56"/>
  <c r="D61" i="57"/>
  <c r="F61" i="57"/>
  <c r="G61" i="57"/>
  <c r="H61" i="57"/>
  <c r="J61" i="57"/>
  <c r="K61" i="57"/>
  <c r="A60" i="56"/>
  <c r="A54" i="56"/>
  <c r="E41" i="57"/>
  <c r="F41" i="57"/>
  <c r="K41" i="57"/>
  <c r="D35" i="57"/>
  <c r="E35" i="57"/>
  <c r="I35" i="57"/>
  <c r="J35" i="57"/>
  <c r="A35" i="57"/>
  <c r="K35" i="57"/>
  <c r="F35" i="57"/>
  <c r="E200" i="57"/>
  <c r="F200" i="57"/>
  <c r="G200" i="57"/>
  <c r="A200" i="57"/>
  <c r="I200" i="57"/>
  <c r="J200" i="57"/>
  <c r="H200" i="57"/>
  <c r="K200" i="57"/>
  <c r="D200" i="57"/>
  <c r="E196" i="57"/>
  <c r="F196" i="57"/>
  <c r="G196" i="57"/>
  <c r="A196" i="57"/>
  <c r="I196" i="57"/>
  <c r="J196" i="57"/>
  <c r="H196" i="57"/>
  <c r="K196" i="57"/>
  <c r="D196" i="57"/>
  <c r="F192" i="57"/>
  <c r="G192" i="57"/>
  <c r="H192" i="57"/>
  <c r="I192" i="57"/>
  <c r="A192" i="57"/>
  <c r="J192" i="57"/>
  <c r="K192" i="57"/>
  <c r="D192" i="57"/>
  <c r="E192" i="57"/>
  <c r="F188" i="57"/>
  <c r="J188" i="57"/>
  <c r="E188" i="57"/>
  <c r="G188" i="57"/>
  <c r="H188" i="57"/>
  <c r="I188" i="57"/>
  <c r="K188" i="57"/>
  <c r="A188" i="57"/>
  <c r="D188" i="57"/>
  <c r="F184" i="57"/>
  <c r="J184" i="57"/>
  <c r="D184" i="57"/>
  <c r="E184" i="57"/>
  <c r="G184" i="57"/>
  <c r="H184" i="57"/>
  <c r="I184" i="57"/>
  <c r="K184" i="57"/>
  <c r="A184" i="57"/>
  <c r="F180" i="57"/>
  <c r="J180" i="57"/>
  <c r="K180" i="57"/>
  <c r="A180" i="57"/>
  <c r="D180" i="57"/>
  <c r="E180" i="57"/>
  <c r="G180" i="57"/>
  <c r="H180" i="57"/>
  <c r="I180" i="57"/>
  <c r="F176" i="57"/>
  <c r="J176" i="57"/>
  <c r="H176" i="57"/>
  <c r="I176" i="57"/>
  <c r="K176" i="57"/>
  <c r="A176" i="57"/>
  <c r="D176" i="57"/>
  <c r="E176" i="57"/>
  <c r="G176" i="57"/>
  <c r="A172" i="56"/>
  <c r="D165" i="57"/>
  <c r="I165" i="57"/>
  <c r="A165" i="57"/>
  <c r="G165" i="57"/>
  <c r="H165" i="57"/>
  <c r="J165" i="57"/>
  <c r="K165" i="57"/>
  <c r="A161" i="56"/>
  <c r="J158" i="57"/>
  <c r="F158" i="57"/>
  <c r="G158" i="57"/>
  <c r="H158" i="57"/>
  <c r="I158" i="57"/>
  <c r="K158" i="57"/>
  <c r="A158" i="57"/>
  <c r="D158" i="57"/>
  <c r="E158" i="57"/>
  <c r="A154" i="56"/>
  <c r="I151" i="57"/>
  <c r="D151" i="57"/>
  <c r="E151" i="57"/>
  <c r="G151" i="57"/>
  <c r="H151" i="57"/>
  <c r="J151" i="57"/>
  <c r="A151" i="57"/>
  <c r="K151" i="57"/>
  <c r="A147" i="56"/>
  <c r="J144" i="57"/>
  <c r="F144" i="57"/>
  <c r="D144" i="57"/>
  <c r="E144" i="57"/>
  <c r="G144" i="57"/>
  <c r="H144" i="57"/>
  <c r="I144" i="57"/>
  <c r="K144" i="57"/>
  <c r="A144" i="57"/>
  <c r="A140" i="56"/>
  <c r="J133" i="57"/>
  <c r="E133" i="57"/>
  <c r="D133" i="57"/>
  <c r="G133" i="57"/>
  <c r="H133" i="57"/>
  <c r="I133" i="57"/>
  <c r="K133" i="57"/>
  <c r="A133" i="57"/>
  <c r="F133" i="57"/>
  <c r="A129" i="56"/>
  <c r="G126" i="57"/>
  <c r="K126" i="57"/>
  <c r="J126" i="57"/>
  <c r="A126" i="57"/>
  <c r="D126" i="57"/>
  <c r="E126" i="57"/>
  <c r="F126" i="57"/>
  <c r="H126" i="57"/>
  <c r="I126" i="57"/>
  <c r="A122" i="56"/>
  <c r="D119" i="57"/>
  <c r="E119" i="57"/>
  <c r="G119" i="57"/>
  <c r="H119" i="57"/>
  <c r="A119" i="57"/>
  <c r="I119" i="57"/>
  <c r="J119" i="57"/>
  <c r="F119" i="57"/>
  <c r="K119" i="57"/>
  <c r="A115" i="56"/>
  <c r="D112" i="57"/>
  <c r="K112" i="57"/>
  <c r="A108" i="56"/>
  <c r="A101" i="57"/>
  <c r="I101" i="57"/>
  <c r="J101" i="57"/>
  <c r="E101" i="57"/>
  <c r="K101" i="57"/>
  <c r="D101" i="57"/>
  <c r="F101" i="57"/>
  <c r="G101" i="57"/>
  <c r="H101" i="57"/>
  <c r="A97" i="56"/>
  <c r="A90" i="56"/>
  <c r="G80" i="57"/>
  <c r="F80" i="57"/>
  <c r="J74" i="57"/>
  <c r="K74" i="57"/>
  <c r="D74" i="57"/>
  <c r="A73" i="56"/>
  <c r="A67" i="56"/>
  <c r="D62" i="57"/>
  <c r="F62" i="57"/>
  <c r="G62" i="57"/>
  <c r="H62" i="57"/>
  <c r="J62" i="57"/>
  <c r="A61" i="56"/>
  <c r="H55" i="57"/>
  <c r="K55" i="57"/>
  <c r="D55" i="57"/>
  <c r="F55" i="57"/>
  <c r="G55" i="57"/>
  <c r="D48" i="57"/>
  <c r="G48" i="57"/>
  <c r="D42" i="57"/>
  <c r="E42" i="57"/>
  <c r="G42" i="57"/>
  <c r="H42" i="57"/>
  <c r="I42" i="57"/>
  <c r="K42" i="57"/>
  <c r="A41" i="56"/>
  <c r="G36" i="57"/>
  <c r="H36" i="57"/>
  <c r="E36" i="57"/>
  <c r="A35" i="56"/>
  <c r="E30" i="57"/>
  <c r="G30" i="57"/>
  <c r="H30" i="57"/>
  <c r="I30" i="57"/>
  <c r="F30" i="57"/>
  <c r="A29" i="56"/>
  <c r="A23" i="56"/>
  <c r="D169" i="57"/>
  <c r="I169" i="57"/>
  <c r="G169" i="57"/>
  <c r="H169" i="57"/>
  <c r="J169" i="57"/>
  <c r="K169" i="57"/>
  <c r="A169" i="57"/>
  <c r="J162" i="57"/>
  <c r="F162" i="57"/>
  <c r="I162" i="57"/>
  <c r="K162" i="57"/>
  <c r="A162" i="57"/>
  <c r="D162" i="57"/>
  <c r="E162" i="57"/>
  <c r="G162" i="57"/>
  <c r="H162" i="57"/>
  <c r="I155" i="57"/>
  <c r="D155" i="57"/>
  <c r="G155" i="57"/>
  <c r="H155" i="57"/>
  <c r="J155" i="57"/>
  <c r="K155" i="57"/>
  <c r="A155" i="57"/>
  <c r="H148" i="57"/>
  <c r="D148" i="57"/>
  <c r="E148" i="57"/>
  <c r="F148" i="57"/>
  <c r="G148" i="57"/>
  <c r="I148" i="57"/>
  <c r="J148" i="57"/>
  <c r="A148" i="57"/>
  <c r="K148" i="57"/>
  <c r="E137" i="57"/>
  <c r="J137" i="57"/>
  <c r="K137" i="57"/>
  <c r="A137" i="57"/>
  <c r="F137" i="57"/>
  <c r="D137" i="57"/>
  <c r="G137" i="57"/>
  <c r="H137" i="57"/>
  <c r="I137" i="57"/>
  <c r="K130" i="57"/>
  <c r="G130" i="57"/>
  <c r="F130" i="57"/>
  <c r="H130" i="57"/>
  <c r="I130" i="57"/>
  <c r="A130" i="57"/>
  <c r="J130" i="57"/>
  <c r="D130" i="57"/>
  <c r="E130" i="57"/>
  <c r="D123" i="57"/>
  <c r="G123" i="57"/>
  <c r="H123" i="57"/>
  <c r="A123" i="57"/>
  <c r="I123" i="57"/>
  <c r="F123" i="57"/>
  <c r="K123" i="57"/>
  <c r="E123" i="57"/>
  <c r="J123" i="57"/>
  <c r="F116" i="57"/>
  <c r="G116" i="57"/>
  <c r="H116" i="57"/>
  <c r="A116" i="57"/>
  <c r="I116" i="57"/>
  <c r="J116" i="57"/>
  <c r="K116" i="57"/>
  <c r="E116" i="57"/>
  <c r="D116" i="57"/>
  <c r="K105" i="57"/>
  <c r="E105" i="57"/>
  <c r="F105" i="57"/>
  <c r="E98" i="57"/>
  <c r="D98" i="57"/>
  <c r="F98" i="57"/>
  <c r="D91" i="57"/>
  <c r="F91" i="57"/>
  <c r="H91" i="57"/>
  <c r="J91" i="57"/>
  <c r="H75" i="57"/>
  <c r="J75" i="57"/>
  <c r="K69" i="57"/>
  <c r="D69" i="57"/>
  <c r="F69" i="57"/>
  <c r="G69" i="57"/>
  <c r="H69" i="57"/>
  <c r="J69" i="57"/>
  <c r="K49" i="57"/>
  <c r="A49" i="57"/>
  <c r="D49" i="57"/>
  <c r="F49" i="57"/>
  <c r="G49" i="57"/>
  <c r="H49" i="57"/>
  <c r="J49" i="57"/>
  <c r="E37" i="57"/>
  <c r="F37" i="57"/>
  <c r="E24" i="57"/>
  <c r="F24" i="57"/>
  <c r="H24" i="57"/>
  <c r="I24" i="57"/>
  <c r="A24" i="57"/>
  <c r="J24" i="57"/>
  <c r="G24" i="57"/>
  <c r="B12" i="57"/>
  <c r="A12" i="56"/>
  <c r="E204" i="57"/>
  <c r="F204" i="57"/>
  <c r="G204" i="57"/>
  <c r="A204" i="57"/>
  <c r="I204" i="57"/>
  <c r="J204" i="57"/>
  <c r="H204" i="57"/>
  <c r="K204" i="57"/>
  <c r="D204" i="57"/>
  <c r="D201" i="57"/>
  <c r="G201" i="57"/>
  <c r="H201" i="57"/>
  <c r="I201" i="57"/>
  <c r="J201" i="57"/>
  <c r="A201" i="57"/>
  <c r="K201" i="57"/>
  <c r="D197" i="57"/>
  <c r="G197" i="57"/>
  <c r="H197" i="57"/>
  <c r="I197" i="57"/>
  <c r="J197" i="57"/>
  <c r="A197" i="57"/>
  <c r="K197" i="57"/>
  <c r="D193" i="57"/>
  <c r="G193" i="57"/>
  <c r="H193" i="57"/>
  <c r="I193" i="57"/>
  <c r="J193" i="57"/>
  <c r="A193" i="57"/>
  <c r="K193" i="57"/>
  <c r="D189" i="57"/>
  <c r="I189" i="57"/>
  <c r="G189" i="57"/>
  <c r="H189" i="57"/>
  <c r="J189" i="57"/>
  <c r="K189" i="57"/>
  <c r="A189" i="57"/>
  <c r="D185" i="57"/>
  <c r="I185" i="57"/>
  <c r="G185" i="57"/>
  <c r="H185" i="57"/>
  <c r="J185" i="57"/>
  <c r="K185" i="57"/>
  <c r="A185" i="57"/>
  <c r="D181" i="57"/>
  <c r="I181" i="57"/>
  <c r="A181" i="57"/>
  <c r="G181" i="57"/>
  <c r="H181" i="57"/>
  <c r="J181" i="57"/>
  <c r="K181" i="57"/>
  <c r="D177" i="57"/>
  <c r="I177" i="57"/>
  <c r="J177" i="57"/>
  <c r="K177" i="57"/>
  <c r="A177" i="57"/>
  <c r="G177" i="57"/>
  <c r="H177" i="57"/>
  <c r="D173" i="57"/>
  <c r="I173" i="57"/>
  <c r="G173" i="57"/>
  <c r="H173" i="57"/>
  <c r="J173" i="57"/>
  <c r="K173" i="57"/>
  <c r="A173" i="57"/>
  <c r="A169" i="56"/>
  <c r="J166" i="57"/>
  <c r="F166" i="57"/>
  <c r="A166" i="57"/>
  <c r="D166" i="57"/>
  <c r="E166" i="57"/>
  <c r="G166" i="57"/>
  <c r="H166" i="57"/>
  <c r="I166" i="57"/>
  <c r="K166" i="57"/>
  <c r="A162" i="56"/>
  <c r="I159" i="57"/>
  <c r="D159" i="57"/>
  <c r="H159" i="57"/>
  <c r="J159" i="57"/>
  <c r="K159" i="57"/>
  <c r="A159" i="57"/>
  <c r="G159" i="57"/>
  <c r="A155" i="56"/>
  <c r="F152" i="57"/>
  <c r="J152" i="57"/>
  <c r="D152" i="57"/>
  <c r="E152" i="57"/>
  <c r="G152" i="57"/>
  <c r="H152" i="57"/>
  <c r="I152" i="57"/>
  <c r="K152" i="57"/>
  <c r="A152" i="57"/>
  <c r="A148" i="56"/>
  <c r="J141" i="57"/>
  <c r="E141" i="57"/>
  <c r="G141" i="57"/>
  <c r="H141" i="57"/>
  <c r="I141" i="57"/>
  <c r="K141" i="57"/>
  <c r="A141" i="57"/>
  <c r="F141" i="57"/>
  <c r="D141" i="57"/>
  <c r="A137" i="56"/>
  <c r="G134" i="57"/>
  <c r="K134" i="57"/>
  <c r="D134" i="57"/>
  <c r="E134" i="57"/>
  <c r="F134" i="57"/>
  <c r="H134" i="57"/>
  <c r="I134" i="57"/>
  <c r="A134" i="57"/>
  <c r="J134" i="57"/>
  <c r="A130" i="56"/>
  <c r="H127" i="57"/>
  <c r="I127" i="57"/>
  <c r="A127" i="57"/>
  <c r="J127" i="57"/>
  <c r="K127" i="57"/>
  <c r="F127" i="57"/>
  <c r="D127" i="57"/>
  <c r="E127" i="57"/>
  <c r="G127" i="57"/>
  <c r="A123" i="56"/>
  <c r="J120" i="57"/>
  <c r="K120" i="57"/>
  <c r="D120" i="57"/>
  <c r="E120" i="57"/>
  <c r="F120" i="57"/>
  <c r="G120" i="57"/>
  <c r="A120" i="57"/>
  <c r="I120" i="57"/>
  <c r="H120" i="57"/>
  <c r="A116" i="56"/>
  <c r="A109" i="57"/>
  <c r="J109" i="57"/>
  <c r="K109" i="57"/>
  <c r="E109" i="57"/>
  <c r="D109" i="57"/>
  <c r="F109" i="57"/>
  <c r="I109" i="57"/>
  <c r="H109" i="57"/>
  <c r="A105" i="56"/>
  <c r="D102" i="57"/>
  <c r="E102" i="57"/>
  <c r="K102" i="57"/>
  <c r="A98" i="56"/>
  <c r="J95" i="57"/>
  <c r="D95" i="57"/>
  <c r="A91" i="56"/>
  <c r="H88" i="57"/>
  <c r="J88" i="57"/>
  <c r="A88" i="57"/>
  <c r="D88" i="57"/>
  <c r="E88" i="57"/>
  <c r="F88" i="57"/>
  <c r="G88" i="57"/>
  <c r="J82" i="57"/>
  <c r="K82" i="57"/>
  <c r="D82" i="57"/>
  <c r="A81" i="56"/>
  <c r="A75" i="56"/>
  <c r="D70" i="57"/>
  <c r="F70" i="57"/>
  <c r="G70" i="57"/>
  <c r="H70" i="57"/>
  <c r="J70" i="57"/>
  <c r="A69" i="56"/>
  <c r="D63" i="57"/>
  <c r="F63" i="57"/>
  <c r="G63" i="57"/>
  <c r="H63" i="57"/>
  <c r="J63" i="57"/>
  <c r="K63" i="57"/>
  <c r="F56" i="57"/>
  <c r="G56" i="57"/>
  <c r="D50" i="57"/>
  <c r="J50" i="57"/>
  <c r="K50" i="57"/>
  <c r="A49" i="56"/>
  <c r="G44" i="57"/>
  <c r="H44" i="57"/>
  <c r="A43" i="56"/>
  <c r="E38" i="57"/>
  <c r="H38" i="57"/>
  <c r="I38" i="57"/>
  <c r="A37" i="56"/>
  <c r="I31" i="57"/>
  <c r="D31" i="57"/>
  <c r="F31" i="57"/>
  <c r="B20" i="57"/>
  <c r="A20" i="56"/>
  <c r="A204" i="56"/>
  <c r="A201" i="56"/>
  <c r="A197" i="56"/>
  <c r="A193" i="56"/>
  <c r="A189" i="56"/>
  <c r="A185" i="56"/>
  <c r="A181" i="56"/>
  <c r="A177" i="56"/>
  <c r="A173" i="56"/>
  <c r="J170" i="57"/>
  <c r="F170" i="57"/>
  <c r="D170" i="57"/>
  <c r="E170" i="57"/>
  <c r="G170" i="57"/>
  <c r="H170" i="57"/>
  <c r="I170" i="57"/>
  <c r="K170" i="57"/>
  <c r="A170" i="57"/>
  <c r="A166" i="56"/>
  <c r="I163" i="57"/>
  <c r="D163" i="57"/>
  <c r="K163" i="57"/>
  <c r="A163" i="57"/>
  <c r="G163" i="57"/>
  <c r="H163" i="57"/>
  <c r="J163" i="57"/>
  <c r="A159" i="56"/>
  <c r="F156" i="57"/>
  <c r="J156" i="57"/>
  <c r="E156" i="57"/>
  <c r="G156" i="57"/>
  <c r="H156" i="57"/>
  <c r="I156" i="57"/>
  <c r="K156" i="57"/>
  <c r="A156" i="57"/>
  <c r="D156" i="57"/>
  <c r="A152" i="56"/>
  <c r="H145" i="57"/>
  <c r="D145" i="57"/>
  <c r="E145" i="57"/>
  <c r="G145" i="57"/>
  <c r="I145" i="57"/>
  <c r="J145" i="57"/>
  <c r="K145" i="57"/>
  <c r="A145" i="57"/>
  <c r="A141" i="56"/>
  <c r="K138" i="57"/>
  <c r="G138" i="57"/>
  <c r="I138" i="57"/>
  <c r="A138" i="57"/>
  <c r="J138" i="57"/>
  <c r="D138" i="57"/>
  <c r="E138" i="57"/>
  <c r="F138" i="57"/>
  <c r="H138" i="57"/>
  <c r="A134" i="56"/>
  <c r="H131" i="57"/>
  <c r="D131" i="57"/>
  <c r="E131" i="57"/>
  <c r="G131" i="57"/>
  <c r="I131" i="57"/>
  <c r="A131" i="57"/>
  <c r="J131" i="57"/>
  <c r="K131" i="57"/>
  <c r="F131" i="57"/>
  <c r="A127" i="56"/>
  <c r="D124" i="57"/>
  <c r="E124" i="57"/>
  <c r="F124" i="57"/>
  <c r="H124" i="57"/>
  <c r="A124" i="57"/>
  <c r="I124" i="57"/>
  <c r="G124" i="57"/>
  <c r="J124" i="57"/>
  <c r="K124" i="57"/>
  <c r="A120" i="56"/>
  <c r="F113" i="57"/>
  <c r="G113" i="57"/>
  <c r="H113" i="57"/>
  <c r="J113" i="57"/>
  <c r="A113" i="57"/>
  <c r="K113" i="57"/>
  <c r="E113" i="57"/>
  <c r="A109" i="56"/>
  <c r="J106" i="57"/>
  <c r="K106" i="57"/>
  <c r="F106" i="57"/>
  <c r="D106" i="57"/>
  <c r="E106" i="57"/>
  <c r="H106" i="57"/>
  <c r="G106" i="57"/>
  <c r="A102" i="56"/>
  <c r="E99" i="57"/>
  <c r="K99" i="57"/>
  <c r="A95" i="56"/>
  <c r="E92" i="57"/>
  <c r="F92" i="57"/>
  <c r="G92" i="57"/>
  <c r="H92" i="57"/>
  <c r="J92" i="57"/>
  <c r="D92" i="57"/>
  <c r="A88" i="56"/>
  <c r="H83" i="57"/>
  <c r="I83" i="57"/>
  <c r="J83" i="57"/>
  <c r="A82" i="56"/>
  <c r="K77" i="57"/>
  <c r="D77" i="57"/>
  <c r="F77" i="57"/>
  <c r="G77" i="57"/>
  <c r="H77" i="57"/>
  <c r="J77" i="57"/>
  <c r="A76" i="56"/>
  <c r="A70" i="56"/>
  <c r="D57" i="57"/>
  <c r="F57" i="57"/>
  <c r="K57" i="57"/>
  <c r="D45" i="57"/>
  <c r="F45" i="57"/>
  <c r="G45" i="57"/>
  <c r="H45" i="57"/>
  <c r="J45" i="57"/>
  <c r="K45" i="57"/>
  <c r="A45" i="57"/>
  <c r="A44" i="56"/>
  <c r="D25" i="57"/>
  <c r="F25" i="57"/>
  <c r="I25" i="57"/>
  <c r="J25" i="57"/>
  <c r="E25" i="57"/>
  <c r="E21" i="57"/>
  <c r="F21" i="57"/>
  <c r="A18" i="57"/>
  <c r="A15" i="56"/>
  <c r="A9" i="56"/>
  <c r="A16" i="57"/>
  <c r="A10" i="57"/>
  <c r="K17" i="57"/>
  <c r="A17" i="57"/>
  <c r="A16" i="56"/>
  <c r="A11" i="57"/>
  <c r="A10" i="56"/>
  <c r="A6" i="57"/>
  <c r="A13" i="57"/>
  <c r="K13" i="57"/>
  <c r="A7" i="57"/>
  <c r="A14" i="57"/>
  <c r="A13" i="56"/>
  <c r="A8" i="57"/>
  <c r="A7" i="56"/>
  <c r="A15" i="57"/>
  <c r="K15" i="57"/>
  <c r="A9" i="57"/>
  <c r="A8" i="56"/>
  <c r="A195" i="39"/>
  <c r="J173" i="42"/>
  <c r="F99" i="42"/>
  <c r="I173" i="42"/>
  <c r="H157" i="42"/>
  <c r="E157" i="42"/>
  <c r="H27" i="42"/>
  <c r="G27" i="42"/>
  <c r="A27" i="42"/>
  <c r="I27" i="42"/>
  <c r="J27" i="42"/>
  <c r="D27" i="42"/>
  <c r="E27" i="42"/>
  <c r="F27" i="42"/>
  <c r="I157" i="42"/>
  <c r="E191" i="42"/>
  <c r="F178" i="42"/>
  <c r="I143" i="42"/>
  <c r="A180" i="39"/>
  <c r="J83" i="42"/>
  <c r="D105" i="42"/>
  <c r="E143" i="42"/>
  <c r="H149" i="42"/>
  <c r="G157" i="42"/>
  <c r="D178" i="42"/>
  <c r="I191" i="42"/>
  <c r="A116" i="39"/>
  <c r="D143" i="42"/>
  <c r="G191" i="42"/>
  <c r="A83" i="42"/>
  <c r="G105" i="42"/>
  <c r="A182" i="39"/>
  <c r="A147" i="39"/>
  <c r="D115" i="42"/>
  <c r="F157" i="42"/>
  <c r="A143" i="42"/>
  <c r="F191" i="42"/>
  <c r="A169" i="39"/>
  <c r="A149" i="39"/>
  <c r="E149" i="42"/>
  <c r="A157" i="42"/>
  <c r="A178" i="42"/>
  <c r="D191" i="42"/>
  <c r="D83" i="42"/>
  <c r="B200" i="42"/>
  <c r="I200" i="42" s="1"/>
  <c r="J105" i="42"/>
  <c r="A118" i="39"/>
  <c r="A191" i="42"/>
  <c r="F149" i="42"/>
  <c r="D157" i="42"/>
  <c r="H178" i="42"/>
  <c r="A83" i="39"/>
  <c r="G83" i="42"/>
  <c r="F105" i="42"/>
  <c r="A105" i="39"/>
  <c r="A191" i="39"/>
  <c r="D95" i="42"/>
  <c r="F95" i="42"/>
  <c r="A123" i="39"/>
  <c r="A158" i="39"/>
  <c r="A187" i="39"/>
  <c r="A189" i="39"/>
  <c r="A125" i="39"/>
  <c r="A167" i="39"/>
  <c r="G95" i="42"/>
  <c r="A95" i="42"/>
  <c r="J95" i="42"/>
  <c r="I95" i="42"/>
  <c r="E95" i="42"/>
  <c r="D147" i="42"/>
  <c r="E147" i="42"/>
  <c r="F147" i="42"/>
  <c r="J147" i="42"/>
  <c r="G147" i="42"/>
  <c r="H147" i="42"/>
  <c r="I147" i="42"/>
  <c r="A147" i="42"/>
  <c r="D173" i="42"/>
  <c r="I180" i="42"/>
  <c r="J180" i="42"/>
  <c r="D180" i="42"/>
  <c r="E180" i="42"/>
  <c r="F180" i="42"/>
  <c r="G180" i="42"/>
  <c r="H180" i="42"/>
  <c r="A180" i="42"/>
  <c r="A154" i="42"/>
  <c r="E154" i="42"/>
  <c r="J154" i="42"/>
  <c r="F154" i="42"/>
  <c r="D154" i="42"/>
  <c r="G154" i="42"/>
  <c r="H154" i="42"/>
  <c r="I154" i="42"/>
  <c r="J49" i="42"/>
  <c r="D49" i="42"/>
  <c r="I49" i="42"/>
  <c r="E49" i="42"/>
  <c r="G49" i="42"/>
  <c r="F49" i="42"/>
  <c r="H49" i="42"/>
  <c r="A49" i="42"/>
  <c r="A173" i="42"/>
  <c r="G143" i="42"/>
  <c r="H173" i="42"/>
  <c r="J143" i="42"/>
  <c r="H143" i="42"/>
  <c r="G150" i="42"/>
  <c r="H150" i="42"/>
  <c r="D150" i="42"/>
  <c r="E150" i="42"/>
  <c r="A150" i="42"/>
  <c r="I150" i="42"/>
  <c r="J150" i="42"/>
  <c r="F150" i="42"/>
  <c r="I52" i="42"/>
  <c r="D52" i="42"/>
  <c r="F52" i="42"/>
  <c r="J52" i="42"/>
  <c r="E52" i="42"/>
  <c r="G52" i="42"/>
  <c r="H52" i="42"/>
  <c r="A52" i="42"/>
  <c r="G34" i="42"/>
  <c r="H34" i="42"/>
  <c r="A34" i="42"/>
  <c r="I34" i="42"/>
  <c r="J34" i="42"/>
  <c r="D34" i="42"/>
  <c r="E34" i="42"/>
  <c r="F34" i="42"/>
  <c r="F164" i="42"/>
  <c r="I164" i="42"/>
  <c r="J164" i="42"/>
  <c r="A164" i="42"/>
  <c r="D164" i="42"/>
  <c r="E164" i="42"/>
  <c r="G164" i="42"/>
  <c r="H164" i="42"/>
  <c r="E130" i="42"/>
  <c r="F130" i="42"/>
  <c r="D130" i="42"/>
  <c r="H130" i="42"/>
  <c r="G130" i="42"/>
  <c r="A130" i="42"/>
  <c r="I130" i="42"/>
  <c r="J130" i="42"/>
  <c r="J70" i="42"/>
  <c r="D198" i="42"/>
  <c r="I198" i="42"/>
  <c r="J198" i="42"/>
  <c r="H198" i="42"/>
  <c r="E198" i="42"/>
  <c r="F198" i="42"/>
  <c r="G198" i="42"/>
  <c r="A198" i="42"/>
  <c r="H146" i="42"/>
  <c r="A168" i="42"/>
  <c r="J168" i="42"/>
  <c r="D168" i="42"/>
  <c r="E168" i="42"/>
  <c r="F168" i="42"/>
  <c r="G168" i="42"/>
  <c r="H168" i="42"/>
  <c r="I168" i="42"/>
  <c r="G65" i="42"/>
  <c r="H65" i="42"/>
  <c r="D65" i="42"/>
  <c r="E65" i="42"/>
  <c r="I65" i="42"/>
  <c r="J65" i="42"/>
  <c r="A65" i="42"/>
  <c r="F65" i="42"/>
  <c r="H35" i="42"/>
  <c r="A187" i="42"/>
  <c r="G187" i="42"/>
  <c r="H187" i="42"/>
  <c r="J187" i="42"/>
  <c r="E187" i="42"/>
  <c r="D187" i="42"/>
  <c r="I187" i="42"/>
  <c r="F187" i="42"/>
  <c r="F162" i="42"/>
  <c r="I162" i="42"/>
  <c r="J162" i="42"/>
  <c r="A162" i="42"/>
  <c r="D162" i="42"/>
  <c r="G162" i="42"/>
  <c r="H162" i="42"/>
  <c r="E162" i="42"/>
  <c r="H97" i="42"/>
  <c r="F97" i="42"/>
  <c r="I97" i="42"/>
  <c r="J97" i="42"/>
  <c r="A97" i="42"/>
  <c r="D97" i="42"/>
  <c r="E97" i="42"/>
  <c r="G97" i="42"/>
  <c r="G84" i="42"/>
  <c r="E84" i="42"/>
  <c r="H84" i="42"/>
  <c r="I84" i="42"/>
  <c r="J84" i="42"/>
  <c r="A84" i="42"/>
  <c r="D84" i="42"/>
  <c r="F84" i="42"/>
  <c r="G69" i="42"/>
  <c r="J69" i="42"/>
  <c r="H69" i="42"/>
  <c r="A69" i="42"/>
  <c r="I69" i="42"/>
  <c r="D69" i="42"/>
  <c r="E69" i="42"/>
  <c r="F69" i="42"/>
  <c r="F60" i="42"/>
  <c r="G60" i="42"/>
  <c r="A60" i="42"/>
  <c r="E60" i="42"/>
  <c r="H60" i="42"/>
  <c r="I60" i="42"/>
  <c r="J60" i="42"/>
  <c r="D60" i="42"/>
  <c r="G77" i="42"/>
  <c r="H77" i="42"/>
  <c r="D77" i="42"/>
  <c r="I77" i="42"/>
  <c r="A77" i="42"/>
  <c r="J77" i="42"/>
  <c r="E77" i="42"/>
  <c r="F77" i="42"/>
  <c r="H167" i="42"/>
  <c r="I167" i="42"/>
  <c r="J167" i="42"/>
  <c r="A167" i="42"/>
  <c r="D167" i="42"/>
  <c r="F167" i="42"/>
  <c r="G167" i="42"/>
  <c r="E167" i="42"/>
  <c r="D81" i="42"/>
  <c r="E81" i="42"/>
  <c r="G81" i="42"/>
  <c r="H81" i="42"/>
  <c r="F81" i="42"/>
  <c r="I81" i="42"/>
  <c r="J81" i="42"/>
  <c r="A81" i="42"/>
  <c r="E98" i="42"/>
  <c r="G98" i="42"/>
  <c r="H98" i="42"/>
  <c r="I98" i="42"/>
  <c r="J98" i="42"/>
  <c r="A98" i="42"/>
  <c r="F98" i="42"/>
  <c r="D98" i="42"/>
  <c r="H177" i="42"/>
  <c r="J177" i="42"/>
  <c r="D177" i="42"/>
  <c r="E177" i="42"/>
  <c r="F177" i="42"/>
  <c r="G177" i="42"/>
  <c r="A177" i="42"/>
  <c r="I177" i="42"/>
  <c r="H45" i="42"/>
  <c r="E128" i="42"/>
  <c r="I50" i="42"/>
  <c r="J50" i="42"/>
  <c r="D50" i="42"/>
  <c r="H50" i="42"/>
  <c r="E50" i="42"/>
  <c r="F50" i="42"/>
  <c r="G50" i="42"/>
  <c r="A50" i="42"/>
  <c r="F156" i="42"/>
  <c r="I156" i="42"/>
  <c r="J156" i="42"/>
  <c r="A156" i="42"/>
  <c r="G156" i="42"/>
  <c r="H156" i="42"/>
  <c r="D156" i="42"/>
  <c r="E156" i="42"/>
  <c r="E75" i="42"/>
  <c r="F75" i="42"/>
  <c r="G75" i="42"/>
  <c r="H75" i="42"/>
  <c r="A75" i="42"/>
  <c r="I75" i="42"/>
  <c r="J75" i="42"/>
  <c r="D75" i="42"/>
  <c r="A160" i="42"/>
  <c r="J160" i="42"/>
  <c r="E160" i="42"/>
  <c r="F160" i="42"/>
  <c r="G160" i="42"/>
  <c r="H160" i="42"/>
  <c r="D160" i="42"/>
  <c r="I160" i="42"/>
  <c r="D57" i="42"/>
  <c r="E57" i="42"/>
  <c r="H57" i="42"/>
  <c r="I57" i="42"/>
  <c r="G57" i="42"/>
  <c r="J57" i="42"/>
  <c r="F57" i="42"/>
  <c r="A57" i="42"/>
  <c r="A17" i="42"/>
  <c r="J17" i="42"/>
  <c r="G72" i="42"/>
  <c r="H72" i="42"/>
  <c r="I72" i="42"/>
  <c r="J72" i="42"/>
  <c r="A72" i="42"/>
  <c r="D72" i="42"/>
  <c r="E72" i="42"/>
  <c r="F72" i="42"/>
  <c r="A144" i="42"/>
  <c r="J144" i="42"/>
  <c r="E144" i="42"/>
  <c r="F144" i="42"/>
  <c r="G144" i="42"/>
  <c r="H144" i="42"/>
  <c r="D144" i="42"/>
  <c r="I144" i="42"/>
  <c r="E88" i="42"/>
  <c r="F88" i="42"/>
  <c r="G88" i="42"/>
  <c r="H88" i="42"/>
  <c r="I88" i="42"/>
  <c r="A88" i="42"/>
  <c r="J88" i="42"/>
  <c r="D88" i="42"/>
  <c r="H159" i="42"/>
  <c r="I159" i="42"/>
  <c r="J159" i="42"/>
  <c r="F159" i="42"/>
  <c r="G159" i="42"/>
  <c r="A159" i="42"/>
  <c r="D159" i="42"/>
  <c r="E159" i="42"/>
  <c r="F136" i="42"/>
  <c r="G136" i="42"/>
  <c r="H136" i="42"/>
  <c r="I136" i="42"/>
  <c r="A136" i="42"/>
  <c r="J136" i="42"/>
  <c r="D136" i="42"/>
  <c r="E136" i="42"/>
  <c r="H132" i="42"/>
  <c r="E132" i="42"/>
  <c r="F132" i="42"/>
  <c r="J132" i="42"/>
  <c r="A132" i="42"/>
  <c r="I132" i="42"/>
  <c r="D132" i="42"/>
  <c r="G132" i="42"/>
  <c r="F124" i="42"/>
  <c r="E124" i="42"/>
  <c r="G120" i="42"/>
  <c r="I120" i="42"/>
  <c r="A120" i="42"/>
  <c r="J120" i="42"/>
  <c r="D120" i="42"/>
  <c r="H120" i="42"/>
  <c r="E120" i="42"/>
  <c r="F120" i="42"/>
  <c r="J116" i="42"/>
  <c r="A116" i="42"/>
  <c r="D116" i="42"/>
  <c r="H116" i="42"/>
  <c r="F116" i="42"/>
  <c r="G116" i="42"/>
  <c r="E116" i="42"/>
  <c r="I116" i="42"/>
  <c r="E108" i="42"/>
  <c r="I108" i="42"/>
  <c r="J108" i="42"/>
  <c r="H108" i="42"/>
  <c r="F108" i="42"/>
  <c r="G108" i="42"/>
  <c r="A108" i="42"/>
  <c r="D108" i="42"/>
  <c r="E104" i="42"/>
  <c r="F104" i="42"/>
  <c r="G104" i="42"/>
  <c r="H104" i="42"/>
  <c r="I104" i="42"/>
  <c r="A104" i="42"/>
  <c r="J104" i="42"/>
  <c r="D104" i="42"/>
  <c r="A31" i="42"/>
  <c r="E195" i="42"/>
  <c r="J195" i="42"/>
  <c r="I195" i="42"/>
  <c r="D195" i="42"/>
  <c r="F195" i="42"/>
  <c r="G195" i="42"/>
  <c r="H195" i="42"/>
  <c r="A195" i="42"/>
  <c r="F169" i="42"/>
  <c r="G169" i="42"/>
  <c r="J169" i="42"/>
  <c r="H169" i="42"/>
  <c r="A169" i="42"/>
  <c r="I169" i="42"/>
  <c r="D169" i="42"/>
  <c r="E169" i="42"/>
  <c r="H96" i="42"/>
  <c r="I96" i="42"/>
  <c r="A96" i="42"/>
  <c r="D96" i="42"/>
  <c r="E96" i="42"/>
  <c r="F96" i="42"/>
  <c r="J96" i="42"/>
  <c r="G96" i="42"/>
  <c r="G43" i="42"/>
  <c r="A43" i="42"/>
  <c r="E43" i="42"/>
  <c r="I43" i="42"/>
  <c r="H43" i="42"/>
  <c r="J43" i="42"/>
  <c r="D43" i="42"/>
  <c r="F43" i="42"/>
  <c r="A10" i="42"/>
  <c r="J10" i="42"/>
  <c r="I115" i="42"/>
  <c r="A115" i="42"/>
  <c r="G115" i="42"/>
  <c r="E115" i="42"/>
  <c r="H115" i="42"/>
  <c r="F115" i="42"/>
  <c r="F112" i="53"/>
  <c r="E112" i="53"/>
  <c r="G112" i="53"/>
  <c r="I112" i="53"/>
  <c r="J112" i="53"/>
  <c r="D112" i="53"/>
  <c r="I50" i="53"/>
  <c r="F188" i="53"/>
  <c r="B132" i="53"/>
  <c r="E188" i="53"/>
  <c r="E50" i="53"/>
  <c r="I69" i="53"/>
  <c r="I188" i="53"/>
  <c r="G70" i="53"/>
  <c r="A188" i="53"/>
  <c r="F36" i="53"/>
  <c r="H112" i="53"/>
  <c r="H66" i="53"/>
  <c r="G55" i="53"/>
  <c r="A112" i="53"/>
  <c r="F58" i="53"/>
  <c r="A124" i="53"/>
  <c r="A8" i="53"/>
  <c r="I124" i="53"/>
  <c r="I92" i="53"/>
  <c r="A71" i="53"/>
  <c r="A55" i="53"/>
  <c r="F78" i="53"/>
  <c r="H124" i="53"/>
  <c r="G38" i="53"/>
  <c r="G92" i="53"/>
  <c r="F71" i="53"/>
  <c r="F55" i="53"/>
  <c r="J58" i="53"/>
  <c r="G124" i="53"/>
  <c r="J38" i="53"/>
  <c r="J92" i="53"/>
  <c r="D71" i="53"/>
  <c r="D55" i="53"/>
  <c r="I58" i="53"/>
  <c r="J124" i="53"/>
  <c r="E92" i="53"/>
  <c r="E71" i="53"/>
  <c r="E55" i="53"/>
  <c r="A69" i="53"/>
  <c r="G58" i="53"/>
  <c r="F124" i="53"/>
  <c r="F92" i="53"/>
  <c r="J71" i="53"/>
  <c r="J55" i="53"/>
  <c r="F69" i="53"/>
  <c r="G108" i="53"/>
  <c r="J108" i="53"/>
  <c r="E64" i="53"/>
  <c r="F64" i="53"/>
  <c r="G64" i="53"/>
  <c r="H64" i="53"/>
  <c r="A64" i="53"/>
  <c r="I64" i="53"/>
  <c r="D64" i="53"/>
  <c r="I51" i="53"/>
  <c r="E51" i="53"/>
  <c r="A51" i="53"/>
  <c r="F42" i="53"/>
  <c r="H42" i="53"/>
  <c r="A42" i="53"/>
  <c r="I42" i="53"/>
  <c r="D42" i="53"/>
  <c r="E42" i="53"/>
  <c r="D57" i="53"/>
  <c r="D84" i="53"/>
  <c r="F106" i="53"/>
  <c r="A97" i="53"/>
  <c r="D119" i="53"/>
  <c r="E169" i="53"/>
  <c r="J152" i="53"/>
  <c r="F184" i="53"/>
  <c r="H182" i="53"/>
  <c r="G84" i="53"/>
  <c r="D106" i="53"/>
  <c r="G97" i="53"/>
  <c r="E119" i="53"/>
  <c r="J169" i="53"/>
  <c r="H152" i="53"/>
  <c r="F182" i="53"/>
  <c r="A165" i="53"/>
  <c r="J106" i="53"/>
  <c r="E97" i="53"/>
  <c r="J119" i="53"/>
  <c r="D169" i="53"/>
  <c r="I201" i="53"/>
  <c r="D152" i="53"/>
  <c r="H150" i="53"/>
  <c r="I165" i="53"/>
  <c r="D110" i="53"/>
  <c r="F88" i="53"/>
  <c r="I106" i="53"/>
  <c r="D97" i="53"/>
  <c r="A119" i="53"/>
  <c r="A201" i="53"/>
  <c r="F150" i="53"/>
  <c r="E110" i="53"/>
  <c r="H88" i="53"/>
  <c r="F52" i="53"/>
  <c r="A106" i="53"/>
  <c r="J97" i="53"/>
  <c r="I119" i="53"/>
  <c r="H201" i="53"/>
  <c r="D150" i="53"/>
  <c r="J73" i="53"/>
  <c r="G52" i="53"/>
  <c r="J20" i="53"/>
  <c r="G106" i="53"/>
  <c r="H97" i="53"/>
  <c r="H119" i="53"/>
  <c r="F201" i="53"/>
  <c r="D184" i="53"/>
  <c r="E73" i="53"/>
  <c r="J36" i="53"/>
  <c r="H86" i="53"/>
  <c r="H70" i="53"/>
  <c r="H54" i="53"/>
  <c r="E38" i="53"/>
  <c r="H110" i="53"/>
  <c r="I73" i="53"/>
  <c r="G57" i="53"/>
  <c r="D88" i="53"/>
  <c r="G83" i="53"/>
  <c r="G67" i="53"/>
  <c r="G51" i="53"/>
  <c r="E84" i="53"/>
  <c r="H52" i="53"/>
  <c r="D36" i="53"/>
  <c r="F86" i="53"/>
  <c r="F70" i="53"/>
  <c r="F54" i="53"/>
  <c r="D38" i="53"/>
  <c r="F110" i="53"/>
  <c r="G73" i="53"/>
  <c r="E57" i="53"/>
  <c r="J88" i="53"/>
  <c r="F83" i="53"/>
  <c r="F67" i="53"/>
  <c r="F51" i="53"/>
  <c r="F84" i="53"/>
  <c r="E52" i="53"/>
  <c r="E36" i="53"/>
  <c r="J86" i="53"/>
  <c r="D70" i="53"/>
  <c r="D54" i="53"/>
  <c r="I38" i="53"/>
  <c r="I110" i="53"/>
  <c r="D73" i="53"/>
  <c r="J57" i="53"/>
  <c r="G88" i="53"/>
  <c r="D83" i="53"/>
  <c r="D67" i="53"/>
  <c r="D51" i="53"/>
  <c r="J84" i="53"/>
  <c r="D52" i="53"/>
  <c r="I36" i="53"/>
  <c r="I86" i="53"/>
  <c r="I70" i="53"/>
  <c r="I54" i="53"/>
  <c r="A38" i="53"/>
  <c r="A110" i="53"/>
  <c r="H73" i="53"/>
  <c r="H57" i="53"/>
  <c r="E88" i="53"/>
  <c r="J83" i="53"/>
  <c r="J67" i="53"/>
  <c r="J51" i="53"/>
  <c r="I84" i="53"/>
  <c r="J52" i="53"/>
  <c r="A36" i="53"/>
  <c r="A86" i="53"/>
  <c r="A70" i="53"/>
  <c r="A54" i="53"/>
  <c r="H38" i="53"/>
  <c r="J110" i="53"/>
  <c r="F73" i="53"/>
  <c r="F57" i="53"/>
  <c r="A88" i="53"/>
  <c r="H83" i="53"/>
  <c r="H67" i="53"/>
  <c r="H51" i="53"/>
  <c r="A84" i="53"/>
  <c r="I52" i="53"/>
  <c r="H36" i="53"/>
  <c r="E128" i="53"/>
  <c r="H62" i="53"/>
  <c r="H46" i="53"/>
  <c r="G102" i="53"/>
  <c r="I75" i="53"/>
  <c r="I59" i="53"/>
  <c r="I43" i="53"/>
  <c r="A162" i="53"/>
  <c r="I162" i="53"/>
  <c r="D162" i="53"/>
  <c r="F162" i="53"/>
  <c r="G162" i="53"/>
  <c r="J162" i="53"/>
  <c r="E162" i="53"/>
  <c r="H162" i="53"/>
  <c r="D35" i="53"/>
  <c r="E35" i="53"/>
  <c r="F35" i="53"/>
  <c r="H35" i="53"/>
  <c r="G35" i="53"/>
  <c r="A35" i="53"/>
  <c r="I35" i="53"/>
  <c r="J35" i="53"/>
  <c r="H133" i="53"/>
  <c r="F133" i="53"/>
  <c r="I133" i="53"/>
  <c r="J133" i="53"/>
  <c r="A133" i="53"/>
  <c r="D133" i="53"/>
  <c r="G133" i="53"/>
  <c r="E133" i="53"/>
  <c r="I181" i="53"/>
  <c r="J181" i="53"/>
  <c r="D181" i="53"/>
  <c r="E181" i="53"/>
  <c r="F181" i="53"/>
  <c r="G181" i="53"/>
  <c r="H181" i="53"/>
  <c r="A181" i="53"/>
  <c r="A93" i="53"/>
  <c r="I93" i="53"/>
  <c r="E93" i="53"/>
  <c r="G93" i="53"/>
  <c r="J93" i="53"/>
  <c r="D93" i="53"/>
  <c r="F93" i="53"/>
  <c r="H93" i="53"/>
  <c r="A178" i="53"/>
  <c r="I178" i="53"/>
  <c r="J178" i="53"/>
  <c r="D178" i="53"/>
  <c r="E178" i="53"/>
  <c r="F178" i="53"/>
  <c r="G178" i="53"/>
  <c r="H178" i="53"/>
  <c r="J146" i="53"/>
  <c r="D146" i="53"/>
  <c r="F146" i="53"/>
  <c r="G146" i="53"/>
  <c r="E146" i="53"/>
  <c r="H146" i="53"/>
  <c r="A146" i="53"/>
  <c r="I146" i="53"/>
  <c r="D137" i="53"/>
  <c r="J137" i="53"/>
  <c r="A137" i="53"/>
  <c r="E137" i="53"/>
  <c r="F137" i="53"/>
  <c r="I137" i="53"/>
  <c r="G137" i="53"/>
  <c r="H137" i="53"/>
  <c r="A171" i="53"/>
  <c r="D171" i="53"/>
  <c r="G171" i="53"/>
  <c r="H171" i="53"/>
  <c r="I171" i="53"/>
  <c r="J171" i="53"/>
  <c r="E171" i="53"/>
  <c r="F171" i="53"/>
  <c r="F154" i="53"/>
  <c r="G154" i="53"/>
  <c r="J154" i="53"/>
  <c r="D154" i="53"/>
  <c r="E154" i="53"/>
  <c r="H154" i="53"/>
  <c r="A154" i="53"/>
  <c r="I154" i="53"/>
  <c r="F141" i="53"/>
  <c r="I141" i="53"/>
  <c r="J141" i="53"/>
  <c r="A141" i="53"/>
  <c r="D141" i="53"/>
  <c r="G141" i="53"/>
  <c r="H141" i="53"/>
  <c r="E141" i="53"/>
  <c r="D102" i="53"/>
  <c r="A75" i="53"/>
  <c r="A59" i="53"/>
  <c r="A43" i="53"/>
  <c r="D128" i="53"/>
  <c r="E78" i="53"/>
  <c r="F62" i="53"/>
  <c r="F46" i="53"/>
  <c r="H102" i="53"/>
  <c r="G75" i="53"/>
  <c r="G59" i="53"/>
  <c r="G43" i="53"/>
  <c r="A128" i="53"/>
  <c r="D78" i="53"/>
  <c r="E62" i="53"/>
  <c r="E46" i="53"/>
  <c r="F102" i="53"/>
  <c r="F75" i="53"/>
  <c r="F59" i="53"/>
  <c r="F43" i="53"/>
  <c r="G128" i="53"/>
  <c r="J78" i="53"/>
  <c r="D62" i="53"/>
  <c r="D46" i="53"/>
  <c r="E102" i="53"/>
  <c r="E75" i="53"/>
  <c r="E59" i="53"/>
  <c r="E43" i="53"/>
  <c r="F128" i="53"/>
  <c r="I78" i="53"/>
  <c r="I62" i="53"/>
  <c r="I46" i="53"/>
  <c r="I102" i="53"/>
  <c r="D75" i="53"/>
  <c r="D59" i="53"/>
  <c r="D43" i="53"/>
  <c r="I128" i="53"/>
  <c r="A78" i="53"/>
  <c r="A62" i="53"/>
  <c r="A46" i="53"/>
  <c r="A102" i="53"/>
  <c r="J75" i="53"/>
  <c r="J59" i="53"/>
  <c r="J43" i="53"/>
  <c r="J128" i="53"/>
  <c r="G78" i="53"/>
  <c r="G62" i="53"/>
  <c r="G46" i="53"/>
  <c r="D130" i="53"/>
  <c r="F130" i="53"/>
  <c r="G130" i="53"/>
  <c r="J130" i="53"/>
  <c r="E130" i="53"/>
  <c r="H130" i="53"/>
  <c r="A130" i="53"/>
  <c r="I130" i="53"/>
  <c r="F205" i="53"/>
  <c r="G205" i="53"/>
  <c r="H205" i="53"/>
  <c r="A205" i="53"/>
  <c r="I205" i="53"/>
  <c r="J205" i="53"/>
  <c r="D205" i="53"/>
  <c r="E205" i="53"/>
  <c r="D172" i="53"/>
  <c r="E172" i="53"/>
  <c r="F172" i="53"/>
  <c r="G172" i="53"/>
  <c r="I172" i="53"/>
  <c r="H172" i="53"/>
  <c r="A172" i="53"/>
  <c r="J172" i="53"/>
  <c r="E95" i="53"/>
  <c r="A95" i="53"/>
  <c r="D95" i="53"/>
  <c r="G95" i="53"/>
  <c r="I95" i="53"/>
  <c r="F95" i="53"/>
  <c r="H95" i="53"/>
  <c r="J95" i="53"/>
  <c r="G194" i="53"/>
  <c r="H194" i="53"/>
  <c r="A194" i="53"/>
  <c r="I194" i="53"/>
  <c r="J194" i="53"/>
  <c r="D194" i="53"/>
  <c r="E194" i="53"/>
  <c r="F194" i="53"/>
  <c r="G186" i="53"/>
  <c r="H186" i="53"/>
  <c r="A186" i="53"/>
  <c r="I186" i="53"/>
  <c r="J186" i="53"/>
  <c r="D186" i="53"/>
  <c r="E186" i="53"/>
  <c r="F186" i="53"/>
  <c r="I147" i="53"/>
  <c r="J147" i="53"/>
  <c r="E147" i="53"/>
  <c r="F147" i="53"/>
  <c r="A147" i="53"/>
  <c r="D147" i="53"/>
  <c r="G147" i="53"/>
  <c r="H147" i="53"/>
  <c r="A143" i="53"/>
  <c r="I143" i="53"/>
  <c r="J143" i="53"/>
  <c r="G143" i="53"/>
  <c r="H143" i="53"/>
  <c r="D143" i="53"/>
  <c r="E143" i="53"/>
  <c r="F143" i="53"/>
  <c r="A30" i="53"/>
  <c r="I30" i="53"/>
  <c r="J30" i="53"/>
  <c r="D30" i="53"/>
  <c r="E30" i="53"/>
  <c r="G30" i="53"/>
  <c r="F30" i="53"/>
  <c r="H30" i="53"/>
  <c r="E135" i="53"/>
  <c r="G135" i="53"/>
  <c r="H135" i="53"/>
  <c r="F135" i="53"/>
  <c r="A135" i="53"/>
  <c r="I135" i="53"/>
  <c r="J135" i="53"/>
  <c r="D135" i="53"/>
  <c r="H129" i="53"/>
  <c r="D129" i="53"/>
  <c r="E129" i="53"/>
  <c r="F129" i="53"/>
  <c r="G129" i="53"/>
  <c r="I129" i="53"/>
  <c r="A129" i="53"/>
  <c r="J129" i="53"/>
  <c r="D113" i="53"/>
  <c r="E113" i="53"/>
  <c r="G113" i="53"/>
  <c r="J113" i="53"/>
  <c r="A113" i="53"/>
  <c r="F113" i="53"/>
  <c r="H113" i="53"/>
  <c r="I113" i="53"/>
  <c r="H105" i="53"/>
  <c r="J105" i="53"/>
  <c r="D105" i="53"/>
  <c r="E105" i="53"/>
  <c r="G105" i="53"/>
  <c r="A105" i="53"/>
  <c r="F105" i="53"/>
  <c r="I105" i="53"/>
  <c r="J21" i="53"/>
  <c r="A21" i="53"/>
  <c r="D204" i="53"/>
  <c r="E204" i="53"/>
  <c r="F204" i="53"/>
  <c r="G204" i="53"/>
  <c r="H204" i="53"/>
  <c r="A204" i="53"/>
  <c r="I204" i="53"/>
  <c r="J204" i="53"/>
  <c r="G123" i="53"/>
  <c r="A123" i="53"/>
  <c r="I123" i="53"/>
  <c r="E123" i="53"/>
  <c r="H123" i="53"/>
  <c r="D123" i="53"/>
  <c r="F123" i="53"/>
  <c r="J123" i="53"/>
  <c r="A16" i="53"/>
  <c r="J16" i="53"/>
  <c r="G185" i="53"/>
  <c r="H185" i="53"/>
  <c r="A185" i="53"/>
  <c r="I185" i="53"/>
  <c r="J185" i="53"/>
  <c r="D185" i="53"/>
  <c r="E185" i="53"/>
  <c r="F185" i="53"/>
  <c r="F107" i="53"/>
  <c r="G107" i="53"/>
  <c r="A107" i="53"/>
  <c r="I107" i="53"/>
  <c r="E107" i="53"/>
  <c r="H107" i="53"/>
  <c r="J107" i="53"/>
  <c r="D107" i="53"/>
  <c r="J29" i="53"/>
  <c r="A29" i="53"/>
  <c r="J24" i="53"/>
  <c r="A24" i="53"/>
  <c r="J77" i="53"/>
  <c r="J61" i="53"/>
  <c r="E108" i="53"/>
  <c r="J100" i="53"/>
  <c r="I40" i="53"/>
  <c r="J69" i="53"/>
  <c r="H136" i="53"/>
  <c r="A77" i="53"/>
  <c r="I61" i="53"/>
  <c r="H108" i="53"/>
  <c r="H40" i="53"/>
  <c r="J64" i="53"/>
  <c r="J48" i="53"/>
  <c r="H77" i="53"/>
  <c r="A61" i="53"/>
  <c r="F108" i="53"/>
  <c r="F100" i="53"/>
  <c r="G40" i="53"/>
  <c r="H69" i="53"/>
  <c r="A136" i="53"/>
  <c r="G77" i="53"/>
  <c r="H61" i="53"/>
  <c r="D108" i="53"/>
  <c r="D100" i="53"/>
  <c r="F40" i="53"/>
  <c r="G69" i="53"/>
  <c r="J136" i="53"/>
  <c r="F77" i="53"/>
  <c r="G61" i="53"/>
  <c r="I108" i="53"/>
  <c r="E40" i="53"/>
  <c r="E77" i="53"/>
  <c r="F61" i="53"/>
  <c r="A108" i="53"/>
  <c r="A100" i="53"/>
  <c r="D69" i="53"/>
  <c r="F136" i="53"/>
  <c r="D203" i="53"/>
  <c r="E203" i="53"/>
  <c r="F203" i="53"/>
  <c r="G203" i="53"/>
  <c r="H203" i="53"/>
  <c r="A203" i="53"/>
  <c r="J203" i="53"/>
  <c r="A149" i="53"/>
  <c r="E149" i="53"/>
  <c r="F149" i="53"/>
  <c r="I149" i="53"/>
  <c r="J149" i="53"/>
  <c r="D149" i="53"/>
  <c r="H149" i="53"/>
  <c r="A139" i="53"/>
  <c r="D139" i="53"/>
  <c r="G139" i="53"/>
  <c r="H139" i="53"/>
  <c r="I139" i="53"/>
  <c r="J139" i="53"/>
  <c r="F139" i="53"/>
  <c r="I121" i="53"/>
  <c r="J121" i="53"/>
  <c r="A121" i="53"/>
  <c r="F121" i="53"/>
  <c r="D121" i="53"/>
  <c r="E121" i="53"/>
  <c r="H121" i="53"/>
  <c r="A19" i="53"/>
  <c r="J19" i="53"/>
  <c r="H189" i="53"/>
  <c r="A189" i="53"/>
  <c r="I189" i="53"/>
  <c r="J189" i="53"/>
  <c r="D189" i="53"/>
  <c r="E189" i="53"/>
  <c r="G189" i="53"/>
  <c r="H117" i="53"/>
  <c r="A117" i="53"/>
  <c r="I117" i="53"/>
  <c r="D117" i="53"/>
  <c r="E117" i="53"/>
  <c r="F117" i="53"/>
  <c r="J117" i="53"/>
  <c r="H98" i="53"/>
  <c r="E98" i="53"/>
  <c r="G98" i="53"/>
  <c r="A98" i="53"/>
  <c r="I98" i="53"/>
  <c r="J98" i="53"/>
  <c r="F98" i="53"/>
  <c r="J13" i="53"/>
  <c r="A13" i="53"/>
  <c r="J180" i="53"/>
  <c r="D180" i="53"/>
  <c r="E180" i="53"/>
  <c r="F180" i="53"/>
  <c r="G180" i="53"/>
  <c r="H180" i="53"/>
  <c r="A180" i="53"/>
  <c r="J174" i="53"/>
  <c r="D174" i="53"/>
  <c r="E174" i="53"/>
  <c r="F174" i="53"/>
  <c r="G174" i="53"/>
  <c r="H174" i="53"/>
  <c r="I174" i="53"/>
  <c r="G164" i="53"/>
  <c r="J164" i="53"/>
  <c r="E164" i="53"/>
  <c r="F164" i="53"/>
  <c r="H164" i="53"/>
  <c r="I164" i="53"/>
  <c r="D164" i="53"/>
  <c r="G156" i="53"/>
  <c r="J156" i="53"/>
  <c r="H156" i="53"/>
  <c r="I156" i="53"/>
  <c r="A156" i="53"/>
  <c r="D156" i="53"/>
  <c r="F156" i="53"/>
  <c r="J42" i="53"/>
  <c r="G42" i="53"/>
  <c r="D58" i="53"/>
  <c r="H58" i="53"/>
  <c r="J74" i="53"/>
  <c r="G74" i="53"/>
  <c r="A96" i="53"/>
  <c r="H96" i="53"/>
  <c r="G160" i="53"/>
  <c r="D160" i="53"/>
  <c r="E160" i="53"/>
  <c r="H160" i="53"/>
  <c r="I160" i="53"/>
  <c r="J160" i="53"/>
  <c r="F160" i="53"/>
  <c r="A145" i="53"/>
  <c r="E145" i="53"/>
  <c r="F145" i="53"/>
  <c r="H145" i="53"/>
  <c r="D145" i="53"/>
  <c r="G145" i="53"/>
  <c r="J145" i="53"/>
  <c r="J126" i="53"/>
  <c r="D126" i="53"/>
  <c r="G126" i="53"/>
  <c r="E126" i="53"/>
  <c r="F126" i="53"/>
  <c r="H126" i="53"/>
  <c r="I126" i="53"/>
  <c r="A18" i="53"/>
  <c r="J18" i="53"/>
  <c r="A196" i="53"/>
  <c r="I196" i="53"/>
  <c r="J196" i="53"/>
  <c r="D196" i="53"/>
  <c r="E196" i="53"/>
  <c r="F196" i="53"/>
  <c r="H196" i="53"/>
  <c r="G33" i="53"/>
  <c r="H33" i="53"/>
  <c r="A33" i="53"/>
  <c r="I33" i="53"/>
  <c r="J33" i="53"/>
  <c r="D33" i="53"/>
  <c r="E33" i="53"/>
  <c r="A12" i="53"/>
  <c r="J12" i="53"/>
  <c r="A10" i="53"/>
  <c r="J10" i="53"/>
  <c r="I114" i="53"/>
  <c r="J114" i="53"/>
  <c r="D114" i="53"/>
  <c r="E114" i="53"/>
  <c r="F114" i="53"/>
  <c r="G114" i="53"/>
  <c r="A114" i="53"/>
  <c r="D109" i="53"/>
  <c r="H109" i="53"/>
  <c r="A109" i="53"/>
  <c r="I109" i="53"/>
  <c r="E109" i="53"/>
  <c r="F109" i="53"/>
  <c r="J109" i="53"/>
  <c r="E31" i="53"/>
  <c r="F31" i="53"/>
  <c r="G31" i="53"/>
  <c r="H31" i="53"/>
  <c r="A31" i="53"/>
  <c r="I31" i="53"/>
  <c r="D31" i="53"/>
  <c r="A25" i="53"/>
  <c r="J25" i="53"/>
  <c r="J192" i="53"/>
  <c r="D192" i="53"/>
  <c r="E192" i="53"/>
  <c r="F192" i="53"/>
  <c r="G192" i="53"/>
  <c r="H192" i="53"/>
  <c r="I192" i="53"/>
  <c r="J127" i="53"/>
  <c r="G127" i="53"/>
  <c r="H127" i="53"/>
  <c r="I127" i="53"/>
  <c r="D127" i="53"/>
  <c r="F127" i="53"/>
  <c r="A127" i="53"/>
  <c r="D101" i="53"/>
  <c r="F101" i="53"/>
  <c r="H101" i="53"/>
  <c r="A101" i="53"/>
  <c r="I101" i="53"/>
  <c r="J101" i="53"/>
  <c r="G101" i="53"/>
  <c r="G99" i="53"/>
  <c r="A99" i="53"/>
  <c r="I99" i="53"/>
  <c r="E99" i="53"/>
  <c r="H99" i="53"/>
  <c r="J99" i="53"/>
  <c r="F99" i="53"/>
  <c r="H199" i="53"/>
  <c r="A199" i="53"/>
  <c r="I199" i="53"/>
  <c r="J199" i="53"/>
  <c r="D199" i="53"/>
  <c r="E199" i="53"/>
  <c r="G199" i="53"/>
  <c r="H167" i="53"/>
  <c r="F167" i="53"/>
  <c r="A167" i="53"/>
  <c r="I167" i="53"/>
  <c r="J167" i="53"/>
  <c r="D167" i="53"/>
  <c r="G167" i="53"/>
  <c r="A155" i="53"/>
  <c r="D155" i="53"/>
  <c r="G155" i="53"/>
  <c r="J155" i="53"/>
  <c r="E155" i="53"/>
  <c r="F155" i="53"/>
  <c r="I155" i="53"/>
  <c r="J153" i="53"/>
  <c r="A153" i="53"/>
  <c r="H153" i="53"/>
  <c r="D153" i="53"/>
  <c r="E153" i="53"/>
  <c r="F153" i="53"/>
  <c r="I153" i="53"/>
  <c r="A27" i="53"/>
  <c r="J27" i="53"/>
  <c r="A15" i="53"/>
  <c r="J9" i="53"/>
  <c r="G200" i="53"/>
  <c r="A200" i="53"/>
  <c r="J200" i="53"/>
  <c r="E200" i="53"/>
  <c r="D195" i="53"/>
  <c r="H195" i="53"/>
  <c r="D188" i="53"/>
  <c r="H188" i="53"/>
  <c r="A157" i="53"/>
  <c r="F157" i="53"/>
  <c r="I157" i="53"/>
  <c r="D157" i="53"/>
  <c r="H157" i="53"/>
  <c r="G198" i="53"/>
  <c r="A198" i="53"/>
  <c r="J198" i="53"/>
  <c r="E198" i="53"/>
  <c r="G176" i="53"/>
  <c r="A176" i="53"/>
  <c r="J176" i="53"/>
  <c r="E176" i="53"/>
  <c r="F169" i="53"/>
  <c r="I169" i="53"/>
  <c r="A169" i="53"/>
  <c r="G152" i="53"/>
  <c r="E152" i="53"/>
  <c r="I152" i="53"/>
  <c r="A152" i="53"/>
  <c r="D193" i="53"/>
  <c r="F193" i="53"/>
  <c r="I193" i="53"/>
  <c r="E150" i="53"/>
  <c r="G150" i="53"/>
  <c r="J150" i="53"/>
  <c r="I150" i="53"/>
  <c r="E201" i="53"/>
  <c r="G201" i="53"/>
  <c r="J201" i="53"/>
  <c r="J191" i="53"/>
  <c r="E191" i="53"/>
  <c r="G191" i="53"/>
  <c r="A191" i="53"/>
  <c r="J165" i="53"/>
  <c r="E165" i="53"/>
  <c r="D165" i="53"/>
  <c r="G165" i="53"/>
  <c r="F165" i="53"/>
  <c r="E142" i="53"/>
  <c r="G142" i="53"/>
  <c r="J142" i="53"/>
  <c r="I142" i="53"/>
  <c r="G134" i="53"/>
  <c r="E134" i="53"/>
  <c r="G184" i="53"/>
  <c r="A184" i="53"/>
  <c r="J184" i="53"/>
  <c r="E184" i="53"/>
  <c r="D163" i="53"/>
  <c r="A163" i="53"/>
  <c r="G182" i="53"/>
  <c r="A182" i="53"/>
  <c r="J182" i="53"/>
  <c r="E182" i="53"/>
  <c r="E151" i="53"/>
  <c r="H151" i="53"/>
  <c r="A151" i="53"/>
  <c r="J151" i="53"/>
  <c r="A170" i="53"/>
  <c r="D170" i="53"/>
  <c r="E170" i="53"/>
  <c r="G168" i="53"/>
  <c r="A168" i="53"/>
  <c r="E168" i="53"/>
  <c r="I168" i="53"/>
  <c r="G161" i="53"/>
  <c r="J161" i="53"/>
  <c r="E161" i="53"/>
  <c r="G190" i="53"/>
  <c r="A190" i="53"/>
  <c r="J190" i="53"/>
  <c r="E190" i="53"/>
  <c r="E173" i="53"/>
  <c r="G173" i="53"/>
  <c r="H173" i="53"/>
  <c r="A173" i="53"/>
  <c r="J173" i="53"/>
  <c r="E166" i="53"/>
  <c r="J166" i="53"/>
  <c r="G166" i="53"/>
  <c r="I166" i="53"/>
  <c r="G159" i="53"/>
  <c r="F159" i="53"/>
  <c r="I159" i="53"/>
  <c r="D159" i="53"/>
  <c r="AK152" i="43" l="1"/>
  <c r="J12" i="39"/>
  <c r="K12" i="42" s="1"/>
  <c r="AK157" i="43"/>
  <c r="AK148" i="43"/>
  <c r="AK155" i="43"/>
  <c r="J11" i="39"/>
  <c r="K11" i="42" s="1"/>
  <c r="D170" i="42"/>
  <c r="I99" i="42"/>
  <c r="D99" i="42"/>
  <c r="G114" i="42"/>
  <c r="K6" i="57"/>
  <c r="L6" i="57" s="1"/>
  <c r="K6" i="56"/>
  <c r="J19" i="56" s="1"/>
  <c r="L19" i="57" s="1"/>
  <c r="J6" i="42"/>
  <c r="K6" i="42" s="1"/>
  <c r="AK151" i="43"/>
  <c r="AK154" i="43"/>
  <c r="AK147" i="43"/>
  <c r="AK150" i="43"/>
  <c r="AK156" i="43"/>
  <c r="AK149" i="43"/>
  <c r="AK153" i="43"/>
  <c r="G101" i="42"/>
  <c r="I82" i="42"/>
  <c r="D141" i="42"/>
  <c r="I133" i="42"/>
  <c r="J196" i="42"/>
  <c r="G179" i="42"/>
  <c r="I29" i="42"/>
  <c r="G29" i="42"/>
  <c r="A37" i="42"/>
  <c r="J112" i="42"/>
  <c r="E181" i="42"/>
  <c r="D194" i="42"/>
  <c r="E66" i="42"/>
  <c r="H166" i="42"/>
  <c r="J81" i="53"/>
  <c r="K6" i="37"/>
  <c r="L6" i="59"/>
  <c r="K6" i="60"/>
  <c r="L6" i="60" s="1"/>
  <c r="AK42" i="43"/>
  <c r="AK17" i="43"/>
  <c r="AK39" i="43"/>
  <c r="AK12" i="43"/>
  <c r="AK29" i="43"/>
  <c r="AK2" i="43"/>
  <c r="D10" i="11"/>
  <c r="I10" i="11" s="1"/>
  <c r="AK7" i="43"/>
  <c r="AK13" i="43"/>
  <c r="AK23" i="43"/>
  <c r="AK27" i="43"/>
  <c r="AK34" i="43"/>
  <c r="AK46" i="43"/>
  <c r="AK51" i="43"/>
  <c r="AK6" i="43"/>
  <c r="AK15" i="43"/>
  <c r="AK21" i="43"/>
  <c r="AK24" i="43"/>
  <c r="AK31" i="43"/>
  <c r="AK35" i="43"/>
  <c r="AK38" i="43"/>
  <c r="AK47" i="43"/>
  <c r="AK52" i="43"/>
  <c r="AK54" i="43"/>
  <c r="AK61" i="43"/>
  <c r="AK67" i="43"/>
  <c r="AK68" i="43"/>
  <c r="AK70" i="43"/>
  <c r="AK78" i="43"/>
  <c r="AK79" i="43"/>
  <c r="AK80" i="43"/>
  <c r="AK83" i="43"/>
  <c r="AK84" i="43"/>
  <c r="AK87" i="43"/>
  <c r="AK89" i="43"/>
  <c r="AK92" i="43"/>
  <c r="AK95" i="43"/>
  <c r="AK97" i="43"/>
  <c r="AK100" i="43"/>
  <c r="AK103" i="43"/>
  <c r="AK105" i="43"/>
  <c r="AK108" i="43"/>
  <c r="AK111" i="43"/>
  <c r="AK113" i="43"/>
  <c r="AK114" i="43"/>
  <c r="AK118" i="43"/>
  <c r="AK122" i="43"/>
  <c r="AK58" i="43"/>
  <c r="AK59" i="43"/>
  <c r="AK60" i="43"/>
  <c r="AK65" i="43"/>
  <c r="AK73" i="43"/>
  <c r="AK81" i="43"/>
  <c r="AK85" i="43"/>
  <c r="AK88" i="43"/>
  <c r="AK91" i="43"/>
  <c r="AK96" i="43"/>
  <c r="AK99" i="43"/>
  <c r="AK104" i="43"/>
  <c r="AK107" i="43"/>
  <c r="AK110" i="43"/>
  <c r="AK115" i="43"/>
  <c r="AK119" i="43"/>
  <c r="AK123" i="43"/>
  <c r="AK127" i="43"/>
  <c r="AK131" i="43"/>
  <c r="AK135" i="43"/>
  <c r="AK139" i="43"/>
  <c r="AK93" i="43"/>
  <c r="AK143" i="43"/>
  <c r="AK101" i="43"/>
  <c r="AK109" i="43"/>
  <c r="AK117" i="43"/>
  <c r="AK5" i="43"/>
  <c r="AK11" i="43"/>
  <c r="AK16" i="43"/>
  <c r="AK18" i="43"/>
  <c r="AK25" i="43"/>
  <c r="AK32" i="43"/>
  <c r="AK36" i="43"/>
  <c r="AK40" i="43"/>
  <c r="AK49" i="43"/>
  <c r="AK55" i="43"/>
  <c r="AK9" i="43"/>
  <c r="AK14" i="43"/>
  <c r="AK20" i="43"/>
  <c r="AK22" i="43"/>
  <c r="AK28" i="43"/>
  <c r="AK30" i="43"/>
  <c r="AK33" i="43"/>
  <c r="AK37" i="43"/>
  <c r="AK41" i="43"/>
  <c r="AK44" i="43"/>
  <c r="AK50" i="43"/>
  <c r="AK53" i="43"/>
  <c r="AK48" i="43"/>
  <c r="AK62" i="43"/>
  <c r="AK63" i="43"/>
  <c r="AK74" i="43"/>
  <c r="AK75" i="43"/>
  <c r="AK76" i="43"/>
  <c r="AK90" i="43"/>
  <c r="AK98" i="43"/>
  <c r="AK106" i="43"/>
  <c r="AK116" i="43"/>
  <c r="AK120" i="43"/>
  <c r="AK124" i="43"/>
  <c r="AK126" i="43"/>
  <c r="AK128" i="43"/>
  <c r="AK130" i="43"/>
  <c r="AK132" i="43"/>
  <c r="AK134" i="43"/>
  <c r="AK136" i="43"/>
  <c r="AK138" i="43"/>
  <c r="AK140" i="43"/>
  <c r="AK142" i="43"/>
  <c r="AK144" i="43"/>
  <c r="AK146" i="43"/>
  <c r="AK64" i="43"/>
  <c r="AK66" i="43"/>
  <c r="AK71" i="43"/>
  <c r="AK72" i="43"/>
  <c r="AK82" i="43"/>
  <c r="AK86" i="43"/>
  <c r="AK94" i="43"/>
  <c r="AK102" i="43"/>
  <c r="AK112" i="43"/>
  <c r="AA2" i="43"/>
  <c r="AK125" i="43"/>
  <c r="AK129" i="43"/>
  <c r="AK133" i="43"/>
  <c r="AK137" i="43"/>
  <c r="AK141" i="43"/>
  <c r="AK145" i="43"/>
  <c r="AK121" i="43"/>
  <c r="AK57" i="43"/>
  <c r="AK69" i="43"/>
  <c r="AK77" i="43"/>
  <c r="AK3" i="43"/>
  <c r="AK4" i="43"/>
  <c r="AK10" i="43"/>
  <c r="AK8" i="43"/>
  <c r="AK19" i="43"/>
  <c r="AK26" i="43"/>
  <c r="AK43" i="43"/>
  <c r="AK45" i="43"/>
  <c r="AK56" i="43"/>
  <c r="E31" i="42"/>
  <c r="A66" i="42"/>
  <c r="D82" i="42"/>
  <c r="I166" i="42"/>
  <c r="I39" i="42"/>
  <c r="G129" i="42"/>
  <c r="G31" i="42"/>
  <c r="J31" i="42"/>
  <c r="J66" i="42"/>
  <c r="G66" i="42"/>
  <c r="G82" i="42"/>
  <c r="A82" i="42"/>
  <c r="F166" i="42"/>
  <c r="E166" i="42"/>
  <c r="E39" i="42"/>
  <c r="D133" i="42"/>
  <c r="F129" i="42"/>
  <c r="F175" i="42"/>
  <c r="J29" i="42"/>
  <c r="E29" i="42"/>
  <c r="I124" i="42"/>
  <c r="H124" i="42"/>
  <c r="H194" i="42"/>
  <c r="C2" i="50"/>
  <c r="D8" i="31"/>
  <c r="H31" i="42"/>
  <c r="F31" i="42"/>
  <c r="D31" i="42"/>
  <c r="D66" i="42"/>
  <c r="I66" i="42"/>
  <c r="H66" i="42"/>
  <c r="H82" i="42"/>
  <c r="E82" i="42"/>
  <c r="F82" i="42"/>
  <c r="G39" i="42"/>
  <c r="J166" i="42"/>
  <c r="A166" i="42"/>
  <c r="D166" i="42"/>
  <c r="A133" i="42"/>
  <c r="D129" i="42"/>
  <c r="J175" i="42"/>
  <c r="A181" i="42"/>
  <c r="J19" i="42"/>
  <c r="H19" i="42"/>
  <c r="A35" i="42"/>
  <c r="J35" i="42"/>
  <c r="F35" i="42"/>
  <c r="D35" i="42"/>
  <c r="E37" i="42"/>
  <c r="H37" i="42"/>
  <c r="F37" i="42"/>
  <c r="I37" i="42"/>
  <c r="G45" i="42"/>
  <c r="D45" i="42"/>
  <c r="F45" i="42"/>
  <c r="A45" i="42"/>
  <c r="H70" i="42"/>
  <c r="D70" i="42"/>
  <c r="F70" i="42"/>
  <c r="A70" i="42"/>
  <c r="A99" i="42"/>
  <c r="H99" i="42"/>
  <c r="J99" i="42"/>
  <c r="A101" i="42"/>
  <c r="D101" i="42"/>
  <c r="F101" i="42"/>
  <c r="H101" i="42"/>
  <c r="D103" i="42"/>
  <c r="J103" i="42"/>
  <c r="A112" i="42"/>
  <c r="F112" i="42"/>
  <c r="H112" i="42"/>
  <c r="G112" i="42"/>
  <c r="A114" i="42"/>
  <c r="H114" i="42"/>
  <c r="E114" i="42"/>
  <c r="I114" i="42"/>
  <c r="A128" i="42"/>
  <c r="D128" i="42"/>
  <c r="J128" i="42"/>
  <c r="G128" i="42"/>
  <c r="E131" i="42"/>
  <c r="F131" i="42"/>
  <c r="F141" i="42"/>
  <c r="H141" i="42"/>
  <c r="J141" i="42"/>
  <c r="E141" i="42"/>
  <c r="I146" i="42"/>
  <c r="A146" i="42"/>
  <c r="G146" i="42"/>
  <c r="E146" i="42"/>
  <c r="I170" i="42"/>
  <c r="A170" i="42"/>
  <c r="F170" i="42"/>
  <c r="G170" i="42"/>
  <c r="I179" i="42"/>
  <c r="D179" i="42"/>
  <c r="F179" i="42"/>
  <c r="H179" i="42"/>
  <c r="A183" i="42"/>
  <c r="D183" i="42"/>
  <c r="G183" i="42"/>
  <c r="J183" i="42"/>
  <c r="I194" i="42"/>
  <c r="G194" i="42"/>
  <c r="J194" i="42"/>
  <c r="D196" i="42"/>
  <c r="G196" i="42"/>
  <c r="F196" i="42"/>
  <c r="A196" i="42"/>
  <c r="A29" i="42"/>
  <c r="H29" i="42"/>
  <c r="F29" i="42"/>
  <c r="D124" i="42"/>
  <c r="A124" i="42"/>
  <c r="J124" i="42"/>
  <c r="H196" i="42"/>
  <c r="I196" i="42"/>
  <c r="J37" i="42"/>
  <c r="D37" i="42"/>
  <c r="E101" i="42"/>
  <c r="I101" i="42"/>
  <c r="D112" i="42"/>
  <c r="I112" i="42"/>
  <c r="F128" i="42"/>
  <c r="H128" i="42"/>
  <c r="I141" i="42"/>
  <c r="A141" i="42"/>
  <c r="E45" i="42"/>
  <c r="I45" i="42"/>
  <c r="E35" i="42"/>
  <c r="G35" i="42"/>
  <c r="D146" i="42"/>
  <c r="F146" i="42"/>
  <c r="E179" i="42"/>
  <c r="A179" i="42"/>
  <c r="D114" i="42"/>
  <c r="J114" i="42"/>
  <c r="E170" i="42"/>
  <c r="H170" i="42"/>
  <c r="E70" i="42"/>
  <c r="G70" i="42"/>
  <c r="F111" i="42"/>
  <c r="D131" i="42"/>
  <c r="G131" i="42"/>
  <c r="H131" i="42"/>
  <c r="J131" i="42"/>
  <c r="A131" i="42"/>
  <c r="G99" i="42"/>
  <c r="E183" i="42"/>
  <c r="A194" i="42"/>
  <c r="A13" i="42"/>
  <c r="A19" i="42"/>
  <c r="J39" i="42"/>
  <c r="H39" i="42"/>
  <c r="F39" i="42"/>
  <c r="A39" i="42"/>
  <c r="E103" i="42"/>
  <c r="I129" i="42"/>
  <c r="J129" i="42"/>
  <c r="E129" i="42"/>
  <c r="H129" i="42"/>
  <c r="H133" i="42"/>
  <c r="J133" i="42"/>
  <c r="F133" i="42"/>
  <c r="E133" i="42"/>
  <c r="G172" i="42"/>
  <c r="J172" i="42"/>
  <c r="E194" i="42"/>
  <c r="H10" i="11"/>
  <c r="D13" i="11"/>
  <c r="W13" i="11" s="1"/>
  <c r="D11" i="11"/>
  <c r="W11" i="11" s="1"/>
  <c r="D12" i="11"/>
  <c r="W12" i="11" s="1"/>
  <c r="G19" i="42"/>
  <c r="D19" i="42"/>
  <c r="F19" i="42"/>
  <c r="I19" i="42"/>
  <c r="I21" i="42"/>
  <c r="E21" i="42"/>
  <c r="G21" i="42"/>
  <c r="J21" i="42"/>
  <c r="A21" i="42"/>
  <c r="F21" i="42"/>
  <c r="D21" i="42"/>
  <c r="H21" i="42"/>
  <c r="A68" i="42"/>
  <c r="E68" i="42"/>
  <c r="G68" i="42"/>
  <c r="I68" i="42"/>
  <c r="D68" i="42"/>
  <c r="F68" i="42"/>
  <c r="J68" i="42"/>
  <c r="H68" i="42"/>
  <c r="G76" i="42"/>
  <c r="D76" i="42"/>
  <c r="H76" i="42"/>
  <c r="J76" i="42"/>
  <c r="F76" i="42"/>
  <c r="E76" i="42"/>
  <c r="A76" i="42"/>
  <c r="I76" i="42"/>
  <c r="G103" i="42"/>
  <c r="A103" i="42"/>
  <c r="I103" i="42"/>
  <c r="F103" i="42"/>
  <c r="F126" i="42"/>
  <c r="A126" i="42"/>
  <c r="J126" i="42"/>
  <c r="H126" i="42"/>
  <c r="E126" i="42"/>
  <c r="G126" i="42"/>
  <c r="I126" i="42"/>
  <c r="D126" i="42"/>
  <c r="E152" i="42"/>
  <c r="G152" i="42"/>
  <c r="I152" i="42"/>
  <c r="J152" i="42"/>
  <c r="D152" i="42"/>
  <c r="H152" i="42"/>
  <c r="F152" i="42"/>
  <c r="A152" i="42"/>
  <c r="F183" i="42"/>
  <c r="I183" i="42"/>
  <c r="D205" i="42"/>
  <c r="J12" i="37"/>
  <c r="K12" i="53" s="1"/>
  <c r="J11" i="37"/>
  <c r="K11" i="53" s="1"/>
  <c r="D41" i="53"/>
  <c r="A14" i="42"/>
  <c r="A15" i="42"/>
  <c r="F23" i="42"/>
  <c r="H23" i="42"/>
  <c r="I23" i="42"/>
  <c r="D23" i="42"/>
  <c r="G23" i="42"/>
  <c r="J23" i="42"/>
  <c r="A23" i="42"/>
  <c r="E23" i="42"/>
  <c r="F47" i="42"/>
  <c r="H47" i="42"/>
  <c r="E47" i="42"/>
  <c r="I47" i="42"/>
  <c r="G47" i="42"/>
  <c r="A47" i="42"/>
  <c r="D47" i="42"/>
  <c r="J47" i="42"/>
  <c r="E74" i="42"/>
  <c r="F74" i="42"/>
  <c r="H74" i="42"/>
  <c r="J74" i="42"/>
  <c r="A74" i="42"/>
  <c r="I74" i="42"/>
  <c r="D74" i="42"/>
  <c r="G74" i="42"/>
  <c r="G89" i="42"/>
  <c r="D89" i="42"/>
  <c r="F89" i="42"/>
  <c r="J89" i="42"/>
  <c r="H89" i="42"/>
  <c r="I89" i="42"/>
  <c r="A89" i="42"/>
  <c r="E89" i="42"/>
  <c r="A91" i="42"/>
  <c r="J91" i="42"/>
  <c r="E91" i="42"/>
  <c r="G91" i="42"/>
  <c r="D91" i="42"/>
  <c r="H91" i="42"/>
  <c r="I91" i="42"/>
  <c r="F91" i="42"/>
  <c r="D93" i="42"/>
  <c r="A93" i="42"/>
  <c r="E93" i="42"/>
  <c r="G93" i="42"/>
  <c r="I93" i="42"/>
  <c r="F93" i="42"/>
  <c r="J93" i="42"/>
  <c r="H93" i="42"/>
  <c r="A107" i="42"/>
  <c r="J107" i="42"/>
  <c r="E107" i="42"/>
  <c r="H107" i="42"/>
  <c r="D107" i="42"/>
  <c r="I107" i="42"/>
  <c r="F107" i="42"/>
  <c r="G107" i="42"/>
  <c r="A110" i="42"/>
  <c r="J110" i="42"/>
  <c r="F110" i="42"/>
  <c r="E110" i="42"/>
  <c r="H110" i="42"/>
  <c r="D110" i="42"/>
  <c r="I110" i="42"/>
  <c r="G110" i="42"/>
  <c r="A137" i="42"/>
  <c r="D137" i="42"/>
  <c r="F137" i="42"/>
  <c r="J137" i="42"/>
  <c r="I137" i="42"/>
  <c r="G137" i="42"/>
  <c r="E137" i="42"/>
  <c r="H137" i="42"/>
  <c r="I142" i="42"/>
  <c r="D142" i="42"/>
  <c r="F142" i="42"/>
  <c r="H142" i="42"/>
  <c r="E142" i="42"/>
  <c r="A142" i="42"/>
  <c r="J142" i="42"/>
  <c r="G142" i="42"/>
  <c r="H148" i="42"/>
  <c r="I148" i="42"/>
  <c r="A148" i="42"/>
  <c r="E148" i="42"/>
  <c r="F148" i="42"/>
  <c r="D148" i="42"/>
  <c r="J148" i="42"/>
  <c r="G148" i="42"/>
  <c r="I172" i="42"/>
  <c r="A172" i="42"/>
  <c r="F172" i="42"/>
  <c r="D172" i="42"/>
  <c r="H172" i="42"/>
  <c r="D175" i="42"/>
  <c r="G175" i="42"/>
  <c r="H175" i="42"/>
  <c r="E175" i="42"/>
  <c r="A175" i="42"/>
  <c r="G181" i="42"/>
  <c r="H181" i="42"/>
  <c r="D181" i="42"/>
  <c r="F181" i="42"/>
  <c r="I181" i="42"/>
  <c r="J94" i="53"/>
  <c r="A120" i="53"/>
  <c r="A197" i="53"/>
  <c r="A148" i="53"/>
  <c r="A94" i="53"/>
  <c r="D56" i="53"/>
  <c r="D199" i="42"/>
  <c r="F190" i="42"/>
  <c r="F46" i="42"/>
  <c r="H113" i="42"/>
  <c r="J100" i="42"/>
  <c r="J190" i="42"/>
  <c r="G117" i="42"/>
  <c r="E184" i="42"/>
  <c r="G158" i="53"/>
  <c r="F183" i="53"/>
  <c r="H144" i="53"/>
  <c r="E81" i="53"/>
  <c r="I26" i="42"/>
  <c r="F145" i="42"/>
  <c r="G58" i="42"/>
  <c r="F54" i="42"/>
  <c r="A190" i="42"/>
  <c r="E190" i="42"/>
  <c r="D184" i="42"/>
  <c r="G184" i="42"/>
  <c r="H184" i="42"/>
  <c r="A127" i="42"/>
  <c r="G174" i="42"/>
  <c r="A197" i="42"/>
  <c r="H127" i="42"/>
  <c r="D92" i="42"/>
  <c r="D42" i="42"/>
  <c r="I63" i="42"/>
  <c r="D203" i="42"/>
  <c r="F165" i="42"/>
  <c r="I151" i="42"/>
  <c r="H22" i="42"/>
  <c r="G127" i="42"/>
  <c r="I67" i="42"/>
  <c r="J92" i="42"/>
  <c r="F26" i="42"/>
  <c r="A42" i="42"/>
  <c r="I145" i="42"/>
  <c r="D71" i="42"/>
  <c r="F203" i="42"/>
  <c r="H165" i="42"/>
  <c r="E58" i="42"/>
  <c r="F151" i="42"/>
  <c r="D174" i="42"/>
  <c r="H197" i="42"/>
  <c r="J188" i="42"/>
  <c r="A60" i="53"/>
  <c r="G92" i="42"/>
  <c r="H92" i="42"/>
  <c r="J155" i="42"/>
  <c r="D26" i="42"/>
  <c r="H26" i="42"/>
  <c r="F42" i="42"/>
  <c r="J42" i="42"/>
  <c r="H145" i="42"/>
  <c r="D145" i="42"/>
  <c r="I203" i="42"/>
  <c r="G203" i="42"/>
  <c r="H140" i="42"/>
  <c r="J165" i="42"/>
  <c r="E165" i="42"/>
  <c r="A153" i="42"/>
  <c r="F58" i="42"/>
  <c r="I58" i="42"/>
  <c r="A151" i="42"/>
  <c r="E151" i="42"/>
  <c r="I174" i="42"/>
  <c r="E174" i="42"/>
  <c r="I111" i="42"/>
  <c r="F197" i="42"/>
  <c r="J197" i="42"/>
  <c r="A111" i="42"/>
  <c r="J111" i="42"/>
  <c r="A51" i="42"/>
  <c r="F161" i="42"/>
  <c r="I188" i="42"/>
  <c r="E127" i="42"/>
  <c r="J127" i="42"/>
  <c r="A92" i="42"/>
  <c r="F92" i="42"/>
  <c r="I92" i="42"/>
  <c r="J11" i="42"/>
  <c r="E26" i="42"/>
  <c r="J26" i="42"/>
  <c r="A26" i="42"/>
  <c r="G42" i="42"/>
  <c r="E42" i="42"/>
  <c r="H42" i="42"/>
  <c r="A145" i="42"/>
  <c r="G145" i="42"/>
  <c r="E145" i="42"/>
  <c r="E203" i="42"/>
  <c r="A203" i="42"/>
  <c r="J203" i="42"/>
  <c r="I190" i="42"/>
  <c r="G190" i="42"/>
  <c r="D190" i="42"/>
  <c r="A165" i="42"/>
  <c r="I165" i="42"/>
  <c r="G165" i="42"/>
  <c r="D58" i="42"/>
  <c r="H58" i="42"/>
  <c r="J58" i="42"/>
  <c r="D151" i="42"/>
  <c r="J151" i="42"/>
  <c r="H151" i="42"/>
  <c r="A174" i="42"/>
  <c r="H174" i="42"/>
  <c r="F174" i="42"/>
  <c r="E111" i="42"/>
  <c r="G111" i="42"/>
  <c r="H111" i="42"/>
  <c r="I197" i="42"/>
  <c r="G197" i="42"/>
  <c r="E197" i="42"/>
  <c r="I127" i="42"/>
  <c r="D127" i="42"/>
  <c r="D51" i="42"/>
  <c r="A67" i="42"/>
  <c r="I161" i="42"/>
  <c r="E188" i="42"/>
  <c r="H205" i="42"/>
  <c r="H85" i="53"/>
  <c r="J56" i="53"/>
  <c r="E94" i="53"/>
  <c r="D37" i="53"/>
  <c r="F56" i="53"/>
  <c r="G56" i="53"/>
  <c r="F85" i="53"/>
  <c r="H56" i="53"/>
  <c r="H111" i="53"/>
  <c r="H94" i="53"/>
  <c r="A11" i="53"/>
  <c r="E175" i="53"/>
  <c r="G179" i="53"/>
  <c r="G138" i="53"/>
  <c r="J120" i="53"/>
  <c r="G187" i="53"/>
  <c r="I81" i="53"/>
  <c r="D80" i="53"/>
  <c r="D177" i="53"/>
  <c r="D202" i="53"/>
  <c r="J179" i="53"/>
  <c r="I138" i="53"/>
  <c r="H148" i="53"/>
  <c r="G120" i="53"/>
  <c r="D144" i="53"/>
  <c r="E197" i="53"/>
  <c r="J187" i="53"/>
  <c r="H81" i="53"/>
  <c r="F81" i="53"/>
  <c r="H60" i="53"/>
  <c r="E80" i="53"/>
  <c r="J80" i="53"/>
  <c r="F60" i="53"/>
  <c r="A175" i="53"/>
  <c r="I158" i="53"/>
  <c r="I183" i="53"/>
  <c r="I179" i="53"/>
  <c r="E179" i="53"/>
  <c r="E138" i="53"/>
  <c r="D138" i="53"/>
  <c r="H45" i="53"/>
  <c r="H80" i="53"/>
  <c r="F148" i="53"/>
  <c r="G148" i="53"/>
  <c r="I120" i="53"/>
  <c r="D120" i="53"/>
  <c r="H120" i="53"/>
  <c r="F144" i="53"/>
  <c r="J144" i="53"/>
  <c r="G197" i="53"/>
  <c r="J197" i="53"/>
  <c r="E187" i="53"/>
  <c r="A187" i="53"/>
  <c r="E120" i="53"/>
  <c r="E85" i="53"/>
  <c r="I85" i="53"/>
  <c r="D81" i="53"/>
  <c r="G81" i="53"/>
  <c r="D76" i="53"/>
  <c r="A76" i="53"/>
  <c r="I76" i="53"/>
  <c r="I60" i="53"/>
  <c r="A80" i="53"/>
  <c r="I80" i="53"/>
  <c r="F80" i="53"/>
  <c r="E60" i="53"/>
  <c r="J60" i="53"/>
  <c r="D45" i="53"/>
  <c r="G60" i="53"/>
  <c r="G37" i="53"/>
  <c r="I37" i="53"/>
  <c r="D115" i="53"/>
  <c r="E125" i="53"/>
  <c r="F94" i="53"/>
  <c r="G94" i="53"/>
  <c r="I53" i="53"/>
  <c r="D94" i="53"/>
  <c r="G104" i="53"/>
  <c r="F45" i="53"/>
  <c r="G45" i="53"/>
  <c r="G53" i="53"/>
  <c r="A45" i="53"/>
  <c r="I45" i="53"/>
  <c r="J45" i="53"/>
  <c r="F115" i="53"/>
  <c r="F140" i="53"/>
  <c r="H140" i="53"/>
  <c r="I140" i="53"/>
  <c r="A140" i="53"/>
  <c r="G140" i="53"/>
  <c r="J140" i="53"/>
  <c r="J111" i="53"/>
  <c r="I125" i="53"/>
  <c r="F41" i="53"/>
  <c r="H41" i="53"/>
  <c r="D68" i="53"/>
  <c r="I41" i="53"/>
  <c r="H37" i="53"/>
  <c r="D72" i="53"/>
  <c r="J11" i="53"/>
  <c r="F104" i="53"/>
  <c r="G51" i="42"/>
  <c r="E67" i="42"/>
  <c r="D161" i="42"/>
  <c r="H188" i="42"/>
  <c r="J205" i="42"/>
  <c r="A54" i="42"/>
  <c r="G100" i="42"/>
  <c r="G155" i="42"/>
  <c r="A46" i="42"/>
  <c r="D63" i="42"/>
  <c r="H71" i="42"/>
  <c r="I140" i="42"/>
  <c r="A117" i="42"/>
  <c r="F153" i="42"/>
  <c r="D22" i="42"/>
  <c r="D113" i="42"/>
  <c r="F184" i="42"/>
  <c r="A184" i="42"/>
  <c r="J184" i="42"/>
  <c r="E192" i="42"/>
  <c r="G192" i="42"/>
  <c r="F51" i="42"/>
  <c r="E51" i="42"/>
  <c r="J51" i="42"/>
  <c r="I51" i="42"/>
  <c r="D67" i="42"/>
  <c r="J67" i="42"/>
  <c r="G67" i="42"/>
  <c r="H67" i="42"/>
  <c r="A161" i="42"/>
  <c r="E161" i="42"/>
  <c r="G161" i="42"/>
  <c r="J161" i="42"/>
  <c r="D188" i="42"/>
  <c r="F188" i="42"/>
  <c r="G188" i="42"/>
  <c r="G205" i="42"/>
  <c r="F205" i="42"/>
  <c r="A205" i="42"/>
  <c r="I205" i="42"/>
  <c r="J54" i="42"/>
  <c r="H54" i="42"/>
  <c r="H100" i="42"/>
  <c r="D100" i="42"/>
  <c r="I155" i="42"/>
  <c r="E155" i="42"/>
  <c r="J46" i="42"/>
  <c r="D46" i="42"/>
  <c r="G63" i="42"/>
  <c r="F63" i="42"/>
  <c r="G71" i="42"/>
  <c r="F71" i="42"/>
  <c r="A140" i="42"/>
  <c r="E140" i="42"/>
  <c r="D117" i="42"/>
  <c r="I117" i="42"/>
  <c r="J153" i="42"/>
  <c r="D153" i="42"/>
  <c r="G22" i="42"/>
  <c r="I22" i="42"/>
  <c r="I113" i="42"/>
  <c r="J113" i="42"/>
  <c r="A204" i="42"/>
  <c r="D204" i="42"/>
  <c r="E204" i="42"/>
  <c r="F204" i="42"/>
  <c r="F192" i="42"/>
  <c r="A8" i="42"/>
  <c r="F30" i="42"/>
  <c r="A30" i="42"/>
  <c r="J30" i="42"/>
  <c r="E30" i="42"/>
  <c r="H30" i="42"/>
  <c r="D30" i="42"/>
  <c r="I30" i="42"/>
  <c r="G30" i="42"/>
  <c r="F38" i="42"/>
  <c r="A38" i="42"/>
  <c r="J38" i="42"/>
  <c r="E38" i="42"/>
  <c r="H38" i="42"/>
  <c r="D38" i="42"/>
  <c r="I38" i="42"/>
  <c r="G38" i="42"/>
  <c r="D55" i="42"/>
  <c r="G55" i="42"/>
  <c r="E55" i="42"/>
  <c r="I55" i="42"/>
  <c r="J55" i="42"/>
  <c r="A55" i="42"/>
  <c r="F55" i="42"/>
  <c r="H55" i="42"/>
  <c r="E79" i="42"/>
  <c r="I79" i="42"/>
  <c r="A79" i="42"/>
  <c r="G79" i="42"/>
  <c r="J79" i="42"/>
  <c r="H79" i="42"/>
  <c r="F79" i="42"/>
  <c r="D79" i="42"/>
  <c r="H86" i="42"/>
  <c r="I86" i="42"/>
  <c r="E86" i="42"/>
  <c r="G86" i="42"/>
  <c r="A86" i="42"/>
  <c r="D86" i="42"/>
  <c r="J86" i="42"/>
  <c r="F86" i="42"/>
  <c r="H102" i="42"/>
  <c r="I102" i="42"/>
  <c r="E102" i="42"/>
  <c r="G102" i="42"/>
  <c r="A102" i="42"/>
  <c r="D102" i="42"/>
  <c r="F102" i="42"/>
  <c r="J102" i="42"/>
  <c r="I109" i="42"/>
  <c r="G109" i="42"/>
  <c r="F109" i="42"/>
  <c r="A109" i="42"/>
  <c r="E109" i="42"/>
  <c r="D109" i="42"/>
  <c r="H109" i="42"/>
  <c r="J109" i="42"/>
  <c r="F119" i="42"/>
  <c r="H119" i="42"/>
  <c r="A119" i="42"/>
  <c r="J119" i="42"/>
  <c r="E119" i="42"/>
  <c r="I119" i="42"/>
  <c r="G119" i="42"/>
  <c r="D119" i="42"/>
  <c r="H121" i="42"/>
  <c r="J121" i="42"/>
  <c r="E121" i="42"/>
  <c r="I121" i="42"/>
  <c r="D121" i="42"/>
  <c r="F121" i="42"/>
  <c r="A121" i="42"/>
  <c r="G121" i="42"/>
  <c r="A134" i="42"/>
  <c r="J134" i="42"/>
  <c r="E134" i="42"/>
  <c r="G134" i="42"/>
  <c r="I134" i="42"/>
  <c r="D134" i="42"/>
  <c r="H134" i="42"/>
  <c r="F134" i="42"/>
  <c r="G163" i="42"/>
  <c r="I163" i="42"/>
  <c r="D163" i="42"/>
  <c r="F163" i="42"/>
  <c r="J163" i="42"/>
  <c r="A163" i="42"/>
  <c r="H163" i="42"/>
  <c r="E163" i="42"/>
  <c r="J171" i="42"/>
  <c r="E171" i="42"/>
  <c r="G171" i="42"/>
  <c r="A171" i="42"/>
  <c r="F171" i="42"/>
  <c r="D171" i="42"/>
  <c r="H171" i="42"/>
  <c r="I171" i="42"/>
  <c r="D192" i="42"/>
  <c r="I192" i="42"/>
  <c r="I54" i="42"/>
  <c r="G54" i="42"/>
  <c r="D54" i="42"/>
  <c r="E100" i="42"/>
  <c r="F100" i="42"/>
  <c r="A100" i="42"/>
  <c r="H155" i="42"/>
  <c r="F155" i="42"/>
  <c r="D155" i="42"/>
  <c r="I46" i="42"/>
  <c r="G46" i="42"/>
  <c r="H46" i="42"/>
  <c r="E63" i="42"/>
  <c r="J63" i="42"/>
  <c r="A63" i="42"/>
  <c r="I71" i="42"/>
  <c r="J71" i="42"/>
  <c r="E71" i="42"/>
  <c r="J140" i="42"/>
  <c r="F140" i="42"/>
  <c r="D140" i="42"/>
  <c r="F117" i="42"/>
  <c r="J117" i="42"/>
  <c r="H117" i="42"/>
  <c r="G153" i="42"/>
  <c r="E153" i="42"/>
  <c r="I153" i="42"/>
  <c r="E22" i="42"/>
  <c r="J22" i="42"/>
  <c r="A22" i="42"/>
  <c r="F113" i="42"/>
  <c r="G113" i="42"/>
  <c r="E113" i="42"/>
  <c r="G204" i="42"/>
  <c r="H204" i="42"/>
  <c r="J192" i="42"/>
  <c r="H192" i="42"/>
  <c r="I204" i="42"/>
  <c r="E193" i="42"/>
  <c r="J193" i="42"/>
  <c r="F193" i="42"/>
  <c r="A193" i="42"/>
  <c r="H193" i="42"/>
  <c r="G193" i="42"/>
  <c r="D193" i="42"/>
  <c r="I193" i="42"/>
  <c r="H199" i="42"/>
  <c r="G199" i="42"/>
  <c r="I199" i="42"/>
  <c r="F199" i="42"/>
  <c r="J199" i="42"/>
  <c r="A199" i="42"/>
  <c r="F72" i="53"/>
  <c r="G72" i="53"/>
  <c r="F37" i="53"/>
  <c r="H72" i="53"/>
  <c r="J72" i="53"/>
  <c r="A72" i="53"/>
  <c r="I72" i="53"/>
  <c r="H115" i="53"/>
  <c r="A115" i="53"/>
  <c r="A111" i="53"/>
  <c r="D111" i="53"/>
  <c r="D140" i="53"/>
  <c r="G125" i="53"/>
  <c r="H125" i="53"/>
  <c r="I68" i="53"/>
  <c r="A41" i="53"/>
  <c r="J41" i="53"/>
  <c r="H68" i="53"/>
  <c r="G68" i="53"/>
  <c r="E41" i="53"/>
  <c r="J37" i="53"/>
  <c r="A53" i="53"/>
  <c r="E37" i="53"/>
  <c r="G175" i="53"/>
  <c r="H177" i="53"/>
  <c r="J158" i="53"/>
  <c r="H183" i="53"/>
  <c r="H202" i="53"/>
  <c r="H179" i="53"/>
  <c r="F179" i="53"/>
  <c r="D179" i="53"/>
  <c r="H138" i="53"/>
  <c r="J138" i="53"/>
  <c r="F138" i="53"/>
  <c r="D85" i="53"/>
  <c r="A56" i="53"/>
  <c r="G85" i="53"/>
  <c r="I56" i="53"/>
  <c r="E148" i="53"/>
  <c r="D148" i="53"/>
  <c r="J148" i="53"/>
  <c r="G144" i="53"/>
  <c r="E144" i="53"/>
  <c r="A144" i="53"/>
  <c r="I197" i="53"/>
  <c r="H197" i="53"/>
  <c r="F197" i="53"/>
  <c r="H187" i="53"/>
  <c r="F187" i="53"/>
  <c r="D187" i="53"/>
  <c r="A85" i="53"/>
  <c r="E76" i="53"/>
  <c r="G76" i="53"/>
  <c r="A104" i="53"/>
  <c r="E104" i="53"/>
  <c r="A122" i="53"/>
  <c r="J122" i="53"/>
  <c r="H122" i="53"/>
  <c r="F122" i="53"/>
  <c r="D122" i="53"/>
  <c r="G122" i="53"/>
  <c r="I122" i="53"/>
  <c r="E122" i="53"/>
  <c r="D53" i="53"/>
  <c r="H53" i="53"/>
  <c r="J53" i="53"/>
  <c r="G115" i="53"/>
  <c r="J115" i="53"/>
  <c r="E115" i="53"/>
  <c r="E111" i="53"/>
  <c r="F111" i="53"/>
  <c r="I111" i="53"/>
  <c r="F125" i="53"/>
  <c r="A125" i="53"/>
  <c r="J125" i="53"/>
  <c r="J68" i="53"/>
  <c r="E68" i="53"/>
  <c r="F68" i="53"/>
  <c r="F53" i="53"/>
  <c r="H104" i="53"/>
  <c r="I104" i="53"/>
  <c r="J104" i="53"/>
  <c r="J76" i="53"/>
  <c r="F76" i="53"/>
  <c r="A158" i="53"/>
  <c r="F158" i="53"/>
  <c r="H158" i="53"/>
  <c r="D158" i="53"/>
  <c r="I175" i="53"/>
  <c r="F175" i="53"/>
  <c r="H175" i="53"/>
  <c r="D175" i="53"/>
  <c r="E177" i="53"/>
  <c r="G177" i="53"/>
  <c r="J177" i="53"/>
  <c r="F177" i="53"/>
  <c r="A177" i="53"/>
  <c r="A183" i="53"/>
  <c r="E183" i="53"/>
  <c r="G183" i="53"/>
  <c r="J183" i="53"/>
  <c r="J202" i="53"/>
  <c r="F202" i="53"/>
  <c r="A202" i="53"/>
  <c r="G202" i="53"/>
  <c r="E202" i="53"/>
  <c r="H13" i="11"/>
  <c r="S13" i="11"/>
  <c r="D14" i="11"/>
  <c r="W14" i="11" s="1"/>
  <c r="P10" i="11"/>
  <c r="O10" i="11" s="1"/>
  <c r="R10" i="11"/>
  <c r="G7" i="34"/>
  <c r="C41" i="44"/>
  <c r="B5" i="27"/>
  <c r="B3" i="36"/>
  <c r="B5" i="45"/>
  <c r="B8" i="47" s="1"/>
  <c r="D3" i="49"/>
  <c r="C3" i="35"/>
  <c r="E8" i="44"/>
  <c r="D1" i="28"/>
  <c r="D32" i="28" s="1"/>
  <c r="I6" i="18"/>
  <c r="G20" i="31" s="1"/>
  <c r="K9" i="36"/>
  <c r="H10" i="13"/>
  <c r="R9" i="13"/>
  <c r="T4" i="40"/>
  <c r="J10" i="36"/>
  <c r="B7" i="36"/>
  <c r="A19" i="57"/>
  <c r="K19" i="57"/>
  <c r="E20" i="57"/>
  <c r="G20" i="57"/>
  <c r="H20" i="57"/>
  <c r="F20" i="57"/>
  <c r="J20" i="57"/>
  <c r="A20" i="57"/>
  <c r="K20" i="57"/>
  <c r="D20" i="57"/>
  <c r="I20" i="57"/>
  <c r="A12" i="57"/>
  <c r="K12" i="57"/>
  <c r="J200" i="42"/>
  <c r="H200" i="42"/>
  <c r="F200" i="42"/>
  <c r="E200" i="42"/>
  <c r="D200" i="42"/>
  <c r="A200" i="42"/>
  <c r="G200" i="42"/>
  <c r="H132" i="53"/>
  <c r="J132" i="53"/>
  <c r="I132" i="53"/>
  <c r="A132" i="53"/>
  <c r="D132" i="53"/>
  <c r="G132" i="53"/>
  <c r="E132" i="53"/>
  <c r="F132" i="53"/>
  <c r="F13" i="11" l="1"/>
  <c r="J13" i="11"/>
  <c r="G10" i="11"/>
  <c r="K6" i="59"/>
  <c r="K7" i="59"/>
  <c r="L7" i="60" s="1"/>
  <c r="J17" i="37"/>
  <c r="K17" i="53" s="1"/>
  <c r="J29" i="37"/>
  <c r="K29" i="53" s="1"/>
  <c r="J16" i="37"/>
  <c r="K16" i="53" s="1"/>
  <c r="J10" i="37"/>
  <c r="K10" i="53" s="1"/>
  <c r="J15" i="37"/>
  <c r="K15" i="53" s="1"/>
  <c r="J14" i="37"/>
  <c r="K14" i="53" s="1"/>
  <c r="J27" i="37"/>
  <c r="K27" i="53" s="1"/>
  <c r="J28" i="37"/>
  <c r="K28" i="53" s="1"/>
  <c r="D21" i="53"/>
  <c r="D13" i="57"/>
  <c r="F21" i="53"/>
  <c r="F13" i="57"/>
  <c r="F12" i="54"/>
  <c r="H13" i="57"/>
  <c r="H21" i="53"/>
  <c r="J18" i="56"/>
  <c r="L18" i="57" s="1"/>
  <c r="J17" i="56"/>
  <c r="L17" i="57" s="1"/>
  <c r="J18" i="37"/>
  <c r="K18" i="53" s="1"/>
  <c r="J26" i="37"/>
  <c r="K26" i="53" s="1"/>
  <c r="J13" i="37"/>
  <c r="K13" i="53" s="1"/>
  <c r="J24" i="37"/>
  <c r="K24" i="53" s="1"/>
  <c r="J25" i="37"/>
  <c r="K25" i="53" s="1"/>
  <c r="J22" i="37"/>
  <c r="K22" i="53" s="1"/>
  <c r="J20" i="37"/>
  <c r="K20" i="53" s="1"/>
  <c r="J23" i="37"/>
  <c r="K23" i="53" s="1"/>
  <c r="J21" i="37"/>
  <c r="K21" i="53" s="1"/>
  <c r="J16" i="56"/>
  <c r="L16" i="57" s="1"/>
  <c r="J13" i="56"/>
  <c r="L13" i="57" s="1"/>
  <c r="J15" i="56"/>
  <c r="L15" i="57" s="1"/>
  <c r="J14" i="56"/>
  <c r="L14" i="57" s="1"/>
  <c r="J6" i="56"/>
  <c r="K10" i="11"/>
  <c r="V10" i="11" s="1"/>
  <c r="T10" i="11"/>
  <c r="C7" i="58"/>
  <c r="J10" i="11"/>
  <c r="F9" i="54" s="1"/>
  <c r="F10" i="11"/>
  <c r="N21" i="44" s="1"/>
  <c r="J6" i="37"/>
  <c r="J19" i="37"/>
  <c r="K19" i="53" s="1"/>
  <c r="G9" i="54"/>
  <c r="U10" i="11"/>
  <c r="L10" i="11"/>
  <c r="W10" i="11"/>
  <c r="M10" i="11" s="1"/>
  <c r="N10" i="11"/>
  <c r="L12" i="11"/>
  <c r="L11" i="11"/>
  <c r="L14" i="11"/>
  <c r="L13" i="11"/>
  <c r="P12" i="11"/>
  <c r="O12" i="11" s="1"/>
  <c r="P11" i="11"/>
  <c r="O11" i="11" s="1"/>
  <c r="T13" i="11"/>
  <c r="H9" i="54"/>
  <c r="N13" i="11"/>
  <c r="G13" i="11"/>
  <c r="I13" i="11"/>
  <c r="K13" i="11"/>
  <c r="E9" i="54"/>
  <c r="R12" i="11"/>
  <c r="C10" i="58"/>
  <c r="C8" i="58"/>
  <c r="J11" i="11"/>
  <c r="F10" i="54" s="1"/>
  <c r="H11" i="11"/>
  <c r="F11" i="11"/>
  <c r="G11" i="11"/>
  <c r="T11" i="11"/>
  <c r="I11" i="11"/>
  <c r="K11" i="11"/>
  <c r="V11" i="11" s="1"/>
  <c r="N11" i="11"/>
  <c r="R11" i="11"/>
  <c r="C9" i="58"/>
  <c r="N12" i="11"/>
  <c r="J12" i="11"/>
  <c r="H12" i="11"/>
  <c r="F12" i="11"/>
  <c r="T12" i="11"/>
  <c r="K12" i="11"/>
  <c r="I12" i="11"/>
  <c r="G12" i="11"/>
  <c r="N20" i="44"/>
  <c r="C11" i="58"/>
  <c r="T14" i="11"/>
  <c r="N14" i="11"/>
  <c r="J14" i="11"/>
  <c r="F13" i="54" s="1"/>
  <c r="I14" i="11"/>
  <c r="K14" i="11"/>
  <c r="V14" i="11" s="1"/>
  <c r="H14" i="11"/>
  <c r="E13" i="54" s="1"/>
  <c r="G14" i="11"/>
  <c r="F14" i="11"/>
  <c r="P13" i="11"/>
  <c r="M13" i="11" s="1"/>
  <c r="J13" i="57" s="1"/>
  <c r="R13" i="11"/>
  <c r="S14" i="11"/>
  <c r="I7" i="18"/>
  <c r="K10" i="36"/>
  <c r="T5" i="40"/>
  <c r="J11" i="36"/>
  <c r="H11" i="13"/>
  <c r="R10" i="13"/>
  <c r="K7" i="39"/>
  <c r="J7" i="39" s="1"/>
  <c r="K7" i="42" s="1"/>
  <c r="J7" i="42"/>
  <c r="N22" i="44" l="1"/>
  <c r="E20" i="53"/>
  <c r="E12" i="57"/>
  <c r="D20" i="53"/>
  <c r="D12" i="57"/>
  <c r="V13" i="11"/>
  <c r="I21" i="53"/>
  <c r="I13" i="57"/>
  <c r="G20" i="53"/>
  <c r="G12" i="57"/>
  <c r="E12" i="54"/>
  <c r="G13" i="57"/>
  <c r="G21" i="53"/>
  <c r="V12" i="11"/>
  <c r="I20" i="53"/>
  <c r="I12" i="57"/>
  <c r="E21" i="53"/>
  <c r="E13" i="57"/>
  <c r="A10" i="11"/>
  <c r="P6" i="24" s="1"/>
  <c r="F20" i="53"/>
  <c r="F12" i="57"/>
  <c r="F11" i="54"/>
  <c r="H20" i="53"/>
  <c r="H12" i="57"/>
  <c r="F10" i="58"/>
  <c r="J9" i="58"/>
  <c r="J8" i="58"/>
  <c r="J11" i="58"/>
  <c r="J7" i="58"/>
  <c r="J10" i="58"/>
  <c r="G13" i="54"/>
  <c r="T7" i="24"/>
  <c r="G11" i="54"/>
  <c r="G10" i="54"/>
  <c r="U11" i="11"/>
  <c r="U12" i="11" s="1"/>
  <c r="U13" i="11" s="1"/>
  <c r="G12" i="54"/>
  <c r="M11" i="11"/>
  <c r="M12" i="11"/>
  <c r="H10" i="54"/>
  <c r="H13" i="54"/>
  <c r="H11" i="54"/>
  <c r="H12" i="54"/>
  <c r="E11" i="54"/>
  <c r="E10" i="54"/>
  <c r="F11" i="58"/>
  <c r="D9" i="58"/>
  <c r="F9" i="58"/>
  <c r="D15" i="11"/>
  <c r="W15" i="11" s="1"/>
  <c r="P14" i="11"/>
  <c r="R14" i="11"/>
  <c r="Q13" i="11"/>
  <c r="O13" i="11"/>
  <c r="S15" i="11"/>
  <c r="H12" i="13"/>
  <c r="R11" i="13"/>
  <c r="T6" i="40"/>
  <c r="J12" i="36"/>
  <c r="K11" i="36"/>
  <c r="I8" i="18"/>
  <c r="A11" i="11" l="1"/>
  <c r="A12" i="11" s="1"/>
  <c r="A13" i="11" s="1"/>
  <c r="A14" i="11" s="1"/>
  <c r="J12" i="57"/>
  <c r="U14" i="11"/>
  <c r="O14" i="11"/>
  <c r="M14" i="11"/>
  <c r="L15" i="11"/>
  <c r="C12" i="58"/>
  <c r="T15" i="11"/>
  <c r="N15" i="11"/>
  <c r="K15" i="11"/>
  <c r="J15" i="11"/>
  <c r="I15" i="11"/>
  <c r="H15" i="11"/>
  <c r="G15" i="11"/>
  <c r="F15" i="11"/>
  <c r="D16" i="11"/>
  <c r="W16" i="11" s="1"/>
  <c r="S16" i="11"/>
  <c r="R15" i="11"/>
  <c r="P15" i="11"/>
  <c r="M15" i="11" s="1"/>
  <c r="J14" i="57" s="1"/>
  <c r="I9" i="18"/>
  <c r="K12" i="36"/>
  <c r="K7" i="56"/>
  <c r="J7" i="56" s="1"/>
  <c r="L7" i="57" s="1"/>
  <c r="R12" i="13"/>
  <c r="K9" i="39"/>
  <c r="H13" i="13"/>
  <c r="J13" i="36"/>
  <c r="J9" i="42"/>
  <c r="T7" i="40"/>
  <c r="K7" i="57"/>
  <c r="D22" i="53" l="1"/>
  <c r="D14" i="57"/>
  <c r="E22" i="53"/>
  <c r="E14" i="57"/>
  <c r="F22" i="53"/>
  <c r="F14" i="57"/>
  <c r="G22" i="53"/>
  <c r="G14" i="57"/>
  <c r="F14" i="54"/>
  <c r="H22" i="53"/>
  <c r="H14" i="57"/>
  <c r="V15" i="11"/>
  <c r="I14" i="57"/>
  <c r="I22" i="53"/>
  <c r="J12" i="58"/>
  <c r="G14" i="54"/>
  <c r="U15" i="11"/>
  <c r="L16" i="11"/>
  <c r="O25" i="13" s="1"/>
  <c r="H14" i="54"/>
  <c r="E14" i="54"/>
  <c r="J10" i="39"/>
  <c r="K10" i="42" s="1"/>
  <c r="F12" i="58"/>
  <c r="C13" i="58"/>
  <c r="T16" i="11"/>
  <c r="N16" i="11"/>
  <c r="D17" i="11"/>
  <c r="W17" i="11" s="1"/>
  <c r="K16" i="11"/>
  <c r="J16" i="11"/>
  <c r="I16" i="11"/>
  <c r="H16" i="11"/>
  <c r="G16" i="11"/>
  <c r="F16" i="11"/>
  <c r="O15" i="11"/>
  <c r="A15" i="11"/>
  <c r="R16" i="11"/>
  <c r="P16" i="11"/>
  <c r="O16" i="11" s="1"/>
  <c r="S17" i="11"/>
  <c r="H14" i="13"/>
  <c r="R13" i="13"/>
  <c r="J14" i="36"/>
  <c r="T8" i="40"/>
  <c r="K13" i="36"/>
  <c r="I10" i="18"/>
  <c r="M25" i="13" l="1"/>
  <c r="D26" i="36" s="1"/>
  <c r="D23" i="53"/>
  <c r="L25" i="13"/>
  <c r="E26" i="36" s="1"/>
  <c r="E23" i="53"/>
  <c r="I25" i="13"/>
  <c r="F23" i="53"/>
  <c r="X20" i="37"/>
  <c r="W20" i="59"/>
  <c r="G23" i="18"/>
  <c r="W20" i="56"/>
  <c r="S20" i="40"/>
  <c r="X20" i="39"/>
  <c r="J25" i="13"/>
  <c r="G26" i="36" s="1"/>
  <c r="G23" i="53"/>
  <c r="F15" i="54"/>
  <c r="K25" i="13"/>
  <c r="H23" i="53"/>
  <c r="V16" i="11"/>
  <c r="N25" i="13"/>
  <c r="I23" i="53"/>
  <c r="P15" i="13"/>
  <c r="X10" i="59" s="1"/>
  <c r="P25" i="13"/>
  <c r="K8" i="37"/>
  <c r="J9" i="37" s="1"/>
  <c r="K9" i="53" s="1"/>
  <c r="J8" i="42"/>
  <c r="K8" i="39"/>
  <c r="J8" i="53"/>
  <c r="J13" i="58"/>
  <c r="G15" i="54"/>
  <c r="U16" i="11"/>
  <c r="M16" i="11"/>
  <c r="L17" i="11"/>
  <c r="O26" i="13" s="1"/>
  <c r="H15" i="54"/>
  <c r="E15" i="54"/>
  <c r="F13" i="58"/>
  <c r="A16" i="11"/>
  <c r="C14" i="58"/>
  <c r="T17" i="11"/>
  <c r="N17" i="11"/>
  <c r="D18" i="11"/>
  <c r="W18" i="11" s="1"/>
  <c r="K17" i="11"/>
  <c r="J17" i="11"/>
  <c r="I17" i="11"/>
  <c r="H17" i="11"/>
  <c r="G17" i="11"/>
  <c r="F17" i="11"/>
  <c r="S18" i="11"/>
  <c r="P17" i="11"/>
  <c r="O17" i="11" s="1"/>
  <c r="R17" i="11"/>
  <c r="Q16" i="11"/>
  <c r="K14" i="36"/>
  <c r="I11" i="18"/>
  <c r="H15" i="13"/>
  <c r="R14" i="13"/>
  <c r="T9" i="40"/>
  <c r="J15" i="36"/>
  <c r="K26" i="13" l="1"/>
  <c r="H24" i="53"/>
  <c r="H15" i="57"/>
  <c r="V17" i="11"/>
  <c r="N26" i="13"/>
  <c r="I24" i="53"/>
  <c r="I15" i="57"/>
  <c r="V20" i="37"/>
  <c r="U20" i="59"/>
  <c r="N20" i="40"/>
  <c r="U20" i="56"/>
  <c r="E23" i="18"/>
  <c r="V20" i="39"/>
  <c r="H26" i="36"/>
  <c r="W21" i="59"/>
  <c r="X21" i="37"/>
  <c r="X21" i="39"/>
  <c r="S21" i="40"/>
  <c r="G24" i="18"/>
  <c r="W21" i="56"/>
  <c r="Q15" i="13"/>
  <c r="Y10" i="59" s="1"/>
  <c r="Q25" i="13"/>
  <c r="Y20" i="59" s="1"/>
  <c r="M26" i="13"/>
  <c r="D27" i="36" s="1"/>
  <c r="D15" i="57"/>
  <c r="D24" i="53"/>
  <c r="T20" i="59"/>
  <c r="U20" i="37"/>
  <c r="F26" i="36"/>
  <c r="Q20" i="40"/>
  <c r="U20" i="39"/>
  <c r="T20" i="56"/>
  <c r="D23" i="18"/>
  <c r="L26" i="13"/>
  <c r="E27" i="36" s="1"/>
  <c r="E15" i="57"/>
  <c r="E24" i="53"/>
  <c r="I26" i="13"/>
  <c r="F15" i="57"/>
  <c r="F24" i="53"/>
  <c r="V20" i="59"/>
  <c r="W20" i="37"/>
  <c r="W20" i="39"/>
  <c r="F23" i="18"/>
  <c r="R20" i="40"/>
  <c r="V20" i="56"/>
  <c r="I26" i="36"/>
  <c r="J26" i="13"/>
  <c r="G27" i="36" s="1"/>
  <c r="G15" i="57"/>
  <c r="G24" i="53"/>
  <c r="J8" i="39"/>
  <c r="K8" i="42" s="1"/>
  <c r="J9" i="39"/>
  <c r="K9" i="42" s="1"/>
  <c r="P16" i="13"/>
  <c r="X11" i="59" s="1"/>
  <c r="P26" i="13"/>
  <c r="X20" i="59"/>
  <c r="Y20" i="37"/>
  <c r="Y20" i="39"/>
  <c r="X20" i="56"/>
  <c r="H23" i="18"/>
  <c r="J14" i="58"/>
  <c r="U17" i="11"/>
  <c r="M17" i="11"/>
  <c r="L18" i="11"/>
  <c r="F14" i="58"/>
  <c r="C15" i="58"/>
  <c r="T18" i="11"/>
  <c r="N18" i="11"/>
  <c r="J18" i="11"/>
  <c r="I18" i="11"/>
  <c r="K18" i="11"/>
  <c r="H18" i="11"/>
  <c r="G18" i="11"/>
  <c r="F18" i="11"/>
  <c r="D19" i="11"/>
  <c r="W19" i="11" s="1"/>
  <c r="A17" i="11"/>
  <c r="S19" i="11"/>
  <c r="R18" i="11"/>
  <c r="P18" i="11"/>
  <c r="M18" i="11" s="1"/>
  <c r="K15" i="36"/>
  <c r="I12" i="18"/>
  <c r="H16" i="13"/>
  <c r="R15" i="13"/>
  <c r="J16" i="36"/>
  <c r="T10" i="40"/>
  <c r="V21" i="59" l="1"/>
  <c r="W21" i="37"/>
  <c r="R21" i="40"/>
  <c r="W21" i="39"/>
  <c r="F24" i="18"/>
  <c r="I27" i="36"/>
  <c r="V21" i="56"/>
  <c r="Q16" i="13"/>
  <c r="Y11" i="59" s="1"/>
  <c r="Q26" i="13"/>
  <c r="Y21" i="59" s="1"/>
  <c r="J15" i="57"/>
  <c r="T21" i="59"/>
  <c r="U21" i="37"/>
  <c r="T21" i="56"/>
  <c r="U21" i="39"/>
  <c r="D24" i="18"/>
  <c r="Q21" i="40"/>
  <c r="F27" i="36"/>
  <c r="U21" i="59"/>
  <c r="V21" i="37"/>
  <c r="H27" i="36"/>
  <c r="U21" i="56"/>
  <c r="E24" i="18"/>
  <c r="N21" i="40"/>
  <c r="V21" i="39"/>
  <c r="X21" i="59"/>
  <c r="Y21" i="37"/>
  <c r="Y21" i="39"/>
  <c r="H24" i="18"/>
  <c r="X21" i="56"/>
  <c r="J15" i="58"/>
  <c r="U18" i="11"/>
  <c r="V18" i="11"/>
  <c r="L19" i="11"/>
  <c r="F15" i="58"/>
  <c r="A18" i="11"/>
  <c r="C16" i="58"/>
  <c r="T19" i="11"/>
  <c r="N19" i="11"/>
  <c r="D20" i="11"/>
  <c r="W20" i="11" s="1"/>
  <c r="K19" i="11"/>
  <c r="J19" i="11"/>
  <c r="I19" i="11"/>
  <c r="H19" i="11"/>
  <c r="G19" i="11"/>
  <c r="F19" i="11"/>
  <c r="O18" i="11"/>
  <c r="S20" i="11"/>
  <c r="R19" i="11"/>
  <c r="P19" i="11"/>
  <c r="O19" i="11" s="1"/>
  <c r="K16" i="36"/>
  <c r="I13" i="18"/>
  <c r="H17" i="13"/>
  <c r="R16" i="13"/>
  <c r="J17" i="36"/>
  <c r="T11" i="40"/>
  <c r="K7" i="37" l="1"/>
  <c r="J7" i="53"/>
  <c r="K8" i="56"/>
  <c r="J8" i="56" s="1"/>
  <c r="L8" i="57" s="1"/>
  <c r="K8" i="57"/>
  <c r="J16" i="58"/>
  <c r="U19" i="11"/>
  <c r="V19" i="11"/>
  <c r="M19" i="11"/>
  <c r="L20" i="11"/>
  <c r="F16" i="58"/>
  <c r="C17" i="58"/>
  <c r="T20" i="11"/>
  <c r="N20" i="11"/>
  <c r="A19" i="11"/>
  <c r="K20" i="11"/>
  <c r="V20" i="11" s="1"/>
  <c r="J20" i="11"/>
  <c r="I20" i="11"/>
  <c r="H20" i="11"/>
  <c r="G20" i="11"/>
  <c r="F20" i="11"/>
  <c r="D21" i="11"/>
  <c r="W21" i="11" s="1"/>
  <c r="S21" i="11"/>
  <c r="R20" i="11"/>
  <c r="P20" i="11"/>
  <c r="O20" i="11" s="1"/>
  <c r="I14" i="18"/>
  <c r="K17" i="36"/>
  <c r="H18" i="13"/>
  <c r="R17" i="13"/>
  <c r="J18" i="36"/>
  <c r="T12" i="40"/>
  <c r="J7" i="37" l="1"/>
  <c r="K7" i="53" s="1"/>
  <c r="J8" i="37"/>
  <c r="K8" i="53" s="1"/>
  <c r="K14" i="39"/>
  <c r="J14" i="39" s="1"/>
  <c r="K14" i="42" s="1"/>
  <c r="J14" i="42"/>
  <c r="K9" i="57"/>
  <c r="K9" i="56"/>
  <c r="J9" i="56" s="1"/>
  <c r="L9" i="57" s="1"/>
  <c r="J17" i="58"/>
  <c r="U20" i="11"/>
  <c r="M20" i="11"/>
  <c r="L21" i="11"/>
  <c r="F17" i="58"/>
  <c r="C18" i="58"/>
  <c r="T21" i="11"/>
  <c r="N21" i="11"/>
  <c r="A20" i="11"/>
  <c r="D22" i="11"/>
  <c r="W22" i="11" s="1"/>
  <c r="K21" i="11"/>
  <c r="J21" i="11"/>
  <c r="I21" i="11"/>
  <c r="H21" i="11"/>
  <c r="G21" i="11"/>
  <c r="F21" i="11"/>
  <c r="S22" i="11"/>
  <c r="R21" i="11"/>
  <c r="P21" i="11"/>
  <c r="O21" i="11" s="1"/>
  <c r="H19" i="13"/>
  <c r="R18" i="13"/>
  <c r="T13" i="40"/>
  <c r="J19" i="36"/>
  <c r="K18" i="36"/>
  <c r="I15" i="18"/>
  <c r="P17" i="13" l="1"/>
  <c r="X12" i="59" s="1"/>
  <c r="K15" i="39"/>
  <c r="J15" i="39" s="1"/>
  <c r="K15" i="42" s="1"/>
  <c r="K10" i="56"/>
  <c r="K10" i="57"/>
  <c r="J15" i="42"/>
  <c r="J18" i="58"/>
  <c r="U21" i="11"/>
  <c r="V21" i="11"/>
  <c r="M21" i="11"/>
  <c r="L22" i="11"/>
  <c r="O30" i="13" s="1"/>
  <c r="F18" i="58"/>
  <c r="C19" i="58"/>
  <c r="T22" i="11"/>
  <c r="N22" i="11"/>
  <c r="P30" i="13" s="1"/>
  <c r="A21" i="11"/>
  <c r="J22" i="11"/>
  <c r="I22" i="11"/>
  <c r="K22" i="11"/>
  <c r="H22" i="11"/>
  <c r="G22" i="11"/>
  <c r="F22" i="11"/>
  <c r="D23" i="11"/>
  <c r="W23" i="11" s="1"/>
  <c r="R22" i="11"/>
  <c r="P22" i="11"/>
  <c r="O22" i="11" s="1"/>
  <c r="Q21" i="11"/>
  <c r="S23" i="11"/>
  <c r="K19" i="36"/>
  <c r="I16" i="18"/>
  <c r="H20" i="13"/>
  <c r="R19" i="13"/>
  <c r="T14" i="40"/>
  <c r="J20" i="36"/>
  <c r="K30" i="13" l="1"/>
  <c r="H28" i="53"/>
  <c r="N30" i="13"/>
  <c r="I28" i="53"/>
  <c r="J30" i="13"/>
  <c r="G31" i="36" s="1"/>
  <c r="G28" i="53"/>
  <c r="M30" i="13"/>
  <c r="D31" i="36" s="1"/>
  <c r="D28" i="53"/>
  <c r="L30" i="13"/>
  <c r="E31" i="36" s="1"/>
  <c r="E28" i="53"/>
  <c r="X25" i="37"/>
  <c r="W25" i="59"/>
  <c r="G28" i="18"/>
  <c r="X25" i="39"/>
  <c r="S25" i="40"/>
  <c r="W25" i="56"/>
  <c r="I30" i="13"/>
  <c r="F28" i="53"/>
  <c r="X25" i="59"/>
  <c r="Y25" i="37"/>
  <c r="Y25" i="39"/>
  <c r="H28" i="18"/>
  <c r="X25" i="56"/>
  <c r="Q17" i="13"/>
  <c r="Y12" i="59" s="1"/>
  <c r="J10" i="56"/>
  <c r="L10" i="57" s="1"/>
  <c r="K16" i="39"/>
  <c r="J16" i="42"/>
  <c r="J19" i="58"/>
  <c r="U22" i="11"/>
  <c r="V22" i="11"/>
  <c r="M22" i="11"/>
  <c r="Q30" i="13" s="1"/>
  <c r="Y25" i="59" s="1"/>
  <c r="L23" i="11"/>
  <c r="A22" i="11"/>
  <c r="F19" i="58"/>
  <c r="C20" i="58"/>
  <c r="T23" i="11"/>
  <c r="N23" i="11"/>
  <c r="D24" i="11"/>
  <c r="W24" i="11" s="1"/>
  <c r="K23" i="11"/>
  <c r="J23" i="11"/>
  <c r="I23" i="11"/>
  <c r="H23" i="11"/>
  <c r="G23" i="11"/>
  <c r="F23" i="11"/>
  <c r="S24" i="11"/>
  <c r="R23" i="11"/>
  <c r="P23" i="11"/>
  <c r="O23" i="11" s="1"/>
  <c r="H21" i="13"/>
  <c r="R20" i="13"/>
  <c r="J21" i="36"/>
  <c r="T15" i="40"/>
  <c r="K20" i="36"/>
  <c r="I17" i="18"/>
  <c r="T25" i="59" l="1"/>
  <c r="U25" i="37"/>
  <c r="Q25" i="40"/>
  <c r="T25" i="56"/>
  <c r="U25" i="39"/>
  <c r="F31" i="36"/>
  <c r="D28" i="18"/>
  <c r="V25" i="59"/>
  <c r="W25" i="37"/>
  <c r="R25" i="40"/>
  <c r="F28" i="18"/>
  <c r="V25" i="56"/>
  <c r="W25" i="39"/>
  <c r="I31" i="36"/>
  <c r="V25" i="37"/>
  <c r="U25" i="59"/>
  <c r="H31" i="36"/>
  <c r="V25" i="39"/>
  <c r="N25" i="40"/>
  <c r="E28" i="18"/>
  <c r="U25" i="56"/>
  <c r="K11" i="56"/>
  <c r="K11" i="57"/>
  <c r="A23" i="11"/>
  <c r="J16" i="39"/>
  <c r="K16" i="42" s="1"/>
  <c r="J17" i="39"/>
  <c r="K17" i="42" s="1"/>
  <c r="J20" i="58"/>
  <c r="U23" i="11"/>
  <c r="V23" i="11"/>
  <c r="M23" i="11"/>
  <c r="L24" i="11"/>
  <c r="F20" i="58"/>
  <c r="C21" i="58"/>
  <c r="T24" i="11"/>
  <c r="N24" i="11"/>
  <c r="P18" i="13" s="1"/>
  <c r="X13" i="59" s="1"/>
  <c r="K24" i="11"/>
  <c r="J24" i="11"/>
  <c r="I24" i="11"/>
  <c r="H24" i="11"/>
  <c r="G24" i="11"/>
  <c r="F24" i="11"/>
  <c r="D25" i="11"/>
  <c r="W25" i="11" s="1"/>
  <c r="R24" i="11"/>
  <c r="P24" i="11"/>
  <c r="O24" i="11" s="1"/>
  <c r="S25" i="11"/>
  <c r="H22" i="13"/>
  <c r="T16" i="40"/>
  <c r="R21" i="13"/>
  <c r="J22" i="36"/>
  <c r="K21" i="36"/>
  <c r="I18" i="18"/>
  <c r="J11" i="56" l="1"/>
  <c r="L11" i="57" s="1"/>
  <c r="J12" i="56"/>
  <c r="L12" i="57" s="1"/>
  <c r="A24" i="11"/>
  <c r="H23" i="13"/>
  <c r="R22" i="13"/>
  <c r="T17" i="40"/>
  <c r="J23" i="36"/>
  <c r="J21" i="58"/>
  <c r="U24" i="11"/>
  <c r="V24" i="11"/>
  <c r="M24" i="11"/>
  <c r="Q18" i="13" s="1"/>
  <c r="Y13" i="59" s="1"/>
  <c r="L25" i="11"/>
  <c r="F21" i="58"/>
  <c r="C22" i="58"/>
  <c r="T25" i="11"/>
  <c r="N25" i="11"/>
  <c r="D26" i="11"/>
  <c r="W26" i="11" s="1"/>
  <c r="K25" i="11"/>
  <c r="J25" i="11"/>
  <c r="A25" i="11" s="1"/>
  <c r="I25" i="11"/>
  <c r="H25" i="11"/>
  <c r="G25" i="11"/>
  <c r="F25" i="11"/>
  <c r="S26" i="11"/>
  <c r="R25" i="11"/>
  <c r="P25" i="11"/>
  <c r="O25" i="11" s="1"/>
  <c r="K22" i="36"/>
  <c r="I19" i="18"/>
  <c r="H24" i="13" l="1"/>
  <c r="R23" i="13"/>
  <c r="T18" i="40"/>
  <c r="J24" i="36"/>
  <c r="K23" i="36"/>
  <c r="I20" i="18"/>
  <c r="J22" i="58"/>
  <c r="U25" i="11"/>
  <c r="V25" i="11"/>
  <c r="M25" i="11"/>
  <c r="L26" i="11"/>
  <c r="F22" i="58"/>
  <c r="C23" i="58"/>
  <c r="T26" i="11"/>
  <c r="N26" i="11"/>
  <c r="J26" i="11"/>
  <c r="I26" i="11"/>
  <c r="K26" i="11"/>
  <c r="V26" i="11" s="1"/>
  <c r="H26" i="11"/>
  <c r="G26" i="11"/>
  <c r="F26" i="11"/>
  <c r="D27" i="11"/>
  <c r="W27" i="11" s="1"/>
  <c r="S27" i="11"/>
  <c r="P26" i="11"/>
  <c r="O26" i="11" s="1"/>
  <c r="R26" i="11"/>
  <c r="K20" i="39" l="1"/>
  <c r="J20" i="39" s="1"/>
  <c r="K20" i="42" s="1"/>
  <c r="J20" i="42"/>
  <c r="H25" i="13"/>
  <c r="R24" i="13"/>
  <c r="T19" i="40"/>
  <c r="J25" i="36"/>
  <c r="K24" i="36"/>
  <c r="I21" i="18"/>
  <c r="J23" i="58"/>
  <c r="U26" i="11"/>
  <c r="M26" i="11"/>
  <c r="L27" i="11"/>
  <c r="A26" i="11"/>
  <c r="F23" i="58"/>
  <c r="C24" i="58"/>
  <c r="T27" i="11"/>
  <c r="N27" i="11"/>
  <c r="D28" i="11"/>
  <c r="W28" i="11" s="1"/>
  <c r="K27" i="11"/>
  <c r="J27" i="11"/>
  <c r="I27" i="11"/>
  <c r="H27" i="11"/>
  <c r="G27" i="11"/>
  <c r="F27" i="11"/>
  <c r="S28" i="11"/>
  <c r="P27" i="11"/>
  <c r="O27" i="11" s="1"/>
  <c r="R27" i="11"/>
  <c r="H26" i="13" l="1"/>
  <c r="J26" i="36"/>
  <c r="R25" i="13"/>
  <c r="AW25" i="13"/>
  <c r="T20" i="40"/>
  <c r="I22" i="18"/>
  <c r="K25" i="36"/>
  <c r="J24" i="58"/>
  <c r="U27" i="11"/>
  <c r="V27" i="11"/>
  <c r="M27" i="11"/>
  <c r="L28" i="11"/>
  <c r="F24" i="58"/>
  <c r="C25" i="58"/>
  <c r="T28" i="11"/>
  <c r="N28" i="11"/>
  <c r="K28" i="11"/>
  <c r="J28" i="11"/>
  <c r="I28" i="11"/>
  <c r="H28" i="11"/>
  <c r="G28" i="11"/>
  <c r="F28" i="11"/>
  <c r="D29" i="11"/>
  <c r="W29" i="11" s="1"/>
  <c r="A27" i="11"/>
  <c r="S29" i="11"/>
  <c r="R28" i="11"/>
  <c r="P28" i="11"/>
  <c r="O28" i="11" s="1"/>
  <c r="H27" i="13" l="1"/>
  <c r="AW26" i="13"/>
  <c r="J27" i="36"/>
  <c r="R26" i="13"/>
  <c r="T21" i="40"/>
  <c r="I23" i="18"/>
  <c r="K26" i="36"/>
  <c r="J25" i="58"/>
  <c r="U28" i="11"/>
  <c r="V28" i="11"/>
  <c r="M28" i="11"/>
  <c r="L29" i="11"/>
  <c r="D18" i="42"/>
  <c r="F18" i="42"/>
  <c r="H18" i="42"/>
  <c r="E18" i="42"/>
  <c r="G18" i="42"/>
  <c r="I18" i="42"/>
  <c r="F25" i="58"/>
  <c r="C26" i="58"/>
  <c r="T29" i="11"/>
  <c r="N29" i="11"/>
  <c r="D30" i="11"/>
  <c r="W30" i="11" s="1"/>
  <c r="K29" i="11"/>
  <c r="J29" i="11"/>
  <c r="I29" i="11"/>
  <c r="H29" i="11"/>
  <c r="G29" i="11"/>
  <c r="F29" i="11"/>
  <c r="R29" i="11"/>
  <c r="P29" i="11"/>
  <c r="O29" i="11" s="1"/>
  <c r="A28" i="11"/>
  <c r="S30" i="11"/>
  <c r="H28" i="13" l="1"/>
  <c r="T22" i="40"/>
  <c r="R27" i="13"/>
  <c r="J28" i="36"/>
  <c r="I24" i="18"/>
  <c r="K27" i="36"/>
  <c r="J26" i="58"/>
  <c r="U29" i="11"/>
  <c r="V29" i="11"/>
  <c r="M29" i="11"/>
  <c r="L30" i="11"/>
  <c r="Q28" i="11"/>
  <c r="F26" i="58"/>
  <c r="C27" i="58"/>
  <c r="T30" i="11"/>
  <c r="N30" i="11"/>
  <c r="A29" i="11"/>
  <c r="J30" i="11"/>
  <c r="I30" i="11"/>
  <c r="K30" i="11"/>
  <c r="H30" i="11"/>
  <c r="G30" i="11"/>
  <c r="F30" i="11"/>
  <c r="D31" i="11"/>
  <c r="W31" i="11" s="1"/>
  <c r="S31" i="11"/>
  <c r="P30" i="11"/>
  <c r="O30" i="11" s="1"/>
  <c r="R30" i="11"/>
  <c r="H29" i="13" l="1"/>
  <c r="R28" i="13"/>
  <c r="T23" i="40"/>
  <c r="J29" i="36"/>
  <c r="K28" i="36"/>
  <c r="I25" i="18"/>
  <c r="J27" i="58"/>
  <c r="U30" i="11"/>
  <c r="V30" i="11"/>
  <c r="M30" i="11"/>
  <c r="L31" i="11"/>
  <c r="F27" i="58"/>
  <c r="C28" i="58"/>
  <c r="T31" i="11"/>
  <c r="N31" i="11"/>
  <c r="A30" i="11"/>
  <c r="D32" i="11"/>
  <c r="W32" i="11" s="1"/>
  <c r="K31" i="11"/>
  <c r="J31" i="11"/>
  <c r="I31" i="11"/>
  <c r="H31" i="11"/>
  <c r="G31" i="11"/>
  <c r="F31" i="11"/>
  <c r="Q30" i="11"/>
  <c r="S32" i="11"/>
  <c r="R31" i="11"/>
  <c r="P31" i="11"/>
  <c r="O31" i="11" s="1"/>
  <c r="H30" i="13" l="1"/>
  <c r="R29" i="13"/>
  <c r="T24" i="40"/>
  <c r="J30" i="36"/>
  <c r="I26" i="18"/>
  <c r="K29" i="36"/>
  <c r="J28" i="58"/>
  <c r="U31" i="11"/>
  <c r="V31" i="11"/>
  <c r="M31" i="11"/>
  <c r="L32" i="11"/>
  <c r="F28" i="58"/>
  <c r="C29" i="58"/>
  <c r="T32" i="11"/>
  <c r="N32" i="11"/>
  <c r="A31" i="11"/>
  <c r="K32" i="11"/>
  <c r="J32" i="11"/>
  <c r="I32" i="11"/>
  <c r="H32" i="11"/>
  <c r="G32" i="11"/>
  <c r="F32" i="11"/>
  <c r="D33" i="11"/>
  <c r="W33" i="11" s="1"/>
  <c r="S33" i="11"/>
  <c r="R32" i="11"/>
  <c r="P32" i="11"/>
  <c r="O32" i="11" s="1"/>
  <c r="H31" i="13" l="1"/>
  <c r="R30" i="13"/>
  <c r="AW30" i="13"/>
  <c r="T25" i="40"/>
  <c r="J31" i="36"/>
  <c r="A32" i="11"/>
  <c r="I27" i="18"/>
  <c r="K30" i="36"/>
  <c r="J29" i="58"/>
  <c r="U32" i="11"/>
  <c r="V32" i="11"/>
  <c r="M32" i="11"/>
  <c r="L33" i="11"/>
  <c r="F29" i="58"/>
  <c r="C30" i="58"/>
  <c r="T33" i="11"/>
  <c r="N33" i="11"/>
  <c r="D34" i="11"/>
  <c r="W34" i="11" s="1"/>
  <c r="K33" i="11"/>
  <c r="J33" i="11"/>
  <c r="A33" i="11" s="1"/>
  <c r="I33" i="11"/>
  <c r="H33" i="11"/>
  <c r="G33" i="11"/>
  <c r="F33" i="11"/>
  <c r="S34" i="11"/>
  <c r="R33" i="11"/>
  <c r="P33" i="11"/>
  <c r="O33" i="11" s="1"/>
  <c r="H32" i="13" l="1"/>
  <c r="R31" i="13"/>
  <c r="T26" i="40"/>
  <c r="J32" i="36"/>
  <c r="K31" i="36"/>
  <c r="I28" i="18"/>
  <c r="J30" i="58"/>
  <c r="U33" i="11"/>
  <c r="V33" i="11"/>
  <c r="M33" i="11"/>
  <c r="L34" i="11"/>
  <c r="F30" i="58"/>
  <c r="C31" i="58"/>
  <c r="T34" i="11"/>
  <c r="N34" i="11"/>
  <c r="J34" i="11"/>
  <c r="I34" i="11"/>
  <c r="K34" i="11"/>
  <c r="H34" i="11"/>
  <c r="G34" i="11"/>
  <c r="F34" i="11"/>
  <c r="D35" i="11"/>
  <c r="W35" i="11" s="1"/>
  <c r="P34" i="11"/>
  <c r="O34" i="11" s="1"/>
  <c r="R34" i="11"/>
  <c r="S35" i="11"/>
  <c r="H33" i="13" l="1"/>
  <c r="H34" i="13" s="1"/>
  <c r="H35" i="13" s="1"/>
  <c r="H36" i="13" s="1"/>
  <c r="H37" i="13" s="1"/>
  <c r="H38" i="13" s="1"/>
  <c r="H39" i="13" s="1"/>
  <c r="H40" i="13" s="1"/>
  <c r="H41" i="13" s="1"/>
  <c r="H42" i="13" s="1"/>
  <c r="H43" i="13" s="1"/>
  <c r="H44" i="13" s="1"/>
  <c r="H45" i="13" s="1"/>
  <c r="H46" i="13" s="1"/>
  <c r="H47" i="13" s="1"/>
  <c r="H48" i="13" s="1"/>
  <c r="H49" i="13" s="1"/>
  <c r="H50" i="13" s="1"/>
  <c r="H51" i="13" s="1"/>
  <c r="H52" i="13" s="1"/>
  <c r="H53" i="13" s="1"/>
  <c r="H54" i="13" s="1"/>
  <c r="H55" i="13" s="1"/>
  <c r="H56" i="13" s="1"/>
  <c r="H57" i="13" s="1"/>
  <c r="H58" i="13" s="1"/>
  <c r="H59" i="13" s="1"/>
  <c r="H60" i="13" s="1"/>
  <c r="H61" i="13" s="1"/>
  <c r="H62" i="13" s="1"/>
  <c r="H63" i="13" s="1"/>
  <c r="H64" i="13" s="1"/>
  <c r="H65" i="13" s="1"/>
  <c r="H66" i="13" s="1"/>
  <c r="H67" i="13" s="1"/>
  <c r="H68" i="13" s="1"/>
  <c r="H69" i="13" s="1"/>
  <c r="H70" i="13" s="1"/>
  <c r="H71" i="13" s="1"/>
  <c r="H72" i="13" s="1"/>
  <c r="H73" i="13" s="1"/>
  <c r="H74" i="13" s="1"/>
  <c r="H75" i="13" s="1"/>
  <c r="H76" i="13" s="1"/>
  <c r="H77" i="13" s="1"/>
  <c r="H78" i="13" s="1"/>
  <c r="H79" i="13" s="1"/>
  <c r="H80" i="13" s="1"/>
  <c r="H81" i="13" s="1"/>
  <c r="H82" i="13" s="1"/>
  <c r="H83" i="13" s="1"/>
  <c r="H84" i="13" s="1"/>
  <c r="H85" i="13" s="1"/>
  <c r="H86" i="13" s="1"/>
  <c r="H87" i="13" s="1"/>
  <c r="H88" i="13" s="1"/>
  <c r="H89" i="13" s="1"/>
  <c r="H90" i="13" s="1"/>
  <c r="H91" i="13" s="1"/>
  <c r="H92" i="13" s="1"/>
  <c r="H93" i="13" s="1"/>
  <c r="H94" i="13" s="1"/>
  <c r="H95" i="13" s="1"/>
  <c r="H96" i="13" s="1"/>
  <c r="H97" i="13" s="1"/>
  <c r="H98" i="13" s="1"/>
  <c r="H99" i="13" s="1"/>
  <c r="H100" i="13" s="1"/>
  <c r="H101" i="13" s="1"/>
  <c r="H102" i="13" s="1"/>
  <c r="H103" i="13" s="1"/>
  <c r="H104" i="13" s="1"/>
  <c r="H105" i="13" s="1"/>
  <c r="H106" i="13" s="1"/>
  <c r="H107" i="13" s="1"/>
  <c r="H108" i="13" s="1"/>
  <c r="H109" i="13" s="1"/>
  <c r="H110" i="13" s="1"/>
  <c r="H111" i="13" s="1"/>
  <c r="H112" i="13" s="1"/>
  <c r="H113" i="13" s="1"/>
  <c r="H114" i="13" s="1"/>
  <c r="H115" i="13" s="1"/>
  <c r="H116" i="13" s="1"/>
  <c r="H117" i="13" s="1"/>
  <c r="H118" i="13" s="1"/>
  <c r="H119" i="13" s="1"/>
  <c r="H120" i="13" s="1"/>
  <c r="H121" i="13" s="1"/>
  <c r="H122" i="13" s="1"/>
  <c r="H123" i="13" s="1"/>
  <c r="H124" i="13" s="1"/>
  <c r="H125" i="13" s="1"/>
  <c r="H126" i="13" s="1"/>
  <c r="H127" i="13" s="1"/>
  <c r="H128" i="13" s="1"/>
  <c r="H129" i="13" s="1"/>
  <c r="H130" i="13" s="1"/>
  <c r="H131" i="13" s="1"/>
  <c r="H132" i="13" s="1"/>
  <c r="H133" i="13" s="1"/>
  <c r="H134" i="13" s="1"/>
  <c r="H135" i="13" s="1"/>
  <c r="H136" i="13" s="1"/>
  <c r="H137" i="13" s="1"/>
  <c r="H138" i="13" s="1"/>
  <c r="H139" i="13" s="1"/>
  <c r="H140" i="13" s="1"/>
  <c r="H141" i="13" s="1"/>
  <c r="H142" i="13" s="1"/>
  <c r="H143" i="13" s="1"/>
  <c r="H144" i="13" s="1"/>
  <c r="H145" i="13" s="1"/>
  <c r="H146" i="13" s="1"/>
  <c r="H147" i="13" s="1"/>
  <c r="H148" i="13" s="1"/>
  <c r="H149" i="13" s="1"/>
  <c r="H150" i="13" s="1"/>
  <c r="H151" i="13" s="1"/>
  <c r="H152" i="13" s="1"/>
  <c r="H153" i="13" s="1"/>
  <c r="H154" i="13" s="1"/>
  <c r="H155" i="13" s="1"/>
  <c r="H156" i="13" s="1"/>
  <c r="H157" i="13" s="1"/>
  <c r="H158" i="13" s="1"/>
  <c r="H159" i="13" s="1"/>
  <c r="H160" i="13" s="1"/>
  <c r="H161" i="13" s="1"/>
  <c r="H162" i="13" s="1"/>
  <c r="H163" i="13" s="1"/>
  <c r="H164" i="13" s="1"/>
  <c r="H165" i="13" s="1"/>
  <c r="H166" i="13" s="1"/>
  <c r="H167" i="13" s="1"/>
  <c r="H168" i="13" s="1"/>
  <c r="H169" i="13" s="1"/>
  <c r="H170" i="13" s="1"/>
  <c r="H171" i="13" s="1"/>
  <c r="H172" i="13" s="1"/>
  <c r="H173" i="13" s="1"/>
  <c r="H174" i="13" s="1"/>
  <c r="H175" i="13" s="1"/>
  <c r="H176" i="13" s="1"/>
  <c r="H177" i="13" s="1"/>
  <c r="H178" i="13" s="1"/>
  <c r="H179" i="13" s="1"/>
  <c r="H180" i="13" s="1"/>
  <c r="H181" i="13" s="1"/>
  <c r="H182" i="13" s="1"/>
  <c r="H183" i="13" s="1"/>
  <c r="H184" i="13" s="1"/>
  <c r="H185" i="13" s="1"/>
  <c r="H186" i="13" s="1"/>
  <c r="H187" i="13" s="1"/>
  <c r="H188" i="13" s="1"/>
  <c r="H189" i="13" s="1"/>
  <c r="H190" i="13" s="1"/>
  <c r="H191" i="13" s="1"/>
  <c r="H192" i="13" s="1"/>
  <c r="H193" i="13" s="1"/>
  <c r="H194" i="13" s="1"/>
  <c r="H195" i="13" s="1"/>
  <c r="H196" i="13" s="1"/>
  <c r="H197" i="13" s="1"/>
  <c r="H198" i="13" s="1"/>
  <c r="H199" i="13" s="1"/>
  <c r="H200" i="13" s="1"/>
  <c r="H201" i="13" s="1"/>
  <c r="H202" i="13" s="1"/>
  <c r="H203" i="13" s="1"/>
  <c r="H204" i="13" s="1"/>
  <c r="H205" i="13" s="1"/>
  <c r="H206" i="13" s="1"/>
  <c r="H207" i="13" s="1"/>
  <c r="T27" i="40"/>
  <c r="R32" i="13"/>
  <c r="J33" i="36"/>
  <c r="K32" i="36"/>
  <c r="I29" i="18"/>
  <c r="J31" i="58"/>
  <c r="U34" i="11"/>
  <c r="V34" i="11"/>
  <c r="M34" i="11"/>
  <c r="L35" i="11"/>
  <c r="E6" i="53"/>
  <c r="I6" i="53"/>
  <c r="H6" i="53"/>
  <c r="D6" i="53"/>
  <c r="F6" i="53"/>
  <c r="G6" i="53"/>
  <c r="F31" i="58"/>
  <c r="C32" i="58"/>
  <c r="T35" i="11"/>
  <c r="N35" i="11"/>
  <c r="D36" i="11"/>
  <c r="W36" i="11" s="1"/>
  <c r="K35" i="11"/>
  <c r="J35" i="11"/>
  <c r="I35" i="11"/>
  <c r="H35" i="11"/>
  <c r="G35" i="11"/>
  <c r="F35" i="11"/>
  <c r="S36" i="11"/>
  <c r="R35" i="11"/>
  <c r="P35" i="11"/>
  <c r="O35" i="11" s="1"/>
  <c r="A34" i="11"/>
  <c r="I30" i="18" l="1"/>
  <c r="K33" i="36"/>
  <c r="J32" i="58"/>
  <c r="U35" i="11"/>
  <c r="V35" i="11"/>
  <c r="M35" i="11"/>
  <c r="L36" i="11"/>
  <c r="A35" i="11"/>
  <c r="F32" i="58"/>
  <c r="C33" i="58"/>
  <c r="T36" i="11"/>
  <c r="N36" i="11"/>
  <c r="K36" i="11"/>
  <c r="J36" i="11"/>
  <c r="A36" i="11" s="1"/>
  <c r="I36" i="11"/>
  <c r="H36" i="11"/>
  <c r="G36" i="11"/>
  <c r="F36" i="11"/>
  <c r="D37" i="11"/>
  <c r="W37" i="11" s="1"/>
  <c r="R36" i="11"/>
  <c r="P36" i="11"/>
  <c r="O36" i="11" s="1"/>
  <c r="S37" i="11"/>
  <c r="J33" i="58" l="1"/>
  <c r="U36" i="11"/>
  <c r="V36" i="11"/>
  <c r="M36" i="11"/>
  <c r="L37" i="11"/>
  <c r="F33" i="58"/>
  <c r="C34" i="58"/>
  <c r="T37" i="11"/>
  <c r="N37" i="11"/>
  <c r="D38" i="11"/>
  <c r="W38" i="11" s="1"/>
  <c r="K37" i="11"/>
  <c r="J37" i="11"/>
  <c r="A37" i="11" s="1"/>
  <c r="I37" i="11"/>
  <c r="H37" i="11"/>
  <c r="G37" i="11"/>
  <c r="F37" i="11"/>
  <c r="S38" i="11"/>
  <c r="P37" i="11"/>
  <c r="O37" i="11" s="1"/>
  <c r="R37" i="11"/>
  <c r="J34" i="58" l="1"/>
  <c r="U37" i="11"/>
  <c r="V37" i="11"/>
  <c r="M37" i="11"/>
  <c r="L38" i="11"/>
  <c r="F34" i="58"/>
  <c r="C35" i="58"/>
  <c r="T38" i="11"/>
  <c r="N38" i="11"/>
  <c r="J38" i="11"/>
  <c r="I38" i="11"/>
  <c r="K38" i="11"/>
  <c r="H38" i="11"/>
  <c r="G38" i="11"/>
  <c r="F38" i="11"/>
  <c r="D39" i="11"/>
  <c r="W39" i="11" s="1"/>
  <c r="S39" i="11"/>
  <c r="R38" i="11"/>
  <c r="P38" i="11"/>
  <c r="O38" i="11" s="1"/>
  <c r="J35" i="58" l="1"/>
  <c r="U38" i="11"/>
  <c r="V38" i="11"/>
  <c r="M38" i="11"/>
  <c r="L39" i="11"/>
  <c r="D14" i="53"/>
  <c r="D16" i="42"/>
  <c r="D16" i="53"/>
  <c r="D15" i="53"/>
  <c r="D15" i="42"/>
  <c r="D14" i="42"/>
  <c r="E6" i="55"/>
  <c r="F14" i="53"/>
  <c r="F16" i="42"/>
  <c r="F15" i="53"/>
  <c r="F16" i="53"/>
  <c r="F14" i="42"/>
  <c r="F15" i="42"/>
  <c r="G16" i="42"/>
  <c r="G16" i="53"/>
  <c r="G14" i="53"/>
  <c r="G15" i="53"/>
  <c r="G14" i="42"/>
  <c r="G15" i="42"/>
  <c r="E16" i="53"/>
  <c r="E14" i="53"/>
  <c r="E16" i="42"/>
  <c r="E15" i="53"/>
  <c r="E14" i="42"/>
  <c r="E15" i="42"/>
  <c r="G6" i="55"/>
  <c r="I16" i="42"/>
  <c r="I16" i="53"/>
  <c r="I15" i="53"/>
  <c r="I14" i="53"/>
  <c r="I14" i="42"/>
  <c r="I15" i="42"/>
  <c r="F6" i="55"/>
  <c r="H16" i="42"/>
  <c r="H14" i="53"/>
  <c r="H15" i="53"/>
  <c r="H16" i="53"/>
  <c r="H15" i="42"/>
  <c r="H14" i="42"/>
  <c r="H6" i="55"/>
  <c r="L18" i="13"/>
  <c r="E19" i="36" s="1"/>
  <c r="E10" i="57"/>
  <c r="E13" i="42"/>
  <c r="E13" i="53"/>
  <c r="L16" i="13"/>
  <c r="E17" i="36" s="1"/>
  <c r="E10" i="53"/>
  <c r="N18" i="13"/>
  <c r="V13" i="59" s="1"/>
  <c r="I10" i="57"/>
  <c r="I13" i="42"/>
  <c r="I13" i="53"/>
  <c r="N16" i="13"/>
  <c r="V11" i="59" s="1"/>
  <c r="I10" i="53"/>
  <c r="A38" i="11"/>
  <c r="K18" i="13"/>
  <c r="U13" i="59" s="1"/>
  <c r="H10" i="57"/>
  <c r="H13" i="42"/>
  <c r="H13" i="53"/>
  <c r="K16" i="13"/>
  <c r="U11" i="59" s="1"/>
  <c r="H10" i="53"/>
  <c r="M18" i="13"/>
  <c r="D19" i="36" s="1"/>
  <c r="D10" i="57"/>
  <c r="D13" i="42"/>
  <c r="D13" i="53"/>
  <c r="M16" i="13"/>
  <c r="D17" i="36" s="1"/>
  <c r="D10" i="53"/>
  <c r="I18" i="13"/>
  <c r="F10" i="57"/>
  <c r="F13" i="42"/>
  <c r="I16" i="13"/>
  <c r="F13" i="53"/>
  <c r="F10" i="53"/>
  <c r="J18" i="13"/>
  <c r="G19" i="36" s="1"/>
  <c r="G10" i="57"/>
  <c r="G13" i="42"/>
  <c r="G13" i="53"/>
  <c r="J16" i="13"/>
  <c r="G17" i="36" s="1"/>
  <c r="G10" i="53"/>
  <c r="J10" i="57"/>
  <c r="X11" i="56"/>
  <c r="F35" i="58"/>
  <c r="C36" i="58"/>
  <c r="T39" i="11"/>
  <c r="N39" i="11"/>
  <c r="D40" i="11"/>
  <c r="W40" i="11" s="1"/>
  <c r="K39" i="11"/>
  <c r="J39" i="11"/>
  <c r="I39" i="11"/>
  <c r="H39" i="11"/>
  <c r="G39" i="11"/>
  <c r="F39" i="11"/>
  <c r="S40" i="11"/>
  <c r="R39" i="11"/>
  <c r="P39" i="11"/>
  <c r="O39" i="11" s="1"/>
  <c r="T11" i="59" l="1"/>
  <c r="T13" i="59"/>
  <c r="J36" i="58"/>
  <c r="U39" i="11"/>
  <c r="V39" i="11"/>
  <c r="M39" i="11"/>
  <c r="L40" i="11"/>
  <c r="O22" i="13" s="1"/>
  <c r="A39" i="11"/>
  <c r="U13" i="37"/>
  <c r="F19" i="36"/>
  <c r="U13" i="39"/>
  <c r="D16" i="18"/>
  <c r="T13" i="56"/>
  <c r="Q13" i="40"/>
  <c r="AW18" i="13"/>
  <c r="V11" i="37"/>
  <c r="N11" i="40"/>
  <c r="V11" i="39"/>
  <c r="H17" i="36"/>
  <c r="E14" i="18"/>
  <c r="U11" i="56"/>
  <c r="V13" i="37"/>
  <c r="E16" i="18"/>
  <c r="U13" i="56"/>
  <c r="N13" i="40"/>
  <c r="V13" i="39"/>
  <c r="H19" i="36"/>
  <c r="W11" i="37"/>
  <c r="F14" i="18"/>
  <c r="W11" i="39"/>
  <c r="R11" i="40"/>
  <c r="V11" i="56"/>
  <c r="I17" i="36"/>
  <c r="W13" i="37"/>
  <c r="I19" i="36"/>
  <c r="W13" i="39"/>
  <c r="F16" i="18"/>
  <c r="V13" i="56"/>
  <c r="R13" i="40"/>
  <c r="U11" i="37"/>
  <c r="U11" i="39"/>
  <c r="F17" i="36"/>
  <c r="Q11" i="40"/>
  <c r="D14" i="18"/>
  <c r="T11" i="56"/>
  <c r="AW16" i="13"/>
  <c r="Y11" i="37"/>
  <c r="Y11" i="39"/>
  <c r="H14" i="18"/>
  <c r="Y13" i="37"/>
  <c r="X13" i="56"/>
  <c r="H16" i="18"/>
  <c r="Y13" i="39"/>
  <c r="F36" i="58"/>
  <c r="C37" i="58"/>
  <c r="T40" i="11"/>
  <c r="N40" i="11"/>
  <c r="P22" i="13" s="1"/>
  <c r="K40" i="11"/>
  <c r="N22" i="13" s="1"/>
  <c r="J40" i="11"/>
  <c r="K22" i="13" s="1"/>
  <c r="I40" i="11"/>
  <c r="J22" i="13" s="1"/>
  <c r="G23" i="36" s="1"/>
  <c r="H40" i="11"/>
  <c r="I22" i="13" s="1"/>
  <c r="G40" i="11"/>
  <c r="L22" i="13" s="1"/>
  <c r="E23" i="36" s="1"/>
  <c r="F40" i="11"/>
  <c r="M22" i="13" s="1"/>
  <c r="D23" i="36" s="1"/>
  <c r="D41" i="11"/>
  <c r="W41" i="11" s="1"/>
  <c r="S41" i="11"/>
  <c r="R40" i="11"/>
  <c r="P40" i="11"/>
  <c r="O40" i="11" s="1"/>
  <c r="Q39" i="11"/>
  <c r="W17" i="59" l="1"/>
  <c r="X17" i="37"/>
  <c r="X17" i="39"/>
  <c r="S17" i="40"/>
  <c r="G20" i="18"/>
  <c r="W17" i="56"/>
  <c r="T17" i="59"/>
  <c r="U17" i="37"/>
  <c r="D20" i="18"/>
  <c r="F23" i="36"/>
  <c r="T17" i="56"/>
  <c r="Q17" i="40"/>
  <c r="U17" i="39"/>
  <c r="AW22" i="13"/>
  <c r="U17" i="59"/>
  <c r="V17" i="37"/>
  <c r="E20" i="18"/>
  <c r="U17" i="56"/>
  <c r="N17" i="40"/>
  <c r="H23" i="36"/>
  <c r="V17" i="39"/>
  <c r="V17" i="59"/>
  <c r="W17" i="37"/>
  <c r="V17" i="56"/>
  <c r="F20" i="18"/>
  <c r="R17" i="40"/>
  <c r="W17" i="39"/>
  <c r="I23" i="36"/>
  <c r="X17" i="59"/>
  <c r="Y17" i="37"/>
  <c r="Y17" i="39"/>
  <c r="X17" i="56"/>
  <c r="H20" i="18"/>
  <c r="A40" i="11"/>
  <c r="J37" i="58"/>
  <c r="U40" i="11"/>
  <c r="V40" i="11"/>
  <c r="M40" i="11"/>
  <c r="Q22" i="13" s="1"/>
  <c r="Y17" i="59" s="1"/>
  <c r="L41" i="11"/>
  <c r="O23" i="13" s="1"/>
  <c r="F37" i="58"/>
  <c r="C38" i="58"/>
  <c r="T41" i="11"/>
  <c r="N41" i="11"/>
  <c r="P23" i="13" s="1"/>
  <c r="D42" i="11"/>
  <c r="W42" i="11" s="1"/>
  <c r="K41" i="11"/>
  <c r="J41" i="11"/>
  <c r="I41" i="11"/>
  <c r="J23" i="13" s="1"/>
  <c r="G24" i="36" s="1"/>
  <c r="H41" i="11"/>
  <c r="I23" i="13" s="1"/>
  <c r="G41" i="11"/>
  <c r="L23" i="13" s="1"/>
  <c r="E24" i="36" s="1"/>
  <c r="F41" i="11"/>
  <c r="M23" i="13" s="1"/>
  <c r="D24" i="36" s="1"/>
  <c r="R41" i="11"/>
  <c r="P41" i="11"/>
  <c r="O41" i="11" s="1"/>
  <c r="Q40" i="11"/>
  <c r="S42" i="11"/>
  <c r="T18" i="59" l="1"/>
  <c r="U18" i="37"/>
  <c r="U18" i="39"/>
  <c r="T18" i="56"/>
  <c r="Q18" i="40"/>
  <c r="D21" i="18"/>
  <c r="F24" i="36"/>
  <c r="AW23" i="13"/>
  <c r="X18" i="37"/>
  <c r="W18" i="59"/>
  <c r="G21" i="18"/>
  <c r="X18" i="39"/>
  <c r="S18" i="40"/>
  <c r="W18" i="56"/>
  <c r="K23" i="13"/>
  <c r="V41" i="11"/>
  <c r="N23" i="13"/>
  <c r="X18" i="59"/>
  <c r="Y18" i="37"/>
  <c r="X18" i="56"/>
  <c r="H21" i="18"/>
  <c r="Y18" i="39"/>
  <c r="J38" i="58"/>
  <c r="U41" i="11"/>
  <c r="M41" i="11"/>
  <c r="Q23" i="13" s="1"/>
  <c r="Y18" i="59" s="1"/>
  <c r="L42" i="11"/>
  <c r="O24" i="13" s="1"/>
  <c r="A41" i="11"/>
  <c r="F38" i="58"/>
  <c r="C39" i="58"/>
  <c r="T42" i="11"/>
  <c r="N42" i="11"/>
  <c r="P24" i="13" s="1"/>
  <c r="J42" i="11"/>
  <c r="I42" i="11"/>
  <c r="K42" i="11"/>
  <c r="H42" i="11"/>
  <c r="G42" i="11"/>
  <c r="F42" i="11"/>
  <c r="D43" i="11"/>
  <c r="W43" i="11" s="1"/>
  <c r="S43" i="11"/>
  <c r="P42" i="11"/>
  <c r="O42" i="11" s="1"/>
  <c r="R42" i="11"/>
  <c r="I24" i="13" l="1"/>
  <c r="V18" i="37"/>
  <c r="U18" i="59"/>
  <c r="E21" i="18"/>
  <c r="V18" i="39"/>
  <c r="U18" i="56"/>
  <c r="H24" i="36"/>
  <c r="N18" i="40"/>
  <c r="N24" i="13"/>
  <c r="J24" i="13"/>
  <c r="G25" i="36" s="1"/>
  <c r="K24" i="13"/>
  <c r="W19" i="59"/>
  <c r="X19" i="37"/>
  <c r="G22" i="18"/>
  <c r="W19" i="56"/>
  <c r="S19" i="40"/>
  <c r="X19" i="39"/>
  <c r="M24" i="13"/>
  <c r="D25" i="36" s="1"/>
  <c r="V18" i="59"/>
  <c r="W18" i="37"/>
  <c r="F21" i="18"/>
  <c r="I24" i="36"/>
  <c r="R18" i="40"/>
  <c r="W18" i="39"/>
  <c r="V18" i="56"/>
  <c r="L24" i="13"/>
  <c r="E25" i="36" s="1"/>
  <c r="X19" i="59"/>
  <c r="Y19" i="37"/>
  <c r="X19" i="56"/>
  <c r="Y19" i="39"/>
  <c r="H22" i="18"/>
  <c r="J39" i="58"/>
  <c r="U42" i="11"/>
  <c r="V42" i="11"/>
  <c r="M42" i="11"/>
  <c r="Q24" i="13" s="1"/>
  <c r="Y19" i="59" s="1"/>
  <c r="L43" i="11"/>
  <c r="E17" i="42"/>
  <c r="G7" i="54"/>
  <c r="I17" i="42"/>
  <c r="F7" i="54"/>
  <c r="H17" i="42"/>
  <c r="D17" i="42"/>
  <c r="E7" i="54"/>
  <c r="F17" i="42"/>
  <c r="G17" i="42"/>
  <c r="Y10" i="39"/>
  <c r="F39" i="58"/>
  <c r="C40" i="58"/>
  <c r="T43" i="11"/>
  <c r="N43" i="11"/>
  <c r="M15" i="13"/>
  <c r="D16" i="36" s="1"/>
  <c r="L15" i="13"/>
  <c r="E16" i="36" s="1"/>
  <c r="N15" i="13"/>
  <c r="V10" i="59" s="1"/>
  <c r="A42" i="11"/>
  <c r="K15" i="13"/>
  <c r="U10" i="59" s="1"/>
  <c r="I15" i="13"/>
  <c r="J15" i="13"/>
  <c r="G16" i="36" s="1"/>
  <c r="D44" i="11"/>
  <c r="W44" i="11" s="1"/>
  <c r="K43" i="11"/>
  <c r="J43" i="11"/>
  <c r="I43" i="11"/>
  <c r="H43" i="11"/>
  <c r="G43" i="11"/>
  <c r="F43" i="11"/>
  <c r="P43" i="11"/>
  <c r="O43" i="11" s="1"/>
  <c r="R43" i="11"/>
  <c r="S44" i="11"/>
  <c r="U19" i="59" l="1"/>
  <c r="V19" i="37"/>
  <c r="V19" i="39"/>
  <c r="H25" i="36"/>
  <c r="E22" i="18"/>
  <c r="U19" i="56"/>
  <c r="N19" i="40"/>
  <c r="V19" i="59"/>
  <c r="W19" i="37"/>
  <c r="R19" i="40"/>
  <c r="I25" i="36"/>
  <c r="V19" i="56"/>
  <c r="W19" i="39"/>
  <c r="F22" i="18"/>
  <c r="T19" i="59"/>
  <c r="U19" i="37"/>
  <c r="T19" i="56"/>
  <c r="Q19" i="40"/>
  <c r="D22" i="18"/>
  <c r="F25" i="36"/>
  <c r="U19" i="39"/>
  <c r="AW24" i="13"/>
  <c r="T10" i="59"/>
  <c r="J40" i="58"/>
  <c r="U43" i="11"/>
  <c r="V43" i="11"/>
  <c r="M43" i="11"/>
  <c r="L44" i="11"/>
  <c r="A43" i="11"/>
  <c r="H7" i="54"/>
  <c r="Y10" i="37"/>
  <c r="H13" i="18"/>
  <c r="X10" i="56"/>
  <c r="F40" i="58"/>
  <c r="C41" i="58"/>
  <c r="T44" i="11"/>
  <c r="N44" i="11"/>
  <c r="U10" i="37"/>
  <c r="Q10" i="40"/>
  <c r="F16" i="36"/>
  <c r="D13" i="18"/>
  <c r="U10" i="39"/>
  <c r="T10" i="56"/>
  <c r="AW15" i="13"/>
  <c r="V10" i="37"/>
  <c r="U10" i="56"/>
  <c r="V10" i="39"/>
  <c r="H16" i="36"/>
  <c r="N10" i="40"/>
  <c r="E13" i="18"/>
  <c r="W10" i="37"/>
  <c r="F13" i="18"/>
  <c r="R10" i="40"/>
  <c r="W10" i="39"/>
  <c r="I16" i="36"/>
  <c r="V10" i="56"/>
  <c r="K44" i="11"/>
  <c r="J44" i="11"/>
  <c r="A44" i="11" s="1"/>
  <c r="I44" i="11"/>
  <c r="H44" i="11"/>
  <c r="G44" i="11"/>
  <c r="F44" i="11"/>
  <c r="D45" i="11"/>
  <c r="W45" i="11" s="1"/>
  <c r="R44" i="11"/>
  <c r="P44" i="11"/>
  <c r="O44" i="11" s="1"/>
  <c r="S45" i="11"/>
  <c r="J41" i="58" l="1"/>
  <c r="U44" i="11"/>
  <c r="V44" i="11"/>
  <c r="M44" i="11"/>
  <c r="L45" i="11"/>
  <c r="F41" i="58"/>
  <c r="C42" i="58"/>
  <c r="T45" i="11"/>
  <c r="N45" i="11"/>
  <c r="D46" i="11"/>
  <c r="W46" i="11" s="1"/>
  <c r="K45" i="11"/>
  <c r="J45" i="11"/>
  <c r="A45" i="11" s="1"/>
  <c r="I45" i="11"/>
  <c r="H45" i="11"/>
  <c r="G45" i="11"/>
  <c r="F45" i="11"/>
  <c r="R45" i="11"/>
  <c r="P45" i="11"/>
  <c r="O45" i="11" s="1"/>
  <c r="S46" i="11"/>
  <c r="Q44" i="11"/>
  <c r="J42" i="58" l="1"/>
  <c r="U45" i="11"/>
  <c r="V45" i="11"/>
  <c r="M45" i="11"/>
  <c r="L46" i="11"/>
  <c r="F42" i="58"/>
  <c r="C43" i="58"/>
  <c r="T46" i="11"/>
  <c r="N46" i="11"/>
  <c r="Q45" i="11"/>
  <c r="J46" i="11"/>
  <c r="A46" i="11" s="1"/>
  <c r="I46" i="11"/>
  <c r="K46" i="11"/>
  <c r="H46" i="11"/>
  <c r="G46" i="11"/>
  <c r="F46" i="11"/>
  <c r="D47" i="11"/>
  <c r="W47" i="11" s="1"/>
  <c r="R46" i="11"/>
  <c r="P46" i="11"/>
  <c r="O46" i="11" s="1"/>
  <c r="S47" i="11"/>
  <c r="J43" i="58" l="1"/>
  <c r="U46" i="11"/>
  <c r="V46" i="11"/>
  <c r="M46" i="11"/>
  <c r="L47" i="11"/>
  <c r="F43" i="58"/>
  <c r="C44" i="58"/>
  <c r="T47" i="11"/>
  <c r="N47" i="11"/>
  <c r="D48" i="11"/>
  <c r="W48" i="11" s="1"/>
  <c r="K47" i="11"/>
  <c r="J47" i="11"/>
  <c r="A47" i="11" s="1"/>
  <c r="I47" i="11"/>
  <c r="H47" i="11"/>
  <c r="G47" i="11"/>
  <c r="F47" i="11"/>
  <c r="S48" i="11"/>
  <c r="R47" i="11"/>
  <c r="P47" i="11"/>
  <c r="O47" i="11" s="1"/>
  <c r="J44" i="58" l="1"/>
  <c r="U47" i="11"/>
  <c r="V47" i="11"/>
  <c r="M47" i="11"/>
  <c r="L48" i="11"/>
  <c r="F44" i="58"/>
  <c r="C45" i="58"/>
  <c r="T48" i="11"/>
  <c r="N48" i="11"/>
  <c r="K48" i="11"/>
  <c r="J48" i="11"/>
  <c r="A48" i="11" s="1"/>
  <c r="I48" i="11"/>
  <c r="H48" i="11"/>
  <c r="G48" i="11"/>
  <c r="F48" i="11"/>
  <c r="D49" i="11"/>
  <c r="W49" i="11" s="1"/>
  <c r="S49" i="11"/>
  <c r="P48" i="11"/>
  <c r="O48" i="11" s="1"/>
  <c r="R48" i="11"/>
  <c r="J45" i="58" l="1"/>
  <c r="U48" i="11"/>
  <c r="V48" i="11"/>
  <c r="M48" i="11"/>
  <c r="L49" i="11"/>
  <c r="F45" i="58"/>
  <c r="C46" i="58"/>
  <c r="T49" i="11"/>
  <c r="N49" i="11"/>
  <c r="D50" i="11"/>
  <c r="W50" i="11" s="1"/>
  <c r="K49" i="11"/>
  <c r="J49" i="11"/>
  <c r="A49" i="11" s="1"/>
  <c r="I49" i="11"/>
  <c r="H49" i="11"/>
  <c r="G49" i="11"/>
  <c r="F49" i="11"/>
  <c r="S50" i="11"/>
  <c r="R49" i="11"/>
  <c r="P49" i="11"/>
  <c r="O49" i="11" s="1"/>
  <c r="J46" i="58" l="1"/>
  <c r="U49" i="11"/>
  <c r="V49" i="11"/>
  <c r="M49" i="11"/>
  <c r="L50" i="11"/>
  <c r="F46" i="58"/>
  <c r="C47" i="58"/>
  <c r="T50" i="11"/>
  <c r="N50" i="11"/>
  <c r="J50" i="11"/>
  <c r="A50" i="11" s="1"/>
  <c r="I50" i="11"/>
  <c r="K50" i="11"/>
  <c r="H50" i="11"/>
  <c r="G50" i="11"/>
  <c r="F50" i="11"/>
  <c r="D51" i="11"/>
  <c r="W51" i="11" s="1"/>
  <c r="Q49" i="11"/>
  <c r="P50" i="11"/>
  <c r="O50" i="11" s="1"/>
  <c r="R50" i="11"/>
  <c r="S51" i="11"/>
  <c r="J47" i="58" l="1"/>
  <c r="U50" i="11"/>
  <c r="V50" i="11"/>
  <c r="M50" i="11"/>
  <c r="L51" i="11"/>
  <c r="F47" i="58"/>
  <c r="C48" i="58"/>
  <c r="T51" i="11"/>
  <c r="N51" i="11"/>
  <c r="D52" i="11"/>
  <c r="W52" i="11" s="1"/>
  <c r="K51" i="11"/>
  <c r="J51" i="11"/>
  <c r="A51" i="11" s="1"/>
  <c r="I51" i="11"/>
  <c r="H51" i="11"/>
  <c r="G51" i="11"/>
  <c r="F51" i="11"/>
  <c r="R51" i="11"/>
  <c r="P51" i="11"/>
  <c r="O51" i="11" s="1"/>
  <c r="S52" i="11"/>
  <c r="Q50" i="11"/>
  <c r="J48" i="58" l="1"/>
  <c r="U51" i="11"/>
  <c r="V51" i="11"/>
  <c r="M51" i="11"/>
  <c r="L52" i="11"/>
  <c r="F48" i="58"/>
  <c r="C49" i="58"/>
  <c r="T52" i="11"/>
  <c r="N52" i="11"/>
  <c r="K52" i="11"/>
  <c r="J52" i="11"/>
  <c r="A52" i="11" s="1"/>
  <c r="I52" i="11"/>
  <c r="H52" i="11"/>
  <c r="G52" i="11"/>
  <c r="F52" i="11"/>
  <c r="D53" i="11"/>
  <c r="W53" i="11" s="1"/>
  <c r="S53" i="11"/>
  <c r="R52" i="11"/>
  <c r="P52" i="11"/>
  <c r="O52" i="11" s="1"/>
  <c r="J49" i="58" l="1"/>
  <c r="U52" i="11"/>
  <c r="V52" i="11"/>
  <c r="M52" i="11"/>
  <c r="L53" i="11"/>
  <c r="F49" i="58"/>
  <c r="C50" i="58"/>
  <c r="T53" i="11"/>
  <c r="N53" i="11"/>
  <c r="D54" i="11"/>
  <c r="W54" i="11" s="1"/>
  <c r="K53" i="11"/>
  <c r="J53" i="11"/>
  <c r="A53" i="11" s="1"/>
  <c r="I53" i="11"/>
  <c r="H53" i="11"/>
  <c r="G53" i="11"/>
  <c r="F53" i="11"/>
  <c r="S54" i="11"/>
  <c r="R53" i="11"/>
  <c r="P53" i="11"/>
  <c r="O53" i="11" s="1"/>
  <c r="J50" i="58" l="1"/>
  <c r="U53" i="11"/>
  <c r="V53" i="11"/>
  <c r="M53" i="11"/>
  <c r="L54" i="11"/>
  <c r="F50" i="58"/>
  <c r="C51" i="58"/>
  <c r="T54" i="11"/>
  <c r="N54" i="11"/>
  <c r="P12" i="13" s="1"/>
  <c r="K54" i="11"/>
  <c r="G8" i="54" s="1"/>
  <c r="J54" i="11"/>
  <c r="F8" i="54" s="1"/>
  <c r="I54" i="11"/>
  <c r="H54" i="11"/>
  <c r="G54" i="11"/>
  <c r="F54" i="11"/>
  <c r="D55" i="11"/>
  <c r="W55" i="11" s="1"/>
  <c r="S55" i="11"/>
  <c r="R54" i="11"/>
  <c r="P54" i="11"/>
  <c r="O54" i="11" s="1"/>
  <c r="E8" i="54" l="1"/>
  <c r="O12" i="13"/>
  <c r="X7" i="37" s="1"/>
  <c r="H8" i="54"/>
  <c r="M12" i="13"/>
  <c r="D9" i="42"/>
  <c r="J12" i="13"/>
  <c r="G9" i="42"/>
  <c r="L12" i="13"/>
  <c r="E13" i="36" s="1"/>
  <c r="E9" i="42"/>
  <c r="I12" i="13"/>
  <c r="F9" i="42"/>
  <c r="A54" i="11"/>
  <c r="K12" i="13"/>
  <c r="H9" i="42"/>
  <c r="N12" i="13"/>
  <c r="I9" i="42"/>
  <c r="X7" i="59"/>
  <c r="Y7" i="39"/>
  <c r="Y7" i="37"/>
  <c r="X7" i="56"/>
  <c r="H10" i="18"/>
  <c r="J51" i="58"/>
  <c r="U54" i="11"/>
  <c r="V54" i="11"/>
  <c r="M54" i="11"/>
  <c r="Q12" i="13" s="1"/>
  <c r="Y7" i="59" s="1"/>
  <c r="L55" i="11"/>
  <c r="F51" i="58"/>
  <c r="C52" i="58"/>
  <c r="T55" i="11"/>
  <c r="N55" i="11"/>
  <c r="D56" i="11"/>
  <c r="W56" i="11" s="1"/>
  <c r="K55" i="11"/>
  <c r="J55" i="11"/>
  <c r="A55" i="11" s="1"/>
  <c r="I55" i="11"/>
  <c r="H55" i="11"/>
  <c r="G55" i="11"/>
  <c r="F55" i="11"/>
  <c r="Q54" i="11"/>
  <c r="R55" i="11"/>
  <c r="P55" i="11"/>
  <c r="O55" i="11" s="1"/>
  <c r="S56" i="11"/>
  <c r="W7" i="59" l="1"/>
  <c r="R7" i="40"/>
  <c r="W7" i="37"/>
  <c r="W7" i="39"/>
  <c r="V7" i="59"/>
  <c r="I13" i="36"/>
  <c r="V7" i="56"/>
  <c r="F10" i="18"/>
  <c r="V7" i="37"/>
  <c r="U7" i="59"/>
  <c r="U7" i="56"/>
  <c r="N7" i="40"/>
  <c r="E10" i="18"/>
  <c r="H13" i="36"/>
  <c r="V7" i="39"/>
  <c r="F13" i="36"/>
  <c r="T7" i="59"/>
  <c r="AW12" i="13"/>
  <c r="U7" i="37"/>
  <c r="J52" i="58"/>
  <c r="U55" i="11"/>
  <c r="V55" i="11"/>
  <c r="M55" i="11"/>
  <c r="L56" i="11"/>
  <c r="F52" i="58"/>
  <c r="C53" i="58"/>
  <c r="T56" i="11"/>
  <c r="N56" i="11"/>
  <c r="K56" i="11"/>
  <c r="J56" i="11"/>
  <c r="A56" i="11" s="1"/>
  <c r="I56" i="11"/>
  <c r="H56" i="11"/>
  <c r="G56" i="11"/>
  <c r="F56" i="11"/>
  <c r="D57" i="11"/>
  <c r="W57" i="11" s="1"/>
  <c r="S57" i="11"/>
  <c r="Q55" i="11"/>
  <c r="P56" i="11"/>
  <c r="O56" i="11" s="1"/>
  <c r="R56" i="11"/>
  <c r="J53" i="58" l="1"/>
  <c r="U56" i="11"/>
  <c r="V56" i="11"/>
  <c r="M56" i="11"/>
  <c r="L57" i="11"/>
  <c r="F53" i="58"/>
  <c r="C54" i="58"/>
  <c r="T57" i="11"/>
  <c r="N57" i="11"/>
  <c r="D58" i="11"/>
  <c r="W58" i="11" s="1"/>
  <c r="K57" i="11"/>
  <c r="J57" i="11"/>
  <c r="I57" i="11"/>
  <c r="H57" i="11"/>
  <c r="G57" i="11"/>
  <c r="F57" i="11"/>
  <c r="R57" i="11"/>
  <c r="P57" i="11"/>
  <c r="O57" i="11" s="1"/>
  <c r="S58" i="11"/>
  <c r="D7" i="57" l="1"/>
  <c r="D8" i="53"/>
  <c r="G7" i="57"/>
  <c r="G8" i="53"/>
  <c r="E7" i="57"/>
  <c r="E8" i="53"/>
  <c r="F8" i="53"/>
  <c r="F7" i="57"/>
  <c r="H8" i="53"/>
  <c r="H7" i="57"/>
  <c r="I8" i="53"/>
  <c r="I7" i="57"/>
  <c r="J54" i="58"/>
  <c r="U57" i="11"/>
  <c r="V57" i="11"/>
  <c r="M57" i="11"/>
  <c r="L58" i="11"/>
  <c r="E6" i="54"/>
  <c r="F6" i="54"/>
  <c r="G6" i="54"/>
  <c r="H6" i="54"/>
  <c r="A57" i="11"/>
  <c r="F54" i="58"/>
  <c r="C55" i="58"/>
  <c r="T58" i="11"/>
  <c r="N58" i="11"/>
  <c r="K58" i="11"/>
  <c r="J58" i="11"/>
  <c r="I58" i="11"/>
  <c r="H58" i="11"/>
  <c r="G58" i="11"/>
  <c r="F58" i="11"/>
  <c r="D59" i="11"/>
  <c r="W59" i="11" s="1"/>
  <c r="R58" i="11"/>
  <c r="P58" i="11"/>
  <c r="O58" i="11" s="1"/>
  <c r="S59" i="11"/>
  <c r="A58" i="11" l="1"/>
  <c r="J55" i="58"/>
  <c r="U58" i="11"/>
  <c r="V58" i="11"/>
  <c r="M58" i="11"/>
  <c r="L59" i="11"/>
  <c r="F55" i="58"/>
  <c r="C56" i="58"/>
  <c r="T59" i="11"/>
  <c r="N59" i="11"/>
  <c r="D60" i="11"/>
  <c r="W60" i="11" s="1"/>
  <c r="K59" i="11"/>
  <c r="J59" i="11"/>
  <c r="A59" i="11" s="1"/>
  <c r="I59" i="11"/>
  <c r="H59" i="11"/>
  <c r="G59" i="11"/>
  <c r="F59" i="11"/>
  <c r="R59" i="11"/>
  <c r="P59" i="11"/>
  <c r="O59" i="11" s="1"/>
  <c r="S60" i="11"/>
  <c r="Q58" i="11"/>
  <c r="J56" i="58" l="1"/>
  <c r="U59" i="11"/>
  <c r="V59" i="11"/>
  <c r="M59" i="11"/>
  <c r="L60" i="11"/>
  <c r="F56" i="58"/>
  <c r="C57" i="58"/>
  <c r="T60" i="11"/>
  <c r="N60" i="11"/>
  <c r="K60" i="11"/>
  <c r="J60" i="11"/>
  <c r="A60" i="11" s="1"/>
  <c r="I60" i="11"/>
  <c r="H60" i="11"/>
  <c r="G60" i="11"/>
  <c r="F60" i="11"/>
  <c r="D61" i="11"/>
  <c r="W61" i="11" s="1"/>
  <c r="P60" i="11"/>
  <c r="O60" i="11" s="1"/>
  <c r="R60" i="11"/>
  <c r="S61" i="11"/>
  <c r="J57" i="58" l="1"/>
  <c r="U60" i="11"/>
  <c r="V60" i="11"/>
  <c r="M60" i="11"/>
  <c r="L61" i="11"/>
  <c r="F57" i="58"/>
  <c r="C58" i="58"/>
  <c r="T61" i="11"/>
  <c r="N61" i="11"/>
  <c r="D62" i="11"/>
  <c r="W62" i="11" s="1"/>
  <c r="K61" i="11"/>
  <c r="J61" i="11"/>
  <c r="A61" i="11" s="1"/>
  <c r="I61" i="11"/>
  <c r="H61" i="11"/>
  <c r="G61" i="11"/>
  <c r="F61" i="11"/>
  <c r="R61" i="11"/>
  <c r="P61" i="11"/>
  <c r="O61" i="11" s="1"/>
  <c r="S62" i="11"/>
  <c r="J58" i="58" l="1"/>
  <c r="U61" i="11"/>
  <c r="V61" i="11"/>
  <c r="M61" i="11"/>
  <c r="L62" i="11"/>
  <c r="F58" i="58"/>
  <c r="C59" i="58"/>
  <c r="T62" i="11"/>
  <c r="N62" i="11"/>
  <c r="K62" i="11"/>
  <c r="J62" i="11"/>
  <c r="A62" i="11" s="1"/>
  <c r="I62" i="11"/>
  <c r="H62" i="11"/>
  <c r="G62" i="11"/>
  <c r="F62" i="11"/>
  <c r="D63" i="11"/>
  <c r="W63" i="11" s="1"/>
  <c r="R62" i="11"/>
  <c r="P62" i="11"/>
  <c r="O62" i="11" s="1"/>
  <c r="S63" i="11"/>
  <c r="J59" i="58" l="1"/>
  <c r="U62" i="11"/>
  <c r="V62" i="11"/>
  <c r="M62" i="11"/>
  <c r="L63" i="11"/>
  <c r="F59" i="58"/>
  <c r="C60" i="58"/>
  <c r="T63" i="11"/>
  <c r="N63" i="11"/>
  <c r="D64" i="11"/>
  <c r="W64" i="11" s="1"/>
  <c r="K63" i="11"/>
  <c r="J63" i="11"/>
  <c r="A63" i="11" s="1"/>
  <c r="I63" i="11"/>
  <c r="H63" i="11"/>
  <c r="G63" i="11"/>
  <c r="F63" i="11"/>
  <c r="S64" i="11"/>
  <c r="R63" i="11"/>
  <c r="P63" i="11"/>
  <c r="O63" i="11" s="1"/>
  <c r="J60" i="58" l="1"/>
  <c r="U63" i="11"/>
  <c r="V63" i="11"/>
  <c r="M63" i="11"/>
  <c r="L64" i="11"/>
  <c r="F60" i="58"/>
  <c r="C61" i="58"/>
  <c r="T64" i="11"/>
  <c r="N64" i="11"/>
  <c r="P13" i="13" s="1"/>
  <c r="K64" i="11"/>
  <c r="J64" i="11"/>
  <c r="I64" i="11"/>
  <c r="H64" i="11"/>
  <c r="G64" i="11"/>
  <c r="F64" i="11"/>
  <c r="D65" i="11"/>
  <c r="W65" i="11" s="1"/>
  <c r="S65" i="11"/>
  <c r="R64" i="11"/>
  <c r="P64" i="11"/>
  <c r="O64" i="11" s="1"/>
  <c r="J7" i="57"/>
  <c r="N13" i="13" l="1"/>
  <c r="I9" i="57"/>
  <c r="I11" i="53"/>
  <c r="L13" i="13"/>
  <c r="E14" i="36" s="1"/>
  <c r="E9" i="57"/>
  <c r="E11" i="53"/>
  <c r="I13" i="13"/>
  <c r="F11" i="53"/>
  <c r="F9" i="57"/>
  <c r="M13" i="13"/>
  <c r="D14" i="36" s="1"/>
  <c r="D9" i="57"/>
  <c r="D11" i="53"/>
  <c r="J13" i="13"/>
  <c r="G14" i="36" s="1"/>
  <c r="G9" i="57"/>
  <c r="G11" i="53"/>
  <c r="K13" i="13"/>
  <c r="H11" i="53"/>
  <c r="H9" i="57"/>
  <c r="X8" i="59"/>
  <c r="X8" i="56"/>
  <c r="Y8" i="39"/>
  <c r="Y8" i="37"/>
  <c r="H11" i="18"/>
  <c r="J61" i="58"/>
  <c r="U64" i="11"/>
  <c r="V64" i="11"/>
  <c r="M64" i="11"/>
  <c r="L65" i="11"/>
  <c r="F61" i="58"/>
  <c r="C62" i="58"/>
  <c r="T65" i="11"/>
  <c r="N65" i="11"/>
  <c r="D66" i="11"/>
  <c r="W66" i="11" s="1"/>
  <c r="K65" i="11"/>
  <c r="J65" i="11"/>
  <c r="I65" i="11"/>
  <c r="H65" i="11"/>
  <c r="G65" i="11"/>
  <c r="F65" i="11"/>
  <c r="R65" i="11"/>
  <c r="P65" i="11"/>
  <c r="O65" i="11" s="1"/>
  <c r="A64" i="11"/>
  <c r="S66" i="11"/>
  <c r="U8" i="59" l="1"/>
  <c r="H14" i="36"/>
  <c r="V8" i="39"/>
  <c r="U8" i="56"/>
  <c r="E11" i="18"/>
  <c r="V8" i="37"/>
  <c r="N8" i="40"/>
  <c r="D6" i="57"/>
  <c r="D7" i="53"/>
  <c r="D11" i="18"/>
  <c r="F14" i="36"/>
  <c r="U8" i="37"/>
  <c r="T8" i="59"/>
  <c r="Q8" i="40"/>
  <c r="T8" i="56"/>
  <c r="U8" i="39"/>
  <c r="AW13" i="13"/>
  <c r="F6" i="57"/>
  <c r="F7" i="53"/>
  <c r="E6" i="57"/>
  <c r="E7" i="53"/>
  <c r="G6" i="57"/>
  <c r="G7" i="53"/>
  <c r="H6" i="57"/>
  <c r="H7" i="53"/>
  <c r="Q13" i="13"/>
  <c r="Y8" i="59" s="1"/>
  <c r="J9" i="57"/>
  <c r="I6" i="57"/>
  <c r="I7" i="53"/>
  <c r="V8" i="59"/>
  <c r="V8" i="56"/>
  <c r="W8" i="37"/>
  <c r="W8" i="39"/>
  <c r="I14" i="36"/>
  <c r="F11" i="18"/>
  <c r="R8" i="40"/>
  <c r="J62" i="58"/>
  <c r="U65" i="11"/>
  <c r="V65" i="11"/>
  <c r="M65" i="11"/>
  <c r="J6" i="57" s="1"/>
  <c r="L66" i="11"/>
  <c r="O27" i="13" s="1"/>
  <c r="F62" i="58"/>
  <c r="C63" i="58"/>
  <c r="T66" i="11"/>
  <c r="N66" i="11"/>
  <c r="P27" i="13" s="1"/>
  <c r="A65" i="11"/>
  <c r="K66" i="11"/>
  <c r="J66" i="11"/>
  <c r="I66" i="11"/>
  <c r="H66" i="11"/>
  <c r="G66" i="11"/>
  <c r="F66" i="11"/>
  <c r="D67" i="11"/>
  <c r="W67" i="11" s="1"/>
  <c r="R66" i="11"/>
  <c r="P66" i="11"/>
  <c r="O66" i="11" s="1"/>
  <c r="S67" i="11"/>
  <c r="J27" i="13" l="1"/>
  <c r="G28" i="36" s="1"/>
  <c r="G25" i="53"/>
  <c r="G16" i="57"/>
  <c r="G10" i="42"/>
  <c r="K27" i="13"/>
  <c r="H25" i="53"/>
  <c r="H16" i="57"/>
  <c r="H10" i="42"/>
  <c r="N27" i="13"/>
  <c r="I25" i="53"/>
  <c r="I16" i="57"/>
  <c r="I10" i="42"/>
  <c r="M27" i="13"/>
  <c r="D28" i="36" s="1"/>
  <c r="D16" i="57"/>
  <c r="D25" i="53"/>
  <c r="D10" i="42"/>
  <c r="L27" i="13"/>
  <c r="E28" i="36" s="1"/>
  <c r="E25" i="53"/>
  <c r="E16" i="57"/>
  <c r="E10" i="42"/>
  <c r="I27" i="13"/>
  <c r="F16" i="57"/>
  <c r="F25" i="53"/>
  <c r="F10" i="42"/>
  <c r="W22" i="59"/>
  <c r="X22" i="37"/>
  <c r="G25" i="18"/>
  <c r="X22" i="39"/>
  <c r="W22" i="56"/>
  <c r="S22" i="40"/>
  <c r="X22" i="59"/>
  <c r="Y22" i="37"/>
  <c r="Y22" i="39"/>
  <c r="X22" i="56"/>
  <c r="H25" i="18"/>
  <c r="A66" i="11"/>
  <c r="J63" i="58"/>
  <c r="U66" i="11"/>
  <c r="V66" i="11"/>
  <c r="M66" i="11"/>
  <c r="L67" i="11"/>
  <c r="O28" i="13" s="1"/>
  <c r="F63" i="58"/>
  <c r="C64" i="58"/>
  <c r="T67" i="11"/>
  <c r="N67" i="11"/>
  <c r="P28" i="13" s="1"/>
  <c r="D68" i="11"/>
  <c r="W68" i="11" s="1"/>
  <c r="K67" i="11"/>
  <c r="J67" i="11"/>
  <c r="I67" i="11"/>
  <c r="H67" i="11"/>
  <c r="G67" i="11"/>
  <c r="F67" i="11"/>
  <c r="S68" i="11"/>
  <c r="P67" i="11"/>
  <c r="O67" i="11" s="1"/>
  <c r="D13" i="36"/>
  <c r="R67" i="11"/>
  <c r="K28" i="13" l="1"/>
  <c r="H17" i="57"/>
  <c r="H26" i="53"/>
  <c r="Q27" i="13"/>
  <c r="Y22" i="59" s="1"/>
  <c r="J16" i="57"/>
  <c r="J28" i="13"/>
  <c r="G29" i="36" s="1"/>
  <c r="G26" i="53"/>
  <c r="G17" i="57"/>
  <c r="N28" i="13"/>
  <c r="I17" i="57"/>
  <c r="I26" i="53"/>
  <c r="T22" i="59"/>
  <c r="U22" i="37"/>
  <c r="U22" i="39"/>
  <c r="F28" i="36"/>
  <c r="T22" i="56"/>
  <c r="D25" i="18"/>
  <c r="Q22" i="40"/>
  <c r="AW27" i="13"/>
  <c r="U22" i="59"/>
  <c r="V22" i="37"/>
  <c r="U22" i="56"/>
  <c r="N22" i="40"/>
  <c r="V22" i="39"/>
  <c r="E25" i="18"/>
  <c r="H28" i="36"/>
  <c r="M28" i="13"/>
  <c r="D29" i="36" s="1"/>
  <c r="D26" i="53"/>
  <c r="D17" i="57"/>
  <c r="L28" i="13"/>
  <c r="E29" i="36" s="1"/>
  <c r="E26" i="53"/>
  <c r="E17" i="57"/>
  <c r="I28" i="13"/>
  <c r="F26" i="53"/>
  <c r="F17" i="57"/>
  <c r="X23" i="37"/>
  <c r="W23" i="59"/>
  <c r="X23" i="39"/>
  <c r="G26" i="18"/>
  <c r="S23" i="40"/>
  <c r="W23" i="56"/>
  <c r="V22" i="59"/>
  <c r="W22" i="37"/>
  <c r="R22" i="40"/>
  <c r="I28" i="36"/>
  <c r="V22" i="56"/>
  <c r="F25" i="18"/>
  <c r="W22" i="39"/>
  <c r="X23" i="59"/>
  <c r="Y23" i="37"/>
  <c r="X23" i="56"/>
  <c r="Y23" i="39"/>
  <c r="H26" i="18"/>
  <c r="A67" i="11"/>
  <c r="J64" i="58"/>
  <c r="U67" i="11"/>
  <c r="V67" i="11"/>
  <c r="M67" i="11"/>
  <c r="L68" i="11"/>
  <c r="F64" i="58"/>
  <c r="C65" i="58"/>
  <c r="T68" i="11"/>
  <c r="N68" i="11"/>
  <c r="K68" i="11"/>
  <c r="J68" i="11"/>
  <c r="A68" i="11" s="1"/>
  <c r="I68" i="11"/>
  <c r="H68" i="11"/>
  <c r="G68" i="11"/>
  <c r="F68" i="11"/>
  <c r="D69" i="11"/>
  <c r="W69" i="11" s="1"/>
  <c r="S69" i="11"/>
  <c r="R68" i="11"/>
  <c r="P68" i="11"/>
  <c r="O68" i="11" s="1"/>
  <c r="X7" i="39"/>
  <c r="W7" i="56"/>
  <c r="S7" i="40"/>
  <c r="G10" i="18"/>
  <c r="G13" i="36"/>
  <c r="U7" i="39"/>
  <c r="D10" i="18"/>
  <c r="Q7" i="40"/>
  <c r="T7" i="56"/>
  <c r="Q28" i="13" l="1"/>
  <c r="Y23" i="59" s="1"/>
  <c r="J17" i="57"/>
  <c r="T23" i="59"/>
  <c r="U23" i="37"/>
  <c r="F29" i="36"/>
  <c r="D26" i="18"/>
  <c r="T23" i="56"/>
  <c r="U23" i="39"/>
  <c r="Q23" i="40"/>
  <c r="AW28" i="13"/>
  <c r="V23" i="59"/>
  <c r="W23" i="37"/>
  <c r="V23" i="56"/>
  <c r="F26" i="18"/>
  <c r="W23" i="39"/>
  <c r="I29" i="36"/>
  <c r="R23" i="40"/>
  <c r="V23" i="37"/>
  <c r="U23" i="59"/>
  <c r="U23" i="56"/>
  <c r="N23" i="40"/>
  <c r="E26" i="18"/>
  <c r="V23" i="39"/>
  <c r="H29" i="36"/>
  <c r="J65" i="58"/>
  <c r="U68" i="11"/>
  <c r="V68" i="11"/>
  <c r="M68" i="11"/>
  <c r="L69" i="11"/>
  <c r="F65" i="58"/>
  <c r="C66" i="58"/>
  <c r="T69" i="11"/>
  <c r="N69" i="11"/>
  <c r="D70" i="11"/>
  <c r="W70" i="11" s="1"/>
  <c r="K69" i="11"/>
  <c r="J69" i="11"/>
  <c r="A69" i="11" s="1"/>
  <c r="I69" i="11"/>
  <c r="H69" i="11"/>
  <c r="G69" i="11"/>
  <c r="F69" i="11"/>
  <c r="P69" i="11"/>
  <c r="O69" i="11" s="1"/>
  <c r="R69" i="11"/>
  <c r="S70" i="11"/>
  <c r="J66" i="58" l="1"/>
  <c r="U69" i="11"/>
  <c r="V69" i="11"/>
  <c r="M69" i="11"/>
  <c r="L70" i="11"/>
  <c r="F66" i="58"/>
  <c r="C67" i="58"/>
  <c r="T70" i="11"/>
  <c r="N70" i="11"/>
  <c r="K70" i="11"/>
  <c r="J70" i="11"/>
  <c r="A70" i="11" s="1"/>
  <c r="I70" i="11"/>
  <c r="H70" i="11"/>
  <c r="G70" i="11"/>
  <c r="F70" i="11"/>
  <c r="D71" i="11"/>
  <c r="W71" i="11" s="1"/>
  <c r="R70" i="11"/>
  <c r="P70" i="11"/>
  <c r="O70" i="11" s="1"/>
  <c r="S71" i="11"/>
  <c r="J67" i="58" l="1"/>
  <c r="U70" i="11"/>
  <c r="V70" i="11"/>
  <c r="M70" i="11"/>
  <c r="L71" i="11"/>
  <c r="F67" i="58"/>
  <c r="C68" i="58"/>
  <c r="T71" i="11"/>
  <c r="N71" i="11"/>
  <c r="D72" i="11"/>
  <c r="W72" i="11" s="1"/>
  <c r="K71" i="11"/>
  <c r="J71" i="11"/>
  <c r="A71" i="11" s="1"/>
  <c r="I71" i="11"/>
  <c r="H71" i="11"/>
  <c r="G71" i="11"/>
  <c r="F71" i="11"/>
  <c r="S72" i="11"/>
  <c r="R71" i="11"/>
  <c r="P71" i="11"/>
  <c r="O71" i="11" s="1"/>
  <c r="J68" i="58" l="1"/>
  <c r="U71" i="11"/>
  <c r="V71" i="11"/>
  <c r="M71" i="11"/>
  <c r="L72" i="11"/>
  <c r="F68" i="58"/>
  <c r="C69" i="58"/>
  <c r="T72" i="11"/>
  <c r="N72" i="11"/>
  <c r="K72" i="11"/>
  <c r="J72" i="11"/>
  <c r="A72" i="11" s="1"/>
  <c r="I72" i="11"/>
  <c r="H72" i="11"/>
  <c r="G72" i="11"/>
  <c r="F72" i="11"/>
  <c r="D73" i="11"/>
  <c r="W73" i="11" s="1"/>
  <c r="S73" i="11"/>
  <c r="R72" i="11"/>
  <c r="P72" i="11"/>
  <c r="O72" i="11" s="1"/>
  <c r="J69" i="58" l="1"/>
  <c r="U72" i="11"/>
  <c r="V72" i="11"/>
  <c r="M72" i="11"/>
  <c r="L73" i="11"/>
  <c r="F69" i="58"/>
  <c r="C70" i="58"/>
  <c r="T73" i="11"/>
  <c r="N73" i="11"/>
  <c r="D74" i="11"/>
  <c r="W74" i="11" s="1"/>
  <c r="K73" i="11"/>
  <c r="J73" i="11"/>
  <c r="A73" i="11" s="1"/>
  <c r="I73" i="11"/>
  <c r="H73" i="11"/>
  <c r="G73" i="11"/>
  <c r="F73" i="11"/>
  <c r="S74" i="11"/>
  <c r="P73" i="11"/>
  <c r="O73" i="11" s="1"/>
  <c r="R73" i="11"/>
  <c r="J70" i="58" l="1"/>
  <c r="U73" i="11"/>
  <c r="V73" i="11"/>
  <c r="M73" i="11"/>
  <c r="L74" i="11"/>
  <c r="F70" i="58"/>
  <c r="C71" i="58"/>
  <c r="T74" i="11"/>
  <c r="N74" i="11"/>
  <c r="K74" i="11"/>
  <c r="J74" i="11"/>
  <c r="A74" i="11" s="1"/>
  <c r="I74" i="11"/>
  <c r="H74" i="11"/>
  <c r="G74" i="11"/>
  <c r="F74" i="11"/>
  <c r="D75" i="11"/>
  <c r="W75" i="11" s="1"/>
  <c r="R74" i="11"/>
  <c r="P74" i="11"/>
  <c r="O74" i="11" s="1"/>
  <c r="S75" i="11"/>
  <c r="J71" i="58" l="1"/>
  <c r="U74" i="11"/>
  <c r="V74" i="11"/>
  <c r="M74" i="11"/>
  <c r="L75" i="11"/>
  <c r="F71" i="58"/>
  <c r="C72" i="58"/>
  <c r="T75" i="11"/>
  <c r="N75" i="11"/>
  <c r="D76" i="11"/>
  <c r="W76" i="11" s="1"/>
  <c r="K75" i="11"/>
  <c r="J75" i="11"/>
  <c r="A75" i="11" s="1"/>
  <c r="I75" i="11"/>
  <c r="H75" i="11"/>
  <c r="G75" i="11"/>
  <c r="F75" i="11"/>
  <c r="S76" i="11"/>
  <c r="R75" i="11"/>
  <c r="P75" i="11"/>
  <c r="O75" i="11" s="1"/>
  <c r="J72" i="58" l="1"/>
  <c r="U75" i="11"/>
  <c r="V75" i="11"/>
  <c r="M75" i="11"/>
  <c r="L76" i="11"/>
  <c r="F72" i="58"/>
  <c r="C73" i="58"/>
  <c r="T76" i="11"/>
  <c r="N76" i="11"/>
  <c r="K76" i="11"/>
  <c r="J76" i="11"/>
  <c r="A76" i="11" s="1"/>
  <c r="I76" i="11"/>
  <c r="H76" i="11"/>
  <c r="G76" i="11"/>
  <c r="F76" i="11"/>
  <c r="D77" i="11"/>
  <c r="W77" i="11" s="1"/>
  <c r="R76" i="11"/>
  <c r="P76" i="11"/>
  <c r="O76" i="11" s="1"/>
  <c r="S77" i="11"/>
  <c r="J73" i="58" l="1"/>
  <c r="U76" i="11"/>
  <c r="V76" i="11"/>
  <c r="M76" i="11"/>
  <c r="L77" i="11"/>
  <c r="F73" i="58"/>
  <c r="C74" i="58"/>
  <c r="T77" i="11"/>
  <c r="N77" i="11"/>
  <c r="D78" i="11"/>
  <c r="W78" i="11" s="1"/>
  <c r="K77" i="11"/>
  <c r="J77" i="11"/>
  <c r="A77" i="11" s="1"/>
  <c r="I77" i="11"/>
  <c r="H77" i="11"/>
  <c r="G77" i="11"/>
  <c r="F77" i="11"/>
  <c r="S78" i="11"/>
  <c r="P77" i="11"/>
  <c r="O77" i="11" s="1"/>
  <c r="R77" i="11"/>
  <c r="J74" i="58" l="1"/>
  <c r="U77" i="11"/>
  <c r="V77" i="11"/>
  <c r="M77" i="11"/>
  <c r="L78" i="11"/>
  <c r="F74" i="58"/>
  <c r="C75" i="58"/>
  <c r="T78" i="11"/>
  <c r="N78" i="11"/>
  <c r="K78" i="11"/>
  <c r="J78" i="11"/>
  <c r="A78" i="11" s="1"/>
  <c r="I78" i="11"/>
  <c r="H78" i="11"/>
  <c r="G78" i="11"/>
  <c r="F78" i="11"/>
  <c r="D79" i="11"/>
  <c r="W79" i="11" s="1"/>
  <c r="S79" i="11"/>
  <c r="R78" i="11"/>
  <c r="P78" i="11"/>
  <c r="O78" i="11" s="1"/>
  <c r="J75" i="58" l="1"/>
  <c r="U78" i="11"/>
  <c r="V78" i="11"/>
  <c r="M78" i="11"/>
  <c r="L79" i="11"/>
  <c r="F75" i="58"/>
  <c r="C76" i="58"/>
  <c r="T79" i="11"/>
  <c r="N79" i="11"/>
  <c r="D80" i="11"/>
  <c r="W80" i="11" s="1"/>
  <c r="K79" i="11"/>
  <c r="J79" i="11"/>
  <c r="A79" i="11" s="1"/>
  <c r="I79" i="11"/>
  <c r="H79" i="11"/>
  <c r="G79" i="11"/>
  <c r="F79" i="11"/>
  <c r="S80" i="11"/>
  <c r="R79" i="11"/>
  <c r="P79" i="11"/>
  <c r="O79" i="11" s="1"/>
  <c r="J76" i="58" l="1"/>
  <c r="U79" i="11"/>
  <c r="V79" i="11"/>
  <c r="M79" i="11"/>
  <c r="L80" i="11"/>
  <c r="F76" i="58"/>
  <c r="C77" i="58"/>
  <c r="T80" i="11"/>
  <c r="N80" i="11"/>
  <c r="K80" i="11"/>
  <c r="J80" i="11"/>
  <c r="A80" i="11" s="1"/>
  <c r="I80" i="11"/>
  <c r="H80" i="11"/>
  <c r="G80" i="11"/>
  <c r="F80" i="11"/>
  <c r="D81" i="11"/>
  <c r="W81" i="11" s="1"/>
  <c r="R80" i="11"/>
  <c r="P80" i="11"/>
  <c r="O80" i="11" s="1"/>
  <c r="S81" i="11"/>
  <c r="J77" i="58" l="1"/>
  <c r="U80" i="11"/>
  <c r="V80" i="11"/>
  <c r="M80" i="11"/>
  <c r="L81" i="11"/>
  <c r="F77" i="58"/>
  <c r="C78" i="58"/>
  <c r="T81" i="11"/>
  <c r="N81" i="11"/>
  <c r="D82" i="11"/>
  <c r="W82" i="11" s="1"/>
  <c r="K81" i="11"/>
  <c r="J81" i="11"/>
  <c r="A81" i="11" s="1"/>
  <c r="I81" i="11"/>
  <c r="H81" i="11"/>
  <c r="G81" i="11"/>
  <c r="F81" i="11"/>
  <c r="R81" i="11"/>
  <c r="P81" i="11"/>
  <c r="O81" i="11" s="1"/>
  <c r="S82" i="11"/>
  <c r="J78" i="58" l="1"/>
  <c r="U81" i="11"/>
  <c r="V81" i="11"/>
  <c r="M81" i="11"/>
  <c r="L82" i="11"/>
  <c r="F78" i="58"/>
  <c r="C79" i="58"/>
  <c r="T82" i="11"/>
  <c r="N82" i="11"/>
  <c r="K82" i="11"/>
  <c r="J82" i="11"/>
  <c r="A82" i="11" s="1"/>
  <c r="I82" i="11"/>
  <c r="H82" i="11"/>
  <c r="G82" i="11"/>
  <c r="F82" i="11"/>
  <c r="D83" i="11"/>
  <c r="W83" i="11" s="1"/>
  <c r="R82" i="11"/>
  <c r="P82" i="11"/>
  <c r="O82" i="11" s="1"/>
  <c r="S83" i="11"/>
  <c r="J79" i="58" l="1"/>
  <c r="U82" i="11"/>
  <c r="V82" i="11"/>
  <c r="M82" i="11"/>
  <c r="L83" i="11"/>
  <c r="F79" i="58"/>
  <c r="C80" i="58"/>
  <c r="T83" i="11"/>
  <c r="N83" i="11"/>
  <c r="D84" i="11"/>
  <c r="W84" i="11" s="1"/>
  <c r="K83" i="11"/>
  <c r="J83" i="11"/>
  <c r="A83" i="11" s="1"/>
  <c r="I83" i="11"/>
  <c r="H83" i="11"/>
  <c r="G83" i="11"/>
  <c r="F83" i="11"/>
  <c r="R83" i="11"/>
  <c r="P83" i="11"/>
  <c r="O83" i="11" s="1"/>
  <c r="S84" i="11"/>
  <c r="J80" i="58" l="1"/>
  <c r="U83" i="11"/>
  <c r="V83" i="11"/>
  <c r="M83" i="11"/>
  <c r="L84" i="11"/>
  <c r="F80" i="58"/>
  <c r="C81" i="58"/>
  <c r="T84" i="11"/>
  <c r="N84" i="11"/>
  <c r="K84" i="11"/>
  <c r="J84" i="11"/>
  <c r="A84" i="11" s="1"/>
  <c r="I84" i="11"/>
  <c r="H84" i="11"/>
  <c r="G84" i="11"/>
  <c r="F84" i="11"/>
  <c r="D85" i="11"/>
  <c r="W85" i="11" s="1"/>
  <c r="R84" i="11"/>
  <c r="P84" i="11"/>
  <c r="O84" i="11" s="1"/>
  <c r="S85" i="11"/>
  <c r="J81" i="58" l="1"/>
  <c r="U84" i="11"/>
  <c r="V84" i="11"/>
  <c r="M84" i="11"/>
  <c r="L85" i="11"/>
  <c r="F81" i="58"/>
  <c r="C82" i="58"/>
  <c r="T85" i="11"/>
  <c r="N85" i="11"/>
  <c r="D86" i="11"/>
  <c r="W86" i="11" s="1"/>
  <c r="K85" i="11"/>
  <c r="J85" i="11"/>
  <c r="A85" i="11" s="1"/>
  <c r="I85" i="11"/>
  <c r="H85" i="11"/>
  <c r="G85" i="11"/>
  <c r="F85" i="11"/>
  <c r="P85" i="11"/>
  <c r="O85" i="11" s="1"/>
  <c r="R85" i="11"/>
  <c r="S86" i="11"/>
  <c r="J82" i="58" l="1"/>
  <c r="U85" i="11"/>
  <c r="V85" i="11"/>
  <c r="M85" i="11"/>
  <c r="L86" i="11"/>
  <c r="F82" i="58"/>
  <c r="C83" i="58"/>
  <c r="T86" i="11"/>
  <c r="N86" i="11"/>
  <c r="K86" i="11"/>
  <c r="J86" i="11"/>
  <c r="A86" i="11" s="1"/>
  <c r="I86" i="11"/>
  <c r="H86" i="11"/>
  <c r="G86" i="11"/>
  <c r="F86" i="11"/>
  <c r="D87" i="11"/>
  <c r="W87" i="11" s="1"/>
  <c r="S87" i="11"/>
  <c r="R86" i="11"/>
  <c r="P86" i="11"/>
  <c r="O86" i="11" s="1"/>
  <c r="J83" i="58" l="1"/>
  <c r="U86" i="11"/>
  <c r="V86" i="11"/>
  <c r="M86" i="11"/>
  <c r="L87" i="11"/>
  <c r="F83" i="58"/>
  <c r="C84" i="58"/>
  <c r="T87" i="11"/>
  <c r="N87" i="11"/>
  <c r="D88" i="11"/>
  <c r="W88" i="11" s="1"/>
  <c r="K87" i="11"/>
  <c r="J87" i="11"/>
  <c r="A87" i="11" s="1"/>
  <c r="I87" i="11"/>
  <c r="H87" i="11"/>
  <c r="G87" i="11"/>
  <c r="F87" i="11"/>
  <c r="R87" i="11"/>
  <c r="P87" i="11"/>
  <c r="O87" i="11" s="1"/>
  <c r="S88" i="11"/>
  <c r="J84" i="58" l="1"/>
  <c r="U87" i="11"/>
  <c r="V87" i="11"/>
  <c r="M87" i="11"/>
  <c r="L88" i="11"/>
  <c r="F84" i="58"/>
  <c r="C85" i="58"/>
  <c r="T88" i="11"/>
  <c r="N88" i="11"/>
  <c r="K88" i="11"/>
  <c r="J88" i="11"/>
  <c r="A88" i="11" s="1"/>
  <c r="I88" i="11"/>
  <c r="H88" i="11"/>
  <c r="G88" i="11"/>
  <c r="F88" i="11"/>
  <c r="D89" i="11"/>
  <c r="W89" i="11" s="1"/>
  <c r="P88" i="11"/>
  <c r="O88" i="11" s="1"/>
  <c r="R88" i="11"/>
  <c r="S89" i="11"/>
  <c r="J85" i="58" l="1"/>
  <c r="U88" i="11"/>
  <c r="V88" i="11"/>
  <c r="M88" i="11"/>
  <c r="L89" i="11"/>
  <c r="F85" i="58"/>
  <c r="C86" i="58"/>
  <c r="T89" i="11"/>
  <c r="N89" i="11"/>
  <c r="D90" i="11"/>
  <c r="W90" i="11" s="1"/>
  <c r="K89" i="11"/>
  <c r="J89" i="11"/>
  <c r="A89" i="11" s="1"/>
  <c r="I89" i="11"/>
  <c r="H89" i="11"/>
  <c r="G89" i="11"/>
  <c r="F89" i="11"/>
  <c r="R89" i="11"/>
  <c r="P89" i="11"/>
  <c r="O89" i="11" s="1"/>
  <c r="S90" i="11"/>
  <c r="J86" i="58" l="1"/>
  <c r="U89" i="11"/>
  <c r="V89" i="11"/>
  <c r="M89" i="11"/>
  <c r="L90" i="11"/>
  <c r="F86" i="58"/>
  <c r="C87" i="58"/>
  <c r="T90" i="11"/>
  <c r="N90" i="11"/>
  <c r="K90" i="11"/>
  <c r="J90" i="11"/>
  <c r="A90" i="11" s="1"/>
  <c r="I90" i="11"/>
  <c r="G90" i="11"/>
  <c r="F90" i="11"/>
  <c r="H90" i="11"/>
  <c r="D91" i="11"/>
  <c r="W91" i="11" s="1"/>
  <c r="R90" i="11"/>
  <c r="P90" i="11"/>
  <c r="O90" i="11" s="1"/>
  <c r="S91" i="11"/>
  <c r="J87" i="58" l="1"/>
  <c r="U90" i="11"/>
  <c r="V90" i="11"/>
  <c r="M90" i="11"/>
  <c r="L91" i="11"/>
  <c r="F87" i="58"/>
  <c r="C88" i="58"/>
  <c r="T91" i="11"/>
  <c r="N91" i="11"/>
  <c r="D92" i="11"/>
  <c r="W92" i="11" s="1"/>
  <c r="K91" i="11"/>
  <c r="J91" i="11"/>
  <c r="A91" i="11" s="1"/>
  <c r="I91" i="11"/>
  <c r="H91" i="11"/>
  <c r="G91" i="11"/>
  <c r="F91" i="11"/>
  <c r="S92" i="11"/>
  <c r="P91" i="11"/>
  <c r="O91" i="11" s="1"/>
  <c r="R91" i="11"/>
  <c r="J88" i="58" l="1"/>
  <c r="U91" i="11"/>
  <c r="V91" i="11"/>
  <c r="M91" i="11"/>
  <c r="L92" i="11"/>
  <c r="F88" i="58"/>
  <c r="C89" i="58"/>
  <c r="T92" i="11"/>
  <c r="N92" i="11"/>
  <c r="K92" i="11"/>
  <c r="J92" i="11"/>
  <c r="I92" i="11"/>
  <c r="H92" i="11"/>
  <c r="G92" i="11"/>
  <c r="F92" i="11"/>
  <c r="D93" i="11"/>
  <c r="W93" i="11" s="1"/>
  <c r="S93" i="11"/>
  <c r="R92" i="11"/>
  <c r="P92" i="11"/>
  <c r="O92" i="11" s="1"/>
  <c r="D11" i="57" l="1"/>
  <c r="D19" i="53"/>
  <c r="F19" i="53"/>
  <c r="F11" i="57"/>
  <c r="G19" i="53"/>
  <c r="G11" i="57"/>
  <c r="E11" i="57"/>
  <c r="E19" i="53"/>
  <c r="A92" i="11"/>
  <c r="H19" i="53"/>
  <c r="H11" i="57"/>
  <c r="I11" i="57"/>
  <c r="I19" i="53"/>
  <c r="J89" i="58"/>
  <c r="U92" i="11"/>
  <c r="V92" i="11"/>
  <c r="M92" i="11"/>
  <c r="J11" i="57" s="1"/>
  <c r="L93" i="11"/>
  <c r="F89" i="58"/>
  <c r="C90" i="58"/>
  <c r="T93" i="11"/>
  <c r="N93" i="11"/>
  <c r="D94" i="11"/>
  <c r="W94" i="11" s="1"/>
  <c r="K93" i="11"/>
  <c r="J93" i="11"/>
  <c r="A93" i="11" s="1"/>
  <c r="I93" i="11"/>
  <c r="H93" i="11"/>
  <c r="G93" i="11"/>
  <c r="F93" i="11"/>
  <c r="P93" i="11"/>
  <c r="O93" i="11" s="1"/>
  <c r="R93" i="11"/>
  <c r="S94" i="11"/>
  <c r="J90" i="58" l="1"/>
  <c r="U93" i="11"/>
  <c r="V93" i="11"/>
  <c r="M93" i="11"/>
  <c r="L94" i="11"/>
  <c r="F90" i="58"/>
  <c r="C91" i="58"/>
  <c r="T94" i="11"/>
  <c r="N94" i="11"/>
  <c r="K94" i="11"/>
  <c r="J94" i="11"/>
  <c r="A94" i="11" s="1"/>
  <c r="I94" i="11"/>
  <c r="H94" i="11"/>
  <c r="G94" i="11"/>
  <c r="F94" i="11"/>
  <c r="D95" i="11"/>
  <c r="W95" i="11" s="1"/>
  <c r="S95" i="11"/>
  <c r="P94" i="11"/>
  <c r="O94" i="11" s="1"/>
  <c r="R94" i="11"/>
  <c r="J91" i="58" l="1"/>
  <c r="U94" i="11"/>
  <c r="V94" i="11"/>
  <c r="M94" i="11"/>
  <c r="L95" i="11"/>
  <c r="F91" i="58"/>
  <c r="C92" i="58"/>
  <c r="T95" i="11"/>
  <c r="N95" i="11"/>
  <c r="D96" i="11"/>
  <c r="W96" i="11" s="1"/>
  <c r="K95" i="11"/>
  <c r="J95" i="11"/>
  <c r="A95" i="11" s="1"/>
  <c r="I95" i="11"/>
  <c r="H95" i="11"/>
  <c r="G95" i="11"/>
  <c r="F95" i="11"/>
  <c r="R95" i="11"/>
  <c r="P95" i="11"/>
  <c r="O95" i="11" s="1"/>
  <c r="S96" i="11"/>
  <c r="J92" i="58" l="1"/>
  <c r="U95" i="11"/>
  <c r="V95" i="11"/>
  <c r="M95" i="11"/>
  <c r="L96" i="11"/>
  <c r="F92" i="58"/>
  <c r="C93" i="58"/>
  <c r="T96" i="11"/>
  <c r="N96" i="11"/>
  <c r="K96" i="11"/>
  <c r="J96" i="11"/>
  <c r="A96" i="11" s="1"/>
  <c r="I96" i="11"/>
  <c r="H96" i="11"/>
  <c r="G96" i="11"/>
  <c r="F96" i="11"/>
  <c r="D97" i="11"/>
  <c r="W97" i="11" s="1"/>
  <c r="S97" i="11"/>
  <c r="P96" i="11"/>
  <c r="O96" i="11" s="1"/>
  <c r="R96" i="11"/>
  <c r="J93" i="58" l="1"/>
  <c r="U96" i="11"/>
  <c r="V96" i="11"/>
  <c r="M96" i="11"/>
  <c r="L97" i="11"/>
  <c r="F93" i="58"/>
  <c r="C94" i="58"/>
  <c r="T97" i="11"/>
  <c r="N97" i="11"/>
  <c r="D98" i="11"/>
  <c r="W98" i="11" s="1"/>
  <c r="K97" i="11"/>
  <c r="J97" i="11"/>
  <c r="A97" i="11" s="1"/>
  <c r="I97" i="11"/>
  <c r="H97" i="11"/>
  <c r="G97" i="11"/>
  <c r="F97" i="11"/>
  <c r="S98" i="11"/>
  <c r="R97" i="11"/>
  <c r="P97" i="11"/>
  <c r="O97" i="11" s="1"/>
  <c r="J94" i="58" l="1"/>
  <c r="U97" i="11"/>
  <c r="V97" i="11"/>
  <c r="M97" i="11"/>
  <c r="L98" i="11"/>
  <c r="F94" i="58"/>
  <c r="C95" i="58"/>
  <c r="T98" i="11"/>
  <c r="N98" i="11"/>
  <c r="K98" i="11"/>
  <c r="J98" i="11"/>
  <c r="A98" i="11" s="1"/>
  <c r="I98" i="11"/>
  <c r="H98" i="11"/>
  <c r="G98" i="11"/>
  <c r="F98" i="11"/>
  <c r="D99" i="11"/>
  <c r="W99" i="11" s="1"/>
  <c r="P98" i="11"/>
  <c r="O98" i="11" s="1"/>
  <c r="R98" i="11"/>
  <c r="S99" i="11"/>
  <c r="J95" i="58" l="1"/>
  <c r="U98" i="11"/>
  <c r="V98" i="11"/>
  <c r="M98" i="11"/>
  <c r="L99" i="11"/>
  <c r="F95" i="58"/>
  <c r="C96" i="58"/>
  <c r="T99" i="11"/>
  <c r="N99" i="11"/>
  <c r="D100" i="11"/>
  <c r="W100" i="11" s="1"/>
  <c r="K99" i="11"/>
  <c r="J99" i="11"/>
  <c r="A99" i="11" s="1"/>
  <c r="I99" i="11"/>
  <c r="H99" i="11"/>
  <c r="G99" i="11"/>
  <c r="F99" i="11"/>
  <c r="R99" i="11"/>
  <c r="P99" i="11"/>
  <c r="O99" i="11" s="1"/>
  <c r="S100" i="11"/>
  <c r="J96" i="58" l="1"/>
  <c r="U99" i="11"/>
  <c r="V99" i="11"/>
  <c r="M99" i="11"/>
  <c r="L100" i="11"/>
  <c r="F96" i="58"/>
  <c r="C97" i="58"/>
  <c r="T100" i="11"/>
  <c r="N100" i="11"/>
  <c r="K100" i="11"/>
  <c r="J100" i="11"/>
  <c r="A100" i="11" s="1"/>
  <c r="I100" i="11"/>
  <c r="H100" i="11"/>
  <c r="G100" i="11"/>
  <c r="F100" i="11"/>
  <c r="D101" i="11"/>
  <c r="W101" i="11" s="1"/>
  <c r="S101" i="11"/>
  <c r="R100" i="11"/>
  <c r="P100" i="11"/>
  <c r="O100" i="11" s="1"/>
  <c r="J97" i="58" l="1"/>
  <c r="U100" i="11"/>
  <c r="V100" i="11"/>
  <c r="M100" i="11"/>
  <c r="L101" i="11"/>
  <c r="F97" i="58"/>
  <c r="C98" i="58"/>
  <c r="T101" i="11"/>
  <c r="N101" i="11"/>
  <c r="D102" i="11"/>
  <c r="W102" i="11" s="1"/>
  <c r="K101" i="11"/>
  <c r="J101" i="11"/>
  <c r="A101" i="11" s="1"/>
  <c r="I101" i="11"/>
  <c r="H101" i="11"/>
  <c r="G101" i="11"/>
  <c r="F101" i="11"/>
  <c r="P101" i="11"/>
  <c r="O101" i="11" s="1"/>
  <c r="R101" i="11"/>
  <c r="S102" i="11"/>
  <c r="J98" i="58" l="1"/>
  <c r="U101" i="11"/>
  <c r="V101" i="11"/>
  <c r="M101" i="11"/>
  <c r="L102" i="11"/>
  <c r="F98" i="58"/>
  <c r="C99" i="58"/>
  <c r="T102" i="11"/>
  <c r="N102" i="11"/>
  <c r="K102" i="11"/>
  <c r="J102" i="11"/>
  <c r="A102" i="11" s="1"/>
  <c r="I102" i="11"/>
  <c r="H102" i="11"/>
  <c r="G102" i="11"/>
  <c r="F102" i="11"/>
  <c r="D103" i="11"/>
  <c r="W103" i="11" s="1"/>
  <c r="S103" i="11"/>
  <c r="R102" i="11"/>
  <c r="P102" i="11"/>
  <c r="O102" i="11" s="1"/>
  <c r="J99" i="58" l="1"/>
  <c r="U102" i="11"/>
  <c r="V102" i="11"/>
  <c r="M102" i="11"/>
  <c r="L103" i="11"/>
  <c r="F99" i="58"/>
  <c r="C100" i="58"/>
  <c r="T103" i="11"/>
  <c r="N103" i="11"/>
  <c r="D104" i="11"/>
  <c r="W104" i="11" s="1"/>
  <c r="K103" i="11"/>
  <c r="J103" i="11"/>
  <c r="A103" i="11" s="1"/>
  <c r="I103" i="11"/>
  <c r="H103" i="11"/>
  <c r="G103" i="11"/>
  <c r="F103" i="11"/>
  <c r="S104" i="11"/>
  <c r="P103" i="11"/>
  <c r="O103" i="11" s="1"/>
  <c r="R103" i="11"/>
  <c r="J100" i="58" l="1"/>
  <c r="U103" i="11"/>
  <c r="V103" i="11"/>
  <c r="M103" i="11"/>
  <c r="L104" i="11"/>
  <c r="F100" i="58"/>
  <c r="C101" i="58"/>
  <c r="T104" i="11"/>
  <c r="N104" i="11"/>
  <c r="K104" i="11"/>
  <c r="J104" i="11"/>
  <c r="A104" i="11" s="1"/>
  <c r="I104" i="11"/>
  <c r="H104" i="11"/>
  <c r="G104" i="11"/>
  <c r="F104" i="11"/>
  <c r="D105" i="11"/>
  <c r="W105" i="11" s="1"/>
  <c r="P104" i="11"/>
  <c r="O104" i="11" s="1"/>
  <c r="R104" i="11"/>
  <c r="S105" i="11"/>
  <c r="J101" i="58" l="1"/>
  <c r="U104" i="11"/>
  <c r="V104" i="11"/>
  <c r="M104" i="11"/>
  <c r="L105" i="11"/>
  <c r="F101" i="58"/>
  <c r="C102" i="58"/>
  <c r="T105" i="11"/>
  <c r="N105" i="11"/>
  <c r="D106" i="11"/>
  <c r="W106" i="11" s="1"/>
  <c r="K105" i="11"/>
  <c r="J105" i="11"/>
  <c r="A105" i="11" s="1"/>
  <c r="I105" i="11"/>
  <c r="H105" i="11"/>
  <c r="G105" i="11"/>
  <c r="F105" i="11"/>
  <c r="S106" i="11"/>
  <c r="P105" i="11"/>
  <c r="O105" i="11" s="1"/>
  <c r="R105" i="11"/>
  <c r="J102" i="58" l="1"/>
  <c r="U105" i="11"/>
  <c r="V105" i="11"/>
  <c r="M105" i="11"/>
  <c r="L106" i="11"/>
  <c r="F102" i="58"/>
  <c r="C103" i="58"/>
  <c r="T106" i="11"/>
  <c r="N106" i="11"/>
  <c r="K106" i="11"/>
  <c r="J106" i="11"/>
  <c r="A106" i="11" s="1"/>
  <c r="I106" i="11"/>
  <c r="H106" i="11"/>
  <c r="G106" i="11"/>
  <c r="F106" i="11"/>
  <c r="D107" i="11"/>
  <c r="W107" i="11" s="1"/>
  <c r="R106" i="11"/>
  <c r="P106" i="11"/>
  <c r="O106" i="11" s="1"/>
  <c r="S107" i="11"/>
  <c r="J103" i="58" l="1"/>
  <c r="U106" i="11"/>
  <c r="V106" i="11"/>
  <c r="M106" i="11"/>
  <c r="L107" i="11"/>
  <c r="F103" i="58"/>
  <c r="C104" i="58"/>
  <c r="T107" i="11"/>
  <c r="N107" i="11"/>
  <c r="D108" i="11"/>
  <c r="W108" i="11" s="1"/>
  <c r="K107" i="11"/>
  <c r="J107" i="11"/>
  <c r="A107" i="11" s="1"/>
  <c r="I107" i="11"/>
  <c r="H107" i="11"/>
  <c r="G107" i="11"/>
  <c r="F107" i="11"/>
  <c r="R107" i="11"/>
  <c r="P107" i="11"/>
  <c r="O107" i="11" s="1"/>
  <c r="S108" i="11"/>
  <c r="J104" i="58" l="1"/>
  <c r="U107" i="11"/>
  <c r="V107" i="11"/>
  <c r="M107" i="11"/>
  <c r="L108" i="11"/>
  <c r="F104" i="58"/>
  <c r="C105" i="58"/>
  <c r="T108" i="11"/>
  <c r="N108" i="11"/>
  <c r="K108" i="11"/>
  <c r="J108" i="11"/>
  <c r="A108" i="11" s="1"/>
  <c r="I108" i="11"/>
  <c r="H108" i="11"/>
  <c r="G108" i="11"/>
  <c r="F108" i="11"/>
  <c r="D109" i="11"/>
  <c r="W109" i="11" s="1"/>
  <c r="P108" i="11"/>
  <c r="O108" i="11" s="1"/>
  <c r="R108" i="11"/>
  <c r="S109" i="11"/>
  <c r="J105" i="58" l="1"/>
  <c r="U108" i="11"/>
  <c r="V108" i="11"/>
  <c r="M108" i="11"/>
  <c r="L109" i="11"/>
  <c r="F105" i="58"/>
  <c r="C106" i="58"/>
  <c r="T109" i="11"/>
  <c r="N109" i="11"/>
  <c r="D110" i="11"/>
  <c r="W110" i="11" s="1"/>
  <c r="K109" i="11"/>
  <c r="J109" i="11"/>
  <c r="A109" i="11" s="1"/>
  <c r="I109" i="11"/>
  <c r="H109" i="11"/>
  <c r="G109" i="11"/>
  <c r="F109" i="11"/>
  <c r="S110" i="11"/>
  <c r="R109" i="11"/>
  <c r="P109" i="11"/>
  <c r="O109" i="11" s="1"/>
  <c r="J106" i="58" l="1"/>
  <c r="U109" i="11"/>
  <c r="V109" i="11"/>
  <c r="M109" i="11"/>
  <c r="L110" i="11"/>
  <c r="F106" i="58"/>
  <c r="C107" i="58"/>
  <c r="T110" i="11"/>
  <c r="N110" i="11"/>
  <c r="K110" i="11"/>
  <c r="J110" i="11"/>
  <c r="A110" i="11" s="1"/>
  <c r="I110" i="11"/>
  <c r="H110" i="11"/>
  <c r="G110" i="11"/>
  <c r="F110" i="11"/>
  <c r="D111" i="11"/>
  <c r="W111" i="11" s="1"/>
  <c r="S111" i="11"/>
  <c r="P110" i="11"/>
  <c r="O110" i="11" s="1"/>
  <c r="R110" i="11"/>
  <c r="J107" i="58" l="1"/>
  <c r="U110" i="11"/>
  <c r="V110" i="11"/>
  <c r="M110" i="11"/>
  <c r="L111" i="11"/>
  <c r="F107" i="58"/>
  <c r="C108" i="58"/>
  <c r="T111" i="11"/>
  <c r="N111" i="11"/>
  <c r="D112" i="11"/>
  <c r="W112" i="11" s="1"/>
  <c r="K111" i="11"/>
  <c r="J111" i="11"/>
  <c r="A111" i="11" s="1"/>
  <c r="I111" i="11"/>
  <c r="H111" i="11"/>
  <c r="G111" i="11"/>
  <c r="F111" i="11"/>
  <c r="S112" i="11"/>
  <c r="P111" i="11"/>
  <c r="O111" i="11" s="1"/>
  <c r="R111" i="11"/>
  <c r="J108" i="58" l="1"/>
  <c r="U111" i="11"/>
  <c r="V111" i="11"/>
  <c r="M111" i="11"/>
  <c r="L112" i="11"/>
  <c r="F108" i="58"/>
  <c r="C109" i="58"/>
  <c r="T112" i="11"/>
  <c r="N112" i="11"/>
  <c r="K112" i="11"/>
  <c r="J112" i="11"/>
  <c r="A112" i="11" s="1"/>
  <c r="I112" i="11"/>
  <c r="H112" i="11"/>
  <c r="G112" i="11"/>
  <c r="F112" i="11"/>
  <c r="D113" i="11"/>
  <c r="W113" i="11" s="1"/>
  <c r="P112" i="11"/>
  <c r="O112" i="11" s="1"/>
  <c r="R112" i="11"/>
  <c r="S113" i="11"/>
  <c r="J109" i="58" l="1"/>
  <c r="U112" i="11"/>
  <c r="V112" i="11"/>
  <c r="M112" i="11"/>
  <c r="L113" i="11"/>
  <c r="F109" i="58"/>
  <c r="C110" i="58"/>
  <c r="T113" i="11"/>
  <c r="N113" i="11"/>
  <c r="D114" i="11"/>
  <c r="W114" i="11" s="1"/>
  <c r="K113" i="11"/>
  <c r="J113" i="11"/>
  <c r="A113" i="11" s="1"/>
  <c r="I113" i="11"/>
  <c r="H113" i="11"/>
  <c r="G113" i="11"/>
  <c r="F113" i="11"/>
  <c r="P113" i="11"/>
  <c r="O113" i="11" s="1"/>
  <c r="R113" i="11"/>
  <c r="S114" i="11"/>
  <c r="J110" i="58" l="1"/>
  <c r="U113" i="11"/>
  <c r="V113" i="11"/>
  <c r="M113" i="11"/>
  <c r="L114" i="11"/>
  <c r="O32" i="13" s="1"/>
  <c r="F110" i="58"/>
  <c r="C111" i="58"/>
  <c r="T114" i="11"/>
  <c r="N114" i="11"/>
  <c r="K114" i="11"/>
  <c r="J114" i="11"/>
  <c r="I114" i="11"/>
  <c r="H114" i="11"/>
  <c r="G114" i="11"/>
  <c r="F114" i="11"/>
  <c r="D115" i="11"/>
  <c r="W115" i="11" s="1"/>
  <c r="S115" i="11"/>
  <c r="R114" i="11"/>
  <c r="P114" i="11"/>
  <c r="O114" i="11" s="1"/>
  <c r="E7" i="60" l="1"/>
  <c r="L32" i="13"/>
  <c r="E33" i="36" s="1"/>
  <c r="X27" i="37"/>
  <c r="W27" i="59"/>
  <c r="X27" i="39"/>
  <c r="G30" i="18"/>
  <c r="S27" i="40"/>
  <c r="W27" i="56"/>
  <c r="G7" i="60"/>
  <c r="J32" i="13"/>
  <c r="G33" i="36" s="1"/>
  <c r="D7" i="60"/>
  <c r="M32" i="13"/>
  <c r="D33" i="36" s="1"/>
  <c r="A114" i="11"/>
  <c r="H7" i="60"/>
  <c r="K32" i="13"/>
  <c r="F7" i="60"/>
  <c r="I32" i="13"/>
  <c r="I7" i="60"/>
  <c r="N32" i="13"/>
  <c r="P32" i="13"/>
  <c r="X27" i="59" s="1"/>
  <c r="J7" i="60"/>
  <c r="J111" i="58"/>
  <c r="U114" i="11"/>
  <c r="V114" i="11"/>
  <c r="M114" i="11"/>
  <c r="Q32" i="13" s="1"/>
  <c r="Y27" i="59" s="1"/>
  <c r="L115" i="11"/>
  <c r="F111" i="58"/>
  <c r="C112" i="58"/>
  <c r="T115" i="11"/>
  <c r="N115" i="11"/>
  <c r="D116" i="11"/>
  <c r="W116" i="11" s="1"/>
  <c r="K115" i="11"/>
  <c r="J115" i="11"/>
  <c r="A115" i="11" s="1"/>
  <c r="I115" i="11"/>
  <c r="H115" i="11"/>
  <c r="G115" i="11"/>
  <c r="F115" i="11"/>
  <c r="S116" i="11"/>
  <c r="P115" i="11"/>
  <c r="O115" i="11" s="1"/>
  <c r="R115" i="11"/>
  <c r="V27" i="37" l="1"/>
  <c r="U27" i="59"/>
  <c r="N27" i="40"/>
  <c r="E30" i="18"/>
  <c r="H33" i="36"/>
  <c r="U27" i="56"/>
  <c r="V27" i="39"/>
  <c r="V27" i="59"/>
  <c r="W27" i="37"/>
  <c r="W27" i="39"/>
  <c r="F30" i="18"/>
  <c r="R27" i="40"/>
  <c r="I33" i="36"/>
  <c r="V27" i="56"/>
  <c r="T27" i="59"/>
  <c r="U27" i="37"/>
  <c r="Q27" i="40"/>
  <c r="F33" i="36"/>
  <c r="U27" i="39"/>
  <c r="D30" i="18"/>
  <c r="T27" i="56"/>
  <c r="AW32" i="13"/>
  <c r="X27" i="56"/>
  <c r="H30" i="18"/>
  <c r="Y27" i="39"/>
  <c r="Y27" i="37"/>
  <c r="J112" i="58"/>
  <c r="U115" i="11"/>
  <c r="V115" i="11"/>
  <c r="M115" i="11"/>
  <c r="L116" i="11"/>
  <c r="F112" i="58"/>
  <c r="C113" i="58"/>
  <c r="T116" i="11"/>
  <c r="N116" i="11"/>
  <c r="K116" i="11"/>
  <c r="J116" i="11"/>
  <c r="A116" i="11" s="1"/>
  <c r="I116" i="11"/>
  <c r="H116" i="11"/>
  <c r="G116" i="11"/>
  <c r="F116" i="11"/>
  <c r="D117" i="11"/>
  <c r="W117" i="11" s="1"/>
  <c r="S117" i="11"/>
  <c r="P116" i="11"/>
  <c r="O116" i="11" s="1"/>
  <c r="R116" i="11"/>
  <c r="J113" i="58" l="1"/>
  <c r="U116" i="11"/>
  <c r="V116" i="11"/>
  <c r="M116" i="11"/>
  <c r="L117" i="11"/>
  <c r="F113" i="58"/>
  <c r="C114" i="58"/>
  <c r="T117" i="11"/>
  <c r="N117" i="11"/>
  <c r="D118" i="11"/>
  <c r="W118" i="11" s="1"/>
  <c r="K117" i="11"/>
  <c r="J117" i="11"/>
  <c r="A117" i="11" s="1"/>
  <c r="I117" i="11"/>
  <c r="H117" i="11"/>
  <c r="G117" i="11"/>
  <c r="F117" i="11"/>
  <c r="S118" i="11"/>
  <c r="R117" i="11"/>
  <c r="P117" i="11"/>
  <c r="O117" i="11" s="1"/>
  <c r="J114" i="58" l="1"/>
  <c r="U117" i="11"/>
  <c r="V117" i="11"/>
  <c r="M117" i="11"/>
  <c r="L118" i="11"/>
  <c r="F114" i="58"/>
  <c r="C115" i="58"/>
  <c r="T118" i="11"/>
  <c r="N118" i="11"/>
  <c r="K118" i="11"/>
  <c r="J118" i="11"/>
  <c r="A118" i="11" s="1"/>
  <c r="I118" i="11"/>
  <c r="H118" i="11"/>
  <c r="G118" i="11"/>
  <c r="F118" i="11"/>
  <c r="D119" i="11"/>
  <c r="W119" i="11" s="1"/>
  <c r="S119" i="11"/>
  <c r="R118" i="11"/>
  <c r="P118" i="11"/>
  <c r="O118" i="11" s="1"/>
  <c r="J115" i="58" l="1"/>
  <c r="U118" i="11"/>
  <c r="V118" i="11"/>
  <c r="M118" i="11"/>
  <c r="L119" i="11"/>
  <c r="F115" i="58"/>
  <c r="C116" i="58"/>
  <c r="T119" i="11"/>
  <c r="N119" i="11"/>
  <c r="D120" i="11"/>
  <c r="W120" i="11" s="1"/>
  <c r="K119" i="11"/>
  <c r="J119" i="11"/>
  <c r="A119" i="11" s="1"/>
  <c r="I119" i="11"/>
  <c r="H119" i="11"/>
  <c r="G119" i="11"/>
  <c r="F119" i="11"/>
  <c r="S120" i="11"/>
  <c r="R119" i="11"/>
  <c r="P119" i="11"/>
  <c r="O119" i="11" s="1"/>
  <c r="J116" i="58" l="1"/>
  <c r="U119" i="11"/>
  <c r="V119" i="11"/>
  <c r="M119" i="11"/>
  <c r="L120" i="11"/>
  <c r="F116" i="58"/>
  <c r="C117" i="58"/>
  <c r="T120" i="11"/>
  <c r="N120" i="11"/>
  <c r="K120" i="11"/>
  <c r="J120" i="11"/>
  <c r="A120" i="11" s="1"/>
  <c r="I120" i="11"/>
  <c r="H120" i="11"/>
  <c r="G120" i="11"/>
  <c r="F120" i="11"/>
  <c r="D121" i="11"/>
  <c r="W121" i="11" s="1"/>
  <c r="S121" i="11"/>
  <c r="P120" i="11"/>
  <c r="O120" i="11" s="1"/>
  <c r="R120" i="11"/>
  <c r="J117" i="58" l="1"/>
  <c r="U120" i="11"/>
  <c r="V120" i="11"/>
  <c r="M120" i="11"/>
  <c r="L121" i="11"/>
  <c r="F117" i="58"/>
  <c r="C118" i="58"/>
  <c r="T121" i="11"/>
  <c r="N121" i="11"/>
  <c r="D122" i="11"/>
  <c r="W122" i="11" s="1"/>
  <c r="K121" i="11"/>
  <c r="J121" i="11"/>
  <c r="A121" i="11" s="1"/>
  <c r="I121" i="11"/>
  <c r="H121" i="11"/>
  <c r="G121" i="11"/>
  <c r="F121" i="11"/>
  <c r="P121" i="11"/>
  <c r="O121" i="11" s="1"/>
  <c r="R121" i="11"/>
  <c r="S122" i="11"/>
  <c r="J118" i="58" l="1"/>
  <c r="U121" i="11"/>
  <c r="V121" i="11"/>
  <c r="M121" i="11"/>
  <c r="L122" i="11"/>
  <c r="O31" i="13" s="1"/>
  <c r="F118" i="58"/>
  <c r="C119" i="58"/>
  <c r="T122" i="11"/>
  <c r="N122" i="11"/>
  <c r="K122" i="11"/>
  <c r="J122" i="11"/>
  <c r="I122" i="11"/>
  <c r="H122" i="11"/>
  <c r="G122" i="11"/>
  <c r="F122" i="11"/>
  <c r="D123" i="11"/>
  <c r="W123" i="11" s="1"/>
  <c r="R122" i="11"/>
  <c r="P122" i="11"/>
  <c r="O122" i="11" s="1"/>
  <c r="S123" i="11"/>
  <c r="L31" i="13" l="1"/>
  <c r="E32" i="36" s="1"/>
  <c r="E29" i="53"/>
  <c r="E19" i="57"/>
  <c r="E12" i="42"/>
  <c r="W26" i="59"/>
  <c r="X26" i="37"/>
  <c r="S26" i="40"/>
  <c r="W26" i="56"/>
  <c r="X26" i="39"/>
  <c r="G29" i="18"/>
  <c r="I31" i="13"/>
  <c r="F29" i="53"/>
  <c r="F19" i="57"/>
  <c r="F12" i="42"/>
  <c r="M31" i="13"/>
  <c r="D32" i="36" s="1"/>
  <c r="D29" i="53"/>
  <c r="D19" i="57"/>
  <c r="D12" i="42"/>
  <c r="J31" i="13"/>
  <c r="G32" i="36" s="1"/>
  <c r="G29" i="53"/>
  <c r="G19" i="57"/>
  <c r="G12" i="42"/>
  <c r="A122" i="11"/>
  <c r="K31" i="13"/>
  <c r="H29" i="53"/>
  <c r="H19" i="57"/>
  <c r="H12" i="42"/>
  <c r="N31" i="13"/>
  <c r="I29" i="53"/>
  <c r="I19" i="57"/>
  <c r="I12" i="42"/>
  <c r="J119" i="58"/>
  <c r="U122" i="11"/>
  <c r="V122" i="11"/>
  <c r="M122" i="11"/>
  <c r="L123" i="11"/>
  <c r="F119" i="58"/>
  <c r="C120" i="58"/>
  <c r="T123" i="11"/>
  <c r="N123" i="11"/>
  <c r="D124" i="11"/>
  <c r="W124" i="11" s="1"/>
  <c r="K123" i="11"/>
  <c r="J123" i="11"/>
  <c r="A123" i="11" s="1"/>
  <c r="I123" i="11"/>
  <c r="H123" i="11"/>
  <c r="G123" i="11"/>
  <c r="F123" i="11"/>
  <c r="R123" i="11"/>
  <c r="P123" i="11"/>
  <c r="O123" i="11" s="1"/>
  <c r="S124" i="11"/>
  <c r="U26" i="59" l="1"/>
  <c r="V26" i="37"/>
  <c r="U26" i="56"/>
  <c r="E29" i="18"/>
  <c r="V26" i="39"/>
  <c r="H32" i="36"/>
  <c r="N26" i="40"/>
  <c r="V26" i="59"/>
  <c r="W26" i="37"/>
  <c r="V26" i="56"/>
  <c r="R26" i="40"/>
  <c r="I32" i="36"/>
  <c r="W26" i="39"/>
  <c r="F29" i="18"/>
  <c r="U26" i="37"/>
  <c r="T26" i="59"/>
  <c r="T26" i="56"/>
  <c r="Q26" i="40"/>
  <c r="D29" i="18"/>
  <c r="U26" i="39"/>
  <c r="F32" i="36"/>
  <c r="AW31" i="13"/>
  <c r="Q31" i="13"/>
  <c r="Y26" i="59" s="1"/>
  <c r="J19" i="57"/>
  <c r="J120" i="58"/>
  <c r="U123" i="11"/>
  <c r="V123" i="11"/>
  <c r="M123" i="11"/>
  <c r="L124" i="11"/>
  <c r="F120" i="58"/>
  <c r="C121" i="58"/>
  <c r="T124" i="11"/>
  <c r="N124" i="11"/>
  <c r="K124" i="11"/>
  <c r="J124" i="11"/>
  <c r="A124" i="11" s="1"/>
  <c r="I124" i="11"/>
  <c r="H124" i="11"/>
  <c r="G124" i="11"/>
  <c r="F124" i="11"/>
  <c r="D125" i="11"/>
  <c r="W125" i="11" s="1"/>
  <c r="P124" i="11"/>
  <c r="O124" i="11" s="1"/>
  <c r="R124" i="11"/>
  <c r="S125" i="11"/>
  <c r="J121" i="58" l="1"/>
  <c r="U124" i="11"/>
  <c r="V124" i="11"/>
  <c r="M124" i="11"/>
  <c r="L125" i="11"/>
  <c r="O29" i="13" s="1"/>
  <c r="F121" i="58"/>
  <c r="C122" i="58"/>
  <c r="T125" i="11"/>
  <c r="N125" i="11"/>
  <c r="D126" i="11"/>
  <c r="W126" i="11" s="1"/>
  <c r="K125" i="11"/>
  <c r="I27" i="53" s="1"/>
  <c r="J125" i="11"/>
  <c r="H27" i="53" s="1"/>
  <c r="I125" i="11"/>
  <c r="G27" i="53" s="1"/>
  <c r="H125" i="11"/>
  <c r="F27" i="53" s="1"/>
  <c r="G125" i="11"/>
  <c r="E27" i="53" s="1"/>
  <c r="F125" i="11"/>
  <c r="D27" i="53" s="1"/>
  <c r="R125" i="11"/>
  <c r="P125" i="11"/>
  <c r="O125" i="11" s="1"/>
  <c r="S126" i="11"/>
  <c r="P29" i="13" l="1"/>
  <c r="Y24" i="37" s="1"/>
  <c r="P31" i="13"/>
  <c r="M29" i="13"/>
  <c r="D30" i="36" s="1"/>
  <c r="D18" i="57"/>
  <c r="D11" i="42"/>
  <c r="W24" i="59"/>
  <c r="X24" i="37"/>
  <c r="S24" i="40"/>
  <c r="X24" i="39"/>
  <c r="G27" i="18"/>
  <c r="W24" i="56"/>
  <c r="L29" i="13"/>
  <c r="E30" i="36" s="1"/>
  <c r="E18" i="57"/>
  <c r="E11" i="42"/>
  <c r="I29" i="13"/>
  <c r="F18" i="57"/>
  <c r="F11" i="42"/>
  <c r="J29" i="13"/>
  <c r="G30" i="36" s="1"/>
  <c r="G18" i="57"/>
  <c r="G11" i="42"/>
  <c r="A125" i="11"/>
  <c r="K29" i="13"/>
  <c r="H18" i="57"/>
  <c r="H11" i="42"/>
  <c r="N29" i="13"/>
  <c r="I18" i="57"/>
  <c r="I11" i="42"/>
  <c r="J122" i="58"/>
  <c r="U125" i="11"/>
  <c r="V125" i="11"/>
  <c r="M125" i="11"/>
  <c r="L126" i="11"/>
  <c r="O21" i="13" s="1"/>
  <c r="F122" i="58"/>
  <c r="C123" i="58"/>
  <c r="T126" i="11"/>
  <c r="N126" i="11"/>
  <c r="P21" i="13" s="1"/>
  <c r="K126" i="11"/>
  <c r="J126" i="11"/>
  <c r="I126" i="11"/>
  <c r="H126" i="11"/>
  <c r="G126" i="11"/>
  <c r="F126" i="11"/>
  <c r="D127" i="11"/>
  <c r="W127" i="11" s="1"/>
  <c r="S127" i="11"/>
  <c r="P126" i="11"/>
  <c r="O126" i="11" s="1"/>
  <c r="R126" i="11"/>
  <c r="H27" i="18" l="1"/>
  <c r="Y24" i="39"/>
  <c r="X24" i="56"/>
  <c r="X24" i="59"/>
  <c r="X26" i="59"/>
  <c r="Y26" i="37"/>
  <c r="H29" i="18"/>
  <c r="X26" i="56"/>
  <c r="Y26" i="39"/>
  <c r="V24" i="59"/>
  <c r="W24" i="37"/>
  <c r="W24" i="39"/>
  <c r="V24" i="56"/>
  <c r="I30" i="36"/>
  <c r="R24" i="40"/>
  <c r="F27" i="18"/>
  <c r="T24" i="59"/>
  <c r="U24" i="37"/>
  <c r="T24" i="56"/>
  <c r="U24" i="39"/>
  <c r="D27" i="18"/>
  <c r="Q24" i="40"/>
  <c r="F30" i="36"/>
  <c r="AW29" i="13"/>
  <c r="U24" i="59"/>
  <c r="V24" i="37"/>
  <c r="V24" i="39"/>
  <c r="E27" i="18"/>
  <c r="U24" i="56"/>
  <c r="N24" i="40"/>
  <c r="H30" i="36"/>
  <c r="Q29" i="13"/>
  <c r="Y24" i="59" s="1"/>
  <c r="J18" i="57"/>
  <c r="L21" i="13"/>
  <c r="E22" i="36" s="1"/>
  <c r="E6" i="42"/>
  <c r="X16" i="37"/>
  <c r="W16" i="59"/>
  <c r="X16" i="39"/>
  <c r="W16" i="56"/>
  <c r="G19" i="18"/>
  <c r="S16" i="40"/>
  <c r="M21" i="13"/>
  <c r="D22" i="36" s="1"/>
  <c r="D6" i="42"/>
  <c r="J21" i="13"/>
  <c r="G22" i="36" s="1"/>
  <c r="G6" i="42"/>
  <c r="N21" i="13"/>
  <c r="I6" i="42"/>
  <c r="I21" i="13"/>
  <c r="F6" i="42"/>
  <c r="A126" i="11"/>
  <c r="K21" i="13"/>
  <c r="H6" i="42"/>
  <c r="X16" i="59"/>
  <c r="Y16" i="37"/>
  <c r="H19" i="18"/>
  <c r="X16" i="56"/>
  <c r="Y16" i="39"/>
  <c r="J123" i="58"/>
  <c r="U126" i="11"/>
  <c r="V126" i="11"/>
  <c r="M126" i="11"/>
  <c r="Q21" i="13" s="1"/>
  <c r="Y16" i="59" s="1"/>
  <c r="L127" i="11"/>
  <c r="F123" i="58"/>
  <c r="C124" i="58"/>
  <c r="T127" i="11"/>
  <c r="N127" i="11"/>
  <c r="D128" i="11"/>
  <c r="W128" i="11" s="1"/>
  <c r="K127" i="11"/>
  <c r="J127" i="11"/>
  <c r="I127" i="11"/>
  <c r="H127" i="11"/>
  <c r="G127" i="11"/>
  <c r="F127" i="11"/>
  <c r="S128" i="11"/>
  <c r="R127" i="11"/>
  <c r="P127" i="11"/>
  <c r="O127" i="11" s="1"/>
  <c r="A127" i="11" l="1"/>
  <c r="U16" i="37"/>
  <c r="T16" i="59"/>
  <c r="AW21" i="13"/>
  <c r="T16" i="56"/>
  <c r="Q16" i="40"/>
  <c r="D19" i="18"/>
  <c r="U16" i="39"/>
  <c r="F22" i="36"/>
  <c r="W16" i="37"/>
  <c r="V16" i="59"/>
  <c r="R16" i="40"/>
  <c r="V16" i="56"/>
  <c r="F19" i="18"/>
  <c r="W16" i="39"/>
  <c r="I22" i="36"/>
  <c r="U16" i="59"/>
  <c r="V16" i="37"/>
  <c r="E19" i="18"/>
  <c r="N16" i="40"/>
  <c r="U16" i="56"/>
  <c r="H22" i="36"/>
  <c r="V16" i="39"/>
  <c r="J124" i="58"/>
  <c r="U127" i="11"/>
  <c r="V127" i="11"/>
  <c r="M127" i="11"/>
  <c r="L128" i="11"/>
  <c r="F124" i="58"/>
  <c r="C125" i="58"/>
  <c r="T128" i="11"/>
  <c r="N128" i="11"/>
  <c r="K128" i="11"/>
  <c r="J128" i="11"/>
  <c r="A128" i="11" s="1"/>
  <c r="I128" i="11"/>
  <c r="H128" i="11"/>
  <c r="G128" i="11"/>
  <c r="F128" i="11"/>
  <c r="D129" i="11"/>
  <c r="W129" i="11" s="1"/>
  <c r="R128" i="11"/>
  <c r="P128" i="11"/>
  <c r="O128" i="11" s="1"/>
  <c r="S129" i="11"/>
  <c r="J125" i="58" l="1"/>
  <c r="U128" i="11"/>
  <c r="V128" i="11"/>
  <c r="M128" i="11"/>
  <c r="L129" i="11"/>
  <c r="F125" i="58"/>
  <c r="C126" i="58"/>
  <c r="T129" i="11"/>
  <c r="N129" i="11"/>
  <c r="D130" i="11"/>
  <c r="W130" i="11" s="1"/>
  <c r="K129" i="11"/>
  <c r="J129" i="11"/>
  <c r="A129" i="11" s="1"/>
  <c r="I129" i="11"/>
  <c r="H129" i="11"/>
  <c r="G129" i="11"/>
  <c r="F129" i="11"/>
  <c r="S130" i="11"/>
  <c r="P129" i="11"/>
  <c r="O129" i="11" s="1"/>
  <c r="R129" i="11"/>
  <c r="J126" i="58" l="1"/>
  <c r="U129" i="11"/>
  <c r="V129" i="11"/>
  <c r="M129" i="11"/>
  <c r="L130" i="11"/>
  <c r="F126" i="58"/>
  <c r="C127" i="58"/>
  <c r="T130" i="11"/>
  <c r="N130" i="11"/>
  <c r="P14" i="13" s="1"/>
  <c r="K130" i="11"/>
  <c r="J130" i="11"/>
  <c r="I130" i="11"/>
  <c r="H130" i="11"/>
  <c r="G130" i="11"/>
  <c r="F130" i="11"/>
  <c r="D131" i="11"/>
  <c r="W131" i="11" s="1"/>
  <c r="R130" i="11"/>
  <c r="P130" i="11"/>
  <c r="O130" i="11" s="1"/>
  <c r="S131" i="11"/>
  <c r="I8" i="42" l="1"/>
  <c r="N14" i="13"/>
  <c r="I12" i="53"/>
  <c r="F8" i="42"/>
  <c r="I14" i="13"/>
  <c r="F12" i="53"/>
  <c r="E8" i="42"/>
  <c r="L14" i="13"/>
  <c r="E15" i="36" s="1"/>
  <c r="E12" i="53"/>
  <c r="D8" i="42"/>
  <c r="M14" i="13"/>
  <c r="D15" i="36" s="1"/>
  <c r="D12" i="53"/>
  <c r="G8" i="42"/>
  <c r="J14" i="13"/>
  <c r="G15" i="36" s="1"/>
  <c r="G12" i="53"/>
  <c r="A130" i="11"/>
  <c r="H8" i="42"/>
  <c r="K14" i="13"/>
  <c r="H12" i="53"/>
  <c r="X9" i="59"/>
  <c r="Y9" i="39"/>
  <c r="Y9" i="37"/>
  <c r="H12" i="18"/>
  <c r="X9" i="56"/>
  <c r="J127" i="58"/>
  <c r="U130" i="11"/>
  <c r="V130" i="11"/>
  <c r="M130" i="11"/>
  <c r="Q14" i="13" s="1"/>
  <c r="Y9" i="59" s="1"/>
  <c r="L131" i="11"/>
  <c r="C128" i="58"/>
  <c r="F127" i="58"/>
  <c r="T131" i="11"/>
  <c r="N131" i="11"/>
  <c r="D132" i="11"/>
  <c r="W132" i="11" s="1"/>
  <c r="K131" i="11"/>
  <c r="J131" i="11"/>
  <c r="I131" i="11"/>
  <c r="H131" i="11"/>
  <c r="G131" i="11"/>
  <c r="F131" i="11"/>
  <c r="S132" i="11"/>
  <c r="R131" i="11"/>
  <c r="P131" i="11"/>
  <c r="O131" i="11" s="1"/>
  <c r="U9" i="37" l="1"/>
  <c r="Q9" i="40"/>
  <c r="T9" i="59"/>
  <c r="D12" i="18"/>
  <c r="F15" i="36"/>
  <c r="AW14" i="13"/>
  <c r="T9" i="56"/>
  <c r="U9" i="39"/>
  <c r="U9" i="59"/>
  <c r="N9" i="40"/>
  <c r="E12" i="18"/>
  <c r="V9" i="39"/>
  <c r="V9" i="37"/>
  <c r="H15" i="36"/>
  <c r="U9" i="56"/>
  <c r="V9" i="59"/>
  <c r="V9" i="56"/>
  <c r="F12" i="18"/>
  <c r="R9" i="40"/>
  <c r="W9" i="37"/>
  <c r="I15" i="36"/>
  <c r="W9" i="39"/>
  <c r="J128" i="58"/>
  <c r="U131" i="11"/>
  <c r="V131" i="11"/>
  <c r="M131" i="11"/>
  <c r="L132" i="11"/>
  <c r="O20" i="13" s="1"/>
  <c r="F128" i="58"/>
  <c r="C129" i="58"/>
  <c r="M17" i="13"/>
  <c r="D18" i="36" s="1"/>
  <c r="D7" i="42"/>
  <c r="A131" i="11"/>
  <c r="K17" i="13"/>
  <c r="U12" i="59" s="1"/>
  <c r="H7" i="42"/>
  <c r="I17" i="13"/>
  <c r="F7" i="42"/>
  <c r="L17" i="13"/>
  <c r="E18" i="36" s="1"/>
  <c r="E7" i="42"/>
  <c r="J17" i="13"/>
  <c r="G18" i="36" s="1"/>
  <c r="G7" i="42"/>
  <c r="N17" i="13"/>
  <c r="V12" i="59" s="1"/>
  <c r="I7" i="42"/>
  <c r="T132" i="11"/>
  <c r="N132" i="11"/>
  <c r="P20" i="13" s="1"/>
  <c r="K132" i="11"/>
  <c r="J132" i="11"/>
  <c r="I132" i="11"/>
  <c r="H132" i="11"/>
  <c r="G132" i="11"/>
  <c r="F132" i="11"/>
  <c r="D133" i="11"/>
  <c r="W133" i="11" s="1"/>
  <c r="S133" i="11"/>
  <c r="P132" i="11"/>
  <c r="O132" i="11" s="1"/>
  <c r="R132" i="11"/>
  <c r="G18" i="53" l="1"/>
  <c r="J20" i="13"/>
  <c r="G21" i="36" s="1"/>
  <c r="A132" i="11"/>
  <c r="H18" i="53"/>
  <c r="K20" i="13"/>
  <c r="F18" i="53"/>
  <c r="I20" i="13"/>
  <c r="I18" i="53"/>
  <c r="N20" i="13"/>
  <c r="W15" i="59"/>
  <c r="S15" i="40"/>
  <c r="X15" i="39"/>
  <c r="X15" i="37"/>
  <c r="G18" i="18"/>
  <c r="W15" i="56"/>
  <c r="D18" i="53"/>
  <c r="M20" i="13"/>
  <c r="D21" i="36" s="1"/>
  <c r="E18" i="53"/>
  <c r="L20" i="13"/>
  <c r="E21" i="36" s="1"/>
  <c r="X15" i="59"/>
  <c r="X15" i="56"/>
  <c r="Y15" i="39"/>
  <c r="H18" i="18"/>
  <c r="Y15" i="37"/>
  <c r="T12" i="59"/>
  <c r="J129" i="58"/>
  <c r="U132" i="11"/>
  <c r="V132" i="11"/>
  <c r="M132" i="11"/>
  <c r="Q20" i="13" s="1"/>
  <c r="Y15" i="59" s="1"/>
  <c r="L133" i="11"/>
  <c r="F129" i="58"/>
  <c r="C130" i="58"/>
  <c r="W12" i="37"/>
  <c r="R12" i="40"/>
  <c r="F15" i="18"/>
  <c r="V12" i="56"/>
  <c r="W12" i="39"/>
  <c r="I18" i="36"/>
  <c r="V12" i="37"/>
  <c r="H18" i="36"/>
  <c r="V12" i="39"/>
  <c r="U12" i="56"/>
  <c r="E15" i="18"/>
  <c r="N12" i="40"/>
  <c r="U12" i="37"/>
  <c r="U12" i="39"/>
  <c r="Q12" i="40"/>
  <c r="F18" i="36"/>
  <c r="T12" i="56"/>
  <c r="D15" i="18"/>
  <c r="AW17" i="13"/>
  <c r="Y12" i="37"/>
  <c r="H15" i="18"/>
  <c r="X12" i="56"/>
  <c r="Y12" i="39"/>
  <c r="T133" i="11"/>
  <c r="N133" i="11"/>
  <c r="P19" i="13" s="1"/>
  <c r="X14" i="59" s="1"/>
  <c r="D134" i="11"/>
  <c r="W134" i="11" s="1"/>
  <c r="K133" i="11"/>
  <c r="I17" i="53" s="1"/>
  <c r="J133" i="11"/>
  <c r="I133" i="11"/>
  <c r="G17" i="53" s="1"/>
  <c r="H133" i="11"/>
  <c r="F17" i="53" s="1"/>
  <c r="G133" i="11"/>
  <c r="E17" i="53" s="1"/>
  <c r="F133" i="11"/>
  <c r="D17" i="53" s="1"/>
  <c r="R133" i="11"/>
  <c r="P133" i="11"/>
  <c r="O133" i="11" s="1"/>
  <c r="S134" i="11"/>
  <c r="F21" i="36" l="1"/>
  <c r="T15" i="56"/>
  <c r="Q15" i="40"/>
  <c r="D18" i="18"/>
  <c r="U15" i="39"/>
  <c r="U15" i="37"/>
  <c r="T15" i="59"/>
  <c r="AW20" i="13"/>
  <c r="U15" i="59"/>
  <c r="H21" i="36"/>
  <c r="U15" i="56"/>
  <c r="V15" i="39"/>
  <c r="E18" i="18"/>
  <c r="N15" i="40"/>
  <c r="V15" i="37"/>
  <c r="A133" i="11"/>
  <c r="H17" i="53"/>
  <c r="V15" i="59"/>
  <c r="F18" i="18"/>
  <c r="R15" i="40"/>
  <c r="W15" i="39"/>
  <c r="W15" i="37"/>
  <c r="V15" i="56"/>
  <c r="I21" i="36"/>
  <c r="J130" i="58"/>
  <c r="U133" i="11"/>
  <c r="V133" i="11"/>
  <c r="M133" i="11"/>
  <c r="Q19" i="13" s="1"/>
  <c r="Y14" i="59" s="1"/>
  <c r="L134" i="11"/>
  <c r="F130" i="58"/>
  <c r="C131" i="58"/>
  <c r="T134" i="11"/>
  <c r="N134" i="11"/>
  <c r="K134" i="11"/>
  <c r="J134" i="11"/>
  <c r="A134" i="11" s="1"/>
  <c r="I134" i="11"/>
  <c r="H134" i="11"/>
  <c r="G134" i="11"/>
  <c r="F134" i="11"/>
  <c r="D135" i="11"/>
  <c r="W135" i="11" s="1"/>
  <c r="R134" i="11"/>
  <c r="P134" i="11"/>
  <c r="O134" i="11" s="1"/>
  <c r="S135" i="11"/>
  <c r="J131" i="58" l="1"/>
  <c r="U134" i="11"/>
  <c r="V134" i="11"/>
  <c r="M134" i="11"/>
  <c r="L135" i="11"/>
  <c r="F131" i="58"/>
  <c r="C132" i="58"/>
  <c r="T135" i="11"/>
  <c r="N135" i="11"/>
  <c r="D136" i="11"/>
  <c r="W136" i="11" s="1"/>
  <c r="K135" i="11"/>
  <c r="J135" i="11"/>
  <c r="I135" i="11"/>
  <c r="H135" i="11"/>
  <c r="G135" i="11"/>
  <c r="F135" i="11"/>
  <c r="P135" i="11"/>
  <c r="O135" i="11" s="1"/>
  <c r="R135" i="11"/>
  <c r="S136" i="11"/>
  <c r="E9" i="53" l="1"/>
  <c r="E8" i="57"/>
  <c r="D9" i="53"/>
  <c r="D8" i="57"/>
  <c r="F9" i="53"/>
  <c r="F8" i="57"/>
  <c r="A135" i="11"/>
  <c r="H9" i="53"/>
  <c r="H8" i="57"/>
  <c r="G9" i="53"/>
  <c r="G8" i="57"/>
  <c r="I9" i="53"/>
  <c r="I8" i="57"/>
  <c r="J132" i="58"/>
  <c r="U135" i="11"/>
  <c r="V135" i="11"/>
  <c r="M135" i="11"/>
  <c r="J8" i="57" s="1"/>
  <c r="L136" i="11"/>
  <c r="F132" i="58"/>
  <c r="C133" i="58"/>
  <c r="T136" i="11"/>
  <c r="N136" i="11"/>
  <c r="K136" i="11"/>
  <c r="J136" i="11"/>
  <c r="I136" i="11"/>
  <c r="H136" i="11"/>
  <c r="G136" i="11"/>
  <c r="F136" i="11"/>
  <c r="D137" i="11"/>
  <c r="W137" i="11" s="1"/>
  <c r="R136" i="11"/>
  <c r="P136" i="11"/>
  <c r="O136" i="11" s="1"/>
  <c r="S137" i="11"/>
  <c r="A136" i="11" l="1"/>
  <c r="J133" i="58"/>
  <c r="U136" i="11"/>
  <c r="V136" i="11"/>
  <c r="M136" i="11"/>
  <c r="L137" i="11"/>
  <c r="F133" i="58"/>
  <c r="C134" i="58"/>
  <c r="T137" i="11"/>
  <c r="N137" i="11"/>
  <c r="D138" i="11"/>
  <c r="W138" i="11" s="1"/>
  <c r="K137" i="11"/>
  <c r="J137" i="11"/>
  <c r="A137" i="11" s="1"/>
  <c r="I137" i="11"/>
  <c r="H137" i="11"/>
  <c r="G137" i="11"/>
  <c r="F137" i="11"/>
  <c r="S138" i="11"/>
  <c r="R137" i="11"/>
  <c r="P137" i="11"/>
  <c r="O137" i="11" s="1"/>
  <c r="J134" i="58" l="1"/>
  <c r="U137" i="11"/>
  <c r="V137" i="11"/>
  <c r="M137" i="11"/>
  <c r="L138" i="11"/>
  <c r="H7" i="55" s="1"/>
  <c r="F134" i="58"/>
  <c r="C135" i="58"/>
  <c r="N138" i="11"/>
  <c r="T138" i="11"/>
  <c r="K138" i="11"/>
  <c r="G7" i="55" s="1"/>
  <c r="J138" i="11"/>
  <c r="I138" i="11"/>
  <c r="H138" i="11"/>
  <c r="E7" i="55" s="1"/>
  <c r="G138" i="11"/>
  <c r="F138" i="11"/>
  <c r="D139" i="11"/>
  <c r="W139" i="11" s="1"/>
  <c r="S139" i="11"/>
  <c r="R138" i="11"/>
  <c r="P138" i="11"/>
  <c r="O138" i="11" s="1"/>
  <c r="A138" i="11" l="1"/>
  <c r="F7" i="55"/>
  <c r="J135" i="58"/>
  <c r="U138" i="11"/>
  <c r="V138" i="11"/>
  <c r="M138" i="11"/>
  <c r="L139" i="11"/>
  <c r="F135" i="58"/>
  <c r="C136" i="58"/>
  <c r="T139" i="11"/>
  <c r="N139" i="11"/>
  <c r="D140" i="11"/>
  <c r="W140" i="11" s="1"/>
  <c r="K139" i="11"/>
  <c r="J139" i="11"/>
  <c r="A139" i="11" s="1"/>
  <c r="I139" i="11"/>
  <c r="H139" i="11"/>
  <c r="G139" i="11"/>
  <c r="F139" i="11"/>
  <c r="S140" i="11"/>
  <c r="R139" i="11"/>
  <c r="P139" i="11"/>
  <c r="O139" i="11" s="1"/>
  <c r="J136" i="58" l="1"/>
  <c r="U139" i="11"/>
  <c r="V139" i="11"/>
  <c r="M139" i="11"/>
  <c r="L140" i="11"/>
  <c r="F136" i="58"/>
  <c r="C137" i="58"/>
  <c r="T140" i="11"/>
  <c r="N140" i="11"/>
  <c r="K140" i="11"/>
  <c r="J140" i="11"/>
  <c r="A140" i="11" s="1"/>
  <c r="I140" i="11"/>
  <c r="H140" i="11"/>
  <c r="G140" i="11"/>
  <c r="F140" i="11"/>
  <c r="D141" i="11"/>
  <c r="W141" i="11" s="1"/>
  <c r="S141" i="11"/>
  <c r="P140" i="11"/>
  <c r="O140" i="11" s="1"/>
  <c r="R140" i="11"/>
  <c r="J137" i="58" l="1"/>
  <c r="U140" i="11"/>
  <c r="V140" i="11"/>
  <c r="M140" i="11"/>
  <c r="L141" i="11"/>
  <c r="F137" i="58"/>
  <c r="C138" i="58"/>
  <c r="T141" i="11"/>
  <c r="N141" i="11"/>
  <c r="D142" i="11"/>
  <c r="W142" i="11" s="1"/>
  <c r="K141" i="11"/>
  <c r="J141" i="11"/>
  <c r="A141" i="11" s="1"/>
  <c r="I141" i="11"/>
  <c r="H141" i="11"/>
  <c r="G141" i="11"/>
  <c r="F141" i="11"/>
  <c r="S142" i="11"/>
  <c r="P141" i="11"/>
  <c r="O141" i="11" s="1"/>
  <c r="R141" i="11"/>
  <c r="J138" i="58" l="1"/>
  <c r="U141" i="11"/>
  <c r="V141" i="11"/>
  <c r="M141" i="11"/>
  <c r="L142" i="11"/>
  <c r="F138" i="58"/>
  <c r="C139" i="58"/>
  <c r="N142" i="11"/>
  <c r="T142" i="11"/>
  <c r="K142" i="11"/>
  <c r="J142" i="11"/>
  <c r="A142" i="11" s="1"/>
  <c r="I142" i="11"/>
  <c r="H142" i="11"/>
  <c r="G142" i="11"/>
  <c r="F142" i="11"/>
  <c r="D143" i="11"/>
  <c r="W143" i="11" s="1"/>
  <c r="S143" i="11"/>
  <c r="R142" i="11"/>
  <c r="P142" i="11"/>
  <c r="O142" i="11" s="1"/>
  <c r="J139" i="58" l="1"/>
  <c r="U142" i="11"/>
  <c r="V142" i="11"/>
  <c r="M142" i="11"/>
  <c r="L143" i="11"/>
  <c r="F139" i="58"/>
  <c r="C140" i="58"/>
  <c r="T143" i="11"/>
  <c r="N143" i="11"/>
  <c r="D144" i="11"/>
  <c r="W144" i="11" s="1"/>
  <c r="K143" i="11"/>
  <c r="J143" i="11"/>
  <c r="A143" i="11" s="1"/>
  <c r="I143" i="11"/>
  <c r="H143" i="11"/>
  <c r="G143" i="11"/>
  <c r="F143" i="11"/>
  <c r="S144" i="11"/>
  <c r="R143" i="11"/>
  <c r="P143" i="11"/>
  <c r="O143" i="11" s="1"/>
  <c r="J140" i="58" l="1"/>
  <c r="U143" i="11"/>
  <c r="V143" i="11"/>
  <c r="M143" i="11"/>
  <c r="L144" i="11"/>
  <c r="F140" i="58"/>
  <c r="C141" i="58"/>
  <c r="T144" i="11"/>
  <c r="N144" i="11"/>
  <c r="K144" i="11"/>
  <c r="J144" i="11"/>
  <c r="A144" i="11" s="1"/>
  <c r="I144" i="11"/>
  <c r="H144" i="11"/>
  <c r="G144" i="11"/>
  <c r="F144" i="11"/>
  <c r="D145" i="11"/>
  <c r="W145" i="11" s="1"/>
  <c r="S145" i="11"/>
  <c r="R144" i="11"/>
  <c r="P144" i="11"/>
  <c r="O144" i="11" s="1"/>
  <c r="J141" i="58" l="1"/>
  <c r="U144" i="11"/>
  <c r="V144" i="11"/>
  <c r="M144" i="11"/>
  <c r="L145" i="11"/>
  <c r="F141" i="58"/>
  <c r="C142" i="58"/>
  <c r="T145" i="11"/>
  <c r="N145" i="11"/>
  <c r="D146" i="11"/>
  <c r="W146" i="11" s="1"/>
  <c r="K145" i="11"/>
  <c r="J145" i="11"/>
  <c r="A145" i="11" s="1"/>
  <c r="I145" i="11"/>
  <c r="H145" i="11"/>
  <c r="G145" i="11"/>
  <c r="F145" i="11"/>
  <c r="R145" i="11"/>
  <c r="P145" i="11"/>
  <c r="O145" i="11" s="1"/>
  <c r="S146" i="11"/>
  <c r="J142" i="58" l="1"/>
  <c r="U145" i="11"/>
  <c r="V145" i="11"/>
  <c r="M145" i="11"/>
  <c r="L146" i="11"/>
  <c r="F142" i="58"/>
  <c r="C143" i="58"/>
  <c r="N146" i="11"/>
  <c r="T146" i="11"/>
  <c r="K146" i="11"/>
  <c r="J146" i="11"/>
  <c r="A146" i="11" s="1"/>
  <c r="I146" i="11"/>
  <c r="H146" i="11"/>
  <c r="G146" i="11"/>
  <c r="F146" i="11"/>
  <c r="D147" i="11"/>
  <c r="W147" i="11" s="1"/>
  <c r="S147" i="11"/>
  <c r="P146" i="11"/>
  <c r="O146" i="11" s="1"/>
  <c r="R146" i="11"/>
  <c r="J143" i="58" l="1"/>
  <c r="U146" i="11"/>
  <c r="V146" i="11"/>
  <c r="M146" i="11"/>
  <c r="L147" i="11"/>
  <c r="F143" i="58"/>
  <c r="C144" i="58"/>
  <c r="T147" i="11"/>
  <c r="N147" i="11"/>
  <c r="D148" i="11"/>
  <c r="W148" i="11" s="1"/>
  <c r="K147" i="11"/>
  <c r="J147" i="11"/>
  <c r="A147" i="11" s="1"/>
  <c r="I147" i="11"/>
  <c r="H147" i="11"/>
  <c r="G147" i="11"/>
  <c r="F147" i="11"/>
  <c r="S148" i="11"/>
  <c r="P147" i="11"/>
  <c r="O147" i="11" s="1"/>
  <c r="R147" i="11"/>
  <c r="J144" i="58" l="1"/>
  <c r="U147" i="11"/>
  <c r="V147" i="11"/>
  <c r="M147" i="11"/>
  <c r="L148" i="11"/>
  <c r="F144" i="58"/>
  <c r="C145" i="58"/>
  <c r="T148" i="11"/>
  <c r="N148" i="11"/>
  <c r="K148" i="11"/>
  <c r="J148" i="11"/>
  <c r="A148" i="11" s="1"/>
  <c r="I148" i="11"/>
  <c r="H148" i="11"/>
  <c r="G148" i="11"/>
  <c r="F148" i="11"/>
  <c r="D149" i="11"/>
  <c r="W149" i="11" s="1"/>
  <c r="S149" i="11"/>
  <c r="P148" i="11"/>
  <c r="O148" i="11" s="1"/>
  <c r="R148" i="11"/>
  <c r="J145" i="58" l="1"/>
  <c r="U148" i="11"/>
  <c r="V148" i="11"/>
  <c r="M148" i="11"/>
  <c r="L149" i="11"/>
  <c r="F145" i="58"/>
  <c r="C146" i="58"/>
  <c r="T149" i="11"/>
  <c r="N149" i="11"/>
  <c r="D150" i="11"/>
  <c r="W150" i="11" s="1"/>
  <c r="K149" i="11"/>
  <c r="J149" i="11"/>
  <c r="A149" i="11" s="1"/>
  <c r="I149" i="11"/>
  <c r="H149" i="11"/>
  <c r="G149" i="11"/>
  <c r="F149" i="11"/>
  <c r="S150" i="11"/>
  <c r="P149" i="11"/>
  <c r="O149" i="11" s="1"/>
  <c r="R149" i="11"/>
  <c r="J146" i="58" l="1"/>
  <c r="U149" i="11"/>
  <c r="V149" i="11"/>
  <c r="M149" i="11"/>
  <c r="L150" i="11"/>
  <c r="F146" i="58"/>
  <c r="C147" i="58"/>
  <c r="N150" i="11"/>
  <c r="T150" i="11"/>
  <c r="K150" i="11"/>
  <c r="J150" i="11"/>
  <c r="A150" i="11" s="1"/>
  <c r="I150" i="11"/>
  <c r="H150" i="11"/>
  <c r="G150" i="11"/>
  <c r="F150" i="11"/>
  <c r="D151" i="11"/>
  <c r="W151" i="11" s="1"/>
  <c r="S151" i="11"/>
  <c r="R150" i="11"/>
  <c r="P150" i="11"/>
  <c r="O150" i="11" s="1"/>
  <c r="J147" i="58" l="1"/>
  <c r="U150" i="11"/>
  <c r="V150" i="11"/>
  <c r="M150" i="11"/>
  <c r="L151" i="11"/>
  <c r="F147" i="58"/>
  <c r="C148" i="58"/>
  <c r="T151" i="11"/>
  <c r="N151" i="11"/>
  <c r="D152" i="11"/>
  <c r="W152" i="11" s="1"/>
  <c r="K151" i="11"/>
  <c r="J151" i="11"/>
  <c r="A151" i="11" s="1"/>
  <c r="I151" i="11"/>
  <c r="H151" i="11"/>
  <c r="G151" i="11"/>
  <c r="F151" i="11"/>
  <c r="S152" i="11"/>
  <c r="R151" i="11"/>
  <c r="P151" i="11"/>
  <c r="O151" i="11" s="1"/>
  <c r="J148" i="58" l="1"/>
  <c r="U151" i="11"/>
  <c r="V151" i="11"/>
  <c r="M151" i="11"/>
  <c r="L152" i="11"/>
  <c r="F148" i="58"/>
  <c r="C149" i="58"/>
  <c r="T152" i="11"/>
  <c r="N152" i="11"/>
  <c r="K152" i="11"/>
  <c r="J152" i="11"/>
  <c r="A152" i="11" s="1"/>
  <c r="I152" i="11"/>
  <c r="H152" i="11"/>
  <c r="G152" i="11"/>
  <c r="F152" i="11"/>
  <c r="D153" i="11"/>
  <c r="W153" i="11" s="1"/>
  <c r="R152" i="11"/>
  <c r="P152" i="11"/>
  <c r="O152" i="11" s="1"/>
  <c r="S153" i="11"/>
  <c r="J149" i="58" l="1"/>
  <c r="U152" i="11"/>
  <c r="V152" i="11"/>
  <c r="M152" i="11"/>
  <c r="L153" i="11"/>
  <c r="F149" i="58"/>
  <c r="C150" i="58"/>
  <c r="T153" i="11"/>
  <c r="N153" i="11"/>
  <c r="D154" i="11"/>
  <c r="W154" i="11" s="1"/>
  <c r="K153" i="11"/>
  <c r="J153" i="11"/>
  <c r="A153" i="11" s="1"/>
  <c r="I153" i="11"/>
  <c r="H153" i="11"/>
  <c r="G153" i="11"/>
  <c r="F153" i="11"/>
  <c r="S154" i="11"/>
  <c r="R153" i="11"/>
  <c r="P153" i="11"/>
  <c r="O153" i="11" s="1"/>
  <c r="J150" i="58" l="1"/>
  <c r="U153" i="11"/>
  <c r="V153" i="11"/>
  <c r="M153" i="11"/>
  <c r="L154" i="11"/>
  <c r="F150" i="58"/>
  <c r="C151" i="58"/>
  <c r="N154" i="11"/>
  <c r="T154" i="11"/>
  <c r="K154" i="11"/>
  <c r="J154" i="11"/>
  <c r="A154" i="11" s="1"/>
  <c r="I154" i="11"/>
  <c r="H154" i="11"/>
  <c r="G154" i="11"/>
  <c r="F154" i="11"/>
  <c r="D155" i="11"/>
  <c r="W155" i="11" s="1"/>
  <c r="S155" i="11"/>
  <c r="P154" i="11"/>
  <c r="O154" i="11" s="1"/>
  <c r="R154" i="11"/>
  <c r="J151" i="58" l="1"/>
  <c r="U154" i="11"/>
  <c r="V154" i="11"/>
  <c r="M154" i="11"/>
  <c r="L155" i="11"/>
  <c r="F151" i="58"/>
  <c r="C152" i="58"/>
  <c r="T155" i="11"/>
  <c r="N155" i="11"/>
  <c r="D156" i="11"/>
  <c r="W156" i="11" s="1"/>
  <c r="K155" i="11"/>
  <c r="J155" i="11"/>
  <c r="A155" i="11" s="1"/>
  <c r="I155" i="11"/>
  <c r="H155" i="11"/>
  <c r="G155" i="11"/>
  <c r="F155" i="11"/>
  <c r="R155" i="11"/>
  <c r="P155" i="11"/>
  <c r="O155" i="11" s="1"/>
  <c r="S156" i="11"/>
  <c r="F152" i="58" l="1"/>
  <c r="J152" i="58"/>
  <c r="U155" i="11"/>
  <c r="V155" i="11"/>
  <c r="M155" i="11"/>
  <c r="L156" i="11"/>
  <c r="C153" i="58"/>
  <c r="T156" i="11"/>
  <c r="N156" i="11"/>
  <c r="K156" i="11"/>
  <c r="J156" i="11"/>
  <c r="A156" i="11" s="1"/>
  <c r="I156" i="11"/>
  <c r="H156" i="11"/>
  <c r="G156" i="11"/>
  <c r="F156" i="11"/>
  <c r="D157" i="11"/>
  <c r="W157" i="11" s="1"/>
  <c r="P156" i="11"/>
  <c r="O156" i="11" s="1"/>
  <c r="R156" i="11"/>
  <c r="S157" i="11"/>
  <c r="F153" i="58" l="1"/>
  <c r="J153" i="58"/>
  <c r="U156" i="11"/>
  <c r="V156" i="11"/>
  <c r="M156" i="11"/>
  <c r="L157" i="11"/>
  <c r="C154" i="58"/>
  <c r="T157" i="11"/>
  <c r="N157" i="11"/>
  <c r="D158" i="11"/>
  <c r="W158" i="11" s="1"/>
  <c r="K157" i="11"/>
  <c r="J157" i="11"/>
  <c r="A157" i="11" s="1"/>
  <c r="I157" i="11"/>
  <c r="H157" i="11"/>
  <c r="G157" i="11"/>
  <c r="F157" i="11"/>
  <c r="P157" i="11"/>
  <c r="O157" i="11" s="1"/>
  <c r="R157" i="11"/>
  <c r="S158" i="11"/>
  <c r="F154" i="58" l="1"/>
  <c r="J154" i="58"/>
  <c r="U157" i="11"/>
  <c r="V157" i="11"/>
  <c r="M157" i="11"/>
  <c r="L158" i="11"/>
  <c r="C155" i="58"/>
  <c r="N158" i="11"/>
  <c r="P10" i="13" s="1"/>
  <c r="X5" i="59" s="1"/>
  <c r="T158" i="11"/>
  <c r="K158" i="11"/>
  <c r="J158" i="11"/>
  <c r="A158" i="11" s="1"/>
  <c r="I158" i="11"/>
  <c r="H158" i="11"/>
  <c r="G158" i="11"/>
  <c r="F158" i="11"/>
  <c r="D159" i="11"/>
  <c r="W159" i="11" s="1"/>
  <c r="R158" i="11"/>
  <c r="P158" i="11"/>
  <c r="O158" i="11" s="1"/>
  <c r="S159" i="11"/>
  <c r="F155" i="58" l="1"/>
  <c r="J155" i="58"/>
  <c r="U158" i="11"/>
  <c r="V158" i="11"/>
  <c r="M158" i="11"/>
  <c r="Q10" i="13" s="1"/>
  <c r="Y5" i="59" s="1"/>
  <c r="L159" i="11"/>
  <c r="C156" i="58"/>
  <c r="T159" i="11"/>
  <c r="N159" i="11"/>
  <c r="D160" i="11"/>
  <c r="W160" i="11" s="1"/>
  <c r="K159" i="11"/>
  <c r="J159" i="11"/>
  <c r="A159" i="11" s="1"/>
  <c r="I159" i="11"/>
  <c r="H159" i="11"/>
  <c r="G159" i="11"/>
  <c r="F159" i="11"/>
  <c r="S160" i="11"/>
  <c r="R159" i="11"/>
  <c r="P159" i="11"/>
  <c r="O159" i="11" s="1"/>
  <c r="J6" i="60" l="1"/>
  <c r="D6" i="60"/>
  <c r="M9" i="13"/>
  <c r="D10" i="36" s="1"/>
  <c r="F6" i="60"/>
  <c r="I9" i="13"/>
  <c r="H6" i="60"/>
  <c r="K9" i="13"/>
  <c r="E6" i="60"/>
  <c r="L9" i="13"/>
  <c r="E10" i="36" s="1"/>
  <c r="G6" i="60"/>
  <c r="J9" i="13"/>
  <c r="G10" i="36" s="1"/>
  <c r="I6" i="60"/>
  <c r="N9" i="13"/>
  <c r="P9" i="13"/>
  <c r="X4" i="59" s="1"/>
  <c r="J156" i="58"/>
  <c r="U159" i="11"/>
  <c r="V159" i="11"/>
  <c r="M159" i="11"/>
  <c r="Q9" i="13" s="1"/>
  <c r="Y4" i="59" s="1"/>
  <c r="L160" i="11"/>
  <c r="C157" i="58"/>
  <c r="F156" i="58"/>
  <c r="T160" i="11"/>
  <c r="N160" i="11"/>
  <c r="K160" i="11"/>
  <c r="N8" i="13" s="1"/>
  <c r="J160" i="11"/>
  <c r="K8" i="13" s="1"/>
  <c r="I160" i="11"/>
  <c r="J8" i="13" s="1"/>
  <c r="G9" i="36" s="1"/>
  <c r="H160" i="11"/>
  <c r="I8" i="13" s="1"/>
  <c r="G160" i="11"/>
  <c r="L8" i="13" s="1"/>
  <c r="E9" i="36" s="1"/>
  <c r="F160" i="11"/>
  <c r="M8" i="13" s="1"/>
  <c r="D9" i="36" s="1"/>
  <c r="D161" i="11"/>
  <c r="W161" i="11" s="1"/>
  <c r="Q159" i="11"/>
  <c r="S161" i="11"/>
  <c r="R160" i="11"/>
  <c r="P160" i="11"/>
  <c r="O160" i="11" s="1"/>
  <c r="A160" i="11" l="1"/>
  <c r="P8" i="13"/>
  <c r="X3" i="59" s="1"/>
  <c r="T3" i="59"/>
  <c r="F9" i="36"/>
  <c r="U3" i="37"/>
  <c r="Q3" i="40"/>
  <c r="T3" i="56"/>
  <c r="D6" i="18"/>
  <c r="U3" i="39"/>
  <c r="AW8" i="13"/>
  <c r="U3" i="59"/>
  <c r="U3" i="56"/>
  <c r="H9" i="36"/>
  <c r="V3" i="39"/>
  <c r="S8" i="13"/>
  <c r="V3" i="37"/>
  <c r="V8" i="13"/>
  <c r="E6" i="18"/>
  <c r="N3" i="40"/>
  <c r="M3" i="40" s="1"/>
  <c r="W4" i="37"/>
  <c r="V4" i="59"/>
  <c r="V4" i="56"/>
  <c r="R4" i="40"/>
  <c r="I10" i="36"/>
  <c r="F7" i="18"/>
  <c r="W4" i="39"/>
  <c r="V4" i="37"/>
  <c r="U4" i="59"/>
  <c r="N4" i="40"/>
  <c r="U4" i="56"/>
  <c r="V4" i="39"/>
  <c r="H10" i="36"/>
  <c r="E7" i="18"/>
  <c r="S9" i="13"/>
  <c r="V9" i="13"/>
  <c r="T4" i="59"/>
  <c r="U4" i="37"/>
  <c r="AW9" i="13"/>
  <c r="F10" i="36"/>
  <c r="U4" i="39"/>
  <c r="D7" i="18"/>
  <c r="T4" i="56"/>
  <c r="Q4" i="40"/>
  <c r="V3" i="59"/>
  <c r="W3" i="37"/>
  <c r="I9" i="36"/>
  <c r="R3" i="40"/>
  <c r="W3" i="39"/>
  <c r="V3" i="56"/>
  <c r="F6" i="18"/>
  <c r="H7" i="18"/>
  <c r="Y4" i="37"/>
  <c r="Y4" i="39"/>
  <c r="X4" i="56"/>
  <c r="J157" i="58"/>
  <c r="U160" i="11"/>
  <c r="V160" i="11"/>
  <c r="M160" i="11"/>
  <c r="Q8" i="13" s="1"/>
  <c r="Y3" i="59" s="1"/>
  <c r="L161" i="11"/>
  <c r="C158" i="58"/>
  <c r="F157" i="58"/>
  <c r="T161" i="11"/>
  <c r="N161" i="11"/>
  <c r="D162" i="11"/>
  <c r="W162" i="11" s="1"/>
  <c r="K161" i="11"/>
  <c r="J161" i="11"/>
  <c r="A161" i="11" s="1"/>
  <c r="I161" i="11"/>
  <c r="H161" i="11"/>
  <c r="G161" i="11"/>
  <c r="F161" i="11"/>
  <c r="Q160" i="11"/>
  <c r="S162" i="11"/>
  <c r="P161" i="11"/>
  <c r="O161" i="11" s="1"/>
  <c r="R161" i="11"/>
  <c r="M4" i="40" l="1"/>
  <c r="Y3" i="37"/>
  <c r="H6" i="18"/>
  <c r="X3" i="56"/>
  <c r="Y3" i="39"/>
  <c r="T9" i="13"/>
  <c r="AB9" i="13"/>
  <c r="U9" i="13"/>
  <c r="X9" i="13"/>
  <c r="W9" i="13"/>
  <c r="Y9" i="13"/>
  <c r="W8" i="13"/>
  <c r="Y8" i="13"/>
  <c r="X8" i="13"/>
  <c r="T8" i="13"/>
  <c r="U8" i="13"/>
  <c r="AB8" i="13"/>
  <c r="AB5" i="59"/>
  <c r="AB4" i="59"/>
  <c r="J158" i="58"/>
  <c r="U161" i="11"/>
  <c r="V161" i="11"/>
  <c r="M161" i="11"/>
  <c r="L162" i="11"/>
  <c r="C159" i="58"/>
  <c r="F158" i="58"/>
  <c r="N162" i="11"/>
  <c r="T162" i="11"/>
  <c r="K162" i="11"/>
  <c r="J162" i="11"/>
  <c r="A162" i="11" s="1"/>
  <c r="I162" i="11"/>
  <c r="H162" i="11"/>
  <c r="G162" i="11"/>
  <c r="F162" i="11"/>
  <c r="D163" i="11"/>
  <c r="W163" i="11" s="1"/>
  <c r="Q161" i="11"/>
  <c r="S163" i="11"/>
  <c r="P162" i="11"/>
  <c r="O162" i="11" s="1"/>
  <c r="R162" i="11"/>
  <c r="J159" i="58" l="1"/>
  <c r="AD8" i="13"/>
  <c r="AC8" i="13"/>
  <c r="AE8" i="13"/>
  <c r="AF8" i="13" s="1"/>
  <c r="Z8" i="13"/>
  <c r="AA8" i="13"/>
  <c r="AA9" i="13"/>
  <c r="Z9" i="13"/>
  <c r="AD9" i="13"/>
  <c r="AE9" i="13"/>
  <c r="AF9" i="13" s="1"/>
  <c r="AC9" i="13"/>
  <c r="U162" i="11"/>
  <c r="V162" i="11"/>
  <c r="M162" i="11"/>
  <c r="L163" i="11"/>
  <c r="C160" i="58"/>
  <c r="F159" i="58"/>
  <c r="T163" i="11"/>
  <c r="N163" i="11"/>
  <c r="D164" i="11"/>
  <c r="W164" i="11" s="1"/>
  <c r="K163" i="11"/>
  <c r="J163" i="11"/>
  <c r="A163" i="11" s="1"/>
  <c r="I163" i="11"/>
  <c r="H163" i="11"/>
  <c r="G163" i="11"/>
  <c r="F163" i="11"/>
  <c r="Q162" i="11"/>
  <c r="S164" i="11"/>
  <c r="R163" i="11"/>
  <c r="P163" i="11"/>
  <c r="O163" i="11" s="1"/>
  <c r="J160" i="58" l="1"/>
  <c r="AH9" i="13"/>
  <c r="AG9" i="13"/>
  <c r="AG8" i="13"/>
  <c r="AH8" i="13"/>
  <c r="U163" i="11"/>
  <c r="V163" i="11"/>
  <c r="M163" i="11"/>
  <c r="L164" i="11"/>
  <c r="C161" i="58"/>
  <c r="F160" i="58"/>
  <c r="T164" i="11"/>
  <c r="N164" i="11"/>
  <c r="K164" i="11"/>
  <c r="J164" i="11"/>
  <c r="A164" i="11" s="1"/>
  <c r="I164" i="11"/>
  <c r="H164" i="11"/>
  <c r="G164" i="11"/>
  <c r="F164" i="11"/>
  <c r="D165" i="11"/>
  <c r="W165" i="11" s="1"/>
  <c r="Q163" i="11"/>
  <c r="P164" i="11"/>
  <c r="O164" i="11" s="1"/>
  <c r="R164" i="11"/>
  <c r="S165" i="11"/>
  <c r="J161" i="58" l="1"/>
  <c r="U164" i="11"/>
  <c r="V164" i="11"/>
  <c r="M164" i="11"/>
  <c r="L165" i="11"/>
  <c r="C162" i="58"/>
  <c r="F161" i="58"/>
  <c r="T165" i="11"/>
  <c r="N165" i="11"/>
  <c r="D166" i="11"/>
  <c r="W166" i="11" s="1"/>
  <c r="K165" i="11"/>
  <c r="J165" i="11"/>
  <c r="A165" i="11" s="1"/>
  <c r="I165" i="11"/>
  <c r="H165" i="11"/>
  <c r="G165" i="11"/>
  <c r="F165" i="11"/>
  <c r="P165" i="11"/>
  <c r="O165" i="11" s="1"/>
  <c r="R165" i="11"/>
  <c r="S166" i="11"/>
  <c r="Q164" i="11"/>
  <c r="J162" i="58" l="1"/>
  <c r="U165" i="11"/>
  <c r="V165" i="11"/>
  <c r="M165" i="11"/>
  <c r="L166" i="11"/>
  <c r="C163" i="58"/>
  <c r="J163" i="58" s="1"/>
  <c r="F162" i="58"/>
  <c r="N166" i="11"/>
  <c r="T166" i="11"/>
  <c r="Q165" i="11"/>
  <c r="K166" i="11"/>
  <c r="J166" i="11"/>
  <c r="A166" i="11" s="1"/>
  <c r="I166" i="11"/>
  <c r="H166" i="11"/>
  <c r="G166" i="11"/>
  <c r="F166" i="11"/>
  <c r="D167" i="11"/>
  <c r="W167" i="11" s="1"/>
  <c r="S167" i="11"/>
  <c r="P166" i="11"/>
  <c r="O166" i="11" s="1"/>
  <c r="R166" i="11"/>
  <c r="U166" i="11" l="1"/>
  <c r="V166" i="11"/>
  <c r="M166" i="11"/>
  <c r="L167" i="11"/>
  <c r="C164" i="58"/>
  <c r="J164" i="58" s="1"/>
  <c r="F163" i="58"/>
  <c r="T167" i="11"/>
  <c r="N167" i="11"/>
  <c r="D168" i="11"/>
  <c r="W168" i="11" s="1"/>
  <c r="K167" i="11"/>
  <c r="J167" i="11"/>
  <c r="A167" i="11" s="1"/>
  <c r="I167" i="11"/>
  <c r="H167" i="11"/>
  <c r="G167" i="11"/>
  <c r="F167" i="11"/>
  <c r="Q166" i="11"/>
  <c r="S168" i="11"/>
  <c r="R167" i="11"/>
  <c r="P167" i="11"/>
  <c r="O167" i="11" s="1"/>
  <c r="U167" i="11" l="1"/>
  <c r="V167" i="11"/>
  <c r="M167" i="11"/>
  <c r="L168" i="11"/>
  <c r="C165" i="58"/>
  <c r="J165" i="58" s="1"/>
  <c r="F164" i="58"/>
  <c r="T168" i="11"/>
  <c r="N168" i="11"/>
  <c r="Q167" i="11"/>
  <c r="K168" i="11"/>
  <c r="J168" i="11"/>
  <c r="A168" i="11" s="1"/>
  <c r="I168" i="11"/>
  <c r="H168" i="11"/>
  <c r="G168" i="11"/>
  <c r="F168" i="11"/>
  <c r="D169" i="11"/>
  <c r="W169" i="11" s="1"/>
  <c r="R168" i="11"/>
  <c r="P168" i="11"/>
  <c r="O168" i="11" s="1"/>
  <c r="S169" i="11"/>
  <c r="U168" i="11" l="1"/>
  <c r="V168" i="11"/>
  <c r="M168" i="11"/>
  <c r="L169" i="11"/>
  <c r="C166" i="58"/>
  <c r="J166" i="58" s="1"/>
  <c r="F165" i="58"/>
  <c r="T169" i="11"/>
  <c r="N169" i="11"/>
  <c r="D170" i="11"/>
  <c r="W170" i="11" s="1"/>
  <c r="K169" i="11"/>
  <c r="J169" i="11"/>
  <c r="A169" i="11" s="1"/>
  <c r="I169" i="11"/>
  <c r="H169" i="11"/>
  <c r="G169" i="11"/>
  <c r="F169" i="11"/>
  <c r="Q168" i="11"/>
  <c r="P169" i="11"/>
  <c r="O169" i="11" s="1"/>
  <c r="R169" i="11"/>
  <c r="S170" i="11"/>
  <c r="U169" i="11" l="1"/>
  <c r="V169" i="11"/>
  <c r="M169" i="11"/>
  <c r="L170" i="11"/>
  <c r="C167" i="58"/>
  <c r="J167" i="58" s="1"/>
  <c r="F166" i="58"/>
  <c r="N170" i="11"/>
  <c r="T170" i="11"/>
  <c r="Q169" i="11"/>
  <c r="K170" i="11"/>
  <c r="J170" i="11"/>
  <c r="A170" i="11" s="1"/>
  <c r="I170" i="11"/>
  <c r="H170" i="11"/>
  <c r="G170" i="11"/>
  <c r="F170" i="11"/>
  <c r="D171" i="11"/>
  <c r="W171" i="11" s="1"/>
  <c r="S171" i="11"/>
  <c r="R170" i="11"/>
  <c r="P170" i="11"/>
  <c r="O170" i="11" s="1"/>
  <c r="U170" i="11" l="1"/>
  <c r="V170" i="11"/>
  <c r="M170" i="11"/>
  <c r="L171" i="11"/>
  <c r="C168" i="58"/>
  <c r="J168" i="58" s="1"/>
  <c r="F167" i="58"/>
  <c r="Q170" i="11"/>
  <c r="T171" i="11"/>
  <c r="N171" i="11"/>
  <c r="D172" i="11"/>
  <c r="W172" i="11" s="1"/>
  <c r="K171" i="11"/>
  <c r="J171" i="11"/>
  <c r="A171" i="11" s="1"/>
  <c r="I171" i="11"/>
  <c r="H171" i="11"/>
  <c r="G171" i="11"/>
  <c r="F171" i="11"/>
  <c r="S172" i="11"/>
  <c r="R171" i="11"/>
  <c r="P171" i="11"/>
  <c r="O171" i="11" s="1"/>
  <c r="U171" i="11" l="1"/>
  <c r="V171" i="11"/>
  <c r="M171" i="11"/>
  <c r="L172" i="11"/>
  <c r="C169" i="58"/>
  <c r="J169" i="58" s="1"/>
  <c r="F168" i="58"/>
  <c r="T172" i="11"/>
  <c r="N172" i="11"/>
  <c r="K172" i="11"/>
  <c r="J172" i="11"/>
  <c r="A172" i="11" s="1"/>
  <c r="I172" i="11"/>
  <c r="H172" i="11"/>
  <c r="G172" i="11"/>
  <c r="F172" i="11"/>
  <c r="D173" i="11"/>
  <c r="W173" i="11" s="1"/>
  <c r="S173" i="11"/>
  <c r="Q171" i="11"/>
  <c r="P172" i="11"/>
  <c r="O172" i="11" s="1"/>
  <c r="R172" i="11"/>
  <c r="U172" i="11" l="1"/>
  <c r="V172" i="11"/>
  <c r="M172" i="11"/>
  <c r="L173" i="11"/>
  <c r="C170" i="58"/>
  <c r="J170" i="58" s="1"/>
  <c r="F169" i="58"/>
  <c r="T173" i="11"/>
  <c r="N173" i="11"/>
  <c r="D174" i="11"/>
  <c r="W174" i="11" s="1"/>
  <c r="K173" i="11"/>
  <c r="J173" i="11"/>
  <c r="A173" i="11" s="1"/>
  <c r="I173" i="11"/>
  <c r="H173" i="11"/>
  <c r="G173" i="11"/>
  <c r="F173" i="11"/>
  <c r="Q172" i="11"/>
  <c r="S174" i="11"/>
  <c r="P173" i="11"/>
  <c r="O173" i="11" s="1"/>
  <c r="R173" i="11"/>
  <c r="U173" i="11" l="1"/>
  <c r="V173" i="11"/>
  <c r="M173" i="11"/>
  <c r="L174" i="11"/>
  <c r="C171" i="58"/>
  <c r="J171" i="58" s="1"/>
  <c r="F170" i="58"/>
  <c r="N174" i="11"/>
  <c r="T174" i="11"/>
  <c r="K174" i="11"/>
  <c r="J174" i="11"/>
  <c r="A174" i="11" s="1"/>
  <c r="I174" i="11"/>
  <c r="H174" i="11"/>
  <c r="G174" i="11"/>
  <c r="F174" i="11"/>
  <c r="D175" i="11"/>
  <c r="W175" i="11" s="1"/>
  <c r="Q173" i="11"/>
  <c r="R174" i="11"/>
  <c r="P174" i="11"/>
  <c r="O174" i="11" s="1"/>
  <c r="S175" i="11"/>
  <c r="U174" i="11" l="1"/>
  <c r="V174" i="11"/>
  <c r="M174" i="11"/>
  <c r="L175" i="11"/>
  <c r="F171" i="58"/>
  <c r="C172" i="58"/>
  <c r="J172" i="58" s="1"/>
  <c r="T175" i="11"/>
  <c r="N175" i="11"/>
  <c r="D176" i="11"/>
  <c r="W176" i="11" s="1"/>
  <c r="K175" i="11"/>
  <c r="J175" i="11"/>
  <c r="A175" i="11" s="1"/>
  <c r="I175" i="11"/>
  <c r="H175" i="11"/>
  <c r="G175" i="11"/>
  <c r="F175" i="11"/>
  <c r="S176" i="11"/>
  <c r="Q174" i="11"/>
  <c r="P175" i="11"/>
  <c r="O175" i="11" s="1"/>
  <c r="R175" i="11"/>
  <c r="U175" i="11" l="1"/>
  <c r="V175" i="11"/>
  <c r="M175" i="11"/>
  <c r="L176" i="11"/>
  <c r="C173" i="58"/>
  <c r="J173" i="58" s="1"/>
  <c r="F172" i="58"/>
  <c r="T176" i="11"/>
  <c r="N176" i="11"/>
  <c r="K176" i="11"/>
  <c r="J176" i="11"/>
  <c r="I176" i="11"/>
  <c r="H176" i="11"/>
  <c r="G176" i="11"/>
  <c r="F176" i="11"/>
  <c r="D177" i="11"/>
  <c r="W177" i="11" s="1"/>
  <c r="S177" i="11"/>
  <c r="Q175" i="11"/>
  <c r="R176" i="11"/>
  <c r="P176" i="11"/>
  <c r="O176" i="11" s="1"/>
  <c r="A176" i="11"/>
  <c r="U176" i="11" l="1"/>
  <c r="V176" i="11"/>
  <c r="M176" i="11"/>
  <c r="L177" i="11"/>
  <c r="C174" i="58"/>
  <c r="J174" i="58" s="1"/>
  <c r="F173" i="58"/>
  <c r="Q176" i="11"/>
  <c r="T177" i="11"/>
  <c r="N177" i="11"/>
  <c r="D178" i="11"/>
  <c r="W178" i="11" s="1"/>
  <c r="K177" i="11"/>
  <c r="J177" i="11"/>
  <c r="A177" i="11" s="1"/>
  <c r="I177" i="11"/>
  <c r="H177" i="11"/>
  <c r="G177" i="11"/>
  <c r="F177" i="11"/>
  <c r="S178" i="11"/>
  <c r="P177" i="11"/>
  <c r="O177" i="11" s="1"/>
  <c r="R177" i="11"/>
  <c r="U177" i="11" l="1"/>
  <c r="V177" i="11"/>
  <c r="M177" i="11"/>
  <c r="L178" i="11"/>
  <c r="C175" i="58"/>
  <c r="J175" i="58" s="1"/>
  <c r="F174" i="58"/>
  <c r="N178" i="11"/>
  <c r="T178" i="11"/>
  <c r="K178" i="11"/>
  <c r="J178" i="11"/>
  <c r="I178" i="11"/>
  <c r="H178" i="11"/>
  <c r="G178" i="11"/>
  <c r="F178" i="11"/>
  <c r="D179" i="11"/>
  <c r="W179" i="11" s="1"/>
  <c r="Q177" i="11"/>
  <c r="P178" i="11"/>
  <c r="O178" i="11" s="1"/>
  <c r="A178" i="11"/>
  <c r="R178" i="11"/>
  <c r="S179" i="11"/>
  <c r="U178" i="11" l="1"/>
  <c r="V178" i="11"/>
  <c r="M178" i="11"/>
  <c r="L179" i="11"/>
  <c r="F175" i="58"/>
  <c r="C176" i="58"/>
  <c r="J176" i="58" s="1"/>
  <c r="T179" i="11"/>
  <c r="N179" i="11"/>
  <c r="D180" i="11"/>
  <c r="W180" i="11" s="1"/>
  <c r="K179" i="11"/>
  <c r="J179" i="11"/>
  <c r="A179" i="11" s="1"/>
  <c r="I179" i="11"/>
  <c r="H179" i="11"/>
  <c r="G179" i="11"/>
  <c r="F179" i="11"/>
  <c r="Q178" i="11"/>
  <c r="P179" i="11"/>
  <c r="O179" i="11" s="1"/>
  <c r="R179" i="11"/>
  <c r="S180" i="11"/>
  <c r="U179" i="11" l="1"/>
  <c r="V179" i="11"/>
  <c r="M179" i="11"/>
  <c r="L180" i="11"/>
  <c r="F176" i="58"/>
  <c r="C177" i="58"/>
  <c r="J177" i="58" s="1"/>
  <c r="T180" i="11"/>
  <c r="N180" i="11"/>
  <c r="K180" i="11"/>
  <c r="J180" i="11"/>
  <c r="I180" i="11"/>
  <c r="H180" i="11"/>
  <c r="G180" i="11"/>
  <c r="F180" i="11"/>
  <c r="D181" i="11"/>
  <c r="W181" i="11" s="1"/>
  <c r="P180" i="11"/>
  <c r="O180" i="11" s="1"/>
  <c r="R180" i="11"/>
  <c r="A180" i="11"/>
  <c r="S181" i="11"/>
  <c r="Q179" i="11"/>
  <c r="U180" i="11" l="1"/>
  <c r="V180" i="11"/>
  <c r="M180" i="11"/>
  <c r="L181" i="11"/>
  <c r="C178" i="58"/>
  <c r="J178" i="58" s="1"/>
  <c r="F177" i="58"/>
  <c r="T181" i="11"/>
  <c r="N181" i="11"/>
  <c r="D182" i="11"/>
  <c r="W182" i="11" s="1"/>
  <c r="K181" i="11"/>
  <c r="J181" i="11"/>
  <c r="A181" i="11" s="1"/>
  <c r="I181" i="11"/>
  <c r="H181" i="11"/>
  <c r="G181" i="11"/>
  <c r="F181" i="11"/>
  <c r="P181" i="11"/>
  <c r="O181" i="11" s="1"/>
  <c r="R181" i="11"/>
  <c r="S182" i="11"/>
  <c r="Q180" i="11"/>
  <c r="U181" i="11" l="1"/>
  <c r="V181" i="11"/>
  <c r="M181" i="11"/>
  <c r="L182" i="11"/>
  <c r="C179" i="58"/>
  <c r="J179" i="58" s="1"/>
  <c r="F178" i="58"/>
  <c r="T182" i="11"/>
  <c r="N182" i="11"/>
  <c r="Q181" i="11"/>
  <c r="K182" i="11"/>
  <c r="J182" i="11"/>
  <c r="A182" i="11" s="1"/>
  <c r="I182" i="11"/>
  <c r="H182" i="11"/>
  <c r="G182" i="11"/>
  <c r="F182" i="11"/>
  <c r="D183" i="11"/>
  <c r="W183" i="11" s="1"/>
  <c r="P182" i="11"/>
  <c r="O182" i="11" s="1"/>
  <c r="R182" i="11"/>
  <c r="S183" i="11"/>
  <c r="U182" i="11" l="1"/>
  <c r="V182" i="11"/>
  <c r="M182" i="11"/>
  <c r="L183" i="11"/>
  <c r="C180" i="58"/>
  <c r="J180" i="58" s="1"/>
  <c r="F179" i="58"/>
  <c r="T183" i="11"/>
  <c r="N183" i="11"/>
  <c r="D184" i="11"/>
  <c r="W184" i="11" s="1"/>
  <c r="K183" i="11"/>
  <c r="J183" i="11"/>
  <c r="A183" i="11" s="1"/>
  <c r="I183" i="11"/>
  <c r="H183" i="11"/>
  <c r="G183" i="11"/>
  <c r="F183" i="11"/>
  <c r="R183" i="11"/>
  <c r="P183" i="11"/>
  <c r="O183" i="11" s="1"/>
  <c r="S184" i="11"/>
  <c r="Q182" i="11"/>
  <c r="U183" i="11" l="1"/>
  <c r="V183" i="11"/>
  <c r="M183" i="11"/>
  <c r="L184" i="11"/>
  <c r="C181" i="58"/>
  <c r="J181" i="58" s="1"/>
  <c r="F180" i="58"/>
  <c r="T184" i="11"/>
  <c r="N184" i="11"/>
  <c r="K184" i="11"/>
  <c r="J184" i="11"/>
  <c r="A184" i="11" s="1"/>
  <c r="I184" i="11"/>
  <c r="H184" i="11"/>
  <c r="G184" i="11"/>
  <c r="F184" i="11"/>
  <c r="D185" i="11"/>
  <c r="W185" i="11" s="1"/>
  <c r="S185" i="11"/>
  <c r="P184" i="11"/>
  <c r="O184" i="11" s="1"/>
  <c r="R184" i="11"/>
  <c r="Q183" i="11"/>
  <c r="U184" i="11" l="1"/>
  <c r="V184" i="11"/>
  <c r="M184" i="11"/>
  <c r="L185" i="11"/>
  <c r="F181" i="58"/>
  <c r="C182" i="58"/>
  <c r="J182" i="58" s="1"/>
  <c r="T185" i="11"/>
  <c r="N185" i="11"/>
  <c r="D186" i="11"/>
  <c r="W186" i="11" s="1"/>
  <c r="K185" i="11"/>
  <c r="J185" i="11"/>
  <c r="A185" i="11" s="1"/>
  <c r="I185" i="11"/>
  <c r="H185" i="11"/>
  <c r="G185" i="11"/>
  <c r="F185" i="11"/>
  <c r="Q184" i="11"/>
  <c r="S186" i="11"/>
  <c r="P185" i="11"/>
  <c r="O185" i="11" s="1"/>
  <c r="R185" i="11"/>
  <c r="U185" i="11" l="1"/>
  <c r="V185" i="11"/>
  <c r="M185" i="11"/>
  <c r="L186" i="11"/>
  <c r="F182" i="58"/>
  <c r="C183" i="58"/>
  <c r="J183" i="58" s="1"/>
  <c r="T186" i="11"/>
  <c r="N186" i="11"/>
  <c r="K186" i="11"/>
  <c r="J186" i="11"/>
  <c r="I186" i="11"/>
  <c r="H186" i="11"/>
  <c r="G186" i="11"/>
  <c r="F186" i="11"/>
  <c r="D187" i="11"/>
  <c r="W187" i="11" s="1"/>
  <c r="A186" i="11"/>
  <c r="P186" i="11"/>
  <c r="O186" i="11" s="1"/>
  <c r="R186" i="11"/>
  <c r="Q185" i="11"/>
  <c r="S187" i="11"/>
  <c r="U186" i="11" l="1"/>
  <c r="V186" i="11"/>
  <c r="M186" i="11"/>
  <c r="L187" i="11"/>
  <c r="C184" i="58"/>
  <c r="J184" i="58" s="1"/>
  <c r="F183" i="58"/>
  <c r="T187" i="11"/>
  <c r="N187" i="11"/>
  <c r="D188" i="11"/>
  <c r="W188" i="11" s="1"/>
  <c r="K187" i="11"/>
  <c r="J187" i="11"/>
  <c r="A187" i="11" s="1"/>
  <c r="I187" i="11"/>
  <c r="H187" i="11"/>
  <c r="G187" i="11"/>
  <c r="F187" i="11"/>
  <c r="R187" i="11"/>
  <c r="P187" i="11"/>
  <c r="O187" i="11" s="1"/>
  <c r="S188" i="11"/>
  <c r="Q186" i="11"/>
  <c r="U187" i="11" l="1"/>
  <c r="V187" i="11"/>
  <c r="M187" i="11"/>
  <c r="L188" i="11"/>
  <c r="C185" i="58"/>
  <c r="J185" i="58" s="1"/>
  <c r="F184" i="58"/>
  <c r="T188" i="11"/>
  <c r="N188" i="11"/>
  <c r="K188" i="11"/>
  <c r="J188" i="11"/>
  <c r="A188" i="11" s="1"/>
  <c r="I188" i="11"/>
  <c r="H188" i="11"/>
  <c r="G188" i="11"/>
  <c r="F188" i="11"/>
  <c r="D189" i="11"/>
  <c r="W189" i="11" s="1"/>
  <c r="Q187" i="11"/>
  <c r="P188" i="11"/>
  <c r="O188" i="11" s="1"/>
  <c r="R188" i="11"/>
  <c r="S189" i="11"/>
  <c r="U188" i="11" l="1"/>
  <c r="V188" i="11"/>
  <c r="M188" i="11"/>
  <c r="L189" i="11"/>
  <c r="F185" i="58"/>
  <c r="C186" i="58"/>
  <c r="J186" i="58" s="1"/>
  <c r="T189" i="11"/>
  <c r="N189" i="11"/>
  <c r="D190" i="11"/>
  <c r="W190" i="11" s="1"/>
  <c r="K189" i="11"/>
  <c r="J189" i="11"/>
  <c r="A189" i="11" s="1"/>
  <c r="I189" i="11"/>
  <c r="H189" i="11"/>
  <c r="G189" i="11"/>
  <c r="F189" i="11"/>
  <c r="Q188" i="11"/>
  <c r="P189" i="11"/>
  <c r="O189" i="11" s="1"/>
  <c r="R189" i="11"/>
  <c r="S190" i="11"/>
  <c r="U189" i="11" l="1"/>
  <c r="V189" i="11"/>
  <c r="M189" i="11"/>
  <c r="L190" i="11"/>
  <c r="F186" i="58"/>
  <c r="C187" i="58"/>
  <c r="J187" i="58" s="1"/>
  <c r="T190" i="11"/>
  <c r="N190" i="11"/>
  <c r="K190" i="11"/>
  <c r="J190" i="11"/>
  <c r="A190" i="11" s="1"/>
  <c r="I190" i="11"/>
  <c r="H190" i="11"/>
  <c r="G190" i="11"/>
  <c r="F190" i="11"/>
  <c r="D191" i="11"/>
  <c r="W191" i="11" s="1"/>
  <c r="Q189" i="11"/>
  <c r="S191" i="11"/>
  <c r="P190" i="11"/>
  <c r="O190" i="11" s="1"/>
  <c r="R190" i="11"/>
  <c r="U190" i="11" l="1"/>
  <c r="V190" i="11"/>
  <c r="M190" i="11"/>
  <c r="L191" i="11"/>
  <c r="C188" i="58"/>
  <c r="J188" i="58" s="1"/>
  <c r="F187" i="58"/>
  <c r="T191" i="11"/>
  <c r="N191" i="11"/>
  <c r="D192" i="11"/>
  <c r="W192" i="11" s="1"/>
  <c r="K191" i="11"/>
  <c r="J191" i="11"/>
  <c r="A191" i="11" s="1"/>
  <c r="I191" i="11"/>
  <c r="H191" i="11"/>
  <c r="G191" i="11"/>
  <c r="F191" i="11"/>
  <c r="Q190" i="11"/>
  <c r="S192" i="11"/>
  <c r="R191" i="11"/>
  <c r="P191" i="11"/>
  <c r="O191" i="11" s="1"/>
  <c r="U191" i="11" l="1"/>
  <c r="V191" i="11"/>
  <c r="M191" i="11"/>
  <c r="L192" i="11"/>
  <c r="C189" i="58"/>
  <c r="J189" i="58" s="1"/>
  <c r="F188" i="58"/>
  <c r="T192" i="11"/>
  <c r="N192" i="11"/>
  <c r="Q191" i="11"/>
  <c r="K192" i="11"/>
  <c r="J192" i="11"/>
  <c r="A192" i="11" s="1"/>
  <c r="I192" i="11"/>
  <c r="H192" i="11"/>
  <c r="G192" i="11"/>
  <c r="F192" i="11"/>
  <c r="D193" i="11"/>
  <c r="W193" i="11" s="1"/>
  <c r="S193" i="11"/>
  <c r="P192" i="11"/>
  <c r="O192" i="11" s="1"/>
  <c r="R192" i="11"/>
  <c r="U192" i="11" l="1"/>
  <c r="V192" i="11"/>
  <c r="M192" i="11"/>
  <c r="L193" i="11"/>
  <c r="C190" i="58"/>
  <c r="J190" i="58" s="1"/>
  <c r="F189" i="58"/>
  <c r="T193" i="11"/>
  <c r="N193" i="11"/>
  <c r="D194" i="11"/>
  <c r="W194" i="11" s="1"/>
  <c r="K193" i="11"/>
  <c r="J193" i="11"/>
  <c r="A193" i="11" s="1"/>
  <c r="I193" i="11"/>
  <c r="H193" i="11"/>
  <c r="G193" i="11"/>
  <c r="F193" i="11"/>
  <c r="Q192" i="11"/>
  <c r="S194" i="11"/>
  <c r="P193" i="11"/>
  <c r="O193" i="11" s="1"/>
  <c r="R193" i="11"/>
  <c r="U193" i="11" l="1"/>
  <c r="V193" i="11"/>
  <c r="M193" i="11"/>
  <c r="L194" i="11"/>
  <c r="C191" i="58"/>
  <c r="J191" i="58" s="1"/>
  <c r="F190" i="58"/>
  <c r="T194" i="11"/>
  <c r="N194" i="11"/>
  <c r="K194" i="11"/>
  <c r="J194" i="11"/>
  <c r="I194" i="11"/>
  <c r="H194" i="11"/>
  <c r="G194" i="11"/>
  <c r="F194" i="11"/>
  <c r="D195" i="11"/>
  <c r="W195" i="11" s="1"/>
  <c r="Q193" i="11"/>
  <c r="S195" i="11"/>
  <c r="R194" i="11"/>
  <c r="P194" i="11"/>
  <c r="O194" i="11" s="1"/>
  <c r="A194" i="11"/>
  <c r="U194" i="11" l="1"/>
  <c r="V194" i="11"/>
  <c r="M194" i="11"/>
  <c r="L195" i="11"/>
  <c r="C192" i="58"/>
  <c r="J192" i="58" s="1"/>
  <c r="F191" i="58"/>
  <c r="T195" i="11"/>
  <c r="N195" i="11"/>
  <c r="D196" i="11"/>
  <c r="W196" i="11" s="1"/>
  <c r="K195" i="11"/>
  <c r="J195" i="11"/>
  <c r="A195" i="11" s="1"/>
  <c r="I195" i="11"/>
  <c r="H195" i="11"/>
  <c r="G195" i="11"/>
  <c r="F195" i="11"/>
  <c r="R195" i="11"/>
  <c r="P195" i="11"/>
  <c r="O195" i="11" s="1"/>
  <c r="Q194" i="11"/>
  <c r="S196" i="11"/>
  <c r="U195" i="11" l="1"/>
  <c r="V195" i="11"/>
  <c r="M195" i="11"/>
  <c r="L196" i="11"/>
  <c r="C193" i="58"/>
  <c r="J193" i="58" s="1"/>
  <c r="F192" i="58"/>
  <c r="T196" i="11"/>
  <c r="N196" i="11"/>
  <c r="Q195" i="11"/>
  <c r="K196" i="11"/>
  <c r="J196" i="11"/>
  <c r="A196" i="11" s="1"/>
  <c r="I196" i="11"/>
  <c r="H196" i="11"/>
  <c r="G196" i="11"/>
  <c r="F196" i="11"/>
  <c r="D197" i="11"/>
  <c r="W197" i="11" s="1"/>
  <c r="S197" i="11"/>
  <c r="P196" i="11"/>
  <c r="O196" i="11" s="1"/>
  <c r="R196" i="11"/>
  <c r="U196" i="11" l="1"/>
  <c r="V196" i="11"/>
  <c r="M196" i="11"/>
  <c r="L197" i="11"/>
  <c r="C194" i="58"/>
  <c r="J194" i="58" s="1"/>
  <c r="F193" i="58"/>
  <c r="Q196" i="11"/>
  <c r="T197" i="11"/>
  <c r="N197" i="11"/>
  <c r="D198" i="11"/>
  <c r="W198" i="11" s="1"/>
  <c r="K197" i="11"/>
  <c r="J197" i="11"/>
  <c r="A197" i="11" s="1"/>
  <c r="I197" i="11"/>
  <c r="H197" i="11"/>
  <c r="G197" i="11"/>
  <c r="F197" i="11"/>
  <c r="S198" i="11"/>
  <c r="P197" i="11"/>
  <c r="O197" i="11" s="1"/>
  <c r="R197" i="11"/>
  <c r="U197" i="11" l="1"/>
  <c r="V197" i="11"/>
  <c r="M197" i="11"/>
  <c r="L198" i="11"/>
  <c r="C195" i="58"/>
  <c r="J195" i="58" s="1"/>
  <c r="F194" i="58"/>
  <c r="T198" i="11"/>
  <c r="N198" i="11"/>
  <c r="K198" i="11"/>
  <c r="J198" i="11"/>
  <c r="A198" i="11" s="1"/>
  <c r="I198" i="11"/>
  <c r="H198" i="11"/>
  <c r="G198" i="11"/>
  <c r="F198" i="11"/>
  <c r="D199" i="11"/>
  <c r="W199" i="11" s="1"/>
  <c r="R198" i="11"/>
  <c r="P198" i="11"/>
  <c r="O198" i="11" s="1"/>
  <c r="Q197" i="11"/>
  <c r="S199" i="11"/>
  <c r="U198" i="11" l="1"/>
  <c r="V198" i="11"/>
  <c r="M198" i="11"/>
  <c r="L199" i="11"/>
  <c r="C196" i="58"/>
  <c r="J196" i="58" s="1"/>
  <c r="F195" i="58"/>
  <c r="Q198" i="11"/>
  <c r="T199" i="11"/>
  <c r="N199" i="11"/>
  <c r="D200" i="11"/>
  <c r="W200" i="11" s="1"/>
  <c r="K199" i="11"/>
  <c r="J199" i="11"/>
  <c r="A199" i="11" s="1"/>
  <c r="I199" i="11"/>
  <c r="H199" i="11"/>
  <c r="G199" i="11"/>
  <c r="F199" i="11"/>
  <c r="S200" i="11"/>
  <c r="R199" i="11"/>
  <c r="P199" i="11"/>
  <c r="O199" i="11" s="1"/>
  <c r="U199" i="11" l="1"/>
  <c r="V199" i="11"/>
  <c r="M199" i="11"/>
  <c r="L200" i="11"/>
  <c r="C197" i="58"/>
  <c r="J197" i="58" s="1"/>
  <c r="F196" i="58"/>
  <c r="T200" i="11"/>
  <c r="N200" i="11"/>
  <c r="K200" i="11"/>
  <c r="J200" i="11"/>
  <c r="I200" i="11"/>
  <c r="H200" i="11"/>
  <c r="G200" i="11"/>
  <c r="F200" i="11"/>
  <c r="D201" i="11"/>
  <c r="W201" i="11" s="1"/>
  <c r="S201" i="11"/>
  <c r="Q199" i="11"/>
  <c r="P200" i="11"/>
  <c r="O200" i="11" s="1"/>
  <c r="R200" i="11"/>
  <c r="A200" i="11"/>
  <c r="U200" i="11" l="1"/>
  <c r="V200" i="11"/>
  <c r="M200" i="11"/>
  <c r="L201" i="11"/>
  <c r="C198" i="58"/>
  <c r="J198" i="58" s="1"/>
  <c r="F197" i="58"/>
  <c r="T201" i="11"/>
  <c r="N201" i="11"/>
  <c r="Q200" i="11"/>
  <c r="D202" i="11"/>
  <c r="W202" i="11" s="1"/>
  <c r="K201" i="11"/>
  <c r="J201" i="11"/>
  <c r="A201" i="11" s="1"/>
  <c r="I201" i="11"/>
  <c r="H201" i="11"/>
  <c r="G201" i="11"/>
  <c r="F201" i="11"/>
  <c r="S202" i="11"/>
  <c r="P201" i="11"/>
  <c r="O201" i="11" s="1"/>
  <c r="R201" i="11"/>
  <c r="U201" i="11" l="1"/>
  <c r="V201" i="11"/>
  <c r="M201" i="11"/>
  <c r="L202" i="11"/>
  <c r="F198" i="58"/>
  <c r="C199" i="58"/>
  <c r="J199" i="58" s="1"/>
  <c r="T202" i="11"/>
  <c r="N202" i="11"/>
  <c r="K202" i="11"/>
  <c r="J202" i="11"/>
  <c r="I202" i="11"/>
  <c r="H202" i="11"/>
  <c r="G202" i="11"/>
  <c r="F202" i="11"/>
  <c r="D203" i="11"/>
  <c r="W203" i="11" s="1"/>
  <c r="A202" i="11"/>
  <c r="R202" i="11"/>
  <c r="P202" i="11"/>
  <c r="O202" i="11" s="1"/>
  <c r="Q201" i="11"/>
  <c r="S203" i="11"/>
  <c r="U202" i="11" l="1"/>
  <c r="V202" i="11"/>
  <c r="M202" i="11"/>
  <c r="L203" i="11"/>
  <c r="C200" i="58"/>
  <c r="J200" i="58" s="1"/>
  <c r="F199" i="58"/>
  <c r="T203" i="11"/>
  <c r="N203" i="11"/>
  <c r="D204" i="11"/>
  <c r="W204" i="11" s="1"/>
  <c r="K203" i="11"/>
  <c r="J203" i="11"/>
  <c r="A203" i="11" s="1"/>
  <c r="I203" i="11"/>
  <c r="H203" i="11"/>
  <c r="G203" i="11"/>
  <c r="F203" i="11"/>
  <c r="S204" i="11"/>
  <c r="R203" i="11"/>
  <c r="P203" i="11"/>
  <c r="O203" i="11" s="1"/>
  <c r="Q202" i="11"/>
  <c r="U203" i="11" l="1"/>
  <c r="V203" i="11"/>
  <c r="M203" i="11"/>
  <c r="L204" i="11"/>
  <c r="C201" i="58"/>
  <c r="J201" i="58" s="1"/>
  <c r="F200" i="58"/>
  <c r="T204" i="11"/>
  <c r="N204" i="11"/>
  <c r="K204" i="11"/>
  <c r="J204" i="11"/>
  <c r="A204" i="11" s="1"/>
  <c r="I204" i="11"/>
  <c r="H204" i="11"/>
  <c r="G204" i="11"/>
  <c r="F204" i="11"/>
  <c r="D205" i="11"/>
  <c r="W205" i="11" s="1"/>
  <c r="Q203" i="11"/>
  <c r="S205" i="11"/>
  <c r="P204" i="11"/>
  <c r="O204" i="11" s="1"/>
  <c r="R204" i="11"/>
  <c r="U204" i="11" l="1"/>
  <c r="V204" i="11"/>
  <c r="M204" i="11"/>
  <c r="L205" i="11"/>
  <c r="F201" i="58"/>
  <c r="C202" i="58"/>
  <c r="J202" i="58" s="1"/>
  <c r="T205" i="11"/>
  <c r="N205" i="11"/>
  <c r="D206" i="11"/>
  <c r="W206" i="11" s="1"/>
  <c r="K205" i="11"/>
  <c r="J205" i="11"/>
  <c r="A205" i="11" s="1"/>
  <c r="I205" i="11"/>
  <c r="H205" i="11"/>
  <c r="G205" i="11"/>
  <c r="F205" i="11"/>
  <c r="Q204" i="11"/>
  <c r="S206" i="11"/>
  <c r="P205" i="11"/>
  <c r="O205" i="11" s="1"/>
  <c r="R205" i="11"/>
  <c r="U205" i="11" l="1"/>
  <c r="V205" i="11"/>
  <c r="M205" i="11"/>
  <c r="L206" i="11"/>
  <c r="F202" i="58"/>
  <c r="C203" i="58"/>
  <c r="J203" i="58" s="1"/>
  <c r="T206" i="11"/>
  <c r="N206" i="11"/>
  <c r="K206" i="11"/>
  <c r="J206" i="11"/>
  <c r="A206" i="11" s="1"/>
  <c r="I206" i="11"/>
  <c r="H206" i="11"/>
  <c r="G206" i="11"/>
  <c r="F206" i="11"/>
  <c r="D207" i="11"/>
  <c r="W207" i="11" s="1"/>
  <c r="Q205" i="11"/>
  <c r="S207" i="11"/>
  <c r="R206" i="11"/>
  <c r="P206" i="11"/>
  <c r="O206" i="11" s="1"/>
  <c r="U206" i="11" l="1"/>
  <c r="V206" i="11"/>
  <c r="M206" i="11"/>
  <c r="L207" i="11"/>
  <c r="C204" i="58"/>
  <c r="J204" i="58" s="1"/>
  <c r="F203" i="58"/>
  <c r="T207" i="11"/>
  <c r="N207" i="11"/>
  <c r="D208" i="11"/>
  <c r="W208" i="11" s="1"/>
  <c r="K207" i="11"/>
  <c r="J207" i="11"/>
  <c r="A207" i="11" s="1"/>
  <c r="I207" i="11"/>
  <c r="H207" i="11"/>
  <c r="G207" i="11"/>
  <c r="F207" i="11"/>
  <c r="Q206" i="11"/>
  <c r="R207" i="11"/>
  <c r="P207" i="11"/>
  <c r="O207" i="11" s="1"/>
  <c r="S208" i="11"/>
  <c r="U207" i="11" l="1"/>
  <c r="V207" i="11"/>
  <c r="M207" i="11"/>
  <c r="L208" i="11"/>
  <c r="C205" i="58"/>
  <c r="J205" i="58" s="1"/>
  <c r="F204" i="58"/>
  <c r="T208" i="11"/>
  <c r="N208" i="11"/>
  <c r="K208" i="11"/>
  <c r="J208" i="11"/>
  <c r="I208" i="11"/>
  <c r="H208" i="11"/>
  <c r="G208" i="11"/>
  <c r="F208" i="11"/>
  <c r="D209" i="11"/>
  <c r="W209" i="11" s="1"/>
  <c r="P208" i="11"/>
  <c r="O208" i="11" s="1"/>
  <c r="R208" i="11"/>
  <c r="A208" i="11"/>
  <c r="Q207" i="11"/>
  <c r="S209" i="11"/>
  <c r="U208" i="11" l="1"/>
  <c r="V208" i="11"/>
  <c r="M208" i="11"/>
  <c r="L209" i="11"/>
  <c r="F205" i="58"/>
  <c r="C206" i="58"/>
  <c r="J206" i="58" s="1"/>
  <c r="T209" i="11"/>
  <c r="N209" i="11"/>
  <c r="D210" i="11"/>
  <c r="W210" i="11" s="1"/>
  <c r="K209" i="11"/>
  <c r="J209" i="11"/>
  <c r="A209" i="11" s="1"/>
  <c r="I209" i="11"/>
  <c r="H209" i="11"/>
  <c r="G209" i="11"/>
  <c r="F209" i="11"/>
  <c r="Q208" i="11"/>
  <c r="S210" i="11"/>
  <c r="P209" i="11"/>
  <c r="O209" i="11" s="1"/>
  <c r="R209" i="11"/>
  <c r="U209" i="11" l="1"/>
  <c r="V209" i="11"/>
  <c r="M209" i="11"/>
  <c r="L210" i="11"/>
  <c r="C207" i="58"/>
  <c r="J207" i="58" s="1"/>
  <c r="F206" i="58"/>
  <c r="T210" i="11"/>
  <c r="N210" i="11"/>
  <c r="K210" i="11"/>
  <c r="J210" i="11"/>
  <c r="A210" i="11" s="1"/>
  <c r="I210" i="11"/>
  <c r="H210" i="11"/>
  <c r="G210" i="11"/>
  <c r="F210" i="11"/>
  <c r="D211" i="11"/>
  <c r="W211" i="11" s="1"/>
  <c r="Q209" i="11"/>
  <c r="R210" i="11"/>
  <c r="P210" i="11"/>
  <c r="O210" i="11" s="1"/>
  <c r="S211" i="11"/>
  <c r="U210" i="11" l="1"/>
  <c r="V210" i="11"/>
  <c r="M210" i="11"/>
  <c r="L211" i="11"/>
  <c r="C208" i="58"/>
  <c r="J208" i="58" s="1"/>
  <c r="F207" i="58"/>
  <c r="T211" i="11"/>
  <c r="N211" i="11"/>
  <c r="D212" i="11"/>
  <c r="W212" i="11" s="1"/>
  <c r="K211" i="11"/>
  <c r="J211" i="11"/>
  <c r="A211" i="11" s="1"/>
  <c r="I211" i="11"/>
  <c r="H211" i="11"/>
  <c r="G211" i="11"/>
  <c r="F211" i="11"/>
  <c r="R211" i="11"/>
  <c r="P211" i="11"/>
  <c r="O211" i="11" s="1"/>
  <c r="S212" i="11"/>
  <c r="Q210" i="11"/>
  <c r="U211" i="11" l="1"/>
  <c r="V211" i="11"/>
  <c r="M211" i="11"/>
  <c r="L212" i="11"/>
  <c r="C209" i="58"/>
  <c r="J209" i="58" s="1"/>
  <c r="F208" i="58"/>
  <c r="T212" i="11"/>
  <c r="N212" i="11"/>
  <c r="K212" i="11"/>
  <c r="J212" i="11"/>
  <c r="A212" i="11" s="1"/>
  <c r="I212" i="11"/>
  <c r="H212" i="11"/>
  <c r="G212" i="11"/>
  <c r="F212" i="11"/>
  <c r="D213" i="11"/>
  <c r="W213" i="11" s="1"/>
  <c r="S213" i="11"/>
  <c r="P212" i="11"/>
  <c r="O212" i="11" s="1"/>
  <c r="R212" i="11"/>
  <c r="Q211" i="11"/>
  <c r="U212" i="11" l="1"/>
  <c r="V212" i="11"/>
  <c r="M212" i="11"/>
  <c r="L213" i="11"/>
  <c r="F209" i="58"/>
  <c r="C210" i="58"/>
  <c r="J210" i="58" s="1"/>
  <c r="T213" i="11"/>
  <c r="N213" i="11"/>
  <c r="D214" i="11"/>
  <c r="W214" i="11" s="1"/>
  <c r="K213" i="11"/>
  <c r="J213" i="11"/>
  <c r="A213" i="11" s="1"/>
  <c r="I213" i="11"/>
  <c r="H213" i="11"/>
  <c r="G213" i="11"/>
  <c r="F213" i="11"/>
  <c r="Q212" i="11"/>
  <c r="S214" i="11"/>
  <c r="P213" i="11"/>
  <c r="O213" i="11" s="1"/>
  <c r="R213" i="11"/>
  <c r="U213" i="11" l="1"/>
  <c r="V213" i="11"/>
  <c r="M213" i="11"/>
  <c r="L214" i="11"/>
  <c r="F210" i="58"/>
  <c r="C211" i="58"/>
  <c r="J211" i="58" s="1"/>
  <c r="T214" i="11"/>
  <c r="N214" i="11"/>
  <c r="K214" i="11"/>
  <c r="J214" i="11"/>
  <c r="A214" i="11" s="1"/>
  <c r="I214" i="11"/>
  <c r="H214" i="11"/>
  <c r="G214" i="11"/>
  <c r="F214" i="11"/>
  <c r="D215" i="11"/>
  <c r="W215" i="11" s="1"/>
  <c r="S215" i="11"/>
  <c r="Q213" i="11"/>
  <c r="P214" i="11"/>
  <c r="O214" i="11" s="1"/>
  <c r="R214" i="11"/>
  <c r="U214" i="11" l="1"/>
  <c r="V214" i="11"/>
  <c r="M214" i="11"/>
  <c r="L215" i="11"/>
  <c r="C212" i="58"/>
  <c r="J212" i="58" s="1"/>
  <c r="F211" i="58"/>
  <c r="T215" i="11"/>
  <c r="N215" i="11"/>
  <c r="D216" i="11"/>
  <c r="W216" i="11" s="1"/>
  <c r="K215" i="11"/>
  <c r="J215" i="11"/>
  <c r="A215" i="11" s="1"/>
  <c r="I215" i="11"/>
  <c r="H215" i="11"/>
  <c r="G215" i="11"/>
  <c r="F215" i="11"/>
  <c r="S216" i="11"/>
  <c r="Q214" i="11"/>
  <c r="R215" i="11"/>
  <c r="P215" i="11"/>
  <c r="O215" i="11" s="1"/>
  <c r="U215" i="11" l="1"/>
  <c r="V215" i="11"/>
  <c r="M215" i="11"/>
  <c r="L216" i="11"/>
  <c r="C213" i="58"/>
  <c r="J213" i="58" s="1"/>
  <c r="F212" i="58"/>
  <c r="T216" i="11"/>
  <c r="N216" i="11"/>
  <c r="Q215" i="11"/>
  <c r="K216" i="11"/>
  <c r="J216" i="11"/>
  <c r="A216" i="11" s="1"/>
  <c r="I216" i="11"/>
  <c r="H216" i="11"/>
  <c r="G216" i="11"/>
  <c r="F216" i="11"/>
  <c r="D217" i="11"/>
  <c r="W217" i="11" s="1"/>
  <c r="P216" i="11"/>
  <c r="O216" i="11" s="1"/>
  <c r="R216" i="11"/>
  <c r="S217" i="11"/>
  <c r="U216" i="11" l="1"/>
  <c r="V216" i="11"/>
  <c r="M216" i="11"/>
  <c r="L217" i="11"/>
  <c r="C214" i="58"/>
  <c r="J214" i="58" s="1"/>
  <c r="F213" i="58"/>
  <c r="Q216" i="11"/>
  <c r="T217" i="11"/>
  <c r="N217" i="11"/>
  <c r="D218" i="11"/>
  <c r="W218" i="11" s="1"/>
  <c r="K217" i="11"/>
  <c r="J217" i="11"/>
  <c r="A217" i="11" s="1"/>
  <c r="I217" i="11"/>
  <c r="H217" i="11"/>
  <c r="G217" i="11"/>
  <c r="F217" i="11"/>
  <c r="P217" i="11"/>
  <c r="O217" i="11" s="1"/>
  <c r="R217" i="11"/>
  <c r="S218" i="11"/>
  <c r="U217" i="11" l="1"/>
  <c r="V217" i="11"/>
  <c r="M217" i="11"/>
  <c r="L218" i="11"/>
  <c r="C215" i="58"/>
  <c r="J215" i="58" s="1"/>
  <c r="F214" i="58"/>
  <c r="Q217" i="11"/>
  <c r="T218" i="11"/>
  <c r="N218" i="11"/>
  <c r="K218" i="11"/>
  <c r="J218" i="11"/>
  <c r="A218" i="11" s="1"/>
  <c r="I218" i="11"/>
  <c r="H218" i="11"/>
  <c r="G218" i="11"/>
  <c r="F218" i="11"/>
  <c r="D219" i="11"/>
  <c r="W219" i="11" s="1"/>
  <c r="S219" i="11"/>
  <c r="P218" i="11"/>
  <c r="O218" i="11" s="1"/>
  <c r="R218" i="11"/>
  <c r="U218" i="11" l="1"/>
  <c r="V218" i="11"/>
  <c r="M218" i="11"/>
  <c r="L219" i="11"/>
  <c r="C216" i="58"/>
  <c r="J216" i="58" s="1"/>
  <c r="F215" i="58"/>
  <c r="Q218" i="11"/>
  <c r="T219" i="11"/>
  <c r="N219" i="11"/>
  <c r="D220" i="11"/>
  <c r="W220" i="11" s="1"/>
  <c r="K219" i="11"/>
  <c r="J219" i="11"/>
  <c r="A219" i="11" s="1"/>
  <c r="I219" i="11"/>
  <c r="H219" i="11"/>
  <c r="G219" i="11"/>
  <c r="F219" i="11"/>
  <c r="S220" i="11"/>
  <c r="R219" i="11"/>
  <c r="P219" i="11"/>
  <c r="O219" i="11" s="1"/>
  <c r="U219" i="11" l="1"/>
  <c r="V219" i="11"/>
  <c r="M219" i="11"/>
  <c r="L220" i="11"/>
  <c r="C217" i="58"/>
  <c r="J217" i="58" s="1"/>
  <c r="F216" i="58"/>
  <c r="T220" i="11"/>
  <c r="N220" i="11"/>
  <c r="Q219" i="11"/>
  <c r="K220" i="11"/>
  <c r="J220" i="11"/>
  <c r="A220" i="11" s="1"/>
  <c r="I220" i="11"/>
  <c r="H220" i="11"/>
  <c r="G220" i="11"/>
  <c r="F220" i="11"/>
  <c r="D221" i="11"/>
  <c r="W221" i="11" s="1"/>
  <c r="P220" i="11"/>
  <c r="O220" i="11" s="1"/>
  <c r="R220" i="11"/>
  <c r="S221" i="11"/>
  <c r="U220" i="11" l="1"/>
  <c r="V220" i="11"/>
  <c r="M220" i="11"/>
  <c r="L221" i="11"/>
  <c r="C218" i="58"/>
  <c r="J218" i="58" s="1"/>
  <c r="F217" i="58"/>
  <c r="T221" i="11"/>
  <c r="N221" i="11"/>
  <c r="D222" i="11"/>
  <c r="W222" i="11" s="1"/>
  <c r="K221" i="11"/>
  <c r="J221" i="11"/>
  <c r="A221" i="11" s="1"/>
  <c r="I221" i="11"/>
  <c r="H221" i="11"/>
  <c r="G221" i="11"/>
  <c r="F221" i="11"/>
  <c r="S222" i="11"/>
  <c r="P221" i="11"/>
  <c r="O221" i="11" s="1"/>
  <c r="R221" i="11"/>
  <c r="Q220" i="11"/>
  <c r="U221" i="11" l="1"/>
  <c r="V221" i="11"/>
  <c r="M221" i="11"/>
  <c r="L222" i="11"/>
  <c r="C219" i="58"/>
  <c r="J219" i="58" s="1"/>
  <c r="F218" i="58"/>
  <c r="T222" i="11"/>
  <c r="N222" i="11"/>
  <c r="K222" i="11"/>
  <c r="J222" i="11"/>
  <c r="A222" i="11" s="1"/>
  <c r="I222" i="11"/>
  <c r="H222" i="11"/>
  <c r="G222" i="11"/>
  <c r="F222" i="11"/>
  <c r="D223" i="11"/>
  <c r="W223" i="11" s="1"/>
  <c r="P222" i="11"/>
  <c r="O222" i="11" s="1"/>
  <c r="R222" i="11"/>
  <c r="Q221" i="11"/>
  <c r="S223" i="11"/>
  <c r="U222" i="11" l="1"/>
  <c r="V222" i="11"/>
  <c r="M222" i="11"/>
  <c r="L223" i="11"/>
  <c r="F219" i="58"/>
  <c r="C220" i="58"/>
  <c r="J220" i="58" s="1"/>
  <c r="T223" i="11"/>
  <c r="N223" i="11"/>
  <c r="D224" i="11"/>
  <c r="W224" i="11" s="1"/>
  <c r="K223" i="11"/>
  <c r="J223" i="11"/>
  <c r="A223" i="11" s="1"/>
  <c r="I223" i="11"/>
  <c r="H223" i="11"/>
  <c r="G223" i="11"/>
  <c r="F223" i="11"/>
  <c r="S224" i="11"/>
  <c r="R223" i="11"/>
  <c r="P223" i="11"/>
  <c r="O223" i="11" s="1"/>
  <c r="Q222" i="11"/>
  <c r="U223" i="11" l="1"/>
  <c r="V223" i="11"/>
  <c r="M223" i="11"/>
  <c r="L224" i="11"/>
  <c r="C221" i="58"/>
  <c r="J221" i="58" s="1"/>
  <c r="F220" i="58"/>
  <c r="T224" i="11"/>
  <c r="N224" i="11"/>
  <c r="K224" i="11"/>
  <c r="J224" i="11"/>
  <c r="A224" i="11" s="1"/>
  <c r="I224" i="11"/>
  <c r="H224" i="11"/>
  <c r="G224" i="11"/>
  <c r="F224" i="11"/>
  <c r="D225" i="11"/>
  <c r="W225" i="11" s="1"/>
  <c r="Q223" i="11"/>
  <c r="P224" i="11"/>
  <c r="O224" i="11" s="1"/>
  <c r="R224" i="11"/>
  <c r="S225" i="11"/>
  <c r="U224" i="11" l="1"/>
  <c r="V224" i="11"/>
  <c r="M224" i="11"/>
  <c r="L225" i="11"/>
  <c r="C222" i="58"/>
  <c r="J222" i="58" s="1"/>
  <c r="F221" i="58"/>
  <c r="T225" i="11"/>
  <c r="N225" i="11"/>
  <c r="D226" i="11"/>
  <c r="W226" i="11" s="1"/>
  <c r="K225" i="11"/>
  <c r="J225" i="11"/>
  <c r="A225" i="11" s="1"/>
  <c r="I225" i="11"/>
  <c r="H225" i="11"/>
  <c r="G225" i="11"/>
  <c r="F225" i="11"/>
  <c r="Q224" i="11"/>
  <c r="P225" i="11"/>
  <c r="O225" i="11" s="1"/>
  <c r="R225" i="11"/>
  <c r="S226" i="11"/>
  <c r="U225" i="11" l="1"/>
  <c r="V225" i="11"/>
  <c r="M225" i="11"/>
  <c r="L226" i="11"/>
  <c r="C223" i="58"/>
  <c r="J223" i="58" s="1"/>
  <c r="F222" i="58"/>
  <c r="T226" i="11"/>
  <c r="N226" i="11"/>
  <c r="K226" i="11"/>
  <c r="J226" i="11"/>
  <c r="I226" i="11"/>
  <c r="H226" i="11"/>
  <c r="G226" i="11"/>
  <c r="F226" i="11"/>
  <c r="D227" i="11"/>
  <c r="W227" i="11" s="1"/>
  <c r="P226" i="11"/>
  <c r="O226" i="11" s="1"/>
  <c r="R226" i="11"/>
  <c r="A226" i="11"/>
  <c r="S227" i="11"/>
  <c r="Q225" i="11"/>
  <c r="U226" i="11" l="1"/>
  <c r="V226" i="11"/>
  <c r="M226" i="11"/>
  <c r="L227" i="11"/>
  <c r="F223" i="58"/>
  <c r="C224" i="58"/>
  <c r="J224" i="58" s="1"/>
  <c r="Q226" i="11"/>
  <c r="T227" i="11"/>
  <c r="N227" i="11"/>
  <c r="D228" i="11"/>
  <c r="W228" i="11" s="1"/>
  <c r="K227" i="11"/>
  <c r="J227" i="11"/>
  <c r="A227" i="11" s="1"/>
  <c r="I227" i="11"/>
  <c r="H227" i="11"/>
  <c r="G227" i="11"/>
  <c r="F227" i="11"/>
  <c r="R227" i="11"/>
  <c r="P227" i="11"/>
  <c r="O227" i="11" s="1"/>
  <c r="S228" i="11"/>
  <c r="U227" i="11" l="1"/>
  <c r="V227" i="11"/>
  <c r="M227" i="11"/>
  <c r="L228" i="11"/>
  <c r="C225" i="58"/>
  <c r="J225" i="58" s="1"/>
  <c r="F224" i="58"/>
  <c r="T228" i="11"/>
  <c r="N228" i="11"/>
  <c r="Q227" i="11"/>
  <c r="K228" i="11"/>
  <c r="J228" i="11"/>
  <c r="A228" i="11" s="1"/>
  <c r="I228" i="11"/>
  <c r="H228" i="11"/>
  <c r="G228" i="11"/>
  <c r="F228" i="11"/>
  <c r="D229" i="11"/>
  <c r="W229" i="11" s="1"/>
  <c r="S229" i="11"/>
  <c r="P228" i="11"/>
  <c r="O228" i="11" s="1"/>
  <c r="R228" i="11"/>
  <c r="U228" i="11" l="1"/>
  <c r="V228" i="11"/>
  <c r="M228" i="11"/>
  <c r="L229" i="11"/>
  <c r="C226" i="58"/>
  <c r="J226" i="58" s="1"/>
  <c r="F225" i="58"/>
  <c r="T229" i="11"/>
  <c r="N229" i="11"/>
  <c r="D230" i="11"/>
  <c r="W230" i="11" s="1"/>
  <c r="K229" i="11"/>
  <c r="J229" i="11"/>
  <c r="A229" i="11" s="1"/>
  <c r="I229" i="11"/>
  <c r="H229" i="11"/>
  <c r="G229" i="11"/>
  <c r="F229" i="11"/>
  <c r="Q228" i="11"/>
  <c r="S230" i="11"/>
  <c r="P229" i="11"/>
  <c r="O229" i="11" s="1"/>
  <c r="R229" i="11"/>
  <c r="U229" i="11" l="1"/>
  <c r="V229" i="11"/>
  <c r="M229" i="11"/>
  <c r="L230" i="11"/>
  <c r="C227" i="58"/>
  <c r="J227" i="58" s="1"/>
  <c r="F226" i="58"/>
  <c r="T230" i="11"/>
  <c r="N230" i="11"/>
  <c r="K230" i="11"/>
  <c r="J230" i="11"/>
  <c r="A230" i="11" s="1"/>
  <c r="I230" i="11"/>
  <c r="H230" i="11"/>
  <c r="G230" i="11"/>
  <c r="F230" i="11"/>
  <c r="D231" i="11"/>
  <c r="W231" i="11" s="1"/>
  <c r="S231" i="11"/>
  <c r="Q229" i="11"/>
  <c r="P230" i="11"/>
  <c r="O230" i="11" s="1"/>
  <c r="R230" i="11"/>
  <c r="U230" i="11" l="1"/>
  <c r="V230" i="11"/>
  <c r="M230" i="11"/>
  <c r="L231" i="11"/>
  <c r="F227" i="58"/>
  <c r="C228" i="58"/>
  <c r="J228" i="58" s="1"/>
  <c r="T231" i="11"/>
  <c r="N231" i="11"/>
  <c r="D232" i="11"/>
  <c r="W232" i="11" s="1"/>
  <c r="K231" i="11"/>
  <c r="J231" i="11"/>
  <c r="A231" i="11" s="1"/>
  <c r="I231" i="11"/>
  <c r="H231" i="11"/>
  <c r="G231" i="11"/>
  <c r="F231" i="11"/>
  <c r="S232" i="11"/>
  <c r="Q230" i="11"/>
  <c r="R231" i="11"/>
  <c r="P231" i="11"/>
  <c r="O231" i="11" s="1"/>
  <c r="U231" i="11" l="1"/>
  <c r="V231" i="11"/>
  <c r="M231" i="11"/>
  <c r="L232" i="11"/>
  <c r="F228" i="58"/>
  <c r="C229" i="58"/>
  <c r="J229" i="58" s="1"/>
  <c r="T232" i="11"/>
  <c r="N232" i="11"/>
  <c r="Q231" i="11"/>
  <c r="K232" i="11"/>
  <c r="J232" i="11"/>
  <c r="A232" i="11" s="1"/>
  <c r="I232" i="11"/>
  <c r="H232" i="11"/>
  <c r="G232" i="11"/>
  <c r="F232" i="11"/>
  <c r="D233" i="11"/>
  <c r="W233" i="11" s="1"/>
  <c r="P232" i="11"/>
  <c r="O232" i="11" s="1"/>
  <c r="R232" i="11"/>
  <c r="S233" i="11"/>
  <c r="U232" i="11" l="1"/>
  <c r="V232" i="11"/>
  <c r="M232" i="11"/>
  <c r="L233" i="11"/>
  <c r="F229" i="58"/>
  <c r="C230" i="58"/>
  <c r="J230" i="58" s="1"/>
  <c r="T233" i="11"/>
  <c r="N233" i="11"/>
  <c r="Q232" i="11"/>
  <c r="D234" i="11"/>
  <c r="W234" i="11" s="1"/>
  <c r="K233" i="11"/>
  <c r="J233" i="11"/>
  <c r="I233" i="11"/>
  <c r="H233" i="11"/>
  <c r="G233" i="11"/>
  <c r="F233" i="11"/>
  <c r="P233" i="11"/>
  <c r="O233" i="11" s="1"/>
  <c r="A233" i="11"/>
  <c r="R233" i="11"/>
  <c r="S234" i="11"/>
  <c r="U233" i="11" l="1"/>
  <c r="V233" i="11"/>
  <c r="M233" i="11"/>
  <c r="L234" i="11"/>
  <c r="C231" i="58"/>
  <c r="J231" i="58" s="1"/>
  <c r="F230" i="58"/>
  <c r="Q233" i="11"/>
  <c r="T234" i="11"/>
  <c r="N234" i="11"/>
  <c r="K234" i="11"/>
  <c r="J234" i="11"/>
  <c r="A234" i="11" s="1"/>
  <c r="I234" i="11"/>
  <c r="H234" i="11"/>
  <c r="G234" i="11"/>
  <c r="F234" i="11"/>
  <c r="D235" i="11"/>
  <c r="W235" i="11" s="1"/>
  <c r="R234" i="11"/>
  <c r="P234" i="11"/>
  <c r="O234" i="11" s="1"/>
  <c r="S235" i="11"/>
  <c r="U234" i="11" l="1"/>
  <c r="V234" i="11"/>
  <c r="M234" i="11"/>
  <c r="L235" i="11"/>
  <c r="C232" i="58"/>
  <c r="J232" i="58" s="1"/>
  <c r="F231" i="58"/>
  <c r="T235" i="11"/>
  <c r="N235" i="11"/>
  <c r="D236" i="11"/>
  <c r="W236" i="11" s="1"/>
  <c r="K235" i="11"/>
  <c r="J235" i="11"/>
  <c r="A235" i="11" s="1"/>
  <c r="I235" i="11"/>
  <c r="H235" i="11"/>
  <c r="G235" i="11"/>
  <c r="F235" i="11"/>
  <c r="Q234" i="11"/>
  <c r="R235" i="11"/>
  <c r="P235" i="11"/>
  <c r="O235" i="11" s="1"/>
  <c r="S236" i="11"/>
  <c r="U235" i="11" l="1"/>
  <c r="V235" i="11"/>
  <c r="M235" i="11"/>
  <c r="L236" i="11"/>
  <c r="C233" i="58"/>
  <c r="J233" i="58" s="1"/>
  <c r="F232" i="58"/>
  <c r="T236" i="11"/>
  <c r="N236" i="11"/>
  <c r="Q235" i="11"/>
  <c r="K236" i="11"/>
  <c r="J236" i="11"/>
  <c r="A236" i="11" s="1"/>
  <c r="I236" i="11"/>
  <c r="H236" i="11"/>
  <c r="G236" i="11"/>
  <c r="F236" i="11"/>
  <c r="D237" i="11"/>
  <c r="W237" i="11" s="1"/>
  <c r="P236" i="11"/>
  <c r="O236" i="11" s="1"/>
  <c r="R236" i="11"/>
  <c r="S237" i="11"/>
  <c r="U236" i="11" l="1"/>
  <c r="V236" i="11"/>
  <c r="M236" i="11"/>
  <c r="L237" i="11"/>
  <c r="C234" i="58"/>
  <c r="J234" i="58" s="1"/>
  <c r="F233" i="58"/>
  <c r="T237" i="11"/>
  <c r="N237" i="11"/>
  <c r="D238" i="11"/>
  <c r="W238" i="11" s="1"/>
  <c r="K237" i="11"/>
  <c r="J237" i="11"/>
  <c r="I237" i="11"/>
  <c r="H237" i="11"/>
  <c r="G237" i="11"/>
  <c r="F237" i="11"/>
  <c r="P237" i="11"/>
  <c r="O237" i="11" s="1"/>
  <c r="A237" i="11"/>
  <c r="R237" i="11"/>
  <c r="S238" i="11"/>
  <c r="Q236" i="11"/>
  <c r="U237" i="11" l="1"/>
  <c r="V237" i="11"/>
  <c r="M237" i="11"/>
  <c r="L238" i="11"/>
  <c r="C235" i="58"/>
  <c r="J235" i="58" s="1"/>
  <c r="F234" i="58"/>
  <c r="T238" i="11"/>
  <c r="N238" i="11"/>
  <c r="K238" i="11"/>
  <c r="J238" i="11"/>
  <c r="A238" i="11" s="1"/>
  <c r="I238" i="11"/>
  <c r="H238" i="11"/>
  <c r="G238" i="11"/>
  <c r="F238" i="11"/>
  <c r="D239" i="11"/>
  <c r="W239" i="11" s="1"/>
  <c r="Q237" i="11"/>
  <c r="S239" i="11"/>
  <c r="P238" i="11"/>
  <c r="O238" i="11" s="1"/>
  <c r="R238" i="11"/>
  <c r="U238" i="11" l="1"/>
  <c r="V238" i="11"/>
  <c r="M238" i="11"/>
  <c r="L239" i="11"/>
  <c r="F235" i="58"/>
  <c r="C236" i="58"/>
  <c r="J236" i="58" s="1"/>
  <c r="T239" i="11"/>
  <c r="N239" i="11"/>
  <c r="D240" i="11"/>
  <c r="W240" i="11" s="1"/>
  <c r="K239" i="11"/>
  <c r="J239" i="11"/>
  <c r="A239" i="11" s="1"/>
  <c r="I239" i="11"/>
  <c r="H239" i="11"/>
  <c r="G239" i="11"/>
  <c r="F239" i="11"/>
  <c r="Q238" i="11"/>
  <c r="S240" i="11"/>
  <c r="R239" i="11"/>
  <c r="P239" i="11"/>
  <c r="O239" i="11" s="1"/>
  <c r="U239" i="11" l="1"/>
  <c r="V239" i="11"/>
  <c r="M239" i="11"/>
  <c r="L240" i="11"/>
  <c r="F236" i="58"/>
  <c r="C237" i="58"/>
  <c r="J237" i="58" s="1"/>
  <c r="T240" i="11"/>
  <c r="N240" i="11"/>
  <c r="K240" i="11"/>
  <c r="J240" i="11"/>
  <c r="I240" i="11"/>
  <c r="H240" i="11"/>
  <c r="G240" i="11"/>
  <c r="F240" i="11"/>
  <c r="D241" i="11"/>
  <c r="W241" i="11" s="1"/>
  <c r="Q239" i="11"/>
  <c r="S241" i="11"/>
  <c r="P240" i="11"/>
  <c r="O240" i="11" s="1"/>
  <c r="R240" i="11"/>
  <c r="A240" i="11"/>
  <c r="U240" i="11" l="1"/>
  <c r="V240" i="11"/>
  <c r="M240" i="11"/>
  <c r="L241" i="11"/>
  <c r="C238" i="58"/>
  <c r="J238" i="58" s="1"/>
  <c r="F237" i="58"/>
  <c r="T241" i="11"/>
  <c r="N241" i="11"/>
  <c r="D242" i="11"/>
  <c r="W242" i="11" s="1"/>
  <c r="K241" i="11"/>
  <c r="J241" i="11"/>
  <c r="A241" i="11" s="1"/>
  <c r="I241" i="11"/>
  <c r="H241" i="11"/>
  <c r="G241" i="11"/>
  <c r="F241" i="11"/>
  <c r="S242" i="11"/>
  <c r="Q240" i="11"/>
  <c r="P241" i="11"/>
  <c r="O241" i="11" s="1"/>
  <c r="R241" i="11"/>
  <c r="U241" i="11" l="1"/>
  <c r="V241" i="11"/>
  <c r="M241" i="11"/>
  <c r="L242" i="11"/>
  <c r="C239" i="58"/>
  <c r="J239" i="58" s="1"/>
  <c r="F238" i="58"/>
  <c r="Q241" i="11"/>
  <c r="T242" i="11"/>
  <c r="N242" i="11"/>
  <c r="K242" i="11"/>
  <c r="J242" i="11"/>
  <c r="A242" i="11" s="1"/>
  <c r="I242" i="11"/>
  <c r="H242" i="11"/>
  <c r="G242" i="11"/>
  <c r="F242" i="11"/>
  <c r="D243" i="11"/>
  <c r="W243" i="11" s="1"/>
  <c r="R242" i="11"/>
  <c r="P242" i="11"/>
  <c r="O242" i="11" s="1"/>
  <c r="S243" i="11"/>
  <c r="U242" i="11" l="1"/>
  <c r="V242" i="11"/>
  <c r="M242" i="11"/>
  <c r="L243" i="11"/>
  <c r="C240" i="58"/>
  <c r="J240" i="58" s="1"/>
  <c r="F239" i="58"/>
  <c r="T243" i="11"/>
  <c r="N243" i="11"/>
  <c r="D244" i="11"/>
  <c r="W244" i="11" s="1"/>
  <c r="K243" i="11"/>
  <c r="J243" i="11"/>
  <c r="A243" i="11" s="1"/>
  <c r="I243" i="11"/>
  <c r="H243" i="11"/>
  <c r="G243" i="11"/>
  <c r="F243" i="11"/>
  <c r="Q242" i="11"/>
  <c r="R243" i="11"/>
  <c r="P243" i="11"/>
  <c r="O243" i="11" s="1"/>
  <c r="S244" i="11"/>
  <c r="U243" i="11" l="1"/>
  <c r="V243" i="11"/>
  <c r="M243" i="11"/>
  <c r="L244" i="11"/>
  <c r="C241" i="58"/>
  <c r="J241" i="58" s="1"/>
  <c r="F240" i="58"/>
  <c r="T244" i="11"/>
  <c r="N244" i="11"/>
  <c r="Q243" i="11"/>
  <c r="K244" i="11"/>
  <c r="J244" i="11"/>
  <c r="A244" i="11" s="1"/>
  <c r="I244" i="11"/>
  <c r="H244" i="11"/>
  <c r="G244" i="11"/>
  <c r="F244" i="11"/>
  <c r="D245" i="11"/>
  <c r="W245" i="11" s="1"/>
  <c r="S245" i="11"/>
  <c r="P244" i="11"/>
  <c r="O244" i="11" s="1"/>
  <c r="R244" i="11"/>
  <c r="U244" i="11" l="1"/>
  <c r="V244" i="11"/>
  <c r="M244" i="11"/>
  <c r="L245" i="11"/>
  <c r="F241" i="58"/>
  <c r="C242" i="58"/>
  <c r="J242" i="58" s="1"/>
  <c r="T245" i="11"/>
  <c r="N245" i="11"/>
  <c r="Q244" i="11"/>
  <c r="D246" i="11"/>
  <c r="W246" i="11" s="1"/>
  <c r="K245" i="11"/>
  <c r="J245" i="11"/>
  <c r="A245" i="11" s="1"/>
  <c r="I245" i="11"/>
  <c r="H245" i="11"/>
  <c r="G245" i="11"/>
  <c r="F245" i="11"/>
  <c r="S246" i="11"/>
  <c r="P245" i="11"/>
  <c r="O245" i="11" s="1"/>
  <c r="R245" i="11"/>
  <c r="U245" i="11" l="1"/>
  <c r="V245" i="11"/>
  <c r="M245" i="11"/>
  <c r="L246" i="11"/>
  <c r="F242" i="58"/>
  <c r="C243" i="58"/>
  <c r="J243" i="58" s="1"/>
  <c r="T246" i="11"/>
  <c r="N246" i="11"/>
  <c r="K246" i="11"/>
  <c r="J246" i="11"/>
  <c r="A246" i="11" s="1"/>
  <c r="I246" i="11"/>
  <c r="H246" i="11"/>
  <c r="G246" i="11"/>
  <c r="F246" i="11"/>
  <c r="D247" i="11"/>
  <c r="W247" i="11" s="1"/>
  <c r="P246" i="11"/>
  <c r="O246" i="11" s="1"/>
  <c r="R246" i="11"/>
  <c r="Q245" i="11"/>
  <c r="S247" i="11"/>
  <c r="U246" i="11" l="1"/>
  <c r="V246" i="11"/>
  <c r="M246" i="11"/>
  <c r="L247" i="11"/>
  <c r="F243" i="58"/>
  <c r="C244" i="58"/>
  <c r="J244" i="58" s="1"/>
  <c r="T247" i="11"/>
  <c r="N247" i="11"/>
  <c r="D248" i="11"/>
  <c r="W248" i="11" s="1"/>
  <c r="K247" i="11"/>
  <c r="J247" i="11"/>
  <c r="A247" i="11" s="1"/>
  <c r="I247" i="11"/>
  <c r="H247" i="11"/>
  <c r="G247" i="11"/>
  <c r="F247" i="11"/>
  <c r="R247" i="11"/>
  <c r="P247" i="11"/>
  <c r="O247" i="11" s="1"/>
  <c r="S248" i="11"/>
  <c r="Q246" i="11"/>
  <c r="U247" i="11" l="1"/>
  <c r="V247" i="11"/>
  <c r="M247" i="11"/>
  <c r="L248" i="11"/>
  <c r="F244" i="58"/>
  <c r="C245" i="58"/>
  <c r="J245" i="58" s="1"/>
  <c r="T248" i="11"/>
  <c r="N248" i="11"/>
  <c r="K248" i="11"/>
  <c r="J248" i="11"/>
  <c r="A248" i="11" s="1"/>
  <c r="I248" i="11"/>
  <c r="H248" i="11"/>
  <c r="G248" i="11"/>
  <c r="F248" i="11"/>
  <c r="D249" i="11"/>
  <c r="W249" i="11" s="1"/>
  <c r="S249" i="11"/>
  <c r="P248" i="11"/>
  <c r="O248" i="11" s="1"/>
  <c r="R248" i="11"/>
  <c r="Q247" i="11"/>
  <c r="U248" i="11" l="1"/>
  <c r="V248" i="11"/>
  <c r="M248" i="11"/>
  <c r="L249" i="11"/>
  <c r="C246" i="58"/>
  <c r="J246" i="58" s="1"/>
  <c r="F245" i="58"/>
  <c r="T249" i="11"/>
  <c r="N249" i="11"/>
  <c r="D250" i="11"/>
  <c r="W250" i="11" s="1"/>
  <c r="K249" i="11"/>
  <c r="J249" i="11"/>
  <c r="A249" i="11" s="1"/>
  <c r="I249" i="11"/>
  <c r="H249" i="11"/>
  <c r="G249" i="11"/>
  <c r="F249" i="11"/>
  <c r="P249" i="11"/>
  <c r="O249" i="11" s="1"/>
  <c r="R249" i="11"/>
  <c r="Q248" i="11"/>
  <c r="S250" i="11"/>
  <c r="U249" i="11" l="1"/>
  <c r="V249" i="11"/>
  <c r="M249" i="11"/>
  <c r="L250" i="11"/>
  <c r="F246" i="58"/>
  <c r="C247" i="58"/>
  <c r="J247" i="58" s="1"/>
  <c r="T250" i="11"/>
  <c r="N250" i="11"/>
  <c r="Q249" i="11"/>
  <c r="K250" i="11"/>
  <c r="J250" i="11"/>
  <c r="A250" i="11" s="1"/>
  <c r="I250" i="11"/>
  <c r="H250" i="11"/>
  <c r="G250" i="11"/>
  <c r="F250" i="11"/>
  <c r="D251" i="11"/>
  <c r="W251" i="11" s="1"/>
  <c r="P250" i="11"/>
  <c r="O250" i="11" s="1"/>
  <c r="R250" i="11"/>
  <c r="S251" i="11"/>
  <c r="U250" i="11" l="1"/>
  <c r="V250" i="11"/>
  <c r="M250" i="11"/>
  <c r="L251" i="11"/>
  <c r="C248" i="58"/>
  <c r="J248" i="58" s="1"/>
  <c r="F247" i="58"/>
  <c r="T251" i="11"/>
  <c r="N251" i="11"/>
  <c r="D252" i="11"/>
  <c r="W252" i="11" s="1"/>
  <c r="K251" i="11"/>
  <c r="J251" i="11"/>
  <c r="A251" i="11" s="1"/>
  <c r="I251" i="11"/>
  <c r="H251" i="11"/>
  <c r="G251" i="11"/>
  <c r="F251" i="11"/>
  <c r="Q250" i="11"/>
  <c r="R251" i="11"/>
  <c r="P251" i="11"/>
  <c r="O251" i="11" s="1"/>
  <c r="S252" i="11"/>
  <c r="U251" i="11" l="1"/>
  <c r="V251" i="11"/>
  <c r="M251" i="11"/>
  <c r="L252" i="11"/>
  <c r="F248" i="58"/>
  <c r="C249" i="58"/>
  <c r="J249" i="58" s="1"/>
  <c r="T252" i="11"/>
  <c r="N252" i="11"/>
  <c r="K252" i="11"/>
  <c r="J252" i="11"/>
  <c r="A252" i="11" s="1"/>
  <c r="I252" i="11"/>
  <c r="H252" i="11"/>
  <c r="G252" i="11"/>
  <c r="F252" i="11"/>
  <c r="D253" i="11"/>
  <c r="W253" i="11" s="1"/>
  <c r="S253" i="11"/>
  <c r="P252" i="11"/>
  <c r="O252" i="11" s="1"/>
  <c r="R252" i="11"/>
  <c r="Q251" i="11"/>
  <c r="U252" i="11" l="1"/>
  <c r="V252" i="11"/>
  <c r="M252" i="11"/>
  <c r="L253" i="11"/>
  <c r="F249" i="58"/>
  <c r="C250" i="58"/>
  <c r="J250" i="58" s="1"/>
  <c r="T253" i="11"/>
  <c r="N253" i="11"/>
  <c r="D254" i="11"/>
  <c r="W254" i="11" s="1"/>
  <c r="K253" i="11"/>
  <c r="J253" i="11"/>
  <c r="A253" i="11" s="1"/>
  <c r="I253" i="11"/>
  <c r="H253" i="11"/>
  <c r="G253" i="11"/>
  <c r="F253" i="11"/>
  <c r="P253" i="11"/>
  <c r="O253" i="11" s="1"/>
  <c r="R253" i="11"/>
  <c r="Q252" i="11"/>
  <c r="S254" i="11"/>
  <c r="U253" i="11" l="1"/>
  <c r="V253" i="11"/>
  <c r="M253" i="11"/>
  <c r="L254" i="11"/>
  <c r="F250" i="58"/>
  <c r="C251" i="58"/>
  <c r="J251" i="58" s="1"/>
  <c r="T254" i="11"/>
  <c r="N254" i="11"/>
  <c r="Q253" i="11"/>
  <c r="K254" i="11"/>
  <c r="J254" i="11"/>
  <c r="A254" i="11" s="1"/>
  <c r="I254" i="11"/>
  <c r="H254" i="11"/>
  <c r="G254" i="11"/>
  <c r="F254" i="11"/>
  <c r="D255" i="11"/>
  <c r="W255" i="11" s="1"/>
  <c r="S255" i="11"/>
  <c r="P254" i="11"/>
  <c r="O254" i="11" s="1"/>
  <c r="R254" i="11"/>
  <c r="U254" i="11" l="1"/>
  <c r="V254" i="11"/>
  <c r="M254" i="11"/>
  <c r="L255" i="11"/>
  <c r="F251" i="58"/>
  <c r="C252" i="58"/>
  <c r="J252" i="58" s="1"/>
  <c r="T255" i="11"/>
  <c r="N255" i="11"/>
  <c r="D256" i="11"/>
  <c r="W256" i="11" s="1"/>
  <c r="K255" i="11"/>
  <c r="J255" i="11"/>
  <c r="A255" i="11" s="1"/>
  <c r="I255" i="11"/>
  <c r="H255" i="11"/>
  <c r="G255" i="11"/>
  <c r="F255" i="11"/>
  <c r="Q254" i="11"/>
  <c r="R255" i="11"/>
  <c r="P255" i="11"/>
  <c r="O255" i="11" s="1"/>
  <c r="S256" i="11"/>
  <c r="U255" i="11" l="1"/>
  <c r="V255" i="11"/>
  <c r="M255" i="11"/>
  <c r="L256" i="11"/>
  <c r="C253" i="58"/>
  <c r="J253" i="58" s="1"/>
  <c r="F252" i="58"/>
  <c r="T256" i="11"/>
  <c r="N256" i="11"/>
  <c r="K256" i="11"/>
  <c r="J256" i="11"/>
  <c r="I256" i="11"/>
  <c r="H256" i="11"/>
  <c r="G256" i="11"/>
  <c r="F256" i="11"/>
  <c r="D257" i="11"/>
  <c r="W257" i="11" s="1"/>
  <c r="Q255" i="11"/>
  <c r="S257" i="11"/>
  <c r="P256" i="11"/>
  <c r="O256" i="11" s="1"/>
  <c r="R256" i="11"/>
  <c r="A256" i="11"/>
  <c r="U256" i="11" l="1"/>
  <c r="V256" i="11"/>
  <c r="M256" i="11"/>
  <c r="L257" i="11"/>
  <c r="C254" i="58"/>
  <c r="J254" i="58" s="1"/>
  <c r="F253" i="58"/>
  <c r="T257" i="11"/>
  <c r="N257" i="11"/>
  <c r="D258" i="11"/>
  <c r="W258" i="11" s="1"/>
  <c r="K257" i="11"/>
  <c r="J257" i="11"/>
  <c r="A257" i="11" s="1"/>
  <c r="I257" i="11"/>
  <c r="H257" i="11"/>
  <c r="G257" i="11"/>
  <c r="F257" i="11"/>
  <c r="S258" i="11"/>
  <c r="Q256" i="11"/>
  <c r="P257" i="11"/>
  <c r="O257" i="11" s="1"/>
  <c r="R257" i="11"/>
  <c r="U257" i="11" l="1"/>
  <c r="V257" i="11"/>
  <c r="M257" i="11"/>
  <c r="L258" i="11"/>
  <c r="F254" i="58"/>
  <c r="C255" i="58"/>
  <c r="J255" i="58" s="1"/>
  <c r="Q257" i="11"/>
  <c r="T258" i="11"/>
  <c r="N258" i="11"/>
  <c r="K258" i="11"/>
  <c r="J258" i="11"/>
  <c r="A258" i="11" s="1"/>
  <c r="I258" i="11"/>
  <c r="H258" i="11"/>
  <c r="G258" i="11"/>
  <c r="F258" i="11"/>
  <c r="D259" i="11"/>
  <c r="W259" i="11" s="1"/>
  <c r="P258" i="11"/>
  <c r="O258" i="11" s="1"/>
  <c r="R258" i="11"/>
  <c r="S259" i="11"/>
  <c r="U258" i="11" l="1"/>
  <c r="V258" i="11"/>
  <c r="M258" i="11"/>
  <c r="L259" i="11"/>
  <c r="F255" i="58"/>
  <c r="C256" i="58"/>
  <c r="J256" i="58" s="1"/>
  <c r="Q258" i="11"/>
  <c r="T259" i="11"/>
  <c r="N259" i="11"/>
  <c r="D260" i="11"/>
  <c r="W260" i="11" s="1"/>
  <c r="K259" i="11"/>
  <c r="J259" i="11"/>
  <c r="A259" i="11" s="1"/>
  <c r="I259" i="11"/>
  <c r="H259" i="11"/>
  <c r="G259" i="11"/>
  <c r="F259" i="11"/>
  <c r="R259" i="11"/>
  <c r="P259" i="11"/>
  <c r="O259" i="11" s="1"/>
  <c r="S260" i="11"/>
  <c r="U259" i="11" l="1"/>
  <c r="V259" i="11"/>
  <c r="M259" i="11"/>
  <c r="L260" i="11"/>
  <c r="F256" i="58"/>
  <c r="C257" i="58"/>
  <c r="J257" i="58" s="1"/>
  <c r="T260" i="11"/>
  <c r="N260" i="11"/>
  <c r="K260" i="11"/>
  <c r="J260" i="11"/>
  <c r="A260" i="11" s="1"/>
  <c r="I260" i="11"/>
  <c r="H260" i="11"/>
  <c r="G260" i="11"/>
  <c r="F260" i="11"/>
  <c r="D261" i="11"/>
  <c r="W261" i="11" s="1"/>
  <c r="Q259" i="11"/>
  <c r="P260" i="11"/>
  <c r="O260" i="11" s="1"/>
  <c r="R260" i="11"/>
  <c r="S261" i="11"/>
  <c r="U260" i="11" l="1"/>
  <c r="V260" i="11"/>
  <c r="M260" i="11"/>
  <c r="L261" i="11"/>
  <c r="F257" i="58"/>
  <c r="C258" i="58"/>
  <c r="J258" i="58" s="1"/>
  <c r="Q260" i="11"/>
  <c r="T261" i="11"/>
  <c r="N261" i="11"/>
  <c r="D262" i="11"/>
  <c r="W262" i="11" s="1"/>
  <c r="K261" i="11"/>
  <c r="J261" i="11"/>
  <c r="A261" i="11" s="1"/>
  <c r="I261" i="11"/>
  <c r="H261" i="11"/>
  <c r="G261" i="11"/>
  <c r="F261" i="11"/>
  <c r="P261" i="11"/>
  <c r="O261" i="11" s="1"/>
  <c r="R261" i="11"/>
  <c r="S262" i="11"/>
  <c r="U261" i="11" l="1"/>
  <c r="V261" i="11"/>
  <c r="M261" i="11"/>
  <c r="L262" i="11"/>
  <c r="C259" i="58"/>
  <c r="J259" i="58" s="1"/>
  <c r="F258" i="58"/>
  <c r="T262" i="11"/>
  <c r="N262" i="11"/>
  <c r="Q261" i="11"/>
  <c r="K262" i="11"/>
  <c r="J262" i="11"/>
  <c r="A262" i="11" s="1"/>
  <c r="I262" i="11"/>
  <c r="H262" i="11"/>
  <c r="G262" i="11"/>
  <c r="F262" i="11"/>
  <c r="D263" i="11"/>
  <c r="W263" i="11" s="1"/>
  <c r="R262" i="11"/>
  <c r="P262" i="11"/>
  <c r="O262" i="11" s="1"/>
  <c r="S263" i="11"/>
  <c r="U262" i="11" l="1"/>
  <c r="V262" i="11"/>
  <c r="M262" i="11"/>
  <c r="L263" i="11"/>
  <c r="F259" i="58"/>
  <c r="C260" i="58"/>
  <c r="J260" i="58" s="1"/>
  <c r="T263" i="11"/>
  <c r="N263" i="11"/>
  <c r="Q262" i="11"/>
  <c r="D264" i="11"/>
  <c r="W264" i="11" s="1"/>
  <c r="K263" i="11"/>
  <c r="J263" i="11"/>
  <c r="I263" i="11"/>
  <c r="H263" i="11"/>
  <c r="G263" i="11"/>
  <c r="F263" i="11"/>
  <c r="S264" i="11"/>
  <c r="R263" i="11"/>
  <c r="P263" i="11"/>
  <c r="O263" i="11" s="1"/>
  <c r="A263" i="11"/>
  <c r="U263" i="11" l="1"/>
  <c r="V263" i="11"/>
  <c r="M263" i="11"/>
  <c r="L264" i="11"/>
  <c r="C261" i="58"/>
  <c r="J261" i="58" s="1"/>
  <c r="F260" i="58"/>
  <c r="T264" i="11"/>
  <c r="N264" i="11"/>
  <c r="K264" i="11"/>
  <c r="J264" i="11"/>
  <c r="I264" i="11"/>
  <c r="H264" i="11"/>
  <c r="G264" i="11"/>
  <c r="F264" i="11"/>
  <c r="D265" i="11"/>
  <c r="W265" i="11" s="1"/>
  <c r="Q263" i="11"/>
  <c r="S265" i="11"/>
  <c r="P264" i="11"/>
  <c r="O264" i="11" s="1"/>
  <c r="R264" i="11"/>
  <c r="A264" i="11"/>
  <c r="U264" i="11" l="1"/>
  <c r="V264" i="11"/>
  <c r="M264" i="11"/>
  <c r="L265" i="11"/>
  <c r="F261" i="58"/>
  <c r="C262" i="58"/>
  <c r="J262" i="58" s="1"/>
  <c r="T265" i="11"/>
  <c r="N265" i="11"/>
  <c r="D266" i="11"/>
  <c r="W266" i="11" s="1"/>
  <c r="K265" i="11"/>
  <c r="J265" i="11"/>
  <c r="A265" i="11" s="1"/>
  <c r="I265" i="11"/>
  <c r="H265" i="11"/>
  <c r="G265" i="11"/>
  <c r="F265" i="11"/>
  <c r="Q264" i="11"/>
  <c r="S266" i="11"/>
  <c r="P265" i="11"/>
  <c r="O265" i="11" s="1"/>
  <c r="R265" i="11"/>
  <c r="U265" i="11" l="1"/>
  <c r="V265" i="11"/>
  <c r="M265" i="11"/>
  <c r="L266" i="11"/>
  <c r="F262" i="58"/>
  <c r="C263" i="58"/>
  <c r="J263" i="58" s="1"/>
  <c r="T266" i="11"/>
  <c r="N266" i="11"/>
  <c r="K266" i="11"/>
  <c r="J266" i="11"/>
  <c r="A266" i="11" s="1"/>
  <c r="I266" i="11"/>
  <c r="H266" i="11"/>
  <c r="G266" i="11"/>
  <c r="F266" i="11"/>
  <c r="D267" i="11"/>
  <c r="W267" i="11" s="1"/>
  <c r="Q265" i="11"/>
  <c r="R266" i="11"/>
  <c r="P266" i="11"/>
  <c r="O266" i="11" s="1"/>
  <c r="S267" i="11"/>
  <c r="U266" i="11" l="1"/>
  <c r="V266" i="11"/>
  <c r="M266" i="11"/>
  <c r="L267" i="11"/>
  <c r="C264" i="58"/>
  <c r="J264" i="58" s="1"/>
  <c r="F263" i="58"/>
  <c r="T267" i="11"/>
  <c r="N267" i="11"/>
  <c r="D268" i="11"/>
  <c r="W268" i="11" s="1"/>
  <c r="K267" i="11"/>
  <c r="J267" i="11"/>
  <c r="A267" i="11" s="1"/>
  <c r="I267" i="11"/>
  <c r="H267" i="11"/>
  <c r="G267" i="11"/>
  <c r="F267" i="11"/>
  <c r="R267" i="11"/>
  <c r="P267" i="11"/>
  <c r="O267" i="11" s="1"/>
  <c r="Q266" i="11"/>
  <c r="S268" i="11"/>
  <c r="U267" i="11" l="1"/>
  <c r="V267" i="11"/>
  <c r="M267" i="11"/>
  <c r="L268" i="11"/>
  <c r="F264" i="58"/>
  <c r="C265" i="58"/>
  <c r="J265" i="58" s="1"/>
  <c r="T268" i="11"/>
  <c r="N268" i="11"/>
  <c r="K268" i="11"/>
  <c r="J268" i="11"/>
  <c r="I268" i="11"/>
  <c r="H268" i="11"/>
  <c r="G268" i="11"/>
  <c r="F268" i="11"/>
  <c r="D269" i="11"/>
  <c r="W269" i="11" s="1"/>
  <c r="Q267" i="11"/>
  <c r="S269" i="11"/>
  <c r="P268" i="11"/>
  <c r="O268" i="11" s="1"/>
  <c r="R268" i="11"/>
  <c r="A268" i="11"/>
  <c r="U268" i="11" l="1"/>
  <c r="V268" i="11"/>
  <c r="M268" i="11"/>
  <c r="L269" i="11"/>
  <c r="F265" i="58"/>
  <c r="C266" i="58"/>
  <c r="J266" i="58" s="1"/>
  <c r="T269" i="11"/>
  <c r="N269" i="11"/>
  <c r="D270" i="11"/>
  <c r="W270" i="11" s="1"/>
  <c r="K269" i="11"/>
  <c r="J269" i="11"/>
  <c r="A269" i="11" s="1"/>
  <c r="I269" i="11"/>
  <c r="H269" i="11"/>
  <c r="G269" i="11"/>
  <c r="F269" i="11"/>
  <c r="P269" i="11"/>
  <c r="O269" i="11" s="1"/>
  <c r="R269" i="11"/>
  <c r="Q268" i="11"/>
  <c r="S270" i="11"/>
  <c r="U269" i="11" l="1"/>
  <c r="V269" i="11"/>
  <c r="M269" i="11"/>
  <c r="L270" i="11"/>
  <c r="F266" i="58"/>
  <c r="C267" i="58"/>
  <c r="J267" i="58" s="1"/>
  <c r="T270" i="11"/>
  <c r="N270" i="11"/>
  <c r="K270" i="11"/>
  <c r="J270" i="11"/>
  <c r="I270" i="11"/>
  <c r="H270" i="11"/>
  <c r="G270" i="11"/>
  <c r="F270" i="11"/>
  <c r="D271" i="11"/>
  <c r="W271" i="11" s="1"/>
  <c r="A270" i="11"/>
  <c r="R270" i="11"/>
  <c r="P270" i="11"/>
  <c r="O270" i="11" s="1"/>
  <c r="S271" i="11"/>
  <c r="Q269" i="11"/>
  <c r="U270" i="11" l="1"/>
  <c r="V270" i="11"/>
  <c r="M270" i="11"/>
  <c r="L271" i="11"/>
  <c r="F267" i="58"/>
  <c r="C268" i="58"/>
  <c r="J268" i="58" s="1"/>
  <c r="T271" i="11"/>
  <c r="N271" i="11"/>
  <c r="D272" i="11"/>
  <c r="W272" i="11" s="1"/>
  <c r="K271" i="11"/>
  <c r="J271" i="11"/>
  <c r="A271" i="11" s="1"/>
  <c r="I271" i="11"/>
  <c r="H271" i="11"/>
  <c r="G271" i="11"/>
  <c r="F271" i="11"/>
  <c r="R271" i="11"/>
  <c r="P271" i="11"/>
  <c r="O271" i="11" s="1"/>
  <c r="S272" i="11"/>
  <c r="Q270" i="11"/>
  <c r="U271" i="11" l="1"/>
  <c r="V271" i="11"/>
  <c r="M271" i="11"/>
  <c r="L272" i="11"/>
  <c r="F268" i="58"/>
  <c r="C269" i="58"/>
  <c r="J269" i="58" s="1"/>
  <c r="T272" i="11"/>
  <c r="N272" i="11"/>
  <c r="K272" i="11"/>
  <c r="J272" i="11"/>
  <c r="I272" i="11"/>
  <c r="H272" i="11"/>
  <c r="G272" i="11"/>
  <c r="F272" i="11"/>
  <c r="D273" i="11"/>
  <c r="W273" i="11" s="1"/>
  <c r="A272" i="11"/>
  <c r="P272" i="11"/>
  <c r="O272" i="11" s="1"/>
  <c r="R272" i="11"/>
  <c r="S273" i="11"/>
  <c r="Q271" i="11"/>
  <c r="U272" i="11" l="1"/>
  <c r="V272" i="11"/>
  <c r="M272" i="11"/>
  <c r="L273" i="11"/>
  <c r="F269" i="58"/>
  <c r="C270" i="58"/>
  <c r="J270" i="58" s="1"/>
  <c r="T273" i="11"/>
  <c r="N273" i="11"/>
  <c r="D274" i="11"/>
  <c r="W274" i="11" s="1"/>
  <c r="K273" i="11"/>
  <c r="J273" i="11"/>
  <c r="A273" i="11" s="1"/>
  <c r="I273" i="11"/>
  <c r="H273" i="11"/>
  <c r="G273" i="11"/>
  <c r="F273" i="11"/>
  <c r="P273" i="11"/>
  <c r="O273" i="11" s="1"/>
  <c r="R273" i="11"/>
  <c r="Q272" i="11"/>
  <c r="S274" i="11"/>
  <c r="U273" i="11" l="1"/>
  <c r="V273" i="11"/>
  <c r="M273" i="11"/>
  <c r="L274" i="11"/>
  <c r="F270" i="58"/>
  <c r="C271" i="58"/>
  <c r="J271" i="58" s="1"/>
  <c r="T274" i="11"/>
  <c r="N274" i="11"/>
  <c r="K274" i="11"/>
  <c r="J274" i="11"/>
  <c r="I274" i="11"/>
  <c r="H274" i="11"/>
  <c r="G274" i="11"/>
  <c r="F274" i="11"/>
  <c r="D275" i="11"/>
  <c r="W275" i="11" s="1"/>
  <c r="S275" i="11"/>
  <c r="Q273" i="11"/>
  <c r="A274" i="11"/>
  <c r="P274" i="11"/>
  <c r="O274" i="11" s="1"/>
  <c r="R274" i="11"/>
  <c r="U274" i="11" l="1"/>
  <c r="V274" i="11"/>
  <c r="M274" i="11"/>
  <c r="L275" i="11"/>
  <c r="F271" i="58"/>
  <c r="C272" i="58"/>
  <c r="J272" i="58" s="1"/>
  <c r="T275" i="11"/>
  <c r="N275" i="11"/>
  <c r="D276" i="11"/>
  <c r="W276" i="11" s="1"/>
  <c r="K275" i="11"/>
  <c r="J275" i="11"/>
  <c r="A275" i="11" s="1"/>
  <c r="I275" i="11"/>
  <c r="H275" i="11"/>
  <c r="G275" i="11"/>
  <c r="F275" i="11"/>
  <c r="Q274" i="11"/>
  <c r="S276" i="11"/>
  <c r="R275" i="11"/>
  <c r="P275" i="11"/>
  <c r="O275" i="11" s="1"/>
  <c r="U275" i="11" l="1"/>
  <c r="V275" i="11"/>
  <c r="M275" i="11"/>
  <c r="L276" i="11"/>
  <c r="F272" i="58"/>
  <c r="C273" i="58"/>
  <c r="J273" i="58" s="1"/>
  <c r="T276" i="11"/>
  <c r="N276" i="11"/>
  <c r="K276" i="11"/>
  <c r="J276" i="11"/>
  <c r="I276" i="11"/>
  <c r="H276" i="11"/>
  <c r="G276" i="11"/>
  <c r="F276" i="11"/>
  <c r="D277" i="11"/>
  <c r="W277" i="11" s="1"/>
  <c r="P276" i="11"/>
  <c r="O276" i="11" s="1"/>
  <c r="R276" i="11"/>
  <c r="A276" i="11"/>
  <c r="Q275" i="11"/>
  <c r="S277" i="11"/>
  <c r="U276" i="11" l="1"/>
  <c r="V276" i="11"/>
  <c r="M276" i="11"/>
  <c r="L277" i="11"/>
  <c r="C274" i="58"/>
  <c r="J274" i="58" s="1"/>
  <c r="F273" i="58"/>
  <c r="T277" i="11"/>
  <c r="N277" i="11"/>
  <c r="D278" i="11"/>
  <c r="W278" i="11" s="1"/>
  <c r="K277" i="11"/>
  <c r="J277" i="11"/>
  <c r="I277" i="11"/>
  <c r="H277" i="11"/>
  <c r="G277" i="11"/>
  <c r="F277" i="11"/>
  <c r="P277" i="11"/>
  <c r="O277" i="11" s="1"/>
  <c r="A277" i="11"/>
  <c r="R277" i="11"/>
  <c r="S278" i="11"/>
  <c r="Q276" i="11"/>
  <c r="U277" i="11" l="1"/>
  <c r="V277" i="11"/>
  <c r="M277" i="11"/>
  <c r="L278" i="11"/>
  <c r="C275" i="58"/>
  <c r="J275" i="58" s="1"/>
  <c r="F274" i="58"/>
  <c r="T278" i="11"/>
  <c r="N278" i="11"/>
  <c r="K278" i="11"/>
  <c r="J278" i="11"/>
  <c r="A278" i="11" s="1"/>
  <c r="I278" i="11"/>
  <c r="H278" i="11"/>
  <c r="G278" i="11"/>
  <c r="F278" i="11"/>
  <c r="D279" i="11"/>
  <c r="W279" i="11" s="1"/>
  <c r="S279" i="11"/>
  <c r="R278" i="11"/>
  <c r="P278" i="11"/>
  <c r="O278" i="11" s="1"/>
  <c r="Q277" i="11"/>
  <c r="U278" i="11" l="1"/>
  <c r="V278" i="11"/>
  <c r="M278" i="11"/>
  <c r="L279" i="11"/>
  <c r="C276" i="58"/>
  <c r="J276" i="58" s="1"/>
  <c r="F275" i="58"/>
  <c r="T279" i="11"/>
  <c r="N279" i="11"/>
  <c r="D280" i="11"/>
  <c r="W280" i="11" s="1"/>
  <c r="K279" i="11"/>
  <c r="J279" i="11"/>
  <c r="A279" i="11" s="1"/>
  <c r="I279" i="11"/>
  <c r="H279" i="11"/>
  <c r="G279" i="11"/>
  <c r="F279" i="11"/>
  <c r="Q278" i="11"/>
  <c r="S280" i="11"/>
  <c r="R279" i="11"/>
  <c r="P279" i="11"/>
  <c r="O279" i="11" s="1"/>
  <c r="U279" i="11" l="1"/>
  <c r="V279" i="11"/>
  <c r="M279" i="11"/>
  <c r="L280" i="11"/>
  <c r="F276" i="58"/>
  <c r="C277" i="58"/>
  <c r="J277" i="58" s="1"/>
  <c r="T280" i="11"/>
  <c r="N280" i="11"/>
  <c r="K280" i="11"/>
  <c r="J280" i="11"/>
  <c r="I280" i="11"/>
  <c r="H280" i="11"/>
  <c r="G280" i="11"/>
  <c r="F280" i="11"/>
  <c r="D281" i="11"/>
  <c r="W281" i="11" s="1"/>
  <c r="A280" i="11"/>
  <c r="P280" i="11"/>
  <c r="O280" i="11" s="1"/>
  <c r="R280" i="11"/>
  <c r="Q279" i="11"/>
  <c r="S281" i="11"/>
  <c r="U280" i="11" l="1"/>
  <c r="V280" i="11"/>
  <c r="M280" i="11"/>
  <c r="L281" i="11"/>
  <c r="F277" i="58"/>
  <c r="C278" i="58"/>
  <c r="J278" i="58" s="1"/>
  <c r="T281" i="11"/>
  <c r="N281" i="11"/>
  <c r="D282" i="11"/>
  <c r="W282" i="11" s="1"/>
  <c r="K281" i="11"/>
  <c r="J281" i="11"/>
  <c r="A281" i="11" s="1"/>
  <c r="I281" i="11"/>
  <c r="H281" i="11"/>
  <c r="G281" i="11"/>
  <c r="F281" i="11"/>
  <c r="Q280" i="11"/>
  <c r="S282" i="11"/>
  <c r="P281" i="11"/>
  <c r="O281" i="11" s="1"/>
  <c r="R281" i="11"/>
  <c r="U281" i="11" l="1"/>
  <c r="V281" i="11"/>
  <c r="M281" i="11"/>
  <c r="L282" i="11"/>
  <c r="F278" i="58"/>
  <c r="C279" i="58"/>
  <c r="J279" i="58" s="1"/>
  <c r="T282" i="11"/>
  <c r="N282" i="11"/>
  <c r="K282" i="11"/>
  <c r="J282" i="11"/>
  <c r="A282" i="11" s="1"/>
  <c r="I282" i="11"/>
  <c r="H282" i="11"/>
  <c r="G282" i="11"/>
  <c r="F282" i="11"/>
  <c r="D283" i="11"/>
  <c r="W283" i="11" s="1"/>
  <c r="Q281" i="11"/>
  <c r="R282" i="11"/>
  <c r="P282" i="11"/>
  <c r="O282" i="11" s="1"/>
  <c r="S283" i="11"/>
  <c r="U282" i="11" l="1"/>
  <c r="V282" i="11"/>
  <c r="M282" i="11"/>
  <c r="L283" i="11"/>
  <c r="C280" i="58"/>
  <c r="J280" i="58" s="1"/>
  <c r="F279" i="58"/>
  <c r="T283" i="11"/>
  <c r="N283" i="11"/>
  <c r="D284" i="11"/>
  <c r="W284" i="11" s="1"/>
  <c r="K283" i="11"/>
  <c r="J283" i="11"/>
  <c r="I283" i="11"/>
  <c r="H283" i="11"/>
  <c r="G283" i="11"/>
  <c r="F283" i="11"/>
  <c r="Q282" i="11"/>
  <c r="A283" i="11"/>
  <c r="R283" i="11"/>
  <c r="P283" i="11"/>
  <c r="O283" i="11" s="1"/>
  <c r="S284" i="11"/>
  <c r="U283" i="11" l="1"/>
  <c r="V283" i="11"/>
  <c r="M283" i="11"/>
  <c r="L284" i="11"/>
  <c r="C281" i="58"/>
  <c r="J281" i="58" s="1"/>
  <c r="F280" i="58"/>
  <c r="T284" i="11"/>
  <c r="N284" i="11"/>
  <c r="K284" i="11"/>
  <c r="J284" i="11"/>
  <c r="I284" i="11"/>
  <c r="H284" i="11"/>
  <c r="G284" i="11"/>
  <c r="F284" i="11"/>
  <c r="D285" i="11"/>
  <c r="W285" i="11" s="1"/>
  <c r="P284" i="11"/>
  <c r="O284" i="11" s="1"/>
  <c r="R284" i="11"/>
  <c r="A284" i="11"/>
  <c r="S285" i="11"/>
  <c r="Q283" i="11"/>
  <c r="U284" i="11" l="1"/>
  <c r="V284" i="11"/>
  <c r="M284" i="11"/>
  <c r="L285" i="11"/>
  <c r="F281" i="58"/>
  <c r="C282" i="58"/>
  <c r="J282" i="58" s="1"/>
  <c r="T285" i="11"/>
  <c r="N285" i="11"/>
  <c r="D286" i="11"/>
  <c r="W286" i="11" s="1"/>
  <c r="K285" i="11"/>
  <c r="J285" i="11"/>
  <c r="I285" i="11"/>
  <c r="H285" i="11"/>
  <c r="G285" i="11"/>
  <c r="F285" i="11"/>
  <c r="S286" i="11"/>
  <c r="A285" i="11"/>
  <c r="P285" i="11"/>
  <c r="O285" i="11" s="1"/>
  <c r="R285" i="11"/>
  <c r="Q284" i="11"/>
  <c r="U285" i="11" l="1"/>
  <c r="V285" i="11"/>
  <c r="M285" i="11"/>
  <c r="L286" i="11"/>
  <c r="C283" i="58"/>
  <c r="J283" i="58" s="1"/>
  <c r="F282" i="58"/>
  <c r="T286" i="11"/>
  <c r="N286" i="11"/>
  <c r="K286" i="11"/>
  <c r="J286" i="11"/>
  <c r="A286" i="11" s="1"/>
  <c r="I286" i="11"/>
  <c r="H286" i="11"/>
  <c r="G286" i="11"/>
  <c r="F286" i="11"/>
  <c r="D287" i="11"/>
  <c r="W287" i="11" s="1"/>
  <c r="Q285" i="11"/>
  <c r="P286" i="11"/>
  <c r="O286" i="11" s="1"/>
  <c r="R286" i="11"/>
  <c r="S287" i="11"/>
  <c r="U286" i="11" l="1"/>
  <c r="V286" i="11"/>
  <c r="M286" i="11"/>
  <c r="L287" i="11"/>
  <c r="F283" i="58"/>
  <c r="C284" i="58"/>
  <c r="J284" i="58" s="1"/>
  <c r="Q286" i="11"/>
  <c r="T287" i="11"/>
  <c r="N287" i="11"/>
  <c r="D288" i="11"/>
  <c r="W288" i="11" s="1"/>
  <c r="K287" i="11"/>
  <c r="J287" i="11"/>
  <c r="A287" i="11" s="1"/>
  <c r="I287" i="11"/>
  <c r="H287" i="11"/>
  <c r="G287" i="11"/>
  <c r="F287" i="11"/>
  <c r="R287" i="11"/>
  <c r="P287" i="11"/>
  <c r="O287" i="11" s="1"/>
  <c r="S288" i="11"/>
  <c r="U287" i="11" l="1"/>
  <c r="V287" i="11"/>
  <c r="M287" i="11"/>
  <c r="L288" i="11"/>
  <c r="F284" i="58"/>
  <c r="C285" i="58"/>
  <c r="J285" i="58" s="1"/>
  <c r="T288" i="11"/>
  <c r="N288" i="11"/>
  <c r="K288" i="11"/>
  <c r="J288" i="11"/>
  <c r="A288" i="11" s="1"/>
  <c r="I288" i="11"/>
  <c r="H288" i="11"/>
  <c r="G288" i="11"/>
  <c r="F288" i="11"/>
  <c r="D289" i="11"/>
  <c r="W289" i="11" s="1"/>
  <c r="S289" i="11"/>
  <c r="P288" i="11"/>
  <c r="O288" i="11" s="1"/>
  <c r="R288" i="11"/>
  <c r="Q287" i="11"/>
  <c r="U288" i="11" l="1"/>
  <c r="V288" i="11"/>
  <c r="M288" i="11"/>
  <c r="L289" i="11"/>
  <c r="C286" i="58"/>
  <c r="J286" i="58" s="1"/>
  <c r="F285" i="58"/>
  <c r="T289" i="11"/>
  <c r="N289" i="11"/>
  <c r="D290" i="11"/>
  <c r="W290" i="11" s="1"/>
  <c r="K289" i="11"/>
  <c r="J289" i="11"/>
  <c r="A289" i="11" s="1"/>
  <c r="I289" i="11"/>
  <c r="H289" i="11"/>
  <c r="G289" i="11"/>
  <c r="F289" i="11"/>
  <c r="Q288" i="11"/>
  <c r="P289" i="11"/>
  <c r="O289" i="11" s="1"/>
  <c r="R289" i="11"/>
  <c r="S290" i="11"/>
  <c r="U289" i="11" l="1"/>
  <c r="V289" i="11"/>
  <c r="M289" i="11"/>
  <c r="L290" i="11"/>
  <c r="F286" i="58"/>
  <c r="C287" i="58"/>
  <c r="J287" i="58" s="1"/>
  <c r="T290" i="11"/>
  <c r="N290" i="11"/>
  <c r="K290" i="11"/>
  <c r="J290" i="11"/>
  <c r="I290" i="11"/>
  <c r="H290" i="11"/>
  <c r="G290" i="11"/>
  <c r="F290" i="11"/>
  <c r="D291" i="11"/>
  <c r="W291" i="11" s="1"/>
  <c r="A290" i="11"/>
  <c r="R290" i="11"/>
  <c r="P290" i="11"/>
  <c r="O290" i="11" s="1"/>
  <c r="S291" i="11"/>
  <c r="Q289" i="11"/>
  <c r="U290" i="11" l="1"/>
  <c r="V290" i="11"/>
  <c r="M290" i="11"/>
  <c r="L291" i="11"/>
  <c r="F287" i="58"/>
  <c r="C288" i="58"/>
  <c r="J288" i="58" s="1"/>
  <c r="T291" i="11"/>
  <c r="N291" i="11"/>
  <c r="D292" i="11"/>
  <c r="W292" i="11" s="1"/>
  <c r="K291" i="11"/>
  <c r="J291" i="11"/>
  <c r="I291" i="11"/>
  <c r="H291" i="11"/>
  <c r="G291" i="11"/>
  <c r="F291" i="11"/>
  <c r="S292" i="11"/>
  <c r="A291" i="11"/>
  <c r="R291" i="11"/>
  <c r="P291" i="11"/>
  <c r="O291" i="11" s="1"/>
  <c r="Q290" i="11"/>
  <c r="U291" i="11" l="1"/>
  <c r="V291" i="11"/>
  <c r="M291" i="11"/>
  <c r="L292" i="11"/>
  <c r="F288" i="58"/>
  <c r="C289" i="58"/>
  <c r="J289" i="58" s="1"/>
  <c r="T292" i="11"/>
  <c r="N292" i="11"/>
  <c r="Q291" i="11"/>
  <c r="K292" i="11"/>
  <c r="J292" i="11"/>
  <c r="A292" i="11" s="1"/>
  <c r="I292" i="11"/>
  <c r="H292" i="11"/>
  <c r="G292" i="11"/>
  <c r="F292" i="11"/>
  <c r="D293" i="11"/>
  <c r="W293" i="11" s="1"/>
  <c r="S293" i="11"/>
  <c r="P292" i="11"/>
  <c r="O292" i="11" s="1"/>
  <c r="R292" i="11"/>
  <c r="U292" i="11" l="1"/>
  <c r="V292" i="11"/>
  <c r="M292" i="11"/>
  <c r="L293" i="11"/>
  <c r="F289" i="58"/>
  <c r="C290" i="58"/>
  <c r="J290" i="58" s="1"/>
  <c r="T293" i="11"/>
  <c r="N293" i="11"/>
  <c r="D294" i="11"/>
  <c r="W294" i="11" s="1"/>
  <c r="K293" i="11"/>
  <c r="J293" i="11"/>
  <c r="A293" i="11" s="1"/>
  <c r="I293" i="11"/>
  <c r="H293" i="11"/>
  <c r="G293" i="11"/>
  <c r="F293" i="11"/>
  <c r="R293" i="11"/>
  <c r="P293" i="11"/>
  <c r="O293" i="11" s="1"/>
  <c r="Q292" i="11"/>
  <c r="S294" i="11"/>
  <c r="U293" i="11" l="1"/>
  <c r="V293" i="11"/>
  <c r="M293" i="11"/>
  <c r="L294" i="11"/>
  <c r="F290" i="58"/>
  <c r="C291" i="58"/>
  <c r="J291" i="58" s="1"/>
  <c r="T294" i="11"/>
  <c r="N294" i="11"/>
  <c r="Q293" i="11"/>
  <c r="K294" i="11"/>
  <c r="J294" i="11"/>
  <c r="A294" i="11" s="1"/>
  <c r="I294" i="11"/>
  <c r="H294" i="11"/>
  <c r="G294" i="11"/>
  <c r="F294" i="11"/>
  <c r="D295" i="11"/>
  <c r="W295" i="11" s="1"/>
  <c r="P294" i="11"/>
  <c r="O294" i="11" s="1"/>
  <c r="R294" i="11"/>
  <c r="S295" i="11"/>
  <c r="U294" i="11" l="1"/>
  <c r="V294" i="11"/>
  <c r="M294" i="11"/>
  <c r="L295" i="11"/>
  <c r="F291" i="58"/>
  <c r="C292" i="58"/>
  <c r="J292" i="58" s="1"/>
  <c r="T295" i="11"/>
  <c r="N295" i="11"/>
  <c r="D296" i="11"/>
  <c r="W296" i="11" s="1"/>
  <c r="K295" i="11"/>
  <c r="J295" i="11"/>
  <c r="I295" i="11"/>
  <c r="H295" i="11"/>
  <c r="G295" i="11"/>
  <c r="F295" i="11"/>
  <c r="S296" i="11"/>
  <c r="A295" i="11"/>
  <c r="R295" i="11"/>
  <c r="P295" i="11"/>
  <c r="O295" i="11" s="1"/>
  <c r="Q294" i="11"/>
  <c r="U295" i="11" l="1"/>
  <c r="V295" i="11"/>
  <c r="M295" i="11"/>
  <c r="L296" i="11"/>
  <c r="F292" i="58"/>
  <c r="C293" i="58"/>
  <c r="J293" i="58" s="1"/>
  <c r="T296" i="11"/>
  <c r="N296" i="11"/>
  <c r="Q295" i="11"/>
  <c r="K296" i="11"/>
  <c r="J296" i="11"/>
  <c r="A296" i="11" s="1"/>
  <c r="I296" i="11"/>
  <c r="H296" i="11"/>
  <c r="G296" i="11"/>
  <c r="F296" i="11"/>
  <c r="D297" i="11"/>
  <c r="W297" i="11" s="1"/>
  <c r="S297" i="11"/>
  <c r="P296" i="11"/>
  <c r="O296" i="11" s="1"/>
  <c r="R296" i="11"/>
  <c r="U296" i="11" l="1"/>
  <c r="V296" i="11"/>
  <c r="M296" i="11"/>
  <c r="L297" i="11"/>
  <c r="F293" i="58"/>
  <c r="C294" i="58"/>
  <c r="J294" i="58" s="1"/>
  <c r="T297" i="11"/>
  <c r="N297" i="11"/>
  <c r="D298" i="11"/>
  <c r="W298" i="11" s="1"/>
  <c r="K297" i="11"/>
  <c r="J297" i="11"/>
  <c r="I297" i="11"/>
  <c r="H297" i="11"/>
  <c r="G297" i="11"/>
  <c r="F297" i="11"/>
  <c r="Q296" i="11"/>
  <c r="A297" i="11"/>
  <c r="P297" i="11"/>
  <c r="O297" i="11" s="1"/>
  <c r="R297" i="11"/>
  <c r="S298" i="11"/>
  <c r="U297" i="11" l="1"/>
  <c r="V297" i="11"/>
  <c r="M297" i="11"/>
  <c r="L298" i="11"/>
  <c r="F294" i="58"/>
  <c r="C295" i="58"/>
  <c r="T298" i="11"/>
  <c r="N298" i="11"/>
  <c r="P11" i="13" s="1"/>
  <c r="K298" i="11"/>
  <c r="N11" i="13" s="1"/>
  <c r="J298" i="11"/>
  <c r="I298" i="11"/>
  <c r="J11" i="13" s="1"/>
  <c r="G12" i="36" s="1"/>
  <c r="H298" i="11"/>
  <c r="I11" i="13" s="1"/>
  <c r="G298" i="11"/>
  <c r="L11" i="13" s="1"/>
  <c r="E12" i="36" s="1"/>
  <c r="F298" i="11"/>
  <c r="M11" i="13" s="1"/>
  <c r="D12" i="36" s="1"/>
  <c r="D299" i="11"/>
  <c r="W299" i="11" s="1"/>
  <c r="S299" i="11"/>
  <c r="R298" i="11"/>
  <c r="P298" i="11"/>
  <c r="O298" i="11" s="1"/>
  <c r="Q297" i="11"/>
  <c r="AW11" i="13" l="1"/>
  <c r="T6" i="59"/>
  <c r="U6" i="37"/>
  <c r="D9" i="18"/>
  <c r="Q6" i="40"/>
  <c r="F12" i="36"/>
  <c r="T6" i="56"/>
  <c r="U6" i="39"/>
  <c r="A298" i="11"/>
  <c r="K11" i="13"/>
  <c r="W6" i="37"/>
  <c r="V6" i="59"/>
  <c r="R6" i="40"/>
  <c r="V6" i="56"/>
  <c r="F9" i="18"/>
  <c r="I12" i="36"/>
  <c r="W6" i="39"/>
  <c r="X6" i="59"/>
  <c r="Y6" i="39"/>
  <c r="Y6" i="37"/>
  <c r="X6" i="56"/>
  <c r="H9" i="18"/>
  <c r="J295" i="58"/>
  <c r="U298" i="11"/>
  <c r="V298" i="11"/>
  <c r="M298" i="11"/>
  <c r="Q11" i="13" s="1"/>
  <c r="Y6" i="59" s="1"/>
  <c r="AB3" i="59" s="1"/>
  <c r="L299" i="11"/>
  <c r="F295" i="58"/>
  <c r="C296" i="58"/>
  <c r="J296" i="58" s="1"/>
  <c r="T299" i="11"/>
  <c r="N299" i="11"/>
  <c r="D300" i="11"/>
  <c r="W300" i="11" s="1"/>
  <c r="K299" i="11"/>
  <c r="J299" i="11"/>
  <c r="A299" i="11" s="1"/>
  <c r="I299" i="11"/>
  <c r="H299" i="11"/>
  <c r="G299" i="11"/>
  <c r="F299" i="11"/>
  <c r="R299" i="11"/>
  <c r="P299" i="11"/>
  <c r="M299" i="11" s="1"/>
  <c r="Q298" i="11"/>
  <c r="S300" i="11"/>
  <c r="V6" i="37" l="1"/>
  <c r="U6" i="59"/>
  <c r="V6" i="39"/>
  <c r="H12" i="36"/>
  <c r="N6" i="40"/>
  <c r="E9" i="18"/>
  <c r="U6" i="56"/>
  <c r="AB132" i="59"/>
  <c r="AB148" i="59"/>
  <c r="AB140" i="59"/>
  <c r="AB56" i="59"/>
  <c r="AB48" i="59"/>
  <c r="AB40" i="59"/>
  <c r="AB32" i="59"/>
  <c r="AB24" i="59"/>
  <c r="AB16" i="59"/>
  <c r="AB8" i="59"/>
  <c r="AB158" i="59"/>
  <c r="AB59" i="59"/>
  <c r="AB124" i="59"/>
  <c r="AB201" i="59"/>
  <c r="AB170" i="59"/>
  <c r="AB139" i="59"/>
  <c r="AB107" i="59"/>
  <c r="AB200" i="59"/>
  <c r="AB183" i="59"/>
  <c r="AB168" i="59"/>
  <c r="AB130" i="59"/>
  <c r="AB116" i="59"/>
  <c r="AB100" i="59"/>
  <c r="AB80" i="59"/>
  <c r="AB53" i="59"/>
  <c r="AB45" i="59"/>
  <c r="AB37" i="59"/>
  <c r="AB29" i="59"/>
  <c r="AB21" i="59"/>
  <c r="AB13" i="59"/>
  <c r="AB197" i="59"/>
  <c r="AB176" i="59"/>
  <c r="AB187" i="59"/>
  <c r="AB159" i="59"/>
  <c r="AB151" i="59"/>
  <c r="AB137" i="59"/>
  <c r="AB129" i="59"/>
  <c r="AB121" i="59"/>
  <c r="AB78" i="59"/>
  <c r="AB61" i="59"/>
  <c r="AB109" i="59"/>
  <c r="AB93" i="59"/>
  <c r="AB77" i="59"/>
  <c r="AB62" i="59"/>
  <c r="AB191" i="59"/>
  <c r="AB173" i="59"/>
  <c r="AB106" i="59"/>
  <c r="AB90" i="59"/>
  <c r="AB75" i="59"/>
  <c r="AB60" i="59"/>
  <c r="AB146" i="59"/>
  <c r="AB138" i="59"/>
  <c r="AB54" i="59"/>
  <c r="AB46" i="59"/>
  <c r="AB38" i="59"/>
  <c r="AB30" i="59"/>
  <c r="AB22" i="59"/>
  <c r="AB14" i="59"/>
  <c r="AB186" i="59"/>
  <c r="AB175" i="59"/>
  <c r="AB193" i="59"/>
  <c r="AB111" i="59"/>
  <c r="AB189" i="59"/>
  <c r="AB162" i="59"/>
  <c r="AB128" i="59"/>
  <c r="AB99" i="59"/>
  <c r="AB192" i="59"/>
  <c r="AB181" i="59"/>
  <c r="AB164" i="59"/>
  <c r="AB126" i="59"/>
  <c r="AB112" i="59"/>
  <c r="AB96" i="59"/>
  <c r="AB71" i="59"/>
  <c r="AB55" i="59"/>
  <c r="AB47" i="59"/>
  <c r="AB39" i="59"/>
  <c r="AB31" i="59"/>
  <c r="AB23" i="59"/>
  <c r="AB15" i="59"/>
  <c r="AB7" i="59"/>
  <c r="AB196" i="59"/>
  <c r="AB174" i="59"/>
  <c r="AB167" i="59"/>
  <c r="AB157" i="59"/>
  <c r="AB149" i="59"/>
  <c r="AB152" i="59"/>
  <c r="AB144" i="59"/>
  <c r="AB136" i="59"/>
  <c r="AB52" i="59"/>
  <c r="AB44" i="59"/>
  <c r="AB36" i="59"/>
  <c r="AB28" i="59"/>
  <c r="AB20" i="59"/>
  <c r="AB12" i="59"/>
  <c r="AB103" i="59"/>
  <c r="AB143" i="59"/>
  <c r="AB182" i="59"/>
  <c r="AB95" i="59"/>
  <c r="AB184" i="59"/>
  <c r="AB154" i="59"/>
  <c r="AB120" i="59"/>
  <c r="AB91" i="59"/>
  <c r="AB188" i="59"/>
  <c r="AB177" i="59"/>
  <c r="AB160" i="59"/>
  <c r="AB122" i="59"/>
  <c r="AB108" i="59"/>
  <c r="AB92" i="59"/>
  <c r="AB63" i="59"/>
  <c r="AB49" i="59"/>
  <c r="AB41" i="59"/>
  <c r="AB33" i="59"/>
  <c r="AB25" i="59"/>
  <c r="AB17" i="59"/>
  <c r="AB9" i="59"/>
  <c r="AB180" i="59"/>
  <c r="AB195" i="59"/>
  <c r="AB169" i="59"/>
  <c r="AB155" i="59"/>
  <c r="AB145" i="59"/>
  <c r="AB133" i="59"/>
  <c r="AB125" i="59"/>
  <c r="AB87" i="59"/>
  <c r="AB69" i="59"/>
  <c r="AB101" i="59"/>
  <c r="AB85" i="59"/>
  <c r="AB70" i="59"/>
  <c r="AB199" i="59"/>
  <c r="AB171" i="59"/>
  <c r="AB114" i="59"/>
  <c r="AB98" i="59"/>
  <c r="AB83" i="59"/>
  <c r="AB68" i="59"/>
  <c r="AB150" i="59"/>
  <c r="AB142" i="59"/>
  <c r="AB134" i="59"/>
  <c r="AB50" i="59"/>
  <c r="AB42" i="59"/>
  <c r="AB34" i="59"/>
  <c r="AB26" i="59"/>
  <c r="AB18" i="59"/>
  <c r="AB10" i="59"/>
  <c r="AB84" i="59"/>
  <c r="AB117" i="59"/>
  <c r="AB166" i="59"/>
  <c r="AB67" i="59"/>
  <c r="AB179" i="59"/>
  <c r="AB147" i="59"/>
  <c r="AB115" i="59"/>
  <c r="AB76" i="59"/>
  <c r="AB185" i="59"/>
  <c r="AB172" i="59"/>
  <c r="AB156" i="59"/>
  <c r="AB118" i="59"/>
  <c r="AB104" i="59"/>
  <c r="AB88" i="59"/>
  <c r="AB6" i="59"/>
  <c r="AB51" i="59"/>
  <c r="AB43" i="59"/>
  <c r="AB35" i="59"/>
  <c r="AB27" i="59"/>
  <c r="AB19" i="59"/>
  <c r="AB11" i="59"/>
  <c r="AB202" i="59"/>
  <c r="AB178" i="59"/>
  <c r="AB194" i="59"/>
  <c r="AB161" i="59"/>
  <c r="AB153" i="59"/>
  <c r="AB141" i="59"/>
  <c r="AB131" i="59"/>
  <c r="AB123" i="59"/>
  <c r="AB82" i="59"/>
  <c r="AB65" i="59"/>
  <c r="AB113" i="59"/>
  <c r="AB97" i="59"/>
  <c r="AB81" i="59"/>
  <c r="AB66" i="59"/>
  <c r="AB198" i="59"/>
  <c r="AB163" i="59"/>
  <c r="AB110" i="59"/>
  <c r="AB94" i="59"/>
  <c r="AB79" i="59"/>
  <c r="AB64" i="59"/>
  <c r="AB135" i="59"/>
  <c r="AB127" i="59"/>
  <c r="AB119" i="59"/>
  <c r="AB74" i="59"/>
  <c r="AB57" i="59"/>
  <c r="AB105" i="59"/>
  <c r="AB89" i="59"/>
  <c r="AB73" i="59"/>
  <c r="AB58" i="59"/>
  <c r="AB190" i="59"/>
  <c r="AB165" i="59"/>
  <c r="AB102" i="59"/>
  <c r="AB86" i="59"/>
  <c r="AB72" i="59"/>
  <c r="AB203" i="59"/>
  <c r="U299" i="11"/>
  <c r="V299" i="11"/>
  <c r="L300" i="11"/>
  <c r="F296" i="58"/>
  <c r="C297" i="58"/>
  <c r="T300" i="11"/>
  <c r="N300" i="11"/>
  <c r="Q299" i="11"/>
  <c r="K300" i="11"/>
  <c r="J300" i="11"/>
  <c r="A300" i="11" s="1"/>
  <c r="I300" i="11"/>
  <c r="H300" i="11"/>
  <c r="G300" i="11"/>
  <c r="F300" i="11"/>
  <c r="D301" i="11"/>
  <c r="W301" i="11" s="1"/>
  <c r="P300" i="11"/>
  <c r="O300" i="11" s="1"/>
  <c r="R300" i="11"/>
  <c r="S301" i="11"/>
  <c r="O299" i="11"/>
  <c r="AC196" i="59" l="1"/>
  <c r="AC188" i="59"/>
  <c r="AC199" i="59"/>
  <c r="AC191" i="59"/>
  <c r="AC182" i="59"/>
  <c r="AC174" i="59"/>
  <c r="AC167" i="59"/>
  <c r="AC185" i="59"/>
  <c r="AC177" i="59"/>
  <c r="AC168" i="59"/>
  <c r="AC160" i="59"/>
  <c r="AC152" i="59"/>
  <c r="AC159" i="59"/>
  <c r="AC151" i="59"/>
  <c r="AC142" i="59"/>
  <c r="AC134" i="59"/>
  <c r="AC126" i="59"/>
  <c r="AC118" i="59"/>
  <c r="AC139" i="59"/>
  <c r="AC131" i="59"/>
  <c r="AC123" i="59"/>
  <c r="AC115" i="59"/>
  <c r="AC107" i="59"/>
  <c r="AC99" i="59"/>
  <c r="AC91" i="59"/>
  <c r="AC84" i="59"/>
  <c r="AC80" i="59"/>
  <c r="AC76" i="59"/>
  <c r="AC72" i="59"/>
  <c r="AC68" i="59"/>
  <c r="AC64" i="59"/>
  <c r="AC60" i="59"/>
  <c r="AC56" i="59"/>
  <c r="AC110" i="59"/>
  <c r="AC102" i="59"/>
  <c r="AC94" i="59"/>
  <c r="AC86" i="59"/>
  <c r="AC52" i="59"/>
  <c r="AC48" i="59"/>
  <c r="AC44" i="59"/>
  <c r="AC40" i="59"/>
  <c r="AC36" i="59"/>
  <c r="AC32" i="59"/>
  <c r="AC28" i="59"/>
  <c r="AC24" i="59"/>
  <c r="AC20" i="59"/>
  <c r="AC16" i="59"/>
  <c r="AC12" i="59"/>
  <c r="AC8" i="59"/>
  <c r="AC4" i="59"/>
  <c r="AC198" i="59"/>
  <c r="AC190" i="59"/>
  <c r="AC201" i="59"/>
  <c r="AC193" i="59"/>
  <c r="AC184" i="59"/>
  <c r="AC176" i="59"/>
  <c r="AC169" i="59"/>
  <c r="AC161" i="59"/>
  <c r="AC179" i="59"/>
  <c r="AC170" i="59"/>
  <c r="AC162" i="59"/>
  <c r="AC154" i="59"/>
  <c r="AC146" i="59"/>
  <c r="AC153" i="59"/>
  <c r="AC144" i="59"/>
  <c r="AC136" i="59"/>
  <c r="AC128" i="59"/>
  <c r="AC120" i="59"/>
  <c r="AC141" i="59"/>
  <c r="AC133" i="59"/>
  <c r="AC125" i="59"/>
  <c r="AC117" i="59"/>
  <c r="AC109" i="59"/>
  <c r="AC101" i="59"/>
  <c r="AC93" i="59"/>
  <c r="AC85" i="59"/>
  <c r="AC81" i="59"/>
  <c r="AC77" i="59"/>
  <c r="AC73" i="59"/>
  <c r="AC69" i="59"/>
  <c r="AC65" i="59"/>
  <c r="AC61" i="59"/>
  <c r="AC200" i="59"/>
  <c r="AC192" i="59"/>
  <c r="AC203" i="59"/>
  <c r="AC195" i="59"/>
  <c r="AC187" i="59"/>
  <c r="AC178" i="59"/>
  <c r="AC171" i="59"/>
  <c r="AC163" i="59"/>
  <c r="AC181" i="59"/>
  <c r="AC172" i="59"/>
  <c r="AC164" i="59"/>
  <c r="AC156" i="59"/>
  <c r="AC148" i="59"/>
  <c r="AC155" i="59"/>
  <c r="AC147" i="59"/>
  <c r="AC138" i="59"/>
  <c r="AC130" i="59"/>
  <c r="AC122" i="59"/>
  <c r="AC143" i="59"/>
  <c r="AC135" i="59"/>
  <c r="AC127" i="59"/>
  <c r="AC119" i="59"/>
  <c r="AC111" i="59"/>
  <c r="AC103" i="59"/>
  <c r="AC95" i="59"/>
  <c r="AC87" i="59"/>
  <c r="AC82" i="59"/>
  <c r="AC78" i="59"/>
  <c r="AC74" i="59"/>
  <c r="AC70" i="59"/>
  <c r="AC66" i="59"/>
  <c r="AC62" i="59"/>
  <c r="AC58" i="59"/>
  <c r="AC114" i="59"/>
  <c r="AC106" i="59"/>
  <c r="AC98" i="59"/>
  <c r="AC90" i="59"/>
  <c r="AC54" i="59"/>
  <c r="AC50" i="59"/>
  <c r="AC46" i="59"/>
  <c r="AC42" i="59"/>
  <c r="AC38" i="59"/>
  <c r="AC34" i="59"/>
  <c r="AC30" i="59"/>
  <c r="AC26" i="59"/>
  <c r="AC22" i="59"/>
  <c r="AC18" i="59"/>
  <c r="AC14" i="59"/>
  <c r="AC10" i="59"/>
  <c r="AC6" i="59"/>
  <c r="AC202" i="59"/>
  <c r="AC194" i="59"/>
  <c r="AC186" i="59"/>
  <c r="AC197" i="59"/>
  <c r="AC189" i="59"/>
  <c r="AC180" i="59"/>
  <c r="AC173" i="59"/>
  <c r="AC165" i="59"/>
  <c r="AC183" i="59"/>
  <c r="AC175" i="59"/>
  <c r="AC166" i="59"/>
  <c r="AC158" i="59"/>
  <c r="AC150" i="59"/>
  <c r="AC157" i="59"/>
  <c r="AC149" i="59"/>
  <c r="AC140" i="59"/>
  <c r="AC132" i="59"/>
  <c r="AC124" i="59"/>
  <c r="AC145" i="59"/>
  <c r="AC137" i="59"/>
  <c r="AC129" i="59"/>
  <c r="AC121" i="59"/>
  <c r="AC113" i="59"/>
  <c r="AC105" i="59"/>
  <c r="AC97" i="59"/>
  <c r="AC89" i="59"/>
  <c r="AC83" i="59"/>
  <c r="AC79" i="59"/>
  <c r="AC75" i="59"/>
  <c r="AC71" i="59"/>
  <c r="AC67" i="59"/>
  <c r="AC63" i="59"/>
  <c r="AC59" i="59"/>
  <c r="AC116" i="59"/>
  <c r="AC108" i="59"/>
  <c r="AC112" i="59"/>
  <c r="AC100" i="59"/>
  <c r="AC92" i="59"/>
  <c r="AC55" i="59"/>
  <c r="AC51" i="59"/>
  <c r="AC47" i="59"/>
  <c r="AC43" i="59"/>
  <c r="AC39" i="59"/>
  <c r="AC35" i="59"/>
  <c r="AC31" i="59"/>
  <c r="AC27" i="59"/>
  <c r="AC23" i="59"/>
  <c r="AC19" i="59"/>
  <c r="AC15" i="59"/>
  <c r="AC11" i="59"/>
  <c r="AC7" i="59"/>
  <c r="AC57" i="59"/>
  <c r="AC104" i="59"/>
  <c r="AC96" i="59"/>
  <c r="AC88" i="59"/>
  <c r="AC53" i="59"/>
  <c r="AC49" i="59"/>
  <c r="AC45" i="59"/>
  <c r="AC41" i="59"/>
  <c r="AC37" i="59"/>
  <c r="AC33" i="59"/>
  <c r="AC29" i="59"/>
  <c r="AC25" i="59"/>
  <c r="AC21" i="59"/>
  <c r="AC17" i="59"/>
  <c r="AC13" i="59"/>
  <c r="AC9" i="59"/>
  <c r="AC5" i="59"/>
  <c r="F297" i="58"/>
  <c r="J297" i="58"/>
  <c r="U300" i="11"/>
  <c r="V300" i="11"/>
  <c r="M300" i="11"/>
  <c r="L301" i="11"/>
  <c r="C298" i="58"/>
  <c r="T301" i="11"/>
  <c r="N301" i="11"/>
  <c r="D302" i="11"/>
  <c r="W302" i="11" s="1"/>
  <c r="K301" i="11"/>
  <c r="J301" i="11"/>
  <c r="A301" i="11" s="1"/>
  <c r="I301" i="11"/>
  <c r="H301" i="11"/>
  <c r="G301" i="11"/>
  <c r="F301" i="11"/>
  <c r="S302" i="11"/>
  <c r="P301" i="11"/>
  <c r="O301" i="11" s="1"/>
  <c r="R301" i="11"/>
  <c r="F298" i="58" l="1"/>
  <c r="J298" i="58"/>
  <c r="U301" i="11"/>
  <c r="V301" i="11"/>
  <c r="M301" i="11"/>
  <c r="L302" i="11"/>
  <c r="C299" i="58"/>
  <c r="T302" i="11"/>
  <c r="N302" i="11"/>
  <c r="K302" i="11"/>
  <c r="J302" i="11"/>
  <c r="A302" i="11" s="1"/>
  <c r="I302" i="11"/>
  <c r="H302" i="11"/>
  <c r="G302" i="11"/>
  <c r="F302" i="11"/>
  <c r="D303" i="11"/>
  <c r="W303" i="11" s="1"/>
  <c r="S303" i="11"/>
  <c r="P302" i="11"/>
  <c r="O302" i="11" s="1"/>
  <c r="R302" i="11"/>
  <c r="F299" i="58" l="1"/>
  <c r="J299" i="58"/>
  <c r="U302" i="11"/>
  <c r="V302" i="11"/>
  <c r="M302" i="11"/>
  <c r="L303" i="11"/>
  <c r="C300" i="58"/>
  <c r="T303" i="11"/>
  <c r="N303" i="11"/>
  <c r="D304" i="11"/>
  <c r="W304" i="11" s="1"/>
  <c r="K303" i="11"/>
  <c r="J303" i="11"/>
  <c r="A303" i="11" s="1"/>
  <c r="I303" i="11"/>
  <c r="H303" i="11"/>
  <c r="G303" i="11"/>
  <c r="F303" i="11"/>
  <c r="R303" i="11"/>
  <c r="P303" i="11"/>
  <c r="O303" i="11" s="1"/>
  <c r="S304" i="11"/>
  <c r="F300" i="58" l="1"/>
  <c r="J300" i="58"/>
  <c r="U303" i="11"/>
  <c r="V303" i="11"/>
  <c r="M303" i="11"/>
  <c r="L304" i="11"/>
  <c r="C301" i="58"/>
  <c r="T304" i="11"/>
  <c r="N304" i="11"/>
  <c r="K304" i="11"/>
  <c r="J304" i="11"/>
  <c r="A304" i="11" s="1"/>
  <c r="I304" i="11"/>
  <c r="H304" i="11"/>
  <c r="G304" i="11"/>
  <c r="F304" i="11"/>
  <c r="D305" i="11"/>
  <c r="W305" i="11" s="1"/>
  <c r="R304" i="11"/>
  <c r="P304" i="11"/>
  <c r="O304" i="11" s="1"/>
  <c r="S305" i="11"/>
  <c r="F301" i="58" l="1"/>
  <c r="J301" i="58"/>
  <c r="U304" i="11"/>
  <c r="V304" i="11"/>
  <c r="M304" i="11"/>
  <c r="L305" i="11"/>
  <c r="C302" i="58"/>
  <c r="T305" i="11"/>
  <c r="N305" i="11"/>
  <c r="D306" i="11"/>
  <c r="W306" i="11" s="1"/>
  <c r="K305" i="11"/>
  <c r="J305" i="11"/>
  <c r="A305" i="11" s="1"/>
  <c r="I305" i="11"/>
  <c r="H305" i="11"/>
  <c r="G305" i="11"/>
  <c r="F305" i="11"/>
  <c r="S306" i="11"/>
  <c r="R305" i="11"/>
  <c r="P305" i="11"/>
  <c r="O305" i="11" s="1"/>
  <c r="F302" i="58" l="1"/>
  <c r="J302" i="58"/>
  <c r="U305" i="11"/>
  <c r="V305" i="11"/>
  <c r="M305" i="11"/>
  <c r="L306" i="11"/>
  <c r="C303" i="58"/>
  <c r="T306" i="11"/>
  <c r="N306" i="11"/>
  <c r="K306" i="11"/>
  <c r="J306" i="11"/>
  <c r="A306" i="11" s="1"/>
  <c r="I306" i="11"/>
  <c r="H306" i="11"/>
  <c r="G306" i="11"/>
  <c r="F306" i="11"/>
  <c r="D307" i="11"/>
  <c r="W307" i="11" s="1"/>
  <c r="S307" i="11"/>
  <c r="R306" i="11"/>
  <c r="P306" i="11"/>
  <c r="O306" i="11" s="1"/>
  <c r="F303" i="58" l="1"/>
  <c r="J303" i="58"/>
  <c r="U306" i="11"/>
  <c r="V306" i="11"/>
  <c r="M306" i="11"/>
  <c r="L307" i="11"/>
  <c r="C304" i="58"/>
  <c r="T307" i="11"/>
  <c r="N307" i="11"/>
  <c r="D308" i="11"/>
  <c r="W308" i="11" s="1"/>
  <c r="K307" i="11"/>
  <c r="J307" i="11"/>
  <c r="I307" i="11"/>
  <c r="H307" i="11"/>
  <c r="G307" i="11"/>
  <c r="F307" i="11"/>
  <c r="S308" i="11"/>
  <c r="R307" i="11"/>
  <c r="P307" i="11"/>
  <c r="O307" i="11" s="1"/>
  <c r="A307" i="11"/>
  <c r="F304" i="58" l="1"/>
  <c r="J304" i="58"/>
  <c r="U307" i="11"/>
  <c r="V307" i="11"/>
  <c r="M307" i="11"/>
  <c r="L308" i="11"/>
  <c r="C305" i="58"/>
  <c r="T308" i="11"/>
  <c r="N308" i="11"/>
  <c r="K308" i="11"/>
  <c r="J308" i="11"/>
  <c r="A308" i="11" s="1"/>
  <c r="I308" i="11"/>
  <c r="H308" i="11"/>
  <c r="G308" i="11"/>
  <c r="F308" i="11"/>
  <c r="D309" i="11"/>
  <c r="W309" i="11" s="1"/>
  <c r="S309" i="11"/>
  <c r="P308" i="11"/>
  <c r="O308" i="11" s="1"/>
  <c r="R308" i="11"/>
  <c r="F305" i="58" l="1"/>
  <c r="J305" i="58"/>
  <c r="U308" i="11"/>
  <c r="V308" i="11"/>
  <c r="M308" i="11"/>
  <c r="L309" i="11"/>
  <c r="C306" i="58"/>
  <c r="T309" i="11"/>
  <c r="N309" i="11"/>
  <c r="D310" i="11"/>
  <c r="W310" i="11" s="1"/>
  <c r="K309" i="11"/>
  <c r="J309" i="11"/>
  <c r="A309" i="11" s="1"/>
  <c r="I309" i="11"/>
  <c r="H309" i="11"/>
  <c r="G309" i="11"/>
  <c r="F309" i="11"/>
  <c r="P309" i="11"/>
  <c r="O309" i="11" s="1"/>
  <c r="R309" i="11"/>
  <c r="S310" i="11"/>
  <c r="F306" i="58" l="1"/>
  <c r="J306" i="58"/>
  <c r="U309" i="11"/>
  <c r="V309" i="11"/>
  <c r="M309" i="11"/>
  <c r="L310" i="11"/>
  <c r="C307" i="58"/>
  <c r="T310" i="11"/>
  <c r="N310" i="11"/>
  <c r="K310" i="11"/>
  <c r="J310" i="11"/>
  <c r="A310" i="11" s="1"/>
  <c r="I310" i="11"/>
  <c r="H310" i="11"/>
  <c r="G310" i="11"/>
  <c r="F310" i="11"/>
  <c r="D311" i="11"/>
  <c r="W311" i="11" s="1"/>
  <c r="P310" i="11"/>
  <c r="O310" i="11" s="1"/>
  <c r="R310" i="11"/>
  <c r="S311" i="11"/>
  <c r="F307" i="58" l="1"/>
  <c r="J307" i="58"/>
  <c r="U310" i="11"/>
  <c r="V310" i="11"/>
  <c r="M310" i="11"/>
  <c r="L311" i="11"/>
  <c r="C308" i="58"/>
  <c r="T311" i="11"/>
  <c r="N311" i="11"/>
  <c r="D312" i="11"/>
  <c r="W312" i="11" s="1"/>
  <c r="K311" i="11"/>
  <c r="J311" i="11"/>
  <c r="A311" i="11" s="1"/>
  <c r="I311" i="11"/>
  <c r="H311" i="11"/>
  <c r="G311" i="11"/>
  <c r="F311" i="11"/>
  <c r="S312" i="11"/>
  <c r="R311" i="11"/>
  <c r="P311" i="11"/>
  <c r="O311" i="11" s="1"/>
  <c r="F308" i="58" l="1"/>
  <c r="J308" i="58"/>
  <c r="U311" i="11"/>
  <c r="V311" i="11"/>
  <c r="M311" i="11"/>
  <c r="L312" i="11"/>
  <c r="C309" i="58"/>
  <c r="T312" i="11"/>
  <c r="N312" i="11"/>
  <c r="K312" i="11"/>
  <c r="J312" i="11"/>
  <c r="A312" i="11" s="1"/>
  <c r="I312" i="11"/>
  <c r="H312" i="11"/>
  <c r="G312" i="11"/>
  <c r="F312" i="11"/>
  <c r="D313" i="11"/>
  <c r="W313" i="11" s="1"/>
  <c r="S313" i="11"/>
  <c r="R312" i="11"/>
  <c r="P312" i="11"/>
  <c r="O312" i="11" s="1"/>
  <c r="F309" i="58" l="1"/>
  <c r="J309" i="58"/>
  <c r="U312" i="11"/>
  <c r="V312" i="11"/>
  <c r="M312" i="11"/>
  <c r="L313" i="11"/>
  <c r="C310" i="58"/>
  <c r="T313" i="11"/>
  <c r="N313" i="11"/>
  <c r="D314" i="11"/>
  <c r="W314" i="11" s="1"/>
  <c r="K313" i="11"/>
  <c r="J313" i="11"/>
  <c r="A313" i="11" s="1"/>
  <c r="I313" i="11"/>
  <c r="H313" i="11"/>
  <c r="G313" i="11"/>
  <c r="F313" i="11"/>
  <c r="S314" i="11"/>
  <c r="P313" i="11"/>
  <c r="O313" i="11" s="1"/>
  <c r="R313" i="11"/>
  <c r="F310" i="58" l="1"/>
  <c r="J310" i="58"/>
  <c r="U313" i="11"/>
  <c r="V313" i="11"/>
  <c r="M313" i="11"/>
  <c r="L314" i="11"/>
  <c r="C311" i="58"/>
  <c r="T314" i="11"/>
  <c r="N314" i="11"/>
  <c r="K314" i="11"/>
  <c r="J314" i="11"/>
  <c r="A314" i="11" s="1"/>
  <c r="I314" i="11"/>
  <c r="H314" i="11"/>
  <c r="G314" i="11"/>
  <c r="F314" i="11"/>
  <c r="D315" i="11"/>
  <c r="W315" i="11" s="1"/>
  <c r="R314" i="11"/>
  <c r="P314" i="11"/>
  <c r="O314" i="11" s="1"/>
  <c r="S315" i="11"/>
  <c r="F311" i="58" l="1"/>
  <c r="J311" i="58"/>
  <c r="U314" i="11"/>
  <c r="V314" i="11"/>
  <c r="M314" i="11"/>
  <c r="L315" i="11"/>
  <c r="C312" i="58"/>
  <c r="T315" i="11"/>
  <c r="N315" i="11"/>
  <c r="D316" i="11"/>
  <c r="W316" i="11" s="1"/>
  <c r="K315" i="11"/>
  <c r="J315" i="11"/>
  <c r="A315" i="11" s="1"/>
  <c r="I315" i="11"/>
  <c r="H315" i="11"/>
  <c r="G315" i="11"/>
  <c r="F315" i="11"/>
  <c r="R315" i="11"/>
  <c r="P315" i="11"/>
  <c r="O315" i="11" s="1"/>
  <c r="S316" i="11"/>
  <c r="F312" i="58" l="1"/>
  <c r="J312" i="58"/>
  <c r="U315" i="11"/>
  <c r="V315" i="11"/>
  <c r="M315" i="11"/>
  <c r="L316" i="11"/>
  <c r="C313" i="58"/>
  <c r="T316" i="11"/>
  <c r="N316" i="11"/>
  <c r="K316" i="11"/>
  <c r="J316" i="11"/>
  <c r="A316" i="11" s="1"/>
  <c r="I316" i="11"/>
  <c r="H316" i="11"/>
  <c r="G316" i="11"/>
  <c r="F316" i="11"/>
  <c r="D317" i="11"/>
  <c r="W317" i="11" s="1"/>
  <c r="S317" i="11"/>
  <c r="P316" i="11"/>
  <c r="O316" i="11" s="1"/>
  <c r="R316" i="11"/>
  <c r="F313" i="58" l="1"/>
  <c r="J313" i="58"/>
  <c r="U316" i="11"/>
  <c r="V316" i="11"/>
  <c r="M316" i="11"/>
  <c r="L317" i="11"/>
  <c r="C314" i="58"/>
  <c r="T317" i="11"/>
  <c r="N317" i="11"/>
  <c r="D318" i="11"/>
  <c r="W318" i="11" s="1"/>
  <c r="K317" i="11"/>
  <c r="J317" i="11"/>
  <c r="A317" i="11" s="1"/>
  <c r="I317" i="11"/>
  <c r="H317" i="11"/>
  <c r="G317" i="11"/>
  <c r="F317" i="11"/>
  <c r="S318" i="11"/>
  <c r="P317" i="11"/>
  <c r="O317" i="11" s="1"/>
  <c r="R317" i="11"/>
  <c r="F314" i="58" l="1"/>
  <c r="J314" i="58"/>
  <c r="U317" i="11"/>
  <c r="V317" i="11"/>
  <c r="M317" i="11"/>
  <c r="L318" i="11"/>
  <c r="C315" i="58"/>
  <c r="T318" i="11"/>
  <c r="N318" i="11"/>
  <c r="K318" i="11"/>
  <c r="J318" i="11"/>
  <c r="A318" i="11" s="1"/>
  <c r="I318" i="11"/>
  <c r="H318" i="11"/>
  <c r="G318" i="11"/>
  <c r="F318" i="11"/>
  <c r="D319" i="11"/>
  <c r="W319" i="11" s="1"/>
  <c r="S319" i="11"/>
  <c r="P318" i="11"/>
  <c r="O318" i="11" s="1"/>
  <c r="R318" i="11"/>
  <c r="F315" i="58" l="1"/>
  <c r="J315" i="58"/>
  <c r="U318" i="11"/>
  <c r="V318" i="11"/>
  <c r="M318" i="11"/>
  <c r="L319" i="11"/>
  <c r="C316" i="58"/>
  <c r="T319" i="11"/>
  <c r="N319" i="11"/>
  <c r="D320" i="11"/>
  <c r="W320" i="11" s="1"/>
  <c r="K319" i="11"/>
  <c r="J319" i="11"/>
  <c r="A319" i="11" s="1"/>
  <c r="I319" i="11"/>
  <c r="H319" i="11"/>
  <c r="G319" i="11"/>
  <c r="F319" i="11"/>
  <c r="P319" i="11"/>
  <c r="O319" i="11" s="1"/>
  <c r="R319" i="11"/>
  <c r="S320" i="11"/>
  <c r="F316" i="58" l="1"/>
  <c r="J316" i="58"/>
  <c r="U319" i="11"/>
  <c r="V319" i="11"/>
  <c r="M319" i="11"/>
  <c r="L320" i="11"/>
  <c r="C317" i="58"/>
  <c r="T320" i="11"/>
  <c r="N320" i="11"/>
  <c r="K320" i="11"/>
  <c r="J320" i="11"/>
  <c r="A320" i="11" s="1"/>
  <c r="I320" i="11"/>
  <c r="H320" i="11"/>
  <c r="G320" i="11"/>
  <c r="F320" i="11"/>
  <c r="D321" i="11"/>
  <c r="W321" i="11" s="1"/>
  <c r="R320" i="11"/>
  <c r="P320" i="11"/>
  <c r="O320" i="11" s="1"/>
  <c r="S321" i="11"/>
  <c r="F317" i="58" l="1"/>
  <c r="J317" i="58"/>
  <c r="U320" i="11"/>
  <c r="V320" i="11"/>
  <c r="M320" i="11"/>
  <c r="L321" i="11"/>
  <c r="C318" i="58"/>
  <c r="T321" i="11"/>
  <c r="N321" i="11"/>
  <c r="D322" i="11"/>
  <c r="W322" i="11" s="1"/>
  <c r="K321" i="11"/>
  <c r="J321" i="11"/>
  <c r="A321" i="11" s="1"/>
  <c r="I321" i="11"/>
  <c r="H321" i="11"/>
  <c r="G321" i="11"/>
  <c r="F321" i="11"/>
  <c r="S322" i="11"/>
  <c r="R321" i="11"/>
  <c r="P321" i="11"/>
  <c r="O321" i="11" s="1"/>
  <c r="F318" i="58" l="1"/>
  <c r="J318" i="58"/>
  <c r="U321" i="11"/>
  <c r="V321" i="11"/>
  <c r="M321" i="11"/>
  <c r="L322" i="11"/>
  <c r="C319" i="58"/>
  <c r="T322" i="11"/>
  <c r="N322" i="11"/>
  <c r="K322" i="11"/>
  <c r="J322" i="11"/>
  <c r="A322" i="11" s="1"/>
  <c r="I322" i="11"/>
  <c r="H322" i="11"/>
  <c r="G322" i="11"/>
  <c r="F322" i="11"/>
  <c r="D323" i="11"/>
  <c r="W323" i="11" s="1"/>
  <c r="R322" i="11"/>
  <c r="P322" i="11"/>
  <c r="O322" i="11" s="1"/>
  <c r="S323" i="11"/>
  <c r="F319" i="58" l="1"/>
  <c r="J319" i="58"/>
  <c r="U322" i="11"/>
  <c r="V322" i="11"/>
  <c r="M322" i="11"/>
  <c r="L323" i="11"/>
  <c r="C320" i="58"/>
  <c r="T323" i="11"/>
  <c r="N323" i="11"/>
  <c r="D324" i="11"/>
  <c r="W324" i="11" s="1"/>
  <c r="K323" i="11"/>
  <c r="J323" i="11"/>
  <c r="A323" i="11" s="1"/>
  <c r="I323" i="11"/>
  <c r="H323" i="11"/>
  <c r="G323" i="11"/>
  <c r="F323" i="11"/>
  <c r="R323" i="11"/>
  <c r="P323" i="11"/>
  <c r="O323" i="11" s="1"/>
  <c r="S324" i="11"/>
  <c r="F320" i="58" l="1"/>
  <c r="J320" i="58"/>
  <c r="U323" i="11"/>
  <c r="V323" i="11"/>
  <c r="M323" i="11"/>
  <c r="L324" i="11"/>
  <c r="C321" i="58"/>
  <c r="T324" i="11"/>
  <c r="N324" i="11"/>
  <c r="K324" i="11"/>
  <c r="J324" i="11"/>
  <c r="A324" i="11" s="1"/>
  <c r="I324" i="11"/>
  <c r="H324" i="11"/>
  <c r="G324" i="11"/>
  <c r="F324" i="11"/>
  <c r="D325" i="11"/>
  <c r="W325" i="11" s="1"/>
  <c r="S325" i="11"/>
  <c r="P324" i="11"/>
  <c r="O324" i="11" s="1"/>
  <c r="R324" i="11"/>
  <c r="F321" i="58" l="1"/>
  <c r="J321" i="58"/>
  <c r="U324" i="11"/>
  <c r="V324" i="11"/>
  <c r="M324" i="11"/>
  <c r="L325" i="11"/>
  <c r="C322" i="58"/>
  <c r="T325" i="11"/>
  <c r="N325" i="11"/>
  <c r="D326" i="11"/>
  <c r="W326" i="11" s="1"/>
  <c r="K325" i="11"/>
  <c r="J325" i="11"/>
  <c r="A325" i="11" s="1"/>
  <c r="I325" i="11"/>
  <c r="H325" i="11"/>
  <c r="G325" i="11"/>
  <c r="F325" i="11"/>
  <c r="P325" i="11"/>
  <c r="O325" i="11" s="1"/>
  <c r="R325" i="11"/>
  <c r="S326" i="11"/>
  <c r="F322" i="58" l="1"/>
  <c r="J322" i="58"/>
  <c r="U325" i="11"/>
  <c r="V325" i="11"/>
  <c r="M325" i="11"/>
  <c r="L326" i="11"/>
  <c r="C323" i="58"/>
  <c r="T326" i="11"/>
  <c r="N326" i="11"/>
  <c r="K326" i="11"/>
  <c r="J326" i="11"/>
  <c r="A326" i="11" s="1"/>
  <c r="I326" i="11"/>
  <c r="H326" i="11"/>
  <c r="G326" i="11"/>
  <c r="F326" i="11"/>
  <c r="D327" i="11"/>
  <c r="W327" i="11" s="1"/>
  <c r="P326" i="11"/>
  <c r="O326" i="11" s="1"/>
  <c r="R326" i="11"/>
  <c r="S327" i="11"/>
  <c r="F323" i="58" l="1"/>
  <c r="J323" i="58"/>
  <c r="U326" i="11"/>
  <c r="V326" i="11"/>
  <c r="M326" i="11"/>
  <c r="L327" i="11"/>
  <c r="C324" i="58"/>
  <c r="T327" i="11"/>
  <c r="N327" i="11"/>
  <c r="D328" i="11"/>
  <c r="W328" i="11" s="1"/>
  <c r="K327" i="11"/>
  <c r="J327" i="11"/>
  <c r="A327" i="11" s="1"/>
  <c r="I327" i="11"/>
  <c r="H327" i="11"/>
  <c r="G327" i="11"/>
  <c r="F327" i="11"/>
  <c r="S328" i="11"/>
  <c r="P327" i="11"/>
  <c r="O327" i="11" s="1"/>
  <c r="R327" i="11"/>
  <c r="F324" i="58" l="1"/>
  <c r="J324" i="58"/>
  <c r="U327" i="11"/>
  <c r="V327" i="11"/>
  <c r="M327" i="11"/>
  <c r="L328" i="11"/>
  <c r="C325" i="58"/>
  <c r="T328" i="11"/>
  <c r="N328" i="11"/>
  <c r="K328" i="11"/>
  <c r="J328" i="11"/>
  <c r="A328" i="11" s="1"/>
  <c r="I328" i="11"/>
  <c r="H328" i="11"/>
  <c r="G328" i="11"/>
  <c r="F328" i="11"/>
  <c r="D329" i="11"/>
  <c r="W329" i="11" s="1"/>
  <c r="S329" i="11"/>
  <c r="R328" i="11"/>
  <c r="P328" i="11"/>
  <c r="O328" i="11" s="1"/>
  <c r="F325" i="58" l="1"/>
  <c r="J325" i="58"/>
  <c r="U328" i="11"/>
  <c r="V328" i="11"/>
  <c r="M328" i="11"/>
  <c r="L329" i="11"/>
  <c r="C326" i="58"/>
  <c r="T329" i="11"/>
  <c r="N329" i="11"/>
  <c r="D330" i="11"/>
  <c r="W330" i="11" s="1"/>
  <c r="K329" i="11"/>
  <c r="J329" i="11"/>
  <c r="A329" i="11" s="1"/>
  <c r="I329" i="11"/>
  <c r="H329" i="11"/>
  <c r="G329" i="11"/>
  <c r="F329" i="11"/>
  <c r="R329" i="11"/>
  <c r="P329" i="11"/>
  <c r="O329" i="11" s="1"/>
  <c r="S330" i="11"/>
  <c r="F326" i="58" l="1"/>
  <c r="J326" i="58"/>
  <c r="U329" i="11"/>
  <c r="V329" i="11"/>
  <c r="M329" i="11"/>
  <c r="L330" i="11"/>
  <c r="C327" i="58"/>
  <c r="T330" i="11"/>
  <c r="N330" i="11"/>
  <c r="K330" i="11"/>
  <c r="J330" i="11"/>
  <c r="A330" i="11" s="1"/>
  <c r="I330" i="11"/>
  <c r="H330" i="11"/>
  <c r="G330" i="11"/>
  <c r="F330" i="11"/>
  <c r="D331" i="11"/>
  <c r="W331" i="11" s="1"/>
  <c r="R330" i="11"/>
  <c r="P330" i="11"/>
  <c r="O330" i="11" s="1"/>
  <c r="S331" i="11"/>
  <c r="F327" i="58" l="1"/>
  <c r="J327" i="58"/>
  <c r="U330" i="11"/>
  <c r="V330" i="11"/>
  <c r="M330" i="11"/>
  <c r="L331" i="11"/>
  <c r="C328" i="58"/>
  <c r="T331" i="11"/>
  <c r="N331" i="11"/>
  <c r="D332" i="11"/>
  <c r="W332" i="11" s="1"/>
  <c r="K331" i="11"/>
  <c r="J331" i="11"/>
  <c r="I331" i="11"/>
  <c r="H331" i="11"/>
  <c r="G331" i="11"/>
  <c r="F331" i="11"/>
  <c r="S332" i="11"/>
  <c r="R331" i="11"/>
  <c r="P331" i="11"/>
  <c r="O331" i="11" s="1"/>
  <c r="A331" i="11"/>
  <c r="F328" i="58" l="1"/>
  <c r="J328" i="58"/>
  <c r="U331" i="11"/>
  <c r="V331" i="11"/>
  <c r="M331" i="11"/>
  <c r="L332" i="11"/>
  <c r="C329" i="58"/>
  <c r="T332" i="11"/>
  <c r="N332" i="11"/>
  <c r="K332" i="11"/>
  <c r="J332" i="11"/>
  <c r="A332" i="11" s="1"/>
  <c r="I332" i="11"/>
  <c r="H332" i="11"/>
  <c r="G332" i="11"/>
  <c r="F332" i="11"/>
  <c r="D333" i="11"/>
  <c r="W333" i="11" s="1"/>
  <c r="S333" i="11"/>
  <c r="P332" i="11"/>
  <c r="O332" i="11" s="1"/>
  <c r="R332" i="11"/>
  <c r="F329" i="58" l="1"/>
  <c r="J329" i="58"/>
  <c r="U332" i="11"/>
  <c r="V332" i="11"/>
  <c r="M332" i="11"/>
  <c r="L333" i="11"/>
  <c r="C330" i="58"/>
  <c r="T333" i="11"/>
  <c r="N333" i="11"/>
  <c r="D334" i="11"/>
  <c r="W334" i="11" s="1"/>
  <c r="K333" i="11"/>
  <c r="J333" i="11"/>
  <c r="A333" i="11" s="1"/>
  <c r="I333" i="11"/>
  <c r="H333" i="11"/>
  <c r="G333" i="11"/>
  <c r="F333" i="11"/>
  <c r="P333" i="11"/>
  <c r="O333" i="11" s="1"/>
  <c r="R333" i="11"/>
  <c r="S334" i="11"/>
  <c r="F330" i="58" l="1"/>
  <c r="J330" i="58"/>
  <c r="U333" i="11"/>
  <c r="V333" i="11"/>
  <c r="M333" i="11"/>
  <c r="L334" i="11"/>
  <c r="C331" i="58"/>
  <c r="T334" i="11"/>
  <c r="N334" i="11"/>
  <c r="K334" i="11"/>
  <c r="J334" i="11"/>
  <c r="A334" i="11" s="1"/>
  <c r="I334" i="11"/>
  <c r="H334" i="11"/>
  <c r="G334" i="11"/>
  <c r="F334" i="11"/>
  <c r="D335" i="11"/>
  <c r="W335" i="11" s="1"/>
  <c r="S335" i="11"/>
  <c r="P334" i="11"/>
  <c r="O334" i="11" s="1"/>
  <c r="R334" i="11"/>
  <c r="F331" i="58" l="1"/>
  <c r="J331" i="58"/>
  <c r="U334" i="11"/>
  <c r="V334" i="11"/>
  <c r="M334" i="11"/>
  <c r="L335" i="11"/>
  <c r="C332" i="58"/>
  <c r="T335" i="11"/>
  <c r="N335" i="11"/>
  <c r="D336" i="11"/>
  <c r="W336" i="11" s="1"/>
  <c r="K335" i="11"/>
  <c r="J335" i="11"/>
  <c r="A335" i="11" s="1"/>
  <c r="I335" i="11"/>
  <c r="H335" i="11"/>
  <c r="G335" i="11"/>
  <c r="F335" i="11"/>
  <c r="P335" i="11"/>
  <c r="O335" i="11" s="1"/>
  <c r="R335" i="11"/>
  <c r="S336" i="11"/>
  <c r="F332" i="58" l="1"/>
  <c r="J332" i="58"/>
  <c r="U335" i="11"/>
  <c r="V335" i="11"/>
  <c r="M335" i="11"/>
  <c r="L336" i="11"/>
  <c r="C333" i="58"/>
  <c r="T336" i="11"/>
  <c r="N336" i="11"/>
  <c r="K336" i="11"/>
  <c r="J336" i="11"/>
  <c r="A336" i="11" s="1"/>
  <c r="I336" i="11"/>
  <c r="H336" i="11"/>
  <c r="G336" i="11"/>
  <c r="F336" i="11"/>
  <c r="D337" i="11"/>
  <c r="W337" i="11" s="1"/>
  <c r="S337" i="11"/>
  <c r="P336" i="11"/>
  <c r="O336" i="11" s="1"/>
  <c r="R336" i="11"/>
  <c r="F333" i="58" l="1"/>
  <c r="J333" i="58"/>
  <c r="U336" i="11"/>
  <c r="V336" i="11"/>
  <c r="M336" i="11"/>
  <c r="L337" i="11"/>
  <c r="C334" i="58"/>
  <c r="T337" i="11"/>
  <c r="N337" i="11"/>
  <c r="D338" i="11"/>
  <c r="W338" i="11" s="1"/>
  <c r="K337" i="11"/>
  <c r="J337" i="11"/>
  <c r="A337" i="11" s="1"/>
  <c r="I337" i="11"/>
  <c r="H337" i="11"/>
  <c r="G337" i="11"/>
  <c r="F337" i="11"/>
  <c r="P337" i="11"/>
  <c r="O337" i="11" s="1"/>
  <c r="R337" i="11"/>
  <c r="S338" i="11"/>
  <c r="F334" i="58" l="1"/>
  <c r="J334" i="58"/>
  <c r="U337" i="11"/>
  <c r="V337" i="11"/>
  <c r="M337" i="11"/>
  <c r="L338" i="11"/>
  <c r="C335" i="58"/>
  <c r="T338" i="11"/>
  <c r="N338" i="11"/>
  <c r="K338" i="11"/>
  <c r="J338" i="11"/>
  <c r="A338" i="11" s="1"/>
  <c r="I338" i="11"/>
  <c r="H338" i="11"/>
  <c r="G338" i="11"/>
  <c r="F338" i="11"/>
  <c r="D339" i="11"/>
  <c r="W339" i="11" s="1"/>
  <c r="R338" i="11"/>
  <c r="P338" i="11"/>
  <c r="O338" i="11" s="1"/>
  <c r="S339" i="11"/>
  <c r="F335" i="58" l="1"/>
  <c r="J335" i="58"/>
  <c r="U338" i="11"/>
  <c r="V338" i="11"/>
  <c r="M338" i="11"/>
  <c r="L339" i="11"/>
  <c r="C336" i="58"/>
  <c r="T339" i="11"/>
  <c r="N339" i="11"/>
  <c r="D340" i="11"/>
  <c r="W340" i="11" s="1"/>
  <c r="K339" i="11"/>
  <c r="J339" i="11"/>
  <c r="A339" i="11" s="1"/>
  <c r="I339" i="11"/>
  <c r="H339" i="11"/>
  <c r="G339" i="11"/>
  <c r="F339" i="11"/>
  <c r="S340" i="11"/>
  <c r="R339" i="11"/>
  <c r="P339" i="11"/>
  <c r="O339" i="11" s="1"/>
  <c r="F336" i="58" l="1"/>
  <c r="J336" i="58"/>
  <c r="U339" i="11"/>
  <c r="V339" i="11"/>
  <c r="M339" i="11"/>
  <c r="L340" i="11"/>
  <c r="C337" i="58"/>
  <c r="T340" i="11"/>
  <c r="N340" i="11"/>
  <c r="K340" i="11"/>
  <c r="J340" i="11"/>
  <c r="A340" i="11" s="1"/>
  <c r="I340" i="11"/>
  <c r="H340" i="11"/>
  <c r="G340" i="11"/>
  <c r="F340" i="11"/>
  <c r="D341" i="11"/>
  <c r="W341" i="11" s="1"/>
  <c r="S341" i="11"/>
  <c r="P340" i="11"/>
  <c r="O340" i="11" s="1"/>
  <c r="R340" i="11"/>
  <c r="F337" i="58" l="1"/>
  <c r="J337" i="58"/>
  <c r="U340" i="11"/>
  <c r="V340" i="11"/>
  <c r="M340" i="11"/>
  <c r="L341" i="11"/>
  <c r="C338" i="58"/>
  <c r="T341" i="11"/>
  <c r="N341" i="11"/>
  <c r="D342" i="11"/>
  <c r="W342" i="11" s="1"/>
  <c r="K341" i="11"/>
  <c r="J341" i="11"/>
  <c r="A341" i="11" s="1"/>
  <c r="I341" i="11"/>
  <c r="H341" i="11"/>
  <c r="G341" i="11"/>
  <c r="F341" i="11"/>
  <c r="S342" i="11"/>
  <c r="P341" i="11"/>
  <c r="O341" i="11" s="1"/>
  <c r="R341" i="11"/>
  <c r="F338" i="58" l="1"/>
  <c r="J338" i="58"/>
  <c r="U341" i="11"/>
  <c r="V341" i="11"/>
  <c r="M341" i="11"/>
  <c r="L342" i="11"/>
  <c r="C339" i="58"/>
  <c r="T342" i="11"/>
  <c r="N342" i="11"/>
  <c r="K342" i="11"/>
  <c r="J342" i="11"/>
  <c r="A342" i="11" s="1"/>
  <c r="I342" i="11"/>
  <c r="H342" i="11"/>
  <c r="G342" i="11"/>
  <c r="F342" i="11"/>
  <c r="D343" i="11"/>
  <c r="W343" i="11" s="1"/>
  <c r="S343" i="11"/>
  <c r="P342" i="11"/>
  <c r="O342" i="11" s="1"/>
  <c r="R342" i="11"/>
  <c r="F339" i="58" l="1"/>
  <c r="J339" i="58"/>
  <c r="U342" i="11"/>
  <c r="V342" i="11"/>
  <c r="M342" i="11"/>
  <c r="L343" i="11"/>
  <c r="C340" i="58"/>
  <c r="T343" i="11"/>
  <c r="N343" i="11"/>
  <c r="D344" i="11"/>
  <c r="W344" i="11" s="1"/>
  <c r="K343" i="11"/>
  <c r="J343" i="11"/>
  <c r="A343" i="11" s="1"/>
  <c r="I343" i="11"/>
  <c r="H343" i="11"/>
  <c r="G343" i="11"/>
  <c r="F343" i="11"/>
  <c r="S344" i="11"/>
  <c r="P343" i="11"/>
  <c r="O343" i="11" s="1"/>
  <c r="R343" i="11"/>
  <c r="F340" i="58" l="1"/>
  <c r="J340" i="58"/>
  <c r="U343" i="11"/>
  <c r="V343" i="11"/>
  <c r="M343" i="11"/>
  <c r="L344" i="11"/>
  <c r="C341" i="58"/>
  <c r="T344" i="11"/>
  <c r="N344" i="11"/>
  <c r="K344" i="11"/>
  <c r="J344" i="11"/>
  <c r="A344" i="11" s="1"/>
  <c r="I344" i="11"/>
  <c r="H344" i="11"/>
  <c r="G344" i="11"/>
  <c r="F344" i="11"/>
  <c r="D345" i="11"/>
  <c r="W345" i="11" s="1"/>
  <c r="S345" i="11"/>
  <c r="R344" i="11"/>
  <c r="P344" i="11"/>
  <c r="O344" i="11" s="1"/>
  <c r="F341" i="58" l="1"/>
  <c r="J341" i="58"/>
  <c r="U344" i="11"/>
  <c r="V344" i="11"/>
  <c r="M344" i="11"/>
  <c r="L345" i="11"/>
  <c r="C342" i="58"/>
  <c r="T345" i="11"/>
  <c r="N345" i="11"/>
  <c r="D346" i="11"/>
  <c r="W346" i="11" s="1"/>
  <c r="K345" i="11"/>
  <c r="J345" i="11"/>
  <c r="A345" i="11" s="1"/>
  <c r="I345" i="11"/>
  <c r="H345" i="11"/>
  <c r="G345" i="11"/>
  <c r="F345" i="11"/>
  <c r="R345" i="11"/>
  <c r="P345" i="11"/>
  <c r="O345" i="11" s="1"/>
  <c r="S346" i="11"/>
  <c r="F342" i="58" l="1"/>
  <c r="J342" i="58"/>
  <c r="U345" i="11"/>
  <c r="V345" i="11"/>
  <c r="M345" i="11"/>
  <c r="L346" i="11"/>
  <c r="C343" i="58"/>
  <c r="T346" i="11"/>
  <c r="N346" i="11"/>
  <c r="K346" i="11"/>
  <c r="J346" i="11"/>
  <c r="A346" i="11" s="1"/>
  <c r="I346" i="11"/>
  <c r="H346" i="11"/>
  <c r="G346" i="11"/>
  <c r="F346" i="11"/>
  <c r="D347" i="11"/>
  <c r="W347" i="11" s="1"/>
  <c r="S347" i="11"/>
  <c r="R346" i="11"/>
  <c r="P346" i="11"/>
  <c r="O346" i="11" s="1"/>
  <c r="F343" i="58" l="1"/>
  <c r="J343" i="58"/>
  <c r="U346" i="11"/>
  <c r="V346" i="11"/>
  <c r="M346" i="11"/>
  <c r="L347" i="11"/>
  <c r="C344" i="58"/>
  <c r="T347" i="11"/>
  <c r="N347" i="11"/>
  <c r="D348" i="11"/>
  <c r="W348" i="11" s="1"/>
  <c r="K347" i="11"/>
  <c r="J347" i="11"/>
  <c r="A347" i="11" s="1"/>
  <c r="I347" i="11"/>
  <c r="H347" i="11"/>
  <c r="G347" i="11"/>
  <c r="F347" i="11"/>
  <c r="R347" i="11"/>
  <c r="P347" i="11"/>
  <c r="O347" i="11" s="1"/>
  <c r="S348" i="11"/>
  <c r="F344" i="58" l="1"/>
  <c r="J344" i="58"/>
  <c r="U347" i="11"/>
  <c r="V347" i="11"/>
  <c r="M347" i="11"/>
  <c r="L348" i="11"/>
  <c r="C345" i="58"/>
  <c r="T348" i="11"/>
  <c r="N348" i="11"/>
  <c r="K348" i="11"/>
  <c r="J348" i="11"/>
  <c r="A348" i="11" s="1"/>
  <c r="I348" i="11"/>
  <c r="H348" i="11"/>
  <c r="G348" i="11"/>
  <c r="F348" i="11"/>
  <c r="D349" i="11"/>
  <c r="W349" i="11" s="1"/>
  <c r="P348" i="11"/>
  <c r="O348" i="11" s="1"/>
  <c r="R348" i="11"/>
  <c r="S349" i="11"/>
  <c r="F345" i="58" l="1"/>
  <c r="J345" i="58"/>
  <c r="U348" i="11"/>
  <c r="V348" i="11"/>
  <c r="M348" i="11"/>
  <c r="L349" i="11"/>
  <c r="C346" i="58"/>
  <c r="T349" i="11"/>
  <c r="N349" i="11"/>
  <c r="D350" i="11"/>
  <c r="W350" i="11" s="1"/>
  <c r="K349" i="11"/>
  <c r="J349" i="11"/>
  <c r="A349" i="11" s="1"/>
  <c r="I349" i="11"/>
  <c r="H349" i="11"/>
  <c r="G349" i="11"/>
  <c r="F349" i="11"/>
  <c r="S350" i="11"/>
  <c r="P349" i="11"/>
  <c r="O349" i="11" s="1"/>
  <c r="R349" i="11"/>
  <c r="F346" i="58" l="1"/>
  <c r="J346" i="58"/>
  <c r="U349" i="11"/>
  <c r="V349" i="11"/>
  <c r="M349" i="11"/>
  <c r="L350" i="11"/>
  <c r="C347" i="58"/>
  <c r="T350" i="11"/>
  <c r="N350" i="11"/>
  <c r="K350" i="11"/>
  <c r="J350" i="11"/>
  <c r="A350" i="11" s="1"/>
  <c r="I350" i="11"/>
  <c r="H350" i="11"/>
  <c r="G350" i="11"/>
  <c r="F350" i="11"/>
  <c r="D351" i="11"/>
  <c r="W351" i="11" s="1"/>
  <c r="S351" i="11"/>
  <c r="P350" i="11"/>
  <c r="O350" i="11" s="1"/>
  <c r="R350" i="11"/>
  <c r="F347" i="58" l="1"/>
  <c r="J347" i="58"/>
  <c r="U350" i="11"/>
  <c r="V350" i="11"/>
  <c r="M350" i="11"/>
  <c r="L351" i="11"/>
  <c r="C348" i="58"/>
  <c r="T351" i="11"/>
  <c r="N351" i="11"/>
  <c r="D352" i="11"/>
  <c r="W352" i="11" s="1"/>
  <c r="K351" i="11"/>
  <c r="J351" i="11"/>
  <c r="A351" i="11" s="1"/>
  <c r="I351" i="11"/>
  <c r="H351" i="11"/>
  <c r="G351" i="11"/>
  <c r="F351" i="11"/>
  <c r="P351" i="11"/>
  <c r="O351" i="11" s="1"/>
  <c r="R351" i="11"/>
  <c r="S352" i="11"/>
  <c r="F348" i="58" l="1"/>
  <c r="J348" i="58"/>
  <c r="U351" i="11"/>
  <c r="V351" i="11"/>
  <c r="M351" i="11"/>
  <c r="L352" i="11"/>
  <c r="C349" i="58"/>
  <c r="T352" i="11"/>
  <c r="N352" i="11"/>
  <c r="K352" i="11"/>
  <c r="J352" i="11"/>
  <c r="A352" i="11" s="1"/>
  <c r="I352" i="11"/>
  <c r="H352" i="11"/>
  <c r="G352" i="11"/>
  <c r="F352" i="11"/>
  <c r="D353" i="11"/>
  <c r="W353" i="11" s="1"/>
  <c r="S353" i="11"/>
  <c r="R352" i="11"/>
  <c r="P352" i="11"/>
  <c r="O352" i="11" s="1"/>
  <c r="F349" i="58" l="1"/>
  <c r="J349" i="58"/>
  <c r="U352" i="11"/>
  <c r="V352" i="11"/>
  <c r="M352" i="11"/>
  <c r="L353" i="11"/>
  <c r="C350" i="58"/>
  <c r="T353" i="11"/>
  <c r="N353" i="11"/>
  <c r="D354" i="11"/>
  <c r="W354" i="11" s="1"/>
  <c r="K353" i="11"/>
  <c r="J353" i="11"/>
  <c r="A353" i="11" s="1"/>
  <c r="I353" i="11"/>
  <c r="H353" i="11"/>
  <c r="G353" i="11"/>
  <c r="F353" i="11"/>
  <c r="S354" i="11"/>
  <c r="P353" i="11"/>
  <c r="O353" i="11" s="1"/>
  <c r="R353" i="11"/>
  <c r="F350" i="58" l="1"/>
  <c r="J350" i="58"/>
  <c r="U353" i="11"/>
  <c r="V353" i="11"/>
  <c r="M353" i="11"/>
  <c r="L354" i="11"/>
  <c r="C351" i="58"/>
  <c r="T354" i="11"/>
  <c r="N354" i="11"/>
  <c r="K354" i="11"/>
  <c r="J354" i="11"/>
  <c r="A354" i="11" s="1"/>
  <c r="I354" i="11"/>
  <c r="H354" i="11"/>
  <c r="G354" i="11"/>
  <c r="F354" i="11"/>
  <c r="D355" i="11"/>
  <c r="W355" i="11" s="1"/>
  <c r="R354" i="11"/>
  <c r="P354" i="11"/>
  <c r="O354" i="11" s="1"/>
  <c r="S355" i="11"/>
  <c r="F351" i="58" l="1"/>
  <c r="J351" i="58"/>
  <c r="U354" i="11"/>
  <c r="V354" i="11"/>
  <c r="M354" i="11"/>
  <c r="L355" i="11"/>
  <c r="C352" i="58"/>
  <c r="T355" i="11"/>
  <c r="N355" i="11"/>
  <c r="D356" i="11"/>
  <c r="W356" i="11" s="1"/>
  <c r="K355" i="11"/>
  <c r="J355" i="11"/>
  <c r="A355" i="11" s="1"/>
  <c r="I355" i="11"/>
  <c r="H355" i="11"/>
  <c r="G355" i="11"/>
  <c r="F355" i="11"/>
  <c r="R355" i="11"/>
  <c r="P355" i="11"/>
  <c r="O355" i="11" s="1"/>
  <c r="S356" i="11"/>
  <c r="F352" i="58" l="1"/>
  <c r="J352" i="58"/>
  <c r="U355" i="11"/>
  <c r="V355" i="11"/>
  <c r="M355" i="11"/>
  <c r="L356" i="11"/>
  <c r="C353" i="58"/>
  <c r="T356" i="11"/>
  <c r="N356" i="11"/>
  <c r="K356" i="11"/>
  <c r="J356" i="11"/>
  <c r="A356" i="11" s="1"/>
  <c r="I356" i="11"/>
  <c r="H356" i="11"/>
  <c r="G356" i="11"/>
  <c r="F356" i="11"/>
  <c r="D357" i="11"/>
  <c r="W357" i="11" s="1"/>
  <c r="S357" i="11"/>
  <c r="P356" i="11"/>
  <c r="O356" i="11" s="1"/>
  <c r="R356" i="11"/>
  <c r="F353" i="58" l="1"/>
  <c r="J353" i="58"/>
  <c r="U356" i="11"/>
  <c r="V356" i="11"/>
  <c r="M356" i="11"/>
  <c r="L357" i="11"/>
  <c r="C354" i="58"/>
  <c r="T357" i="11"/>
  <c r="N357" i="11"/>
  <c r="D358" i="11"/>
  <c r="W358" i="11" s="1"/>
  <c r="K357" i="11"/>
  <c r="J357" i="11"/>
  <c r="A357" i="11" s="1"/>
  <c r="I357" i="11"/>
  <c r="H357" i="11"/>
  <c r="G357" i="11"/>
  <c r="F357" i="11"/>
  <c r="S358" i="11"/>
  <c r="P357" i="11"/>
  <c r="O357" i="11" s="1"/>
  <c r="R357" i="11"/>
  <c r="F354" i="58" l="1"/>
  <c r="J354" i="58"/>
  <c r="U357" i="11"/>
  <c r="V357" i="11"/>
  <c r="M357" i="11"/>
  <c r="L358" i="11"/>
  <c r="C355" i="58"/>
  <c r="T358" i="11"/>
  <c r="N358" i="11"/>
  <c r="K358" i="11"/>
  <c r="I358" i="11"/>
  <c r="H358" i="11"/>
  <c r="J358" i="11"/>
  <c r="A358" i="11" s="1"/>
  <c r="G358" i="11"/>
  <c r="F358" i="11"/>
  <c r="D359" i="11"/>
  <c r="W359" i="11" s="1"/>
  <c r="P358" i="11"/>
  <c r="O358" i="11" s="1"/>
  <c r="R358" i="11"/>
  <c r="S359" i="11"/>
  <c r="F355" i="58" l="1"/>
  <c r="J355" i="58"/>
  <c r="U358" i="11"/>
  <c r="V358" i="11"/>
  <c r="M358" i="11"/>
  <c r="L359" i="11"/>
  <c r="C356" i="58"/>
  <c r="T359" i="11"/>
  <c r="N359" i="11"/>
  <c r="D360" i="11"/>
  <c r="W360" i="11" s="1"/>
  <c r="K359" i="11"/>
  <c r="J359" i="11"/>
  <c r="A359" i="11" s="1"/>
  <c r="I359" i="11"/>
  <c r="H359" i="11"/>
  <c r="G359" i="11"/>
  <c r="F359" i="11"/>
  <c r="S360" i="11"/>
  <c r="P359" i="11"/>
  <c r="O359" i="11" s="1"/>
  <c r="R359" i="11"/>
  <c r="F356" i="58" l="1"/>
  <c r="J356" i="58"/>
  <c r="U359" i="11"/>
  <c r="V359" i="11"/>
  <c r="M359" i="11"/>
  <c r="L360" i="11"/>
  <c r="C357" i="58"/>
  <c r="T360" i="11"/>
  <c r="N360" i="11"/>
  <c r="K360" i="11"/>
  <c r="J360" i="11"/>
  <c r="A360" i="11" s="1"/>
  <c r="I360" i="11"/>
  <c r="H360" i="11"/>
  <c r="G360" i="11"/>
  <c r="F360" i="11"/>
  <c r="D361" i="11"/>
  <c r="W361" i="11" s="1"/>
  <c r="S361" i="11"/>
  <c r="P360" i="11"/>
  <c r="O360" i="11" s="1"/>
  <c r="R360" i="11"/>
  <c r="F357" i="58" l="1"/>
  <c r="J357" i="58"/>
  <c r="U360" i="11"/>
  <c r="V360" i="11"/>
  <c r="M360" i="11"/>
  <c r="L361" i="11"/>
  <c r="C358" i="58"/>
  <c r="T361" i="11"/>
  <c r="N361" i="11"/>
  <c r="D362" i="11"/>
  <c r="W362" i="11" s="1"/>
  <c r="K361" i="11"/>
  <c r="J361" i="11"/>
  <c r="A361" i="11" s="1"/>
  <c r="I361" i="11"/>
  <c r="H361" i="11"/>
  <c r="G361" i="11"/>
  <c r="F361" i="11"/>
  <c r="S362" i="11"/>
  <c r="P361" i="11"/>
  <c r="O361" i="11" s="1"/>
  <c r="R361" i="11"/>
  <c r="F358" i="58" l="1"/>
  <c r="J358" i="58"/>
  <c r="U361" i="11"/>
  <c r="V361" i="11"/>
  <c r="M361" i="11"/>
  <c r="L362" i="11"/>
  <c r="C359" i="58"/>
  <c r="T362" i="11"/>
  <c r="N362" i="11"/>
  <c r="K362" i="11"/>
  <c r="I362" i="11"/>
  <c r="H362" i="11"/>
  <c r="J362" i="11"/>
  <c r="A362" i="11" s="1"/>
  <c r="G362" i="11"/>
  <c r="F362" i="11"/>
  <c r="D363" i="11"/>
  <c r="W363" i="11" s="1"/>
  <c r="S363" i="11"/>
  <c r="P362" i="11"/>
  <c r="O362" i="11" s="1"/>
  <c r="R362" i="11"/>
  <c r="F359" i="58" l="1"/>
  <c r="J359" i="58"/>
  <c r="U362" i="11"/>
  <c r="V362" i="11"/>
  <c r="M362" i="11"/>
  <c r="L363" i="11"/>
  <c r="C360" i="58"/>
  <c r="T363" i="11"/>
  <c r="N363" i="11"/>
  <c r="D364" i="11"/>
  <c r="W364" i="11" s="1"/>
  <c r="K363" i="11"/>
  <c r="J363" i="11"/>
  <c r="A363" i="11" s="1"/>
  <c r="I363" i="11"/>
  <c r="H363" i="11"/>
  <c r="G363" i="11"/>
  <c r="F363" i="11"/>
  <c r="P363" i="11"/>
  <c r="O363" i="11" s="1"/>
  <c r="R363" i="11"/>
  <c r="S364" i="11"/>
  <c r="F360" i="58" l="1"/>
  <c r="J360" i="58"/>
  <c r="U363" i="11"/>
  <c r="V363" i="11"/>
  <c r="M363" i="11"/>
  <c r="L364" i="11"/>
  <c r="C361" i="58"/>
  <c r="T364" i="11"/>
  <c r="N364" i="11"/>
  <c r="K364" i="11"/>
  <c r="J364" i="11"/>
  <c r="A364" i="11" s="1"/>
  <c r="I364" i="11"/>
  <c r="H364" i="11"/>
  <c r="G364" i="11"/>
  <c r="F364" i="11"/>
  <c r="D365" i="11"/>
  <c r="W365" i="11" s="1"/>
  <c r="S365" i="11"/>
  <c r="R364" i="11"/>
  <c r="P364" i="11"/>
  <c r="O364" i="11" s="1"/>
  <c r="F361" i="58" l="1"/>
  <c r="J361" i="58"/>
  <c r="U364" i="11"/>
  <c r="V364" i="11"/>
  <c r="M364" i="11"/>
  <c r="L365" i="11"/>
  <c r="C362" i="58"/>
  <c r="T365" i="11"/>
  <c r="N365" i="11"/>
  <c r="D366" i="11"/>
  <c r="W366" i="11" s="1"/>
  <c r="K365" i="11"/>
  <c r="J365" i="11"/>
  <c r="A365" i="11" s="1"/>
  <c r="I365" i="11"/>
  <c r="H365" i="11"/>
  <c r="G365" i="11"/>
  <c r="F365" i="11"/>
  <c r="S366" i="11"/>
  <c r="P365" i="11"/>
  <c r="O365" i="11" s="1"/>
  <c r="R365" i="11"/>
  <c r="F362" i="58" l="1"/>
  <c r="J362" i="58"/>
  <c r="U365" i="11"/>
  <c r="V365" i="11"/>
  <c r="M365" i="11"/>
  <c r="L366" i="11"/>
  <c r="C363" i="58"/>
  <c r="T366" i="11"/>
  <c r="N366" i="11"/>
  <c r="K366" i="11"/>
  <c r="I366" i="11"/>
  <c r="H366" i="11"/>
  <c r="J366" i="11"/>
  <c r="A366" i="11" s="1"/>
  <c r="G366" i="11"/>
  <c r="F366" i="11"/>
  <c r="D367" i="11"/>
  <c r="W367" i="11" s="1"/>
  <c r="S367" i="11"/>
  <c r="P366" i="11"/>
  <c r="O366" i="11" s="1"/>
  <c r="R366" i="11"/>
  <c r="F363" i="58" l="1"/>
  <c r="J363" i="58"/>
  <c r="U366" i="11"/>
  <c r="V366" i="11"/>
  <c r="M366" i="11"/>
  <c r="L367" i="11"/>
  <c r="C364" i="58"/>
  <c r="T367" i="11"/>
  <c r="N367" i="11"/>
  <c r="D368" i="11"/>
  <c r="W368" i="11" s="1"/>
  <c r="K367" i="11"/>
  <c r="J367" i="11"/>
  <c r="A367" i="11" s="1"/>
  <c r="I367" i="11"/>
  <c r="H367" i="11"/>
  <c r="G367" i="11"/>
  <c r="F367" i="11"/>
  <c r="P367" i="11"/>
  <c r="O367" i="11" s="1"/>
  <c r="R367" i="11"/>
  <c r="S368" i="11"/>
  <c r="F364" i="58" l="1"/>
  <c r="J364" i="58"/>
  <c r="U367" i="11"/>
  <c r="V367" i="11"/>
  <c r="M367" i="11"/>
  <c r="L368" i="11"/>
  <c r="C365" i="58"/>
  <c r="T368" i="11"/>
  <c r="N368" i="11"/>
  <c r="K368" i="11"/>
  <c r="J368" i="11"/>
  <c r="A368" i="11" s="1"/>
  <c r="I368" i="11"/>
  <c r="H368" i="11"/>
  <c r="G368" i="11"/>
  <c r="F368" i="11"/>
  <c r="D369" i="11"/>
  <c r="W369" i="11" s="1"/>
  <c r="S369" i="11"/>
  <c r="R368" i="11"/>
  <c r="P368" i="11"/>
  <c r="O368" i="11" s="1"/>
  <c r="F365" i="58" l="1"/>
  <c r="J365" i="58"/>
  <c r="U368" i="11"/>
  <c r="V368" i="11"/>
  <c r="M368" i="11"/>
  <c r="L369" i="11"/>
  <c r="C366" i="58"/>
  <c r="T369" i="11"/>
  <c r="N369" i="11"/>
  <c r="D370" i="11"/>
  <c r="W370" i="11" s="1"/>
  <c r="K369" i="11"/>
  <c r="J369" i="11"/>
  <c r="A369" i="11" s="1"/>
  <c r="I369" i="11"/>
  <c r="H369" i="11"/>
  <c r="G369" i="11"/>
  <c r="F369" i="11"/>
  <c r="R369" i="11"/>
  <c r="P369" i="11"/>
  <c r="O369" i="11" s="1"/>
  <c r="S370" i="11"/>
  <c r="F366" i="58" l="1"/>
  <c r="J366" i="58"/>
  <c r="U369" i="11"/>
  <c r="V369" i="11"/>
  <c r="M369" i="11"/>
  <c r="L370" i="11"/>
  <c r="C367" i="58"/>
  <c r="T370" i="11"/>
  <c r="N370" i="11"/>
  <c r="K370" i="11"/>
  <c r="I370" i="11"/>
  <c r="H370" i="11"/>
  <c r="J370" i="11"/>
  <c r="A370" i="11" s="1"/>
  <c r="G370" i="11"/>
  <c r="F370" i="11"/>
  <c r="D371" i="11"/>
  <c r="W371" i="11" s="1"/>
  <c r="S371" i="11"/>
  <c r="R370" i="11"/>
  <c r="P370" i="11"/>
  <c r="O370" i="11" s="1"/>
  <c r="F367" i="58" l="1"/>
  <c r="J367" i="58"/>
  <c r="U370" i="11"/>
  <c r="V370" i="11"/>
  <c r="M370" i="11"/>
  <c r="L371" i="11"/>
  <c r="C368" i="58"/>
  <c r="T371" i="11"/>
  <c r="N371" i="11"/>
  <c r="D372" i="11"/>
  <c r="W372" i="11" s="1"/>
  <c r="K371" i="11"/>
  <c r="J371" i="11"/>
  <c r="A371" i="11" s="1"/>
  <c r="I371" i="11"/>
  <c r="H371" i="11"/>
  <c r="G371" i="11"/>
  <c r="F371" i="11"/>
  <c r="S372" i="11"/>
  <c r="P371" i="11"/>
  <c r="O371" i="11" s="1"/>
  <c r="R371" i="11"/>
  <c r="F368" i="58" l="1"/>
  <c r="J368" i="58"/>
  <c r="U371" i="11"/>
  <c r="V371" i="11"/>
  <c r="M371" i="11"/>
  <c r="L372" i="11"/>
  <c r="C369" i="58"/>
  <c r="T372" i="11"/>
  <c r="N372" i="11"/>
  <c r="K372" i="11"/>
  <c r="J372" i="11"/>
  <c r="A372" i="11" s="1"/>
  <c r="I372" i="11"/>
  <c r="H372" i="11"/>
  <c r="G372" i="11"/>
  <c r="F372" i="11"/>
  <c r="D373" i="11"/>
  <c r="W373" i="11" s="1"/>
  <c r="R372" i="11"/>
  <c r="P372" i="11"/>
  <c r="O372" i="11" s="1"/>
  <c r="S373" i="11"/>
  <c r="F369" i="58" l="1"/>
  <c r="J369" i="58"/>
  <c r="U372" i="11"/>
  <c r="V372" i="11"/>
  <c r="M372" i="11"/>
  <c r="L373" i="11"/>
  <c r="C370" i="58"/>
  <c r="T373" i="11"/>
  <c r="N373" i="11"/>
  <c r="D374" i="11"/>
  <c r="W374" i="11" s="1"/>
  <c r="K373" i="11"/>
  <c r="J373" i="11"/>
  <c r="A373" i="11" s="1"/>
  <c r="I373" i="11"/>
  <c r="H373" i="11"/>
  <c r="G373" i="11"/>
  <c r="F373" i="11"/>
  <c r="P373" i="11"/>
  <c r="O373" i="11" s="1"/>
  <c r="R373" i="11"/>
  <c r="S374" i="11"/>
  <c r="F370" i="58" l="1"/>
  <c r="J370" i="58"/>
  <c r="U373" i="11"/>
  <c r="V373" i="11"/>
  <c r="M373" i="11"/>
  <c r="L374" i="11"/>
  <c r="C371" i="58"/>
  <c r="T374" i="11"/>
  <c r="N374" i="11"/>
  <c r="K374" i="11"/>
  <c r="I374" i="11"/>
  <c r="H374" i="11"/>
  <c r="J374" i="11"/>
  <c r="A374" i="11" s="1"/>
  <c r="G374" i="11"/>
  <c r="F374" i="11"/>
  <c r="D375" i="11"/>
  <c r="W375" i="11" s="1"/>
  <c r="S375" i="11"/>
  <c r="P374" i="11"/>
  <c r="O374" i="11" s="1"/>
  <c r="R374" i="11"/>
  <c r="F371" i="58" l="1"/>
  <c r="J371" i="58"/>
  <c r="U374" i="11"/>
  <c r="V374" i="11"/>
  <c r="M374" i="11"/>
  <c r="L375" i="11"/>
  <c r="C372" i="58"/>
  <c r="T375" i="11"/>
  <c r="N375" i="11"/>
  <c r="D376" i="11"/>
  <c r="W376" i="11" s="1"/>
  <c r="K375" i="11"/>
  <c r="J375" i="11"/>
  <c r="A375" i="11" s="1"/>
  <c r="I375" i="11"/>
  <c r="H375" i="11"/>
  <c r="G375" i="11"/>
  <c r="F375" i="11"/>
  <c r="P375" i="11"/>
  <c r="O375" i="11" s="1"/>
  <c r="R375" i="11"/>
  <c r="S376" i="11"/>
  <c r="F372" i="58" l="1"/>
  <c r="J372" i="58"/>
  <c r="U375" i="11"/>
  <c r="V375" i="11"/>
  <c r="M375" i="11"/>
  <c r="L376" i="11"/>
  <c r="C373" i="58"/>
  <c r="T376" i="11"/>
  <c r="N376" i="11"/>
  <c r="K376" i="11"/>
  <c r="J376" i="11"/>
  <c r="A376" i="11" s="1"/>
  <c r="I376" i="11"/>
  <c r="H376" i="11"/>
  <c r="G376" i="11"/>
  <c r="F376" i="11"/>
  <c r="D377" i="11"/>
  <c r="W377" i="11" s="1"/>
  <c r="S377" i="11"/>
  <c r="P376" i="11"/>
  <c r="O376" i="11" s="1"/>
  <c r="R376" i="11"/>
  <c r="F373" i="58" l="1"/>
  <c r="J373" i="58"/>
  <c r="U376" i="11"/>
  <c r="V376" i="11"/>
  <c r="M376" i="11"/>
  <c r="L377" i="11"/>
  <c r="C374" i="58"/>
  <c r="T377" i="11"/>
  <c r="N377" i="11"/>
  <c r="D378" i="11"/>
  <c r="W378" i="11" s="1"/>
  <c r="K377" i="11"/>
  <c r="J377" i="11"/>
  <c r="A377" i="11" s="1"/>
  <c r="I377" i="11"/>
  <c r="H377" i="11"/>
  <c r="G377" i="11"/>
  <c r="F377" i="11"/>
  <c r="S378" i="11"/>
  <c r="R377" i="11"/>
  <c r="P377" i="11"/>
  <c r="O377" i="11" s="1"/>
  <c r="F374" i="58" l="1"/>
  <c r="J374" i="58"/>
  <c r="U377" i="11"/>
  <c r="V377" i="11"/>
  <c r="M377" i="11"/>
  <c r="L378" i="11"/>
  <c r="C375" i="58"/>
  <c r="T378" i="11"/>
  <c r="N378" i="11"/>
  <c r="K378" i="11"/>
  <c r="I378" i="11"/>
  <c r="H378" i="11"/>
  <c r="J378" i="11"/>
  <c r="A378" i="11" s="1"/>
  <c r="G378" i="11"/>
  <c r="F378" i="11"/>
  <c r="D379" i="11"/>
  <c r="W379" i="11" s="1"/>
  <c r="S379" i="11"/>
  <c r="R378" i="11"/>
  <c r="P378" i="11"/>
  <c r="O378" i="11" s="1"/>
  <c r="F375" i="58" l="1"/>
  <c r="J375" i="58"/>
  <c r="U378" i="11"/>
  <c r="V378" i="11"/>
  <c r="M378" i="11"/>
  <c r="L379" i="11"/>
  <c r="C376" i="58"/>
  <c r="T379" i="11"/>
  <c r="N379" i="11"/>
  <c r="D380" i="11"/>
  <c r="W380" i="11" s="1"/>
  <c r="K379" i="11"/>
  <c r="J379" i="11"/>
  <c r="A379" i="11" s="1"/>
  <c r="I379" i="11"/>
  <c r="H379" i="11"/>
  <c r="G379" i="11"/>
  <c r="F379" i="11"/>
  <c r="R379" i="11"/>
  <c r="P379" i="11"/>
  <c r="O379" i="11" s="1"/>
  <c r="S380" i="11"/>
  <c r="F376" i="58" l="1"/>
  <c r="J376" i="58"/>
  <c r="U379" i="11"/>
  <c r="V379" i="11"/>
  <c r="M379" i="11"/>
  <c r="L380" i="11"/>
  <c r="C377" i="58"/>
  <c r="T380" i="11"/>
  <c r="N380" i="11"/>
  <c r="K380" i="11"/>
  <c r="J380" i="11"/>
  <c r="A380" i="11" s="1"/>
  <c r="I380" i="11"/>
  <c r="H380" i="11"/>
  <c r="G380" i="11"/>
  <c r="F380" i="11"/>
  <c r="D381" i="11"/>
  <c r="W381" i="11" s="1"/>
  <c r="S381" i="11"/>
  <c r="R380" i="11"/>
  <c r="P380" i="11"/>
  <c r="O380" i="11" s="1"/>
  <c r="F377" i="58" l="1"/>
  <c r="J377" i="58"/>
  <c r="U380" i="11"/>
  <c r="V380" i="11"/>
  <c r="M380" i="11"/>
  <c r="L381" i="11"/>
  <c r="C378" i="58"/>
  <c r="T381" i="11"/>
  <c r="N381" i="11"/>
  <c r="D382" i="11"/>
  <c r="W382" i="11" s="1"/>
  <c r="K381" i="11"/>
  <c r="J381" i="11"/>
  <c r="A381" i="11" s="1"/>
  <c r="I381" i="11"/>
  <c r="H381" i="11"/>
  <c r="G381" i="11"/>
  <c r="F381" i="11"/>
  <c r="S382" i="11"/>
  <c r="P381" i="11"/>
  <c r="O381" i="11" s="1"/>
  <c r="R381" i="11"/>
  <c r="F378" i="58" l="1"/>
  <c r="J378" i="58"/>
  <c r="U381" i="11"/>
  <c r="V381" i="11"/>
  <c r="M381" i="11"/>
  <c r="L382" i="11"/>
  <c r="C379" i="58"/>
  <c r="T382" i="11"/>
  <c r="N382" i="11"/>
  <c r="K382" i="11"/>
  <c r="I382" i="11"/>
  <c r="H382" i="11"/>
  <c r="J382" i="11"/>
  <c r="A382" i="11" s="1"/>
  <c r="G382" i="11"/>
  <c r="F382" i="11"/>
  <c r="D383" i="11"/>
  <c r="W383" i="11" s="1"/>
  <c r="P382" i="11"/>
  <c r="O382" i="11" s="1"/>
  <c r="R382" i="11"/>
  <c r="S383" i="11"/>
  <c r="F379" i="58" l="1"/>
  <c r="J379" i="58"/>
  <c r="U382" i="11"/>
  <c r="V382" i="11"/>
  <c r="M382" i="11"/>
  <c r="L383" i="11"/>
  <c r="C380" i="58"/>
  <c r="T383" i="11"/>
  <c r="N383" i="11"/>
  <c r="D384" i="11"/>
  <c r="W384" i="11" s="1"/>
  <c r="K383" i="11"/>
  <c r="J383" i="11"/>
  <c r="A383" i="11" s="1"/>
  <c r="I383" i="11"/>
  <c r="H383" i="11"/>
  <c r="G383" i="11"/>
  <c r="F383" i="11"/>
  <c r="S384" i="11"/>
  <c r="P383" i="11"/>
  <c r="O383" i="11" s="1"/>
  <c r="R383" i="11"/>
  <c r="F380" i="58" l="1"/>
  <c r="J380" i="58"/>
  <c r="U383" i="11"/>
  <c r="V383" i="11"/>
  <c r="M383" i="11"/>
  <c r="L384" i="11"/>
  <c r="C381" i="58"/>
  <c r="T384" i="11"/>
  <c r="N384" i="11"/>
  <c r="K384" i="11"/>
  <c r="J384" i="11"/>
  <c r="A384" i="11" s="1"/>
  <c r="I384" i="11"/>
  <c r="H384" i="11"/>
  <c r="G384" i="11"/>
  <c r="F384" i="11"/>
  <c r="D385" i="11"/>
  <c r="W385" i="11" s="1"/>
  <c r="P384" i="11"/>
  <c r="O384" i="11" s="1"/>
  <c r="R384" i="11"/>
  <c r="S385" i="11"/>
  <c r="F381" i="58" l="1"/>
  <c r="J381" i="58"/>
  <c r="U384" i="11"/>
  <c r="V384" i="11"/>
  <c r="M384" i="11"/>
  <c r="L385" i="11"/>
  <c r="C382" i="58"/>
  <c r="T385" i="11"/>
  <c r="N385" i="11"/>
  <c r="D386" i="11"/>
  <c r="W386" i="11" s="1"/>
  <c r="K385" i="11"/>
  <c r="J385" i="11"/>
  <c r="A385" i="11" s="1"/>
  <c r="I385" i="11"/>
  <c r="H385" i="11"/>
  <c r="G385" i="11"/>
  <c r="F385" i="11"/>
  <c r="P385" i="11"/>
  <c r="O385" i="11" s="1"/>
  <c r="R385" i="11"/>
  <c r="S386" i="11"/>
  <c r="F382" i="58" l="1"/>
  <c r="J382" i="58"/>
  <c r="U385" i="11"/>
  <c r="V385" i="11"/>
  <c r="M385" i="11"/>
  <c r="L386" i="11"/>
  <c r="C383" i="58"/>
  <c r="T386" i="11"/>
  <c r="N386" i="11"/>
  <c r="K386" i="11"/>
  <c r="I386" i="11"/>
  <c r="H386" i="11"/>
  <c r="J386" i="11"/>
  <c r="A386" i="11" s="1"/>
  <c r="G386" i="11"/>
  <c r="F386" i="11"/>
  <c r="D387" i="11"/>
  <c r="W387" i="11" s="1"/>
  <c r="S387" i="11"/>
  <c r="R386" i="11"/>
  <c r="P386" i="11"/>
  <c r="O386" i="11" s="1"/>
  <c r="F383" i="58" l="1"/>
  <c r="J383" i="58"/>
  <c r="U386" i="11"/>
  <c r="V386" i="11"/>
  <c r="M386" i="11"/>
  <c r="L387" i="11"/>
  <c r="C384" i="58"/>
  <c r="T387" i="11"/>
  <c r="N387" i="11"/>
  <c r="D388" i="11"/>
  <c r="W388" i="11" s="1"/>
  <c r="K387" i="11"/>
  <c r="J387" i="11"/>
  <c r="A387" i="11" s="1"/>
  <c r="I387" i="11"/>
  <c r="H387" i="11"/>
  <c r="G387" i="11"/>
  <c r="F387" i="11"/>
  <c r="S388" i="11"/>
  <c r="P387" i="11"/>
  <c r="O387" i="11" s="1"/>
  <c r="R387" i="11"/>
  <c r="F384" i="58" l="1"/>
  <c r="J384" i="58"/>
  <c r="U387" i="11"/>
  <c r="V387" i="11"/>
  <c r="M387" i="11"/>
  <c r="L388" i="11"/>
  <c r="C385" i="58"/>
  <c r="T388" i="11"/>
  <c r="N388" i="11"/>
  <c r="K388" i="11"/>
  <c r="J388" i="11"/>
  <c r="A388" i="11" s="1"/>
  <c r="I388" i="11"/>
  <c r="H388" i="11"/>
  <c r="G388" i="11"/>
  <c r="F388" i="11"/>
  <c r="D389" i="11"/>
  <c r="W389" i="11" s="1"/>
  <c r="R388" i="11"/>
  <c r="P388" i="11"/>
  <c r="O388" i="11" s="1"/>
  <c r="S389" i="11"/>
  <c r="F385" i="58" l="1"/>
  <c r="J385" i="58"/>
  <c r="U388" i="11"/>
  <c r="V388" i="11"/>
  <c r="M388" i="11"/>
  <c r="L389" i="11"/>
  <c r="C386" i="58"/>
  <c r="T389" i="11"/>
  <c r="N389" i="11"/>
  <c r="D390" i="11"/>
  <c r="W390" i="11" s="1"/>
  <c r="K389" i="11"/>
  <c r="J389" i="11"/>
  <c r="A389" i="11" s="1"/>
  <c r="I389" i="11"/>
  <c r="H389" i="11"/>
  <c r="G389" i="11"/>
  <c r="F389" i="11"/>
  <c r="P389" i="11"/>
  <c r="O389" i="11" s="1"/>
  <c r="R389" i="11"/>
  <c r="S390" i="11"/>
  <c r="F386" i="58" l="1"/>
  <c r="J386" i="58"/>
  <c r="U389" i="11"/>
  <c r="V389" i="11"/>
  <c r="M389" i="11"/>
  <c r="L390" i="11"/>
  <c r="C387" i="58"/>
  <c r="T390" i="11"/>
  <c r="N390" i="11"/>
  <c r="K390" i="11"/>
  <c r="I390" i="11"/>
  <c r="H390" i="11"/>
  <c r="J390" i="11"/>
  <c r="A390" i="11" s="1"/>
  <c r="G390" i="11"/>
  <c r="F390" i="11"/>
  <c r="D391" i="11"/>
  <c r="W391" i="11" s="1"/>
  <c r="S391" i="11"/>
  <c r="P390" i="11"/>
  <c r="O390" i="11" s="1"/>
  <c r="R390" i="11"/>
  <c r="F387" i="58" l="1"/>
  <c r="J387" i="58"/>
  <c r="U390" i="11"/>
  <c r="V390" i="11"/>
  <c r="M390" i="11"/>
  <c r="L391" i="11"/>
  <c r="C388" i="58"/>
  <c r="T391" i="11"/>
  <c r="N391" i="11"/>
  <c r="D392" i="11"/>
  <c r="W392" i="11" s="1"/>
  <c r="K391" i="11"/>
  <c r="J391" i="11"/>
  <c r="A391" i="11" s="1"/>
  <c r="I391" i="11"/>
  <c r="H391" i="11"/>
  <c r="G391" i="11"/>
  <c r="F391" i="11"/>
  <c r="P391" i="11"/>
  <c r="O391" i="11" s="1"/>
  <c r="R391" i="11"/>
  <c r="S392" i="11"/>
  <c r="F388" i="58" l="1"/>
  <c r="J388" i="58"/>
  <c r="U391" i="11"/>
  <c r="V391" i="11"/>
  <c r="M391" i="11"/>
  <c r="L392" i="11"/>
  <c r="C389" i="58"/>
  <c r="T392" i="11"/>
  <c r="N392" i="11"/>
  <c r="K392" i="11"/>
  <c r="J392" i="11"/>
  <c r="A392" i="11" s="1"/>
  <c r="I392" i="11"/>
  <c r="H392" i="11"/>
  <c r="G392" i="11"/>
  <c r="F392" i="11"/>
  <c r="D393" i="11"/>
  <c r="W393" i="11" s="1"/>
  <c r="S393" i="11"/>
  <c r="R392" i="11"/>
  <c r="P392" i="11"/>
  <c r="O392" i="11" s="1"/>
  <c r="F389" i="58" l="1"/>
  <c r="J389" i="58"/>
  <c r="U392" i="11"/>
  <c r="V392" i="11"/>
  <c r="M392" i="11"/>
  <c r="L393" i="11"/>
  <c r="C390" i="58"/>
  <c r="T393" i="11"/>
  <c r="N393" i="11"/>
  <c r="D394" i="11"/>
  <c r="W394" i="11" s="1"/>
  <c r="K393" i="11"/>
  <c r="J393" i="11"/>
  <c r="A393" i="11" s="1"/>
  <c r="I393" i="11"/>
  <c r="H393" i="11"/>
  <c r="G393" i="11"/>
  <c r="F393" i="11"/>
  <c r="P393" i="11"/>
  <c r="O393" i="11" s="1"/>
  <c r="R393" i="11"/>
  <c r="S394" i="11"/>
  <c r="F390" i="58" l="1"/>
  <c r="J390" i="58"/>
  <c r="U393" i="11"/>
  <c r="V393" i="11"/>
  <c r="M393" i="11"/>
  <c r="L394" i="11"/>
  <c r="C391" i="58"/>
  <c r="T394" i="11"/>
  <c r="N394" i="11"/>
  <c r="K394" i="11"/>
  <c r="I394" i="11"/>
  <c r="H394" i="11"/>
  <c r="J394" i="11"/>
  <c r="A394" i="11" s="1"/>
  <c r="G394" i="11"/>
  <c r="F394" i="11"/>
  <c r="D395" i="11"/>
  <c r="W395" i="11" s="1"/>
  <c r="S395" i="11"/>
  <c r="P394" i="11"/>
  <c r="O394" i="11" s="1"/>
  <c r="R394" i="11"/>
  <c r="F391" i="58" l="1"/>
  <c r="J391" i="58"/>
  <c r="U394" i="11"/>
  <c r="V394" i="11"/>
  <c r="M394" i="11"/>
  <c r="L395" i="11"/>
  <c r="C392" i="58"/>
  <c r="T395" i="11"/>
  <c r="N395" i="11"/>
  <c r="D396" i="11"/>
  <c r="W396" i="11" s="1"/>
  <c r="K395" i="11"/>
  <c r="J395" i="11"/>
  <c r="A395" i="11" s="1"/>
  <c r="I395" i="11"/>
  <c r="H395" i="11"/>
  <c r="G395" i="11"/>
  <c r="F395" i="11"/>
  <c r="S396" i="11"/>
  <c r="R395" i="11"/>
  <c r="P395" i="11"/>
  <c r="O395" i="11" s="1"/>
  <c r="F392" i="58" l="1"/>
  <c r="J392" i="58"/>
  <c r="U395" i="11"/>
  <c r="V395" i="11"/>
  <c r="M395" i="11"/>
  <c r="L396" i="11"/>
  <c r="C393" i="58"/>
  <c r="T396" i="11"/>
  <c r="N396" i="11"/>
  <c r="K396" i="11"/>
  <c r="J396" i="11"/>
  <c r="A396" i="11" s="1"/>
  <c r="I396" i="11"/>
  <c r="H396" i="11"/>
  <c r="G396" i="11"/>
  <c r="F396" i="11"/>
  <c r="D397" i="11"/>
  <c r="W397" i="11" s="1"/>
  <c r="R396" i="11"/>
  <c r="P396" i="11"/>
  <c r="O396" i="11" s="1"/>
  <c r="S397" i="11"/>
  <c r="F393" i="58" l="1"/>
  <c r="J393" i="58"/>
  <c r="U396" i="11"/>
  <c r="V396" i="11"/>
  <c r="M396" i="11"/>
  <c r="L397" i="11"/>
  <c r="C394" i="58"/>
  <c r="T397" i="11"/>
  <c r="N397" i="11"/>
  <c r="D398" i="11"/>
  <c r="W398" i="11" s="1"/>
  <c r="K397" i="11"/>
  <c r="J397" i="11"/>
  <c r="A397" i="11" s="1"/>
  <c r="I397" i="11"/>
  <c r="H397" i="11"/>
  <c r="G397" i="11"/>
  <c r="F397" i="11"/>
  <c r="P397" i="11"/>
  <c r="O397" i="11" s="1"/>
  <c r="R397" i="11"/>
  <c r="S398" i="11"/>
  <c r="F394" i="58" l="1"/>
  <c r="J394" i="58"/>
  <c r="U397" i="11"/>
  <c r="V397" i="11"/>
  <c r="M397" i="11"/>
  <c r="L398" i="11"/>
  <c r="C395" i="58"/>
  <c r="T398" i="11"/>
  <c r="N398" i="11"/>
  <c r="K398" i="11"/>
  <c r="I398" i="11"/>
  <c r="H398" i="11"/>
  <c r="J398" i="11"/>
  <c r="A398" i="11" s="1"/>
  <c r="G398" i="11"/>
  <c r="F398" i="11"/>
  <c r="D399" i="11"/>
  <c r="W399" i="11" s="1"/>
  <c r="S399" i="11"/>
  <c r="P398" i="11"/>
  <c r="O398" i="11" s="1"/>
  <c r="R398" i="11"/>
  <c r="F395" i="58" l="1"/>
  <c r="J395" i="58"/>
  <c r="U398" i="11"/>
  <c r="V398" i="11"/>
  <c r="M398" i="11"/>
  <c r="L399" i="11"/>
  <c r="C396" i="58"/>
  <c r="T399" i="11"/>
  <c r="N399" i="11"/>
  <c r="K399" i="11"/>
  <c r="J399" i="11"/>
  <c r="A399" i="11" s="1"/>
  <c r="I399" i="11"/>
  <c r="H399" i="11"/>
  <c r="G399" i="11"/>
  <c r="F399" i="11"/>
  <c r="D400" i="11"/>
  <c r="W400" i="11" s="1"/>
  <c r="P399" i="11"/>
  <c r="O399" i="11" s="1"/>
  <c r="R399" i="11"/>
  <c r="S400" i="11"/>
  <c r="F396" i="58" l="1"/>
  <c r="J396" i="58"/>
  <c r="U399" i="11"/>
  <c r="V399" i="11"/>
  <c r="M399" i="11"/>
  <c r="L400" i="11"/>
  <c r="C397" i="58"/>
  <c r="T400" i="11"/>
  <c r="N400" i="11"/>
  <c r="D401" i="11"/>
  <c r="W401" i="11" s="1"/>
  <c r="K400" i="11"/>
  <c r="J400" i="11"/>
  <c r="A400" i="11" s="1"/>
  <c r="I400" i="11"/>
  <c r="H400" i="11"/>
  <c r="G400" i="11"/>
  <c r="F400" i="11"/>
  <c r="R400" i="11"/>
  <c r="P400" i="11"/>
  <c r="O400" i="11" s="1"/>
  <c r="S401" i="11"/>
  <c r="F397" i="58" l="1"/>
  <c r="J397" i="58"/>
  <c r="U400" i="11"/>
  <c r="V400" i="11"/>
  <c r="M400" i="11"/>
  <c r="L401" i="11"/>
  <c r="C398" i="58"/>
  <c r="T401" i="11"/>
  <c r="N401" i="11"/>
  <c r="K401" i="11"/>
  <c r="J401" i="11"/>
  <c r="A401" i="11" s="1"/>
  <c r="I401" i="11"/>
  <c r="H401" i="11"/>
  <c r="G401" i="11"/>
  <c r="F401" i="11"/>
  <c r="D402" i="11"/>
  <c r="W402" i="11" s="1"/>
  <c r="R401" i="11"/>
  <c r="P401" i="11"/>
  <c r="O401" i="11" s="1"/>
  <c r="S402" i="11"/>
  <c r="F398" i="58" l="1"/>
  <c r="J398" i="58"/>
  <c r="U401" i="11"/>
  <c r="V401" i="11"/>
  <c r="M401" i="11"/>
  <c r="L402" i="11"/>
  <c r="C399" i="58"/>
  <c r="T402" i="11"/>
  <c r="N402" i="11"/>
  <c r="D403" i="11"/>
  <c r="W403" i="11" s="1"/>
  <c r="K402" i="11"/>
  <c r="I402" i="11"/>
  <c r="H402" i="11"/>
  <c r="J402" i="11"/>
  <c r="A402" i="11" s="1"/>
  <c r="G402" i="11"/>
  <c r="F402" i="11"/>
  <c r="S403" i="11"/>
  <c r="R402" i="11"/>
  <c r="P402" i="11"/>
  <c r="O402" i="11" s="1"/>
  <c r="F399" i="58" l="1"/>
  <c r="J399" i="58"/>
  <c r="U402" i="11"/>
  <c r="V402" i="11"/>
  <c r="M402" i="11"/>
  <c r="L403" i="11"/>
  <c r="C400" i="58"/>
  <c r="T403" i="11"/>
  <c r="N403" i="11"/>
  <c r="K403" i="11"/>
  <c r="J403" i="11"/>
  <c r="A403" i="11" s="1"/>
  <c r="I403" i="11"/>
  <c r="H403" i="11"/>
  <c r="G403" i="11"/>
  <c r="F403" i="11"/>
  <c r="D404" i="11"/>
  <c r="W404" i="11" s="1"/>
  <c r="S404" i="11"/>
  <c r="R403" i="11"/>
  <c r="P403" i="11"/>
  <c r="O403" i="11" s="1"/>
  <c r="F400" i="58" l="1"/>
  <c r="J400" i="58"/>
  <c r="U403" i="11"/>
  <c r="V403" i="11"/>
  <c r="M403" i="11"/>
  <c r="L404" i="11"/>
  <c r="C401" i="58"/>
  <c r="T404" i="11"/>
  <c r="N404" i="11"/>
  <c r="D405" i="11"/>
  <c r="W405" i="11" s="1"/>
  <c r="K404" i="11"/>
  <c r="J404" i="11"/>
  <c r="A404" i="11" s="1"/>
  <c r="I404" i="11"/>
  <c r="H404" i="11"/>
  <c r="G404" i="11"/>
  <c r="F404" i="11"/>
  <c r="R404" i="11"/>
  <c r="P404" i="11"/>
  <c r="O404" i="11" s="1"/>
  <c r="S405" i="11"/>
  <c r="F401" i="58" l="1"/>
  <c r="J401" i="58"/>
  <c r="U404" i="11"/>
  <c r="V404" i="11"/>
  <c r="M404" i="11"/>
  <c r="L405" i="11"/>
  <c r="C402" i="58"/>
  <c r="T405" i="11"/>
  <c r="N405" i="11"/>
  <c r="K405" i="11"/>
  <c r="J405" i="11"/>
  <c r="A405" i="11" s="1"/>
  <c r="I405" i="11"/>
  <c r="H405" i="11"/>
  <c r="G405" i="11"/>
  <c r="F405" i="11"/>
  <c r="D406" i="11"/>
  <c r="W406" i="11" s="1"/>
  <c r="P405" i="11"/>
  <c r="O405" i="11" s="1"/>
  <c r="R405" i="11"/>
  <c r="S406" i="11"/>
  <c r="F402" i="58" l="1"/>
  <c r="J402" i="58"/>
  <c r="U405" i="11"/>
  <c r="V405" i="11"/>
  <c r="M405" i="11"/>
  <c r="L406" i="11"/>
  <c r="C403" i="58"/>
  <c r="T406" i="11"/>
  <c r="N406" i="11"/>
  <c r="D407" i="11"/>
  <c r="W407" i="11" s="1"/>
  <c r="K406" i="11"/>
  <c r="I406" i="11"/>
  <c r="H406" i="11"/>
  <c r="J406" i="11"/>
  <c r="A406" i="11" s="1"/>
  <c r="G406" i="11"/>
  <c r="F406" i="11"/>
  <c r="P406" i="11"/>
  <c r="O406" i="11" s="1"/>
  <c r="R406" i="11"/>
  <c r="S407" i="11"/>
  <c r="F403" i="58" l="1"/>
  <c r="J403" i="58"/>
  <c r="U406" i="11"/>
  <c r="V406" i="11"/>
  <c r="M406" i="11"/>
  <c r="L407" i="11"/>
  <c r="C404" i="58"/>
  <c r="T407" i="11"/>
  <c r="N407" i="11"/>
  <c r="K407" i="11"/>
  <c r="J407" i="11"/>
  <c r="A407" i="11" s="1"/>
  <c r="I407" i="11"/>
  <c r="H407" i="11"/>
  <c r="G407" i="11"/>
  <c r="F407" i="11"/>
  <c r="D408" i="11"/>
  <c r="W408" i="11" s="1"/>
  <c r="P407" i="11"/>
  <c r="O407" i="11" s="1"/>
  <c r="R407" i="11"/>
  <c r="S408" i="11"/>
  <c r="F404" i="58" l="1"/>
  <c r="J404" i="58"/>
  <c r="U407" i="11"/>
  <c r="V407" i="11"/>
  <c r="M407" i="11"/>
  <c r="L408" i="11"/>
  <c r="C405" i="58"/>
  <c r="T408" i="11"/>
  <c r="N408" i="11"/>
  <c r="D409" i="11"/>
  <c r="W409" i="11" s="1"/>
  <c r="K408" i="11"/>
  <c r="J408" i="11"/>
  <c r="A408" i="11" s="1"/>
  <c r="I408" i="11"/>
  <c r="H408" i="11"/>
  <c r="G408" i="11"/>
  <c r="F408" i="11"/>
  <c r="P408" i="11"/>
  <c r="O408" i="11" s="1"/>
  <c r="R408" i="11"/>
  <c r="S409" i="11"/>
  <c r="F405" i="58" l="1"/>
  <c r="J405" i="58"/>
  <c r="U408" i="11"/>
  <c r="V408" i="11"/>
  <c r="M408" i="11"/>
  <c r="L409" i="11"/>
  <c r="C406" i="58"/>
  <c r="T409" i="11"/>
  <c r="N409" i="11"/>
  <c r="K409" i="11"/>
  <c r="J409" i="11"/>
  <c r="A409" i="11" s="1"/>
  <c r="I409" i="11"/>
  <c r="H409" i="11"/>
  <c r="G409" i="11"/>
  <c r="F409" i="11"/>
  <c r="D410" i="11"/>
  <c r="W410" i="11" s="1"/>
  <c r="P409" i="11"/>
  <c r="O409" i="11" s="1"/>
  <c r="R409" i="11"/>
  <c r="S410" i="11"/>
  <c r="F406" i="58" l="1"/>
  <c r="J406" i="58"/>
  <c r="U409" i="11"/>
  <c r="V409" i="11"/>
  <c r="M409" i="11"/>
  <c r="L410" i="11"/>
  <c r="C407" i="58"/>
  <c r="T410" i="11"/>
  <c r="N410" i="11"/>
  <c r="D411" i="11"/>
  <c r="W411" i="11" s="1"/>
  <c r="K410" i="11"/>
  <c r="I410" i="11"/>
  <c r="H410" i="11"/>
  <c r="J410" i="11"/>
  <c r="A410" i="11" s="1"/>
  <c r="G410" i="11"/>
  <c r="F410" i="11"/>
  <c r="S411" i="11"/>
  <c r="R410" i="11"/>
  <c r="P410" i="11"/>
  <c r="O410" i="11" s="1"/>
  <c r="F407" i="58" l="1"/>
  <c r="J407" i="58"/>
  <c r="U410" i="11"/>
  <c r="V410" i="11"/>
  <c r="M410" i="11"/>
  <c r="L411" i="11"/>
  <c r="C408" i="58"/>
  <c r="T411" i="11"/>
  <c r="N411" i="11"/>
  <c r="K411" i="11"/>
  <c r="J411" i="11"/>
  <c r="A411" i="11" s="1"/>
  <c r="I411" i="11"/>
  <c r="H411" i="11"/>
  <c r="G411" i="11"/>
  <c r="F411" i="11"/>
  <c r="D412" i="11"/>
  <c r="W412" i="11" s="1"/>
  <c r="S412" i="11"/>
  <c r="R411" i="11"/>
  <c r="P411" i="11"/>
  <c r="O411" i="11" s="1"/>
  <c r="F408" i="58" l="1"/>
  <c r="J408" i="58"/>
  <c r="U411" i="11"/>
  <c r="V411" i="11"/>
  <c r="M411" i="11"/>
  <c r="L412" i="11"/>
  <c r="C409" i="58"/>
  <c r="T412" i="11"/>
  <c r="N412" i="11"/>
  <c r="D413" i="11"/>
  <c r="W413" i="11" s="1"/>
  <c r="K412" i="11"/>
  <c r="J412" i="11"/>
  <c r="A412" i="11" s="1"/>
  <c r="I412" i="11"/>
  <c r="H412" i="11"/>
  <c r="G412" i="11"/>
  <c r="F412" i="11"/>
  <c r="S413" i="11"/>
  <c r="R412" i="11"/>
  <c r="P412" i="11"/>
  <c r="O412" i="11" s="1"/>
  <c r="F409" i="58" l="1"/>
  <c r="J409" i="58"/>
  <c r="U412" i="11"/>
  <c r="V412" i="11"/>
  <c r="M412" i="11"/>
  <c r="L413" i="11"/>
  <c r="C410" i="58"/>
  <c r="T413" i="11"/>
  <c r="N413" i="11"/>
  <c r="K413" i="11"/>
  <c r="J413" i="11"/>
  <c r="A413" i="11" s="1"/>
  <c r="I413" i="11"/>
  <c r="H413" i="11"/>
  <c r="G413" i="11"/>
  <c r="F413" i="11"/>
  <c r="D414" i="11"/>
  <c r="W414" i="11" s="1"/>
  <c r="S414" i="11"/>
  <c r="P413" i="11"/>
  <c r="O413" i="11" s="1"/>
  <c r="R413" i="11"/>
  <c r="F410" i="58" l="1"/>
  <c r="J410" i="58"/>
  <c r="U413" i="11"/>
  <c r="V413" i="11"/>
  <c r="M413" i="11"/>
  <c r="L414" i="11"/>
  <c r="C411" i="58"/>
  <c r="T414" i="11"/>
  <c r="N414" i="11"/>
  <c r="D415" i="11"/>
  <c r="W415" i="11" s="1"/>
  <c r="K414" i="11"/>
  <c r="I414" i="11"/>
  <c r="H414" i="11"/>
  <c r="J414" i="11"/>
  <c r="A414" i="11" s="1"/>
  <c r="G414" i="11"/>
  <c r="F414" i="11"/>
  <c r="P414" i="11"/>
  <c r="O414" i="11" s="1"/>
  <c r="R414" i="11"/>
  <c r="S415" i="11"/>
  <c r="F411" i="58" l="1"/>
  <c r="J411" i="58"/>
  <c r="U414" i="11"/>
  <c r="V414" i="11"/>
  <c r="M414" i="11"/>
  <c r="L415" i="11"/>
  <c r="C412" i="58"/>
  <c r="T415" i="11"/>
  <c r="N415" i="11"/>
  <c r="K415" i="11"/>
  <c r="J415" i="11"/>
  <c r="I415" i="11"/>
  <c r="H415" i="11"/>
  <c r="G415" i="11"/>
  <c r="F415" i="11"/>
  <c r="D416" i="11"/>
  <c r="W416" i="11" s="1"/>
  <c r="S416" i="11"/>
  <c r="P415" i="11"/>
  <c r="O415" i="11" s="1"/>
  <c r="A415" i="11"/>
  <c r="R415" i="11"/>
  <c r="F412" i="58" l="1"/>
  <c r="J412" i="58"/>
  <c r="U415" i="11"/>
  <c r="V415" i="11"/>
  <c r="M415" i="11"/>
  <c r="L416" i="11"/>
  <c r="C413" i="58"/>
  <c r="T416" i="11"/>
  <c r="N416" i="11"/>
  <c r="D417" i="11"/>
  <c r="W417" i="11" s="1"/>
  <c r="K416" i="11"/>
  <c r="J416" i="11"/>
  <c r="A416" i="11" s="1"/>
  <c r="I416" i="11"/>
  <c r="H416" i="11"/>
  <c r="G416" i="11"/>
  <c r="F416" i="11"/>
  <c r="R416" i="11"/>
  <c r="P416" i="11"/>
  <c r="O416" i="11" s="1"/>
  <c r="S417" i="11"/>
  <c r="F413" i="58" l="1"/>
  <c r="J413" i="58"/>
  <c r="U416" i="11"/>
  <c r="V416" i="11"/>
  <c r="M416" i="11"/>
  <c r="L417" i="11"/>
  <c r="C414" i="58"/>
  <c r="T417" i="11"/>
  <c r="N417" i="11"/>
  <c r="K417" i="11"/>
  <c r="J417" i="11"/>
  <c r="A417" i="11" s="1"/>
  <c r="I417" i="11"/>
  <c r="H417" i="11"/>
  <c r="G417" i="11"/>
  <c r="F417" i="11"/>
  <c r="D418" i="11"/>
  <c r="W418" i="11" s="1"/>
  <c r="P417" i="11"/>
  <c r="O417" i="11" s="1"/>
  <c r="R417" i="11"/>
  <c r="S418" i="11"/>
  <c r="F414" i="58" l="1"/>
  <c r="J414" i="58"/>
  <c r="U417" i="11"/>
  <c r="V417" i="11"/>
  <c r="M417" i="11"/>
  <c r="L418" i="11"/>
  <c r="C415" i="58"/>
  <c r="T418" i="11"/>
  <c r="N418" i="11"/>
  <c r="D419" i="11"/>
  <c r="W419" i="11" s="1"/>
  <c r="K418" i="11"/>
  <c r="I418" i="11"/>
  <c r="H418" i="11"/>
  <c r="J418" i="11"/>
  <c r="A418" i="11" s="1"/>
  <c r="G418" i="11"/>
  <c r="F418" i="11"/>
  <c r="R418" i="11"/>
  <c r="P418" i="11"/>
  <c r="O418" i="11" s="1"/>
  <c r="S419" i="11"/>
  <c r="F415" i="58" l="1"/>
  <c r="J415" i="58"/>
  <c r="U418" i="11"/>
  <c r="V418" i="11"/>
  <c r="M418" i="11"/>
  <c r="L419" i="11"/>
  <c r="C416" i="58"/>
  <c r="T419" i="11"/>
  <c r="N419" i="11"/>
  <c r="K419" i="11"/>
  <c r="J419" i="11"/>
  <c r="A419" i="11" s="1"/>
  <c r="I419" i="11"/>
  <c r="H419" i="11"/>
  <c r="G419" i="11"/>
  <c r="F419" i="11"/>
  <c r="D420" i="11"/>
  <c r="W420" i="11" s="1"/>
  <c r="S420" i="11"/>
  <c r="R419" i="11"/>
  <c r="P419" i="11"/>
  <c r="O419" i="11" s="1"/>
  <c r="F416" i="58" l="1"/>
  <c r="J416" i="58"/>
  <c r="U419" i="11"/>
  <c r="V419" i="11"/>
  <c r="M419" i="11"/>
  <c r="L420" i="11"/>
  <c r="C417" i="58"/>
  <c r="T420" i="11"/>
  <c r="N420" i="11"/>
  <c r="D421" i="11"/>
  <c r="W421" i="11" s="1"/>
  <c r="K420" i="11"/>
  <c r="J420" i="11"/>
  <c r="A420" i="11" s="1"/>
  <c r="I420" i="11"/>
  <c r="H420" i="11"/>
  <c r="G420" i="11"/>
  <c r="F420" i="11"/>
  <c r="R420" i="11"/>
  <c r="P420" i="11"/>
  <c r="O420" i="11" s="1"/>
  <c r="S421" i="11"/>
  <c r="F417" i="58" l="1"/>
  <c r="J417" i="58"/>
  <c r="U420" i="11"/>
  <c r="V420" i="11"/>
  <c r="M420" i="11"/>
  <c r="L421" i="11"/>
  <c r="C418" i="58"/>
  <c r="T421" i="11"/>
  <c r="N421" i="11"/>
  <c r="K421" i="11"/>
  <c r="J421" i="11"/>
  <c r="A421" i="11" s="1"/>
  <c r="I421" i="11"/>
  <c r="H421" i="11"/>
  <c r="G421" i="11"/>
  <c r="F421" i="11"/>
  <c r="D422" i="11"/>
  <c r="W422" i="11" s="1"/>
  <c r="P421" i="11"/>
  <c r="O421" i="11" s="1"/>
  <c r="R421" i="11"/>
  <c r="S422" i="11"/>
  <c r="F418" i="58" l="1"/>
  <c r="J418" i="58"/>
  <c r="U421" i="11"/>
  <c r="V421" i="11"/>
  <c r="M421" i="11"/>
  <c r="L422" i="11"/>
  <c r="C419" i="58"/>
  <c r="T422" i="11"/>
  <c r="N422" i="11"/>
  <c r="D423" i="11"/>
  <c r="W423" i="11" s="1"/>
  <c r="K422" i="11"/>
  <c r="I422" i="11"/>
  <c r="H422" i="11"/>
  <c r="J422" i="11"/>
  <c r="A422" i="11" s="1"/>
  <c r="G422" i="11"/>
  <c r="F422" i="11"/>
  <c r="S423" i="11"/>
  <c r="P422" i="11"/>
  <c r="O422" i="11" s="1"/>
  <c r="R422" i="11"/>
  <c r="F419" i="58" l="1"/>
  <c r="J419" i="58"/>
  <c r="U422" i="11"/>
  <c r="V422" i="11"/>
  <c r="M422" i="11"/>
  <c r="L423" i="11"/>
  <c r="C420" i="58"/>
  <c r="T423" i="11"/>
  <c r="N423" i="11"/>
  <c r="K423" i="11"/>
  <c r="J423" i="11"/>
  <c r="A423" i="11" s="1"/>
  <c r="I423" i="11"/>
  <c r="H423" i="11"/>
  <c r="G423" i="11"/>
  <c r="F423" i="11"/>
  <c r="D424" i="11"/>
  <c r="W424" i="11" s="1"/>
  <c r="S424" i="11"/>
  <c r="P423" i="11"/>
  <c r="O423" i="11" s="1"/>
  <c r="R423" i="11"/>
  <c r="F420" i="58" l="1"/>
  <c r="J420" i="58"/>
  <c r="U423" i="11"/>
  <c r="V423" i="11"/>
  <c r="M423" i="11"/>
  <c r="L424" i="11"/>
  <c r="C421" i="58"/>
  <c r="T424" i="11"/>
  <c r="N424" i="11"/>
  <c r="D425" i="11"/>
  <c r="W425" i="11" s="1"/>
  <c r="K424" i="11"/>
  <c r="J424" i="11"/>
  <c r="A424" i="11" s="1"/>
  <c r="I424" i="11"/>
  <c r="H424" i="11"/>
  <c r="G424" i="11"/>
  <c r="F424" i="11"/>
  <c r="P424" i="11"/>
  <c r="O424" i="11" s="1"/>
  <c r="R424" i="11"/>
  <c r="S425" i="11"/>
  <c r="F421" i="58" l="1"/>
  <c r="J421" i="58"/>
  <c r="U424" i="11"/>
  <c r="V424" i="11"/>
  <c r="M424" i="11"/>
  <c r="L425" i="11"/>
  <c r="C422" i="58"/>
  <c r="T425" i="11"/>
  <c r="N425" i="11"/>
  <c r="K425" i="11"/>
  <c r="J425" i="11"/>
  <c r="A425" i="11" s="1"/>
  <c r="I425" i="11"/>
  <c r="H425" i="11"/>
  <c r="G425" i="11"/>
  <c r="F425" i="11"/>
  <c r="D426" i="11"/>
  <c r="W426" i="11" s="1"/>
  <c r="S426" i="11"/>
  <c r="P425" i="11"/>
  <c r="O425" i="11" s="1"/>
  <c r="R425" i="11"/>
  <c r="F422" i="58" l="1"/>
  <c r="J422" i="58"/>
  <c r="U425" i="11"/>
  <c r="V425" i="11"/>
  <c r="M425" i="11"/>
  <c r="L426" i="11"/>
  <c r="C423" i="58"/>
  <c r="T426" i="11"/>
  <c r="N426" i="11"/>
  <c r="D427" i="11"/>
  <c r="W427" i="11" s="1"/>
  <c r="K426" i="11"/>
  <c r="I426" i="11"/>
  <c r="H426" i="11"/>
  <c r="J426" i="11"/>
  <c r="A426" i="11" s="1"/>
  <c r="G426" i="11"/>
  <c r="F426" i="11"/>
  <c r="R426" i="11"/>
  <c r="P426" i="11"/>
  <c r="O426" i="11" s="1"/>
  <c r="S427" i="11"/>
  <c r="F423" i="58" l="1"/>
  <c r="J423" i="58"/>
  <c r="U426" i="11"/>
  <c r="V426" i="11"/>
  <c r="M426" i="11"/>
  <c r="L427" i="11"/>
  <c r="C424" i="58"/>
  <c r="T427" i="11"/>
  <c r="N427" i="11"/>
  <c r="K427" i="11"/>
  <c r="J427" i="11"/>
  <c r="A427" i="11" s="1"/>
  <c r="I427" i="11"/>
  <c r="H427" i="11"/>
  <c r="G427" i="11"/>
  <c r="F427" i="11"/>
  <c r="D428" i="11"/>
  <c r="W428" i="11" s="1"/>
  <c r="S428" i="11"/>
  <c r="P427" i="11"/>
  <c r="O427" i="11" s="1"/>
  <c r="R427" i="11"/>
  <c r="F424" i="58" l="1"/>
  <c r="J424" i="58"/>
  <c r="U427" i="11"/>
  <c r="V427" i="11"/>
  <c r="M427" i="11"/>
  <c r="L428" i="11"/>
  <c r="C425" i="58"/>
  <c r="T428" i="11"/>
  <c r="N428" i="11"/>
  <c r="D429" i="11"/>
  <c r="W429" i="11" s="1"/>
  <c r="K428" i="11"/>
  <c r="J428" i="11"/>
  <c r="A428" i="11" s="1"/>
  <c r="I428" i="11"/>
  <c r="H428" i="11"/>
  <c r="G428" i="11"/>
  <c r="F428" i="11"/>
  <c r="R428" i="11"/>
  <c r="P428" i="11"/>
  <c r="O428" i="11" s="1"/>
  <c r="S429" i="11"/>
  <c r="F425" i="58" l="1"/>
  <c r="J425" i="58"/>
  <c r="U428" i="11"/>
  <c r="V428" i="11"/>
  <c r="M428" i="11"/>
  <c r="L429" i="11"/>
  <c r="C426" i="58"/>
  <c r="T429" i="11"/>
  <c r="N429" i="11"/>
  <c r="K429" i="11"/>
  <c r="J429" i="11"/>
  <c r="A429" i="11" s="1"/>
  <c r="I429" i="11"/>
  <c r="H429" i="11"/>
  <c r="G429" i="11"/>
  <c r="F429" i="11"/>
  <c r="D430" i="11"/>
  <c r="W430" i="11" s="1"/>
  <c r="S430" i="11"/>
  <c r="P429" i="11"/>
  <c r="O429" i="11" s="1"/>
  <c r="R429" i="11"/>
  <c r="F426" i="58" l="1"/>
  <c r="J426" i="58"/>
  <c r="U429" i="11"/>
  <c r="V429" i="11"/>
  <c r="M429" i="11"/>
  <c r="L430" i="11"/>
  <c r="C427" i="58"/>
  <c r="T430" i="11"/>
  <c r="N430" i="11"/>
  <c r="D431" i="11"/>
  <c r="W431" i="11" s="1"/>
  <c r="K430" i="11"/>
  <c r="I430" i="11"/>
  <c r="H430" i="11"/>
  <c r="J430" i="11"/>
  <c r="A430" i="11" s="1"/>
  <c r="G430" i="11"/>
  <c r="F430" i="11"/>
  <c r="P430" i="11"/>
  <c r="O430" i="11" s="1"/>
  <c r="R430" i="11"/>
  <c r="S431" i="11"/>
  <c r="F427" i="58" l="1"/>
  <c r="J427" i="58"/>
  <c r="U430" i="11"/>
  <c r="V430" i="11"/>
  <c r="M430" i="11"/>
  <c r="L431" i="11"/>
  <c r="C428" i="58"/>
  <c r="T431" i="11"/>
  <c r="N431" i="11"/>
  <c r="K431" i="11"/>
  <c r="J431" i="11"/>
  <c r="A431" i="11" s="1"/>
  <c r="I431" i="11"/>
  <c r="H431" i="11"/>
  <c r="G431" i="11"/>
  <c r="F431" i="11"/>
  <c r="D432" i="11"/>
  <c r="W432" i="11" s="1"/>
  <c r="P431" i="11"/>
  <c r="O431" i="11" s="1"/>
  <c r="R431" i="11"/>
  <c r="S432" i="11"/>
  <c r="F428" i="58" l="1"/>
  <c r="J428" i="58"/>
  <c r="U431" i="11"/>
  <c r="V431" i="11"/>
  <c r="M431" i="11"/>
  <c r="L432" i="11"/>
  <c r="C429" i="58"/>
  <c r="T432" i="11"/>
  <c r="N432" i="11"/>
  <c r="D433" i="11"/>
  <c r="W433" i="11" s="1"/>
  <c r="K432" i="11"/>
  <c r="J432" i="11"/>
  <c r="A432" i="11" s="1"/>
  <c r="I432" i="11"/>
  <c r="H432" i="11"/>
  <c r="G432" i="11"/>
  <c r="F432" i="11"/>
  <c r="P432" i="11"/>
  <c r="O432" i="11" s="1"/>
  <c r="R432" i="11"/>
  <c r="S433" i="11"/>
  <c r="F429" i="58" l="1"/>
  <c r="J429" i="58"/>
  <c r="U432" i="11"/>
  <c r="V432" i="11"/>
  <c r="M432" i="11"/>
  <c r="L433" i="11"/>
  <c r="C430" i="58"/>
  <c r="T433" i="11"/>
  <c r="N433" i="11"/>
  <c r="K433" i="11"/>
  <c r="J433" i="11"/>
  <c r="A433" i="11" s="1"/>
  <c r="I433" i="11"/>
  <c r="H433" i="11"/>
  <c r="G433" i="11"/>
  <c r="F433" i="11"/>
  <c r="D434" i="11"/>
  <c r="W434" i="11" s="1"/>
  <c r="S434" i="11"/>
  <c r="P433" i="11"/>
  <c r="O433" i="11" s="1"/>
  <c r="R433" i="11"/>
  <c r="F430" i="58" l="1"/>
  <c r="J430" i="58"/>
  <c r="U433" i="11"/>
  <c r="V433" i="11"/>
  <c r="M433" i="11"/>
  <c r="L434" i="11"/>
  <c r="C431" i="58"/>
  <c r="T434" i="11"/>
  <c r="N434" i="11"/>
  <c r="D435" i="11"/>
  <c r="W435" i="11" s="1"/>
  <c r="K434" i="11"/>
  <c r="I434" i="11"/>
  <c r="H434" i="11"/>
  <c r="J434" i="11"/>
  <c r="A434" i="11" s="1"/>
  <c r="G434" i="11"/>
  <c r="F434" i="11"/>
  <c r="R434" i="11"/>
  <c r="P434" i="11"/>
  <c r="O434" i="11" s="1"/>
  <c r="S435" i="11"/>
  <c r="F431" i="58" l="1"/>
  <c r="J431" i="58"/>
  <c r="U434" i="11"/>
  <c r="V434" i="11"/>
  <c r="M434" i="11"/>
  <c r="L435" i="11"/>
  <c r="C432" i="58"/>
  <c r="T435" i="11"/>
  <c r="N435" i="11"/>
  <c r="K435" i="11"/>
  <c r="J435" i="11"/>
  <c r="A435" i="11" s="1"/>
  <c r="I435" i="11"/>
  <c r="H435" i="11"/>
  <c r="G435" i="11"/>
  <c r="F435" i="11"/>
  <c r="D436" i="11"/>
  <c r="W436" i="11" s="1"/>
  <c r="R435" i="11"/>
  <c r="P435" i="11"/>
  <c r="O435" i="11" s="1"/>
  <c r="S436" i="11"/>
  <c r="F432" i="58" l="1"/>
  <c r="J432" i="58"/>
  <c r="U435" i="11"/>
  <c r="V435" i="11"/>
  <c r="M435" i="11"/>
  <c r="L436" i="11"/>
  <c r="C433" i="58"/>
  <c r="T436" i="11"/>
  <c r="N436" i="11"/>
  <c r="D437" i="11"/>
  <c r="W437" i="11" s="1"/>
  <c r="K436" i="11"/>
  <c r="J436" i="11"/>
  <c r="A436" i="11" s="1"/>
  <c r="I436" i="11"/>
  <c r="H436" i="11"/>
  <c r="G436" i="11"/>
  <c r="F436" i="11"/>
  <c r="S437" i="11"/>
  <c r="R436" i="11"/>
  <c r="P436" i="11"/>
  <c r="O436" i="11" s="1"/>
  <c r="F433" i="58" l="1"/>
  <c r="J433" i="58"/>
  <c r="U436" i="11"/>
  <c r="V436" i="11"/>
  <c r="M436" i="11"/>
  <c r="L437" i="11"/>
  <c r="C434" i="58"/>
  <c r="T437" i="11"/>
  <c r="N437" i="11"/>
  <c r="K437" i="11"/>
  <c r="J437" i="11"/>
  <c r="A437" i="11" s="1"/>
  <c r="I437" i="11"/>
  <c r="H437" i="11"/>
  <c r="G437" i="11"/>
  <c r="F437" i="11"/>
  <c r="D438" i="11"/>
  <c r="W438" i="11" s="1"/>
  <c r="P437" i="11"/>
  <c r="O437" i="11" s="1"/>
  <c r="R437" i="11"/>
  <c r="S438" i="11"/>
  <c r="F434" i="58" l="1"/>
  <c r="J434" i="58"/>
  <c r="U437" i="11"/>
  <c r="V437" i="11"/>
  <c r="M437" i="11"/>
  <c r="L438" i="11"/>
  <c r="C435" i="58"/>
  <c r="T438" i="11"/>
  <c r="N438" i="11"/>
  <c r="D439" i="11"/>
  <c r="W439" i="11" s="1"/>
  <c r="K438" i="11"/>
  <c r="I438" i="11"/>
  <c r="H438" i="11"/>
  <c r="J438" i="11"/>
  <c r="A438" i="11" s="1"/>
  <c r="G438" i="11"/>
  <c r="F438" i="11"/>
  <c r="S439" i="11"/>
  <c r="P438" i="11"/>
  <c r="O438" i="11" s="1"/>
  <c r="R438" i="11"/>
  <c r="F435" i="58" l="1"/>
  <c r="J435" i="58"/>
  <c r="U438" i="11"/>
  <c r="V438" i="11"/>
  <c r="M438" i="11"/>
  <c r="L439" i="11"/>
  <c r="C436" i="58"/>
  <c r="T439" i="11"/>
  <c r="N439" i="11"/>
  <c r="K439" i="11"/>
  <c r="J439" i="11"/>
  <c r="A439" i="11" s="1"/>
  <c r="I439" i="11"/>
  <c r="H439" i="11"/>
  <c r="G439" i="11"/>
  <c r="F439" i="11"/>
  <c r="D440" i="11"/>
  <c r="W440" i="11" s="1"/>
  <c r="S440" i="11"/>
  <c r="P439" i="11"/>
  <c r="O439" i="11" s="1"/>
  <c r="R439" i="11"/>
  <c r="F436" i="58" l="1"/>
  <c r="J436" i="58"/>
  <c r="U439" i="11"/>
  <c r="V439" i="11"/>
  <c r="M439" i="11"/>
  <c r="L440" i="11"/>
  <c r="C437" i="58"/>
  <c r="T440" i="11"/>
  <c r="N440" i="11"/>
  <c r="D441" i="11"/>
  <c r="W441" i="11" s="1"/>
  <c r="K440" i="11"/>
  <c r="J440" i="11"/>
  <c r="A440" i="11" s="1"/>
  <c r="I440" i="11"/>
  <c r="H440" i="11"/>
  <c r="G440" i="11"/>
  <c r="F440" i="11"/>
  <c r="S441" i="11"/>
  <c r="P440" i="11"/>
  <c r="O440" i="11" s="1"/>
  <c r="R440" i="11"/>
  <c r="F437" i="58" l="1"/>
  <c r="J437" i="58"/>
  <c r="U440" i="11"/>
  <c r="V440" i="11"/>
  <c r="M440" i="11"/>
  <c r="L441" i="11"/>
  <c r="C438" i="58"/>
  <c r="T441" i="11"/>
  <c r="N441" i="11"/>
  <c r="K441" i="11"/>
  <c r="J441" i="11"/>
  <c r="A441" i="11" s="1"/>
  <c r="I441" i="11"/>
  <c r="H441" i="11"/>
  <c r="G441" i="11"/>
  <c r="F441" i="11"/>
  <c r="D442" i="11"/>
  <c r="W442" i="11" s="1"/>
  <c r="S442" i="11"/>
  <c r="R441" i="11"/>
  <c r="P441" i="11"/>
  <c r="O441" i="11" s="1"/>
  <c r="F438" i="58" l="1"/>
  <c r="J438" i="58"/>
  <c r="U441" i="11"/>
  <c r="V441" i="11"/>
  <c r="M441" i="11"/>
  <c r="L442" i="11"/>
  <c r="C439" i="58"/>
  <c r="T442" i="11"/>
  <c r="N442" i="11"/>
  <c r="D443" i="11"/>
  <c r="W443" i="11" s="1"/>
  <c r="K442" i="11"/>
  <c r="I442" i="11"/>
  <c r="H442" i="11"/>
  <c r="J442" i="11"/>
  <c r="A442" i="11" s="1"/>
  <c r="G442" i="11"/>
  <c r="F442" i="11"/>
  <c r="P442" i="11"/>
  <c r="O442" i="11" s="1"/>
  <c r="R442" i="11"/>
  <c r="S443" i="11"/>
  <c r="F439" i="58" l="1"/>
  <c r="J439" i="58"/>
  <c r="U442" i="11"/>
  <c r="V442" i="11"/>
  <c r="M442" i="11"/>
  <c r="L443" i="11"/>
  <c r="C440" i="58"/>
  <c r="T443" i="11"/>
  <c r="N443" i="11"/>
  <c r="K443" i="11"/>
  <c r="J443" i="11"/>
  <c r="A443" i="11" s="1"/>
  <c r="I443" i="11"/>
  <c r="H443" i="11"/>
  <c r="G443" i="11"/>
  <c r="F443" i="11"/>
  <c r="D444" i="11"/>
  <c r="W444" i="11" s="1"/>
  <c r="R443" i="11"/>
  <c r="P443" i="11"/>
  <c r="O443" i="11" s="1"/>
  <c r="S444" i="11"/>
  <c r="F440" i="58" l="1"/>
  <c r="J440" i="58"/>
  <c r="U443" i="11"/>
  <c r="V443" i="11"/>
  <c r="M443" i="11"/>
  <c r="L444" i="11"/>
  <c r="C441" i="58"/>
  <c r="T444" i="11"/>
  <c r="N444" i="11"/>
  <c r="D445" i="11"/>
  <c r="W445" i="11" s="1"/>
  <c r="K444" i="11"/>
  <c r="J444" i="11"/>
  <c r="A444" i="11" s="1"/>
  <c r="I444" i="11"/>
  <c r="H444" i="11"/>
  <c r="G444" i="11"/>
  <c r="F444" i="11"/>
  <c r="S445" i="11"/>
  <c r="R444" i="11"/>
  <c r="P444" i="11"/>
  <c r="O444" i="11" s="1"/>
  <c r="F441" i="58" l="1"/>
  <c r="J441" i="58"/>
  <c r="U444" i="11"/>
  <c r="V444" i="11"/>
  <c r="M444" i="11"/>
  <c r="L445" i="11"/>
  <c r="C442" i="58"/>
  <c r="T445" i="11"/>
  <c r="N445" i="11"/>
  <c r="K445" i="11"/>
  <c r="J445" i="11"/>
  <c r="A445" i="11" s="1"/>
  <c r="I445" i="11"/>
  <c r="H445" i="11"/>
  <c r="G445" i="11"/>
  <c r="F445" i="11"/>
  <c r="D446" i="11"/>
  <c r="W446" i="11" s="1"/>
  <c r="S446" i="11"/>
  <c r="R445" i="11"/>
  <c r="P445" i="11"/>
  <c r="O445" i="11" s="1"/>
  <c r="F442" i="58" l="1"/>
  <c r="J442" i="58"/>
  <c r="U445" i="11"/>
  <c r="V445" i="11"/>
  <c r="M445" i="11"/>
  <c r="L446" i="11"/>
  <c r="C443" i="58"/>
  <c r="T446" i="11"/>
  <c r="N446" i="11"/>
  <c r="D447" i="11"/>
  <c r="W447" i="11" s="1"/>
  <c r="K446" i="11"/>
  <c r="I446" i="11"/>
  <c r="H446" i="11"/>
  <c r="J446" i="11"/>
  <c r="A446" i="11" s="1"/>
  <c r="G446" i="11"/>
  <c r="F446" i="11"/>
  <c r="S447" i="11"/>
  <c r="P446" i="11"/>
  <c r="O446" i="11" s="1"/>
  <c r="R446" i="11"/>
  <c r="F443" i="58" l="1"/>
  <c r="J443" i="58"/>
  <c r="U446" i="11"/>
  <c r="V446" i="11"/>
  <c r="M446" i="11"/>
  <c r="L447" i="11"/>
  <c r="C444" i="58"/>
  <c r="T447" i="11"/>
  <c r="N447" i="11"/>
  <c r="K447" i="11"/>
  <c r="J447" i="11"/>
  <c r="A447" i="11" s="1"/>
  <c r="I447" i="11"/>
  <c r="H447" i="11"/>
  <c r="G447" i="11"/>
  <c r="F447" i="11"/>
  <c r="D448" i="11"/>
  <c r="W448" i="11" s="1"/>
  <c r="P447" i="11"/>
  <c r="O447" i="11" s="1"/>
  <c r="R447" i="11"/>
  <c r="S448" i="11"/>
  <c r="F444" i="58" l="1"/>
  <c r="J444" i="58"/>
  <c r="U447" i="11"/>
  <c r="V447" i="11"/>
  <c r="M447" i="11"/>
  <c r="L448" i="11"/>
  <c r="C445" i="58"/>
  <c r="T448" i="11"/>
  <c r="N448" i="11"/>
  <c r="D449" i="11"/>
  <c r="W449" i="11" s="1"/>
  <c r="K448" i="11"/>
  <c r="J448" i="11"/>
  <c r="A448" i="11" s="1"/>
  <c r="I448" i="11"/>
  <c r="H448" i="11"/>
  <c r="G448" i="11"/>
  <c r="F448" i="11"/>
  <c r="R448" i="11"/>
  <c r="P448" i="11"/>
  <c r="O448" i="11" s="1"/>
  <c r="S449" i="11"/>
  <c r="F445" i="58" l="1"/>
  <c r="J445" i="58"/>
  <c r="U448" i="11"/>
  <c r="V448" i="11"/>
  <c r="M448" i="11"/>
  <c r="L449" i="11"/>
  <c r="C446" i="58"/>
  <c r="T449" i="11"/>
  <c r="N449" i="11"/>
  <c r="K449" i="11"/>
  <c r="J449" i="11"/>
  <c r="A449" i="11" s="1"/>
  <c r="I449" i="11"/>
  <c r="H449" i="11"/>
  <c r="G449" i="11"/>
  <c r="F449" i="11"/>
  <c r="D450" i="11"/>
  <c r="W450" i="11" s="1"/>
  <c r="R449" i="11"/>
  <c r="P449" i="11"/>
  <c r="O449" i="11" s="1"/>
  <c r="S450" i="11"/>
  <c r="F446" i="58" l="1"/>
  <c r="J446" i="58"/>
  <c r="U449" i="11"/>
  <c r="V449" i="11"/>
  <c r="M449" i="11"/>
  <c r="L450" i="11"/>
  <c r="C447" i="58"/>
  <c r="T450" i="11"/>
  <c r="N450" i="11"/>
  <c r="D451" i="11"/>
  <c r="W451" i="11" s="1"/>
  <c r="K450" i="11"/>
  <c r="I450" i="11"/>
  <c r="H450" i="11"/>
  <c r="J450" i="11"/>
  <c r="A450" i="11" s="1"/>
  <c r="G450" i="11"/>
  <c r="F450" i="11"/>
  <c r="S451" i="11"/>
  <c r="P450" i="11"/>
  <c r="O450" i="11" s="1"/>
  <c r="R450" i="11"/>
  <c r="F447" i="58" l="1"/>
  <c r="J447" i="58"/>
  <c r="U450" i="11"/>
  <c r="V450" i="11"/>
  <c r="M450" i="11"/>
  <c r="L451" i="11"/>
  <c r="C448" i="58"/>
  <c r="T451" i="11"/>
  <c r="N451" i="11"/>
  <c r="K451" i="11"/>
  <c r="J451" i="11"/>
  <c r="A451" i="11" s="1"/>
  <c r="I451" i="11"/>
  <c r="H451" i="11"/>
  <c r="G451" i="11"/>
  <c r="F451" i="11"/>
  <c r="D452" i="11"/>
  <c r="W452" i="11" s="1"/>
  <c r="S452" i="11"/>
  <c r="P451" i="11"/>
  <c r="O451" i="11" s="1"/>
  <c r="R451" i="11"/>
  <c r="F448" i="58" l="1"/>
  <c r="J448" i="58"/>
  <c r="U451" i="11"/>
  <c r="V451" i="11"/>
  <c r="M451" i="11"/>
  <c r="L452" i="11"/>
  <c r="C449" i="58"/>
  <c r="T452" i="11"/>
  <c r="N452" i="11"/>
  <c r="D453" i="11"/>
  <c r="W453" i="11" s="1"/>
  <c r="K452" i="11"/>
  <c r="J452" i="11"/>
  <c r="A452" i="11" s="1"/>
  <c r="I452" i="11"/>
  <c r="H452" i="11"/>
  <c r="G452" i="11"/>
  <c r="F452" i="11"/>
  <c r="R452" i="11"/>
  <c r="P452" i="11"/>
  <c r="O452" i="11" s="1"/>
  <c r="S453" i="11"/>
  <c r="F449" i="58" l="1"/>
  <c r="J449" i="58"/>
  <c r="U452" i="11"/>
  <c r="V452" i="11"/>
  <c r="M452" i="11"/>
  <c r="L453" i="11"/>
  <c r="C450" i="58"/>
  <c r="T453" i="11"/>
  <c r="N453" i="11"/>
  <c r="Y5" i="37" s="1"/>
  <c r="K453" i="11"/>
  <c r="V453" i="11" s="1"/>
  <c r="J453" i="11"/>
  <c r="K10" i="13" s="1"/>
  <c r="U5" i="59" s="1"/>
  <c r="I453" i="11"/>
  <c r="J10" i="13" s="1"/>
  <c r="G11" i="36" s="1"/>
  <c r="H453" i="11"/>
  <c r="I10" i="13" s="1"/>
  <c r="G453" i="11"/>
  <c r="L10" i="13" s="1"/>
  <c r="E11" i="36" s="1"/>
  <c r="F453" i="11"/>
  <c r="M10" i="13" s="1"/>
  <c r="D11" i="36" s="1"/>
  <c r="D454" i="11"/>
  <c r="W454" i="11" s="1"/>
  <c r="R453" i="11"/>
  <c r="P453" i="11"/>
  <c r="O453" i="11" s="1"/>
  <c r="S454" i="11"/>
  <c r="A453" i="11" l="1"/>
  <c r="T5" i="59"/>
  <c r="F450" i="58"/>
  <c r="J450" i="58"/>
  <c r="N10" i="13"/>
  <c r="V5" i="59" s="1"/>
  <c r="U453" i="11"/>
  <c r="M453" i="11"/>
  <c r="L454" i="11"/>
  <c r="C451" i="58"/>
  <c r="U5" i="37"/>
  <c r="F11" i="36"/>
  <c r="Q5" i="40"/>
  <c r="T5" i="56"/>
  <c r="D8" i="18"/>
  <c r="AW10" i="13"/>
  <c r="U5" i="39"/>
  <c r="V5" i="37"/>
  <c r="V5" i="39"/>
  <c r="H11" i="36"/>
  <c r="U5" i="56"/>
  <c r="E8" i="18"/>
  <c r="N5" i="40"/>
  <c r="S10" i="13"/>
  <c r="V10" i="13"/>
  <c r="V11" i="13"/>
  <c r="V13" i="13"/>
  <c r="V15" i="13"/>
  <c r="S11" i="13"/>
  <c r="V12" i="13"/>
  <c r="S14" i="13"/>
  <c r="V14" i="13"/>
  <c r="S13" i="13"/>
  <c r="S15" i="13"/>
  <c r="S12" i="13"/>
  <c r="V16" i="13"/>
  <c r="S16" i="13"/>
  <c r="V18" i="13"/>
  <c r="S18" i="13"/>
  <c r="V17" i="13"/>
  <c r="S17" i="13"/>
  <c r="W5" i="37"/>
  <c r="Y5" i="39"/>
  <c r="H8" i="18"/>
  <c r="X5" i="56"/>
  <c r="T454" i="11"/>
  <c r="N454" i="11"/>
  <c r="D455" i="11"/>
  <c r="W455" i="11" s="1"/>
  <c r="K454" i="11"/>
  <c r="I454" i="11"/>
  <c r="H454" i="11"/>
  <c r="J454" i="11"/>
  <c r="A454" i="11" s="1"/>
  <c r="G454" i="11"/>
  <c r="F454" i="11"/>
  <c r="P454" i="11"/>
  <c r="O454" i="11" s="1"/>
  <c r="R454" i="11"/>
  <c r="S455" i="11"/>
  <c r="V5" i="56" l="1"/>
  <c r="F8" i="18"/>
  <c r="W5" i="39"/>
  <c r="AC8" i="39" s="1"/>
  <c r="I11" i="36"/>
  <c r="R5" i="40"/>
  <c r="F451" i="58"/>
  <c r="J451" i="58"/>
  <c r="U454" i="11"/>
  <c r="V454" i="11"/>
  <c r="M454" i="11"/>
  <c r="L455" i="11"/>
  <c r="C452" i="58"/>
  <c r="Y17" i="13"/>
  <c r="W17" i="13"/>
  <c r="X17" i="13"/>
  <c r="W16" i="13"/>
  <c r="X16" i="13"/>
  <c r="Y16" i="13"/>
  <c r="T14" i="13"/>
  <c r="AB14" i="13"/>
  <c r="U14" i="13"/>
  <c r="Y15" i="13"/>
  <c r="W15" i="13"/>
  <c r="X15" i="13"/>
  <c r="W13" i="13"/>
  <c r="X13" i="13"/>
  <c r="Y13" i="13"/>
  <c r="W11" i="13"/>
  <c r="X11" i="13"/>
  <c r="Y11" i="13"/>
  <c r="AB10" i="13"/>
  <c r="T10" i="13"/>
  <c r="U10" i="13"/>
  <c r="AC10" i="39"/>
  <c r="AC12" i="39"/>
  <c r="T18" i="13"/>
  <c r="U18" i="13"/>
  <c r="AB18" i="13"/>
  <c r="AC13" i="37"/>
  <c r="AC8" i="37"/>
  <c r="AC9" i="37"/>
  <c r="AC10" i="37"/>
  <c r="AC12" i="37"/>
  <c r="T17" i="13"/>
  <c r="AB17" i="13"/>
  <c r="U17" i="13"/>
  <c r="Y18" i="13"/>
  <c r="W18" i="13"/>
  <c r="X18" i="13"/>
  <c r="AB16" i="13"/>
  <c r="T16" i="13"/>
  <c r="U16" i="13"/>
  <c r="AB12" i="13"/>
  <c r="T12" i="13"/>
  <c r="U12" i="13"/>
  <c r="AB15" i="13"/>
  <c r="U15" i="13"/>
  <c r="T15" i="13"/>
  <c r="T13" i="13"/>
  <c r="U13" i="13"/>
  <c r="AB13" i="13"/>
  <c r="W14" i="13"/>
  <c r="X14" i="13"/>
  <c r="Y14" i="13"/>
  <c r="W12" i="13"/>
  <c r="X12" i="13"/>
  <c r="Y12" i="13"/>
  <c r="T11" i="13"/>
  <c r="AB11" i="13"/>
  <c r="U11" i="13"/>
  <c r="Y10" i="13"/>
  <c r="X10" i="13"/>
  <c r="W10" i="13"/>
  <c r="M5" i="40"/>
  <c r="M6" i="40"/>
  <c r="M9" i="40"/>
  <c r="M11" i="40"/>
  <c r="M10" i="40"/>
  <c r="M8" i="40"/>
  <c r="M7" i="40"/>
  <c r="M13" i="40"/>
  <c r="M12" i="40"/>
  <c r="AA13" i="56"/>
  <c r="AA8" i="56"/>
  <c r="AA9" i="56"/>
  <c r="AA11" i="56"/>
  <c r="AA12" i="56"/>
  <c r="T455" i="11"/>
  <c r="N455" i="11"/>
  <c r="K455" i="11"/>
  <c r="J455" i="11"/>
  <c r="A455" i="11" s="1"/>
  <c r="I455" i="11"/>
  <c r="H455" i="11"/>
  <c r="G455" i="11"/>
  <c r="F455" i="11"/>
  <c r="D456" i="11"/>
  <c r="W456" i="11" s="1"/>
  <c r="S456" i="11"/>
  <c r="P455" i="11"/>
  <c r="O455" i="11" s="1"/>
  <c r="R455" i="11"/>
  <c r="AC9" i="39" l="1"/>
  <c r="AC13" i="39"/>
  <c r="F452" i="58"/>
  <c r="J452" i="58"/>
  <c r="U455" i="11"/>
  <c r="V455" i="11"/>
  <c r="M455" i="11"/>
  <c r="L456" i="11"/>
  <c r="C453" i="58"/>
  <c r="Z10" i="13"/>
  <c r="AA10" i="13"/>
  <c r="AC11" i="13"/>
  <c r="AE11" i="13"/>
  <c r="AF11" i="13" s="1"/>
  <c r="AD11" i="13"/>
  <c r="AA12" i="13"/>
  <c r="Z12" i="13"/>
  <c r="AE13" i="13"/>
  <c r="AF13" i="13" s="1"/>
  <c r="AD13" i="13"/>
  <c r="AC13" i="13"/>
  <c r="AC12" i="13"/>
  <c r="AE12" i="13"/>
  <c r="AF12" i="13" s="1"/>
  <c r="AD12" i="13"/>
  <c r="Z18" i="13"/>
  <c r="AA18" i="13"/>
  <c r="AC17" i="13"/>
  <c r="AE17" i="13"/>
  <c r="AF17" i="13" s="1"/>
  <c r="AD17" i="13"/>
  <c r="AE18" i="13"/>
  <c r="AF18" i="13" s="1"/>
  <c r="AC18" i="13"/>
  <c r="AD18" i="13"/>
  <c r="Z11" i="13"/>
  <c r="AA11" i="13"/>
  <c r="AA16" i="13"/>
  <c r="Z16" i="13"/>
  <c r="AA14" i="13"/>
  <c r="Z14" i="13"/>
  <c r="AE15" i="13"/>
  <c r="AF15" i="13" s="1"/>
  <c r="AC15" i="13"/>
  <c r="AD15" i="13"/>
  <c r="AC16" i="13"/>
  <c r="AD16" i="13"/>
  <c r="AE16" i="13"/>
  <c r="AF16" i="13" s="1"/>
  <c r="AE10" i="13"/>
  <c r="AF10" i="13" s="1"/>
  <c r="AD10" i="13"/>
  <c r="AC10" i="13"/>
  <c r="Z13" i="13"/>
  <c r="AA13" i="13"/>
  <c r="Z15" i="13"/>
  <c r="AA15" i="13"/>
  <c r="AC14" i="13"/>
  <c r="AD14" i="13"/>
  <c r="AE14" i="13"/>
  <c r="AF14" i="13" s="1"/>
  <c r="Z17" i="13"/>
  <c r="AA17" i="13"/>
  <c r="T456" i="11"/>
  <c r="N456" i="11"/>
  <c r="D457" i="11"/>
  <c r="W457" i="11" s="1"/>
  <c r="K456" i="11"/>
  <c r="J456" i="11"/>
  <c r="A456" i="11" s="1"/>
  <c r="I456" i="11"/>
  <c r="H456" i="11"/>
  <c r="G456" i="11"/>
  <c r="F456" i="11"/>
  <c r="S457" i="11"/>
  <c r="P456" i="11"/>
  <c r="O456" i="11" s="1"/>
  <c r="R456" i="11"/>
  <c r="F453" i="58" l="1"/>
  <c r="J453" i="58"/>
  <c r="U456" i="11"/>
  <c r="V456" i="11"/>
  <c r="M456" i="11"/>
  <c r="L457" i="11"/>
  <c r="C454" i="58"/>
  <c r="AG15" i="13"/>
  <c r="AH15" i="13"/>
  <c r="AH18" i="13"/>
  <c r="AG18" i="13"/>
  <c r="AG17" i="13"/>
  <c r="AH17" i="13"/>
  <c r="AG12" i="13"/>
  <c r="AH12" i="13"/>
  <c r="AG13" i="13"/>
  <c r="AH13" i="13"/>
  <c r="AG14" i="13"/>
  <c r="AH14" i="13"/>
  <c r="AG10" i="13"/>
  <c r="AH10" i="13"/>
  <c r="AH16" i="13"/>
  <c r="AG16" i="13"/>
  <c r="AH11" i="13"/>
  <c r="AG11" i="13"/>
  <c r="T457" i="11"/>
  <c r="N457" i="11"/>
  <c r="K457" i="11"/>
  <c r="J457" i="11"/>
  <c r="A457" i="11" s="1"/>
  <c r="I457" i="11"/>
  <c r="H457" i="11"/>
  <c r="G457" i="11"/>
  <c r="F457" i="11"/>
  <c r="D458" i="11"/>
  <c r="W458" i="11" s="1"/>
  <c r="S458" i="11"/>
  <c r="R457" i="11"/>
  <c r="P457" i="11"/>
  <c r="O457" i="11" s="1"/>
  <c r="F454" i="58" l="1"/>
  <c r="J454" i="58"/>
  <c r="U457" i="11"/>
  <c r="V457" i="11"/>
  <c r="M457" i="11"/>
  <c r="L458" i="11"/>
  <c r="C455" i="58"/>
  <c r="T458" i="11"/>
  <c r="N458" i="11"/>
  <c r="D459" i="11"/>
  <c r="W459" i="11" s="1"/>
  <c r="K458" i="11"/>
  <c r="I458" i="11"/>
  <c r="H458" i="11"/>
  <c r="J458" i="11"/>
  <c r="A458" i="11" s="1"/>
  <c r="G458" i="11"/>
  <c r="F458" i="11"/>
  <c r="S459" i="11"/>
  <c r="R458" i="11"/>
  <c r="P458" i="11"/>
  <c r="O458" i="11" s="1"/>
  <c r="F455" i="58" l="1"/>
  <c r="J455" i="58"/>
  <c r="U458" i="11"/>
  <c r="V458" i="11"/>
  <c r="M458" i="11"/>
  <c r="L459" i="11"/>
  <c r="C456" i="58"/>
  <c r="T459" i="11"/>
  <c r="N459" i="11"/>
  <c r="K459" i="11"/>
  <c r="J459" i="11"/>
  <c r="A459" i="11" s="1"/>
  <c r="I459" i="11"/>
  <c r="H459" i="11"/>
  <c r="G459" i="11"/>
  <c r="F459" i="11"/>
  <c r="D460" i="11"/>
  <c r="W460" i="11" s="1"/>
  <c r="P459" i="11"/>
  <c r="O459" i="11" s="1"/>
  <c r="R459" i="11"/>
  <c r="S460" i="11"/>
  <c r="F456" i="58" l="1"/>
  <c r="J456" i="58"/>
  <c r="U459" i="11"/>
  <c r="V459" i="11"/>
  <c r="M459" i="11"/>
  <c r="L460" i="11"/>
  <c r="C457" i="58"/>
  <c r="T460" i="11"/>
  <c r="N460" i="11"/>
  <c r="D461" i="11"/>
  <c r="W461" i="11" s="1"/>
  <c r="K460" i="11"/>
  <c r="J460" i="11"/>
  <c r="A460" i="11" s="1"/>
  <c r="I460" i="11"/>
  <c r="H460" i="11"/>
  <c r="G460" i="11"/>
  <c r="F460" i="11"/>
  <c r="S461" i="11"/>
  <c r="P460" i="11"/>
  <c r="O460" i="11" s="1"/>
  <c r="R460" i="11"/>
  <c r="F457" i="58" l="1"/>
  <c r="J457" i="58"/>
  <c r="U460" i="11"/>
  <c r="V460" i="11"/>
  <c r="M460" i="11"/>
  <c r="L461" i="11"/>
  <c r="C458" i="58"/>
  <c r="T461" i="11"/>
  <c r="N461" i="11"/>
  <c r="K461" i="11"/>
  <c r="J461" i="11"/>
  <c r="A461" i="11" s="1"/>
  <c r="I461" i="11"/>
  <c r="H461" i="11"/>
  <c r="G461" i="11"/>
  <c r="F461" i="11"/>
  <c r="D462" i="11"/>
  <c r="W462" i="11" s="1"/>
  <c r="R461" i="11"/>
  <c r="P461" i="11"/>
  <c r="O461" i="11" s="1"/>
  <c r="S462" i="11"/>
  <c r="F458" i="58" l="1"/>
  <c r="J458" i="58"/>
  <c r="U461" i="11"/>
  <c r="V461" i="11"/>
  <c r="M461" i="11"/>
  <c r="L462" i="11"/>
  <c r="C459" i="58"/>
  <c r="T462" i="11"/>
  <c r="N462" i="11"/>
  <c r="D463" i="11"/>
  <c r="W463" i="11" s="1"/>
  <c r="K462" i="11"/>
  <c r="I462" i="11"/>
  <c r="H462" i="11"/>
  <c r="J462" i="11"/>
  <c r="A462" i="11" s="1"/>
  <c r="G462" i="11"/>
  <c r="F462" i="11"/>
  <c r="S463" i="11"/>
  <c r="P462" i="11"/>
  <c r="O462" i="11" s="1"/>
  <c r="R462" i="11"/>
  <c r="F459" i="58" l="1"/>
  <c r="J459" i="58"/>
  <c r="U462" i="11"/>
  <c r="V462" i="11"/>
  <c r="M462" i="11"/>
  <c r="L463" i="11"/>
  <c r="C460" i="58"/>
  <c r="T463" i="11"/>
  <c r="N463" i="11"/>
  <c r="K463" i="11"/>
  <c r="J463" i="11"/>
  <c r="A463" i="11" s="1"/>
  <c r="I463" i="11"/>
  <c r="H463" i="11"/>
  <c r="G463" i="11"/>
  <c r="F463" i="11"/>
  <c r="D464" i="11"/>
  <c r="W464" i="11" s="1"/>
  <c r="S464" i="11"/>
  <c r="R463" i="11"/>
  <c r="P463" i="11"/>
  <c r="O463" i="11" s="1"/>
  <c r="F460" i="58" l="1"/>
  <c r="J460" i="58"/>
  <c r="U463" i="11"/>
  <c r="V463" i="11"/>
  <c r="M463" i="11"/>
  <c r="L464" i="11"/>
  <c r="C461" i="58"/>
  <c r="T464" i="11"/>
  <c r="N464" i="11"/>
  <c r="D465" i="11"/>
  <c r="W465" i="11" s="1"/>
  <c r="K464" i="11"/>
  <c r="J464" i="11"/>
  <c r="A464" i="11" s="1"/>
  <c r="I464" i="11"/>
  <c r="H464" i="11"/>
  <c r="G464" i="11"/>
  <c r="F464" i="11"/>
  <c r="S465" i="11"/>
  <c r="R464" i="11"/>
  <c r="P464" i="11"/>
  <c r="O464" i="11" s="1"/>
  <c r="F461" i="58" l="1"/>
  <c r="J461" i="58"/>
  <c r="U464" i="11"/>
  <c r="V464" i="11"/>
  <c r="M464" i="11"/>
  <c r="L465" i="11"/>
  <c r="C462" i="58"/>
  <c r="T465" i="11"/>
  <c r="N465" i="11"/>
  <c r="K465" i="11"/>
  <c r="J465" i="11"/>
  <c r="A465" i="11" s="1"/>
  <c r="I465" i="11"/>
  <c r="H465" i="11"/>
  <c r="G465" i="11"/>
  <c r="F465" i="11"/>
  <c r="D466" i="11"/>
  <c r="W466" i="11" s="1"/>
  <c r="S466" i="11"/>
  <c r="P465" i="11"/>
  <c r="O465" i="11" s="1"/>
  <c r="R465" i="11"/>
  <c r="F462" i="58" l="1"/>
  <c r="J462" i="58"/>
  <c r="U465" i="11"/>
  <c r="V465" i="11"/>
  <c r="M465" i="11"/>
  <c r="L466" i="11"/>
  <c r="C463" i="58"/>
  <c r="T466" i="11"/>
  <c r="N466" i="11"/>
  <c r="D467" i="11"/>
  <c r="W467" i="11" s="1"/>
  <c r="K466" i="11"/>
  <c r="I466" i="11"/>
  <c r="H466" i="11"/>
  <c r="J466" i="11"/>
  <c r="A466" i="11" s="1"/>
  <c r="G466" i="11"/>
  <c r="F466" i="11"/>
  <c r="R466" i="11"/>
  <c r="P466" i="11"/>
  <c r="O466" i="11" s="1"/>
  <c r="S467" i="11"/>
  <c r="F463" i="58" l="1"/>
  <c r="J463" i="58"/>
  <c r="U466" i="11"/>
  <c r="V466" i="11"/>
  <c r="M466" i="11"/>
  <c r="L467" i="11"/>
  <c r="C464" i="58"/>
  <c r="T467" i="11"/>
  <c r="N467" i="11"/>
  <c r="K467" i="11"/>
  <c r="J467" i="11"/>
  <c r="A467" i="11" s="1"/>
  <c r="I467" i="11"/>
  <c r="H467" i="11"/>
  <c r="G467" i="11"/>
  <c r="F467" i="11"/>
  <c r="D468" i="11"/>
  <c r="W468" i="11" s="1"/>
  <c r="S468" i="11"/>
  <c r="R467" i="11"/>
  <c r="P467" i="11"/>
  <c r="O467" i="11" s="1"/>
  <c r="F464" i="58" l="1"/>
  <c r="J464" i="58"/>
  <c r="U467" i="11"/>
  <c r="V467" i="11"/>
  <c r="M467" i="11"/>
  <c r="L468" i="11"/>
  <c r="C465" i="58"/>
  <c r="T468" i="11"/>
  <c r="N468" i="11"/>
  <c r="D469" i="11"/>
  <c r="W469" i="11" s="1"/>
  <c r="K468" i="11"/>
  <c r="J468" i="11"/>
  <c r="A468" i="11" s="1"/>
  <c r="I468" i="11"/>
  <c r="H468" i="11"/>
  <c r="G468" i="11"/>
  <c r="F468" i="11"/>
  <c r="P468" i="11"/>
  <c r="O468" i="11" s="1"/>
  <c r="R468" i="11"/>
  <c r="S469" i="11"/>
  <c r="F465" i="58" l="1"/>
  <c r="J465" i="58"/>
  <c r="U468" i="11"/>
  <c r="V468" i="11"/>
  <c r="M468" i="11"/>
  <c r="L469" i="11"/>
  <c r="C466" i="58"/>
  <c r="T469" i="11"/>
  <c r="N469" i="11"/>
  <c r="K469" i="11"/>
  <c r="J469" i="11"/>
  <c r="A469" i="11" s="1"/>
  <c r="I469" i="11"/>
  <c r="H469" i="11"/>
  <c r="G469" i="11"/>
  <c r="F469" i="11"/>
  <c r="D470" i="11"/>
  <c r="W470" i="11" s="1"/>
  <c r="S470" i="11"/>
  <c r="P469" i="11"/>
  <c r="O469" i="11" s="1"/>
  <c r="R469" i="11"/>
  <c r="F466" i="58" l="1"/>
  <c r="J466" i="58"/>
  <c r="U469" i="11"/>
  <c r="V469" i="11"/>
  <c r="M469" i="11"/>
  <c r="L470" i="11"/>
  <c r="C467" i="58"/>
  <c r="T470" i="11"/>
  <c r="N470" i="11"/>
  <c r="D471" i="11"/>
  <c r="W471" i="11" s="1"/>
  <c r="K470" i="11"/>
  <c r="I470" i="11"/>
  <c r="H470" i="11"/>
  <c r="J470" i="11"/>
  <c r="A470" i="11" s="1"/>
  <c r="G470" i="11"/>
  <c r="F470" i="11"/>
  <c r="S471" i="11"/>
  <c r="P470" i="11"/>
  <c r="O470" i="11" s="1"/>
  <c r="R470" i="11"/>
  <c r="F467" i="58" l="1"/>
  <c r="J467" i="58"/>
  <c r="U470" i="11"/>
  <c r="V470" i="11"/>
  <c r="M470" i="11"/>
  <c r="L471" i="11"/>
  <c r="C468" i="58"/>
  <c r="T471" i="11"/>
  <c r="N471" i="11"/>
  <c r="K471" i="11"/>
  <c r="J471" i="11"/>
  <c r="A471" i="11" s="1"/>
  <c r="I471" i="11"/>
  <c r="H471" i="11"/>
  <c r="G471" i="11"/>
  <c r="F471" i="11"/>
  <c r="D472" i="11"/>
  <c r="W472" i="11" s="1"/>
  <c r="P471" i="11"/>
  <c r="O471" i="11" s="1"/>
  <c r="R471" i="11"/>
  <c r="S472" i="11"/>
  <c r="F468" i="58" l="1"/>
  <c r="J468" i="58"/>
  <c r="U471" i="11"/>
  <c r="V471" i="11"/>
  <c r="M471" i="11"/>
  <c r="L472" i="11"/>
  <c r="C469" i="58"/>
  <c r="T472" i="11"/>
  <c r="N472" i="11"/>
  <c r="D473" i="11"/>
  <c r="W473" i="11" s="1"/>
  <c r="K472" i="11"/>
  <c r="J472" i="11"/>
  <c r="A472" i="11" s="1"/>
  <c r="I472" i="11"/>
  <c r="H472" i="11"/>
  <c r="G472" i="11"/>
  <c r="F472" i="11"/>
  <c r="R472" i="11"/>
  <c r="P472" i="11"/>
  <c r="O472" i="11" s="1"/>
  <c r="S473" i="11"/>
  <c r="F469" i="58" l="1"/>
  <c r="J469" i="58"/>
  <c r="U472" i="11"/>
  <c r="V472" i="11"/>
  <c r="M472" i="11"/>
  <c r="L473" i="11"/>
  <c r="C470" i="58"/>
  <c r="T473" i="11"/>
  <c r="N473" i="11"/>
  <c r="K473" i="11"/>
  <c r="J473" i="11"/>
  <c r="A473" i="11" s="1"/>
  <c r="I473" i="11"/>
  <c r="H473" i="11"/>
  <c r="G473" i="11"/>
  <c r="F473" i="11"/>
  <c r="D474" i="11"/>
  <c r="W474" i="11" s="1"/>
  <c r="S474" i="11"/>
  <c r="R473" i="11"/>
  <c r="P473" i="11"/>
  <c r="O473" i="11" s="1"/>
  <c r="F470" i="58" l="1"/>
  <c r="J470" i="58"/>
  <c r="U473" i="11"/>
  <c r="V473" i="11"/>
  <c r="M473" i="11"/>
  <c r="L474" i="11"/>
  <c r="C471" i="58"/>
  <c r="T474" i="11"/>
  <c r="N474" i="11"/>
  <c r="D475" i="11"/>
  <c r="W475" i="11" s="1"/>
  <c r="K474" i="11"/>
  <c r="I474" i="11"/>
  <c r="H474" i="11"/>
  <c r="J474" i="11"/>
  <c r="A474" i="11" s="1"/>
  <c r="G474" i="11"/>
  <c r="F474" i="11"/>
  <c r="S475" i="11"/>
  <c r="P474" i="11"/>
  <c r="O474" i="11" s="1"/>
  <c r="R474" i="11"/>
  <c r="F471" i="58" l="1"/>
  <c r="J471" i="58"/>
  <c r="U474" i="11"/>
  <c r="V474" i="11"/>
  <c r="M474" i="11"/>
  <c r="L475" i="11"/>
  <c r="C472" i="58"/>
  <c r="T475" i="11"/>
  <c r="N475" i="11"/>
  <c r="K475" i="11"/>
  <c r="J475" i="11"/>
  <c r="A475" i="11" s="1"/>
  <c r="I475" i="11"/>
  <c r="H475" i="11"/>
  <c r="G475" i="11"/>
  <c r="F475" i="11"/>
  <c r="D476" i="11"/>
  <c r="W476" i="11" s="1"/>
  <c r="R475" i="11"/>
  <c r="P475" i="11"/>
  <c r="O475" i="11" s="1"/>
  <c r="S476" i="11"/>
  <c r="F472" i="58" l="1"/>
  <c r="J472" i="58"/>
  <c r="U475" i="11"/>
  <c r="V475" i="11"/>
  <c r="M475" i="11"/>
  <c r="L476" i="11"/>
  <c r="C473" i="58"/>
  <c r="T476" i="11"/>
  <c r="N476" i="11"/>
  <c r="D477" i="11"/>
  <c r="W477" i="11" s="1"/>
  <c r="K476" i="11"/>
  <c r="J476" i="11"/>
  <c r="A476" i="11" s="1"/>
  <c r="I476" i="11"/>
  <c r="H476" i="11"/>
  <c r="G476" i="11"/>
  <c r="F476" i="11"/>
  <c r="S477" i="11"/>
  <c r="R476" i="11"/>
  <c r="P476" i="11"/>
  <c r="O476" i="11" s="1"/>
  <c r="F473" i="58" l="1"/>
  <c r="J473" i="58"/>
  <c r="U476" i="11"/>
  <c r="V476" i="11"/>
  <c r="M476" i="11"/>
  <c r="L477" i="11"/>
  <c r="C474" i="58"/>
  <c r="T477" i="11"/>
  <c r="N477" i="11"/>
  <c r="K477" i="11"/>
  <c r="J477" i="11"/>
  <c r="A477" i="11" s="1"/>
  <c r="I477" i="11"/>
  <c r="H477" i="11"/>
  <c r="G477" i="11"/>
  <c r="F477" i="11"/>
  <c r="D478" i="11"/>
  <c r="W478" i="11" s="1"/>
  <c r="R477" i="11"/>
  <c r="P477" i="11"/>
  <c r="O477" i="11" s="1"/>
  <c r="S478" i="11"/>
  <c r="F474" i="58" l="1"/>
  <c r="J474" i="58"/>
  <c r="U477" i="11"/>
  <c r="V477" i="11"/>
  <c r="M477" i="11"/>
  <c r="L478" i="11"/>
  <c r="C475" i="58"/>
  <c r="T478" i="11"/>
  <c r="N478" i="11"/>
  <c r="D479" i="11"/>
  <c r="W479" i="11" s="1"/>
  <c r="K478" i="11"/>
  <c r="I478" i="11"/>
  <c r="H478" i="11"/>
  <c r="J478" i="11"/>
  <c r="A478" i="11" s="1"/>
  <c r="G478" i="11"/>
  <c r="F478" i="11"/>
  <c r="R478" i="11"/>
  <c r="P478" i="11"/>
  <c r="O478" i="11" s="1"/>
  <c r="S479" i="11"/>
  <c r="F475" i="58" l="1"/>
  <c r="J475" i="58"/>
  <c r="U478" i="11"/>
  <c r="V478" i="11"/>
  <c r="M478" i="11"/>
  <c r="L479" i="11"/>
  <c r="C476" i="58"/>
  <c r="T479" i="11"/>
  <c r="N479" i="11"/>
  <c r="K479" i="11"/>
  <c r="J479" i="11"/>
  <c r="A479" i="11" s="1"/>
  <c r="I479" i="11"/>
  <c r="H479" i="11"/>
  <c r="G479" i="11"/>
  <c r="F479" i="11"/>
  <c r="D480" i="11"/>
  <c r="W480" i="11" s="1"/>
  <c r="S480" i="11"/>
  <c r="P479" i="11"/>
  <c r="O479" i="11" s="1"/>
  <c r="R479" i="11"/>
  <c r="F476" i="58" l="1"/>
  <c r="J476" i="58"/>
  <c r="U479" i="11"/>
  <c r="V479" i="11"/>
  <c r="M479" i="11"/>
  <c r="L480" i="11"/>
  <c r="C477" i="58"/>
  <c r="T480" i="11"/>
  <c r="N480" i="11"/>
  <c r="D481" i="11"/>
  <c r="W481" i="11" s="1"/>
  <c r="K480" i="11"/>
  <c r="J480" i="11"/>
  <c r="A480" i="11" s="1"/>
  <c r="I480" i="11"/>
  <c r="H480" i="11"/>
  <c r="G480" i="11"/>
  <c r="F480" i="11"/>
  <c r="P480" i="11"/>
  <c r="O480" i="11" s="1"/>
  <c r="R480" i="11"/>
  <c r="S481" i="11"/>
  <c r="F477" i="58" l="1"/>
  <c r="J477" i="58"/>
  <c r="U480" i="11"/>
  <c r="V480" i="11"/>
  <c r="M480" i="11"/>
  <c r="L481" i="11"/>
  <c r="C478" i="58"/>
  <c r="T481" i="11"/>
  <c r="N481" i="11"/>
  <c r="K481" i="11"/>
  <c r="J481" i="11"/>
  <c r="A481" i="11" s="1"/>
  <c r="I481" i="11"/>
  <c r="H481" i="11"/>
  <c r="G481" i="11"/>
  <c r="F481" i="11"/>
  <c r="D482" i="11"/>
  <c r="W482" i="11" s="1"/>
  <c r="S482" i="11"/>
  <c r="R481" i="11"/>
  <c r="P481" i="11"/>
  <c r="O481" i="11" s="1"/>
  <c r="B481" i="11" s="1"/>
  <c r="F478" i="58" l="1"/>
  <c r="J478" i="58"/>
  <c r="U481" i="11"/>
  <c r="V481" i="11"/>
  <c r="M481" i="11"/>
  <c r="L482" i="11"/>
  <c r="C479" i="58"/>
  <c r="T482" i="11"/>
  <c r="N482" i="11"/>
  <c r="D483" i="11"/>
  <c r="W483" i="11" s="1"/>
  <c r="K482" i="11"/>
  <c r="I482" i="11"/>
  <c r="H482" i="11"/>
  <c r="J482" i="11"/>
  <c r="A482" i="11" s="1"/>
  <c r="G482" i="11"/>
  <c r="F482" i="11"/>
  <c r="S483" i="11"/>
  <c r="P482" i="11"/>
  <c r="O482" i="11" s="1"/>
  <c r="B482" i="11" s="1"/>
  <c r="R482" i="11"/>
  <c r="F479" i="58" l="1"/>
  <c r="J479" i="58"/>
  <c r="U482" i="11"/>
  <c r="V482" i="11"/>
  <c r="M482" i="11"/>
  <c r="L483" i="11"/>
  <c r="C480" i="58"/>
  <c r="T483" i="11"/>
  <c r="N483" i="11"/>
  <c r="K483" i="11"/>
  <c r="J483" i="11"/>
  <c r="A483" i="11" s="1"/>
  <c r="I483" i="11"/>
  <c r="H483" i="11"/>
  <c r="G483" i="11"/>
  <c r="F483" i="11"/>
  <c r="D484" i="11"/>
  <c r="W484" i="11" s="1"/>
  <c r="R483" i="11"/>
  <c r="P483" i="11"/>
  <c r="O483" i="11" s="1"/>
  <c r="S484" i="11"/>
  <c r="F480" i="58" l="1"/>
  <c r="J480" i="58"/>
  <c r="U483" i="11"/>
  <c r="V483" i="11"/>
  <c r="M483" i="11"/>
  <c r="L484" i="11"/>
  <c r="C481" i="58"/>
  <c r="B483" i="11"/>
  <c r="T484" i="11"/>
  <c r="N484" i="11"/>
  <c r="D485" i="11"/>
  <c r="W485" i="11" s="1"/>
  <c r="K484" i="11"/>
  <c r="J484" i="11"/>
  <c r="A484" i="11" s="1"/>
  <c r="I484" i="11"/>
  <c r="H484" i="11"/>
  <c r="G484" i="11"/>
  <c r="F484" i="11"/>
  <c r="S485" i="11"/>
  <c r="P484" i="11"/>
  <c r="O484" i="11" s="1"/>
  <c r="B484" i="11" s="1"/>
  <c r="R484" i="11"/>
  <c r="F481" i="58" l="1"/>
  <c r="J481" i="58"/>
  <c r="U484" i="11"/>
  <c r="V484" i="11"/>
  <c r="M484" i="11"/>
  <c r="L485" i="11"/>
  <c r="C482" i="58"/>
  <c r="T485" i="11"/>
  <c r="N485" i="11"/>
  <c r="K485" i="11"/>
  <c r="J485" i="11"/>
  <c r="A485" i="11" s="1"/>
  <c r="I485" i="11"/>
  <c r="H485" i="11"/>
  <c r="G485" i="11"/>
  <c r="F485" i="11"/>
  <c r="D486" i="11"/>
  <c r="W486" i="11" s="1"/>
  <c r="R485" i="11"/>
  <c r="P485" i="11"/>
  <c r="O485" i="11" s="1"/>
  <c r="B485" i="11" s="1"/>
  <c r="S486" i="11"/>
  <c r="F482" i="58" l="1"/>
  <c r="J482" i="58"/>
  <c r="U485" i="11"/>
  <c r="V485" i="11"/>
  <c r="M485" i="11"/>
  <c r="L486" i="11"/>
  <c r="C483" i="58"/>
  <c r="T486" i="11"/>
  <c r="N486" i="11"/>
  <c r="D487" i="11"/>
  <c r="W487" i="11" s="1"/>
  <c r="K486" i="11"/>
  <c r="I486" i="11"/>
  <c r="H486" i="11"/>
  <c r="J486" i="11"/>
  <c r="A486" i="11" s="1"/>
  <c r="G486" i="11"/>
  <c r="F486" i="11"/>
  <c r="S487" i="11"/>
  <c r="P486" i="11"/>
  <c r="O486" i="11" s="1"/>
  <c r="B486" i="11" s="1"/>
  <c r="R486" i="11"/>
  <c r="F483" i="58" l="1"/>
  <c r="J483" i="58"/>
  <c r="U486" i="11"/>
  <c r="V486" i="11"/>
  <c r="M486" i="11"/>
  <c r="L487" i="11"/>
  <c r="C484" i="58"/>
  <c r="T487" i="11"/>
  <c r="N487" i="11"/>
  <c r="K487" i="11"/>
  <c r="J487" i="11"/>
  <c r="A487" i="11" s="1"/>
  <c r="I487" i="11"/>
  <c r="H487" i="11"/>
  <c r="G487" i="11"/>
  <c r="F487" i="11"/>
  <c r="D488" i="11"/>
  <c r="W488" i="11" s="1"/>
  <c r="S488" i="11"/>
  <c r="R487" i="11"/>
  <c r="P487" i="11"/>
  <c r="O487" i="11" s="1"/>
  <c r="B487" i="11" s="1"/>
  <c r="F484" i="58" l="1"/>
  <c r="J484" i="58"/>
  <c r="U487" i="11"/>
  <c r="V487" i="11"/>
  <c r="M487" i="11"/>
  <c r="L488" i="11"/>
  <c r="C485" i="58"/>
  <c r="T488" i="11"/>
  <c r="N488" i="11"/>
  <c r="D489" i="11"/>
  <c r="W489" i="11" s="1"/>
  <c r="K488" i="11"/>
  <c r="J488" i="11"/>
  <c r="A488" i="11" s="1"/>
  <c r="I488" i="11"/>
  <c r="H488" i="11"/>
  <c r="G488" i="11"/>
  <c r="F488" i="11"/>
  <c r="S489" i="11"/>
  <c r="R488" i="11"/>
  <c r="P488" i="11"/>
  <c r="O488" i="11" s="1"/>
  <c r="B488" i="11" s="1"/>
  <c r="F485" i="58" l="1"/>
  <c r="J485" i="58"/>
  <c r="U488" i="11"/>
  <c r="V488" i="11"/>
  <c r="M488" i="11"/>
  <c r="L489" i="11"/>
  <c r="C486" i="58"/>
  <c r="T489" i="11"/>
  <c r="N489" i="11"/>
  <c r="K489" i="11"/>
  <c r="J489" i="11"/>
  <c r="A489" i="11" s="1"/>
  <c r="I489" i="11"/>
  <c r="H489" i="11"/>
  <c r="G489" i="11"/>
  <c r="F489" i="11"/>
  <c r="D490" i="11"/>
  <c r="W490" i="11" s="1"/>
  <c r="R489" i="11"/>
  <c r="P489" i="11"/>
  <c r="O489" i="11" s="1"/>
  <c r="B489" i="11" s="1"/>
  <c r="S490" i="11"/>
  <c r="F486" i="58" l="1"/>
  <c r="J486" i="58"/>
  <c r="U489" i="11"/>
  <c r="V489" i="11"/>
  <c r="M489" i="11"/>
  <c r="L490" i="11"/>
  <c r="C487" i="58"/>
  <c r="T490" i="11"/>
  <c r="N490" i="11"/>
  <c r="D491" i="11"/>
  <c r="W491" i="11" s="1"/>
  <c r="K490" i="11"/>
  <c r="I490" i="11"/>
  <c r="H490" i="11"/>
  <c r="J490" i="11"/>
  <c r="A490" i="11" s="1"/>
  <c r="G490" i="11"/>
  <c r="F490" i="11"/>
  <c r="S491" i="11"/>
  <c r="R490" i="11"/>
  <c r="P490" i="11"/>
  <c r="O490" i="11" s="1"/>
  <c r="B490" i="11" s="1"/>
  <c r="F487" i="58" l="1"/>
  <c r="J487" i="58"/>
  <c r="U490" i="11"/>
  <c r="V490" i="11"/>
  <c r="M490" i="11"/>
  <c r="L491" i="11"/>
  <c r="C488" i="58"/>
  <c r="T491" i="11"/>
  <c r="N491" i="11"/>
  <c r="K491" i="11"/>
  <c r="J491" i="11"/>
  <c r="A491" i="11" s="1"/>
  <c r="I491" i="11"/>
  <c r="H491" i="11"/>
  <c r="G491" i="11"/>
  <c r="F491" i="11"/>
  <c r="D492" i="11"/>
  <c r="W492" i="11" s="1"/>
  <c r="R491" i="11"/>
  <c r="P491" i="11"/>
  <c r="O491" i="11" s="1"/>
  <c r="B491" i="11" s="1"/>
  <c r="S492" i="11"/>
  <c r="F488" i="58" l="1"/>
  <c r="J488" i="58"/>
  <c r="U491" i="11"/>
  <c r="V491" i="11"/>
  <c r="M491" i="11"/>
  <c r="L492" i="11"/>
  <c r="C489" i="58"/>
  <c r="T492" i="11"/>
  <c r="N492" i="11"/>
  <c r="D493" i="11"/>
  <c r="W493" i="11" s="1"/>
  <c r="K492" i="11"/>
  <c r="J492" i="11"/>
  <c r="A492" i="11" s="1"/>
  <c r="I492" i="11"/>
  <c r="H492" i="11"/>
  <c r="G492" i="11"/>
  <c r="F492" i="11"/>
  <c r="R492" i="11"/>
  <c r="P492" i="11"/>
  <c r="O492" i="11" s="1"/>
  <c r="B492" i="11" s="1"/>
  <c r="S493" i="11"/>
  <c r="F489" i="58" l="1"/>
  <c r="J489" i="58"/>
  <c r="U492" i="11"/>
  <c r="V492" i="11"/>
  <c r="M492" i="11"/>
  <c r="L493" i="11"/>
  <c r="C490" i="58"/>
  <c r="J490" i="58" s="1"/>
  <c r="T493" i="11"/>
  <c r="N493" i="11"/>
  <c r="K493" i="11"/>
  <c r="J493" i="11"/>
  <c r="A493" i="11" s="1"/>
  <c r="I493" i="11"/>
  <c r="H493" i="11"/>
  <c r="G493" i="11"/>
  <c r="F493" i="11"/>
  <c r="D494" i="11"/>
  <c r="W494" i="11" s="1"/>
  <c r="S494" i="11"/>
  <c r="R493" i="11"/>
  <c r="P493" i="11"/>
  <c r="O493" i="11" s="1"/>
  <c r="U493" i="11" l="1"/>
  <c r="V493" i="11"/>
  <c r="M493" i="11"/>
  <c r="L494" i="11"/>
  <c r="F490" i="58"/>
  <c r="C491" i="58"/>
  <c r="T494" i="11"/>
  <c r="N494" i="11"/>
  <c r="D495" i="11"/>
  <c r="W495" i="11" s="1"/>
  <c r="K494" i="11"/>
  <c r="I494" i="11"/>
  <c r="H494" i="11"/>
  <c r="J494" i="11"/>
  <c r="A494" i="11" s="1"/>
  <c r="G494" i="11"/>
  <c r="F494" i="11"/>
  <c r="S495" i="11"/>
  <c r="P494" i="11"/>
  <c r="O494" i="11" s="1"/>
  <c r="B494" i="11" s="1"/>
  <c r="R494" i="11"/>
  <c r="F491" i="58" l="1"/>
  <c r="J491" i="58"/>
  <c r="U494" i="11"/>
  <c r="V494" i="11"/>
  <c r="M494" i="11"/>
  <c r="L495" i="11"/>
  <c r="C492" i="58"/>
  <c r="T495" i="11"/>
  <c r="N495" i="11"/>
  <c r="K495" i="11"/>
  <c r="J495" i="11"/>
  <c r="A495" i="11" s="1"/>
  <c r="I495" i="11"/>
  <c r="H495" i="11"/>
  <c r="G495" i="11"/>
  <c r="F495" i="11"/>
  <c r="D496" i="11"/>
  <c r="W496" i="11" s="1"/>
  <c r="P495" i="11"/>
  <c r="O495" i="11" s="1"/>
  <c r="B495" i="11" s="1"/>
  <c r="R495" i="11"/>
  <c r="S496" i="11"/>
  <c r="F492" i="58" l="1"/>
  <c r="J492" i="58"/>
  <c r="U495" i="11"/>
  <c r="V495" i="11"/>
  <c r="M495" i="11"/>
  <c r="L496" i="11"/>
  <c r="C493" i="58"/>
  <c r="T496" i="11"/>
  <c r="N496" i="11"/>
  <c r="D497" i="11"/>
  <c r="W497" i="11" s="1"/>
  <c r="K496" i="11"/>
  <c r="J496" i="11"/>
  <c r="A496" i="11" s="1"/>
  <c r="I496" i="11"/>
  <c r="H496" i="11"/>
  <c r="G496" i="11"/>
  <c r="F496" i="11"/>
  <c r="R496" i="11"/>
  <c r="P496" i="11"/>
  <c r="O496" i="11" s="1"/>
  <c r="B496" i="11" s="1"/>
  <c r="S497" i="11"/>
  <c r="F493" i="58" l="1"/>
  <c r="J493" i="58"/>
  <c r="U496" i="11"/>
  <c r="V496" i="11"/>
  <c r="M496" i="11"/>
  <c r="L497" i="11"/>
  <c r="C494" i="58"/>
  <c r="T497" i="11"/>
  <c r="N497" i="11"/>
  <c r="K497" i="11"/>
  <c r="J497" i="11"/>
  <c r="A497" i="11" s="1"/>
  <c r="I497" i="11"/>
  <c r="H497" i="11"/>
  <c r="G497" i="11"/>
  <c r="F497" i="11"/>
  <c r="D498" i="11"/>
  <c r="W498" i="11" s="1"/>
  <c r="R497" i="11"/>
  <c r="P497" i="11"/>
  <c r="O497" i="11" s="1"/>
  <c r="B497" i="11" s="1"/>
  <c r="S498" i="11"/>
  <c r="F494" i="58" l="1"/>
  <c r="J494" i="58"/>
  <c r="U497" i="11"/>
  <c r="V497" i="11"/>
  <c r="M497" i="11"/>
  <c r="L498" i="11"/>
  <c r="C495" i="58"/>
  <c r="T498" i="11"/>
  <c r="N498" i="11"/>
  <c r="D499" i="11"/>
  <c r="W499" i="11" s="1"/>
  <c r="K498" i="11"/>
  <c r="I498" i="11"/>
  <c r="H498" i="11"/>
  <c r="J498" i="11"/>
  <c r="A498" i="11" s="1"/>
  <c r="G498" i="11"/>
  <c r="F498" i="11"/>
  <c r="S499" i="11"/>
  <c r="R498" i="11"/>
  <c r="P498" i="11"/>
  <c r="O498" i="11" s="1"/>
  <c r="B498" i="11" s="1"/>
  <c r="F495" i="58" l="1"/>
  <c r="J495" i="58"/>
  <c r="U498" i="11"/>
  <c r="V498" i="11"/>
  <c r="M498" i="11"/>
  <c r="L499" i="11"/>
  <c r="C496" i="58"/>
  <c r="T499" i="11"/>
  <c r="N499" i="11"/>
  <c r="K499" i="11"/>
  <c r="J499" i="11"/>
  <c r="A499" i="11" s="1"/>
  <c r="I499" i="11"/>
  <c r="H499" i="11"/>
  <c r="G499" i="11"/>
  <c r="F499" i="11"/>
  <c r="D500" i="11"/>
  <c r="W500" i="11" s="1"/>
  <c r="S500" i="11"/>
  <c r="R499" i="11"/>
  <c r="P499" i="11"/>
  <c r="O499" i="11" s="1"/>
  <c r="B499" i="11" s="1"/>
  <c r="F496" i="58" l="1"/>
  <c r="J496" i="58"/>
  <c r="U499" i="11"/>
  <c r="V499" i="11"/>
  <c r="M499" i="11"/>
  <c r="L500" i="11"/>
  <c r="C497" i="58"/>
  <c r="T500" i="11"/>
  <c r="N500" i="11"/>
  <c r="D501" i="11"/>
  <c r="W501" i="11" s="1"/>
  <c r="K500" i="11"/>
  <c r="J500" i="11"/>
  <c r="A500" i="11" s="1"/>
  <c r="I500" i="11"/>
  <c r="H500" i="11"/>
  <c r="G500" i="11"/>
  <c r="F500" i="11"/>
  <c r="R500" i="11"/>
  <c r="P500" i="11"/>
  <c r="O500" i="11" s="1"/>
  <c r="B500" i="11" s="1"/>
  <c r="S501" i="11"/>
  <c r="F497" i="58" l="1"/>
  <c r="J497" i="58"/>
  <c r="U500" i="11"/>
  <c r="V500" i="11"/>
  <c r="M500" i="11"/>
  <c r="L501" i="11"/>
  <c r="C498" i="58"/>
  <c r="T501" i="11"/>
  <c r="N501" i="11"/>
  <c r="K501" i="11"/>
  <c r="J501" i="11"/>
  <c r="A501" i="11" s="1"/>
  <c r="I501" i="11"/>
  <c r="H501" i="11"/>
  <c r="G501" i="11"/>
  <c r="F501" i="11"/>
  <c r="D502" i="11"/>
  <c r="W502" i="11" s="1"/>
  <c r="R501" i="11"/>
  <c r="P501" i="11"/>
  <c r="O501" i="11" s="1"/>
  <c r="B501" i="11" s="1"/>
  <c r="S502" i="11"/>
  <c r="F498" i="58" l="1"/>
  <c r="J498" i="58"/>
  <c r="U501" i="11"/>
  <c r="V501" i="11"/>
  <c r="M501" i="11"/>
  <c r="L502" i="11"/>
  <c r="C499" i="58"/>
  <c r="T502" i="11"/>
  <c r="N502" i="11"/>
  <c r="D503" i="11"/>
  <c r="W503" i="11" s="1"/>
  <c r="K502" i="11"/>
  <c r="I502" i="11"/>
  <c r="H502" i="11"/>
  <c r="J502" i="11"/>
  <c r="A502" i="11" s="1"/>
  <c r="G502" i="11"/>
  <c r="F502" i="11"/>
  <c r="S503" i="11"/>
  <c r="P502" i="11"/>
  <c r="O502" i="11" s="1"/>
  <c r="B502" i="11" s="1"/>
  <c r="R502" i="11"/>
  <c r="F499" i="58" l="1"/>
  <c r="J499" i="58"/>
  <c r="U502" i="11"/>
  <c r="V502" i="11"/>
  <c r="M502" i="11"/>
  <c r="L503" i="11"/>
  <c r="C500" i="58"/>
  <c r="T503" i="11"/>
  <c r="N503" i="11"/>
  <c r="K503" i="11"/>
  <c r="J503" i="11"/>
  <c r="A503" i="11" s="1"/>
  <c r="I503" i="11"/>
  <c r="H503" i="11"/>
  <c r="G503" i="11"/>
  <c r="F503" i="11"/>
  <c r="D504" i="11"/>
  <c r="W504" i="11" s="1"/>
  <c r="S504" i="11"/>
  <c r="P503" i="11"/>
  <c r="O503" i="11" s="1"/>
  <c r="B503" i="11" s="1"/>
  <c r="R503" i="11"/>
  <c r="F500" i="58" l="1"/>
  <c r="J500" i="58"/>
  <c r="U503" i="11"/>
  <c r="V503" i="11"/>
  <c r="M503" i="11"/>
  <c r="L504" i="11"/>
  <c r="C501" i="58"/>
  <c r="T504" i="11"/>
  <c r="N504" i="11"/>
  <c r="D505" i="11"/>
  <c r="W505" i="11" s="1"/>
  <c r="K504" i="11"/>
  <c r="J504" i="11"/>
  <c r="A504" i="11" s="1"/>
  <c r="I504" i="11"/>
  <c r="H504" i="11"/>
  <c r="G504" i="11"/>
  <c r="F504" i="11"/>
  <c r="P504" i="11"/>
  <c r="O504" i="11" s="1"/>
  <c r="B504" i="11" s="1"/>
  <c r="R504" i="11"/>
  <c r="S505" i="11"/>
  <c r="F501" i="58" l="1"/>
  <c r="J501" i="58"/>
  <c r="U504" i="11"/>
  <c r="V504" i="11"/>
  <c r="M504" i="11"/>
  <c r="L505" i="11"/>
  <c r="C502" i="58"/>
  <c r="T505" i="11"/>
  <c r="N505" i="11"/>
  <c r="K505" i="11"/>
  <c r="J505" i="11"/>
  <c r="A505" i="11" s="1"/>
  <c r="I505" i="11"/>
  <c r="H505" i="11"/>
  <c r="G505" i="11"/>
  <c r="F505" i="11"/>
  <c r="D506" i="11"/>
  <c r="W506" i="11" s="1"/>
  <c r="S506" i="11"/>
  <c r="R505" i="11"/>
  <c r="P505" i="11"/>
  <c r="O505" i="11" s="1"/>
  <c r="B505" i="11" s="1"/>
  <c r="F502" i="58" l="1"/>
  <c r="J502" i="58"/>
  <c r="U505" i="11"/>
  <c r="V505" i="11"/>
  <c r="M505" i="11"/>
  <c r="L506" i="11"/>
  <c r="C503" i="58"/>
  <c r="J503" i="58" s="1"/>
  <c r="T506" i="11"/>
  <c r="N506" i="11"/>
  <c r="D507" i="11"/>
  <c r="W507" i="11" s="1"/>
  <c r="K506" i="11"/>
  <c r="I506" i="11"/>
  <c r="J19" i="13" s="1"/>
  <c r="G20" i="36" s="1"/>
  <c r="H506" i="11"/>
  <c r="J506" i="11"/>
  <c r="G506" i="11"/>
  <c r="L19" i="13" s="1"/>
  <c r="E20" i="36" s="1"/>
  <c r="F506" i="11"/>
  <c r="M19" i="13" s="1"/>
  <c r="D20" i="36" s="1"/>
  <c r="S507" i="11"/>
  <c r="R506" i="11"/>
  <c r="P506" i="11"/>
  <c r="O506" i="11" s="1"/>
  <c r="U506" i="11" l="1"/>
  <c r="V506" i="11"/>
  <c r="M506" i="11"/>
  <c r="L507" i="11"/>
  <c r="A506" i="11"/>
  <c r="F8" i="55"/>
  <c r="F16" i="54"/>
  <c r="K19" i="13"/>
  <c r="U14" i="59" s="1"/>
  <c r="E8" i="55"/>
  <c r="E16" i="54"/>
  <c r="I19" i="13"/>
  <c r="T14" i="59" s="1"/>
  <c r="G8" i="55"/>
  <c r="G16" i="54"/>
  <c r="N19" i="13"/>
  <c r="V14" i="59" s="1"/>
  <c r="F503" i="58"/>
  <c r="C504" i="58"/>
  <c r="T507" i="11"/>
  <c r="N507" i="11"/>
  <c r="K507" i="11"/>
  <c r="J507" i="11"/>
  <c r="I507" i="11"/>
  <c r="H507" i="11"/>
  <c r="G507" i="11"/>
  <c r="F507" i="11"/>
  <c r="D509" i="11"/>
  <c r="W509" i="11" s="1"/>
  <c r="D508" i="11"/>
  <c r="W508" i="11" s="1"/>
  <c r="S508" i="11"/>
  <c r="A507" i="11"/>
  <c r="P507" i="11"/>
  <c r="O507" i="11" s="1"/>
  <c r="B507" i="11" s="1"/>
  <c r="R507" i="11"/>
  <c r="F504" i="58" l="1"/>
  <c r="J504" i="58"/>
  <c r="U507" i="11"/>
  <c r="V507" i="11"/>
  <c r="M507" i="11"/>
  <c r="L509" i="11"/>
  <c r="L508" i="11"/>
  <c r="W14" i="37"/>
  <c r="AC11" i="37" s="1"/>
  <c r="I20" i="36"/>
  <c r="F17" i="18"/>
  <c r="V14" i="56"/>
  <c r="W14" i="39"/>
  <c r="AC11" i="39" s="1"/>
  <c r="R14" i="40"/>
  <c r="V14" i="37"/>
  <c r="E17" i="18"/>
  <c r="H20" i="36"/>
  <c r="V14" i="39"/>
  <c r="N14" i="40"/>
  <c r="U14" i="56"/>
  <c r="V62" i="13"/>
  <c r="V74" i="13"/>
  <c r="S158" i="13"/>
  <c r="S99" i="13"/>
  <c r="S141" i="13"/>
  <c r="V155" i="13"/>
  <c r="V145" i="13"/>
  <c r="S154" i="13"/>
  <c r="S207" i="13"/>
  <c r="V49" i="13"/>
  <c r="V148" i="13"/>
  <c r="S45" i="13"/>
  <c r="V169" i="13"/>
  <c r="S75" i="13"/>
  <c r="S112" i="13"/>
  <c r="V193" i="13"/>
  <c r="S28" i="13"/>
  <c r="S147" i="13"/>
  <c r="S51" i="13"/>
  <c r="V163" i="13"/>
  <c r="S46" i="13"/>
  <c r="S163" i="13"/>
  <c r="V195" i="13"/>
  <c r="V112" i="13"/>
  <c r="S143" i="13"/>
  <c r="V134" i="13"/>
  <c r="S130" i="13"/>
  <c r="S133" i="13"/>
  <c r="S144" i="13"/>
  <c r="S39" i="13"/>
  <c r="S167" i="13"/>
  <c r="V177" i="13"/>
  <c r="V36" i="13"/>
  <c r="V136" i="13"/>
  <c r="S34" i="13"/>
  <c r="V138" i="13"/>
  <c r="V183" i="13"/>
  <c r="S100" i="13"/>
  <c r="V204" i="13"/>
  <c r="S77" i="13"/>
  <c r="S132" i="13"/>
  <c r="S74" i="13"/>
  <c r="V106" i="13"/>
  <c r="S191" i="13"/>
  <c r="S104" i="13"/>
  <c r="V176" i="13"/>
  <c r="S32" i="13"/>
  <c r="V54" i="13"/>
  <c r="V158" i="13"/>
  <c r="S122" i="13"/>
  <c r="V24" i="13"/>
  <c r="V170" i="13"/>
  <c r="S123" i="13"/>
  <c r="V200" i="13"/>
  <c r="S108" i="13"/>
  <c r="V184" i="13"/>
  <c r="S30" i="13"/>
  <c r="S137" i="13"/>
  <c r="S79" i="13"/>
  <c r="V135" i="13"/>
  <c r="S181" i="13"/>
  <c r="V26" i="13"/>
  <c r="V181" i="13"/>
  <c r="S78" i="13"/>
  <c r="V105" i="13"/>
  <c r="S73" i="13"/>
  <c r="V89" i="13"/>
  <c r="S197" i="13"/>
  <c r="V94" i="13"/>
  <c r="V202" i="13"/>
  <c r="S25" i="13"/>
  <c r="V140" i="13"/>
  <c r="V72" i="13"/>
  <c r="V34" i="13"/>
  <c r="S127" i="13"/>
  <c r="S106" i="13"/>
  <c r="S179" i="13"/>
  <c r="S31" i="13"/>
  <c r="V100" i="13"/>
  <c r="V31" i="13"/>
  <c r="S126" i="13"/>
  <c r="S182" i="13"/>
  <c r="V37" i="13"/>
  <c r="V76" i="13"/>
  <c r="S172" i="13"/>
  <c r="S93" i="13"/>
  <c r="S61" i="13"/>
  <c r="S48" i="13"/>
  <c r="V178" i="13"/>
  <c r="V192" i="13"/>
  <c r="V171" i="13"/>
  <c r="V98" i="13"/>
  <c r="S102" i="13"/>
  <c r="S33" i="13"/>
  <c r="S57" i="13"/>
  <c r="S97" i="13"/>
  <c r="V131" i="13"/>
  <c r="S205" i="13"/>
  <c r="V132" i="13"/>
  <c r="S169" i="13"/>
  <c r="V63" i="13"/>
  <c r="S67" i="13"/>
  <c r="V149" i="13"/>
  <c r="S195" i="13"/>
  <c r="V77" i="13"/>
  <c r="V164" i="13"/>
  <c r="S142" i="13"/>
  <c r="S168" i="13"/>
  <c r="V93" i="13"/>
  <c r="V167" i="13"/>
  <c r="V130" i="13"/>
  <c r="V23" i="13"/>
  <c r="V147" i="13"/>
  <c r="V186" i="13"/>
  <c r="S185" i="13"/>
  <c r="V129" i="13"/>
  <c r="V82" i="13"/>
  <c r="S95" i="13"/>
  <c r="S166" i="13"/>
  <c r="V113" i="13"/>
  <c r="S92" i="13"/>
  <c r="V179" i="13"/>
  <c r="S118" i="13"/>
  <c r="S170" i="13"/>
  <c r="S119" i="13"/>
  <c r="S105" i="13"/>
  <c r="V58" i="13"/>
  <c r="V154" i="13"/>
  <c r="S165" i="13"/>
  <c r="V199" i="13"/>
  <c r="V47" i="13"/>
  <c r="V144" i="13"/>
  <c r="S36" i="13"/>
  <c r="V75" i="13"/>
  <c r="V33" i="13"/>
  <c r="V80" i="13"/>
  <c r="V180" i="13"/>
  <c r="V52" i="13"/>
  <c r="V141" i="13"/>
  <c r="S88" i="13"/>
  <c r="V172" i="13"/>
  <c r="S63" i="13"/>
  <c r="V95" i="13"/>
  <c r="S200" i="13"/>
  <c r="V57" i="13"/>
  <c r="S192" i="13"/>
  <c r="S69" i="13"/>
  <c r="V126" i="13"/>
  <c r="V56" i="13"/>
  <c r="V152" i="13"/>
  <c r="V101" i="13"/>
  <c r="V71" i="13"/>
  <c r="V137" i="13"/>
  <c r="S44" i="13"/>
  <c r="V156" i="13"/>
  <c r="S84" i="13"/>
  <c r="S96" i="13"/>
  <c r="S198" i="13"/>
  <c r="V28" i="13"/>
  <c r="V119" i="13"/>
  <c r="S90" i="13"/>
  <c r="S171" i="13"/>
  <c r="S188" i="13"/>
  <c r="V67" i="13"/>
  <c r="V125" i="13"/>
  <c r="V143" i="13"/>
  <c r="V173" i="13"/>
  <c r="S55" i="13"/>
  <c r="V109" i="13"/>
  <c r="V203" i="13"/>
  <c r="V114" i="13"/>
  <c r="V64" i="13"/>
  <c r="V42" i="13"/>
  <c r="V81" i="13"/>
  <c r="V104" i="13"/>
  <c r="S174" i="13"/>
  <c r="S129" i="13"/>
  <c r="S42" i="13"/>
  <c r="V168" i="13"/>
  <c r="S83" i="13"/>
  <c r="S157" i="13"/>
  <c r="S177" i="13"/>
  <c r="V97" i="13"/>
  <c r="S82" i="13"/>
  <c r="V146" i="13"/>
  <c r="S189" i="13"/>
  <c r="S146" i="13"/>
  <c r="S199" i="13"/>
  <c r="V85" i="13"/>
  <c r="S35" i="13"/>
  <c r="S164" i="13"/>
  <c r="V40" i="13"/>
  <c r="S149" i="13"/>
  <c r="S160" i="13"/>
  <c r="V45" i="13"/>
  <c r="S125" i="13"/>
  <c r="S49" i="13"/>
  <c r="S131" i="13"/>
  <c r="V175" i="13"/>
  <c r="V61" i="13"/>
  <c r="V107" i="13"/>
  <c r="S29" i="13"/>
  <c r="V159" i="13"/>
  <c r="S70" i="13"/>
  <c r="V65" i="13"/>
  <c r="V116" i="13"/>
  <c r="S59" i="13"/>
  <c r="V161" i="13"/>
  <c r="S54" i="13"/>
  <c r="S162" i="13"/>
  <c r="V190" i="13"/>
  <c r="V69" i="13"/>
  <c r="V133" i="13"/>
  <c r="S52" i="13"/>
  <c r="S20" i="13"/>
  <c r="S86" i="13"/>
  <c r="S124" i="13"/>
  <c r="S71" i="13"/>
  <c r="V79" i="13"/>
  <c r="S196" i="13"/>
  <c r="S22" i="13"/>
  <c r="V189" i="13"/>
  <c r="S85" i="13"/>
  <c r="S139" i="13"/>
  <c r="S64" i="13"/>
  <c r="V46" i="13"/>
  <c r="S19" i="13"/>
  <c r="S21" i="13"/>
  <c r="V48" i="13"/>
  <c r="V88" i="13"/>
  <c r="S193" i="13"/>
  <c r="S148" i="13"/>
  <c r="V127" i="13"/>
  <c r="S110" i="13"/>
  <c r="V29" i="13"/>
  <c r="S62" i="13"/>
  <c r="V188" i="13"/>
  <c r="S173" i="13"/>
  <c r="V118" i="13"/>
  <c r="V150" i="13"/>
  <c r="V50" i="13"/>
  <c r="S153" i="13"/>
  <c r="V35" i="13"/>
  <c r="S41" i="13"/>
  <c r="S180" i="13"/>
  <c r="S115" i="13"/>
  <c r="V160" i="13"/>
  <c r="S140" i="13"/>
  <c r="V55" i="13"/>
  <c r="S43" i="13"/>
  <c r="S38" i="13"/>
  <c r="S156" i="13"/>
  <c r="V123" i="13"/>
  <c r="V59" i="13"/>
  <c r="S50" i="13"/>
  <c r="S175" i="13"/>
  <c r="V142" i="13"/>
  <c r="V68" i="13"/>
  <c r="S47" i="13"/>
  <c r="S107" i="13"/>
  <c r="V115" i="13"/>
  <c r="S40" i="13"/>
  <c r="S116" i="13"/>
  <c r="S152" i="13"/>
  <c r="V124" i="13"/>
  <c r="V120" i="13"/>
  <c r="S155" i="13"/>
  <c r="V51" i="13"/>
  <c r="V25" i="13"/>
  <c r="S183" i="13"/>
  <c r="V194" i="13"/>
  <c r="V110" i="13"/>
  <c r="V153" i="13"/>
  <c r="V70" i="13"/>
  <c r="S150" i="13"/>
  <c r="V108" i="13"/>
  <c r="S204" i="13"/>
  <c r="S194" i="13"/>
  <c r="V157" i="13"/>
  <c r="S134" i="13"/>
  <c r="V39" i="13"/>
  <c r="S81" i="13"/>
  <c r="V191" i="13"/>
  <c r="V198" i="13"/>
  <c r="V117" i="13"/>
  <c r="V83" i="13"/>
  <c r="V78" i="13"/>
  <c r="V90" i="13"/>
  <c r="V207" i="13"/>
  <c r="S187" i="13"/>
  <c r="V91" i="13"/>
  <c r="V182" i="13"/>
  <c r="S184" i="13"/>
  <c r="S136" i="13"/>
  <c r="V196" i="13"/>
  <c r="V166" i="13"/>
  <c r="V66" i="13"/>
  <c r="S121" i="13"/>
  <c r="V60" i="13"/>
  <c r="S87" i="13"/>
  <c r="S178" i="13"/>
  <c r="S202" i="13"/>
  <c r="S145" i="13"/>
  <c r="S101" i="13"/>
  <c r="S37" i="13"/>
  <c r="S65" i="13"/>
  <c r="S201" i="13"/>
  <c r="V21" i="13"/>
  <c r="S190" i="13"/>
  <c r="V102" i="13"/>
  <c r="V151" i="13"/>
  <c r="S151" i="13"/>
  <c r="S26" i="13"/>
  <c r="V20" i="13"/>
  <c r="S91" i="13"/>
  <c r="S176" i="13"/>
  <c r="S161" i="13"/>
  <c r="S60" i="13"/>
  <c r="V128" i="13"/>
  <c r="V165" i="13"/>
  <c r="S27" i="13"/>
  <c r="V185" i="13"/>
  <c r="S103" i="13"/>
  <c r="V121" i="13"/>
  <c r="S23" i="13"/>
  <c r="S56" i="13"/>
  <c r="S206" i="13"/>
  <c r="V174" i="13"/>
  <c r="V139" i="13"/>
  <c r="V96" i="13"/>
  <c r="S114" i="13"/>
  <c r="V43" i="13"/>
  <c r="S66" i="13"/>
  <c r="V201" i="13"/>
  <c r="S128" i="13"/>
  <c r="V27" i="13"/>
  <c r="V111" i="13"/>
  <c r="S94" i="13"/>
  <c r="S53" i="13"/>
  <c r="S76" i="13"/>
  <c r="V187" i="13"/>
  <c r="V92" i="13"/>
  <c r="V73" i="13"/>
  <c r="V86" i="13"/>
  <c r="V44" i="13"/>
  <c r="S58" i="13"/>
  <c r="V87" i="13"/>
  <c r="V84" i="13"/>
  <c r="V30" i="13"/>
  <c r="V122" i="13"/>
  <c r="S109" i="13"/>
  <c r="V22" i="13"/>
  <c r="V32" i="13"/>
  <c r="S159" i="13"/>
  <c r="V53" i="13"/>
  <c r="S68" i="13"/>
  <c r="S72" i="13"/>
  <c r="S120" i="13"/>
  <c r="S24" i="13"/>
  <c r="S113" i="13"/>
  <c r="V162" i="13"/>
  <c r="V205" i="13"/>
  <c r="V99" i="13"/>
  <c r="S135" i="13"/>
  <c r="S98" i="13"/>
  <c r="S89" i="13"/>
  <c r="S186" i="13"/>
  <c r="V206" i="13"/>
  <c r="S117" i="13"/>
  <c r="V103" i="13"/>
  <c r="V38" i="13"/>
  <c r="V19" i="13"/>
  <c r="S138" i="13"/>
  <c r="V41" i="13"/>
  <c r="S80" i="13"/>
  <c r="V197" i="13"/>
  <c r="S203" i="13"/>
  <c r="S111" i="13"/>
  <c r="H8" i="55"/>
  <c r="H16" i="54"/>
  <c r="O19" i="13"/>
  <c r="W14" i="59" s="1"/>
  <c r="U14" i="37"/>
  <c r="AW19" i="13"/>
  <c r="U14" i="39"/>
  <c r="D17" i="18"/>
  <c r="Q14" i="40"/>
  <c r="T14" i="56"/>
  <c r="F20" i="36"/>
  <c r="Y14" i="37"/>
  <c r="X14" i="56"/>
  <c r="Y14" i="39"/>
  <c r="H17" i="18"/>
  <c r="C505" i="58"/>
  <c r="C506" i="58"/>
  <c r="T509" i="11"/>
  <c r="N509" i="11"/>
  <c r="T508" i="11"/>
  <c r="N508" i="11"/>
  <c r="K509" i="11"/>
  <c r="V509" i="11" s="1"/>
  <c r="J509" i="11"/>
  <c r="I509" i="11"/>
  <c r="H509" i="11"/>
  <c r="G509" i="11"/>
  <c r="F509" i="11"/>
  <c r="G8" i="11"/>
  <c r="K508" i="11"/>
  <c r="J508" i="11"/>
  <c r="A508" i="11" s="1"/>
  <c r="I508" i="11"/>
  <c r="H508" i="11"/>
  <c r="G508" i="11"/>
  <c r="F508" i="11"/>
  <c r="S509" i="11"/>
  <c r="P508" i="11"/>
  <c r="O508" i="11" s="1"/>
  <c r="B508" i="11" s="1"/>
  <c r="R508" i="11"/>
  <c r="Y11" i="40" l="1"/>
  <c r="Y12" i="40"/>
  <c r="Y7" i="40"/>
  <c r="Y13" i="40"/>
  <c r="AA7" i="56"/>
  <c r="AA6" i="56"/>
  <c r="F506" i="58"/>
  <c r="J506" i="58"/>
  <c r="F505" i="58"/>
  <c r="J505" i="58"/>
  <c r="U508" i="11"/>
  <c r="V508" i="11"/>
  <c r="U509" i="11"/>
  <c r="M508" i="11"/>
  <c r="Y5" i="40"/>
  <c r="Y6" i="40"/>
  <c r="T111" i="13"/>
  <c r="U111" i="13"/>
  <c r="AB111" i="13"/>
  <c r="Y197" i="13"/>
  <c r="W197" i="13"/>
  <c r="X197" i="13"/>
  <c r="W41" i="13"/>
  <c r="Y41" i="13"/>
  <c r="X41" i="13"/>
  <c r="Y19" i="13"/>
  <c r="W19" i="13"/>
  <c r="X19" i="13"/>
  <c r="Y103" i="13"/>
  <c r="X103" i="13"/>
  <c r="W103" i="13"/>
  <c r="X206" i="13"/>
  <c r="W206" i="13"/>
  <c r="Y206" i="13"/>
  <c r="U89" i="13"/>
  <c r="T89" i="13"/>
  <c r="AB89" i="13"/>
  <c r="T135" i="13"/>
  <c r="U135" i="13"/>
  <c r="AB135" i="13"/>
  <c r="X205" i="13"/>
  <c r="W205" i="13"/>
  <c r="Y205" i="13"/>
  <c r="T113" i="13"/>
  <c r="U113" i="13"/>
  <c r="AB113" i="13"/>
  <c r="T120" i="13"/>
  <c r="U120" i="13"/>
  <c r="AB120" i="13"/>
  <c r="AB68" i="13"/>
  <c r="U68" i="13"/>
  <c r="T68" i="13"/>
  <c r="AB159" i="13"/>
  <c r="T159" i="13"/>
  <c r="U159" i="13"/>
  <c r="X22" i="13"/>
  <c r="W22" i="13"/>
  <c r="Y22" i="13"/>
  <c r="X122" i="13"/>
  <c r="W122" i="13"/>
  <c r="Y122" i="13"/>
  <c r="X84" i="13"/>
  <c r="W84" i="13"/>
  <c r="Y84" i="13"/>
  <c r="AB58" i="13"/>
  <c r="T58" i="13"/>
  <c r="U58" i="13"/>
  <c r="X86" i="13"/>
  <c r="W86" i="13"/>
  <c r="Y86" i="13"/>
  <c r="X92" i="13"/>
  <c r="W92" i="13"/>
  <c r="Y92" i="13"/>
  <c r="T76" i="13"/>
  <c r="U76" i="13"/>
  <c r="AB76" i="13"/>
  <c r="AB94" i="13"/>
  <c r="T94" i="13"/>
  <c r="U94" i="13"/>
  <c r="X27" i="13"/>
  <c r="W27" i="13"/>
  <c r="Y27" i="13"/>
  <c r="X201" i="13"/>
  <c r="W201" i="13"/>
  <c r="Y201" i="13"/>
  <c r="X43" i="13"/>
  <c r="W43" i="13"/>
  <c r="Y43" i="13"/>
  <c r="Y96" i="13"/>
  <c r="W96" i="13"/>
  <c r="X96" i="13"/>
  <c r="W174" i="13"/>
  <c r="Y174" i="13"/>
  <c r="X174" i="13"/>
  <c r="AB56" i="13"/>
  <c r="T56" i="13"/>
  <c r="U56" i="13"/>
  <c r="Y121" i="13"/>
  <c r="W121" i="13"/>
  <c r="X121" i="13"/>
  <c r="Y185" i="13"/>
  <c r="W185" i="13"/>
  <c r="X185" i="13"/>
  <c r="Y165" i="13"/>
  <c r="X165" i="13"/>
  <c r="W165" i="13"/>
  <c r="U60" i="13"/>
  <c r="AB60" i="13"/>
  <c r="T60" i="13"/>
  <c r="U176" i="13"/>
  <c r="AB176" i="13"/>
  <c r="T176" i="13"/>
  <c r="W20" i="13"/>
  <c r="Y20" i="13"/>
  <c r="X20" i="13"/>
  <c r="U151" i="13"/>
  <c r="AB151" i="13"/>
  <c r="T151" i="13"/>
  <c r="Y102" i="13"/>
  <c r="X102" i="13"/>
  <c r="W102" i="13"/>
  <c r="X21" i="13"/>
  <c r="Y21" i="13"/>
  <c r="W21" i="13"/>
  <c r="U65" i="13"/>
  <c r="AB65" i="13"/>
  <c r="T65" i="13"/>
  <c r="AB101" i="13"/>
  <c r="T101" i="13"/>
  <c r="U101" i="13"/>
  <c r="AB202" i="13"/>
  <c r="T202" i="13"/>
  <c r="U202" i="13"/>
  <c r="U87" i="13"/>
  <c r="AB87" i="13"/>
  <c r="T87" i="13"/>
  <c r="U121" i="13"/>
  <c r="AB121" i="13"/>
  <c r="T121" i="13"/>
  <c r="X166" i="13"/>
  <c r="W166" i="13"/>
  <c r="Y166" i="13"/>
  <c r="U136" i="13"/>
  <c r="T136" i="13"/>
  <c r="AB136" i="13"/>
  <c r="W182" i="13"/>
  <c r="Y182" i="13"/>
  <c r="X182" i="13"/>
  <c r="U187" i="13"/>
  <c r="T187" i="13"/>
  <c r="AB187" i="13"/>
  <c r="W90" i="13"/>
  <c r="Y90" i="13"/>
  <c r="X90" i="13"/>
  <c r="X83" i="13"/>
  <c r="W83" i="13"/>
  <c r="Y83" i="13"/>
  <c r="W198" i="13"/>
  <c r="Y198" i="13"/>
  <c r="X198" i="13"/>
  <c r="T81" i="13"/>
  <c r="AB81" i="13"/>
  <c r="U81" i="13"/>
  <c r="T134" i="13"/>
  <c r="AB134" i="13"/>
  <c r="U134" i="13"/>
  <c r="AB194" i="13"/>
  <c r="T194" i="13"/>
  <c r="U194" i="13"/>
  <c r="Y108" i="13"/>
  <c r="X108" i="13"/>
  <c r="W108" i="13"/>
  <c r="Y70" i="13"/>
  <c r="W70" i="13"/>
  <c r="X70" i="13"/>
  <c r="W110" i="13"/>
  <c r="X110" i="13"/>
  <c r="Y110" i="13"/>
  <c r="T183" i="13"/>
  <c r="AB183" i="13"/>
  <c r="U183" i="13"/>
  <c r="Y51" i="13"/>
  <c r="W51" i="13"/>
  <c r="X51" i="13"/>
  <c r="X120" i="13"/>
  <c r="W120" i="13"/>
  <c r="Y120" i="13"/>
  <c r="U152" i="13"/>
  <c r="T152" i="13"/>
  <c r="AB152" i="13"/>
  <c r="AB40" i="13"/>
  <c r="T40" i="13"/>
  <c r="U40" i="13"/>
  <c r="AB107" i="13"/>
  <c r="T107" i="13"/>
  <c r="U107" i="13"/>
  <c r="W68" i="13"/>
  <c r="X68" i="13"/>
  <c r="Y68" i="13"/>
  <c r="T175" i="13"/>
  <c r="U175" i="13"/>
  <c r="AB175" i="13"/>
  <c r="W59" i="13"/>
  <c r="X59" i="13"/>
  <c r="Y59" i="13"/>
  <c r="AB156" i="13"/>
  <c r="U156" i="13"/>
  <c r="T156" i="13"/>
  <c r="AB43" i="13"/>
  <c r="U43" i="13"/>
  <c r="T43" i="13"/>
  <c r="AB140" i="13"/>
  <c r="U140" i="13"/>
  <c r="T140" i="13"/>
  <c r="T115" i="13"/>
  <c r="AB115" i="13"/>
  <c r="U115" i="13"/>
  <c r="AB41" i="13"/>
  <c r="U41" i="13"/>
  <c r="T41" i="13"/>
  <c r="T153" i="13"/>
  <c r="AB153" i="13"/>
  <c r="U153" i="13"/>
  <c r="Y150" i="13"/>
  <c r="W150" i="13"/>
  <c r="X150" i="13"/>
  <c r="AB173" i="13"/>
  <c r="U173" i="13"/>
  <c r="T173" i="13"/>
  <c r="AB62" i="13"/>
  <c r="T62" i="13"/>
  <c r="U62" i="13"/>
  <c r="AB110" i="13"/>
  <c r="U110" i="13"/>
  <c r="T110" i="13"/>
  <c r="U148" i="13"/>
  <c r="AB148" i="13"/>
  <c r="T148" i="13"/>
  <c r="X88" i="13"/>
  <c r="Y88" i="13"/>
  <c r="W88" i="13"/>
  <c r="T21" i="13"/>
  <c r="AB21" i="13"/>
  <c r="U21" i="13"/>
  <c r="X46" i="13"/>
  <c r="Y46" i="13"/>
  <c r="W46" i="13"/>
  <c r="T139" i="13"/>
  <c r="AB139" i="13"/>
  <c r="U139" i="13"/>
  <c r="X189" i="13"/>
  <c r="W189" i="13"/>
  <c r="Y189" i="13"/>
  <c r="AB196" i="13"/>
  <c r="U196" i="13"/>
  <c r="T196" i="13"/>
  <c r="T71" i="13"/>
  <c r="U71" i="13"/>
  <c r="AB71" i="13"/>
  <c r="U86" i="13"/>
  <c r="T86" i="13"/>
  <c r="AB86" i="13"/>
  <c r="T52" i="13"/>
  <c r="U52" i="13"/>
  <c r="AB52" i="13"/>
  <c r="W69" i="13"/>
  <c r="Y69" i="13"/>
  <c r="X69" i="13"/>
  <c r="U162" i="13"/>
  <c r="T162" i="13"/>
  <c r="AB162" i="13"/>
  <c r="X161" i="13"/>
  <c r="Y161" i="13"/>
  <c r="W161" i="13"/>
  <c r="Y116" i="13"/>
  <c r="W116" i="13"/>
  <c r="X116" i="13"/>
  <c r="U70" i="13"/>
  <c r="T70" i="13"/>
  <c r="AB70" i="13"/>
  <c r="U29" i="13"/>
  <c r="AB29" i="13"/>
  <c r="T29" i="13"/>
  <c r="X61" i="13"/>
  <c r="Y61" i="13"/>
  <c r="W61" i="13"/>
  <c r="U131" i="13"/>
  <c r="T131" i="13"/>
  <c r="AB131" i="13"/>
  <c r="U125" i="13"/>
  <c r="AB125" i="13"/>
  <c r="T125" i="13"/>
  <c r="U160" i="13"/>
  <c r="AB160" i="13"/>
  <c r="T160" i="13"/>
  <c r="X40" i="13"/>
  <c r="Y40" i="13"/>
  <c r="W40" i="13"/>
  <c r="U35" i="13"/>
  <c r="T35" i="13"/>
  <c r="AB35" i="13"/>
  <c r="AB199" i="13"/>
  <c r="T199" i="13"/>
  <c r="U199" i="13"/>
  <c r="AB189" i="13"/>
  <c r="T189" i="13"/>
  <c r="U189" i="13"/>
  <c r="AB82" i="13"/>
  <c r="U82" i="13"/>
  <c r="T82" i="13"/>
  <c r="AB177" i="13"/>
  <c r="T177" i="13"/>
  <c r="U177" i="13"/>
  <c r="AB83" i="13"/>
  <c r="T83" i="13"/>
  <c r="U83" i="13"/>
  <c r="AB42" i="13"/>
  <c r="T42" i="13"/>
  <c r="U42" i="13"/>
  <c r="AB174" i="13"/>
  <c r="T174" i="13"/>
  <c r="U174" i="13"/>
  <c r="W81" i="13"/>
  <c r="Y81" i="13"/>
  <c r="X81" i="13"/>
  <c r="X64" i="13"/>
  <c r="W64" i="13"/>
  <c r="Y64" i="13"/>
  <c r="W203" i="13"/>
  <c r="Y203" i="13"/>
  <c r="X203" i="13"/>
  <c r="T55" i="13"/>
  <c r="U55" i="13"/>
  <c r="AB55" i="13"/>
  <c r="Y143" i="13"/>
  <c r="X143" i="13"/>
  <c r="W143" i="13"/>
  <c r="W67" i="13"/>
  <c r="X67" i="13"/>
  <c r="Y67" i="13"/>
  <c r="T171" i="13"/>
  <c r="U171" i="13"/>
  <c r="AB171" i="13"/>
  <c r="Y119" i="13"/>
  <c r="X119" i="13"/>
  <c r="W119" i="13"/>
  <c r="AB198" i="13"/>
  <c r="T198" i="13"/>
  <c r="U198" i="13"/>
  <c r="AB84" i="13"/>
  <c r="U84" i="13"/>
  <c r="T84" i="13"/>
  <c r="AB44" i="13"/>
  <c r="T44" i="13"/>
  <c r="U44" i="13"/>
  <c r="X71" i="13"/>
  <c r="Y71" i="13"/>
  <c r="W71" i="13"/>
  <c r="X152" i="13"/>
  <c r="W152" i="13"/>
  <c r="Y152" i="13"/>
  <c r="X126" i="13"/>
  <c r="Y126" i="13"/>
  <c r="W126" i="13"/>
  <c r="U192" i="13"/>
  <c r="T192" i="13"/>
  <c r="AB192" i="13"/>
  <c r="U200" i="13"/>
  <c r="AB200" i="13"/>
  <c r="T200" i="13"/>
  <c r="AB63" i="13"/>
  <c r="T63" i="13"/>
  <c r="U63" i="13"/>
  <c r="AB88" i="13"/>
  <c r="T88" i="13"/>
  <c r="U88" i="13"/>
  <c r="W52" i="13"/>
  <c r="Y52" i="13"/>
  <c r="X52" i="13"/>
  <c r="Y80" i="13"/>
  <c r="X80" i="13"/>
  <c r="W80" i="13"/>
  <c r="X75" i="13"/>
  <c r="W75" i="13"/>
  <c r="Y75" i="13"/>
  <c r="W144" i="13"/>
  <c r="X144" i="13"/>
  <c r="Y144" i="13"/>
  <c r="X199" i="13"/>
  <c r="W199" i="13"/>
  <c r="Y199" i="13"/>
  <c r="W154" i="13"/>
  <c r="X154" i="13"/>
  <c r="Y154" i="13"/>
  <c r="T105" i="13"/>
  <c r="U105" i="13"/>
  <c r="AB105" i="13"/>
  <c r="T170" i="13"/>
  <c r="U170" i="13"/>
  <c r="AB170" i="13"/>
  <c r="X179" i="13"/>
  <c r="W179" i="13"/>
  <c r="Y179" i="13"/>
  <c r="W113" i="13"/>
  <c r="X113" i="13"/>
  <c r="Y113" i="13"/>
  <c r="U95" i="13"/>
  <c r="AB95" i="13"/>
  <c r="T95" i="13"/>
  <c r="W129" i="13"/>
  <c r="Y129" i="13"/>
  <c r="X129" i="13"/>
  <c r="W186" i="13"/>
  <c r="Y186" i="13"/>
  <c r="X186" i="13"/>
  <c r="X23" i="13"/>
  <c r="Y23" i="13"/>
  <c r="W23" i="13"/>
  <c r="W167" i="13"/>
  <c r="Y167" i="13"/>
  <c r="X167" i="13"/>
  <c r="U168" i="13"/>
  <c r="AB168" i="13"/>
  <c r="T168" i="13"/>
  <c r="W164" i="13"/>
  <c r="X164" i="13"/>
  <c r="Y164" i="13"/>
  <c r="AB195" i="13"/>
  <c r="T195" i="13"/>
  <c r="U195" i="13"/>
  <c r="U67" i="13"/>
  <c r="AB67" i="13"/>
  <c r="T67" i="13"/>
  <c r="T169" i="13"/>
  <c r="AB169" i="13"/>
  <c r="U169" i="13"/>
  <c r="T205" i="13"/>
  <c r="U205" i="13"/>
  <c r="AB205" i="13"/>
  <c r="T97" i="13"/>
  <c r="AB97" i="13"/>
  <c r="U97" i="13"/>
  <c r="T33" i="13"/>
  <c r="U33" i="13"/>
  <c r="AB33" i="13"/>
  <c r="W98" i="13"/>
  <c r="X98" i="13"/>
  <c r="Y98" i="13"/>
  <c r="X192" i="13"/>
  <c r="W192" i="13"/>
  <c r="Y192" i="13"/>
  <c r="AB48" i="13"/>
  <c r="T48" i="13"/>
  <c r="U48" i="13"/>
  <c r="U93" i="13"/>
  <c r="AB93" i="13"/>
  <c r="T93" i="13"/>
  <c r="W76" i="13"/>
  <c r="Y76" i="13"/>
  <c r="X76" i="13"/>
  <c r="T182" i="13"/>
  <c r="U182" i="13"/>
  <c r="AB182" i="13"/>
  <c r="W31" i="13"/>
  <c r="Y31" i="13"/>
  <c r="X31" i="13"/>
  <c r="T31" i="13"/>
  <c r="U31" i="13"/>
  <c r="AB31" i="13"/>
  <c r="T106" i="13"/>
  <c r="U106" i="13"/>
  <c r="AB106" i="13"/>
  <c r="W34" i="13"/>
  <c r="Y34" i="13"/>
  <c r="X34" i="13"/>
  <c r="W140" i="13"/>
  <c r="Y140" i="13"/>
  <c r="X140" i="13"/>
  <c r="X202" i="13"/>
  <c r="Y202" i="13"/>
  <c r="W202" i="13"/>
  <c r="U197" i="13"/>
  <c r="AB197" i="13"/>
  <c r="T197" i="13"/>
  <c r="AB73" i="13"/>
  <c r="T73" i="13"/>
  <c r="U73" i="13"/>
  <c r="AB78" i="13"/>
  <c r="T78" i="13"/>
  <c r="U78" i="13"/>
  <c r="X26" i="13"/>
  <c r="W26" i="13"/>
  <c r="Y26" i="13"/>
  <c r="X135" i="13"/>
  <c r="W135" i="13"/>
  <c r="Y135" i="13"/>
  <c r="U137" i="13"/>
  <c r="AB137" i="13"/>
  <c r="T137" i="13"/>
  <c r="W184" i="13"/>
  <c r="Y184" i="13"/>
  <c r="X184" i="13"/>
  <c r="W200" i="13"/>
  <c r="Y200" i="13"/>
  <c r="X200" i="13"/>
  <c r="X170" i="13"/>
  <c r="W170" i="13"/>
  <c r="Y170" i="13"/>
  <c r="U122" i="13"/>
  <c r="T122" i="13"/>
  <c r="AB122" i="13"/>
  <c r="Y54" i="13"/>
  <c r="X54" i="13"/>
  <c r="W54" i="13"/>
  <c r="Y176" i="13"/>
  <c r="X176" i="13"/>
  <c r="W176" i="13"/>
  <c r="T191" i="13"/>
  <c r="U191" i="13"/>
  <c r="AB191" i="13"/>
  <c r="T74" i="13"/>
  <c r="U74" i="13"/>
  <c r="AB74" i="13"/>
  <c r="U77" i="13"/>
  <c r="T77" i="13"/>
  <c r="AB77" i="13"/>
  <c r="AB100" i="13"/>
  <c r="T100" i="13"/>
  <c r="U100" i="13"/>
  <c r="X138" i="13"/>
  <c r="W138" i="13"/>
  <c r="Y138" i="13"/>
  <c r="X136" i="13"/>
  <c r="W136" i="13"/>
  <c r="Y136" i="13"/>
  <c r="Y177" i="13"/>
  <c r="W177" i="13"/>
  <c r="X177" i="13"/>
  <c r="U39" i="13"/>
  <c r="T39" i="13"/>
  <c r="AB39" i="13"/>
  <c r="AB133" i="13"/>
  <c r="T133" i="13"/>
  <c r="U133" i="13"/>
  <c r="X134" i="13"/>
  <c r="Y134" i="13"/>
  <c r="W134" i="13"/>
  <c r="W112" i="13"/>
  <c r="X112" i="13"/>
  <c r="Y112" i="13"/>
  <c r="AB163" i="13"/>
  <c r="U163" i="13"/>
  <c r="T163" i="13"/>
  <c r="W163" i="13"/>
  <c r="Y163" i="13"/>
  <c r="X163" i="13"/>
  <c r="U147" i="13"/>
  <c r="T147" i="13"/>
  <c r="AB147" i="13"/>
  <c r="W193" i="13"/>
  <c r="X193" i="13"/>
  <c r="Y193" i="13"/>
  <c r="AB75" i="13"/>
  <c r="T75" i="13"/>
  <c r="U75" i="13"/>
  <c r="AB45" i="13"/>
  <c r="U45" i="13"/>
  <c r="T45" i="13"/>
  <c r="W49" i="13"/>
  <c r="Y49" i="13"/>
  <c r="X49" i="13"/>
  <c r="U154" i="13"/>
  <c r="AB154" i="13"/>
  <c r="T154" i="13"/>
  <c r="Y155" i="13"/>
  <c r="X155" i="13"/>
  <c r="W155" i="13"/>
  <c r="AB99" i="13"/>
  <c r="T99" i="13"/>
  <c r="U99" i="13"/>
  <c r="W74" i="13"/>
  <c r="Y74" i="13"/>
  <c r="X74" i="13"/>
  <c r="X14" i="37"/>
  <c r="G17" i="18"/>
  <c r="S14" i="40"/>
  <c r="W14" i="56"/>
  <c r="X14" i="39"/>
  <c r="T203" i="13"/>
  <c r="AB203" i="13"/>
  <c r="U203" i="13"/>
  <c r="T80" i="13"/>
  <c r="U80" i="13"/>
  <c r="AB80" i="13"/>
  <c r="AB138" i="13"/>
  <c r="T138" i="13"/>
  <c r="U138" i="13"/>
  <c r="W38" i="13"/>
  <c r="Y38" i="13"/>
  <c r="X38" i="13"/>
  <c r="T117" i="13"/>
  <c r="AB117" i="13"/>
  <c r="U117" i="13"/>
  <c r="AB186" i="13"/>
  <c r="T186" i="13"/>
  <c r="U186" i="13"/>
  <c r="U98" i="13"/>
  <c r="AB98" i="13"/>
  <c r="T98" i="13"/>
  <c r="W99" i="13"/>
  <c r="X99" i="13"/>
  <c r="Y99" i="13"/>
  <c r="X162" i="13"/>
  <c r="W162" i="13"/>
  <c r="Y162" i="13"/>
  <c r="AB24" i="13"/>
  <c r="U24" i="13"/>
  <c r="T24" i="13"/>
  <c r="U72" i="13"/>
  <c r="T72" i="13"/>
  <c r="AB72" i="13"/>
  <c r="X53" i="13"/>
  <c r="W53" i="13"/>
  <c r="Y53" i="13"/>
  <c r="W32" i="13"/>
  <c r="Y32" i="13"/>
  <c r="X32" i="13"/>
  <c r="T109" i="13"/>
  <c r="U109" i="13"/>
  <c r="AB109" i="13"/>
  <c r="X30" i="13"/>
  <c r="Y30" i="13"/>
  <c r="W30" i="13"/>
  <c r="X87" i="13"/>
  <c r="Y87" i="13"/>
  <c r="W87" i="13"/>
  <c r="X44" i="13"/>
  <c r="Y44" i="13"/>
  <c r="W44" i="13"/>
  <c r="X73" i="13"/>
  <c r="W73" i="13"/>
  <c r="Y73" i="13"/>
  <c r="X187" i="13"/>
  <c r="Y187" i="13"/>
  <c r="W187" i="13"/>
  <c r="T53" i="13"/>
  <c r="U53" i="13"/>
  <c r="AB53" i="13"/>
  <c r="X111" i="13"/>
  <c r="W111" i="13"/>
  <c r="Y111" i="13"/>
  <c r="U128" i="13"/>
  <c r="T128" i="13"/>
  <c r="AB128" i="13"/>
  <c r="AB66" i="13"/>
  <c r="T66" i="13"/>
  <c r="U66" i="13"/>
  <c r="U114" i="13"/>
  <c r="T114" i="13"/>
  <c r="AB114" i="13"/>
  <c r="W139" i="13"/>
  <c r="X139" i="13"/>
  <c r="Y139" i="13"/>
  <c r="AB206" i="13"/>
  <c r="U206" i="13"/>
  <c r="T206" i="13"/>
  <c r="AB23" i="13"/>
  <c r="U23" i="13"/>
  <c r="T23" i="13"/>
  <c r="U103" i="13"/>
  <c r="AB103" i="13"/>
  <c r="T103" i="13"/>
  <c r="AB27" i="13"/>
  <c r="U27" i="13"/>
  <c r="T27" i="13"/>
  <c r="X128" i="13"/>
  <c r="Y128" i="13"/>
  <c r="W128" i="13"/>
  <c r="AB161" i="13"/>
  <c r="U161" i="13"/>
  <c r="T161" i="13"/>
  <c r="U91" i="13"/>
  <c r="AB91" i="13"/>
  <c r="T91" i="13"/>
  <c r="U26" i="13"/>
  <c r="T26" i="13"/>
  <c r="AB26" i="13"/>
  <c r="X151" i="13"/>
  <c r="Y151" i="13"/>
  <c r="W151" i="13"/>
  <c r="U190" i="13"/>
  <c r="T190" i="13"/>
  <c r="AB190" i="13"/>
  <c r="AB201" i="13"/>
  <c r="U201" i="13"/>
  <c r="T201" i="13"/>
  <c r="AB37" i="13"/>
  <c r="U37" i="13"/>
  <c r="T37" i="13"/>
  <c r="U145" i="13"/>
  <c r="AB145" i="13"/>
  <c r="T145" i="13"/>
  <c r="U178" i="13"/>
  <c r="T178" i="13"/>
  <c r="AB178" i="13"/>
  <c r="X60" i="13"/>
  <c r="Y60" i="13"/>
  <c r="W60" i="13"/>
  <c r="Y66" i="13"/>
  <c r="W66" i="13"/>
  <c r="X66" i="13"/>
  <c r="Y196" i="13"/>
  <c r="W196" i="13"/>
  <c r="X196" i="13"/>
  <c r="T184" i="13"/>
  <c r="U184" i="13"/>
  <c r="AB184" i="13"/>
  <c r="X91" i="13"/>
  <c r="W91" i="13"/>
  <c r="Y91" i="13"/>
  <c r="Y207" i="13"/>
  <c r="X207" i="13"/>
  <c r="W207" i="13"/>
  <c r="W78" i="13"/>
  <c r="Y78" i="13"/>
  <c r="X78" i="13"/>
  <c r="X117" i="13"/>
  <c r="Y117" i="13"/>
  <c r="W117" i="13"/>
  <c r="Y191" i="13"/>
  <c r="X191" i="13"/>
  <c r="W191" i="13"/>
  <c r="W39" i="13"/>
  <c r="X39" i="13"/>
  <c r="Y39" i="13"/>
  <c r="X157" i="13"/>
  <c r="W157" i="13"/>
  <c r="Y157" i="13"/>
  <c r="AB204" i="13"/>
  <c r="T204" i="13"/>
  <c r="U204" i="13"/>
  <c r="AB150" i="13"/>
  <c r="T150" i="13"/>
  <c r="U150" i="13"/>
  <c r="Y153" i="13"/>
  <c r="X153" i="13"/>
  <c r="W153" i="13"/>
  <c r="X194" i="13"/>
  <c r="Y194" i="13"/>
  <c r="W194" i="13"/>
  <c r="X25" i="13"/>
  <c r="W25" i="13"/>
  <c r="Y25" i="13"/>
  <c r="AB155" i="13"/>
  <c r="T155" i="13"/>
  <c r="U155" i="13"/>
  <c r="Y124" i="13"/>
  <c r="X124" i="13"/>
  <c r="W124" i="13"/>
  <c r="AB116" i="13"/>
  <c r="T116" i="13"/>
  <c r="U116" i="13"/>
  <c r="Y115" i="13"/>
  <c r="W115" i="13"/>
  <c r="X115" i="13"/>
  <c r="T47" i="13"/>
  <c r="U47" i="13"/>
  <c r="AB47" i="13"/>
  <c r="W142" i="13"/>
  <c r="Y142" i="13"/>
  <c r="X142" i="13"/>
  <c r="T50" i="13"/>
  <c r="U50" i="13"/>
  <c r="AB50" i="13"/>
  <c r="W123" i="13"/>
  <c r="X123" i="13"/>
  <c r="Y123" i="13"/>
  <c r="AB38" i="13"/>
  <c r="T38" i="13"/>
  <c r="U38" i="13"/>
  <c r="X55" i="13"/>
  <c r="W55" i="13"/>
  <c r="Y55" i="13"/>
  <c r="X160" i="13"/>
  <c r="W160" i="13"/>
  <c r="Y160" i="13"/>
  <c r="U180" i="13"/>
  <c r="T180" i="13"/>
  <c r="AB180" i="13"/>
  <c r="W35" i="13"/>
  <c r="X35" i="13"/>
  <c r="Y35" i="13"/>
  <c r="W50" i="13"/>
  <c r="Y50" i="13"/>
  <c r="X50" i="13"/>
  <c r="X118" i="13"/>
  <c r="Y118" i="13"/>
  <c r="W118" i="13"/>
  <c r="Y188" i="13"/>
  <c r="W188" i="13"/>
  <c r="X188" i="13"/>
  <c r="X29" i="13"/>
  <c r="W29" i="13"/>
  <c r="Y29" i="13"/>
  <c r="W127" i="13"/>
  <c r="Y127" i="13"/>
  <c r="X127" i="13"/>
  <c r="U193" i="13"/>
  <c r="AB193" i="13"/>
  <c r="T193" i="13"/>
  <c r="Y48" i="13"/>
  <c r="W48" i="13"/>
  <c r="X48" i="13"/>
  <c r="AB19" i="13"/>
  <c r="U19" i="13"/>
  <c r="T19" i="13"/>
  <c r="U64" i="13"/>
  <c r="T64" i="13"/>
  <c r="AB64" i="13"/>
  <c r="T85" i="13"/>
  <c r="U85" i="13"/>
  <c r="AB85" i="13"/>
  <c r="T22" i="13"/>
  <c r="U22" i="13"/>
  <c r="AB22" i="13"/>
  <c r="W79" i="13"/>
  <c r="Y79" i="13"/>
  <c r="X79" i="13"/>
  <c r="T124" i="13"/>
  <c r="U124" i="13"/>
  <c r="AB124" i="13"/>
  <c r="T20" i="13"/>
  <c r="U20" i="13"/>
  <c r="AB20" i="13"/>
  <c r="Y133" i="13"/>
  <c r="X133" i="13"/>
  <c r="W133" i="13"/>
  <c r="W190" i="13"/>
  <c r="Y190" i="13"/>
  <c r="X190" i="13"/>
  <c r="T54" i="13"/>
  <c r="U54" i="13"/>
  <c r="AB54" i="13"/>
  <c r="U59" i="13"/>
  <c r="AB59" i="13"/>
  <c r="T59" i="13"/>
  <c r="W65" i="13"/>
  <c r="Y65" i="13"/>
  <c r="X65" i="13"/>
  <c r="X159" i="13"/>
  <c r="Y159" i="13"/>
  <c r="W159" i="13"/>
  <c r="W107" i="13"/>
  <c r="X107" i="13"/>
  <c r="Y107" i="13"/>
  <c r="W175" i="13"/>
  <c r="Y175" i="13"/>
  <c r="X175" i="13"/>
  <c r="AB49" i="13"/>
  <c r="T49" i="13"/>
  <c r="U49" i="13"/>
  <c r="Y45" i="13"/>
  <c r="W45" i="13"/>
  <c r="X45" i="13"/>
  <c r="AB149" i="13"/>
  <c r="U149" i="13"/>
  <c r="T149" i="13"/>
  <c r="T164" i="13"/>
  <c r="U164" i="13"/>
  <c r="AB164" i="13"/>
  <c r="X85" i="13"/>
  <c r="W85" i="13"/>
  <c r="Y85" i="13"/>
  <c r="T146" i="13"/>
  <c r="U146" i="13"/>
  <c r="AB146" i="13"/>
  <c r="X146" i="13"/>
  <c r="W146" i="13"/>
  <c r="Y146" i="13"/>
  <c r="Y97" i="13"/>
  <c r="X97" i="13"/>
  <c r="W97" i="13"/>
  <c r="U157" i="13"/>
  <c r="T157" i="13"/>
  <c r="AB157" i="13"/>
  <c r="W168" i="13"/>
  <c r="Y168" i="13"/>
  <c r="X168" i="13"/>
  <c r="AB129" i="13"/>
  <c r="U129" i="13"/>
  <c r="T129" i="13"/>
  <c r="Y104" i="13"/>
  <c r="W104" i="13"/>
  <c r="X104" i="13"/>
  <c r="X42" i="13"/>
  <c r="W42" i="13"/>
  <c r="Y42" i="13"/>
  <c r="X114" i="13"/>
  <c r="W114" i="13"/>
  <c r="Y114" i="13"/>
  <c r="X109" i="13"/>
  <c r="Y109" i="13"/>
  <c r="W109" i="13"/>
  <c r="Y173" i="13"/>
  <c r="X173" i="13"/>
  <c r="W173" i="13"/>
  <c r="W125" i="13"/>
  <c r="X125" i="13"/>
  <c r="Y125" i="13"/>
  <c r="T188" i="13"/>
  <c r="AB188" i="13"/>
  <c r="U188" i="13"/>
  <c r="U90" i="13"/>
  <c r="AB90" i="13"/>
  <c r="T90" i="13"/>
  <c r="X28" i="13"/>
  <c r="Y28" i="13"/>
  <c r="W28" i="13"/>
  <c r="T96" i="13"/>
  <c r="AB96" i="13"/>
  <c r="U96" i="13"/>
  <c r="W156" i="13"/>
  <c r="Y156" i="13"/>
  <c r="X156" i="13"/>
  <c r="X137" i="13"/>
  <c r="W137" i="13"/>
  <c r="Y137" i="13"/>
  <c r="W101" i="13"/>
  <c r="X101" i="13"/>
  <c r="Y101" i="13"/>
  <c r="W56" i="13"/>
  <c r="Y56" i="13"/>
  <c r="X56" i="13"/>
  <c r="T69" i="13"/>
  <c r="U69" i="13"/>
  <c r="AB69" i="13"/>
  <c r="X57" i="13"/>
  <c r="Y57" i="13"/>
  <c r="W57" i="13"/>
  <c r="Y95" i="13"/>
  <c r="X95" i="13"/>
  <c r="W95" i="13"/>
  <c r="W172" i="13"/>
  <c r="Y172" i="13"/>
  <c r="X172" i="13"/>
  <c r="X141" i="13"/>
  <c r="Y141" i="13"/>
  <c r="W141" i="13"/>
  <c r="Y180" i="13"/>
  <c r="W180" i="13"/>
  <c r="X180" i="13"/>
  <c r="W33" i="13"/>
  <c r="Y33" i="13"/>
  <c r="X33" i="13"/>
  <c r="U36" i="13"/>
  <c r="AB36" i="13"/>
  <c r="T36" i="13"/>
  <c r="Y47" i="13"/>
  <c r="X47" i="13"/>
  <c r="W47" i="13"/>
  <c r="U165" i="13"/>
  <c r="AB165" i="13"/>
  <c r="T165" i="13"/>
  <c r="Y58" i="13"/>
  <c r="X58" i="13"/>
  <c r="W58" i="13"/>
  <c r="T119" i="13"/>
  <c r="U119" i="13"/>
  <c r="AB119" i="13"/>
  <c r="T118" i="13"/>
  <c r="U118" i="13"/>
  <c r="AB118" i="13"/>
  <c r="T92" i="13"/>
  <c r="U92" i="13"/>
  <c r="AB92" i="13"/>
  <c r="T166" i="13"/>
  <c r="U166" i="13"/>
  <c r="AB166" i="13"/>
  <c r="Y82" i="13"/>
  <c r="X82" i="13"/>
  <c r="W82" i="13"/>
  <c r="AB185" i="13"/>
  <c r="T185" i="13"/>
  <c r="U185" i="13"/>
  <c r="W147" i="13"/>
  <c r="X147" i="13"/>
  <c r="Y147" i="13"/>
  <c r="X130" i="13"/>
  <c r="Y130" i="13"/>
  <c r="W130" i="13"/>
  <c r="Y93" i="13"/>
  <c r="X93" i="13"/>
  <c r="W93" i="13"/>
  <c r="U142" i="13"/>
  <c r="T142" i="13"/>
  <c r="AB142" i="13"/>
  <c r="W77" i="13"/>
  <c r="Y77" i="13"/>
  <c r="X77" i="13"/>
  <c r="X149" i="13"/>
  <c r="Y149" i="13"/>
  <c r="W149" i="13"/>
  <c r="X63" i="13"/>
  <c r="Y63" i="13"/>
  <c r="W63" i="13"/>
  <c r="W132" i="13"/>
  <c r="Y132" i="13"/>
  <c r="X132" i="13"/>
  <c r="Y131" i="13"/>
  <c r="X131" i="13"/>
  <c r="W131" i="13"/>
  <c r="AB57" i="13"/>
  <c r="T57" i="13"/>
  <c r="U57" i="13"/>
  <c r="T102" i="13"/>
  <c r="U102" i="13"/>
  <c r="AB102" i="13"/>
  <c r="Y171" i="13"/>
  <c r="W171" i="13"/>
  <c r="X171" i="13"/>
  <c r="X178" i="13"/>
  <c r="Y178" i="13"/>
  <c r="W178" i="13"/>
  <c r="AB61" i="13"/>
  <c r="U61" i="13"/>
  <c r="T61" i="13"/>
  <c r="T172" i="13"/>
  <c r="U172" i="13"/>
  <c r="AB172" i="13"/>
  <c r="X37" i="13"/>
  <c r="Y37" i="13"/>
  <c r="W37" i="13"/>
  <c r="T126" i="13"/>
  <c r="AB126" i="13"/>
  <c r="U126" i="13"/>
  <c r="Y100" i="13"/>
  <c r="X100" i="13"/>
  <c r="W100" i="13"/>
  <c r="U179" i="13"/>
  <c r="AB179" i="13"/>
  <c r="T179" i="13"/>
  <c r="AB127" i="13"/>
  <c r="U127" i="13"/>
  <c r="T127" i="13"/>
  <c r="X72" i="13"/>
  <c r="W72" i="13"/>
  <c r="Y72" i="13"/>
  <c r="U25" i="13"/>
  <c r="T25" i="13"/>
  <c r="AB25" i="13"/>
  <c r="W94" i="13"/>
  <c r="X94" i="13"/>
  <c r="Y94" i="13"/>
  <c r="Y89" i="13"/>
  <c r="W89" i="13"/>
  <c r="X89" i="13"/>
  <c r="X105" i="13"/>
  <c r="Y105" i="13"/>
  <c r="W105" i="13"/>
  <c r="W181" i="13"/>
  <c r="X181" i="13"/>
  <c r="Y181" i="13"/>
  <c r="U181" i="13"/>
  <c r="AB181" i="13"/>
  <c r="T181" i="13"/>
  <c r="U79" i="13"/>
  <c r="T79" i="13"/>
  <c r="AB79" i="13"/>
  <c r="AB30" i="13"/>
  <c r="U30" i="13"/>
  <c r="T30" i="13"/>
  <c r="U108" i="13"/>
  <c r="AB108" i="13"/>
  <c r="T108" i="13"/>
  <c r="U123" i="13"/>
  <c r="AB123" i="13"/>
  <c r="T123" i="13"/>
  <c r="Y24" i="13"/>
  <c r="W24" i="13"/>
  <c r="X24" i="13"/>
  <c r="X158" i="13"/>
  <c r="Y158" i="13"/>
  <c r="W158" i="13"/>
  <c r="AB32" i="13"/>
  <c r="U32" i="13"/>
  <c r="T32" i="13"/>
  <c r="AB104" i="13"/>
  <c r="T104" i="13"/>
  <c r="U104" i="13"/>
  <c r="Y106" i="13"/>
  <c r="X106" i="13"/>
  <c r="W106" i="13"/>
  <c r="U132" i="13"/>
  <c r="T132" i="13"/>
  <c r="AB132" i="13"/>
  <c r="X204" i="13"/>
  <c r="Y204" i="13"/>
  <c r="W204" i="13"/>
  <c r="Y183" i="13"/>
  <c r="X183" i="13"/>
  <c r="W183" i="13"/>
  <c r="AB34" i="13"/>
  <c r="T34" i="13"/>
  <c r="U34" i="13"/>
  <c r="Y36" i="13"/>
  <c r="X36" i="13"/>
  <c r="W36" i="13"/>
  <c r="AB167" i="13"/>
  <c r="U167" i="13"/>
  <c r="T167" i="13"/>
  <c r="U144" i="13"/>
  <c r="T144" i="13"/>
  <c r="AB144" i="13"/>
  <c r="U130" i="13"/>
  <c r="T130" i="13"/>
  <c r="AB130" i="13"/>
  <c r="U143" i="13"/>
  <c r="AB143" i="13"/>
  <c r="T143" i="13"/>
  <c r="Y195" i="13"/>
  <c r="X195" i="13"/>
  <c r="W195" i="13"/>
  <c r="AB46" i="13"/>
  <c r="T46" i="13"/>
  <c r="U46" i="13"/>
  <c r="AB51" i="13"/>
  <c r="U51" i="13"/>
  <c r="T51" i="13"/>
  <c r="AB28" i="13"/>
  <c r="T28" i="13"/>
  <c r="U28" i="13"/>
  <c r="U112" i="13"/>
  <c r="T112" i="13"/>
  <c r="AB112" i="13"/>
  <c r="X169" i="13"/>
  <c r="Y169" i="13"/>
  <c r="W169" i="13"/>
  <c r="W148" i="13"/>
  <c r="Y148" i="13"/>
  <c r="X148" i="13"/>
  <c r="AB207" i="13"/>
  <c r="T207" i="13"/>
  <c r="U207" i="13"/>
  <c r="Y145" i="13"/>
  <c r="X145" i="13"/>
  <c r="W145" i="13"/>
  <c r="U141" i="13"/>
  <c r="AB141" i="13"/>
  <c r="T141" i="13"/>
  <c r="U158" i="13"/>
  <c r="T158" i="13"/>
  <c r="AB158" i="13"/>
  <c r="X62" i="13"/>
  <c r="W62" i="13"/>
  <c r="Y62" i="13"/>
  <c r="Y4" i="40"/>
  <c r="Y55" i="40"/>
  <c r="Y141" i="40"/>
  <c r="M31" i="40"/>
  <c r="M162" i="40"/>
  <c r="Y170" i="40"/>
  <c r="M148" i="40"/>
  <c r="Y123" i="40"/>
  <c r="Y120" i="40"/>
  <c r="M174" i="40"/>
  <c r="M180" i="40"/>
  <c r="Y109" i="40"/>
  <c r="Y186" i="40"/>
  <c r="M51" i="40"/>
  <c r="M190" i="40"/>
  <c r="M34" i="40"/>
  <c r="M111" i="40"/>
  <c r="M94" i="40"/>
  <c r="M83" i="40"/>
  <c r="M188" i="40"/>
  <c r="Y167" i="40"/>
  <c r="Y150" i="40"/>
  <c r="M140" i="40"/>
  <c r="M98" i="40"/>
  <c r="Y21" i="40"/>
  <c r="M124" i="40"/>
  <c r="M135" i="40"/>
  <c r="M80" i="40"/>
  <c r="Y126" i="40"/>
  <c r="Y39" i="40"/>
  <c r="M60" i="40"/>
  <c r="M192" i="40"/>
  <c r="Y113" i="40"/>
  <c r="Y47" i="40"/>
  <c r="Y30" i="40"/>
  <c r="M42" i="40"/>
  <c r="Y62" i="40"/>
  <c r="M77" i="40"/>
  <c r="Y157" i="40"/>
  <c r="M184" i="40"/>
  <c r="Y85" i="40"/>
  <c r="M191" i="40"/>
  <c r="Y187" i="40"/>
  <c r="Y117" i="40"/>
  <c r="M198" i="40"/>
  <c r="M73" i="40"/>
  <c r="Y173" i="40"/>
  <c r="Y149" i="40"/>
  <c r="M21" i="40"/>
  <c r="M123" i="40"/>
  <c r="M128" i="40"/>
  <c r="M18" i="40"/>
  <c r="Y172" i="40"/>
  <c r="M54" i="40"/>
  <c r="M59" i="40"/>
  <c r="Y70" i="40"/>
  <c r="M74" i="40"/>
  <c r="Y122" i="40"/>
  <c r="M38" i="40"/>
  <c r="M112" i="40"/>
  <c r="M116" i="40"/>
  <c r="M27" i="40"/>
  <c r="Y54" i="40"/>
  <c r="Y136" i="40"/>
  <c r="M103" i="40"/>
  <c r="Y200" i="40"/>
  <c r="M44" i="40"/>
  <c r="Y33" i="40"/>
  <c r="Y74" i="40"/>
  <c r="Y147" i="40"/>
  <c r="Y131" i="40"/>
  <c r="M95" i="40"/>
  <c r="Y110" i="40"/>
  <c r="M105" i="40"/>
  <c r="Y118" i="40"/>
  <c r="Y143" i="40"/>
  <c r="M102" i="40"/>
  <c r="M176" i="40"/>
  <c r="M169" i="40"/>
  <c r="M76" i="40"/>
  <c r="M50" i="40"/>
  <c r="M108" i="40"/>
  <c r="Y58" i="40"/>
  <c r="M122" i="40"/>
  <c r="M161" i="40"/>
  <c r="Y146" i="40"/>
  <c r="Y177" i="40"/>
  <c r="Y116" i="40"/>
  <c r="M43" i="40"/>
  <c r="Y72" i="40"/>
  <c r="Y36" i="40"/>
  <c r="M29" i="40"/>
  <c r="M195" i="40"/>
  <c r="M187" i="40"/>
  <c r="M172" i="40"/>
  <c r="Y161" i="40"/>
  <c r="M164" i="40"/>
  <c r="M90" i="40"/>
  <c r="M23" i="40"/>
  <c r="M199" i="40"/>
  <c r="Y191" i="40"/>
  <c r="M152" i="40"/>
  <c r="Y132" i="40"/>
  <c r="Y100" i="40"/>
  <c r="Y176" i="40"/>
  <c r="M179" i="40"/>
  <c r="Y107" i="40"/>
  <c r="Y188" i="40"/>
  <c r="Y119" i="40"/>
  <c r="M63" i="40"/>
  <c r="Y151" i="40"/>
  <c r="Y184" i="40"/>
  <c r="M142" i="40"/>
  <c r="Y197" i="40"/>
  <c r="Y61" i="40"/>
  <c r="M201" i="40"/>
  <c r="Y63" i="40"/>
  <c r="Y90" i="40"/>
  <c r="M96" i="40"/>
  <c r="Y84" i="40"/>
  <c r="Y91" i="40"/>
  <c r="M173" i="40"/>
  <c r="Y104" i="40"/>
  <c r="M130" i="40"/>
  <c r="M86" i="40"/>
  <c r="M118" i="40"/>
  <c r="Y178" i="40"/>
  <c r="Y152" i="40"/>
  <c r="M53" i="40"/>
  <c r="M58" i="40"/>
  <c r="Y29" i="40"/>
  <c r="Y163" i="40"/>
  <c r="Y86" i="40"/>
  <c r="Y89" i="40"/>
  <c r="Y95" i="40"/>
  <c r="M132" i="40"/>
  <c r="Y196" i="40"/>
  <c r="M32" i="40"/>
  <c r="Y192" i="40"/>
  <c r="M68" i="40"/>
  <c r="M101" i="40"/>
  <c r="Y137" i="40"/>
  <c r="Y174" i="40"/>
  <c r="M193" i="40"/>
  <c r="M182" i="40"/>
  <c r="Y18" i="40"/>
  <c r="Y189" i="40"/>
  <c r="Y198" i="40"/>
  <c r="Y34" i="40"/>
  <c r="Y154" i="40"/>
  <c r="Y71" i="40"/>
  <c r="Y165" i="40"/>
  <c r="Y92" i="40"/>
  <c r="M185" i="40"/>
  <c r="Y96" i="40"/>
  <c r="Y195" i="40"/>
  <c r="M15" i="40"/>
  <c r="Y65" i="40"/>
  <c r="M133" i="40"/>
  <c r="M88" i="40"/>
  <c r="M115" i="40"/>
  <c r="M145" i="40"/>
  <c r="M144" i="40"/>
  <c r="Y66" i="40"/>
  <c r="M56" i="40"/>
  <c r="Y23" i="40"/>
  <c r="Y45" i="40"/>
  <c r="M99" i="40"/>
  <c r="M119" i="40"/>
  <c r="Y140" i="40"/>
  <c r="M114" i="40"/>
  <c r="M81" i="40"/>
  <c r="Y17" i="40"/>
  <c r="M175" i="40"/>
  <c r="M151" i="40"/>
  <c r="M28" i="40"/>
  <c r="Y183" i="40"/>
  <c r="M104" i="40"/>
  <c r="M35" i="40"/>
  <c r="M87" i="40"/>
  <c r="Y26" i="40"/>
  <c r="Y138" i="40"/>
  <c r="Y130" i="40"/>
  <c r="M196" i="40"/>
  <c r="M156" i="40"/>
  <c r="Y121" i="40"/>
  <c r="Y19" i="40"/>
  <c r="M24" i="40"/>
  <c r="Y145" i="40"/>
  <c r="Y31" i="40"/>
  <c r="M146" i="40"/>
  <c r="Y159" i="40"/>
  <c r="Y185" i="40"/>
  <c r="M200" i="40"/>
  <c r="M72" i="40"/>
  <c r="M171" i="40"/>
  <c r="Y9" i="40"/>
  <c r="Y49" i="40"/>
  <c r="M113" i="40"/>
  <c r="Y59" i="40"/>
  <c r="Y180" i="40"/>
  <c r="M155" i="40"/>
  <c r="M186" i="40"/>
  <c r="Y182" i="40"/>
  <c r="M65" i="40"/>
  <c r="M47" i="40"/>
  <c r="M70" i="40"/>
  <c r="Y115" i="40"/>
  <c r="Y48" i="40"/>
  <c r="M159" i="40"/>
  <c r="Y76" i="40"/>
  <c r="M147" i="40"/>
  <c r="Y83" i="40"/>
  <c r="M136" i="40"/>
  <c r="M110" i="40"/>
  <c r="M49" i="40"/>
  <c r="M71" i="40"/>
  <c r="M160" i="40"/>
  <c r="M131" i="40"/>
  <c r="M202" i="40"/>
  <c r="M91" i="40"/>
  <c r="Y129" i="40"/>
  <c r="Y20" i="40"/>
  <c r="M100" i="40"/>
  <c r="Y40" i="40"/>
  <c r="Y93" i="40"/>
  <c r="Y142" i="40"/>
  <c r="M134" i="40"/>
  <c r="M166" i="40"/>
  <c r="Y24" i="40"/>
  <c r="M127" i="40"/>
  <c r="Y94" i="40"/>
  <c r="M62" i="40"/>
  <c r="M78" i="40"/>
  <c r="Y15" i="40"/>
  <c r="M154" i="40"/>
  <c r="M46" i="40"/>
  <c r="Y144" i="40"/>
  <c r="Y56" i="40"/>
  <c r="Y135" i="40"/>
  <c r="M85" i="40"/>
  <c r="Y69" i="40"/>
  <c r="M67" i="40"/>
  <c r="Y139" i="40"/>
  <c r="M26" i="40"/>
  <c r="M36" i="40"/>
  <c r="Y155" i="40"/>
  <c r="M106" i="40"/>
  <c r="M33" i="40"/>
  <c r="Y169" i="40"/>
  <c r="Y168" i="40"/>
  <c r="Y125" i="40"/>
  <c r="M82" i="40"/>
  <c r="M41" i="40"/>
  <c r="M117" i="40"/>
  <c r="Y190" i="40"/>
  <c r="Y106" i="40"/>
  <c r="Y194" i="40"/>
  <c r="Y77" i="40"/>
  <c r="M129" i="40"/>
  <c r="Y64" i="40"/>
  <c r="M178" i="40"/>
  <c r="M22" i="40"/>
  <c r="M149" i="40"/>
  <c r="Y166" i="40"/>
  <c r="Y164" i="40"/>
  <c r="Y148" i="40"/>
  <c r="Y10" i="40"/>
  <c r="Y8" i="40"/>
  <c r="M126" i="40"/>
  <c r="Y52" i="40"/>
  <c r="M30" i="40"/>
  <c r="Y43" i="40"/>
  <c r="M150" i="40"/>
  <c r="M138" i="40"/>
  <c r="Y80" i="40"/>
  <c r="Y97" i="40"/>
  <c r="Y193" i="40"/>
  <c r="Y158" i="40"/>
  <c r="M170" i="40"/>
  <c r="Y108" i="40"/>
  <c r="M61" i="40"/>
  <c r="M55" i="40"/>
  <c r="M197" i="40"/>
  <c r="M143" i="40"/>
  <c r="M37" i="40"/>
  <c r="Y35" i="40"/>
  <c r="Y114" i="40"/>
  <c r="Y81" i="40"/>
  <c r="Y88" i="40"/>
  <c r="Y199" i="40"/>
  <c r="Y3" i="40"/>
  <c r="M177" i="40"/>
  <c r="M57" i="40"/>
  <c r="Y98" i="40"/>
  <c r="Y22" i="40"/>
  <c r="Y134" i="40"/>
  <c r="Y42" i="40"/>
  <c r="Y128" i="40"/>
  <c r="M157" i="40"/>
  <c r="Y14" i="40"/>
  <c r="M16" i="40"/>
  <c r="M84" i="40"/>
  <c r="M40" i="40"/>
  <c r="Y153" i="40"/>
  <c r="Y133" i="40"/>
  <c r="M92" i="40"/>
  <c r="Y127" i="40"/>
  <c r="Y112" i="40"/>
  <c r="Y75" i="40"/>
  <c r="Y44" i="40"/>
  <c r="M93" i="40"/>
  <c r="Y162" i="40"/>
  <c r="Y179" i="40"/>
  <c r="M39" i="40"/>
  <c r="M107" i="40"/>
  <c r="M120" i="40"/>
  <c r="Y181" i="40"/>
  <c r="Y160" i="40"/>
  <c r="M137" i="40"/>
  <c r="Y50" i="40"/>
  <c r="Y105" i="40"/>
  <c r="M79" i="40"/>
  <c r="M66" i="40"/>
  <c r="M69" i="40"/>
  <c r="M25" i="40"/>
  <c r="M141" i="40"/>
  <c r="M189" i="40"/>
  <c r="Y38" i="40"/>
  <c r="Y32" i="40"/>
  <c r="Y82" i="40"/>
  <c r="Y78" i="40"/>
  <c r="M48" i="40"/>
  <c r="Y41" i="40"/>
  <c r="M194" i="40"/>
  <c r="Y68" i="40"/>
  <c r="M153" i="40"/>
  <c r="Y101" i="40"/>
  <c r="Y37" i="40"/>
  <c r="Y124" i="40"/>
  <c r="M64" i="40"/>
  <c r="M168" i="40"/>
  <c r="M19" i="40"/>
  <c r="M125" i="40"/>
  <c r="Y79" i="40"/>
  <c r="Y46" i="40"/>
  <c r="Y67" i="40"/>
  <c r="Y25" i="40"/>
  <c r="M139" i="40"/>
  <c r="M165" i="40"/>
  <c r="M121" i="40"/>
  <c r="Y171" i="40"/>
  <c r="Y103" i="40"/>
  <c r="Y73" i="40"/>
  <c r="Y57" i="40"/>
  <c r="M89" i="40"/>
  <c r="Y53" i="40"/>
  <c r="M45" i="40"/>
  <c r="Y99" i="40"/>
  <c r="M163" i="40"/>
  <c r="Y27" i="40"/>
  <c r="Y156" i="40"/>
  <c r="M97" i="40"/>
  <c r="M17" i="40"/>
  <c r="Y175" i="40"/>
  <c r="M158" i="40"/>
  <c r="Y28" i="40"/>
  <c r="M183" i="40"/>
  <c r="Y60" i="40"/>
  <c r="Y51" i="40"/>
  <c r="Y87" i="40"/>
  <c r="Y102" i="40"/>
  <c r="Y111" i="40"/>
  <c r="M20" i="40"/>
  <c r="M52" i="40"/>
  <c r="M109" i="40"/>
  <c r="M75" i="40"/>
  <c r="M181" i="40"/>
  <c r="M167" i="40"/>
  <c r="M14" i="40"/>
  <c r="Y16" i="40"/>
  <c r="AC92" i="39"/>
  <c r="AC116" i="39"/>
  <c r="AC24" i="39"/>
  <c r="AC20" i="39"/>
  <c r="AC112" i="39"/>
  <c r="AC83" i="39"/>
  <c r="AC188" i="39"/>
  <c r="AC161" i="39"/>
  <c r="AC59" i="39"/>
  <c r="AC137" i="39"/>
  <c r="AC47" i="39"/>
  <c r="AC107" i="39"/>
  <c r="AC27" i="39"/>
  <c r="AC191" i="39"/>
  <c r="AC177" i="39"/>
  <c r="AC64" i="39"/>
  <c r="AC203" i="39"/>
  <c r="AC120" i="39"/>
  <c r="AC35" i="39"/>
  <c r="AC195" i="39"/>
  <c r="AC60" i="39"/>
  <c r="AC149" i="39"/>
  <c r="AC111" i="39"/>
  <c r="AC65" i="39"/>
  <c r="AC93" i="39"/>
  <c r="AC117" i="39"/>
  <c r="AC153" i="39"/>
  <c r="AC23" i="39"/>
  <c r="AC197" i="39"/>
  <c r="AC193" i="39"/>
  <c r="AC57" i="39"/>
  <c r="AC155" i="39"/>
  <c r="AC84" i="39"/>
  <c r="AC119" i="39"/>
  <c r="AC82" i="39"/>
  <c r="AC19" i="39"/>
  <c r="AC200" i="39"/>
  <c r="AC26" i="39"/>
  <c r="AC166" i="39"/>
  <c r="AC81" i="39"/>
  <c r="AC30" i="39"/>
  <c r="AC159" i="39"/>
  <c r="AC48" i="39"/>
  <c r="AC179" i="39"/>
  <c r="AC164" i="39"/>
  <c r="AC85" i="39"/>
  <c r="AC170" i="39"/>
  <c r="AC15" i="39"/>
  <c r="AC44" i="39"/>
  <c r="AC174" i="39"/>
  <c r="AC128" i="39"/>
  <c r="AC46" i="39"/>
  <c r="AC105" i="39"/>
  <c r="AC157" i="39"/>
  <c r="AC94" i="39"/>
  <c r="AC182" i="39"/>
  <c r="AC90" i="39"/>
  <c r="AC156" i="39"/>
  <c r="AC183" i="39"/>
  <c r="AC136" i="39"/>
  <c r="AC148" i="39"/>
  <c r="AC124" i="39"/>
  <c r="AC133" i="39"/>
  <c r="AC53" i="39"/>
  <c r="AC29" i="39"/>
  <c r="AC163" i="39"/>
  <c r="AC178" i="39"/>
  <c r="AC202" i="39"/>
  <c r="AC126" i="39"/>
  <c r="AC76" i="39"/>
  <c r="AC154" i="39"/>
  <c r="AC115" i="39"/>
  <c r="AC192" i="39"/>
  <c r="AC142" i="39"/>
  <c r="AC139" i="39"/>
  <c r="AC25" i="39"/>
  <c r="AC71" i="39"/>
  <c r="AC127" i="39"/>
  <c r="AC168" i="39"/>
  <c r="AC138" i="39"/>
  <c r="AC31" i="39"/>
  <c r="AC80" i="39"/>
  <c r="AC190" i="39"/>
  <c r="AC184" i="39"/>
  <c r="AC132" i="39"/>
  <c r="AC102" i="39"/>
  <c r="AC175" i="39"/>
  <c r="AC72" i="39"/>
  <c r="AC151" i="39"/>
  <c r="AC144" i="39"/>
  <c r="AC114" i="39"/>
  <c r="AC145" i="39"/>
  <c r="AC40" i="39"/>
  <c r="AC42" i="39"/>
  <c r="AC186" i="39"/>
  <c r="AC73" i="39"/>
  <c r="AC98" i="39"/>
  <c r="AC140" i="39"/>
  <c r="AC69" i="39"/>
  <c r="AC129" i="39"/>
  <c r="AC95" i="39"/>
  <c r="AC63" i="39"/>
  <c r="AC181" i="39"/>
  <c r="AC146" i="39"/>
  <c r="AC125" i="39"/>
  <c r="AC100" i="39"/>
  <c r="AC180" i="39"/>
  <c r="AC113" i="39"/>
  <c r="AC88" i="39"/>
  <c r="AC189" i="39"/>
  <c r="AC62" i="39"/>
  <c r="AC141" i="39"/>
  <c r="AC152" i="39"/>
  <c r="AC150" i="39"/>
  <c r="AC45" i="39"/>
  <c r="AC134" i="39"/>
  <c r="AC103" i="39"/>
  <c r="AC37" i="39"/>
  <c r="AC143" i="39"/>
  <c r="AC99" i="39"/>
  <c r="AC41" i="39"/>
  <c r="AC199" i="39"/>
  <c r="AC89" i="39"/>
  <c r="AC185" i="39"/>
  <c r="AC17" i="39"/>
  <c r="AC16" i="39"/>
  <c r="AC70" i="39"/>
  <c r="AC176" i="39"/>
  <c r="AC56" i="39"/>
  <c r="AC91" i="39"/>
  <c r="AC104" i="39"/>
  <c r="AC96" i="39"/>
  <c r="AC68" i="39"/>
  <c r="AC160" i="39"/>
  <c r="AC77" i="39"/>
  <c r="AC38" i="39"/>
  <c r="AC118" i="39"/>
  <c r="AC54" i="39"/>
  <c r="AC51" i="39"/>
  <c r="AC194" i="39"/>
  <c r="AC28" i="39"/>
  <c r="AC196" i="39"/>
  <c r="AC67" i="39"/>
  <c r="AC121" i="39"/>
  <c r="AC101" i="39"/>
  <c r="AC135" i="39"/>
  <c r="AC49" i="39"/>
  <c r="AC55" i="39"/>
  <c r="AC123" i="39"/>
  <c r="AC169" i="39"/>
  <c r="AC79" i="39"/>
  <c r="AC52" i="39"/>
  <c r="AC201" i="39"/>
  <c r="AC86" i="39"/>
  <c r="AC61" i="39"/>
  <c r="AC171" i="39"/>
  <c r="AC18" i="39"/>
  <c r="AC3" i="39"/>
  <c r="AC50" i="39"/>
  <c r="AC131" i="39"/>
  <c r="AC78" i="39"/>
  <c r="AC122" i="39"/>
  <c r="AC167" i="39"/>
  <c r="AC32" i="39"/>
  <c r="AC109" i="39"/>
  <c r="AC87" i="39"/>
  <c r="AC75" i="39"/>
  <c r="AC162" i="39"/>
  <c r="AC97" i="39"/>
  <c r="AC36" i="39"/>
  <c r="AC106" i="39"/>
  <c r="AC158" i="39"/>
  <c r="AC33" i="39"/>
  <c r="AC110" i="39"/>
  <c r="AC130" i="39"/>
  <c r="AC58" i="39"/>
  <c r="AC74" i="39"/>
  <c r="AC187" i="39"/>
  <c r="AC147" i="39"/>
  <c r="AC172" i="39"/>
  <c r="AC43" i="39"/>
  <c r="AC108" i="39"/>
  <c r="AC173" i="39"/>
  <c r="AC21" i="39"/>
  <c r="AC22" i="39"/>
  <c r="AC34" i="39"/>
  <c r="AC165" i="39"/>
  <c r="AC66" i="39"/>
  <c r="AC39" i="39"/>
  <c r="AC198" i="39"/>
  <c r="AC14" i="39"/>
  <c r="AC155" i="37"/>
  <c r="AC139" i="37"/>
  <c r="AC121" i="37"/>
  <c r="AC201" i="37"/>
  <c r="AC186" i="37"/>
  <c r="AC170" i="37"/>
  <c r="AC72" i="37"/>
  <c r="AC56" i="37"/>
  <c r="AC40" i="37"/>
  <c r="AC20" i="37"/>
  <c r="AC145" i="37"/>
  <c r="AC131" i="37"/>
  <c r="AC115" i="37"/>
  <c r="AC195" i="37"/>
  <c r="AC180" i="37"/>
  <c r="AC164" i="37"/>
  <c r="AC66" i="37"/>
  <c r="AC50" i="37"/>
  <c r="AC34" i="37"/>
  <c r="AC14" i="37"/>
  <c r="AC97" i="37"/>
  <c r="AC89" i="37"/>
  <c r="AC77" i="37"/>
  <c r="AC188" i="37"/>
  <c r="AC148" i="37"/>
  <c r="AC132" i="37"/>
  <c r="AC116" i="37"/>
  <c r="AC55" i="37"/>
  <c r="AC17" i="37"/>
  <c r="AC169" i="37"/>
  <c r="AC106" i="37"/>
  <c r="AC103" i="37"/>
  <c r="AC94" i="37"/>
  <c r="AC86" i="37"/>
  <c r="AC202" i="37"/>
  <c r="AC185" i="37"/>
  <c r="AC142" i="37"/>
  <c r="AC126" i="37"/>
  <c r="AC67" i="37"/>
  <c r="AC35" i="37"/>
  <c r="AC179" i="37"/>
  <c r="AC163" i="37"/>
  <c r="AC84" i="37"/>
  <c r="AC65" i="37"/>
  <c r="AC49" i="37"/>
  <c r="AC25" i="37"/>
  <c r="AC15" i="37"/>
  <c r="AC32" i="37"/>
  <c r="AC151" i="37"/>
  <c r="AC133" i="37"/>
  <c r="AC117" i="37"/>
  <c r="AC197" i="37"/>
  <c r="AC182" i="37"/>
  <c r="AC166" i="37"/>
  <c r="AC68" i="37"/>
  <c r="AC52" i="37"/>
  <c r="AC36" i="37"/>
  <c r="AC16" i="37"/>
  <c r="AC141" i="37"/>
  <c r="AC127" i="37"/>
  <c r="AC111" i="37"/>
  <c r="AC191" i="37"/>
  <c r="AC176" i="37"/>
  <c r="AC160" i="37"/>
  <c r="AC62" i="37"/>
  <c r="AC46" i="37"/>
  <c r="AC31" i="37"/>
  <c r="AC105" i="37"/>
  <c r="AC95" i="37"/>
  <c r="AC87" i="37"/>
  <c r="AC200" i="37"/>
  <c r="AC181" i="37"/>
  <c r="AC144" i="37"/>
  <c r="AC128" i="37"/>
  <c r="AC112" i="37"/>
  <c r="AC47" i="37"/>
  <c r="AC183" i="37"/>
  <c r="AC165" i="37"/>
  <c r="AC102" i="37"/>
  <c r="AC100" i="37"/>
  <c r="AC92" i="37"/>
  <c r="AC83" i="37"/>
  <c r="AC198" i="37"/>
  <c r="AC154" i="37"/>
  <c r="AC138" i="37"/>
  <c r="AC122" i="37"/>
  <c r="AC59" i="37"/>
  <c r="AC203" i="37"/>
  <c r="AC175" i="37"/>
  <c r="AC159" i="37"/>
  <c r="AC76" i="37"/>
  <c r="AC61" i="37"/>
  <c r="AC45" i="37"/>
  <c r="AC30" i="37"/>
  <c r="AC80" i="37"/>
  <c r="AC28" i="37"/>
  <c r="AC147" i="37"/>
  <c r="AC113" i="37"/>
  <c r="AC178" i="37"/>
  <c r="AC64" i="37"/>
  <c r="AC33" i="37"/>
  <c r="AC137" i="37"/>
  <c r="AC107" i="37"/>
  <c r="AC172" i="37"/>
  <c r="AC58" i="37"/>
  <c r="AC27" i="37"/>
  <c r="AC93" i="37"/>
  <c r="AC196" i="37"/>
  <c r="AC140" i="37"/>
  <c r="AC71" i="37"/>
  <c r="AC177" i="37"/>
  <c r="AC82" i="37"/>
  <c r="AC90" i="37"/>
  <c r="AC194" i="37"/>
  <c r="AC134" i="37"/>
  <c r="AC51" i="37"/>
  <c r="AC171" i="37"/>
  <c r="AC73" i="37"/>
  <c r="AC41" i="37"/>
  <c r="AC74" i="37"/>
  <c r="AC143" i="37"/>
  <c r="AC109" i="37"/>
  <c r="AC174" i="37"/>
  <c r="AC60" i="37"/>
  <c r="AC29" i="37"/>
  <c r="AC135" i="37"/>
  <c r="AC199" i="37"/>
  <c r="AC168" i="37"/>
  <c r="AC54" i="37"/>
  <c r="AC18" i="37"/>
  <c r="AC91" i="37"/>
  <c r="AC192" i="37"/>
  <c r="AC136" i="37"/>
  <c r="AC63" i="37"/>
  <c r="AC173" i="37"/>
  <c r="AC78" i="37"/>
  <c r="AC88" i="37"/>
  <c r="AC190" i="37"/>
  <c r="AC130" i="37"/>
  <c r="AC43" i="37"/>
  <c r="AC167" i="37"/>
  <c r="AC69" i="37"/>
  <c r="AC37" i="37"/>
  <c r="AC23" i="37"/>
  <c r="AC129" i="37"/>
  <c r="AC193" i="37"/>
  <c r="AC162" i="37"/>
  <c r="AC48" i="37"/>
  <c r="AC153" i="37"/>
  <c r="AC123" i="37"/>
  <c r="AC187" i="37"/>
  <c r="AC157" i="37"/>
  <c r="AC42" i="37"/>
  <c r="AC101" i="37"/>
  <c r="AC85" i="37"/>
  <c r="AC156" i="37"/>
  <c r="AC124" i="37"/>
  <c r="AC39" i="37"/>
  <c r="AC161" i="37"/>
  <c r="AC98" i="37"/>
  <c r="AC79" i="37"/>
  <c r="AC150" i="37"/>
  <c r="AC118" i="37"/>
  <c r="AC21" i="37"/>
  <c r="AC108" i="37"/>
  <c r="AC57" i="37"/>
  <c r="AC26" i="37"/>
  <c r="AC24" i="37"/>
  <c r="AC125" i="37"/>
  <c r="AC189" i="37"/>
  <c r="AC158" i="37"/>
  <c r="AC44" i="37"/>
  <c r="AC149" i="37"/>
  <c r="AC119" i="37"/>
  <c r="AC184" i="37"/>
  <c r="AC70" i="37"/>
  <c r="AC38" i="37"/>
  <c r="AC99" i="37"/>
  <c r="AC81" i="37"/>
  <c r="AC152" i="37"/>
  <c r="AC120" i="37"/>
  <c r="AC3" i="37"/>
  <c r="AC110" i="37"/>
  <c r="AC96" i="37"/>
  <c r="AC75" i="37"/>
  <c r="AC146" i="37"/>
  <c r="AC114" i="37"/>
  <c r="AC104" i="37"/>
  <c r="AC53" i="37"/>
  <c r="AC22" i="37"/>
  <c r="AC19" i="37"/>
  <c r="AA10" i="56"/>
  <c r="AA5" i="56"/>
  <c r="AA3" i="56"/>
  <c r="AA97" i="56"/>
  <c r="AA82" i="56"/>
  <c r="AA57" i="56"/>
  <c r="AA189" i="56"/>
  <c r="AA133" i="56"/>
  <c r="AA173" i="56"/>
  <c r="AA71" i="56"/>
  <c r="AA46" i="56"/>
  <c r="AA87" i="56"/>
  <c r="AA21" i="56"/>
  <c r="AA62" i="56"/>
  <c r="AA114" i="56"/>
  <c r="AA143" i="56"/>
  <c r="AA131" i="56"/>
  <c r="AA178" i="56"/>
  <c r="AA121" i="56"/>
  <c r="AA185" i="56"/>
  <c r="AA29" i="56"/>
  <c r="AA47" i="56"/>
  <c r="AA59" i="56"/>
  <c r="AA32" i="56"/>
  <c r="AA175" i="56"/>
  <c r="AA98" i="56"/>
  <c r="AA73" i="56"/>
  <c r="AA60" i="56"/>
  <c r="AA142" i="56"/>
  <c r="AA145" i="56"/>
  <c r="AA163" i="56"/>
  <c r="AA144" i="56"/>
  <c r="AA22" i="56"/>
  <c r="AA172" i="56"/>
  <c r="AA199" i="56"/>
  <c r="AA138" i="56"/>
  <c r="AA14" i="56"/>
  <c r="AA24" i="56"/>
  <c r="AA188" i="56"/>
  <c r="AA123" i="56"/>
  <c r="AA69" i="56"/>
  <c r="AA56" i="56"/>
  <c r="AA35" i="56"/>
  <c r="AA66" i="56"/>
  <c r="AA90" i="56"/>
  <c r="AA104" i="56"/>
  <c r="AA34" i="56"/>
  <c r="AA91" i="56"/>
  <c r="AA198" i="56"/>
  <c r="AA187" i="56"/>
  <c r="AA108" i="56"/>
  <c r="AA153" i="56"/>
  <c r="AA88" i="56"/>
  <c r="AA86" i="56"/>
  <c r="AA167" i="56"/>
  <c r="AA81" i="56"/>
  <c r="AA160" i="56"/>
  <c r="AA154" i="56"/>
  <c r="AA128" i="56"/>
  <c r="AA177" i="56"/>
  <c r="AA78" i="56"/>
  <c r="AA200" i="56"/>
  <c r="AA77" i="56"/>
  <c r="AA158" i="56"/>
  <c r="AA106" i="56"/>
  <c r="AA165" i="56"/>
  <c r="AA70" i="56"/>
  <c r="AA30" i="56"/>
  <c r="AA174" i="56"/>
  <c r="AA120" i="56"/>
  <c r="AA112" i="56"/>
  <c r="AA76" i="56"/>
  <c r="AA36" i="56"/>
  <c r="AA180" i="56"/>
  <c r="AA83" i="56"/>
  <c r="AA58" i="56"/>
  <c r="AA184" i="56"/>
  <c r="AA162" i="56"/>
  <c r="AA136" i="56"/>
  <c r="AA39" i="56"/>
  <c r="AA26" i="56"/>
  <c r="AA168" i="56"/>
  <c r="AA65" i="56"/>
  <c r="AA31" i="56"/>
  <c r="AA148" i="56"/>
  <c r="AA72" i="56"/>
  <c r="AA171" i="56"/>
  <c r="AA33" i="56"/>
  <c r="AA45" i="56"/>
  <c r="AA23" i="56"/>
  <c r="AA125" i="56"/>
  <c r="AA109" i="56"/>
  <c r="AA164" i="56"/>
  <c r="AA169" i="56"/>
  <c r="AA75" i="56"/>
  <c r="AA116" i="56"/>
  <c r="AA67" i="56"/>
  <c r="AA135" i="56"/>
  <c r="AA183" i="56"/>
  <c r="AA122" i="56"/>
  <c r="AA190" i="56"/>
  <c r="AA196" i="56"/>
  <c r="AA115" i="56"/>
  <c r="AA170" i="56"/>
  <c r="AA93" i="56"/>
  <c r="AA80" i="56"/>
  <c r="AA156" i="56"/>
  <c r="AA149" i="56"/>
  <c r="AA38" i="56"/>
  <c r="AA79" i="56"/>
  <c r="AA54" i="56"/>
  <c r="AA139" i="56"/>
  <c r="AA146" i="56"/>
  <c r="AA150" i="56"/>
  <c r="AA126" i="56"/>
  <c r="AA18" i="56"/>
  <c r="AA201" i="56"/>
  <c r="AA44" i="56"/>
  <c r="AA89" i="56"/>
  <c r="AA192" i="56"/>
  <c r="AA74" i="56"/>
  <c r="AA101" i="56"/>
  <c r="AA152" i="56"/>
  <c r="AA94" i="56"/>
  <c r="AA40" i="56"/>
  <c r="AA85" i="56"/>
  <c r="AA20" i="56"/>
  <c r="AA193" i="56"/>
  <c r="AA25" i="56"/>
  <c r="AA161" i="56"/>
  <c r="AA37" i="56"/>
  <c r="AA203" i="56"/>
  <c r="AA68" i="56"/>
  <c r="AA84" i="56"/>
  <c r="AA157" i="56"/>
  <c r="AA132" i="56"/>
  <c r="AA181" i="56"/>
  <c r="AA155" i="56"/>
  <c r="AA179" i="56"/>
  <c r="AA49" i="56"/>
  <c r="AA140" i="56"/>
  <c r="AA42" i="56"/>
  <c r="AA99" i="56"/>
  <c r="AA105" i="56"/>
  <c r="AA51" i="56"/>
  <c r="AA191" i="56"/>
  <c r="AA127" i="56"/>
  <c r="AA63" i="56"/>
  <c r="AA141" i="56"/>
  <c r="AA53" i="56"/>
  <c r="AA61" i="56"/>
  <c r="AA27" i="56"/>
  <c r="AA129" i="56"/>
  <c r="AA194" i="56"/>
  <c r="AA182" i="56"/>
  <c r="AA41" i="56"/>
  <c r="AA111" i="56"/>
  <c r="AA118" i="56"/>
  <c r="AA166" i="56"/>
  <c r="AA4" i="56"/>
  <c r="AA28" i="56"/>
  <c r="AA176" i="56"/>
  <c r="AA202" i="56"/>
  <c r="AA95" i="56"/>
  <c r="AA113" i="56"/>
  <c r="AA134" i="56"/>
  <c r="AA110" i="56"/>
  <c r="AA96" i="56"/>
  <c r="AA151" i="56"/>
  <c r="AA102" i="56"/>
  <c r="AA100" i="56"/>
  <c r="AA43" i="56"/>
  <c r="AA19" i="56"/>
  <c r="AA186" i="56"/>
  <c r="AA50" i="56"/>
  <c r="AA137" i="56"/>
  <c r="AA15" i="56"/>
  <c r="AA159" i="56"/>
  <c r="AA64" i="56"/>
  <c r="AA55" i="56"/>
  <c r="AA16" i="56"/>
  <c r="AA17" i="56"/>
  <c r="AA197" i="56"/>
  <c r="AA52" i="56"/>
  <c r="AA124" i="56"/>
  <c r="AA147" i="56"/>
  <c r="AA103" i="56"/>
  <c r="AA48" i="56"/>
  <c r="AA117" i="56"/>
  <c r="AA107" i="56"/>
  <c r="AA92" i="56"/>
  <c r="AA119" i="56"/>
  <c r="AA130" i="56"/>
  <c r="AA195" i="56"/>
  <c r="D18" i="31"/>
  <c r="C5" i="58"/>
  <c r="R509" i="11"/>
  <c r="D4" i="24" s="1"/>
  <c r="P509" i="11"/>
  <c r="M509" i="11" s="1"/>
  <c r="T10" i="24" l="1"/>
  <c r="T12" i="24"/>
  <c r="T8" i="24"/>
  <c r="T9" i="24"/>
  <c r="T182" i="24"/>
  <c r="T11" i="24"/>
  <c r="T16" i="24"/>
  <c r="T200" i="24"/>
  <c r="T105" i="24"/>
  <c r="T98" i="24"/>
  <c r="T75" i="24"/>
  <c r="T45" i="24"/>
  <c r="T68" i="24"/>
  <c r="T180" i="24"/>
  <c r="T145" i="24"/>
  <c r="T118" i="24"/>
  <c r="T115" i="24"/>
  <c r="T85" i="24"/>
  <c r="T88" i="24"/>
  <c r="T135" i="24"/>
  <c r="T181" i="24"/>
  <c r="T138" i="24"/>
  <c r="T125" i="24"/>
  <c r="T108" i="24"/>
  <c r="T186" i="24"/>
  <c r="T201" i="24"/>
  <c r="T158" i="24"/>
  <c r="T30" i="24"/>
  <c r="T165" i="24"/>
  <c r="T128" i="24"/>
  <c r="T155" i="24"/>
  <c r="T39" i="24"/>
  <c r="T146" i="24"/>
  <c r="T18" i="24"/>
  <c r="T141" i="24"/>
  <c r="T116" i="24"/>
  <c r="T178" i="24"/>
  <c r="T15" i="24"/>
  <c r="T166" i="24"/>
  <c r="T38" i="24"/>
  <c r="T179" i="24"/>
  <c r="T136" i="24"/>
  <c r="T127" i="24"/>
  <c r="T55" i="24"/>
  <c r="T25" i="24"/>
  <c r="T58" i="24"/>
  <c r="T199" i="24"/>
  <c r="T156" i="24"/>
  <c r="T28" i="24"/>
  <c r="T95" i="24"/>
  <c r="T65" i="24"/>
  <c r="T78" i="24"/>
  <c r="T35" i="24"/>
  <c r="T176" i="24"/>
  <c r="T48" i="24"/>
  <c r="T71" i="24"/>
  <c r="T41" i="24"/>
  <c r="T66" i="24"/>
  <c r="T164" i="24"/>
  <c r="T36" i="24"/>
  <c r="T111" i="24"/>
  <c r="T81" i="24"/>
  <c r="T86" i="24"/>
  <c r="T51" i="24"/>
  <c r="T21" i="24"/>
  <c r="T56" i="24"/>
  <c r="T192" i="24"/>
  <c r="T121" i="24"/>
  <c r="T106" i="24"/>
  <c r="T91" i="24"/>
  <c r="T61" i="24"/>
  <c r="T76" i="24"/>
  <c r="T167" i="24"/>
  <c r="T161" i="24"/>
  <c r="T126" i="24"/>
  <c r="T131" i="24"/>
  <c r="T101" i="24"/>
  <c r="T96" i="24"/>
  <c r="T198" i="24"/>
  <c r="T189" i="24"/>
  <c r="T114" i="24"/>
  <c r="T107" i="24"/>
  <c r="T77" i="24"/>
  <c r="T84" i="24"/>
  <c r="T151" i="24"/>
  <c r="T177" i="24"/>
  <c r="T134" i="24"/>
  <c r="T147" i="24"/>
  <c r="T117" i="24"/>
  <c r="T104" i="24"/>
  <c r="T190" i="24"/>
  <c r="T197" i="24"/>
  <c r="T154" i="24"/>
  <c r="T26" i="24"/>
  <c r="T157" i="24"/>
  <c r="T124" i="24"/>
  <c r="T163" i="24"/>
  <c r="T31" i="24"/>
  <c r="T174" i="24"/>
  <c r="T46" i="24"/>
  <c r="T187" i="24"/>
  <c r="T144" i="24"/>
  <c r="T205" i="24"/>
  <c r="T162" i="24"/>
  <c r="T34" i="24"/>
  <c r="T173" i="24"/>
  <c r="T132" i="24"/>
  <c r="T143" i="24"/>
  <c r="T47" i="24"/>
  <c r="T17" i="24"/>
  <c r="T54" i="24"/>
  <c r="T195" i="24"/>
  <c r="T152" i="24"/>
  <c r="T24" i="24"/>
  <c r="T87" i="24"/>
  <c r="T57" i="24"/>
  <c r="T74" i="24"/>
  <c r="T27" i="24"/>
  <c r="T172" i="24"/>
  <c r="T44" i="24"/>
  <c r="T204" i="24"/>
  <c r="T97" i="24"/>
  <c r="T94" i="24"/>
  <c r="T67" i="24"/>
  <c r="T37" i="24"/>
  <c r="T64" i="24"/>
  <c r="T184" i="24"/>
  <c r="T137" i="24"/>
  <c r="T82" i="24"/>
  <c r="T43" i="24"/>
  <c r="T13" i="24"/>
  <c r="T52" i="24"/>
  <c r="T196" i="24"/>
  <c r="T113" i="24"/>
  <c r="T102" i="24"/>
  <c r="T83" i="24"/>
  <c r="T53" i="24"/>
  <c r="T72" i="24"/>
  <c r="T175" i="24"/>
  <c r="T153" i="24"/>
  <c r="T122" i="24"/>
  <c r="T123" i="24"/>
  <c r="T93" i="24"/>
  <c r="T92" i="24"/>
  <c r="T202" i="24"/>
  <c r="T185" i="24"/>
  <c r="T142" i="24"/>
  <c r="T14" i="24"/>
  <c r="T133" i="24"/>
  <c r="T112" i="24"/>
  <c r="T159" i="24"/>
  <c r="T169" i="24"/>
  <c r="T130" i="24"/>
  <c r="T139" i="24"/>
  <c r="T109" i="24"/>
  <c r="T100" i="24"/>
  <c r="T194" i="24"/>
  <c r="T193" i="24"/>
  <c r="T150" i="24"/>
  <c r="T22" i="24"/>
  <c r="T149" i="24"/>
  <c r="T120" i="24"/>
  <c r="T171" i="24"/>
  <c r="T23" i="24"/>
  <c r="T170" i="24"/>
  <c r="T42" i="24"/>
  <c r="T183" i="24"/>
  <c r="T140" i="24"/>
  <c r="T63" i="24"/>
  <c r="T33" i="24"/>
  <c r="T62" i="24"/>
  <c r="T203" i="24"/>
  <c r="T160" i="24"/>
  <c r="T32" i="24"/>
  <c r="T103" i="24"/>
  <c r="T73" i="24"/>
  <c r="T50" i="24"/>
  <c r="T191" i="24"/>
  <c r="T148" i="24"/>
  <c r="T20" i="24"/>
  <c r="T79" i="24"/>
  <c r="T49" i="24"/>
  <c r="T70" i="24"/>
  <c r="T19" i="24"/>
  <c r="T168" i="24"/>
  <c r="T40" i="24"/>
  <c r="T119" i="24"/>
  <c r="T89" i="24"/>
  <c r="T90" i="24"/>
  <c r="T59" i="24"/>
  <c r="T29" i="24"/>
  <c r="T60" i="24"/>
  <c r="T188" i="24"/>
  <c r="T129" i="24"/>
  <c r="T110" i="24"/>
  <c r="T99" i="24"/>
  <c r="T69" i="24"/>
  <c r="T80" i="24"/>
  <c r="AD158" i="13"/>
  <c r="AC158" i="13"/>
  <c r="AE158" i="13"/>
  <c r="AF158" i="13" s="1"/>
  <c r="AD141" i="13"/>
  <c r="AC141" i="13"/>
  <c r="AE141" i="13"/>
  <c r="AF141" i="13" s="1"/>
  <c r="AA145" i="13"/>
  <c r="Z145" i="13"/>
  <c r="AA169" i="13"/>
  <c r="Z169" i="13"/>
  <c r="AC112" i="13"/>
  <c r="AD112" i="13"/>
  <c r="AE112" i="13"/>
  <c r="AF112" i="13" s="1"/>
  <c r="AC51" i="13"/>
  <c r="AE51" i="13"/>
  <c r="AF51" i="13" s="1"/>
  <c r="AD51" i="13"/>
  <c r="Z195" i="13"/>
  <c r="AA195" i="13"/>
  <c r="AD143" i="13"/>
  <c r="AC143" i="13"/>
  <c r="AE143" i="13"/>
  <c r="AF143" i="13" s="1"/>
  <c r="AE130" i="13"/>
  <c r="AF130" i="13" s="1"/>
  <c r="AC130" i="13"/>
  <c r="AD130" i="13"/>
  <c r="AE167" i="13"/>
  <c r="AF167" i="13" s="1"/>
  <c r="AD167" i="13"/>
  <c r="AC167" i="13"/>
  <c r="AC34" i="13"/>
  <c r="AE34" i="13"/>
  <c r="AF34" i="13" s="1"/>
  <c r="AD34" i="13"/>
  <c r="AA106" i="13"/>
  <c r="Z106" i="13"/>
  <c r="AE32" i="13"/>
  <c r="AF32" i="13" s="1"/>
  <c r="AC32" i="13"/>
  <c r="AD32" i="13"/>
  <c r="Z158" i="13"/>
  <c r="AA158" i="13"/>
  <c r="Z24" i="13"/>
  <c r="AA24" i="13"/>
  <c r="AD123" i="13"/>
  <c r="AE123" i="13"/>
  <c r="AF123" i="13" s="1"/>
  <c r="AC123" i="13"/>
  <c r="AC79" i="13"/>
  <c r="AD79" i="13"/>
  <c r="AE79" i="13"/>
  <c r="AF79" i="13" s="1"/>
  <c r="AD181" i="13"/>
  <c r="AE181" i="13"/>
  <c r="AF181" i="13" s="1"/>
  <c r="AC181" i="13"/>
  <c r="Z181" i="13"/>
  <c r="AA181" i="13"/>
  <c r="AA105" i="13"/>
  <c r="Z105" i="13"/>
  <c r="AA89" i="13"/>
  <c r="Z89" i="13"/>
  <c r="AC25" i="13"/>
  <c r="AD25" i="13"/>
  <c r="AE25" i="13"/>
  <c r="AF25" i="13" s="1"/>
  <c r="AD127" i="13"/>
  <c r="AC127" i="13"/>
  <c r="AE127" i="13"/>
  <c r="AF127" i="13" s="1"/>
  <c r="AC179" i="13"/>
  <c r="AE179" i="13"/>
  <c r="AF179" i="13" s="1"/>
  <c r="AD179" i="13"/>
  <c r="Z100" i="13"/>
  <c r="AA100" i="13"/>
  <c r="AC126" i="13"/>
  <c r="AD126" i="13"/>
  <c r="AE126" i="13"/>
  <c r="AF126" i="13" s="1"/>
  <c r="AE61" i="13"/>
  <c r="AF61" i="13" s="1"/>
  <c r="AC61" i="13"/>
  <c r="AD61" i="13"/>
  <c r="Z178" i="13"/>
  <c r="AA178" i="13"/>
  <c r="Z171" i="13"/>
  <c r="AA171" i="13"/>
  <c r="AD57" i="13"/>
  <c r="AC57" i="13"/>
  <c r="AE57" i="13"/>
  <c r="AF57" i="13" s="1"/>
  <c r="Z63" i="13"/>
  <c r="AA63" i="13"/>
  <c r="AA77" i="13"/>
  <c r="Z77" i="13"/>
  <c r="AE142" i="13"/>
  <c r="AF142" i="13" s="1"/>
  <c r="AD142" i="13"/>
  <c r="AC142" i="13"/>
  <c r="AD185" i="13"/>
  <c r="AC185" i="13"/>
  <c r="AE185" i="13"/>
  <c r="AF185" i="13" s="1"/>
  <c r="AE166" i="13"/>
  <c r="AF166" i="13" s="1"/>
  <c r="AD166" i="13"/>
  <c r="AC166" i="13"/>
  <c r="AD118" i="13"/>
  <c r="AE118" i="13"/>
  <c r="AF118" i="13" s="1"/>
  <c r="AC118" i="13"/>
  <c r="AA58" i="13"/>
  <c r="Z58" i="13"/>
  <c r="AC165" i="13"/>
  <c r="AE165" i="13"/>
  <c r="AF165" i="13" s="1"/>
  <c r="AD165" i="13"/>
  <c r="AA47" i="13"/>
  <c r="Z47" i="13"/>
  <c r="AD36" i="13"/>
  <c r="AC36" i="13"/>
  <c r="AE36" i="13"/>
  <c r="AF36" i="13" s="1"/>
  <c r="AA172" i="13"/>
  <c r="Z172" i="13"/>
  <c r="AA95" i="13"/>
  <c r="Z95" i="13"/>
  <c r="Z57" i="13"/>
  <c r="AA57" i="13"/>
  <c r="AE69" i="13"/>
  <c r="AF69" i="13" s="1"/>
  <c r="AC69" i="13"/>
  <c r="AD69" i="13"/>
  <c r="AA56" i="13"/>
  <c r="Z56" i="13"/>
  <c r="AA101" i="13"/>
  <c r="Z101" i="13"/>
  <c r="AC96" i="13"/>
  <c r="AD96" i="13"/>
  <c r="AE96" i="13"/>
  <c r="AF96" i="13" s="1"/>
  <c r="AE90" i="13"/>
  <c r="AF90" i="13" s="1"/>
  <c r="AC90" i="13"/>
  <c r="AD90" i="13"/>
  <c r="AA173" i="13"/>
  <c r="Z173" i="13"/>
  <c r="Z109" i="13"/>
  <c r="AA109" i="13"/>
  <c r="Z114" i="13"/>
  <c r="AA114" i="13"/>
  <c r="AA104" i="13"/>
  <c r="Z104" i="13"/>
  <c r="AA97" i="13"/>
  <c r="Z97" i="13"/>
  <c r="AD146" i="13"/>
  <c r="AC146" i="13"/>
  <c r="AE146" i="13"/>
  <c r="AF146" i="13" s="1"/>
  <c r="AD164" i="13"/>
  <c r="AC164" i="13"/>
  <c r="AE164" i="13"/>
  <c r="AF164" i="13" s="1"/>
  <c r="Z45" i="13"/>
  <c r="AA45" i="13"/>
  <c r="AA65" i="13"/>
  <c r="Z65" i="13"/>
  <c r="AC20" i="13"/>
  <c r="AE20" i="13"/>
  <c r="AF20" i="13" s="1"/>
  <c r="AD20" i="13"/>
  <c r="AC85" i="13"/>
  <c r="AD85" i="13"/>
  <c r="AE85" i="13"/>
  <c r="AF85" i="13" s="1"/>
  <c r="AD19" i="13"/>
  <c r="AE19" i="13"/>
  <c r="AF19" i="13" s="1"/>
  <c r="AC19" i="13"/>
  <c r="AA127" i="13"/>
  <c r="Z127" i="13"/>
  <c r="Z29" i="13"/>
  <c r="AA29" i="13"/>
  <c r="Z50" i="13"/>
  <c r="AA50" i="13"/>
  <c r="AA35" i="13"/>
  <c r="Z35" i="13"/>
  <c r="AA160" i="13"/>
  <c r="Z160" i="13"/>
  <c r="AC38" i="13"/>
  <c r="AE38" i="13"/>
  <c r="AF38" i="13" s="1"/>
  <c r="AD38" i="13"/>
  <c r="AE50" i="13"/>
  <c r="AF50" i="13" s="1"/>
  <c r="AD50" i="13"/>
  <c r="AC50" i="13"/>
  <c r="Z142" i="13"/>
  <c r="AA142" i="13"/>
  <c r="AE47" i="13"/>
  <c r="AF47" i="13" s="1"/>
  <c r="AD47" i="13"/>
  <c r="AC47" i="13"/>
  <c r="AC116" i="13"/>
  <c r="AD116" i="13"/>
  <c r="AE116" i="13"/>
  <c r="AF116" i="13" s="1"/>
  <c r="AE155" i="13"/>
  <c r="AF155" i="13" s="1"/>
  <c r="AC155" i="13"/>
  <c r="AD155" i="13"/>
  <c r="AD150" i="13"/>
  <c r="AC150" i="13"/>
  <c r="AE150" i="13"/>
  <c r="AF150" i="13" s="1"/>
  <c r="Z157" i="13"/>
  <c r="AA157" i="13"/>
  <c r="AA191" i="13"/>
  <c r="Z191" i="13"/>
  <c r="Z117" i="13"/>
  <c r="AA117" i="13"/>
  <c r="AA91" i="13"/>
  <c r="Z91" i="13"/>
  <c r="AA196" i="13"/>
  <c r="Z196" i="13"/>
  <c r="AE201" i="13"/>
  <c r="AF201" i="13" s="1"/>
  <c r="AC201" i="13"/>
  <c r="AD201" i="13"/>
  <c r="AC206" i="13"/>
  <c r="AE206" i="13"/>
  <c r="AF206" i="13" s="1"/>
  <c r="AD206" i="13"/>
  <c r="AD114" i="13"/>
  <c r="AE114" i="13"/>
  <c r="AF114" i="13" s="1"/>
  <c r="AC114" i="13"/>
  <c r="AC128" i="13"/>
  <c r="AD128" i="13"/>
  <c r="AE128" i="13"/>
  <c r="AF128" i="13" s="1"/>
  <c r="AD53" i="13"/>
  <c r="AC53" i="13"/>
  <c r="AE53" i="13"/>
  <c r="AF53" i="13" s="1"/>
  <c r="Z187" i="13"/>
  <c r="AA187" i="13"/>
  <c r="AA73" i="13"/>
  <c r="Z73" i="13"/>
  <c r="AA44" i="13"/>
  <c r="Z44" i="13"/>
  <c r="AA30" i="13"/>
  <c r="Z30" i="13"/>
  <c r="AE109" i="13"/>
  <c r="AF109" i="13" s="1"/>
  <c r="AD109" i="13"/>
  <c r="AC109" i="13"/>
  <c r="Z32" i="13"/>
  <c r="AA32" i="13"/>
  <c r="AA53" i="13"/>
  <c r="Z53" i="13"/>
  <c r="AD24" i="13"/>
  <c r="AE24" i="13"/>
  <c r="AF24" i="13" s="1"/>
  <c r="AC24" i="13"/>
  <c r="Z99" i="13"/>
  <c r="AA99" i="13"/>
  <c r="AD98" i="13"/>
  <c r="AE98" i="13"/>
  <c r="AF98" i="13" s="1"/>
  <c r="AC98" i="13"/>
  <c r="AE186" i="13"/>
  <c r="AF186" i="13" s="1"/>
  <c r="AC186" i="13"/>
  <c r="AD186" i="13"/>
  <c r="AC117" i="13"/>
  <c r="AE117" i="13"/>
  <c r="AF117" i="13" s="1"/>
  <c r="AD117" i="13"/>
  <c r="AD80" i="13"/>
  <c r="AE80" i="13"/>
  <c r="AF80" i="13" s="1"/>
  <c r="AC80" i="13"/>
  <c r="AD203" i="13"/>
  <c r="AE203" i="13"/>
  <c r="AF203" i="13" s="1"/>
  <c r="AC203" i="13"/>
  <c r="AA74" i="13"/>
  <c r="Z74" i="13"/>
  <c r="AE99" i="13"/>
  <c r="AF99" i="13" s="1"/>
  <c r="AC99" i="13"/>
  <c r="AD99" i="13"/>
  <c r="AA49" i="13"/>
  <c r="Z49" i="13"/>
  <c r="AD45" i="13"/>
  <c r="AE45" i="13"/>
  <c r="AF45" i="13" s="1"/>
  <c r="AC45" i="13"/>
  <c r="AA193" i="13"/>
  <c r="Z193" i="13"/>
  <c r="Z112" i="13"/>
  <c r="AA112" i="13"/>
  <c r="Z134" i="13"/>
  <c r="AA134" i="13"/>
  <c r="AC133" i="13"/>
  <c r="AE133" i="13"/>
  <c r="AF133" i="13" s="1"/>
  <c r="AD133" i="13"/>
  <c r="AA177" i="13"/>
  <c r="Z177" i="13"/>
  <c r="Z138" i="13"/>
  <c r="AA138" i="13"/>
  <c r="AC77" i="13"/>
  <c r="AD77" i="13"/>
  <c r="AE77" i="13"/>
  <c r="AF77" i="13" s="1"/>
  <c r="AC191" i="13"/>
  <c r="AE191" i="13"/>
  <c r="AF191" i="13" s="1"/>
  <c r="AD191" i="13"/>
  <c r="AA54" i="13"/>
  <c r="Z54" i="13"/>
  <c r="AA170" i="13"/>
  <c r="Z170" i="13"/>
  <c r="AA200" i="13"/>
  <c r="Z200" i="13"/>
  <c r="AE137" i="13"/>
  <c r="AF137" i="13" s="1"/>
  <c r="AD137" i="13"/>
  <c r="AC137" i="13"/>
  <c r="Z135" i="13"/>
  <c r="AA135" i="13"/>
  <c r="AE78" i="13"/>
  <c r="AF78" i="13" s="1"/>
  <c r="AD78" i="13"/>
  <c r="AC78" i="13"/>
  <c r="Z202" i="13"/>
  <c r="AA202" i="13"/>
  <c r="Z34" i="13"/>
  <c r="AA34" i="13"/>
  <c r="AC106" i="13"/>
  <c r="AD106" i="13"/>
  <c r="AE106" i="13"/>
  <c r="AF106" i="13" s="1"/>
  <c r="AE93" i="13"/>
  <c r="AF93" i="13" s="1"/>
  <c r="AC93" i="13"/>
  <c r="AD93" i="13"/>
  <c r="AE48" i="13"/>
  <c r="AF48" i="13" s="1"/>
  <c r="AD48" i="13"/>
  <c r="AC48" i="13"/>
  <c r="AA98" i="13"/>
  <c r="Z98" i="13"/>
  <c r="AE67" i="13"/>
  <c r="AF67" i="13" s="1"/>
  <c r="AC67" i="13"/>
  <c r="AD67" i="13"/>
  <c r="AD195" i="13"/>
  <c r="AC195" i="13"/>
  <c r="AE195" i="13"/>
  <c r="AF195" i="13" s="1"/>
  <c r="Z167" i="13"/>
  <c r="AA167" i="13"/>
  <c r="AA186" i="13"/>
  <c r="Z186" i="13"/>
  <c r="AE95" i="13"/>
  <c r="AF95" i="13" s="1"/>
  <c r="AD95" i="13"/>
  <c r="AC95" i="13"/>
  <c r="Z113" i="13"/>
  <c r="AA113" i="13"/>
  <c r="AC170" i="13"/>
  <c r="AD170" i="13"/>
  <c r="AE170" i="13"/>
  <c r="AF170" i="13" s="1"/>
  <c r="AA154" i="13"/>
  <c r="Z154" i="13"/>
  <c r="AA144" i="13"/>
  <c r="Z144" i="13"/>
  <c r="AA80" i="13"/>
  <c r="Z80" i="13"/>
  <c r="AA52" i="13"/>
  <c r="Z52" i="13"/>
  <c r="AE88" i="13"/>
  <c r="AF88" i="13" s="1"/>
  <c r="AD88" i="13"/>
  <c r="AC88" i="13"/>
  <c r="AE84" i="13"/>
  <c r="AF84" i="13" s="1"/>
  <c r="AC84" i="13"/>
  <c r="AD84" i="13"/>
  <c r="AA119" i="13"/>
  <c r="Z119" i="13"/>
  <c r="AA67" i="13"/>
  <c r="Z67" i="13"/>
  <c r="AC55" i="13"/>
  <c r="AD55" i="13"/>
  <c r="AE55" i="13"/>
  <c r="AF55" i="13" s="1"/>
  <c r="Z203" i="13"/>
  <c r="AA203" i="13"/>
  <c r="AA64" i="13"/>
  <c r="Z64" i="13"/>
  <c r="Z81" i="13"/>
  <c r="AA81" i="13"/>
  <c r="AD174" i="13"/>
  <c r="AE174" i="13"/>
  <c r="AF174" i="13" s="1"/>
  <c r="AC174" i="13"/>
  <c r="AD83" i="13"/>
  <c r="AC83" i="13"/>
  <c r="AE83" i="13"/>
  <c r="AF83" i="13" s="1"/>
  <c r="AE82" i="13"/>
  <c r="AF82" i="13" s="1"/>
  <c r="AC82" i="13"/>
  <c r="AD82" i="13"/>
  <c r="AD199" i="13"/>
  <c r="AE199" i="13"/>
  <c r="AF199" i="13" s="1"/>
  <c r="AC199" i="13"/>
  <c r="AE160" i="13"/>
  <c r="AF160" i="13" s="1"/>
  <c r="AD160" i="13"/>
  <c r="AC160" i="13"/>
  <c r="AC29" i="13"/>
  <c r="AE29" i="13"/>
  <c r="AF29" i="13" s="1"/>
  <c r="AD29" i="13"/>
  <c r="AC70" i="13"/>
  <c r="AD70" i="13"/>
  <c r="AE70" i="13"/>
  <c r="AF70" i="13" s="1"/>
  <c r="AE86" i="13"/>
  <c r="AF86" i="13" s="1"/>
  <c r="AC86" i="13"/>
  <c r="AD86" i="13"/>
  <c r="AE196" i="13"/>
  <c r="AF196" i="13" s="1"/>
  <c r="AC196" i="13"/>
  <c r="AD196" i="13"/>
  <c r="AA46" i="13"/>
  <c r="Z46" i="13"/>
  <c r="Z88" i="13"/>
  <c r="AA88" i="13"/>
  <c r="AE62" i="13"/>
  <c r="AF62" i="13" s="1"/>
  <c r="AD62" i="13"/>
  <c r="AC62" i="13"/>
  <c r="Z150" i="13"/>
  <c r="AA150" i="13"/>
  <c r="AE153" i="13"/>
  <c r="AF153" i="13" s="1"/>
  <c r="AC153" i="13"/>
  <c r="AD153" i="13"/>
  <c r="AE41" i="13"/>
  <c r="AF41" i="13" s="1"/>
  <c r="AD41" i="13"/>
  <c r="AC41" i="13"/>
  <c r="AD115" i="13"/>
  <c r="AC115" i="13"/>
  <c r="AE115" i="13"/>
  <c r="AF115" i="13" s="1"/>
  <c r="AD140" i="13"/>
  <c r="AC140" i="13"/>
  <c r="AE140" i="13"/>
  <c r="AF140" i="13" s="1"/>
  <c r="AE156" i="13"/>
  <c r="AF156" i="13" s="1"/>
  <c r="AD156" i="13"/>
  <c r="AC156" i="13"/>
  <c r="AC175" i="13"/>
  <c r="AD175" i="13"/>
  <c r="AE175" i="13"/>
  <c r="AF175" i="13" s="1"/>
  <c r="AC107" i="13"/>
  <c r="AD107" i="13"/>
  <c r="AE107" i="13"/>
  <c r="AF107" i="13" s="1"/>
  <c r="AC152" i="13"/>
  <c r="AE152" i="13"/>
  <c r="AF152" i="13" s="1"/>
  <c r="AD152" i="13"/>
  <c r="Z51" i="13"/>
  <c r="AA51" i="13"/>
  <c r="AD183" i="13"/>
  <c r="AC183" i="13"/>
  <c r="AE183" i="13"/>
  <c r="AF183" i="13" s="1"/>
  <c r="AA110" i="13"/>
  <c r="Z110" i="13"/>
  <c r="AA108" i="13"/>
  <c r="Z108" i="13"/>
  <c r="AC81" i="13"/>
  <c r="AD81" i="13"/>
  <c r="AE81" i="13"/>
  <c r="AF81" i="13" s="1"/>
  <c r="AA166" i="13"/>
  <c r="Z166" i="13"/>
  <c r="AC121" i="13"/>
  <c r="AE121" i="13"/>
  <c r="AF121" i="13" s="1"/>
  <c r="AD121" i="13"/>
  <c r="AE101" i="13"/>
  <c r="AF101" i="13" s="1"/>
  <c r="AD101" i="13"/>
  <c r="AC101" i="13"/>
  <c r="AC65" i="13"/>
  <c r="AE65" i="13"/>
  <c r="AF65" i="13" s="1"/>
  <c r="AD65" i="13"/>
  <c r="Z20" i="13"/>
  <c r="AA20" i="13"/>
  <c r="AD60" i="13"/>
  <c r="AC60" i="13"/>
  <c r="AE60" i="13"/>
  <c r="AF60" i="13" s="1"/>
  <c r="AA165" i="13"/>
  <c r="Z165" i="13"/>
  <c r="AA121" i="13"/>
  <c r="Z121" i="13"/>
  <c r="AA43" i="13"/>
  <c r="Z43" i="13"/>
  <c r="AA27" i="13"/>
  <c r="Z27" i="13"/>
  <c r="AE76" i="13"/>
  <c r="AF76" i="13" s="1"/>
  <c r="AC76" i="13"/>
  <c r="AD76" i="13"/>
  <c r="Z86" i="13"/>
  <c r="AA86" i="13"/>
  <c r="AA84" i="13"/>
  <c r="Z84" i="13"/>
  <c r="Z22" i="13"/>
  <c r="AA22" i="13"/>
  <c r="AD68" i="13"/>
  <c r="AC68" i="13"/>
  <c r="AE68" i="13"/>
  <c r="AF68" i="13" s="1"/>
  <c r="AE113" i="13"/>
  <c r="AF113" i="13" s="1"/>
  <c r="AC113" i="13"/>
  <c r="AD113" i="13"/>
  <c r="AE135" i="13"/>
  <c r="AF135" i="13" s="1"/>
  <c r="AD135" i="13"/>
  <c r="AC135" i="13"/>
  <c r="Z206" i="13"/>
  <c r="AA206" i="13"/>
  <c r="AA19" i="13"/>
  <c r="Z19" i="13"/>
  <c r="Z41" i="13"/>
  <c r="AA41" i="13"/>
  <c r="AA197" i="13"/>
  <c r="Z197" i="13"/>
  <c r="Z166" i="40"/>
  <c r="Z115" i="40"/>
  <c r="Z25" i="40"/>
  <c r="Z109" i="40"/>
  <c r="Z8" i="40"/>
  <c r="Z118" i="40"/>
  <c r="Z167" i="40"/>
  <c r="Z42" i="40"/>
  <c r="Z16" i="40"/>
  <c r="Z190" i="40"/>
  <c r="Z19" i="40"/>
  <c r="Z38" i="40"/>
  <c r="Z62" i="40"/>
  <c r="Z155" i="40"/>
  <c r="Z104" i="40"/>
  <c r="Z75" i="40"/>
  <c r="Z174" i="40"/>
  <c r="Z74" i="40"/>
  <c r="Z24" i="40"/>
  <c r="Z172" i="40"/>
  <c r="Z49" i="40"/>
  <c r="Z53" i="40"/>
  <c r="Z32" i="40"/>
  <c r="Z82" i="40"/>
  <c r="Z78" i="40"/>
  <c r="Z128" i="40"/>
  <c r="Z136" i="40"/>
  <c r="Z143" i="40"/>
  <c r="Z95" i="40"/>
  <c r="Z194" i="40"/>
  <c r="Z93" i="40"/>
  <c r="Z76" i="40"/>
  <c r="Z45" i="40"/>
  <c r="Z60" i="40"/>
  <c r="Z102" i="40"/>
  <c r="Z29" i="40"/>
  <c r="Z199" i="40"/>
  <c r="Z43" i="40"/>
  <c r="Z33" i="40"/>
  <c r="Z119" i="40"/>
  <c r="Z192" i="40"/>
  <c r="Z105" i="40"/>
  <c r="Z173" i="40"/>
  <c r="Z37" i="40"/>
  <c r="Z160" i="40"/>
  <c r="Z107" i="40"/>
  <c r="Z96" i="40"/>
  <c r="Z4" i="40"/>
  <c r="Z55" i="40"/>
  <c r="Z89" i="40"/>
  <c r="Z188" i="40"/>
  <c r="Z152" i="40"/>
  <c r="Z12" i="40"/>
  <c r="Z83" i="40"/>
  <c r="Z6" i="40"/>
  <c r="Z150" i="40"/>
  <c r="Z21" i="40"/>
  <c r="Z170" i="40"/>
  <c r="Z103" i="40"/>
  <c r="Z181" i="40"/>
  <c r="Z30" i="40"/>
  <c r="Z108" i="40"/>
  <c r="Z18" i="40"/>
  <c r="Z100" i="40"/>
  <c r="Z153" i="40"/>
  <c r="Z122" i="40"/>
  <c r="Z164" i="40"/>
  <c r="Z147" i="40"/>
  <c r="Z142" i="40"/>
  <c r="Z50" i="40"/>
  <c r="Z131" i="40"/>
  <c r="Z87" i="40"/>
  <c r="Z99" i="40"/>
  <c r="Z124" i="40"/>
  <c r="Z186" i="40"/>
  <c r="Z56" i="40"/>
  <c r="Z68" i="40"/>
  <c r="Z182" i="40"/>
  <c r="Z35" i="40"/>
  <c r="Z135" i="40"/>
  <c r="Z197" i="40"/>
  <c r="Z151" i="40"/>
  <c r="Z5" i="40"/>
  <c r="Z90" i="40"/>
  <c r="Z7" i="40"/>
  <c r="Z161" i="40"/>
  <c r="Z27" i="40"/>
  <c r="Z39" i="40"/>
  <c r="Z196" i="40"/>
  <c r="Z112" i="40"/>
  <c r="Z137" i="40"/>
  <c r="Z141" i="40"/>
  <c r="Z171" i="40"/>
  <c r="Z169" i="40"/>
  <c r="Z14" i="40"/>
  <c r="Z145" i="40"/>
  <c r="Z133" i="40"/>
  <c r="Z113" i="40"/>
  <c r="Z163" i="40"/>
  <c r="Z63" i="40"/>
  <c r="Z106" i="40"/>
  <c r="Z127" i="40"/>
  <c r="Z51" i="40"/>
  <c r="Z144" i="40"/>
  <c r="Z52" i="40"/>
  <c r="Z47" i="40"/>
  <c r="Z77" i="40"/>
  <c r="Z156" i="40"/>
  <c r="Z140" i="40"/>
  <c r="Z178" i="40"/>
  <c r="Z180" i="40"/>
  <c r="Z177" i="40"/>
  <c r="Z28" i="40"/>
  <c r="Z31" i="40"/>
  <c r="Z98" i="40"/>
  <c r="Z80" i="40"/>
  <c r="Z146" i="40"/>
  <c r="Z9" i="40"/>
  <c r="Z117" i="40"/>
  <c r="Z59" i="40"/>
  <c r="Z54" i="40"/>
  <c r="Z158" i="40"/>
  <c r="Z72" i="40"/>
  <c r="Z110" i="40"/>
  <c r="Z17" i="40"/>
  <c r="Z159" i="40"/>
  <c r="Z73" i="40"/>
  <c r="Z10" i="40"/>
  <c r="Z11" i="40"/>
  <c r="Z44" i="40"/>
  <c r="Z149" i="40"/>
  <c r="Z116" i="40"/>
  <c r="Z157" i="40"/>
  <c r="Z79" i="40"/>
  <c r="Z120" i="40"/>
  <c r="Z125" i="40"/>
  <c r="Z86" i="40"/>
  <c r="Z129" i="40"/>
  <c r="Z84" i="40"/>
  <c r="Z13" i="40"/>
  <c r="Z36" i="40"/>
  <c r="Z101" i="40"/>
  <c r="Z71" i="40"/>
  <c r="Z92" i="40"/>
  <c r="Z64" i="40"/>
  <c r="Z139" i="40"/>
  <c r="Z198" i="40"/>
  <c r="Z26" i="40"/>
  <c r="Z123" i="40"/>
  <c r="Z97" i="40"/>
  <c r="Z189" i="40"/>
  <c r="Z165" i="40"/>
  <c r="Z179" i="40"/>
  <c r="Z70" i="40"/>
  <c r="Z41" i="40"/>
  <c r="Z67" i="40"/>
  <c r="Z91" i="40"/>
  <c r="Z34" i="40"/>
  <c r="Z121" i="40"/>
  <c r="Z88" i="40"/>
  <c r="Z148" i="40"/>
  <c r="Z185" i="40"/>
  <c r="Z58" i="40"/>
  <c r="Z168" i="40"/>
  <c r="Z81" i="40"/>
  <c r="Z130" i="40"/>
  <c r="Z193" i="40"/>
  <c r="Z175" i="40"/>
  <c r="Z138" i="40"/>
  <c r="Z154" i="40"/>
  <c r="Z61" i="40"/>
  <c r="Z184" i="40"/>
  <c r="Z183" i="40"/>
  <c r="Z111" i="40"/>
  <c r="Z65" i="40"/>
  <c r="Z162" i="40"/>
  <c r="Z94" i="40"/>
  <c r="Z3" i="40"/>
  <c r="Z187" i="40"/>
  <c r="Z126" i="40"/>
  <c r="Z191" i="40"/>
  <c r="Z132" i="40"/>
  <c r="Z66" i="40"/>
  <c r="Z176" i="40"/>
  <c r="Z46" i="40"/>
  <c r="Z23" i="40"/>
  <c r="Z69" i="40"/>
  <c r="Z114" i="40"/>
  <c r="Z85" i="40"/>
  <c r="Z20" i="40"/>
  <c r="Z134" i="40"/>
  <c r="Z15" i="40"/>
  <c r="Z57" i="40"/>
  <c r="Z200" i="40"/>
  <c r="Z195" i="40"/>
  <c r="Z40" i="40"/>
  <c r="Z22" i="40"/>
  <c r="Z48" i="40"/>
  <c r="AA62" i="13"/>
  <c r="Z62" i="13"/>
  <c r="AC207" i="13"/>
  <c r="AE207" i="13"/>
  <c r="AF207" i="13" s="1"/>
  <c r="AD207" i="13"/>
  <c r="Z148" i="13"/>
  <c r="AA148" i="13"/>
  <c r="AD28" i="13"/>
  <c r="AC28" i="13"/>
  <c r="AE28" i="13"/>
  <c r="AF28" i="13" s="1"/>
  <c r="AC46" i="13"/>
  <c r="AD46" i="13"/>
  <c r="AE46" i="13"/>
  <c r="AF46" i="13" s="1"/>
  <c r="AE144" i="13"/>
  <c r="AF144" i="13" s="1"/>
  <c r="AD144" i="13"/>
  <c r="AC144" i="13"/>
  <c r="Z36" i="13"/>
  <c r="AA36" i="13"/>
  <c r="AA183" i="13"/>
  <c r="Z183" i="13"/>
  <c r="Z204" i="13"/>
  <c r="AA204" i="13"/>
  <c r="AD132" i="13"/>
  <c r="AE132" i="13"/>
  <c r="AF132" i="13" s="1"/>
  <c r="AC132" i="13"/>
  <c r="AE104" i="13"/>
  <c r="AF104" i="13" s="1"/>
  <c r="AC104" i="13"/>
  <c r="AD104" i="13"/>
  <c r="AE108" i="13"/>
  <c r="AF108" i="13" s="1"/>
  <c r="AD108" i="13"/>
  <c r="AC108" i="13"/>
  <c r="AC30" i="13"/>
  <c r="AD30" i="13"/>
  <c r="AE30" i="13"/>
  <c r="AF30" i="13" s="1"/>
  <c r="AA94" i="13"/>
  <c r="Z94" i="13"/>
  <c r="Z72" i="13"/>
  <c r="AA72" i="13"/>
  <c r="AA37" i="13"/>
  <c r="Z37" i="13"/>
  <c r="AD172" i="13"/>
  <c r="AE172" i="13"/>
  <c r="AF172" i="13" s="1"/>
  <c r="AC172" i="13"/>
  <c r="AC102" i="13"/>
  <c r="AD102" i="13"/>
  <c r="AE102" i="13"/>
  <c r="AF102" i="13" s="1"/>
  <c r="Z131" i="13"/>
  <c r="AA131" i="13"/>
  <c r="AA132" i="13"/>
  <c r="Z132" i="13"/>
  <c r="Z149" i="13"/>
  <c r="AA149" i="13"/>
  <c r="Z93" i="13"/>
  <c r="AA93" i="13"/>
  <c r="AA130" i="13"/>
  <c r="Z130" i="13"/>
  <c r="Z147" i="13"/>
  <c r="AA147" i="13"/>
  <c r="Z82" i="13"/>
  <c r="AA82" i="13"/>
  <c r="AD92" i="13"/>
  <c r="AE92" i="13"/>
  <c r="AF92" i="13" s="1"/>
  <c r="AC92" i="13"/>
  <c r="AE119" i="13"/>
  <c r="AF119" i="13" s="1"/>
  <c r="AC119" i="13"/>
  <c r="AD119" i="13"/>
  <c r="Z33" i="13"/>
  <c r="AA33" i="13"/>
  <c r="AA180" i="13"/>
  <c r="Z180" i="13"/>
  <c r="Z141" i="13"/>
  <c r="AA141" i="13"/>
  <c r="Z137" i="13"/>
  <c r="AA137" i="13"/>
  <c r="Z156" i="13"/>
  <c r="AA156" i="13"/>
  <c r="AA28" i="13"/>
  <c r="Z28" i="13"/>
  <c r="AE188" i="13"/>
  <c r="AF188" i="13" s="1"/>
  <c r="AD188" i="13"/>
  <c r="AC188" i="13"/>
  <c r="AA125" i="13"/>
  <c r="Z125" i="13"/>
  <c r="AA42" i="13"/>
  <c r="Z42" i="13"/>
  <c r="AC129" i="13"/>
  <c r="AD129" i="13"/>
  <c r="AE129" i="13"/>
  <c r="AF129" i="13" s="1"/>
  <c r="Z168" i="13"/>
  <c r="AA168" i="13"/>
  <c r="AC157" i="13"/>
  <c r="AE157" i="13"/>
  <c r="AF157" i="13" s="1"/>
  <c r="AD157" i="13"/>
  <c r="AA146" i="13"/>
  <c r="Z146" i="13"/>
  <c r="AA85" i="13"/>
  <c r="Z85" i="13"/>
  <c r="AE149" i="13"/>
  <c r="AF149" i="13" s="1"/>
  <c r="AD149" i="13"/>
  <c r="AC149" i="13"/>
  <c r="AC49" i="13"/>
  <c r="AE49" i="13"/>
  <c r="AF49" i="13" s="1"/>
  <c r="AD49" i="13"/>
  <c r="Z175" i="13"/>
  <c r="AA175" i="13"/>
  <c r="AA107" i="13"/>
  <c r="Z107" i="13"/>
  <c r="AA159" i="13"/>
  <c r="Z159" i="13"/>
  <c r="AE59" i="13"/>
  <c r="AF59" i="13" s="1"/>
  <c r="AD59" i="13"/>
  <c r="AC59" i="13"/>
  <c r="AE54" i="13"/>
  <c r="AF54" i="13" s="1"/>
  <c r="AD54" i="13"/>
  <c r="AC54" i="13"/>
  <c r="AA190" i="13"/>
  <c r="Z190" i="13"/>
  <c r="Z133" i="13"/>
  <c r="AA133" i="13"/>
  <c r="AD124" i="13"/>
  <c r="AE124" i="13"/>
  <c r="AF124" i="13" s="1"/>
  <c r="AC124" i="13"/>
  <c r="Z79" i="13"/>
  <c r="AA79" i="13"/>
  <c r="AE22" i="13"/>
  <c r="AF22" i="13" s="1"/>
  <c r="AC22" i="13"/>
  <c r="AD22" i="13"/>
  <c r="AE64" i="13"/>
  <c r="AF64" i="13" s="1"/>
  <c r="AD64" i="13"/>
  <c r="AC64" i="13"/>
  <c r="AA48" i="13"/>
  <c r="Z48" i="13"/>
  <c r="AD193" i="13"/>
  <c r="AE193" i="13"/>
  <c r="AF193" i="13" s="1"/>
  <c r="AC193" i="13"/>
  <c r="AA188" i="13"/>
  <c r="Z188" i="13"/>
  <c r="Z118" i="13"/>
  <c r="AA118" i="13"/>
  <c r="AC180" i="13"/>
  <c r="AD180" i="13"/>
  <c r="AE180" i="13"/>
  <c r="AF180" i="13" s="1"/>
  <c r="AA55" i="13"/>
  <c r="Z55" i="13"/>
  <c r="Z123" i="13"/>
  <c r="AA123" i="13"/>
  <c r="Z115" i="13"/>
  <c r="AA115" i="13"/>
  <c r="AA124" i="13"/>
  <c r="Z124" i="13"/>
  <c r="Z25" i="13"/>
  <c r="AA25" i="13"/>
  <c r="Z194" i="13"/>
  <c r="AA194" i="13"/>
  <c r="AA153" i="13"/>
  <c r="Z153" i="13"/>
  <c r="AC204" i="13"/>
  <c r="AD204" i="13"/>
  <c r="AE204" i="13"/>
  <c r="AF204" i="13" s="1"/>
  <c r="AA39" i="13"/>
  <c r="Z39" i="13"/>
  <c r="AA78" i="13"/>
  <c r="Z78" i="13"/>
  <c r="AA207" i="13"/>
  <c r="Z207" i="13"/>
  <c r="AD184" i="13"/>
  <c r="AE184" i="13"/>
  <c r="AF184" i="13" s="1"/>
  <c r="AC184" i="13"/>
  <c r="AA66" i="13"/>
  <c r="Z66" i="13"/>
  <c r="Z60" i="13"/>
  <c r="AA60" i="13"/>
  <c r="AD178" i="13"/>
  <c r="AE178" i="13"/>
  <c r="AF178" i="13" s="1"/>
  <c r="AC178" i="13"/>
  <c r="AE145" i="13"/>
  <c r="AF145" i="13" s="1"/>
  <c r="AD145" i="13"/>
  <c r="AC145" i="13"/>
  <c r="AC37" i="13"/>
  <c r="AD37" i="13"/>
  <c r="AE37" i="13"/>
  <c r="AF37" i="13" s="1"/>
  <c r="AC190" i="13"/>
  <c r="AD190" i="13"/>
  <c r="AE190" i="13"/>
  <c r="AF190" i="13" s="1"/>
  <c r="Z151" i="13"/>
  <c r="AA151" i="13"/>
  <c r="AC26" i="13"/>
  <c r="AD26" i="13"/>
  <c r="AE26" i="13"/>
  <c r="AF26" i="13" s="1"/>
  <c r="AC91" i="13"/>
  <c r="AE91" i="13"/>
  <c r="AF91" i="13" s="1"/>
  <c r="AD91" i="13"/>
  <c r="AE161" i="13"/>
  <c r="AF161" i="13" s="1"/>
  <c r="AD161" i="13"/>
  <c r="AC161" i="13"/>
  <c r="Z128" i="13"/>
  <c r="AA128" i="13"/>
  <c r="AD27" i="13"/>
  <c r="AC27" i="13"/>
  <c r="AE27" i="13"/>
  <c r="AF27" i="13" s="1"/>
  <c r="AC103" i="13"/>
  <c r="AE103" i="13"/>
  <c r="AF103" i="13" s="1"/>
  <c r="AD103" i="13"/>
  <c r="AC23" i="13"/>
  <c r="AE23" i="13"/>
  <c r="AF23" i="13" s="1"/>
  <c r="AD23" i="13"/>
  <c r="Z139" i="13"/>
  <c r="AA139" i="13"/>
  <c r="AD66" i="13"/>
  <c r="AC66" i="13"/>
  <c r="AE66" i="13"/>
  <c r="AF66" i="13" s="1"/>
  <c r="AA111" i="13"/>
  <c r="Z111" i="13"/>
  <c r="AA87" i="13"/>
  <c r="Z87" i="13"/>
  <c r="AE72" i="13"/>
  <c r="AF72" i="13" s="1"/>
  <c r="AC72" i="13"/>
  <c r="AD72" i="13"/>
  <c r="AA162" i="13"/>
  <c r="Z162" i="13"/>
  <c r="Z38" i="13"/>
  <c r="AA38" i="13"/>
  <c r="AE138" i="13"/>
  <c r="AF138" i="13" s="1"/>
  <c r="AC138" i="13"/>
  <c r="AD138" i="13"/>
  <c r="Z155" i="13"/>
  <c r="AA155" i="13"/>
  <c r="AE154" i="13"/>
  <c r="AF154" i="13" s="1"/>
  <c r="AD154" i="13"/>
  <c r="AC154" i="13"/>
  <c r="AD75" i="13"/>
  <c r="AE75" i="13"/>
  <c r="AF75" i="13" s="1"/>
  <c r="AC75" i="13"/>
  <c r="AE147" i="13"/>
  <c r="AF147" i="13" s="1"/>
  <c r="AD147" i="13"/>
  <c r="AC147" i="13"/>
  <c r="AA163" i="13"/>
  <c r="Z163" i="13"/>
  <c r="AE163" i="13"/>
  <c r="AF163" i="13" s="1"/>
  <c r="AD163" i="13"/>
  <c r="AC163" i="13"/>
  <c r="AC39" i="13"/>
  <c r="AE39" i="13"/>
  <c r="AF39" i="13" s="1"/>
  <c r="AD39" i="13"/>
  <c r="AA136" i="13"/>
  <c r="Z136" i="13"/>
  <c r="AC100" i="13"/>
  <c r="AE100" i="13"/>
  <c r="AF100" i="13" s="1"/>
  <c r="AD100" i="13"/>
  <c r="AE74" i="13"/>
  <c r="AF74" i="13" s="1"/>
  <c r="AD74" i="13"/>
  <c r="AC74" i="13"/>
  <c r="AA176" i="13"/>
  <c r="Z176" i="13"/>
  <c r="AE122" i="13"/>
  <c r="AF122" i="13" s="1"/>
  <c r="AD122" i="13"/>
  <c r="AC122" i="13"/>
  <c r="AA184" i="13"/>
  <c r="Z184" i="13"/>
  <c r="AA26" i="13"/>
  <c r="Z26" i="13"/>
  <c r="AD73" i="13"/>
  <c r="AC73" i="13"/>
  <c r="AE73" i="13"/>
  <c r="AF73" i="13" s="1"/>
  <c r="AE197" i="13"/>
  <c r="AF197" i="13" s="1"/>
  <c r="AC197" i="13"/>
  <c r="AD197" i="13"/>
  <c r="AA140" i="13"/>
  <c r="Z140" i="13"/>
  <c r="AC31" i="13"/>
  <c r="AE31" i="13"/>
  <c r="AF31" i="13" s="1"/>
  <c r="AD31" i="13"/>
  <c r="Z31" i="13"/>
  <c r="AA31" i="13"/>
  <c r="AE182" i="13"/>
  <c r="AF182" i="13" s="1"/>
  <c r="AD182" i="13"/>
  <c r="AC182" i="13"/>
  <c r="Z76" i="13"/>
  <c r="AA76" i="13"/>
  <c r="AA192" i="13"/>
  <c r="Z192" i="13"/>
  <c r="AD33" i="13"/>
  <c r="AC33" i="13"/>
  <c r="AE33" i="13"/>
  <c r="AF33" i="13" s="1"/>
  <c r="AD97" i="13"/>
  <c r="AE97" i="13"/>
  <c r="AF97" i="13" s="1"/>
  <c r="AC97" i="13"/>
  <c r="AD205" i="13"/>
  <c r="AE205" i="13"/>
  <c r="AF205" i="13" s="1"/>
  <c r="AC205" i="13"/>
  <c r="AC169" i="13"/>
  <c r="AD169" i="13"/>
  <c r="AE169" i="13"/>
  <c r="AF169" i="13" s="1"/>
  <c r="Z164" i="13"/>
  <c r="AA164" i="13"/>
  <c r="AE168" i="13"/>
  <c r="AF168" i="13" s="1"/>
  <c r="AD168" i="13"/>
  <c r="AC168" i="13"/>
  <c r="AA23" i="13"/>
  <c r="Z23" i="13"/>
  <c r="Z129" i="13"/>
  <c r="AA129" i="13"/>
  <c r="AA179" i="13"/>
  <c r="Z179" i="13"/>
  <c r="AD105" i="13"/>
  <c r="AE105" i="13"/>
  <c r="AF105" i="13" s="1"/>
  <c r="AC105" i="13"/>
  <c r="Z199" i="13"/>
  <c r="AA199" i="13"/>
  <c r="Z75" i="13"/>
  <c r="AA75" i="13"/>
  <c r="AC63" i="13"/>
  <c r="AE63" i="13"/>
  <c r="AF63" i="13" s="1"/>
  <c r="AD63" i="13"/>
  <c r="AD200" i="13"/>
  <c r="AC200" i="13"/>
  <c r="AE200" i="13"/>
  <c r="AF200" i="13" s="1"/>
  <c r="AE192" i="13"/>
  <c r="AF192" i="13" s="1"/>
  <c r="AC192" i="13"/>
  <c r="AD192" i="13"/>
  <c r="AA126" i="13"/>
  <c r="Z126" i="13"/>
  <c r="AA152" i="13"/>
  <c r="Z152" i="13"/>
  <c r="AA71" i="13"/>
  <c r="Z71" i="13"/>
  <c r="AC44" i="13"/>
  <c r="AE44" i="13"/>
  <c r="AF44" i="13" s="1"/>
  <c r="AD44" i="13"/>
  <c r="AC198" i="13"/>
  <c r="AE198" i="13"/>
  <c r="AF198" i="13" s="1"/>
  <c r="AD198" i="13"/>
  <c r="AE171" i="13"/>
  <c r="AF171" i="13" s="1"/>
  <c r="AC171" i="13"/>
  <c r="AD171" i="13"/>
  <c r="Z143" i="13"/>
  <c r="AA143" i="13"/>
  <c r="AE42" i="13"/>
  <c r="AF42" i="13" s="1"/>
  <c r="AC42" i="13"/>
  <c r="AD42" i="13"/>
  <c r="AE177" i="13"/>
  <c r="AF177" i="13" s="1"/>
  <c r="AC177" i="13"/>
  <c r="AD177" i="13"/>
  <c r="AE189" i="13"/>
  <c r="AF189" i="13" s="1"/>
  <c r="AC189" i="13"/>
  <c r="AD189" i="13"/>
  <c r="AC35" i="13"/>
  <c r="AE35" i="13"/>
  <c r="AF35" i="13" s="1"/>
  <c r="AD35" i="13"/>
  <c r="AA40" i="13"/>
  <c r="Z40" i="13"/>
  <c r="AD125" i="13"/>
  <c r="AE125" i="13"/>
  <c r="AF125" i="13" s="1"/>
  <c r="AC125" i="13"/>
  <c r="AE131" i="13"/>
  <c r="AF131" i="13" s="1"/>
  <c r="AD131" i="13"/>
  <c r="AC131" i="13"/>
  <c r="Z61" i="13"/>
  <c r="AA61" i="13"/>
  <c r="Z116" i="13"/>
  <c r="AA116" i="13"/>
  <c r="AA161" i="13"/>
  <c r="Z161" i="13"/>
  <c r="AE162" i="13"/>
  <c r="AF162" i="13" s="1"/>
  <c r="AC162" i="13"/>
  <c r="AD162" i="13"/>
  <c r="Z69" i="13"/>
  <c r="AA69" i="13"/>
  <c r="AC52" i="13"/>
  <c r="AE52" i="13"/>
  <c r="AF52" i="13" s="1"/>
  <c r="AD52" i="13"/>
  <c r="AC71" i="13"/>
  <c r="AE71" i="13"/>
  <c r="AF71" i="13" s="1"/>
  <c r="AD71" i="13"/>
  <c r="AA189" i="13"/>
  <c r="Z189" i="13"/>
  <c r="AE139" i="13"/>
  <c r="AF139" i="13" s="1"/>
  <c r="AD139" i="13"/>
  <c r="AC139" i="13"/>
  <c r="AE21" i="13"/>
  <c r="AF21" i="13" s="1"/>
  <c r="AD21" i="13"/>
  <c r="AC21" i="13"/>
  <c r="AD148" i="13"/>
  <c r="AC148" i="13"/>
  <c r="AE148" i="13"/>
  <c r="AF148" i="13" s="1"/>
  <c r="AE110" i="13"/>
  <c r="AF110" i="13" s="1"/>
  <c r="AD110" i="13"/>
  <c r="AC110" i="13"/>
  <c r="AE173" i="13"/>
  <c r="AF173" i="13" s="1"/>
  <c r="AC173" i="13"/>
  <c r="AD173" i="13"/>
  <c r="AE43" i="13"/>
  <c r="AF43" i="13" s="1"/>
  <c r="AD43" i="13"/>
  <c r="AC43" i="13"/>
  <c r="Z59" i="13"/>
  <c r="AA59" i="13"/>
  <c r="Z68" i="13"/>
  <c r="AA68" i="13"/>
  <c r="AE40" i="13"/>
  <c r="AF40" i="13" s="1"/>
  <c r="AD40" i="13"/>
  <c r="AC40" i="13"/>
  <c r="Z120" i="13"/>
  <c r="AA120" i="13"/>
  <c r="Z70" i="13"/>
  <c r="AA70" i="13"/>
  <c r="AE194" i="13"/>
  <c r="AF194" i="13" s="1"/>
  <c r="AD194" i="13"/>
  <c r="AC194" i="13"/>
  <c r="AD134" i="13"/>
  <c r="AE134" i="13"/>
  <c r="AF134" i="13" s="1"/>
  <c r="AC134" i="13"/>
  <c r="Z198" i="13"/>
  <c r="AA198" i="13"/>
  <c r="Z83" i="13"/>
  <c r="AA83" i="13"/>
  <c r="Z90" i="13"/>
  <c r="AA90" i="13"/>
  <c r="AD187" i="13"/>
  <c r="AC187" i="13"/>
  <c r="AE187" i="13"/>
  <c r="AF187" i="13" s="1"/>
  <c r="Z182" i="13"/>
  <c r="AA182" i="13"/>
  <c r="AC136" i="13"/>
  <c r="AD136" i="13"/>
  <c r="AE136" i="13"/>
  <c r="AF136" i="13" s="1"/>
  <c r="AD87" i="13"/>
  <c r="AE87" i="13"/>
  <c r="AF87" i="13" s="1"/>
  <c r="AC87" i="13"/>
  <c r="AD202" i="13"/>
  <c r="AC202" i="13"/>
  <c r="AE202" i="13"/>
  <c r="AF202" i="13" s="1"/>
  <c r="Z21" i="13"/>
  <c r="AA21" i="13"/>
  <c r="Z102" i="13"/>
  <c r="AA102" i="13"/>
  <c r="AE151" i="13"/>
  <c r="AF151" i="13" s="1"/>
  <c r="AC151" i="13"/>
  <c r="AD151" i="13"/>
  <c r="AE176" i="13"/>
  <c r="AF176" i="13" s="1"/>
  <c r="AD176" i="13"/>
  <c r="AC176" i="13"/>
  <c r="AA185" i="13"/>
  <c r="Z185" i="13"/>
  <c r="AC56" i="13"/>
  <c r="AE56" i="13"/>
  <c r="AF56" i="13" s="1"/>
  <c r="AD56" i="13"/>
  <c r="Z174" i="13"/>
  <c r="AA174" i="13"/>
  <c r="Z96" i="13"/>
  <c r="AA96" i="13"/>
  <c r="Z201" i="13"/>
  <c r="AA201" i="13"/>
  <c r="AD94" i="13"/>
  <c r="AC94" i="13"/>
  <c r="AE94" i="13"/>
  <c r="AF94" i="13" s="1"/>
  <c r="AA92" i="13"/>
  <c r="Z92" i="13"/>
  <c r="AE58" i="13"/>
  <c r="AF58" i="13" s="1"/>
  <c r="AC58" i="13"/>
  <c r="AD58" i="13"/>
  <c r="Z122" i="13"/>
  <c r="AA122" i="13"/>
  <c r="AE159" i="13"/>
  <c r="AF159" i="13" s="1"/>
  <c r="AD159" i="13"/>
  <c r="AC159" i="13"/>
  <c r="AE120" i="13"/>
  <c r="AF120" i="13" s="1"/>
  <c r="AD120" i="13"/>
  <c r="AC120" i="13"/>
  <c r="AA205" i="13"/>
  <c r="Z205" i="13"/>
  <c r="AC89" i="13"/>
  <c r="AD89" i="13"/>
  <c r="AE89" i="13"/>
  <c r="AF89" i="13" s="1"/>
  <c r="Z103" i="13"/>
  <c r="AA103" i="13"/>
  <c r="AE111" i="13"/>
  <c r="AF111" i="13" s="1"/>
  <c r="AC111" i="13"/>
  <c r="AD111" i="13"/>
  <c r="AB68" i="56"/>
  <c r="AB4" i="56"/>
  <c r="AB39" i="56"/>
  <c r="AB70" i="56"/>
  <c r="AB6" i="56"/>
  <c r="AB37" i="56"/>
  <c r="AB123" i="56"/>
  <c r="AB178" i="56"/>
  <c r="AB148" i="56"/>
  <c r="AB187" i="56"/>
  <c r="AB168" i="56"/>
  <c r="AB121" i="56"/>
  <c r="AB131" i="56"/>
  <c r="AB40" i="56"/>
  <c r="AB75" i="56"/>
  <c r="AB11" i="56"/>
  <c r="AB42" i="56"/>
  <c r="AB73" i="56"/>
  <c r="AB9" i="56"/>
  <c r="AB137" i="56"/>
  <c r="AB111" i="56"/>
  <c r="AB160" i="56"/>
  <c r="AB120" i="56"/>
  <c r="AB171" i="56"/>
  <c r="AB158" i="56"/>
  <c r="AB76" i="56"/>
  <c r="AB12" i="56"/>
  <c r="AB47" i="56"/>
  <c r="AB78" i="56"/>
  <c r="AB14" i="56"/>
  <c r="AB45" i="56"/>
  <c r="AB153" i="56"/>
  <c r="AB144" i="56"/>
  <c r="AB118" i="56"/>
  <c r="AB113" i="56"/>
  <c r="AB164" i="56"/>
  <c r="AB183" i="56"/>
  <c r="AB185" i="56"/>
  <c r="AB48" i="56"/>
  <c r="AB83" i="56"/>
  <c r="AB19" i="56"/>
  <c r="AB50" i="56"/>
  <c r="AB52" i="56"/>
  <c r="AB87" i="56"/>
  <c r="AB23" i="56"/>
  <c r="AB54" i="56"/>
  <c r="AB85" i="56"/>
  <c r="AB21" i="56"/>
  <c r="AB128" i="56"/>
  <c r="AB107" i="56"/>
  <c r="AB143" i="56"/>
  <c r="AB170" i="56"/>
  <c r="AB176" i="56"/>
  <c r="AB191" i="56"/>
  <c r="AB88" i="56"/>
  <c r="AB24" i="56"/>
  <c r="AB59" i="56"/>
  <c r="AB90" i="56"/>
  <c r="AB26" i="56"/>
  <c r="AB57" i="56"/>
  <c r="AB129" i="56"/>
  <c r="AB145" i="56"/>
  <c r="AB104" i="56"/>
  <c r="AB180" i="56"/>
  <c r="AB116" i="56"/>
  <c r="AB117" i="56"/>
  <c r="AB174" i="56"/>
  <c r="AB60" i="56"/>
  <c r="AB95" i="56"/>
  <c r="AB31" i="56"/>
  <c r="AB62" i="56"/>
  <c r="AB93" i="56"/>
  <c r="AB29" i="56"/>
  <c r="AB197" i="56"/>
  <c r="AB169" i="56"/>
  <c r="AB139" i="56"/>
  <c r="AB149" i="56"/>
  <c r="AB172" i="56"/>
  <c r="AB125" i="56"/>
  <c r="AB96" i="56"/>
  <c r="AB32" i="56"/>
  <c r="AB67" i="56"/>
  <c r="AB98" i="56"/>
  <c r="AB34" i="56"/>
  <c r="AB18" i="56"/>
  <c r="AB126" i="56"/>
  <c r="AB189" i="56"/>
  <c r="AB151" i="56"/>
  <c r="AB127" i="56"/>
  <c r="AB201" i="56"/>
  <c r="AB81" i="56"/>
  <c r="AB156" i="56"/>
  <c r="AB65" i="56"/>
  <c r="AB132" i="56"/>
  <c r="AB100" i="56"/>
  <c r="AB36" i="56"/>
  <c r="AB71" i="56"/>
  <c r="AB7" i="56"/>
  <c r="AB38" i="56"/>
  <c r="AB69" i="56"/>
  <c r="AB5" i="56"/>
  <c r="AB150" i="56"/>
  <c r="AB177" i="56"/>
  <c r="AB114" i="56"/>
  <c r="AB198" i="56"/>
  <c r="AB109" i="56"/>
  <c r="AB162" i="56"/>
  <c r="AB72" i="56"/>
  <c r="AB8" i="56"/>
  <c r="AB43" i="56"/>
  <c r="AB74" i="56"/>
  <c r="AB10" i="56"/>
  <c r="AB41" i="56"/>
  <c r="AB194" i="56"/>
  <c r="AB122" i="56"/>
  <c r="AB135" i="56"/>
  <c r="AB192" i="56"/>
  <c r="AB155" i="56"/>
  <c r="AB196" i="56"/>
  <c r="AB140" i="56"/>
  <c r="AB44" i="56"/>
  <c r="AB79" i="56"/>
  <c r="AB15" i="56"/>
  <c r="AB46" i="56"/>
  <c r="AB77" i="56"/>
  <c r="AB13" i="56"/>
  <c r="AB199" i="56"/>
  <c r="AB186" i="56"/>
  <c r="AB147" i="56"/>
  <c r="AB102" i="56"/>
  <c r="AB105" i="56"/>
  <c r="AB195" i="56"/>
  <c r="AB80" i="56"/>
  <c r="AB16" i="56"/>
  <c r="AB51" i="56"/>
  <c r="AB82" i="56"/>
  <c r="AB84" i="56"/>
  <c r="AB20" i="56"/>
  <c r="AB55" i="56"/>
  <c r="AB86" i="56"/>
  <c r="AB22" i="56"/>
  <c r="AB53" i="56"/>
  <c r="AB133" i="56"/>
  <c r="AB203" i="56"/>
  <c r="AB181" i="56"/>
  <c r="AB184" i="56"/>
  <c r="AB134" i="56"/>
  <c r="AB112" i="56"/>
  <c r="AB165" i="56"/>
  <c r="AB56" i="56"/>
  <c r="AB91" i="56"/>
  <c r="AB27" i="56"/>
  <c r="AB58" i="56"/>
  <c r="AB89" i="56"/>
  <c r="AB25" i="56"/>
  <c r="AB110" i="56"/>
  <c r="AB182" i="56"/>
  <c r="AB152" i="56"/>
  <c r="AB106" i="56"/>
  <c r="AB163" i="56"/>
  <c r="AB138" i="56"/>
  <c r="AB92" i="56"/>
  <c r="AB28" i="56"/>
  <c r="AB63" i="56"/>
  <c r="AB94" i="56"/>
  <c r="AB30" i="56"/>
  <c r="AB61" i="56"/>
  <c r="AB200" i="56"/>
  <c r="AB154" i="56"/>
  <c r="AB115" i="56"/>
  <c r="AB167" i="56"/>
  <c r="AB193" i="56"/>
  <c r="AB179" i="56"/>
  <c r="AB157" i="56"/>
  <c r="AB64" i="56"/>
  <c r="AB99" i="56"/>
  <c r="AB35" i="56"/>
  <c r="AB66" i="56"/>
  <c r="AB97" i="56"/>
  <c r="AB49" i="56"/>
  <c r="AB136" i="56"/>
  <c r="AB175" i="56"/>
  <c r="AB130" i="56"/>
  <c r="AB33" i="56"/>
  <c r="AB103" i="56"/>
  <c r="AB3" i="56"/>
  <c r="AB124" i="56"/>
  <c r="AB17" i="56"/>
  <c r="AB173" i="56"/>
  <c r="AB161" i="56"/>
  <c r="AB142" i="56"/>
  <c r="AB108" i="56"/>
  <c r="AB190" i="56"/>
  <c r="AB202" i="56"/>
  <c r="AB166" i="56"/>
  <c r="AB119" i="56"/>
  <c r="AB159" i="56"/>
  <c r="AB146" i="56"/>
  <c r="AB101" i="56"/>
  <c r="AB141" i="56"/>
  <c r="AB188" i="56"/>
  <c r="O509" i="11"/>
  <c r="I8" i="11"/>
  <c r="A509" i="11"/>
  <c r="P11" i="24" l="1"/>
  <c r="P8" i="24"/>
  <c r="P9" i="24"/>
  <c r="P10" i="24"/>
  <c r="P7" i="24"/>
  <c r="P204" i="24"/>
  <c r="P156" i="24"/>
  <c r="P177" i="24"/>
  <c r="P49" i="24"/>
  <c r="P170" i="24"/>
  <c r="P200" i="24"/>
  <c r="P93" i="24"/>
  <c r="P86" i="24"/>
  <c r="P87" i="24"/>
  <c r="P12" i="24"/>
  <c r="P101" i="24"/>
  <c r="P94" i="24"/>
  <c r="P91" i="24"/>
  <c r="P16" i="24"/>
  <c r="P84" i="24"/>
  <c r="P105" i="24"/>
  <c r="P30" i="24"/>
  <c r="P98" i="24"/>
  <c r="P205" i="24"/>
  <c r="P198" i="24"/>
  <c r="P143" i="24"/>
  <c r="P15" i="24"/>
  <c r="P64" i="24"/>
  <c r="P147" i="24"/>
  <c r="P19" i="24"/>
  <c r="P140" i="24"/>
  <c r="P161" i="24"/>
  <c r="P33" i="24"/>
  <c r="P154" i="24"/>
  <c r="P168" i="24"/>
  <c r="P61" i="24"/>
  <c r="P203" i="24"/>
  <c r="P71" i="24"/>
  <c r="P176" i="24"/>
  <c r="P69" i="24"/>
  <c r="P62" i="24"/>
  <c r="P75" i="24"/>
  <c r="P196" i="24"/>
  <c r="P68" i="24"/>
  <c r="P89" i="24"/>
  <c r="P14" i="24"/>
  <c r="P82" i="24"/>
  <c r="P173" i="24"/>
  <c r="P166" i="24"/>
  <c r="P127" i="24"/>
  <c r="P52" i="24"/>
  <c r="P181" i="24"/>
  <c r="P174" i="24"/>
  <c r="P131" i="24"/>
  <c r="P56" i="24"/>
  <c r="P124" i="24"/>
  <c r="P145" i="24"/>
  <c r="P17" i="24"/>
  <c r="P138" i="24"/>
  <c r="P136" i="24"/>
  <c r="P29" i="24"/>
  <c r="P183" i="24"/>
  <c r="P55" i="24"/>
  <c r="P144" i="24"/>
  <c r="P37" i="24"/>
  <c r="P187" i="24"/>
  <c r="P59" i="24"/>
  <c r="P180" i="24"/>
  <c r="P201" i="24"/>
  <c r="P73" i="24"/>
  <c r="P194" i="24"/>
  <c r="P66" i="24"/>
  <c r="P141" i="24"/>
  <c r="P134" i="24"/>
  <c r="P111" i="24"/>
  <c r="P36" i="24"/>
  <c r="P149" i="24"/>
  <c r="P142" i="24"/>
  <c r="P115" i="24"/>
  <c r="P40" i="24"/>
  <c r="P108" i="24"/>
  <c r="P129" i="24"/>
  <c r="P54" i="24"/>
  <c r="P122" i="24"/>
  <c r="P104" i="24"/>
  <c r="P50" i="24"/>
  <c r="P167" i="24"/>
  <c r="P39" i="24"/>
  <c r="P112" i="24"/>
  <c r="P58" i="24"/>
  <c r="P171" i="24"/>
  <c r="P43" i="24"/>
  <c r="P164" i="24"/>
  <c r="P185" i="24"/>
  <c r="P57" i="24"/>
  <c r="P178" i="24"/>
  <c r="P199" i="24"/>
  <c r="P109" i="24"/>
  <c r="P102" i="24"/>
  <c r="P95" i="24"/>
  <c r="P20" i="24"/>
  <c r="P117" i="24"/>
  <c r="P110" i="24"/>
  <c r="P99" i="24"/>
  <c r="P24" i="24"/>
  <c r="P92" i="24"/>
  <c r="P113" i="24"/>
  <c r="P38" i="24"/>
  <c r="P106" i="24"/>
  <c r="P72" i="24"/>
  <c r="P18" i="24"/>
  <c r="P151" i="24"/>
  <c r="P23" i="24"/>
  <c r="P80" i="24"/>
  <c r="P26" i="24"/>
  <c r="P155" i="24"/>
  <c r="P27" i="24"/>
  <c r="P148" i="24"/>
  <c r="P169" i="24"/>
  <c r="P41" i="24"/>
  <c r="P162" i="24"/>
  <c r="P184" i="24"/>
  <c r="P77" i="24"/>
  <c r="P70" i="24"/>
  <c r="P79" i="24"/>
  <c r="P192" i="24"/>
  <c r="P85" i="24"/>
  <c r="P78" i="24"/>
  <c r="P83" i="24"/>
  <c r="P76" i="24"/>
  <c r="P97" i="24"/>
  <c r="P22" i="24"/>
  <c r="P90" i="24"/>
  <c r="P189" i="24"/>
  <c r="P182" i="24"/>
  <c r="P135" i="24"/>
  <c r="P197" i="24"/>
  <c r="P190" i="24"/>
  <c r="P139" i="24"/>
  <c r="P132" i="24"/>
  <c r="P153" i="24"/>
  <c r="P25" i="24"/>
  <c r="P146" i="24"/>
  <c r="P152" i="24"/>
  <c r="P45" i="24"/>
  <c r="P191" i="24"/>
  <c r="P63" i="24"/>
  <c r="P160" i="24"/>
  <c r="P53" i="24"/>
  <c r="P195" i="24"/>
  <c r="P67" i="24"/>
  <c r="P188" i="24"/>
  <c r="P60" i="24"/>
  <c r="P81" i="24"/>
  <c r="P202" i="24"/>
  <c r="P74" i="24"/>
  <c r="P157" i="24"/>
  <c r="P150" i="24"/>
  <c r="P119" i="24"/>
  <c r="P44" i="24"/>
  <c r="P165" i="24"/>
  <c r="P158" i="24"/>
  <c r="P123" i="24"/>
  <c r="P48" i="24"/>
  <c r="P116" i="24"/>
  <c r="P137" i="24"/>
  <c r="P130" i="24"/>
  <c r="P120" i="24"/>
  <c r="P13" i="24"/>
  <c r="P175" i="24"/>
  <c r="P47" i="24"/>
  <c r="P128" i="24"/>
  <c r="P21" i="24"/>
  <c r="P179" i="24"/>
  <c r="P51" i="24"/>
  <c r="P172" i="24"/>
  <c r="P193" i="24"/>
  <c r="P65" i="24"/>
  <c r="P186" i="24"/>
  <c r="P125" i="24"/>
  <c r="P118" i="24"/>
  <c r="P103" i="24"/>
  <c r="P28" i="24"/>
  <c r="P133" i="24"/>
  <c r="P126" i="24"/>
  <c r="P107" i="24"/>
  <c r="P32" i="24"/>
  <c r="P100" i="24"/>
  <c r="P121" i="24"/>
  <c r="P46" i="24"/>
  <c r="P114" i="24"/>
  <c r="P88" i="24"/>
  <c r="P34" i="24"/>
  <c r="P159" i="24"/>
  <c r="P31" i="24"/>
  <c r="P96" i="24"/>
  <c r="P42" i="24"/>
  <c r="P163" i="24"/>
  <c r="P35" i="24"/>
  <c r="AH89" i="13"/>
  <c r="AG89" i="13"/>
  <c r="AH159" i="13"/>
  <c r="AG159" i="13"/>
  <c r="AH94" i="13"/>
  <c r="AG94" i="13"/>
  <c r="AH56" i="13"/>
  <c r="AG56" i="13"/>
  <c r="AG176" i="13"/>
  <c r="AH176" i="13"/>
  <c r="AH202" i="13"/>
  <c r="AG202" i="13"/>
  <c r="AG87" i="13"/>
  <c r="AH87" i="13"/>
  <c r="AH136" i="13"/>
  <c r="AG136" i="13"/>
  <c r="AG40" i="13"/>
  <c r="AH40" i="13"/>
  <c r="AG173" i="13"/>
  <c r="AH173" i="13"/>
  <c r="AH148" i="13"/>
  <c r="AG148" i="13"/>
  <c r="AG139" i="13"/>
  <c r="AH139" i="13"/>
  <c r="AH71" i="13"/>
  <c r="AG71" i="13"/>
  <c r="AH131" i="13"/>
  <c r="AG131" i="13"/>
  <c r="AG125" i="13"/>
  <c r="AH125" i="13"/>
  <c r="AH177" i="13"/>
  <c r="AG177" i="13"/>
  <c r="AH171" i="13"/>
  <c r="AG171" i="13"/>
  <c r="AH198" i="13"/>
  <c r="AG198" i="13"/>
  <c r="AG200" i="13"/>
  <c r="AH200" i="13"/>
  <c r="AH63" i="13"/>
  <c r="AG63" i="13"/>
  <c r="AH169" i="13"/>
  <c r="AG169" i="13"/>
  <c r="AG205" i="13"/>
  <c r="AH205" i="13"/>
  <c r="AH182" i="13"/>
  <c r="AG182" i="13"/>
  <c r="AG31" i="13"/>
  <c r="AH31" i="13"/>
  <c r="AH197" i="13"/>
  <c r="AG197" i="13"/>
  <c r="AH122" i="13"/>
  <c r="AG122" i="13"/>
  <c r="AG39" i="13"/>
  <c r="AH39" i="13"/>
  <c r="AG163" i="13"/>
  <c r="AH163" i="13"/>
  <c r="AH138" i="13"/>
  <c r="AG138" i="13"/>
  <c r="AG66" i="13"/>
  <c r="AH66" i="13"/>
  <c r="AG23" i="13"/>
  <c r="AH23" i="13"/>
  <c r="AH161" i="13"/>
  <c r="AG161" i="13"/>
  <c r="AG91" i="13"/>
  <c r="AH91" i="13"/>
  <c r="AH26" i="13"/>
  <c r="AG26" i="13"/>
  <c r="AG37" i="13"/>
  <c r="AH37" i="13"/>
  <c r="AG184" i="13"/>
  <c r="AH184" i="13"/>
  <c r="AG204" i="13"/>
  <c r="AH204" i="13"/>
  <c r="AG22" i="13"/>
  <c r="AH22" i="13"/>
  <c r="AG124" i="13"/>
  <c r="AH124" i="13"/>
  <c r="AG54" i="13"/>
  <c r="AH54" i="13"/>
  <c r="AH188" i="13"/>
  <c r="AG188" i="13"/>
  <c r="AH108" i="13"/>
  <c r="AG108" i="13"/>
  <c r="AH46" i="13"/>
  <c r="AG46" i="13"/>
  <c r="AB22" i="40"/>
  <c r="AF22" i="40"/>
  <c r="AC22" i="40"/>
  <c r="AA22" i="40"/>
  <c r="AE22" i="40"/>
  <c r="AD22" i="40"/>
  <c r="AB195" i="40"/>
  <c r="AC195" i="40"/>
  <c r="AF195" i="40"/>
  <c r="AE195" i="40"/>
  <c r="AD195" i="40"/>
  <c r="AA195" i="40"/>
  <c r="G68" i="40"/>
  <c r="AD57" i="40"/>
  <c r="AE57" i="40"/>
  <c r="AB57" i="40"/>
  <c r="AC57" i="40"/>
  <c r="AA57" i="40"/>
  <c r="AF57" i="40"/>
  <c r="G145" i="40"/>
  <c r="AC134" i="40"/>
  <c r="AA134" i="40"/>
  <c r="AD134" i="40"/>
  <c r="AF134" i="40"/>
  <c r="AB134" i="40"/>
  <c r="AE134" i="40"/>
  <c r="G96" i="40"/>
  <c r="AD85" i="40"/>
  <c r="AF85" i="40"/>
  <c r="AC85" i="40"/>
  <c r="AE85" i="40"/>
  <c r="AA85" i="40"/>
  <c r="AB85" i="40"/>
  <c r="AA69" i="40"/>
  <c r="AE69" i="40"/>
  <c r="G80" i="40"/>
  <c r="AF69" i="40"/>
  <c r="AC69" i="40"/>
  <c r="AB69" i="40"/>
  <c r="AD69" i="40"/>
  <c r="AC46" i="40"/>
  <c r="AB46" i="40"/>
  <c r="G57" i="40"/>
  <c r="AA46" i="40"/>
  <c r="AF46" i="40"/>
  <c r="AD46" i="40"/>
  <c r="AE46" i="40"/>
  <c r="G77" i="40"/>
  <c r="AE66" i="40"/>
  <c r="AA66" i="40"/>
  <c r="AF66" i="40"/>
  <c r="AB66" i="40"/>
  <c r="AC66" i="40"/>
  <c r="AD66" i="40"/>
  <c r="AE191" i="40"/>
  <c r="AB191" i="40"/>
  <c r="AD191" i="40"/>
  <c r="AC191" i="40"/>
  <c r="AF191" i="40"/>
  <c r="AA191" i="40"/>
  <c r="AF187" i="40"/>
  <c r="AD187" i="40"/>
  <c r="AE187" i="40"/>
  <c r="AA187" i="40"/>
  <c r="AB187" i="40"/>
  <c r="AC187" i="40"/>
  <c r="AA94" i="40"/>
  <c r="G105" i="40"/>
  <c r="AB94" i="40"/>
  <c r="AD94" i="40"/>
  <c r="AF94" i="40"/>
  <c r="AE94" i="40"/>
  <c r="AC94" i="40"/>
  <c r="AA65" i="40"/>
  <c r="AF65" i="40"/>
  <c r="AC65" i="40"/>
  <c r="AE65" i="40"/>
  <c r="AB65" i="40"/>
  <c r="G76" i="40"/>
  <c r="AD65" i="40"/>
  <c r="AF183" i="40"/>
  <c r="AE183" i="40"/>
  <c r="AD183" i="40"/>
  <c r="AB183" i="40"/>
  <c r="AC183" i="40"/>
  <c r="AA183" i="40"/>
  <c r="AB61" i="40"/>
  <c r="AD61" i="40"/>
  <c r="AC61" i="40"/>
  <c r="AE61" i="40"/>
  <c r="AF61" i="40"/>
  <c r="G72" i="40"/>
  <c r="AA61" i="40"/>
  <c r="AB138" i="40"/>
  <c r="AF138" i="40"/>
  <c r="AE138" i="40"/>
  <c r="AD138" i="40"/>
  <c r="AC138" i="40"/>
  <c r="AA138" i="40"/>
  <c r="G149" i="40"/>
  <c r="AA193" i="40"/>
  <c r="AB193" i="40"/>
  <c r="AD193" i="40"/>
  <c r="AF193" i="40"/>
  <c r="AC193" i="40"/>
  <c r="AE193" i="40"/>
  <c r="AF81" i="40"/>
  <c r="AE81" i="40"/>
  <c r="AC81" i="40"/>
  <c r="AD81" i="40"/>
  <c r="G92" i="40"/>
  <c r="AB81" i="40"/>
  <c r="AA81" i="40"/>
  <c r="AE58" i="40"/>
  <c r="AC58" i="40"/>
  <c r="AB58" i="40"/>
  <c r="G69" i="40"/>
  <c r="AD58" i="40"/>
  <c r="AF58" i="40"/>
  <c r="AA58" i="40"/>
  <c r="AA148" i="40"/>
  <c r="AD148" i="40"/>
  <c r="AB148" i="40"/>
  <c r="AE148" i="40"/>
  <c r="AF148" i="40"/>
  <c r="AC148" i="40"/>
  <c r="AC121" i="40"/>
  <c r="AD121" i="40"/>
  <c r="AE121" i="40"/>
  <c r="G132" i="40"/>
  <c r="AA121" i="40"/>
  <c r="AF121" i="40"/>
  <c r="AB121" i="40"/>
  <c r="AF91" i="40"/>
  <c r="G102" i="40"/>
  <c r="AA91" i="40"/>
  <c r="AC91" i="40"/>
  <c r="AD91" i="40"/>
  <c r="AB91" i="40"/>
  <c r="AE91" i="40"/>
  <c r="AA41" i="40"/>
  <c r="AF41" i="40"/>
  <c r="AB41" i="40"/>
  <c r="AE41" i="40"/>
  <c r="G52" i="40"/>
  <c r="AC41" i="40"/>
  <c r="AD41" i="40"/>
  <c r="AF179" i="40"/>
  <c r="AE179" i="40"/>
  <c r="AA179" i="40"/>
  <c r="AD179" i="40"/>
  <c r="AB179" i="40"/>
  <c r="AC179" i="40"/>
  <c r="AB189" i="40"/>
  <c r="AF189" i="40"/>
  <c r="AD189" i="40"/>
  <c r="AA189" i="40"/>
  <c r="AE189" i="40"/>
  <c r="AC189" i="40"/>
  <c r="AA123" i="40"/>
  <c r="AE123" i="40"/>
  <c r="AB123" i="40"/>
  <c r="AD123" i="40"/>
  <c r="G134" i="40"/>
  <c r="AF123" i="40"/>
  <c r="AC123" i="40"/>
  <c r="AA198" i="40"/>
  <c r="AF198" i="40"/>
  <c r="AE198" i="40"/>
  <c r="AB198" i="40"/>
  <c r="AC198" i="40"/>
  <c r="AD198" i="40"/>
  <c r="G75" i="40"/>
  <c r="AD64" i="40"/>
  <c r="AA64" i="40"/>
  <c r="AB64" i="40"/>
  <c r="AC64" i="40"/>
  <c r="AE64" i="40"/>
  <c r="AF64" i="40"/>
  <c r="AF71" i="40"/>
  <c r="AB71" i="40"/>
  <c r="AE71" i="40"/>
  <c r="G82" i="40"/>
  <c r="AC71" i="40"/>
  <c r="AA71" i="40"/>
  <c r="AD71" i="40"/>
  <c r="AA36" i="40"/>
  <c r="AD36" i="40"/>
  <c r="AF36" i="40"/>
  <c r="AB36" i="40"/>
  <c r="AE36" i="40"/>
  <c r="G47" i="40"/>
  <c r="AC36" i="40"/>
  <c r="AF84" i="40"/>
  <c r="G95" i="40"/>
  <c r="AA84" i="40"/>
  <c r="AE84" i="40"/>
  <c r="AB84" i="40"/>
  <c r="AC84" i="40"/>
  <c r="AD84" i="40"/>
  <c r="AB86" i="40"/>
  <c r="AE86" i="40"/>
  <c r="AF86" i="40"/>
  <c r="AC86" i="40"/>
  <c r="AD86" i="40"/>
  <c r="G97" i="40"/>
  <c r="AA86" i="40"/>
  <c r="AF120" i="40"/>
  <c r="AC120" i="40"/>
  <c r="AE120" i="40"/>
  <c r="AD120" i="40"/>
  <c r="G131" i="40"/>
  <c r="AA120" i="40"/>
  <c r="AB120" i="40"/>
  <c r="AC157" i="40"/>
  <c r="AD157" i="40"/>
  <c r="AF157" i="40"/>
  <c r="AA157" i="40"/>
  <c r="AB157" i="40"/>
  <c r="AE157" i="40"/>
  <c r="AA149" i="40"/>
  <c r="AC149" i="40"/>
  <c r="AD149" i="40"/>
  <c r="AF149" i="40"/>
  <c r="AB149" i="40"/>
  <c r="AE149" i="40"/>
  <c r="AF11" i="40"/>
  <c r="AD11" i="40"/>
  <c r="AE11" i="40"/>
  <c r="AC11" i="40"/>
  <c r="AA11" i="40"/>
  <c r="AB11" i="40"/>
  <c r="AF73" i="40"/>
  <c r="AC73" i="40"/>
  <c r="AA73" i="40"/>
  <c r="G84" i="40"/>
  <c r="AB73" i="40"/>
  <c r="AE73" i="40"/>
  <c r="AD73" i="40"/>
  <c r="AC17" i="40"/>
  <c r="AF17" i="40"/>
  <c r="AA17" i="40"/>
  <c r="AB17" i="40"/>
  <c r="AE17" i="40"/>
  <c r="AD17" i="40"/>
  <c r="AA72" i="40"/>
  <c r="AF72" i="40"/>
  <c r="AB72" i="40"/>
  <c r="AD72" i="40"/>
  <c r="AE72" i="40"/>
  <c r="AC72" i="40"/>
  <c r="G83" i="40"/>
  <c r="G65" i="40"/>
  <c r="AD54" i="40"/>
  <c r="AC54" i="40"/>
  <c r="AE54" i="40"/>
  <c r="AF54" i="40"/>
  <c r="AA54" i="40"/>
  <c r="AB54" i="40"/>
  <c r="AC117" i="40"/>
  <c r="AD117" i="40"/>
  <c r="AB117" i="40"/>
  <c r="G128" i="40"/>
  <c r="AA117" i="40"/>
  <c r="AE117" i="40"/>
  <c r="AF117" i="40"/>
  <c r="AF146" i="40"/>
  <c r="AD146" i="40"/>
  <c r="AC146" i="40"/>
  <c r="AA146" i="40"/>
  <c r="AB146" i="40"/>
  <c r="AE146" i="40"/>
  <c r="AF98" i="40"/>
  <c r="G109" i="40"/>
  <c r="AC98" i="40"/>
  <c r="AE98" i="40"/>
  <c r="AB98" i="40"/>
  <c r="AA98" i="40"/>
  <c r="AD98" i="40"/>
  <c r="AC28" i="40"/>
  <c r="AA28" i="40"/>
  <c r="AE28" i="40"/>
  <c r="G39" i="40"/>
  <c r="AD28" i="40"/>
  <c r="AF28" i="40"/>
  <c r="AB28" i="40"/>
  <c r="AA180" i="40"/>
  <c r="AC180" i="40"/>
  <c r="AB180" i="40"/>
  <c r="AE180" i="40"/>
  <c r="AF180" i="40"/>
  <c r="AD180" i="40"/>
  <c r="AC140" i="40"/>
  <c r="AA140" i="40"/>
  <c r="AB140" i="40"/>
  <c r="AD140" i="40"/>
  <c r="AE140" i="40"/>
  <c r="G151" i="40"/>
  <c r="AF140" i="40"/>
  <c r="AC77" i="40"/>
  <c r="AD77" i="40"/>
  <c r="AA77" i="40"/>
  <c r="AF77" i="40"/>
  <c r="G88" i="40"/>
  <c r="AE77" i="40"/>
  <c r="AB77" i="40"/>
  <c r="AB52" i="40"/>
  <c r="AA52" i="40"/>
  <c r="AE52" i="40"/>
  <c r="AC52" i="40"/>
  <c r="AF52" i="40"/>
  <c r="G63" i="40"/>
  <c r="AD52" i="40"/>
  <c r="G62" i="40"/>
  <c r="AD51" i="40"/>
  <c r="AF51" i="40"/>
  <c r="AC51" i="40"/>
  <c r="AA51" i="40"/>
  <c r="AE51" i="40"/>
  <c r="AB51" i="40"/>
  <c r="AA106" i="40"/>
  <c r="AC106" i="40"/>
  <c r="G117" i="40"/>
  <c r="AE106" i="40"/>
  <c r="AF106" i="40"/>
  <c r="AB106" i="40"/>
  <c r="AD106" i="40"/>
  <c r="AB163" i="40"/>
  <c r="AF163" i="40"/>
  <c r="AD163" i="40"/>
  <c r="AC163" i="40"/>
  <c r="AE163" i="40"/>
  <c r="AA163" i="40"/>
  <c r="AE133" i="40"/>
  <c r="AC133" i="40"/>
  <c r="AA133" i="40"/>
  <c r="AF133" i="40"/>
  <c r="AB133" i="40"/>
  <c r="AD133" i="40"/>
  <c r="G144" i="40"/>
  <c r="AB14" i="40"/>
  <c r="AA14" i="40"/>
  <c r="AE14" i="40"/>
  <c r="AF14" i="40"/>
  <c r="AC14" i="40"/>
  <c r="AD14" i="40"/>
  <c r="AC171" i="40"/>
  <c r="AD171" i="40"/>
  <c r="AF171" i="40"/>
  <c r="AA171" i="40"/>
  <c r="AB171" i="40"/>
  <c r="AE171" i="40"/>
  <c r="G148" i="40"/>
  <c r="AA137" i="40"/>
  <c r="AB137" i="40"/>
  <c r="AE137" i="40"/>
  <c r="AC137" i="40"/>
  <c r="AF137" i="40"/>
  <c r="AD137" i="40"/>
  <c r="AE196" i="40"/>
  <c r="AF196" i="40"/>
  <c r="AB196" i="40"/>
  <c r="AC196" i="40"/>
  <c r="AD196" i="40"/>
  <c r="AA196" i="40"/>
  <c r="AB27" i="40"/>
  <c r="G38" i="40"/>
  <c r="AF27" i="40"/>
  <c r="AD27" i="40"/>
  <c r="AC27" i="40"/>
  <c r="AA27" i="40"/>
  <c r="AE27" i="40"/>
  <c r="AC7" i="40"/>
  <c r="AD7" i="40"/>
  <c r="AB7" i="40"/>
  <c r="AE7" i="40"/>
  <c r="AF7" i="40"/>
  <c r="AA7" i="40"/>
  <c r="AD5" i="40"/>
  <c r="AB5" i="40"/>
  <c r="AE5" i="40"/>
  <c r="AC5" i="40"/>
  <c r="AA5" i="40"/>
  <c r="AF5" i="40"/>
  <c r="AA197" i="40"/>
  <c r="AD197" i="40"/>
  <c r="AE197" i="40"/>
  <c r="AB197" i="40"/>
  <c r="AF197" i="40"/>
  <c r="AC197" i="40"/>
  <c r="AF35" i="40"/>
  <c r="AD35" i="40"/>
  <c r="AA35" i="40"/>
  <c r="AC35" i="40"/>
  <c r="AB35" i="40"/>
  <c r="G46" i="40"/>
  <c r="AE35" i="40"/>
  <c r="G79" i="40"/>
  <c r="AF68" i="40"/>
  <c r="AA68" i="40"/>
  <c r="AB68" i="40"/>
  <c r="AC68" i="40"/>
  <c r="AD68" i="40"/>
  <c r="AE68" i="40"/>
  <c r="AF186" i="40"/>
  <c r="AC186" i="40"/>
  <c r="AE186" i="40"/>
  <c r="AB186" i="40"/>
  <c r="AA186" i="40"/>
  <c r="AD186" i="40"/>
  <c r="AB99" i="40"/>
  <c r="AA99" i="40"/>
  <c r="AE99" i="40"/>
  <c r="AC99" i="40"/>
  <c r="G110" i="40"/>
  <c r="AF99" i="40"/>
  <c r="AD99" i="40"/>
  <c r="AE131" i="40"/>
  <c r="AD131" i="40"/>
  <c r="AB131" i="40"/>
  <c r="AF131" i="40"/>
  <c r="AA131" i="40"/>
  <c r="AC131" i="40"/>
  <c r="G142" i="40"/>
  <c r="G153" i="40"/>
  <c r="AA142" i="40"/>
  <c r="AF142" i="40"/>
  <c r="AB142" i="40"/>
  <c r="AE142" i="40"/>
  <c r="AC142" i="40"/>
  <c r="AD142" i="40"/>
  <c r="AA164" i="40"/>
  <c r="AD164" i="40"/>
  <c r="AC164" i="40"/>
  <c r="AF164" i="40"/>
  <c r="AE164" i="40"/>
  <c r="AB164" i="40"/>
  <c r="AB153" i="40"/>
  <c r="AF153" i="40"/>
  <c r="AA153" i="40"/>
  <c r="AE153" i="40"/>
  <c r="AD153" i="40"/>
  <c r="AC153" i="40"/>
  <c r="AE18" i="40"/>
  <c r="AD18" i="40"/>
  <c r="AB18" i="40"/>
  <c r="AA18" i="40"/>
  <c r="AC18" i="40"/>
  <c r="AF18" i="40"/>
  <c r="AF30" i="40"/>
  <c r="AC30" i="40"/>
  <c r="AE30" i="40"/>
  <c r="AB30" i="40"/>
  <c r="AA30" i="40"/>
  <c r="G41" i="40"/>
  <c r="AD30" i="40"/>
  <c r="AB103" i="40"/>
  <c r="G114" i="40"/>
  <c r="AC103" i="40"/>
  <c r="AA103" i="40"/>
  <c r="AE103" i="40"/>
  <c r="AD103" i="40"/>
  <c r="AF103" i="40"/>
  <c r="AC21" i="40"/>
  <c r="AA21" i="40"/>
  <c r="AF21" i="40"/>
  <c r="AE21" i="40"/>
  <c r="AD21" i="40"/>
  <c r="AB21" i="40"/>
  <c r="AF6" i="40"/>
  <c r="AC6" i="40"/>
  <c r="AB6" i="40"/>
  <c r="AE6" i="40"/>
  <c r="AD6" i="40"/>
  <c r="AA6" i="40"/>
  <c r="AA12" i="40"/>
  <c r="AC12" i="40"/>
  <c r="AE12" i="40"/>
  <c r="AB12" i="40"/>
  <c r="AF12" i="40"/>
  <c r="AD12" i="40"/>
  <c r="AA188" i="40"/>
  <c r="AD188" i="40"/>
  <c r="AC188" i="40"/>
  <c r="AF188" i="40"/>
  <c r="AE188" i="40"/>
  <c r="AB188" i="40"/>
  <c r="AC55" i="40"/>
  <c r="AA55" i="40"/>
  <c r="AB55" i="40"/>
  <c r="G66" i="40"/>
  <c r="AF55" i="40"/>
  <c r="AE55" i="40"/>
  <c r="AD55" i="40"/>
  <c r="AC96" i="40"/>
  <c r="AA96" i="40"/>
  <c r="G107" i="40"/>
  <c r="AD96" i="40"/>
  <c r="AE96" i="40"/>
  <c r="AF96" i="40"/>
  <c r="AB96" i="40"/>
  <c r="AE160" i="40"/>
  <c r="AD160" i="40"/>
  <c r="AF160" i="40"/>
  <c r="AB160" i="40"/>
  <c r="AC160" i="40"/>
  <c r="AA160" i="40"/>
  <c r="AA173" i="40"/>
  <c r="AB173" i="40"/>
  <c r="AD173" i="40"/>
  <c r="AE173" i="40"/>
  <c r="AC173" i="40"/>
  <c r="AF173" i="40"/>
  <c r="AC192" i="40"/>
  <c r="AE192" i="40"/>
  <c r="AB192" i="40"/>
  <c r="AA192" i="40"/>
  <c r="AF192" i="40"/>
  <c r="AD192" i="40"/>
  <c r="AF33" i="40"/>
  <c r="G44" i="40"/>
  <c r="AC33" i="40"/>
  <c r="AA33" i="40"/>
  <c r="AE33" i="40"/>
  <c r="AB33" i="40"/>
  <c r="AD33" i="40"/>
  <c r="AF199" i="40"/>
  <c r="AB199" i="40"/>
  <c r="AA199" i="40"/>
  <c r="AC199" i="40"/>
  <c r="AD199" i="40"/>
  <c r="AE199" i="40"/>
  <c r="AA102" i="40"/>
  <c r="G113" i="40"/>
  <c r="AE102" i="40"/>
  <c r="AF102" i="40"/>
  <c r="AB102" i="40"/>
  <c r="AD102" i="40"/>
  <c r="AC102" i="40"/>
  <c r="AB45" i="40"/>
  <c r="AA45" i="40"/>
  <c r="AE45" i="40"/>
  <c r="AD45" i="40"/>
  <c r="AC45" i="40"/>
  <c r="AF45" i="40"/>
  <c r="G56" i="40"/>
  <c r="AC93" i="40"/>
  <c r="AE93" i="40"/>
  <c r="AB93" i="40"/>
  <c r="AF93" i="40"/>
  <c r="G104" i="40"/>
  <c r="AD93" i="40"/>
  <c r="AA93" i="40"/>
  <c r="AA95" i="40"/>
  <c r="G106" i="40"/>
  <c r="AB95" i="40"/>
  <c r="AC95" i="40"/>
  <c r="AF95" i="40"/>
  <c r="AE95" i="40"/>
  <c r="AD95" i="40"/>
  <c r="AE136" i="40"/>
  <c r="AD136" i="40"/>
  <c r="AA136" i="40"/>
  <c r="AF136" i="40"/>
  <c r="G147" i="40"/>
  <c r="AB136" i="40"/>
  <c r="AC136" i="40"/>
  <c r="AA78" i="40"/>
  <c r="G89" i="40"/>
  <c r="AF78" i="40"/>
  <c r="AC78" i="40"/>
  <c r="AB78" i="40"/>
  <c r="AE78" i="40"/>
  <c r="AD78" i="40"/>
  <c r="AA32" i="40"/>
  <c r="AE32" i="40"/>
  <c r="AB32" i="40"/>
  <c r="AC32" i="40"/>
  <c r="AF32" i="40"/>
  <c r="G43" i="40"/>
  <c r="AD32" i="40"/>
  <c r="AA49" i="40"/>
  <c r="AB49" i="40"/>
  <c r="AE49" i="40"/>
  <c r="AC49" i="40"/>
  <c r="G60" i="40"/>
  <c r="AF49" i="40"/>
  <c r="AD49" i="40"/>
  <c r="AB24" i="40"/>
  <c r="AD24" i="40"/>
  <c r="AE24" i="40"/>
  <c r="AC24" i="40"/>
  <c r="AF24" i="40"/>
  <c r="AA24" i="40"/>
  <c r="AB174" i="40"/>
  <c r="AE174" i="40"/>
  <c r="AA174" i="40"/>
  <c r="AF174" i="40"/>
  <c r="AD174" i="40"/>
  <c r="AC174" i="40"/>
  <c r="AA104" i="40"/>
  <c r="AF104" i="40"/>
  <c r="AE104" i="40"/>
  <c r="AB104" i="40"/>
  <c r="G115" i="40"/>
  <c r="AD104" i="40"/>
  <c r="AC104" i="40"/>
  <c r="AC62" i="40"/>
  <c r="AF62" i="40"/>
  <c r="G73" i="40"/>
  <c r="AE62" i="40"/>
  <c r="AB62" i="40"/>
  <c r="AA62" i="40"/>
  <c r="AD62" i="40"/>
  <c r="AB19" i="40"/>
  <c r="AC19" i="40"/>
  <c r="AE19" i="40"/>
  <c r="AA19" i="40"/>
  <c r="AD19" i="40"/>
  <c r="AF19" i="40"/>
  <c r="AE16" i="40"/>
  <c r="AB16" i="40"/>
  <c r="AD16" i="40"/>
  <c r="AF16" i="40"/>
  <c r="AA16" i="40"/>
  <c r="AC16" i="40"/>
  <c r="AE167" i="40"/>
  <c r="AD167" i="40"/>
  <c r="AA167" i="40"/>
  <c r="AF167" i="40"/>
  <c r="AB167" i="40"/>
  <c r="AC167" i="40"/>
  <c r="AB8" i="40"/>
  <c r="AF8" i="40"/>
  <c r="AD8" i="40"/>
  <c r="AA8" i="40"/>
  <c r="AC8" i="40"/>
  <c r="AE8" i="40"/>
  <c r="AE25" i="40"/>
  <c r="AD25" i="40"/>
  <c r="AA25" i="40"/>
  <c r="AC25" i="40"/>
  <c r="AB25" i="40"/>
  <c r="AF25" i="40"/>
  <c r="AC166" i="40"/>
  <c r="AE166" i="40"/>
  <c r="AD166" i="40"/>
  <c r="AF166" i="40"/>
  <c r="AB166" i="40"/>
  <c r="AA166" i="40"/>
  <c r="AH113" i="13"/>
  <c r="AG113" i="13"/>
  <c r="AG76" i="13"/>
  <c r="AH76" i="13"/>
  <c r="AH183" i="13"/>
  <c r="AG183" i="13"/>
  <c r="AG152" i="13"/>
  <c r="AH152" i="13"/>
  <c r="AG107" i="13"/>
  <c r="AH107" i="13"/>
  <c r="AH156" i="13"/>
  <c r="AG156" i="13"/>
  <c r="AG115" i="13"/>
  <c r="AH115" i="13"/>
  <c r="AH153" i="13"/>
  <c r="AG153" i="13"/>
  <c r="AH196" i="13"/>
  <c r="AG196" i="13"/>
  <c r="AG70" i="13"/>
  <c r="AH70" i="13"/>
  <c r="AH29" i="13"/>
  <c r="AG29" i="13"/>
  <c r="AH160" i="13"/>
  <c r="AG160" i="13"/>
  <c r="AH199" i="13"/>
  <c r="AG199" i="13"/>
  <c r="AH82" i="13"/>
  <c r="AG82" i="13"/>
  <c r="AH84" i="13"/>
  <c r="AG84" i="13"/>
  <c r="AG170" i="13"/>
  <c r="AH170" i="13"/>
  <c r="AG195" i="13"/>
  <c r="AH195" i="13"/>
  <c r="AG48" i="13"/>
  <c r="AH48" i="13"/>
  <c r="AG106" i="13"/>
  <c r="AH106" i="13"/>
  <c r="AH137" i="13"/>
  <c r="AG137" i="13"/>
  <c r="AG191" i="13"/>
  <c r="AH191" i="13"/>
  <c r="AH77" i="13"/>
  <c r="AG77" i="13"/>
  <c r="AH133" i="13"/>
  <c r="AG133" i="13"/>
  <c r="AG80" i="13"/>
  <c r="AH80" i="13"/>
  <c r="AG24" i="13"/>
  <c r="AH24" i="13"/>
  <c r="AG109" i="13"/>
  <c r="AH109" i="13"/>
  <c r="AG128" i="13"/>
  <c r="AH128" i="13"/>
  <c r="AH114" i="13"/>
  <c r="AG114" i="13"/>
  <c r="AH150" i="13"/>
  <c r="AG150" i="13"/>
  <c r="AG116" i="13"/>
  <c r="AH116" i="13"/>
  <c r="AG50" i="13"/>
  <c r="AH50" i="13"/>
  <c r="AH38" i="13"/>
  <c r="AG38" i="13"/>
  <c r="AH146" i="13"/>
  <c r="AG146" i="13"/>
  <c r="AH96" i="13"/>
  <c r="AG96" i="13"/>
  <c r="AH36" i="13"/>
  <c r="AG36" i="13"/>
  <c r="AH165" i="13"/>
  <c r="AG165" i="13"/>
  <c r="AG185" i="13"/>
  <c r="AH185" i="13"/>
  <c r="AH57" i="13"/>
  <c r="AG57" i="13"/>
  <c r="AH126" i="13"/>
  <c r="AG126" i="13"/>
  <c r="AG179" i="13"/>
  <c r="AH179" i="13"/>
  <c r="AH127" i="13"/>
  <c r="AG127" i="13"/>
  <c r="AG130" i="13"/>
  <c r="AH130" i="13"/>
  <c r="AH141" i="13"/>
  <c r="AG141" i="13"/>
  <c r="B506" i="11"/>
  <c r="B493" i="11"/>
  <c r="AG111" i="13"/>
  <c r="AH111" i="13"/>
  <c r="AH120" i="13"/>
  <c r="AG120" i="13"/>
  <c r="AH58" i="13"/>
  <c r="AG58" i="13"/>
  <c r="AG151" i="13"/>
  <c r="AH151" i="13"/>
  <c r="AG187" i="13"/>
  <c r="AH187" i="13"/>
  <c r="AG134" i="13"/>
  <c r="AH134" i="13"/>
  <c r="AH194" i="13"/>
  <c r="AG194" i="13"/>
  <c r="AH43" i="13"/>
  <c r="AG43" i="13"/>
  <c r="AG110" i="13"/>
  <c r="AH110" i="13"/>
  <c r="AG21" i="13"/>
  <c r="AH21" i="13"/>
  <c r="AG52" i="13"/>
  <c r="AH52" i="13"/>
  <c r="AH162" i="13"/>
  <c r="AG162" i="13"/>
  <c r="AG35" i="13"/>
  <c r="AH35" i="13"/>
  <c r="AH189" i="13"/>
  <c r="AG189" i="13"/>
  <c r="AH42" i="13"/>
  <c r="AG42" i="13"/>
  <c r="AG44" i="13"/>
  <c r="AH44" i="13"/>
  <c r="AH192" i="13"/>
  <c r="AG192" i="13"/>
  <c r="AH105" i="13"/>
  <c r="AG105" i="13"/>
  <c r="AG168" i="13"/>
  <c r="AH168" i="13"/>
  <c r="AG97" i="13"/>
  <c r="AH97" i="13"/>
  <c r="AG33" i="13"/>
  <c r="AH33" i="13"/>
  <c r="AH73" i="13"/>
  <c r="AG73" i="13"/>
  <c r="AG74" i="13"/>
  <c r="AH74" i="13"/>
  <c r="AG100" i="13"/>
  <c r="AH100" i="13"/>
  <c r="AG147" i="13"/>
  <c r="AH147" i="13"/>
  <c r="AG75" i="13"/>
  <c r="AH75" i="13"/>
  <c r="AH154" i="13"/>
  <c r="AG154" i="13"/>
  <c r="AG72" i="13"/>
  <c r="AH72" i="13"/>
  <c r="AH103" i="13"/>
  <c r="AG103" i="13"/>
  <c r="AG27" i="13"/>
  <c r="AH27" i="13"/>
  <c r="AG190" i="13"/>
  <c r="AH190" i="13"/>
  <c r="AG145" i="13"/>
  <c r="AH145" i="13"/>
  <c r="AG178" i="13"/>
  <c r="AH178" i="13"/>
  <c r="AG180" i="13"/>
  <c r="AH180" i="13"/>
  <c r="AG193" i="13"/>
  <c r="AH193" i="13"/>
  <c r="AG64" i="13"/>
  <c r="AH64" i="13"/>
  <c r="AG59" i="13"/>
  <c r="AH59" i="13"/>
  <c r="AG49" i="13"/>
  <c r="AH49" i="13"/>
  <c r="AG149" i="13"/>
  <c r="AH149" i="13"/>
  <c r="AG157" i="13"/>
  <c r="AH157" i="13"/>
  <c r="AG129" i="13"/>
  <c r="AH129" i="13"/>
  <c r="AG119" i="13"/>
  <c r="AH119" i="13"/>
  <c r="AG92" i="13"/>
  <c r="AH92" i="13"/>
  <c r="AH102" i="13"/>
  <c r="AG102" i="13"/>
  <c r="AH172" i="13"/>
  <c r="AG172" i="13"/>
  <c r="AG30" i="13"/>
  <c r="AH30" i="13"/>
  <c r="AG104" i="13"/>
  <c r="AH104" i="13"/>
  <c r="AH132" i="13"/>
  <c r="AG132" i="13"/>
  <c r="AH144" i="13"/>
  <c r="AG144" i="13"/>
  <c r="AH28" i="13"/>
  <c r="AG28" i="13"/>
  <c r="AH207" i="13"/>
  <c r="AG207" i="13"/>
  <c r="G59" i="40"/>
  <c r="AA48" i="40"/>
  <c r="AF48" i="40"/>
  <c r="AE48" i="40"/>
  <c r="AC48" i="40"/>
  <c r="AB48" i="40"/>
  <c r="AD48" i="40"/>
  <c r="AB40" i="40"/>
  <c r="G51" i="40"/>
  <c r="AE40" i="40"/>
  <c r="AD40" i="40"/>
  <c r="AC40" i="40"/>
  <c r="AA40" i="40"/>
  <c r="AF40" i="40"/>
  <c r="AA200" i="40"/>
  <c r="AC200" i="40"/>
  <c r="AD200" i="40"/>
  <c r="AB200" i="40"/>
  <c r="AF200" i="40"/>
  <c r="AE200" i="40"/>
  <c r="AA15" i="40"/>
  <c r="AD15" i="40"/>
  <c r="AC15" i="40"/>
  <c r="AB15" i="40"/>
  <c r="AF15" i="40"/>
  <c r="AE15" i="40"/>
  <c r="AC20" i="40"/>
  <c r="AA20" i="40"/>
  <c r="AE20" i="40"/>
  <c r="AB20" i="40"/>
  <c r="AD20" i="40"/>
  <c r="AF20" i="40"/>
  <c r="AC114" i="40"/>
  <c r="AB114" i="40"/>
  <c r="G125" i="40"/>
  <c r="AF114" i="40"/>
  <c r="AA114" i="40"/>
  <c r="AD114" i="40"/>
  <c r="AE114" i="40"/>
  <c r="AC23" i="40"/>
  <c r="AD23" i="40"/>
  <c r="AB23" i="40"/>
  <c r="AF23" i="40"/>
  <c r="AE23" i="40"/>
  <c r="AA23" i="40"/>
  <c r="AE176" i="40"/>
  <c r="AF176" i="40"/>
  <c r="AB176" i="40"/>
  <c r="AA176" i="40"/>
  <c r="AD176" i="40"/>
  <c r="AC176" i="40"/>
  <c r="AB132" i="40"/>
  <c r="G143" i="40"/>
  <c r="AA132" i="40"/>
  <c r="AD132" i="40"/>
  <c r="AF132" i="40"/>
  <c r="AC132" i="40"/>
  <c r="AE132" i="40"/>
  <c r="AF126" i="40"/>
  <c r="AD126" i="40"/>
  <c r="AE126" i="40"/>
  <c r="AA126" i="40"/>
  <c r="AB126" i="40"/>
  <c r="AC126" i="40"/>
  <c r="G137" i="40"/>
  <c r="AC3" i="40"/>
  <c r="AD3" i="40"/>
  <c r="AF3" i="40"/>
  <c r="AB3" i="40"/>
  <c r="AA3" i="40"/>
  <c r="AE3" i="40"/>
  <c r="AC162" i="40"/>
  <c r="AE162" i="40"/>
  <c r="AD162" i="40"/>
  <c r="AA162" i="40"/>
  <c r="AF162" i="40"/>
  <c r="AB162" i="40"/>
  <c r="AA111" i="40"/>
  <c r="AB111" i="40"/>
  <c r="AC111" i="40"/>
  <c r="AD111" i="40"/>
  <c r="G122" i="40"/>
  <c r="AF111" i="40"/>
  <c r="AE111" i="40"/>
  <c r="AA184" i="40"/>
  <c r="AE184" i="40"/>
  <c r="AF184" i="40"/>
  <c r="AC184" i="40"/>
  <c r="AB184" i="40"/>
  <c r="AD184" i="40"/>
  <c r="AB154" i="40"/>
  <c r="AA154" i="40"/>
  <c r="AC154" i="40"/>
  <c r="AE154" i="40"/>
  <c r="AF154" i="40"/>
  <c r="AD154" i="40"/>
  <c r="AB175" i="40"/>
  <c r="AA175" i="40"/>
  <c r="AE175" i="40"/>
  <c r="AD175" i="40"/>
  <c r="AF175" i="40"/>
  <c r="AC175" i="40"/>
  <c r="AB130" i="40"/>
  <c r="AD130" i="40"/>
  <c r="AC130" i="40"/>
  <c r="AE130" i="40"/>
  <c r="AA130" i="40"/>
  <c r="AF130" i="40"/>
  <c r="G141" i="40"/>
  <c r="AC168" i="40"/>
  <c r="AE168" i="40"/>
  <c r="AA168" i="40"/>
  <c r="AB168" i="40"/>
  <c r="AF168" i="40"/>
  <c r="AD168" i="40"/>
  <c r="AB185" i="40"/>
  <c r="AD185" i="40"/>
  <c r="AC185" i="40"/>
  <c r="AE185" i="40"/>
  <c r="AF185" i="40"/>
  <c r="AA185" i="40"/>
  <c r="AF88" i="40"/>
  <c r="AB88" i="40"/>
  <c r="AA88" i="40"/>
  <c r="AE88" i="40"/>
  <c r="AD88" i="40"/>
  <c r="AC88" i="40"/>
  <c r="G99" i="40"/>
  <c r="AE34" i="40"/>
  <c r="G45" i="40"/>
  <c r="AF34" i="40"/>
  <c r="AD34" i="40"/>
  <c r="AA34" i="40"/>
  <c r="AB34" i="40"/>
  <c r="AC34" i="40"/>
  <c r="AB67" i="40"/>
  <c r="AF67" i="40"/>
  <c r="AE67" i="40"/>
  <c r="AA67" i="40"/>
  <c r="AD67" i="40"/>
  <c r="AC67" i="40"/>
  <c r="G78" i="40"/>
  <c r="AA70" i="40"/>
  <c r="AC70" i="40"/>
  <c r="AE70" i="40"/>
  <c r="AB70" i="40"/>
  <c r="AF70" i="40"/>
  <c r="G81" i="40"/>
  <c r="AD70" i="40"/>
  <c r="AF165" i="40"/>
  <c r="AA165" i="40"/>
  <c r="AD165" i="40"/>
  <c r="AB165" i="40"/>
  <c r="AE165" i="40"/>
  <c r="AC165" i="40"/>
  <c r="AF97" i="40"/>
  <c r="AD97" i="40"/>
  <c r="AA97" i="40"/>
  <c r="AC97" i="40"/>
  <c r="AE97" i="40"/>
  <c r="AB97" i="40"/>
  <c r="G108" i="40"/>
  <c r="AE26" i="40"/>
  <c r="AD26" i="40"/>
  <c r="AB26" i="40"/>
  <c r="G37" i="40"/>
  <c r="AF26" i="40"/>
  <c r="AA26" i="40"/>
  <c r="AC26" i="40"/>
  <c r="AC139" i="40"/>
  <c r="AB139" i="40"/>
  <c r="G150" i="40"/>
  <c r="AE139" i="40"/>
  <c r="AA139" i="40"/>
  <c r="AF139" i="40"/>
  <c r="AD139" i="40"/>
  <c r="AB92" i="40"/>
  <c r="G103" i="40"/>
  <c r="AE92" i="40"/>
  <c r="AA92" i="40"/>
  <c r="AD92" i="40"/>
  <c r="AF92" i="40"/>
  <c r="AC92" i="40"/>
  <c r="G112" i="40"/>
  <c r="AA101" i="40"/>
  <c r="AF101" i="40"/>
  <c r="AD101" i="40"/>
  <c r="AE101" i="40"/>
  <c r="AB101" i="40"/>
  <c r="AC101" i="40"/>
  <c r="AF13" i="40"/>
  <c r="AA13" i="40"/>
  <c r="AB13" i="40"/>
  <c r="AE13" i="40"/>
  <c r="AC13" i="40"/>
  <c r="AD13" i="40"/>
  <c r="AC129" i="40"/>
  <c r="AD129" i="40"/>
  <c r="G140" i="40"/>
  <c r="AF129" i="40"/>
  <c r="AA129" i="40"/>
  <c r="AB129" i="40"/>
  <c r="AE129" i="40"/>
  <c r="G136" i="40"/>
  <c r="AD125" i="40"/>
  <c r="AA125" i="40"/>
  <c r="AC125" i="40"/>
  <c r="AB125" i="40"/>
  <c r="AE125" i="40"/>
  <c r="AF125" i="40"/>
  <c r="AF79" i="40"/>
  <c r="G90" i="40"/>
  <c r="AE79" i="40"/>
  <c r="AA79" i="40"/>
  <c r="AD79" i="40"/>
  <c r="AB79" i="40"/>
  <c r="AC79" i="40"/>
  <c r="AC116" i="40"/>
  <c r="AB116" i="40"/>
  <c r="G127" i="40"/>
  <c r="AE116" i="40"/>
  <c r="AA116" i="40"/>
  <c r="AF116" i="40"/>
  <c r="AD116" i="40"/>
  <c r="AC44" i="40"/>
  <c r="AB44" i="40"/>
  <c r="AF44" i="40"/>
  <c r="AE44" i="40"/>
  <c r="G55" i="40"/>
  <c r="AA44" i="40"/>
  <c r="AD44" i="40"/>
  <c r="AF10" i="40"/>
  <c r="AD10" i="40"/>
  <c r="AB10" i="40"/>
  <c r="AC10" i="40"/>
  <c r="AA10" i="40"/>
  <c r="AE10" i="40"/>
  <c r="AA159" i="40"/>
  <c r="AF159" i="40"/>
  <c r="AD159" i="40"/>
  <c r="AC159" i="40"/>
  <c r="AB159" i="40"/>
  <c r="AE159" i="40"/>
  <c r="AC110" i="40"/>
  <c r="AD110" i="40"/>
  <c r="G121" i="40"/>
  <c r="AA110" i="40"/>
  <c r="AE110" i="40"/>
  <c r="AF110" i="40"/>
  <c r="AB110" i="40"/>
  <c r="AF158" i="40"/>
  <c r="AA158" i="40"/>
  <c r="AE158" i="40"/>
  <c r="AC158" i="40"/>
  <c r="AB158" i="40"/>
  <c r="AD158" i="40"/>
  <c r="AA59" i="40"/>
  <c r="G70" i="40"/>
  <c r="AF59" i="40"/>
  <c r="AB59" i="40"/>
  <c r="AD59" i="40"/>
  <c r="AE59" i="40"/>
  <c r="AC59" i="40"/>
  <c r="AA9" i="40"/>
  <c r="AD9" i="40"/>
  <c r="AE9" i="40"/>
  <c r="AC9" i="40"/>
  <c r="AF9" i="40"/>
  <c r="AB9" i="40"/>
  <c r="AF80" i="40"/>
  <c r="G91" i="40"/>
  <c r="AE80" i="40"/>
  <c r="AB80" i="40"/>
  <c r="AA80" i="40"/>
  <c r="AC80" i="40"/>
  <c r="AD80" i="40"/>
  <c r="AC31" i="40"/>
  <c r="AE31" i="40"/>
  <c r="AA31" i="40"/>
  <c r="AD31" i="40"/>
  <c r="AB31" i="40"/>
  <c r="AF31" i="40"/>
  <c r="G42" i="40"/>
  <c r="AF177" i="40"/>
  <c r="AD177" i="40"/>
  <c r="AC177" i="40"/>
  <c r="AA177" i="40"/>
  <c r="AB177" i="40"/>
  <c r="AE177" i="40"/>
  <c r="AA178" i="40"/>
  <c r="AD178" i="40"/>
  <c r="AE178" i="40"/>
  <c r="AB178" i="40"/>
  <c r="AC178" i="40"/>
  <c r="AF178" i="40"/>
  <c r="AF156" i="40"/>
  <c r="AC156" i="40"/>
  <c r="AD156" i="40"/>
  <c r="AB156" i="40"/>
  <c r="AA156" i="40"/>
  <c r="AE156" i="40"/>
  <c r="AC47" i="40"/>
  <c r="G58" i="40"/>
  <c r="AE47" i="40"/>
  <c r="AB47" i="40"/>
  <c r="AD47" i="40"/>
  <c r="AA47" i="40"/>
  <c r="AF47" i="40"/>
  <c r="G155" i="40"/>
  <c r="AB144" i="40"/>
  <c r="AA144" i="40"/>
  <c r="AD144" i="40"/>
  <c r="AF144" i="40"/>
  <c r="AE144" i="40"/>
  <c r="AC144" i="40"/>
  <c r="AA127" i="40"/>
  <c r="AB127" i="40"/>
  <c r="AF127" i="40"/>
  <c r="AE127" i="40"/>
  <c r="AD127" i="40"/>
  <c r="G138" i="40"/>
  <c r="AC127" i="40"/>
  <c r="AC63" i="40"/>
  <c r="AB63" i="40"/>
  <c r="AE63" i="40"/>
  <c r="AD63" i="40"/>
  <c r="AF63" i="40"/>
  <c r="G74" i="40"/>
  <c r="AA63" i="40"/>
  <c r="AE113" i="40"/>
  <c r="AD113" i="40"/>
  <c r="AA113" i="40"/>
  <c r="AF113" i="40"/>
  <c r="G124" i="40"/>
  <c r="AC113" i="40"/>
  <c r="AB113" i="40"/>
  <c r="AC145" i="40"/>
  <c r="AE145" i="40"/>
  <c r="AA145" i="40"/>
  <c r="AB145" i="40"/>
  <c r="G156" i="40"/>
  <c r="AF145" i="40"/>
  <c r="AD145" i="40"/>
  <c r="AB169" i="40"/>
  <c r="AD169" i="40"/>
  <c r="AC169" i="40"/>
  <c r="AE169" i="40"/>
  <c r="AF169" i="40"/>
  <c r="AA169" i="40"/>
  <c r="G152" i="40"/>
  <c r="AA141" i="40"/>
  <c r="AB141" i="40"/>
  <c r="AE141" i="40"/>
  <c r="AC141" i="40"/>
  <c r="AD141" i="40"/>
  <c r="AF141" i="40"/>
  <c r="AB112" i="40"/>
  <c r="AC112" i="40"/>
  <c r="AF112" i="40"/>
  <c r="AD112" i="40"/>
  <c r="G123" i="40"/>
  <c r="AE112" i="40"/>
  <c r="AA112" i="40"/>
  <c r="AF39" i="40"/>
  <c r="AD39" i="40"/>
  <c r="AA39" i="40"/>
  <c r="G50" i="40"/>
  <c r="AB39" i="40"/>
  <c r="AE39" i="40"/>
  <c r="AC39" i="40"/>
  <c r="AA161" i="40"/>
  <c r="AF161" i="40"/>
  <c r="AE161" i="40"/>
  <c r="AC161" i="40"/>
  <c r="AD161" i="40"/>
  <c r="AB161" i="40"/>
  <c r="G101" i="40"/>
  <c r="AD90" i="40"/>
  <c r="AB90" i="40"/>
  <c r="AC90" i="40"/>
  <c r="AA90" i="40"/>
  <c r="AF90" i="40"/>
  <c r="AE90" i="40"/>
  <c r="AE151" i="40"/>
  <c r="AC151" i="40"/>
  <c r="AA151" i="40"/>
  <c r="AB151" i="40"/>
  <c r="AF151" i="40"/>
  <c r="AD151" i="40"/>
  <c r="G146" i="40"/>
  <c r="AB135" i="40"/>
  <c r="AC135" i="40"/>
  <c r="AD135" i="40"/>
  <c r="AF135" i="40"/>
  <c r="AE135" i="40"/>
  <c r="AA135" i="40"/>
  <c r="AE182" i="40"/>
  <c r="AC182" i="40"/>
  <c r="AF182" i="40"/>
  <c r="AA182" i="40"/>
  <c r="AB182" i="40"/>
  <c r="AD182" i="40"/>
  <c r="AF56" i="40"/>
  <c r="AD56" i="40"/>
  <c r="G67" i="40"/>
  <c r="AB56" i="40"/>
  <c r="AC56" i="40"/>
  <c r="AA56" i="40"/>
  <c r="AE56" i="40"/>
  <c r="AC124" i="40"/>
  <c r="G135" i="40"/>
  <c r="AA124" i="40"/>
  <c r="AE124" i="40"/>
  <c r="AB124" i="40"/>
  <c r="AD124" i="40"/>
  <c r="AF124" i="40"/>
  <c r="G98" i="40"/>
  <c r="AC87" i="40"/>
  <c r="AB87" i="40"/>
  <c r="AD87" i="40"/>
  <c r="AA87" i="40"/>
  <c r="AF87" i="40"/>
  <c r="AE87" i="40"/>
  <c r="AB50" i="40"/>
  <c r="AF50" i="40"/>
  <c r="AA50" i="40"/>
  <c r="AE50" i="40"/>
  <c r="G61" i="40"/>
  <c r="AD50" i="40"/>
  <c r="AC50" i="40"/>
  <c r="AA147" i="40"/>
  <c r="AF147" i="40"/>
  <c r="AB147" i="40"/>
  <c r="AC147" i="40"/>
  <c r="AE147" i="40"/>
  <c r="AD147" i="40"/>
  <c r="AB122" i="40"/>
  <c r="AC122" i="40"/>
  <c r="G133" i="40"/>
  <c r="AA122" i="40"/>
  <c r="AF122" i="40"/>
  <c r="AD122" i="40"/>
  <c r="AE122" i="40"/>
  <c r="G111" i="40"/>
  <c r="AD100" i="40"/>
  <c r="AF100" i="40"/>
  <c r="AE100" i="40"/>
  <c r="AA100" i="40"/>
  <c r="AB100" i="40"/>
  <c r="AC100" i="40"/>
  <c r="G119" i="40"/>
  <c r="AC108" i="40"/>
  <c r="AE108" i="40"/>
  <c r="AD108" i="40"/>
  <c r="AB108" i="40"/>
  <c r="AA108" i="40"/>
  <c r="AF108" i="40"/>
  <c r="AF181" i="40"/>
  <c r="AD181" i="40"/>
  <c r="AA181" i="40"/>
  <c r="AE181" i="40"/>
  <c r="AB181" i="40"/>
  <c r="AC181" i="40"/>
  <c r="AF170" i="40"/>
  <c r="AE170" i="40"/>
  <c r="AD170" i="40"/>
  <c r="AC170" i="40"/>
  <c r="AB170" i="40"/>
  <c r="AA170" i="40"/>
  <c r="AE150" i="40"/>
  <c r="AB150" i="40"/>
  <c r="AD150" i="40"/>
  <c r="AC150" i="40"/>
  <c r="AF150" i="40"/>
  <c r="AA150" i="40"/>
  <c r="G94" i="40"/>
  <c r="AA83" i="40"/>
  <c r="AF83" i="40"/>
  <c r="AC83" i="40"/>
  <c r="AE83" i="40"/>
  <c r="AB83" i="40"/>
  <c r="AD83" i="40"/>
  <c r="AA152" i="40"/>
  <c r="AE152" i="40"/>
  <c r="AF152" i="40"/>
  <c r="AB152" i="40"/>
  <c r="AC152" i="40"/>
  <c r="AD152" i="40"/>
  <c r="AB89" i="40"/>
  <c r="AC89" i="40"/>
  <c r="AE89" i="40"/>
  <c r="AD89" i="40"/>
  <c r="AF89" i="40"/>
  <c r="G100" i="40"/>
  <c r="AA89" i="40"/>
  <c r="AD4" i="40"/>
  <c r="AB4" i="40"/>
  <c r="AC4" i="40"/>
  <c r="AF4" i="40"/>
  <c r="AE4" i="40"/>
  <c r="AA4" i="40"/>
  <c r="AB107" i="40"/>
  <c r="AC107" i="40"/>
  <c r="AA107" i="40"/>
  <c r="AF107" i="40"/>
  <c r="G118" i="40"/>
  <c r="AE107" i="40"/>
  <c r="AD107" i="40"/>
  <c r="AB37" i="40"/>
  <c r="G48" i="40"/>
  <c r="AC37" i="40"/>
  <c r="AF37" i="40"/>
  <c r="AA37" i="40"/>
  <c r="AD37" i="40"/>
  <c r="AE37" i="40"/>
  <c r="AF105" i="40"/>
  <c r="G116" i="40"/>
  <c r="AA105" i="40"/>
  <c r="AB105" i="40"/>
  <c r="AE105" i="40"/>
  <c r="AC105" i="40"/>
  <c r="AD105" i="40"/>
  <c r="AB119" i="40"/>
  <c r="AC119" i="40"/>
  <c r="AA119" i="40"/>
  <c r="AD119" i="40"/>
  <c r="AF119" i="40"/>
  <c r="AE119" i="40"/>
  <c r="G130" i="40"/>
  <c r="AC43" i="40"/>
  <c r="AE43" i="40"/>
  <c r="AF43" i="40"/>
  <c r="AD43" i="40"/>
  <c r="G54" i="40"/>
  <c r="AA43" i="40"/>
  <c r="AB43" i="40"/>
  <c r="AA29" i="40"/>
  <c r="AD29" i="40"/>
  <c r="AB29" i="40"/>
  <c r="AC29" i="40"/>
  <c r="AE29" i="40"/>
  <c r="G40" i="40"/>
  <c r="AF29" i="40"/>
  <c r="G71" i="40"/>
  <c r="AF60" i="40"/>
  <c r="AC60" i="40"/>
  <c r="AE60" i="40"/>
  <c r="AA60" i="40"/>
  <c r="AB60" i="40"/>
  <c r="AD60" i="40"/>
  <c r="AE76" i="40"/>
  <c r="AD76" i="40"/>
  <c r="AC76" i="40"/>
  <c r="AA76" i="40"/>
  <c r="AB76" i="40"/>
  <c r="AF76" i="40"/>
  <c r="G87" i="40"/>
  <c r="AE194" i="40"/>
  <c r="AF194" i="40"/>
  <c r="AC194" i="40"/>
  <c r="AB194" i="40"/>
  <c r="AD194" i="40"/>
  <c r="AA194" i="40"/>
  <c r="G154" i="40"/>
  <c r="AF143" i="40"/>
  <c r="AB143" i="40"/>
  <c r="AD143" i="40"/>
  <c r="AE143" i="40"/>
  <c r="AA143" i="40"/>
  <c r="AC143" i="40"/>
  <c r="AC128" i="40"/>
  <c r="G139" i="40"/>
  <c r="AB128" i="40"/>
  <c r="AD128" i="40"/>
  <c r="AA128" i="40"/>
  <c r="AF128" i="40"/>
  <c r="AE128" i="40"/>
  <c r="AE82" i="40"/>
  <c r="AC82" i="40"/>
  <c r="AF82" i="40"/>
  <c r="G93" i="40"/>
  <c r="AB82" i="40"/>
  <c r="AD82" i="40"/>
  <c r="AA82" i="40"/>
  <c r="AC53" i="40"/>
  <c r="AE53" i="40"/>
  <c r="AD53" i="40"/>
  <c r="G64" i="40"/>
  <c r="AF53" i="40"/>
  <c r="AB53" i="40"/>
  <c r="AA53" i="40"/>
  <c r="AE172" i="40"/>
  <c r="AD172" i="40"/>
  <c r="AA172" i="40"/>
  <c r="AC172" i="40"/>
  <c r="AB172" i="40"/>
  <c r="AF172" i="40"/>
  <c r="AA74" i="40"/>
  <c r="AB74" i="40"/>
  <c r="AD74" i="40"/>
  <c r="AF74" i="40"/>
  <c r="AE74" i="40"/>
  <c r="G85" i="40"/>
  <c r="AC74" i="40"/>
  <c r="AC75" i="40"/>
  <c r="AD75" i="40"/>
  <c r="AB75" i="40"/>
  <c r="AF75" i="40"/>
  <c r="G86" i="40"/>
  <c r="AA75" i="40"/>
  <c r="AE75" i="40"/>
  <c r="AF155" i="40"/>
  <c r="AD155" i="40"/>
  <c r="AA155" i="40"/>
  <c r="AC155" i="40"/>
  <c r="AB155" i="40"/>
  <c r="AE155" i="40"/>
  <c r="AF38" i="40"/>
  <c r="G49" i="40"/>
  <c r="AE38" i="40"/>
  <c r="AA38" i="40"/>
  <c r="AC38" i="40"/>
  <c r="AD38" i="40"/>
  <c r="AB38" i="40"/>
  <c r="AC190" i="40"/>
  <c r="AF190" i="40"/>
  <c r="AD190" i="40"/>
  <c r="AE190" i="40"/>
  <c r="AA190" i="40"/>
  <c r="AB190" i="40"/>
  <c r="G53" i="40"/>
  <c r="AE42" i="40"/>
  <c r="AA42" i="40"/>
  <c r="AB42" i="40"/>
  <c r="AC42" i="40"/>
  <c r="AF42" i="40"/>
  <c r="AD42" i="40"/>
  <c r="AC118" i="40"/>
  <c r="G129" i="40"/>
  <c r="AF118" i="40"/>
  <c r="AB118" i="40"/>
  <c r="AA118" i="40"/>
  <c r="AD118" i="40"/>
  <c r="AE118" i="40"/>
  <c r="AF109" i="40"/>
  <c r="G120" i="40"/>
  <c r="AC109" i="40"/>
  <c r="AA109" i="40"/>
  <c r="AE109" i="40"/>
  <c r="AB109" i="40"/>
  <c r="AD109" i="40"/>
  <c r="AF115" i="40"/>
  <c r="AB115" i="40"/>
  <c r="AA115" i="40"/>
  <c r="G126" i="40"/>
  <c r="AC115" i="40"/>
  <c r="AD115" i="40"/>
  <c r="AE115" i="40"/>
  <c r="AH135" i="13"/>
  <c r="AG135" i="13"/>
  <c r="AH68" i="13"/>
  <c r="AG68" i="13"/>
  <c r="AG60" i="13"/>
  <c r="AH60" i="13"/>
  <c r="AH65" i="13"/>
  <c r="AG65" i="13"/>
  <c r="AG101" i="13"/>
  <c r="AH101" i="13"/>
  <c r="AH121" i="13"/>
  <c r="AG121" i="13"/>
  <c r="AH81" i="13"/>
  <c r="AG81" i="13"/>
  <c r="AG175" i="13"/>
  <c r="AH175" i="13"/>
  <c r="AG140" i="13"/>
  <c r="AH140" i="13"/>
  <c r="AH41" i="13"/>
  <c r="AG41" i="13"/>
  <c r="AG62" i="13"/>
  <c r="AH62" i="13"/>
  <c r="AG86" i="13"/>
  <c r="AH86" i="13"/>
  <c r="AG83" i="13"/>
  <c r="AH83" i="13"/>
  <c r="AG174" i="13"/>
  <c r="AH174" i="13"/>
  <c r="AH55" i="13"/>
  <c r="AG55" i="13"/>
  <c r="AH88" i="13"/>
  <c r="AG88" i="13"/>
  <c r="AG95" i="13"/>
  <c r="AH95" i="13"/>
  <c r="AG67" i="13"/>
  <c r="AH67" i="13"/>
  <c r="AG93" i="13"/>
  <c r="AH93" i="13"/>
  <c r="AH78" i="13"/>
  <c r="AG78" i="13"/>
  <c r="AH45" i="13"/>
  <c r="AG45" i="13"/>
  <c r="AH99" i="13"/>
  <c r="AG99" i="13"/>
  <c r="AH203" i="13"/>
  <c r="AG203" i="13"/>
  <c r="AG117" i="13"/>
  <c r="AH117" i="13"/>
  <c r="AH186" i="13"/>
  <c r="AG186" i="13"/>
  <c r="AH98" i="13"/>
  <c r="AG98" i="13"/>
  <c r="AH53" i="13"/>
  <c r="AG53" i="13"/>
  <c r="AG206" i="13"/>
  <c r="AH206" i="13"/>
  <c r="AG201" i="13"/>
  <c r="AH201" i="13"/>
  <c r="AG155" i="13"/>
  <c r="AH155" i="13"/>
  <c r="AG47" i="13"/>
  <c r="AH47" i="13"/>
  <c r="AG19" i="13"/>
  <c r="AH19" i="13"/>
  <c r="AH85" i="13"/>
  <c r="AG85" i="13"/>
  <c r="AH20" i="13"/>
  <c r="AG20" i="13"/>
  <c r="AG164" i="13"/>
  <c r="AH164" i="13"/>
  <c r="AH90" i="13"/>
  <c r="AG90" i="13"/>
  <c r="AG69" i="13"/>
  <c r="AH69" i="13"/>
  <c r="AG118" i="13"/>
  <c r="AH118" i="13"/>
  <c r="AG166" i="13"/>
  <c r="AH166" i="13"/>
  <c r="AG142" i="13"/>
  <c r="AH142" i="13"/>
  <c r="AG61" i="13"/>
  <c r="AH61" i="13"/>
  <c r="AG25" i="13"/>
  <c r="AH25" i="13"/>
  <c r="AG181" i="13"/>
  <c r="AH181" i="13"/>
  <c r="AH79" i="13"/>
  <c r="AG79" i="13"/>
  <c r="AG123" i="13"/>
  <c r="AH123" i="13"/>
  <c r="AH32" i="13"/>
  <c r="AG32" i="13"/>
  <c r="AH34" i="13"/>
  <c r="AG34" i="13"/>
  <c r="AG167" i="13"/>
  <c r="AH167" i="13"/>
  <c r="AG143" i="13"/>
  <c r="AH143" i="13"/>
  <c r="AH51" i="13"/>
  <c r="AG51" i="13"/>
  <c r="AG112" i="13"/>
  <c r="AH112" i="13"/>
  <c r="AG158" i="13"/>
  <c r="AH158" i="13"/>
  <c r="P2" i="50"/>
  <c r="P1" i="50"/>
  <c r="B509" i="11"/>
  <c r="B10" i="11"/>
  <c r="B12" i="11"/>
  <c r="B11" i="11"/>
  <c r="B13" i="11"/>
  <c r="B14" i="11"/>
  <c r="B16" i="11"/>
  <c r="B15" i="11"/>
  <c r="B17" i="11"/>
  <c r="B19" i="11"/>
  <c r="B20" i="11"/>
  <c r="B18" i="11"/>
  <c r="B21" i="11"/>
  <c r="B22" i="11"/>
  <c r="B23" i="11"/>
  <c r="B24" i="11"/>
  <c r="B25" i="11"/>
  <c r="B27" i="11"/>
  <c r="B26" i="11"/>
  <c r="B28" i="11"/>
  <c r="B29" i="11"/>
  <c r="B30" i="11"/>
  <c r="B31" i="11"/>
  <c r="B32" i="11"/>
  <c r="B33" i="11"/>
  <c r="B34" i="11"/>
  <c r="B36" i="11"/>
  <c r="B35" i="11"/>
  <c r="B37" i="11"/>
  <c r="B39" i="11"/>
  <c r="B38" i="11"/>
  <c r="B41" i="11"/>
  <c r="B40" i="11"/>
  <c r="B43" i="11"/>
  <c r="B42" i="11"/>
  <c r="B44" i="11"/>
  <c r="B45" i="11"/>
  <c r="B46" i="11"/>
  <c r="B47" i="11"/>
  <c r="B48" i="11"/>
  <c r="B50" i="11"/>
  <c r="B49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3" i="11"/>
  <c r="B74" i="11"/>
  <c r="B72" i="11"/>
  <c r="B75" i="11"/>
  <c r="B76" i="11"/>
  <c r="B77" i="11"/>
  <c r="B78" i="11"/>
  <c r="B79" i="11"/>
  <c r="B80" i="11"/>
  <c r="B81" i="11"/>
  <c r="B82" i="11"/>
  <c r="B84" i="11"/>
  <c r="B83" i="11"/>
  <c r="B85" i="11"/>
  <c r="B86" i="11"/>
  <c r="B87" i="11"/>
  <c r="B89" i="11"/>
  <c r="B88" i="11"/>
  <c r="B90" i="11"/>
  <c r="B93" i="11"/>
  <c r="B92" i="11"/>
  <c r="B91" i="11"/>
  <c r="B95" i="11"/>
  <c r="B94" i="11"/>
  <c r="B96" i="11"/>
  <c r="B97" i="11"/>
  <c r="B98" i="11"/>
  <c r="B99" i="11"/>
  <c r="B100" i="11"/>
  <c r="B101" i="11"/>
  <c r="B102" i="11"/>
  <c r="B104" i="11"/>
  <c r="B103" i="11"/>
  <c r="B105" i="11"/>
  <c r="B106" i="11"/>
  <c r="B107" i="11"/>
  <c r="B108" i="11"/>
  <c r="B109" i="11"/>
  <c r="B110" i="11"/>
  <c r="B111" i="11"/>
  <c r="B112" i="11"/>
  <c r="B113" i="11"/>
  <c r="B114" i="11"/>
  <c r="B116" i="11"/>
  <c r="B115" i="11"/>
  <c r="B117" i="11"/>
  <c r="B119" i="11"/>
  <c r="B118" i="11"/>
  <c r="B120" i="11"/>
  <c r="B121" i="11"/>
  <c r="B122" i="11"/>
  <c r="B123" i="11"/>
  <c r="B125" i="11"/>
  <c r="B124" i="11"/>
  <c r="B127" i="11"/>
  <c r="B126" i="11"/>
  <c r="B129" i="11"/>
  <c r="B128" i="11"/>
  <c r="B130" i="11"/>
  <c r="B131" i="11"/>
  <c r="B133" i="11"/>
  <c r="B132" i="11"/>
  <c r="B135" i="11"/>
  <c r="B134" i="11"/>
  <c r="B136" i="11"/>
  <c r="B138" i="11"/>
  <c r="B137" i="11"/>
  <c r="B139" i="11"/>
  <c r="B140" i="11"/>
  <c r="B141" i="11"/>
  <c r="B142" i="11"/>
  <c r="B143" i="11"/>
  <c r="B144" i="11"/>
  <c r="B146" i="11"/>
  <c r="B145" i="11"/>
  <c r="B147" i="11"/>
  <c r="B149" i="11"/>
  <c r="B148" i="11"/>
  <c r="B150" i="11"/>
  <c r="B151" i="11"/>
  <c r="B152" i="11"/>
  <c r="B153" i="11"/>
  <c r="B154" i="11"/>
  <c r="B155" i="11"/>
  <c r="B156" i="11"/>
  <c r="B158" i="11"/>
  <c r="B157" i="11"/>
  <c r="B160" i="11"/>
  <c r="B159" i="11"/>
  <c r="B162" i="11"/>
  <c r="B161" i="11"/>
  <c r="B164" i="11"/>
  <c r="B163" i="11"/>
  <c r="B165" i="11"/>
  <c r="B166" i="11"/>
  <c r="B167" i="11"/>
  <c r="B168" i="11"/>
  <c r="B170" i="11"/>
  <c r="B169" i="11"/>
  <c r="B171" i="11"/>
  <c r="B172" i="11"/>
  <c r="B174" i="11"/>
  <c r="B173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7" i="11"/>
  <c r="B196" i="11"/>
  <c r="B198" i="11"/>
  <c r="B199" i="11"/>
  <c r="B200" i="11"/>
  <c r="B201" i="11"/>
  <c r="B202" i="11"/>
  <c r="B203" i="11"/>
  <c r="B204" i="11"/>
  <c r="B205" i="11"/>
  <c r="B206" i="11"/>
  <c r="B207" i="11"/>
  <c r="B208" i="11"/>
  <c r="B211" i="11"/>
  <c r="B210" i="11"/>
  <c r="B209" i="11"/>
  <c r="B212" i="11"/>
  <c r="B213" i="11"/>
  <c r="B214" i="11"/>
  <c r="B216" i="11"/>
  <c r="B215" i="11"/>
  <c r="B218" i="11"/>
  <c r="B217" i="11"/>
  <c r="B219" i="11"/>
  <c r="B221" i="11"/>
  <c r="B220" i="11"/>
  <c r="B223" i="11"/>
  <c r="B222" i="11"/>
  <c r="B224" i="11"/>
  <c r="B226" i="11"/>
  <c r="B225" i="11"/>
  <c r="B229" i="11"/>
  <c r="B228" i="11"/>
  <c r="B227" i="11"/>
  <c r="B231" i="11"/>
  <c r="B230" i="11"/>
  <c r="B232" i="11"/>
  <c r="B233" i="11"/>
  <c r="B234" i="11"/>
  <c r="B235" i="11"/>
  <c r="B237" i="11"/>
  <c r="B236" i="11"/>
  <c r="B238" i="11"/>
  <c r="B240" i="11"/>
  <c r="B239" i="11"/>
  <c r="B242" i="11"/>
  <c r="B241" i="11"/>
  <c r="B243" i="11"/>
  <c r="B244" i="11"/>
  <c r="B245" i="11"/>
  <c r="B246" i="11"/>
  <c r="B247" i="11"/>
  <c r="B248" i="11"/>
  <c r="B250" i="11"/>
  <c r="B249" i="11"/>
  <c r="B251" i="11"/>
  <c r="B252" i="11"/>
  <c r="B253" i="11"/>
  <c r="B254" i="11"/>
  <c r="B255" i="11"/>
  <c r="B256" i="11"/>
  <c r="B258" i="11"/>
  <c r="B257" i="11"/>
  <c r="B261" i="11"/>
  <c r="B259" i="11"/>
  <c r="B260" i="11"/>
  <c r="B262" i="11"/>
  <c r="B263" i="11"/>
  <c r="B264" i="11"/>
  <c r="B265" i="11"/>
  <c r="B266" i="11"/>
  <c r="B267" i="11"/>
  <c r="B268" i="11"/>
  <c r="B269" i="11"/>
  <c r="B270" i="11"/>
  <c r="B272" i="11"/>
  <c r="B271" i="11"/>
  <c r="B273" i="11"/>
  <c r="B275" i="11"/>
  <c r="B274" i="11"/>
  <c r="B278" i="11"/>
  <c r="B276" i="11"/>
  <c r="B277" i="11"/>
  <c r="B279" i="11"/>
  <c r="B281" i="11"/>
  <c r="B280" i="11"/>
  <c r="B282" i="11"/>
  <c r="B283" i="11"/>
  <c r="B284" i="11"/>
  <c r="B285" i="11"/>
  <c r="B286" i="11"/>
  <c r="B287" i="11"/>
  <c r="B289" i="11"/>
  <c r="B288" i="11"/>
  <c r="B290" i="11"/>
  <c r="B291" i="11"/>
  <c r="B292" i="11"/>
  <c r="B294" i="11"/>
  <c r="B293" i="11"/>
  <c r="B295" i="11"/>
  <c r="B296" i="11"/>
  <c r="B297" i="11"/>
  <c r="B298" i="11"/>
  <c r="B300" i="11"/>
  <c r="B302" i="11"/>
  <c r="B301" i="11"/>
  <c r="B299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8" i="11"/>
  <c r="B317" i="11"/>
  <c r="B319" i="11"/>
  <c r="B322" i="11"/>
  <c r="B321" i="11"/>
  <c r="B320" i="11"/>
  <c r="B324" i="11"/>
  <c r="B323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1" i="11"/>
  <c r="B350" i="11"/>
  <c r="B352" i="11"/>
  <c r="B353" i="11"/>
  <c r="B354" i="11"/>
  <c r="B355" i="11"/>
  <c r="B357" i="11"/>
  <c r="B356" i="11"/>
  <c r="B359" i="11"/>
  <c r="B358" i="11"/>
  <c r="B360" i="11"/>
  <c r="B363" i="11"/>
  <c r="B362" i="11"/>
  <c r="B361" i="11"/>
  <c r="B364" i="11"/>
  <c r="B366" i="11"/>
  <c r="B367" i="11"/>
  <c r="B365" i="11"/>
  <c r="B369" i="11"/>
  <c r="B368" i="11"/>
  <c r="B371" i="11"/>
  <c r="B370" i="11"/>
  <c r="B373" i="11"/>
  <c r="B372" i="11"/>
  <c r="B374" i="11"/>
  <c r="B375" i="11"/>
  <c r="B377" i="11"/>
  <c r="B378" i="11"/>
  <c r="B376" i="11"/>
  <c r="B379" i="11"/>
  <c r="B382" i="11"/>
  <c r="B380" i="11"/>
  <c r="B381" i="11"/>
  <c r="B384" i="11"/>
  <c r="B386" i="11"/>
  <c r="B383" i="11"/>
  <c r="B385" i="11"/>
  <c r="B387" i="11"/>
  <c r="B388" i="11"/>
  <c r="B391" i="11"/>
  <c r="B390" i="11"/>
  <c r="B389" i="11"/>
  <c r="B392" i="11"/>
  <c r="B393" i="11"/>
  <c r="B394" i="11"/>
  <c r="B395" i="11"/>
  <c r="B396" i="11"/>
  <c r="B397" i="11"/>
  <c r="B398" i="11"/>
  <c r="B399" i="11"/>
  <c r="B401" i="11"/>
  <c r="B400" i="11"/>
  <c r="B402" i="11"/>
  <c r="B403" i="11"/>
  <c r="B404" i="11"/>
  <c r="B405" i="11"/>
  <c r="B406" i="11"/>
  <c r="B407" i="11"/>
  <c r="B408" i="11"/>
  <c r="B409" i="11"/>
  <c r="B410" i="11"/>
  <c r="B411" i="11"/>
  <c r="B412" i="11"/>
  <c r="B414" i="11"/>
  <c r="B413" i="11"/>
  <c r="B415" i="11"/>
  <c r="B416" i="11"/>
  <c r="B418" i="11"/>
  <c r="B417" i="11"/>
  <c r="B419" i="11"/>
  <c r="B420" i="11"/>
  <c r="B421" i="11"/>
  <c r="B423" i="11"/>
  <c r="B422" i="11"/>
  <c r="B424" i="11"/>
  <c r="B425" i="11"/>
  <c r="B426" i="11"/>
  <c r="B427" i="11"/>
  <c r="B429" i="11"/>
  <c r="B428" i="11"/>
  <c r="B431" i="11"/>
  <c r="B430" i="11"/>
  <c r="B433" i="11"/>
  <c r="B432" i="11"/>
  <c r="B434" i="11"/>
  <c r="B436" i="11"/>
  <c r="B435" i="11"/>
  <c r="B437" i="11"/>
  <c r="B438" i="11"/>
  <c r="B439" i="11"/>
  <c r="B440" i="11"/>
  <c r="B441" i="11"/>
  <c r="B442" i="11"/>
  <c r="B444" i="11"/>
  <c r="B443" i="11"/>
  <c r="B445" i="11"/>
  <c r="B447" i="11"/>
  <c r="B446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2" i="11"/>
  <c r="B461" i="11"/>
  <c r="B463" i="11"/>
  <c r="B464" i="11"/>
  <c r="B465" i="11"/>
  <c r="B466" i="11"/>
  <c r="B467" i="11"/>
  <c r="B469" i="11"/>
  <c r="B468" i="11"/>
  <c r="B470" i="11"/>
  <c r="B471" i="11"/>
  <c r="B473" i="11"/>
  <c r="B472" i="11"/>
  <c r="B474" i="11"/>
  <c r="B475" i="11"/>
  <c r="B476" i="11"/>
  <c r="B477" i="11"/>
  <c r="B478" i="11"/>
  <c r="B480" i="11"/>
  <c r="B479" i="11"/>
  <c r="D5" i="49"/>
  <c r="B6" i="36"/>
  <c r="C5" i="35"/>
  <c r="E32" i="28"/>
  <c r="L2" i="13"/>
  <c r="G18" i="31"/>
  <c r="I230" i="49" l="1"/>
  <c r="I217" i="49"/>
  <c r="I229" i="49"/>
  <c r="I218" i="49"/>
  <c r="I219" i="49"/>
  <c r="I220" i="49"/>
  <c r="I221" i="49"/>
  <c r="I222" i="49"/>
  <c r="I223" i="49"/>
  <c r="I226" i="49"/>
  <c r="I227" i="49"/>
  <c r="I228" i="49"/>
  <c r="I225" i="49"/>
  <c r="I224" i="49"/>
  <c r="D57" i="49"/>
  <c r="D61" i="49"/>
  <c r="D65" i="49"/>
  <c r="I57" i="49"/>
  <c r="I61" i="49"/>
  <c r="I65" i="49"/>
  <c r="D58" i="49"/>
  <c r="D62" i="49"/>
  <c r="D66" i="49"/>
  <c r="I58" i="49"/>
  <c r="I62" i="49"/>
  <c r="I66" i="49"/>
  <c r="D60" i="49"/>
  <c r="D64" i="49"/>
  <c r="D59" i="49"/>
  <c r="D63" i="49"/>
  <c r="I59" i="49"/>
  <c r="I63" i="49"/>
  <c r="I60" i="49"/>
  <c r="I64" i="49"/>
  <c r="R6" i="24"/>
  <c r="R18" i="24" a="1"/>
  <c r="R18" i="24" s="1"/>
  <c r="R26" i="24" a="1"/>
  <c r="R26" i="24" s="1"/>
  <c r="R34" i="24" a="1"/>
  <c r="R34" i="24" s="1"/>
  <c r="R42" i="24" a="1"/>
  <c r="R42" i="24" s="1"/>
  <c r="R50" i="24" a="1"/>
  <c r="R50" i="24" s="1"/>
  <c r="R58" i="24" a="1"/>
  <c r="R58" i="24" s="1"/>
  <c r="R66" i="24" a="1"/>
  <c r="R66" i="24" s="1"/>
  <c r="R74" i="24" a="1"/>
  <c r="R74" i="24" s="1"/>
  <c r="R82" i="24" a="1"/>
  <c r="R82" i="24" s="1"/>
  <c r="R90" i="24" a="1"/>
  <c r="R90" i="24" s="1"/>
  <c r="R98" i="24" a="1"/>
  <c r="R98" i="24" s="1"/>
  <c r="R106" i="24" a="1"/>
  <c r="R106" i="24" s="1"/>
  <c r="R114" i="24" a="1"/>
  <c r="R114" i="24" s="1"/>
  <c r="R122" i="24" a="1"/>
  <c r="R122" i="24" s="1"/>
  <c r="R130" i="24" a="1"/>
  <c r="R130" i="24" s="1"/>
  <c r="R138" i="24" a="1"/>
  <c r="R138" i="24" s="1"/>
  <c r="R146" i="24" a="1"/>
  <c r="R146" i="24" s="1"/>
  <c r="R154" i="24" a="1"/>
  <c r="R154" i="24" s="1"/>
  <c r="R162" i="24" a="1"/>
  <c r="R162" i="24" s="1"/>
  <c r="R170" i="24" a="1"/>
  <c r="R170" i="24" s="1"/>
  <c r="R15" i="24" a="1"/>
  <c r="R15" i="24" s="1"/>
  <c r="R31" i="24" a="1"/>
  <c r="R31" i="24" s="1"/>
  <c r="R47" i="24" a="1"/>
  <c r="R47" i="24" s="1"/>
  <c r="R63" i="24" a="1"/>
  <c r="R63" i="24" s="1"/>
  <c r="R79" i="24" a="1"/>
  <c r="R79" i="24" s="1"/>
  <c r="R95" i="24" a="1"/>
  <c r="R95" i="24" s="1"/>
  <c r="R111" i="24" a="1"/>
  <c r="R111" i="24" s="1"/>
  <c r="R127" i="24" a="1"/>
  <c r="R127" i="24" s="1"/>
  <c r="R143" i="24" a="1"/>
  <c r="R143" i="24" s="1"/>
  <c r="R159" i="24" a="1"/>
  <c r="R159" i="24" s="1"/>
  <c r="R173" i="24" a="1"/>
  <c r="R173" i="24" s="1"/>
  <c r="R181" i="24" a="1"/>
  <c r="R181" i="24" s="1"/>
  <c r="R189" i="24" a="1"/>
  <c r="R189" i="24" s="1"/>
  <c r="R197" i="24" a="1"/>
  <c r="R197" i="24" s="1"/>
  <c r="R205" i="24" a="1"/>
  <c r="R205" i="24" s="1"/>
  <c r="R17" i="24" a="1"/>
  <c r="R17" i="24" s="1"/>
  <c r="R33" i="24" a="1"/>
  <c r="R33" i="24" s="1"/>
  <c r="R49" i="24" a="1"/>
  <c r="R49" i="24" s="1"/>
  <c r="R65" i="24" a="1"/>
  <c r="R65" i="24" s="1"/>
  <c r="R81" i="24" a="1"/>
  <c r="R81" i="24" s="1"/>
  <c r="R97" i="24" a="1"/>
  <c r="R97" i="24" s="1"/>
  <c r="R113" i="24" a="1"/>
  <c r="R113" i="24" s="1"/>
  <c r="R129" i="24" a="1"/>
  <c r="R129" i="24" s="1"/>
  <c r="R145" i="24" a="1"/>
  <c r="R145" i="24" s="1"/>
  <c r="R161" i="24" a="1"/>
  <c r="R161" i="24" s="1"/>
  <c r="R174" i="24" a="1"/>
  <c r="R174" i="24" s="1"/>
  <c r="R182" i="24" a="1"/>
  <c r="R182" i="24" s="1"/>
  <c r="R190" i="24" a="1"/>
  <c r="R190" i="24" s="1"/>
  <c r="R198" i="24" a="1"/>
  <c r="R198" i="24" s="1"/>
  <c r="R12" i="24" a="1"/>
  <c r="R12" i="24" s="1"/>
  <c r="R28" i="24" a="1"/>
  <c r="R28" i="24" s="1"/>
  <c r="R44" i="24" a="1"/>
  <c r="R44" i="24" s="1"/>
  <c r="R60" i="24" a="1"/>
  <c r="R60" i="24" s="1"/>
  <c r="R76" i="24" a="1"/>
  <c r="R76" i="24" s="1"/>
  <c r="R92" i="24" a="1"/>
  <c r="R92" i="24" s="1"/>
  <c r="R108" i="24" a="1"/>
  <c r="R108" i="24" s="1"/>
  <c r="R124" i="24" a="1"/>
  <c r="R124" i="24" s="1"/>
  <c r="R140" i="24" a="1"/>
  <c r="R140" i="24" s="1"/>
  <c r="R156" i="24" a="1"/>
  <c r="R156" i="24" s="1"/>
  <c r="R7" i="24" a="1"/>
  <c r="R7" i="24" s="1"/>
  <c r="R35" i="24" a="1"/>
  <c r="R35" i="24" s="1"/>
  <c r="R67" i="24" a="1"/>
  <c r="R67" i="24" s="1"/>
  <c r="R99" i="24" a="1"/>
  <c r="R99" i="24" s="1"/>
  <c r="R131" i="24" a="1"/>
  <c r="R131" i="24" s="1"/>
  <c r="R163" i="24" a="1"/>
  <c r="R163" i="24" s="1"/>
  <c r="R183" i="24" a="1"/>
  <c r="R183" i="24" s="1"/>
  <c r="R199" i="24" a="1"/>
  <c r="R199" i="24" s="1"/>
  <c r="R21" i="24" a="1"/>
  <c r="R21" i="24" s="1"/>
  <c r="R53" i="24" a="1"/>
  <c r="R53" i="24" s="1"/>
  <c r="R85" i="24" a="1"/>
  <c r="R85" i="24" s="1"/>
  <c r="R117" i="24" a="1"/>
  <c r="R117" i="24" s="1"/>
  <c r="R149" i="24" a="1"/>
  <c r="R149" i="24" s="1"/>
  <c r="R176" i="24" a="1"/>
  <c r="R176" i="24" s="1"/>
  <c r="R192" i="24" a="1"/>
  <c r="R192" i="24" s="1"/>
  <c r="R16" i="24" a="1"/>
  <c r="R16" i="24" s="1"/>
  <c r="R32" i="24" a="1"/>
  <c r="R32" i="24" s="1"/>
  <c r="R48" i="24" a="1"/>
  <c r="R48" i="24" s="1"/>
  <c r="R64" i="24" a="1"/>
  <c r="R64" i="24" s="1"/>
  <c r="R80" i="24" a="1"/>
  <c r="R80" i="24" s="1"/>
  <c r="R96" i="24" a="1"/>
  <c r="R96" i="24" s="1"/>
  <c r="R112" i="24" a="1"/>
  <c r="R112" i="24" s="1"/>
  <c r="R128" i="24" a="1"/>
  <c r="R128" i="24" s="1"/>
  <c r="R144" i="24" a="1"/>
  <c r="R144" i="24" s="1"/>
  <c r="R160" i="24" a="1"/>
  <c r="R160" i="24" s="1"/>
  <c r="R11" i="24" a="1"/>
  <c r="R11" i="24" s="1"/>
  <c r="R43" i="24" a="1"/>
  <c r="R43" i="24" s="1"/>
  <c r="R75" i="24" a="1"/>
  <c r="R75" i="24" s="1"/>
  <c r="R107" i="24" a="1"/>
  <c r="R107" i="24" s="1"/>
  <c r="R139" i="24" a="1"/>
  <c r="R139" i="24" s="1"/>
  <c r="R171" i="24" a="1"/>
  <c r="R171" i="24" s="1"/>
  <c r="R187" i="24" a="1"/>
  <c r="R187" i="24" s="1"/>
  <c r="R203" i="24" a="1"/>
  <c r="R203" i="24" s="1"/>
  <c r="R29" i="24" a="1"/>
  <c r="R29" i="24" s="1"/>
  <c r="R61" i="24" a="1"/>
  <c r="R61" i="24" s="1"/>
  <c r="R93" i="24" a="1"/>
  <c r="R93" i="24" s="1"/>
  <c r="R125" i="24" a="1"/>
  <c r="R125" i="24" s="1"/>
  <c r="R157" i="24" a="1"/>
  <c r="R157" i="24" s="1"/>
  <c r="R180" i="24" a="1"/>
  <c r="R180" i="24" s="1"/>
  <c r="R196" i="24" a="1"/>
  <c r="R196" i="24" s="1"/>
  <c r="R14" i="24" a="1"/>
  <c r="R14" i="24" s="1"/>
  <c r="R22" i="24" a="1"/>
  <c r="R22" i="24" s="1"/>
  <c r="R30" i="24" a="1"/>
  <c r="R30" i="24" s="1"/>
  <c r="R38" i="24" a="1"/>
  <c r="R38" i="24" s="1"/>
  <c r="R46" i="24" a="1"/>
  <c r="R46" i="24" s="1"/>
  <c r="R54" i="24" a="1"/>
  <c r="R54" i="24" s="1"/>
  <c r="R62" i="24" a="1"/>
  <c r="R62" i="24" s="1"/>
  <c r="R70" i="24" a="1"/>
  <c r="R70" i="24" s="1"/>
  <c r="S70" i="24" s="1"/>
  <c r="R78" i="24" a="1"/>
  <c r="R78" i="24" s="1"/>
  <c r="R86" i="24" a="1"/>
  <c r="R86" i="24" s="1"/>
  <c r="R94" i="24" a="1"/>
  <c r="R94" i="24" s="1"/>
  <c r="R102" i="24" a="1"/>
  <c r="R102" i="24" s="1"/>
  <c r="S102" i="24" s="1"/>
  <c r="R110" i="24" a="1"/>
  <c r="R110" i="24" s="1"/>
  <c r="R118" i="24" a="1"/>
  <c r="R118" i="24" s="1"/>
  <c r="R126" i="24" a="1"/>
  <c r="R126" i="24" s="1"/>
  <c r="R134" i="24" a="1"/>
  <c r="R134" i="24" s="1"/>
  <c r="S134" i="24" s="1"/>
  <c r="R142" i="24" a="1"/>
  <c r="R142" i="24" s="1"/>
  <c r="R150" i="24" a="1"/>
  <c r="R150" i="24" s="1"/>
  <c r="S150" i="24" s="1"/>
  <c r="R158" i="24" a="1"/>
  <c r="R158" i="24" s="1"/>
  <c r="R166" i="24" a="1"/>
  <c r="R166" i="24" s="1"/>
  <c r="S166" i="24" s="1"/>
  <c r="R9" i="24" a="1"/>
  <c r="R9" i="24" s="1"/>
  <c r="R23" i="24" a="1"/>
  <c r="R23" i="24" s="1"/>
  <c r="R39" i="24" a="1"/>
  <c r="R39" i="24" s="1"/>
  <c r="R55" i="24" a="1"/>
  <c r="R55" i="24" s="1"/>
  <c r="R71" i="24" a="1"/>
  <c r="R71" i="24" s="1"/>
  <c r="R87" i="24" a="1"/>
  <c r="R87" i="24" s="1"/>
  <c r="R103" i="24" a="1"/>
  <c r="R103" i="24" s="1"/>
  <c r="R119" i="24" a="1"/>
  <c r="R119" i="24" s="1"/>
  <c r="R135" i="24" a="1"/>
  <c r="R135" i="24" s="1"/>
  <c r="R151" i="24" a="1"/>
  <c r="R151" i="24" s="1"/>
  <c r="R167" i="24" a="1"/>
  <c r="R167" i="24" s="1"/>
  <c r="R177" i="24" a="1"/>
  <c r="R177" i="24" s="1"/>
  <c r="S177" i="24" s="1"/>
  <c r="R185" i="24" a="1"/>
  <c r="R185" i="24" s="1"/>
  <c r="R193" i="24" a="1"/>
  <c r="R193" i="24" s="1"/>
  <c r="R201" i="24" a="1"/>
  <c r="R201" i="24" s="1"/>
  <c r="R10" i="24" a="1"/>
  <c r="R10" i="24" s="1"/>
  <c r="R25" i="24" a="1"/>
  <c r="R25" i="24" s="1"/>
  <c r="R41" i="24" a="1"/>
  <c r="R41" i="24" s="1"/>
  <c r="R57" i="24" a="1"/>
  <c r="R57" i="24" s="1"/>
  <c r="R73" i="24" a="1"/>
  <c r="R73" i="24" s="1"/>
  <c r="R89" i="24" a="1"/>
  <c r="R89" i="24" s="1"/>
  <c r="R105" i="24" a="1"/>
  <c r="R105" i="24" s="1"/>
  <c r="R121" i="24" a="1"/>
  <c r="R121" i="24" s="1"/>
  <c r="R137" i="24" a="1"/>
  <c r="R137" i="24" s="1"/>
  <c r="S137" i="24" s="1"/>
  <c r="R153" i="24" a="1"/>
  <c r="R153" i="24" s="1"/>
  <c r="R169" i="24" a="1"/>
  <c r="R169" i="24" s="1"/>
  <c r="S169" i="24" s="1"/>
  <c r="R178" i="24" a="1"/>
  <c r="R178" i="24" s="1"/>
  <c r="S178" i="24" s="1"/>
  <c r="R186" i="24" a="1"/>
  <c r="R186" i="24" s="1"/>
  <c r="R194" i="24" a="1"/>
  <c r="R194" i="24" s="1"/>
  <c r="R202" i="24" a="1"/>
  <c r="R202" i="24" s="1"/>
  <c r="R20" i="24" a="1"/>
  <c r="R20" i="24" s="1"/>
  <c r="S20" i="24" s="1"/>
  <c r="R36" i="24" a="1"/>
  <c r="R36" i="24" s="1"/>
  <c r="S36" i="24" s="1"/>
  <c r="R52" i="24" a="1"/>
  <c r="R52" i="24" s="1"/>
  <c r="S52" i="24" s="1"/>
  <c r="R68" i="24" a="1"/>
  <c r="R68" i="24" s="1"/>
  <c r="S68" i="24" s="1"/>
  <c r="R84" i="24" a="1"/>
  <c r="R84" i="24" s="1"/>
  <c r="R100" i="24" a="1"/>
  <c r="R100" i="24" s="1"/>
  <c r="S100" i="24" s="1"/>
  <c r="R116" i="24" a="1"/>
  <c r="R116" i="24" s="1"/>
  <c r="S116" i="24" s="1"/>
  <c r="R132" i="24" a="1"/>
  <c r="R132" i="24" s="1"/>
  <c r="S132" i="24" s="1"/>
  <c r="R148" i="24" a="1"/>
  <c r="R148" i="24" s="1"/>
  <c r="S148" i="24" s="1"/>
  <c r="R164" i="24" a="1"/>
  <c r="R164" i="24" s="1"/>
  <c r="S164" i="24" s="1"/>
  <c r="R19" i="24" a="1"/>
  <c r="R19" i="24" s="1"/>
  <c r="S19" i="24" s="1"/>
  <c r="R51" i="24" a="1"/>
  <c r="R51" i="24" s="1"/>
  <c r="S51" i="24" s="1"/>
  <c r="R83" i="24" a="1"/>
  <c r="R83" i="24" s="1"/>
  <c r="S83" i="24" s="1"/>
  <c r="R115" i="24" a="1"/>
  <c r="R115" i="24" s="1"/>
  <c r="S115" i="24" s="1"/>
  <c r="R147" i="24" a="1"/>
  <c r="R147" i="24" s="1"/>
  <c r="S147" i="24" s="1"/>
  <c r="R175" i="24" a="1"/>
  <c r="R175" i="24" s="1"/>
  <c r="S175" i="24" s="1"/>
  <c r="R191" i="24" a="1"/>
  <c r="R191" i="24" s="1"/>
  <c r="S191" i="24" s="1"/>
  <c r="R8" i="24" a="1"/>
  <c r="R8" i="24" s="1"/>
  <c r="S8" i="24" s="1"/>
  <c r="R37" i="24" a="1"/>
  <c r="R37" i="24" s="1"/>
  <c r="S37" i="24" s="1"/>
  <c r="R69" i="24" a="1"/>
  <c r="R69" i="24" s="1"/>
  <c r="S69" i="24" s="1"/>
  <c r="R101" i="24" a="1"/>
  <c r="R101" i="24" s="1"/>
  <c r="S101" i="24" s="1"/>
  <c r="R133" i="24" a="1"/>
  <c r="R133" i="24" s="1"/>
  <c r="S133" i="24" s="1"/>
  <c r="R165" i="24" a="1"/>
  <c r="R165" i="24" s="1"/>
  <c r="S165" i="24" s="1"/>
  <c r="R184" i="24" a="1"/>
  <c r="R184" i="24" s="1"/>
  <c r="S184" i="24" s="1"/>
  <c r="R200" i="24" a="1"/>
  <c r="R200" i="24" s="1"/>
  <c r="S200" i="24" s="1"/>
  <c r="R24" i="24" a="1"/>
  <c r="R24" i="24" s="1"/>
  <c r="S24" i="24" s="1"/>
  <c r="R40" i="24" a="1"/>
  <c r="R40" i="24" s="1"/>
  <c r="S40" i="24" s="1"/>
  <c r="R56" i="24" a="1"/>
  <c r="R56" i="24" s="1"/>
  <c r="S56" i="24" s="1"/>
  <c r="R72" i="24" a="1"/>
  <c r="R72" i="24" s="1"/>
  <c r="S72" i="24" s="1"/>
  <c r="R88" i="24" a="1"/>
  <c r="R88" i="24" s="1"/>
  <c r="S88" i="24" s="1"/>
  <c r="R104" i="24" a="1"/>
  <c r="R104" i="24" s="1"/>
  <c r="S104" i="24" s="1"/>
  <c r="R120" i="24" a="1"/>
  <c r="R120" i="24" s="1"/>
  <c r="S120" i="24" s="1"/>
  <c r="R136" i="24" a="1"/>
  <c r="R136" i="24" s="1"/>
  <c r="S136" i="24" s="1"/>
  <c r="R152" i="24" a="1"/>
  <c r="R152" i="24" s="1"/>
  <c r="S152" i="24" s="1"/>
  <c r="R168" i="24" a="1"/>
  <c r="R168" i="24" s="1"/>
  <c r="S168" i="24" s="1"/>
  <c r="R27" i="24" a="1"/>
  <c r="R27" i="24" s="1"/>
  <c r="S27" i="24" s="1"/>
  <c r="R59" i="24" a="1"/>
  <c r="R59" i="24" s="1"/>
  <c r="S59" i="24" s="1"/>
  <c r="R91" i="24" a="1"/>
  <c r="R91" i="24" s="1"/>
  <c r="S91" i="24" s="1"/>
  <c r="R123" i="24" a="1"/>
  <c r="R123" i="24" s="1"/>
  <c r="S123" i="24" s="1"/>
  <c r="R155" i="24" a="1"/>
  <c r="R155" i="24" s="1"/>
  <c r="S155" i="24" s="1"/>
  <c r="R179" i="24" a="1"/>
  <c r="R179" i="24" s="1"/>
  <c r="S179" i="24" s="1"/>
  <c r="R195" i="24" a="1"/>
  <c r="R195" i="24" s="1"/>
  <c r="S195" i="24" s="1"/>
  <c r="R13" i="24" a="1"/>
  <c r="R13" i="24" s="1"/>
  <c r="S13" i="24" s="1"/>
  <c r="R45" i="24" a="1"/>
  <c r="R45" i="24" s="1"/>
  <c r="S45" i="24" s="1"/>
  <c r="R77" i="24" a="1"/>
  <c r="R77" i="24" s="1"/>
  <c r="S77" i="24" s="1"/>
  <c r="R109" i="24" a="1"/>
  <c r="R109" i="24" s="1"/>
  <c r="S109" i="24" s="1"/>
  <c r="R141" i="24" a="1"/>
  <c r="R141" i="24" s="1"/>
  <c r="S141" i="24" s="1"/>
  <c r="R172" i="24" a="1"/>
  <c r="R172" i="24" s="1"/>
  <c r="S172" i="24" s="1"/>
  <c r="R188" i="24" a="1"/>
  <c r="R188" i="24" s="1"/>
  <c r="S188" i="24" s="1"/>
  <c r="R204" i="24" a="1"/>
  <c r="R204" i="24" s="1"/>
  <c r="S204" i="24" s="1"/>
  <c r="R2" i="50"/>
  <c r="P4" i="50"/>
  <c r="AG115" i="40"/>
  <c r="AK115" i="40" s="1"/>
  <c r="AH115" i="40"/>
  <c r="AH109" i="40"/>
  <c r="AG109" i="40"/>
  <c r="AK109" i="40" s="1"/>
  <c r="AG118" i="40"/>
  <c r="AK118" i="40" s="1"/>
  <c r="AH118" i="40"/>
  <c r="AH155" i="40"/>
  <c r="AG155" i="40"/>
  <c r="AK155" i="40" s="1"/>
  <c r="AH75" i="40"/>
  <c r="AG75" i="40"/>
  <c r="AK75" i="40" s="1"/>
  <c r="AI75" i="40"/>
  <c r="AJ75" i="40"/>
  <c r="AJ74" i="40"/>
  <c r="AI74" i="40"/>
  <c r="AH74" i="40"/>
  <c r="AG74" i="40"/>
  <c r="AK74" i="40" s="1"/>
  <c r="AG172" i="40"/>
  <c r="AK172" i="40" s="1"/>
  <c r="AH172" i="40"/>
  <c r="AH82" i="40"/>
  <c r="AG82" i="40"/>
  <c r="AK82" i="40" s="1"/>
  <c r="AI128" i="40"/>
  <c r="AJ128" i="40"/>
  <c r="AI194" i="40"/>
  <c r="AJ194" i="40"/>
  <c r="AH76" i="40"/>
  <c r="AG76" i="40"/>
  <c r="AK76" i="40" s="1"/>
  <c r="AI76" i="40"/>
  <c r="AJ76" i="40"/>
  <c r="AJ60" i="40"/>
  <c r="AI60" i="40"/>
  <c r="AG60" i="40"/>
  <c r="AK60" i="40" s="1"/>
  <c r="AH60" i="40"/>
  <c r="AI29" i="40"/>
  <c r="AJ29" i="40"/>
  <c r="AI119" i="40"/>
  <c r="AJ119" i="40"/>
  <c r="AI105" i="40"/>
  <c r="AJ105" i="40"/>
  <c r="AH105" i="40"/>
  <c r="AG105" i="40"/>
  <c r="AK105" i="40" s="1"/>
  <c r="AJ37" i="40"/>
  <c r="AI37" i="40"/>
  <c r="AI107" i="40"/>
  <c r="AJ107" i="40"/>
  <c r="AG107" i="40"/>
  <c r="AK107" i="40" s="1"/>
  <c r="AH107" i="40"/>
  <c r="AJ4" i="40"/>
  <c r="AI4" i="40"/>
  <c r="AI89" i="40"/>
  <c r="AJ89" i="40"/>
  <c r="AJ152" i="40"/>
  <c r="AI152" i="40"/>
  <c r="AJ83" i="40"/>
  <c r="AI83" i="40"/>
  <c r="AJ150" i="40"/>
  <c r="AI150" i="40"/>
  <c r="AJ170" i="40"/>
  <c r="AI170" i="40"/>
  <c r="AG181" i="40"/>
  <c r="AK181" i="40" s="1"/>
  <c r="AH181" i="40"/>
  <c r="AG108" i="40"/>
  <c r="AK108" i="40" s="1"/>
  <c r="AH108" i="40"/>
  <c r="AJ108" i="40"/>
  <c r="AI108" i="40"/>
  <c r="AH100" i="40"/>
  <c r="AG100" i="40"/>
  <c r="AK100" i="40" s="1"/>
  <c r="AJ122" i="40"/>
  <c r="AI122" i="40"/>
  <c r="AH122" i="40"/>
  <c r="AG122" i="40"/>
  <c r="AK122" i="40" s="1"/>
  <c r="AJ147" i="40"/>
  <c r="AI147" i="40"/>
  <c r="AH50" i="40"/>
  <c r="AG50" i="40"/>
  <c r="AK50" i="40" s="1"/>
  <c r="AJ87" i="40"/>
  <c r="AI87" i="40"/>
  <c r="AH124" i="40"/>
  <c r="AG124" i="40"/>
  <c r="AK124" i="40" s="1"/>
  <c r="AH56" i="40"/>
  <c r="AG56" i="40"/>
  <c r="AK56" i="40" s="1"/>
  <c r="AI56" i="40"/>
  <c r="AJ56" i="40"/>
  <c r="AJ182" i="40"/>
  <c r="AI182" i="40"/>
  <c r="AH182" i="40"/>
  <c r="AG182" i="40"/>
  <c r="AK182" i="40" s="1"/>
  <c r="AH135" i="40"/>
  <c r="AG135" i="40"/>
  <c r="AK135" i="40" s="1"/>
  <c r="AH151" i="40"/>
  <c r="AG151" i="40"/>
  <c r="AK151" i="40" s="1"/>
  <c r="AJ90" i="40"/>
  <c r="AI90" i="40"/>
  <c r="AH39" i="40"/>
  <c r="AG39" i="40"/>
  <c r="AK39" i="40" s="1"/>
  <c r="AI112" i="40"/>
  <c r="AJ112" i="40"/>
  <c r="AG113" i="40"/>
  <c r="AK113" i="40" s="1"/>
  <c r="AH113" i="40"/>
  <c r="AI63" i="40"/>
  <c r="AJ63" i="40"/>
  <c r="AJ127" i="40"/>
  <c r="AI127" i="40"/>
  <c r="AG127" i="40"/>
  <c r="AK127" i="40" s="1"/>
  <c r="AH127" i="40"/>
  <c r="AJ144" i="40"/>
  <c r="AI144" i="40"/>
  <c r="AI47" i="40"/>
  <c r="AJ47" i="40"/>
  <c r="AH156" i="40"/>
  <c r="AG156" i="40"/>
  <c r="AK156" i="40" s="1"/>
  <c r="AJ156" i="40"/>
  <c r="AI156" i="40"/>
  <c r="AG178" i="40"/>
  <c r="AK178" i="40" s="1"/>
  <c r="AH178" i="40"/>
  <c r="AI31" i="40"/>
  <c r="AJ31" i="40"/>
  <c r="AJ80" i="40"/>
  <c r="AI80" i="40"/>
  <c r="AH80" i="40"/>
  <c r="AG80" i="40"/>
  <c r="AK80" i="40" s="1"/>
  <c r="AH9" i="40"/>
  <c r="AG9" i="40"/>
  <c r="AK9" i="40" s="1"/>
  <c r="AJ158" i="40"/>
  <c r="AI158" i="40"/>
  <c r="AH158" i="40"/>
  <c r="AG158" i="40"/>
  <c r="AK158" i="40" s="1"/>
  <c r="AI159" i="40"/>
  <c r="AJ159" i="40"/>
  <c r="AG159" i="40"/>
  <c r="AK159" i="40" s="1"/>
  <c r="AH159" i="40"/>
  <c r="AH10" i="40"/>
  <c r="AG10" i="40"/>
  <c r="AK10" i="40" s="1"/>
  <c r="AG44" i="40"/>
  <c r="AK44" i="40" s="1"/>
  <c r="AH44" i="40"/>
  <c r="AI116" i="40"/>
  <c r="AJ116" i="40"/>
  <c r="AH116" i="40"/>
  <c r="AG116" i="40"/>
  <c r="AK116" i="40" s="1"/>
  <c r="AH79" i="40"/>
  <c r="AG79" i="40"/>
  <c r="AK79" i="40" s="1"/>
  <c r="AH125" i="40"/>
  <c r="AG125" i="40"/>
  <c r="AK125" i="40" s="1"/>
  <c r="AJ129" i="40"/>
  <c r="AI129" i="40"/>
  <c r="AI13" i="40"/>
  <c r="AJ13" i="40"/>
  <c r="AG13" i="40"/>
  <c r="AK13" i="40" s="1"/>
  <c r="AH13" i="40"/>
  <c r="AH92" i="40"/>
  <c r="AG92" i="40"/>
  <c r="AK92" i="40" s="1"/>
  <c r="AJ139" i="40"/>
  <c r="AI139" i="40"/>
  <c r="AG139" i="40"/>
  <c r="AK139" i="40" s="1"/>
  <c r="AH139" i="40"/>
  <c r="AH26" i="40"/>
  <c r="AG26" i="40"/>
  <c r="AK26" i="40" s="1"/>
  <c r="AI26" i="40"/>
  <c r="AJ26" i="40"/>
  <c r="AG97" i="40"/>
  <c r="AK97" i="40" s="1"/>
  <c r="AH97" i="40"/>
  <c r="AI165" i="40"/>
  <c r="AJ165" i="40"/>
  <c r="AI67" i="40"/>
  <c r="AJ67" i="40"/>
  <c r="AI34" i="40"/>
  <c r="AJ34" i="40"/>
  <c r="AJ88" i="40"/>
  <c r="AI88" i="40"/>
  <c r="AG88" i="40"/>
  <c r="AK88" i="40" s="1"/>
  <c r="AH88" i="40"/>
  <c r="AG168" i="40"/>
  <c r="AK168" i="40" s="1"/>
  <c r="AH168" i="40"/>
  <c r="AJ130" i="40"/>
  <c r="AI130" i="40"/>
  <c r="AI175" i="40"/>
  <c r="AJ175" i="40"/>
  <c r="AH175" i="40"/>
  <c r="AG175" i="40"/>
  <c r="AK175" i="40" s="1"/>
  <c r="AJ154" i="40"/>
  <c r="AI154" i="40"/>
  <c r="AH154" i="40"/>
  <c r="AG154" i="40"/>
  <c r="AK154" i="40" s="1"/>
  <c r="AJ184" i="40"/>
  <c r="AI184" i="40"/>
  <c r="AH111" i="40"/>
  <c r="AG111" i="40"/>
  <c r="AK111" i="40" s="1"/>
  <c r="AJ162" i="40"/>
  <c r="AI162" i="40"/>
  <c r="AG3" i="40"/>
  <c r="AK3" i="40" s="1"/>
  <c r="AH3" i="40"/>
  <c r="AH126" i="40"/>
  <c r="AG126" i="40"/>
  <c r="AK126" i="40" s="1"/>
  <c r="AI126" i="40"/>
  <c r="AJ126" i="40"/>
  <c r="AH132" i="40"/>
  <c r="AG132" i="40"/>
  <c r="AK132" i="40" s="1"/>
  <c r="AJ176" i="40"/>
  <c r="AI176" i="40"/>
  <c r="AI114" i="40"/>
  <c r="AJ114" i="40"/>
  <c r="AH20" i="40"/>
  <c r="AG20" i="40"/>
  <c r="AK20" i="40" s="1"/>
  <c r="AJ15" i="40"/>
  <c r="AI15" i="40"/>
  <c r="AG48" i="40"/>
  <c r="AK48" i="40" s="1"/>
  <c r="AH48" i="40"/>
  <c r="AG166" i="40"/>
  <c r="AK166" i="40" s="1"/>
  <c r="AH166" i="40"/>
  <c r="AJ25" i="40"/>
  <c r="AI25" i="40"/>
  <c r="AG8" i="40"/>
  <c r="AK8" i="40" s="1"/>
  <c r="AH8" i="40"/>
  <c r="AJ167" i="40"/>
  <c r="AI167" i="40"/>
  <c r="AH19" i="40"/>
  <c r="AG19" i="40"/>
  <c r="AK19" i="40" s="1"/>
  <c r="AJ62" i="40"/>
  <c r="AI62" i="40"/>
  <c r="AJ104" i="40"/>
  <c r="AI104" i="40"/>
  <c r="AH24" i="40"/>
  <c r="AG24" i="40"/>
  <c r="AK24" i="40" s="1"/>
  <c r="AJ24" i="40"/>
  <c r="AI24" i="40"/>
  <c r="AJ49" i="40"/>
  <c r="AI49" i="40"/>
  <c r="AH49" i="40"/>
  <c r="AG49" i="40"/>
  <c r="AK49" i="40" s="1"/>
  <c r="AI78" i="40"/>
  <c r="AJ78" i="40"/>
  <c r="AH78" i="40"/>
  <c r="AG78" i="40"/>
  <c r="AK78" i="40" s="1"/>
  <c r="AJ136" i="40"/>
  <c r="AI136" i="40"/>
  <c r="AI95" i="40"/>
  <c r="AJ95" i="40"/>
  <c r="AG95" i="40"/>
  <c r="AK95" i="40" s="1"/>
  <c r="AH95" i="40"/>
  <c r="AJ93" i="40"/>
  <c r="AI93" i="40"/>
  <c r="AJ102" i="40"/>
  <c r="AI102" i="40"/>
  <c r="AJ33" i="40"/>
  <c r="AI33" i="40"/>
  <c r="AJ173" i="40"/>
  <c r="AI173" i="40"/>
  <c r="AG173" i="40"/>
  <c r="AK173" i="40" s="1"/>
  <c r="AH173" i="40"/>
  <c r="AJ96" i="40"/>
  <c r="AI96" i="40"/>
  <c r="AG96" i="40"/>
  <c r="AK96" i="40" s="1"/>
  <c r="AH96" i="40"/>
  <c r="AI55" i="40"/>
  <c r="AJ55" i="40"/>
  <c r="AH188" i="40"/>
  <c r="AG188" i="40"/>
  <c r="AK188" i="40" s="1"/>
  <c r="AG12" i="40"/>
  <c r="AK12" i="40" s="1"/>
  <c r="AH12" i="40"/>
  <c r="AJ6" i="40"/>
  <c r="AI6" i="40"/>
  <c r="AI21" i="40"/>
  <c r="AJ21" i="40"/>
  <c r="AJ103" i="40"/>
  <c r="AI103" i="40"/>
  <c r="AG103" i="40"/>
  <c r="AK103" i="40" s="1"/>
  <c r="AH103" i="40"/>
  <c r="AI30" i="40"/>
  <c r="AJ30" i="40"/>
  <c r="AG30" i="40"/>
  <c r="AK30" i="40" s="1"/>
  <c r="AH30" i="40"/>
  <c r="AI153" i="40"/>
  <c r="AJ153" i="40"/>
  <c r="AH153" i="40"/>
  <c r="AG153" i="40"/>
  <c r="AK153" i="40" s="1"/>
  <c r="AH164" i="40"/>
  <c r="AG164" i="40"/>
  <c r="AK164" i="40" s="1"/>
  <c r="AG142" i="40"/>
  <c r="AK142" i="40" s="1"/>
  <c r="AH142" i="40"/>
  <c r="AH131" i="40"/>
  <c r="AG131" i="40"/>
  <c r="AK131" i="40" s="1"/>
  <c r="AH99" i="40"/>
  <c r="AG99" i="40"/>
  <c r="AK99" i="40" s="1"/>
  <c r="AI186" i="40"/>
  <c r="AJ186" i="40"/>
  <c r="AG68" i="40"/>
  <c r="AK68" i="40" s="1"/>
  <c r="AH68" i="40"/>
  <c r="AI35" i="40"/>
  <c r="AJ35" i="40"/>
  <c r="AJ197" i="40"/>
  <c r="AI197" i="40"/>
  <c r="AH7" i="40"/>
  <c r="AG7" i="40"/>
  <c r="AK7" i="40" s="1"/>
  <c r="AJ7" i="40"/>
  <c r="AI7" i="40"/>
  <c r="AI196" i="40"/>
  <c r="AJ196" i="40"/>
  <c r="AH137" i="40"/>
  <c r="AG137" i="40"/>
  <c r="AK137" i="40" s="1"/>
  <c r="AH171" i="40"/>
  <c r="AG171" i="40"/>
  <c r="AK171" i="40" s="1"/>
  <c r="AI171" i="40"/>
  <c r="AJ171" i="40"/>
  <c r="AJ14" i="40"/>
  <c r="AI14" i="40"/>
  <c r="AG14" i="40"/>
  <c r="AK14" i="40" s="1"/>
  <c r="AH14" i="40"/>
  <c r="AG133" i="40"/>
  <c r="AK133" i="40" s="1"/>
  <c r="AH133" i="40"/>
  <c r="AJ163" i="40"/>
  <c r="AI163" i="40"/>
  <c r="AH51" i="40"/>
  <c r="AG51" i="40"/>
  <c r="AK51" i="40" s="1"/>
  <c r="AG52" i="40"/>
  <c r="AK52" i="40" s="1"/>
  <c r="AH52" i="40"/>
  <c r="AG77" i="40"/>
  <c r="AK77" i="40" s="1"/>
  <c r="AH77" i="40"/>
  <c r="AI140" i="40"/>
  <c r="AJ140" i="40"/>
  <c r="AH140" i="40"/>
  <c r="AG140" i="40"/>
  <c r="AK140" i="40" s="1"/>
  <c r="AI180" i="40"/>
  <c r="AJ180" i="40"/>
  <c r="AI28" i="40"/>
  <c r="AJ28" i="40"/>
  <c r="AH98" i="40"/>
  <c r="AG98" i="40"/>
  <c r="AK98" i="40" s="1"/>
  <c r="AH146" i="40"/>
  <c r="AG146" i="40"/>
  <c r="AK146" i="40" s="1"/>
  <c r="AJ146" i="40"/>
  <c r="AI146" i="40"/>
  <c r="AH117" i="40"/>
  <c r="AG117" i="40"/>
  <c r="AK117" i="40" s="1"/>
  <c r="AH54" i="40"/>
  <c r="AG54" i="40"/>
  <c r="AK54" i="40" s="1"/>
  <c r="AJ54" i="40"/>
  <c r="AI54" i="40"/>
  <c r="AG72" i="40"/>
  <c r="AK72" i="40" s="1"/>
  <c r="AH72" i="40"/>
  <c r="AG17" i="40"/>
  <c r="AK17" i="40" s="1"/>
  <c r="AH17" i="40"/>
  <c r="AI11" i="40"/>
  <c r="AJ11" i="40"/>
  <c r="AG157" i="40"/>
  <c r="AK157" i="40" s="1"/>
  <c r="AH157" i="40"/>
  <c r="AJ157" i="40"/>
  <c r="AI157" i="40"/>
  <c r="AJ84" i="40"/>
  <c r="AI84" i="40"/>
  <c r="AH84" i="40"/>
  <c r="AG84" i="40"/>
  <c r="AK84" i="40" s="1"/>
  <c r="AJ36" i="40"/>
  <c r="AI36" i="40"/>
  <c r="AI71" i="40"/>
  <c r="AJ71" i="40"/>
  <c r="AI64" i="40"/>
  <c r="AJ64" i="40"/>
  <c r="AI198" i="40"/>
  <c r="AJ198" i="40"/>
  <c r="AH123" i="40"/>
  <c r="AG123" i="40"/>
  <c r="AK123" i="40" s="1"/>
  <c r="AJ189" i="40"/>
  <c r="AI189" i="40"/>
  <c r="AH179" i="40"/>
  <c r="AG179" i="40"/>
  <c r="AK179" i="40" s="1"/>
  <c r="AI91" i="40"/>
  <c r="AJ91" i="40"/>
  <c r="AH91" i="40"/>
  <c r="AG91" i="40"/>
  <c r="AK91" i="40" s="1"/>
  <c r="AJ121" i="40"/>
  <c r="AI121" i="40"/>
  <c r="AJ148" i="40"/>
  <c r="AI148" i="40"/>
  <c r="AG58" i="40"/>
  <c r="AK58" i="40" s="1"/>
  <c r="AH58" i="40"/>
  <c r="AJ58" i="40"/>
  <c r="AI58" i="40"/>
  <c r="AJ81" i="40"/>
  <c r="AI81" i="40"/>
  <c r="AJ61" i="40"/>
  <c r="AI61" i="40"/>
  <c r="AG183" i="40"/>
  <c r="AK183" i="40" s="1"/>
  <c r="AH183" i="40"/>
  <c r="AI65" i="40"/>
  <c r="AJ65" i="40"/>
  <c r="AH65" i="40"/>
  <c r="AG65" i="40"/>
  <c r="AK65" i="40" s="1"/>
  <c r="AI94" i="40"/>
  <c r="AJ94" i="40"/>
  <c r="AG187" i="40"/>
  <c r="AK187" i="40" s="1"/>
  <c r="AH187" i="40"/>
  <c r="AI187" i="40"/>
  <c r="AJ187" i="40"/>
  <c r="AH191" i="40"/>
  <c r="AG191" i="40"/>
  <c r="AK191" i="40" s="1"/>
  <c r="AJ66" i="40"/>
  <c r="AI66" i="40"/>
  <c r="AH66" i="40"/>
  <c r="AG66" i="40"/>
  <c r="AK66" i="40" s="1"/>
  <c r="AI46" i="40"/>
  <c r="AJ46" i="40"/>
  <c r="AH46" i="40"/>
  <c r="AG46" i="40"/>
  <c r="AK46" i="40" s="1"/>
  <c r="AI69" i="40"/>
  <c r="AJ69" i="40"/>
  <c r="AG69" i="40"/>
  <c r="AK69" i="40" s="1"/>
  <c r="AH69" i="40"/>
  <c r="AH85" i="40"/>
  <c r="AG85" i="40"/>
  <c r="AK85" i="40" s="1"/>
  <c r="AI85" i="40"/>
  <c r="AJ85" i="40"/>
  <c r="AG134" i="40"/>
  <c r="AK134" i="40" s="1"/>
  <c r="AH134" i="40"/>
  <c r="AH57" i="40"/>
  <c r="AG57" i="40"/>
  <c r="AK57" i="40" s="1"/>
  <c r="AJ57" i="40"/>
  <c r="AI57" i="40"/>
  <c r="AG195" i="40"/>
  <c r="AK195" i="40" s="1"/>
  <c r="AH195" i="40"/>
  <c r="AJ22" i="40"/>
  <c r="AI22" i="40"/>
  <c r="AG22" i="40"/>
  <c r="AK22" i="40" s="1"/>
  <c r="AH22" i="40"/>
  <c r="AJ115" i="40"/>
  <c r="AI115" i="40"/>
  <c r="AI109" i="40"/>
  <c r="AJ109" i="40"/>
  <c r="AJ118" i="40"/>
  <c r="AI118" i="40"/>
  <c r="AI42" i="40"/>
  <c r="AJ42" i="40"/>
  <c r="AG42" i="40"/>
  <c r="AK42" i="40" s="1"/>
  <c r="AH42" i="40"/>
  <c r="AG190" i="40"/>
  <c r="AK190" i="40" s="1"/>
  <c r="AH190" i="40"/>
  <c r="AI190" i="40"/>
  <c r="AJ190" i="40"/>
  <c r="AI38" i="40"/>
  <c r="AJ38" i="40"/>
  <c r="AH38" i="40"/>
  <c r="AG38" i="40"/>
  <c r="AK38" i="40" s="1"/>
  <c r="AI155" i="40"/>
  <c r="AJ155" i="40"/>
  <c r="AI172" i="40"/>
  <c r="AJ172" i="40"/>
  <c r="AG53" i="40"/>
  <c r="AK53" i="40" s="1"/>
  <c r="AH53" i="40"/>
  <c r="AJ53" i="40"/>
  <c r="AI53" i="40"/>
  <c r="AI82" i="40"/>
  <c r="AJ82" i="40"/>
  <c r="AG128" i="40"/>
  <c r="AK128" i="40" s="1"/>
  <c r="AH128" i="40"/>
  <c r="AG143" i="40"/>
  <c r="AK143" i="40" s="1"/>
  <c r="AH143" i="40"/>
  <c r="AJ143" i="40"/>
  <c r="AI143" i="40"/>
  <c r="AH194" i="40"/>
  <c r="AG194" i="40"/>
  <c r="AK194" i="40" s="1"/>
  <c r="AG29" i="40"/>
  <c r="AK29" i="40" s="1"/>
  <c r="AH29" i="40"/>
  <c r="AG43" i="40"/>
  <c r="AK43" i="40" s="1"/>
  <c r="AH43" i="40"/>
  <c r="AI43" i="40"/>
  <c r="AJ43" i="40"/>
  <c r="AH119" i="40"/>
  <c r="AG119" i="40"/>
  <c r="AK119" i="40" s="1"/>
  <c r="AH37" i="40"/>
  <c r="AG37" i="40"/>
  <c r="AK37" i="40" s="1"/>
  <c r="AG4" i="40"/>
  <c r="AK4" i="40" s="1"/>
  <c r="AH4" i="40"/>
  <c r="AG89" i="40"/>
  <c r="AK89" i="40" s="1"/>
  <c r="AH89" i="40"/>
  <c r="AG152" i="40"/>
  <c r="AK152" i="40" s="1"/>
  <c r="AH152" i="40"/>
  <c r="AH83" i="40"/>
  <c r="AG83" i="40"/>
  <c r="AK83" i="40" s="1"/>
  <c r="AG150" i="40"/>
  <c r="AK150" i="40" s="1"/>
  <c r="AH150" i="40"/>
  <c r="AG170" i="40"/>
  <c r="AK170" i="40" s="1"/>
  <c r="AH170" i="40"/>
  <c r="AI181" i="40"/>
  <c r="AJ181" i="40"/>
  <c r="AI100" i="40"/>
  <c r="AJ100" i="40"/>
  <c r="AH147" i="40"/>
  <c r="AG147" i="40"/>
  <c r="AK147" i="40" s="1"/>
  <c r="AJ50" i="40"/>
  <c r="AI50" i="40"/>
  <c r="AH87" i="40"/>
  <c r="AG87" i="40"/>
  <c r="AK87" i="40" s="1"/>
  <c r="AI124" i="40"/>
  <c r="AJ124" i="40"/>
  <c r="AJ135" i="40"/>
  <c r="AI135" i="40"/>
  <c r="AI151" i="40"/>
  <c r="AJ151" i="40"/>
  <c r="AG90" i="40"/>
  <c r="AK90" i="40" s="1"/>
  <c r="AH90" i="40"/>
  <c r="AI161" i="40"/>
  <c r="AJ161" i="40"/>
  <c r="AG161" i="40"/>
  <c r="AK161" i="40" s="1"/>
  <c r="AH161" i="40"/>
  <c r="AI39" i="40"/>
  <c r="AJ39" i="40"/>
  <c r="AG112" i="40"/>
  <c r="AK112" i="40" s="1"/>
  <c r="AH112" i="40"/>
  <c r="AJ141" i="40"/>
  <c r="AI141" i="40"/>
  <c r="AH141" i="40"/>
  <c r="AG141" i="40"/>
  <c r="AK141" i="40" s="1"/>
  <c r="AH169" i="40"/>
  <c r="AG169" i="40"/>
  <c r="AK169" i="40" s="1"/>
  <c r="AJ169" i="40"/>
  <c r="AI169" i="40"/>
  <c r="AJ145" i="40"/>
  <c r="AI145" i="40"/>
  <c r="AH145" i="40"/>
  <c r="AG145" i="40"/>
  <c r="AK145" i="40" s="1"/>
  <c r="AJ113" i="40"/>
  <c r="AI113" i="40"/>
  <c r="AG63" i="40"/>
  <c r="AK63" i="40" s="1"/>
  <c r="AH63" i="40"/>
  <c r="AG144" i="40"/>
  <c r="AK144" i="40" s="1"/>
  <c r="AH144" i="40"/>
  <c r="AG47" i="40"/>
  <c r="AK47" i="40" s="1"/>
  <c r="AH47" i="40"/>
  <c r="AI178" i="40"/>
  <c r="AJ178" i="40"/>
  <c r="AH177" i="40"/>
  <c r="AG177" i="40"/>
  <c r="AK177" i="40" s="1"/>
  <c r="AJ177" i="40"/>
  <c r="AI177" i="40"/>
  <c r="AM177" i="40" s="1"/>
  <c r="AH31" i="40"/>
  <c r="AG31" i="40"/>
  <c r="AK31" i="40" s="1"/>
  <c r="AJ9" i="40"/>
  <c r="AI9" i="40"/>
  <c r="AI59" i="40"/>
  <c r="AJ59" i="40"/>
  <c r="AG59" i="40"/>
  <c r="AK59" i="40" s="1"/>
  <c r="AH59" i="40"/>
  <c r="AG110" i="40"/>
  <c r="AK110" i="40" s="1"/>
  <c r="AH110" i="40"/>
  <c r="AI110" i="40"/>
  <c r="AJ110" i="40"/>
  <c r="AJ10" i="40"/>
  <c r="AI10" i="40"/>
  <c r="AI44" i="40"/>
  <c r="AJ44" i="40"/>
  <c r="AJ79" i="40"/>
  <c r="AI79" i="40"/>
  <c r="AI125" i="40"/>
  <c r="AJ125" i="40"/>
  <c r="AH129" i="40"/>
  <c r="AG129" i="40"/>
  <c r="AK129" i="40" s="1"/>
  <c r="AI101" i="40"/>
  <c r="AJ101" i="40"/>
  <c r="AG101" i="40"/>
  <c r="AK101" i="40" s="1"/>
  <c r="AH101" i="40"/>
  <c r="AI92" i="40"/>
  <c r="AJ92" i="40"/>
  <c r="AJ97" i="40"/>
  <c r="AI97" i="40"/>
  <c r="AH165" i="40"/>
  <c r="AG165" i="40"/>
  <c r="AK165" i="40" s="1"/>
  <c r="AJ70" i="40"/>
  <c r="AI70" i="40"/>
  <c r="AG70" i="40"/>
  <c r="AK70" i="40" s="1"/>
  <c r="AH70" i="40"/>
  <c r="AH67" i="40"/>
  <c r="AG67" i="40"/>
  <c r="AK67" i="40" s="1"/>
  <c r="AH34" i="40"/>
  <c r="AG34" i="40"/>
  <c r="AK34" i="40" s="1"/>
  <c r="AG185" i="40"/>
  <c r="AK185" i="40" s="1"/>
  <c r="AH185" i="40"/>
  <c r="AI185" i="40"/>
  <c r="AJ185" i="40"/>
  <c r="AJ168" i="40"/>
  <c r="AI168" i="40"/>
  <c r="AH130" i="40"/>
  <c r="AG130" i="40"/>
  <c r="AK130" i="40" s="1"/>
  <c r="AH184" i="40"/>
  <c r="AG184" i="40"/>
  <c r="AK184" i="40" s="1"/>
  <c r="AI111" i="40"/>
  <c r="AJ111" i="40"/>
  <c r="AH162" i="40"/>
  <c r="AG162" i="40"/>
  <c r="AK162" i="40" s="1"/>
  <c r="AJ3" i="40"/>
  <c r="AI3" i="40"/>
  <c r="AI132" i="40"/>
  <c r="AJ132" i="40"/>
  <c r="AH176" i="40"/>
  <c r="AG176" i="40"/>
  <c r="AK176" i="40" s="1"/>
  <c r="AH23" i="40"/>
  <c r="AG23" i="40"/>
  <c r="AK23" i="40" s="1"/>
  <c r="AJ23" i="40"/>
  <c r="AI23" i="40"/>
  <c r="AM23" i="40" s="1"/>
  <c r="AH114" i="40"/>
  <c r="AG114" i="40"/>
  <c r="AK114" i="40" s="1"/>
  <c r="AJ20" i="40"/>
  <c r="AI20" i="40"/>
  <c r="AH15" i="40"/>
  <c r="AG15" i="40"/>
  <c r="AK15" i="40" s="1"/>
  <c r="AJ200" i="40"/>
  <c r="AI200" i="40"/>
  <c r="AG200" i="40"/>
  <c r="AK200" i="40" s="1"/>
  <c r="AH200" i="40"/>
  <c r="AH40" i="40"/>
  <c r="AG40" i="40"/>
  <c r="AK40" i="40" s="1"/>
  <c r="AJ40" i="40"/>
  <c r="AI40" i="40"/>
  <c r="AI48" i="40"/>
  <c r="AJ48" i="40"/>
  <c r="AJ166" i="40"/>
  <c r="AI166" i="40"/>
  <c r="AH25" i="40"/>
  <c r="AG25" i="40"/>
  <c r="AK25" i="40" s="1"/>
  <c r="AJ8" i="40"/>
  <c r="AI8" i="40"/>
  <c r="AG167" i="40"/>
  <c r="AK167" i="40" s="1"/>
  <c r="AH167" i="40"/>
  <c r="AG16" i="40"/>
  <c r="AK16" i="40" s="1"/>
  <c r="AH16" i="40"/>
  <c r="AI16" i="40"/>
  <c r="AJ16" i="40"/>
  <c r="AJ19" i="40"/>
  <c r="AI19" i="40"/>
  <c r="AH62" i="40"/>
  <c r="AG62" i="40"/>
  <c r="AK62" i="40" s="1"/>
  <c r="AH104" i="40"/>
  <c r="AG104" i="40"/>
  <c r="AK104" i="40" s="1"/>
  <c r="AJ174" i="40"/>
  <c r="AI174" i="40"/>
  <c r="AH174" i="40"/>
  <c r="AG174" i="40"/>
  <c r="AK174" i="40" s="1"/>
  <c r="AJ32" i="40"/>
  <c r="AI32" i="40"/>
  <c r="AG32" i="40"/>
  <c r="AK32" i="40" s="1"/>
  <c r="AH32" i="40"/>
  <c r="AH136" i="40"/>
  <c r="AG136" i="40"/>
  <c r="AK136" i="40" s="1"/>
  <c r="AG93" i="40"/>
  <c r="AK93" i="40" s="1"/>
  <c r="AH93" i="40"/>
  <c r="AI45" i="40"/>
  <c r="AJ45" i="40"/>
  <c r="AH45" i="40"/>
  <c r="AG45" i="40"/>
  <c r="AK45" i="40" s="1"/>
  <c r="AG102" i="40"/>
  <c r="AK102" i="40" s="1"/>
  <c r="AH102" i="40"/>
  <c r="AI199" i="40"/>
  <c r="AJ199" i="40"/>
  <c r="AG199" i="40"/>
  <c r="AK199" i="40" s="1"/>
  <c r="AH199" i="40"/>
  <c r="AG33" i="40"/>
  <c r="AK33" i="40" s="1"/>
  <c r="AH33" i="40"/>
  <c r="AJ192" i="40"/>
  <c r="AI192" i="40"/>
  <c r="AG192" i="40"/>
  <c r="AK192" i="40" s="1"/>
  <c r="AH192" i="40"/>
  <c r="AG160" i="40"/>
  <c r="AK160" i="40" s="1"/>
  <c r="AH160" i="40"/>
  <c r="AJ160" i="40"/>
  <c r="AI160" i="40"/>
  <c r="AG55" i="40"/>
  <c r="AK55" i="40" s="1"/>
  <c r="AH55" i="40"/>
  <c r="AJ188" i="40"/>
  <c r="AI188" i="40"/>
  <c r="AJ12" i="40"/>
  <c r="AI12" i="40"/>
  <c r="AM12" i="40" s="1"/>
  <c r="AH6" i="40"/>
  <c r="AG6" i="40"/>
  <c r="AK6" i="40" s="1"/>
  <c r="AH21" i="40"/>
  <c r="AG21" i="40"/>
  <c r="AK21" i="40" s="1"/>
  <c r="AH18" i="40"/>
  <c r="AG18" i="40"/>
  <c r="AK18" i="40" s="1"/>
  <c r="AI18" i="40"/>
  <c r="AJ18" i="40"/>
  <c r="AI164" i="40"/>
  <c r="AJ164" i="40"/>
  <c r="AJ142" i="40"/>
  <c r="AI142" i="40"/>
  <c r="AI131" i="40"/>
  <c r="AJ131" i="40"/>
  <c r="AJ99" i="40"/>
  <c r="AI99" i="40"/>
  <c r="AM99" i="40" s="1"/>
  <c r="AH186" i="40"/>
  <c r="AG186" i="40"/>
  <c r="AK186" i="40" s="1"/>
  <c r="AJ68" i="40"/>
  <c r="AI68" i="40"/>
  <c r="AG35" i="40"/>
  <c r="AK35" i="40" s="1"/>
  <c r="AH35" i="40"/>
  <c r="AH197" i="40"/>
  <c r="AG197" i="40"/>
  <c r="AK197" i="40" s="1"/>
  <c r="AG5" i="40"/>
  <c r="AK5" i="40" s="1"/>
  <c r="AH5" i="40"/>
  <c r="AJ5" i="40"/>
  <c r="AI5" i="40"/>
  <c r="AG27" i="40"/>
  <c r="AK27" i="40" s="1"/>
  <c r="AH27" i="40"/>
  <c r="AJ27" i="40"/>
  <c r="AI27" i="40"/>
  <c r="AM27" i="40" s="1"/>
  <c r="AG196" i="40"/>
  <c r="AK196" i="40" s="1"/>
  <c r="AH196" i="40"/>
  <c r="AJ137" i="40"/>
  <c r="AI137" i="40"/>
  <c r="AJ133" i="40"/>
  <c r="AI133" i="40"/>
  <c r="AG163" i="40"/>
  <c r="AK163" i="40" s="1"/>
  <c r="AH163" i="40"/>
  <c r="AI106" i="40"/>
  <c r="AJ106" i="40"/>
  <c r="AG106" i="40"/>
  <c r="AK106" i="40" s="1"/>
  <c r="AH106" i="40"/>
  <c r="AJ51" i="40"/>
  <c r="AI51" i="40"/>
  <c r="AJ52" i="40"/>
  <c r="AI52" i="40"/>
  <c r="AM52" i="40" s="1"/>
  <c r="AJ77" i="40"/>
  <c r="AI77" i="40"/>
  <c r="AG180" i="40"/>
  <c r="AK180" i="40" s="1"/>
  <c r="AH180" i="40"/>
  <c r="AG28" i="40"/>
  <c r="AK28" i="40" s="1"/>
  <c r="AH28" i="40"/>
  <c r="AJ98" i="40"/>
  <c r="AI98" i="40"/>
  <c r="AJ117" i="40"/>
  <c r="AI117" i="40"/>
  <c r="AJ72" i="40"/>
  <c r="AI72" i="40"/>
  <c r="AJ17" i="40"/>
  <c r="AI17" i="40"/>
  <c r="AJ73" i="40"/>
  <c r="AI73" i="40"/>
  <c r="AH73" i="40"/>
  <c r="AG73" i="40"/>
  <c r="AK73" i="40" s="1"/>
  <c r="AG11" i="40"/>
  <c r="AK11" i="40" s="1"/>
  <c r="AH11" i="40"/>
  <c r="AJ149" i="40"/>
  <c r="AI149" i="40"/>
  <c r="AH149" i="40"/>
  <c r="AG149" i="40"/>
  <c r="AK149" i="40" s="1"/>
  <c r="AH120" i="40"/>
  <c r="AG120" i="40"/>
  <c r="AK120" i="40" s="1"/>
  <c r="AI120" i="40"/>
  <c r="AJ120" i="40"/>
  <c r="AH86" i="40"/>
  <c r="AG86" i="40"/>
  <c r="AK86" i="40" s="1"/>
  <c r="AI86" i="40"/>
  <c r="AJ86" i="40"/>
  <c r="AG36" i="40"/>
  <c r="AK36" i="40" s="1"/>
  <c r="AH36" i="40"/>
  <c r="AG71" i="40"/>
  <c r="AK71" i="40" s="1"/>
  <c r="AH71" i="40"/>
  <c r="AG64" i="40"/>
  <c r="AK64" i="40" s="1"/>
  <c r="AH64" i="40"/>
  <c r="AG198" i="40"/>
  <c r="AK198" i="40" s="1"/>
  <c r="AH198" i="40"/>
  <c r="AJ123" i="40"/>
  <c r="AI123" i="40"/>
  <c r="AH189" i="40"/>
  <c r="AG189" i="40"/>
  <c r="AK189" i="40" s="1"/>
  <c r="AJ179" i="40"/>
  <c r="AI179" i="40"/>
  <c r="AI41" i="40"/>
  <c r="AJ41" i="40"/>
  <c r="AH41" i="40"/>
  <c r="AG41" i="40"/>
  <c r="AK41" i="40" s="1"/>
  <c r="AG121" i="40"/>
  <c r="AK121" i="40" s="1"/>
  <c r="AH121" i="40"/>
  <c r="AH148" i="40"/>
  <c r="AG148" i="40"/>
  <c r="AK148" i="40" s="1"/>
  <c r="AG81" i="40"/>
  <c r="AK81" i="40" s="1"/>
  <c r="AH81" i="40"/>
  <c r="AJ193" i="40"/>
  <c r="AI193" i="40"/>
  <c r="AH193" i="40"/>
  <c r="AG193" i="40"/>
  <c r="AK193" i="40" s="1"/>
  <c r="AH138" i="40"/>
  <c r="AG138" i="40"/>
  <c r="AK138" i="40" s="1"/>
  <c r="AJ138" i="40"/>
  <c r="AI138" i="40"/>
  <c r="AM138" i="40" s="1"/>
  <c r="AH61" i="40"/>
  <c r="AG61" i="40"/>
  <c r="AK61" i="40" s="1"/>
  <c r="AI183" i="40"/>
  <c r="AJ183" i="40"/>
  <c r="AG94" i="40"/>
  <c r="AK94" i="40" s="1"/>
  <c r="AH94" i="40"/>
  <c r="AJ191" i="40"/>
  <c r="AI191" i="40"/>
  <c r="AM191" i="40" s="1"/>
  <c r="AI134" i="40"/>
  <c r="AJ134" i="40"/>
  <c r="AI195" i="40"/>
  <c r="AJ195" i="40"/>
  <c r="I216" i="49"/>
  <c r="L216" i="49" s="1"/>
  <c r="I215" i="49"/>
  <c r="L215" i="49" s="1"/>
  <c r="I214" i="49"/>
  <c r="I213" i="49"/>
  <c r="I212" i="49"/>
  <c r="I211" i="49"/>
  <c r="L211" i="49" s="1"/>
  <c r="I210" i="49"/>
  <c r="L210" i="49" s="1"/>
  <c r="I209" i="49"/>
  <c r="I208" i="49"/>
  <c r="I207" i="49"/>
  <c r="I206" i="49"/>
  <c r="L206" i="49" s="1"/>
  <c r="I205" i="49"/>
  <c r="L205" i="49" s="1"/>
  <c r="I204" i="49"/>
  <c r="I203" i="49"/>
  <c r="I202" i="49"/>
  <c r="I201" i="49"/>
  <c r="I200" i="49"/>
  <c r="I199" i="49"/>
  <c r="I198" i="49"/>
  <c r="I197" i="49"/>
  <c r="I196" i="49"/>
  <c r="L196" i="49" s="1"/>
  <c r="D195" i="49"/>
  <c r="I194" i="49"/>
  <c r="L194" i="49" s="1"/>
  <c r="D193" i="49"/>
  <c r="I192" i="49"/>
  <c r="D191" i="49"/>
  <c r="I190" i="49"/>
  <c r="D189" i="49"/>
  <c r="I188" i="49"/>
  <c r="D187" i="49"/>
  <c r="I186" i="49"/>
  <c r="D185" i="49"/>
  <c r="I184" i="49"/>
  <c r="D183" i="49"/>
  <c r="I182" i="49"/>
  <c r="L182" i="49" s="1"/>
  <c r="D181" i="49"/>
  <c r="I180" i="49"/>
  <c r="D179" i="49"/>
  <c r="I178" i="49"/>
  <c r="D177" i="49"/>
  <c r="I176" i="49"/>
  <c r="D175" i="49"/>
  <c r="I174" i="49"/>
  <c r="L174" i="49" s="1"/>
  <c r="D173" i="49"/>
  <c r="I172" i="49"/>
  <c r="L172" i="49" s="1"/>
  <c r="D171" i="49"/>
  <c r="I170" i="49"/>
  <c r="L170" i="49" s="1"/>
  <c r="D169" i="49"/>
  <c r="I168" i="49"/>
  <c r="L168" i="49" s="1"/>
  <c r="D167" i="49"/>
  <c r="I166" i="49"/>
  <c r="L166" i="49" s="1"/>
  <c r="G216" i="49"/>
  <c r="G214" i="49"/>
  <c r="G212" i="49"/>
  <c r="G210" i="49"/>
  <c r="G208" i="49"/>
  <c r="G206" i="49"/>
  <c r="G204" i="49"/>
  <c r="G202" i="49"/>
  <c r="D200" i="49"/>
  <c r="D198" i="49"/>
  <c r="D196" i="49"/>
  <c r="I193" i="49"/>
  <c r="D192" i="49"/>
  <c r="I189" i="49"/>
  <c r="D188" i="49"/>
  <c r="I185" i="49"/>
  <c r="D184" i="49"/>
  <c r="I181" i="49"/>
  <c r="D180" i="49"/>
  <c r="I177" i="49"/>
  <c r="D176" i="49"/>
  <c r="I173" i="49"/>
  <c r="L173" i="49" s="1"/>
  <c r="D172" i="49"/>
  <c r="I169" i="49"/>
  <c r="L169" i="49" s="1"/>
  <c r="D168" i="49"/>
  <c r="I165" i="49"/>
  <c r="L165" i="49" s="1"/>
  <c r="D164" i="49"/>
  <c r="I163" i="49"/>
  <c r="L163" i="49" s="1"/>
  <c r="D162" i="49"/>
  <c r="I161" i="49"/>
  <c r="L161" i="49" s="1"/>
  <c r="D160" i="49"/>
  <c r="I159" i="49"/>
  <c r="L159" i="49" s="1"/>
  <c r="D158" i="49"/>
  <c r="I157" i="49"/>
  <c r="L157" i="49" s="1"/>
  <c r="D156" i="49"/>
  <c r="I155" i="49"/>
  <c r="L155" i="49" s="1"/>
  <c r="D154" i="49"/>
  <c r="I153" i="49"/>
  <c r="L153" i="49" s="1"/>
  <c r="D152" i="49"/>
  <c r="I151" i="49"/>
  <c r="L151" i="49" s="1"/>
  <c r="D150" i="49"/>
  <c r="I149" i="49"/>
  <c r="L149" i="49" s="1"/>
  <c r="D148" i="49"/>
  <c r="I147" i="49"/>
  <c r="L147" i="49" s="1"/>
  <c r="D146" i="49"/>
  <c r="I145" i="49"/>
  <c r="L145" i="49" s="1"/>
  <c r="D144" i="49"/>
  <c r="I143" i="49"/>
  <c r="L143" i="49" s="1"/>
  <c r="D142" i="49"/>
  <c r="I141" i="49"/>
  <c r="L141" i="49" s="1"/>
  <c r="D140" i="49"/>
  <c r="I139" i="49"/>
  <c r="L139" i="49" s="1"/>
  <c r="D138" i="49"/>
  <c r="I137" i="49"/>
  <c r="L137" i="49" s="1"/>
  <c r="D136" i="49"/>
  <c r="I135" i="49"/>
  <c r="L135" i="49" s="1"/>
  <c r="I134" i="49"/>
  <c r="L134" i="49" s="1"/>
  <c r="I133" i="49"/>
  <c r="L133" i="49" s="1"/>
  <c r="I132" i="49"/>
  <c r="L132" i="49" s="1"/>
  <c r="I131" i="49"/>
  <c r="L131" i="49" s="1"/>
  <c r="I130" i="49"/>
  <c r="L130" i="49" s="1"/>
  <c r="I129" i="49"/>
  <c r="L129" i="49" s="1"/>
  <c r="I128" i="49"/>
  <c r="L128" i="49" s="1"/>
  <c r="I127" i="49"/>
  <c r="L127" i="49" s="1"/>
  <c r="I126" i="49"/>
  <c r="L126" i="49" s="1"/>
  <c r="I125" i="49"/>
  <c r="L125" i="49" s="1"/>
  <c r="I124" i="49"/>
  <c r="L124" i="49" s="1"/>
  <c r="I123" i="49"/>
  <c r="L123" i="49" s="1"/>
  <c r="G215" i="49"/>
  <c r="G213" i="49"/>
  <c r="G211" i="49"/>
  <c r="G209" i="49"/>
  <c r="G207" i="49"/>
  <c r="G205" i="49"/>
  <c r="G203" i="49"/>
  <c r="D201" i="49"/>
  <c r="D199" i="49"/>
  <c r="D197" i="49"/>
  <c r="I195" i="49"/>
  <c r="D194" i="49"/>
  <c r="I191" i="49"/>
  <c r="D190" i="49"/>
  <c r="I187" i="49"/>
  <c r="L187" i="49" s="1"/>
  <c r="D186" i="49"/>
  <c r="I183" i="49"/>
  <c r="D182" i="49"/>
  <c r="I179" i="49"/>
  <c r="L179" i="49" s="1"/>
  <c r="D178" i="49"/>
  <c r="I175" i="49"/>
  <c r="L175" i="49" s="1"/>
  <c r="D174" i="49"/>
  <c r="I171" i="49"/>
  <c r="L171" i="49" s="1"/>
  <c r="D170" i="49"/>
  <c r="I167" i="49"/>
  <c r="L167" i="49" s="1"/>
  <c r="D166" i="49"/>
  <c r="D165" i="49"/>
  <c r="I164" i="49"/>
  <c r="L164" i="49" s="1"/>
  <c r="D163" i="49"/>
  <c r="I162" i="49"/>
  <c r="L162" i="49" s="1"/>
  <c r="D161" i="49"/>
  <c r="I160" i="49"/>
  <c r="L160" i="49" s="1"/>
  <c r="D159" i="49"/>
  <c r="I158" i="49"/>
  <c r="L158" i="49" s="1"/>
  <c r="D157" i="49"/>
  <c r="I156" i="49"/>
  <c r="L156" i="49" s="1"/>
  <c r="D155" i="49"/>
  <c r="I154" i="49"/>
  <c r="L154" i="49" s="1"/>
  <c r="D153" i="49"/>
  <c r="I152" i="49"/>
  <c r="L152" i="49" s="1"/>
  <c r="D151" i="49"/>
  <c r="I150" i="49"/>
  <c r="L150" i="49" s="1"/>
  <c r="D149" i="49"/>
  <c r="I148" i="49"/>
  <c r="L148" i="49" s="1"/>
  <c r="D147" i="49"/>
  <c r="I146" i="49"/>
  <c r="L146" i="49" s="1"/>
  <c r="D145" i="49"/>
  <c r="I144" i="49"/>
  <c r="L144" i="49" s="1"/>
  <c r="D143" i="49"/>
  <c r="I142" i="49"/>
  <c r="L142" i="49" s="1"/>
  <c r="D141" i="49"/>
  <c r="I140" i="49"/>
  <c r="L140" i="49" s="1"/>
  <c r="D139" i="49"/>
  <c r="I138" i="49"/>
  <c r="L138" i="49" s="1"/>
  <c r="D137" i="49"/>
  <c r="I136" i="49"/>
  <c r="L136" i="49" s="1"/>
  <c r="D135" i="49"/>
  <c r="D133" i="49"/>
  <c r="D131" i="49"/>
  <c r="D129" i="49"/>
  <c r="D127" i="49"/>
  <c r="D125" i="49"/>
  <c r="D123" i="49"/>
  <c r="D122" i="49"/>
  <c r="D121" i="49"/>
  <c r="D120" i="49"/>
  <c r="D119" i="49"/>
  <c r="D118" i="49"/>
  <c r="I116" i="49"/>
  <c r="L116" i="49" s="1"/>
  <c r="I114" i="49"/>
  <c r="L114" i="49" s="1"/>
  <c r="I113" i="49"/>
  <c r="L113" i="49" s="1"/>
  <c r="I112" i="49"/>
  <c r="L112" i="49" s="1"/>
  <c r="I111" i="49"/>
  <c r="L111" i="49" s="1"/>
  <c r="I110" i="49"/>
  <c r="L110" i="49" s="1"/>
  <c r="I109" i="49"/>
  <c r="L109" i="49" s="1"/>
  <c r="I108" i="49"/>
  <c r="L108" i="49" s="1"/>
  <c r="I107" i="49"/>
  <c r="L107" i="49" s="1"/>
  <c r="I106" i="49"/>
  <c r="L106" i="49" s="1"/>
  <c r="I105" i="49"/>
  <c r="L105" i="49" s="1"/>
  <c r="I104" i="49"/>
  <c r="L104" i="49" s="1"/>
  <c r="I103" i="49"/>
  <c r="L103" i="49" s="1"/>
  <c r="I102" i="49"/>
  <c r="L102" i="49" s="1"/>
  <c r="I101" i="49"/>
  <c r="L101" i="49" s="1"/>
  <c r="I100" i="49"/>
  <c r="L100" i="49" s="1"/>
  <c r="I99" i="49"/>
  <c r="L99" i="49" s="1"/>
  <c r="I98" i="49"/>
  <c r="L98" i="49" s="1"/>
  <c r="I97" i="49"/>
  <c r="L97" i="49" s="1"/>
  <c r="I96" i="49"/>
  <c r="L96" i="49" s="1"/>
  <c r="I95" i="49"/>
  <c r="L95" i="49" s="1"/>
  <c r="I94" i="49"/>
  <c r="L94" i="49" s="1"/>
  <c r="I93" i="49"/>
  <c r="L93" i="49" s="1"/>
  <c r="I92" i="49"/>
  <c r="L92" i="49" s="1"/>
  <c r="I91" i="49"/>
  <c r="L91" i="49" s="1"/>
  <c r="I90" i="49"/>
  <c r="L90" i="49" s="1"/>
  <c r="I89" i="49"/>
  <c r="L89" i="49" s="1"/>
  <c r="I88" i="49"/>
  <c r="L88" i="49" s="1"/>
  <c r="I87" i="49"/>
  <c r="L87" i="49" s="1"/>
  <c r="I86" i="49"/>
  <c r="L86" i="49" s="1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C506" i="35"/>
  <c r="J506" i="35" s="1"/>
  <c r="C504" i="35"/>
  <c r="J504" i="35" s="1"/>
  <c r="C502" i="35"/>
  <c r="J502" i="35" s="1"/>
  <c r="C500" i="35"/>
  <c r="J500" i="35" s="1"/>
  <c r="C498" i="35"/>
  <c r="J498" i="35" s="1"/>
  <c r="C496" i="35"/>
  <c r="J496" i="35" s="1"/>
  <c r="C494" i="35"/>
  <c r="J494" i="35" s="1"/>
  <c r="C492" i="35"/>
  <c r="J492" i="35" s="1"/>
  <c r="C490" i="35"/>
  <c r="J490" i="35" s="1"/>
  <c r="C488" i="35"/>
  <c r="J488" i="35" s="1"/>
  <c r="C486" i="35"/>
  <c r="J486" i="35" s="1"/>
  <c r="C484" i="35"/>
  <c r="J484" i="35" s="1"/>
  <c r="C482" i="35"/>
  <c r="J482" i="35" s="1"/>
  <c r="C480" i="35"/>
  <c r="J480" i="35" s="1"/>
  <c r="C478" i="35"/>
  <c r="J478" i="35" s="1"/>
  <c r="C476" i="35"/>
  <c r="J476" i="35" s="1"/>
  <c r="C474" i="35"/>
  <c r="J474" i="35" s="1"/>
  <c r="C472" i="35"/>
  <c r="J472" i="35" s="1"/>
  <c r="C470" i="35"/>
  <c r="J470" i="35" s="1"/>
  <c r="C468" i="35"/>
  <c r="J468" i="35" s="1"/>
  <c r="D134" i="49"/>
  <c r="D132" i="49"/>
  <c r="D130" i="49"/>
  <c r="D128" i="49"/>
  <c r="D126" i="49"/>
  <c r="D124" i="49"/>
  <c r="I122" i="49"/>
  <c r="L122" i="49" s="1"/>
  <c r="I121" i="49"/>
  <c r="L121" i="49" s="1"/>
  <c r="I120" i="49"/>
  <c r="L120" i="49" s="1"/>
  <c r="I119" i="49"/>
  <c r="L119" i="49" s="1"/>
  <c r="I118" i="49"/>
  <c r="L118" i="49" s="1"/>
  <c r="I117" i="49"/>
  <c r="L117" i="49" s="1"/>
  <c r="D117" i="49"/>
  <c r="D116" i="49"/>
  <c r="I115" i="49"/>
  <c r="L115" i="49" s="1"/>
  <c r="D115" i="49"/>
  <c r="D114" i="49"/>
  <c r="D113" i="49"/>
  <c r="D112" i="49"/>
  <c r="D111" i="49"/>
  <c r="A111" i="49" s="1"/>
  <c r="D110" i="49"/>
  <c r="A110" i="49" s="1"/>
  <c r="D109" i="49"/>
  <c r="A109" i="49" s="1"/>
  <c r="D108" i="49"/>
  <c r="A108" i="49" s="1"/>
  <c r="D107" i="49"/>
  <c r="A107" i="49" s="1"/>
  <c r="D106" i="49"/>
  <c r="A106" i="49" s="1"/>
  <c r="D105" i="49"/>
  <c r="A105" i="49" s="1"/>
  <c r="D104" i="49"/>
  <c r="A104" i="49" s="1"/>
  <c r="D103" i="49"/>
  <c r="A103" i="49" s="1"/>
  <c r="D102" i="49"/>
  <c r="A102" i="49" s="1"/>
  <c r="D101" i="49"/>
  <c r="A101" i="49" s="1"/>
  <c r="D100" i="49"/>
  <c r="A100" i="49" s="1"/>
  <c r="D99" i="49"/>
  <c r="A99" i="49" s="1"/>
  <c r="D98" i="49"/>
  <c r="A98" i="49" s="1"/>
  <c r="D97" i="49"/>
  <c r="A97" i="49" s="1"/>
  <c r="D96" i="49"/>
  <c r="A96" i="49" s="1"/>
  <c r="D95" i="49"/>
  <c r="A95" i="49" s="1"/>
  <c r="D94" i="49"/>
  <c r="A94" i="49" s="1"/>
  <c r="D93" i="49"/>
  <c r="A93" i="49" s="1"/>
  <c r="D92" i="49"/>
  <c r="A92" i="49" s="1"/>
  <c r="D91" i="49"/>
  <c r="A91" i="49" s="1"/>
  <c r="D90" i="49"/>
  <c r="A90" i="49" s="1"/>
  <c r="D89" i="49"/>
  <c r="A89" i="49" s="1"/>
  <c r="D88" i="49"/>
  <c r="A88" i="49" s="1"/>
  <c r="D87" i="49"/>
  <c r="A87" i="49" s="1"/>
  <c r="D86" i="49"/>
  <c r="A86" i="49" s="1"/>
  <c r="D85" i="49"/>
  <c r="A85" i="49" s="1"/>
  <c r="D84" i="49"/>
  <c r="A84" i="49" s="1"/>
  <c r="D83" i="49"/>
  <c r="A83" i="49" s="1"/>
  <c r="D82" i="49"/>
  <c r="A82" i="49" s="1"/>
  <c r="D81" i="49"/>
  <c r="A81" i="49" s="1"/>
  <c r="D80" i="49"/>
  <c r="A80" i="49" s="1"/>
  <c r="D79" i="49"/>
  <c r="A79" i="49" s="1"/>
  <c r="D78" i="49"/>
  <c r="A78" i="49" s="1"/>
  <c r="D77" i="49"/>
  <c r="A77" i="49" s="1"/>
  <c r="D76" i="49"/>
  <c r="A76" i="49" s="1"/>
  <c r="D75" i="49"/>
  <c r="A75" i="49" s="1"/>
  <c r="D74" i="49"/>
  <c r="A74" i="49" s="1"/>
  <c r="D73" i="49"/>
  <c r="A73" i="49" s="1"/>
  <c r="D72" i="49"/>
  <c r="A72" i="49" s="1"/>
  <c r="D71" i="49"/>
  <c r="A71" i="49" s="1"/>
  <c r="D70" i="49"/>
  <c r="A70" i="49" s="1"/>
  <c r="D69" i="49"/>
  <c r="A69" i="49" s="1"/>
  <c r="D68" i="49"/>
  <c r="A68" i="49" s="1"/>
  <c r="D67" i="49"/>
  <c r="A67" i="49" s="1"/>
  <c r="D56" i="49"/>
  <c r="D55" i="49"/>
  <c r="G55" i="49" s="1"/>
  <c r="D54" i="49"/>
  <c r="D53" i="49"/>
  <c r="D52" i="49"/>
  <c r="G52" i="49" s="1"/>
  <c r="D51" i="49"/>
  <c r="G51" i="49" s="1"/>
  <c r="D50" i="49"/>
  <c r="D49" i="49"/>
  <c r="D48" i="49"/>
  <c r="D47" i="49"/>
  <c r="G47" i="49" s="1"/>
  <c r="D46" i="49"/>
  <c r="G46" i="49" s="1"/>
  <c r="D45" i="49"/>
  <c r="D44" i="49"/>
  <c r="D43" i="49"/>
  <c r="D42" i="49"/>
  <c r="I41" i="49"/>
  <c r="D41" i="49"/>
  <c r="I40" i="49"/>
  <c r="D40" i="49"/>
  <c r="I39" i="49"/>
  <c r="D39" i="49"/>
  <c r="I38" i="49"/>
  <c r="D38" i="49"/>
  <c r="I37" i="49"/>
  <c r="D37" i="49"/>
  <c r="I36" i="49"/>
  <c r="D36" i="49"/>
  <c r="I35" i="49"/>
  <c r="D35" i="49"/>
  <c r="I34" i="49"/>
  <c r="D34" i="49"/>
  <c r="I33" i="49"/>
  <c r="D33" i="49"/>
  <c r="I32" i="49"/>
  <c r="D32" i="49"/>
  <c r="I31" i="49"/>
  <c r="D31" i="49"/>
  <c r="I30" i="49"/>
  <c r="D30" i="49"/>
  <c r="I29" i="49"/>
  <c r="D29" i="49"/>
  <c r="I28" i="49"/>
  <c r="D28" i="49"/>
  <c r="I27" i="49"/>
  <c r="D27" i="49"/>
  <c r="I26" i="49"/>
  <c r="D26" i="49"/>
  <c r="I25" i="49"/>
  <c r="D25" i="49"/>
  <c r="I24" i="49"/>
  <c r="D24" i="49"/>
  <c r="I23" i="49"/>
  <c r="D23" i="49"/>
  <c r="I22" i="49"/>
  <c r="D22" i="49"/>
  <c r="I21" i="49"/>
  <c r="D21" i="49"/>
  <c r="I20" i="49"/>
  <c r="D20" i="49"/>
  <c r="I19" i="49"/>
  <c r="D19" i="49"/>
  <c r="I18" i="49"/>
  <c r="D18" i="49"/>
  <c r="G18" i="49" s="1"/>
  <c r="I17" i="49"/>
  <c r="D17" i="49"/>
  <c r="I16" i="49"/>
  <c r="D16" i="49"/>
  <c r="I15" i="49"/>
  <c r="D15" i="49"/>
  <c r="I14" i="49"/>
  <c r="D14" i="49"/>
  <c r="I13" i="49"/>
  <c r="D13" i="49"/>
  <c r="G13" i="49" s="1"/>
  <c r="I12" i="49"/>
  <c r="D12" i="49"/>
  <c r="I11" i="49"/>
  <c r="D11" i="49"/>
  <c r="I10" i="49"/>
  <c r="D10" i="49"/>
  <c r="G10" i="49" s="1"/>
  <c r="I9" i="49"/>
  <c r="D9" i="49"/>
  <c r="I8" i="49"/>
  <c r="D8" i="49"/>
  <c r="I7" i="49"/>
  <c r="D7" i="49"/>
  <c r="C505" i="35"/>
  <c r="J505" i="35" s="1"/>
  <c r="C503" i="35"/>
  <c r="J503" i="35" s="1"/>
  <c r="C501" i="35"/>
  <c r="J501" i="35" s="1"/>
  <c r="C499" i="35"/>
  <c r="J499" i="35" s="1"/>
  <c r="C497" i="35"/>
  <c r="J497" i="35" s="1"/>
  <c r="C493" i="35"/>
  <c r="J493" i="35" s="1"/>
  <c r="C489" i="35"/>
  <c r="J489" i="35" s="1"/>
  <c r="C485" i="35"/>
  <c r="J485" i="35" s="1"/>
  <c r="C481" i="35"/>
  <c r="J481" i="35" s="1"/>
  <c r="C477" i="35"/>
  <c r="J477" i="35" s="1"/>
  <c r="C473" i="35"/>
  <c r="J473" i="35" s="1"/>
  <c r="C469" i="35"/>
  <c r="J469" i="35" s="1"/>
  <c r="C466" i="35"/>
  <c r="J466" i="35" s="1"/>
  <c r="C464" i="35"/>
  <c r="J464" i="35" s="1"/>
  <c r="C462" i="35"/>
  <c r="J462" i="35" s="1"/>
  <c r="C460" i="35"/>
  <c r="J460" i="35" s="1"/>
  <c r="C458" i="35"/>
  <c r="J458" i="35" s="1"/>
  <c r="C456" i="35"/>
  <c r="J456" i="35" s="1"/>
  <c r="C454" i="35"/>
  <c r="J454" i="35" s="1"/>
  <c r="C452" i="35"/>
  <c r="J452" i="35" s="1"/>
  <c r="C450" i="35"/>
  <c r="J450" i="35" s="1"/>
  <c r="C448" i="35"/>
  <c r="J448" i="35" s="1"/>
  <c r="C446" i="35"/>
  <c r="J446" i="35" s="1"/>
  <c r="C444" i="35"/>
  <c r="J444" i="35" s="1"/>
  <c r="C442" i="35"/>
  <c r="J442" i="35" s="1"/>
  <c r="C440" i="35"/>
  <c r="J440" i="35" s="1"/>
  <c r="C438" i="35"/>
  <c r="J438" i="35" s="1"/>
  <c r="C436" i="35"/>
  <c r="J436" i="35" s="1"/>
  <c r="C434" i="35"/>
  <c r="J434" i="35" s="1"/>
  <c r="C432" i="35"/>
  <c r="J432" i="35" s="1"/>
  <c r="C430" i="35"/>
  <c r="J430" i="35" s="1"/>
  <c r="C428" i="35"/>
  <c r="J428" i="35" s="1"/>
  <c r="C426" i="35"/>
  <c r="J426" i="35" s="1"/>
  <c r="C424" i="35"/>
  <c r="J424" i="35" s="1"/>
  <c r="C422" i="35"/>
  <c r="J422" i="35" s="1"/>
  <c r="C420" i="35"/>
  <c r="J420" i="35" s="1"/>
  <c r="C418" i="35"/>
  <c r="J418" i="35" s="1"/>
  <c r="C416" i="35"/>
  <c r="J416" i="35" s="1"/>
  <c r="C414" i="35"/>
  <c r="J414" i="35" s="1"/>
  <c r="C412" i="35"/>
  <c r="J412" i="35" s="1"/>
  <c r="C410" i="35"/>
  <c r="J410" i="35" s="1"/>
  <c r="C408" i="35"/>
  <c r="J408" i="35" s="1"/>
  <c r="C406" i="35"/>
  <c r="J406" i="35" s="1"/>
  <c r="C404" i="35"/>
  <c r="J404" i="35" s="1"/>
  <c r="C402" i="35"/>
  <c r="J402" i="35" s="1"/>
  <c r="C400" i="35"/>
  <c r="J400" i="35" s="1"/>
  <c r="C398" i="35"/>
  <c r="J398" i="35" s="1"/>
  <c r="C396" i="35"/>
  <c r="J396" i="35" s="1"/>
  <c r="C394" i="35"/>
  <c r="J394" i="35" s="1"/>
  <c r="C392" i="35"/>
  <c r="J392" i="35" s="1"/>
  <c r="C390" i="35"/>
  <c r="J390" i="35" s="1"/>
  <c r="C388" i="35"/>
  <c r="J388" i="35" s="1"/>
  <c r="C386" i="35"/>
  <c r="J386" i="35" s="1"/>
  <c r="C384" i="35"/>
  <c r="J384" i="35" s="1"/>
  <c r="C382" i="35"/>
  <c r="J382" i="35" s="1"/>
  <c r="C380" i="35"/>
  <c r="J380" i="35" s="1"/>
  <c r="C378" i="35"/>
  <c r="J378" i="35" s="1"/>
  <c r="C376" i="35"/>
  <c r="J376" i="35" s="1"/>
  <c r="C374" i="35"/>
  <c r="J374" i="35" s="1"/>
  <c r="C372" i="35"/>
  <c r="J372" i="35" s="1"/>
  <c r="C370" i="35"/>
  <c r="J370" i="35" s="1"/>
  <c r="C368" i="35"/>
  <c r="J368" i="35" s="1"/>
  <c r="C366" i="35"/>
  <c r="J366" i="35" s="1"/>
  <c r="C364" i="35"/>
  <c r="J364" i="35" s="1"/>
  <c r="C362" i="35"/>
  <c r="J362" i="35" s="1"/>
  <c r="C360" i="35"/>
  <c r="J360" i="35" s="1"/>
  <c r="C358" i="35"/>
  <c r="J358" i="35" s="1"/>
  <c r="C356" i="35"/>
  <c r="J356" i="35" s="1"/>
  <c r="C354" i="35"/>
  <c r="J354" i="35" s="1"/>
  <c r="C352" i="35"/>
  <c r="J352" i="35" s="1"/>
  <c r="C350" i="35"/>
  <c r="J350" i="35" s="1"/>
  <c r="C348" i="35"/>
  <c r="J348" i="35" s="1"/>
  <c r="C346" i="35"/>
  <c r="J346" i="35" s="1"/>
  <c r="C344" i="35"/>
  <c r="J344" i="35" s="1"/>
  <c r="C342" i="35"/>
  <c r="J342" i="35" s="1"/>
  <c r="C340" i="35"/>
  <c r="J340" i="35" s="1"/>
  <c r="C338" i="35"/>
  <c r="J338" i="35" s="1"/>
  <c r="C336" i="35"/>
  <c r="J336" i="35" s="1"/>
  <c r="C334" i="35"/>
  <c r="J334" i="35" s="1"/>
  <c r="C332" i="35"/>
  <c r="J332" i="35" s="1"/>
  <c r="C330" i="35"/>
  <c r="J330" i="35" s="1"/>
  <c r="C328" i="35"/>
  <c r="J328" i="35" s="1"/>
  <c r="C326" i="35"/>
  <c r="J326" i="35" s="1"/>
  <c r="C324" i="35"/>
  <c r="J324" i="35" s="1"/>
  <c r="C322" i="35"/>
  <c r="J322" i="35" s="1"/>
  <c r="C320" i="35"/>
  <c r="J320" i="35" s="1"/>
  <c r="C318" i="35"/>
  <c r="J318" i="35" s="1"/>
  <c r="C316" i="35"/>
  <c r="J316" i="35" s="1"/>
  <c r="C314" i="35"/>
  <c r="J314" i="35" s="1"/>
  <c r="C312" i="35"/>
  <c r="J312" i="35" s="1"/>
  <c r="C310" i="35"/>
  <c r="J310" i="35" s="1"/>
  <c r="C308" i="35"/>
  <c r="J308" i="35" s="1"/>
  <c r="C306" i="35"/>
  <c r="J306" i="35" s="1"/>
  <c r="C304" i="35"/>
  <c r="J304" i="35" s="1"/>
  <c r="C302" i="35"/>
  <c r="J302" i="35" s="1"/>
  <c r="C300" i="35"/>
  <c r="J300" i="35" s="1"/>
  <c r="C298" i="35"/>
  <c r="J298" i="35" s="1"/>
  <c r="C296" i="35"/>
  <c r="J296" i="35" s="1"/>
  <c r="C294" i="35"/>
  <c r="J294" i="35" s="1"/>
  <c r="C292" i="35"/>
  <c r="J292" i="35" s="1"/>
  <c r="C290" i="35"/>
  <c r="J290" i="35" s="1"/>
  <c r="C288" i="35"/>
  <c r="J288" i="35" s="1"/>
  <c r="C286" i="35"/>
  <c r="J286" i="35" s="1"/>
  <c r="C284" i="35"/>
  <c r="J284" i="35" s="1"/>
  <c r="C282" i="35"/>
  <c r="J282" i="35" s="1"/>
  <c r="C280" i="35"/>
  <c r="J280" i="35" s="1"/>
  <c r="C278" i="35"/>
  <c r="J278" i="35" s="1"/>
  <c r="C276" i="35"/>
  <c r="J276" i="35" s="1"/>
  <c r="C274" i="35"/>
  <c r="J274" i="35" s="1"/>
  <c r="C272" i="35"/>
  <c r="J272" i="35" s="1"/>
  <c r="C270" i="35"/>
  <c r="J270" i="35" s="1"/>
  <c r="C268" i="35"/>
  <c r="J268" i="35" s="1"/>
  <c r="C266" i="35"/>
  <c r="J266" i="35" s="1"/>
  <c r="C264" i="35"/>
  <c r="J264" i="35" s="1"/>
  <c r="C262" i="35"/>
  <c r="J262" i="35" s="1"/>
  <c r="C260" i="35"/>
  <c r="J260" i="35" s="1"/>
  <c r="C258" i="35"/>
  <c r="J258" i="35" s="1"/>
  <c r="C256" i="35"/>
  <c r="J256" i="35" s="1"/>
  <c r="C254" i="35"/>
  <c r="J254" i="35" s="1"/>
  <c r="C252" i="35"/>
  <c r="J252" i="35" s="1"/>
  <c r="C250" i="35"/>
  <c r="J250" i="35" s="1"/>
  <c r="C248" i="35"/>
  <c r="J248" i="35" s="1"/>
  <c r="C246" i="35"/>
  <c r="J246" i="35" s="1"/>
  <c r="C244" i="35"/>
  <c r="J244" i="35" s="1"/>
  <c r="C242" i="35"/>
  <c r="J242" i="35" s="1"/>
  <c r="C240" i="35"/>
  <c r="J240" i="35" s="1"/>
  <c r="C238" i="35"/>
  <c r="J238" i="35" s="1"/>
  <c r="C236" i="35"/>
  <c r="J236" i="35" s="1"/>
  <c r="C234" i="35"/>
  <c r="J234" i="35" s="1"/>
  <c r="C232" i="35"/>
  <c r="J232" i="35" s="1"/>
  <c r="C230" i="35"/>
  <c r="J230" i="35" s="1"/>
  <c r="C228" i="35"/>
  <c r="J228" i="35" s="1"/>
  <c r="C226" i="35"/>
  <c r="J226" i="35" s="1"/>
  <c r="C224" i="35"/>
  <c r="J224" i="35" s="1"/>
  <c r="C222" i="35"/>
  <c r="J222" i="35" s="1"/>
  <c r="C220" i="35"/>
  <c r="J220" i="35" s="1"/>
  <c r="C218" i="35"/>
  <c r="J218" i="35" s="1"/>
  <c r="C216" i="35"/>
  <c r="J216" i="35" s="1"/>
  <c r="C214" i="35"/>
  <c r="J214" i="35" s="1"/>
  <c r="C212" i="35"/>
  <c r="J212" i="35" s="1"/>
  <c r="C210" i="35"/>
  <c r="J210" i="35" s="1"/>
  <c r="C208" i="35"/>
  <c r="J208" i="35" s="1"/>
  <c r="C206" i="35"/>
  <c r="J206" i="35" s="1"/>
  <c r="C204" i="35"/>
  <c r="J204" i="35" s="1"/>
  <c r="C202" i="35"/>
  <c r="J202" i="35" s="1"/>
  <c r="C200" i="35"/>
  <c r="J200" i="35" s="1"/>
  <c r="C198" i="35"/>
  <c r="J198" i="35" s="1"/>
  <c r="C196" i="35"/>
  <c r="J196" i="35" s="1"/>
  <c r="C194" i="35"/>
  <c r="J194" i="35" s="1"/>
  <c r="C192" i="35"/>
  <c r="J192" i="35" s="1"/>
  <c r="C190" i="35"/>
  <c r="J190" i="35" s="1"/>
  <c r="C188" i="35"/>
  <c r="J188" i="35" s="1"/>
  <c r="C186" i="35"/>
  <c r="J186" i="35" s="1"/>
  <c r="C184" i="35"/>
  <c r="J184" i="35" s="1"/>
  <c r="C182" i="35"/>
  <c r="J182" i="35" s="1"/>
  <c r="C180" i="35"/>
  <c r="J180" i="35" s="1"/>
  <c r="C178" i="35"/>
  <c r="J178" i="35" s="1"/>
  <c r="C176" i="35"/>
  <c r="J176" i="35" s="1"/>
  <c r="C174" i="35"/>
  <c r="J174" i="35" s="1"/>
  <c r="C172" i="35"/>
  <c r="J172" i="35" s="1"/>
  <c r="C170" i="35"/>
  <c r="J170" i="35" s="1"/>
  <c r="C168" i="35"/>
  <c r="J168" i="35" s="1"/>
  <c r="C166" i="35"/>
  <c r="J166" i="35" s="1"/>
  <c r="C164" i="35"/>
  <c r="J164" i="35" s="1"/>
  <c r="C162" i="35"/>
  <c r="J162" i="35" s="1"/>
  <c r="C160" i="35"/>
  <c r="J160" i="35" s="1"/>
  <c r="C158" i="35"/>
  <c r="J158" i="35" s="1"/>
  <c r="C156" i="35"/>
  <c r="J156" i="35" s="1"/>
  <c r="C154" i="35"/>
  <c r="J154" i="35" s="1"/>
  <c r="C152" i="35"/>
  <c r="J152" i="35" s="1"/>
  <c r="C150" i="35"/>
  <c r="J150" i="35" s="1"/>
  <c r="C148" i="35"/>
  <c r="J148" i="35" s="1"/>
  <c r="C146" i="35"/>
  <c r="J146" i="35" s="1"/>
  <c r="C144" i="35"/>
  <c r="J144" i="35" s="1"/>
  <c r="C142" i="35"/>
  <c r="J142" i="35" s="1"/>
  <c r="C495" i="35"/>
  <c r="J495" i="35" s="1"/>
  <c r="C491" i="35"/>
  <c r="J491" i="35" s="1"/>
  <c r="C487" i="35"/>
  <c r="J487" i="35" s="1"/>
  <c r="C483" i="35"/>
  <c r="J483" i="35" s="1"/>
  <c r="C479" i="35"/>
  <c r="J479" i="35" s="1"/>
  <c r="C475" i="35"/>
  <c r="J475" i="35" s="1"/>
  <c r="C471" i="35"/>
  <c r="J471" i="35" s="1"/>
  <c r="C467" i="35"/>
  <c r="J467" i="35" s="1"/>
  <c r="C465" i="35"/>
  <c r="J465" i="35" s="1"/>
  <c r="C463" i="35"/>
  <c r="J463" i="35" s="1"/>
  <c r="C461" i="35"/>
  <c r="J461" i="35" s="1"/>
  <c r="C459" i="35"/>
  <c r="J459" i="35" s="1"/>
  <c r="C457" i="35"/>
  <c r="J457" i="35" s="1"/>
  <c r="C455" i="35"/>
  <c r="J455" i="35" s="1"/>
  <c r="C453" i="35"/>
  <c r="J453" i="35" s="1"/>
  <c r="C451" i="35"/>
  <c r="J451" i="35" s="1"/>
  <c r="C449" i="35"/>
  <c r="J449" i="35" s="1"/>
  <c r="C447" i="35"/>
  <c r="J447" i="35" s="1"/>
  <c r="C445" i="35"/>
  <c r="J445" i="35" s="1"/>
  <c r="C443" i="35"/>
  <c r="J443" i="35" s="1"/>
  <c r="C441" i="35"/>
  <c r="J441" i="35" s="1"/>
  <c r="C439" i="35"/>
  <c r="J439" i="35" s="1"/>
  <c r="C437" i="35"/>
  <c r="J437" i="35" s="1"/>
  <c r="C435" i="35"/>
  <c r="J435" i="35" s="1"/>
  <c r="C433" i="35"/>
  <c r="J433" i="35" s="1"/>
  <c r="C431" i="35"/>
  <c r="J431" i="35" s="1"/>
  <c r="C429" i="35"/>
  <c r="J429" i="35" s="1"/>
  <c r="C427" i="35"/>
  <c r="J427" i="35" s="1"/>
  <c r="C425" i="35"/>
  <c r="J425" i="35" s="1"/>
  <c r="C423" i="35"/>
  <c r="J423" i="35" s="1"/>
  <c r="C421" i="35"/>
  <c r="J421" i="35" s="1"/>
  <c r="C419" i="35"/>
  <c r="J419" i="35" s="1"/>
  <c r="C417" i="35"/>
  <c r="J417" i="35" s="1"/>
  <c r="C415" i="35"/>
  <c r="J415" i="35" s="1"/>
  <c r="C413" i="35"/>
  <c r="J413" i="35" s="1"/>
  <c r="C411" i="35"/>
  <c r="J411" i="35" s="1"/>
  <c r="C409" i="35"/>
  <c r="J409" i="35" s="1"/>
  <c r="C407" i="35"/>
  <c r="J407" i="35" s="1"/>
  <c r="C405" i="35"/>
  <c r="J405" i="35" s="1"/>
  <c r="C403" i="35"/>
  <c r="J403" i="35" s="1"/>
  <c r="C401" i="35"/>
  <c r="J401" i="35" s="1"/>
  <c r="C399" i="35"/>
  <c r="J399" i="35" s="1"/>
  <c r="C397" i="35"/>
  <c r="J397" i="35" s="1"/>
  <c r="C395" i="35"/>
  <c r="J395" i="35" s="1"/>
  <c r="C393" i="35"/>
  <c r="J393" i="35" s="1"/>
  <c r="C391" i="35"/>
  <c r="J391" i="35" s="1"/>
  <c r="C389" i="35"/>
  <c r="J389" i="35" s="1"/>
  <c r="C387" i="35"/>
  <c r="J387" i="35" s="1"/>
  <c r="C385" i="35"/>
  <c r="J385" i="35" s="1"/>
  <c r="C383" i="35"/>
  <c r="J383" i="35" s="1"/>
  <c r="C381" i="35"/>
  <c r="J381" i="35" s="1"/>
  <c r="C379" i="35"/>
  <c r="J379" i="35" s="1"/>
  <c r="C377" i="35"/>
  <c r="J377" i="35" s="1"/>
  <c r="C375" i="35"/>
  <c r="J375" i="35" s="1"/>
  <c r="C373" i="35"/>
  <c r="J373" i="35" s="1"/>
  <c r="C371" i="35"/>
  <c r="J371" i="35" s="1"/>
  <c r="C369" i="35"/>
  <c r="J369" i="35" s="1"/>
  <c r="C367" i="35"/>
  <c r="J367" i="35" s="1"/>
  <c r="C365" i="35"/>
  <c r="J365" i="35" s="1"/>
  <c r="C363" i="35"/>
  <c r="J363" i="35" s="1"/>
  <c r="C361" i="35"/>
  <c r="J361" i="35" s="1"/>
  <c r="C359" i="35"/>
  <c r="J359" i="35" s="1"/>
  <c r="C357" i="35"/>
  <c r="J357" i="35" s="1"/>
  <c r="C355" i="35"/>
  <c r="J355" i="35" s="1"/>
  <c r="C353" i="35"/>
  <c r="J353" i="35" s="1"/>
  <c r="C351" i="35"/>
  <c r="J351" i="35" s="1"/>
  <c r="C349" i="35"/>
  <c r="J349" i="35" s="1"/>
  <c r="C347" i="35"/>
  <c r="J347" i="35" s="1"/>
  <c r="C345" i="35"/>
  <c r="J345" i="35" s="1"/>
  <c r="C343" i="35"/>
  <c r="J343" i="35" s="1"/>
  <c r="C341" i="35"/>
  <c r="J341" i="35" s="1"/>
  <c r="C339" i="35"/>
  <c r="J339" i="35" s="1"/>
  <c r="C337" i="35"/>
  <c r="J337" i="35" s="1"/>
  <c r="C335" i="35"/>
  <c r="J335" i="35" s="1"/>
  <c r="C333" i="35"/>
  <c r="J333" i="35" s="1"/>
  <c r="C331" i="35"/>
  <c r="J331" i="35" s="1"/>
  <c r="C329" i="35"/>
  <c r="J329" i="35" s="1"/>
  <c r="C327" i="35"/>
  <c r="J327" i="35" s="1"/>
  <c r="C325" i="35"/>
  <c r="J325" i="35" s="1"/>
  <c r="C323" i="35"/>
  <c r="J323" i="35" s="1"/>
  <c r="C321" i="35"/>
  <c r="J321" i="35" s="1"/>
  <c r="C319" i="35"/>
  <c r="J319" i="35" s="1"/>
  <c r="C317" i="35"/>
  <c r="J317" i="35" s="1"/>
  <c r="C315" i="35"/>
  <c r="J315" i="35" s="1"/>
  <c r="C313" i="35"/>
  <c r="J313" i="35" s="1"/>
  <c r="C311" i="35"/>
  <c r="J311" i="35" s="1"/>
  <c r="C309" i="35"/>
  <c r="J309" i="35" s="1"/>
  <c r="C307" i="35"/>
  <c r="J307" i="35" s="1"/>
  <c r="C305" i="35"/>
  <c r="J305" i="35" s="1"/>
  <c r="C303" i="35"/>
  <c r="J303" i="35" s="1"/>
  <c r="C301" i="35"/>
  <c r="J301" i="35" s="1"/>
  <c r="C299" i="35"/>
  <c r="J299" i="35" s="1"/>
  <c r="C297" i="35"/>
  <c r="J297" i="35" s="1"/>
  <c r="C295" i="35"/>
  <c r="J295" i="35" s="1"/>
  <c r="C293" i="35"/>
  <c r="J293" i="35" s="1"/>
  <c r="C291" i="35"/>
  <c r="J291" i="35" s="1"/>
  <c r="C289" i="35"/>
  <c r="J289" i="35" s="1"/>
  <c r="C287" i="35"/>
  <c r="J287" i="35" s="1"/>
  <c r="C285" i="35"/>
  <c r="J285" i="35" s="1"/>
  <c r="C283" i="35"/>
  <c r="J283" i="35" s="1"/>
  <c r="C281" i="35"/>
  <c r="J281" i="35" s="1"/>
  <c r="C279" i="35"/>
  <c r="J279" i="35" s="1"/>
  <c r="C277" i="35"/>
  <c r="J277" i="35" s="1"/>
  <c r="C275" i="35"/>
  <c r="J275" i="35" s="1"/>
  <c r="C273" i="35"/>
  <c r="J273" i="35" s="1"/>
  <c r="C271" i="35"/>
  <c r="J271" i="35" s="1"/>
  <c r="C269" i="35"/>
  <c r="J269" i="35" s="1"/>
  <c r="C267" i="35"/>
  <c r="J267" i="35" s="1"/>
  <c r="C265" i="35"/>
  <c r="J265" i="35" s="1"/>
  <c r="C263" i="35"/>
  <c r="J263" i="35" s="1"/>
  <c r="C261" i="35"/>
  <c r="J261" i="35" s="1"/>
  <c r="C259" i="35"/>
  <c r="J259" i="35" s="1"/>
  <c r="C257" i="35"/>
  <c r="J257" i="35" s="1"/>
  <c r="C255" i="35"/>
  <c r="J255" i="35" s="1"/>
  <c r="C253" i="35"/>
  <c r="J253" i="35" s="1"/>
  <c r="C251" i="35"/>
  <c r="J251" i="35" s="1"/>
  <c r="C249" i="35"/>
  <c r="J249" i="35" s="1"/>
  <c r="C247" i="35"/>
  <c r="J247" i="35" s="1"/>
  <c r="C245" i="35"/>
  <c r="J245" i="35" s="1"/>
  <c r="C243" i="35"/>
  <c r="J243" i="35" s="1"/>
  <c r="C241" i="35"/>
  <c r="J241" i="35" s="1"/>
  <c r="C239" i="35"/>
  <c r="J239" i="35" s="1"/>
  <c r="C237" i="35"/>
  <c r="J237" i="35" s="1"/>
  <c r="C235" i="35"/>
  <c r="J235" i="35" s="1"/>
  <c r="C233" i="35"/>
  <c r="J233" i="35" s="1"/>
  <c r="C231" i="35"/>
  <c r="J231" i="35" s="1"/>
  <c r="C229" i="35"/>
  <c r="J229" i="35" s="1"/>
  <c r="C227" i="35"/>
  <c r="J227" i="35" s="1"/>
  <c r="C225" i="35"/>
  <c r="J225" i="35" s="1"/>
  <c r="C223" i="35"/>
  <c r="J223" i="35" s="1"/>
  <c r="C221" i="35"/>
  <c r="J221" i="35" s="1"/>
  <c r="C219" i="35"/>
  <c r="J219" i="35" s="1"/>
  <c r="C217" i="35"/>
  <c r="J217" i="35" s="1"/>
  <c r="C215" i="35"/>
  <c r="J215" i="35" s="1"/>
  <c r="C213" i="35"/>
  <c r="J213" i="35" s="1"/>
  <c r="C211" i="35"/>
  <c r="J211" i="35" s="1"/>
  <c r="C209" i="35"/>
  <c r="J209" i="35" s="1"/>
  <c r="C207" i="35"/>
  <c r="J207" i="35" s="1"/>
  <c r="C205" i="35"/>
  <c r="J205" i="35" s="1"/>
  <c r="C203" i="35"/>
  <c r="J203" i="35" s="1"/>
  <c r="C201" i="35"/>
  <c r="J201" i="35" s="1"/>
  <c r="C199" i="35"/>
  <c r="J199" i="35" s="1"/>
  <c r="C197" i="35"/>
  <c r="J197" i="35" s="1"/>
  <c r="C195" i="35"/>
  <c r="J195" i="35" s="1"/>
  <c r="C193" i="35"/>
  <c r="J193" i="35" s="1"/>
  <c r="C191" i="35"/>
  <c r="J191" i="35" s="1"/>
  <c r="C189" i="35"/>
  <c r="J189" i="35" s="1"/>
  <c r="C187" i="35"/>
  <c r="J187" i="35" s="1"/>
  <c r="C185" i="35"/>
  <c r="J185" i="35" s="1"/>
  <c r="C183" i="35"/>
  <c r="J183" i="35" s="1"/>
  <c r="C181" i="35"/>
  <c r="J181" i="35" s="1"/>
  <c r="C179" i="35"/>
  <c r="J179" i="35" s="1"/>
  <c r="C177" i="35"/>
  <c r="J177" i="35" s="1"/>
  <c r="C175" i="35"/>
  <c r="J175" i="35" s="1"/>
  <c r="C173" i="35"/>
  <c r="J173" i="35" s="1"/>
  <c r="C171" i="35"/>
  <c r="J171" i="35" s="1"/>
  <c r="C169" i="35"/>
  <c r="J169" i="35" s="1"/>
  <c r="C167" i="35"/>
  <c r="J167" i="35" s="1"/>
  <c r="C165" i="35"/>
  <c r="J165" i="35" s="1"/>
  <c r="C163" i="35"/>
  <c r="J163" i="35" s="1"/>
  <c r="C161" i="35"/>
  <c r="J161" i="35" s="1"/>
  <c r="C159" i="35"/>
  <c r="J159" i="35" s="1"/>
  <c r="C157" i="35"/>
  <c r="J157" i="35" s="1"/>
  <c r="C155" i="35"/>
  <c r="J155" i="35" s="1"/>
  <c r="C153" i="35"/>
  <c r="J153" i="35" s="1"/>
  <c r="C151" i="35"/>
  <c r="J151" i="35" s="1"/>
  <c r="C149" i="35"/>
  <c r="J149" i="35" s="1"/>
  <c r="C147" i="35"/>
  <c r="J147" i="35" s="1"/>
  <c r="C145" i="35"/>
  <c r="J145" i="35" s="1"/>
  <c r="C143" i="35"/>
  <c r="J143" i="35" s="1"/>
  <c r="C141" i="35"/>
  <c r="J141" i="35" s="1"/>
  <c r="C139" i="35"/>
  <c r="J139" i="35" s="1"/>
  <c r="C137" i="35"/>
  <c r="J137" i="35" s="1"/>
  <c r="C135" i="35"/>
  <c r="J135" i="35" s="1"/>
  <c r="C133" i="35"/>
  <c r="J133" i="35" s="1"/>
  <c r="C131" i="35"/>
  <c r="J131" i="35" s="1"/>
  <c r="C129" i="35"/>
  <c r="J129" i="35" s="1"/>
  <c r="C127" i="35"/>
  <c r="J127" i="35" s="1"/>
  <c r="C125" i="35"/>
  <c r="J125" i="35" s="1"/>
  <c r="C123" i="35"/>
  <c r="J123" i="35" s="1"/>
  <c r="C121" i="35"/>
  <c r="J121" i="35" s="1"/>
  <c r="C119" i="35"/>
  <c r="J119" i="35" s="1"/>
  <c r="C117" i="35"/>
  <c r="J117" i="35" s="1"/>
  <c r="C115" i="35"/>
  <c r="J115" i="35" s="1"/>
  <c r="C113" i="35"/>
  <c r="J113" i="35" s="1"/>
  <c r="C111" i="35"/>
  <c r="J111" i="35" s="1"/>
  <c r="C109" i="35"/>
  <c r="J109" i="35" s="1"/>
  <c r="C107" i="35"/>
  <c r="J107" i="35" s="1"/>
  <c r="C105" i="35"/>
  <c r="J105" i="35" s="1"/>
  <c r="C103" i="35"/>
  <c r="J103" i="35" s="1"/>
  <c r="C101" i="35"/>
  <c r="J101" i="35" s="1"/>
  <c r="C99" i="35"/>
  <c r="J99" i="35" s="1"/>
  <c r="C97" i="35"/>
  <c r="J97" i="35" s="1"/>
  <c r="C95" i="35"/>
  <c r="J95" i="35" s="1"/>
  <c r="C93" i="35"/>
  <c r="J93" i="35" s="1"/>
  <c r="C91" i="35"/>
  <c r="J91" i="35" s="1"/>
  <c r="C89" i="35"/>
  <c r="J89" i="35" s="1"/>
  <c r="C87" i="35"/>
  <c r="J87" i="35" s="1"/>
  <c r="C85" i="35"/>
  <c r="J85" i="35" s="1"/>
  <c r="C83" i="35"/>
  <c r="J83" i="35" s="1"/>
  <c r="C81" i="35"/>
  <c r="J81" i="35" s="1"/>
  <c r="C79" i="35"/>
  <c r="J79" i="35" s="1"/>
  <c r="C77" i="35"/>
  <c r="J77" i="35" s="1"/>
  <c r="C75" i="35"/>
  <c r="J75" i="35" s="1"/>
  <c r="C73" i="35"/>
  <c r="J73" i="35" s="1"/>
  <c r="C71" i="35"/>
  <c r="J71" i="35" s="1"/>
  <c r="C69" i="35"/>
  <c r="J69" i="35" s="1"/>
  <c r="C67" i="35"/>
  <c r="J67" i="35" s="1"/>
  <c r="C65" i="35"/>
  <c r="J65" i="35" s="1"/>
  <c r="C63" i="35"/>
  <c r="J63" i="35" s="1"/>
  <c r="C61" i="35"/>
  <c r="J61" i="35" s="1"/>
  <c r="C59" i="35"/>
  <c r="J59" i="35" s="1"/>
  <c r="C57" i="35"/>
  <c r="J57" i="35" s="1"/>
  <c r="C55" i="35"/>
  <c r="J55" i="35" s="1"/>
  <c r="C53" i="35"/>
  <c r="J53" i="35" s="1"/>
  <c r="C51" i="35"/>
  <c r="J51" i="35" s="1"/>
  <c r="C49" i="35"/>
  <c r="J49" i="35" s="1"/>
  <c r="C47" i="35"/>
  <c r="J47" i="35" s="1"/>
  <c r="C45" i="35"/>
  <c r="J45" i="35" s="1"/>
  <c r="C43" i="35"/>
  <c r="J43" i="35" s="1"/>
  <c r="C41" i="35"/>
  <c r="J41" i="35" s="1"/>
  <c r="C39" i="35"/>
  <c r="J39" i="35" s="1"/>
  <c r="C37" i="35"/>
  <c r="J37" i="35" s="1"/>
  <c r="C35" i="35"/>
  <c r="J35" i="35" s="1"/>
  <c r="C33" i="35"/>
  <c r="J33" i="35" s="1"/>
  <c r="C31" i="35"/>
  <c r="J31" i="35" s="1"/>
  <c r="C29" i="35"/>
  <c r="J29" i="35" s="1"/>
  <c r="C27" i="35"/>
  <c r="J27" i="35" s="1"/>
  <c r="C25" i="35"/>
  <c r="J25" i="35" s="1"/>
  <c r="C23" i="35"/>
  <c r="J23" i="35" s="1"/>
  <c r="C21" i="35"/>
  <c r="J21" i="35" s="1"/>
  <c r="C19" i="35"/>
  <c r="J19" i="35" s="1"/>
  <c r="C17" i="35"/>
  <c r="J17" i="35" s="1"/>
  <c r="C15" i="35"/>
  <c r="J15" i="35" s="1"/>
  <c r="C13" i="35"/>
  <c r="J13" i="35" s="1"/>
  <c r="C11" i="35"/>
  <c r="J11" i="35" s="1"/>
  <c r="C9" i="35"/>
  <c r="J9" i="35" s="1"/>
  <c r="C7" i="35"/>
  <c r="J7" i="35" s="1"/>
  <c r="C140" i="35"/>
  <c r="J140" i="35" s="1"/>
  <c r="C138" i="35"/>
  <c r="J138" i="35" s="1"/>
  <c r="C136" i="35"/>
  <c r="J136" i="35" s="1"/>
  <c r="C134" i="35"/>
  <c r="J134" i="35" s="1"/>
  <c r="C132" i="35"/>
  <c r="J132" i="35" s="1"/>
  <c r="C130" i="35"/>
  <c r="J130" i="35" s="1"/>
  <c r="C128" i="35"/>
  <c r="J128" i="35" s="1"/>
  <c r="C126" i="35"/>
  <c r="J126" i="35" s="1"/>
  <c r="C124" i="35"/>
  <c r="J124" i="35" s="1"/>
  <c r="C122" i="35"/>
  <c r="J122" i="35" s="1"/>
  <c r="C120" i="35"/>
  <c r="J120" i="35" s="1"/>
  <c r="C118" i="35"/>
  <c r="J118" i="35" s="1"/>
  <c r="C116" i="35"/>
  <c r="J116" i="35" s="1"/>
  <c r="C114" i="35"/>
  <c r="J114" i="35" s="1"/>
  <c r="C112" i="35"/>
  <c r="J112" i="35" s="1"/>
  <c r="C110" i="35"/>
  <c r="J110" i="35" s="1"/>
  <c r="C108" i="35"/>
  <c r="J108" i="35" s="1"/>
  <c r="C106" i="35"/>
  <c r="J106" i="35" s="1"/>
  <c r="C104" i="35"/>
  <c r="J104" i="35" s="1"/>
  <c r="C102" i="35"/>
  <c r="J102" i="35" s="1"/>
  <c r="C100" i="35"/>
  <c r="J100" i="35" s="1"/>
  <c r="C98" i="35"/>
  <c r="J98" i="35" s="1"/>
  <c r="C96" i="35"/>
  <c r="J96" i="35" s="1"/>
  <c r="C94" i="35"/>
  <c r="J94" i="35" s="1"/>
  <c r="C92" i="35"/>
  <c r="J92" i="35" s="1"/>
  <c r="C90" i="35"/>
  <c r="J90" i="35" s="1"/>
  <c r="C88" i="35"/>
  <c r="J88" i="35" s="1"/>
  <c r="C86" i="35"/>
  <c r="J86" i="35" s="1"/>
  <c r="C84" i="35"/>
  <c r="J84" i="35" s="1"/>
  <c r="C82" i="35"/>
  <c r="J82" i="35" s="1"/>
  <c r="C80" i="35"/>
  <c r="J80" i="35" s="1"/>
  <c r="C78" i="35"/>
  <c r="J78" i="35" s="1"/>
  <c r="C76" i="35"/>
  <c r="J76" i="35" s="1"/>
  <c r="C74" i="35"/>
  <c r="J74" i="35" s="1"/>
  <c r="C72" i="35"/>
  <c r="J72" i="35" s="1"/>
  <c r="C70" i="35"/>
  <c r="J70" i="35" s="1"/>
  <c r="C68" i="35"/>
  <c r="J68" i="35" s="1"/>
  <c r="C66" i="35"/>
  <c r="J66" i="35" s="1"/>
  <c r="C64" i="35"/>
  <c r="J64" i="35" s="1"/>
  <c r="C62" i="35"/>
  <c r="J62" i="35" s="1"/>
  <c r="C60" i="35"/>
  <c r="J60" i="35" s="1"/>
  <c r="C58" i="35"/>
  <c r="J58" i="35" s="1"/>
  <c r="C56" i="35"/>
  <c r="J56" i="35" s="1"/>
  <c r="C54" i="35"/>
  <c r="J54" i="35" s="1"/>
  <c r="C52" i="35"/>
  <c r="J52" i="35" s="1"/>
  <c r="C50" i="35"/>
  <c r="J50" i="35" s="1"/>
  <c r="C48" i="35"/>
  <c r="J48" i="35" s="1"/>
  <c r="C46" i="35"/>
  <c r="J46" i="35" s="1"/>
  <c r="C44" i="35"/>
  <c r="J44" i="35" s="1"/>
  <c r="C42" i="35"/>
  <c r="J42" i="35" s="1"/>
  <c r="C40" i="35"/>
  <c r="J40" i="35" s="1"/>
  <c r="C38" i="35"/>
  <c r="J38" i="35" s="1"/>
  <c r="C36" i="35"/>
  <c r="J36" i="35" s="1"/>
  <c r="C34" i="35"/>
  <c r="J34" i="35" s="1"/>
  <c r="C32" i="35"/>
  <c r="J32" i="35" s="1"/>
  <c r="C30" i="35"/>
  <c r="J30" i="35" s="1"/>
  <c r="C28" i="35"/>
  <c r="J28" i="35" s="1"/>
  <c r="C26" i="35"/>
  <c r="J26" i="35" s="1"/>
  <c r="C24" i="35"/>
  <c r="J24" i="35" s="1"/>
  <c r="C22" i="35"/>
  <c r="J22" i="35" s="1"/>
  <c r="C20" i="35"/>
  <c r="J20" i="35" s="1"/>
  <c r="C18" i="35"/>
  <c r="J18" i="35" s="1"/>
  <c r="C16" i="35"/>
  <c r="J16" i="35" s="1"/>
  <c r="C14" i="35"/>
  <c r="J14" i="35" s="1"/>
  <c r="C12" i="35"/>
  <c r="J12" i="35" s="1"/>
  <c r="C10" i="35"/>
  <c r="J10" i="35" s="1"/>
  <c r="C8" i="35"/>
  <c r="J8" i="35" s="1"/>
  <c r="C5" i="12"/>
  <c r="C7" i="12"/>
  <c r="C9" i="12"/>
  <c r="C11" i="12"/>
  <c r="C13" i="12"/>
  <c r="C15" i="12"/>
  <c r="C17" i="12"/>
  <c r="C19" i="12"/>
  <c r="C21" i="12"/>
  <c r="C23" i="12"/>
  <c r="M23" i="12" s="1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5" i="12"/>
  <c r="C67" i="12"/>
  <c r="C69" i="12"/>
  <c r="C71" i="12"/>
  <c r="C73" i="12"/>
  <c r="C75" i="12"/>
  <c r="C77" i="12"/>
  <c r="C79" i="12"/>
  <c r="C81" i="12"/>
  <c r="C83" i="12"/>
  <c r="C85" i="12"/>
  <c r="C87" i="12"/>
  <c r="C89" i="12"/>
  <c r="C91" i="12"/>
  <c r="C93" i="12"/>
  <c r="C95" i="12"/>
  <c r="C97" i="12"/>
  <c r="C99" i="12"/>
  <c r="C101" i="12"/>
  <c r="C103" i="12"/>
  <c r="C105" i="12"/>
  <c r="C107" i="12"/>
  <c r="C109" i="12"/>
  <c r="C111" i="12"/>
  <c r="C113" i="12"/>
  <c r="C115" i="12"/>
  <c r="C117" i="12"/>
  <c r="C119" i="12"/>
  <c r="C121" i="12"/>
  <c r="C123" i="12"/>
  <c r="C125" i="12"/>
  <c r="C127" i="12"/>
  <c r="C129" i="12"/>
  <c r="C131" i="12"/>
  <c r="C133" i="12"/>
  <c r="C135" i="12"/>
  <c r="C137" i="12"/>
  <c r="C139" i="12"/>
  <c r="C141" i="12"/>
  <c r="C143" i="12"/>
  <c r="C145" i="12"/>
  <c r="C147" i="12"/>
  <c r="C149" i="12"/>
  <c r="C151" i="12"/>
  <c r="C153" i="12"/>
  <c r="C155" i="12"/>
  <c r="C157" i="12"/>
  <c r="C159" i="12"/>
  <c r="C161" i="12"/>
  <c r="C163" i="12"/>
  <c r="C165" i="12"/>
  <c r="C167" i="12"/>
  <c r="C169" i="12"/>
  <c r="C171" i="12"/>
  <c r="C173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C166" i="12"/>
  <c r="C170" i="12"/>
  <c r="C174" i="12"/>
  <c r="C176" i="12"/>
  <c r="C178" i="12"/>
  <c r="C180" i="12"/>
  <c r="C182" i="12"/>
  <c r="C184" i="12"/>
  <c r="C186" i="12"/>
  <c r="C188" i="12"/>
  <c r="C190" i="12"/>
  <c r="C192" i="12"/>
  <c r="C194" i="12"/>
  <c r="C196" i="12"/>
  <c r="C198" i="12"/>
  <c r="C200" i="12"/>
  <c r="C202" i="12"/>
  <c r="C204" i="12"/>
  <c r="C206" i="12"/>
  <c r="C208" i="12"/>
  <c r="C210" i="12"/>
  <c r="C212" i="12"/>
  <c r="C214" i="12"/>
  <c r="C216" i="12"/>
  <c r="C218" i="12"/>
  <c r="C220" i="12"/>
  <c r="C222" i="12"/>
  <c r="C224" i="12"/>
  <c r="C226" i="12"/>
  <c r="C228" i="12"/>
  <c r="C230" i="12"/>
  <c r="C232" i="12"/>
  <c r="C234" i="12"/>
  <c r="C236" i="12"/>
  <c r="C238" i="12"/>
  <c r="C240" i="12"/>
  <c r="C242" i="12"/>
  <c r="C244" i="12"/>
  <c r="C246" i="12"/>
  <c r="C248" i="12"/>
  <c r="C250" i="12"/>
  <c r="C252" i="12"/>
  <c r="C254" i="12"/>
  <c r="C256" i="12"/>
  <c r="C258" i="12"/>
  <c r="C4" i="12"/>
  <c r="C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4" i="12"/>
  <c r="C68" i="12"/>
  <c r="C72" i="12"/>
  <c r="C76" i="12"/>
  <c r="C80" i="12"/>
  <c r="C84" i="12"/>
  <c r="C88" i="12"/>
  <c r="C92" i="12"/>
  <c r="C96" i="12"/>
  <c r="C100" i="12"/>
  <c r="C104" i="12"/>
  <c r="C108" i="12"/>
  <c r="C112" i="12"/>
  <c r="C116" i="12"/>
  <c r="C120" i="12"/>
  <c r="C124" i="12"/>
  <c r="C128" i="12"/>
  <c r="C132" i="12"/>
  <c r="C136" i="12"/>
  <c r="C140" i="12"/>
  <c r="C144" i="12"/>
  <c r="C148" i="12"/>
  <c r="C152" i="12"/>
  <c r="C156" i="12"/>
  <c r="C160" i="12"/>
  <c r="C164" i="12"/>
  <c r="C168" i="12"/>
  <c r="C172" i="12"/>
  <c r="C175" i="12"/>
  <c r="C177" i="12"/>
  <c r="C179" i="12"/>
  <c r="C181" i="12"/>
  <c r="C183" i="12"/>
  <c r="C185" i="12"/>
  <c r="C187" i="12"/>
  <c r="C189" i="12"/>
  <c r="C191" i="12"/>
  <c r="C193" i="12"/>
  <c r="C195" i="12"/>
  <c r="C197" i="12"/>
  <c r="C199" i="12"/>
  <c r="C201" i="12"/>
  <c r="C203" i="12"/>
  <c r="C205" i="12"/>
  <c r="C207" i="12"/>
  <c r="C209" i="12"/>
  <c r="C211" i="12"/>
  <c r="C213" i="12"/>
  <c r="C215" i="12"/>
  <c r="C217" i="12"/>
  <c r="C219" i="12"/>
  <c r="C221" i="12"/>
  <c r="C223" i="12"/>
  <c r="C225" i="12"/>
  <c r="C227" i="12"/>
  <c r="C229" i="12"/>
  <c r="C231" i="12"/>
  <c r="C233" i="12"/>
  <c r="C235" i="12"/>
  <c r="C237" i="12"/>
  <c r="C239" i="12"/>
  <c r="C241" i="12"/>
  <c r="C243" i="12"/>
  <c r="C245" i="12"/>
  <c r="C247" i="12"/>
  <c r="C249" i="12"/>
  <c r="C251" i="12"/>
  <c r="C253" i="12"/>
  <c r="C255" i="12"/>
  <c r="C257" i="12"/>
  <c r="C260" i="12"/>
  <c r="C262" i="12"/>
  <c r="C264" i="12"/>
  <c r="C266" i="12"/>
  <c r="C268" i="12"/>
  <c r="C270" i="12"/>
  <c r="C272" i="12"/>
  <c r="C274" i="12"/>
  <c r="C276" i="12"/>
  <c r="C278" i="12"/>
  <c r="C280" i="12"/>
  <c r="C282" i="12"/>
  <c r="C284" i="12"/>
  <c r="C286" i="12"/>
  <c r="C288" i="12"/>
  <c r="C290" i="12"/>
  <c r="C292" i="12"/>
  <c r="C294" i="12"/>
  <c r="C296" i="12"/>
  <c r="C298" i="12"/>
  <c r="C300" i="12"/>
  <c r="C302" i="12"/>
  <c r="C304" i="12"/>
  <c r="C306" i="12"/>
  <c r="C308" i="12"/>
  <c r="C310" i="12"/>
  <c r="C312" i="12"/>
  <c r="C314" i="12"/>
  <c r="C316" i="12"/>
  <c r="C318" i="12"/>
  <c r="C320" i="12"/>
  <c r="C322" i="12"/>
  <c r="C324" i="12"/>
  <c r="C326" i="12"/>
  <c r="C328" i="12"/>
  <c r="C330" i="12"/>
  <c r="C332" i="12"/>
  <c r="C334" i="12"/>
  <c r="C336" i="12"/>
  <c r="C338" i="12"/>
  <c r="C340" i="12"/>
  <c r="C342" i="12"/>
  <c r="C344" i="12"/>
  <c r="C346" i="12"/>
  <c r="C348" i="12"/>
  <c r="C350" i="12"/>
  <c r="C352" i="12"/>
  <c r="C259" i="12"/>
  <c r="C261" i="12"/>
  <c r="C263" i="12"/>
  <c r="C265" i="12"/>
  <c r="C267" i="12"/>
  <c r="C269" i="12"/>
  <c r="C271" i="12"/>
  <c r="C273" i="12"/>
  <c r="C275" i="12"/>
  <c r="C277" i="12"/>
  <c r="C279" i="12"/>
  <c r="C281" i="12"/>
  <c r="C283" i="12"/>
  <c r="C285" i="12"/>
  <c r="C287" i="12"/>
  <c r="C289" i="12"/>
  <c r="C291" i="12"/>
  <c r="C293" i="12"/>
  <c r="C295" i="12"/>
  <c r="C297" i="12"/>
  <c r="C299" i="12"/>
  <c r="C301" i="12"/>
  <c r="C303" i="12"/>
  <c r="C305" i="12"/>
  <c r="C307" i="12"/>
  <c r="C309" i="12"/>
  <c r="C311" i="12"/>
  <c r="C313" i="12"/>
  <c r="C315" i="12"/>
  <c r="C317" i="12"/>
  <c r="C319" i="12"/>
  <c r="C321" i="12"/>
  <c r="C323" i="12"/>
  <c r="C325" i="12"/>
  <c r="C327" i="12"/>
  <c r="C329" i="12"/>
  <c r="C331" i="12"/>
  <c r="C333" i="12"/>
  <c r="C335" i="12"/>
  <c r="C337" i="12"/>
  <c r="C339" i="12"/>
  <c r="C341" i="12"/>
  <c r="C343" i="12"/>
  <c r="C345" i="12"/>
  <c r="C347" i="12"/>
  <c r="C349" i="12"/>
  <c r="C351" i="12"/>
  <c r="C353" i="12"/>
  <c r="S7" i="24"/>
  <c r="S11" i="24"/>
  <c r="S15" i="24"/>
  <c r="S23" i="24"/>
  <c r="S31" i="24"/>
  <c r="S35" i="24"/>
  <c r="S39" i="24"/>
  <c r="S43" i="24"/>
  <c r="S47" i="24"/>
  <c r="S55" i="24"/>
  <c r="S63" i="24"/>
  <c r="S71" i="24"/>
  <c r="S79" i="24"/>
  <c r="S87" i="24"/>
  <c r="S95" i="24"/>
  <c r="S103" i="24"/>
  <c r="S111" i="24"/>
  <c r="S119" i="24"/>
  <c r="S76" i="24"/>
  <c r="S92" i="24"/>
  <c r="S108" i="24"/>
  <c r="S122" i="24"/>
  <c r="S130" i="24"/>
  <c r="S138" i="24"/>
  <c r="S146" i="24"/>
  <c r="S154" i="24"/>
  <c r="S162" i="24"/>
  <c r="S170" i="24"/>
  <c r="S186" i="24"/>
  <c r="S194" i="24"/>
  <c r="S202" i="24"/>
  <c r="S86" i="24"/>
  <c r="S118" i="24"/>
  <c r="S127" i="24"/>
  <c r="S135" i="24"/>
  <c r="S143" i="24"/>
  <c r="S151" i="24"/>
  <c r="S159" i="24"/>
  <c r="S167" i="24"/>
  <c r="S183" i="24"/>
  <c r="S199" i="24"/>
  <c r="S12" i="24"/>
  <c r="S16" i="24"/>
  <c r="S28" i="24"/>
  <c r="S32" i="24"/>
  <c r="S44" i="24"/>
  <c r="S48" i="24"/>
  <c r="S60" i="24"/>
  <c r="S65" i="24"/>
  <c r="S73" i="24"/>
  <c r="S81" i="24"/>
  <c r="S89" i="24"/>
  <c r="S97" i="24"/>
  <c r="S105" i="24"/>
  <c r="S113" i="24"/>
  <c r="S64" i="24"/>
  <c r="S80" i="24"/>
  <c r="S96" i="24"/>
  <c r="S112" i="24"/>
  <c r="S124" i="24"/>
  <c r="S140" i="24"/>
  <c r="S156" i="24"/>
  <c r="S180" i="24"/>
  <c r="S196" i="24"/>
  <c r="S90" i="24"/>
  <c r="S121" i="24"/>
  <c r="S153" i="24"/>
  <c r="S185" i="24"/>
  <c r="S201" i="24"/>
  <c r="S66" i="24"/>
  <c r="S98" i="24"/>
  <c r="S125" i="24"/>
  <c r="S157" i="24"/>
  <c r="S173" i="24"/>
  <c r="S189" i="24"/>
  <c r="S9" i="24"/>
  <c r="S17" i="24"/>
  <c r="S21" i="24"/>
  <c r="S25" i="24"/>
  <c r="S29" i="24"/>
  <c r="S33" i="24"/>
  <c r="S41" i="24"/>
  <c r="S49" i="24"/>
  <c r="S53" i="24"/>
  <c r="S57" i="24"/>
  <c r="S61" i="24"/>
  <c r="S67" i="24"/>
  <c r="S75" i="24"/>
  <c r="S99" i="24"/>
  <c r="S107" i="24"/>
  <c r="S84" i="24"/>
  <c r="S126" i="24"/>
  <c r="S142" i="24"/>
  <c r="S158" i="24"/>
  <c r="S174" i="24"/>
  <c r="S182" i="24"/>
  <c r="S190" i="24"/>
  <c r="S198" i="24"/>
  <c r="S6" i="24"/>
  <c r="S78" i="24"/>
  <c r="S94" i="24"/>
  <c r="S110" i="24"/>
  <c r="S131" i="24"/>
  <c r="S139" i="24"/>
  <c r="S163" i="24"/>
  <c r="S171" i="24"/>
  <c r="S187" i="24"/>
  <c r="S203" i="24"/>
  <c r="S10" i="24"/>
  <c r="S14" i="24"/>
  <c r="S18" i="24"/>
  <c r="S22" i="24"/>
  <c r="S26" i="24"/>
  <c r="S30" i="24"/>
  <c r="S34" i="24"/>
  <c r="S38" i="24"/>
  <c r="S42" i="24"/>
  <c r="S46" i="24"/>
  <c r="S50" i="24"/>
  <c r="S54" i="24"/>
  <c r="S58" i="24"/>
  <c r="S62" i="24"/>
  <c r="S85" i="24"/>
  <c r="S93" i="24"/>
  <c r="S117" i="24"/>
  <c r="S128" i="24"/>
  <c r="S144" i="24"/>
  <c r="S160" i="24"/>
  <c r="S176" i="24"/>
  <c r="S192" i="24"/>
  <c r="S74" i="24"/>
  <c r="S106" i="24"/>
  <c r="S129" i="24"/>
  <c r="S145" i="24"/>
  <c r="S161" i="24"/>
  <c r="S193" i="24"/>
  <c r="S205" i="24"/>
  <c r="S82" i="24"/>
  <c r="S114" i="24"/>
  <c r="S149" i="24"/>
  <c r="S181" i="24"/>
  <c r="S197" i="24"/>
  <c r="AM72" i="40" l="1"/>
  <c r="AM137" i="40"/>
  <c r="AM192" i="40"/>
  <c r="AM20" i="40"/>
  <c r="AM113" i="40"/>
  <c r="AM50" i="40"/>
  <c r="AM115" i="40"/>
  <c r="AM14" i="40"/>
  <c r="AM103" i="40"/>
  <c r="AM88" i="40"/>
  <c r="AM139" i="40"/>
  <c r="L222" i="49"/>
  <c r="K222" i="49"/>
  <c r="J222" i="49"/>
  <c r="K221" i="49"/>
  <c r="J221" i="49"/>
  <c r="L221" i="49"/>
  <c r="J224" i="49"/>
  <c r="L224" i="49"/>
  <c r="K224" i="49"/>
  <c r="J220" i="49"/>
  <c r="K220" i="49"/>
  <c r="L220" i="49"/>
  <c r="J225" i="49"/>
  <c r="K225" i="49"/>
  <c r="L225" i="49"/>
  <c r="L219" i="49"/>
  <c r="K219" i="49"/>
  <c r="J219" i="49"/>
  <c r="J228" i="49"/>
  <c r="K228" i="49"/>
  <c r="L228" i="49"/>
  <c r="L218" i="49"/>
  <c r="J218" i="49"/>
  <c r="K218" i="49"/>
  <c r="L227" i="49"/>
  <c r="J227" i="49"/>
  <c r="K227" i="49"/>
  <c r="K229" i="49"/>
  <c r="L229" i="49"/>
  <c r="J229" i="49"/>
  <c r="L226" i="49"/>
  <c r="K226" i="49"/>
  <c r="J226" i="49"/>
  <c r="K217" i="49"/>
  <c r="J217" i="49"/>
  <c r="L217" i="49"/>
  <c r="L223" i="49"/>
  <c r="K223" i="49"/>
  <c r="J223" i="49"/>
  <c r="L230" i="49"/>
  <c r="J230" i="49"/>
  <c r="K230" i="49"/>
  <c r="AM97" i="40"/>
  <c r="AM157" i="40"/>
  <c r="AM181" i="40"/>
  <c r="AO61" i="40"/>
  <c r="AM123" i="40"/>
  <c r="AM117" i="40"/>
  <c r="AM77" i="40"/>
  <c r="AM160" i="40"/>
  <c r="AM166" i="40"/>
  <c r="AM70" i="40"/>
  <c r="AM79" i="40"/>
  <c r="AM135" i="40"/>
  <c r="AM173" i="40"/>
  <c r="AM60" i="40"/>
  <c r="AM134" i="40"/>
  <c r="AM48" i="40"/>
  <c r="AM44" i="40"/>
  <c r="AM172" i="40"/>
  <c r="AM190" i="40"/>
  <c r="AM179" i="40"/>
  <c r="AM17" i="40"/>
  <c r="AM51" i="40"/>
  <c r="AM133" i="40"/>
  <c r="AM188" i="40"/>
  <c r="AM19" i="40"/>
  <c r="AM40" i="40"/>
  <c r="AM168" i="40"/>
  <c r="AM169" i="40"/>
  <c r="AM146" i="40"/>
  <c r="AM96" i="40"/>
  <c r="AM98" i="40"/>
  <c r="AM32" i="40"/>
  <c r="AM200" i="40"/>
  <c r="AM118" i="40"/>
  <c r="AM22" i="40"/>
  <c r="AM68" i="40"/>
  <c r="AM142" i="40"/>
  <c r="AM143" i="40"/>
  <c r="AM53" i="40"/>
  <c r="AM57" i="40"/>
  <c r="AM58" i="40"/>
  <c r="AM54" i="40"/>
  <c r="AM24" i="40"/>
  <c r="AM156" i="40"/>
  <c r="AM195" i="40"/>
  <c r="AM183" i="40"/>
  <c r="AM16" i="40"/>
  <c r="AM185" i="40"/>
  <c r="AM110" i="40"/>
  <c r="AM178" i="40"/>
  <c r="AM43" i="40"/>
  <c r="AM187" i="40"/>
  <c r="AM10" i="40"/>
  <c r="E63" i="49"/>
  <c r="A63" i="49"/>
  <c r="F63" i="49"/>
  <c r="E62" i="49"/>
  <c r="F62" i="49"/>
  <c r="A62" i="49"/>
  <c r="E59" i="49"/>
  <c r="A59" i="49"/>
  <c r="F59" i="49"/>
  <c r="E58" i="49"/>
  <c r="A58" i="49"/>
  <c r="F58" i="49"/>
  <c r="E64" i="49"/>
  <c r="A64" i="49"/>
  <c r="F64" i="49"/>
  <c r="J65" i="49"/>
  <c r="K65" i="49"/>
  <c r="E60" i="49"/>
  <c r="A60" i="49"/>
  <c r="F60" i="49"/>
  <c r="J61" i="49"/>
  <c r="K61" i="49"/>
  <c r="J64" i="49"/>
  <c r="K64" i="49"/>
  <c r="J66" i="49"/>
  <c r="K66" i="49"/>
  <c r="J57" i="49"/>
  <c r="K57" i="49"/>
  <c r="J60" i="49"/>
  <c r="K60" i="49"/>
  <c r="J62" i="49"/>
  <c r="K62" i="49"/>
  <c r="E65" i="49"/>
  <c r="A65" i="49"/>
  <c r="F65" i="49"/>
  <c r="J63" i="49"/>
  <c r="K63" i="49"/>
  <c r="J58" i="49"/>
  <c r="K58" i="49"/>
  <c r="E61" i="49"/>
  <c r="A61" i="49"/>
  <c r="F61" i="49"/>
  <c r="J59" i="49"/>
  <c r="K59" i="49"/>
  <c r="E66" i="49"/>
  <c r="A66" i="49"/>
  <c r="F66" i="49"/>
  <c r="E57" i="49"/>
  <c r="A57" i="49"/>
  <c r="F57" i="49"/>
  <c r="AM9" i="40"/>
  <c r="A123" i="49"/>
  <c r="A137" i="49"/>
  <c r="A145" i="49"/>
  <c r="A153" i="49"/>
  <c r="A161" i="49"/>
  <c r="A140" i="49"/>
  <c r="A148" i="49"/>
  <c r="A156" i="49"/>
  <c r="A164" i="49"/>
  <c r="A180" i="49"/>
  <c r="A196" i="49"/>
  <c r="A171" i="49"/>
  <c r="A179" i="49"/>
  <c r="A187" i="49"/>
  <c r="A195" i="49"/>
  <c r="A116" i="49"/>
  <c r="A124" i="49"/>
  <c r="A125" i="49"/>
  <c r="A174" i="49"/>
  <c r="A190" i="49"/>
  <c r="A198" i="49"/>
  <c r="A117" i="49"/>
  <c r="A126" i="49"/>
  <c r="A127" i="49"/>
  <c r="A139" i="49"/>
  <c r="A147" i="49"/>
  <c r="A155" i="49"/>
  <c r="A163" i="49"/>
  <c r="A142" i="49"/>
  <c r="A150" i="49"/>
  <c r="A158" i="49"/>
  <c r="A168" i="49"/>
  <c r="A184" i="49"/>
  <c r="A200" i="49"/>
  <c r="A173" i="49"/>
  <c r="A181" i="49"/>
  <c r="A189" i="49"/>
  <c r="A128" i="49"/>
  <c r="A118" i="49"/>
  <c r="A129" i="49"/>
  <c r="A178" i="49"/>
  <c r="A194" i="49"/>
  <c r="A112" i="49"/>
  <c r="A130" i="49"/>
  <c r="A119" i="49"/>
  <c r="A131" i="49"/>
  <c r="A141" i="49"/>
  <c r="A149" i="49"/>
  <c r="A157" i="49"/>
  <c r="A165" i="49"/>
  <c r="A136" i="49"/>
  <c r="A144" i="49"/>
  <c r="A152" i="49"/>
  <c r="A160" i="49"/>
  <c r="A172" i="49"/>
  <c r="A188" i="49"/>
  <c r="A167" i="49"/>
  <c r="A175" i="49"/>
  <c r="A183" i="49"/>
  <c r="A191" i="49"/>
  <c r="A113" i="49"/>
  <c r="A132" i="49"/>
  <c r="A120" i="49"/>
  <c r="A133" i="49"/>
  <c r="A166" i="49"/>
  <c r="A182" i="49"/>
  <c r="A197" i="49"/>
  <c r="A114" i="49"/>
  <c r="A134" i="49"/>
  <c r="A121" i="49"/>
  <c r="A135" i="49"/>
  <c r="A143" i="49"/>
  <c r="A151" i="49"/>
  <c r="A159" i="49"/>
  <c r="A199" i="49"/>
  <c r="A138" i="49"/>
  <c r="A146" i="49"/>
  <c r="A154" i="49"/>
  <c r="A162" i="49"/>
  <c r="A176" i="49"/>
  <c r="A192" i="49"/>
  <c r="A169" i="49"/>
  <c r="A177" i="49"/>
  <c r="A185" i="49"/>
  <c r="A193" i="49"/>
  <c r="A115" i="49"/>
  <c r="A122" i="49"/>
  <c r="A170" i="49"/>
  <c r="A186" i="49"/>
  <c r="A201" i="49"/>
  <c r="AM5" i="40"/>
  <c r="AM7" i="40"/>
  <c r="AM127" i="40"/>
  <c r="L353" i="12"/>
  <c r="M353" i="12"/>
  <c r="L349" i="12"/>
  <c r="M349" i="12"/>
  <c r="L345" i="12"/>
  <c r="M345" i="12"/>
  <c r="L341" i="12"/>
  <c r="M341" i="12"/>
  <c r="L337" i="12"/>
  <c r="M337" i="12"/>
  <c r="L333" i="12"/>
  <c r="M333" i="12"/>
  <c r="L329" i="12"/>
  <c r="M329" i="12"/>
  <c r="L325" i="12"/>
  <c r="M325" i="12"/>
  <c r="L321" i="12"/>
  <c r="M321" i="12"/>
  <c r="L317" i="12"/>
  <c r="M317" i="12"/>
  <c r="L313" i="12"/>
  <c r="M313" i="12"/>
  <c r="L309" i="12"/>
  <c r="M309" i="12"/>
  <c r="L305" i="12"/>
  <c r="M305" i="12"/>
  <c r="L301" i="12"/>
  <c r="M301" i="12"/>
  <c r="L297" i="12"/>
  <c r="M297" i="12"/>
  <c r="L293" i="12"/>
  <c r="M293" i="12"/>
  <c r="L289" i="12"/>
  <c r="M289" i="12"/>
  <c r="L285" i="12"/>
  <c r="M285" i="12"/>
  <c r="L281" i="12"/>
  <c r="M281" i="12"/>
  <c r="L277" i="12"/>
  <c r="M277" i="12"/>
  <c r="L273" i="12"/>
  <c r="M273" i="12"/>
  <c r="L269" i="12"/>
  <c r="M269" i="12"/>
  <c r="L265" i="12"/>
  <c r="M265" i="12"/>
  <c r="L261" i="12"/>
  <c r="M261" i="12"/>
  <c r="L352" i="12"/>
  <c r="M352" i="12"/>
  <c r="L348" i="12"/>
  <c r="M348" i="12"/>
  <c r="L344" i="12"/>
  <c r="M344" i="12"/>
  <c r="L340" i="12"/>
  <c r="M340" i="12"/>
  <c r="L336" i="12"/>
  <c r="M336" i="12"/>
  <c r="L332" i="12"/>
  <c r="M332" i="12"/>
  <c r="L328" i="12"/>
  <c r="M328" i="12"/>
  <c r="L324" i="12"/>
  <c r="M324" i="12"/>
  <c r="L320" i="12"/>
  <c r="M320" i="12"/>
  <c r="L316" i="12"/>
  <c r="M316" i="12"/>
  <c r="L312" i="12"/>
  <c r="M312" i="12"/>
  <c r="L308" i="12"/>
  <c r="M308" i="12"/>
  <c r="L304" i="12"/>
  <c r="M304" i="12"/>
  <c r="L300" i="12"/>
  <c r="M300" i="12"/>
  <c r="L296" i="12"/>
  <c r="M296" i="12"/>
  <c r="L292" i="12"/>
  <c r="M292" i="12"/>
  <c r="L288" i="12"/>
  <c r="M288" i="12"/>
  <c r="L284" i="12"/>
  <c r="M284" i="12"/>
  <c r="L280" i="12"/>
  <c r="M280" i="12"/>
  <c r="L276" i="12"/>
  <c r="M276" i="12"/>
  <c r="L272" i="12"/>
  <c r="M272" i="12"/>
  <c r="L268" i="12"/>
  <c r="M268" i="12"/>
  <c r="L264" i="12"/>
  <c r="M264" i="12"/>
  <c r="L260" i="12"/>
  <c r="M260" i="12"/>
  <c r="L255" i="12"/>
  <c r="M255" i="12"/>
  <c r="L251" i="12"/>
  <c r="M251" i="12"/>
  <c r="L247" i="12"/>
  <c r="M247" i="12"/>
  <c r="L243" i="12"/>
  <c r="M243" i="12"/>
  <c r="L239" i="12"/>
  <c r="M239" i="12"/>
  <c r="L235" i="12"/>
  <c r="M235" i="12"/>
  <c r="L231" i="12"/>
  <c r="M231" i="12"/>
  <c r="L227" i="12"/>
  <c r="M227" i="12"/>
  <c r="L223" i="12"/>
  <c r="M223" i="12"/>
  <c r="L219" i="12"/>
  <c r="M219" i="12"/>
  <c r="L215" i="12"/>
  <c r="M215" i="12"/>
  <c r="L211" i="12"/>
  <c r="M211" i="12"/>
  <c r="L207" i="12"/>
  <c r="M207" i="12"/>
  <c r="L203" i="12"/>
  <c r="M203" i="12"/>
  <c r="L199" i="12"/>
  <c r="M199" i="12"/>
  <c r="L195" i="12"/>
  <c r="M195" i="12"/>
  <c r="L191" i="12"/>
  <c r="M191" i="12"/>
  <c r="L187" i="12"/>
  <c r="M187" i="12"/>
  <c r="L183" i="12"/>
  <c r="M183" i="12"/>
  <c r="L179" i="12"/>
  <c r="M179" i="12"/>
  <c r="L175" i="12"/>
  <c r="M175" i="12"/>
  <c r="L168" i="12"/>
  <c r="M168" i="12"/>
  <c r="L160" i="12"/>
  <c r="M160" i="12"/>
  <c r="L152" i="12"/>
  <c r="M152" i="12"/>
  <c r="L144" i="12"/>
  <c r="M144" i="12"/>
  <c r="L136" i="12"/>
  <c r="M136" i="12"/>
  <c r="L128" i="12"/>
  <c r="M128" i="12"/>
  <c r="L120" i="12"/>
  <c r="M120" i="12"/>
  <c r="L112" i="12"/>
  <c r="M112" i="12"/>
  <c r="L104" i="12"/>
  <c r="M104" i="12"/>
  <c r="L96" i="12"/>
  <c r="M96" i="12"/>
  <c r="L88" i="12"/>
  <c r="M88" i="12"/>
  <c r="L80" i="12"/>
  <c r="M80" i="12"/>
  <c r="L72" i="12"/>
  <c r="M72" i="12"/>
  <c r="L64" i="12"/>
  <c r="M64" i="12"/>
  <c r="L56" i="12"/>
  <c r="M56" i="12"/>
  <c r="L48" i="12"/>
  <c r="M48" i="12"/>
  <c r="L40" i="12"/>
  <c r="M40" i="12"/>
  <c r="L32" i="12"/>
  <c r="M32" i="12"/>
  <c r="L24" i="12"/>
  <c r="M24" i="12"/>
  <c r="L16" i="12"/>
  <c r="M16" i="12"/>
  <c r="L8" i="12"/>
  <c r="M8" i="12"/>
  <c r="L258" i="12"/>
  <c r="M258" i="12"/>
  <c r="L254" i="12"/>
  <c r="M254" i="12"/>
  <c r="L250" i="12"/>
  <c r="M250" i="12"/>
  <c r="L246" i="12"/>
  <c r="M246" i="12"/>
  <c r="L242" i="12"/>
  <c r="M242" i="12"/>
  <c r="L238" i="12"/>
  <c r="M238" i="12"/>
  <c r="L234" i="12"/>
  <c r="M234" i="12"/>
  <c r="L230" i="12"/>
  <c r="M230" i="12"/>
  <c r="L226" i="12"/>
  <c r="M226" i="12"/>
  <c r="L222" i="12"/>
  <c r="M222" i="12"/>
  <c r="L218" i="12"/>
  <c r="M218" i="12"/>
  <c r="L214" i="12"/>
  <c r="M214" i="12"/>
  <c r="L210" i="12"/>
  <c r="M210" i="12"/>
  <c r="L206" i="12"/>
  <c r="M206" i="12"/>
  <c r="L202" i="12"/>
  <c r="M202" i="12"/>
  <c r="L198" i="12"/>
  <c r="M198" i="12"/>
  <c r="L194" i="12"/>
  <c r="M194" i="12"/>
  <c r="L190" i="12"/>
  <c r="M190" i="12"/>
  <c r="L186" i="12"/>
  <c r="M186" i="12"/>
  <c r="L182" i="12"/>
  <c r="M182" i="12"/>
  <c r="L178" i="12"/>
  <c r="M178" i="12"/>
  <c r="L174" i="12"/>
  <c r="M174" i="12"/>
  <c r="L166" i="12"/>
  <c r="M166" i="12"/>
  <c r="L158" i="12"/>
  <c r="M158" i="12"/>
  <c r="L150" i="12"/>
  <c r="M150" i="12"/>
  <c r="L142" i="12"/>
  <c r="M142" i="12"/>
  <c r="L134" i="12"/>
  <c r="M134" i="12"/>
  <c r="L126" i="12"/>
  <c r="M126" i="12"/>
  <c r="L118" i="12"/>
  <c r="M118" i="12"/>
  <c r="L110" i="12"/>
  <c r="M110" i="12"/>
  <c r="L102" i="12"/>
  <c r="M102" i="12"/>
  <c r="L94" i="12"/>
  <c r="M94" i="12"/>
  <c r="L86" i="12"/>
  <c r="M86" i="12"/>
  <c r="L78" i="12"/>
  <c r="M78" i="12"/>
  <c r="L70" i="12"/>
  <c r="M70" i="12"/>
  <c r="L62" i="12"/>
  <c r="M62" i="12"/>
  <c r="L54" i="12"/>
  <c r="M54" i="12"/>
  <c r="L46" i="12"/>
  <c r="M46" i="12"/>
  <c r="L38" i="12"/>
  <c r="M38" i="12"/>
  <c r="L30" i="12"/>
  <c r="M30" i="12"/>
  <c r="L22" i="12"/>
  <c r="M22" i="12"/>
  <c r="L14" i="12"/>
  <c r="M14" i="12"/>
  <c r="L6" i="12"/>
  <c r="M6" i="12"/>
  <c r="L171" i="12"/>
  <c r="M171" i="12"/>
  <c r="L167" i="12"/>
  <c r="M167" i="12"/>
  <c r="L163" i="12"/>
  <c r="M163" i="12"/>
  <c r="L159" i="12"/>
  <c r="M159" i="12"/>
  <c r="L155" i="12"/>
  <c r="M155" i="12"/>
  <c r="L151" i="12"/>
  <c r="M151" i="12"/>
  <c r="L147" i="12"/>
  <c r="M147" i="12"/>
  <c r="L143" i="12"/>
  <c r="M143" i="12"/>
  <c r="L139" i="12"/>
  <c r="M139" i="12"/>
  <c r="L135" i="12"/>
  <c r="M135" i="12"/>
  <c r="L131" i="12"/>
  <c r="M131" i="12"/>
  <c r="L127" i="12"/>
  <c r="M127" i="12"/>
  <c r="L123" i="12"/>
  <c r="M123" i="12"/>
  <c r="L119" i="12"/>
  <c r="M119" i="12"/>
  <c r="L115" i="12"/>
  <c r="M115" i="12"/>
  <c r="L111" i="12"/>
  <c r="M111" i="12"/>
  <c r="L107" i="12"/>
  <c r="M107" i="12"/>
  <c r="L103" i="12"/>
  <c r="M103" i="12"/>
  <c r="L99" i="12"/>
  <c r="M99" i="12"/>
  <c r="L95" i="12"/>
  <c r="M95" i="12"/>
  <c r="L91" i="12"/>
  <c r="M91" i="12"/>
  <c r="L87" i="12"/>
  <c r="M87" i="12"/>
  <c r="L83" i="12"/>
  <c r="M83" i="12"/>
  <c r="L79" i="12"/>
  <c r="M79" i="12"/>
  <c r="L75" i="12"/>
  <c r="M75" i="12"/>
  <c r="L71" i="12"/>
  <c r="M71" i="12"/>
  <c r="L67" i="12"/>
  <c r="M67" i="12"/>
  <c r="L63" i="12"/>
  <c r="M63" i="12"/>
  <c r="L59" i="12"/>
  <c r="M59" i="12"/>
  <c r="L55" i="12"/>
  <c r="M55" i="12"/>
  <c r="L51" i="12"/>
  <c r="M51" i="12"/>
  <c r="L47" i="12"/>
  <c r="M47" i="12"/>
  <c r="L43" i="12"/>
  <c r="M43" i="12"/>
  <c r="L39" i="12"/>
  <c r="M39" i="12"/>
  <c r="L35" i="12"/>
  <c r="M35" i="12"/>
  <c r="L31" i="12"/>
  <c r="M31" i="12"/>
  <c r="L27" i="12"/>
  <c r="M27" i="12"/>
  <c r="L19" i="12"/>
  <c r="M19" i="12"/>
  <c r="L15" i="12"/>
  <c r="M15" i="12"/>
  <c r="L11" i="12"/>
  <c r="M11" i="12"/>
  <c r="L7" i="12"/>
  <c r="M7" i="12"/>
  <c r="L351" i="12"/>
  <c r="M351" i="12"/>
  <c r="L347" i="12"/>
  <c r="M347" i="12"/>
  <c r="L343" i="12"/>
  <c r="M343" i="12"/>
  <c r="L339" i="12"/>
  <c r="M339" i="12"/>
  <c r="L335" i="12"/>
  <c r="M335" i="12"/>
  <c r="L331" i="12"/>
  <c r="M331" i="12"/>
  <c r="L327" i="12"/>
  <c r="M327" i="12"/>
  <c r="L323" i="12"/>
  <c r="M323" i="12"/>
  <c r="L319" i="12"/>
  <c r="M319" i="12"/>
  <c r="L315" i="12"/>
  <c r="M315" i="12"/>
  <c r="L311" i="12"/>
  <c r="M311" i="12"/>
  <c r="L307" i="12"/>
  <c r="M307" i="12"/>
  <c r="L303" i="12"/>
  <c r="M303" i="12"/>
  <c r="L299" i="12"/>
  <c r="M299" i="12"/>
  <c r="L295" i="12"/>
  <c r="M295" i="12"/>
  <c r="L291" i="12"/>
  <c r="M291" i="12"/>
  <c r="L287" i="12"/>
  <c r="M287" i="12"/>
  <c r="L283" i="12"/>
  <c r="M283" i="12"/>
  <c r="L279" i="12"/>
  <c r="M279" i="12"/>
  <c r="L275" i="12"/>
  <c r="M275" i="12"/>
  <c r="L271" i="12"/>
  <c r="M271" i="12"/>
  <c r="L267" i="12"/>
  <c r="M267" i="12"/>
  <c r="L263" i="12"/>
  <c r="M263" i="12"/>
  <c r="L259" i="12"/>
  <c r="M259" i="12"/>
  <c r="L350" i="12"/>
  <c r="M350" i="12"/>
  <c r="L346" i="12"/>
  <c r="M346" i="12"/>
  <c r="L342" i="12"/>
  <c r="M342" i="12"/>
  <c r="L338" i="12"/>
  <c r="M338" i="12"/>
  <c r="L334" i="12"/>
  <c r="M334" i="12"/>
  <c r="L330" i="12"/>
  <c r="M330" i="12"/>
  <c r="L326" i="12"/>
  <c r="M326" i="12"/>
  <c r="L322" i="12"/>
  <c r="M322" i="12"/>
  <c r="L318" i="12"/>
  <c r="M318" i="12"/>
  <c r="L314" i="12"/>
  <c r="M314" i="12"/>
  <c r="L310" i="12"/>
  <c r="M310" i="12"/>
  <c r="L306" i="12"/>
  <c r="M306" i="12"/>
  <c r="L302" i="12"/>
  <c r="M302" i="12"/>
  <c r="L298" i="12"/>
  <c r="M298" i="12"/>
  <c r="L294" i="12"/>
  <c r="M294" i="12"/>
  <c r="L290" i="12"/>
  <c r="M290" i="12"/>
  <c r="L286" i="12"/>
  <c r="M286" i="12"/>
  <c r="L282" i="12"/>
  <c r="M282" i="12"/>
  <c r="L278" i="12"/>
  <c r="M278" i="12"/>
  <c r="L274" i="12"/>
  <c r="M274" i="12"/>
  <c r="L270" i="12"/>
  <c r="M270" i="12"/>
  <c r="L266" i="12"/>
  <c r="M266" i="12"/>
  <c r="L262" i="12"/>
  <c r="M262" i="12"/>
  <c r="L257" i="12"/>
  <c r="M257" i="12"/>
  <c r="L253" i="12"/>
  <c r="M253" i="12"/>
  <c r="L249" i="12"/>
  <c r="M249" i="12"/>
  <c r="L245" i="12"/>
  <c r="M245" i="12"/>
  <c r="L241" i="12"/>
  <c r="M241" i="12"/>
  <c r="L237" i="12"/>
  <c r="M237" i="12"/>
  <c r="L233" i="12"/>
  <c r="M233" i="12"/>
  <c r="L229" i="12"/>
  <c r="M229" i="12"/>
  <c r="L225" i="12"/>
  <c r="M225" i="12"/>
  <c r="L221" i="12"/>
  <c r="M221" i="12"/>
  <c r="L217" i="12"/>
  <c r="M217" i="12"/>
  <c r="L213" i="12"/>
  <c r="M213" i="12"/>
  <c r="L209" i="12"/>
  <c r="M209" i="12"/>
  <c r="L205" i="12"/>
  <c r="M205" i="12"/>
  <c r="L201" i="12"/>
  <c r="M201" i="12"/>
  <c r="L197" i="12"/>
  <c r="M197" i="12"/>
  <c r="L193" i="12"/>
  <c r="M193" i="12"/>
  <c r="L189" i="12"/>
  <c r="M189" i="12"/>
  <c r="L185" i="12"/>
  <c r="M185" i="12"/>
  <c r="L181" i="12"/>
  <c r="M181" i="12"/>
  <c r="L177" i="12"/>
  <c r="M177" i="12"/>
  <c r="L172" i="12"/>
  <c r="M172" i="12"/>
  <c r="L164" i="12"/>
  <c r="M164" i="12"/>
  <c r="L156" i="12"/>
  <c r="M156" i="12"/>
  <c r="L148" i="12"/>
  <c r="M148" i="12"/>
  <c r="L140" i="12"/>
  <c r="M140" i="12"/>
  <c r="L132" i="12"/>
  <c r="M132" i="12"/>
  <c r="L124" i="12"/>
  <c r="M124" i="12"/>
  <c r="L116" i="12"/>
  <c r="M116" i="12"/>
  <c r="L108" i="12"/>
  <c r="M108" i="12"/>
  <c r="L100" i="12"/>
  <c r="M100" i="12"/>
  <c r="L92" i="12"/>
  <c r="M92" i="12"/>
  <c r="L84" i="12"/>
  <c r="M84" i="12"/>
  <c r="L76" i="12"/>
  <c r="M76" i="12"/>
  <c r="L68" i="12"/>
  <c r="M68" i="12"/>
  <c r="L60" i="12"/>
  <c r="M60" i="12"/>
  <c r="L52" i="12"/>
  <c r="M52" i="12"/>
  <c r="L44" i="12"/>
  <c r="M44" i="12"/>
  <c r="L36" i="12"/>
  <c r="M36" i="12"/>
  <c r="L28" i="12"/>
  <c r="M28" i="12"/>
  <c r="L20" i="12"/>
  <c r="M20" i="12"/>
  <c r="L12" i="12"/>
  <c r="M12" i="12"/>
  <c r="L4" i="12"/>
  <c r="M4" i="12"/>
  <c r="L256" i="12"/>
  <c r="M256" i="12"/>
  <c r="L252" i="12"/>
  <c r="M252" i="12"/>
  <c r="L248" i="12"/>
  <c r="M248" i="12"/>
  <c r="L244" i="12"/>
  <c r="M244" i="12"/>
  <c r="L240" i="12"/>
  <c r="M240" i="12"/>
  <c r="L236" i="12"/>
  <c r="M236" i="12"/>
  <c r="L232" i="12"/>
  <c r="M232" i="12"/>
  <c r="L228" i="12"/>
  <c r="M228" i="12"/>
  <c r="L224" i="12"/>
  <c r="M224" i="12"/>
  <c r="L220" i="12"/>
  <c r="M220" i="12"/>
  <c r="L216" i="12"/>
  <c r="M216" i="12"/>
  <c r="L212" i="12"/>
  <c r="M212" i="12"/>
  <c r="L208" i="12"/>
  <c r="M208" i="12"/>
  <c r="L204" i="12"/>
  <c r="M204" i="12"/>
  <c r="L200" i="12"/>
  <c r="M200" i="12"/>
  <c r="L196" i="12"/>
  <c r="M196" i="12"/>
  <c r="L192" i="12"/>
  <c r="M192" i="12"/>
  <c r="L188" i="12"/>
  <c r="M188" i="12"/>
  <c r="L184" i="12"/>
  <c r="M184" i="12"/>
  <c r="L180" i="12"/>
  <c r="M180" i="12"/>
  <c r="L176" i="12"/>
  <c r="M176" i="12"/>
  <c r="L170" i="12"/>
  <c r="M170" i="12"/>
  <c r="L162" i="12"/>
  <c r="M162" i="12"/>
  <c r="L154" i="12"/>
  <c r="M154" i="12"/>
  <c r="L146" i="12"/>
  <c r="M146" i="12"/>
  <c r="L138" i="12"/>
  <c r="M138" i="12"/>
  <c r="L130" i="12"/>
  <c r="M130" i="12"/>
  <c r="L122" i="12"/>
  <c r="M122" i="12"/>
  <c r="L114" i="12"/>
  <c r="M114" i="12"/>
  <c r="L106" i="12"/>
  <c r="M106" i="12"/>
  <c r="L98" i="12"/>
  <c r="M98" i="12"/>
  <c r="L90" i="12"/>
  <c r="M90" i="12"/>
  <c r="L82" i="12"/>
  <c r="M82" i="12"/>
  <c r="L74" i="12"/>
  <c r="M74" i="12"/>
  <c r="L66" i="12"/>
  <c r="M66" i="12"/>
  <c r="L58" i="12"/>
  <c r="M58" i="12"/>
  <c r="L50" i="12"/>
  <c r="M50" i="12"/>
  <c r="L42" i="12"/>
  <c r="M42" i="12"/>
  <c r="L34" i="12"/>
  <c r="M34" i="12"/>
  <c r="L26" i="12"/>
  <c r="M26" i="12"/>
  <c r="L18" i="12"/>
  <c r="M18" i="12"/>
  <c r="L10" i="12"/>
  <c r="M10" i="12"/>
  <c r="L173" i="12"/>
  <c r="M173" i="12"/>
  <c r="L169" i="12"/>
  <c r="M169" i="12"/>
  <c r="L165" i="12"/>
  <c r="M165" i="12"/>
  <c r="L161" i="12"/>
  <c r="M161" i="12"/>
  <c r="L157" i="12"/>
  <c r="M157" i="12"/>
  <c r="L153" i="12"/>
  <c r="M153" i="12"/>
  <c r="L149" i="12"/>
  <c r="M149" i="12"/>
  <c r="L145" i="12"/>
  <c r="M145" i="12"/>
  <c r="L141" i="12"/>
  <c r="M141" i="12"/>
  <c r="L137" i="12"/>
  <c r="M137" i="12"/>
  <c r="L133" i="12"/>
  <c r="M133" i="12"/>
  <c r="L129" i="12"/>
  <c r="M129" i="12"/>
  <c r="L125" i="12"/>
  <c r="M125" i="12"/>
  <c r="L121" i="12"/>
  <c r="M121" i="12"/>
  <c r="L117" i="12"/>
  <c r="M117" i="12"/>
  <c r="L113" i="12"/>
  <c r="M113" i="12"/>
  <c r="L109" i="12"/>
  <c r="M109" i="12"/>
  <c r="L105" i="12"/>
  <c r="M105" i="12"/>
  <c r="L101" i="12"/>
  <c r="M101" i="12"/>
  <c r="L97" i="12"/>
  <c r="M97" i="12"/>
  <c r="L93" i="12"/>
  <c r="M93" i="12"/>
  <c r="L89" i="12"/>
  <c r="M89" i="12"/>
  <c r="L85" i="12"/>
  <c r="M85" i="12"/>
  <c r="L81" i="12"/>
  <c r="M81" i="12"/>
  <c r="L77" i="12"/>
  <c r="M77" i="12"/>
  <c r="L73" i="12"/>
  <c r="M73" i="12"/>
  <c r="L69" i="12"/>
  <c r="M69" i="12"/>
  <c r="L65" i="12"/>
  <c r="M65" i="12"/>
  <c r="L61" i="12"/>
  <c r="M61" i="12"/>
  <c r="L57" i="12"/>
  <c r="M57" i="12"/>
  <c r="L53" i="12"/>
  <c r="M53" i="12"/>
  <c r="L49" i="12"/>
  <c r="M49" i="12"/>
  <c r="L45" i="12"/>
  <c r="M45" i="12"/>
  <c r="L41" i="12"/>
  <c r="M41" i="12"/>
  <c r="L37" i="12"/>
  <c r="M37" i="12"/>
  <c r="L33" i="12"/>
  <c r="M33" i="12"/>
  <c r="L29" i="12"/>
  <c r="M29" i="12"/>
  <c r="L25" i="12"/>
  <c r="M25" i="12"/>
  <c r="L21" i="12"/>
  <c r="M21" i="12"/>
  <c r="L17" i="12"/>
  <c r="M17" i="12"/>
  <c r="L13" i="12"/>
  <c r="M13" i="12"/>
  <c r="L9" i="12"/>
  <c r="M9" i="12"/>
  <c r="L5" i="12"/>
  <c r="M5" i="12"/>
  <c r="A23" i="12"/>
  <c r="L23" i="12"/>
  <c r="AM3" i="40"/>
  <c r="E23" i="12"/>
  <c r="A5" i="50"/>
  <c r="A4" i="50"/>
  <c r="Q4" i="50"/>
  <c r="AM8" i="40"/>
  <c r="AM131" i="40"/>
  <c r="AM164" i="40"/>
  <c r="AM132" i="40"/>
  <c r="AM111" i="40"/>
  <c r="AM92" i="40"/>
  <c r="AM125" i="40"/>
  <c r="AM39" i="40"/>
  <c r="AM151" i="40"/>
  <c r="AM124" i="40"/>
  <c r="AM100" i="40"/>
  <c r="AM82" i="40"/>
  <c r="AM155" i="40"/>
  <c r="AM109" i="40"/>
  <c r="AM75" i="40"/>
  <c r="AO138" i="40"/>
  <c r="AO193" i="40"/>
  <c r="AM193" i="40"/>
  <c r="AO148" i="40"/>
  <c r="AO41" i="40"/>
  <c r="AO189" i="40"/>
  <c r="AO86" i="40"/>
  <c r="AO120" i="40"/>
  <c r="AO149" i="40"/>
  <c r="AM149" i="40"/>
  <c r="AO73" i="40"/>
  <c r="AM73" i="40"/>
  <c r="AO197" i="40"/>
  <c r="AO186" i="40"/>
  <c r="AO18" i="40"/>
  <c r="AO21" i="40"/>
  <c r="AO45" i="40"/>
  <c r="AO136" i="40"/>
  <c r="AO174" i="40"/>
  <c r="AM174" i="40"/>
  <c r="AO104" i="40"/>
  <c r="AO62" i="40"/>
  <c r="AO25" i="40"/>
  <c r="AO40" i="40"/>
  <c r="AO15" i="40"/>
  <c r="AO114" i="40"/>
  <c r="AO23" i="40"/>
  <c r="AO176" i="40"/>
  <c r="AO162" i="40"/>
  <c r="AO184" i="40"/>
  <c r="AO130" i="40"/>
  <c r="AO34" i="40"/>
  <c r="AO67" i="40"/>
  <c r="AO165" i="40"/>
  <c r="AO129" i="40"/>
  <c r="AO31" i="40"/>
  <c r="AO177" i="40"/>
  <c r="AO145" i="40"/>
  <c r="AM145" i="40"/>
  <c r="AO169" i="40"/>
  <c r="AO141" i="40"/>
  <c r="AM141" i="40"/>
  <c r="AO87" i="40"/>
  <c r="AO147" i="40"/>
  <c r="AO83" i="40"/>
  <c r="AO37" i="40"/>
  <c r="AO119" i="40"/>
  <c r="AO194" i="40"/>
  <c r="AO94" i="40"/>
  <c r="AO81" i="40"/>
  <c r="AO121" i="40"/>
  <c r="AM41" i="40"/>
  <c r="AO198" i="40"/>
  <c r="AO64" i="40"/>
  <c r="AO71" i="40"/>
  <c r="AO36" i="40"/>
  <c r="AM86" i="40"/>
  <c r="AM120" i="40"/>
  <c r="AO11" i="40"/>
  <c r="AO28" i="40"/>
  <c r="AO180" i="40"/>
  <c r="AO106" i="40"/>
  <c r="AM106" i="40"/>
  <c r="AO163" i="40"/>
  <c r="AO196" i="40"/>
  <c r="AO27" i="40"/>
  <c r="AO5" i="40"/>
  <c r="AO35" i="40"/>
  <c r="AM18" i="40"/>
  <c r="AO55" i="40"/>
  <c r="AO160" i="40"/>
  <c r="AO192" i="40"/>
  <c r="AO33" i="40"/>
  <c r="AO199" i="40"/>
  <c r="AM199" i="40"/>
  <c r="AO102" i="40"/>
  <c r="AM45" i="40"/>
  <c r="AO93" i="40"/>
  <c r="AO32" i="40"/>
  <c r="AO16" i="40"/>
  <c r="AO167" i="40"/>
  <c r="AO200" i="40"/>
  <c r="AO185" i="40"/>
  <c r="AO70" i="40"/>
  <c r="AO101" i="40"/>
  <c r="AM101" i="40"/>
  <c r="AO110" i="40"/>
  <c r="AO59" i="40"/>
  <c r="AM59" i="40"/>
  <c r="AO47" i="40"/>
  <c r="AO144" i="40"/>
  <c r="AO63" i="40"/>
  <c r="AO112" i="40"/>
  <c r="AO161" i="40"/>
  <c r="AM161" i="40"/>
  <c r="AO90" i="40"/>
  <c r="AO38" i="40"/>
  <c r="AO57" i="40"/>
  <c r="AO85" i="40"/>
  <c r="AO46" i="40"/>
  <c r="AO66" i="40"/>
  <c r="AM66" i="40"/>
  <c r="AO191" i="40"/>
  <c r="AO65" i="40"/>
  <c r="AM61" i="40"/>
  <c r="AM81" i="40"/>
  <c r="AM148" i="40"/>
  <c r="AM121" i="40"/>
  <c r="AO91" i="40"/>
  <c r="AO179" i="40"/>
  <c r="AM189" i="40"/>
  <c r="AO123" i="40"/>
  <c r="AM36" i="40"/>
  <c r="AO84" i="40"/>
  <c r="AM84" i="40"/>
  <c r="AO54" i="40"/>
  <c r="AO117" i="40"/>
  <c r="AO146" i="40"/>
  <c r="AO98" i="40"/>
  <c r="AO140" i="40"/>
  <c r="AO51" i="40"/>
  <c r="AM163" i="40"/>
  <c r="AO171" i="40"/>
  <c r="AO137" i="40"/>
  <c r="AM197" i="40"/>
  <c r="AO99" i="40"/>
  <c r="AO131" i="40"/>
  <c r="AO164" i="40"/>
  <c r="AO153" i="40"/>
  <c r="AO188" i="40"/>
  <c r="AM33" i="40"/>
  <c r="AM102" i="40"/>
  <c r="AM93" i="40"/>
  <c r="AM136" i="40"/>
  <c r="AO78" i="40"/>
  <c r="AO49" i="40"/>
  <c r="AM49" i="40"/>
  <c r="AO170" i="40"/>
  <c r="AO150" i="40"/>
  <c r="AO152" i="40"/>
  <c r="AO89" i="40"/>
  <c r="AO43" i="40"/>
  <c r="AO29" i="40"/>
  <c r="AO143" i="40"/>
  <c r="AO128" i="40"/>
  <c r="AO53" i="40"/>
  <c r="AM38" i="40"/>
  <c r="AO190" i="40"/>
  <c r="AO42" i="40"/>
  <c r="AM42" i="40"/>
  <c r="AO22" i="40"/>
  <c r="AO195" i="40"/>
  <c r="AO134" i="40"/>
  <c r="AM85" i="40"/>
  <c r="AO69" i="40"/>
  <c r="AM69" i="40"/>
  <c r="AM46" i="40"/>
  <c r="AO187" i="40"/>
  <c r="AM94" i="40"/>
  <c r="AM65" i="40"/>
  <c r="AO183" i="40"/>
  <c r="AO58" i="40"/>
  <c r="AM91" i="40"/>
  <c r="AM198" i="40"/>
  <c r="AM64" i="40"/>
  <c r="AM71" i="40"/>
  <c r="AO157" i="40"/>
  <c r="AM11" i="40"/>
  <c r="AO17" i="40"/>
  <c r="AO72" i="40"/>
  <c r="AM28" i="40"/>
  <c r="AM180" i="40"/>
  <c r="AM140" i="40"/>
  <c r="AO77" i="40"/>
  <c r="AO52" i="40"/>
  <c r="AO133" i="40"/>
  <c r="AO14" i="40"/>
  <c r="AM171" i="40"/>
  <c r="AM196" i="40"/>
  <c r="AM35" i="40"/>
  <c r="AO68" i="40"/>
  <c r="AM186" i="40"/>
  <c r="AO142" i="40"/>
  <c r="AM153" i="40"/>
  <c r="AO30" i="40"/>
  <c r="AM30" i="40"/>
  <c r="AO103" i="40"/>
  <c r="AM21" i="40"/>
  <c r="AO12" i="40"/>
  <c r="AO24" i="40"/>
  <c r="AM104" i="40"/>
  <c r="AM62" i="40"/>
  <c r="AO19" i="40"/>
  <c r="AM167" i="40"/>
  <c r="AM25" i="40"/>
  <c r="AM15" i="40"/>
  <c r="AO20" i="40"/>
  <c r="AM176" i="40"/>
  <c r="AO132" i="40"/>
  <c r="AO126" i="40"/>
  <c r="AM162" i="40"/>
  <c r="AO111" i="40"/>
  <c r="AM184" i="40"/>
  <c r="AO154" i="40"/>
  <c r="AM154" i="40"/>
  <c r="AO175" i="40"/>
  <c r="AM130" i="40"/>
  <c r="AO26" i="40"/>
  <c r="AO92" i="40"/>
  <c r="AM129" i="40"/>
  <c r="AO125" i="40"/>
  <c r="AO79" i="40"/>
  <c r="AO116" i="40"/>
  <c r="AO10" i="40"/>
  <c r="AO158" i="40"/>
  <c r="AM158" i="40"/>
  <c r="AO9" i="40"/>
  <c r="AO80" i="40"/>
  <c r="AM80" i="40"/>
  <c r="AO156" i="40"/>
  <c r="AM144" i="40"/>
  <c r="AO39" i="40"/>
  <c r="AM90" i="40"/>
  <c r="AO151" i="40"/>
  <c r="AO135" i="40"/>
  <c r="AO182" i="40"/>
  <c r="AM182" i="40"/>
  <c r="AO56" i="40"/>
  <c r="AO124" i="40"/>
  <c r="AM87" i="40"/>
  <c r="AO50" i="40"/>
  <c r="AM147" i="40"/>
  <c r="AO122" i="40"/>
  <c r="AM122" i="40"/>
  <c r="AO100" i="40"/>
  <c r="AM108" i="40"/>
  <c r="AM170" i="40"/>
  <c r="AM150" i="40"/>
  <c r="AM83" i="40"/>
  <c r="AM152" i="40"/>
  <c r="AM37" i="40"/>
  <c r="AO105" i="40"/>
  <c r="AO76" i="40"/>
  <c r="AO82" i="40"/>
  <c r="AO74" i="40"/>
  <c r="AM74" i="40"/>
  <c r="AO75" i="40"/>
  <c r="AO155" i="40"/>
  <c r="AO109" i="40"/>
  <c r="AM55" i="40"/>
  <c r="AO96" i="40"/>
  <c r="AO173" i="40"/>
  <c r="AO95" i="40"/>
  <c r="AM95" i="40"/>
  <c r="AM78" i="40"/>
  <c r="AO166" i="40"/>
  <c r="AO48" i="40"/>
  <c r="AM114" i="40"/>
  <c r="AM126" i="40"/>
  <c r="AM175" i="40"/>
  <c r="AO168" i="40"/>
  <c r="AO88" i="40"/>
  <c r="AM34" i="40"/>
  <c r="AM67" i="40"/>
  <c r="AM165" i="40"/>
  <c r="AO97" i="40"/>
  <c r="AM26" i="40"/>
  <c r="AO139" i="40"/>
  <c r="AO13" i="40"/>
  <c r="AM13" i="40"/>
  <c r="AM116" i="40"/>
  <c r="AO44" i="40"/>
  <c r="AO159" i="40"/>
  <c r="AM159" i="40"/>
  <c r="AM31" i="40"/>
  <c r="AO178" i="40"/>
  <c r="AM47" i="40"/>
  <c r="AO127" i="40"/>
  <c r="AM63" i="40"/>
  <c r="AO113" i="40"/>
  <c r="AM112" i="40"/>
  <c r="AM56" i="40"/>
  <c r="AO108" i="40"/>
  <c r="AO181" i="40"/>
  <c r="AM89" i="40"/>
  <c r="AO107" i="40"/>
  <c r="AM107" i="40"/>
  <c r="AM105" i="40"/>
  <c r="AM119" i="40"/>
  <c r="AM29" i="40"/>
  <c r="AO60" i="40"/>
  <c r="AM76" i="40"/>
  <c r="AM194" i="40"/>
  <c r="AM128" i="40"/>
  <c r="AO172" i="40"/>
  <c r="AO118" i="40"/>
  <c r="AO115" i="40"/>
  <c r="AO6" i="40"/>
  <c r="AM6" i="40"/>
  <c r="AM4" i="40"/>
  <c r="AO4" i="40"/>
  <c r="AO8" i="40"/>
  <c r="X94" i="40"/>
  <c r="W94" i="40"/>
  <c r="AL94" i="40"/>
  <c r="AL61" i="40"/>
  <c r="W61" i="40"/>
  <c r="X61" i="40"/>
  <c r="AL138" i="40"/>
  <c r="W138" i="40"/>
  <c r="X138" i="40"/>
  <c r="W193" i="40"/>
  <c r="AL193" i="40"/>
  <c r="X193" i="40"/>
  <c r="AL81" i="40"/>
  <c r="W81" i="40"/>
  <c r="X81" i="40"/>
  <c r="X148" i="40"/>
  <c r="W148" i="40"/>
  <c r="AL148" i="40"/>
  <c r="X121" i="40"/>
  <c r="AL121" i="40"/>
  <c r="W121" i="40"/>
  <c r="X41" i="40"/>
  <c r="W41" i="40"/>
  <c r="AL41" i="40"/>
  <c r="AL189" i="40"/>
  <c r="W189" i="40"/>
  <c r="X189" i="40"/>
  <c r="W198" i="40"/>
  <c r="AL198" i="40"/>
  <c r="X198" i="40"/>
  <c r="X64" i="40"/>
  <c r="AL64" i="40"/>
  <c r="W64" i="40"/>
  <c r="AL71" i="40"/>
  <c r="W71" i="40"/>
  <c r="X71" i="40"/>
  <c r="W36" i="40"/>
  <c r="AL36" i="40"/>
  <c r="X36" i="40"/>
  <c r="W86" i="40"/>
  <c r="AL86" i="40"/>
  <c r="X86" i="40"/>
  <c r="AL120" i="40"/>
  <c r="W120" i="40"/>
  <c r="X120" i="40"/>
  <c r="W149" i="40"/>
  <c r="X149" i="40"/>
  <c r="AL149" i="40"/>
  <c r="AL11" i="40"/>
  <c r="X11" i="40"/>
  <c r="W11" i="40"/>
  <c r="AL73" i="40"/>
  <c r="X73" i="40"/>
  <c r="W73" i="40"/>
  <c r="X28" i="40"/>
  <c r="AL28" i="40"/>
  <c r="W28" i="40"/>
  <c r="X180" i="40"/>
  <c r="AL180" i="40"/>
  <c r="W180" i="40"/>
  <c r="X106" i="40"/>
  <c r="W106" i="40"/>
  <c r="AL106" i="40"/>
  <c r="W163" i="40"/>
  <c r="X163" i="40"/>
  <c r="AL163" i="40"/>
  <c r="AL196" i="40"/>
  <c r="X196" i="40"/>
  <c r="W196" i="40"/>
  <c r="W27" i="40"/>
  <c r="AL27" i="40"/>
  <c r="X27" i="40"/>
  <c r="W5" i="40"/>
  <c r="X5" i="40"/>
  <c r="AL5" i="40"/>
  <c r="W197" i="40"/>
  <c r="X197" i="40"/>
  <c r="AL197" i="40"/>
  <c r="W35" i="40"/>
  <c r="AL35" i="40"/>
  <c r="X35" i="40"/>
  <c r="AL186" i="40"/>
  <c r="X186" i="40"/>
  <c r="W186" i="40"/>
  <c r="X18" i="40"/>
  <c r="AL18" i="40"/>
  <c r="W18" i="40"/>
  <c r="W21" i="40"/>
  <c r="X21" i="40"/>
  <c r="AL21" i="40"/>
  <c r="W6" i="40"/>
  <c r="X6" i="40"/>
  <c r="AL6" i="40"/>
  <c r="X55" i="40"/>
  <c r="AL55" i="40"/>
  <c r="W55" i="40"/>
  <c r="W160" i="40"/>
  <c r="AL160" i="40"/>
  <c r="X160" i="40"/>
  <c r="AL192" i="40"/>
  <c r="X192" i="40"/>
  <c r="W192" i="40"/>
  <c r="W33" i="40"/>
  <c r="AL33" i="40"/>
  <c r="X33" i="40"/>
  <c r="X199" i="40"/>
  <c r="W199" i="40"/>
  <c r="AL199" i="40"/>
  <c r="W102" i="40"/>
  <c r="AL102" i="40"/>
  <c r="X102" i="40"/>
  <c r="X45" i="40"/>
  <c r="AL45" i="40"/>
  <c r="W45" i="40"/>
  <c r="AL93" i="40"/>
  <c r="W93" i="40"/>
  <c r="X93" i="40"/>
  <c r="X136" i="40"/>
  <c r="AL136" i="40"/>
  <c r="W136" i="40"/>
  <c r="W32" i="40"/>
  <c r="X32" i="40"/>
  <c r="AL32" i="40"/>
  <c r="X174" i="40"/>
  <c r="W174" i="40"/>
  <c r="AL174" i="40"/>
  <c r="AL104" i="40"/>
  <c r="W104" i="40"/>
  <c r="X104" i="40"/>
  <c r="X62" i="40"/>
  <c r="W62" i="40"/>
  <c r="AL62" i="40"/>
  <c r="AL16" i="40"/>
  <c r="W16" i="40"/>
  <c r="X16" i="40"/>
  <c r="AL167" i="40"/>
  <c r="W167" i="40"/>
  <c r="X167" i="40"/>
  <c r="X25" i="40"/>
  <c r="W25" i="40"/>
  <c r="AL25" i="40"/>
  <c r="X40" i="40"/>
  <c r="AL40" i="40"/>
  <c r="W40" i="40"/>
  <c r="W200" i="40"/>
  <c r="AL200" i="40"/>
  <c r="X200" i="40"/>
  <c r="X15" i="40"/>
  <c r="W15" i="40"/>
  <c r="AL15" i="40"/>
  <c r="AN15" i="40" s="1"/>
  <c r="W114" i="40"/>
  <c r="AL114" i="40"/>
  <c r="X114" i="40"/>
  <c r="AL185" i="40"/>
  <c r="X185" i="40"/>
  <c r="W185" i="40"/>
  <c r="AL70" i="40"/>
  <c r="W70" i="40"/>
  <c r="X70" i="40"/>
  <c r="AL101" i="40"/>
  <c r="X101" i="40"/>
  <c r="W101" i="40"/>
  <c r="AL110" i="40"/>
  <c r="X110" i="40"/>
  <c r="W110" i="40"/>
  <c r="AL59" i="40"/>
  <c r="W59" i="40"/>
  <c r="X59" i="40"/>
  <c r="AL47" i="40"/>
  <c r="X47" i="40"/>
  <c r="W47" i="40"/>
  <c r="W144" i="40"/>
  <c r="AL144" i="40"/>
  <c r="X144" i="40"/>
  <c r="W63" i="40"/>
  <c r="AL63" i="40"/>
  <c r="X63" i="40"/>
  <c r="X112" i="40"/>
  <c r="AL112" i="40"/>
  <c r="W112" i="40"/>
  <c r="W161" i="40"/>
  <c r="AL161" i="40"/>
  <c r="X161" i="40"/>
  <c r="W90" i="40"/>
  <c r="AL90" i="40"/>
  <c r="X90" i="40"/>
  <c r="AL170" i="40"/>
  <c r="AN170" i="40" s="1"/>
  <c r="W170" i="40"/>
  <c r="X170" i="40"/>
  <c r="AL150" i="40"/>
  <c r="X150" i="40"/>
  <c r="W150" i="40"/>
  <c r="W152" i="40"/>
  <c r="AL152" i="40"/>
  <c r="X152" i="40"/>
  <c r="AL89" i="40"/>
  <c r="W89" i="40"/>
  <c r="X89" i="40"/>
  <c r="X4" i="40"/>
  <c r="W4" i="40"/>
  <c r="AL4" i="40"/>
  <c r="X43" i="40"/>
  <c r="W43" i="40"/>
  <c r="AL43" i="40"/>
  <c r="W29" i="40"/>
  <c r="AL29" i="40"/>
  <c r="X29" i="40"/>
  <c r="X143" i="40"/>
  <c r="W143" i="40"/>
  <c r="AL143" i="40"/>
  <c r="AL128" i="40"/>
  <c r="W128" i="40"/>
  <c r="X128" i="40"/>
  <c r="W53" i="40"/>
  <c r="AL53" i="40"/>
  <c r="X53" i="40"/>
  <c r="AL190" i="40"/>
  <c r="W190" i="40"/>
  <c r="X190" i="40"/>
  <c r="W42" i="40"/>
  <c r="AL42" i="40"/>
  <c r="X42" i="40"/>
  <c r="W22" i="40"/>
  <c r="AL22" i="40"/>
  <c r="X22" i="40"/>
  <c r="AL195" i="40"/>
  <c r="X195" i="40"/>
  <c r="W195" i="40"/>
  <c r="AL134" i="40"/>
  <c r="X134" i="40"/>
  <c r="W134" i="40"/>
  <c r="AL69" i="40"/>
  <c r="X69" i="40"/>
  <c r="W69" i="40"/>
  <c r="W187" i="40"/>
  <c r="X187" i="40"/>
  <c r="AL187" i="40"/>
  <c r="X183" i="40"/>
  <c r="W183" i="40"/>
  <c r="AL183" i="40"/>
  <c r="W58" i="40"/>
  <c r="X58" i="40"/>
  <c r="AL58" i="40"/>
  <c r="AL157" i="40"/>
  <c r="W157" i="40"/>
  <c r="X157" i="40"/>
  <c r="AL17" i="40"/>
  <c r="X17" i="40"/>
  <c r="W17" i="40"/>
  <c r="W72" i="40"/>
  <c r="X72" i="40"/>
  <c r="AL72" i="40"/>
  <c r="X77" i="40"/>
  <c r="AL77" i="40"/>
  <c r="W77" i="40"/>
  <c r="X52" i="40"/>
  <c r="AL52" i="40"/>
  <c r="W52" i="40"/>
  <c r="X133" i="40"/>
  <c r="W133" i="40"/>
  <c r="AL133" i="40"/>
  <c r="X14" i="40"/>
  <c r="AL14" i="40"/>
  <c r="W14" i="40"/>
  <c r="AO7" i="40"/>
  <c r="AL68" i="40"/>
  <c r="X68" i="40"/>
  <c r="W68" i="40"/>
  <c r="W142" i="40"/>
  <c r="AL142" i="40"/>
  <c r="X142" i="40"/>
  <c r="AL30" i="40"/>
  <c r="W30" i="40"/>
  <c r="X30" i="40"/>
  <c r="X103" i="40"/>
  <c r="AL103" i="40"/>
  <c r="W103" i="40"/>
  <c r="W12" i="40"/>
  <c r="X12" i="40"/>
  <c r="AL12" i="40"/>
  <c r="AL96" i="40"/>
  <c r="W96" i="40"/>
  <c r="X96" i="40"/>
  <c r="AL173" i="40"/>
  <c r="W173" i="40"/>
  <c r="X173" i="40"/>
  <c r="AL95" i="40"/>
  <c r="W95" i="40"/>
  <c r="X95" i="40"/>
  <c r="X8" i="40"/>
  <c r="AL8" i="40"/>
  <c r="W8" i="40"/>
  <c r="X166" i="40"/>
  <c r="W166" i="40"/>
  <c r="AL166" i="40"/>
  <c r="W48" i="40"/>
  <c r="X48" i="40"/>
  <c r="AL48" i="40"/>
  <c r="AL3" i="40"/>
  <c r="AN3" i="40" s="1"/>
  <c r="W3" i="40"/>
  <c r="X3" i="40"/>
  <c r="AL168" i="40"/>
  <c r="W168" i="40"/>
  <c r="X168" i="40"/>
  <c r="AL88" i="40"/>
  <c r="W88" i="40"/>
  <c r="X88" i="40"/>
  <c r="X97" i="40"/>
  <c r="AL97" i="40"/>
  <c r="W97" i="40"/>
  <c r="W139" i="40"/>
  <c r="X139" i="40"/>
  <c r="AL139" i="40"/>
  <c r="W13" i="40"/>
  <c r="X13" i="40"/>
  <c r="AL13" i="40"/>
  <c r="AL44" i="40"/>
  <c r="X44" i="40"/>
  <c r="W44" i="40"/>
  <c r="W159" i="40"/>
  <c r="AL159" i="40"/>
  <c r="X159" i="40"/>
  <c r="AL178" i="40"/>
  <c r="X178" i="40"/>
  <c r="W178" i="40"/>
  <c r="X127" i="40"/>
  <c r="AL127" i="40"/>
  <c r="W127" i="40"/>
  <c r="W113" i="40"/>
  <c r="AL113" i="40"/>
  <c r="X113" i="40"/>
  <c r="W108" i="40"/>
  <c r="AL108" i="40"/>
  <c r="X108" i="40"/>
  <c r="AL181" i="40"/>
  <c r="X181" i="40"/>
  <c r="W181" i="40"/>
  <c r="W107" i="40"/>
  <c r="AL107" i="40"/>
  <c r="X107" i="40"/>
  <c r="X60" i="40"/>
  <c r="AL60" i="40"/>
  <c r="W60" i="40"/>
  <c r="AL172" i="40"/>
  <c r="W172" i="40"/>
  <c r="X172" i="40"/>
  <c r="AL118" i="40"/>
  <c r="X118" i="40"/>
  <c r="W118" i="40"/>
  <c r="AL115" i="40"/>
  <c r="W115" i="40"/>
  <c r="X115" i="40"/>
  <c r="W23" i="40"/>
  <c r="AL23" i="40"/>
  <c r="X23" i="40"/>
  <c r="AL176" i="40"/>
  <c r="AN176" i="40" s="1"/>
  <c r="W176" i="40"/>
  <c r="X176" i="40"/>
  <c r="AL162" i="40"/>
  <c r="AN162" i="40" s="1"/>
  <c r="W162" i="40"/>
  <c r="X162" i="40"/>
  <c r="X184" i="40"/>
  <c r="AL184" i="40"/>
  <c r="W184" i="40"/>
  <c r="X130" i="40"/>
  <c r="AL130" i="40"/>
  <c r="W130" i="40"/>
  <c r="W34" i="40"/>
  <c r="AL34" i="40"/>
  <c r="X34" i="40"/>
  <c r="AL67" i="40"/>
  <c r="W67" i="40"/>
  <c r="X67" i="40"/>
  <c r="X165" i="40"/>
  <c r="AL165" i="40"/>
  <c r="W165" i="40"/>
  <c r="W129" i="40"/>
  <c r="AL129" i="40"/>
  <c r="X129" i="40"/>
  <c r="X31" i="40"/>
  <c r="W31" i="40"/>
  <c r="AL31" i="40"/>
  <c r="AL177" i="40"/>
  <c r="W177" i="40"/>
  <c r="X177" i="40"/>
  <c r="AL145" i="40"/>
  <c r="X145" i="40"/>
  <c r="W145" i="40"/>
  <c r="AL169" i="40"/>
  <c r="W169" i="40"/>
  <c r="X169" i="40"/>
  <c r="W141" i="40"/>
  <c r="AL141" i="40"/>
  <c r="X141" i="40"/>
  <c r="AL87" i="40"/>
  <c r="AN87" i="40" s="1"/>
  <c r="W87" i="40"/>
  <c r="X87" i="40"/>
  <c r="AL147" i="40"/>
  <c r="X147" i="40"/>
  <c r="W147" i="40"/>
  <c r="W83" i="40"/>
  <c r="AL83" i="40"/>
  <c r="X83" i="40"/>
  <c r="W37" i="40"/>
  <c r="AL37" i="40"/>
  <c r="X37" i="40"/>
  <c r="W119" i="40"/>
  <c r="AL119" i="40"/>
  <c r="X119" i="40"/>
  <c r="X194" i="40"/>
  <c r="W194" i="40"/>
  <c r="AL194" i="40"/>
  <c r="X38" i="40"/>
  <c r="W38" i="40"/>
  <c r="AL38" i="40"/>
  <c r="W57" i="40"/>
  <c r="AL57" i="40"/>
  <c r="X57" i="40"/>
  <c r="X85" i="40"/>
  <c r="AL85" i="40"/>
  <c r="W85" i="40"/>
  <c r="AL46" i="40"/>
  <c r="X46" i="40"/>
  <c r="W46" i="40"/>
  <c r="W66" i="40"/>
  <c r="X66" i="40"/>
  <c r="AL66" i="40"/>
  <c r="W191" i="40"/>
  <c r="X191" i="40"/>
  <c r="AL191" i="40"/>
  <c r="X65" i="40"/>
  <c r="AL65" i="40"/>
  <c r="W65" i="40"/>
  <c r="AL91" i="40"/>
  <c r="X91" i="40"/>
  <c r="W91" i="40"/>
  <c r="AL179" i="40"/>
  <c r="X179" i="40"/>
  <c r="W179" i="40"/>
  <c r="AL123" i="40"/>
  <c r="X123" i="40"/>
  <c r="W123" i="40"/>
  <c r="AL84" i="40"/>
  <c r="W84" i="40"/>
  <c r="X84" i="40"/>
  <c r="AL54" i="40"/>
  <c r="W54" i="40"/>
  <c r="X54" i="40"/>
  <c r="X117" i="40"/>
  <c r="AL117" i="40"/>
  <c r="W117" i="40"/>
  <c r="W146" i="40"/>
  <c r="AL146" i="40"/>
  <c r="X146" i="40"/>
  <c r="AL98" i="40"/>
  <c r="X98" i="40"/>
  <c r="W98" i="40"/>
  <c r="W140" i="40"/>
  <c r="X140" i="40"/>
  <c r="AL140" i="40"/>
  <c r="AL51" i="40"/>
  <c r="W51" i="40"/>
  <c r="X51" i="40"/>
  <c r="W171" i="40"/>
  <c r="AL171" i="40"/>
  <c r="X171" i="40"/>
  <c r="X137" i="40"/>
  <c r="AL137" i="40"/>
  <c r="W137" i="40"/>
  <c r="AL7" i="40"/>
  <c r="AN7" i="40" s="1"/>
  <c r="X7" i="40"/>
  <c r="W7" i="40"/>
  <c r="AL99" i="40"/>
  <c r="W99" i="40"/>
  <c r="X99" i="40"/>
  <c r="AL131" i="40"/>
  <c r="X131" i="40"/>
  <c r="W131" i="40"/>
  <c r="X164" i="40"/>
  <c r="AL164" i="40"/>
  <c r="W164" i="40"/>
  <c r="X153" i="40"/>
  <c r="AL153" i="40"/>
  <c r="W153" i="40"/>
  <c r="W188" i="40"/>
  <c r="AL188" i="40"/>
  <c r="X188" i="40"/>
  <c r="AL78" i="40"/>
  <c r="W78" i="40"/>
  <c r="X78" i="40"/>
  <c r="X49" i="40"/>
  <c r="AL49" i="40"/>
  <c r="W49" i="40"/>
  <c r="AL24" i="40"/>
  <c r="W24" i="40"/>
  <c r="X24" i="40"/>
  <c r="AL19" i="40"/>
  <c r="X19" i="40"/>
  <c r="W19" i="40"/>
  <c r="AL20" i="40"/>
  <c r="X20" i="40"/>
  <c r="W20" i="40"/>
  <c r="X132" i="40"/>
  <c r="W132" i="40"/>
  <c r="AL132" i="40"/>
  <c r="X126" i="40"/>
  <c r="AL126" i="40"/>
  <c r="W126" i="40"/>
  <c r="AO3" i="40"/>
  <c r="X111" i="40"/>
  <c r="AL111" i="40"/>
  <c r="W111" i="40"/>
  <c r="X154" i="40"/>
  <c r="AL154" i="40"/>
  <c r="W154" i="40"/>
  <c r="AL175" i="40"/>
  <c r="X175" i="40"/>
  <c r="W175" i="40"/>
  <c r="W26" i="40"/>
  <c r="X26" i="40"/>
  <c r="AL26" i="40"/>
  <c r="X92" i="40"/>
  <c r="W92" i="40"/>
  <c r="AL92" i="40"/>
  <c r="W125" i="40"/>
  <c r="X125" i="40"/>
  <c r="AL125" i="40"/>
  <c r="AL79" i="40"/>
  <c r="X79" i="40"/>
  <c r="W79" i="40"/>
  <c r="W116" i="40"/>
  <c r="AL116" i="40"/>
  <c r="X116" i="40"/>
  <c r="X10" i="40"/>
  <c r="W10" i="40"/>
  <c r="AL10" i="40"/>
  <c r="AL158" i="40"/>
  <c r="W158" i="40"/>
  <c r="X158" i="40"/>
  <c r="X9" i="40"/>
  <c r="W9" i="40"/>
  <c r="AL9" i="40"/>
  <c r="W80" i="40"/>
  <c r="AL80" i="40"/>
  <c r="X80" i="40"/>
  <c r="W156" i="40"/>
  <c r="X156" i="40"/>
  <c r="AL156" i="40"/>
  <c r="AL39" i="40"/>
  <c r="X39" i="40"/>
  <c r="W39" i="40"/>
  <c r="W151" i="40"/>
  <c r="X151" i="40"/>
  <c r="AL151" i="40"/>
  <c r="AL135" i="40"/>
  <c r="X135" i="40"/>
  <c r="W135" i="40"/>
  <c r="AL182" i="40"/>
  <c r="AN182" i="40" s="1"/>
  <c r="X182" i="40"/>
  <c r="W182" i="40"/>
  <c r="W56" i="40"/>
  <c r="AL56" i="40"/>
  <c r="AN56" i="40" s="1"/>
  <c r="X56" i="40"/>
  <c r="W124" i="40"/>
  <c r="AL124" i="40"/>
  <c r="X124" i="40"/>
  <c r="X50" i="40"/>
  <c r="W50" i="40"/>
  <c r="AL50" i="40"/>
  <c r="W122" i="40"/>
  <c r="X122" i="40"/>
  <c r="AL122" i="40"/>
  <c r="AN122" i="40" s="1"/>
  <c r="AL100" i="40"/>
  <c r="X100" i="40"/>
  <c r="W100" i="40"/>
  <c r="X105" i="40"/>
  <c r="AL105" i="40"/>
  <c r="W105" i="40"/>
  <c r="X76" i="40"/>
  <c r="AL76" i="40"/>
  <c r="W76" i="40"/>
  <c r="X82" i="40"/>
  <c r="AL82" i="40"/>
  <c r="W82" i="40"/>
  <c r="X74" i="40"/>
  <c r="W74" i="40"/>
  <c r="AL74" i="40"/>
  <c r="X75" i="40"/>
  <c r="AL75" i="40"/>
  <c r="W75" i="40"/>
  <c r="X155" i="40"/>
  <c r="AL155" i="40"/>
  <c r="W155" i="40"/>
  <c r="AL109" i="40"/>
  <c r="W109" i="40"/>
  <c r="X109" i="40"/>
  <c r="F7" i="49"/>
  <c r="E7" i="49"/>
  <c r="F8" i="49"/>
  <c r="E8" i="49"/>
  <c r="F9" i="49"/>
  <c r="E9" i="49"/>
  <c r="F10" i="49"/>
  <c r="E10" i="49"/>
  <c r="F11" i="49"/>
  <c r="E11" i="49"/>
  <c r="F12" i="49"/>
  <c r="E12" i="49"/>
  <c r="F13" i="49"/>
  <c r="E13" i="49"/>
  <c r="F14" i="49"/>
  <c r="E14" i="49"/>
  <c r="F15" i="49"/>
  <c r="E15" i="49"/>
  <c r="F16" i="49"/>
  <c r="E16" i="49"/>
  <c r="F17" i="49"/>
  <c r="E17" i="49"/>
  <c r="F18" i="49"/>
  <c r="E18" i="49"/>
  <c r="F19" i="49"/>
  <c r="E19" i="49"/>
  <c r="F20" i="49"/>
  <c r="E20" i="49"/>
  <c r="F21" i="49"/>
  <c r="E21" i="49"/>
  <c r="F22" i="49"/>
  <c r="E22" i="49"/>
  <c r="F23" i="49"/>
  <c r="E23" i="49"/>
  <c r="F24" i="49"/>
  <c r="E24" i="49"/>
  <c r="F25" i="49"/>
  <c r="E25" i="49"/>
  <c r="F26" i="49"/>
  <c r="E26" i="49"/>
  <c r="F27" i="49"/>
  <c r="E27" i="49"/>
  <c r="F28" i="49"/>
  <c r="E28" i="49"/>
  <c r="F29" i="49"/>
  <c r="E29" i="49"/>
  <c r="F30" i="49"/>
  <c r="E30" i="49"/>
  <c r="F31" i="49"/>
  <c r="E31" i="49"/>
  <c r="F32" i="49"/>
  <c r="E32" i="49"/>
  <c r="F33" i="49"/>
  <c r="E33" i="49"/>
  <c r="F34" i="49"/>
  <c r="E34" i="49"/>
  <c r="F35" i="49"/>
  <c r="E35" i="49"/>
  <c r="F36" i="49"/>
  <c r="E36" i="49"/>
  <c r="F37" i="49"/>
  <c r="E37" i="49"/>
  <c r="F38" i="49"/>
  <c r="E38" i="49"/>
  <c r="F39" i="49"/>
  <c r="E39" i="49"/>
  <c r="F40" i="49"/>
  <c r="E40" i="49"/>
  <c r="F41" i="49"/>
  <c r="E41" i="49"/>
  <c r="F42" i="49"/>
  <c r="E42" i="49"/>
  <c r="F44" i="49"/>
  <c r="E44" i="49"/>
  <c r="F46" i="49"/>
  <c r="E46" i="49"/>
  <c r="F48" i="49"/>
  <c r="E48" i="49"/>
  <c r="F50" i="49"/>
  <c r="E50" i="49"/>
  <c r="F52" i="49"/>
  <c r="E52" i="49"/>
  <c r="F54" i="49"/>
  <c r="E54" i="49"/>
  <c r="F56" i="49"/>
  <c r="E56" i="49"/>
  <c r="F68" i="49"/>
  <c r="E68" i="49"/>
  <c r="F70" i="49"/>
  <c r="E70" i="49"/>
  <c r="F72" i="49"/>
  <c r="E72" i="49"/>
  <c r="F74" i="49"/>
  <c r="E74" i="49"/>
  <c r="F76" i="49"/>
  <c r="E76" i="49"/>
  <c r="F78" i="49"/>
  <c r="E78" i="49"/>
  <c r="F80" i="49"/>
  <c r="E80" i="49"/>
  <c r="F82" i="49"/>
  <c r="E82" i="49"/>
  <c r="F84" i="49"/>
  <c r="E84" i="49"/>
  <c r="F86" i="49"/>
  <c r="E86" i="49"/>
  <c r="F88" i="49"/>
  <c r="E88" i="49"/>
  <c r="F90" i="49"/>
  <c r="E90" i="49"/>
  <c r="F92" i="49"/>
  <c r="E92" i="49"/>
  <c r="F94" i="49"/>
  <c r="E94" i="49"/>
  <c r="F96" i="49"/>
  <c r="E96" i="49"/>
  <c r="F98" i="49"/>
  <c r="E98" i="49"/>
  <c r="F100" i="49"/>
  <c r="E100" i="49"/>
  <c r="F102" i="49"/>
  <c r="E102" i="49"/>
  <c r="F104" i="49"/>
  <c r="E104" i="49"/>
  <c r="F106" i="49"/>
  <c r="E106" i="49"/>
  <c r="F108" i="49"/>
  <c r="E108" i="49"/>
  <c r="F110" i="49"/>
  <c r="E110" i="49"/>
  <c r="F112" i="49"/>
  <c r="E112" i="49"/>
  <c r="F114" i="49"/>
  <c r="E114" i="49"/>
  <c r="K115" i="49"/>
  <c r="J115" i="49"/>
  <c r="F117" i="49"/>
  <c r="E117" i="49"/>
  <c r="K118" i="49"/>
  <c r="J118" i="49"/>
  <c r="K120" i="49"/>
  <c r="J120" i="49"/>
  <c r="K122" i="49"/>
  <c r="J122" i="49"/>
  <c r="F126" i="49"/>
  <c r="E126" i="49"/>
  <c r="F130" i="49"/>
  <c r="E130" i="49"/>
  <c r="F134" i="49"/>
  <c r="E134" i="49"/>
  <c r="K43" i="49"/>
  <c r="J43" i="49"/>
  <c r="K45" i="49"/>
  <c r="J45" i="49"/>
  <c r="K47" i="49"/>
  <c r="J47" i="49"/>
  <c r="K49" i="49"/>
  <c r="J49" i="49"/>
  <c r="K51" i="49"/>
  <c r="J51" i="49"/>
  <c r="K53" i="49"/>
  <c r="J53" i="49"/>
  <c r="K55" i="49"/>
  <c r="J55" i="49"/>
  <c r="K67" i="49"/>
  <c r="J67" i="49"/>
  <c r="K69" i="49"/>
  <c r="J69" i="49"/>
  <c r="K71" i="49"/>
  <c r="J71" i="49"/>
  <c r="K73" i="49"/>
  <c r="J73" i="49"/>
  <c r="K75" i="49"/>
  <c r="J75" i="49"/>
  <c r="K77" i="49"/>
  <c r="J77" i="49"/>
  <c r="K79" i="49"/>
  <c r="J79" i="49"/>
  <c r="K81" i="49"/>
  <c r="J81" i="49"/>
  <c r="K83" i="49"/>
  <c r="J83" i="49"/>
  <c r="K85" i="49"/>
  <c r="J85" i="49"/>
  <c r="K87" i="49"/>
  <c r="J87" i="49"/>
  <c r="K89" i="49"/>
  <c r="J89" i="49"/>
  <c r="K91" i="49"/>
  <c r="J91" i="49"/>
  <c r="K93" i="49"/>
  <c r="J93" i="49"/>
  <c r="K95" i="49"/>
  <c r="J95" i="49"/>
  <c r="K97" i="49"/>
  <c r="J97" i="49"/>
  <c r="K99" i="49"/>
  <c r="J99" i="49"/>
  <c r="K101" i="49"/>
  <c r="J101" i="49"/>
  <c r="K103" i="49"/>
  <c r="J103" i="49"/>
  <c r="K105" i="49"/>
  <c r="J105" i="49"/>
  <c r="K107" i="49"/>
  <c r="J107" i="49"/>
  <c r="K109" i="49"/>
  <c r="J109" i="49"/>
  <c r="K111" i="49"/>
  <c r="J111" i="49"/>
  <c r="K113" i="49"/>
  <c r="J113" i="49"/>
  <c r="K116" i="49"/>
  <c r="J116" i="49"/>
  <c r="F119" i="49"/>
  <c r="E119" i="49"/>
  <c r="F121" i="49"/>
  <c r="E121" i="49"/>
  <c r="F123" i="49"/>
  <c r="E123" i="49"/>
  <c r="F127" i="49"/>
  <c r="E127" i="49"/>
  <c r="F131" i="49"/>
  <c r="E131" i="49"/>
  <c r="F135" i="49"/>
  <c r="E135" i="49"/>
  <c r="F137" i="49"/>
  <c r="E137" i="49"/>
  <c r="F139" i="49"/>
  <c r="E139" i="49"/>
  <c r="F141" i="49"/>
  <c r="E141" i="49"/>
  <c r="F143" i="49"/>
  <c r="E143" i="49"/>
  <c r="F145" i="49"/>
  <c r="E145" i="49"/>
  <c r="F147" i="49"/>
  <c r="E147" i="49"/>
  <c r="F149" i="49"/>
  <c r="E149" i="49"/>
  <c r="F151" i="49"/>
  <c r="E151" i="49"/>
  <c r="E153" i="49"/>
  <c r="F153" i="49"/>
  <c r="E155" i="49"/>
  <c r="F155" i="49"/>
  <c r="F157" i="49"/>
  <c r="E157" i="49"/>
  <c r="F159" i="49"/>
  <c r="E159" i="49"/>
  <c r="F161" i="49"/>
  <c r="E161" i="49"/>
  <c r="F163" i="49"/>
  <c r="E163" i="49"/>
  <c r="F165" i="49"/>
  <c r="E165" i="49"/>
  <c r="K167" i="49"/>
  <c r="J167" i="49"/>
  <c r="K171" i="49"/>
  <c r="J171" i="49"/>
  <c r="K175" i="49"/>
  <c r="J175" i="49"/>
  <c r="K179" i="49"/>
  <c r="J179" i="49"/>
  <c r="K183" i="49"/>
  <c r="J183" i="49"/>
  <c r="K187" i="49"/>
  <c r="J187" i="49"/>
  <c r="K191" i="49"/>
  <c r="J191" i="49"/>
  <c r="J195" i="49"/>
  <c r="K195" i="49"/>
  <c r="E199" i="49"/>
  <c r="F199" i="49"/>
  <c r="E203" i="49"/>
  <c r="F203" i="49"/>
  <c r="E207" i="49"/>
  <c r="F207" i="49"/>
  <c r="E211" i="49"/>
  <c r="F211" i="49"/>
  <c r="E215" i="49"/>
  <c r="F215" i="49"/>
  <c r="K124" i="49"/>
  <c r="J124" i="49"/>
  <c r="K126" i="49"/>
  <c r="J126" i="49"/>
  <c r="K128" i="49"/>
  <c r="J128" i="49"/>
  <c r="K130" i="49"/>
  <c r="J130" i="49"/>
  <c r="K132" i="49"/>
  <c r="J132" i="49"/>
  <c r="K134" i="49"/>
  <c r="J134" i="49"/>
  <c r="F136" i="49"/>
  <c r="E136" i="49"/>
  <c r="F138" i="49"/>
  <c r="E138" i="49"/>
  <c r="F140" i="49"/>
  <c r="E140" i="49"/>
  <c r="F142" i="49"/>
  <c r="E142" i="49"/>
  <c r="F144" i="49"/>
  <c r="E144" i="49"/>
  <c r="F146" i="49"/>
  <c r="E146" i="49"/>
  <c r="F148" i="49"/>
  <c r="E148" i="49"/>
  <c r="F150" i="49"/>
  <c r="E150" i="49"/>
  <c r="F152" i="49"/>
  <c r="E152" i="49"/>
  <c r="E154" i="49"/>
  <c r="F154" i="49"/>
  <c r="E156" i="49"/>
  <c r="F156" i="49"/>
  <c r="F158" i="49"/>
  <c r="E158" i="49"/>
  <c r="F160" i="49"/>
  <c r="E160" i="49"/>
  <c r="F162" i="49"/>
  <c r="E162" i="49"/>
  <c r="F164" i="49"/>
  <c r="E164" i="49"/>
  <c r="F168" i="49"/>
  <c r="E168" i="49"/>
  <c r="F172" i="49"/>
  <c r="E172" i="49"/>
  <c r="F176" i="49"/>
  <c r="E176" i="49"/>
  <c r="F180" i="49"/>
  <c r="E180" i="49"/>
  <c r="F184" i="49"/>
  <c r="E184" i="49"/>
  <c r="F188" i="49"/>
  <c r="E188" i="49"/>
  <c r="F192" i="49"/>
  <c r="E192" i="49"/>
  <c r="E196" i="49"/>
  <c r="F196" i="49"/>
  <c r="E200" i="49"/>
  <c r="F200" i="49"/>
  <c r="E204" i="49"/>
  <c r="F204" i="49"/>
  <c r="E208" i="49"/>
  <c r="F208" i="49"/>
  <c r="E212" i="49"/>
  <c r="F212" i="49"/>
  <c r="E216" i="49"/>
  <c r="F216" i="49"/>
  <c r="F167" i="49"/>
  <c r="E167" i="49"/>
  <c r="F169" i="49"/>
  <c r="E169" i="49"/>
  <c r="F171" i="49"/>
  <c r="E171" i="49"/>
  <c r="F173" i="49"/>
  <c r="E173" i="49"/>
  <c r="F175" i="49"/>
  <c r="E175" i="49"/>
  <c r="F177" i="49"/>
  <c r="E177" i="49"/>
  <c r="F179" i="49"/>
  <c r="E179" i="49"/>
  <c r="F181" i="49"/>
  <c r="E181" i="49"/>
  <c r="F183" i="49"/>
  <c r="E183" i="49"/>
  <c r="F185" i="49"/>
  <c r="E185" i="49"/>
  <c r="F187" i="49"/>
  <c r="E187" i="49"/>
  <c r="F189" i="49"/>
  <c r="E189" i="49"/>
  <c r="F191" i="49"/>
  <c r="E191" i="49"/>
  <c r="F193" i="49"/>
  <c r="E193" i="49"/>
  <c r="F195" i="49"/>
  <c r="E195" i="49"/>
  <c r="K197" i="49"/>
  <c r="J197" i="49"/>
  <c r="K199" i="49"/>
  <c r="J199" i="49"/>
  <c r="K201" i="49"/>
  <c r="J201" i="49"/>
  <c r="K203" i="49"/>
  <c r="J203" i="49"/>
  <c r="K205" i="49"/>
  <c r="J205" i="49"/>
  <c r="K207" i="49"/>
  <c r="J207" i="49"/>
  <c r="K209" i="49"/>
  <c r="J209" i="49"/>
  <c r="K211" i="49"/>
  <c r="J211" i="49"/>
  <c r="J213" i="49"/>
  <c r="K213" i="49"/>
  <c r="K215" i="49"/>
  <c r="J215" i="49"/>
  <c r="K7" i="49"/>
  <c r="J7" i="49"/>
  <c r="K8" i="49"/>
  <c r="J8" i="49"/>
  <c r="K9" i="49"/>
  <c r="J9" i="49"/>
  <c r="K10" i="49"/>
  <c r="J10" i="49"/>
  <c r="K11" i="49"/>
  <c r="J11" i="49"/>
  <c r="K12" i="49"/>
  <c r="J12" i="49"/>
  <c r="K13" i="49"/>
  <c r="J13" i="49"/>
  <c r="K14" i="49"/>
  <c r="J14" i="49"/>
  <c r="K15" i="49"/>
  <c r="J15" i="49"/>
  <c r="K16" i="49"/>
  <c r="J16" i="49"/>
  <c r="K17" i="49"/>
  <c r="J17" i="49"/>
  <c r="K18" i="49"/>
  <c r="J18" i="49"/>
  <c r="K19" i="49"/>
  <c r="J19" i="49"/>
  <c r="K20" i="49"/>
  <c r="J20" i="49"/>
  <c r="K21" i="49"/>
  <c r="J21" i="49"/>
  <c r="K22" i="49"/>
  <c r="J22" i="49"/>
  <c r="K23" i="49"/>
  <c r="J23" i="49"/>
  <c r="K24" i="49"/>
  <c r="J24" i="49"/>
  <c r="K25" i="49"/>
  <c r="J25" i="49"/>
  <c r="K26" i="49"/>
  <c r="J26" i="49"/>
  <c r="K27" i="49"/>
  <c r="J27" i="49"/>
  <c r="K28" i="49"/>
  <c r="J28" i="49"/>
  <c r="K29" i="49"/>
  <c r="J29" i="49"/>
  <c r="K30" i="49"/>
  <c r="J30" i="49"/>
  <c r="K31" i="49"/>
  <c r="J31" i="49"/>
  <c r="K32" i="49"/>
  <c r="J32" i="49"/>
  <c r="K33" i="49"/>
  <c r="J33" i="49"/>
  <c r="K34" i="49"/>
  <c r="J34" i="49"/>
  <c r="K35" i="49"/>
  <c r="J35" i="49"/>
  <c r="K36" i="49"/>
  <c r="J36" i="49"/>
  <c r="K37" i="49"/>
  <c r="J37" i="49"/>
  <c r="K38" i="49"/>
  <c r="J38" i="49"/>
  <c r="K39" i="49"/>
  <c r="J39" i="49"/>
  <c r="K40" i="49"/>
  <c r="J40" i="49"/>
  <c r="K41" i="49"/>
  <c r="J41" i="49"/>
  <c r="F43" i="49"/>
  <c r="E43" i="49"/>
  <c r="F45" i="49"/>
  <c r="E45" i="49"/>
  <c r="F47" i="49"/>
  <c r="E47" i="49"/>
  <c r="F49" i="49"/>
  <c r="E49" i="49"/>
  <c r="F51" i="49"/>
  <c r="E51" i="49"/>
  <c r="F53" i="49"/>
  <c r="E53" i="49"/>
  <c r="F55" i="49"/>
  <c r="E55" i="49"/>
  <c r="F67" i="49"/>
  <c r="E67" i="49"/>
  <c r="F69" i="49"/>
  <c r="E69" i="49"/>
  <c r="F71" i="49"/>
  <c r="E71" i="49"/>
  <c r="F73" i="49"/>
  <c r="E73" i="49"/>
  <c r="F75" i="49"/>
  <c r="E75" i="49"/>
  <c r="F77" i="49"/>
  <c r="E77" i="49"/>
  <c r="F79" i="49"/>
  <c r="E79" i="49"/>
  <c r="F81" i="49"/>
  <c r="E81" i="49"/>
  <c r="F83" i="49"/>
  <c r="E83" i="49"/>
  <c r="F85" i="49"/>
  <c r="E85" i="49"/>
  <c r="F87" i="49"/>
  <c r="E87" i="49"/>
  <c r="F89" i="49"/>
  <c r="E89" i="49"/>
  <c r="F91" i="49"/>
  <c r="E91" i="49"/>
  <c r="F93" i="49"/>
  <c r="E93" i="49"/>
  <c r="F95" i="49"/>
  <c r="E95" i="49"/>
  <c r="F97" i="49"/>
  <c r="E97" i="49"/>
  <c r="F99" i="49"/>
  <c r="E99" i="49"/>
  <c r="F101" i="49"/>
  <c r="E101" i="49"/>
  <c r="F103" i="49"/>
  <c r="E103" i="49"/>
  <c r="F105" i="49"/>
  <c r="E105" i="49"/>
  <c r="F107" i="49"/>
  <c r="E107" i="49"/>
  <c r="F109" i="49"/>
  <c r="E109" i="49"/>
  <c r="F111" i="49"/>
  <c r="E111" i="49"/>
  <c r="F113" i="49"/>
  <c r="E113" i="49"/>
  <c r="F115" i="49"/>
  <c r="E115" i="49"/>
  <c r="F116" i="49"/>
  <c r="E116" i="49"/>
  <c r="J117" i="49"/>
  <c r="K117" i="49"/>
  <c r="K119" i="49"/>
  <c r="J119" i="49"/>
  <c r="K121" i="49"/>
  <c r="J121" i="49"/>
  <c r="F124" i="49"/>
  <c r="E124" i="49"/>
  <c r="F128" i="49"/>
  <c r="E128" i="49"/>
  <c r="F132" i="49"/>
  <c r="E132" i="49"/>
  <c r="K42" i="49"/>
  <c r="J42" i="49"/>
  <c r="K44" i="49"/>
  <c r="J44" i="49"/>
  <c r="K46" i="49"/>
  <c r="J46" i="49"/>
  <c r="K48" i="49"/>
  <c r="J48" i="49"/>
  <c r="K50" i="49"/>
  <c r="J50" i="49"/>
  <c r="K52" i="49"/>
  <c r="J52" i="49"/>
  <c r="K54" i="49"/>
  <c r="J54" i="49"/>
  <c r="K56" i="49"/>
  <c r="J56" i="49"/>
  <c r="K68" i="49"/>
  <c r="J68" i="49"/>
  <c r="K70" i="49"/>
  <c r="J70" i="49"/>
  <c r="K72" i="49"/>
  <c r="J72" i="49"/>
  <c r="K74" i="49"/>
  <c r="J74" i="49"/>
  <c r="K76" i="49"/>
  <c r="J76" i="49"/>
  <c r="K78" i="49"/>
  <c r="J78" i="49"/>
  <c r="K80" i="49"/>
  <c r="J80" i="49"/>
  <c r="K82" i="49"/>
  <c r="J82" i="49"/>
  <c r="K84" i="49"/>
  <c r="J84" i="49"/>
  <c r="K86" i="49"/>
  <c r="J86" i="49"/>
  <c r="K88" i="49"/>
  <c r="J88" i="49"/>
  <c r="K90" i="49"/>
  <c r="J90" i="49"/>
  <c r="K92" i="49"/>
  <c r="J92" i="49"/>
  <c r="K94" i="49"/>
  <c r="J94" i="49"/>
  <c r="K96" i="49"/>
  <c r="J96" i="49"/>
  <c r="K98" i="49"/>
  <c r="J98" i="49"/>
  <c r="K100" i="49"/>
  <c r="J100" i="49"/>
  <c r="K102" i="49"/>
  <c r="J102" i="49"/>
  <c r="K104" i="49"/>
  <c r="J104" i="49"/>
  <c r="K106" i="49"/>
  <c r="J106" i="49"/>
  <c r="K108" i="49"/>
  <c r="J108" i="49"/>
  <c r="K110" i="49"/>
  <c r="J110" i="49"/>
  <c r="K112" i="49"/>
  <c r="J112" i="49"/>
  <c r="K114" i="49"/>
  <c r="J114" i="49"/>
  <c r="F118" i="49"/>
  <c r="E118" i="49"/>
  <c r="F120" i="49"/>
  <c r="E120" i="49"/>
  <c r="F122" i="49"/>
  <c r="E122" i="49"/>
  <c r="F125" i="49"/>
  <c r="E125" i="49"/>
  <c r="F129" i="49"/>
  <c r="E129" i="49"/>
  <c r="F133" i="49"/>
  <c r="E133" i="49"/>
  <c r="K136" i="49"/>
  <c r="J136" i="49"/>
  <c r="K138" i="49"/>
  <c r="J138" i="49"/>
  <c r="K140" i="49"/>
  <c r="J140" i="49"/>
  <c r="K142" i="49"/>
  <c r="J142" i="49"/>
  <c r="K144" i="49"/>
  <c r="J144" i="49"/>
  <c r="K146" i="49"/>
  <c r="J146" i="49"/>
  <c r="K148" i="49"/>
  <c r="J148" i="49"/>
  <c r="K150" i="49"/>
  <c r="J150" i="49"/>
  <c r="K152" i="49"/>
  <c r="J152" i="49"/>
  <c r="K154" i="49"/>
  <c r="J154" i="49"/>
  <c r="K156" i="49"/>
  <c r="J156" i="49"/>
  <c r="K158" i="49"/>
  <c r="J158" i="49"/>
  <c r="K160" i="49"/>
  <c r="J160" i="49"/>
  <c r="K162" i="49"/>
  <c r="J162" i="49"/>
  <c r="K164" i="49"/>
  <c r="J164" i="49"/>
  <c r="F166" i="49"/>
  <c r="E166" i="49"/>
  <c r="F170" i="49"/>
  <c r="E170" i="49"/>
  <c r="F174" i="49"/>
  <c r="E174" i="49"/>
  <c r="F178" i="49"/>
  <c r="E178" i="49"/>
  <c r="F182" i="49"/>
  <c r="E182" i="49"/>
  <c r="F186" i="49"/>
  <c r="E186" i="49"/>
  <c r="F190" i="49"/>
  <c r="E190" i="49"/>
  <c r="F194" i="49"/>
  <c r="E194" i="49"/>
  <c r="E197" i="49"/>
  <c r="F197" i="49"/>
  <c r="E201" i="49"/>
  <c r="F201" i="49"/>
  <c r="E205" i="49"/>
  <c r="F205" i="49"/>
  <c r="E209" i="49"/>
  <c r="F209" i="49"/>
  <c r="E213" i="49"/>
  <c r="F213" i="49"/>
  <c r="K123" i="49"/>
  <c r="J123" i="49"/>
  <c r="K125" i="49"/>
  <c r="J125" i="49"/>
  <c r="K127" i="49"/>
  <c r="J127" i="49"/>
  <c r="K129" i="49"/>
  <c r="J129" i="49"/>
  <c r="K131" i="49"/>
  <c r="J131" i="49"/>
  <c r="K133" i="49"/>
  <c r="J133" i="49"/>
  <c r="K135" i="49"/>
  <c r="J135" i="49"/>
  <c r="K137" i="49"/>
  <c r="J137" i="49"/>
  <c r="K139" i="49"/>
  <c r="J139" i="49"/>
  <c r="K141" i="49"/>
  <c r="J141" i="49"/>
  <c r="K143" i="49"/>
  <c r="J143" i="49"/>
  <c r="K145" i="49"/>
  <c r="J145" i="49"/>
  <c r="K147" i="49"/>
  <c r="J147" i="49"/>
  <c r="K149" i="49"/>
  <c r="J149" i="49"/>
  <c r="K151" i="49"/>
  <c r="J151" i="49"/>
  <c r="K153" i="49"/>
  <c r="J153" i="49"/>
  <c r="K155" i="49"/>
  <c r="J155" i="49"/>
  <c r="K157" i="49"/>
  <c r="J157" i="49"/>
  <c r="K159" i="49"/>
  <c r="J159" i="49"/>
  <c r="K161" i="49"/>
  <c r="J161" i="49"/>
  <c r="K163" i="49"/>
  <c r="J163" i="49"/>
  <c r="K165" i="49"/>
  <c r="J165" i="49"/>
  <c r="K169" i="49"/>
  <c r="J169" i="49"/>
  <c r="K173" i="49"/>
  <c r="J173" i="49"/>
  <c r="K177" i="49"/>
  <c r="J177" i="49"/>
  <c r="K181" i="49"/>
  <c r="J181" i="49"/>
  <c r="K185" i="49"/>
  <c r="J185" i="49"/>
  <c r="K189" i="49"/>
  <c r="J189" i="49"/>
  <c r="K193" i="49"/>
  <c r="J193" i="49"/>
  <c r="E198" i="49"/>
  <c r="F198" i="49"/>
  <c r="E202" i="49"/>
  <c r="F202" i="49"/>
  <c r="E206" i="49"/>
  <c r="F206" i="49"/>
  <c r="E210" i="49"/>
  <c r="F210" i="49"/>
  <c r="E214" i="49"/>
  <c r="F214" i="49"/>
  <c r="K166" i="49"/>
  <c r="J166" i="49"/>
  <c r="K168" i="49"/>
  <c r="J168" i="49"/>
  <c r="K170" i="49"/>
  <c r="J170" i="49"/>
  <c r="K172" i="49"/>
  <c r="J172" i="49"/>
  <c r="K174" i="49"/>
  <c r="J174" i="49"/>
  <c r="K176" i="49"/>
  <c r="J176" i="49"/>
  <c r="K178" i="49"/>
  <c r="J178" i="49"/>
  <c r="K180" i="49"/>
  <c r="J180" i="49"/>
  <c r="K182" i="49"/>
  <c r="J182" i="49"/>
  <c r="K184" i="49"/>
  <c r="J184" i="49"/>
  <c r="K186" i="49"/>
  <c r="J186" i="49"/>
  <c r="K188" i="49"/>
  <c r="J188" i="49"/>
  <c r="K190" i="49"/>
  <c r="J190" i="49"/>
  <c r="K192" i="49"/>
  <c r="J192" i="49"/>
  <c r="K194" i="49"/>
  <c r="J194" i="49"/>
  <c r="K196" i="49"/>
  <c r="J196" i="49"/>
  <c r="K198" i="49"/>
  <c r="J198" i="49"/>
  <c r="K200" i="49"/>
  <c r="J200" i="49"/>
  <c r="K202" i="49"/>
  <c r="J202" i="49"/>
  <c r="K204" i="49"/>
  <c r="J204" i="49"/>
  <c r="K206" i="49"/>
  <c r="J206" i="49"/>
  <c r="K208" i="49"/>
  <c r="J208" i="49"/>
  <c r="K210" i="49"/>
  <c r="J210" i="49"/>
  <c r="K212" i="49"/>
  <c r="J212" i="49"/>
  <c r="K214" i="49"/>
  <c r="J214" i="49"/>
  <c r="K216" i="49"/>
  <c r="J216" i="49"/>
  <c r="H353" i="12"/>
  <c r="I353" i="12"/>
  <c r="G353" i="12"/>
  <c r="K353" i="12"/>
  <c r="J353" i="12"/>
  <c r="D353" i="12"/>
  <c r="F353" i="12" s="1"/>
  <c r="H349" i="12"/>
  <c r="I349" i="12"/>
  <c r="G349" i="12"/>
  <c r="K349" i="12"/>
  <c r="J349" i="12"/>
  <c r="D349" i="12"/>
  <c r="F349" i="12" s="1"/>
  <c r="H345" i="12"/>
  <c r="I345" i="12"/>
  <c r="G345" i="12"/>
  <c r="K345" i="12"/>
  <c r="J345" i="12"/>
  <c r="D345" i="12"/>
  <c r="F345" i="12" s="1"/>
  <c r="H341" i="12"/>
  <c r="I341" i="12"/>
  <c r="G341" i="12"/>
  <c r="K341" i="12"/>
  <c r="J341" i="12"/>
  <c r="D341" i="12"/>
  <c r="F341" i="12" s="1"/>
  <c r="H337" i="12"/>
  <c r="I337" i="12"/>
  <c r="G337" i="12"/>
  <c r="K337" i="12"/>
  <c r="J337" i="12"/>
  <c r="D337" i="12"/>
  <c r="F337" i="12" s="1"/>
  <c r="H333" i="12"/>
  <c r="I333" i="12"/>
  <c r="G333" i="12"/>
  <c r="K333" i="12"/>
  <c r="J333" i="12"/>
  <c r="D333" i="12"/>
  <c r="F333" i="12" s="1"/>
  <c r="H329" i="12"/>
  <c r="I329" i="12"/>
  <c r="G329" i="12"/>
  <c r="K329" i="12"/>
  <c r="J329" i="12"/>
  <c r="D329" i="12"/>
  <c r="F329" i="12" s="1"/>
  <c r="H325" i="12"/>
  <c r="G325" i="12"/>
  <c r="K325" i="12"/>
  <c r="J325" i="12"/>
  <c r="I325" i="12"/>
  <c r="D325" i="12"/>
  <c r="F325" i="12" s="1"/>
  <c r="H321" i="12"/>
  <c r="I321" i="12"/>
  <c r="G321" i="12"/>
  <c r="K321" i="12"/>
  <c r="J321" i="12"/>
  <c r="D321" i="12"/>
  <c r="F321" i="12" s="1"/>
  <c r="H317" i="12"/>
  <c r="G317" i="12"/>
  <c r="K317" i="12"/>
  <c r="J317" i="12"/>
  <c r="I317" i="12"/>
  <c r="D317" i="12"/>
  <c r="F317" i="12" s="1"/>
  <c r="H313" i="12"/>
  <c r="I313" i="12"/>
  <c r="G313" i="12"/>
  <c r="K313" i="12"/>
  <c r="J313" i="12"/>
  <c r="D313" i="12"/>
  <c r="F313" i="12" s="1"/>
  <c r="H309" i="12"/>
  <c r="G309" i="12"/>
  <c r="K309" i="12"/>
  <c r="J309" i="12"/>
  <c r="I309" i="12"/>
  <c r="D309" i="12"/>
  <c r="F309" i="12" s="1"/>
  <c r="H305" i="12"/>
  <c r="I305" i="12"/>
  <c r="G305" i="12"/>
  <c r="K305" i="12"/>
  <c r="J305" i="12"/>
  <c r="D305" i="12"/>
  <c r="F305" i="12" s="1"/>
  <c r="H301" i="12"/>
  <c r="G301" i="12"/>
  <c r="K301" i="12"/>
  <c r="J301" i="12"/>
  <c r="I301" i="12"/>
  <c r="D301" i="12"/>
  <c r="F301" i="12" s="1"/>
  <c r="H297" i="12"/>
  <c r="I297" i="12"/>
  <c r="G297" i="12"/>
  <c r="K297" i="12"/>
  <c r="J297" i="12"/>
  <c r="D297" i="12"/>
  <c r="F297" i="12" s="1"/>
  <c r="H293" i="12"/>
  <c r="G293" i="12"/>
  <c r="K293" i="12"/>
  <c r="J293" i="12"/>
  <c r="I293" i="12"/>
  <c r="D293" i="12"/>
  <c r="F293" i="12" s="1"/>
  <c r="H289" i="12"/>
  <c r="I289" i="12"/>
  <c r="G289" i="12"/>
  <c r="K289" i="12"/>
  <c r="J289" i="12"/>
  <c r="D289" i="12"/>
  <c r="F289" i="12" s="1"/>
  <c r="H285" i="12"/>
  <c r="G285" i="12"/>
  <c r="K285" i="12"/>
  <c r="J285" i="12"/>
  <c r="I285" i="12"/>
  <c r="D285" i="12"/>
  <c r="F285" i="12" s="1"/>
  <c r="H281" i="12"/>
  <c r="I281" i="12"/>
  <c r="G281" i="12"/>
  <c r="K281" i="12"/>
  <c r="J281" i="12"/>
  <c r="D281" i="12"/>
  <c r="F281" i="12" s="1"/>
  <c r="H277" i="12"/>
  <c r="G277" i="12"/>
  <c r="K277" i="12"/>
  <c r="J277" i="12"/>
  <c r="I277" i="12"/>
  <c r="D277" i="12"/>
  <c r="F277" i="12" s="1"/>
  <c r="H273" i="12"/>
  <c r="I273" i="12"/>
  <c r="G273" i="12"/>
  <c r="K273" i="12"/>
  <c r="J273" i="12"/>
  <c r="D273" i="12"/>
  <c r="F273" i="12" s="1"/>
  <c r="H269" i="12"/>
  <c r="G269" i="12"/>
  <c r="K269" i="12"/>
  <c r="J269" i="12"/>
  <c r="I269" i="12"/>
  <c r="D269" i="12"/>
  <c r="F269" i="12" s="1"/>
  <c r="H265" i="12"/>
  <c r="I265" i="12"/>
  <c r="G265" i="12"/>
  <c r="K265" i="12"/>
  <c r="J265" i="12"/>
  <c r="D265" i="12"/>
  <c r="F265" i="12" s="1"/>
  <c r="H261" i="12"/>
  <c r="G261" i="12"/>
  <c r="K261" i="12"/>
  <c r="J261" i="12"/>
  <c r="I261" i="12"/>
  <c r="D261" i="12"/>
  <c r="F261" i="12" s="1"/>
  <c r="H352" i="12"/>
  <c r="J352" i="12"/>
  <c r="G352" i="12"/>
  <c r="I352" i="12"/>
  <c r="K352" i="12"/>
  <c r="D352" i="12"/>
  <c r="F352" i="12" s="1"/>
  <c r="H348" i="12"/>
  <c r="J348" i="12"/>
  <c r="G348" i="12"/>
  <c r="I348" i="12"/>
  <c r="K348" i="12"/>
  <c r="D348" i="12"/>
  <c r="F348" i="12" s="1"/>
  <c r="H344" i="12"/>
  <c r="J344" i="12"/>
  <c r="G344" i="12"/>
  <c r="I344" i="12"/>
  <c r="K344" i="12"/>
  <c r="D344" i="12"/>
  <c r="F344" i="12" s="1"/>
  <c r="H340" i="12"/>
  <c r="J340" i="12"/>
  <c r="G340" i="12"/>
  <c r="I340" i="12"/>
  <c r="K340" i="12"/>
  <c r="D340" i="12"/>
  <c r="F340" i="12" s="1"/>
  <c r="H336" i="12"/>
  <c r="J336" i="12"/>
  <c r="G336" i="12"/>
  <c r="I336" i="12"/>
  <c r="K336" i="12"/>
  <c r="D336" i="12"/>
  <c r="F336" i="12" s="1"/>
  <c r="H332" i="12"/>
  <c r="J332" i="12"/>
  <c r="G332" i="12"/>
  <c r="I332" i="12"/>
  <c r="K332" i="12"/>
  <c r="D332" i="12"/>
  <c r="F332" i="12" s="1"/>
  <c r="H328" i="12"/>
  <c r="J328" i="12"/>
  <c r="G328" i="12"/>
  <c r="I328" i="12"/>
  <c r="K328" i="12"/>
  <c r="D328" i="12"/>
  <c r="F328" i="12" s="1"/>
  <c r="G324" i="12"/>
  <c r="I324" i="12"/>
  <c r="K324" i="12"/>
  <c r="H324" i="12"/>
  <c r="J324" i="12"/>
  <c r="D324" i="12"/>
  <c r="F324" i="12" s="1"/>
  <c r="H320" i="12"/>
  <c r="J320" i="12"/>
  <c r="G320" i="12"/>
  <c r="I320" i="12"/>
  <c r="K320" i="12"/>
  <c r="D320" i="12"/>
  <c r="F320" i="12" s="1"/>
  <c r="G316" i="12"/>
  <c r="I316" i="12"/>
  <c r="K316" i="12"/>
  <c r="H316" i="12"/>
  <c r="J316" i="12"/>
  <c r="D316" i="12"/>
  <c r="F316" i="12" s="1"/>
  <c r="H312" i="12"/>
  <c r="J312" i="12"/>
  <c r="G312" i="12"/>
  <c r="I312" i="12"/>
  <c r="K312" i="12"/>
  <c r="D312" i="12"/>
  <c r="F312" i="12" s="1"/>
  <c r="G308" i="12"/>
  <c r="I308" i="12"/>
  <c r="K308" i="12"/>
  <c r="H308" i="12"/>
  <c r="J308" i="12"/>
  <c r="D308" i="12"/>
  <c r="F308" i="12" s="1"/>
  <c r="H304" i="12"/>
  <c r="J304" i="12"/>
  <c r="G304" i="12"/>
  <c r="I304" i="12"/>
  <c r="K304" i="12"/>
  <c r="D304" i="12"/>
  <c r="F304" i="12" s="1"/>
  <c r="G300" i="12"/>
  <c r="I300" i="12"/>
  <c r="K300" i="12"/>
  <c r="H300" i="12"/>
  <c r="J300" i="12"/>
  <c r="D300" i="12"/>
  <c r="F300" i="12" s="1"/>
  <c r="H296" i="12"/>
  <c r="J296" i="12"/>
  <c r="G296" i="12"/>
  <c r="I296" i="12"/>
  <c r="K296" i="12"/>
  <c r="D296" i="12"/>
  <c r="F296" i="12" s="1"/>
  <c r="G292" i="12"/>
  <c r="I292" i="12"/>
  <c r="K292" i="12"/>
  <c r="H292" i="12"/>
  <c r="J292" i="12"/>
  <c r="D292" i="12"/>
  <c r="F292" i="12" s="1"/>
  <c r="H288" i="12"/>
  <c r="J288" i="12"/>
  <c r="G288" i="12"/>
  <c r="I288" i="12"/>
  <c r="K288" i="12"/>
  <c r="D288" i="12"/>
  <c r="F288" i="12" s="1"/>
  <c r="G284" i="12"/>
  <c r="I284" i="12"/>
  <c r="K284" i="12"/>
  <c r="H284" i="12"/>
  <c r="J284" i="12"/>
  <c r="D284" i="12"/>
  <c r="F284" i="12" s="1"/>
  <c r="H280" i="12"/>
  <c r="J280" i="12"/>
  <c r="G280" i="12"/>
  <c r="I280" i="12"/>
  <c r="K280" i="12"/>
  <c r="D280" i="12"/>
  <c r="F280" i="12" s="1"/>
  <c r="G276" i="12"/>
  <c r="I276" i="12"/>
  <c r="K276" i="12"/>
  <c r="H276" i="12"/>
  <c r="J276" i="12"/>
  <c r="D276" i="12"/>
  <c r="F276" i="12" s="1"/>
  <c r="H272" i="12"/>
  <c r="J272" i="12"/>
  <c r="G272" i="12"/>
  <c r="I272" i="12"/>
  <c r="K272" i="12"/>
  <c r="D272" i="12"/>
  <c r="F272" i="12" s="1"/>
  <c r="G268" i="12"/>
  <c r="I268" i="12"/>
  <c r="K268" i="12"/>
  <c r="H268" i="12"/>
  <c r="J268" i="12"/>
  <c r="D268" i="12"/>
  <c r="F268" i="12" s="1"/>
  <c r="H264" i="12"/>
  <c r="J264" i="12"/>
  <c r="G264" i="12"/>
  <c r="I264" i="12"/>
  <c r="K264" i="12"/>
  <c r="D264" i="12"/>
  <c r="F264" i="12" s="1"/>
  <c r="G260" i="12"/>
  <c r="I260" i="12"/>
  <c r="K260" i="12"/>
  <c r="H260" i="12"/>
  <c r="J260" i="12"/>
  <c r="D260" i="12"/>
  <c r="F260" i="12" s="1"/>
  <c r="J255" i="12"/>
  <c r="G255" i="12"/>
  <c r="K255" i="12"/>
  <c r="I255" i="12"/>
  <c r="H255" i="12"/>
  <c r="D255" i="12"/>
  <c r="F255" i="12" s="1"/>
  <c r="J251" i="12"/>
  <c r="I251" i="12"/>
  <c r="H251" i="12"/>
  <c r="G251" i="12"/>
  <c r="K251" i="12"/>
  <c r="D251" i="12"/>
  <c r="F251" i="12" s="1"/>
  <c r="J247" i="12"/>
  <c r="G247" i="12"/>
  <c r="K247" i="12"/>
  <c r="I247" i="12"/>
  <c r="H247" i="12"/>
  <c r="D247" i="12"/>
  <c r="F247" i="12" s="1"/>
  <c r="J243" i="12"/>
  <c r="I243" i="12"/>
  <c r="H243" i="12"/>
  <c r="G243" i="12"/>
  <c r="K243" i="12"/>
  <c r="D243" i="12"/>
  <c r="F243" i="12" s="1"/>
  <c r="J239" i="12"/>
  <c r="G239" i="12"/>
  <c r="K239" i="12"/>
  <c r="I239" i="12"/>
  <c r="H239" i="12"/>
  <c r="D239" i="12"/>
  <c r="F239" i="12" s="1"/>
  <c r="J235" i="12"/>
  <c r="I235" i="12"/>
  <c r="H235" i="12"/>
  <c r="G235" i="12"/>
  <c r="K235" i="12"/>
  <c r="D235" i="12"/>
  <c r="F235" i="12" s="1"/>
  <c r="J231" i="12"/>
  <c r="G231" i="12"/>
  <c r="K231" i="12"/>
  <c r="I231" i="12"/>
  <c r="H231" i="12"/>
  <c r="D231" i="12"/>
  <c r="F231" i="12" s="1"/>
  <c r="J227" i="12"/>
  <c r="I227" i="12"/>
  <c r="H227" i="12"/>
  <c r="G227" i="12"/>
  <c r="K227" i="12"/>
  <c r="D227" i="12"/>
  <c r="F227" i="12" s="1"/>
  <c r="J223" i="12"/>
  <c r="G223" i="12"/>
  <c r="K223" i="12"/>
  <c r="I223" i="12"/>
  <c r="H223" i="12"/>
  <c r="D223" i="12"/>
  <c r="F223" i="12" s="1"/>
  <c r="J219" i="12"/>
  <c r="I219" i="12"/>
  <c r="H219" i="12"/>
  <c r="G219" i="12"/>
  <c r="K219" i="12"/>
  <c r="D219" i="12"/>
  <c r="F219" i="12" s="1"/>
  <c r="J215" i="12"/>
  <c r="G215" i="12"/>
  <c r="K215" i="12"/>
  <c r="I215" i="12"/>
  <c r="H215" i="12"/>
  <c r="D215" i="12"/>
  <c r="F215" i="12" s="1"/>
  <c r="J211" i="12"/>
  <c r="I211" i="12"/>
  <c r="H211" i="12"/>
  <c r="G211" i="12"/>
  <c r="K211" i="12"/>
  <c r="D211" i="12"/>
  <c r="F211" i="12" s="1"/>
  <c r="J207" i="12"/>
  <c r="G207" i="12"/>
  <c r="K207" i="12"/>
  <c r="I207" i="12"/>
  <c r="H207" i="12"/>
  <c r="D207" i="12"/>
  <c r="F207" i="12" s="1"/>
  <c r="J203" i="12"/>
  <c r="I203" i="12"/>
  <c r="H203" i="12"/>
  <c r="G203" i="12"/>
  <c r="K203" i="12"/>
  <c r="D203" i="12"/>
  <c r="F203" i="12" s="1"/>
  <c r="J199" i="12"/>
  <c r="G199" i="12"/>
  <c r="K199" i="12"/>
  <c r="I199" i="12"/>
  <c r="H199" i="12"/>
  <c r="D199" i="12"/>
  <c r="F199" i="12" s="1"/>
  <c r="J195" i="12"/>
  <c r="I195" i="12"/>
  <c r="H195" i="12"/>
  <c r="G195" i="12"/>
  <c r="K195" i="12"/>
  <c r="D195" i="12"/>
  <c r="F195" i="12" s="1"/>
  <c r="J191" i="12"/>
  <c r="G191" i="12"/>
  <c r="K191" i="12"/>
  <c r="I191" i="12"/>
  <c r="H191" i="12"/>
  <c r="D191" i="12"/>
  <c r="F191" i="12" s="1"/>
  <c r="J187" i="12"/>
  <c r="I187" i="12"/>
  <c r="H187" i="12"/>
  <c r="G187" i="12"/>
  <c r="K187" i="12"/>
  <c r="D187" i="12"/>
  <c r="F187" i="12" s="1"/>
  <c r="J183" i="12"/>
  <c r="G183" i="12"/>
  <c r="K183" i="12"/>
  <c r="I183" i="12"/>
  <c r="H183" i="12"/>
  <c r="D183" i="12"/>
  <c r="F183" i="12" s="1"/>
  <c r="I179" i="12"/>
  <c r="K179" i="12"/>
  <c r="G179" i="12"/>
  <c r="H179" i="12"/>
  <c r="D179" i="12"/>
  <c r="F179" i="12" s="1"/>
  <c r="J179" i="12"/>
  <c r="I175" i="12"/>
  <c r="K175" i="12"/>
  <c r="G175" i="12"/>
  <c r="H175" i="12"/>
  <c r="D175" i="12"/>
  <c r="F175" i="12" s="1"/>
  <c r="J175" i="12"/>
  <c r="I168" i="12"/>
  <c r="G168" i="12"/>
  <c r="K168" i="12"/>
  <c r="H168" i="12"/>
  <c r="D168" i="12"/>
  <c r="F168" i="12" s="1"/>
  <c r="J168" i="12"/>
  <c r="I160" i="12"/>
  <c r="G160" i="12"/>
  <c r="K160" i="12"/>
  <c r="H160" i="12"/>
  <c r="D160" i="12"/>
  <c r="F160" i="12" s="1"/>
  <c r="J160" i="12"/>
  <c r="I152" i="12"/>
  <c r="G152" i="12"/>
  <c r="K152" i="12"/>
  <c r="H152" i="12"/>
  <c r="D152" i="12"/>
  <c r="F152" i="12" s="1"/>
  <c r="J152" i="12"/>
  <c r="G144" i="12"/>
  <c r="I144" i="12"/>
  <c r="K144" i="12"/>
  <c r="H144" i="12"/>
  <c r="J144" i="12"/>
  <c r="D144" i="12"/>
  <c r="F144" i="12" s="1"/>
  <c r="H136" i="12"/>
  <c r="J136" i="12"/>
  <c r="G136" i="12"/>
  <c r="I136" i="12"/>
  <c r="K136" i="12"/>
  <c r="D136" i="12"/>
  <c r="F136" i="12" s="1"/>
  <c r="G128" i="12"/>
  <c r="I128" i="12"/>
  <c r="K128" i="12"/>
  <c r="H128" i="12"/>
  <c r="J128" i="12"/>
  <c r="D128" i="12"/>
  <c r="F128" i="12" s="1"/>
  <c r="I120" i="12"/>
  <c r="J120" i="12"/>
  <c r="H120" i="12"/>
  <c r="G120" i="12"/>
  <c r="K120" i="12"/>
  <c r="D120" i="12"/>
  <c r="F120" i="12" s="1"/>
  <c r="I112" i="12"/>
  <c r="J112" i="12"/>
  <c r="G112" i="12"/>
  <c r="K112" i="12"/>
  <c r="H112" i="12"/>
  <c r="D112" i="12"/>
  <c r="F112" i="12" s="1"/>
  <c r="I104" i="12"/>
  <c r="J104" i="12"/>
  <c r="H104" i="12"/>
  <c r="G104" i="12"/>
  <c r="K104" i="12"/>
  <c r="D104" i="12"/>
  <c r="F104" i="12" s="1"/>
  <c r="I96" i="12"/>
  <c r="J96" i="12"/>
  <c r="G96" i="12"/>
  <c r="K96" i="12"/>
  <c r="H96" i="12"/>
  <c r="D96" i="12"/>
  <c r="F96" i="12" s="1"/>
  <c r="I88" i="12"/>
  <c r="J88" i="12"/>
  <c r="H88" i="12"/>
  <c r="G88" i="12"/>
  <c r="K88" i="12"/>
  <c r="D88" i="12"/>
  <c r="F88" i="12" s="1"/>
  <c r="I80" i="12"/>
  <c r="J80" i="12"/>
  <c r="G80" i="12"/>
  <c r="K80" i="12"/>
  <c r="H80" i="12"/>
  <c r="D80" i="12"/>
  <c r="F80" i="12" s="1"/>
  <c r="I72" i="12"/>
  <c r="J72" i="12"/>
  <c r="H72" i="12"/>
  <c r="G72" i="12"/>
  <c r="K72" i="12"/>
  <c r="D72" i="12"/>
  <c r="F72" i="12" s="1"/>
  <c r="I64" i="12"/>
  <c r="J64" i="12"/>
  <c r="G64" i="12"/>
  <c r="K64" i="12"/>
  <c r="H64" i="12"/>
  <c r="D64" i="12"/>
  <c r="F64" i="12" s="1"/>
  <c r="H56" i="12"/>
  <c r="G56" i="12"/>
  <c r="J56" i="12"/>
  <c r="I56" i="12"/>
  <c r="D56" i="12"/>
  <c r="F56" i="12" s="1"/>
  <c r="J48" i="12"/>
  <c r="I48" i="12"/>
  <c r="H48" i="12"/>
  <c r="G48" i="12"/>
  <c r="D48" i="12"/>
  <c r="F48" i="12" s="1"/>
  <c r="K40" i="12"/>
  <c r="J40" i="12"/>
  <c r="I40" i="12"/>
  <c r="H40" i="12"/>
  <c r="G40" i="12"/>
  <c r="D40" i="12"/>
  <c r="F40" i="12" s="1"/>
  <c r="J32" i="12"/>
  <c r="I32" i="12"/>
  <c r="G32" i="12"/>
  <c r="H32" i="12"/>
  <c r="D32" i="12"/>
  <c r="F32" i="12" s="1"/>
  <c r="J24" i="12"/>
  <c r="I24" i="12"/>
  <c r="H24" i="12"/>
  <c r="G24" i="12"/>
  <c r="D24" i="12"/>
  <c r="F24" i="12" s="1"/>
  <c r="J16" i="12"/>
  <c r="I16" i="12"/>
  <c r="G16" i="12"/>
  <c r="H16" i="12"/>
  <c r="D16" i="12"/>
  <c r="F16" i="12" s="1"/>
  <c r="J8" i="12"/>
  <c r="I8" i="12"/>
  <c r="H8" i="12"/>
  <c r="G8" i="12"/>
  <c r="D8" i="12"/>
  <c r="F8" i="12" s="1"/>
  <c r="H258" i="12"/>
  <c r="J258" i="12"/>
  <c r="G258" i="12"/>
  <c r="I258" i="12"/>
  <c r="K258" i="12"/>
  <c r="D258" i="12"/>
  <c r="F258" i="12" s="1"/>
  <c r="G254" i="12"/>
  <c r="I254" i="12"/>
  <c r="K254" i="12"/>
  <c r="H254" i="12"/>
  <c r="J254" i="12"/>
  <c r="D254" i="12"/>
  <c r="F254" i="12" s="1"/>
  <c r="H250" i="12"/>
  <c r="J250" i="12"/>
  <c r="G250" i="12"/>
  <c r="I250" i="12"/>
  <c r="K250" i="12"/>
  <c r="D250" i="12"/>
  <c r="F250" i="12" s="1"/>
  <c r="G246" i="12"/>
  <c r="I246" i="12"/>
  <c r="K246" i="12"/>
  <c r="H246" i="12"/>
  <c r="J246" i="12"/>
  <c r="D246" i="12"/>
  <c r="F246" i="12" s="1"/>
  <c r="H242" i="12"/>
  <c r="J242" i="12"/>
  <c r="G242" i="12"/>
  <c r="I242" i="12"/>
  <c r="K242" i="12"/>
  <c r="D242" i="12"/>
  <c r="F242" i="12" s="1"/>
  <c r="G238" i="12"/>
  <c r="I238" i="12"/>
  <c r="K238" i="12"/>
  <c r="H238" i="12"/>
  <c r="J238" i="12"/>
  <c r="D238" i="12"/>
  <c r="F238" i="12" s="1"/>
  <c r="H234" i="12"/>
  <c r="J234" i="12"/>
  <c r="G234" i="12"/>
  <c r="I234" i="12"/>
  <c r="K234" i="12"/>
  <c r="D234" i="12"/>
  <c r="F234" i="12" s="1"/>
  <c r="G230" i="12"/>
  <c r="I230" i="12"/>
  <c r="K230" i="12"/>
  <c r="H230" i="12"/>
  <c r="J230" i="12"/>
  <c r="D230" i="12"/>
  <c r="F230" i="12" s="1"/>
  <c r="H226" i="12"/>
  <c r="J226" i="12"/>
  <c r="G226" i="12"/>
  <c r="I226" i="12"/>
  <c r="K226" i="12"/>
  <c r="D226" i="12"/>
  <c r="F226" i="12" s="1"/>
  <c r="G222" i="12"/>
  <c r="I222" i="12"/>
  <c r="K222" i="12"/>
  <c r="H222" i="12"/>
  <c r="J222" i="12"/>
  <c r="D222" i="12"/>
  <c r="F222" i="12" s="1"/>
  <c r="H218" i="12"/>
  <c r="J218" i="12"/>
  <c r="G218" i="12"/>
  <c r="I218" i="12"/>
  <c r="K218" i="12"/>
  <c r="D218" i="12"/>
  <c r="F218" i="12" s="1"/>
  <c r="H214" i="12"/>
  <c r="J214" i="12"/>
  <c r="G214" i="12"/>
  <c r="K214" i="12"/>
  <c r="I214" i="12"/>
  <c r="D214" i="12"/>
  <c r="F214" i="12" s="1"/>
  <c r="G210" i="12"/>
  <c r="I210" i="12"/>
  <c r="K210" i="12"/>
  <c r="J210" i="12"/>
  <c r="H210" i="12"/>
  <c r="D210" i="12"/>
  <c r="F210" i="12" s="1"/>
  <c r="H206" i="12"/>
  <c r="J206" i="12"/>
  <c r="I206" i="12"/>
  <c r="G206" i="12"/>
  <c r="K206" i="12"/>
  <c r="D206" i="12"/>
  <c r="F206" i="12" s="1"/>
  <c r="G202" i="12"/>
  <c r="I202" i="12"/>
  <c r="K202" i="12"/>
  <c r="H202" i="12"/>
  <c r="J202" i="12"/>
  <c r="D202" i="12"/>
  <c r="F202" i="12" s="1"/>
  <c r="H198" i="12"/>
  <c r="J198" i="12"/>
  <c r="G198" i="12"/>
  <c r="K198" i="12"/>
  <c r="I198" i="12"/>
  <c r="D198" i="12"/>
  <c r="F198" i="12" s="1"/>
  <c r="G194" i="12"/>
  <c r="I194" i="12"/>
  <c r="K194" i="12"/>
  <c r="J194" i="12"/>
  <c r="H194" i="12"/>
  <c r="D194" i="12"/>
  <c r="F194" i="12" s="1"/>
  <c r="H190" i="12"/>
  <c r="J190" i="12"/>
  <c r="I190" i="12"/>
  <c r="G190" i="12"/>
  <c r="K190" i="12"/>
  <c r="D190" i="12"/>
  <c r="F190" i="12" s="1"/>
  <c r="H186" i="12"/>
  <c r="J186" i="12"/>
  <c r="G186" i="12"/>
  <c r="I186" i="12"/>
  <c r="K186" i="12"/>
  <c r="D186" i="12"/>
  <c r="F186" i="12" s="1"/>
  <c r="G182" i="12"/>
  <c r="I182" i="12"/>
  <c r="K182" i="12"/>
  <c r="H182" i="12"/>
  <c r="J182" i="12"/>
  <c r="D182" i="12"/>
  <c r="F182" i="12" s="1"/>
  <c r="I178" i="12"/>
  <c r="G178" i="12"/>
  <c r="K178" i="12"/>
  <c r="H178" i="12"/>
  <c r="D178" i="12"/>
  <c r="F178" i="12" s="1"/>
  <c r="J178" i="12"/>
  <c r="I174" i="12"/>
  <c r="G174" i="12"/>
  <c r="K174" i="12"/>
  <c r="H174" i="12"/>
  <c r="D174" i="12"/>
  <c r="F174" i="12" s="1"/>
  <c r="J174" i="12"/>
  <c r="I166" i="12"/>
  <c r="G166" i="12"/>
  <c r="K166" i="12"/>
  <c r="H166" i="12"/>
  <c r="D166" i="12"/>
  <c r="F166" i="12" s="1"/>
  <c r="J166" i="12"/>
  <c r="I158" i="12"/>
  <c r="G158" i="12"/>
  <c r="K158" i="12"/>
  <c r="H158" i="12"/>
  <c r="D158" i="12"/>
  <c r="F158" i="12" s="1"/>
  <c r="J158" i="12"/>
  <c r="I150" i="12"/>
  <c r="G150" i="12"/>
  <c r="K150" i="12"/>
  <c r="H150" i="12"/>
  <c r="D150" i="12"/>
  <c r="F150" i="12" s="1"/>
  <c r="J150" i="12"/>
  <c r="H142" i="12"/>
  <c r="J142" i="12"/>
  <c r="G142" i="12"/>
  <c r="I142" i="12"/>
  <c r="K142" i="12"/>
  <c r="D142" i="12"/>
  <c r="F142" i="12" s="1"/>
  <c r="G134" i="12"/>
  <c r="I134" i="12"/>
  <c r="K134" i="12"/>
  <c r="H134" i="12"/>
  <c r="J134" i="12"/>
  <c r="D134" i="12"/>
  <c r="F134" i="12" s="1"/>
  <c r="J126" i="12"/>
  <c r="G126" i="12"/>
  <c r="K126" i="12"/>
  <c r="I126" i="12"/>
  <c r="H126" i="12"/>
  <c r="D126" i="12"/>
  <c r="F126" i="12" s="1"/>
  <c r="J118" i="12"/>
  <c r="G118" i="12"/>
  <c r="K118" i="12"/>
  <c r="I118" i="12"/>
  <c r="H118" i="12"/>
  <c r="D118" i="12"/>
  <c r="F118" i="12" s="1"/>
  <c r="J110" i="12"/>
  <c r="G110" i="12"/>
  <c r="K110" i="12"/>
  <c r="I110" i="12"/>
  <c r="H110" i="12"/>
  <c r="D110" i="12"/>
  <c r="F110" i="12" s="1"/>
  <c r="J102" i="12"/>
  <c r="G102" i="12"/>
  <c r="K102" i="12"/>
  <c r="I102" i="12"/>
  <c r="H102" i="12"/>
  <c r="D102" i="12"/>
  <c r="F102" i="12" s="1"/>
  <c r="J94" i="12"/>
  <c r="I94" i="12"/>
  <c r="H94" i="12"/>
  <c r="G94" i="12"/>
  <c r="K94" i="12"/>
  <c r="D94" i="12"/>
  <c r="F94" i="12" s="1"/>
  <c r="J86" i="12"/>
  <c r="I86" i="12"/>
  <c r="H86" i="12"/>
  <c r="G86" i="12"/>
  <c r="K86" i="12"/>
  <c r="D86" i="12"/>
  <c r="F86" i="12" s="1"/>
  <c r="J78" i="12"/>
  <c r="I78" i="12"/>
  <c r="H78" i="12"/>
  <c r="G78" i="12"/>
  <c r="K78" i="12"/>
  <c r="D78" i="12"/>
  <c r="F78" i="12" s="1"/>
  <c r="J70" i="12"/>
  <c r="I70" i="12"/>
  <c r="H70" i="12"/>
  <c r="G70" i="12"/>
  <c r="K70" i="12"/>
  <c r="D70" i="12"/>
  <c r="F70" i="12" s="1"/>
  <c r="J62" i="12"/>
  <c r="I62" i="12"/>
  <c r="H62" i="12"/>
  <c r="G62" i="12"/>
  <c r="D62" i="12"/>
  <c r="F62" i="12" s="1"/>
  <c r="I54" i="12"/>
  <c r="J54" i="12"/>
  <c r="G54" i="12"/>
  <c r="H54" i="12"/>
  <c r="D54" i="12"/>
  <c r="F54" i="12" s="1"/>
  <c r="I46" i="12"/>
  <c r="J46" i="12"/>
  <c r="G46" i="12"/>
  <c r="H46" i="12"/>
  <c r="K46" i="12"/>
  <c r="D46" i="12"/>
  <c r="F46" i="12" s="1"/>
  <c r="I38" i="12"/>
  <c r="H38" i="12"/>
  <c r="J38" i="12"/>
  <c r="D38" i="12"/>
  <c r="F38" i="12" s="1"/>
  <c r="G38" i="12"/>
  <c r="I30" i="12"/>
  <c r="J30" i="12"/>
  <c r="G30" i="12"/>
  <c r="D30" i="12"/>
  <c r="F30" i="12" s="1"/>
  <c r="H30" i="12"/>
  <c r="K30" i="12"/>
  <c r="I22" i="12"/>
  <c r="J22" i="12"/>
  <c r="G22" i="12"/>
  <c r="D22" i="12"/>
  <c r="F22" i="12" s="1"/>
  <c r="H22" i="12"/>
  <c r="I14" i="12"/>
  <c r="J14" i="12"/>
  <c r="G14" i="12"/>
  <c r="D14" i="12"/>
  <c r="F14" i="12" s="1"/>
  <c r="H14" i="12"/>
  <c r="I6" i="12"/>
  <c r="J6" i="12"/>
  <c r="G6" i="12"/>
  <c r="D6" i="12"/>
  <c r="F6" i="12" s="1"/>
  <c r="H6" i="12"/>
  <c r="I171" i="12"/>
  <c r="K171" i="12"/>
  <c r="G171" i="12"/>
  <c r="H171" i="12"/>
  <c r="D171" i="12"/>
  <c r="F171" i="12" s="1"/>
  <c r="J171" i="12"/>
  <c r="I167" i="12"/>
  <c r="K167" i="12"/>
  <c r="G167" i="12"/>
  <c r="H167" i="12"/>
  <c r="D167" i="12"/>
  <c r="F167" i="12" s="1"/>
  <c r="J167" i="12"/>
  <c r="I163" i="12"/>
  <c r="K163" i="12"/>
  <c r="G163" i="12"/>
  <c r="H163" i="12"/>
  <c r="D163" i="12"/>
  <c r="F163" i="12" s="1"/>
  <c r="J163" i="12"/>
  <c r="I159" i="12"/>
  <c r="K159" i="12"/>
  <c r="G159" i="12"/>
  <c r="H159" i="12"/>
  <c r="D159" i="12"/>
  <c r="F159" i="12" s="1"/>
  <c r="J159" i="12"/>
  <c r="I155" i="12"/>
  <c r="K155" i="12"/>
  <c r="G155" i="12"/>
  <c r="H155" i="12"/>
  <c r="D155" i="12"/>
  <c r="F155" i="12" s="1"/>
  <c r="J155" i="12"/>
  <c r="I151" i="12"/>
  <c r="K151" i="12"/>
  <c r="G151" i="12"/>
  <c r="H151" i="12"/>
  <c r="D151" i="12"/>
  <c r="F151" i="12" s="1"/>
  <c r="J151" i="12"/>
  <c r="J147" i="12"/>
  <c r="I147" i="12"/>
  <c r="H147" i="12"/>
  <c r="G147" i="12"/>
  <c r="K147" i="12"/>
  <c r="D147" i="12"/>
  <c r="F147" i="12" s="1"/>
  <c r="J143" i="12"/>
  <c r="G143" i="12"/>
  <c r="K143" i="12"/>
  <c r="I143" i="12"/>
  <c r="H143" i="12"/>
  <c r="D143" i="12"/>
  <c r="F143" i="12" s="1"/>
  <c r="I139" i="12"/>
  <c r="H139" i="12"/>
  <c r="G139" i="12"/>
  <c r="K139" i="12"/>
  <c r="J139" i="12"/>
  <c r="D139" i="12"/>
  <c r="F139" i="12" s="1"/>
  <c r="J135" i="12"/>
  <c r="G135" i="12"/>
  <c r="K135" i="12"/>
  <c r="I135" i="12"/>
  <c r="H135" i="12"/>
  <c r="D135" i="12"/>
  <c r="F135" i="12" s="1"/>
  <c r="I131" i="12"/>
  <c r="H131" i="12"/>
  <c r="J131" i="12"/>
  <c r="G131" i="12"/>
  <c r="K131" i="12"/>
  <c r="D131" i="12"/>
  <c r="F131" i="12" s="1"/>
  <c r="D127" i="12"/>
  <c r="F127" i="12" s="1"/>
  <c r="G127" i="12"/>
  <c r="I127" i="12"/>
  <c r="K127" i="12"/>
  <c r="H127" i="12"/>
  <c r="J127" i="12"/>
  <c r="G123" i="12"/>
  <c r="I123" i="12"/>
  <c r="K123" i="12"/>
  <c r="H123" i="12"/>
  <c r="J123" i="12"/>
  <c r="D123" i="12"/>
  <c r="F123" i="12" s="1"/>
  <c r="H119" i="12"/>
  <c r="J119" i="12"/>
  <c r="G119" i="12"/>
  <c r="I119" i="12"/>
  <c r="K119" i="12"/>
  <c r="D119" i="12"/>
  <c r="F119" i="12" s="1"/>
  <c r="H115" i="12"/>
  <c r="J115" i="12"/>
  <c r="G115" i="12"/>
  <c r="I115" i="12"/>
  <c r="K115" i="12"/>
  <c r="D115" i="12"/>
  <c r="F115" i="12" s="1"/>
  <c r="G111" i="12"/>
  <c r="I111" i="12"/>
  <c r="K111" i="12"/>
  <c r="H111" i="12"/>
  <c r="J111" i="12"/>
  <c r="D111" i="12"/>
  <c r="F111" i="12" s="1"/>
  <c r="G107" i="12"/>
  <c r="I107" i="12"/>
  <c r="K107" i="12"/>
  <c r="H107" i="12"/>
  <c r="J107" i="12"/>
  <c r="D107" i="12"/>
  <c r="F107" i="12" s="1"/>
  <c r="H103" i="12"/>
  <c r="J103" i="12"/>
  <c r="G103" i="12"/>
  <c r="I103" i="12"/>
  <c r="K103" i="12"/>
  <c r="D103" i="12"/>
  <c r="F103" i="12" s="1"/>
  <c r="H99" i="12"/>
  <c r="J99" i="12"/>
  <c r="G99" i="12"/>
  <c r="I99" i="12"/>
  <c r="K99" i="12"/>
  <c r="D99" i="12"/>
  <c r="F99" i="12" s="1"/>
  <c r="G95" i="12"/>
  <c r="I95" i="12"/>
  <c r="K95" i="12"/>
  <c r="H95" i="12"/>
  <c r="J95" i="12"/>
  <c r="D95" i="12"/>
  <c r="F95" i="12" s="1"/>
  <c r="G91" i="12"/>
  <c r="I91" i="12"/>
  <c r="K91" i="12"/>
  <c r="H91" i="12"/>
  <c r="J91" i="12"/>
  <c r="D91" i="12"/>
  <c r="F91" i="12" s="1"/>
  <c r="H87" i="12"/>
  <c r="J87" i="12"/>
  <c r="G87" i="12"/>
  <c r="I87" i="12"/>
  <c r="K87" i="12"/>
  <c r="D87" i="12"/>
  <c r="F87" i="12" s="1"/>
  <c r="H83" i="12"/>
  <c r="J83" i="12"/>
  <c r="G83" i="12"/>
  <c r="I83" i="12"/>
  <c r="K83" i="12"/>
  <c r="D83" i="12"/>
  <c r="F83" i="12" s="1"/>
  <c r="G79" i="12"/>
  <c r="I79" i="12"/>
  <c r="K79" i="12"/>
  <c r="H79" i="12"/>
  <c r="J79" i="12"/>
  <c r="D79" i="12"/>
  <c r="F79" i="12" s="1"/>
  <c r="G75" i="12"/>
  <c r="I75" i="12"/>
  <c r="K75" i="12"/>
  <c r="H75" i="12"/>
  <c r="J75" i="12"/>
  <c r="D75" i="12"/>
  <c r="F75" i="12" s="1"/>
  <c r="H71" i="12"/>
  <c r="J71" i="12"/>
  <c r="G71" i="12"/>
  <c r="I71" i="12"/>
  <c r="K71" i="12"/>
  <c r="D71" i="12"/>
  <c r="F71" i="12" s="1"/>
  <c r="H67" i="12"/>
  <c r="J67" i="12"/>
  <c r="G67" i="12"/>
  <c r="I67" i="12"/>
  <c r="K67" i="12"/>
  <c r="D67" i="12"/>
  <c r="F67" i="12" s="1"/>
  <c r="G63" i="12"/>
  <c r="I63" i="12"/>
  <c r="K63" i="12"/>
  <c r="H63" i="12"/>
  <c r="J63" i="12"/>
  <c r="D63" i="12"/>
  <c r="F63" i="12" s="1"/>
  <c r="G59" i="12"/>
  <c r="I59" i="12"/>
  <c r="H59" i="12"/>
  <c r="J59" i="12"/>
  <c r="D59" i="12"/>
  <c r="F59" i="12" s="1"/>
  <c r="G55" i="12"/>
  <c r="I55" i="12"/>
  <c r="H55" i="12"/>
  <c r="J55" i="12"/>
  <c r="D55" i="12"/>
  <c r="F55" i="12" s="1"/>
  <c r="G51" i="12"/>
  <c r="I51" i="12"/>
  <c r="H51" i="12"/>
  <c r="J51" i="12"/>
  <c r="D51" i="12"/>
  <c r="F51" i="12" s="1"/>
  <c r="H47" i="12"/>
  <c r="J47" i="12"/>
  <c r="G47" i="12"/>
  <c r="I47" i="12"/>
  <c r="D47" i="12"/>
  <c r="F47" i="12" s="1"/>
  <c r="H43" i="12"/>
  <c r="J43" i="12"/>
  <c r="G43" i="12"/>
  <c r="I43" i="12"/>
  <c r="D43" i="12"/>
  <c r="F43" i="12" s="1"/>
  <c r="G39" i="12"/>
  <c r="I39" i="12"/>
  <c r="H39" i="12"/>
  <c r="J39" i="12"/>
  <c r="D39" i="12"/>
  <c r="F39" i="12" s="1"/>
  <c r="G35" i="12"/>
  <c r="I35" i="12"/>
  <c r="K35" i="12"/>
  <c r="H35" i="12"/>
  <c r="J35" i="12"/>
  <c r="D35" i="12"/>
  <c r="F35" i="12" s="1"/>
  <c r="H31" i="12"/>
  <c r="J31" i="12"/>
  <c r="G31" i="12"/>
  <c r="I31" i="12"/>
  <c r="K31" i="12"/>
  <c r="D31" i="12"/>
  <c r="F31" i="12" s="1"/>
  <c r="H27" i="12"/>
  <c r="J27" i="12"/>
  <c r="G27" i="12"/>
  <c r="I27" i="12"/>
  <c r="D27" i="12"/>
  <c r="F27" i="12" s="1"/>
  <c r="G23" i="12"/>
  <c r="I23" i="12"/>
  <c r="H23" i="12"/>
  <c r="J23" i="12"/>
  <c r="D23" i="12"/>
  <c r="F23" i="12" s="1"/>
  <c r="G19" i="12"/>
  <c r="I19" i="12"/>
  <c r="K19" i="12"/>
  <c r="H19" i="12"/>
  <c r="J19" i="12"/>
  <c r="D19" i="12"/>
  <c r="F19" i="12" s="1"/>
  <c r="H15" i="12"/>
  <c r="J15" i="12"/>
  <c r="G15" i="12"/>
  <c r="I15" i="12"/>
  <c r="D15" i="12"/>
  <c r="F15" i="12" s="1"/>
  <c r="H11" i="12"/>
  <c r="J11" i="12"/>
  <c r="G11" i="12"/>
  <c r="I11" i="12"/>
  <c r="D11" i="12"/>
  <c r="F11" i="12" s="1"/>
  <c r="G7" i="12"/>
  <c r="I7" i="12"/>
  <c r="K7" i="12"/>
  <c r="H7" i="12"/>
  <c r="J7" i="12"/>
  <c r="D7" i="12"/>
  <c r="F7" i="12" s="1"/>
  <c r="H351" i="12"/>
  <c r="G351" i="12"/>
  <c r="K351" i="12"/>
  <c r="I351" i="12"/>
  <c r="J351" i="12"/>
  <c r="D351" i="12"/>
  <c r="F351" i="12" s="1"/>
  <c r="H347" i="12"/>
  <c r="G347" i="12"/>
  <c r="K347" i="12"/>
  <c r="I347" i="12"/>
  <c r="J347" i="12"/>
  <c r="D347" i="12"/>
  <c r="F347" i="12" s="1"/>
  <c r="H343" i="12"/>
  <c r="G343" i="12"/>
  <c r="K343" i="12"/>
  <c r="I343" i="12"/>
  <c r="J343" i="12"/>
  <c r="D343" i="12"/>
  <c r="F343" i="12" s="1"/>
  <c r="H339" i="12"/>
  <c r="G339" i="12"/>
  <c r="K339" i="12"/>
  <c r="I339" i="12"/>
  <c r="J339" i="12"/>
  <c r="D339" i="12"/>
  <c r="F339" i="12" s="1"/>
  <c r="H335" i="12"/>
  <c r="G335" i="12"/>
  <c r="K335" i="12"/>
  <c r="I335" i="12"/>
  <c r="J335" i="12"/>
  <c r="D335" i="12"/>
  <c r="F335" i="12" s="1"/>
  <c r="H331" i="12"/>
  <c r="G331" i="12"/>
  <c r="K331" i="12"/>
  <c r="I331" i="12"/>
  <c r="J331" i="12"/>
  <c r="D331" i="12"/>
  <c r="F331" i="12" s="1"/>
  <c r="J327" i="12"/>
  <c r="G327" i="12"/>
  <c r="K327" i="12"/>
  <c r="I327" i="12"/>
  <c r="H327" i="12"/>
  <c r="D327" i="12"/>
  <c r="F327" i="12" s="1"/>
  <c r="J323" i="12"/>
  <c r="I323" i="12"/>
  <c r="H323" i="12"/>
  <c r="G323" i="12"/>
  <c r="K323" i="12"/>
  <c r="D323" i="12"/>
  <c r="F323" i="12" s="1"/>
  <c r="J319" i="12"/>
  <c r="G319" i="12"/>
  <c r="K319" i="12"/>
  <c r="I319" i="12"/>
  <c r="H319" i="12"/>
  <c r="D319" i="12"/>
  <c r="F319" i="12" s="1"/>
  <c r="J315" i="12"/>
  <c r="I315" i="12"/>
  <c r="H315" i="12"/>
  <c r="G315" i="12"/>
  <c r="K315" i="12"/>
  <c r="D315" i="12"/>
  <c r="F315" i="12" s="1"/>
  <c r="J311" i="12"/>
  <c r="G311" i="12"/>
  <c r="K311" i="12"/>
  <c r="I311" i="12"/>
  <c r="H311" i="12"/>
  <c r="D311" i="12"/>
  <c r="F311" i="12" s="1"/>
  <c r="J307" i="12"/>
  <c r="I307" i="12"/>
  <c r="H307" i="12"/>
  <c r="G307" i="12"/>
  <c r="K307" i="12"/>
  <c r="D307" i="12"/>
  <c r="F307" i="12" s="1"/>
  <c r="J303" i="12"/>
  <c r="G303" i="12"/>
  <c r="K303" i="12"/>
  <c r="I303" i="12"/>
  <c r="H303" i="12"/>
  <c r="D303" i="12"/>
  <c r="F303" i="12" s="1"/>
  <c r="J299" i="12"/>
  <c r="I299" i="12"/>
  <c r="H299" i="12"/>
  <c r="G299" i="12"/>
  <c r="K299" i="12"/>
  <c r="D299" i="12"/>
  <c r="F299" i="12" s="1"/>
  <c r="J295" i="12"/>
  <c r="G295" i="12"/>
  <c r="K295" i="12"/>
  <c r="I295" i="12"/>
  <c r="H295" i="12"/>
  <c r="D295" i="12"/>
  <c r="F295" i="12" s="1"/>
  <c r="J291" i="12"/>
  <c r="I291" i="12"/>
  <c r="H291" i="12"/>
  <c r="G291" i="12"/>
  <c r="K291" i="12"/>
  <c r="D291" i="12"/>
  <c r="F291" i="12" s="1"/>
  <c r="J287" i="12"/>
  <c r="G287" i="12"/>
  <c r="K287" i="12"/>
  <c r="I287" i="12"/>
  <c r="H287" i="12"/>
  <c r="D287" i="12"/>
  <c r="F287" i="12" s="1"/>
  <c r="J283" i="12"/>
  <c r="I283" i="12"/>
  <c r="H283" i="12"/>
  <c r="G283" i="12"/>
  <c r="K283" i="12"/>
  <c r="D283" i="12"/>
  <c r="F283" i="12" s="1"/>
  <c r="J279" i="12"/>
  <c r="G279" i="12"/>
  <c r="K279" i="12"/>
  <c r="I279" i="12"/>
  <c r="H279" i="12"/>
  <c r="D279" i="12"/>
  <c r="F279" i="12" s="1"/>
  <c r="J275" i="12"/>
  <c r="I275" i="12"/>
  <c r="H275" i="12"/>
  <c r="G275" i="12"/>
  <c r="K275" i="12"/>
  <c r="D275" i="12"/>
  <c r="F275" i="12" s="1"/>
  <c r="J271" i="12"/>
  <c r="G271" i="12"/>
  <c r="K271" i="12"/>
  <c r="I271" i="12"/>
  <c r="H271" i="12"/>
  <c r="D271" i="12"/>
  <c r="F271" i="12" s="1"/>
  <c r="J267" i="12"/>
  <c r="I267" i="12"/>
  <c r="H267" i="12"/>
  <c r="G267" i="12"/>
  <c r="K267" i="12"/>
  <c r="D267" i="12"/>
  <c r="F267" i="12" s="1"/>
  <c r="J263" i="12"/>
  <c r="G263" i="12"/>
  <c r="K263" i="12"/>
  <c r="I263" i="12"/>
  <c r="H263" i="12"/>
  <c r="D263" i="12"/>
  <c r="F263" i="12" s="1"/>
  <c r="J259" i="12"/>
  <c r="I259" i="12"/>
  <c r="H259" i="12"/>
  <c r="G259" i="12"/>
  <c r="K259" i="12"/>
  <c r="D259" i="12"/>
  <c r="F259" i="12" s="1"/>
  <c r="G350" i="12"/>
  <c r="I350" i="12"/>
  <c r="K350" i="12"/>
  <c r="H350" i="12"/>
  <c r="J350" i="12"/>
  <c r="D350" i="12"/>
  <c r="F350" i="12" s="1"/>
  <c r="G346" i="12"/>
  <c r="I346" i="12"/>
  <c r="K346" i="12"/>
  <c r="H346" i="12"/>
  <c r="J346" i="12"/>
  <c r="D346" i="12"/>
  <c r="F346" i="12" s="1"/>
  <c r="G342" i="12"/>
  <c r="I342" i="12"/>
  <c r="K342" i="12"/>
  <c r="H342" i="12"/>
  <c r="J342" i="12"/>
  <c r="D342" i="12"/>
  <c r="F342" i="12" s="1"/>
  <c r="G338" i="12"/>
  <c r="I338" i="12"/>
  <c r="K338" i="12"/>
  <c r="H338" i="12"/>
  <c r="J338" i="12"/>
  <c r="D338" i="12"/>
  <c r="F338" i="12" s="1"/>
  <c r="G334" i="12"/>
  <c r="I334" i="12"/>
  <c r="K334" i="12"/>
  <c r="H334" i="12"/>
  <c r="J334" i="12"/>
  <c r="D334" i="12"/>
  <c r="F334" i="12" s="1"/>
  <c r="G330" i="12"/>
  <c r="I330" i="12"/>
  <c r="K330" i="12"/>
  <c r="H330" i="12"/>
  <c r="J330" i="12"/>
  <c r="D330" i="12"/>
  <c r="F330" i="12" s="1"/>
  <c r="G326" i="12"/>
  <c r="I326" i="12"/>
  <c r="K326" i="12"/>
  <c r="H326" i="12"/>
  <c r="J326" i="12"/>
  <c r="D326" i="12"/>
  <c r="F326" i="12" s="1"/>
  <c r="H322" i="12"/>
  <c r="J322" i="12"/>
  <c r="G322" i="12"/>
  <c r="I322" i="12"/>
  <c r="K322" i="12"/>
  <c r="D322" i="12"/>
  <c r="F322" i="12" s="1"/>
  <c r="G318" i="12"/>
  <c r="I318" i="12"/>
  <c r="K318" i="12"/>
  <c r="H318" i="12"/>
  <c r="J318" i="12"/>
  <c r="D318" i="12"/>
  <c r="F318" i="12" s="1"/>
  <c r="H314" i="12"/>
  <c r="J314" i="12"/>
  <c r="G314" i="12"/>
  <c r="I314" i="12"/>
  <c r="K314" i="12"/>
  <c r="D314" i="12"/>
  <c r="F314" i="12" s="1"/>
  <c r="G310" i="12"/>
  <c r="I310" i="12"/>
  <c r="K310" i="12"/>
  <c r="H310" i="12"/>
  <c r="J310" i="12"/>
  <c r="D310" i="12"/>
  <c r="F310" i="12" s="1"/>
  <c r="H306" i="12"/>
  <c r="J306" i="12"/>
  <c r="G306" i="12"/>
  <c r="I306" i="12"/>
  <c r="K306" i="12"/>
  <c r="D306" i="12"/>
  <c r="F306" i="12" s="1"/>
  <c r="G302" i="12"/>
  <c r="I302" i="12"/>
  <c r="K302" i="12"/>
  <c r="H302" i="12"/>
  <c r="J302" i="12"/>
  <c r="D302" i="12"/>
  <c r="F302" i="12" s="1"/>
  <c r="H298" i="12"/>
  <c r="J298" i="12"/>
  <c r="G298" i="12"/>
  <c r="I298" i="12"/>
  <c r="K298" i="12"/>
  <c r="D298" i="12"/>
  <c r="F298" i="12" s="1"/>
  <c r="G294" i="12"/>
  <c r="I294" i="12"/>
  <c r="K294" i="12"/>
  <c r="H294" i="12"/>
  <c r="J294" i="12"/>
  <c r="D294" i="12"/>
  <c r="F294" i="12" s="1"/>
  <c r="H290" i="12"/>
  <c r="J290" i="12"/>
  <c r="G290" i="12"/>
  <c r="I290" i="12"/>
  <c r="K290" i="12"/>
  <c r="D290" i="12"/>
  <c r="F290" i="12" s="1"/>
  <c r="G286" i="12"/>
  <c r="I286" i="12"/>
  <c r="K286" i="12"/>
  <c r="H286" i="12"/>
  <c r="J286" i="12"/>
  <c r="D286" i="12"/>
  <c r="F286" i="12" s="1"/>
  <c r="H282" i="12"/>
  <c r="J282" i="12"/>
  <c r="G282" i="12"/>
  <c r="I282" i="12"/>
  <c r="K282" i="12"/>
  <c r="D282" i="12"/>
  <c r="F282" i="12" s="1"/>
  <c r="G278" i="12"/>
  <c r="I278" i="12"/>
  <c r="K278" i="12"/>
  <c r="H278" i="12"/>
  <c r="J278" i="12"/>
  <c r="D278" i="12"/>
  <c r="F278" i="12" s="1"/>
  <c r="H274" i="12"/>
  <c r="J274" i="12"/>
  <c r="G274" i="12"/>
  <c r="I274" i="12"/>
  <c r="K274" i="12"/>
  <c r="D274" i="12"/>
  <c r="F274" i="12" s="1"/>
  <c r="G270" i="12"/>
  <c r="I270" i="12"/>
  <c r="K270" i="12"/>
  <c r="H270" i="12"/>
  <c r="J270" i="12"/>
  <c r="D270" i="12"/>
  <c r="F270" i="12" s="1"/>
  <c r="H266" i="12"/>
  <c r="J266" i="12"/>
  <c r="G266" i="12"/>
  <c r="I266" i="12"/>
  <c r="K266" i="12"/>
  <c r="D266" i="12"/>
  <c r="F266" i="12" s="1"/>
  <c r="G262" i="12"/>
  <c r="I262" i="12"/>
  <c r="K262" i="12"/>
  <c r="H262" i="12"/>
  <c r="J262" i="12"/>
  <c r="D262" i="12"/>
  <c r="F262" i="12" s="1"/>
  <c r="H257" i="12"/>
  <c r="I257" i="12"/>
  <c r="G257" i="12"/>
  <c r="K257" i="12"/>
  <c r="J257" i="12"/>
  <c r="D257" i="12"/>
  <c r="F257" i="12" s="1"/>
  <c r="H253" i="12"/>
  <c r="G253" i="12"/>
  <c r="K253" i="12"/>
  <c r="J253" i="12"/>
  <c r="I253" i="12"/>
  <c r="D253" i="12"/>
  <c r="F253" i="12" s="1"/>
  <c r="H249" i="12"/>
  <c r="I249" i="12"/>
  <c r="G249" i="12"/>
  <c r="K249" i="12"/>
  <c r="J249" i="12"/>
  <c r="D249" i="12"/>
  <c r="F249" i="12" s="1"/>
  <c r="H245" i="12"/>
  <c r="G245" i="12"/>
  <c r="K245" i="12"/>
  <c r="J245" i="12"/>
  <c r="I245" i="12"/>
  <c r="D245" i="12"/>
  <c r="F245" i="12" s="1"/>
  <c r="H241" i="12"/>
  <c r="I241" i="12"/>
  <c r="G241" i="12"/>
  <c r="K241" i="12"/>
  <c r="J241" i="12"/>
  <c r="D241" i="12"/>
  <c r="F241" i="12" s="1"/>
  <c r="H237" i="12"/>
  <c r="G237" i="12"/>
  <c r="K237" i="12"/>
  <c r="J237" i="12"/>
  <c r="I237" i="12"/>
  <c r="D237" i="12"/>
  <c r="F237" i="12" s="1"/>
  <c r="H233" i="12"/>
  <c r="I233" i="12"/>
  <c r="G233" i="12"/>
  <c r="K233" i="12"/>
  <c r="J233" i="12"/>
  <c r="D233" i="12"/>
  <c r="F233" i="12" s="1"/>
  <c r="H229" i="12"/>
  <c r="G229" i="12"/>
  <c r="K229" i="12"/>
  <c r="J229" i="12"/>
  <c r="I229" i="12"/>
  <c r="D229" i="12"/>
  <c r="F229" i="12" s="1"/>
  <c r="H225" i="12"/>
  <c r="I225" i="12"/>
  <c r="G225" i="12"/>
  <c r="K225" i="12"/>
  <c r="J225" i="12"/>
  <c r="D225" i="12"/>
  <c r="F225" i="12" s="1"/>
  <c r="H221" i="12"/>
  <c r="G221" i="12"/>
  <c r="K221" i="12"/>
  <c r="J221" i="12"/>
  <c r="I221" i="12"/>
  <c r="D221" i="12"/>
  <c r="F221" i="12" s="1"/>
  <c r="H217" i="12"/>
  <c r="I217" i="12"/>
  <c r="G217" i="12"/>
  <c r="K217" i="12"/>
  <c r="J217" i="12"/>
  <c r="D217" i="12"/>
  <c r="F217" i="12" s="1"/>
  <c r="H213" i="12"/>
  <c r="G213" i="12"/>
  <c r="K213" i="12"/>
  <c r="J213" i="12"/>
  <c r="I213" i="12"/>
  <c r="D213" i="12"/>
  <c r="F213" i="12" s="1"/>
  <c r="H209" i="12"/>
  <c r="I209" i="12"/>
  <c r="G209" i="12"/>
  <c r="K209" i="12"/>
  <c r="J209" i="12"/>
  <c r="D209" i="12"/>
  <c r="F209" i="12" s="1"/>
  <c r="H205" i="12"/>
  <c r="G205" i="12"/>
  <c r="K205" i="12"/>
  <c r="J205" i="12"/>
  <c r="I205" i="12"/>
  <c r="D205" i="12"/>
  <c r="F205" i="12" s="1"/>
  <c r="H201" i="12"/>
  <c r="I201" i="12"/>
  <c r="G201" i="12"/>
  <c r="K201" i="12"/>
  <c r="J201" i="12"/>
  <c r="D201" i="12"/>
  <c r="F201" i="12" s="1"/>
  <c r="H197" i="12"/>
  <c r="G197" i="12"/>
  <c r="K197" i="12"/>
  <c r="J197" i="12"/>
  <c r="I197" i="12"/>
  <c r="D197" i="12"/>
  <c r="F197" i="12" s="1"/>
  <c r="H193" i="12"/>
  <c r="I193" i="12"/>
  <c r="G193" i="12"/>
  <c r="K193" i="12"/>
  <c r="J193" i="12"/>
  <c r="D193" i="12"/>
  <c r="F193" i="12" s="1"/>
  <c r="H189" i="12"/>
  <c r="G189" i="12"/>
  <c r="K189" i="12"/>
  <c r="J189" i="12"/>
  <c r="I189" i="12"/>
  <c r="D189" i="12"/>
  <c r="F189" i="12" s="1"/>
  <c r="H185" i="12"/>
  <c r="I185" i="12"/>
  <c r="G185" i="12"/>
  <c r="K185" i="12"/>
  <c r="J185" i="12"/>
  <c r="D185" i="12"/>
  <c r="F185" i="12" s="1"/>
  <c r="H181" i="12"/>
  <c r="G181" i="12"/>
  <c r="K181" i="12"/>
  <c r="J181" i="12"/>
  <c r="I181" i="12"/>
  <c r="D181" i="12"/>
  <c r="F181" i="12" s="1"/>
  <c r="I177" i="12"/>
  <c r="K177" i="12"/>
  <c r="G177" i="12"/>
  <c r="H177" i="12"/>
  <c r="D177" i="12"/>
  <c r="F177" i="12" s="1"/>
  <c r="J177" i="12"/>
  <c r="I172" i="12"/>
  <c r="G172" i="12"/>
  <c r="K172" i="12"/>
  <c r="H172" i="12"/>
  <c r="D172" i="12"/>
  <c r="F172" i="12" s="1"/>
  <c r="J172" i="12"/>
  <c r="I164" i="12"/>
  <c r="G164" i="12"/>
  <c r="K164" i="12"/>
  <c r="H164" i="12"/>
  <c r="D164" i="12"/>
  <c r="F164" i="12" s="1"/>
  <c r="J164" i="12"/>
  <c r="I156" i="12"/>
  <c r="G156" i="12"/>
  <c r="K156" i="12"/>
  <c r="H156" i="12"/>
  <c r="D156" i="12"/>
  <c r="F156" i="12" s="1"/>
  <c r="J156" i="12"/>
  <c r="G148" i="12"/>
  <c r="I148" i="12"/>
  <c r="K148" i="12"/>
  <c r="H148" i="12"/>
  <c r="J148" i="12"/>
  <c r="D148" i="12"/>
  <c r="F148" i="12" s="1"/>
  <c r="G140" i="12"/>
  <c r="I140" i="12"/>
  <c r="K140" i="12"/>
  <c r="H140" i="12"/>
  <c r="J140" i="12"/>
  <c r="D140" i="12"/>
  <c r="F140" i="12" s="1"/>
  <c r="H132" i="12"/>
  <c r="J132" i="12"/>
  <c r="G132" i="12"/>
  <c r="I132" i="12"/>
  <c r="K132" i="12"/>
  <c r="D132" i="12"/>
  <c r="F132" i="12" s="1"/>
  <c r="H124" i="12"/>
  <c r="I124" i="12"/>
  <c r="J124" i="12"/>
  <c r="G124" i="12"/>
  <c r="K124" i="12"/>
  <c r="D124" i="12"/>
  <c r="F124" i="12" s="1"/>
  <c r="H116" i="12"/>
  <c r="I116" i="12"/>
  <c r="J116" i="12"/>
  <c r="G116" i="12"/>
  <c r="K116" i="12"/>
  <c r="D116" i="12"/>
  <c r="F116" i="12" s="1"/>
  <c r="H108" i="12"/>
  <c r="I108" i="12"/>
  <c r="J108" i="12"/>
  <c r="G108" i="12"/>
  <c r="K108" i="12"/>
  <c r="D108" i="12"/>
  <c r="F108" i="12" s="1"/>
  <c r="H100" i="12"/>
  <c r="I100" i="12"/>
  <c r="J100" i="12"/>
  <c r="G100" i="12"/>
  <c r="K100" i="12"/>
  <c r="D100" i="12"/>
  <c r="F100" i="12" s="1"/>
  <c r="H92" i="12"/>
  <c r="G92" i="12"/>
  <c r="K92" i="12"/>
  <c r="I92" i="12"/>
  <c r="J92" i="12"/>
  <c r="D92" i="12"/>
  <c r="F92" i="12" s="1"/>
  <c r="H84" i="12"/>
  <c r="G84" i="12"/>
  <c r="K84" i="12"/>
  <c r="I84" i="12"/>
  <c r="J84" i="12"/>
  <c r="D84" i="12"/>
  <c r="F84" i="12" s="1"/>
  <c r="H76" i="12"/>
  <c r="G76" i="12"/>
  <c r="K76" i="12"/>
  <c r="I76" i="12"/>
  <c r="J76" i="12"/>
  <c r="D76" i="12"/>
  <c r="F76" i="12" s="1"/>
  <c r="H68" i="12"/>
  <c r="G68" i="12"/>
  <c r="K68" i="12"/>
  <c r="I68" i="12"/>
  <c r="J68" i="12"/>
  <c r="D68" i="12"/>
  <c r="F68" i="12" s="1"/>
  <c r="G60" i="12"/>
  <c r="H60" i="12"/>
  <c r="I60" i="12"/>
  <c r="J60" i="12"/>
  <c r="D60" i="12"/>
  <c r="F60" i="12" s="1"/>
  <c r="G52" i="12"/>
  <c r="H52" i="12"/>
  <c r="J52" i="12"/>
  <c r="I52" i="12"/>
  <c r="D52" i="12"/>
  <c r="F52" i="12" s="1"/>
  <c r="G44" i="12"/>
  <c r="H44" i="12"/>
  <c r="J44" i="12"/>
  <c r="I44" i="12"/>
  <c r="D44" i="12"/>
  <c r="F44" i="12" s="1"/>
  <c r="G36" i="12"/>
  <c r="J36" i="12"/>
  <c r="I36" i="12"/>
  <c r="H36" i="12"/>
  <c r="K36" i="12"/>
  <c r="D36" i="12"/>
  <c r="F36" i="12" s="1"/>
  <c r="G28" i="12"/>
  <c r="H28" i="12"/>
  <c r="J28" i="12"/>
  <c r="I28" i="12"/>
  <c r="D28" i="12"/>
  <c r="F28" i="12" s="1"/>
  <c r="G20" i="12"/>
  <c r="H20" i="12"/>
  <c r="J20" i="12"/>
  <c r="I20" i="12"/>
  <c r="D20" i="12"/>
  <c r="F20" i="12" s="1"/>
  <c r="G12" i="12"/>
  <c r="H12" i="12"/>
  <c r="J12" i="12"/>
  <c r="I12" i="12"/>
  <c r="K12" i="12"/>
  <c r="D12" i="12"/>
  <c r="F12" i="12" s="1"/>
  <c r="J4" i="12"/>
  <c r="G4" i="12"/>
  <c r="D4" i="12"/>
  <c r="F4" i="12" s="1"/>
  <c r="I4" i="12"/>
  <c r="H4" i="12"/>
  <c r="H256" i="12"/>
  <c r="J256" i="12"/>
  <c r="G256" i="12"/>
  <c r="I256" i="12"/>
  <c r="K256" i="12"/>
  <c r="D256" i="12"/>
  <c r="F256" i="12" s="1"/>
  <c r="G252" i="12"/>
  <c r="I252" i="12"/>
  <c r="K252" i="12"/>
  <c r="H252" i="12"/>
  <c r="J252" i="12"/>
  <c r="D252" i="12"/>
  <c r="F252" i="12" s="1"/>
  <c r="H248" i="12"/>
  <c r="J248" i="12"/>
  <c r="G248" i="12"/>
  <c r="I248" i="12"/>
  <c r="K248" i="12"/>
  <c r="D248" i="12"/>
  <c r="F248" i="12" s="1"/>
  <c r="G244" i="12"/>
  <c r="I244" i="12"/>
  <c r="K244" i="12"/>
  <c r="H244" i="12"/>
  <c r="J244" i="12"/>
  <c r="D244" i="12"/>
  <c r="F244" i="12" s="1"/>
  <c r="H240" i="12"/>
  <c r="J240" i="12"/>
  <c r="G240" i="12"/>
  <c r="I240" i="12"/>
  <c r="K240" i="12"/>
  <c r="D240" i="12"/>
  <c r="F240" i="12" s="1"/>
  <c r="G236" i="12"/>
  <c r="I236" i="12"/>
  <c r="K236" i="12"/>
  <c r="H236" i="12"/>
  <c r="J236" i="12"/>
  <c r="D236" i="12"/>
  <c r="F236" i="12" s="1"/>
  <c r="H232" i="12"/>
  <c r="J232" i="12"/>
  <c r="G232" i="12"/>
  <c r="I232" i="12"/>
  <c r="K232" i="12"/>
  <c r="D232" i="12"/>
  <c r="F232" i="12" s="1"/>
  <c r="G228" i="12"/>
  <c r="I228" i="12"/>
  <c r="K228" i="12"/>
  <c r="H228" i="12"/>
  <c r="J228" i="12"/>
  <c r="D228" i="12"/>
  <c r="F228" i="12" s="1"/>
  <c r="H224" i="12"/>
  <c r="J224" i="12"/>
  <c r="G224" i="12"/>
  <c r="I224" i="12"/>
  <c r="K224" i="12"/>
  <c r="D224" i="12"/>
  <c r="F224" i="12" s="1"/>
  <c r="G220" i="12"/>
  <c r="I220" i="12"/>
  <c r="K220" i="12"/>
  <c r="H220" i="12"/>
  <c r="J220" i="12"/>
  <c r="D220" i="12"/>
  <c r="F220" i="12" s="1"/>
  <c r="G216" i="12"/>
  <c r="H216" i="12"/>
  <c r="J216" i="12"/>
  <c r="I216" i="12"/>
  <c r="K216" i="12"/>
  <c r="D216" i="12"/>
  <c r="F216" i="12" s="1"/>
  <c r="H212" i="12"/>
  <c r="J212" i="12"/>
  <c r="G212" i="12"/>
  <c r="K212" i="12"/>
  <c r="I212" i="12"/>
  <c r="D212" i="12"/>
  <c r="F212" i="12" s="1"/>
  <c r="G208" i="12"/>
  <c r="I208" i="12"/>
  <c r="K208" i="12"/>
  <c r="J208" i="12"/>
  <c r="H208" i="12"/>
  <c r="D208" i="12"/>
  <c r="F208" i="12" s="1"/>
  <c r="H204" i="12"/>
  <c r="J204" i="12"/>
  <c r="I204" i="12"/>
  <c r="G204" i="12"/>
  <c r="K204" i="12"/>
  <c r="D204" i="12"/>
  <c r="F204" i="12" s="1"/>
  <c r="G200" i="12"/>
  <c r="I200" i="12"/>
  <c r="K200" i="12"/>
  <c r="H200" i="12"/>
  <c r="J200" i="12"/>
  <c r="D200" i="12"/>
  <c r="F200" i="12" s="1"/>
  <c r="H196" i="12"/>
  <c r="J196" i="12"/>
  <c r="G196" i="12"/>
  <c r="K196" i="12"/>
  <c r="I196" i="12"/>
  <c r="D196" i="12"/>
  <c r="F196" i="12" s="1"/>
  <c r="G192" i="12"/>
  <c r="I192" i="12"/>
  <c r="K192" i="12"/>
  <c r="J192" i="12"/>
  <c r="H192" i="12"/>
  <c r="D192" i="12"/>
  <c r="F192" i="12" s="1"/>
  <c r="G188" i="12"/>
  <c r="I188" i="12"/>
  <c r="H188" i="12"/>
  <c r="J188" i="12"/>
  <c r="K188" i="12"/>
  <c r="D188" i="12"/>
  <c r="F188" i="12" s="1"/>
  <c r="H184" i="12"/>
  <c r="J184" i="12"/>
  <c r="G184" i="12"/>
  <c r="I184" i="12"/>
  <c r="K184" i="12"/>
  <c r="D184" i="12"/>
  <c r="F184" i="12" s="1"/>
  <c r="I180" i="12"/>
  <c r="K180" i="12"/>
  <c r="G180" i="12"/>
  <c r="J180" i="12"/>
  <c r="H180" i="12"/>
  <c r="D180" i="12"/>
  <c r="F180" i="12" s="1"/>
  <c r="I176" i="12"/>
  <c r="G176" i="12"/>
  <c r="K176" i="12"/>
  <c r="H176" i="12"/>
  <c r="D176" i="12"/>
  <c r="F176" i="12" s="1"/>
  <c r="J176" i="12"/>
  <c r="I170" i="12"/>
  <c r="G170" i="12"/>
  <c r="K170" i="12"/>
  <c r="H170" i="12"/>
  <c r="D170" i="12"/>
  <c r="F170" i="12" s="1"/>
  <c r="J170" i="12"/>
  <c r="I162" i="12"/>
  <c r="G162" i="12"/>
  <c r="K162" i="12"/>
  <c r="H162" i="12"/>
  <c r="D162" i="12"/>
  <c r="F162" i="12" s="1"/>
  <c r="J162" i="12"/>
  <c r="I154" i="12"/>
  <c r="G154" i="12"/>
  <c r="K154" i="12"/>
  <c r="H154" i="12"/>
  <c r="D154" i="12"/>
  <c r="F154" i="12" s="1"/>
  <c r="J154" i="12"/>
  <c r="H146" i="12"/>
  <c r="J146" i="12"/>
  <c r="G146" i="12"/>
  <c r="I146" i="12"/>
  <c r="K146" i="12"/>
  <c r="D146" i="12"/>
  <c r="F146" i="12" s="1"/>
  <c r="G138" i="12"/>
  <c r="I138" i="12"/>
  <c r="K138" i="12"/>
  <c r="H138" i="12"/>
  <c r="J138" i="12"/>
  <c r="D138" i="12"/>
  <c r="F138" i="12" s="1"/>
  <c r="H130" i="12"/>
  <c r="J130" i="12"/>
  <c r="G130" i="12"/>
  <c r="I130" i="12"/>
  <c r="K130" i="12"/>
  <c r="D130" i="12"/>
  <c r="F130" i="12" s="1"/>
  <c r="I122" i="12"/>
  <c r="H122" i="12"/>
  <c r="G122" i="12"/>
  <c r="K122" i="12"/>
  <c r="J122" i="12"/>
  <c r="D122" i="12"/>
  <c r="F122" i="12" s="1"/>
  <c r="I114" i="12"/>
  <c r="H114" i="12"/>
  <c r="J114" i="12"/>
  <c r="G114" i="12"/>
  <c r="K114" i="12"/>
  <c r="D114" i="12"/>
  <c r="F114" i="12" s="1"/>
  <c r="I106" i="12"/>
  <c r="H106" i="12"/>
  <c r="G106" i="12"/>
  <c r="K106" i="12"/>
  <c r="J106" i="12"/>
  <c r="D106" i="12"/>
  <c r="F106" i="12" s="1"/>
  <c r="I98" i="12"/>
  <c r="H98" i="12"/>
  <c r="J98" i="12"/>
  <c r="G98" i="12"/>
  <c r="K98" i="12"/>
  <c r="D98" i="12"/>
  <c r="F98" i="12" s="1"/>
  <c r="G90" i="12"/>
  <c r="K90" i="12"/>
  <c r="I90" i="12"/>
  <c r="H90" i="12"/>
  <c r="J90" i="12"/>
  <c r="D90" i="12"/>
  <c r="F90" i="12" s="1"/>
  <c r="G82" i="12"/>
  <c r="K82" i="12"/>
  <c r="J82" i="12"/>
  <c r="I82" i="12"/>
  <c r="H82" i="12"/>
  <c r="D82" i="12"/>
  <c r="F82" i="12" s="1"/>
  <c r="G74" i="12"/>
  <c r="K74" i="12"/>
  <c r="I74" i="12"/>
  <c r="H74" i="12"/>
  <c r="J74" i="12"/>
  <c r="D74" i="12"/>
  <c r="F74" i="12" s="1"/>
  <c r="G66" i="12"/>
  <c r="K66" i="12"/>
  <c r="J66" i="12"/>
  <c r="I66" i="12"/>
  <c r="H66" i="12"/>
  <c r="D66" i="12"/>
  <c r="F66" i="12" s="1"/>
  <c r="H58" i="12"/>
  <c r="J58" i="12"/>
  <c r="G58" i="12"/>
  <c r="I58" i="12"/>
  <c r="D58" i="12"/>
  <c r="F58" i="12" s="1"/>
  <c r="H50" i="12"/>
  <c r="J50" i="12"/>
  <c r="G50" i="12"/>
  <c r="D50" i="12"/>
  <c r="F50" i="12" s="1"/>
  <c r="I50" i="12"/>
  <c r="H42" i="12"/>
  <c r="J42" i="12"/>
  <c r="G42" i="12"/>
  <c r="I42" i="12"/>
  <c r="D42" i="12"/>
  <c r="F42" i="12" s="1"/>
  <c r="J34" i="12"/>
  <c r="G34" i="12"/>
  <c r="H34" i="12"/>
  <c r="D34" i="12"/>
  <c r="F34" i="12" s="1"/>
  <c r="I34" i="12"/>
  <c r="H26" i="12"/>
  <c r="I26" i="12"/>
  <c r="D26" i="12"/>
  <c r="F26" i="12" s="1"/>
  <c r="J26" i="12"/>
  <c r="G26" i="12"/>
  <c r="H18" i="12"/>
  <c r="D18" i="12"/>
  <c r="F18" i="12" s="1"/>
  <c r="J18" i="12"/>
  <c r="G18" i="12"/>
  <c r="I18" i="12"/>
  <c r="H10" i="12"/>
  <c r="K10" i="12"/>
  <c r="I10" i="12"/>
  <c r="D10" i="12"/>
  <c r="F10" i="12" s="1"/>
  <c r="J10" i="12"/>
  <c r="G10" i="12"/>
  <c r="I173" i="12"/>
  <c r="K173" i="12"/>
  <c r="G173" i="12"/>
  <c r="H173" i="12"/>
  <c r="D173" i="12"/>
  <c r="F173" i="12" s="1"/>
  <c r="J173" i="12"/>
  <c r="I169" i="12"/>
  <c r="K169" i="12"/>
  <c r="G169" i="12"/>
  <c r="H169" i="12"/>
  <c r="D169" i="12"/>
  <c r="F169" i="12" s="1"/>
  <c r="J169" i="12"/>
  <c r="I165" i="12"/>
  <c r="K165" i="12"/>
  <c r="G165" i="12"/>
  <c r="H165" i="12"/>
  <c r="D165" i="12"/>
  <c r="F165" i="12" s="1"/>
  <c r="J165" i="12"/>
  <c r="I161" i="12"/>
  <c r="K161" i="12"/>
  <c r="G161" i="12"/>
  <c r="H161" i="12"/>
  <c r="D161" i="12"/>
  <c r="F161" i="12" s="1"/>
  <c r="J161" i="12"/>
  <c r="I157" i="12"/>
  <c r="K157" i="12"/>
  <c r="G157" i="12"/>
  <c r="H157" i="12"/>
  <c r="D157" i="12"/>
  <c r="F157" i="12" s="1"/>
  <c r="J157" i="12"/>
  <c r="I153" i="12"/>
  <c r="K153" i="12"/>
  <c r="G153" i="12"/>
  <c r="H153" i="12"/>
  <c r="D153" i="12"/>
  <c r="F153" i="12" s="1"/>
  <c r="J153" i="12"/>
  <c r="I149" i="12"/>
  <c r="K149" i="12"/>
  <c r="G149" i="12"/>
  <c r="J149" i="12"/>
  <c r="D149" i="12"/>
  <c r="F149" i="12" s="1"/>
  <c r="H149" i="12"/>
  <c r="I145" i="12"/>
  <c r="J145" i="12"/>
  <c r="G145" i="12"/>
  <c r="K145" i="12"/>
  <c r="H145" i="12"/>
  <c r="D145" i="12"/>
  <c r="F145" i="12" s="1"/>
  <c r="H141" i="12"/>
  <c r="I141" i="12"/>
  <c r="J141" i="12"/>
  <c r="G141" i="12"/>
  <c r="K141" i="12"/>
  <c r="D141" i="12"/>
  <c r="F141" i="12" s="1"/>
  <c r="I137" i="12"/>
  <c r="J137" i="12"/>
  <c r="H137" i="12"/>
  <c r="G137" i="12"/>
  <c r="K137" i="12"/>
  <c r="D137" i="12"/>
  <c r="F137" i="12" s="1"/>
  <c r="H133" i="12"/>
  <c r="I133" i="12"/>
  <c r="J133" i="12"/>
  <c r="G133" i="12"/>
  <c r="K133" i="12"/>
  <c r="D133" i="12"/>
  <c r="F133" i="12" s="1"/>
  <c r="I129" i="12"/>
  <c r="J129" i="12"/>
  <c r="G129" i="12"/>
  <c r="K129" i="12"/>
  <c r="H129" i="12"/>
  <c r="D129" i="12"/>
  <c r="F129" i="12" s="1"/>
  <c r="H125" i="12"/>
  <c r="J125" i="12"/>
  <c r="G125" i="12"/>
  <c r="I125" i="12"/>
  <c r="K125" i="12"/>
  <c r="D125" i="12"/>
  <c r="F125" i="12" s="1"/>
  <c r="G121" i="12"/>
  <c r="I121" i="12"/>
  <c r="K121" i="12"/>
  <c r="H121" i="12"/>
  <c r="J121" i="12"/>
  <c r="D121" i="12"/>
  <c r="F121" i="12" s="1"/>
  <c r="G117" i="12"/>
  <c r="I117" i="12"/>
  <c r="K117" i="12"/>
  <c r="H117" i="12"/>
  <c r="J117" i="12"/>
  <c r="D117" i="12"/>
  <c r="F117" i="12" s="1"/>
  <c r="H113" i="12"/>
  <c r="J113" i="12"/>
  <c r="G113" i="12"/>
  <c r="I113" i="12"/>
  <c r="K113" i="12"/>
  <c r="D113" i="12"/>
  <c r="F113" i="12" s="1"/>
  <c r="H109" i="12"/>
  <c r="J109" i="12"/>
  <c r="G109" i="12"/>
  <c r="I109" i="12"/>
  <c r="K109" i="12"/>
  <c r="D109" i="12"/>
  <c r="F109" i="12" s="1"/>
  <c r="G105" i="12"/>
  <c r="I105" i="12"/>
  <c r="K105" i="12"/>
  <c r="H105" i="12"/>
  <c r="J105" i="12"/>
  <c r="D105" i="12"/>
  <c r="F105" i="12" s="1"/>
  <c r="G101" i="12"/>
  <c r="I101" i="12"/>
  <c r="K101" i="12"/>
  <c r="H101" i="12"/>
  <c r="J101" i="12"/>
  <c r="D101" i="12"/>
  <c r="F101" i="12" s="1"/>
  <c r="H97" i="12"/>
  <c r="J97" i="12"/>
  <c r="G97" i="12"/>
  <c r="I97" i="12"/>
  <c r="K97" i="12"/>
  <c r="D97" i="12"/>
  <c r="F97" i="12" s="1"/>
  <c r="H93" i="12"/>
  <c r="J93" i="12"/>
  <c r="G93" i="12"/>
  <c r="I93" i="12"/>
  <c r="K93" i="12"/>
  <c r="D93" i="12"/>
  <c r="F93" i="12" s="1"/>
  <c r="G89" i="12"/>
  <c r="I89" i="12"/>
  <c r="K89" i="12"/>
  <c r="H89" i="12"/>
  <c r="J89" i="12"/>
  <c r="D89" i="12"/>
  <c r="F89" i="12" s="1"/>
  <c r="G85" i="12"/>
  <c r="I85" i="12"/>
  <c r="K85" i="12"/>
  <c r="H85" i="12"/>
  <c r="J85" i="12"/>
  <c r="D85" i="12"/>
  <c r="F85" i="12" s="1"/>
  <c r="H81" i="12"/>
  <c r="J81" i="12"/>
  <c r="G81" i="12"/>
  <c r="I81" i="12"/>
  <c r="K81" i="12"/>
  <c r="D81" i="12"/>
  <c r="F81" i="12" s="1"/>
  <c r="H77" i="12"/>
  <c r="G77" i="12"/>
  <c r="J77" i="12"/>
  <c r="I77" i="12"/>
  <c r="K77" i="12"/>
  <c r="D77" i="12"/>
  <c r="F77" i="12" s="1"/>
  <c r="G73" i="12"/>
  <c r="I73" i="12"/>
  <c r="K73" i="12"/>
  <c r="H73" i="12"/>
  <c r="J73" i="12"/>
  <c r="D73" i="12"/>
  <c r="F73" i="12" s="1"/>
  <c r="G69" i="12"/>
  <c r="I69" i="12"/>
  <c r="K69" i="12"/>
  <c r="H69" i="12"/>
  <c r="J69" i="12"/>
  <c r="D69" i="12"/>
  <c r="F69" i="12" s="1"/>
  <c r="H65" i="12"/>
  <c r="J65" i="12"/>
  <c r="G65" i="12"/>
  <c r="I65" i="12"/>
  <c r="K65" i="12"/>
  <c r="D65" i="12"/>
  <c r="F65" i="12" s="1"/>
  <c r="H61" i="12"/>
  <c r="J61" i="12"/>
  <c r="G61" i="12"/>
  <c r="I61" i="12"/>
  <c r="D61" i="12"/>
  <c r="F61" i="12" s="1"/>
  <c r="G57" i="12"/>
  <c r="I57" i="12"/>
  <c r="H57" i="12"/>
  <c r="J57" i="12"/>
  <c r="D57" i="12"/>
  <c r="F57" i="12" s="1"/>
  <c r="H53" i="12"/>
  <c r="J53" i="12"/>
  <c r="G53" i="12"/>
  <c r="I53" i="12"/>
  <c r="D53" i="12"/>
  <c r="F53" i="12" s="1"/>
  <c r="G49" i="12"/>
  <c r="I49" i="12"/>
  <c r="K49" i="12"/>
  <c r="H49" i="12"/>
  <c r="J49" i="12"/>
  <c r="D49" i="12"/>
  <c r="F49" i="12" s="1"/>
  <c r="G45" i="12"/>
  <c r="I45" i="12"/>
  <c r="K45" i="12"/>
  <c r="H45" i="12"/>
  <c r="J45" i="12"/>
  <c r="D45" i="12"/>
  <c r="F45" i="12" s="1"/>
  <c r="H41" i="12"/>
  <c r="J41" i="12"/>
  <c r="G41" i="12"/>
  <c r="I41" i="12"/>
  <c r="K41" i="12"/>
  <c r="D41" i="12"/>
  <c r="F41" i="12" s="1"/>
  <c r="H37" i="12"/>
  <c r="J37" i="12"/>
  <c r="G37" i="12"/>
  <c r="I37" i="12"/>
  <c r="D37" i="12"/>
  <c r="F37" i="12" s="1"/>
  <c r="G33" i="12"/>
  <c r="I33" i="12"/>
  <c r="H33" i="12"/>
  <c r="J33" i="12"/>
  <c r="D33" i="12"/>
  <c r="F33" i="12" s="1"/>
  <c r="G29" i="12"/>
  <c r="I29" i="12"/>
  <c r="H29" i="12"/>
  <c r="J29" i="12"/>
  <c r="D29" i="12"/>
  <c r="F29" i="12" s="1"/>
  <c r="H25" i="12"/>
  <c r="J25" i="12"/>
  <c r="G25" i="12"/>
  <c r="I25" i="12"/>
  <c r="D25" i="12"/>
  <c r="F25" i="12" s="1"/>
  <c r="H21" i="12"/>
  <c r="J21" i="12"/>
  <c r="G21" i="12"/>
  <c r="I21" i="12"/>
  <c r="K21" i="12"/>
  <c r="D21" i="12"/>
  <c r="F21" i="12" s="1"/>
  <c r="G17" i="12"/>
  <c r="I17" i="12"/>
  <c r="H17" i="12"/>
  <c r="J17" i="12"/>
  <c r="D17" i="12"/>
  <c r="F17" i="12" s="1"/>
  <c r="G13" i="12"/>
  <c r="I13" i="12"/>
  <c r="H13" i="12"/>
  <c r="J13" i="12"/>
  <c r="D13" i="12"/>
  <c r="F13" i="12" s="1"/>
  <c r="H9" i="12"/>
  <c r="J9" i="12"/>
  <c r="G9" i="12"/>
  <c r="I9" i="12"/>
  <c r="D9" i="12"/>
  <c r="F9" i="12" s="1"/>
  <c r="H5" i="12"/>
  <c r="J5" i="12"/>
  <c r="G5" i="12"/>
  <c r="I5" i="12"/>
  <c r="D5" i="12"/>
  <c r="F5" i="12" s="1"/>
  <c r="H7" i="58"/>
  <c r="F7" i="58"/>
  <c r="D7" i="58"/>
  <c r="G7" i="58"/>
  <c r="E7" i="58"/>
  <c r="H11" i="58"/>
  <c r="D11" i="58"/>
  <c r="G11" i="58"/>
  <c r="E11" i="58"/>
  <c r="H15" i="58"/>
  <c r="D15" i="58"/>
  <c r="G15" i="58"/>
  <c r="E15" i="58"/>
  <c r="H19" i="58"/>
  <c r="D19" i="58"/>
  <c r="G19" i="58"/>
  <c r="E19" i="58"/>
  <c r="H23" i="58"/>
  <c r="D23" i="58"/>
  <c r="G23" i="58"/>
  <c r="E23" i="58"/>
  <c r="H27" i="58"/>
  <c r="D27" i="58"/>
  <c r="I27" i="58"/>
  <c r="G27" i="58"/>
  <c r="E27" i="58"/>
  <c r="H31" i="58"/>
  <c r="D31" i="58"/>
  <c r="G31" i="58"/>
  <c r="E31" i="58"/>
  <c r="H35" i="58"/>
  <c r="D35" i="58"/>
  <c r="G35" i="58"/>
  <c r="E35" i="58"/>
  <c r="H39" i="58"/>
  <c r="D39" i="58"/>
  <c r="G39" i="58"/>
  <c r="E39" i="58"/>
  <c r="H43" i="58"/>
  <c r="D43" i="58"/>
  <c r="G43" i="58"/>
  <c r="E43" i="58"/>
  <c r="H47" i="58"/>
  <c r="D47" i="58"/>
  <c r="I47" i="58"/>
  <c r="G47" i="58"/>
  <c r="E47" i="58"/>
  <c r="H51" i="58"/>
  <c r="D51" i="58"/>
  <c r="I51" i="58"/>
  <c r="G51" i="58"/>
  <c r="E51" i="58"/>
  <c r="H55" i="58"/>
  <c r="D55" i="58"/>
  <c r="I55" i="58"/>
  <c r="G55" i="58"/>
  <c r="E55" i="58"/>
  <c r="H59" i="58"/>
  <c r="D59" i="58"/>
  <c r="G59" i="58"/>
  <c r="E59" i="58"/>
  <c r="H63" i="58"/>
  <c r="D63" i="58"/>
  <c r="G63" i="58"/>
  <c r="E63" i="58"/>
  <c r="H67" i="58"/>
  <c r="D67" i="58"/>
  <c r="G67" i="58"/>
  <c r="E67" i="58"/>
  <c r="H71" i="58"/>
  <c r="D71" i="58"/>
  <c r="I71" i="58"/>
  <c r="G71" i="58"/>
  <c r="E71" i="58"/>
  <c r="H75" i="58"/>
  <c r="D75" i="58"/>
  <c r="I75" i="58"/>
  <c r="G75" i="58"/>
  <c r="E75" i="58"/>
  <c r="H79" i="58"/>
  <c r="D79" i="58"/>
  <c r="I79" i="58"/>
  <c r="G79" i="58"/>
  <c r="E79" i="58"/>
  <c r="H83" i="58"/>
  <c r="D83" i="58"/>
  <c r="I83" i="58"/>
  <c r="G83" i="58"/>
  <c r="E83" i="58"/>
  <c r="H87" i="58"/>
  <c r="D87" i="58"/>
  <c r="I87" i="58"/>
  <c r="G87" i="58"/>
  <c r="E87" i="58"/>
  <c r="H91" i="58"/>
  <c r="D91" i="58"/>
  <c r="I91" i="58"/>
  <c r="G91" i="58"/>
  <c r="E91" i="58"/>
  <c r="H95" i="58"/>
  <c r="D95" i="58"/>
  <c r="I95" i="58"/>
  <c r="G95" i="58"/>
  <c r="E95" i="58"/>
  <c r="H99" i="58"/>
  <c r="D99" i="58"/>
  <c r="I99" i="58"/>
  <c r="G99" i="58"/>
  <c r="E99" i="58"/>
  <c r="H103" i="58"/>
  <c r="D103" i="58"/>
  <c r="I103" i="58"/>
  <c r="G103" i="58"/>
  <c r="E103" i="58"/>
  <c r="H107" i="58"/>
  <c r="D107" i="58"/>
  <c r="I107" i="58"/>
  <c r="G107" i="58"/>
  <c r="E107" i="58"/>
  <c r="H111" i="58"/>
  <c r="D111" i="58"/>
  <c r="I111" i="58"/>
  <c r="G111" i="58"/>
  <c r="E111" i="58"/>
  <c r="H115" i="58"/>
  <c r="D115" i="58"/>
  <c r="I115" i="58"/>
  <c r="G115" i="58"/>
  <c r="E115" i="58"/>
  <c r="H119" i="58"/>
  <c r="D119" i="58"/>
  <c r="I119" i="58"/>
  <c r="G119" i="58"/>
  <c r="E119" i="58"/>
  <c r="H123" i="58"/>
  <c r="D123" i="58"/>
  <c r="I123" i="58"/>
  <c r="G123" i="58"/>
  <c r="E123" i="58"/>
  <c r="I127" i="58"/>
  <c r="H127" i="58"/>
  <c r="D127" i="58"/>
  <c r="E127" i="58"/>
  <c r="G127" i="58"/>
  <c r="H131" i="58"/>
  <c r="D131" i="58"/>
  <c r="G131" i="58"/>
  <c r="E131" i="58"/>
  <c r="I131" i="58"/>
  <c r="H135" i="58"/>
  <c r="D135" i="58"/>
  <c r="G135" i="58"/>
  <c r="E135" i="58"/>
  <c r="I135" i="58"/>
  <c r="H139" i="58"/>
  <c r="D139" i="58"/>
  <c r="G139" i="58"/>
  <c r="E139" i="58"/>
  <c r="I139" i="58"/>
  <c r="H143" i="58"/>
  <c r="D143" i="58"/>
  <c r="G143" i="58"/>
  <c r="E143" i="58"/>
  <c r="I143" i="58"/>
  <c r="H147" i="58"/>
  <c r="D147" i="58"/>
  <c r="G147" i="58"/>
  <c r="E147" i="58"/>
  <c r="I147" i="58"/>
  <c r="H151" i="58"/>
  <c r="D151" i="58"/>
  <c r="G151" i="58"/>
  <c r="E151" i="58"/>
  <c r="I151" i="58"/>
  <c r="H155" i="58"/>
  <c r="D155" i="58"/>
  <c r="G155" i="58"/>
  <c r="E155" i="58"/>
  <c r="I155" i="58"/>
  <c r="H159" i="58"/>
  <c r="D159" i="58"/>
  <c r="G159" i="58"/>
  <c r="E159" i="58"/>
  <c r="I159" i="58"/>
  <c r="H163" i="58"/>
  <c r="D163" i="58"/>
  <c r="G163" i="58"/>
  <c r="E163" i="58"/>
  <c r="I163" i="58"/>
  <c r="H167" i="58"/>
  <c r="D167" i="58"/>
  <c r="G167" i="58"/>
  <c r="E167" i="58"/>
  <c r="I167" i="58"/>
  <c r="H171" i="58"/>
  <c r="D171" i="58"/>
  <c r="G171" i="58"/>
  <c r="E171" i="58"/>
  <c r="I171" i="58"/>
  <c r="H175" i="58"/>
  <c r="D175" i="58"/>
  <c r="G175" i="58"/>
  <c r="E175" i="58"/>
  <c r="I175" i="58"/>
  <c r="H179" i="58"/>
  <c r="D179" i="58"/>
  <c r="G179" i="58"/>
  <c r="E179" i="58"/>
  <c r="I179" i="58"/>
  <c r="H183" i="58"/>
  <c r="D183" i="58"/>
  <c r="G183" i="58"/>
  <c r="E183" i="58"/>
  <c r="I183" i="58"/>
  <c r="H187" i="58"/>
  <c r="D187" i="58"/>
  <c r="G187" i="58"/>
  <c r="E187" i="58"/>
  <c r="I187" i="58"/>
  <c r="H191" i="58"/>
  <c r="D191" i="58"/>
  <c r="G191" i="58"/>
  <c r="E191" i="58"/>
  <c r="I191" i="58"/>
  <c r="D195" i="58"/>
  <c r="G195" i="58"/>
  <c r="H195" i="58"/>
  <c r="I195" i="58"/>
  <c r="E195" i="58"/>
  <c r="H199" i="58"/>
  <c r="G199" i="58"/>
  <c r="D199" i="58"/>
  <c r="I199" i="58"/>
  <c r="E199" i="58"/>
  <c r="H203" i="58"/>
  <c r="D203" i="58"/>
  <c r="G203" i="58"/>
  <c r="I203" i="58"/>
  <c r="E203" i="58"/>
  <c r="D207" i="58"/>
  <c r="G207" i="58"/>
  <c r="H207" i="58"/>
  <c r="I207" i="58"/>
  <c r="E207" i="58"/>
  <c r="D211" i="58"/>
  <c r="H211" i="58"/>
  <c r="G211" i="58"/>
  <c r="I211" i="58"/>
  <c r="E211" i="58"/>
  <c r="H215" i="58"/>
  <c r="D215" i="58"/>
  <c r="G215" i="58"/>
  <c r="I215" i="58"/>
  <c r="E215" i="58"/>
  <c r="H219" i="58"/>
  <c r="G219" i="58"/>
  <c r="D219" i="58"/>
  <c r="I219" i="58"/>
  <c r="E219" i="58"/>
  <c r="D223" i="58"/>
  <c r="H223" i="58"/>
  <c r="G223" i="58"/>
  <c r="I223" i="58"/>
  <c r="E223" i="58"/>
  <c r="D227" i="58"/>
  <c r="H227" i="58"/>
  <c r="G227" i="58"/>
  <c r="I227" i="58"/>
  <c r="E227" i="58"/>
  <c r="H231" i="58"/>
  <c r="D231" i="58"/>
  <c r="G231" i="58"/>
  <c r="I231" i="58"/>
  <c r="E231" i="58"/>
  <c r="H235" i="58"/>
  <c r="D235" i="58"/>
  <c r="G235" i="58"/>
  <c r="I235" i="58"/>
  <c r="E235" i="58"/>
  <c r="D239" i="58"/>
  <c r="G239" i="58"/>
  <c r="H239" i="58"/>
  <c r="I239" i="58"/>
  <c r="E239" i="58"/>
  <c r="D243" i="58"/>
  <c r="H243" i="58"/>
  <c r="G243" i="58"/>
  <c r="I243" i="58"/>
  <c r="E243" i="58"/>
  <c r="H247" i="58"/>
  <c r="D247" i="58"/>
  <c r="G247" i="58"/>
  <c r="I247" i="58"/>
  <c r="E247" i="58"/>
  <c r="H8" i="58"/>
  <c r="F8" i="58"/>
  <c r="D8" i="58"/>
  <c r="G8" i="58"/>
  <c r="E8" i="58"/>
  <c r="H12" i="58"/>
  <c r="D12" i="58"/>
  <c r="G12" i="58"/>
  <c r="E12" i="58"/>
  <c r="H16" i="58"/>
  <c r="D16" i="58"/>
  <c r="G16" i="58"/>
  <c r="E16" i="58"/>
  <c r="H20" i="58"/>
  <c r="D20" i="58"/>
  <c r="G20" i="58"/>
  <c r="E20" i="58"/>
  <c r="H24" i="58"/>
  <c r="D24" i="58"/>
  <c r="G24" i="58"/>
  <c r="E24" i="58"/>
  <c r="H28" i="58"/>
  <c r="D28" i="58"/>
  <c r="G28" i="58"/>
  <c r="E28" i="58"/>
  <c r="H32" i="58"/>
  <c r="D32" i="58"/>
  <c r="G32" i="58"/>
  <c r="E32" i="58"/>
  <c r="H36" i="58"/>
  <c r="D36" i="58"/>
  <c r="I36" i="58"/>
  <c r="G36" i="58"/>
  <c r="E36" i="58"/>
  <c r="H40" i="58"/>
  <c r="D40" i="58"/>
  <c r="G40" i="58"/>
  <c r="E40" i="58"/>
  <c r="H44" i="58"/>
  <c r="D44" i="58"/>
  <c r="G44" i="58"/>
  <c r="E44" i="58"/>
  <c r="H48" i="58"/>
  <c r="D48" i="58"/>
  <c r="G48" i="58"/>
  <c r="E48" i="58"/>
  <c r="H52" i="58"/>
  <c r="D52" i="58"/>
  <c r="I52" i="58"/>
  <c r="G52" i="58"/>
  <c r="E52" i="58"/>
  <c r="H56" i="58"/>
  <c r="D56" i="58"/>
  <c r="G56" i="58"/>
  <c r="E56" i="58"/>
  <c r="H60" i="58"/>
  <c r="D60" i="58"/>
  <c r="G60" i="58"/>
  <c r="E60" i="58"/>
  <c r="H64" i="58"/>
  <c r="D64" i="58"/>
  <c r="G64" i="58"/>
  <c r="E64" i="58"/>
  <c r="H68" i="58"/>
  <c r="D68" i="58"/>
  <c r="G68" i="58"/>
  <c r="E68" i="58"/>
  <c r="H72" i="58"/>
  <c r="D72" i="58"/>
  <c r="I72" i="58"/>
  <c r="G72" i="58"/>
  <c r="E72" i="58"/>
  <c r="H76" i="58"/>
  <c r="D76" i="58"/>
  <c r="I76" i="58"/>
  <c r="G76" i="58"/>
  <c r="E76" i="58"/>
  <c r="H80" i="58"/>
  <c r="D80" i="58"/>
  <c r="I80" i="58"/>
  <c r="G80" i="58"/>
  <c r="E80" i="58"/>
  <c r="H84" i="58"/>
  <c r="D84" i="58"/>
  <c r="I84" i="58"/>
  <c r="G84" i="58"/>
  <c r="E84" i="58"/>
  <c r="H88" i="58"/>
  <c r="D88" i="58"/>
  <c r="I88" i="58"/>
  <c r="G88" i="58"/>
  <c r="E88" i="58"/>
  <c r="H92" i="58"/>
  <c r="D92" i="58"/>
  <c r="I92" i="58"/>
  <c r="G92" i="58"/>
  <c r="E92" i="58"/>
  <c r="H96" i="58"/>
  <c r="D96" i="58"/>
  <c r="I96" i="58"/>
  <c r="G96" i="58"/>
  <c r="E96" i="58"/>
  <c r="H100" i="58"/>
  <c r="D100" i="58"/>
  <c r="I100" i="58"/>
  <c r="G100" i="58"/>
  <c r="E100" i="58"/>
  <c r="H104" i="58"/>
  <c r="D104" i="58"/>
  <c r="I104" i="58"/>
  <c r="G104" i="58"/>
  <c r="E104" i="58"/>
  <c r="H108" i="58"/>
  <c r="D108" i="58"/>
  <c r="I108" i="58"/>
  <c r="G108" i="58"/>
  <c r="E108" i="58"/>
  <c r="H112" i="58"/>
  <c r="D112" i="58"/>
  <c r="I112" i="58"/>
  <c r="G112" i="58"/>
  <c r="E112" i="58"/>
  <c r="H116" i="58"/>
  <c r="D116" i="58"/>
  <c r="I116" i="58"/>
  <c r="G116" i="58"/>
  <c r="E116" i="58"/>
  <c r="H120" i="58"/>
  <c r="D120" i="58"/>
  <c r="I120" i="58"/>
  <c r="G120" i="58"/>
  <c r="E120" i="58"/>
  <c r="H124" i="58"/>
  <c r="D124" i="58"/>
  <c r="I124" i="58"/>
  <c r="G124" i="58"/>
  <c r="E124" i="58"/>
  <c r="I128" i="58"/>
  <c r="G128" i="58"/>
  <c r="E128" i="58"/>
  <c r="H128" i="58"/>
  <c r="D128" i="58"/>
  <c r="I132" i="58"/>
  <c r="G132" i="58"/>
  <c r="E132" i="58"/>
  <c r="H132" i="58"/>
  <c r="D132" i="58"/>
  <c r="I136" i="58"/>
  <c r="G136" i="58"/>
  <c r="E136" i="58"/>
  <c r="H136" i="58"/>
  <c r="D136" i="58"/>
  <c r="I140" i="58"/>
  <c r="G140" i="58"/>
  <c r="E140" i="58"/>
  <c r="H140" i="58"/>
  <c r="D140" i="58"/>
  <c r="I144" i="58"/>
  <c r="G144" i="58"/>
  <c r="E144" i="58"/>
  <c r="H144" i="58"/>
  <c r="D144" i="58"/>
  <c r="I148" i="58"/>
  <c r="G148" i="58"/>
  <c r="E148" i="58"/>
  <c r="H148" i="58"/>
  <c r="D148" i="58"/>
  <c r="I152" i="58"/>
  <c r="G152" i="58"/>
  <c r="E152" i="58"/>
  <c r="H152" i="58"/>
  <c r="D152" i="58"/>
  <c r="I156" i="58"/>
  <c r="G156" i="58"/>
  <c r="E156" i="58"/>
  <c r="H156" i="58"/>
  <c r="D156" i="58"/>
  <c r="I160" i="58"/>
  <c r="G160" i="58"/>
  <c r="E160" i="58"/>
  <c r="H160" i="58"/>
  <c r="D160" i="58"/>
  <c r="I164" i="58"/>
  <c r="G164" i="58"/>
  <c r="E164" i="58"/>
  <c r="H164" i="58"/>
  <c r="D164" i="58"/>
  <c r="I168" i="58"/>
  <c r="G168" i="58"/>
  <c r="E168" i="58"/>
  <c r="H168" i="58"/>
  <c r="D168" i="58"/>
  <c r="I172" i="58"/>
  <c r="G172" i="58"/>
  <c r="E172" i="58"/>
  <c r="H172" i="58"/>
  <c r="D172" i="58"/>
  <c r="I176" i="58"/>
  <c r="G176" i="58"/>
  <c r="E176" i="58"/>
  <c r="H176" i="58"/>
  <c r="D176" i="58"/>
  <c r="I180" i="58"/>
  <c r="G180" i="58"/>
  <c r="E180" i="58"/>
  <c r="H180" i="58"/>
  <c r="D180" i="58"/>
  <c r="I184" i="58"/>
  <c r="G184" i="58"/>
  <c r="E184" i="58"/>
  <c r="H184" i="58"/>
  <c r="D184" i="58"/>
  <c r="I188" i="58"/>
  <c r="G188" i="58"/>
  <c r="E188" i="58"/>
  <c r="H188" i="58"/>
  <c r="D188" i="58"/>
  <c r="I192" i="58"/>
  <c r="G192" i="58"/>
  <c r="E192" i="58"/>
  <c r="H192" i="58"/>
  <c r="D192" i="58"/>
  <c r="I196" i="58"/>
  <c r="G196" i="58"/>
  <c r="E196" i="58"/>
  <c r="H196" i="58"/>
  <c r="D196" i="58"/>
  <c r="H200" i="58"/>
  <c r="D200" i="58"/>
  <c r="I200" i="58"/>
  <c r="G200" i="58"/>
  <c r="E200" i="58"/>
  <c r="H204" i="58"/>
  <c r="D204" i="58"/>
  <c r="I204" i="58"/>
  <c r="G204" i="58"/>
  <c r="E204" i="58"/>
  <c r="I208" i="58"/>
  <c r="G208" i="58"/>
  <c r="E208" i="58"/>
  <c r="H208" i="58"/>
  <c r="D208" i="58"/>
  <c r="H212" i="58"/>
  <c r="D212" i="58"/>
  <c r="I212" i="58"/>
  <c r="G212" i="58"/>
  <c r="E212" i="58"/>
  <c r="I216" i="58"/>
  <c r="G216" i="58"/>
  <c r="E216" i="58"/>
  <c r="H216" i="58"/>
  <c r="D216" i="58"/>
  <c r="I220" i="58"/>
  <c r="G220" i="58"/>
  <c r="E220" i="58"/>
  <c r="H220" i="58"/>
  <c r="D220" i="58"/>
  <c r="H224" i="58"/>
  <c r="D224" i="58"/>
  <c r="I224" i="58"/>
  <c r="G224" i="58"/>
  <c r="E224" i="58"/>
  <c r="I228" i="58"/>
  <c r="G228" i="58"/>
  <c r="E228" i="58"/>
  <c r="H228" i="58"/>
  <c r="D228" i="58"/>
  <c r="H232" i="58"/>
  <c r="D232" i="58"/>
  <c r="I232" i="58"/>
  <c r="G232" i="58"/>
  <c r="E232" i="58"/>
  <c r="H236" i="58"/>
  <c r="D236" i="58"/>
  <c r="I236" i="58"/>
  <c r="G236" i="58"/>
  <c r="E236" i="58"/>
  <c r="I240" i="58"/>
  <c r="G240" i="58"/>
  <c r="E240" i="58"/>
  <c r="H240" i="58"/>
  <c r="D240" i="58"/>
  <c r="H244" i="58"/>
  <c r="I244" i="58"/>
  <c r="G244" i="58"/>
  <c r="E244" i="58"/>
  <c r="D244" i="58"/>
  <c r="I248" i="58"/>
  <c r="G248" i="58"/>
  <c r="E248" i="58"/>
  <c r="H248" i="58"/>
  <c r="D248" i="58"/>
  <c r="I252" i="58"/>
  <c r="G252" i="58"/>
  <c r="E252" i="58"/>
  <c r="H252" i="58"/>
  <c r="D252" i="58"/>
  <c r="H256" i="58"/>
  <c r="D256" i="58"/>
  <c r="I256" i="58"/>
  <c r="G256" i="58"/>
  <c r="E256" i="58"/>
  <c r="I260" i="58"/>
  <c r="G260" i="58"/>
  <c r="E260" i="58"/>
  <c r="H260" i="58"/>
  <c r="D260" i="58"/>
  <c r="H264" i="58"/>
  <c r="D264" i="58"/>
  <c r="I264" i="58"/>
  <c r="G264" i="58"/>
  <c r="E264" i="58"/>
  <c r="H268" i="58"/>
  <c r="D268" i="58"/>
  <c r="I268" i="58"/>
  <c r="G268" i="58"/>
  <c r="E268" i="58"/>
  <c r="I272" i="58"/>
  <c r="G272" i="58"/>
  <c r="E272" i="58"/>
  <c r="H272" i="58"/>
  <c r="D272" i="58"/>
  <c r="H276" i="58"/>
  <c r="D276" i="58"/>
  <c r="I276" i="58"/>
  <c r="G276" i="58"/>
  <c r="E276" i="58"/>
  <c r="I280" i="58"/>
  <c r="G280" i="58"/>
  <c r="E280" i="58"/>
  <c r="H280" i="58"/>
  <c r="D280" i="58"/>
  <c r="I284" i="58"/>
  <c r="G284" i="58"/>
  <c r="E284" i="58"/>
  <c r="H284" i="58"/>
  <c r="D284" i="58"/>
  <c r="H288" i="58"/>
  <c r="D288" i="58"/>
  <c r="I288" i="58"/>
  <c r="G288" i="58"/>
  <c r="E288" i="58"/>
  <c r="I292" i="58"/>
  <c r="G292" i="58"/>
  <c r="E292" i="58"/>
  <c r="H292" i="58"/>
  <c r="D292" i="58"/>
  <c r="H296" i="58"/>
  <c r="D296" i="58"/>
  <c r="I296" i="58"/>
  <c r="G296" i="58"/>
  <c r="E296" i="58"/>
  <c r="H300" i="58"/>
  <c r="D300" i="58"/>
  <c r="I300" i="58"/>
  <c r="G300" i="58"/>
  <c r="E300" i="58"/>
  <c r="I304" i="58"/>
  <c r="G304" i="58"/>
  <c r="E304" i="58"/>
  <c r="H304" i="58"/>
  <c r="D304" i="58"/>
  <c r="H308" i="58"/>
  <c r="D308" i="58"/>
  <c r="I308" i="58"/>
  <c r="G308" i="58"/>
  <c r="E308" i="58"/>
  <c r="I312" i="58"/>
  <c r="G312" i="58"/>
  <c r="E312" i="58"/>
  <c r="H312" i="58"/>
  <c r="D312" i="58"/>
  <c r="I316" i="58"/>
  <c r="G316" i="58"/>
  <c r="E316" i="58"/>
  <c r="H316" i="58"/>
  <c r="D316" i="58"/>
  <c r="H320" i="58"/>
  <c r="D320" i="58"/>
  <c r="I320" i="58"/>
  <c r="G320" i="58"/>
  <c r="E320" i="58"/>
  <c r="I324" i="58"/>
  <c r="G324" i="58"/>
  <c r="E324" i="58"/>
  <c r="H324" i="58"/>
  <c r="D324" i="58"/>
  <c r="H328" i="58"/>
  <c r="D328" i="58"/>
  <c r="I328" i="58"/>
  <c r="G328" i="58"/>
  <c r="E328" i="58"/>
  <c r="H332" i="58"/>
  <c r="D332" i="58"/>
  <c r="I332" i="58"/>
  <c r="G332" i="58"/>
  <c r="E332" i="58"/>
  <c r="I336" i="58"/>
  <c r="G336" i="58"/>
  <c r="E336" i="58"/>
  <c r="H336" i="58"/>
  <c r="D336" i="58"/>
  <c r="H343" i="58"/>
  <c r="D343" i="58"/>
  <c r="G343" i="58"/>
  <c r="I343" i="58"/>
  <c r="E343" i="58"/>
  <c r="D351" i="58"/>
  <c r="H351" i="58"/>
  <c r="G351" i="58"/>
  <c r="I351" i="58"/>
  <c r="E351" i="58"/>
  <c r="H359" i="58"/>
  <c r="D359" i="58"/>
  <c r="G359" i="58"/>
  <c r="I359" i="58"/>
  <c r="E359" i="58"/>
  <c r="I367" i="58"/>
  <c r="E367" i="58"/>
  <c r="D367" i="58"/>
  <c r="G367" i="58"/>
  <c r="H367" i="58"/>
  <c r="I375" i="58"/>
  <c r="E375" i="58"/>
  <c r="D375" i="58"/>
  <c r="G375" i="58"/>
  <c r="H375" i="58"/>
  <c r="I383" i="58"/>
  <c r="E383" i="58"/>
  <c r="D383" i="58"/>
  <c r="G383" i="58"/>
  <c r="H383" i="58"/>
  <c r="I391" i="58"/>
  <c r="E391" i="58"/>
  <c r="D391" i="58"/>
  <c r="G391" i="58"/>
  <c r="H391" i="58"/>
  <c r="I399" i="58"/>
  <c r="E399" i="58"/>
  <c r="D399" i="58"/>
  <c r="G399" i="58"/>
  <c r="H399" i="58"/>
  <c r="I407" i="58"/>
  <c r="E407" i="58"/>
  <c r="D407" i="58"/>
  <c r="G407" i="58"/>
  <c r="H407" i="58"/>
  <c r="I415" i="58"/>
  <c r="E415" i="58"/>
  <c r="D415" i="58"/>
  <c r="G415" i="58"/>
  <c r="H415" i="58"/>
  <c r="I423" i="58"/>
  <c r="E423" i="58"/>
  <c r="D423" i="58"/>
  <c r="G423" i="58"/>
  <c r="H423" i="58"/>
  <c r="I431" i="58"/>
  <c r="E431" i="58"/>
  <c r="D431" i="58"/>
  <c r="G431" i="58"/>
  <c r="H431" i="58"/>
  <c r="I439" i="58"/>
  <c r="E439" i="58"/>
  <c r="D439" i="58"/>
  <c r="G439" i="58"/>
  <c r="H439" i="58"/>
  <c r="I447" i="58"/>
  <c r="E447" i="58"/>
  <c r="D447" i="58"/>
  <c r="G447" i="58"/>
  <c r="H447" i="58"/>
  <c r="H455" i="58"/>
  <c r="D455" i="58"/>
  <c r="E455" i="58"/>
  <c r="I455" i="58"/>
  <c r="G455" i="58"/>
  <c r="I463" i="58"/>
  <c r="G463" i="58"/>
  <c r="H463" i="58"/>
  <c r="D463" i="58"/>
  <c r="E463" i="58"/>
  <c r="H471" i="58"/>
  <c r="D471" i="58"/>
  <c r="E471" i="58"/>
  <c r="G471" i="58"/>
  <c r="I471" i="58"/>
  <c r="G479" i="58"/>
  <c r="I479" i="58"/>
  <c r="H479" i="58"/>
  <c r="D479" i="58"/>
  <c r="E479" i="58"/>
  <c r="H487" i="58"/>
  <c r="D487" i="58"/>
  <c r="E487" i="58"/>
  <c r="I487" i="58"/>
  <c r="G487" i="58"/>
  <c r="G495" i="58"/>
  <c r="H495" i="58"/>
  <c r="D495" i="58"/>
  <c r="E495" i="58"/>
  <c r="I495" i="58"/>
  <c r="I503" i="58"/>
  <c r="G503" i="58"/>
  <c r="H503" i="58"/>
  <c r="D503" i="58"/>
  <c r="E503" i="58"/>
  <c r="I253" i="58"/>
  <c r="E253" i="58"/>
  <c r="D253" i="58"/>
  <c r="G253" i="58"/>
  <c r="H253" i="58"/>
  <c r="I257" i="58"/>
  <c r="E257" i="58"/>
  <c r="H257" i="58"/>
  <c r="G257" i="58"/>
  <c r="D257" i="58"/>
  <c r="I261" i="58"/>
  <c r="E261" i="58"/>
  <c r="D261" i="58"/>
  <c r="G261" i="58"/>
  <c r="H261" i="58"/>
  <c r="I265" i="58"/>
  <c r="E265" i="58"/>
  <c r="H265" i="58"/>
  <c r="G265" i="58"/>
  <c r="D265" i="58"/>
  <c r="I269" i="58"/>
  <c r="E269" i="58"/>
  <c r="D269" i="58"/>
  <c r="G269" i="58"/>
  <c r="H269" i="58"/>
  <c r="I273" i="58"/>
  <c r="E273" i="58"/>
  <c r="H273" i="58"/>
  <c r="G273" i="58"/>
  <c r="D273" i="58"/>
  <c r="I277" i="58"/>
  <c r="E277" i="58"/>
  <c r="D277" i="58"/>
  <c r="G277" i="58"/>
  <c r="H277" i="58"/>
  <c r="I281" i="58"/>
  <c r="E281" i="58"/>
  <c r="H281" i="58"/>
  <c r="G281" i="58"/>
  <c r="D281" i="58"/>
  <c r="I285" i="58"/>
  <c r="E285" i="58"/>
  <c r="D285" i="58"/>
  <c r="G285" i="58"/>
  <c r="H285" i="58"/>
  <c r="I289" i="58"/>
  <c r="E289" i="58"/>
  <c r="H289" i="58"/>
  <c r="G289" i="58"/>
  <c r="D289" i="58"/>
  <c r="I293" i="58"/>
  <c r="E293" i="58"/>
  <c r="D293" i="58"/>
  <c r="G293" i="58"/>
  <c r="H293" i="58"/>
  <c r="I297" i="58"/>
  <c r="E297" i="58"/>
  <c r="H297" i="58"/>
  <c r="G297" i="58"/>
  <c r="D297" i="58"/>
  <c r="I301" i="58"/>
  <c r="E301" i="58"/>
  <c r="D301" i="58"/>
  <c r="G301" i="58"/>
  <c r="H301" i="58"/>
  <c r="I305" i="58"/>
  <c r="E305" i="58"/>
  <c r="H305" i="58"/>
  <c r="G305" i="58"/>
  <c r="D305" i="58"/>
  <c r="I309" i="58"/>
  <c r="E309" i="58"/>
  <c r="D309" i="58"/>
  <c r="G309" i="58"/>
  <c r="H309" i="58"/>
  <c r="I313" i="58"/>
  <c r="E313" i="58"/>
  <c r="H313" i="58"/>
  <c r="G313" i="58"/>
  <c r="D313" i="58"/>
  <c r="I317" i="58"/>
  <c r="E317" i="58"/>
  <c r="D317" i="58"/>
  <c r="G317" i="58"/>
  <c r="H317" i="58"/>
  <c r="I321" i="58"/>
  <c r="E321" i="58"/>
  <c r="H321" i="58"/>
  <c r="G321" i="58"/>
  <c r="D321" i="58"/>
  <c r="I325" i="58"/>
  <c r="E325" i="58"/>
  <c r="D325" i="58"/>
  <c r="G325" i="58"/>
  <c r="H325" i="58"/>
  <c r="I329" i="58"/>
  <c r="E329" i="58"/>
  <c r="H329" i="58"/>
  <c r="G329" i="58"/>
  <c r="D329" i="58"/>
  <c r="I333" i="58"/>
  <c r="E333" i="58"/>
  <c r="D333" i="58"/>
  <c r="G333" i="58"/>
  <c r="H333" i="58"/>
  <c r="I337" i="58"/>
  <c r="E337" i="58"/>
  <c r="H337" i="58"/>
  <c r="G337" i="58"/>
  <c r="D337" i="58"/>
  <c r="I345" i="58"/>
  <c r="E345" i="58"/>
  <c r="H345" i="58"/>
  <c r="G345" i="58"/>
  <c r="D345" i="58"/>
  <c r="I353" i="58"/>
  <c r="E353" i="58"/>
  <c r="H353" i="58"/>
  <c r="G353" i="58"/>
  <c r="D353" i="58"/>
  <c r="I361" i="58"/>
  <c r="E361" i="58"/>
  <c r="H361" i="58"/>
  <c r="G361" i="58"/>
  <c r="D361" i="58"/>
  <c r="D369" i="58"/>
  <c r="I369" i="58"/>
  <c r="E369" i="58"/>
  <c r="H369" i="58"/>
  <c r="G369" i="58"/>
  <c r="D377" i="58"/>
  <c r="I377" i="58"/>
  <c r="E377" i="58"/>
  <c r="G377" i="58"/>
  <c r="H377" i="58"/>
  <c r="D385" i="58"/>
  <c r="I385" i="58"/>
  <c r="E385" i="58"/>
  <c r="H385" i="58"/>
  <c r="G385" i="58"/>
  <c r="I393" i="58"/>
  <c r="E393" i="58"/>
  <c r="D393" i="58"/>
  <c r="G393" i="58"/>
  <c r="H393" i="58"/>
  <c r="D401" i="58"/>
  <c r="I401" i="58"/>
  <c r="E401" i="58"/>
  <c r="H401" i="58"/>
  <c r="G401" i="58"/>
  <c r="D409" i="58"/>
  <c r="I409" i="58"/>
  <c r="E409" i="58"/>
  <c r="G409" i="58"/>
  <c r="H409" i="58"/>
  <c r="D417" i="58"/>
  <c r="I417" i="58"/>
  <c r="E417" i="58"/>
  <c r="H417" i="58"/>
  <c r="G417" i="58"/>
  <c r="D425" i="58"/>
  <c r="I425" i="58"/>
  <c r="E425" i="58"/>
  <c r="G425" i="58"/>
  <c r="H425" i="58"/>
  <c r="D433" i="58"/>
  <c r="I433" i="58"/>
  <c r="E433" i="58"/>
  <c r="H433" i="58"/>
  <c r="G433" i="58"/>
  <c r="D441" i="58"/>
  <c r="I441" i="58"/>
  <c r="E441" i="58"/>
  <c r="G441" i="58"/>
  <c r="H441" i="58"/>
  <c r="D449" i="58"/>
  <c r="H449" i="58"/>
  <c r="E449" i="58"/>
  <c r="I449" i="58"/>
  <c r="G449" i="58"/>
  <c r="I457" i="58"/>
  <c r="G457" i="58"/>
  <c r="H457" i="58"/>
  <c r="D457" i="58"/>
  <c r="E457" i="58"/>
  <c r="H465" i="58"/>
  <c r="D465" i="58"/>
  <c r="E465" i="58"/>
  <c r="G465" i="58"/>
  <c r="I465" i="58"/>
  <c r="I473" i="58"/>
  <c r="G473" i="58"/>
  <c r="H473" i="58"/>
  <c r="D473" i="58"/>
  <c r="E473" i="58"/>
  <c r="H481" i="58"/>
  <c r="D481" i="58"/>
  <c r="E481" i="58"/>
  <c r="I481" i="58"/>
  <c r="G481" i="58"/>
  <c r="I489" i="58"/>
  <c r="G489" i="58"/>
  <c r="H489" i="58"/>
  <c r="D489" i="58"/>
  <c r="E489" i="58"/>
  <c r="G497" i="58"/>
  <c r="H497" i="58"/>
  <c r="D497" i="58"/>
  <c r="E497" i="58"/>
  <c r="I497" i="58"/>
  <c r="I505" i="58"/>
  <c r="G505" i="58"/>
  <c r="H505" i="58"/>
  <c r="D505" i="58"/>
  <c r="E505" i="58"/>
  <c r="H340" i="58"/>
  <c r="D340" i="58"/>
  <c r="I340" i="58"/>
  <c r="G340" i="58"/>
  <c r="E340" i="58"/>
  <c r="I344" i="58"/>
  <c r="G344" i="58"/>
  <c r="E344" i="58"/>
  <c r="H344" i="58"/>
  <c r="D344" i="58"/>
  <c r="I348" i="58"/>
  <c r="G348" i="58"/>
  <c r="E348" i="58"/>
  <c r="H348" i="58"/>
  <c r="D348" i="58"/>
  <c r="H352" i="58"/>
  <c r="D352" i="58"/>
  <c r="I352" i="58"/>
  <c r="G352" i="58"/>
  <c r="E352" i="58"/>
  <c r="I356" i="58"/>
  <c r="G356" i="58"/>
  <c r="E356" i="58"/>
  <c r="H356" i="58"/>
  <c r="D356" i="58"/>
  <c r="H360" i="58"/>
  <c r="D360" i="58"/>
  <c r="I360" i="58"/>
  <c r="G360" i="58"/>
  <c r="E360" i="58"/>
  <c r="H364" i="58"/>
  <c r="D364" i="58"/>
  <c r="I364" i="58"/>
  <c r="G364" i="58"/>
  <c r="E364" i="58"/>
  <c r="I368" i="58"/>
  <c r="G368" i="58"/>
  <c r="E368" i="58"/>
  <c r="H368" i="58"/>
  <c r="D368" i="58"/>
  <c r="I372" i="58"/>
  <c r="G372" i="58"/>
  <c r="E372" i="58"/>
  <c r="H372" i="58"/>
  <c r="D372" i="58"/>
  <c r="I376" i="58"/>
  <c r="G376" i="58"/>
  <c r="E376" i="58"/>
  <c r="H376" i="58"/>
  <c r="D376" i="58"/>
  <c r="H380" i="58"/>
  <c r="D380" i="58"/>
  <c r="I380" i="58"/>
  <c r="G380" i="58"/>
  <c r="E380" i="58"/>
  <c r="H384" i="58"/>
  <c r="D384" i="58"/>
  <c r="I384" i="58"/>
  <c r="G384" i="58"/>
  <c r="E384" i="58"/>
  <c r="I388" i="58"/>
  <c r="G388" i="58"/>
  <c r="E388" i="58"/>
  <c r="H388" i="58"/>
  <c r="D388" i="58"/>
  <c r="I392" i="58"/>
  <c r="G392" i="58"/>
  <c r="E392" i="58"/>
  <c r="H392" i="58"/>
  <c r="D392" i="58"/>
  <c r="I396" i="58"/>
  <c r="G396" i="58"/>
  <c r="E396" i="58"/>
  <c r="H396" i="58"/>
  <c r="D396" i="58"/>
  <c r="H400" i="58"/>
  <c r="D400" i="58"/>
  <c r="I400" i="58"/>
  <c r="G400" i="58"/>
  <c r="E400" i="58"/>
  <c r="H404" i="58"/>
  <c r="D404" i="58"/>
  <c r="I404" i="58"/>
  <c r="G404" i="58"/>
  <c r="E404" i="58"/>
  <c r="H408" i="58"/>
  <c r="D408" i="58"/>
  <c r="I408" i="58"/>
  <c r="G408" i="58"/>
  <c r="E408" i="58"/>
  <c r="I412" i="58"/>
  <c r="G412" i="58"/>
  <c r="E412" i="58"/>
  <c r="H412" i="58"/>
  <c r="D412" i="58"/>
  <c r="I416" i="58"/>
  <c r="G416" i="58"/>
  <c r="E416" i="58"/>
  <c r="H416" i="58"/>
  <c r="D416" i="58"/>
  <c r="H420" i="58"/>
  <c r="D420" i="58"/>
  <c r="I420" i="58"/>
  <c r="G420" i="58"/>
  <c r="E420" i="58"/>
  <c r="H424" i="58"/>
  <c r="D424" i="58"/>
  <c r="I424" i="58"/>
  <c r="G424" i="58"/>
  <c r="E424" i="58"/>
  <c r="H428" i="58"/>
  <c r="D428" i="58"/>
  <c r="I428" i="58"/>
  <c r="G428" i="58"/>
  <c r="E428" i="58"/>
  <c r="I432" i="58"/>
  <c r="G432" i="58"/>
  <c r="E432" i="58"/>
  <c r="H432" i="58"/>
  <c r="D432" i="58"/>
  <c r="I436" i="58"/>
  <c r="G436" i="58"/>
  <c r="E436" i="58"/>
  <c r="H436" i="58"/>
  <c r="D436" i="58"/>
  <c r="I440" i="58"/>
  <c r="G440" i="58"/>
  <c r="E440" i="58"/>
  <c r="H440" i="58"/>
  <c r="D440" i="58"/>
  <c r="H444" i="58"/>
  <c r="D444" i="58"/>
  <c r="I444" i="58"/>
  <c r="G444" i="58"/>
  <c r="E444" i="58"/>
  <c r="H448" i="58"/>
  <c r="D448" i="58"/>
  <c r="I448" i="58"/>
  <c r="G448" i="58"/>
  <c r="E448" i="58"/>
  <c r="H452" i="58"/>
  <c r="D452" i="58"/>
  <c r="I452" i="58"/>
  <c r="G452" i="58"/>
  <c r="E452" i="58"/>
  <c r="I456" i="58"/>
  <c r="G456" i="58"/>
  <c r="E456" i="58"/>
  <c r="H456" i="58"/>
  <c r="D456" i="58"/>
  <c r="H460" i="58"/>
  <c r="I460" i="58"/>
  <c r="G460" i="58"/>
  <c r="E460" i="58"/>
  <c r="D460" i="58"/>
  <c r="H464" i="58"/>
  <c r="D464" i="58"/>
  <c r="I464" i="58"/>
  <c r="G464" i="58"/>
  <c r="E464" i="58"/>
  <c r="H468" i="58"/>
  <c r="D468" i="58"/>
  <c r="I468" i="58"/>
  <c r="G468" i="58"/>
  <c r="E468" i="58"/>
  <c r="H472" i="58"/>
  <c r="D472" i="58"/>
  <c r="I472" i="58"/>
  <c r="G472" i="58"/>
  <c r="E472" i="58"/>
  <c r="I476" i="58"/>
  <c r="G476" i="58"/>
  <c r="E476" i="58"/>
  <c r="H476" i="58"/>
  <c r="D476" i="58"/>
  <c r="I480" i="58"/>
  <c r="G480" i="58"/>
  <c r="E480" i="58"/>
  <c r="H480" i="58"/>
  <c r="D480" i="58"/>
  <c r="I484" i="58"/>
  <c r="G484" i="58"/>
  <c r="E484" i="58"/>
  <c r="H484" i="58"/>
  <c r="D484" i="58"/>
  <c r="I488" i="58"/>
  <c r="G488" i="58"/>
  <c r="E488" i="58"/>
  <c r="H488" i="58"/>
  <c r="D488" i="58"/>
  <c r="I492" i="58"/>
  <c r="G492" i="58"/>
  <c r="E492" i="58"/>
  <c r="H492" i="58"/>
  <c r="D492" i="58"/>
  <c r="H496" i="58"/>
  <c r="D496" i="58"/>
  <c r="I496" i="58"/>
  <c r="G496" i="58"/>
  <c r="E496" i="58"/>
  <c r="H500" i="58"/>
  <c r="D500" i="58"/>
  <c r="I500" i="58"/>
  <c r="G500" i="58"/>
  <c r="E500" i="58"/>
  <c r="H504" i="58"/>
  <c r="D504" i="58"/>
  <c r="I504" i="58"/>
  <c r="G504" i="58"/>
  <c r="E504" i="58"/>
  <c r="H9" i="58"/>
  <c r="G9" i="58"/>
  <c r="E9" i="58"/>
  <c r="H13" i="58"/>
  <c r="D13" i="58"/>
  <c r="I13" i="58"/>
  <c r="G13" i="58"/>
  <c r="E13" i="58"/>
  <c r="H17" i="58"/>
  <c r="D17" i="58"/>
  <c r="G17" i="58"/>
  <c r="E17" i="58"/>
  <c r="H21" i="58"/>
  <c r="D21" i="58"/>
  <c r="G21" i="58"/>
  <c r="E21" i="58"/>
  <c r="H25" i="58"/>
  <c r="D25" i="58"/>
  <c r="I25" i="58"/>
  <c r="G25" i="58"/>
  <c r="E25" i="58"/>
  <c r="H29" i="58"/>
  <c r="D29" i="58"/>
  <c r="G29" i="58"/>
  <c r="E29" i="58"/>
  <c r="H33" i="58"/>
  <c r="D33" i="58"/>
  <c r="G33" i="58"/>
  <c r="E33" i="58"/>
  <c r="H37" i="58"/>
  <c r="D37" i="58"/>
  <c r="I37" i="58"/>
  <c r="G37" i="58"/>
  <c r="E37" i="58"/>
  <c r="H41" i="58"/>
  <c r="D41" i="58"/>
  <c r="I41" i="58"/>
  <c r="G41" i="58"/>
  <c r="E41" i="58"/>
  <c r="H45" i="58"/>
  <c r="D45" i="58"/>
  <c r="G45" i="58"/>
  <c r="E45" i="58"/>
  <c r="H49" i="58"/>
  <c r="D49" i="58"/>
  <c r="G49" i="58"/>
  <c r="E49" i="58"/>
  <c r="H53" i="58"/>
  <c r="D53" i="58"/>
  <c r="G53" i="58"/>
  <c r="E53" i="58"/>
  <c r="H57" i="58"/>
  <c r="D57" i="58"/>
  <c r="G57" i="58"/>
  <c r="E57" i="58"/>
  <c r="H61" i="58"/>
  <c r="D61" i="58"/>
  <c r="G61" i="58"/>
  <c r="E61" i="58"/>
  <c r="H65" i="58"/>
  <c r="D65" i="58"/>
  <c r="G65" i="58"/>
  <c r="E65" i="58"/>
  <c r="H69" i="58"/>
  <c r="D69" i="58"/>
  <c r="I69" i="58"/>
  <c r="G69" i="58"/>
  <c r="E69" i="58"/>
  <c r="H73" i="58"/>
  <c r="D73" i="58"/>
  <c r="I73" i="58"/>
  <c r="G73" i="58"/>
  <c r="E73" i="58"/>
  <c r="H77" i="58"/>
  <c r="D77" i="58"/>
  <c r="I77" i="58"/>
  <c r="G77" i="58"/>
  <c r="E77" i="58"/>
  <c r="H81" i="58"/>
  <c r="D81" i="58"/>
  <c r="I81" i="58"/>
  <c r="G81" i="58"/>
  <c r="E81" i="58"/>
  <c r="H85" i="58"/>
  <c r="D85" i="58"/>
  <c r="I85" i="58"/>
  <c r="G85" i="58"/>
  <c r="E85" i="58"/>
  <c r="H89" i="58"/>
  <c r="D89" i="58"/>
  <c r="I89" i="58"/>
  <c r="G89" i="58"/>
  <c r="E89" i="58"/>
  <c r="H93" i="58"/>
  <c r="D93" i="58"/>
  <c r="I93" i="58"/>
  <c r="G93" i="58"/>
  <c r="E93" i="58"/>
  <c r="H97" i="58"/>
  <c r="D97" i="58"/>
  <c r="I97" i="58"/>
  <c r="G97" i="58"/>
  <c r="E97" i="58"/>
  <c r="H101" i="58"/>
  <c r="D101" i="58"/>
  <c r="I101" i="58"/>
  <c r="G101" i="58"/>
  <c r="E101" i="58"/>
  <c r="H105" i="58"/>
  <c r="D105" i="58"/>
  <c r="I105" i="58"/>
  <c r="G105" i="58"/>
  <c r="E105" i="58"/>
  <c r="H109" i="58"/>
  <c r="D109" i="58"/>
  <c r="I109" i="58"/>
  <c r="G109" i="58"/>
  <c r="E109" i="58"/>
  <c r="H113" i="58"/>
  <c r="D113" i="58"/>
  <c r="I113" i="58"/>
  <c r="G113" i="58"/>
  <c r="E113" i="58"/>
  <c r="H117" i="58"/>
  <c r="D117" i="58"/>
  <c r="I117" i="58"/>
  <c r="G117" i="58"/>
  <c r="E117" i="58"/>
  <c r="H121" i="58"/>
  <c r="D121" i="58"/>
  <c r="I121" i="58"/>
  <c r="G121" i="58"/>
  <c r="E121" i="58"/>
  <c r="H125" i="58"/>
  <c r="D125" i="58"/>
  <c r="I125" i="58"/>
  <c r="G125" i="58"/>
  <c r="E125" i="58"/>
  <c r="H129" i="58"/>
  <c r="D129" i="58"/>
  <c r="E129" i="58"/>
  <c r="I129" i="58"/>
  <c r="G129" i="58"/>
  <c r="H133" i="58"/>
  <c r="D133" i="58"/>
  <c r="E133" i="58"/>
  <c r="I133" i="58"/>
  <c r="G133" i="58"/>
  <c r="H137" i="58"/>
  <c r="D137" i="58"/>
  <c r="E137" i="58"/>
  <c r="I137" i="58"/>
  <c r="G137" i="58"/>
  <c r="H141" i="58"/>
  <c r="D141" i="58"/>
  <c r="E141" i="58"/>
  <c r="I141" i="58"/>
  <c r="G141" i="58"/>
  <c r="H145" i="58"/>
  <c r="D145" i="58"/>
  <c r="E145" i="58"/>
  <c r="I145" i="58"/>
  <c r="G145" i="58"/>
  <c r="H149" i="58"/>
  <c r="D149" i="58"/>
  <c r="E149" i="58"/>
  <c r="I149" i="58"/>
  <c r="G149" i="58"/>
  <c r="H153" i="58"/>
  <c r="D153" i="58"/>
  <c r="E153" i="58"/>
  <c r="I153" i="58"/>
  <c r="G153" i="58"/>
  <c r="H157" i="58"/>
  <c r="D157" i="58"/>
  <c r="E157" i="58"/>
  <c r="I157" i="58"/>
  <c r="G157" i="58"/>
  <c r="H161" i="58"/>
  <c r="D161" i="58"/>
  <c r="E161" i="58"/>
  <c r="I161" i="58"/>
  <c r="G161" i="58"/>
  <c r="H165" i="58"/>
  <c r="D165" i="58"/>
  <c r="E165" i="58"/>
  <c r="I165" i="58"/>
  <c r="G165" i="58"/>
  <c r="H169" i="58"/>
  <c r="D169" i="58"/>
  <c r="E169" i="58"/>
  <c r="I169" i="58"/>
  <c r="G169" i="58"/>
  <c r="H173" i="58"/>
  <c r="D173" i="58"/>
  <c r="E173" i="58"/>
  <c r="I173" i="58"/>
  <c r="G173" i="58"/>
  <c r="H177" i="58"/>
  <c r="D177" i="58"/>
  <c r="E177" i="58"/>
  <c r="I177" i="58"/>
  <c r="G177" i="58"/>
  <c r="H181" i="58"/>
  <c r="D181" i="58"/>
  <c r="E181" i="58"/>
  <c r="I181" i="58"/>
  <c r="G181" i="58"/>
  <c r="H185" i="58"/>
  <c r="D185" i="58"/>
  <c r="E185" i="58"/>
  <c r="I185" i="58"/>
  <c r="G185" i="58"/>
  <c r="H189" i="58"/>
  <c r="D189" i="58"/>
  <c r="E189" i="58"/>
  <c r="I189" i="58"/>
  <c r="G189" i="58"/>
  <c r="H193" i="58"/>
  <c r="D193" i="58"/>
  <c r="I193" i="58"/>
  <c r="E193" i="58"/>
  <c r="G193" i="58"/>
  <c r="H197" i="58"/>
  <c r="D197" i="58"/>
  <c r="I197" i="58"/>
  <c r="E197" i="58"/>
  <c r="G197" i="58"/>
  <c r="I201" i="58"/>
  <c r="E201" i="58"/>
  <c r="H201" i="58"/>
  <c r="G201" i="58"/>
  <c r="D201" i="58"/>
  <c r="I205" i="58"/>
  <c r="E205" i="58"/>
  <c r="D205" i="58"/>
  <c r="G205" i="58"/>
  <c r="H205" i="58"/>
  <c r="I209" i="58"/>
  <c r="E209" i="58"/>
  <c r="H209" i="58"/>
  <c r="G209" i="58"/>
  <c r="D209" i="58"/>
  <c r="I213" i="58"/>
  <c r="E213" i="58"/>
  <c r="D213" i="58"/>
  <c r="G213" i="58"/>
  <c r="H213" i="58"/>
  <c r="I217" i="58"/>
  <c r="E217" i="58"/>
  <c r="H217" i="58"/>
  <c r="G217" i="58"/>
  <c r="D217" i="58"/>
  <c r="I221" i="58"/>
  <c r="E221" i="58"/>
  <c r="D221" i="58"/>
  <c r="G221" i="58"/>
  <c r="H221" i="58"/>
  <c r="I225" i="58"/>
  <c r="E225" i="58"/>
  <c r="H225" i="58"/>
  <c r="G225" i="58"/>
  <c r="D225" i="58"/>
  <c r="I229" i="58"/>
  <c r="E229" i="58"/>
  <c r="D229" i="58"/>
  <c r="G229" i="58"/>
  <c r="H229" i="58"/>
  <c r="I233" i="58"/>
  <c r="E233" i="58"/>
  <c r="H233" i="58"/>
  <c r="G233" i="58"/>
  <c r="D233" i="58"/>
  <c r="I237" i="58"/>
  <c r="E237" i="58"/>
  <c r="D237" i="58"/>
  <c r="G237" i="58"/>
  <c r="H237" i="58"/>
  <c r="I241" i="58"/>
  <c r="E241" i="58"/>
  <c r="H241" i="58"/>
  <c r="G241" i="58"/>
  <c r="D241" i="58"/>
  <c r="I245" i="58"/>
  <c r="E245" i="58"/>
  <c r="D245" i="58"/>
  <c r="G245" i="58"/>
  <c r="H245" i="58"/>
  <c r="I249" i="58"/>
  <c r="E249" i="58"/>
  <c r="H249" i="58"/>
  <c r="G249" i="58"/>
  <c r="D249" i="58"/>
  <c r="H10" i="58"/>
  <c r="D10" i="58"/>
  <c r="I10" i="58"/>
  <c r="G10" i="58"/>
  <c r="E10" i="58"/>
  <c r="H14" i="58"/>
  <c r="D14" i="58"/>
  <c r="G14" i="58"/>
  <c r="E14" i="58"/>
  <c r="H18" i="58"/>
  <c r="D18" i="58"/>
  <c r="I18" i="58"/>
  <c r="G18" i="58"/>
  <c r="E18" i="58"/>
  <c r="H22" i="58"/>
  <c r="D22" i="58"/>
  <c r="G22" i="58"/>
  <c r="E22" i="58"/>
  <c r="H26" i="58"/>
  <c r="D26" i="58"/>
  <c r="G26" i="58"/>
  <c r="E26" i="58"/>
  <c r="H30" i="58"/>
  <c r="D30" i="58"/>
  <c r="G30" i="58"/>
  <c r="E30" i="58"/>
  <c r="H34" i="58"/>
  <c r="D34" i="58"/>
  <c r="G34" i="58"/>
  <c r="E34" i="58"/>
  <c r="H38" i="58"/>
  <c r="D38" i="58"/>
  <c r="G38" i="58"/>
  <c r="E38" i="58"/>
  <c r="H42" i="58"/>
  <c r="D42" i="58"/>
  <c r="I42" i="58"/>
  <c r="G42" i="58"/>
  <c r="E42" i="58"/>
  <c r="H46" i="58"/>
  <c r="D46" i="58"/>
  <c r="I46" i="58"/>
  <c r="G46" i="58"/>
  <c r="E46" i="58"/>
  <c r="H50" i="58"/>
  <c r="D50" i="58"/>
  <c r="G50" i="58"/>
  <c r="E50" i="58"/>
  <c r="H54" i="58"/>
  <c r="D54" i="58"/>
  <c r="G54" i="58"/>
  <c r="E54" i="58"/>
  <c r="H58" i="58"/>
  <c r="D58" i="58"/>
  <c r="G58" i="58"/>
  <c r="E58" i="58"/>
  <c r="H62" i="58"/>
  <c r="D62" i="58"/>
  <c r="G62" i="58"/>
  <c r="E62" i="58"/>
  <c r="H66" i="58"/>
  <c r="D66" i="58"/>
  <c r="G66" i="58"/>
  <c r="E66" i="58"/>
  <c r="H70" i="58"/>
  <c r="D70" i="58"/>
  <c r="I70" i="58"/>
  <c r="G70" i="58"/>
  <c r="E70" i="58"/>
  <c r="H74" i="58"/>
  <c r="D74" i="58"/>
  <c r="I74" i="58"/>
  <c r="G74" i="58"/>
  <c r="E74" i="58"/>
  <c r="H78" i="58"/>
  <c r="D78" i="58"/>
  <c r="I78" i="58"/>
  <c r="G78" i="58"/>
  <c r="E78" i="58"/>
  <c r="H82" i="58"/>
  <c r="D82" i="58"/>
  <c r="I82" i="58"/>
  <c r="G82" i="58"/>
  <c r="E82" i="58"/>
  <c r="H86" i="58"/>
  <c r="D86" i="58"/>
  <c r="I86" i="58"/>
  <c r="G86" i="58"/>
  <c r="E86" i="58"/>
  <c r="H90" i="58"/>
  <c r="I90" i="58"/>
  <c r="G90" i="58"/>
  <c r="D90" i="58"/>
  <c r="E90" i="58"/>
  <c r="H94" i="58"/>
  <c r="D94" i="58"/>
  <c r="I94" i="58"/>
  <c r="G94" i="58"/>
  <c r="E94" i="58"/>
  <c r="H98" i="58"/>
  <c r="D98" i="58"/>
  <c r="I98" i="58"/>
  <c r="G98" i="58"/>
  <c r="E98" i="58"/>
  <c r="H102" i="58"/>
  <c r="D102" i="58"/>
  <c r="I102" i="58"/>
  <c r="G102" i="58"/>
  <c r="E102" i="58"/>
  <c r="H106" i="58"/>
  <c r="D106" i="58"/>
  <c r="I106" i="58"/>
  <c r="G106" i="58"/>
  <c r="E106" i="58"/>
  <c r="H110" i="58"/>
  <c r="D110" i="58"/>
  <c r="I110" i="58"/>
  <c r="G110" i="58"/>
  <c r="E110" i="58"/>
  <c r="H114" i="58"/>
  <c r="D114" i="58"/>
  <c r="I114" i="58"/>
  <c r="G114" i="58"/>
  <c r="E114" i="58"/>
  <c r="H118" i="58"/>
  <c r="D118" i="58"/>
  <c r="I118" i="58"/>
  <c r="G118" i="58"/>
  <c r="E118" i="58"/>
  <c r="H122" i="58"/>
  <c r="D122" i="58"/>
  <c r="I122" i="58"/>
  <c r="G122" i="58"/>
  <c r="E122" i="58"/>
  <c r="H126" i="58"/>
  <c r="D126" i="58"/>
  <c r="I126" i="58"/>
  <c r="G126" i="58"/>
  <c r="E126" i="58"/>
  <c r="H130" i="58"/>
  <c r="D130" i="58"/>
  <c r="I130" i="58"/>
  <c r="G130" i="58"/>
  <c r="E130" i="58"/>
  <c r="H134" i="58"/>
  <c r="D134" i="58"/>
  <c r="I134" i="58"/>
  <c r="G134" i="58"/>
  <c r="E134" i="58"/>
  <c r="H138" i="58"/>
  <c r="D138" i="58"/>
  <c r="I138" i="58"/>
  <c r="G138" i="58"/>
  <c r="E138" i="58"/>
  <c r="H142" i="58"/>
  <c r="D142" i="58"/>
  <c r="I142" i="58"/>
  <c r="G142" i="58"/>
  <c r="E142" i="58"/>
  <c r="H146" i="58"/>
  <c r="D146" i="58"/>
  <c r="I146" i="58"/>
  <c r="G146" i="58"/>
  <c r="E146" i="58"/>
  <c r="H150" i="58"/>
  <c r="D150" i="58"/>
  <c r="I150" i="58"/>
  <c r="G150" i="58"/>
  <c r="E150" i="58"/>
  <c r="H154" i="58"/>
  <c r="D154" i="58"/>
  <c r="I154" i="58"/>
  <c r="G154" i="58"/>
  <c r="E154" i="58"/>
  <c r="H158" i="58"/>
  <c r="D158" i="58"/>
  <c r="I158" i="58"/>
  <c r="G158" i="58"/>
  <c r="E158" i="58"/>
  <c r="H162" i="58"/>
  <c r="D162" i="58"/>
  <c r="I162" i="58"/>
  <c r="G162" i="58"/>
  <c r="E162" i="58"/>
  <c r="H166" i="58"/>
  <c r="D166" i="58"/>
  <c r="I166" i="58"/>
  <c r="G166" i="58"/>
  <c r="E166" i="58"/>
  <c r="H170" i="58"/>
  <c r="D170" i="58"/>
  <c r="I170" i="58"/>
  <c r="G170" i="58"/>
  <c r="E170" i="58"/>
  <c r="H174" i="58"/>
  <c r="D174" i="58"/>
  <c r="I174" i="58"/>
  <c r="G174" i="58"/>
  <c r="E174" i="58"/>
  <c r="H178" i="58"/>
  <c r="D178" i="58"/>
  <c r="I178" i="58"/>
  <c r="G178" i="58"/>
  <c r="E178" i="58"/>
  <c r="H182" i="58"/>
  <c r="D182" i="58"/>
  <c r="I182" i="58"/>
  <c r="G182" i="58"/>
  <c r="E182" i="58"/>
  <c r="H186" i="58"/>
  <c r="D186" i="58"/>
  <c r="I186" i="58"/>
  <c r="G186" i="58"/>
  <c r="E186" i="58"/>
  <c r="H190" i="58"/>
  <c r="D190" i="58"/>
  <c r="I190" i="58"/>
  <c r="G190" i="58"/>
  <c r="E190" i="58"/>
  <c r="H194" i="58"/>
  <c r="D194" i="58"/>
  <c r="I194" i="58"/>
  <c r="G194" i="58"/>
  <c r="E194" i="58"/>
  <c r="I198" i="58"/>
  <c r="G198" i="58"/>
  <c r="E198" i="58"/>
  <c r="H198" i="58"/>
  <c r="D198" i="58"/>
  <c r="H202" i="58"/>
  <c r="D202" i="58"/>
  <c r="I202" i="58"/>
  <c r="G202" i="58"/>
  <c r="E202" i="58"/>
  <c r="I206" i="58"/>
  <c r="G206" i="58"/>
  <c r="E206" i="58"/>
  <c r="H206" i="58"/>
  <c r="D206" i="58"/>
  <c r="I210" i="58"/>
  <c r="G210" i="58"/>
  <c r="E210" i="58"/>
  <c r="H210" i="58"/>
  <c r="D210" i="58"/>
  <c r="H214" i="58"/>
  <c r="D214" i="58"/>
  <c r="I214" i="58"/>
  <c r="G214" i="58"/>
  <c r="E214" i="58"/>
  <c r="I218" i="58"/>
  <c r="G218" i="58"/>
  <c r="E218" i="58"/>
  <c r="H218" i="58"/>
  <c r="D218" i="58"/>
  <c r="H222" i="58"/>
  <c r="D222" i="58"/>
  <c r="I222" i="58"/>
  <c r="G222" i="58"/>
  <c r="E222" i="58"/>
  <c r="H226" i="58"/>
  <c r="D226" i="58"/>
  <c r="I226" i="58"/>
  <c r="G226" i="58"/>
  <c r="E226" i="58"/>
  <c r="I230" i="58"/>
  <c r="G230" i="58"/>
  <c r="E230" i="58"/>
  <c r="H230" i="58"/>
  <c r="D230" i="58"/>
  <c r="H234" i="58"/>
  <c r="D234" i="58"/>
  <c r="I234" i="58"/>
  <c r="G234" i="58"/>
  <c r="E234" i="58"/>
  <c r="I238" i="58"/>
  <c r="G238" i="58"/>
  <c r="E238" i="58"/>
  <c r="H238" i="58"/>
  <c r="D238" i="58"/>
  <c r="I242" i="58"/>
  <c r="G242" i="58"/>
  <c r="E242" i="58"/>
  <c r="H242" i="58"/>
  <c r="D242" i="58"/>
  <c r="H246" i="58"/>
  <c r="D246" i="58"/>
  <c r="I246" i="58"/>
  <c r="G246" i="58"/>
  <c r="E246" i="58"/>
  <c r="I250" i="58"/>
  <c r="G250" i="58"/>
  <c r="E250" i="58"/>
  <c r="H250" i="58"/>
  <c r="D250" i="58"/>
  <c r="H254" i="58"/>
  <c r="D254" i="58"/>
  <c r="I254" i="58"/>
  <c r="G254" i="58"/>
  <c r="E254" i="58"/>
  <c r="H258" i="58"/>
  <c r="D258" i="58"/>
  <c r="I258" i="58"/>
  <c r="G258" i="58"/>
  <c r="E258" i="58"/>
  <c r="I262" i="58"/>
  <c r="G262" i="58"/>
  <c r="E262" i="58"/>
  <c r="H262" i="58"/>
  <c r="D262" i="58"/>
  <c r="H266" i="58"/>
  <c r="D266" i="58"/>
  <c r="I266" i="58"/>
  <c r="G266" i="58"/>
  <c r="E266" i="58"/>
  <c r="I270" i="58"/>
  <c r="G270" i="58"/>
  <c r="E270" i="58"/>
  <c r="H270" i="58"/>
  <c r="D270" i="58"/>
  <c r="I274" i="58"/>
  <c r="G274" i="58"/>
  <c r="E274" i="58"/>
  <c r="H274" i="58"/>
  <c r="D274" i="58"/>
  <c r="H278" i="58"/>
  <c r="D278" i="58"/>
  <c r="I278" i="58"/>
  <c r="G278" i="58"/>
  <c r="E278" i="58"/>
  <c r="I282" i="58"/>
  <c r="G282" i="58"/>
  <c r="E282" i="58"/>
  <c r="H282" i="58"/>
  <c r="D282" i="58"/>
  <c r="H286" i="58"/>
  <c r="D286" i="58"/>
  <c r="I286" i="58"/>
  <c r="G286" i="58"/>
  <c r="E286" i="58"/>
  <c r="H290" i="58"/>
  <c r="D290" i="58"/>
  <c r="I290" i="58"/>
  <c r="G290" i="58"/>
  <c r="E290" i="58"/>
  <c r="I294" i="58"/>
  <c r="G294" i="58"/>
  <c r="E294" i="58"/>
  <c r="H294" i="58"/>
  <c r="D294" i="58"/>
  <c r="H298" i="58"/>
  <c r="D298" i="58"/>
  <c r="I298" i="58"/>
  <c r="G298" i="58"/>
  <c r="E298" i="58"/>
  <c r="I302" i="58"/>
  <c r="G302" i="58"/>
  <c r="E302" i="58"/>
  <c r="H302" i="58"/>
  <c r="D302" i="58"/>
  <c r="I306" i="58"/>
  <c r="G306" i="58"/>
  <c r="E306" i="58"/>
  <c r="H306" i="58"/>
  <c r="D306" i="58"/>
  <c r="H310" i="58"/>
  <c r="D310" i="58"/>
  <c r="I310" i="58"/>
  <c r="G310" i="58"/>
  <c r="E310" i="58"/>
  <c r="I314" i="58"/>
  <c r="G314" i="58"/>
  <c r="E314" i="58"/>
  <c r="H314" i="58"/>
  <c r="D314" i="58"/>
  <c r="H318" i="58"/>
  <c r="D318" i="58"/>
  <c r="I318" i="58"/>
  <c r="G318" i="58"/>
  <c r="E318" i="58"/>
  <c r="H322" i="58"/>
  <c r="D322" i="58"/>
  <c r="I322" i="58"/>
  <c r="G322" i="58"/>
  <c r="E322" i="58"/>
  <c r="I326" i="58"/>
  <c r="G326" i="58"/>
  <c r="E326" i="58"/>
  <c r="H326" i="58"/>
  <c r="D326" i="58"/>
  <c r="H330" i="58"/>
  <c r="D330" i="58"/>
  <c r="I330" i="58"/>
  <c r="G330" i="58"/>
  <c r="E330" i="58"/>
  <c r="I334" i="58"/>
  <c r="G334" i="58"/>
  <c r="E334" i="58"/>
  <c r="H334" i="58"/>
  <c r="D334" i="58"/>
  <c r="D339" i="58"/>
  <c r="H339" i="58"/>
  <c r="G339" i="58"/>
  <c r="I339" i="58"/>
  <c r="E339" i="58"/>
  <c r="H347" i="58"/>
  <c r="G347" i="58"/>
  <c r="D347" i="58"/>
  <c r="I347" i="58"/>
  <c r="E347" i="58"/>
  <c r="D355" i="58"/>
  <c r="H355" i="58"/>
  <c r="G355" i="58"/>
  <c r="I355" i="58"/>
  <c r="E355" i="58"/>
  <c r="H363" i="58"/>
  <c r="D363" i="58"/>
  <c r="G363" i="58"/>
  <c r="I363" i="58"/>
  <c r="E363" i="58"/>
  <c r="G371" i="58"/>
  <c r="H371" i="58"/>
  <c r="I371" i="58"/>
  <c r="E371" i="58"/>
  <c r="D371" i="58"/>
  <c r="G379" i="58"/>
  <c r="H379" i="58"/>
  <c r="I379" i="58"/>
  <c r="E379" i="58"/>
  <c r="D379" i="58"/>
  <c r="G387" i="58"/>
  <c r="H387" i="58"/>
  <c r="I387" i="58"/>
  <c r="E387" i="58"/>
  <c r="D387" i="58"/>
  <c r="G395" i="58"/>
  <c r="H395" i="58"/>
  <c r="I395" i="58"/>
  <c r="E395" i="58"/>
  <c r="D395" i="58"/>
  <c r="G403" i="58"/>
  <c r="H403" i="58"/>
  <c r="I403" i="58"/>
  <c r="E403" i="58"/>
  <c r="D403" i="58"/>
  <c r="G411" i="58"/>
  <c r="H411" i="58"/>
  <c r="I411" i="58"/>
  <c r="E411" i="58"/>
  <c r="D411" i="58"/>
  <c r="G419" i="58"/>
  <c r="H419" i="58"/>
  <c r="I419" i="58"/>
  <c r="E419" i="58"/>
  <c r="D419" i="58"/>
  <c r="G427" i="58"/>
  <c r="H427" i="58"/>
  <c r="I427" i="58"/>
  <c r="E427" i="58"/>
  <c r="D427" i="58"/>
  <c r="G435" i="58"/>
  <c r="H435" i="58"/>
  <c r="I435" i="58"/>
  <c r="E435" i="58"/>
  <c r="D435" i="58"/>
  <c r="G443" i="58"/>
  <c r="H443" i="58"/>
  <c r="I443" i="58"/>
  <c r="E443" i="58"/>
  <c r="D443" i="58"/>
  <c r="H451" i="58"/>
  <c r="D451" i="58"/>
  <c r="E451" i="58"/>
  <c r="I451" i="58"/>
  <c r="G451" i="58"/>
  <c r="I459" i="58"/>
  <c r="G459" i="58"/>
  <c r="H459" i="58"/>
  <c r="D459" i="58"/>
  <c r="E459" i="58"/>
  <c r="H467" i="58"/>
  <c r="D467" i="58"/>
  <c r="E467" i="58"/>
  <c r="I467" i="58"/>
  <c r="G467" i="58"/>
  <c r="I475" i="58"/>
  <c r="G475" i="58"/>
  <c r="H475" i="58"/>
  <c r="D475" i="58"/>
  <c r="E475" i="58"/>
  <c r="H483" i="58"/>
  <c r="D483" i="58"/>
  <c r="E483" i="58"/>
  <c r="I483" i="58"/>
  <c r="G483" i="58"/>
  <c r="I491" i="58"/>
  <c r="G491" i="58"/>
  <c r="H491" i="58"/>
  <c r="D491" i="58"/>
  <c r="E491" i="58"/>
  <c r="I499" i="58"/>
  <c r="G499" i="58"/>
  <c r="H499" i="58"/>
  <c r="D499" i="58"/>
  <c r="E499" i="58"/>
  <c r="H251" i="58"/>
  <c r="G251" i="58"/>
  <c r="D251" i="58"/>
  <c r="I251" i="58"/>
  <c r="E251" i="58"/>
  <c r="D255" i="58"/>
  <c r="H255" i="58"/>
  <c r="G255" i="58"/>
  <c r="I255" i="58"/>
  <c r="E255" i="58"/>
  <c r="D259" i="58"/>
  <c r="H259" i="58"/>
  <c r="G259" i="58"/>
  <c r="I259" i="58"/>
  <c r="E259" i="58"/>
  <c r="H263" i="58"/>
  <c r="D263" i="58"/>
  <c r="G263" i="58"/>
  <c r="I263" i="58"/>
  <c r="E263" i="58"/>
  <c r="H267" i="58"/>
  <c r="D267" i="58"/>
  <c r="G267" i="58"/>
  <c r="I267" i="58"/>
  <c r="E267" i="58"/>
  <c r="D271" i="58"/>
  <c r="G271" i="58"/>
  <c r="H271" i="58"/>
  <c r="I271" i="58"/>
  <c r="E271" i="58"/>
  <c r="D275" i="58"/>
  <c r="H275" i="58"/>
  <c r="G275" i="58"/>
  <c r="I275" i="58"/>
  <c r="E275" i="58"/>
  <c r="H279" i="58"/>
  <c r="D279" i="58"/>
  <c r="G279" i="58"/>
  <c r="I279" i="58"/>
  <c r="E279" i="58"/>
  <c r="H283" i="58"/>
  <c r="G283" i="58"/>
  <c r="D283" i="58"/>
  <c r="I283" i="58"/>
  <c r="E283" i="58"/>
  <c r="D287" i="58"/>
  <c r="H287" i="58"/>
  <c r="G287" i="58"/>
  <c r="I287" i="58"/>
  <c r="E287" i="58"/>
  <c r="D291" i="58"/>
  <c r="H291" i="58"/>
  <c r="G291" i="58"/>
  <c r="I291" i="58"/>
  <c r="E291" i="58"/>
  <c r="H295" i="58"/>
  <c r="D295" i="58"/>
  <c r="G295" i="58"/>
  <c r="I295" i="58"/>
  <c r="E295" i="58"/>
  <c r="H299" i="58"/>
  <c r="D299" i="58"/>
  <c r="G299" i="58"/>
  <c r="I299" i="58"/>
  <c r="E299" i="58"/>
  <c r="D303" i="58"/>
  <c r="G303" i="58"/>
  <c r="H303" i="58"/>
  <c r="I303" i="58"/>
  <c r="E303" i="58"/>
  <c r="D307" i="58"/>
  <c r="H307" i="58"/>
  <c r="G307" i="58"/>
  <c r="I307" i="58"/>
  <c r="E307" i="58"/>
  <c r="H311" i="58"/>
  <c r="D311" i="58"/>
  <c r="G311" i="58"/>
  <c r="I311" i="58"/>
  <c r="E311" i="58"/>
  <c r="H315" i="58"/>
  <c r="G315" i="58"/>
  <c r="D315" i="58"/>
  <c r="I315" i="58"/>
  <c r="E315" i="58"/>
  <c r="D319" i="58"/>
  <c r="H319" i="58"/>
  <c r="G319" i="58"/>
  <c r="I319" i="58"/>
  <c r="E319" i="58"/>
  <c r="D323" i="58"/>
  <c r="H323" i="58"/>
  <c r="G323" i="58"/>
  <c r="I323" i="58"/>
  <c r="E323" i="58"/>
  <c r="H327" i="58"/>
  <c r="D327" i="58"/>
  <c r="G327" i="58"/>
  <c r="I327" i="58"/>
  <c r="E327" i="58"/>
  <c r="H331" i="58"/>
  <c r="D331" i="58"/>
  <c r="G331" i="58"/>
  <c r="I331" i="58"/>
  <c r="E331" i="58"/>
  <c r="D335" i="58"/>
  <c r="G335" i="58"/>
  <c r="H335" i="58"/>
  <c r="I335" i="58"/>
  <c r="E335" i="58"/>
  <c r="I341" i="58"/>
  <c r="E341" i="58"/>
  <c r="D341" i="58"/>
  <c r="G341" i="58"/>
  <c r="H341" i="58"/>
  <c r="I349" i="58"/>
  <c r="E349" i="58"/>
  <c r="D349" i="58"/>
  <c r="G349" i="58"/>
  <c r="H349" i="58"/>
  <c r="I357" i="58"/>
  <c r="E357" i="58"/>
  <c r="D357" i="58"/>
  <c r="G357" i="58"/>
  <c r="H357" i="58"/>
  <c r="H365" i="58"/>
  <c r="G365" i="58"/>
  <c r="D365" i="58"/>
  <c r="I365" i="58"/>
  <c r="E365" i="58"/>
  <c r="H373" i="58"/>
  <c r="G373" i="58"/>
  <c r="I373" i="58"/>
  <c r="E373" i="58"/>
  <c r="D373" i="58"/>
  <c r="H381" i="58"/>
  <c r="G381" i="58"/>
  <c r="D381" i="58"/>
  <c r="I381" i="58"/>
  <c r="E381" i="58"/>
  <c r="H389" i="58"/>
  <c r="G389" i="58"/>
  <c r="I389" i="58"/>
  <c r="E389" i="58"/>
  <c r="D389" i="58"/>
  <c r="H397" i="58"/>
  <c r="G397" i="58"/>
  <c r="D397" i="58"/>
  <c r="I397" i="58"/>
  <c r="E397" i="58"/>
  <c r="H405" i="58"/>
  <c r="G405" i="58"/>
  <c r="I405" i="58"/>
  <c r="E405" i="58"/>
  <c r="D405" i="58"/>
  <c r="G413" i="58"/>
  <c r="D413" i="58"/>
  <c r="H413" i="58"/>
  <c r="I413" i="58"/>
  <c r="E413" i="58"/>
  <c r="H421" i="58"/>
  <c r="G421" i="58"/>
  <c r="I421" i="58"/>
  <c r="E421" i="58"/>
  <c r="D421" i="58"/>
  <c r="H429" i="58"/>
  <c r="G429" i="58"/>
  <c r="D429" i="58"/>
  <c r="I429" i="58"/>
  <c r="E429" i="58"/>
  <c r="H437" i="58"/>
  <c r="G437" i="58"/>
  <c r="I437" i="58"/>
  <c r="E437" i="58"/>
  <c r="D437" i="58"/>
  <c r="H445" i="58"/>
  <c r="G445" i="58"/>
  <c r="D445" i="58"/>
  <c r="I445" i="58"/>
  <c r="E445" i="58"/>
  <c r="E453" i="58"/>
  <c r="G453" i="58"/>
  <c r="H453" i="58"/>
  <c r="D453" i="58"/>
  <c r="I453" i="58"/>
  <c r="H461" i="58"/>
  <c r="D461" i="58"/>
  <c r="I461" i="58"/>
  <c r="E461" i="58"/>
  <c r="G461" i="58"/>
  <c r="E469" i="58"/>
  <c r="G469" i="58"/>
  <c r="H469" i="58"/>
  <c r="D469" i="58"/>
  <c r="I469" i="58"/>
  <c r="H477" i="58"/>
  <c r="D477" i="58"/>
  <c r="I477" i="58"/>
  <c r="G477" i="58"/>
  <c r="E477" i="58"/>
  <c r="E485" i="58"/>
  <c r="G485" i="58"/>
  <c r="H485" i="58"/>
  <c r="D485" i="58"/>
  <c r="I485" i="58"/>
  <c r="H493" i="58"/>
  <c r="D493" i="58"/>
  <c r="I493" i="58"/>
  <c r="E493" i="58"/>
  <c r="G493" i="58"/>
  <c r="E501" i="58"/>
  <c r="H501" i="58"/>
  <c r="D501" i="58"/>
  <c r="I501" i="58"/>
  <c r="G501" i="58"/>
  <c r="I338" i="58"/>
  <c r="G338" i="58"/>
  <c r="E338" i="58"/>
  <c r="H338" i="58"/>
  <c r="D338" i="58"/>
  <c r="H342" i="58"/>
  <c r="D342" i="58"/>
  <c r="I342" i="58"/>
  <c r="G342" i="58"/>
  <c r="E342" i="58"/>
  <c r="I346" i="58"/>
  <c r="G346" i="58"/>
  <c r="E346" i="58"/>
  <c r="H346" i="58"/>
  <c r="D346" i="58"/>
  <c r="H350" i="58"/>
  <c r="D350" i="58"/>
  <c r="I350" i="58"/>
  <c r="G350" i="58"/>
  <c r="E350" i="58"/>
  <c r="H354" i="58"/>
  <c r="D354" i="58"/>
  <c r="I354" i="58"/>
  <c r="G354" i="58"/>
  <c r="E354" i="58"/>
  <c r="I358" i="58"/>
  <c r="G358" i="58"/>
  <c r="E358" i="58"/>
  <c r="H358" i="58"/>
  <c r="D358" i="58"/>
  <c r="H362" i="58"/>
  <c r="D362" i="58"/>
  <c r="I362" i="58"/>
  <c r="G362" i="58"/>
  <c r="E362" i="58"/>
  <c r="I366" i="58"/>
  <c r="G366" i="58"/>
  <c r="E366" i="58"/>
  <c r="H366" i="58"/>
  <c r="D366" i="58"/>
  <c r="I370" i="58"/>
  <c r="G370" i="58"/>
  <c r="E370" i="58"/>
  <c r="H370" i="58"/>
  <c r="D370" i="58"/>
  <c r="I374" i="58"/>
  <c r="G374" i="58"/>
  <c r="E374" i="58"/>
  <c r="H374" i="58"/>
  <c r="D374" i="58"/>
  <c r="H378" i="58"/>
  <c r="D378" i="58"/>
  <c r="I378" i="58"/>
  <c r="G378" i="58"/>
  <c r="E378" i="58"/>
  <c r="H382" i="58"/>
  <c r="D382" i="58"/>
  <c r="I382" i="58"/>
  <c r="G382" i="58"/>
  <c r="E382" i="58"/>
  <c r="H386" i="58"/>
  <c r="D386" i="58"/>
  <c r="I386" i="58"/>
  <c r="G386" i="58"/>
  <c r="E386" i="58"/>
  <c r="I390" i="58"/>
  <c r="G390" i="58"/>
  <c r="E390" i="58"/>
  <c r="H390" i="58"/>
  <c r="D390" i="58"/>
  <c r="I394" i="58"/>
  <c r="G394" i="58"/>
  <c r="E394" i="58"/>
  <c r="H394" i="58"/>
  <c r="D394" i="58"/>
  <c r="H398" i="58"/>
  <c r="D398" i="58"/>
  <c r="I398" i="58"/>
  <c r="G398" i="58"/>
  <c r="E398" i="58"/>
  <c r="H402" i="58"/>
  <c r="D402" i="58"/>
  <c r="I402" i="58"/>
  <c r="G402" i="58"/>
  <c r="E402" i="58"/>
  <c r="H406" i="58"/>
  <c r="D406" i="58"/>
  <c r="I406" i="58"/>
  <c r="G406" i="58"/>
  <c r="E406" i="58"/>
  <c r="I410" i="58"/>
  <c r="G410" i="58"/>
  <c r="E410" i="58"/>
  <c r="H410" i="58"/>
  <c r="D410" i="58"/>
  <c r="I414" i="58"/>
  <c r="G414" i="58"/>
  <c r="E414" i="58"/>
  <c r="H414" i="58"/>
  <c r="D414" i="58"/>
  <c r="I418" i="58"/>
  <c r="G418" i="58"/>
  <c r="E418" i="58"/>
  <c r="H418" i="58"/>
  <c r="D418" i="58"/>
  <c r="H422" i="58"/>
  <c r="D422" i="58"/>
  <c r="I422" i="58"/>
  <c r="G422" i="58"/>
  <c r="E422" i="58"/>
  <c r="H426" i="58"/>
  <c r="D426" i="58"/>
  <c r="I426" i="58"/>
  <c r="G426" i="58"/>
  <c r="E426" i="58"/>
  <c r="I430" i="58"/>
  <c r="G430" i="58"/>
  <c r="E430" i="58"/>
  <c r="H430" i="58"/>
  <c r="D430" i="58"/>
  <c r="I434" i="58"/>
  <c r="G434" i="58"/>
  <c r="E434" i="58"/>
  <c r="H434" i="58"/>
  <c r="D434" i="58"/>
  <c r="I438" i="58"/>
  <c r="G438" i="58"/>
  <c r="E438" i="58"/>
  <c r="H438" i="58"/>
  <c r="D438" i="58"/>
  <c r="H442" i="58"/>
  <c r="D442" i="58"/>
  <c r="I442" i="58"/>
  <c r="G442" i="58"/>
  <c r="E442" i="58"/>
  <c r="H446" i="58"/>
  <c r="D446" i="58"/>
  <c r="I446" i="58"/>
  <c r="G446" i="58"/>
  <c r="E446" i="58"/>
  <c r="H450" i="58"/>
  <c r="D450" i="58"/>
  <c r="I450" i="58"/>
  <c r="G450" i="58"/>
  <c r="E450" i="58"/>
  <c r="I454" i="58"/>
  <c r="G454" i="58"/>
  <c r="E454" i="58"/>
  <c r="H454" i="58"/>
  <c r="D454" i="58"/>
  <c r="I458" i="58"/>
  <c r="G458" i="58"/>
  <c r="E458" i="58"/>
  <c r="H458" i="58"/>
  <c r="D458" i="58"/>
  <c r="H462" i="58"/>
  <c r="D462" i="58"/>
  <c r="I462" i="58"/>
  <c r="G462" i="58"/>
  <c r="E462" i="58"/>
  <c r="H466" i="58"/>
  <c r="D466" i="58"/>
  <c r="I466" i="58"/>
  <c r="G466" i="58"/>
  <c r="E466" i="58"/>
  <c r="H470" i="58"/>
  <c r="D470" i="58"/>
  <c r="I470" i="58"/>
  <c r="G470" i="58"/>
  <c r="E470" i="58"/>
  <c r="I474" i="58"/>
  <c r="G474" i="58"/>
  <c r="E474" i="58"/>
  <c r="H474" i="58"/>
  <c r="D474" i="58"/>
  <c r="I478" i="58"/>
  <c r="G478" i="58"/>
  <c r="E478" i="58"/>
  <c r="H478" i="58"/>
  <c r="D478" i="58"/>
  <c r="I482" i="58"/>
  <c r="G482" i="58"/>
  <c r="E482" i="58"/>
  <c r="H482" i="58"/>
  <c r="D482" i="58"/>
  <c r="I486" i="58"/>
  <c r="G486" i="58"/>
  <c r="E486" i="58"/>
  <c r="H486" i="58"/>
  <c r="D486" i="58"/>
  <c r="I490" i="58"/>
  <c r="G490" i="58"/>
  <c r="E490" i="58"/>
  <c r="H490" i="58"/>
  <c r="D490" i="58"/>
  <c r="I494" i="58"/>
  <c r="G494" i="58"/>
  <c r="E494" i="58"/>
  <c r="H494" i="58"/>
  <c r="D494" i="58"/>
  <c r="H498" i="58"/>
  <c r="D498" i="58"/>
  <c r="I498" i="58"/>
  <c r="G498" i="58"/>
  <c r="E498" i="58"/>
  <c r="H502" i="58"/>
  <c r="D502" i="58"/>
  <c r="I502" i="58"/>
  <c r="G502" i="58"/>
  <c r="E502" i="58"/>
  <c r="H506" i="58"/>
  <c r="D506" i="58"/>
  <c r="I506" i="58"/>
  <c r="G506" i="58"/>
  <c r="E506" i="58"/>
  <c r="H79" i="35"/>
  <c r="F79" i="35"/>
  <c r="D79" i="35"/>
  <c r="I79" i="35"/>
  <c r="G79" i="35"/>
  <c r="E79" i="35"/>
  <c r="I394" i="35"/>
  <c r="G394" i="35"/>
  <c r="E394" i="35"/>
  <c r="H394" i="35"/>
  <c r="F394" i="35"/>
  <c r="D394" i="35"/>
  <c r="I379" i="35"/>
  <c r="G379" i="35"/>
  <c r="E379" i="35"/>
  <c r="H379" i="35"/>
  <c r="F379" i="35"/>
  <c r="D379" i="35"/>
  <c r="H141" i="35"/>
  <c r="F141" i="35"/>
  <c r="D141" i="35"/>
  <c r="I141" i="35"/>
  <c r="G141" i="35"/>
  <c r="E141" i="35"/>
  <c r="I288" i="35"/>
  <c r="G288" i="35"/>
  <c r="E288" i="35"/>
  <c r="H288" i="35"/>
  <c r="F288" i="35"/>
  <c r="D288" i="35"/>
  <c r="H151" i="35"/>
  <c r="F151" i="35"/>
  <c r="D151" i="35"/>
  <c r="I151" i="35"/>
  <c r="G151" i="35"/>
  <c r="E151" i="35"/>
  <c r="I272" i="35"/>
  <c r="G272" i="35"/>
  <c r="E272" i="35"/>
  <c r="H272" i="35"/>
  <c r="F272" i="35"/>
  <c r="D272" i="35"/>
  <c r="I212" i="35"/>
  <c r="G212" i="35"/>
  <c r="E212" i="35"/>
  <c r="H212" i="35"/>
  <c r="F212" i="35"/>
  <c r="D212" i="35"/>
  <c r="I486" i="35"/>
  <c r="G486" i="35"/>
  <c r="E486" i="35"/>
  <c r="H486" i="35"/>
  <c r="D486" i="35"/>
  <c r="F486" i="35"/>
  <c r="I309" i="35"/>
  <c r="G309" i="35"/>
  <c r="E309" i="35"/>
  <c r="H309" i="35"/>
  <c r="F309" i="35"/>
  <c r="D309" i="35"/>
  <c r="H61" i="35"/>
  <c r="F61" i="35"/>
  <c r="D61" i="35"/>
  <c r="G61" i="35"/>
  <c r="E61" i="35"/>
  <c r="I457" i="35"/>
  <c r="G457" i="35"/>
  <c r="E457" i="35"/>
  <c r="H457" i="35"/>
  <c r="F457" i="35"/>
  <c r="D457" i="35"/>
  <c r="H93" i="35"/>
  <c r="F93" i="35"/>
  <c r="D93" i="35"/>
  <c r="I93" i="35"/>
  <c r="G93" i="35"/>
  <c r="E93" i="35"/>
  <c r="I347" i="35"/>
  <c r="G347" i="35"/>
  <c r="E347" i="35"/>
  <c r="H347" i="35"/>
  <c r="F347" i="35"/>
  <c r="D347" i="35"/>
  <c r="H142" i="35"/>
  <c r="F142" i="35"/>
  <c r="D142" i="35"/>
  <c r="I142" i="35"/>
  <c r="G142" i="35"/>
  <c r="E142" i="35"/>
  <c r="H42" i="35"/>
  <c r="F42" i="35"/>
  <c r="D42" i="35"/>
  <c r="G42" i="35"/>
  <c r="E42" i="35"/>
  <c r="H69" i="35"/>
  <c r="F69" i="35"/>
  <c r="D69" i="35"/>
  <c r="I69" i="35"/>
  <c r="G69" i="35"/>
  <c r="E69" i="35"/>
  <c r="H98" i="35"/>
  <c r="F98" i="35"/>
  <c r="D98" i="35"/>
  <c r="I98" i="35"/>
  <c r="G98" i="35"/>
  <c r="E98" i="35"/>
  <c r="I193" i="35"/>
  <c r="G193" i="35"/>
  <c r="E193" i="35"/>
  <c r="H193" i="35"/>
  <c r="F193" i="35"/>
  <c r="D193" i="35"/>
  <c r="I261" i="35"/>
  <c r="G261" i="35"/>
  <c r="E261" i="35"/>
  <c r="H261" i="35"/>
  <c r="F261" i="35"/>
  <c r="D261" i="35"/>
  <c r="H104" i="35"/>
  <c r="F104" i="35"/>
  <c r="D104" i="35"/>
  <c r="I104" i="35"/>
  <c r="G104" i="35"/>
  <c r="E104" i="35"/>
  <c r="H168" i="35"/>
  <c r="F168" i="35"/>
  <c r="D168" i="35"/>
  <c r="I168" i="35"/>
  <c r="G168" i="35"/>
  <c r="E168" i="35"/>
  <c r="I248" i="35"/>
  <c r="G248" i="35"/>
  <c r="E248" i="35"/>
  <c r="H248" i="35"/>
  <c r="F248" i="35"/>
  <c r="D248" i="35"/>
  <c r="I418" i="35"/>
  <c r="G418" i="35"/>
  <c r="E418" i="35"/>
  <c r="H418" i="35"/>
  <c r="F418" i="35"/>
  <c r="D418" i="35"/>
  <c r="H29" i="35"/>
  <c r="F29" i="35"/>
  <c r="D29" i="35"/>
  <c r="G29" i="35"/>
  <c r="E29" i="35"/>
  <c r="I419" i="35"/>
  <c r="G419" i="35"/>
  <c r="E419" i="35"/>
  <c r="H419" i="35"/>
  <c r="F419" i="35"/>
  <c r="D419" i="35"/>
  <c r="H77" i="35"/>
  <c r="F77" i="35"/>
  <c r="D77" i="35"/>
  <c r="I77" i="35"/>
  <c r="G77" i="35"/>
  <c r="E77" i="35"/>
  <c r="I335" i="35"/>
  <c r="G335" i="35"/>
  <c r="E335" i="35"/>
  <c r="H335" i="35"/>
  <c r="F335" i="35"/>
  <c r="D335" i="35"/>
  <c r="I414" i="35"/>
  <c r="G414" i="35"/>
  <c r="E414" i="35"/>
  <c r="H414" i="35"/>
  <c r="F414" i="35"/>
  <c r="D414" i="35"/>
  <c r="H175" i="35"/>
  <c r="F175" i="35"/>
  <c r="D175" i="35"/>
  <c r="I175" i="35"/>
  <c r="G175" i="35"/>
  <c r="E175" i="35"/>
  <c r="I385" i="35"/>
  <c r="G385" i="35"/>
  <c r="E385" i="35"/>
  <c r="H385" i="35"/>
  <c r="F385" i="35"/>
  <c r="D385" i="35"/>
  <c r="I370" i="35"/>
  <c r="G370" i="35"/>
  <c r="E370" i="35"/>
  <c r="H370" i="35"/>
  <c r="F370" i="35"/>
  <c r="D370" i="35"/>
  <c r="I186" i="35"/>
  <c r="G186" i="35"/>
  <c r="E186" i="35"/>
  <c r="H186" i="35"/>
  <c r="F186" i="35"/>
  <c r="D186" i="35"/>
  <c r="I453" i="35"/>
  <c r="G453" i="35"/>
  <c r="E453" i="35"/>
  <c r="H453" i="35"/>
  <c r="F453" i="35"/>
  <c r="D453" i="35"/>
  <c r="H94" i="35"/>
  <c r="F94" i="35"/>
  <c r="D94" i="35"/>
  <c r="I94" i="35"/>
  <c r="G94" i="35"/>
  <c r="E94" i="35"/>
  <c r="H158" i="35"/>
  <c r="F158" i="35"/>
  <c r="D158" i="35"/>
  <c r="I158" i="35"/>
  <c r="G158" i="35"/>
  <c r="E158" i="35"/>
  <c r="I440" i="35"/>
  <c r="G440" i="35"/>
  <c r="E440" i="35"/>
  <c r="H440" i="35"/>
  <c r="F440" i="35"/>
  <c r="D440" i="35"/>
  <c r="I299" i="35"/>
  <c r="G299" i="35"/>
  <c r="E299" i="35"/>
  <c r="H299" i="35"/>
  <c r="F299" i="35"/>
  <c r="D299" i="35"/>
  <c r="I247" i="35"/>
  <c r="G247" i="35"/>
  <c r="E247" i="35"/>
  <c r="H247" i="35"/>
  <c r="F247" i="35"/>
  <c r="D247" i="35"/>
  <c r="I412" i="35"/>
  <c r="G412" i="35"/>
  <c r="E412" i="35"/>
  <c r="H412" i="35"/>
  <c r="F412" i="35"/>
  <c r="D412" i="35"/>
  <c r="I302" i="35"/>
  <c r="G302" i="35"/>
  <c r="E302" i="35"/>
  <c r="H302" i="35"/>
  <c r="F302" i="35"/>
  <c r="D302" i="35"/>
  <c r="I203" i="35"/>
  <c r="G203" i="35"/>
  <c r="E203" i="35"/>
  <c r="H203" i="35"/>
  <c r="F203" i="35"/>
  <c r="D203" i="35"/>
  <c r="I255" i="35"/>
  <c r="G255" i="35"/>
  <c r="E255" i="35"/>
  <c r="H255" i="35"/>
  <c r="F255" i="35"/>
  <c r="D255" i="35"/>
  <c r="I262" i="35"/>
  <c r="G262" i="35"/>
  <c r="E262" i="35"/>
  <c r="H262" i="35"/>
  <c r="F262" i="35"/>
  <c r="D262" i="35"/>
  <c r="H71" i="35"/>
  <c r="F71" i="35"/>
  <c r="D71" i="35"/>
  <c r="I71" i="35"/>
  <c r="G71" i="35"/>
  <c r="E71" i="35"/>
  <c r="I235" i="35"/>
  <c r="G235" i="35"/>
  <c r="E235" i="35"/>
  <c r="H235" i="35"/>
  <c r="F235" i="35"/>
  <c r="D235" i="35"/>
  <c r="H143" i="35"/>
  <c r="F143" i="35"/>
  <c r="D143" i="35"/>
  <c r="I143" i="35"/>
  <c r="G143" i="35"/>
  <c r="E143" i="35"/>
  <c r="I413" i="35"/>
  <c r="G413" i="35"/>
  <c r="E413" i="35"/>
  <c r="H413" i="35"/>
  <c r="F413" i="35"/>
  <c r="D413" i="35"/>
  <c r="I491" i="35"/>
  <c r="G491" i="35"/>
  <c r="E491" i="35"/>
  <c r="F491" i="35"/>
  <c r="H491" i="35"/>
  <c r="D491" i="35"/>
  <c r="I183" i="35"/>
  <c r="G183" i="35"/>
  <c r="E183" i="35"/>
  <c r="H183" i="35"/>
  <c r="F183" i="35"/>
  <c r="D183" i="35"/>
  <c r="I216" i="35"/>
  <c r="G216" i="35"/>
  <c r="E216" i="35"/>
  <c r="H216" i="35"/>
  <c r="F216" i="35"/>
  <c r="D216" i="35"/>
  <c r="I410" i="35"/>
  <c r="G410" i="35"/>
  <c r="E410" i="35"/>
  <c r="H410" i="35"/>
  <c r="F410" i="35"/>
  <c r="D410" i="35"/>
  <c r="I454" i="35"/>
  <c r="G454" i="35"/>
  <c r="E454" i="35"/>
  <c r="H454" i="35"/>
  <c r="F454" i="35"/>
  <c r="D454" i="35"/>
  <c r="H40" i="35"/>
  <c r="F40" i="35"/>
  <c r="D40" i="35"/>
  <c r="G40" i="35"/>
  <c r="E40" i="35"/>
  <c r="I480" i="35"/>
  <c r="G480" i="35"/>
  <c r="E480" i="35"/>
  <c r="H480" i="35"/>
  <c r="D480" i="35"/>
  <c r="F480" i="35"/>
  <c r="I231" i="35"/>
  <c r="G231" i="35"/>
  <c r="E231" i="35"/>
  <c r="H231" i="35"/>
  <c r="F231" i="35"/>
  <c r="D231" i="35"/>
  <c r="H173" i="35"/>
  <c r="F173" i="35"/>
  <c r="D173" i="35"/>
  <c r="I173" i="35"/>
  <c r="G173" i="35"/>
  <c r="E173" i="35"/>
  <c r="H134" i="35"/>
  <c r="F134" i="35"/>
  <c r="D134" i="35"/>
  <c r="I134" i="35"/>
  <c r="G134" i="35"/>
  <c r="E134" i="35"/>
  <c r="H124" i="35"/>
  <c r="F124" i="35"/>
  <c r="D124" i="35"/>
  <c r="I124" i="35"/>
  <c r="G124" i="35"/>
  <c r="E124" i="35"/>
  <c r="I189" i="35"/>
  <c r="G189" i="35"/>
  <c r="E189" i="35"/>
  <c r="H189" i="35"/>
  <c r="F189" i="35"/>
  <c r="D189" i="35"/>
  <c r="H160" i="35"/>
  <c r="F160" i="35"/>
  <c r="D160" i="35"/>
  <c r="I160" i="35"/>
  <c r="G160" i="35"/>
  <c r="E160" i="35"/>
  <c r="I462" i="35"/>
  <c r="G462" i="35"/>
  <c r="E462" i="35"/>
  <c r="H462" i="35"/>
  <c r="F462" i="35"/>
  <c r="D462" i="35"/>
  <c r="I444" i="35"/>
  <c r="G444" i="35"/>
  <c r="E444" i="35"/>
  <c r="H444" i="35"/>
  <c r="F444" i="35"/>
  <c r="D444" i="35"/>
  <c r="I180" i="35"/>
  <c r="G180" i="35"/>
  <c r="E180" i="35"/>
  <c r="H180" i="35"/>
  <c r="F180" i="35"/>
  <c r="D180" i="35"/>
  <c r="H63" i="35"/>
  <c r="F63" i="35"/>
  <c r="D63" i="35"/>
  <c r="G63" i="35"/>
  <c r="E63" i="35"/>
  <c r="I222" i="35"/>
  <c r="G222" i="35"/>
  <c r="E222" i="35"/>
  <c r="H222" i="35"/>
  <c r="F222" i="35"/>
  <c r="D222" i="35"/>
  <c r="I311" i="35"/>
  <c r="G311" i="35"/>
  <c r="E311" i="35"/>
  <c r="H311" i="35"/>
  <c r="F311" i="35"/>
  <c r="D311" i="35"/>
  <c r="H140" i="35"/>
  <c r="F140" i="35"/>
  <c r="D140" i="35"/>
  <c r="I140" i="35"/>
  <c r="G140" i="35"/>
  <c r="E140" i="35"/>
  <c r="I221" i="35"/>
  <c r="G221" i="35"/>
  <c r="E221" i="35"/>
  <c r="H221" i="35"/>
  <c r="F221" i="35"/>
  <c r="D221" i="35"/>
  <c r="I501" i="35"/>
  <c r="G501" i="35"/>
  <c r="E501" i="35"/>
  <c r="F501" i="35"/>
  <c r="H501" i="35"/>
  <c r="D501" i="35"/>
  <c r="H469" i="35"/>
  <c r="F469" i="35"/>
  <c r="D469" i="35"/>
  <c r="I469" i="35"/>
  <c r="G469" i="35"/>
  <c r="E469" i="35"/>
  <c r="H27" i="35"/>
  <c r="F27" i="35"/>
  <c r="D27" i="35"/>
  <c r="G27" i="35"/>
  <c r="E27" i="35"/>
  <c r="H10" i="35"/>
  <c r="F10" i="35"/>
  <c r="D10" i="35"/>
  <c r="I10" i="35"/>
  <c r="G10" i="35"/>
  <c r="E10" i="35"/>
  <c r="H87" i="35"/>
  <c r="F87" i="35"/>
  <c r="D87" i="35"/>
  <c r="I87" i="35"/>
  <c r="G87" i="35"/>
  <c r="E87" i="35"/>
  <c r="I312" i="35"/>
  <c r="G312" i="35"/>
  <c r="E312" i="35"/>
  <c r="H312" i="35"/>
  <c r="F312" i="35"/>
  <c r="D312" i="35"/>
  <c r="I283" i="35"/>
  <c r="G283" i="35"/>
  <c r="E283" i="35"/>
  <c r="H283" i="35"/>
  <c r="F283" i="35"/>
  <c r="D283" i="35"/>
  <c r="I276" i="35"/>
  <c r="G276" i="35"/>
  <c r="E276" i="35"/>
  <c r="H276" i="35"/>
  <c r="F276" i="35"/>
  <c r="D276" i="35"/>
  <c r="H11" i="35"/>
  <c r="F11" i="35"/>
  <c r="D11" i="35"/>
  <c r="G11" i="35"/>
  <c r="E11" i="35"/>
  <c r="I280" i="35"/>
  <c r="G280" i="35"/>
  <c r="E280" i="35"/>
  <c r="H280" i="35"/>
  <c r="F280" i="35"/>
  <c r="D280" i="35"/>
  <c r="H467" i="35"/>
  <c r="F467" i="35"/>
  <c r="D467" i="35"/>
  <c r="I467" i="35"/>
  <c r="G467" i="35"/>
  <c r="E467" i="35"/>
  <c r="I420" i="35"/>
  <c r="G420" i="35"/>
  <c r="E420" i="35"/>
  <c r="H420" i="35"/>
  <c r="F420" i="35"/>
  <c r="D420" i="35"/>
  <c r="I442" i="35"/>
  <c r="G442" i="35"/>
  <c r="E442" i="35"/>
  <c r="H442" i="35"/>
  <c r="F442" i="35"/>
  <c r="D442" i="35"/>
  <c r="I452" i="35"/>
  <c r="G452" i="35"/>
  <c r="E452" i="35"/>
  <c r="H452" i="35"/>
  <c r="F452" i="35"/>
  <c r="D452" i="35"/>
  <c r="I184" i="35"/>
  <c r="G184" i="35"/>
  <c r="E184" i="35"/>
  <c r="H184" i="35"/>
  <c r="F184" i="35"/>
  <c r="D184" i="35"/>
  <c r="I259" i="35"/>
  <c r="G259" i="35"/>
  <c r="E259" i="35"/>
  <c r="H259" i="35"/>
  <c r="F259" i="35"/>
  <c r="D259" i="35"/>
  <c r="I254" i="35"/>
  <c r="G254" i="35"/>
  <c r="E254" i="35"/>
  <c r="H254" i="35"/>
  <c r="F254" i="35"/>
  <c r="D254" i="35"/>
  <c r="I500" i="35"/>
  <c r="G500" i="35"/>
  <c r="E500" i="35"/>
  <c r="H500" i="35"/>
  <c r="D500" i="35"/>
  <c r="F500" i="35"/>
  <c r="I333" i="35"/>
  <c r="G333" i="35"/>
  <c r="E333" i="35"/>
  <c r="H333" i="35"/>
  <c r="F333" i="35"/>
  <c r="D333" i="35"/>
  <c r="H465" i="35"/>
  <c r="F465" i="35"/>
  <c r="D465" i="35"/>
  <c r="I465" i="35"/>
  <c r="G465" i="35"/>
  <c r="E465" i="35"/>
  <c r="H170" i="35"/>
  <c r="F170" i="35"/>
  <c r="D170" i="35"/>
  <c r="I170" i="35"/>
  <c r="G170" i="35"/>
  <c r="E170" i="35"/>
  <c r="I293" i="35"/>
  <c r="G293" i="35"/>
  <c r="E293" i="35"/>
  <c r="H293" i="35"/>
  <c r="F293" i="35"/>
  <c r="D293" i="35"/>
  <c r="I423" i="35"/>
  <c r="G423" i="35"/>
  <c r="E423" i="35"/>
  <c r="H423" i="35"/>
  <c r="F423" i="35"/>
  <c r="D423" i="35"/>
  <c r="H24" i="35"/>
  <c r="F24" i="35"/>
  <c r="D24" i="35"/>
  <c r="I24" i="35"/>
  <c r="G24" i="35"/>
  <c r="E24" i="35"/>
  <c r="H148" i="35"/>
  <c r="F148" i="35"/>
  <c r="D148" i="35"/>
  <c r="I148" i="35"/>
  <c r="G148" i="35"/>
  <c r="E148" i="35"/>
  <c r="I371" i="35"/>
  <c r="G371" i="35"/>
  <c r="E371" i="35"/>
  <c r="H371" i="35"/>
  <c r="F371" i="35"/>
  <c r="D371" i="35"/>
  <c r="H33" i="35"/>
  <c r="F33" i="35"/>
  <c r="D33" i="35"/>
  <c r="I33" i="35"/>
  <c r="G33" i="35"/>
  <c r="E33" i="35"/>
  <c r="I498" i="35"/>
  <c r="G498" i="35"/>
  <c r="E498" i="35"/>
  <c r="H498" i="35"/>
  <c r="D498" i="35"/>
  <c r="F498" i="35"/>
  <c r="H162" i="35"/>
  <c r="F162" i="35"/>
  <c r="D162" i="35"/>
  <c r="I162" i="35"/>
  <c r="G162" i="35"/>
  <c r="E162" i="35"/>
  <c r="H48" i="35"/>
  <c r="F48" i="35"/>
  <c r="D48" i="35"/>
  <c r="I48" i="35"/>
  <c r="G48" i="35"/>
  <c r="E48" i="35"/>
  <c r="I205" i="35"/>
  <c r="G205" i="35"/>
  <c r="E205" i="35"/>
  <c r="H205" i="35"/>
  <c r="F205" i="35"/>
  <c r="D205" i="35"/>
  <c r="H113" i="35"/>
  <c r="F113" i="35"/>
  <c r="D113" i="35"/>
  <c r="I113" i="35"/>
  <c r="G113" i="35"/>
  <c r="E113" i="35"/>
  <c r="I372" i="35"/>
  <c r="G372" i="35"/>
  <c r="E372" i="35"/>
  <c r="H372" i="35"/>
  <c r="F372" i="35"/>
  <c r="D372" i="35"/>
  <c r="H177" i="35"/>
  <c r="F177" i="35"/>
  <c r="D177" i="35"/>
  <c r="I177" i="35"/>
  <c r="G177" i="35"/>
  <c r="E177" i="35"/>
  <c r="H475" i="35"/>
  <c r="F475" i="35"/>
  <c r="D475" i="35"/>
  <c r="I475" i="35"/>
  <c r="G475" i="35"/>
  <c r="E475" i="35"/>
  <c r="H144" i="35"/>
  <c r="F144" i="35"/>
  <c r="D144" i="35"/>
  <c r="I144" i="35"/>
  <c r="G144" i="35"/>
  <c r="E144" i="35"/>
  <c r="I393" i="35"/>
  <c r="G393" i="35"/>
  <c r="E393" i="35"/>
  <c r="H393" i="35"/>
  <c r="F393" i="35"/>
  <c r="D393" i="35"/>
  <c r="H156" i="35"/>
  <c r="F156" i="35"/>
  <c r="D156" i="35"/>
  <c r="I156" i="35"/>
  <c r="G156" i="35"/>
  <c r="E156" i="35"/>
  <c r="I330" i="35"/>
  <c r="G330" i="35"/>
  <c r="E330" i="35"/>
  <c r="H330" i="35"/>
  <c r="F330" i="35"/>
  <c r="D330" i="35"/>
  <c r="H38" i="35"/>
  <c r="F38" i="35"/>
  <c r="D38" i="35"/>
  <c r="I38" i="35"/>
  <c r="G38" i="35"/>
  <c r="E38" i="35"/>
  <c r="I334" i="35"/>
  <c r="G334" i="35"/>
  <c r="E334" i="35"/>
  <c r="H334" i="35"/>
  <c r="F334" i="35"/>
  <c r="D334" i="35"/>
  <c r="I332" i="35"/>
  <c r="G332" i="35"/>
  <c r="E332" i="35"/>
  <c r="H332" i="35"/>
  <c r="F332" i="35"/>
  <c r="D332" i="35"/>
  <c r="I219" i="35"/>
  <c r="G219" i="35"/>
  <c r="E219" i="35"/>
  <c r="H219" i="35"/>
  <c r="F219" i="35"/>
  <c r="D219" i="35"/>
  <c r="I363" i="35"/>
  <c r="G363" i="35"/>
  <c r="E363" i="35"/>
  <c r="H363" i="35"/>
  <c r="F363" i="35"/>
  <c r="D363" i="35"/>
  <c r="I431" i="35"/>
  <c r="G431" i="35"/>
  <c r="E431" i="35"/>
  <c r="H431" i="35"/>
  <c r="F431" i="35"/>
  <c r="D431" i="35"/>
  <c r="H78" i="35"/>
  <c r="F78" i="35"/>
  <c r="D78" i="35"/>
  <c r="I78" i="35"/>
  <c r="G78" i="35"/>
  <c r="E78" i="35"/>
  <c r="I269" i="35"/>
  <c r="G269" i="35"/>
  <c r="E269" i="35"/>
  <c r="H269" i="35"/>
  <c r="F269" i="35"/>
  <c r="D269" i="35"/>
  <c r="H20" i="35"/>
  <c r="F20" i="35"/>
  <c r="D20" i="35"/>
  <c r="G20" i="35"/>
  <c r="E20" i="35"/>
  <c r="I326" i="35"/>
  <c r="G326" i="35"/>
  <c r="E326" i="35"/>
  <c r="H326" i="35"/>
  <c r="F326" i="35"/>
  <c r="D326" i="35"/>
  <c r="I458" i="35"/>
  <c r="G458" i="35"/>
  <c r="E458" i="35"/>
  <c r="H458" i="35"/>
  <c r="F458" i="35"/>
  <c r="D458" i="35"/>
  <c r="I433" i="35"/>
  <c r="G433" i="35"/>
  <c r="E433" i="35"/>
  <c r="H433" i="35"/>
  <c r="F433" i="35"/>
  <c r="D433" i="35"/>
  <c r="I233" i="35"/>
  <c r="G233" i="35"/>
  <c r="E233" i="35"/>
  <c r="H233" i="35"/>
  <c r="F233" i="35"/>
  <c r="D233" i="35"/>
  <c r="H131" i="35"/>
  <c r="F131" i="35"/>
  <c r="D131" i="35"/>
  <c r="I131" i="35"/>
  <c r="G131" i="35"/>
  <c r="E131" i="35"/>
  <c r="H68" i="35"/>
  <c r="F68" i="35"/>
  <c r="D68" i="35"/>
  <c r="I68" i="35"/>
  <c r="G68" i="35"/>
  <c r="E68" i="35"/>
  <c r="H466" i="35"/>
  <c r="F466" i="35"/>
  <c r="D466" i="35"/>
  <c r="I466" i="35"/>
  <c r="G466" i="35"/>
  <c r="E466" i="35"/>
  <c r="H52" i="35"/>
  <c r="F52" i="35"/>
  <c r="D52" i="35"/>
  <c r="I52" i="35"/>
  <c r="G52" i="35"/>
  <c r="E52" i="35"/>
  <c r="I350" i="35"/>
  <c r="G350" i="35"/>
  <c r="E350" i="35"/>
  <c r="H350" i="35"/>
  <c r="F350" i="35"/>
  <c r="D350" i="35"/>
  <c r="H92" i="35"/>
  <c r="F92" i="35"/>
  <c r="D92" i="35"/>
  <c r="I92" i="35"/>
  <c r="G92" i="35"/>
  <c r="E92" i="35"/>
  <c r="H91" i="35"/>
  <c r="F91" i="35"/>
  <c r="D91" i="35"/>
  <c r="I91" i="35"/>
  <c r="G91" i="35"/>
  <c r="E91" i="35"/>
  <c r="H80" i="35"/>
  <c r="F80" i="35"/>
  <c r="D80" i="35"/>
  <c r="I80" i="35"/>
  <c r="G80" i="35"/>
  <c r="E80" i="35"/>
  <c r="I425" i="35"/>
  <c r="G425" i="35"/>
  <c r="E425" i="35"/>
  <c r="H425" i="35"/>
  <c r="F425" i="35"/>
  <c r="D425" i="35"/>
  <c r="I351" i="35"/>
  <c r="G351" i="35"/>
  <c r="E351" i="35"/>
  <c r="H351" i="35"/>
  <c r="F351" i="35"/>
  <c r="D351" i="35"/>
  <c r="H49" i="35"/>
  <c r="F49" i="35"/>
  <c r="D49" i="35"/>
  <c r="I49" i="35"/>
  <c r="G49" i="35"/>
  <c r="E49" i="35"/>
  <c r="I485" i="35"/>
  <c r="G485" i="35"/>
  <c r="E485" i="35"/>
  <c r="F485" i="35"/>
  <c r="H485" i="35"/>
  <c r="D485" i="35"/>
  <c r="H60" i="35"/>
  <c r="F60" i="35"/>
  <c r="D60" i="35"/>
  <c r="G60" i="35"/>
  <c r="E60" i="35"/>
  <c r="H26" i="35"/>
  <c r="F26" i="35"/>
  <c r="D26" i="35"/>
  <c r="G26" i="35"/>
  <c r="E26" i="35"/>
  <c r="I271" i="35"/>
  <c r="G271" i="35"/>
  <c r="E271" i="35"/>
  <c r="H271" i="35"/>
  <c r="F271" i="35"/>
  <c r="D271" i="35"/>
  <c r="I478" i="35"/>
  <c r="H478" i="35"/>
  <c r="F478" i="35"/>
  <c r="D478" i="35"/>
  <c r="G478" i="35"/>
  <c r="E478" i="35"/>
  <c r="I210" i="35"/>
  <c r="G210" i="35"/>
  <c r="E210" i="35"/>
  <c r="H210" i="35"/>
  <c r="F210" i="35"/>
  <c r="D210" i="35"/>
  <c r="H88" i="35"/>
  <c r="F88" i="35"/>
  <c r="D88" i="35"/>
  <c r="I88" i="35"/>
  <c r="G88" i="35"/>
  <c r="E88" i="35"/>
  <c r="H8" i="35"/>
  <c r="F8" i="35"/>
  <c r="D8" i="35"/>
  <c r="G8" i="35"/>
  <c r="E8" i="35"/>
  <c r="I461" i="35"/>
  <c r="G461" i="35"/>
  <c r="E461" i="35"/>
  <c r="H461" i="35"/>
  <c r="F461" i="35"/>
  <c r="D461" i="35"/>
  <c r="I300" i="35"/>
  <c r="G300" i="35"/>
  <c r="E300" i="35"/>
  <c r="H300" i="35"/>
  <c r="F300" i="35"/>
  <c r="D300" i="35"/>
  <c r="I386" i="35"/>
  <c r="G386" i="35"/>
  <c r="E386" i="35"/>
  <c r="H386" i="35"/>
  <c r="F386" i="35"/>
  <c r="D386" i="35"/>
  <c r="I224" i="35"/>
  <c r="G224" i="35"/>
  <c r="E224" i="35"/>
  <c r="H224" i="35"/>
  <c r="F224" i="35"/>
  <c r="D224" i="35"/>
  <c r="H474" i="35"/>
  <c r="F474" i="35"/>
  <c r="D474" i="35"/>
  <c r="I474" i="35"/>
  <c r="G474" i="35"/>
  <c r="E474" i="35"/>
  <c r="I327" i="35"/>
  <c r="G327" i="35"/>
  <c r="E327" i="35"/>
  <c r="H327" i="35"/>
  <c r="F327" i="35"/>
  <c r="D327" i="35"/>
  <c r="I316" i="35"/>
  <c r="G316" i="35"/>
  <c r="E316" i="35"/>
  <c r="H316" i="35"/>
  <c r="F316" i="35"/>
  <c r="D316" i="35"/>
  <c r="I497" i="35"/>
  <c r="G497" i="35"/>
  <c r="E497" i="35"/>
  <c r="F497" i="35"/>
  <c r="H497" i="35"/>
  <c r="D497" i="35"/>
  <c r="I451" i="35"/>
  <c r="G451" i="35"/>
  <c r="E451" i="35"/>
  <c r="H451" i="35"/>
  <c r="F451" i="35"/>
  <c r="D451" i="35"/>
  <c r="I360" i="35"/>
  <c r="G360" i="35"/>
  <c r="E360" i="35"/>
  <c r="H360" i="35"/>
  <c r="F360" i="35"/>
  <c r="D360" i="35"/>
  <c r="H171" i="35"/>
  <c r="F171" i="35"/>
  <c r="D171" i="35"/>
  <c r="I171" i="35"/>
  <c r="G171" i="35"/>
  <c r="E171" i="35"/>
  <c r="I202" i="35"/>
  <c r="G202" i="35"/>
  <c r="E202" i="35"/>
  <c r="H202" i="35"/>
  <c r="F202" i="35"/>
  <c r="D202" i="35"/>
  <c r="I502" i="35"/>
  <c r="G502" i="35"/>
  <c r="E502" i="35"/>
  <c r="H502" i="35"/>
  <c r="D502" i="35"/>
  <c r="F502" i="35"/>
  <c r="H65" i="35"/>
  <c r="F65" i="35"/>
  <c r="D65" i="35"/>
  <c r="G65" i="35"/>
  <c r="E65" i="35"/>
  <c r="I404" i="35"/>
  <c r="G404" i="35"/>
  <c r="E404" i="35"/>
  <c r="H404" i="35"/>
  <c r="F404" i="35"/>
  <c r="D404" i="35"/>
  <c r="I344" i="35"/>
  <c r="G344" i="35"/>
  <c r="E344" i="35"/>
  <c r="H344" i="35"/>
  <c r="F344" i="35"/>
  <c r="D344" i="35"/>
  <c r="I319" i="35"/>
  <c r="G319" i="35"/>
  <c r="E319" i="35"/>
  <c r="H319" i="35"/>
  <c r="F319" i="35"/>
  <c r="D319" i="35"/>
  <c r="I295" i="35"/>
  <c r="G295" i="35"/>
  <c r="E295" i="35"/>
  <c r="H295" i="35"/>
  <c r="F295" i="35"/>
  <c r="D295" i="35"/>
  <c r="I325" i="35"/>
  <c r="G325" i="35"/>
  <c r="E325" i="35"/>
  <c r="H325" i="35"/>
  <c r="F325" i="35"/>
  <c r="D325" i="35"/>
  <c r="I356" i="35"/>
  <c r="G356" i="35"/>
  <c r="E356" i="35"/>
  <c r="H356" i="35"/>
  <c r="F356" i="35"/>
  <c r="D356" i="35"/>
  <c r="I339" i="35"/>
  <c r="G339" i="35"/>
  <c r="E339" i="35"/>
  <c r="H339" i="35"/>
  <c r="F339" i="35"/>
  <c r="D339" i="35"/>
  <c r="H115" i="35"/>
  <c r="F115" i="35"/>
  <c r="D115" i="35"/>
  <c r="I115" i="35"/>
  <c r="G115" i="35"/>
  <c r="E115" i="35"/>
  <c r="I481" i="35"/>
  <c r="G481" i="35"/>
  <c r="E481" i="35"/>
  <c r="F481" i="35"/>
  <c r="H481" i="35"/>
  <c r="D481" i="35"/>
  <c r="I438" i="35"/>
  <c r="G438" i="35"/>
  <c r="E438" i="35"/>
  <c r="H438" i="35"/>
  <c r="F438" i="35"/>
  <c r="D438" i="35"/>
  <c r="I407" i="35"/>
  <c r="H407" i="35"/>
  <c r="G407" i="35"/>
  <c r="E407" i="35"/>
  <c r="F407" i="35"/>
  <c r="D407" i="35"/>
  <c r="H106" i="35"/>
  <c r="F106" i="35"/>
  <c r="D106" i="35"/>
  <c r="I106" i="35"/>
  <c r="G106" i="35"/>
  <c r="E106" i="35"/>
  <c r="I323" i="35"/>
  <c r="G323" i="35"/>
  <c r="E323" i="35"/>
  <c r="H323" i="35"/>
  <c r="F323" i="35"/>
  <c r="D323" i="35"/>
  <c r="I277" i="35"/>
  <c r="G277" i="35"/>
  <c r="E277" i="35"/>
  <c r="H277" i="35"/>
  <c r="F277" i="35"/>
  <c r="D277" i="35"/>
  <c r="I422" i="35"/>
  <c r="G422" i="35"/>
  <c r="E422" i="35"/>
  <c r="H422" i="35"/>
  <c r="F422" i="35"/>
  <c r="D422" i="35"/>
  <c r="I208" i="35"/>
  <c r="G208" i="35"/>
  <c r="E208" i="35"/>
  <c r="H208" i="35"/>
  <c r="F208" i="35"/>
  <c r="D208" i="35"/>
  <c r="I190" i="35"/>
  <c r="G190" i="35"/>
  <c r="E190" i="35"/>
  <c r="H190" i="35"/>
  <c r="F190" i="35"/>
  <c r="D190" i="35"/>
  <c r="I377" i="35"/>
  <c r="G377" i="35"/>
  <c r="E377" i="35"/>
  <c r="H377" i="35"/>
  <c r="F377" i="35"/>
  <c r="D377" i="35"/>
  <c r="I253" i="35"/>
  <c r="G253" i="35"/>
  <c r="E253" i="35"/>
  <c r="H253" i="35"/>
  <c r="F253" i="35"/>
  <c r="D253" i="35"/>
  <c r="I303" i="35"/>
  <c r="G303" i="35"/>
  <c r="E303" i="35"/>
  <c r="H303" i="35"/>
  <c r="F303" i="35"/>
  <c r="D303" i="35"/>
  <c r="H464" i="35"/>
  <c r="F464" i="35"/>
  <c r="I464" i="35"/>
  <c r="G464" i="35"/>
  <c r="E464" i="35"/>
  <c r="D464" i="35"/>
  <c r="I188" i="35"/>
  <c r="G188" i="35"/>
  <c r="E188" i="35"/>
  <c r="H188" i="35"/>
  <c r="F188" i="35"/>
  <c r="D188" i="35"/>
  <c r="H119" i="35"/>
  <c r="F119" i="35"/>
  <c r="D119" i="35"/>
  <c r="I119" i="35"/>
  <c r="G119" i="35"/>
  <c r="E119" i="35"/>
  <c r="I324" i="35"/>
  <c r="G324" i="35"/>
  <c r="E324" i="35"/>
  <c r="H324" i="35"/>
  <c r="F324" i="35"/>
  <c r="D324" i="35"/>
  <c r="H154" i="35"/>
  <c r="F154" i="35"/>
  <c r="D154" i="35"/>
  <c r="I154" i="35"/>
  <c r="G154" i="35"/>
  <c r="E154" i="35"/>
  <c r="I417" i="35"/>
  <c r="G417" i="35"/>
  <c r="E417" i="35"/>
  <c r="H417" i="35"/>
  <c r="F417" i="35"/>
  <c r="D417" i="35"/>
  <c r="H157" i="35"/>
  <c r="F157" i="35"/>
  <c r="D157" i="35"/>
  <c r="I157" i="35"/>
  <c r="G157" i="35"/>
  <c r="E157" i="35"/>
  <c r="H96" i="35"/>
  <c r="F96" i="35"/>
  <c r="D96" i="35"/>
  <c r="I96" i="35"/>
  <c r="G96" i="35"/>
  <c r="E96" i="35"/>
  <c r="I374" i="35"/>
  <c r="G374" i="35"/>
  <c r="E374" i="35"/>
  <c r="H374" i="35"/>
  <c r="F374" i="35"/>
  <c r="D374" i="35"/>
  <c r="H25" i="35"/>
  <c r="F25" i="35"/>
  <c r="D25" i="35"/>
  <c r="G25" i="35"/>
  <c r="E25" i="35"/>
  <c r="I460" i="35"/>
  <c r="G460" i="35"/>
  <c r="E460" i="35"/>
  <c r="H460" i="35"/>
  <c r="F460" i="35"/>
  <c r="D460" i="35"/>
  <c r="I401" i="35"/>
  <c r="G401" i="35"/>
  <c r="E401" i="35"/>
  <c r="H401" i="35"/>
  <c r="F401" i="35"/>
  <c r="D401" i="35"/>
  <c r="H89" i="35"/>
  <c r="F89" i="35"/>
  <c r="D89" i="35"/>
  <c r="I89" i="35"/>
  <c r="G89" i="35"/>
  <c r="E89" i="35"/>
  <c r="H41" i="35"/>
  <c r="F41" i="35"/>
  <c r="D41" i="35"/>
  <c r="G41" i="35"/>
  <c r="E41" i="35"/>
  <c r="I381" i="35"/>
  <c r="G381" i="35"/>
  <c r="E381" i="35"/>
  <c r="H381" i="35"/>
  <c r="F381" i="35"/>
  <c r="D381" i="35"/>
  <c r="H86" i="35"/>
  <c r="F86" i="35"/>
  <c r="D86" i="35"/>
  <c r="I86" i="35"/>
  <c r="G86" i="35"/>
  <c r="E86" i="35"/>
  <c r="H59" i="35"/>
  <c r="F59" i="35"/>
  <c r="D59" i="35"/>
  <c r="G59" i="35"/>
  <c r="E59" i="35"/>
  <c r="H135" i="35"/>
  <c r="F135" i="35"/>
  <c r="D135" i="35"/>
  <c r="I135" i="35"/>
  <c r="G135" i="35"/>
  <c r="E135" i="35"/>
  <c r="H102" i="35"/>
  <c r="F102" i="35"/>
  <c r="D102" i="35"/>
  <c r="I102" i="35"/>
  <c r="G102" i="35"/>
  <c r="E102" i="35"/>
  <c r="H146" i="35"/>
  <c r="F146" i="35"/>
  <c r="D146" i="35"/>
  <c r="I146" i="35"/>
  <c r="G146" i="35"/>
  <c r="E146" i="35"/>
  <c r="I256" i="35"/>
  <c r="G256" i="35"/>
  <c r="E256" i="35"/>
  <c r="H256" i="35"/>
  <c r="F256" i="35"/>
  <c r="D256" i="35"/>
  <c r="I266" i="35"/>
  <c r="G266" i="35"/>
  <c r="E266" i="35"/>
  <c r="H266" i="35"/>
  <c r="F266" i="35"/>
  <c r="D266" i="35"/>
  <c r="H16" i="35"/>
  <c r="F16" i="35"/>
  <c r="D16" i="35"/>
  <c r="G16" i="35"/>
  <c r="E16" i="35"/>
  <c r="I197" i="35"/>
  <c r="G197" i="35"/>
  <c r="E197" i="35"/>
  <c r="H197" i="35"/>
  <c r="F197" i="35"/>
  <c r="D197" i="35"/>
  <c r="I322" i="35"/>
  <c r="G322" i="35"/>
  <c r="E322" i="35"/>
  <c r="H322" i="35"/>
  <c r="F322" i="35"/>
  <c r="D322" i="35"/>
  <c r="I267" i="35"/>
  <c r="G267" i="35"/>
  <c r="E267" i="35"/>
  <c r="H267" i="35"/>
  <c r="F267" i="35"/>
  <c r="D267" i="35"/>
  <c r="I373" i="35"/>
  <c r="G373" i="35"/>
  <c r="E373" i="35"/>
  <c r="H373" i="35"/>
  <c r="F373" i="35"/>
  <c r="D373" i="35"/>
  <c r="I223" i="35"/>
  <c r="G223" i="35"/>
  <c r="E223" i="35"/>
  <c r="H223" i="35"/>
  <c r="F223" i="35"/>
  <c r="D223" i="35"/>
  <c r="I243" i="35"/>
  <c r="G243" i="35"/>
  <c r="E243" i="35"/>
  <c r="H243" i="35"/>
  <c r="F243" i="35"/>
  <c r="D243" i="35"/>
  <c r="I421" i="35"/>
  <c r="G421" i="35"/>
  <c r="E421" i="35"/>
  <c r="H421" i="35"/>
  <c r="F421" i="35"/>
  <c r="D421" i="35"/>
  <c r="I380" i="35"/>
  <c r="G380" i="35"/>
  <c r="E380" i="35"/>
  <c r="H380" i="35"/>
  <c r="F380" i="35"/>
  <c r="D380" i="35"/>
  <c r="I260" i="35"/>
  <c r="G260" i="35"/>
  <c r="E260" i="35"/>
  <c r="H260" i="35"/>
  <c r="F260" i="35"/>
  <c r="D260" i="35"/>
  <c r="I345" i="35"/>
  <c r="G345" i="35"/>
  <c r="E345" i="35"/>
  <c r="H345" i="35"/>
  <c r="F345" i="35"/>
  <c r="D345" i="35"/>
  <c r="H118" i="35"/>
  <c r="F118" i="35"/>
  <c r="D118" i="35"/>
  <c r="I118" i="35"/>
  <c r="G118" i="35"/>
  <c r="E118" i="35"/>
  <c r="I364" i="35"/>
  <c r="G364" i="35"/>
  <c r="E364" i="35"/>
  <c r="H364" i="35"/>
  <c r="F364" i="35"/>
  <c r="D364" i="35"/>
  <c r="H73" i="35"/>
  <c r="F73" i="35"/>
  <c r="D73" i="35"/>
  <c r="I73" i="35"/>
  <c r="G73" i="35"/>
  <c r="E73" i="35"/>
  <c r="I490" i="35"/>
  <c r="G490" i="35"/>
  <c r="E490" i="35"/>
  <c r="H490" i="35"/>
  <c r="D490" i="35"/>
  <c r="F490" i="35"/>
  <c r="H174" i="35"/>
  <c r="F174" i="35"/>
  <c r="D174" i="35"/>
  <c r="I174" i="35"/>
  <c r="G174" i="35"/>
  <c r="E174" i="35"/>
  <c r="I384" i="35"/>
  <c r="G384" i="35"/>
  <c r="E384" i="35"/>
  <c r="H384" i="35"/>
  <c r="F384" i="35"/>
  <c r="D384" i="35"/>
  <c r="I239" i="35"/>
  <c r="G239" i="35"/>
  <c r="E239" i="35"/>
  <c r="H239" i="35"/>
  <c r="F239" i="35"/>
  <c r="D239" i="35"/>
  <c r="H122" i="35"/>
  <c r="F122" i="35"/>
  <c r="D122" i="35"/>
  <c r="I122" i="35"/>
  <c r="G122" i="35"/>
  <c r="E122" i="35"/>
  <c r="I321" i="35"/>
  <c r="G321" i="35"/>
  <c r="E321" i="35"/>
  <c r="H321" i="35"/>
  <c r="F321" i="35"/>
  <c r="D321" i="35"/>
  <c r="H64" i="35"/>
  <c r="F64" i="35"/>
  <c r="D64" i="35"/>
  <c r="G64" i="35"/>
  <c r="E64" i="35"/>
  <c r="I301" i="35"/>
  <c r="G301" i="35"/>
  <c r="E301" i="35"/>
  <c r="H301" i="35"/>
  <c r="F301" i="35"/>
  <c r="D301" i="35"/>
  <c r="I270" i="35"/>
  <c r="G270" i="35"/>
  <c r="E270" i="35"/>
  <c r="H270" i="35"/>
  <c r="F270" i="35"/>
  <c r="D270" i="35"/>
  <c r="H179" i="35"/>
  <c r="F179" i="35"/>
  <c r="D179" i="35"/>
  <c r="I179" i="35"/>
  <c r="G179" i="35"/>
  <c r="E179" i="35"/>
  <c r="I352" i="35"/>
  <c r="G352" i="35"/>
  <c r="E352" i="35"/>
  <c r="H352" i="35"/>
  <c r="F352" i="35"/>
  <c r="D352" i="35"/>
  <c r="I403" i="35"/>
  <c r="G403" i="35"/>
  <c r="E403" i="35"/>
  <c r="H403" i="35"/>
  <c r="F403" i="35"/>
  <c r="D403" i="35"/>
  <c r="H114" i="35"/>
  <c r="F114" i="35"/>
  <c r="D114" i="35"/>
  <c r="I114" i="35"/>
  <c r="G114" i="35"/>
  <c r="E114" i="35"/>
  <c r="H127" i="35"/>
  <c r="F127" i="35"/>
  <c r="D127" i="35"/>
  <c r="I127" i="35"/>
  <c r="G127" i="35"/>
  <c r="E127" i="35"/>
  <c r="I196" i="35"/>
  <c r="G196" i="35"/>
  <c r="E196" i="35"/>
  <c r="H196" i="35"/>
  <c r="F196" i="35"/>
  <c r="D196" i="35"/>
  <c r="H57" i="35"/>
  <c r="F57" i="35"/>
  <c r="D57" i="35"/>
  <c r="G57" i="35"/>
  <c r="E57" i="35"/>
  <c r="H7" i="35"/>
  <c r="F7" i="35"/>
  <c r="D7" i="35"/>
  <c r="G7" i="35"/>
  <c r="E7" i="35"/>
  <c r="I489" i="35"/>
  <c r="G489" i="35"/>
  <c r="E489" i="35"/>
  <c r="F489" i="35"/>
  <c r="H489" i="35"/>
  <c r="D489" i="35"/>
  <c r="H23" i="35"/>
  <c r="F23" i="35"/>
  <c r="D23" i="35"/>
  <c r="G23" i="35"/>
  <c r="E23" i="35"/>
  <c r="H178" i="35"/>
  <c r="F178" i="35"/>
  <c r="D178" i="35"/>
  <c r="I178" i="35"/>
  <c r="G178" i="35"/>
  <c r="E178" i="35"/>
  <c r="H100" i="35"/>
  <c r="F100" i="35"/>
  <c r="D100" i="35"/>
  <c r="I100" i="35"/>
  <c r="G100" i="35"/>
  <c r="E100" i="35"/>
  <c r="I459" i="35"/>
  <c r="G459" i="35"/>
  <c r="E459" i="35"/>
  <c r="H459" i="35"/>
  <c r="F459" i="35"/>
  <c r="D459" i="35"/>
  <c r="H99" i="35"/>
  <c r="F99" i="35"/>
  <c r="D99" i="35"/>
  <c r="I99" i="35"/>
  <c r="G99" i="35"/>
  <c r="E99" i="35"/>
  <c r="H147" i="35"/>
  <c r="F147" i="35"/>
  <c r="D147" i="35"/>
  <c r="I147" i="35"/>
  <c r="G147" i="35"/>
  <c r="E147" i="35"/>
  <c r="I232" i="35"/>
  <c r="G232" i="35"/>
  <c r="E232" i="35"/>
  <c r="H232" i="35"/>
  <c r="F232" i="35"/>
  <c r="D232" i="35"/>
  <c r="I258" i="35"/>
  <c r="G258" i="35"/>
  <c r="E258" i="35"/>
  <c r="H258" i="35"/>
  <c r="F258" i="35"/>
  <c r="D258" i="35"/>
  <c r="I209" i="35"/>
  <c r="G209" i="35"/>
  <c r="E209" i="35"/>
  <c r="H209" i="35"/>
  <c r="F209" i="35"/>
  <c r="D209" i="35"/>
  <c r="I505" i="35"/>
  <c r="G505" i="35"/>
  <c r="E505" i="35"/>
  <c r="F505" i="35"/>
  <c r="H505" i="35"/>
  <c r="D505" i="35"/>
  <c r="H81" i="35"/>
  <c r="F81" i="35"/>
  <c r="D81" i="35"/>
  <c r="I81" i="35"/>
  <c r="G81" i="35"/>
  <c r="E81" i="35"/>
  <c r="I389" i="35"/>
  <c r="G389" i="35"/>
  <c r="E389" i="35"/>
  <c r="H389" i="35"/>
  <c r="F389" i="35"/>
  <c r="D389" i="35"/>
  <c r="H51" i="35"/>
  <c r="F51" i="35"/>
  <c r="D51" i="35"/>
  <c r="G51" i="35"/>
  <c r="E51" i="35"/>
  <c r="H22" i="35"/>
  <c r="F22" i="35"/>
  <c r="D22" i="35"/>
  <c r="I22" i="35"/>
  <c r="G22" i="35"/>
  <c r="E22" i="35"/>
  <c r="H72" i="35"/>
  <c r="F72" i="35"/>
  <c r="D72" i="35"/>
  <c r="I72" i="35"/>
  <c r="G72" i="35"/>
  <c r="E72" i="35"/>
  <c r="I199" i="35"/>
  <c r="G199" i="35"/>
  <c r="E199" i="35"/>
  <c r="H199" i="35"/>
  <c r="F199" i="35"/>
  <c r="D199" i="35"/>
  <c r="I348" i="35"/>
  <c r="G348" i="35"/>
  <c r="E348" i="35"/>
  <c r="H348" i="35"/>
  <c r="F348" i="35"/>
  <c r="D348" i="35"/>
  <c r="H31" i="35"/>
  <c r="F31" i="35"/>
  <c r="D31" i="35"/>
  <c r="G31" i="35"/>
  <c r="E31" i="35"/>
  <c r="I289" i="35"/>
  <c r="G289" i="35"/>
  <c r="E289" i="35"/>
  <c r="H289" i="35"/>
  <c r="F289" i="35"/>
  <c r="D289" i="35"/>
  <c r="I308" i="35"/>
  <c r="G308" i="35"/>
  <c r="E308" i="35"/>
  <c r="H308" i="35"/>
  <c r="F308" i="35"/>
  <c r="D308" i="35"/>
  <c r="H121" i="35"/>
  <c r="F121" i="35"/>
  <c r="D121" i="35"/>
  <c r="I121" i="35"/>
  <c r="G121" i="35"/>
  <c r="E121" i="35"/>
  <c r="H28" i="35"/>
  <c r="F28" i="35"/>
  <c r="D28" i="35"/>
  <c r="G28" i="35"/>
  <c r="E28" i="35"/>
  <c r="I415" i="35"/>
  <c r="G415" i="35"/>
  <c r="E415" i="35"/>
  <c r="H415" i="35"/>
  <c r="F415" i="35"/>
  <c r="D415" i="35"/>
  <c r="H477" i="35"/>
  <c r="F477" i="35"/>
  <c r="D477" i="35"/>
  <c r="I477" i="35"/>
  <c r="G477" i="35"/>
  <c r="E477" i="35"/>
  <c r="I388" i="35"/>
  <c r="G388" i="35"/>
  <c r="E388" i="35"/>
  <c r="H388" i="35"/>
  <c r="F388" i="35"/>
  <c r="D388" i="35"/>
  <c r="I265" i="35"/>
  <c r="G265" i="35"/>
  <c r="E265" i="35"/>
  <c r="H265" i="35"/>
  <c r="F265" i="35"/>
  <c r="D265" i="35"/>
  <c r="I217" i="35"/>
  <c r="G217" i="35"/>
  <c r="E217" i="35"/>
  <c r="H217" i="35"/>
  <c r="F217" i="35"/>
  <c r="D217" i="35"/>
  <c r="H62" i="35"/>
  <c r="F62" i="35"/>
  <c r="D62" i="35"/>
  <c r="G62" i="35"/>
  <c r="E62" i="35"/>
  <c r="I279" i="35"/>
  <c r="G279" i="35"/>
  <c r="E279" i="35"/>
  <c r="H279" i="35"/>
  <c r="F279" i="35"/>
  <c r="D279" i="35"/>
  <c r="I492" i="35"/>
  <c r="G492" i="35"/>
  <c r="E492" i="35"/>
  <c r="H492" i="35"/>
  <c r="D492" i="35"/>
  <c r="F492" i="35"/>
  <c r="H107" i="35"/>
  <c r="F107" i="35"/>
  <c r="D107" i="35"/>
  <c r="I107" i="35"/>
  <c r="G107" i="35"/>
  <c r="E107" i="35"/>
  <c r="I395" i="35"/>
  <c r="G395" i="35"/>
  <c r="E395" i="35"/>
  <c r="H395" i="35"/>
  <c r="F395" i="35"/>
  <c r="D395" i="35"/>
  <c r="H109" i="35"/>
  <c r="F109" i="35"/>
  <c r="D109" i="35"/>
  <c r="I109" i="35"/>
  <c r="G109" i="35"/>
  <c r="E109" i="35"/>
  <c r="I396" i="35"/>
  <c r="G396" i="35"/>
  <c r="E396" i="35"/>
  <c r="H396" i="35"/>
  <c r="F396" i="35"/>
  <c r="D396" i="35"/>
  <c r="H67" i="35"/>
  <c r="F67" i="35"/>
  <c r="D67" i="35"/>
  <c r="I67" i="35"/>
  <c r="G67" i="35"/>
  <c r="E67" i="35"/>
  <c r="I503" i="35"/>
  <c r="G503" i="35"/>
  <c r="E503" i="35"/>
  <c r="F503" i="35"/>
  <c r="H503" i="35"/>
  <c r="D503" i="35"/>
  <c r="H30" i="35"/>
  <c r="F30" i="35"/>
  <c r="D30" i="35"/>
  <c r="G30" i="35"/>
  <c r="E30" i="35"/>
  <c r="I499" i="35"/>
  <c r="G499" i="35"/>
  <c r="E499" i="35"/>
  <c r="F499" i="35"/>
  <c r="H499" i="35"/>
  <c r="D499" i="35"/>
  <c r="I493" i="35"/>
  <c r="G493" i="35"/>
  <c r="E493" i="35"/>
  <c r="F493" i="35"/>
  <c r="H493" i="35"/>
  <c r="D493" i="35"/>
  <c r="H15" i="35"/>
  <c r="F15" i="35"/>
  <c r="D15" i="35"/>
  <c r="I15" i="35"/>
  <c r="G15" i="35"/>
  <c r="E15" i="35"/>
  <c r="I483" i="35"/>
  <c r="G483" i="35"/>
  <c r="E483" i="35"/>
  <c r="F483" i="35"/>
  <c r="H483" i="35"/>
  <c r="D483" i="35"/>
  <c r="I246" i="35"/>
  <c r="G246" i="35"/>
  <c r="E246" i="35"/>
  <c r="H246" i="35"/>
  <c r="F246" i="35"/>
  <c r="D246" i="35"/>
  <c r="H34" i="35"/>
  <c r="F34" i="35"/>
  <c r="D34" i="35"/>
  <c r="I34" i="35"/>
  <c r="G34" i="35"/>
  <c r="E34" i="35"/>
  <c r="I445" i="35"/>
  <c r="G445" i="35"/>
  <c r="E445" i="35"/>
  <c r="H445" i="35"/>
  <c r="F445" i="35"/>
  <c r="D445" i="35"/>
  <c r="H47" i="35"/>
  <c r="F47" i="35"/>
  <c r="D47" i="35"/>
  <c r="G47" i="35"/>
  <c r="E47" i="35"/>
  <c r="I402" i="35"/>
  <c r="G402" i="35"/>
  <c r="E402" i="35"/>
  <c r="H402" i="35"/>
  <c r="F402" i="35"/>
  <c r="D402" i="35"/>
  <c r="I292" i="35"/>
  <c r="G292" i="35"/>
  <c r="E292" i="35"/>
  <c r="H292" i="35"/>
  <c r="F292" i="35"/>
  <c r="D292" i="35"/>
  <c r="I286" i="35"/>
  <c r="G286" i="35"/>
  <c r="E286" i="35"/>
  <c r="H286" i="35"/>
  <c r="F286" i="35"/>
  <c r="D286" i="35"/>
  <c r="H32" i="35"/>
  <c r="F32" i="35"/>
  <c r="D32" i="35"/>
  <c r="G32" i="35"/>
  <c r="E32" i="35"/>
  <c r="H76" i="35"/>
  <c r="F76" i="35"/>
  <c r="D76" i="35"/>
  <c r="I76" i="35"/>
  <c r="G76" i="35"/>
  <c r="E76" i="35"/>
  <c r="I411" i="35"/>
  <c r="G411" i="35"/>
  <c r="E411" i="35"/>
  <c r="H411" i="35"/>
  <c r="F411" i="35"/>
  <c r="D411" i="35"/>
  <c r="I343" i="35"/>
  <c r="G343" i="35"/>
  <c r="E343" i="35"/>
  <c r="H343" i="35"/>
  <c r="F343" i="35"/>
  <c r="D343" i="35"/>
  <c r="I382" i="35"/>
  <c r="G382" i="35"/>
  <c r="E382" i="35"/>
  <c r="H382" i="35"/>
  <c r="F382" i="35"/>
  <c r="D382" i="35"/>
  <c r="I434" i="35"/>
  <c r="G434" i="35"/>
  <c r="E434" i="35"/>
  <c r="H434" i="35"/>
  <c r="F434" i="35"/>
  <c r="D434" i="35"/>
  <c r="H164" i="35"/>
  <c r="F164" i="35"/>
  <c r="D164" i="35"/>
  <c r="I164" i="35"/>
  <c r="G164" i="35"/>
  <c r="E164" i="35"/>
  <c r="I426" i="35"/>
  <c r="G426" i="35"/>
  <c r="E426" i="35"/>
  <c r="H426" i="35"/>
  <c r="F426" i="35"/>
  <c r="D426" i="35"/>
  <c r="H476" i="35"/>
  <c r="F476" i="35"/>
  <c r="D476" i="35"/>
  <c r="I476" i="35"/>
  <c r="G476" i="35"/>
  <c r="E476" i="35"/>
  <c r="I354" i="35"/>
  <c r="G354" i="35"/>
  <c r="E354" i="35"/>
  <c r="H354" i="35"/>
  <c r="F354" i="35"/>
  <c r="D354" i="35"/>
  <c r="H53" i="35"/>
  <c r="F53" i="35"/>
  <c r="D53" i="35"/>
  <c r="G53" i="35"/>
  <c r="E53" i="35"/>
  <c r="I278" i="35"/>
  <c r="G278" i="35"/>
  <c r="E278" i="35"/>
  <c r="H278" i="35"/>
  <c r="F278" i="35"/>
  <c r="D278" i="35"/>
  <c r="I496" i="35"/>
  <c r="G496" i="35"/>
  <c r="E496" i="35"/>
  <c r="H496" i="35"/>
  <c r="D496" i="35"/>
  <c r="F496" i="35"/>
  <c r="H58" i="35"/>
  <c r="F58" i="35"/>
  <c r="D58" i="35"/>
  <c r="G58" i="35"/>
  <c r="E58" i="35"/>
  <c r="I447" i="35"/>
  <c r="G447" i="35"/>
  <c r="E447" i="35"/>
  <c r="H447" i="35"/>
  <c r="F447" i="35"/>
  <c r="D447" i="35"/>
  <c r="I315" i="35"/>
  <c r="G315" i="35"/>
  <c r="E315" i="35"/>
  <c r="H315" i="35"/>
  <c r="F315" i="35"/>
  <c r="D315" i="35"/>
  <c r="H75" i="35"/>
  <c r="F75" i="35"/>
  <c r="D75" i="35"/>
  <c r="I75" i="35"/>
  <c r="G75" i="35"/>
  <c r="E75" i="35"/>
  <c r="I220" i="35"/>
  <c r="G220" i="35"/>
  <c r="E220" i="35"/>
  <c r="H220" i="35"/>
  <c r="F220" i="35"/>
  <c r="D220" i="35"/>
  <c r="H139" i="35"/>
  <c r="F139" i="35"/>
  <c r="D139" i="35"/>
  <c r="I139" i="35"/>
  <c r="G139" i="35"/>
  <c r="E139" i="35"/>
  <c r="I287" i="35"/>
  <c r="G287" i="35"/>
  <c r="E287" i="35"/>
  <c r="H287" i="35"/>
  <c r="F287" i="35"/>
  <c r="D287" i="35"/>
  <c r="H66" i="35"/>
  <c r="F66" i="35"/>
  <c r="D66" i="35"/>
  <c r="I66" i="35"/>
  <c r="G66" i="35"/>
  <c r="E66" i="35"/>
  <c r="I449" i="35"/>
  <c r="G449" i="35"/>
  <c r="E449" i="35"/>
  <c r="H449" i="35"/>
  <c r="F449" i="35"/>
  <c r="D449" i="35"/>
  <c r="I391" i="35"/>
  <c r="G391" i="35"/>
  <c r="E391" i="35"/>
  <c r="H391" i="35"/>
  <c r="F391" i="35"/>
  <c r="D391" i="35"/>
  <c r="H163" i="35"/>
  <c r="F163" i="35"/>
  <c r="D163" i="35"/>
  <c r="I163" i="35"/>
  <c r="G163" i="35"/>
  <c r="E163" i="35"/>
  <c r="H470" i="35"/>
  <c r="F470" i="35"/>
  <c r="D470" i="35"/>
  <c r="I470" i="35"/>
  <c r="G470" i="35"/>
  <c r="E470" i="35"/>
  <c r="I213" i="35"/>
  <c r="G213" i="35"/>
  <c r="E213" i="35"/>
  <c r="H213" i="35"/>
  <c r="F213" i="35"/>
  <c r="D213" i="35"/>
  <c r="H36" i="35"/>
  <c r="F36" i="35"/>
  <c r="D36" i="35"/>
  <c r="G36" i="35"/>
  <c r="E36" i="35"/>
  <c r="H14" i="35"/>
  <c r="F14" i="35"/>
  <c r="D14" i="35"/>
  <c r="G14" i="35"/>
  <c r="E14" i="35"/>
  <c r="I376" i="35"/>
  <c r="G376" i="35"/>
  <c r="E376" i="35"/>
  <c r="H376" i="35"/>
  <c r="F376" i="35"/>
  <c r="D376" i="35"/>
  <c r="I228" i="35"/>
  <c r="G228" i="35"/>
  <c r="E228" i="35"/>
  <c r="H228" i="35"/>
  <c r="F228" i="35"/>
  <c r="D228" i="35"/>
  <c r="I284" i="35"/>
  <c r="G284" i="35"/>
  <c r="E284" i="35"/>
  <c r="H284" i="35"/>
  <c r="F284" i="35"/>
  <c r="D284" i="35"/>
  <c r="I331" i="35"/>
  <c r="G331" i="35"/>
  <c r="E331" i="35"/>
  <c r="H331" i="35"/>
  <c r="F331" i="35"/>
  <c r="D331" i="35"/>
  <c r="I437" i="35"/>
  <c r="G437" i="35"/>
  <c r="E437" i="35"/>
  <c r="H437" i="35"/>
  <c r="F437" i="35"/>
  <c r="D437" i="35"/>
  <c r="I338" i="35"/>
  <c r="G338" i="35"/>
  <c r="E338" i="35"/>
  <c r="H338" i="35"/>
  <c r="F338" i="35"/>
  <c r="D338" i="35"/>
  <c r="H145" i="35"/>
  <c r="F145" i="35"/>
  <c r="D145" i="35"/>
  <c r="I145" i="35"/>
  <c r="G145" i="35"/>
  <c r="E145" i="35"/>
  <c r="H21" i="35"/>
  <c r="F21" i="35"/>
  <c r="D21" i="35"/>
  <c r="G21" i="35"/>
  <c r="E21" i="35"/>
  <c r="H45" i="35"/>
  <c r="F45" i="35"/>
  <c r="D45" i="35"/>
  <c r="G45" i="35"/>
  <c r="E45" i="35"/>
  <c r="I298" i="35"/>
  <c r="G298" i="35"/>
  <c r="E298" i="35"/>
  <c r="H298" i="35"/>
  <c r="F298" i="35"/>
  <c r="D298" i="35"/>
  <c r="I306" i="35"/>
  <c r="G306" i="35"/>
  <c r="E306" i="35"/>
  <c r="H306" i="35"/>
  <c r="F306" i="35"/>
  <c r="D306" i="35"/>
  <c r="I305" i="35"/>
  <c r="G305" i="35"/>
  <c r="E305" i="35"/>
  <c r="H305" i="35"/>
  <c r="F305" i="35"/>
  <c r="D305" i="35"/>
  <c r="I313" i="35"/>
  <c r="G313" i="35"/>
  <c r="E313" i="35"/>
  <c r="H313" i="35"/>
  <c r="F313" i="35"/>
  <c r="D313" i="35"/>
  <c r="H19" i="35"/>
  <c r="F19" i="35"/>
  <c r="D19" i="35"/>
  <c r="G19" i="35"/>
  <c r="E19" i="35"/>
  <c r="I399" i="35"/>
  <c r="G399" i="35"/>
  <c r="E399" i="35"/>
  <c r="H399" i="35"/>
  <c r="F399" i="35"/>
  <c r="D399" i="35"/>
  <c r="I455" i="35"/>
  <c r="G455" i="35"/>
  <c r="E455" i="35"/>
  <c r="H455" i="35"/>
  <c r="F455" i="35"/>
  <c r="D455" i="35"/>
  <c r="I349" i="35"/>
  <c r="G349" i="35"/>
  <c r="E349" i="35"/>
  <c r="H349" i="35"/>
  <c r="F349" i="35"/>
  <c r="D349" i="35"/>
  <c r="I367" i="35"/>
  <c r="G367" i="35"/>
  <c r="E367" i="35"/>
  <c r="H367" i="35"/>
  <c r="F367" i="35"/>
  <c r="D367" i="35"/>
  <c r="I227" i="35"/>
  <c r="G227" i="35"/>
  <c r="E227" i="35"/>
  <c r="H227" i="35"/>
  <c r="F227" i="35"/>
  <c r="D227" i="35"/>
  <c r="H12" i="35"/>
  <c r="F12" i="35"/>
  <c r="D12" i="35"/>
  <c r="G12" i="35"/>
  <c r="E12" i="35"/>
  <c r="I264" i="35"/>
  <c r="G264" i="35"/>
  <c r="E264" i="35"/>
  <c r="H264" i="35"/>
  <c r="F264" i="35"/>
  <c r="D264" i="35"/>
  <c r="H128" i="35"/>
  <c r="F128" i="35"/>
  <c r="D128" i="35"/>
  <c r="I128" i="35"/>
  <c r="G128" i="35"/>
  <c r="E128" i="35"/>
  <c r="H108" i="35"/>
  <c r="F108" i="35"/>
  <c r="D108" i="35"/>
  <c r="I108" i="35"/>
  <c r="G108" i="35"/>
  <c r="E108" i="35"/>
  <c r="I368" i="35"/>
  <c r="G368" i="35"/>
  <c r="E368" i="35"/>
  <c r="H368" i="35"/>
  <c r="F368" i="35"/>
  <c r="D368" i="35"/>
  <c r="I482" i="35"/>
  <c r="G482" i="35"/>
  <c r="E482" i="35"/>
  <c r="H482" i="35"/>
  <c r="D482" i="35"/>
  <c r="F482" i="35"/>
  <c r="I378" i="35"/>
  <c r="G378" i="35"/>
  <c r="E378" i="35"/>
  <c r="H378" i="35"/>
  <c r="F378" i="35"/>
  <c r="D378" i="35"/>
  <c r="I375" i="35"/>
  <c r="G375" i="35"/>
  <c r="E375" i="35"/>
  <c r="H375" i="35"/>
  <c r="F375" i="35"/>
  <c r="D375" i="35"/>
  <c r="H138" i="35"/>
  <c r="F138" i="35"/>
  <c r="D138" i="35"/>
  <c r="I138" i="35"/>
  <c r="G138" i="35"/>
  <c r="E138" i="35"/>
  <c r="H176" i="35"/>
  <c r="F176" i="35"/>
  <c r="D176" i="35"/>
  <c r="I176" i="35"/>
  <c r="G176" i="35"/>
  <c r="E176" i="35"/>
  <c r="I252" i="35"/>
  <c r="G252" i="35"/>
  <c r="E252" i="35"/>
  <c r="H252" i="35"/>
  <c r="F252" i="35"/>
  <c r="D252" i="35"/>
  <c r="I318" i="35"/>
  <c r="G318" i="35"/>
  <c r="E318" i="35"/>
  <c r="H318" i="35"/>
  <c r="F318" i="35"/>
  <c r="D318" i="35"/>
  <c r="H165" i="35"/>
  <c r="F165" i="35"/>
  <c r="D165" i="35"/>
  <c r="I165" i="35"/>
  <c r="G165" i="35"/>
  <c r="E165" i="35"/>
  <c r="I200" i="35"/>
  <c r="G200" i="35"/>
  <c r="E200" i="35"/>
  <c r="H200" i="35"/>
  <c r="F200" i="35"/>
  <c r="D200" i="35"/>
  <c r="H116" i="35"/>
  <c r="F116" i="35"/>
  <c r="D116" i="35"/>
  <c r="I116" i="35"/>
  <c r="G116" i="35"/>
  <c r="E116" i="35"/>
  <c r="I456" i="35"/>
  <c r="G456" i="35"/>
  <c r="E456" i="35"/>
  <c r="H456" i="35"/>
  <c r="F456" i="35"/>
  <c r="D456" i="35"/>
  <c r="I225" i="35"/>
  <c r="G225" i="35"/>
  <c r="E225" i="35"/>
  <c r="H225" i="35"/>
  <c r="F225" i="35"/>
  <c r="D225" i="35"/>
  <c r="I436" i="35"/>
  <c r="G436" i="35"/>
  <c r="E436" i="35"/>
  <c r="H436" i="35"/>
  <c r="F436" i="35"/>
  <c r="D436" i="35"/>
  <c r="I241" i="35"/>
  <c r="G241" i="35"/>
  <c r="E241" i="35"/>
  <c r="H241" i="35"/>
  <c r="F241" i="35"/>
  <c r="D241" i="35"/>
  <c r="I320" i="35"/>
  <c r="G320" i="35"/>
  <c r="E320" i="35"/>
  <c r="H320" i="35"/>
  <c r="F320" i="35"/>
  <c r="D320" i="35"/>
  <c r="H136" i="35"/>
  <c r="F136" i="35"/>
  <c r="D136" i="35"/>
  <c r="I136" i="35"/>
  <c r="G136" i="35"/>
  <c r="E136" i="35"/>
  <c r="I400" i="35"/>
  <c r="G400" i="35"/>
  <c r="E400" i="35"/>
  <c r="H400" i="35"/>
  <c r="F400" i="35"/>
  <c r="D400" i="35"/>
  <c r="I307" i="35"/>
  <c r="G307" i="35"/>
  <c r="E307" i="35"/>
  <c r="H307" i="35"/>
  <c r="F307" i="35"/>
  <c r="D307" i="35"/>
  <c r="H166" i="35"/>
  <c r="F166" i="35"/>
  <c r="D166" i="35"/>
  <c r="I166" i="35"/>
  <c r="G166" i="35"/>
  <c r="E166" i="35"/>
  <c r="I358" i="35"/>
  <c r="G358" i="35"/>
  <c r="E358" i="35"/>
  <c r="H358" i="35"/>
  <c r="F358" i="35"/>
  <c r="D358" i="35"/>
  <c r="I194" i="35"/>
  <c r="G194" i="35"/>
  <c r="E194" i="35"/>
  <c r="H194" i="35"/>
  <c r="F194" i="35"/>
  <c r="D194" i="35"/>
  <c r="I346" i="35"/>
  <c r="G346" i="35"/>
  <c r="E346" i="35"/>
  <c r="H346" i="35"/>
  <c r="F346" i="35"/>
  <c r="D346" i="35"/>
  <c r="I181" i="35"/>
  <c r="G181" i="35"/>
  <c r="E181" i="35"/>
  <c r="H181" i="35"/>
  <c r="F181" i="35"/>
  <c r="D181" i="35"/>
  <c r="H169" i="35"/>
  <c r="F169" i="35"/>
  <c r="D169" i="35"/>
  <c r="I169" i="35"/>
  <c r="G169" i="35"/>
  <c r="E169" i="35"/>
  <c r="H153" i="35"/>
  <c r="F153" i="35"/>
  <c r="D153" i="35"/>
  <c r="I153" i="35"/>
  <c r="G153" i="35"/>
  <c r="E153" i="35"/>
  <c r="I274" i="35"/>
  <c r="G274" i="35"/>
  <c r="E274" i="35"/>
  <c r="H274" i="35"/>
  <c r="F274" i="35"/>
  <c r="D274" i="35"/>
  <c r="H137" i="35"/>
  <c r="F137" i="35"/>
  <c r="D137" i="35"/>
  <c r="I137" i="35"/>
  <c r="G137" i="35"/>
  <c r="E137" i="35"/>
  <c r="I365" i="35"/>
  <c r="G365" i="35"/>
  <c r="E365" i="35"/>
  <c r="H365" i="35"/>
  <c r="F365" i="35"/>
  <c r="D365" i="35"/>
  <c r="I409" i="35"/>
  <c r="G409" i="35"/>
  <c r="E409" i="35"/>
  <c r="H409" i="35"/>
  <c r="F409" i="35"/>
  <c r="D409" i="35"/>
  <c r="I430" i="35"/>
  <c r="G430" i="35"/>
  <c r="E430" i="35"/>
  <c r="H430" i="35"/>
  <c r="F430" i="35"/>
  <c r="D430" i="35"/>
  <c r="H56" i="35"/>
  <c r="F56" i="35"/>
  <c r="D56" i="35"/>
  <c r="G56" i="35"/>
  <c r="E56" i="35"/>
  <c r="H17" i="35"/>
  <c r="F17" i="35"/>
  <c r="D17" i="35"/>
  <c r="G17" i="35"/>
  <c r="E17" i="35"/>
  <c r="I361" i="35"/>
  <c r="G361" i="35"/>
  <c r="E361" i="35"/>
  <c r="H361" i="35"/>
  <c r="F361" i="35"/>
  <c r="D361" i="35"/>
  <c r="H95" i="35"/>
  <c r="F95" i="35"/>
  <c r="D95" i="35"/>
  <c r="I95" i="35"/>
  <c r="G95" i="35"/>
  <c r="E95" i="35"/>
  <c r="H85" i="35"/>
  <c r="F85" i="35"/>
  <c r="D85" i="35"/>
  <c r="I85" i="35"/>
  <c r="G85" i="35"/>
  <c r="E85" i="35"/>
  <c r="I282" i="35"/>
  <c r="G282" i="35"/>
  <c r="E282" i="35"/>
  <c r="H282" i="35"/>
  <c r="F282" i="35"/>
  <c r="D282" i="35"/>
  <c r="I215" i="35"/>
  <c r="G215" i="35"/>
  <c r="E215" i="35"/>
  <c r="H215" i="35"/>
  <c r="F215" i="35"/>
  <c r="D215" i="35"/>
  <c r="H37" i="35"/>
  <c r="F37" i="35"/>
  <c r="D37" i="35"/>
  <c r="G37" i="35"/>
  <c r="E37" i="35"/>
  <c r="I240" i="35"/>
  <c r="G240" i="35"/>
  <c r="E240" i="35"/>
  <c r="H240" i="35"/>
  <c r="F240" i="35"/>
  <c r="D240" i="35"/>
  <c r="I285" i="35"/>
  <c r="G285" i="35"/>
  <c r="E285" i="35"/>
  <c r="H285" i="35"/>
  <c r="F285" i="35"/>
  <c r="D285" i="35"/>
  <c r="I337" i="35"/>
  <c r="G337" i="35"/>
  <c r="E337" i="35"/>
  <c r="H337" i="35"/>
  <c r="F337" i="35"/>
  <c r="D337" i="35"/>
  <c r="I310" i="35"/>
  <c r="G310" i="35"/>
  <c r="E310" i="35"/>
  <c r="H310" i="35"/>
  <c r="F310" i="35"/>
  <c r="D310" i="35"/>
  <c r="I355" i="35"/>
  <c r="G355" i="35"/>
  <c r="E355" i="35"/>
  <c r="H355" i="35"/>
  <c r="F355" i="35"/>
  <c r="D355" i="35"/>
  <c r="I398" i="35"/>
  <c r="G398" i="35"/>
  <c r="E398" i="35"/>
  <c r="H398" i="35"/>
  <c r="F398" i="35"/>
  <c r="D398" i="35"/>
  <c r="I207" i="35"/>
  <c r="G207" i="35"/>
  <c r="E207" i="35"/>
  <c r="H207" i="35"/>
  <c r="F207" i="35"/>
  <c r="D207" i="35"/>
  <c r="H112" i="35"/>
  <c r="F112" i="35"/>
  <c r="D112" i="35"/>
  <c r="I112" i="35"/>
  <c r="G112" i="35"/>
  <c r="E112" i="35"/>
  <c r="I504" i="35"/>
  <c r="G504" i="35"/>
  <c r="E504" i="35"/>
  <c r="H504" i="35"/>
  <c r="D504" i="35"/>
  <c r="F504" i="35"/>
  <c r="I416" i="35"/>
  <c r="G416" i="35"/>
  <c r="E416" i="35"/>
  <c r="H416" i="35"/>
  <c r="F416" i="35"/>
  <c r="D416" i="35"/>
  <c r="I366" i="35"/>
  <c r="G366" i="35"/>
  <c r="E366" i="35"/>
  <c r="H366" i="35"/>
  <c r="F366" i="35"/>
  <c r="D366" i="35"/>
  <c r="H50" i="35"/>
  <c r="F50" i="35"/>
  <c r="D50" i="35"/>
  <c r="G50" i="35"/>
  <c r="E50" i="35"/>
  <c r="I387" i="35"/>
  <c r="G387" i="35"/>
  <c r="E387" i="35"/>
  <c r="H387" i="35"/>
  <c r="F387" i="35"/>
  <c r="D387" i="35"/>
  <c r="I245" i="35"/>
  <c r="G245" i="35"/>
  <c r="E245" i="35"/>
  <c r="H245" i="35"/>
  <c r="F245" i="35"/>
  <c r="D245" i="35"/>
  <c r="H472" i="35"/>
  <c r="F472" i="35"/>
  <c r="D472" i="35"/>
  <c r="I472" i="35"/>
  <c r="G472" i="35"/>
  <c r="E472" i="35"/>
  <c r="I250" i="35"/>
  <c r="G250" i="35"/>
  <c r="E250" i="35"/>
  <c r="H250" i="35"/>
  <c r="F250" i="35"/>
  <c r="D250" i="35"/>
  <c r="I448" i="35"/>
  <c r="G448" i="35"/>
  <c r="E448" i="35"/>
  <c r="H448" i="35"/>
  <c r="F448" i="35"/>
  <c r="D448" i="35"/>
  <c r="I341" i="35"/>
  <c r="G341" i="35"/>
  <c r="E341" i="35"/>
  <c r="H341" i="35"/>
  <c r="F341" i="35"/>
  <c r="D341" i="35"/>
  <c r="I187" i="35"/>
  <c r="G187" i="35"/>
  <c r="E187" i="35"/>
  <c r="H187" i="35"/>
  <c r="F187" i="35"/>
  <c r="D187" i="35"/>
  <c r="H35" i="35"/>
  <c r="F35" i="35"/>
  <c r="D35" i="35"/>
  <c r="G35" i="35"/>
  <c r="E35" i="35"/>
  <c r="H473" i="35"/>
  <c r="F473" i="35"/>
  <c r="D473" i="35"/>
  <c r="I473" i="35"/>
  <c r="G473" i="35"/>
  <c r="E473" i="35"/>
  <c r="I191" i="35"/>
  <c r="G191" i="35"/>
  <c r="E191" i="35"/>
  <c r="H191" i="35"/>
  <c r="F191" i="35"/>
  <c r="D191" i="35"/>
  <c r="I257" i="35"/>
  <c r="G257" i="35"/>
  <c r="E257" i="35"/>
  <c r="H257" i="35"/>
  <c r="F257" i="35"/>
  <c r="D257" i="35"/>
  <c r="I427" i="35"/>
  <c r="G427" i="35"/>
  <c r="E427" i="35"/>
  <c r="H427" i="35"/>
  <c r="F427" i="35"/>
  <c r="D427" i="35"/>
  <c r="I297" i="35"/>
  <c r="G297" i="35"/>
  <c r="E297" i="35"/>
  <c r="H297" i="35"/>
  <c r="F297" i="35"/>
  <c r="D297" i="35"/>
  <c r="I443" i="35"/>
  <c r="G443" i="35"/>
  <c r="E443" i="35"/>
  <c r="H443" i="35"/>
  <c r="F443" i="35"/>
  <c r="D443" i="35"/>
  <c r="H55" i="35"/>
  <c r="F55" i="35"/>
  <c r="D55" i="35"/>
  <c r="G55" i="35"/>
  <c r="E55" i="35"/>
  <c r="I304" i="35"/>
  <c r="G304" i="35"/>
  <c r="E304" i="35"/>
  <c r="H304" i="35"/>
  <c r="F304" i="35"/>
  <c r="D304" i="35"/>
  <c r="I487" i="35"/>
  <c r="G487" i="35"/>
  <c r="E487" i="35"/>
  <c r="F487" i="35"/>
  <c r="H487" i="35"/>
  <c r="D487" i="35"/>
  <c r="I446" i="35"/>
  <c r="G446" i="35"/>
  <c r="E446" i="35"/>
  <c r="H446" i="35"/>
  <c r="F446" i="35"/>
  <c r="D446" i="35"/>
  <c r="I357" i="35"/>
  <c r="G357" i="35"/>
  <c r="E357" i="35"/>
  <c r="H357" i="35"/>
  <c r="F357" i="35"/>
  <c r="D357" i="35"/>
  <c r="I234" i="35"/>
  <c r="G234" i="35"/>
  <c r="E234" i="35"/>
  <c r="H234" i="35"/>
  <c r="F234" i="35"/>
  <c r="D234" i="35"/>
  <c r="H471" i="35"/>
  <c r="F471" i="35"/>
  <c r="D471" i="35"/>
  <c r="I471" i="35"/>
  <c r="G471" i="35"/>
  <c r="E471" i="35"/>
  <c r="H82" i="35"/>
  <c r="F82" i="35"/>
  <c r="D82" i="35"/>
  <c r="I82" i="35"/>
  <c r="G82" i="35"/>
  <c r="E82" i="35"/>
  <c r="H167" i="35"/>
  <c r="F167" i="35"/>
  <c r="D167" i="35"/>
  <c r="I167" i="35"/>
  <c r="G167" i="35"/>
  <c r="E167" i="35"/>
  <c r="H111" i="35"/>
  <c r="F111" i="35"/>
  <c r="D111" i="35"/>
  <c r="I111" i="35"/>
  <c r="G111" i="35"/>
  <c r="E111" i="35"/>
  <c r="I268" i="35"/>
  <c r="G268" i="35"/>
  <c r="E268" i="35"/>
  <c r="H268" i="35"/>
  <c r="F268" i="35"/>
  <c r="D268" i="35"/>
  <c r="H18" i="35"/>
  <c r="F18" i="35"/>
  <c r="D18" i="35"/>
  <c r="G18" i="35"/>
  <c r="E18" i="35"/>
  <c r="I206" i="35"/>
  <c r="G206" i="35"/>
  <c r="E206" i="35"/>
  <c r="H206" i="35"/>
  <c r="F206" i="35"/>
  <c r="D206" i="35"/>
  <c r="H133" i="35"/>
  <c r="F133" i="35"/>
  <c r="D133" i="35"/>
  <c r="I133" i="35"/>
  <c r="G133" i="35"/>
  <c r="E133" i="35"/>
  <c r="H130" i="35"/>
  <c r="F130" i="35"/>
  <c r="D130" i="35"/>
  <c r="I130" i="35"/>
  <c r="G130" i="35"/>
  <c r="E130" i="35"/>
  <c r="I506" i="35"/>
  <c r="G506" i="35"/>
  <c r="E506" i="35"/>
  <c r="H506" i="35"/>
  <c r="D506" i="35"/>
  <c r="F506" i="35"/>
  <c r="I294" i="35"/>
  <c r="G294" i="35"/>
  <c r="E294" i="35"/>
  <c r="H294" i="35"/>
  <c r="F294" i="35"/>
  <c r="D294" i="35"/>
  <c r="I435" i="35"/>
  <c r="G435" i="35"/>
  <c r="E435" i="35"/>
  <c r="H435" i="35"/>
  <c r="F435" i="35"/>
  <c r="D435" i="35"/>
  <c r="I249" i="35"/>
  <c r="G249" i="35"/>
  <c r="E249" i="35"/>
  <c r="H249" i="35"/>
  <c r="F249" i="35"/>
  <c r="D249" i="35"/>
  <c r="H9" i="35"/>
  <c r="F9" i="35"/>
  <c r="D9" i="35"/>
  <c r="G9" i="35"/>
  <c r="E9" i="35"/>
  <c r="I218" i="35"/>
  <c r="G218" i="35"/>
  <c r="E218" i="35"/>
  <c r="H218" i="35"/>
  <c r="F218" i="35"/>
  <c r="D218" i="35"/>
  <c r="I329" i="35"/>
  <c r="G329" i="35"/>
  <c r="E329" i="35"/>
  <c r="H329" i="35"/>
  <c r="F329" i="35"/>
  <c r="D329" i="35"/>
  <c r="I204" i="35"/>
  <c r="G204" i="35"/>
  <c r="E204" i="35"/>
  <c r="H204" i="35"/>
  <c r="F204" i="35"/>
  <c r="D204" i="35"/>
  <c r="I236" i="35"/>
  <c r="G236" i="35"/>
  <c r="E236" i="35"/>
  <c r="H236" i="35"/>
  <c r="F236" i="35"/>
  <c r="D236" i="35"/>
  <c r="H84" i="35"/>
  <c r="F84" i="35"/>
  <c r="D84" i="35"/>
  <c r="I84" i="35"/>
  <c r="G84" i="35"/>
  <c r="E84" i="35"/>
  <c r="I392" i="35"/>
  <c r="G392" i="35"/>
  <c r="E392" i="35"/>
  <c r="H392" i="35"/>
  <c r="F392" i="35"/>
  <c r="D392" i="35"/>
  <c r="I296" i="35"/>
  <c r="G296" i="35"/>
  <c r="E296" i="35"/>
  <c r="H296" i="35"/>
  <c r="F296" i="35"/>
  <c r="D296" i="35"/>
  <c r="I226" i="35"/>
  <c r="G226" i="35"/>
  <c r="E226" i="35"/>
  <c r="H226" i="35"/>
  <c r="F226" i="35"/>
  <c r="D226" i="35"/>
  <c r="I369" i="35"/>
  <c r="G369" i="35"/>
  <c r="E369" i="35"/>
  <c r="H369" i="35"/>
  <c r="F369" i="35"/>
  <c r="D369" i="35"/>
  <c r="I450" i="35"/>
  <c r="G450" i="35"/>
  <c r="E450" i="35"/>
  <c r="H450" i="35"/>
  <c r="F450" i="35"/>
  <c r="D450" i="35"/>
  <c r="I275" i="35"/>
  <c r="G275" i="35"/>
  <c r="E275" i="35"/>
  <c r="H275" i="35"/>
  <c r="F275" i="35"/>
  <c r="D275" i="35"/>
  <c r="H105" i="35"/>
  <c r="F105" i="35"/>
  <c r="D105" i="35"/>
  <c r="I105" i="35"/>
  <c r="G105" i="35"/>
  <c r="E105" i="35"/>
  <c r="I263" i="35"/>
  <c r="G263" i="35"/>
  <c r="E263" i="35"/>
  <c r="H263" i="35"/>
  <c r="F263" i="35"/>
  <c r="D263" i="35"/>
  <c r="I342" i="35"/>
  <c r="G342" i="35"/>
  <c r="E342" i="35"/>
  <c r="H342" i="35"/>
  <c r="F342" i="35"/>
  <c r="D342" i="35"/>
  <c r="I429" i="35"/>
  <c r="G429" i="35"/>
  <c r="E429" i="35"/>
  <c r="H429" i="35"/>
  <c r="F429" i="35"/>
  <c r="D429" i="35"/>
  <c r="H150" i="35"/>
  <c r="F150" i="35"/>
  <c r="D150" i="35"/>
  <c r="I150" i="35"/>
  <c r="G150" i="35"/>
  <c r="E150" i="35"/>
  <c r="H13" i="35"/>
  <c r="F13" i="35"/>
  <c r="D13" i="35"/>
  <c r="I13" i="35"/>
  <c r="G13" i="35"/>
  <c r="E13" i="35"/>
  <c r="I314" i="35"/>
  <c r="G314" i="35"/>
  <c r="E314" i="35"/>
  <c r="H314" i="35"/>
  <c r="F314" i="35"/>
  <c r="D314" i="35"/>
  <c r="H172" i="35"/>
  <c r="F172" i="35"/>
  <c r="D172" i="35"/>
  <c r="I172" i="35"/>
  <c r="G172" i="35"/>
  <c r="E172" i="35"/>
  <c r="I198" i="35"/>
  <c r="G198" i="35"/>
  <c r="E198" i="35"/>
  <c r="H198" i="35"/>
  <c r="F198" i="35"/>
  <c r="D198" i="35"/>
  <c r="H159" i="35"/>
  <c r="F159" i="35"/>
  <c r="D159" i="35"/>
  <c r="I159" i="35"/>
  <c r="G159" i="35"/>
  <c r="E159" i="35"/>
  <c r="I273" i="35"/>
  <c r="G273" i="35"/>
  <c r="E273" i="35"/>
  <c r="H273" i="35"/>
  <c r="F273" i="35"/>
  <c r="D273" i="35"/>
  <c r="I230" i="35"/>
  <c r="G230" i="35"/>
  <c r="E230" i="35"/>
  <c r="H230" i="35"/>
  <c r="F230" i="35"/>
  <c r="D230" i="35"/>
  <c r="I238" i="35"/>
  <c r="G238" i="35"/>
  <c r="E238" i="35"/>
  <c r="H238" i="35"/>
  <c r="F238" i="35"/>
  <c r="D238" i="35"/>
  <c r="H129" i="35"/>
  <c r="F129" i="35"/>
  <c r="D129" i="35"/>
  <c r="I129" i="35"/>
  <c r="G129" i="35"/>
  <c r="E129" i="35"/>
  <c r="H468" i="35"/>
  <c r="F468" i="35"/>
  <c r="D468" i="35"/>
  <c r="I468" i="35"/>
  <c r="G468" i="35"/>
  <c r="E468" i="35"/>
  <c r="I211" i="35"/>
  <c r="G211" i="35"/>
  <c r="E211" i="35"/>
  <c r="H211" i="35"/>
  <c r="F211" i="35"/>
  <c r="D211" i="35"/>
  <c r="H110" i="35"/>
  <c r="F110" i="35"/>
  <c r="D110" i="35"/>
  <c r="I110" i="35"/>
  <c r="G110" i="35"/>
  <c r="E110" i="35"/>
  <c r="I237" i="35"/>
  <c r="G237" i="35"/>
  <c r="E237" i="35"/>
  <c r="H237" i="35"/>
  <c r="F237" i="35"/>
  <c r="D237" i="35"/>
  <c r="H54" i="35"/>
  <c r="F54" i="35"/>
  <c r="D54" i="35"/>
  <c r="G54" i="35"/>
  <c r="E54" i="35"/>
  <c r="I328" i="35"/>
  <c r="G328" i="35"/>
  <c r="E328" i="35"/>
  <c r="H328" i="35"/>
  <c r="F328" i="35"/>
  <c r="D328" i="35"/>
  <c r="I353" i="35"/>
  <c r="G353" i="35"/>
  <c r="E353" i="35"/>
  <c r="H353" i="35"/>
  <c r="F353" i="35"/>
  <c r="D353" i="35"/>
  <c r="I242" i="35"/>
  <c r="G242" i="35"/>
  <c r="E242" i="35"/>
  <c r="H242" i="35"/>
  <c r="F242" i="35"/>
  <c r="D242" i="35"/>
  <c r="H149" i="35"/>
  <c r="F149" i="35"/>
  <c r="D149" i="35"/>
  <c r="I149" i="35"/>
  <c r="G149" i="35"/>
  <c r="E149" i="35"/>
  <c r="I484" i="35"/>
  <c r="G484" i="35"/>
  <c r="E484" i="35"/>
  <c r="H484" i="35"/>
  <c r="D484" i="35"/>
  <c r="F484" i="35"/>
  <c r="I383" i="35"/>
  <c r="G383" i="35"/>
  <c r="E383" i="35"/>
  <c r="H383" i="35"/>
  <c r="F383" i="35"/>
  <c r="D383" i="35"/>
  <c r="I182" i="35"/>
  <c r="G182" i="35"/>
  <c r="E182" i="35"/>
  <c r="H182" i="35"/>
  <c r="F182" i="35"/>
  <c r="D182" i="35"/>
  <c r="I359" i="35"/>
  <c r="G359" i="35"/>
  <c r="E359" i="35"/>
  <c r="H359" i="35"/>
  <c r="F359" i="35"/>
  <c r="D359" i="35"/>
  <c r="H126" i="35"/>
  <c r="F126" i="35"/>
  <c r="D126" i="35"/>
  <c r="I126" i="35"/>
  <c r="G126" i="35"/>
  <c r="E126" i="35"/>
  <c r="I408" i="35"/>
  <c r="G408" i="35"/>
  <c r="E408" i="35"/>
  <c r="H408" i="35"/>
  <c r="F408" i="35"/>
  <c r="D408" i="35"/>
  <c r="I195" i="35"/>
  <c r="G195" i="35"/>
  <c r="E195" i="35"/>
  <c r="H195" i="35"/>
  <c r="F195" i="35"/>
  <c r="D195" i="35"/>
  <c r="I192" i="35"/>
  <c r="G192" i="35"/>
  <c r="E192" i="35"/>
  <c r="H192" i="35"/>
  <c r="F192" i="35"/>
  <c r="D192" i="35"/>
  <c r="I390" i="35"/>
  <c r="G390" i="35"/>
  <c r="E390" i="35"/>
  <c r="H390" i="35"/>
  <c r="F390" i="35"/>
  <c r="D390" i="35"/>
  <c r="I424" i="35"/>
  <c r="G424" i="35"/>
  <c r="E424" i="35"/>
  <c r="H424" i="35"/>
  <c r="F424" i="35"/>
  <c r="D424" i="35"/>
  <c r="H74" i="35"/>
  <c r="F74" i="35"/>
  <c r="D74" i="35"/>
  <c r="I74" i="35"/>
  <c r="G74" i="35"/>
  <c r="E74" i="35"/>
  <c r="H101" i="35"/>
  <c r="F101" i="35"/>
  <c r="D101" i="35"/>
  <c r="I101" i="35"/>
  <c r="G101" i="35"/>
  <c r="E101" i="35"/>
  <c r="I362" i="35"/>
  <c r="G362" i="35"/>
  <c r="E362" i="35"/>
  <c r="H362" i="35"/>
  <c r="F362" i="35"/>
  <c r="D362" i="35"/>
  <c r="H46" i="35"/>
  <c r="F46" i="35"/>
  <c r="D46" i="35"/>
  <c r="G46" i="35"/>
  <c r="E46" i="35"/>
  <c r="I432" i="35"/>
  <c r="G432" i="35"/>
  <c r="E432" i="35"/>
  <c r="H432" i="35"/>
  <c r="F432" i="35"/>
  <c r="D432" i="35"/>
  <c r="H132" i="35"/>
  <c r="F132" i="35"/>
  <c r="D132" i="35"/>
  <c r="I132" i="35"/>
  <c r="G132" i="35"/>
  <c r="E132" i="35"/>
  <c r="H70" i="35"/>
  <c r="F70" i="35"/>
  <c r="D70" i="35"/>
  <c r="I70" i="35"/>
  <c r="G70" i="35"/>
  <c r="E70" i="35"/>
  <c r="I244" i="35"/>
  <c r="G244" i="35"/>
  <c r="E244" i="35"/>
  <c r="H244" i="35"/>
  <c r="F244" i="35"/>
  <c r="D244" i="35"/>
  <c r="H123" i="35"/>
  <c r="F123" i="35"/>
  <c r="D123" i="35"/>
  <c r="I123" i="35"/>
  <c r="G123" i="35"/>
  <c r="E123" i="35"/>
  <c r="H90" i="35"/>
  <c r="F90" i="35"/>
  <c r="D90" i="35"/>
  <c r="I90" i="35"/>
  <c r="G90" i="35"/>
  <c r="E90" i="35"/>
  <c r="I405" i="35"/>
  <c r="G405" i="35"/>
  <c r="E405" i="35"/>
  <c r="H405" i="35"/>
  <c r="F405" i="35"/>
  <c r="D405" i="35"/>
  <c r="I291" i="35"/>
  <c r="G291" i="35"/>
  <c r="E291" i="35"/>
  <c r="H291" i="35"/>
  <c r="F291" i="35"/>
  <c r="D291" i="35"/>
  <c r="I439" i="35"/>
  <c r="G439" i="35"/>
  <c r="E439" i="35"/>
  <c r="H439" i="35"/>
  <c r="F439" i="35"/>
  <c r="D439" i="35"/>
  <c r="I463" i="35"/>
  <c r="G463" i="35"/>
  <c r="E463" i="35"/>
  <c r="H463" i="35"/>
  <c r="F463" i="35"/>
  <c r="D463" i="35"/>
  <c r="H125" i="35"/>
  <c r="F125" i="35"/>
  <c r="D125" i="35"/>
  <c r="I125" i="35"/>
  <c r="G125" i="35"/>
  <c r="E125" i="35"/>
  <c r="I495" i="35"/>
  <c r="G495" i="35"/>
  <c r="E495" i="35"/>
  <c r="F495" i="35"/>
  <c r="H495" i="35"/>
  <c r="D495" i="35"/>
  <c r="H155" i="35"/>
  <c r="F155" i="35"/>
  <c r="D155" i="35"/>
  <c r="I155" i="35"/>
  <c r="G155" i="35"/>
  <c r="E155" i="35"/>
  <c r="I441" i="35"/>
  <c r="G441" i="35"/>
  <c r="E441" i="35"/>
  <c r="H441" i="35"/>
  <c r="F441" i="35"/>
  <c r="D441" i="35"/>
  <c r="I251" i="35"/>
  <c r="G251" i="35"/>
  <c r="E251" i="35"/>
  <c r="H251" i="35"/>
  <c r="F251" i="35"/>
  <c r="D251" i="35"/>
  <c r="I281" i="35"/>
  <c r="G281" i="35"/>
  <c r="E281" i="35"/>
  <c r="H281" i="35"/>
  <c r="F281" i="35"/>
  <c r="D281" i="35"/>
  <c r="H117" i="35"/>
  <c r="F117" i="35"/>
  <c r="D117" i="35"/>
  <c r="I117" i="35"/>
  <c r="G117" i="35"/>
  <c r="E117" i="35"/>
  <c r="I488" i="35"/>
  <c r="G488" i="35"/>
  <c r="E488" i="35"/>
  <c r="H488" i="35"/>
  <c r="D488" i="35"/>
  <c r="F488" i="35"/>
  <c r="H152" i="35"/>
  <c r="F152" i="35"/>
  <c r="D152" i="35"/>
  <c r="I152" i="35"/>
  <c r="G152" i="35"/>
  <c r="E152" i="35"/>
  <c r="H161" i="35"/>
  <c r="F161" i="35"/>
  <c r="D161" i="35"/>
  <c r="I161" i="35"/>
  <c r="G161" i="35"/>
  <c r="E161" i="35"/>
  <c r="I428" i="35"/>
  <c r="G428" i="35"/>
  <c r="E428" i="35"/>
  <c r="H428" i="35"/>
  <c r="F428" i="35"/>
  <c r="D428" i="35"/>
  <c r="I185" i="35"/>
  <c r="G185" i="35"/>
  <c r="E185" i="35"/>
  <c r="H185" i="35"/>
  <c r="F185" i="35"/>
  <c r="D185" i="35"/>
  <c r="H120" i="35"/>
  <c r="F120" i="35"/>
  <c r="D120" i="35"/>
  <c r="I120" i="35"/>
  <c r="G120" i="35"/>
  <c r="E120" i="35"/>
  <c r="I336" i="35"/>
  <c r="G336" i="35"/>
  <c r="E336" i="35"/>
  <c r="H336" i="35"/>
  <c r="F336" i="35"/>
  <c r="D336" i="35"/>
  <c r="I317" i="35"/>
  <c r="G317" i="35"/>
  <c r="E317" i="35"/>
  <c r="H317" i="35"/>
  <c r="F317" i="35"/>
  <c r="D317" i="35"/>
  <c r="I340" i="35"/>
  <c r="G340" i="35"/>
  <c r="E340" i="35"/>
  <c r="H340" i="35"/>
  <c r="F340" i="35"/>
  <c r="D340" i="35"/>
  <c r="I201" i="35"/>
  <c r="G201" i="35"/>
  <c r="E201" i="35"/>
  <c r="H201" i="35"/>
  <c r="F201" i="35"/>
  <c r="D201" i="35"/>
  <c r="H44" i="35"/>
  <c r="F44" i="35"/>
  <c r="D44" i="35"/>
  <c r="I44" i="35"/>
  <c r="G44" i="35"/>
  <c r="E44" i="35"/>
  <c r="I479" i="35"/>
  <c r="G479" i="35"/>
  <c r="E479" i="35"/>
  <c r="F479" i="35"/>
  <c r="H479" i="35"/>
  <c r="D479" i="35"/>
  <c r="I494" i="35"/>
  <c r="G494" i="35"/>
  <c r="E494" i="35"/>
  <c r="H494" i="35"/>
  <c r="D494" i="35"/>
  <c r="F494" i="35"/>
  <c r="I290" i="35"/>
  <c r="G290" i="35"/>
  <c r="E290" i="35"/>
  <c r="H290" i="35"/>
  <c r="F290" i="35"/>
  <c r="D290" i="35"/>
  <c r="H103" i="35"/>
  <c r="F103" i="35"/>
  <c r="D103" i="35"/>
  <c r="I103" i="35"/>
  <c r="G103" i="35"/>
  <c r="E103" i="35"/>
  <c r="H43" i="35"/>
  <c r="F43" i="35"/>
  <c r="D43" i="35"/>
  <c r="I43" i="35"/>
  <c r="G43" i="35"/>
  <c r="E43" i="35"/>
  <c r="I229" i="35"/>
  <c r="G229" i="35"/>
  <c r="E229" i="35"/>
  <c r="H229" i="35"/>
  <c r="F229" i="35"/>
  <c r="D229" i="35"/>
  <c r="I214" i="35"/>
  <c r="G214" i="35"/>
  <c r="E214" i="35"/>
  <c r="H214" i="35"/>
  <c r="F214" i="35"/>
  <c r="D214" i="35"/>
  <c r="H83" i="35"/>
  <c r="F83" i="35"/>
  <c r="D83" i="35"/>
  <c r="I83" i="35"/>
  <c r="G83" i="35"/>
  <c r="E83" i="35"/>
  <c r="H97" i="35"/>
  <c r="F97" i="35"/>
  <c r="D97" i="35"/>
  <c r="I97" i="35"/>
  <c r="G97" i="35"/>
  <c r="E97" i="35"/>
  <c r="I406" i="35"/>
  <c r="G406" i="35"/>
  <c r="E406" i="35"/>
  <c r="H406" i="35"/>
  <c r="F406" i="35"/>
  <c r="D406" i="35"/>
  <c r="H39" i="35"/>
  <c r="F39" i="35"/>
  <c r="D39" i="35"/>
  <c r="I39" i="35"/>
  <c r="G39" i="35"/>
  <c r="E39" i="35"/>
  <c r="I397" i="35"/>
  <c r="G397" i="35"/>
  <c r="E397" i="35"/>
  <c r="H397" i="35"/>
  <c r="F397" i="35"/>
  <c r="D397" i="35"/>
  <c r="K10" i="58"/>
  <c r="A10" i="58"/>
  <c r="K18" i="58"/>
  <c r="A18" i="58"/>
  <c r="K26" i="58"/>
  <c r="A26" i="58"/>
  <c r="K34" i="58"/>
  <c r="A34" i="58"/>
  <c r="K42" i="58"/>
  <c r="A42" i="58"/>
  <c r="K50" i="58"/>
  <c r="A50" i="58"/>
  <c r="K58" i="58"/>
  <c r="A58" i="58"/>
  <c r="K66" i="58"/>
  <c r="A66" i="58"/>
  <c r="K74" i="58"/>
  <c r="A74" i="58"/>
  <c r="K82" i="58"/>
  <c r="A82" i="58"/>
  <c r="K90" i="58"/>
  <c r="A90" i="58"/>
  <c r="K98" i="58"/>
  <c r="A98" i="58"/>
  <c r="K106" i="58"/>
  <c r="A106" i="58"/>
  <c r="K114" i="58"/>
  <c r="A114" i="58"/>
  <c r="K122" i="58"/>
  <c r="A122" i="58"/>
  <c r="K130" i="58"/>
  <c r="A130" i="58"/>
  <c r="K138" i="58"/>
  <c r="A138" i="58"/>
  <c r="K146" i="58"/>
  <c r="A146" i="58"/>
  <c r="K154" i="58"/>
  <c r="A154" i="58"/>
  <c r="K162" i="58"/>
  <c r="A162" i="58"/>
  <c r="K170" i="58"/>
  <c r="A170" i="58"/>
  <c r="K178" i="58"/>
  <c r="A178" i="58"/>
  <c r="K186" i="58"/>
  <c r="A186" i="58"/>
  <c r="A194" i="58"/>
  <c r="K194" i="58"/>
  <c r="A202" i="58"/>
  <c r="K202" i="58"/>
  <c r="K210" i="58"/>
  <c r="A210" i="58"/>
  <c r="K218" i="58"/>
  <c r="A218" i="58"/>
  <c r="K226" i="58"/>
  <c r="A226" i="58"/>
  <c r="K234" i="58"/>
  <c r="A234" i="58"/>
  <c r="K242" i="58"/>
  <c r="A242" i="58"/>
  <c r="A250" i="58"/>
  <c r="K250" i="58"/>
  <c r="A257" i="58"/>
  <c r="K257" i="58"/>
  <c r="A265" i="58"/>
  <c r="K265" i="58"/>
  <c r="A273" i="58"/>
  <c r="K273" i="58"/>
  <c r="A281" i="58"/>
  <c r="K281" i="58"/>
  <c r="A289" i="58"/>
  <c r="K289" i="58"/>
  <c r="A297" i="58"/>
  <c r="K297" i="58"/>
  <c r="A305" i="58"/>
  <c r="K305" i="58"/>
  <c r="A313" i="58"/>
  <c r="K313" i="58"/>
  <c r="A321" i="58"/>
  <c r="K321" i="58"/>
  <c r="A329" i="58"/>
  <c r="K329" i="58"/>
  <c r="A338" i="58"/>
  <c r="K338" i="58"/>
  <c r="A354" i="58"/>
  <c r="K354" i="58"/>
  <c r="K12" i="58"/>
  <c r="A12" i="58"/>
  <c r="K20" i="58"/>
  <c r="A20" i="58"/>
  <c r="K28" i="58"/>
  <c r="A28" i="58"/>
  <c r="K36" i="58"/>
  <c r="A36" i="58"/>
  <c r="K44" i="58"/>
  <c r="A44" i="58"/>
  <c r="K52" i="58"/>
  <c r="A52" i="58"/>
  <c r="K60" i="58"/>
  <c r="A60" i="58"/>
  <c r="K68" i="58"/>
  <c r="A68" i="58"/>
  <c r="K76" i="58"/>
  <c r="A76" i="58"/>
  <c r="K84" i="58"/>
  <c r="A84" i="58"/>
  <c r="K92" i="58"/>
  <c r="A92" i="58"/>
  <c r="K100" i="58"/>
  <c r="A100" i="58"/>
  <c r="K108" i="58"/>
  <c r="A108" i="58"/>
  <c r="K116" i="58"/>
  <c r="A116" i="58"/>
  <c r="K124" i="58"/>
  <c r="A124" i="58"/>
  <c r="K132" i="58"/>
  <c r="A132" i="58"/>
  <c r="K140" i="58"/>
  <c r="A140" i="58"/>
  <c r="K148" i="58"/>
  <c r="A148" i="58"/>
  <c r="K156" i="58"/>
  <c r="A156" i="58"/>
  <c r="K164" i="58"/>
  <c r="A164" i="58"/>
  <c r="K172" i="58"/>
  <c r="A172" i="58"/>
  <c r="K180" i="58"/>
  <c r="A180" i="58"/>
  <c r="K188" i="58"/>
  <c r="A188" i="58"/>
  <c r="A196" i="58"/>
  <c r="K196" i="58"/>
  <c r="A204" i="58"/>
  <c r="K204" i="58"/>
  <c r="A212" i="58"/>
  <c r="K212" i="58"/>
  <c r="A220" i="58"/>
  <c r="K220" i="58"/>
  <c r="A228" i="58"/>
  <c r="K228" i="58"/>
  <c r="A236" i="58"/>
  <c r="K236" i="58"/>
  <c r="A244" i="58"/>
  <c r="K244" i="58"/>
  <c r="A255" i="58"/>
  <c r="K255" i="58"/>
  <c r="A263" i="58"/>
  <c r="K263" i="58"/>
  <c r="A271" i="58"/>
  <c r="K271" i="58"/>
  <c r="A279" i="58"/>
  <c r="K279" i="58"/>
  <c r="A287" i="58"/>
  <c r="K287" i="58"/>
  <c r="A295" i="58"/>
  <c r="K295" i="58"/>
  <c r="A303" i="58"/>
  <c r="K303" i="58"/>
  <c r="A311" i="58"/>
  <c r="K311" i="58"/>
  <c r="A319" i="58"/>
  <c r="K319" i="58"/>
  <c r="A327" i="58"/>
  <c r="K327" i="58"/>
  <c r="A335" i="58"/>
  <c r="K335" i="58"/>
  <c r="A350" i="58"/>
  <c r="K350" i="58"/>
  <c r="A9" i="58"/>
  <c r="K9" i="58"/>
  <c r="K13" i="58"/>
  <c r="A13" i="58"/>
  <c r="K17" i="58"/>
  <c r="A17" i="58"/>
  <c r="K21" i="58"/>
  <c r="A21" i="58"/>
  <c r="K25" i="58"/>
  <c r="A25" i="58"/>
  <c r="K29" i="58"/>
  <c r="A29" i="58"/>
  <c r="K33" i="58"/>
  <c r="A33" i="58"/>
  <c r="K37" i="58"/>
  <c r="A37" i="58"/>
  <c r="K41" i="58"/>
  <c r="A41" i="58"/>
  <c r="K45" i="58"/>
  <c r="A45" i="58"/>
  <c r="K49" i="58"/>
  <c r="A49" i="58"/>
  <c r="K53" i="58"/>
  <c r="A53" i="58"/>
  <c r="K57" i="58"/>
  <c r="A57" i="58"/>
  <c r="K61" i="58"/>
  <c r="A61" i="58"/>
  <c r="K65" i="58"/>
  <c r="A65" i="58"/>
  <c r="K69" i="58"/>
  <c r="A69" i="58"/>
  <c r="K73" i="58"/>
  <c r="A73" i="58"/>
  <c r="K77" i="58"/>
  <c r="A77" i="58"/>
  <c r="K81" i="58"/>
  <c r="A81" i="58"/>
  <c r="K85" i="58"/>
  <c r="A85" i="58"/>
  <c r="K89" i="58"/>
  <c r="A89" i="58"/>
  <c r="K93" i="58"/>
  <c r="A93" i="58"/>
  <c r="K97" i="58"/>
  <c r="A97" i="58"/>
  <c r="K101" i="58"/>
  <c r="A101" i="58"/>
  <c r="K105" i="58"/>
  <c r="A105" i="58"/>
  <c r="K109" i="58"/>
  <c r="A109" i="58"/>
  <c r="K113" i="58"/>
  <c r="A113" i="58"/>
  <c r="K117" i="58"/>
  <c r="A117" i="58"/>
  <c r="K121" i="58"/>
  <c r="A121" i="58"/>
  <c r="K125" i="58"/>
  <c r="A125" i="58"/>
  <c r="K129" i="58"/>
  <c r="A129" i="58"/>
  <c r="K133" i="58"/>
  <c r="A133" i="58"/>
  <c r="K137" i="58"/>
  <c r="A137" i="58"/>
  <c r="K141" i="58"/>
  <c r="A141" i="58"/>
  <c r="K145" i="58"/>
  <c r="A145" i="58"/>
  <c r="K149" i="58"/>
  <c r="A149" i="58"/>
  <c r="K153" i="58"/>
  <c r="A153" i="58"/>
  <c r="K157" i="58"/>
  <c r="A157" i="58"/>
  <c r="K161" i="58"/>
  <c r="A161" i="58"/>
  <c r="K165" i="58"/>
  <c r="A165" i="58"/>
  <c r="K169" i="58"/>
  <c r="A169" i="58"/>
  <c r="K173" i="58"/>
  <c r="A173" i="58"/>
  <c r="K177" i="58"/>
  <c r="A177" i="58"/>
  <c r="K181" i="58"/>
  <c r="A181" i="58"/>
  <c r="K185" i="58"/>
  <c r="A185" i="58"/>
  <c r="K189" i="58"/>
  <c r="A189" i="58"/>
  <c r="A193" i="58"/>
  <c r="K193" i="58"/>
  <c r="A197" i="58"/>
  <c r="K197" i="58"/>
  <c r="A201" i="58"/>
  <c r="K201" i="58"/>
  <c r="A205" i="58"/>
  <c r="K205" i="58"/>
  <c r="A209" i="58"/>
  <c r="K209" i="58"/>
  <c r="A213" i="58"/>
  <c r="K213" i="58"/>
  <c r="A217" i="58"/>
  <c r="K217" i="58"/>
  <c r="A221" i="58"/>
  <c r="K221" i="58"/>
  <c r="A225" i="58"/>
  <c r="K225" i="58"/>
  <c r="A229" i="58"/>
  <c r="K229" i="58"/>
  <c r="A233" i="58"/>
  <c r="K233" i="58"/>
  <c r="A237" i="58"/>
  <c r="K237" i="58"/>
  <c r="A241" i="58"/>
  <c r="K241" i="58"/>
  <c r="A245" i="58"/>
  <c r="K245" i="58"/>
  <c r="A249" i="58"/>
  <c r="K249" i="58"/>
  <c r="A252" i="58"/>
  <c r="K252" i="58"/>
  <c r="A256" i="58"/>
  <c r="K256" i="58"/>
  <c r="A260" i="58"/>
  <c r="K260" i="58"/>
  <c r="A264" i="58"/>
  <c r="K264" i="58"/>
  <c r="A268" i="58"/>
  <c r="K268" i="58"/>
  <c r="A272" i="58"/>
  <c r="K272" i="58"/>
  <c r="A276" i="58"/>
  <c r="K276" i="58"/>
  <c r="A280" i="58"/>
  <c r="K280" i="58"/>
  <c r="A284" i="58"/>
  <c r="K284" i="58"/>
  <c r="A288" i="58"/>
  <c r="K288" i="58"/>
  <c r="A292" i="58"/>
  <c r="K292" i="58"/>
  <c r="A296" i="58"/>
  <c r="K296" i="58"/>
  <c r="A300" i="58"/>
  <c r="K300" i="58"/>
  <c r="A304" i="58"/>
  <c r="K304" i="58"/>
  <c r="A308" i="58"/>
  <c r="K308" i="58"/>
  <c r="A312" i="58"/>
  <c r="K312" i="58"/>
  <c r="K316" i="58"/>
  <c r="A316" i="58"/>
  <c r="A320" i="58"/>
  <c r="K320" i="58"/>
  <c r="A324" i="58"/>
  <c r="K324" i="58"/>
  <c r="A328" i="58"/>
  <c r="K328" i="58"/>
  <c r="A332" i="58"/>
  <c r="K332" i="58"/>
  <c r="A336" i="58"/>
  <c r="K336" i="58"/>
  <c r="A344" i="58"/>
  <c r="K344" i="58"/>
  <c r="A352" i="58"/>
  <c r="K352" i="58"/>
  <c r="A358" i="58"/>
  <c r="K358" i="58"/>
  <c r="A362" i="58"/>
  <c r="K362" i="58"/>
  <c r="A366" i="58"/>
  <c r="K366" i="58"/>
  <c r="A370" i="58"/>
  <c r="K370" i="58"/>
  <c r="A374" i="58"/>
  <c r="K374" i="58"/>
  <c r="K378" i="58"/>
  <c r="A378" i="58"/>
  <c r="A382" i="58"/>
  <c r="K382" i="58"/>
  <c r="A386" i="58"/>
  <c r="K386" i="58"/>
  <c r="A390" i="58"/>
  <c r="K390" i="58"/>
  <c r="K394" i="58"/>
  <c r="A394" i="58"/>
  <c r="A398" i="58"/>
  <c r="K398" i="58"/>
  <c r="A402" i="58"/>
  <c r="K402" i="58"/>
  <c r="A406" i="58"/>
  <c r="K406" i="58"/>
  <c r="A410" i="58"/>
  <c r="K410" i="58"/>
  <c r="A414" i="58"/>
  <c r="K414" i="58"/>
  <c r="A418" i="58"/>
  <c r="K418" i="58"/>
  <c r="A422" i="58"/>
  <c r="K422" i="58"/>
  <c r="A426" i="58"/>
  <c r="K426" i="58"/>
  <c r="A430" i="58"/>
  <c r="K430" i="58"/>
  <c r="A434" i="58"/>
  <c r="K434" i="58"/>
  <c r="A438" i="58"/>
  <c r="K438" i="58"/>
  <c r="A442" i="58"/>
  <c r="K442" i="58"/>
  <c r="K446" i="58"/>
  <c r="A446" i="58"/>
  <c r="A450" i="58"/>
  <c r="K450" i="58"/>
  <c r="A454" i="58"/>
  <c r="K454" i="58"/>
  <c r="A458" i="58"/>
  <c r="K458" i="58"/>
  <c r="A462" i="58"/>
  <c r="K462" i="58"/>
  <c r="A466" i="58"/>
  <c r="K466" i="58"/>
  <c r="A470" i="58"/>
  <c r="K470" i="58"/>
  <c r="A474" i="58"/>
  <c r="K474" i="58"/>
  <c r="A478" i="58"/>
  <c r="K478" i="58"/>
  <c r="A482" i="58"/>
  <c r="K482" i="58"/>
  <c r="A486" i="58"/>
  <c r="K486" i="58"/>
  <c r="A490" i="58"/>
  <c r="K490" i="58"/>
  <c r="A494" i="58"/>
  <c r="K494" i="58"/>
  <c r="A498" i="58"/>
  <c r="K498" i="58"/>
  <c r="A502" i="58"/>
  <c r="K502" i="58"/>
  <c r="K506" i="58"/>
  <c r="A506" i="58"/>
  <c r="A339" i="58"/>
  <c r="K339" i="58"/>
  <c r="A343" i="58"/>
  <c r="K343" i="58"/>
  <c r="A347" i="58"/>
  <c r="K347" i="58"/>
  <c r="A351" i="58"/>
  <c r="K351" i="58"/>
  <c r="A355" i="58"/>
  <c r="K355" i="58"/>
  <c r="A359" i="58"/>
  <c r="K359" i="58"/>
  <c r="A363" i="58"/>
  <c r="K363" i="58"/>
  <c r="A367" i="58"/>
  <c r="K367" i="58"/>
  <c r="A371" i="58"/>
  <c r="K371" i="58"/>
  <c r="A375" i="58"/>
  <c r="K375" i="58"/>
  <c r="K379" i="58"/>
  <c r="A379" i="58"/>
  <c r="A383" i="58"/>
  <c r="K383" i="58"/>
  <c r="A387" i="58"/>
  <c r="K387" i="58"/>
  <c r="A391" i="58"/>
  <c r="K391" i="58"/>
  <c r="A395" i="58"/>
  <c r="K395" i="58"/>
  <c r="A399" i="58"/>
  <c r="K399" i="58"/>
  <c r="A403" i="58"/>
  <c r="K403" i="58"/>
  <c r="A407" i="58"/>
  <c r="K407" i="58"/>
  <c r="A411" i="58"/>
  <c r="K411" i="58"/>
  <c r="A415" i="58"/>
  <c r="K415" i="58"/>
  <c r="A419" i="58"/>
  <c r="K419" i="58"/>
  <c r="A423" i="58"/>
  <c r="K423" i="58"/>
  <c r="A427" i="58"/>
  <c r="K427" i="58"/>
  <c r="A431" i="58"/>
  <c r="K431" i="58"/>
  <c r="A435" i="58"/>
  <c r="K435" i="58"/>
  <c r="A439" i="58"/>
  <c r="K439" i="58"/>
  <c r="A443" i="58"/>
  <c r="K443" i="58"/>
  <c r="K447" i="58"/>
  <c r="A447" i="58"/>
  <c r="A451" i="58"/>
  <c r="K451" i="58"/>
  <c r="A455" i="58"/>
  <c r="K455" i="58"/>
  <c r="A459" i="58"/>
  <c r="K459" i="58"/>
  <c r="A463" i="58"/>
  <c r="K463" i="58"/>
  <c r="A467" i="58"/>
  <c r="K467" i="58"/>
  <c r="A471" i="58"/>
  <c r="K471" i="58"/>
  <c r="A475" i="58"/>
  <c r="K475" i="58"/>
  <c r="K479" i="58"/>
  <c r="A479" i="58"/>
  <c r="A483" i="58"/>
  <c r="K483" i="58"/>
  <c r="A487" i="58"/>
  <c r="K487" i="58"/>
  <c r="K491" i="58"/>
  <c r="A491" i="58"/>
  <c r="K495" i="58"/>
  <c r="A495" i="58"/>
  <c r="A499" i="58"/>
  <c r="K499" i="58"/>
  <c r="A503" i="58"/>
  <c r="K503" i="58"/>
  <c r="K14" i="58"/>
  <c r="A14" i="58"/>
  <c r="K22" i="58"/>
  <c r="A22" i="58"/>
  <c r="K30" i="58"/>
  <c r="A30" i="58"/>
  <c r="K38" i="58"/>
  <c r="A38" i="58"/>
  <c r="K46" i="58"/>
  <c r="A46" i="58"/>
  <c r="K54" i="58"/>
  <c r="A54" i="58"/>
  <c r="K62" i="58"/>
  <c r="A62" i="58"/>
  <c r="K70" i="58"/>
  <c r="A70" i="58"/>
  <c r="K78" i="58"/>
  <c r="A78" i="58"/>
  <c r="K86" i="58"/>
  <c r="A86" i="58"/>
  <c r="K94" i="58"/>
  <c r="A94" i="58"/>
  <c r="K102" i="58"/>
  <c r="A102" i="58"/>
  <c r="K110" i="58"/>
  <c r="A110" i="58"/>
  <c r="K118" i="58"/>
  <c r="A118" i="58"/>
  <c r="K126" i="58"/>
  <c r="A126" i="58"/>
  <c r="K134" i="58"/>
  <c r="A134" i="58"/>
  <c r="K142" i="58"/>
  <c r="A142" i="58"/>
  <c r="K150" i="58"/>
  <c r="A150" i="58"/>
  <c r="K158" i="58"/>
  <c r="A158" i="58"/>
  <c r="K166" i="58"/>
  <c r="A166" i="58"/>
  <c r="K174" i="58"/>
  <c r="A174" i="58"/>
  <c r="K182" i="58"/>
  <c r="A182" i="58"/>
  <c r="K190" i="58"/>
  <c r="A190" i="58"/>
  <c r="A198" i="58"/>
  <c r="K198" i="58"/>
  <c r="A206" i="58"/>
  <c r="K206" i="58"/>
  <c r="A214" i="58"/>
  <c r="K214" i="58"/>
  <c r="A222" i="58"/>
  <c r="K222" i="58"/>
  <c r="A230" i="58"/>
  <c r="K230" i="58"/>
  <c r="A238" i="58"/>
  <c r="K238" i="58"/>
  <c r="A246" i="58"/>
  <c r="K246" i="58"/>
  <c r="A253" i="58"/>
  <c r="K253" i="58"/>
  <c r="A261" i="58"/>
  <c r="K261" i="58"/>
  <c r="A269" i="58"/>
  <c r="K269" i="58"/>
  <c r="A277" i="58"/>
  <c r="K277" i="58"/>
  <c r="A285" i="58"/>
  <c r="K285" i="58"/>
  <c r="A293" i="58"/>
  <c r="K293" i="58"/>
  <c r="A301" i="58"/>
  <c r="K301" i="58"/>
  <c r="A309" i="58"/>
  <c r="K309" i="58"/>
  <c r="K317" i="58"/>
  <c r="A317" i="58"/>
  <c r="A325" i="58"/>
  <c r="K325" i="58"/>
  <c r="A333" i="58"/>
  <c r="K333" i="58"/>
  <c r="A346" i="58"/>
  <c r="K346" i="58"/>
  <c r="A8" i="58"/>
  <c r="K8" i="58"/>
  <c r="K16" i="58"/>
  <c r="A16" i="58"/>
  <c r="K24" i="58"/>
  <c r="A24" i="58"/>
  <c r="K32" i="58"/>
  <c r="A32" i="58"/>
  <c r="K40" i="58"/>
  <c r="A40" i="58"/>
  <c r="K48" i="58"/>
  <c r="A48" i="58"/>
  <c r="K56" i="58"/>
  <c r="A56" i="58"/>
  <c r="K64" i="58"/>
  <c r="A64" i="58"/>
  <c r="K72" i="58"/>
  <c r="A72" i="58"/>
  <c r="K80" i="58"/>
  <c r="A80" i="58"/>
  <c r="K88" i="58"/>
  <c r="A88" i="58"/>
  <c r="K96" i="58"/>
  <c r="A96" i="58"/>
  <c r="K104" i="58"/>
  <c r="A104" i="58"/>
  <c r="K112" i="58"/>
  <c r="A112" i="58"/>
  <c r="K120" i="58"/>
  <c r="A120" i="58"/>
  <c r="K128" i="58"/>
  <c r="A128" i="58"/>
  <c r="K136" i="58"/>
  <c r="A136" i="58"/>
  <c r="K144" i="58"/>
  <c r="A144" i="58"/>
  <c r="K152" i="58"/>
  <c r="A152" i="58"/>
  <c r="K160" i="58"/>
  <c r="A160" i="58"/>
  <c r="K168" i="58"/>
  <c r="A168" i="58"/>
  <c r="K176" i="58"/>
  <c r="A176" i="58"/>
  <c r="K184" i="58"/>
  <c r="A184" i="58"/>
  <c r="A192" i="58"/>
  <c r="K192" i="58"/>
  <c r="A200" i="58"/>
  <c r="K200" i="58"/>
  <c r="A208" i="58"/>
  <c r="K208" i="58"/>
  <c r="A216" i="58"/>
  <c r="K216" i="58"/>
  <c r="A224" i="58"/>
  <c r="K224" i="58"/>
  <c r="A232" i="58"/>
  <c r="K232" i="58"/>
  <c r="A240" i="58"/>
  <c r="K240" i="58"/>
  <c r="A248" i="58"/>
  <c r="K248" i="58"/>
  <c r="A259" i="58"/>
  <c r="K259" i="58"/>
  <c r="A267" i="58"/>
  <c r="K267" i="58"/>
  <c r="A275" i="58"/>
  <c r="K275" i="58"/>
  <c r="A283" i="58"/>
  <c r="K283" i="58"/>
  <c r="A291" i="58"/>
  <c r="K291" i="58"/>
  <c r="A299" i="58"/>
  <c r="K299" i="58"/>
  <c r="A307" i="58"/>
  <c r="K307" i="58"/>
  <c r="K315" i="58"/>
  <c r="A315" i="58"/>
  <c r="A323" i="58"/>
  <c r="K323" i="58"/>
  <c r="A331" i="58"/>
  <c r="K331" i="58"/>
  <c r="A342" i="58"/>
  <c r="K342" i="58"/>
  <c r="K7" i="58"/>
  <c r="A7" i="58"/>
  <c r="K11" i="58"/>
  <c r="A11" i="58"/>
  <c r="K15" i="58"/>
  <c r="A15" i="58"/>
  <c r="K19" i="58"/>
  <c r="A19" i="58"/>
  <c r="K23" i="58"/>
  <c r="A23" i="58"/>
  <c r="K27" i="58"/>
  <c r="A27" i="58"/>
  <c r="K31" i="58"/>
  <c r="A31" i="58"/>
  <c r="K35" i="58"/>
  <c r="A35" i="58"/>
  <c r="K39" i="58"/>
  <c r="A39" i="58"/>
  <c r="K43" i="58"/>
  <c r="A43" i="58"/>
  <c r="K47" i="58"/>
  <c r="A47" i="58"/>
  <c r="K51" i="58"/>
  <c r="A51" i="58"/>
  <c r="K55" i="58"/>
  <c r="A55" i="58"/>
  <c r="K59" i="58"/>
  <c r="A59" i="58"/>
  <c r="K63" i="58"/>
  <c r="A63" i="58"/>
  <c r="K67" i="58"/>
  <c r="A67" i="58"/>
  <c r="K71" i="58"/>
  <c r="A71" i="58"/>
  <c r="K75" i="58"/>
  <c r="A75" i="58"/>
  <c r="K79" i="58"/>
  <c r="A79" i="58"/>
  <c r="K83" i="58"/>
  <c r="A83" i="58"/>
  <c r="K87" i="58"/>
  <c r="A87" i="58"/>
  <c r="K91" i="58"/>
  <c r="A91" i="58"/>
  <c r="K95" i="58"/>
  <c r="A95" i="58"/>
  <c r="K99" i="58"/>
  <c r="A99" i="58"/>
  <c r="K103" i="58"/>
  <c r="A103" i="58"/>
  <c r="K107" i="58"/>
  <c r="A107" i="58"/>
  <c r="K111" i="58"/>
  <c r="A111" i="58"/>
  <c r="K115" i="58"/>
  <c r="A115" i="58"/>
  <c r="K119" i="58"/>
  <c r="A119" i="58"/>
  <c r="K123" i="58"/>
  <c r="A123" i="58"/>
  <c r="K127" i="58"/>
  <c r="A127" i="58"/>
  <c r="K131" i="58"/>
  <c r="A131" i="58"/>
  <c r="K135" i="58"/>
  <c r="A135" i="58"/>
  <c r="K139" i="58"/>
  <c r="A139" i="58"/>
  <c r="K143" i="58"/>
  <c r="A143" i="58"/>
  <c r="K147" i="58"/>
  <c r="A147" i="58"/>
  <c r="K151" i="58"/>
  <c r="A151" i="58"/>
  <c r="K155" i="58"/>
  <c r="A155" i="58"/>
  <c r="K159" i="58"/>
  <c r="A159" i="58"/>
  <c r="K163" i="58"/>
  <c r="A163" i="58"/>
  <c r="K167" i="58"/>
  <c r="A167" i="58"/>
  <c r="K171" i="58"/>
  <c r="A171" i="58"/>
  <c r="K175" i="58"/>
  <c r="A175" i="58"/>
  <c r="K179" i="58"/>
  <c r="A179" i="58"/>
  <c r="K183" i="58"/>
  <c r="A183" i="58"/>
  <c r="K187" i="58"/>
  <c r="A187" i="58"/>
  <c r="K191" i="58"/>
  <c r="A191" i="58"/>
  <c r="A195" i="58"/>
  <c r="K195" i="58"/>
  <c r="A199" i="58"/>
  <c r="K199" i="58"/>
  <c r="A203" i="58"/>
  <c r="K203" i="58"/>
  <c r="A207" i="58"/>
  <c r="K207" i="58"/>
  <c r="A211" i="58"/>
  <c r="K211" i="58"/>
  <c r="A215" i="58"/>
  <c r="K215" i="58"/>
  <c r="A219" i="58"/>
  <c r="K219" i="58"/>
  <c r="A223" i="58"/>
  <c r="K223" i="58"/>
  <c r="A227" i="58"/>
  <c r="K227" i="58"/>
  <c r="A231" i="58"/>
  <c r="K231" i="58"/>
  <c r="A235" i="58"/>
  <c r="K235" i="58"/>
  <c r="A239" i="58"/>
  <c r="K239" i="58"/>
  <c r="A243" i="58"/>
  <c r="K243" i="58"/>
  <c r="A247" i="58"/>
  <c r="K247" i="58"/>
  <c r="A251" i="58"/>
  <c r="K251" i="58"/>
  <c r="A254" i="58"/>
  <c r="K254" i="58"/>
  <c r="A258" i="58"/>
  <c r="K258" i="58"/>
  <c r="A262" i="58"/>
  <c r="K262" i="58"/>
  <c r="A266" i="58"/>
  <c r="K266" i="58"/>
  <c r="A270" i="58"/>
  <c r="K270" i="58"/>
  <c r="A274" i="58"/>
  <c r="K274" i="58"/>
  <c r="A278" i="58"/>
  <c r="K278" i="58"/>
  <c r="A282" i="58"/>
  <c r="K282" i="58"/>
  <c r="A286" i="58"/>
  <c r="K286" i="58"/>
  <c r="A290" i="58"/>
  <c r="K290" i="58"/>
  <c r="A294" i="58"/>
  <c r="K294" i="58"/>
  <c r="K298" i="58"/>
  <c r="A298" i="58"/>
  <c r="A302" i="58"/>
  <c r="K302" i="58"/>
  <c r="A306" i="58"/>
  <c r="K306" i="58"/>
  <c r="A310" i="58"/>
  <c r="K310" i="58"/>
  <c r="A314" i="58"/>
  <c r="K314" i="58"/>
  <c r="A318" i="58"/>
  <c r="K318" i="58"/>
  <c r="A322" i="58"/>
  <c r="K322" i="58"/>
  <c r="A326" i="58"/>
  <c r="K326" i="58"/>
  <c r="A330" i="58"/>
  <c r="K330" i="58"/>
  <c r="A334" i="58"/>
  <c r="K334" i="58"/>
  <c r="A340" i="58"/>
  <c r="K340" i="58"/>
  <c r="A348" i="58"/>
  <c r="K348" i="58"/>
  <c r="A356" i="58"/>
  <c r="K356" i="58"/>
  <c r="A360" i="58"/>
  <c r="K360" i="58"/>
  <c r="A364" i="58"/>
  <c r="K364" i="58"/>
  <c r="A368" i="58"/>
  <c r="K368" i="58"/>
  <c r="A372" i="58"/>
  <c r="K372" i="58"/>
  <c r="A376" i="58"/>
  <c r="K376" i="58"/>
  <c r="K380" i="58"/>
  <c r="A380" i="58"/>
  <c r="A384" i="58"/>
  <c r="K384" i="58"/>
  <c r="A388" i="58"/>
  <c r="K388" i="58"/>
  <c r="A392" i="58"/>
  <c r="K392" i="58"/>
  <c r="A396" i="58"/>
  <c r="K396" i="58"/>
  <c r="A400" i="58"/>
  <c r="K400" i="58"/>
  <c r="A404" i="58"/>
  <c r="K404" i="58"/>
  <c r="A408" i="58"/>
  <c r="K408" i="58"/>
  <c r="A412" i="58"/>
  <c r="K412" i="58"/>
  <c r="A416" i="58"/>
  <c r="K416" i="58"/>
  <c r="A420" i="58"/>
  <c r="K420" i="58"/>
  <c r="A424" i="58"/>
  <c r="K424" i="58"/>
  <c r="A428" i="58"/>
  <c r="K428" i="58"/>
  <c r="A432" i="58"/>
  <c r="K432" i="58"/>
  <c r="A436" i="58"/>
  <c r="K436" i="58"/>
  <c r="A440" i="58"/>
  <c r="K440" i="58"/>
  <c r="K444" i="58"/>
  <c r="A444" i="58"/>
  <c r="K448" i="58"/>
  <c r="A448" i="58"/>
  <c r="A452" i="58"/>
  <c r="K452" i="58"/>
  <c r="A456" i="58"/>
  <c r="K456" i="58"/>
  <c r="A460" i="58"/>
  <c r="K460" i="58"/>
  <c r="A464" i="58"/>
  <c r="K464" i="58"/>
  <c r="A468" i="58"/>
  <c r="K468" i="58"/>
  <c r="A472" i="58"/>
  <c r="K472" i="58"/>
  <c r="A476" i="58"/>
  <c r="K476" i="58"/>
  <c r="A480" i="58"/>
  <c r="K480" i="58"/>
  <c r="A484" i="58"/>
  <c r="K484" i="58"/>
  <c r="A488" i="58"/>
  <c r="K488" i="58"/>
  <c r="A492" i="58"/>
  <c r="K492" i="58"/>
  <c r="A496" i="58"/>
  <c r="K496" i="58"/>
  <c r="A500" i="58"/>
  <c r="K500" i="58"/>
  <c r="A504" i="58"/>
  <c r="K504" i="58"/>
  <c r="A337" i="58"/>
  <c r="K337" i="58"/>
  <c r="A341" i="58"/>
  <c r="K341" i="58"/>
  <c r="A345" i="58"/>
  <c r="K345" i="58"/>
  <c r="A349" i="58"/>
  <c r="K349" i="58"/>
  <c r="A353" i="58"/>
  <c r="K353" i="58"/>
  <c r="A357" i="58"/>
  <c r="K357" i="58"/>
  <c r="A361" i="58"/>
  <c r="K361" i="58"/>
  <c r="A365" i="58"/>
  <c r="K365" i="58"/>
  <c r="A369" i="58"/>
  <c r="K369" i="58"/>
  <c r="A373" i="58"/>
  <c r="K373" i="58"/>
  <c r="K377" i="58"/>
  <c r="A377" i="58"/>
  <c r="K381" i="58"/>
  <c r="A381" i="58"/>
  <c r="A385" i="58"/>
  <c r="K385" i="58"/>
  <c r="A389" i="58"/>
  <c r="K389" i="58"/>
  <c r="K393" i="58"/>
  <c r="A393" i="58"/>
  <c r="A397" i="58"/>
  <c r="K397" i="58"/>
  <c r="A401" i="58"/>
  <c r="K401" i="58"/>
  <c r="A405" i="58"/>
  <c r="K405" i="58"/>
  <c r="A409" i="58"/>
  <c r="K409" i="58"/>
  <c r="A413" i="58"/>
  <c r="K413" i="58"/>
  <c r="A417" i="58"/>
  <c r="K417" i="58"/>
  <c r="A421" i="58"/>
  <c r="K421" i="58"/>
  <c r="A425" i="58"/>
  <c r="K425" i="58"/>
  <c r="A429" i="58"/>
  <c r="K429" i="58"/>
  <c r="A433" i="58"/>
  <c r="K433" i="58"/>
  <c r="A437" i="58"/>
  <c r="K437" i="58"/>
  <c r="A441" i="58"/>
  <c r="K441" i="58"/>
  <c r="K445" i="58"/>
  <c r="A445" i="58"/>
  <c r="K449" i="58"/>
  <c r="A449" i="58"/>
  <c r="A453" i="58"/>
  <c r="K453" i="58"/>
  <c r="A457" i="58"/>
  <c r="K457" i="58"/>
  <c r="A461" i="58"/>
  <c r="K461" i="58"/>
  <c r="A465" i="58"/>
  <c r="K465" i="58"/>
  <c r="A469" i="58"/>
  <c r="K469" i="58"/>
  <c r="A473" i="58"/>
  <c r="K473" i="58"/>
  <c r="A477" i="58"/>
  <c r="K477" i="58"/>
  <c r="A481" i="58"/>
  <c r="K481" i="58"/>
  <c r="A485" i="58"/>
  <c r="K485" i="58"/>
  <c r="A489" i="58"/>
  <c r="K489" i="58"/>
  <c r="K493" i="58"/>
  <c r="A493" i="58"/>
  <c r="A497" i="58"/>
  <c r="K497" i="58"/>
  <c r="A501" i="58"/>
  <c r="K501" i="58"/>
  <c r="A505" i="58"/>
  <c r="K505" i="58"/>
  <c r="E294" i="12"/>
  <c r="A294" i="12"/>
  <c r="A388" i="35"/>
  <c r="K388" i="35"/>
  <c r="K265" i="35"/>
  <c r="A265" i="35"/>
  <c r="A217" i="35"/>
  <c r="K217" i="35"/>
  <c r="BC13" i="13"/>
  <c r="K62" i="35"/>
  <c r="A62" i="35"/>
  <c r="K279" i="35"/>
  <c r="A279" i="35"/>
  <c r="K492" i="35"/>
  <c r="A492" i="35"/>
  <c r="K107" i="35"/>
  <c r="AX18" i="13"/>
  <c r="A107" i="35"/>
  <c r="A395" i="35"/>
  <c r="K395" i="35"/>
  <c r="A109" i="35"/>
  <c r="K109" i="35"/>
  <c r="AZ18" i="13"/>
  <c r="A13" i="49"/>
  <c r="A396" i="35"/>
  <c r="K396" i="35"/>
  <c r="A67" i="35"/>
  <c r="K67" i="35"/>
  <c r="AX14" i="13"/>
  <c r="A503" i="35"/>
  <c r="K503" i="35"/>
  <c r="BA10" i="13"/>
  <c r="A30" i="35"/>
  <c r="K30" i="35"/>
  <c r="A499" i="35"/>
  <c r="K499" i="35"/>
  <c r="K493" i="35"/>
  <c r="A493" i="35"/>
  <c r="A20" i="49"/>
  <c r="A15" i="35"/>
  <c r="BF8" i="13"/>
  <c r="K15" i="35"/>
  <c r="A483" i="35"/>
  <c r="K483" i="35"/>
  <c r="A246" i="35"/>
  <c r="K246" i="35"/>
  <c r="K34" i="35"/>
  <c r="BE10" i="13"/>
  <c r="A34" i="35"/>
  <c r="K445" i="35"/>
  <c r="A445" i="35"/>
  <c r="AX12" i="13"/>
  <c r="A47" i="35"/>
  <c r="K47" i="35"/>
  <c r="K402" i="35"/>
  <c r="A402" i="35"/>
  <c r="K292" i="35"/>
  <c r="A292" i="35"/>
  <c r="A286" i="35"/>
  <c r="K286" i="35"/>
  <c r="BC10" i="13"/>
  <c r="K32" i="35"/>
  <c r="A32" i="35"/>
  <c r="BG14" i="13"/>
  <c r="A76" i="35"/>
  <c r="K76" i="35"/>
  <c r="K411" i="35"/>
  <c r="A411" i="35"/>
  <c r="K343" i="35"/>
  <c r="A343" i="35"/>
  <c r="K382" i="35"/>
  <c r="A382" i="35"/>
  <c r="K434" i="35"/>
  <c r="A434" i="35"/>
  <c r="K164" i="35"/>
  <c r="BE23" i="13"/>
  <c r="A164" i="35"/>
  <c r="K426" i="35"/>
  <c r="A426" i="35"/>
  <c r="A476" i="35"/>
  <c r="K476" i="35"/>
  <c r="A354" i="35"/>
  <c r="K354" i="35"/>
  <c r="K53" i="35"/>
  <c r="A53" i="35"/>
  <c r="BD12" i="13"/>
  <c r="A278" i="35"/>
  <c r="K278" i="35"/>
  <c r="K496" i="35"/>
  <c r="A496" i="35"/>
  <c r="AY13" i="13"/>
  <c r="A58" i="35"/>
  <c r="K58" i="35"/>
  <c r="A447" i="35"/>
  <c r="K447" i="35"/>
  <c r="K315" i="35"/>
  <c r="A315" i="35"/>
  <c r="A75" i="35"/>
  <c r="K75" i="35"/>
  <c r="BF14" i="13"/>
  <c r="K220" i="35"/>
  <c r="A220" i="35"/>
  <c r="K139" i="35"/>
  <c r="AZ21" i="13"/>
  <c r="A139" i="35"/>
  <c r="A287" i="35"/>
  <c r="K287" i="35"/>
  <c r="BG13" i="13"/>
  <c r="K66" i="35"/>
  <c r="A66" i="35"/>
  <c r="K449" i="35"/>
  <c r="A449" i="35"/>
  <c r="K391" i="35"/>
  <c r="A391" i="35"/>
  <c r="A163" i="35"/>
  <c r="BD23" i="13"/>
  <c r="K163" i="35"/>
  <c r="A470" i="35"/>
  <c r="K470" i="35"/>
  <c r="A213" i="35"/>
  <c r="K213" i="35"/>
  <c r="A11" i="49"/>
  <c r="K36" i="35"/>
  <c r="A36" i="35"/>
  <c r="BG10" i="13"/>
  <c r="A14" i="35"/>
  <c r="K14" i="35"/>
  <c r="BE8" i="13"/>
  <c r="K376" i="35"/>
  <c r="A376" i="35"/>
  <c r="A228" i="35"/>
  <c r="K228" i="35"/>
  <c r="A284" i="35"/>
  <c r="K284" i="35"/>
  <c r="K331" i="35"/>
  <c r="A331" i="35"/>
  <c r="K437" i="35"/>
  <c r="A437" i="35"/>
  <c r="A338" i="35"/>
  <c r="K338" i="35"/>
  <c r="K145" i="35"/>
  <c r="BF21" i="13"/>
  <c r="A145" i="35"/>
  <c r="BB9" i="13"/>
  <c r="A21" i="35"/>
  <c r="K21" i="35"/>
  <c r="A45" i="35"/>
  <c r="BF11" i="13"/>
  <c r="K45" i="35"/>
  <c r="A298" i="35"/>
  <c r="K298" i="35"/>
  <c r="A306" i="35"/>
  <c r="K306" i="35"/>
  <c r="A15" i="49"/>
  <c r="A305" i="35"/>
  <c r="K305" i="35"/>
  <c r="A313" i="35"/>
  <c r="K313" i="35"/>
  <c r="K19" i="35"/>
  <c r="A19" i="35"/>
  <c r="AZ9" i="13"/>
  <c r="K399" i="35"/>
  <c r="A399" i="35"/>
  <c r="A455" i="35"/>
  <c r="K455" i="35"/>
  <c r="K349" i="35"/>
  <c r="A349" i="35"/>
  <c r="K367" i="35"/>
  <c r="A367" i="35"/>
  <c r="K227" i="35"/>
  <c r="A227" i="35"/>
  <c r="A12" i="35"/>
  <c r="K12" i="35"/>
  <c r="BC8" i="13"/>
  <c r="K264" i="35"/>
  <c r="A264" i="35"/>
  <c r="A51" i="49"/>
  <c r="AY20" i="13"/>
  <c r="K128" i="35"/>
  <c r="A128" i="35"/>
  <c r="A26" i="49"/>
  <c r="A33" i="49"/>
  <c r="AY18" i="13"/>
  <c r="A108" i="35"/>
  <c r="K108" i="35"/>
  <c r="K368" i="35"/>
  <c r="A368" i="35"/>
  <c r="A49" i="49"/>
  <c r="K482" i="35"/>
  <c r="A482" i="35"/>
  <c r="K378" i="35"/>
  <c r="A378" i="35"/>
  <c r="A375" i="35"/>
  <c r="K375" i="35"/>
  <c r="AY21" i="13"/>
  <c r="A138" i="35"/>
  <c r="K138" i="35"/>
  <c r="K176" i="35"/>
  <c r="BG24" i="13"/>
  <c r="A176" i="35"/>
  <c r="A9" i="49"/>
  <c r="K252" i="35"/>
  <c r="A252" i="35"/>
  <c r="K318" i="35"/>
  <c r="A318" i="35"/>
  <c r="A165" i="35"/>
  <c r="BF23" i="13"/>
  <c r="K165" i="35"/>
  <c r="K200" i="35"/>
  <c r="A200" i="35"/>
  <c r="BA27" i="13"/>
  <c r="A116" i="35"/>
  <c r="BG18" i="13"/>
  <c r="K116" i="35"/>
  <c r="K456" i="35"/>
  <c r="A456" i="35"/>
  <c r="K225" i="35"/>
  <c r="A225" i="35"/>
  <c r="A436" i="35"/>
  <c r="K436" i="35"/>
  <c r="K241" i="35"/>
  <c r="A241" i="35"/>
  <c r="A320" i="35"/>
  <c r="K320" i="35"/>
  <c r="K136" i="35"/>
  <c r="BG20" i="13"/>
  <c r="A136" i="35"/>
  <c r="A400" i="35"/>
  <c r="K400" i="35"/>
  <c r="A307" i="35"/>
  <c r="K307" i="35"/>
  <c r="K166" i="35"/>
  <c r="A166" i="35"/>
  <c r="BG23" i="13"/>
  <c r="K358" i="35"/>
  <c r="A358" i="35"/>
  <c r="A194" i="35"/>
  <c r="BE26" i="13"/>
  <c r="K194" i="35"/>
  <c r="K346" i="35"/>
  <c r="A346" i="35"/>
  <c r="K181" i="35"/>
  <c r="BB25" i="13"/>
  <c r="A181" i="35"/>
  <c r="AZ24" i="13"/>
  <c r="A169" i="35"/>
  <c r="K169" i="35"/>
  <c r="A25" i="49"/>
  <c r="BD22" i="13"/>
  <c r="A153" i="35"/>
  <c r="K153" i="35"/>
  <c r="K274" i="35"/>
  <c r="A274" i="35"/>
  <c r="A137" i="35"/>
  <c r="AX21" i="13"/>
  <c r="K137" i="35"/>
  <c r="K365" i="35"/>
  <c r="A365" i="35"/>
  <c r="K409" i="35"/>
  <c r="A409" i="35"/>
  <c r="A430" i="35"/>
  <c r="K430" i="35"/>
  <c r="K56" i="35"/>
  <c r="BG12" i="13"/>
  <c r="A56" i="35"/>
  <c r="AX9" i="13"/>
  <c r="A17" i="35"/>
  <c r="K17" i="35"/>
  <c r="K361" i="35"/>
  <c r="A361" i="35"/>
  <c r="A95" i="35"/>
  <c r="K95" i="35"/>
  <c r="BF16" i="13"/>
  <c r="BF15" i="13"/>
  <c r="K85" i="35"/>
  <c r="A85" i="35"/>
  <c r="K282" i="35"/>
  <c r="A282" i="35"/>
  <c r="A215" i="35"/>
  <c r="K215" i="35"/>
  <c r="A37" i="35"/>
  <c r="AX11" i="13"/>
  <c r="K37" i="35"/>
  <c r="K240" i="35"/>
  <c r="A240" i="35"/>
  <c r="A46" i="49"/>
  <c r="K285" i="35"/>
  <c r="A285" i="35"/>
  <c r="A337" i="35"/>
  <c r="K337" i="35"/>
  <c r="A310" i="35"/>
  <c r="K310" i="35"/>
  <c r="K355" i="35"/>
  <c r="A355" i="35"/>
  <c r="K398" i="35"/>
  <c r="A398" i="35"/>
  <c r="K207" i="35"/>
  <c r="A207" i="35"/>
  <c r="K112" i="35"/>
  <c r="BC18" i="13"/>
  <c r="A112" i="35"/>
  <c r="K504" i="35"/>
  <c r="A504" i="35"/>
  <c r="K416" i="35"/>
  <c r="A416" i="35"/>
  <c r="A47" i="49"/>
  <c r="K366" i="35"/>
  <c r="A366" i="35"/>
  <c r="A52" i="49"/>
  <c r="A50" i="35"/>
  <c r="K50" i="35"/>
  <c r="BA12" i="13"/>
  <c r="A387" i="35"/>
  <c r="K387" i="35"/>
  <c r="A32" i="49"/>
  <c r="K245" i="35"/>
  <c r="A245" i="35"/>
  <c r="A472" i="35"/>
  <c r="K472" i="35"/>
  <c r="A250" i="35"/>
  <c r="K250" i="35"/>
  <c r="A448" i="35"/>
  <c r="K448" i="35"/>
  <c r="K341" i="35"/>
  <c r="A341" i="35"/>
  <c r="A187" i="35"/>
  <c r="K187" i="35"/>
  <c r="AX26" i="13"/>
  <c r="A35" i="35"/>
  <c r="K35" i="35"/>
  <c r="BF10" i="13"/>
  <c r="K473" i="35"/>
  <c r="A473" i="35"/>
  <c r="BB26" i="13"/>
  <c r="K191" i="35"/>
  <c r="A191" i="35"/>
  <c r="A257" i="35"/>
  <c r="K257" i="35"/>
  <c r="A427" i="35"/>
  <c r="K427" i="35"/>
  <c r="A297" i="35"/>
  <c r="K297" i="35"/>
  <c r="K443" i="35"/>
  <c r="A443" i="35"/>
  <c r="BF12" i="13"/>
  <c r="A55" i="35"/>
  <c r="K55" i="35"/>
  <c r="A304" i="35"/>
  <c r="K304" i="35"/>
  <c r="A487" i="35"/>
  <c r="K487" i="35"/>
  <c r="A446" i="35"/>
  <c r="K446" i="35"/>
  <c r="K357" i="35"/>
  <c r="A357" i="35"/>
  <c r="A234" i="35"/>
  <c r="K234" i="35"/>
  <c r="A471" i="35"/>
  <c r="K471" i="35"/>
  <c r="K82" i="35"/>
  <c r="A82" i="35"/>
  <c r="BC15" i="13"/>
  <c r="A167" i="35"/>
  <c r="K167" i="35"/>
  <c r="AX24" i="13"/>
  <c r="K111" i="35"/>
  <c r="A111" i="35"/>
  <c r="BB18" i="13"/>
  <c r="A268" i="35"/>
  <c r="K268" i="35"/>
  <c r="A18" i="35"/>
  <c r="K18" i="35"/>
  <c r="AY9" i="13"/>
  <c r="A206" i="35"/>
  <c r="BG27" i="13"/>
  <c r="K206" i="35"/>
  <c r="K133" i="35"/>
  <c r="A133" i="35"/>
  <c r="BD20" i="13"/>
  <c r="BA20" i="13"/>
  <c r="A130" i="35"/>
  <c r="K130" i="35"/>
  <c r="K506" i="35"/>
  <c r="A506" i="35"/>
  <c r="K294" i="35"/>
  <c r="A294" i="35"/>
  <c r="K435" i="35"/>
  <c r="A435" i="35"/>
  <c r="A38" i="49"/>
  <c r="A249" i="35"/>
  <c r="K249" i="35"/>
  <c r="AZ8" i="13"/>
  <c r="K9" i="35"/>
  <c r="A9" i="35"/>
  <c r="K218" i="35"/>
  <c r="A218" i="35"/>
  <c r="A329" i="35"/>
  <c r="K329" i="35"/>
  <c r="K204" i="35"/>
  <c r="A204" i="35"/>
  <c r="BE27" i="13"/>
  <c r="K236" i="35"/>
  <c r="A236" i="35"/>
  <c r="BE15" i="13"/>
  <c r="A84" i="35"/>
  <c r="K84" i="35"/>
  <c r="A392" i="35"/>
  <c r="K392" i="35"/>
  <c r="A296" i="35"/>
  <c r="K296" i="35"/>
  <c r="A226" i="35"/>
  <c r="K226" i="35"/>
  <c r="A369" i="35"/>
  <c r="K369" i="35"/>
  <c r="A44" i="49"/>
  <c r="A450" i="35"/>
  <c r="K450" i="35"/>
  <c r="A275" i="35"/>
  <c r="K275" i="35"/>
  <c r="K105" i="35"/>
  <c r="BF17" i="13"/>
  <c r="A105" i="35"/>
  <c r="K263" i="35"/>
  <c r="A263" i="35"/>
  <c r="A342" i="35"/>
  <c r="K342" i="35"/>
  <c r="K429" i="35"/>
  <c r="A429" i="35"/>
  <c r="BA22" i="13"/>
  <c r="A150" i="35"/>
  <c r="K150" i="35"/>
  <c r="A13" i="35"/>
  <c r="K13" i="35"/>
  <c r="BD8" i="13"/>
  <c r="K314" i="35"/>
  <c r="A314" i="35"/>
  <c r="BC24" i="13"/>
  <c r="A172" i="35"/>
  <c r="K172" i="35"/>
  <c r="AY27" i="13"/>
  <c r="A198" i="35"/>
  <c r="K198" i="35"/>
  <c r="K159" i="35"/>
  <c r="AZ23" i="13"/>
  <c r="A159" i="35"/>
  <c r="K273" i="35"/>
  <c r="A273" i="35"/>
  <c r="A230" i="35"/>
  <c r="K230" i="35"/>
  <c r="K238" i="35"/>
  <c r="A238" i="35"/>
  <c r="AZ20" i="13"/>
  <c r="A129" i="35"/>
  <c r="K129" i="35"/>
  <c r="K468" i="35"/>
  <c r="A468" i="35"/>
  <c r="A211" i="35"/>
  <c r="K211" i="35"/>
  <c r="BA18" i="13"/>
  <c r="A110" i="35"/>
  <c r="K110" i="35"/>
  <c r="A237" i="35"/>
  <c r="K237" i="35"/>
  <c r="BE12" i="13"/>
  <c r="A54" i="35"/>
  <c r="K54" i="35"/>
  <c r="K328" i="35"/>
  <c r="A328" i="35"/>
  <c r="A353" i="35"/>
  <c r="K353" i="35"/>
  <c r="A242" i="35"/>
  <c r="K242" i="35"/>
  <c r="AZ22" i="13"/>
  <c r="A149" i="35"/>
  <c r="K149" i="35"/>
  <c r="K484" i="35"/>
  <c r="A484" i="35"/>
  <c r="K383" i="35"/>
  <c r="A383" i="35"/>
  <c r="A182" i="35"/>
  <c r="K182" i="35"/>
  <c r="BC25" i="13"/>
  <c r="A359" i="35"/>
  <c r="K359" i="35"/>
  <c r="A126" i="35"/>
  <c r="BG19" i="13"/>
  <c r="K126" i="35"/>
  <c r="A54" i="49"/>
  <c r="A408" i="35"/>
  <c r="K408" i="35"/>
  <c r="K195" i="35"/>
  <c r="BF26" i="13"/>
  <c r="A195" i="35"/>
  <c r="K192" i="35"/>
  <c r="BC26" i="13"/>
  <c r="A192" i="35"/>
  <c r="K390" i="35"/>
  <c r="A390" i="35"/>
  <c r="A424" i="35"/>
  <c r="K424" i="35"/>
  <c r="BE14" i="13"/>
  <c r="K74" i="35"/>
  <c r="A74" i="35"/>
  <c r="A101" i="35"/>
  <c r="BB17" i="13"/>
  <c r="K101" i="35"/>
  <c r="K362" i="35"/>
  <c r="A362" i="35"/>
  <c r="BG11" i="13"/>
  <c r="A46" i="35"/>
  <c r="K46" i="35"/>
  <c r="A432" i="35"/>
  <c r="K432" i="35"/>
  <c r="A132" i="35"/>
  <c r="BC20" i="13"/>
  <c r="K132" i="35"/>
  <c r="BA14" i="13"/>
  <c r="K70" i="35"/>
  <c r="A70" i="35"/>
  <c r="A244" i="35"/>
  <c r="K244" i="35"/>
  <c r="BD19" i="13"/>
  <c r="K123" i="35"/>
  <c r="A123" i="35"/>
  <c r="BA16" i="13"/>
  <c r="K90" i="35"/>
  <c r="A90" i="35"/>
  <c r="A405" i="35"/>
  <c r="K405" i="35"/>
  <c r="A36" i="49"/>
  <c r="A10" i="49"/>
  <c r="K291" i="35"/>
  <c r="A291" i="35"/>
  <c r="K439" i="35"/>
  <c r="A439" i="35"/>
  <c r="K463" i="35"/>
  <c r="A463" i="35"/>
  <c r="BF19" i="13"/>
  <c r="K125" i="35"/>
  <c r="A125" i="35"/>
  <c r="K495" i="35"/>
  <c r="A495" i="35"/>
  <c r="BF22" i="13"/>
  <c r="K155" i="35"/>
  <c r="A155" i="35"/>
  <c r="A441" i="35"/>
  <c r="K441" i="35"/>
  <c r="K251" i="35"/>
  <c r="A251" i="35"/>
  <c r="K281" i="35"/>
  <c r="A281" i="35"/>
  <c r="AX19" i="13"/>
  <c r="A117" i="35"/>
  <c r="K117" i="35"/>
  <c r="K488" i="35"/>
  <c r="A488" i="35"/>
  <c r="A8" i="49"/>
  <c r="K152" i="35"/>
  <c r="BC22" i="13"/>
  <c r="A152" i="35"/>
  <c r="K161" i="35"/>
  <c r="BB23" i="13"/>
  <c r="A161" i="35"/>
  <c r="A428" i="35"/>
  <c r="K428" i="35"/>
  <c r="A185" i="35"/>
  <c r="K185" i="35"/>
  <c r="BF25" i="13"/>
  <c r="BA19" i="13"/>
  <c r="K120" i="35"/>
  <c r="A120" i="35"/>
  <c r="K336" i="35"/>
  <c r="A336" i="35"/>
  <c r="K317" i="35"/>
  <c r="A317" i="35"/>
  <c r="K340" i="35"/>
  <c r="A340" i="35"/>
  <c r="BB27" i="13"/>
  <c r="A201" i="35"/>
  <c r="K201" i="35"/>
  <c r="A44" i="35"/>
  <c r="BE11" i="13"/>
  <c r="K44" i="35"/>
  <c r="A479" i="35"/>
  <c r="K479" i="35"/>
  <c r="A494" i="35"/>
  <c r="K494" i="35"/>
  <c r="K290" i="35"/>
  <c r="A290" i="35"/>
  <c r="A103" i="35"/>
  <c r="BD17" i="13"/>
  <c r="K103" i="35"/>
  <c r="K43" i="35"/>
  <c r="BD11" i="13"/>
  <c r="A43" i="35"/>
  <c r="K229" i="35"/>
  <c r="A229" i="35"/>
  <c r="A214" i="35"/>
  <c r="K214" i="35"/>
  <c r="A83" i="35"/>
  <c r="BD15" i="13"/>
  <c r="K83" i="35"/>
  <c r="K97" i="35"/>
  <c r="A97" i="35"/>
  <c r="AX17" i="13"/>
  <c r="K406" i="35"/>
  <c r="A406" i="35"/>
  <c r="AZ11" i="13"/>
  <c r="K39" i="35"/>
  <c r="A39" i="35"/>
  <c r="A397" i="35"/>
  <c r="K397" i="35"/>
  <c r="E14" i="12"/>
  <c r="A14" i="12"/>
  <c r="E29" i="12"/>
  <c r="A29" i="12"/>
  <c r="E39" i="12"/>
  <c r="A39" i="12"/>
  <c r="E44" i="12"/>
  <c r="A44" i="12"/>
  <c r="A48" i="12"/>
  <c r="E48" i="12"/>
  <c r="A54" i="12"/>
  <c r="E54" i="12"/>
  <c r="E66" i="12"/>
  <c r="A66" i="12"/>
  <c r="E75" i="12"/>
  <c r="A75" i="12"/>
  <c r="A81" i="12"/>
  <c r="E81" i="12"/>
  <c r="A86" i="12"/>
  <c r="E86" i="12"/>
  <c r="A90" i="12"/>
  <c r="E90" i="12"/>
  <c r="A94" i="12"/>
  <c r="E94" i="12"/>
  <c r="E7" i="12"/>
  <c r="A7" i="12"/>
  <c r="E24" i="12"/>
  <c r="A24" i="12"/>
  <c r="A38" i="12"/>
  <c r="E38" i="12"/>
  <c r="A43" i="12"/>
  <c r="E43" i="12"/>
  <c r="A47" i="12"/>
  <c r="E47" i="12"/>
  <c r="E51" i="12"/>
  <c r="A51" i="12"/>
  <c r="E63" i="12"/>
  <c r="A63" i="12"/>
  <c r="E74" i="12"/>
  <c r="A74" i="12"/>
  <c r="E80" i="12"/>
  <c r="A80" i="12"/>
  <c r="E84" i="12"/>
  <c r="A84" i="12"/>
  <c r="A89" i="12"/>
  <c r="E89" i="12"/>
  <c r="E93" i="12"/>
  <c r="A93" i="12"/>
  <c r="A116" i="12"/>
  <c r="E116" i="12"/>
  <c r="A125" i="12"/>
  <c r="E125" i="12"/>
  <c r="A129" i="12"/>
  <c r="E129" i="12"/>
  <c r="A56" i="12"/>
  <c r="E56" i="12"/>
  <c r="E27" i="12"/>
  <c r="A27" i="12"/>
  <c r="E21" i="12"/>
  <c r="A21" i="12"/>
  <c r="A11" i="12"/>
  <c r="E11" i="12"/>
  <c r="E34" i="12"/>
  <c r="A34" i="12"/>
  <c r="E60" i="12"/>
  <c r="A60" i="12"/>
  <c r="A98" i="12"/>
  <c r="E98" i="12"/>
  <c r="A106" i="12"/>
  <c r="E106" i="12"/>
  <c r="E121" i="12"/>
  <c r="A121" i="12"/>
  <c r="A136" i="12"/>
  <c r="E136" i="12"/>
  <c r="A141" i="12"/>
  <c r="E141" i="12"/>
  <c r="A146" i="12"/>
  <c r="E146" i="12"/>
  <c r="A150" i="12"/>
  <c r="E150" i="12"/>
  <c r="A155" i="12"/>
  <c r="E155" i="12"/>
  <c r="E159" i="12"/>
  <c r="A159" i="12"/>
  <c r="A164" i="12"/>
  <c r="E164" i="12"/>
  <c r="E169" i="12"/>
  <c r="A169" i="12"/>
  <c r="E173" i="12"/>
  <c r="A173" i="12"/>
  <c r="A178" i="12"/>
  <c r="E178" i="12"/>
  <c r="A182" i="12"/>
  <c r="E182" i="12"/>
  <c r="A187" i="12"/>
  <c r="E187" i="12"/>
  <c r="E191" i="12"/>
  <c r="A191" i="12"/>
  <c r="A196" i="12"/>
  <c r="E196" i="12"/>
  <c r="E201" i="12"/>
  <c r="A201" i="12"/>
  <c r="E205" i="12"/>
  <c r="A205" i="12"/>
  <c r="A210" i="12"/>
  <c r="E210" i="12"/>
  <c r="A214" i="12"/>
  <c r="E214" i="12"/>
  <c r="A221" i="12"/>
  <c r="E221" i="12"/>
  <c r="A232" i="12"/>
  <c r="E232" i="12"/>
  <c r="E251" i="12"/>
  <c r="A251" i="12"/>
  <c r="E114" i="12"/>
  <c r="A114" i="12"/>
  <c r="E64" i="12"/>
  <c r="A64" i="12"/>
  <c r="E105" i="12"/>
  <c r="A105" i="12"/>
  <c r="E222" i="12"/>
  <c r="A222" i="12"/>
  <c r="A244" i="12"/>
  <c r="E244" i="12"/>
  <c r="A257" i="12"/>
  <c r="E257" i="12"/>
  <c r="A265" i="12"/>
  <c r="E265" i="12"/>
  <c r="A276" i="12"/>
  <c r="E276" i="12"/>
  <c r="A285" i="12"/>
  <c r="E285" i="12"/>
  <c r="E298" i="12"/>
  <c r="A298" i="12"/>
  <c r="E306" i="12"/>
  <c r="A306" i="12"/>
  <c r="E313" i="12"/>
  <c r="A313" i="12"/>
  <c r="A323" i="12"/>
  <c r="E323" i="12"/>
  <c r="E332" i="12"/>
  <c r="A332" i="12"/>
  <c r="A345" i="12"/>
  <c r="E345" i="12"/>
  <c r="A353" i="12"/>
  <c r="E353" i="12"/>
  <c r="A137" i="12"/>
  <c r="E137" i="12"/>
  <c r="E168" i="12"/>
  <c r="A168" i="12"/>
  <c r="E200" i="12"/>
  <c r="A200" i="12"/>
  <c r="A250" i="12"/>
  <c r="E250" i="12"/>
  <c r="E124" i="12"/>
  <c r="A124" i="12"/>
  <c r="E128" i="12"/>
  <c r="A128" i="12"/>
  <c r="E57" i="12"/>
  <c r="A57" i="12"/>
  <c r="E28" i="12"/>
  <c r="A28" i="12"/>
  <c r="A22" i="12"/>
  <c r="E22" i="12"/>
  <c r="E12" i="12"/>
  <c r="A12" i="12"/>
  <c r="E6" i="12"/>
  <c r="A6" i="12"/>
  <c r="E36" i="12"/>
  <c r="A36" i="12"/>
  <c r="E65" i="12"/>
  <c r="A65" i="12"/>
  <c r="E99" i="12"/>
  <c r="A99" i="12"/>
  <c r="E107" i="12"/>
  <c r="A107" i="12"/>
  <c r="A133" i="12"/>
  <c r="E133" i="12"/>
  <c r="A138" i="12"/>
  <c r="E138" i="12"/>
  <c r="A142" i="12"/>
  <c r="E142" i="12"/>
  <c r="A147" i="12"/>
  <c r="E147" i="12"/>
  <c r="A151" i="12"/>
  <c r="E151" i="12"/>
  <c r="A156" i="12"/>
  <c r="E156" i="12"/>
  <c r="E161" i="12"/>
  <c r="A161" i="12"/>
  <c r="E165" i="12"/>
  <c r="A165" i="12"/>
  <c r="A170" i="12"/>
  <c r="E170" i="12"/>
  <c r="A174" i="12"/>
  <c r="E174" i="12"/>
  <c r="E179" i="12"/>
  <c r="A179" i="12"/>
  <c r="E184" i="12"/>
  <c r="A184" i="12"/>
  <c r="E188" i="12"/>
  <c r="A188" i="12"/>
  <c r="E193" i="12"/>
  <c r="A193" i="12"/>
  <c r="E197" i="12"/>
  <c r="A197" i="12"/>
  <c r="E202" i="12"/>
  <c r="A202" i="12"/>
  <c r="E206" i="12"/>
  <c r="A206" i="12"/>
  <c r="E211" i="12"/>
  <c r="A211" i="12"/>
  <c r="E215" i="12"/>
  <c r="A215" i="12"/>
  <c r="E226" i="12"/>
  <c r="A226" i="12"/>
  <c r="A233" i="12"/>
  <c r="E233" i="12"/>
  <c r="E41" i="12"/>
  <c r="A41" i="12"/>
  <c r="A122" i="12"/>
  <c r="E122" i="12"/>
  <c r="E100" i="12"/>
  <c r="A100" i="12"/>
  <c r="A119" i="12"/>
  <c r="E119" i="12"/>
  <c r="A229" i="12"/>
  <c r="E229" i="12"/>
  <c r="E245" i="12"/>
  <c r="A245" i="12"/>
  <c r="E260" i="12"/>
  <c r="A260" i="12"/>
  <c r="A269" i="12"/>
  <c r="E269" i="12"/>
  <c r="A277" i="12"/>
  <c r="E277" i="12"/>
  <c r="E288" i="12"/>
  <c r="A288" i="12"/>
  <c r="E299" i="12"/>
  <c r="A299" i="12"/>
  <c r="E308" i="12"/>
  <c r="A308" i="12"/>
  <c r="E316" i="12"/>
  <c r="A316" i="12"/>
  <c r="A327" i="12"/>
  <c r="E327" i="12"/>
  <c r="E336" i="12"/>
  <c r="A336" i="12"/>
  <c r="E347" i="12"/>
  <c r="A347" i="12"/>
  <c r="E110" i="12"/>
  <c r="A110" i="12"/>
  <c r="E160" i="12"/>
  <c r="A160" i="12"/>
  <c r="A192" i="12"/>
  <c r="E192" i="12"/>
  <c r="A230" i="12"/>
  <c r="E230" i="12"/>
  <c r="A350" i="12"/>
  <c r="E350" i="12"/>
  <c r="E341" i="12"/>
  <c r="A341" i="12"/>
  <c r="A326" i="12"/>
  <c r="E326" i="12"/>
  <c r="E321" i="12"/>
  <c r="A321" i="12"/>
  <c r="A312" i="12"/>
  <c r="E312" i="12"/>
  <c r="E303" i="12"/>
  <c r="A303" i="12"/>
  <c r="E293" i="12"/>
  <c r="A293" i="12"/>
  <c r="E287" i="12"/>
  <c r="A287" i="12"/>
  <c r="A279" i="12"/>
  <c r="E279" i="12"/>
  <c r="A271" i="12"/>
  <c r="E271" i="12"/>
  <c r="A263" i="12"/>
  <c r="E263" i="12"/>
  <c r="A253" i="12"/>
  <c r="E253" i="12"/>
  <c r="A247" i="12"/>
  <c r="E247" i="12"/>
  <c r="A239" i="12"/>
  <c r="E239" i="12"/>
  <c r="A225" i="12"/>
  <c r="E225" i="12"/>
  <c r="E112" i="12"/>
  <c r="A112" i="12"/>
  <c r="A96" i="12"/>
  <c r="E96" i="12"/>
  <c r="A53" i="12"/>
  <c r="E53" i="12"/>
  <c r="A13" i="12"/>
  <c r="E13" i="12"/>
  <c r="E348" i="12"/>
  <c r="A348" i="12"/>
  <c r="E343" i="12"/>
  <c r="A343" i="12"/>
  <c r="E337" i="12"/>
  <c r="A337" i="12"/>
  <c r="E330" i="12"/>
  <c r="A330" i="12"/>
  <c r="E325" i="12"/>
  <c r="A325" i="12"/>
  <c r="A314" i="12"/>
  <c r="E314" i="12"/>
  <c r="E305" i="12"/>
  <c r="A305" i="12"/>
  <c r="A296" i="12"/>
  <c r="E296" i="12"/>
  <c r="E290" i="12"/>
  <c r="A290" i="12"/>
  <c r="E282" i="12"/>
  <c r="A282" i="12"/>
  <c r="E274" i="12"/>
  <c r="A274" i="12"/>
  <c r="E266" i="12"/>
  <c r="A266" i="12"/>
  <c r="E258" i="12"/>
  <c r="A258" i="12"/>
  <c r="E248" i="12"/>
  <c r="A248" i="12"/>
  <c r="E240" i="12"/>
  <c r="A240" i="12"/>
  <c r="E228" i="12"/>
  <c r="A228" i="12"/>
  <c r="A118" i="12"/>
  <c r="E118" i="12"/>
  <c r="A101" i="12"/>
  <c r="E101" i="12"/>
  <c r="A61" i="12"/>
  <c r="E61" i="12"/>
  <c r="A19" i="12"/>
  <c r="E19" i="12"/>
  <c r="A5" i="12"/>
  <c r="E5" i="12"/>
  <c r="E58" i="12"/>
  <c r="A58" i="12"/>
  <c r="E242" i="12"/>
  <c r="A242" i="12"/>
  <c r="E268" i="12"/>
  <c r="A268" i="12"/>
  <c r="A304" i="12"/>
  <c r="E304" i="12"/>
  <c r="A324" i="12"/>
  <c r="E324" i="12"/>
  <c r="A342" i="12"/>
  <c r="E342" i="12"/>
  <c r="A23" i="49"/>
  <c r="A477" i="35"/>
  <c r="K477" i="35"/>
  <c r="A79" i="35"/>
  <c r="AZ15" i="13"/>
  <c r="K79" i="35"/>
  <c r="A12" i="49"/>
  <c r="K394" i="35"/>
  <c r="A394" i="35"/>
  <c r="A379" i="35"/>
  <c r="K379" i="35"/>
  <c r="K141" i="35"/>
  <c r="A141" i="35"/>
  <c r="BB21" i="13"/>
  <c r="A288" i="35"/>
  <c r="K288" i="35"/>
  <c r="A151" i="35"/>
  <c r="BB22" i="13"/>
  <c r="K151" i="35"/>
  <c r="K272" i="35"/>
  <c r="A272" i="35"/>
  <c r="K212" i="35"/>
  <c r="A212" i="35"/>
  <c r="K486" i="35"/>
  <c r="A486" i="35"/>
  <c r="A309" i="35"/>
  <c r="K309" i="35"/>
  <c r="BB13" i="13"/>
  <c r="A61" i="35"/>
  <c r="K61" i="35"/>
  <c r="K457" i="35"/>
  <c r="A457" i="35"/>
  <c r="A29" i="49"/>
  <c r="A93" i="35"/>
  <c r="K93" i="35"/>
  <c r="BD16" i="13"/>
  <c r="A347" i="35"/>
  <c r="K347" i="35"/>
  <c r="K142" i="35"/>
  <c r="A142" i="35"/>
  <c r="BC21" i="13"/>
  <c r="A18" i="49"/>
  <c r="K42" i="35"/>
  <c r="A42" i="35"/>
  <c r="BC11" i="13"/>
  <c r="K69" i="35"/>
  <c r="A69" i="35"/>
  <c r="AZ14" i="13"/>
  <c r="AY17" i="13"/>
  <c r="K98" i="35"/>
  <c r="A98" i="35"/>
  <c r="BD26" i="13"/>
  <c r="K193" i="35"/>
  <c r="A193" i="35"/>
  <c r="A42" i="49"/>
  <c r="K261" i="35"/>
  <c r="A261" i="35"/>
  <c r="A35" i="49"/>
  <c r="BE17" i="13"/>
  <c r="K104" i="35"/>
  <c r="A104" i="35"/>
  <c r="K168" i="35"/>
  <c r="A168" i="35"/>
  <c r="AY24" i="13"/>
  <c r="A248" i="35"/>
  <c r="K248" i="35"/>
  <c r="A418" i="35"/>
  <c r="K418" i="35"/>
  <c r="AZ10" i="13"/>
  <c r="K29" i="35"/>
  <c r="A29" i="35"/>
  <c r="A419" i="35"/>
  <c r="K419" i="35"/>
  <c r="AX15" i="13"/>
  <c r="K77" i="35"/>
  <c r="A77" i="35"/>
  <c r="A335" i="35"/>
  <c r="K335" i="35"/>
  <c r="A414" i="35"/>
  <c r="K414" i="35"/>
  <c r="BF24" i="13"/>
  <c r="A175" i="35"/>
  <c r="K175" i="35"/>
  <c r="K385" i="35"/>
  <c r="A385" i="35"/>
  <c r="K370" i="35"/>
  <c r="A370" i="35"/>
  <c r="BG25" i="13"/>
  <c r="A186" i="35"/>
  <c r="K186" i="35"/>
  <c r="A453" i="35"/>
  <c r="K453" i="35"/>
  <c r="K94" i="35"/>
  <c r="A94" i="35"/>
  <c r="BE16" i="13"/>
  <c r="AY23" i="13"/>
  <c r="K158" i="35"/>
  <c r="A158" i="35"/>
  <c r="K440" i="35"/>
  <c r="A440" i="35"/>
  <c r="K299" i="35"/>
  <c r="A299" i="35"/>
  <c r="K247" i="35"/>
  <c r="A247" i="35"/>
  <c r="K412" i="35"/>
  <c r="A412" i="35"/>
  <c r="K302" i="35"/>
  <c r="A302" i="35"/>
  <c r="A203" i="35"/>
  <c r="BD27" i="13"/>
  <c r="K203" i="35"/>
  <c r="A255" i="35"/>
  <c r="K255" i="35"/>
  <c r="A262" i="35"/>
  <c r="K262" i="35"/>
  <c r="BB14" i="13"/>
  <c r="K71" i="35"/>
  <c r="A71" i="35"/>
  <c r="K235" i="35"/>
  <c r="A235" i="35"/>
  <c r="A143" i="35"/>
  <c r="BD21" i="13"/>
  <c r="K143" i="35"/>
  <c r="A413" i="35"/>
  <c r="K413" i="35"/>
  <c r="K491" i="35"/>
  <c r="A491" i="35"/>
  <c r="A183" i="35"/>
  <c r="K183" i="35"/>
  <c r="BD25" i="13"/>
  <c r="K216" i="35"/>
  <c r="A216" i="35"/>
  <c r="K410" i="35"/>
  <c r="A410" i="35"/>
  <c r="A21" i="49"/>
  <c r="A454" i="35"/>
  <c r="K454" i="35"/>
  <c r="A40" i="35"/>
  <c r="BA11" i="13"/>
  <c r="K40" i="35"/>
  <c r="K480" i="35"/>
  <c r="A480" i="35"/>
  <c r="K231" i="35"/>
  <c r="A231" i="35"/>
  <c r="A173" i="35"/>
  <c r="BD24" i="13"/>
  <c r="K173" i="35"/>
  <c r="K134" i="35"/>
  <c r="BE20" i="13"/>
  <c r="A134" i="35"/>
  <c r="BE19" i="13"/>
  <c r="A124" i="35"/>
  <c r="K124" i="35"/>
  <c r="K189" i="35"/>
  <c r="A189" i="35"/>
  <c r="AZ26" i="13"/>
  <c r="K160" i="35"/>
  <c r="A160" i="35"/>
  <c r="BA23" i="13"/>
  <c r="K462" i="35"/>
  <c r="A462" i="35"/>
  <c r="A444" i="35"/>
  <c r="K444" i="35"/>
  <c r="BA25" i="13"/>
  <c r="A180" i="35"/>
  <c r="K180" i="35"/>
  <c r="BD13" i="13"/>
  <c r="K63" i="35"/>
  <c r="A63" i="35"/>
  <c r="A222" i="35"/>
  <c r="K222" i="35"/>
  <c r="A311" i="35"/>
  <c r="K311" i="35"/>
  <c r="BA21" i="13"/>
  <c r="A140" i="35"/>
  <c r="K140" i="35"/>
  <c r="A221" i="35"/>
  <c r="K221" i="35"/>
  <c r="A501" i="35"/>
  <c r="K501" i="35"/>
  <c r="A469" i="35"/>
  <c r="K469" i="35"/>
  <c r="K27" i="35"/>
  <c r="AX10" i="13"/>
  <c r="A27" i="35"/>
  <c r="K10" i="35"/>
  <c r="BA8" i="13"/>
  <c r="A10" i="35"/>
  <c r="A87" i="35"/>
  <c r="K87" i="35"/>
  <c r="AX16" i="13"/>
  <c r="K312" i="35"/>
  <c r="A312" i="35"/>
  <c r="A283" i="35"/>
  <c r="K283" i="35"/>
  <c r="A276" i="35"/>
  <c r="K276" i="35"/>
  <c r="A11" i="35"/>
  <c r="BB8" i="13"/>
  <c r="K11" i="35"/>
  <c r="K280" i="35"/>
  <c r="A280" i="35"/>
  <c r="A467" i="35"/>
  <c r="K467" i="35"/>
  <c r="K420" i="35"/>
  <c r="A420" i="35"/>
  <c r="A442" i="35"/>
  <c r="K442" i="35"/>
  <c r="A452" i="35"/>
  <c r="K452" i="35"/>
  <c r="K184" i="35"/>
  <c r="A184" i="35"/>
  <c r="BE25" i="13"/>
  <c r="K259" i="35"/>
  <c r="A259" i="35"/>
  <c r="K254" i="35"/>
  <c r="A254" i="35"/>
  <c r="K500" i="35"/>
  <c r="A500" i="35"/>
  <c r="K333" i="35"/>
  <c r="A333" i="35"/>
  <c r="A465" i="35"/>
  <c r="K465" i="35"/>
  <c r="K170" i="35"/>
  <c r="A170" i="35"/>
  <c r="BA24" i="13"/>
  <c r="K293" i="35"/>
  <c r="A293" i="35"/>
  <c r="A30" i="49"/>
  <c r="A423" i="35"/>
  <c r="K423" i="35"/>
  <c r="A24" i="35"/>
  <c r="BE9" i="13"/>
  <c r="K24" i="35"/>
  <c r="K148" i="35"/>
  <c r="AY22" i="13"/>
  <c r="A148" i="35"/>
  <c r="A371" i="35"/>
  <c r="K371" i="35"/>
  <c r="A31" i="49"/>
  <c r="BD10" i="13"/>
  <c r="K33" i="35"/>
  <c r="A33" i="35"/>
  <c r="A498" i="35"/>
  <c r="K498" i="35"/>
  <c r="K162" i="35"/>
  <c r="A162" i="35"/>
  <c r="BC23" i="13"/>
  <c r="K48" i="35"/>
  <c r="AY12" i="13"/>
  <c r="A48" i="35"/>
  <c r="K205" i="35"/>
  <c r="BF27" i="13"/>
  <c r="A205" i="35"/>
  <c r="A113" i="35"/>
  <c r="BD18" i="13"/>
  <c r="K113" i="35"/>
  <c r="K372" i="35"/>
  <c r="A372" i="35"/>
  <c r="K177" i="35"/>
  <c r="AX25" i="13"/>
  <c r="A177" i="35"/>
  <c r="A475" i="35"/>
  <c r="K475" i="35"/>
  <c r="A22" i="49"/>
  <c r="BE21" i="13"/>
  <c r="A144" i="35"/>
  <c r="K144" i="35"/>
  <c r="A37" i="49"/>
  <c r="A393" i="35"/>
  <c r="K393" i="35"/>
  <c r="BG22" i="13"/>
  <c r="A156" i="35"/>
  <c r="K156" i="35"/>
  <c r="A330" i="35"/>
  <c r="K330" i="35"/>
  <c r="A45" i="49"/>
  <c r="K38" i="35"/>
  <c r="AY11" i="13"/>
  <c r="A38" i="35"/>
  <c r="K334" i="35"/>
  <c r="A334" i="35"/>
  <c r="A332" i="35"/>
  <c r="K332" i="35"/>
  <c r="K219" i="35"/>
  <c r="A219" i="35"/>
  <c r="K363" i="35"/>
  <c r="A363" i="35"/>
  <c r="K431" i="35"/>
  <c r="A431" i="35"/>
  <c r="A78" i="35"/>
  <c r="K78" i="35"/>
  <c r="AY15" i="13"/>
  <c r="A269" i="35"/>
  <c r="K269" i="35"/>
  <c r="BA9" i="13"/>
  <c r="K20" i="35"/>
  <c r="A20" i="35"/>
  <c r="A326" i="35"/>
  <c r="K326" i="35"/>
  <c r="K458" i="35"/>
  <c r="A458" i="35"/>
  <c r="K433" i="35"/>
  <c r="A433" i="35"/>
  <c r="A24" i="49"/>
  <c r="A233" i="35"/>
  <c r="K233" i="35"/>
  <c r="BB20" i="13"/>
  <c r="A131" i="35"/>
  <c r="K131" i="35"/>
  <c r="K68" i="35"/>
  <c r="AY14" i="13"/>
  <c r="A68" i="35"/>
  <c r="A39" i="49"/>
  <c r="A466" i="35"/>
  <c r="K466" i="35"/>
  <c r="BC12" i="13"/>
  <c r="A52" i="35"/>
  <c r="K52" i="35"/>
  <c r="K350" i="35"/>
  <c r="A350" i="35"/>
  <c r="BC16" i="13"/>
  <c r="A92" i="35"/>
  <c r="K92" i="35"/>
  <c r="A91" i="35"/>
  <c r="BB16" i="13"/>
  <c r="K91" i="35"/>
  <c r="BA15" i="13"/>
  <c r="K80" i="35"/>
  <c r="A80" i="35"/>
  <c r="K425" i="35"/>
  <c r="A425" i="35"/>
  <c r="A7" i="49"/>
  <c r="K351" i="35"/>
  <c r="A351" i="35"/>
  <c r="K49" i="35"/>
  <c r="A49" i="35"/>
  <c r="AZ12" i="13"/>
  <c r="A53" i="49"/>
  <c r="K485" i="35"/>
  <c r="A485" i="35"/>
  <c r="A60" i="35"/>
  <c r="K60" i="35"/>
  <c r="BA13" i="13"/>
  <c r="K26" i="35"/>
  <c r="BG9" i="13"/>
  <c r="A26" i="35"/>
  <c r="K271" i="35"/>
  <c r="A271" i="35"/>
  <c r="A56" i="49"/>
  <c r="A478" i="35"/>
  <c r="K478" i="35"/>
  <c r="A210" i="35"/>
  <c r="K210" i="35"/>
  <c r="AY16" i="13"/>
  <c r="K88" i="35"/>
  <c r="A88" i="35"/>
  <c r="A8" i="35"/>
  <c r="AY8" i="13"/>
  <c r="K8" i="35"/>
  <c r="A461" i="35"/>
  <c r="K461" i="35"/>
  <c r="A48" i="49"/>
  <c r="A300" i="35"/>
  <c r="K300" i="35"/>
  <c r="A386" i="35"/>
  <c r="K386" i="35"/>
  <c r="K224" i="35"/>
  <c r="A224" i="35"/>
  <c r="A474" i="35"/>
  <c r="K474" i="35"/>
  <c r="K327" i="35"/>
  <c r="A327" i="35"/>
  <c r="K316" i="35"/>
  <c r="A316" i="35"/>
  <c r="K497" i="35"/>
  <c r="A497" i="35"/>
  <c r="A451" i="35"/>
  <c r="K451" i="35"/>
  <c r="K360" i="35"/>
  <c r="A360" i="35"/>
  <c r="K171" i="35"/>
  <c r="A171" i="35"/>
  <c r="BB24" i="13"/>
  <c r="A17" i="49"/>
  <c r="BC27" i="13"/>
  <c r="K202" i="35"/>
  <c r="A202" i="35"/>
  <c r="A502" i="35"/>
  <c r="K502" i="35"/>
  <c r="A65" i="35"/>
  <c r="K65" i="35"/>
  <c r="BF13" i="13"/>
  <c r="K404" i="35"/>
  <c r="A404" i="35"/>
  <c r="A344" i="35"/>
  <c r="K344" i="35"/>
  <c r="K319" i="35"/>
  <c r="A319" i="35"/>
  <c r="A295" i="35"/>
  <c r="K295" i="35"/>
  <c r="A325" i="35"/>
  <c r="K325" i="35"/>
  <c r="A27" i="49"/>
  <c r="A356" i="35"/>
  <c r="K356" i="35"/>
  <c r="A339" i="35"/>
  <c r="K339" i="35"/>
  <c r="K115" i="35"/>
  <c r="BF18" i="13"/>
  <c r="A115" i="35"/>
  <c r="K481" i="35"/>
  <c r="A481" i="35"/>
  <c r="K438" i="35"/>
  <c r="A438" i="35"/>
  <c r="A16" i="49"/>
  <c r="A50" i="49"/>
  <c r="K407" i="35"/>
  <c r="A407" i="35"/>
  <c r="BG17" i="13"/>
  <c r="K106" i="35"/>
  <c r="A106" i="35"/>
  <c r="A323" i="35"/>
  <c r="K323" i="35"/>
  <c r="K277" i="35"/>
  <c r="A277" i="35"/>
  <c r="A422" i="35"/>
  <c r="K422" i="35"/>
  <c r="K208" i="35"/>
  <c r="A208" i="35"/>
  <c r="A190" i="35"/>
  <c r="K190" i="35"/>
  <c r="BA26" i="13"/>
  <c r="K377" i="35"/>
  <c r="A377" i="35"/>
  <c r="A253" i="35"/>
  <c r="K253" i="35"/>
  <c r="K303" i="35"/>
  <c r="A303" i="35"/>
  <c r="K464" i="35"/>
  <c r="A464" i="35"/>
  <c r="K188" i="35"/>
  <c r="A188" i="35"/>
  <c r="AY26" i="13"/>
  <c r="A119" i="35"/>
  <c r="AZ19" i="13"/>
  <c r="K119" i="35"/>
  <c r="A324" i="35"/>
  <c r="K324" i="35"/>
  <c r="BE22" i="13"/>
  <c r="K154" i="35"/>
  <c r="A154" i="35"/>
  <c r="K417" i="35"/>
  <c r="A417" i="35"/>
  <c r="A14" i="49"/>
  <c r="A157" i="35"/>
  <c r="AX23" i="13"/>
  <c r="K157" i="35"/>
  <c r="A96" i="35"/>
  <c r="K96" i="35"/>
  <c r="BG16" i="13"/>
  <c r="K374" i="35"/>
  <c r="A374" i="35"/>
  <c r="A25" i="35"/>
  <c r="BF9" i="13"/>
  <c r="K25" i="35"/>
  <c r="A460" i="35"/>
  <c r="K460" i="35"/>
  <c r="A401" i="35"/>
  <c r="K401" i="35"/>
  <c r="AZ16" i="13"/>
  <c r="A89" i="35"/>
  <c r="K89" i="35"/>
  <c r="BB11" i="13"/>
  <c r="A41" i="35"/>
  <c r="K41" i="35"/>
  <c r="A381" i="35"/>
  <c r="K381" i="35"/>
  <c r="BG15" i="13"/>
  <c r="K86" i="35"/>
  <c r="A86" i="35"/>
  <c r="K59" i="35"/>
  <c r="AZ13" i="13"/>
  <c r="A59" i="35"/>
  <c r="A135" i="35"/>
  <c r="BF20" i="13"/>
  <c r="K135" i="35"/>
  <c r="A43" i="49"/>
  <c r="A55" i="49"/>
  <c r="BC17" i="13"/>
  <c r="K102" i="35"/>
  <c r="A102" i="35"/>
  <c r="A146" i="35"/>
  <c r="BG21" i="13"/>
  <c r="K146" i="35"/>
  <c r="A256" i="35"/>
  <c r="K256" i="35"/>
  <c r="A266" i="35"/>
  <c r="K266" i="35"/>
  <c r="A16" i="35"/>
  <c r="K16" i="35"/>
  <c r="BG8" i="13"/>
  <c r="A41" i="49"/>
  <c r="A197" i="35"/>
  <c r="K197" i="35"/>
  <c r="AX27" i="13"/>
  <c r="A322" i="35"/>
  <c r="K322" i="35"/>
  <c r="A267" i="35"/>
  <c r="K267" i="35"/>
  <c r="K373" i="35"/>
  <c r="A373" i="35"/>
  <c r="A223" i="35"/>
  <c r="K223" i="35"/>
  <c r="K243" i="35"/>
  <c r="A243" i="35"/>
  <c r="K421" i="35"/>
  <c r="A421" i="35"/>
  <c r="A380" i="35"/>
  <c r="K380" i="35"/>
  <c r="A260" i="35"/>
  <c r="K260" i="35"/>
  <c r="A345" i="35"/>
  <c r="K345" i="35"/>
  <c r="AY19" i="13"/>
  <c r="A118" i="35"/>
  <c r="K118" i="35"/>
  <c r="K364" i="35"/>
  <c r="A364" i="35"/>
  <c r="K73" i="35"/>
  <c r="A73" i="35"/>
  <c r="BD14" i="13"/>
  <c r="K490" i="35"/>
  <c r="A490" i="35"/>
  <c r="K174" i="35"/>
  <c r="A174" i="35"/>
  <c r="BE24" i="13"/>
  <c r="K384" i="35"/>
  <c r="A384" i="35"/>
  <c r="K239" i="35"/>
  <c r="A239" i="35"/>
  <c r="A122" i="35"/>
  <c r="BC19" i="13"/>
  <c r="K122" i="35"/>
  <c r="K321" i="35"/>
  <c r="A321" i="35"/>
  <c r="K64" i="35"/>
  <c r="BE13" i="13"/>
  <c r="A64" i="35"/>
  <c r="A301" i="35"/>
  <c r="K301" i="35"/>
  <c r="A270" i="35"/>
  <c r="K270" i="35"/>
  <c r="AZ25" i="13"/>
  <c r="K179" i="35"/>
  <c r="A179" i="35"/>
  <c r="K352" i="35"/>
  <c r="A352" i="35"/>
  <c r="A403" i="35"/>
  <c r="K403" i="35"/>
  <c r="K114" i="35"/>
  <c r="BE18" i="13"/>
  <c r="A114" i="35"/>
  <c r="A127" i="35"/>
  <c r="K127" i="35"/>
  <c r="AX20" i="13"/>
  <c r="K196" i="35"/>
  <c r="BG26" i="13"/>
  <c r="A196" i="35"/>
  <c r="AX13" i="13"/>
  <c r="K57" i="35"/>
  <c r="A57" i="35"/>
  <c r="AX8" i="13"/>
  <c r="K7" i="35"/>
  <c r="A7" i="35"/>
  <c r="A489" i="35"/>
  <c r="K489" i="35"/>
  <c r="A23" i="35"/>
  <c r="K23" i="35"/>
  <c r="BD9" i="13"/>
  <c r="A178" i="35"/>
  <c r="K178" i="35"/>
  <c r="AY25" i="13"/>
  <c r="A100" i="35"/>
  <c r="BA17" i="13"/>
  <c r="K100" i="35"/>
  <c r="A459" i="35"/>
  <c r="K459" i="35"/>
  <c r="AZ17" i="13"/>
  <c r="K99" i="35"/>
  <c r="A99" i="35"/>
  <c r="A40" i="49"/>
  <c r="AX22" i="13"/>
  <c r="A147" i="35"/>
  <c r="K147" i="35"/>
  <c r="A19" i="49"/>
  <c r="K232" i="35"/>
  <c r="A232" i="35"/>
  <c r="A258" i="35"/>
  <c r="K258" i="35"/>
  <c r="A209" i="35"/>
  <c r="K209" i="35"/>
  <c r="K505" i="35"/>
  <c r="A505" i="35"/>
  <c r="BB15" i="13"/>
  <c r="K81" i="35"/>
  <c r="A81" i="35"/>
  <c r="A389" i="35"/>
  <c r="K389" i="35"/>
  <c r="K51" i="35"/>
  <c r="A51" i="35"/>
  <c r="BB12" i="13"/>
  <c r="BC9" i="13"/>
  <c r="K22" i="35"/>
  <c r="A22" i="35"/>
  <c r="BC14" i="13"/>
  <c r="K72" i="35"/>
  <c r="A72" i="35"/>
  <c r="AZ27" i="13"/>
  <c r="A199" i="35"/>
  <c r="K199" i="35"/>
  <c r="A28" i="49"/>
  <c r="K348" i="35"/>
  <c r="A348" i="35"/>
  <c r="BB10" i="13"/>
  <c r="A31" i="35"/>
  <c r="K31" i="35"/>
  <c r="K289" i="35"/>
  <c r="A289" i="35"/>
  <c r="K308" i="35"/>
  <c r="A308" i="35"/>
  <c r="K121" i="35"/>
  <c r="A121" i="35"/>
  <c r="BB19" i="13"/>
  <c r="AY10" i="13"/>
  <c r="K28" i="35"/>
  <c r="A28" i="35"/>
  <c r="A415" i="35"/>
  <c r="K415" i="35"/>
  <c r="A34" i="49"/>
  <c r="E18" i="12"/>
  <c r="A18" i="12"/>
  <c r="A37" i="12"/>
  <c r="E37" i="12"/>
  <c r="E42" i="12"/>
  <c r="A42" i="12"/>
  <c r="A46" i="12"/>
  <c r="E46" i="12"/>
  <c r="E50" i="12"/>
  <c r="A50" i="12"/>
  <c r="E62" i="12"/>
  <c r="A62" i="12"/>
  <c r="E71" i="12"/>
  <c r="A71" i="12"/>
  <c r="E79" i="12"/>
  <c r="A79" i="12"/>
  <c r="E83" i="12"/>
  <c r="A83" i="12"/>
  <c r="A88" i="12"/>
  <c r="E88" i="12"/>
  <c r="A92" i="12"/>
  <c r="E92" i="12"/>
  <c r="A115" i="12"/>
  <c r="E115" i="12"/>
  <c r="E17" i="12"/>
  <c r="A17" i="12"/>
  <c r="E35" i="12"/>
  <c r="A35" i="12"/>
  <c r="A40" i="12"/>
  <c r="E40" i="12"/>
  <c r="E45" i="12"/>
  <c r="A45" i="12"/>
  <c r="E49" i="12"/>
  <c r="A49" i="12"/>
  <c r="E59" i="12"/>
  <c r="A59" i="12"/>
  <c r="E70" i="12"/>
  <c r="A70" i="12"/>
  <c r="A78" i="12"/>
  <c r="E78" i="12"/>
  <c r="E82" i="12"/>
  <c r="A82" i="12"/>
  <c r="E87" i="12"/>
  <c r="A87" i="12"/>
  <c r="A91" i="12"/>
  <c r="E91" i="12"/>
  <c r="E95" i="12"/>
  <c r="A95" i="12"/>
  <c r="A123" i="12"/>
  <c r="E123" i="12"/>
  <c r="A127" i="12"/>
  <c r="E127" i="12"/>
  <c r="A131" i="12"/>
  <c r="E131" i="12"/>
  <c r="E31" i="12"/>
  <c r="A31" i="12"/>
  <c r="A25" i="12"/>
  <c r="E25" i="12"/>
  <c r="E15" i="12"/>
  <c r="A15" i="12"/>
  <c r="E9" i="12"/>
  <c r="A9" i="12"/>
  <c r="E52" i="12"/>
  <c r="A52" i="12"/>
  <c r="E68" i="12"/>
  <c r="A68" i="12"/>
  <c r="E102" i="12"/>
  <c r="A102" i="12"/>
  <c r="A111" i="12"/>
  <c r="E111" i="12"/>
  <c r="A134" i="12"/>
  <c r="E134" i="12"/>
  <c r="A139" i="12"/>
  <c r="E139" i="12"/>
  <c r="A143" i="12"/>
  <c r="E143" i="12"/>
  <c r="A148" i="12"/>
  <c r="E148" i="12"/>
  <c r="A153" i="12"/>
  <c r="E153" i="12"/>
  <c r="E157" i="12"/>
  <c r="A157" i="12"/>
  <c r="A162" i="12"/>
  <c r="E162" i="12"/>
  <c r="A166" i="12"/>
  <c r="E166" i="12"/>
  <c r="E171" i="12"/>
  <c r="A171" i="12"/>
  <c r="E175" i="12"/>
  <c r="A175" i="12"/>
  <c r="A180" i="12"/>
  <c r="E180" i="12"/>
  <c r="E185" i="12"/>
  <c r="A185" i="12"/>
  <c r="E189" i="12"/>
  <c r="A189" i="12"/>
  <c r="A194" i="12"/>
  <c r="E194" i="12"/>
  <c r="A198" i="12"/>
  <c r="E198" i="12"/>
  <c r="A203" i="12"/>
  <c r="E203" i="12"/>
  <c r="E207" i="12"/>
  <c r="A207" i="12"/>
  <c r="A212" i="12"/>
  <c r="E212" i="12"/>
  <c r="A217" i="12"/>
  <c r="E217" i="12"/>
  <c r="A227" i="12"/>
  <c r="E227" i="12"/>
  <c r="E236" i="12"/>
  <c r="A236" i="12"/>
  <c r="E67" i="12"/>
  <c r="A67" i="12"/>
  <c r="A132" i="12"/>
  <c r="E132" i="12"/>
  <c r="A97" i="12"/>
  <c r="E97" i="12"/>
  <c r="E113" i="12"/>
  <c r="A113" i="12"/>
  <c r="A234" i="12"/>
  <c r="E234" i="12"/>
  <c r="A254" i="12"/>
  <c r="E254" i="12"/>
  <c r="A261" i="12"/>
  <c r="E261" i="12"/>
  <c r="A272" i="12"/>
  <c r="E272" i="12"/>
  <c r="A281" i="12"/>
  <c r="E281" i="12"/>
  <c r="A289" i="12"/>
  <c r="E289" i="12"/>
  <c r="E300" i="12"/>
  <c r="A300" i="12"/>
  <c r="E310" i="12"/>
  <c r="A310" i="12"/>
  <c r="E319" i="12"/>
  <c r="A319" i="12"/>
  <c r="E328" i="12"/>
  <c r="A328" i="12"/>
  <c r="A339" i="12"/>
  <c r="E339" i="12"/>
  <c r="A349" i="12"/>
  <c r="E349" i="12"/>
  <c r="E76" i="12"/>
  <c r="A76" i="12"/>
  <c r="E152" i="12"/>
  <c r="A152" i="12"/>
  <c r="E183" i="12"/>
  <c r="A183" i="12"/>
  <c r="E216" i="12"/>
  <c r="A216" i="12"/>
  <c r="E117" i="12"/>
  <c r="A117" i="12"/>
  <c r="A126" i="12"/>
  <c r="E126" i="12"/>
  <c r="A130" i="12"/>
  <c r="E130" i="12"/>
  <c r="E32" i="12"/>
  <c r="A32" i="12"/>
  <c r="E26" i="12"/>
  <c r="A26" i="12"/>
  <c r="E16" i="12"/>
  <c r="A16" i="12"/>
  <c r="E10" i="12"/>
  <c r="A10" i="12"/>
  <c r="E30" i="12"/>
  <c r="A30" i="12"/>
  <c r="E55" i="12"/>
  <c r="A55" i="12"/>
  <c r="E73" i="12"/>
  <c r="A73" i="12"/>
  <c r="E103" i="12"/>
  <c r="A103" i="12"/>
  <c r="E120" i="12"/>
  <c r="A120" i="12"/>
  <c r="A135" i="12"/>
  <c r="E135" i="12"/>
  <c r="A140" i="12"/>
  <c r="E140" i="12"/>
  <c r="A145" i="12"/>
  <c r="E145" i="12"/>
  <c r="A149" i="12"/>
  <c r="E149" i="12"/>
  <c r="A154" i="12"/>
  <c r="E154" i="12"/>
  <c r="A158" i="12"/>
  <c r="E158" i="12"/>
  <c r="E163" i="12"/>
  <c r="A163" i="12"/>
  <c r="E167" i="12"/>
  <c r="A167" i="12"/>
  <c r="A172" i="12"/>
  <c r="E172" i="12"/>
  <c r="E177" i="12"/>
  <c r="A177" i="12"/>
  <c r="E181" i="12"/>
  <c r="A181" i="12"/>
  <c r="E186" i="12"/>
  <c r="A186" i="12"/>
  <c r="E190" i="12"/>
  <c r="A190" i="12"/>
  <c r="E195" i="12"/>
  <c r="A195" i="12"/>
  <c r="E199" i="12"/>
  <c r="A199" i="12"/>
  <c r="E204" i="12"/>
  <c r="A204" i="12"/>
  <c r="E209" i="12"/>
  <c r="A209" i="12"/>
  <c r="E213" i="12"/>
  <c r="A213" i="12"/>
  <c r="E220" i="12"/>
  <c r="A220" i="12"/>
  <c r="E231" i="12"/>
  <c r="A231" i="12"/>
  <c r="A237" i="12"/>
  <c r="E237" i="12"/>
  <c r="A85" i="12"/>
  <c r="E85" i="12"/>
  <c r="E69" i="12"/>
  <c r="A69" i="12"/>
  <c r="A108" i="12"/>
  <c r="E108" i="12"/>
  <c r="E223" i="12"/>
  <c r="A223" i="12"/>
  <c r="E243" i="12"/>
  <c r="A243" i="12"/>
  <c r="E255" i="12"/>
  <c r="A255" i="12"/>
  <c r="E264" i="12"/>
  <c r="A264" i="12"/>
  <c r="A273" i="12"/>
  <c r="E273" i="12"/>
  <c r="E284" i="12"/>
  <c r="A284" i="12"/>
  <c r="E295" i="12"/>
  <c r="A295" i="12"/>
  <c r="A301" i="12"/>
  <c r="E301" i="12"/>
  <c r="E311" i="12"/>
  <c r="A311" i="12"/>
  <c r="E320" i="12"/>
  <c r="A320" i="12"/>
  <c r="A331" i="12"/>
  <c r="E331" i="12"/>
  <c r="E340" i="12"/>
  <c r="A340" i="12"/>
  <c r="E351" i="12"/>
  <c r="A351" i="12"/>
  <c r="E144" i="12"/>
  <c r="A144" i="12"/>
  <c r="E176" i="12"/>
  <c r="A176" i="12"/>
  <c r="A208" i="12"/>
  <c r="E208" i="12"/>
  <c r="E4" i="12"/>
  <c r="A4" i="12"/>
  <c r="A346" i="12"/>
  <c r="E346" i="12"/>
  <c r="E333" i="12"/>
  <c r="A333" i="12"/>
  <c r="A322" i="12"/>
  <c r="E322" i="12"/>
  <c r="E317" i="12"/>
  <c r="A317" i="12"/>
  <c r="E307" i="12"/>
  <c r="A307" i="12"/>
  <c r="E297" i="12"/>
  <c r="A297" i="12"/>
  <c r="A291" i="12"/>
  <c r="E291" i="12"/>
  <c r="E283" i="12"/>
  <c r="A283" i="12"/>
  <c r="A275" i="12"/>
  <c r="E275" i="12"/>
  <c r="A267" i="12"/>
  <c r="E267" i="12"/>
  <c r="A259" i="12"/>
  <c r="E259" i="12"/>
  <c r="E249" i="12"/>
  <c r="A249" i="12"/>
  <c r="E241" i="12"/>
  <c r="A241" i="12"/>
  <c r="A235" i="12"/>
  <c r="E235" i="12"/>
  <c r="A218" i="12"/>
  <c r="E218" i="12"/>
  <c r="A104" i="12"/>
  <c r="E104" i="12"/>
  <c r="A72" i="12"/>
  <c r="E72" i="12"/>
  <c r="A20" i="12"/>
  <c r="E20" i="12"/>
  <c r="E352" i="12"/>
  <c r="A352" i="12"/>
  <c r="E344" i="12"/>
  <c r="A344" i="12"/>
  <c r="A338" i="12"/>
  <c r="E338" i="12"/>
  <c r="A334" i="12"/>
  <c r="E334" i="12"/>
  <c r="E329" i="12"/>
  <c r="A329" i="12"/>
  <c r="A318" i="12"/>
  <c r="E318" i="12"/>
  <c r="E309" i="12"/>
  <c r="A309" i="12"/>
  <c r="A302" i="12"/>
  <c r="E302" i="12"/>
  <c r="E292" i="12"/>
  <c r="A292" i="12"/>
  <c r="E286" i="12"/>
  <c r="A286" i="12"/>
  <c r="E278" i="12"/>
  <c r="A278" i="12"/>
  <c r="E270" i="12"/>
  <c r="A270" i="12"/>
  <c r="E262" i="12"/>
  <c r="A262" i="12"/>
  <c r="E252" i="12"/>
  <c r="A252" i="12"/>
  <c r="E246" i="12"/>
  <c r="A246" i="12"/>
  <c r="E238" i="12"/>
  <c r="A238" i="12"/>
  <c r="A224" i="12"/>
  <c r="E224" i="12"/>
  <c r="E109" i="12"/>
  <c r="A109" i="12"/>
  <c r="A77" i="12"/>
  <c r="E77" i="12"/>
  <c r="A33" i="12"/>
  <c r="E33" i="12"/>
  <c r="A8" i="12"/>
  <c r="E8" i="12"/>
  <c r="A219" i="12"/>
  <c r="E219" i="12"/>
  <c r="E256" i="12"/>
  <c r="A256" i="12"/>
  <c r="E280" i="12"/>
  <c r="A280" i="12"/>
  <c r="E315" i="12"/>
  <c r="A315" i="12"/>
  <c r="E335" i="12"/>
  <c r="A335" i="12"/>
  <c r="AQ3" i="40" l="1"/>
  <c r="A6" i="50"/>
  <c r="B5" i="50"/>
  <c r="B4" i="50"/>
  <c r="R4" i="50"/>
  <c r="AQ60" i="40"/>
  <c r="AQ7" i="40"/>
  <c r="AP75" i="40"/>
  <c r="AN75" i="40"/>
  <c r="AP74" i="40"/>
  <c r="AP82" i="40"/>
  <c r="AN82" i="40"/>
  <c r="AP100" i="40"/>
  <c r="AN100" i="40"/>
  <c r="AP135" i="40"/>
  <c r="AN135" i="40"/>
  <c r="AP39" i="40"/>
  <c r="AN39" i="40"/>
  <c r="AP158" i="40"/>
  <c r="AP125" i="40"/>
  <c r="AN125" i="40"/>
  <c r="AP132" i="40"/>
  <c r="AN132" i="40"/>
  <c r="AP20" i="40"/>
  <c r="AN20" i="40"/>
  <c r="AP19" i="40"/>
  <c r="AN19" i="40"/>
  <c r="AP24" i="40"/>
  <c r="AP153" i="40"/>
  <c r="AN153" i="40"/>
  <c r="AP99" i="40"/>
  <c r="AN99" i="40"/>
  <c r="AP171" i="40"/>
  <c r="AN171" i="40"/>
  <c r="AP51" i="40"/>
  <c r="AN51" i="40"/>
  <c r="AP98" i="40"/>
  <c r="AN98" i="40"/>
  <c r="AP84" i="40"/>
  <c r="AN84" i="40"/>
  <c r="AP91" i="40"/>
  <c r="AN91" i="40"/>
  <c r="AP38" i="40"/>
  <c r="AN38" i="40"/>
  <c r="AP119" i="40"/>
  <c r="AP83" i="40"/>
  <c r="AP147" i="40"/>
  <c r="AP141" i="40"/>
  <c r="AN141" i="40"/>
  <c r="AP169" i="40"/>
  <c r="AN169" i="40"/>
  <c r="AP177" i="40"/>
  <c r="AN177" i="40"/>
  <c r="AP165" i="40"/>
  <c r="AN165" i="40"/>
  <c r="AP67" i="40"/>
  <c r="AN67" i="40"/>
  <c r="AP130" i="40"/>
  <c r="AP118" i="40"/>
  <c r="AN118" i="40"/>
  <c r="AP60" i="40"/>
  <c r="AP181" i="40"/>
  <c r="AN181" i="40"/>
  <c r="AP108" i="40"/>
  <c r="AP113" i="40"/>
  <c r="AN113" i="40"/>
  <c r="AP127" i="40"/>
  <c r="AP159" i="40"/>
  <c r="AN159" i="40"/>
  <c r="AP44" i="40"/>
  <c r="AN44" i="40"/>
  <c r="AP139" i="40"/>
  <c r="AP97" i="40"/>
  <c r="AN97" i="40"/>
  <c r="AP88" i="40"/>
  <c r="AP166" i="40"/>
  <c r="AN166" i="40"/>
  <c r="AP95" i="40"/>
  <c r="AN95" i="40"/>
  <c r="AP96" i="40"/>
  <c r="AN96" i="40"/>
  <c r="AP12" i="40"/>
  <c r="AN12" i="40"/>
  <c r="AP103" i="40"/>
  <c r="AN103" i="40"/>
  <c r="AP30" i="40"/>
  <c r="AN30" i="40"/>
  <c r="AP142" i="40"/>
  <c r="AN142" i="40"/>
  <c r="AP68" i="40"/>
  <c r="AN68" i="40"/>
  <c r="AP77" i="40"/>
  <c r="AN77" i="40"/>
  <c r="AP17" i="40"/>
  <c r="AN17" i="40"/>
  <c r="AP157" i="40"/>
  <c r="AN157" i="40"/>
  <c r="AP183" i="40"/>
  <c r="AN183" i="40"/>
  <c r="AP187" i="40"/>
  <c r="AN187" i="40"/>
  <c r="AP134" i="40"/>
  <c r="AN134" i="40"/>
  <c r="AP143" i="40"/>
  <c r="AN143" i="40"/>
  <c r="AP29" i="40"/>
  <c r="AN29" i="40"/>
  <c r="AP43" i="40"/>
  <c r="AN43" i="40"/>
  <c r="AP89" i="40"/>
  <c r="AP152" i="40"/>
  <c r="AP150" i="40"/>
  <c r="AP112" i="40"/>
  <c r="AN112" i="40"/>
  <c r="AP144" i="40"/>
  <c r="AP47" i="40"/>
  <c r="AN47" i="40"/>
  <c r="AP59" i="40"/>
  <c r="AN59" i="40"/>
  <c r="AP101" i="40"/>
  <c r="AN101" i="40"/>
  <c r="AP185" i="40"/>
  <c r="AN185" i="40"/>
  <c r="AP40" i="40"/>
  <c r="AN40" i="40"/>
  <c r="AP16" i="40"/>
  <c r="AN16" i="40"/>
  <c r="AP104" i="40"/>
  <c r="AN104" i="40"/>
  <c r="AP32" i="40"/>
  <c r="AN32" i="40"/>
  <c r="AP136" i="40"/>
  <c r="AN136" i="40"/>
  <c r="AP93" i="40"/>
  <c r="AP45" i="40"/>
  <c r="AN45" i="40"/>
  <c r="AP55" i="40"/>
  <c r="AN55" i="40"/>
  <c r="AP5" i="40"/>
  <c r="AN5" i="40"/>
  <c r="AP27" i="40"/>
  <c r="AN27" i="40"/>
  <c r="AP196" i="40"/>
  <c r="AN196" i="40"/>
  <c r="AP106" i="40"/>
  <c r="AN106" i="40"/>
  <c r="AP180" i="40"/>
  <c r="AN180" i="40"/>
  <c r="AP11" i="40"/>
  <c r="AN11" i="40"/>
  <c r="AP120" i="40"/>
  <c r="AN120" i="40"/>
  <c r="AP86" i="40"/>
  <c r="AN86" i="40"/>
  <c r="AP198" i="40"/>
  <c r="AN198" i="40"/>
  <c r="AP189" i="40"/>
  <c r="AN189" i="40"/>
  <c r="AP81" i="40"/>
  <c r="AN81" i="40"/>
  <c r="AP193" i="40"/>
  <c r="AN193" i="40"/>
  <c r="AP138" i="40"/>
  <c r="AN138" i="40"/>
  <c r="AP94" i="40"/>
  <c r="AN94" i="40"/>
  <c r="AQ75" i="40"/>
  <c r="AQ194" i="40"/>
  <c r="AN60" i="40"/>
  <c r="AQ29" i="40"/>
  <c r="AQ105" i="40"/>
  <c r="AQ107" i="40"/>
  <c r="AQ89" i="40"/>
  <c r="AN83" i="40"/>
  <c r="AQ112" i="40"/>
  <c r="AQ63" i="40"/>
  <c r="AQ47" i="40"/>
  <c r="AQ31" i="40"/>
  <c r="AN158" i="40"/>
  <c r="AQ116" i="40"/>
  <c r="AQ13" i="40"/>
  <c r="AN139" i="40"/>
  <c r="AQ26" i="40"/>
  <c r="AQ165" i="40"/>
  <c r="AQ34" i="40"/>
  <c r="AN130" i="40"/>
  <c r="AN24" i="40"/>
  <c r="AQ95" i="40"/>
  <c r="AN93" i="40"/>
  <c r="AQ74" i="40"/>
  <c r="AN89" i="40"/>
  <c r="AQ83" i="40"/>
  <c r="AQ170" i="40"/>
  <c r="AP109" i="40"/>
  <c r="AN109" i="40"/>
  <c r="AP155" i="40"/>
  <c r="AN155" i="40"/>
  <c r="AP76" i="40"/>
  <c r="AN76" i="40"/>
  <c r="AP122" i="40"/>
  <c r="AP56" i="40"/>
  <c r="AP182" i="40"/>
  <c r="AP80" i="40"/>
  <c r="AP9" i="40"/>
  <c r="AN9" i="40"/>
  <c r="AP10" i="40"/>
  <c r="AN10" i="40"/>
  <c r="AP116" i="40"/>
  <c r="AN116" i="40"/>
  <c r="AP79" i="40"/>
  <c r="AN79" i="40"/>
  <c r="AP175" i="40"/>
  <c r="AN175" i="40"/>
  <c r="AP111" i="40"/>
  <c r="AN111" i="40"/>
  <c r="AP49" i="40"/>
  <c r="AN49" i="40"/>
  <c r="AP78" i="40"/>
  <c r="AN78" i="40"/>
  <c r="AP188" i="40"/>
  <c r="AN188" i="40"/>
  <c r="AP164" i="40"/>
  <c r="AN164" i="40"/>
  <c r="AP131" i="40"/>
  <c r="AN131" i="40"/>
  <c r="AP137" i="40"/>
  <c r="AN137" i="40"/>
  <c r="AP117" i="40"/>
  <c r="AN117" i="40"/>
  <c r="AP54" i="40"/>
  <c r="AN54" i="40"/>
  <c r="AP123" i="40"/>
  <c r="AN123" i="40"/>
  <c r="AP179" i="40"/>
  <c r="AN179" i="40"/>
  <c r="AP65" i="40"/>
  <c r="AN65" i="40"/>
  <c r="AP191" i="40"/>
  <c r="AN191" i="40"/>
  <c r="AP46" i="40"/>
  <c r="AN46" i="40"/>
  <c r="AP85" i="40"/>
  <c r="AN85" i="40"/>
  <c r="AP37" i="40"/>
  <c r="AP87" i="40"/>
  <c r="AP145" i="40"/>
  <c r="AN145" i="40"/>
  <c r="AP129" i="40"/>
  <c r="AP184" i="40"/>
  <c r="AN184" i="40"/>
  <c r="AP162" i="40"/>
  <c r="AP176" i="40"/>
  <c r="AP23" i="40"/>
  <c r="AN23" i="40"/>
  <c r="AP115" i="40"/>
  <c r="AN115" i="40"/>
  <c r="AP172" i="40"/>
  <c r="AN172" i="40"/>
  <c r="AP107" i="40"/>
  <c r="AN107" i="40"/>
  <c r="AP178" i="40"/>
  <c r="AN178" i="40"/>
  <c r="AP13" i="40"/>
  <c r="AN13" i="40"/>
  <c r="AP168" i="40"/>
  <c r="AN168" i="40"/>
  <c r="AP48" i="40"/>
  <c r="AN48" i="40"/>
  <c r="AP173" i="40"/>
  <c r="AN173" i="40"/>
  <c r="AP14" i="40"/>
  <c r="AN14" i="40"/>
  <c r="AP133" i="40"/>
  <c r="AN133" i="40"/>
  <c r="AP52" i="40"/>
  <c r="AN52" i="40"/>
  <c r="AP72" i="40"/>
  <c r="AN72" i="40"/>
  <c r="AP58" i="40"/>
  <c r="AN58" i="40"/>
  <c r="AP69" i="40"/>
  <c r="AN69" i="40"/>
  <c r="AP195" i="40"/>
  <c r="AN195" i="40"/>
  <c r="AP22" i="40"/>
  <c r="AN22" i="40"/>
  <c r="AP42" i="40"/>
  <c r="AN42" i="40"/>
  <c r="AP190" i="40"/>
  <c r="AN190" i="40"/>
  <c r="AP53" i="40"/>
  <c r="AN53" i="40"/>
  <c r="AP128" i="40"/>
  <c r="AN128" i="40"/>
  <c r="AP170" i="40"/>
  <c r="AP90" i="40"/>
  <c r="AP161" i="40"/>
  <c r="AN161" i="40"/>
  <c r="AP63" i="40"/>
  <c r="AN63" i="40"/>
  <c r="AP110" i="40"/>
  <c r="AN110" i="40"/>
  <c r="AP70" i="40"/>
  <c r="AN70" i="40"/>
  <c r="AP15" i="40"/>
  <c r="AP200" i="40"/>
  <c r="AN200" i="40"/>
  <c r="AP167" i="40"/>
  <c r="AN167" i="40"/>
  <c r="AP62" i="40"/>
  <c r="AP174" i="40"/>
  <c r="AN174" i="40"/>
  <c r="AP102" i="40"/>
  <c r="AN102" i="40"/>
  <c r="AP199" i="40"/>
  <c r="AN199" i="40"/>
  <c r="AP33" i="40"/>
  <c r="AP192" i="40"/>
  <c r="AN192" i="40"/>
  <c r="AP160" i="40"/>
  <c r="AN160" i="40"/>
  <c r="AP21" i="40"/>
  <c r="AN21" i="40"/>
  <c r="AP18" i="40"/>
  <c r="AN18" i="40"/>
  <c r="AP186" i="40"/>
  <c r="AN186" i="40"/>
  <c r="AP35" i="40"/>
  <c r="AN35" i="40"/>
  <c r="AP197" i="40"/>
  <c r="AN197" i="40"/>
  <c r="AP163" i="40"/>
  <c r="AN163" i="40"/>
  <c r="AP28" i="40"/>
  <c r="AN28" i="40"/>
  <c r="AP73" i="40"/>
  <c r="AN73" i="40"/>
  <c r="AP36" i="40"/>
  <c r="AN36" i="40"/>
  <c r="AP71" i="40"/>
  <c r="AN71" i="40"/>
  <c r="AP64" i="40"/>
  <c r="AN64" i="40"/>
  <c r="AP41" i="40"/>
  <c r="AN41" i="40"/>
  <c r="AP121" i="40"/>
  <c r="AN121" i="40"/>
  <c r="AP61" i="40"/>
  <c r="AN61" i="40"/>
  <c r="AQ8" i="40"/>
  <c r="AQ191" i="40"/>
  <c r="AQ138" i="40"/>
  <c r="AQ17" i="40"/>
  <c r="AQ117" i="40"/>
  <c r="AQ77" i="40"/>
  <c r="AQ51" i="40"/>
  <c r="AQ133" i="40"/>
  <c r="AQ27" i="40"/>
  <c r="AQ12" i="40"/>
  <c r="AQ160" i="40"/>
  <c r="AQ32" i="40"/>
  <c r="AQ166" i="40"/>
  <c r="AQ40" i="40"/>
  <c r="AQ200" i="40"/>
  <c r="AQ20" i="40"/>
  <c r="AQ23" i="40"/>
  <c r="AQ168" i="40"/>
  <c r="AQ70" i="40"/>
  <c r="AQ97" i="40"/>
  <c r="AQ79" i="40"/>
  <c r="AQ10" i="40"/>
  <c r="AQ113" i="40"/>
  <c r="AQ195" i="40"/>
  <c r="AQ183" i="40"/>
  <c r="AQ131" i="40"/>
  <c r="AQ164" i="40"/>
  <c r="AQ111" i="40"/>
  <c r="AQ185" i="40"/>
  <c r="AQ125" i="40"/>
  <c r="AQ44" i="40"/>
  <c r="AQ110" i="40"/>
  <c r="AQ178" i="40"/>
  <c r="AQ100" i="40"/>
  <c r="AQ143" i="40"/>
  <c r="AQ53" i="40"/>
  <c r="AQ22" i="40"/>
  <c r="AQ146" i="40"/>
  <c r="AQ14" i="40"/>
  <c r="AQ103" i="40"/>
  <c r="AQ96" i="40"/>
  <c r="AQ172" i="40"/>
  <c r="AQ109" i="40"/>
  <c r="AQ187" i="40"/>
  <c r="AQ24" i="40"/>
  <c r="AQ88" i="40"/>
  <c r="AQ139" i="40"/>
  <c r="AQ179" i="40"/>
  <c r="AQ123" i="40"/>
  <c r="AQ72" i="40"/>
  <c r="AQ98" i="40"/>
  <c r="AQ52" i="40"/>
  <c r="AQ137" i="40"/>
  <c r="AQ5" i="40"/>
  <c r="AQ68" i="40"/>
  <c r="AQ99" i="40"/>
  <c r="AQ142" i="40"/>
  <c r="AQ188" i="40"/>
  <c r="AQ192" i="40"/>
  <c r="AQ19" i="40"/>
  <c r="AQ9" i="40"/>
  <c r="AQ177" i="40"/>
  <c r="AQ169" i="40"/>
  <c r="AQ135" i="40"/>
  <c r="AQ50" i="40"/>
  <c r="AQ134" i="40"/>
  <c r="AQ16" i="40"/>
  <c r="AQ48" i="40"/>
  <c r="AQ132" i="40"/>
  <c r="AQ92" i="40"/>
  <c r="AQ39" i="40"/>
  <c r="AQ151" i="40"/>
  <c r="AQ124" i="40"/>
  <c r="AQ181" i="40"/>
  <c r="AQ118" i="40"/>
  <c r="AQ115" i="40"/>
  <c r="AQ57" i="40"/>
  <c r="AQ58" i="40"/>
  <c r="AQ157" i="40"/>
  <c r="AQ54" i="40"/>
  <c r="AQ173" i="40"/>
  <c r="AQ43" i="40"/>
  <c r="AQ82" i="40"/>
  <c r="AQ155" i="40"/>
  <c r="AQ190" i="40"/>
  <c r="AQ156" i="40"/>
  <c r="AQ127" i="40"/>
  <c r="AN74" i="40"/>
  <c r="AQ128" i="40"/>
  <c r="AQ76" i="40"/>
  <c r="AQ119" i="40"/>
  <c r="AN37" i="40"/>
  <c r="AN152" i="40"/>
  <c r="AN150" i="40"/>
  <c r="AN108" i="40"/>
  <c r="AN147" i="40"/>
  <c r="AQ56" i="40"/>
  <c r="AN90" i="40"/>
  <c r="AN127" i="40"/>
  <c r="AN144" i="40"/>
  <c r="AN80" i="40"/>
  <c r="AQ159" i="40"/>
  <c r="AN129" i="40"/>
  <c r="AQ67" i="40"/>
  <c r="AN88" i="40"/>
  <c r="AQ175" i="40"/>
  <c r="AN62" i="40"/>
  <c r="AQ78" i="40"/>
  <c r="AN33" i="40"/>
  <c r="AN119" i="40"/>
  <c r="AQ37" i="40"/>
  <c r="AQ126" i="40"/>
  <c r="AQ114" i="40"/>
  <c r="AQ55" i="40"/>
  <c r="AQ152" i="40"/>
  <c r="AQ150" i="40"/>
  <c r="AQ108" i="40"/>
  <c r="AQ122" i="40"/>
  <c r="AQ147" i="40"/>
  <c r="AQ87" i="40"/>
  <c r="AQ182" i="40"/>
  <c r="AQ90" i="40"/>
  <c r="AQ158" i="40"/>
  <c r="AQ129" i="40"/>
  <c r="AQ130" i="40"/>
  <c r="AQ176" i="40"/>
  <c r="AQ15" i="40"/>
  <c r="AQ167" i="40"/>
  <c r="AQ62" i="40"/>
  <c r="AQ30" i="40"/>
  <c r="AQ153" i="40"/>
  <c r="AQ186" i="40"/>
  <c r="AQ35" i="40"/>
  <c r="AQ196" i="40"/>
  <c r="AQ140" i="40"/>
  <c r="AQ28" i="40"/>
  <c r="AQ11" i="40"/>
  <c r="AQ64" i="40"/>
  <c r="AQ65" i="40"/>
  <c r="AQ46" i="40"/>
  <c r="AQ102" i="40"/>
  <c r="AQ197" i="40"/>
  <c r="AQ163" i="40"/>
  <c r="AQ189" i="40"/>
  <c r="AQ121" i="40"/>
  <c r="AQ61" i="40"/>
  <c r="AQ66" i="40"/>
  <c r="AQ161" i="40"/>
  <c r="AQ59" i="40"/>
  <c r="AQ101" i="40"/>
  <c r="AQ45" i="40"/>
  <c r="AQ199" i="40"/>
  <c r="AQ18" i="40"/>
  <c r="AQ120" i="40"/>
  <c r="AQ41" i="40"/>
  <c r="AQ73" i="40"/>
  <c r="AQ149" i="40"/>
  <c r="AQ193" i="40"/>
  <c r="AQ144" i="40"/>
  <c r="AQ80" i="40"/>
  <c r="AQ154" i="40"/>
  <c r="AQ184" i="40"/>
  <c r="AQ162" i="40"/>
  <c r="AQ25" i="40"/>
  <c r="AQ104" i="40"/>
  <c r="AQ21" i="40"/>
  <c r="AQ171" i="40"/>
  <c r="AQ180" i="40"/>
  <c r="AQ71" i="40"/>
  <c r="AQ198" i="40"/>
  <c r="AQ91" i="40"/>
  <c r="AQ94" i="40"/>
  <c r="AQ69" i="40"/>
  <c r="AQ85" i="40"/>
  <c r="AQ42" i="40"/>
  <c r="AQ38" i="40"/>
  <c r="AQ49" i="40"/>
  <c r="AQ136" i="40"/>
  <c r="AQ93" i="40"/>
  <c r="AQ33" i="40"/>
  <c r="AQ84" i="40"/>
  <c r="AQ36" i="40"/>
  <c r="AQ148" i="40"/>
  <c r="AQ81" i="40"/>
  <c r="AQ106" i="40"/>
  <c r="AQ86" i="40"/>
  <c r="AQ141" i="40"/>
  <c r="AQ145" i="40"/>
  <c r="AQ174" i="40"/>
  <c r="AQ4" i="40"/>
  <c r="AQ6" i="40"/>
  <c r="AP4" i="40"/>
  <c r="AN4" i="40"/>
  <c r="AP8" i="40"/>
  <c r="AN8" i="40"/>
  <c r="AP3" i="40"/>
  <c r="AP7" i="40"/>
  <c r="AN105" i="40"/>
  <c r="AP105" i="40"/>
  <c r="AN50" i="40"/>
  <c r="AP50" i="40"/>
  <c r="AN124" i="40"/>
  <c r="AP124" i="40"/>
  <c r="AN151" i="40"/>
  <c r="AP151" i="40"/>
  <c r="AN156" i="40"/>
  <c r="AP156" i="40"/>
  <c r="AN92" i="40"/>
  <c r="AP92" i="40"/>
  <c r="AN26" i="40"/>
  <c r="AP26" i="40"/>
  <c r="AN154" i="40"/>
  <c r="AP154" i="40"/>
  <c r="AN126" i="40"/>
  <c r="AP126" i="40"/>
  <c r="AN140" i="40"/>
  <c r="AP140" i="40"/>
  <c r="AN146" i="40"/>
  <c r="AP146" i="40"/>
  <c r="AN66" i="40"/>
  <c r="AP66" i="40"/>
  <c r="AN57" i="40"/>
  <c r="AP57" i="40"/>
  <c r="AN194" i="40"/>
  <c r="AP194" i="40"/>
  <c r="AN31" i="40"/>
  <c r="AP31" i="40"/>
  <c r="AN34" i="40"/>
  <c r="AP34" i="40"/>
  <c r="AN114" i="40"/>
  <c r="AP114" i="40"/>
  <c r="AN25" i="40"/>
  <c r="AP25" i="40"/>
  <c r="AN6" i="40"/>
  <c r="AP6" i="40"/>
  <c r="AN149" i="40"/>
  <c r="AP149" i="40"/>
  <c r="AN148" i="40"/>
  <c r="AP148" i="40"/>
  <c r="L1" i="58"/>
  <c r="M1" i="49"/>
  <c r="O1" i="12"/>
  <c r="L1" i="35"/>
  <c r="AR148" i="40" l="1"/>
  <c r="V116" i="40"/>
  <c r="V107" i="40"/>
  <c r="V63" i="40"/>
  <c r="V15" i="40"/>
  <c r="V113" i="40"/>
  <c r="V192" i="40"/>
  <c r="V164" i="40"/>
  <c r="V16" i="40"/>
  <c r="V95" i="40"/>
  <c r="V165" i="40"/>
  <c r="V83" i="40"/>
  <c r="V200" i="40"/>
  <c r="V109" i="40"/>
  <c r="V93" i="40"/>
  <c r="V28" i="40"/>
  <c r="V44" i="40"/>
  <c r="V70" i="40"/>
  <c r="V170" i="40"/>
  <c r="V42" i="40"/>
  <c r="V14" i="40"/>
  <c r="V13" i="40"/>
  <c r="V152" i="40"/>
  <c r="V186" i="40"/>
  <c r="V199" i="40"/>
  <c r="V53" i="40"/>
  <c r="V195" i="40"/>
  <c r="V52" i="40"/>
  <c r="V162" i="40"/>
  <c r="V138" i="40"/>
  <c r="V118" i="40"/>
  <c r="V51" i="40"/>
  <c r="V68" i="40"/>
  <c r="V8" i="40"/>
  <c r="V89" i="40"/>
  <c r="V48" i="40"/>
  <c r="V102" i="40"/>
  <c r="V161" i="40"/>
  <c r="V69" i="40"/>
  <c r="V168" i="40"/>
  <c r="V184" i="40"/>
  <c r="V41" i="40"/>
  <c r="V73" i="40"/>
  <c r="V35" i="40"/>
  <c r="V160" i="40"/>
  <c r="V90" i="40"/>
  <c r="V129" i="40"/>
  <c r="V46" i="40"/>
  <c r="V123" i="40"/>
  <c r="V131" i="40"/>
  <c r="V49" i="40"/>
  <c r="V122" i="40"/>
  <c r="V104" i="40"/>
  <c r="V101" i="40"/>
  <c r="V150" i="40"/>
  <c r="V143" i="40"/>
  <c r="V157" i="40"/>
  <c r="V142" i="40"/>
  <c r="V96" i="40"/>
  <c r="V139" i="40"/>
  <c r="V108" i="40"/>
  <c r="V67" i="40"/>
  <c r="V141" i="40"/>
  <c r="V20" i="40"/>
  <c r="V75" i="40"/>
  <c r="V174" i="40"/>
  <c r="V58" i="40"/>
  <c r="V115" i="40"/>
  <c r="V81" i="40"/>
  <c r="V120" i="40"/>
  <c r="V196" i="40"/>
  <c r="V45" i="40"/>
  <c r="V147" i="40"/>
  <c r="V84" i="40"/>
  <c r="V99" i="40"/>
  <c r="V135" i="40"/>
  <c r="V64" i="40"/>
  <c r="V62" i="40"/>
  <c r="V145" i="40"/>
  <c r="V191" i="40"/>
  <c r="V54" i="40"/>
  <c r="V111" i="40"/>
  <c r="V10" i="40"/>
  <c r="V76" i="40"/>
  <c r="V59" i="40"/>
  <c r="V134" i="40"/>
  <c r="V17" i="40"/>
  <c r="V30" i="40"/>
  <c r="V181" i="40"/>
  <c r="V132" i="40"/>
  <c r="V33" i="40"/>
  <c r="V110" i="40"/>
  <c r="V128" i="40"/>
  <c r="V72" i="40"/>
  <c r="V173" i="40"/>
  <c r="V178" i="40"/>
  <c r="V23" i="40"/>
  <c r="V87" i="40"/>
  <c r="V94" i="40"/>
  <c r="V189" i="40"/>
  <c r="V11" i="40"/>
  <c r="V27" i="40"/>
  <c r="V60" i="40"/>
  <c r="V119" i="40"/>
  <c r="V98" i="40"/>
  <c r="V153" i="40"/>
  <c r="V100" i="40"/>
  <c r="V4" i="40"/>
  <c r="V22" i="40"/>
  <c r="V61" i="40"/>
  <c r="V71" i="40"/>
  <c r="V163" i="40"/>
  <c r="V18" i="40"/>
  <c r="V167" i="40"/>
  <c r="V176" i="40"/>
  <c r="V37" i="40"/>
  <c r="V65" i="40"/>
  <c r="V117" i="40"/>
  <c r="V188" i="40"/>
  <c r="V175" i="40"/>
  <c r="V9" i="40"/>
  <c r="V155" i="40"/>
  <c r="V136" i="40"/>
  <c r="V40" i="40"/>
  <c r="V47" i="40"/>
  <c r="V43" i="40"/>
  <c r="V187" i="40"/>
  <c r="V77" i="40"/>
  <c r="V103" i="40"/>
  <c r="V166" i="40"/>
  <c r="V159" i="40"/>
  <c r="V177" i="40"/>
  <c r="V24" i="40"/>
  <c r="V125" i="40"/>
  <c r="V80" i="40"/>
  <c r="V198" i="40"/>
  <c r="V180" i="40"/>
  <c r="V5" i="40"/>
  <c r="V144" i="40"/>
  <c r="V88" i="40"/>
  <c r="V127" i="40"/>
  <c r="V38" i="40"/>
  <c r="V158" i="40"/>
  <c r="V82" i="40"/>
  <c r="V121" i="40"/>
  <c r="V36" i="40"/>
  <c r="V197" i="40"/>
  <c r="V21" i="40"/>
  <c r="V85" i="40"/>
  <c r="V179" i="40"/>
  <c r="V137" i="40"/>
  <c r="V78" i="40"/>
  <c r="V79" i="40"/>
  <c r="V182" i="40"/>
  <c r="V32" i="40"/>
  <c r="V185" i="40"/>
  <c r="V29" i="40"/>
  <c r="V183" i="40"/>
  <c r="V12" i="40"/>
  <c r="V130" i="40"/>
  <c r="V169" i="40"/>
  <c r="V19" i="40"/>
  <c r="V74" i="40"/>
  <c r="V190" i="40"/>
  <c r="V133" i="40"/>
  <c r="V172" i="40"/>
  <c r="V56" i="40"/>
  <c r="V193" i="40"/>
  <c r="V86" i="40"/>
  <c r="V106" i="40"/>
  <c r="V55" i="40"/>
  <c r="V112" i="40"/>
  <c r="V97" i="40"/>
  <c r="V91" i="40"/>
  <c r="V171" i="40"/>
  <c r="V39" i="40"/>
  <c r="B6" i="50"/>
  <c r="C4" i="50"/>
  <c r="S4" i="50"/>
  <c r="C5" i="50"/>
  <c r="AR149" i="40"/>
  <c r="AR122" i="40"/>
  <c r="AR25" i="40"/>
  <c r="AR34" i="40"/>
  <c r="AR31" i="40"/>
  <c r="AR194" i="40"/>
  <c r="AR57" i="40"/>
  <c r="AR66" i="40"/>
  <c r="AR146" i="40"/>
  <c r="AR140" i="40"/>
  <c r="AR126" i="40"/>
  <c r="AR154" i="40"/>
  <c r="AR26" i="40"/>
  <c r="AR92" i="40"/>
  <c r="AR156" i="40"/>
  <c r="AR151" i="40"/>
  <c r="AR124" i="40"/>
  <c r="AR50" i="40"/>
  <c r="AR105" i="40"/>
  <c r="AR119" i="40"/>
  <c r="AR144" i="40"/>
  <c r="AR90" i="40"/>
  <c r="AR147" i="40"/>
  <c r="AR150" i="40"/>
  <c r="AR37" i="40"/>
  <c r="AR74" i="40"/>
  <c r="AR61" i="40"/>
  <c r="AR121" i="40"/>
  <c r="AR41" i="40"/>
  <c r="AR64" i="40"/>
  <c r="AR71" i="40"/>
  <c r="AR36" i="40"/>
  <c r="AR73" i="40"/>
  <c r="AR28" i="40"/>
  <c r="AR163" i="40"/>
  <c r="AR197" i="40"/>
  <c r="AR35" i="40"/>
  <c r="AR186" i="40"/>
  <c r="AR18" i="40"/>
  <c r="AR21" i="40"/>
  <c r="AR160" i="40"/>
  <c r="AR192" i="40"/>
  <c r="AR167" i="40"/>
  <c r="AR200" i="40"/>
  <c r="AR145" i="40"/>
  <c r="AR85" i="40"/>
  <c r="AR46" i="40"/>
  <c r="AR191" i="40"/>
  <c r="AR65" i="40"/>
  <c r="AR179" i="40"/>
  <c r="AR123" i="40"/>
  <c r="AR54" i="40"/>
  <c r="AR117" i="40"/>
  <c r="AR137" i="40"/>
  <c r="AR131" i="40"/>
  <c r="AR164" i="40"/>
  <c r="AR188" i="40"/>
  <c r="AR78" i="40"/>
  <c r="AR49" i="40"/>
  <c r="AR111" i="40"/>
  <c r="AR175" i="40"/>
  <c r="AR79" i="40"/>
  <c r="AR116" i="40"/>
  <c r="AR10" i="40"/>
  <c r="AR9" i="40"/>
  <c r="AR76" i="40"/>
  <c r="AR155" i="40"/>
  <c r="AR109" i="40"/>
  <c r="AR89" i="40"/>
  <c r="AR93" i="40"/>
  <c r="AR24" i="40"/>
  <c r="AR158" i="40"/>
  <c r="AR60" i="40"/>
  <c r="AR136" i="40"/>
  <c r="AR32" i="40"/>
  <c r="AR104" i="40"/>
  <c r="AR16" i="40"/>
  <c r="AR40" i="40"/>
  <c r="AR185" i="40"/>
  <c r="AR101" i="40"/>
  <c r="AR59" i="40"/>
  <c r="AR47" i="40"/>
  <c r="AR43" i="40"/>
  <c r="AR29" i="40"/>
  <c r="AR143" i="40"/>
  <c r="AR134" i="40"/>
  <c r="AR187" i="40"/>
  <c r="AR183" i="40"/>
  <c r="AR157" i="40"/>
  <c r="AR17" i="40"/>
  <c r="AR77" i="40"/>
  <c r="AR68" i="40"/>
  <c r="AR142" i="40"/>
  <c r="AR30" i="40"/>
  <c r="AR103" i="40"/>
  <c r="AR12" i="40"/>
  <c r="AR96" i="40"/>
  <c r="AR95" i="40"/>
  <c r="AR166" i="40"/>
  <c r="AR44" i="40"/>
  <c r="AR159" i="40"/>
  <c r="AR181" i="40"/>
  <c r="AR67" i="40"/>
  <c r="AR165" i="40"/>
  <c r="AR177" i="40"/>
  <c r="AR169" i="40"/>
  <c r="AR141" i="40"/>
  <c r="AR19" i="40"/>
  <c r="AR20" i="40"/>
  <c r="AR132" i="40"/>
  <c r="AR125" i="40"/>
  <c r="AR75" i="40"/>
  <c r="AR15" i="40"/>
  <c r="AR176" i="40"/>
  <c r="AR87" i="40"/>
  <c r="AR56" i="40"/>
  <c r="AR114" i="40"/>
  <c r="AR33" i="40"/>
  <c r="AR62" i="40"/>
  <c r="AR88" i="40"/>
  <c r="AR129" i="40"/>
  <c r="AR80" i="40"/>
  <c r="AR127" i="40"/>
  <c r="AR108" i="40"/>
  <c r="AR152" i="40"/>
  <c r="AR199" i="40"/>
  <c r="AR102" i="40"/>
  <c r="AR174" i="40"/>
  <c r="AR70" i="40"/>
  <c r="AR110" i="40"/>
  <c r="AR63" i="40"/>
  <c r="AR161" i="40"/>
  <c r="AR128" i="40"/>
  <c r="AR53" i="40"/>
  <c r="AR190" i="40"/>
  <c r="AR42" i="40"/>
  <c r="AR22" i="40"/>
  <c r="AR195" i="40"/>
  <c r="AR69" i="40"/>
  <c r="AR58" i="40"/>
  <c r="AR72" i="40"/>
  <c r="AR52" i="40"/>
  <c r="AR133" i="40"/>
  <c r="AR14" i="40"/>
  <c r="AR173" i="40"/>
  <c r="AR48" i="40"/>
  <c r="AR168" i="40"/>
  <c r="AR13" i="40"/>
  <c r="AR178" i="40"/>
  <c r="AR107" i="40"/>
  <c r="AR172" i="40"/>
  <c r="AR115" i="40"/>
  <c r="AR23" i="40"/>
  <c r="AR184" i="40"/>
  <c r="AR130" i="40"/>
  <c r="AR139" i="40"/>
  <c r="AR83" i="40"/>
  <c r="AR94" i="40"/>
  <c r="AR138" i="40"/>
  <c r="AR193" i="40"/>
  <c r="AR81" i="40"/>
  <c r="AR189" i="40"/>
  <c r="AR198" i="40"/>
  <c r="AR86" i="40"/>
  <c r="AR120" i="40"/>
  <c r="AR11" i="40"/>
  <c r="AR180" i="40"/>
  <c r="AR106" i="40"/>
  <c r="AR196" i="40"/>
  <c r="AR27" i="40"/>
  <c r="AR5" i="40"/>
  <c r="AR55" i="40"/>
  <c r="AR45" i="40"/>
  <c r="AR112" i="40"/>
  <c r="AR97" i="40"/>
  <c r="AR113" i="40"/>
  <c r="AR118" i="40"/>
  <c r="AR38" i="40"/>
  <c r="AR91" i="40"/>
  <c r="AR84" i="40"/>
  <c r="AR98" i="40"/>
  <c r="AR51" i="40"/>
  <c r="AR171" i="40"/>
  <c r="AR99" i="40"/>
  <c r="AR153" i="40"/>
  <c r="AR39" i="40"/>
  <c r="AR135" i="40"/>
  <c r="AR100" i="40"/>
  <c r="AR82" i="40"/>
  <c r="AR170" i="40"/>
  <c r="AR162" i="40"/>
  <c r="AR182" i="40"/>
  <c r="AR8" i="40"/>
  <c r="AR4" i="40"/>
  <c r="V148" i="40"/>
  <c r="V149" i="40"/>
  <c r="V34" i="40"/>
  <c r="V31" i="40"/>
  <c r="V194" i="40"/>
  <c r="V57" i="40"/>
  <c r="V66" i="40"/>
  <c r="V146" i="40"/>
  <c r="V140" i="40"/>
  <c r="V126" i="40"/>
  <c r="V154" i="40"/>
  <c r="V26" i="40"/>
  <c r="V92" i="40"/>
  <c r="V156" i="40"/>
  <c r="V151" i="40"/>
  <c r="V124" i="40"/>
  <c r="V50" i="40"/>
  <c r="V105" i="40"/>
  <c r="AR6" i="40"/>
  <c r="V6" i="40" s="1"/>
  <c r="AR7" i="40"/>
  <c r="V7" i="40" s="1"/>
  <c r="AR3" i="40"/>
  <c r="V3" i="40" s="1"/>
  <c r="V25" i="40"/>
  <c r="V114" i="40"/>
  <c r="D106" i="40" l="1"/>
  <c r="D191" i="40"/>
  <c r="D87" i="40"/>
  <c r="D49" i="40"/>
  <c r="D143" i="40"/>
  <c r="D153" i="40"/>
  <c r="D28" i="40"/>
  <c r="D176" i="40"/>
  <c r="D73" i="40"/>
  <c r="D67" i="40"/>
  <c r="D44" i="40"/>
  <c r="D117" i="40"/>
  <c r="D137" i="40"/>
  <c r="D38" i="40"/>
  <c r="D97" i="40"/>
  <c r="D12" i="40"/>
  <c r="D110" i="40"/>
  <c r="D135" i="40"/>
  <c r="D35" i="40"/>
  <c r="D63" i="40"/>
  <c r="D174" i="40"/>
  <c r="D101" i="40"/>
  <c r="D194" i="40"/>
  <c r="D154" i="40"/>
  <c r="D170" i="40"/>
  <c r="D58" i="40"/>
  <c r="D70" i="40"/>
  <c r="D45" i="40"/>
  <c r="D72" i="40"/>
  <c r="D17" i="40"/>
  <c r="D57" i="40"/>
  <c r="D95" i="40"/>
  <c r="D187" i="40"/>
  <c r="D111" i="40"/>
  <c r="D192" i="40"/>
  <c r="D193" i="40"/>
  <c r="D6" i="40"/>
  <c r="D69" i="40"/>
  <c r="D179" i="40"/>
  <c r="D128" i="40"/>
  <c r="D7" i="40"/>
  <c r="D65" i="40"/>
  <c r="D129" i="40"/>
  <c r="D116" i="40"/>
  <c r="D178" i="40"/>
  <c r="D109" i="40"/>
  <c r="D21" i="40"/>
  <c r="D163" i="40"/>
  <c r="D33" i="40"/>
  <c r="D89" i="40"/>
  <c r="D22" i="40"/>
  <c r="D124" i="40"/>
  <c r="D127" i="40"/>
  <c r="D93" i="40"/>
  <c r="D40" i="40"/>
  <c r="D36" i="40"/>
  <c r="D198" i="40"/>
  <c r="D149" i="40"/>
  <c r="D16" i="40"/>
  <c r="D148" i="40"/>
  <c r="D64" i="40"/>
  <c r="D66" i="40"/>
  <c r="D108" i="40"/>
  <c r="D142" i="40"/>
  <c r="D13" i="40"/>
  <c r="D59" i="40"/>
  <c r="D79" i="40"/>
  <c r="D146" i="40"/>
  <c r="D85" i="40"/>
  <c r="D132" i="40"/>
  <c r="D41" i="40"/>
  <c r="D61" i="40"/>
  <c r="D119" i="40"/>
  <c r="D105" i="40"/>
  <c r="D100" i="40"/>
  <c r="D86" i="40"/>
  <c r="D126" i="40"/>
  <c r="D80" i="40"/>
  <c r="D133" i="40"/>
  <c r="D151" i="40"/>
  <c r="D98" i="40"/>
  <c r="D68" i="40"/>
  <c r="D27" i="40"/>
  <c r="D82" i="40"/>
  <c r="D50" i="40"/>
  <c r="D92" i="40"/>
  <c r="D19" i="40"/>
  <c r="D173" i="40"/>
  <c r="D155" i="40"/>
  <c r="D107" i="40"/>
  <c r="D171" i="40"/>
  <c r="D136" i="40"/>
  <c r="D180" i="40"/>
  <c r="D39" i="40"/>
  <c r="D189" i="40"/>
  <c r="D55" i="40"/>
  <c r="D134" i="40"/>
  <c r="D74" i="40"/>
  <c r="D9" i="40"/>
  <c r="D34" i="40"/>
  <c r="D195" i="40"/>
  <c r="D84" i="40"/>
  <c r="D168" i="40"/>
  <c r="D152" i="40"/>
  <c r="D104" i="40"/>
  <c r="D157" i="40"/>
  <c r="D20" i="40"/>
  <c r="D78" i="40"/>
  <c r="D139" i="40"/>
  <c r="D185" i="40"/>
  <c r="D121" i="40"/>
  <c r="D48" i="40"/>
  <c r="D90" i="40"/>
  <c r="D112" i="40"/>
  <c r="D169" i="40"/>
  <c r="D11" i="40"/>
  <c r="D125" i="40"/>
  <c r="D103" i="40"/>
  <c r="D24" i="40"/>
  <c r="D99" i="40"/>
  <c r="D114" i="40"/>
  <c r="D29" i="40"/>
  <c r="D53" i="40"/>
  <c r="D115" i="40"/>
  <c r="D52" i="40"/>
  <c r="D10" i="40"/>
  <c r="D54" i="40"/>
  <c r="D196" i="40"/>
  <c r="D76" i="40"/>
  <c r="D144" i="40"/>
  <c r="D113" i="40"/>
  <c r="D43" i="40"/>
  <c r="D200" i="40"/>
  <c r="D150" i="40"/>
  <c r="D25" i="40"/>
  <c r="D160" i="40"/>
  <c r="D165" i="40"/>
  <c r="D8" i="40"/>
  <c r="D166" i="40"/>
  <c r="D32" i="40"/>
  <c r="D23" i="40"/>
  <c r="D96" i="40"/>
  <c r="D88" i="40"/>
  <c r="D56" i="40"/>
  <c r="D46" i="40"/>
  <c r="D83" i="40"/>
  <c r="D94" i="40"/>
  <c r="D102" i="40"/>
  <c r="D51" i="40"/>
  <c r="D190" i="40"/>
  <c r="D31" i="40"/>
  <c r="D37" i="40"/>
  <c r="D161" i="40"/>
  <c r="D188" i="40"/>
  <c r="D158" i="40"/>
  <c r="D184" i="40"/>
  <c r="D183" i="40"/>
  <c r="D14" i="40"/>
  <c r="D131" i="40"/>
  <c r="D118" i="40"/>
  <c r="D77" i="40"/>
  <c r="D130" i="40"/>
  <c r="D123" i="40"/>
  <c r="D42" i="40"/>
  <c r="D62" i="40"/>
  <c r="D81" i="40"/>
  <c r="D30" i="40"/>
  <c r="D47" i="40"/>
  <c r="D145" i="40"/>
  <c r="D167" i="40"/>
  <c r="D147" i="40"/>
  <c r="D197" i="40"/>
  <c r="D186" i="40"/>
  <c r="D15" i="40"/>
  <c r="D91" i="40"/>
  <c r="D156" i="40"/>
  <c r="D159" i="40"/>
  <c r="D141" i="40"/>
  <c r="D18" i="40"/>
  <c r="D60" i="40"/>
  <c r="D26" i="40"/>
  <c r="D138" i="40"/>
  <c r="D122" i="40"/>
  <c r="D172" i="40"/>
  <c r="D177" i="40"/>
  <c r="D140" i="40"/>
  <c r="D199" i="40"/>
  <c r="D71" i="40"/>
  <c r="D164" i="40"/>
  <c r="D162" i="40"/>
  <c r="D75" i="40"/>
  <c r="D120" i="40"/>
  <c r="D182" i="40"/>
  <c r="D181" i="40"/>
  <c r="D175" i="40"/>
  <c r="C6" i="50"/>
  <c r="D5" i="50"/>
  <c r="D4" i="50"/>
  <c r="T4" i="50"/>
  <c r="C58" i="40"/>
  <c r="A58" i="40" s="1"/>
  <c r="E75" i="40"/>
  <c r="C27" i="40"/>
  <c r="A27" i="40" s="1"/>
  <c r="E13" i="40"/>
  <c r="E17" i="40"/>
  <c r="C23" i="40"/>
  <c r="A23" i="40" s="1"/>
  <c r="E55" i="40"/>
  <c r="C109" i="40"/>
  <c r="A109" i="40" s="1"/>
  <c r="C99" i="40"/>
  <c r="A99" i="40" s="1"/>
  <c r="C32" i="40"/>
  <c r="A32" i="40" s="1"/>
  <c r="C36" i="40"/>
  <c r="A36" i="40" s="1"/>
  <c r="E35" i="40"/>
  <c r="E78" i="40"/>
  <c r="C55" i="40"/>
  <c r="A55" i="40" s="1"/>
  <c r="C63" i="40"/>
  <c r="A63" i="40" s="1"/>
  <c r="C60" i="40"/>
  <c r="A60" i="40" s="1"/>
  <c r="E6" i="40"/>
  <c r="C102" i="40"/>
  <c r="A102" i="40" s="1"/>
  <c r="E7" i="40"/>
  <c r="E41" i="40"/>
  <c r="C10" i="40"/>
  <c r="A10" i="40" s="1"/>
  <c r="E48" i="40"/>
  <c r="E73" i="40"/>
  <c r="E51" i="40"/>
  <c r="E58" i="40"/>
  <c r="E27" i="40"/>
  <c r="C88" i="40"/>
  <c r="A88" i="40" s="1"/>
  <c r="C30" i="40"/>
  <c r="A30" i="40" s="1"/>
  <c r="E39" i="40"/>
  <c r="C76" i="40"/>
  <c r="A76" i="40" s="1"/>
  <c r="E61" i="40"/>
  <c r="C17" i="40"/>
  <c r="A17" i="40" s="1"/>
  <c r="C39" i="40"/>
  <c r="A39" i="40" s="1"/>
  <c r="E85" i="40"/>
  <c r="E76" i="40"/>
  <c r="E9" i="40"/>
  <c r="E23" i="40"/>
  <c r="C65" i="40"/>
  <c r="A65" i="40" s="1"/>
  <c r="E74" i="40"/>
  <c r="E21" i="40"/>
  <c r="E47" i="40"/>
  <c r="C40" i="40"/>
  <c r="A40" i="40" s="1"/>
  <c r="E81" i="40"/>
  <c r="C21" i="40"/>
  <c r="A21" i="40" s="1"/>
  <c r="C67" i="40"/>
  <c r="A67" i="40" s="1"/>
  <c r="C101" i="40"/>
  <c r="A101" i="40" s="1"/>
  <c r="C59" i="40"/>
  <c r="A59" i="40" s="1"/>
  <c r="E26" i="40"/>
  <c r="C6" i="40"/>
  <c r="A6" i="40" s="1"/>
  <c r="E10" i="40"/>
  <c r="C105" i="40"/>
  <c r="A105" i="40" s="1"/>
  <c r="E38" i="40"/>
  <c r="E50" i="40"/>
  <c r="C45" i="40"/>
  <c r="A45" i="40" s="1"/>
  <c r="C48" i="40"/>
  <c r="A48" i="40" s="1"/>
  <c r="C57" i="40"/>
  <c r="A57" i="40" s="1"/>
  <c r="C51" i="40"/>
  <c r="A51" i="40" s="1"/>
  <c r="E59" i="40"/>
  <c r="E11" i="40"/>
  <c r="C64" i="40"/>
  <c r="A64" i="40" s="1"/>
  <c r="E29" i="40"/>
  <c r="E77" i="40"/>
  <c r="E56" i="40"/>
  <c r="E84" i="40"/>
  <c r="C87" i="40"/>
  <c r="A87" i="40" s="1"/>
  <c r="E53" i="40"/>
  <c r="E52" i="40"/>
  <c r="C31" i="40"/>
  <c r="A31" i="40" s="1"/>
  <c r="C95" i="40"/>
  <c r="A95" i="40" s="1"/>
  <c r="C8" i="40"/>
  <c r="A8" i="40" s="1"/>
  <c r="E18" i="40"/>
  <c r="E36" i="40"/>
  <c r="C33" i="40"/>
  <c r="A33" i="40" s="1"/>
  <c r="C93" i="40"/>
  <c r="A93" i="40" s="1"/>
  <c r="C28" i="40"/>
  <c r="A28" i="40" s="1"/>
  <c r="C37" i="40"/>
  <c r="A37" i="40" s="1"/>
  <c r="C62" i="40"/>
  <c r="A62" i="40" s="1"/>
  <c r="C15" i="40"/>
  <c r="A15" i="40" s="1"/>
  <c r="C75" i="40"/>
  <c r="A75" i="40" s="1"/>
  <c r="C12" i="40"/>
  <c r="A12" i="40" s="1"/>
  <c r="E43" i="40"/>
  <c r="E82" i="40"/>
  <c r="E45" i="40"/>
  <c r="C84" i="40"/>
  <c r="A84" i="40" s="1"/>
  <c r="E83" i="40"/>
  <c r="C14" i="40"/>
  <c r="A14" i="40" s="1"/>
  <c r="C85" i="40"/>
  <c r="A85" i="40" s="1"/>
  <c r="C81" i="40"/>
  <c r="A81" i="40" s="1"/>
  <c r="C11" i="40"/>
  <c r="A11" i="40" s="1"/>
  <c r="C43" i="40"/>
  <c r="A43" i="40" s="1"/>
  <c r="C50" i="40"/>
  <c r="A50" i="40" s="1"/>
  <c r="E62" i="40"/>
  <c r="C68" i="40"/>
  <c r="A68" i="40" s="1"/>
  <c r="C22" i="40"/>
  <c r="A22" i="40" s="1"/>
  <c r="C108" i="40"/>
  <c r="A108" i="40" s="1"/>
  <c r="E31" i="40"/>
  <c r="C18" i="40"/>
  <c r="A18" i="40" s="1"/>
  <c r="C49" i="40"/>
  <c r="A49" i="40" s="1"/>
  <c r="C34" i="40"/>
  <c r="A34" i="40" s="1"/>
  <c r="C100" i="40"/>
  <c r="A100" i="40" s="1"/>
  <c r="E69" i="40"/>
  <c r="C53" i="40"/>
  <c r="A53" i="40" s="1"/>
  <c r="C20" i="40"/>
  <c r="A20" i="40" s="1"/>
  <c r="E46" i="40"/>
  <c r="C54" i="40"/>
  <c r="A54" i="40" s="1"/>
  <c r="C86" i="40"/>
  <c r="A86" i="40" s="1"/>
  <c r="E20" i="40"/>
  <c r="E68" i="40"/>
  <c r="E22" i="40"/>
  <c r="C106" i="40"/>
  <c r="A106" i="40" s="1"/>
  <c r="E12" i="40"/>
  <c r="E79" i="40"/>
  <c r="C29" i="40"/>
  <c r="A29" i="40" s="1"/>
  <c r="C72" i="40"/>
  <c r="A72" i="40" s="1"/>
  <c r="E71" i="40"/>
  <c r="C78" i="40"/>
  <c r="A78" i="40" s="1"/>
  <c r="C46" i="40"/>
  <c r="A46" i="40" s="1"/>
  <c r="C56" i="40"/>
  <c r="A56" i="40" s="1"/>
  <c r="C13" i="40"/>
  <c r="A13" i="40" s="1"/>
  <c r="C96" i="40"/>
  <c r="A96" i="40" s="1"/>
  <c r="C97" i="40"/>
  <c r="A97" i="40" s="1"/>
  <c r="E60" i="40"/>
  <c r="C73" i="40"/>
  <c r="A73" i="40" s="1"/>
  <c r="C94" i="40"/>
  <c r="A94" i="40" s="1"/>
  <c r="C80" i="40"/>
  <c r="A80" i="40" s="1"/>
  <c r="C44" i="40"/>
  <c r="A44" i="40" s="1"/>
  <c r="E72" i="40"/>
  <c r="C70" i="40"/>
  <c r="A70" i="40" s="1"/>
  <c r="C110" i="40"/>
  <c r="A110" i="40" s="1"/>
  <c r="C69" i="40"/>
  <c r="A69" i="40" s="1"/>
  <c r="C25" i="40"/>
  <c r="A25" i="40" s="1"/>
  <c r="E8" i="40"/>
  <c r="C26" i="40"/>
  <c r="A26" i="40" s="1"/>
  <c r="E16" i="40"/>
  <c r="C79" i="40"/>
  <c r="A79" i="40" s="1"/>
  <c r="C98" i="40"/>
  <c r="A98" i="40" s="1"/>
  <c r="E34" i="40"/>
  <c r="C104" i="40"/>
  <c r="A104" i="40" s="1"/>
  <c r="C41" i="40"/>
  <c r="A41" i="40" s="1"/>
  <c r="C42" i="40"/>
  <c r="A42" i="40" s="1"/>
  <c r="C107" i="40"/>
  <c r="A107" i="40" s="1"/>
  <c r="C47" i="40"/>
  <c r="A47" i="40" s="1"/>
  <c r="C71" i="40"/>
  <c r="A71" i="40" s="1"/>
  <c r="C92" i="40"/>
  <c r="A92" i="40" s="1"/>
  <c r="E64" i="40"/>
  <c r="C52" i="40"/>
  <c r="A52" i="40" s="1"/>
  <c r="E33" i="40"/>
  <c r="E63" i="40"/>
  <c r="C24" i="40"/>
  <c r="A24" i="40" s="1"/>
  <c r="E14" i="40"/>
  <c r="E49" i="40"/>
  <c r="E37" i="40"/>
  <c r="C35" i="40"/>
  <c r="A35" i="40" s="1"/>
  <c r="E80" i="40"/>
  <c r="E15" i="40"/>
  <c r="C103" i="40"/>
  <c r="A103" i="40" s="1"/>
  <c r="E40" i="40"/>
  <c r="C89" i="40"/>
  <c r="A89" i="40" s="1"/>
  <c r="C91" i="40"/>
  <c r="A91" i="40" s="1"/>
  <c r="E30" i="40"/>
  <c r="E32" i="40"/>
  <c r="E44" i="40"/>
  <c r="C74" i="40"/>
  <c r="A74" i="40" s="1"/>
  <c r="C38" i="40"/>
  <c r="A38" i="40" s="1"/>
  <c r="E66" i="40"/>
  <c r="C16" i="40"/>
  <c r="A16" i="40" s="1"/>
  <c r="E42" i="40"/>
  <c r="C7" i="40"/>
  <c r="A7" i="40" s="1"/>
  <c r="E24" i="40"/>
  <c r="C19" i="40"/>
  <c r="A19" i="40" s="1"/>
  <c r="C66" i="40"/>
  <c r="A66" i="40" s="1"/>
  <c r="C61" i="40"/>
  <c r="A61" i="40" s="1"/>
  <c r="E57" i="40"/>
  <c r="E19" i="40"/>
  <c r="E28" i="40"/>
  <c r="C90" i="40"/>
  <c r="A90" i="40" s="1"/>
  <c r="C9" i="40"/>
  <c r="A9" i="40" s="1"/>
  <c r="C77" i="40"/>
  <c r="A77" i="40" s="1"/>
  <c r="E67" i="40"/>
  <c r="C83" i="40"/>
  <c r="A83" i="40" s="1"/>
  <c r="C82" i="40"/>
  <c r="A82" i="40" s="1"/>
  <c r="E54" i="40"/>
  <c r="E25" i="40"/>
  <c r="E70" i="40"/>
  <c r="E65" i="40"/>
  <c r="D6" i="50" l="1"/>
  <c r="D7" i="50" s="1"/>
  <c r="E4" i="50"/>
  <c r="U4" i="50"/>
  <c r="E5" i="50"/>
  <c r="E6" i="50" l="1"/>
  <c r="F5" i="50"/>
  <c r="F4" i="50"/>
  <c r="V4" i="50"/>
  <c r="F6" i="50" l="1"/>
  <c r="G4" i="50"/>
  <c r="W4" i="50"/>
  <c r="G5" i="50"/>
  <c r="G6" i="50" l="1"/>
  <c r="G7" i="50" s="1"/>
  <c r="H5" i="50"/>
  <c r="H4" i="50"/>
  <c r="X4" i="50"/>
  <c r="H6" i="50" l="1"/>
  <c r="I4" i="50"/>
  <c r="Y4" i="50"/>
  <c r="P8" i="50" s="1"/>
  <c r="I5" i="50"/>
  <c r="I6" i="50" l="1"/>
  <c r="A9" i="50"/>
  <c r="Q8" i="50"/>
  <c r="A8" i="50"/>
  <c r="J5" i="50"/>
  <c r="J4" i="50"/>
  <c r="A10" i="50" l="1"/>
  <c r="J6" i="50"/>
  <c r="L6" i="50" s="1"/>
  <c r="B9" i="50"/>
  <c r="B8" i="50"/>
  <c r="R8" i="50"/>
  <c r="C9" i="50" l="1"/>
  <c r="C8" i="50"/>
  <c r="S8" i="50"/>
  <c r="B10" i="50"/>
  <c r="B11" i="50" s="1"/>
  <c r="K6" i="50"/>
  <c r="K7" i="50" s="1"/>
  <c r="L7" i="50"/>
  <c r="C10" i="50" l="1"/>
  <c r="D9" i="50"/>
  <c r="T8" i="50"/>
  <c r="D8" i="50"/>
  <c r="D10" i="50" l="1"/>
  <c r="E8" i="50"/>
  <c r="E9" i="50"/>
  <c r="U8" i="50"/>
  <c r="F8" i="50" l="1"/>
  <c r="F9" i="50"/>
  <c r="V8" i="50"/>
  <c r="E10" i="50"/>
  <c r="G8" i="50" l="1"/>
  <c r="G9" i="50"/>
  <c r="W8" i="50"/>
  <c r="F10" i="50"/>
  <c r="H9" i="50" l="1"/>
  <c r="X8" i="50"/>
  <c r="H8" i="50"/>
  <c r="G10" i="50"/>
  <c r="H10" i="50" l="1"/>
  <c r="I8" i="50"/>
  <c r="I9" i="50"/>
  <c r="Y8" i="50"/>
  <c r="J8" i="50" l="1"/>
  <c r="J9" i="50"/>
  <c r="P12" i="50"/>
  <c r="I10" i="50"/>
  <c r="I11" i="50" s="1"/>
  <c r="A12" i="50" l="1"/>
  <c r="A13" i="50"/>
  <c r="Q12" i="50"/>
  <c r="J10" i="50"/>
  <c r="L10" i="50" s="1"/>
  <c r="K10" i="50" l="1"/>
  <c r="K11" i="50" s="1"/>
  <c r="L11" i="50"/>
  <c r="B13" i="50"/>
  <c r="R12" i="50"/>
  <c r="B12" i="50"/>
  <c r="A14" i="50"/>
  <c r="A15" i="50" s="1"/>
  <c r="B14" i="50" l="1"/>
  <c r="C12" i="50"/>
  <c r="C13" i="50"/>
  <c r="S12" i="50"/>
  <c r="D12" i="50" l="1"/>
  <c r="D13" i="50"/>
  <c r="T12" i="50"/>
  <c r="C14" i="50"/>
  <c r="E12" i="50" l="1"/>
  <c r="E13" i="50"/>
  <c r="U12" i="50"/>
  <c r="D14" i="50"/>
  <c r="F12" i="50" l="1"/>
  <c r="F13" i="50"/>
  <c r="V12" i="50"/>
  <c r="E14" i="50"/>
  <c r="G13" i="50" l="1"/>
  <c r="W12" i="50"/>
  <c r="G12" i="50"/>
  <c r="F14" i="50"/>
  <c r="G14" i="50" l="1"/>
  <c r="H12" i="50"/>
  <c r="H13" i="50"/>
  <c r="X12" i="50"/>
  <c r="I12" i="50" l="1"/>
  <c r="I13" i="50"/>
  <c r="Y12" i="50"/>
  <c r="H14" i="50"/>
  <c r="J12" i="50" l="1"/>
  <c r="J13" i="50"/>
  <c r="P16" i="50"/>
  <c r="I14" i="50"/>
  <c r="J14" i="50" l="1"/>
  <c r="A16" i="50"/>
  <c r="Q16" i="50"/>
  <c r="A17" i="50"/>
  <c r="L14" i="50" l="1"/>
  <c r="K14" i="50" s="1"/>
  <c r="K15" i="50" s="1"/>
  <c r="J15" i="50"/>
  <c r="B17" i="50"/>
  <c r="B16" i="50"/>
  <c r="R16" i="50"/>
  <c r="A18" i="50"/>
  <c r="A19" i="50" s="1"/>
  <c r="L15" i="50" l="1"/>
  <c r="B18" i="50"/>
  <c r="C16" i="50"/>
  <c r="C17" i="50"/>
  <c r="S16" i="50"/>
  <c r="D17" i="50" l="1"/>
  <c r="T16" i="50"/>
  <c r="D16" i="50"/>
  <c r="C18" i="50"/>
  <c r="D18" i="50" l="1"/>
  <c r="E17" i="50"/>
  <c r="U16" i="50"/>
  <c r="E16" i="50"/>
  <c r="E18" i="50" l="1"/>
  <c r="E19" i="50" s="1"/>
  <c r="F16" i="50"/>
  <c r="F17" i="50"/>
  <c r="V16" i="50"/>
  <c r="G17" i="50" l="1"/>
  <c r="W16" i="50"/>
  <c r="G16" i="50"/>
  <c r="F18" i="50"/>
  <c r="F19" i="50" s="1"/>
  <c r="G18" i="50" l="1"/>
  <c r="H16" i="50"/>
  <c r="H17" i="50"/>
  <c r="X16" i="50"/>
  <c r="I16" i="50" l="1"/>
  <c r="Y16" i="50"/>
  <c r="I17" i="50"/>
  <c r="H18" i="50"/>
  <c r="J17" i="50" l="1"/>
  <c r="P20" i="50"/>
  <c r="J16" i="50"/>
  <c r="I18" i="50"/>
  <c r="J18" i="50" l="1"/>
  <c r="A20" i="50"/>
  <c r="Q20" i="50"/>
  <c r="A21" i="50"/>
  <c r="L18" i="50" l="1"/>
  <c r="K18" i="50" s="1"/>
  <c r="K19" i="50" s="1"/>
  <c r="J19" i="50"/>
  <c r="B21" i="50"/>
  <c r="B20" i="50"/>
  <c r="R20" i="50"/>
  <c r="A22" i="50"/>
  <c r="A23" i="50" s="1"/>
  <c r="L19" i="50" l="1"/>
  <c r="B22" i="50"/>
  <c r="C20" i="50"/>
  <c r="C21" i="50"/>
  <c r="S20" i="50"/>
  <c r="D21" i="50" l="1"/>
  <c r="T20" i="50"/>
  <c r="D20" i="50"/>
  <c r="C22" i="50"/>
  <c r="D22" i="50" l="1"/>
  <c r="E21" i="50"/>
  <c r="U20" i="50"/>
  <c r="E20" i="50"/>
  <c r="E22" i="50" l="1"/>
  <c r="E23" i="50" s="1"/>
  <c r="F20" i="50"/>
  <c r="F21" i="50"/>
  <c r="V20" i="50"/>
  <c r="G21" i="50" l="1"/>
  <c r="W20" i="50"/>
  <c r="G20" i="50"/>
  <c r="F22" i="50"/>
  <c r="F23" i="50" s="1"/>
  <c r="G22" i="50" l="1"/>
  <c r="H20" i="50"/>
  <c r="H21" i="50"/>
  <c r="X20" i="50"/>
  <c r="I21" i="50" l="1"/>
  <c r="Y20" i="50"/>
  <c r="I20" i="50"/>
  <c r="H22" i="50"/>
  <c r="I22" i="50" l="1"/>
  <c r="I23" i="50" s="1"/>
  <c r="J21" i="50"/>
  <c r="P24" i="50"/>
  <c r="J20" i="50"/>
  <c r="J22" i="50" l="1"/>
  <c r="L22" i="50" s="1"/>
  <c r="K22" i="50" s="1"/>
  <c r="K23" i="50" s="1"/>
  <c r="A24" i="50"/>
  <c r="A25" i="50"/>
  <c r="Q24" i="50"/>
  <c r="L23" i="50" l="1"/>
  <c r="B25" i="50"/>
  <c r="B24" i="50"/>
  <c r="R24" i="50"/>
  <c r="A26" i="50"/>
  <c r="B26" i="50" l="1"/>
  <c r="C24" i="50"/>
  <c r="C25" i="50"/>
  <c r="S24" i="50"/>
  <c r="D25" i="50" l="1"/>
  <c r="T24" i="50"/>
  <c r="D24" i="50"/>
  <c r="C26" i="50"/>
  <c r="D26" i="50" l="1"/>
  <c r="E25" i="50"/>
  <c r="U24" i="50"/>
  <c r="E24" i="50"/>
  <c r="E26" i="50" l="1"/>
  <c r="F25" i="50"/>
  <c r="F24" i="50"/>
  <c r="V24" i="50"/>
  <c r="F26" i="50" l="1"/>
  <c r="G24" i="50"/>
  <c r="G25" i="50"/>
  <c r="W24" i="50"/>
  <c r="H25" i="50" l="1"/>
  <c r="X24" i="50"/>
  <c r="H24" i="50"/>
  <c r="G26" i="50"/>
  <c r="H26" i="50" l="1"/>
  <c r="I24" i="50"/>
  <c r="I25" i="50"/>
  <c r="Y24" i="50"/>
  <c r="J24" i="50" l="1"/>
  <c r="J25" i="50"/>
  <c r="P28" i="50"/>
  <c r="I26" i="50"/>
  <c r="A28" i="50" l="1"/>
  <c r="Q28" i="50"/>
  <c r="A29" i="50"/>
  <c r="J26" i="50"/>
  <c r="L26" i="50" s="1"/>
  <c r="K26" i="50" l="1"/>
  <c r="K27" i="50" s="1"/>
  <c r="L27" i="50"/>
  <c r="B29" i="50"/>
  <c r="R28" i="50"/>
  <c r="B28" i="50"/>
  <c r="A30" i="50"/>
  <c r="B30" i="50" l="1"/>
  <c r="C28" i="50"/>
  <c r="C29" i="50"/>
  <c r="S28" i="50"/>
  <c r="D29" i="50" l="1"/>
  <c r="T28" i="50"/>
  <c r="D28" i="50"/>
  <c r="C30" i="50"/>
  <c r="D30" i="50" l="1"/>
  <c r="E29" i="50"/>
  <c r="U28" i="50"/>
  <c r="E28" i="50"/>
  <c r="E30" i="50" l="1"/>
  <c r="F29" i="50"/>
  <c r="F28" i="50"/>
  <c r="V28" i="50"/>
  <c r="F30" i="50" l="1"/>
  <c r="G28" i="50"/>
  <c r="G29" i="50"/>
  <c r="W28" i="50"/>
  <c r="H28" i="50" l="1"/>
  <c r="H29" i="50"/>
  <c r="X28" i="50"/>
  <c r="G30" i="50"/>
  <c r="I29" i="50" l="1"/>
  <c r="Y28" i="50"/>
  <c r="I28" i="50"/>
  <c r="H30" i="50"/>
  <c r="I30" i="50" l="1"/>
  <c r="J29" i="50"/>
  <c r="P32" i="50"/>
  <c r="J28" i="50"/>
  <c r="J30" i="50" l="1"/>
  <c r="L30" i="50" s="1"/>
  <c r="L31" i="50" s="1"/>
  <c r="A33" i="50"/>
  <c r="A32" i="50"/>
  <c r="Q32" i="50"/>
  <c r="K30" i="50" l="1"/>
  <c r="K31" i="50" s="1"/>
  <c r="A34" i="50"/>
  <c r="B32" i="50"/>
  <c r="R32" i="50"/>
  <c r="B33" i="50"/>
  <c r="C33" i="50" l="1"/>
  <c r="S32" i="50"/>
  <c r="C32" i="50"/>
  <c r="B34" i="50"/>
  <c r="AC5" i="37"/>
  <c r="AC6" i="37"/>
  <c r="AC7" i="37"/>
  <c r="AC4" i="37"/>
  <c r="C34" i="50" l="1"/>
  <c r="D32" i="50"/>
  <c r="D33" i="50"/>
  <c r="T32" i="50"/>
  <c r="AD3" i="37"/>
  <c r="AD153" i="37"/>
  <c r="AD180" i="37"/>
  <c r="AD24" i="37"/>
  <c r="AD61" i="37"/>
  <c r="AD58" i="37"/>
  <c r="AD115" i="37"/>
  <c r="AD31" i="37"/>
  <c r="AD176" i="37"/>
  <c r="AD128" i="37"/>
  <c r="AD200" i="37"/>
  <c r="AD22" i="37"/>
  <c r="AD76" i="37"/>
  <c r="AD100" i="37"/>
  <c r="AD59" i="37"/>
  <c r="AD201" i="37"/>
  <c r="AD53" i="37"/>
  <c r="AD77" i="37"/>
  <c r="AD187" i="37"/>
  <c r="AD141" i="37"/>
  <c r="AD134" i="37"/>
  <c r="AD42" i="37"/>
  <c r="AD87" i="37"/>
  <c r="AD44" i="37"/>
  <c r="AD45" i="37"/>
  <c r="AD181" i="37"/>
  <c r="AD67" i="37"/>
  <c r="AD90" i="37"/>
  <c r="AD157" i="37"/>
  <c r="AD183" i="37"/>
  <c r="AD37" i="37"/>
  <c r="AD102" i="37"/>
  <c r="AD82" i="37"/>
  <c r="AD50" i="37"/>
  <c r="AD143" i="37"/>
  <c r="AD184" i="37"/>
  <c r="AD150" i="37"/>
  <c r="AD38" i="37"/>
  <c r="AD119" i="37"/>
  <c r="AD51" i="37"/>
  <c r="AD10" i="37"/>
  <c r="AD52" i="37"/>
  <c r="AD190" i="37"/>
  <c r="AD35" i="37"/>
  <c r="AD16" i="37"/>
  <c r="AD131" i="37"/>
  <c r="AD96" i="37"/>
  <c r="AD111" i="37"/>
  <c r="AD86" i="37"/>
  <c r="AD172" i="37"/>
  <c r="AD41" i="37"/>
  <c r="AD135" i="37"/>
  <c r="AD199" i="37"/>
  <c r="AD149" i="37"/>
  <c r="AD36" i="37"/>
  <c r="AD106" i="37"/>
  <c r="AD138" i="37"/>
  <c r="AD137" i="37"/>
  <c r="AD202" i="37"/>
  <c r="AD144" i="37"/>
  <c r="AD11" i="37"/>
  <c r="AD189" i="37"/>
  <c r="AD116" i="37"/>
  <c r="AD63" i="37"/>
  <c r="AD175" i="37"/>
  <c r="AD89" i="37"/>
  <c r="AD146" i="37"/>
  <c r="AD72" i="37"/>
  <c r="AD57" i="37"/>
  <c r="AD92" i="37"/>
  <c r="AD168" i="37"/>
  <c r="AD18" i="37"/>
  <c r="AD151" i="37"/>
  <c r="AD43" i="37"/>
  <c r="AD104" i="37"/>
  <c r="AD32" i="37"/>
  <c r="AD108" i="37"/>
  <c r="AD75" i="37"/>
  <c r="AD81" i="37"/>
  <c r="AD21" i="37"/>
  <c r="AD195" i="37"/>
  <c r="AD155" i="37"/>
  <c r="AD80" i="37"/>
  <c r="AD26" i="37"/>
  <c r="AD198" i="37"/>
  <c r="AD14" i="37"/>
  <c r="AD177" i="37"/>
  <c r="AD160" i="37"/>
  <c r="AD132" i="37"/>
  <c r="AD71" i="37"/>
  <c r="AD197" i="37"/>
  <c r="AD99" i="37"/>
  <c r="AD83" i="37"/>
  <c r="AD109" i="37"/>
  <c r="AD152" i="37"/>
  <c r="AD188" i="37"/>
  <c r="AD185" i="37"/>
  <c r="AD123" i="37"/>
  <c r="AD29" i="37"/>
  <c r="AD54" i="37"/>
  <c r="AD23" i="37"/>
  <c r="AD94" i="37"/>
  <c r="AD65" i="37"/>
  <c r="AD173" i="37"/>
  <c r="AD161" i="37"/>
  <c r="AD60" i="37"/>
  <c r="AD174" i="37"/>
  <c r="AD39" i="37"/>
  <c r="AD147" i="37"/>
  <c r="AD122" i="37"/>
  <c r="AD120" i="37"/>
  <c r="AD154" i="37"/>
  <c r="AD98" i="37"/>
  <c r="AD9" i="37"/>
  <c r="AD110" i="37"/>
  <c r="AD105" i="37"/>
  <c r="AD136" i="37"/>
  <c r="AD88" i="37"/>
  <c r="AD203" i="37"/>
  <c r="AD117" i="37"/>
  <c r="AD79" i="37"/>
  <c r="AD8" i="37"/>
  <c r="AD126" i="37"/>
  <c r="AD113" i="37"/>
  <c r="AD166" i="37"/>
  <c r="AD84" i="37"/>
  <c r="AD12" i="37"/>
  <c r="AD163" i="37"/>
  <c r="AD7" i="37"/>
  <c r="AD46" i="37"/>
  <c r="AD28" i="37"/>
  <c r="AD133" i="37"/>
  <c r="AD169" i="37"/>
  <c r="AD17" i="37"/>
  <c r="AD164" i="37"/>
  <c r="AD121" i="37"/>
  <c r="AD156" i="37"/>
  <c r="AD107" i="37"/>
  <c r="AD68" i="37"/>
  <c r="AD25" i="37"/>
  <c r="AD127" i="37"/>
  <c r="AD70" i="37"/>
  <c r="AD78" i="37"/>
  <c r="AD162" i="37"/>
  <c r="AD73" i="37"/>
  <c r="AD62" i="37"/>
  <c r="AD129" i="37"/>
  <c r="AD196" i="37"/>
  <c r="AD5" i="37"/>
  <c r="AD158" i="37"/>
  <c r="AD191" i="37"/>
  <c r="AD125" i="37"/>
  <c r="AD85" i="37"/>
  <c r="AD182" i="37"/>
  <c r="AD34" i="37"/>
  <c r="AD118" i="37"/>
  <c r="AD4" i="37"/>
  <c r="AD56" i="37"/>
  <c r="AD97" i="37"/>
  <c r="AD130" i="37"/>
  <c r="AD33" i="37"/>
  <c r="AD140" i="37"/>
  <c r="AD148" i="37"/>
  <c r="AD64" i="37"/>
  <c r="AD101" i="37"/>
  <c r="AD19" i="37"/>
  <c r="AD194" i="37"/>
  <c r="AD179" i="37"/>
  <c r="AD66" i="37"/>
  <c r="AD192" i="37"/>
  <c r="AD145" i="37"/>
  <c r="AD69" i="37"/>
  <c r="AD27" i="37"/>
  <c r="AD49" i="37"/>
  <c r="AD6" i="37"/>
  <c r="AD139" i="37"/>
  <c r="AD95" i="37"/>
  <c r="AD103" i="37"/>
  <c r="AD171" i="37"/>
  <c r="AD159" i="37"/>
  <c r="AD186" i="37"/>
  <c r="AD74" i="37"/>
  <c r="AD93" i="37"/>
  <c r="AD48" i="37"/>
  <c r="AD167" i="37"/>
  <c r="AD193" i="37"/>
  <c r="AD165" i="37"/>
  <c r="AD112" i="37"/>
  <c r="AD40" i="37"/>
  <c r="AD13" i="37"/>
  <c r="AD142" i="37"/>
  <c r="AD124" i="37"/>
  <c r="AD170" i="37"/>
  <c r="AD55" i="37"/>
  <c r="AD178" i="37"/>
  <c r="AD15" i="37"/>
  <c r="AD30" i="37"/>
  <c r="AD114" i="37"/>
  <c r="AD20" i="37"/>
  <c r="AD47" i="37"/>
  <c r="AD91" i="37"/>
  <c r="AC7" i="39"/>
  <c r="AC6" i="39"/>
  <c r="AC5" i="39"/>
  <c r="AC4" i="39"/>
  <c r="E33" i="50" l="1"/>
  <c r="U32" i="50"/>
  <c r="E32" i="50"/>
  <c r="D34" i="50"/>
  <c r="AD79" i="39"/>
  <c r="AD3" i="39"/>
  <c r="AD135" i="39"/>
  <c r="AD190" i="39"/>
  <c r="AD11" i="39"/>
  <c r="AD4" i="39"/>
  <c r="AD74" i="39"/>
  <c r="AD92" i="39"/>
  <c r="AD152" i="39"/>
  <c r="AD116" i="39"/>
  <c r="AD144" i="39"/>
  <c r="AD199" i="39"/>
  <c r="AD81" i="39"/>
  <c r="AD184" i="39"/>
  <c r="AD112" i="39"/>
  <c r="AD77" i="39"/>
  <c r="AD141" i="39"/>
  <c r="AD121" i="39"/>
  <c r="AD160" i="39"/>
  <c r="AD172" i="39"/>
  <c r="AD186" i="39"/>
  <c r="AD138" i="39"/>
  <c r="AD83" i="39"/>
  <c r="AD119" i="39"/>
  <c r="AD70" i="39"/>
  <c r="AD129" i="39"/>
  <c r="AD193" i="39"/>
  <c r="AD45" i="39"/>
  <c r="AD33" i="39"/>
  <c r="AD174" i="39"/>
  <c r="AD134" i="39"/>
  <c r="AD76" i="39"/>
  <c r="AD179" i="39"/>
  <c r="AD202" i="39"/>
  <c r="AD191" i="39"/>
  <c r="AD128" i="39"/>
  <c r="AD8" i="39"/>
  <c r="AD35" i="39"/>
  <c r="AD99" i="39"/>
  <c r="AD18" i="39"/>
  <c r="AD106" i="39"/>
  <c r="AD78" i="39"/>
  <c r="AD151" i="39"/>
  <c r="AD52" i="39"/>
  <c r="AD97" i="39"/>
  <c r="AD69" i="39"/>
  <c r="AD90" i="39"/>
  <c r="AD16" i="39"/>
  <c r="AD137" i="39"/>
  <c r="AD15" i="39"/>
  <c r="AD53" i="39"/>
  <c r="AD22" i="39"/>
  <c r="AD125" i="39"/>
  <c r="AD178" i="39"/>
  <c r="AD113" i="39"/>
  <c r="AD51" i="39"/>
  <c r="AD27" i="39"/>
  <c r="AD148" i="39"/>
  <c r="AD23" i="39"/>
  <c r="AD123" i="39"/>
  <c r="AD192" i="39"/>
  <c r="AD42" i="39"/>
  <c r="AD147" i="39"/>
  <c r="AD86" i="39"/>
  <c r="AD20" i="39"/>
  <c r="AD62" i="39"/>
  <c r="AD146" i="39"/>
  <c r="AD38" i="39"/>
  <c r="AD194" i="39"/>
  <c r="AD104" i="39"/>
  <c r="AD149" i="39"/>
  <c r="AD165" i="39"/>
  <c r="AD82" i="39"/>
  <c r="AD89" i="39"/>
  <c r="AD120" i="39"/>
  <c r="AD111" i="39"/>
  <c r="AD136" i="39"/>
  <c r="AD80" i="39"/>
  <c r="AD140" i="39"/>
  <c r="AD31" i="39"/>
  <c r="AD60" i="39"/>
  <c r="AD166" i="39"/>
  <c r="AD127" i="39"/>
  <c r="AD196" i="39"/>
  <c r="AD10" i="39"/>
  <c r="AD168" i="39"/>
  <c r="AD157" i="39"/>
  <c r="AD17" i="39"/>
  <c r="AD188" i="39"/>
  <c r="AD187" i="39"/>
  <c r="AD26" i="39"/>
  <c r="AD59" i="39"/>
  <c r="AD183" i="39"/>
  <c r="AD105" i="39"/>
  <c r="AD115" i="39"/>
  <c r="AD203" i="39"/>
  <c r="AD95" i="39"/>
  <c r="AD163" i="39"/>
  <c r="AD37" i="39"/>
  <c r="AD182" i="39"/>
  <c r="AD30" i="39"/>
  <c r="AD154" i="39"/>
  <c r="AD40" i="39"/>
  <c r="AD173" i="39"/>
  <c r="AD180" i="39"/>
  <c r="AD14" i="39"/>
  <c r="AD73" i="39"/>
  <c r="AD124" i="39"/>
  <c r="AD158" i="39"/>
  <c r="AD12" i="39"/>
  <c r="AD43" i="39"/>
  <c r="AD176" i="39"/>
  <c r="AD197" i="39"/>
  <c r="AD169" i="39"/>
  <c r="AD161" i="39"/>
  <c r="AD177" i="39"/>
  <c r="AD102" i="39"/>
  <c r="AD25" i="39"/>
  <c r="AD159" i="39"/>
  <c r="AD110" i="39"/>
  <c r="AD9" i="39"/>
  <c r="AD56" i="39"/>
  <c r="AD93" i="39"/>
  <c r="AD41" i="39"/>
  <c r="AD131" i="39"/>
  <c r="AD100" i="39"/>
  <c r="AD50" i="39"/>
  <c r="AD88" i="39"/>
  <c r="AD126" i="39"/>
  <c r="AD142" i="39"/>
  <c r="AD122" i="39"/>
  <c r="AD145" i="39"/>
  <c r="AD66" i="39"/>
  <c r="AD132" i="39"/>
  <c r="AD54" i="39"/>
  <c r="AD156" i="39"/>
  <c r="AD49" i="39"/>
  <c r="AD64" i="39"/>
  <c r="AD44" i="39"/>
  <c r="AD5" i="39"/>
  <c r="AD171" i="39"/>
  <c r="AD143" i="39"/>
  <c r="AD117" i="39"/>
  <c r="AD13" i="39"/>
  <c r="AD6" i="39"/>
  <c r="AD55" i="39"/>
  <c r="AD101" i="39"/>
  <c r="AD28" i="39"/>
  <c r="AD63" i="39"/>
  <c r="AD181" i="39"/>
  <c r="AD139" i="39"/>
  <c r="AD71" i="39"/>
  <c r="AD153" i="39"/>
  <c r="AD84" i="39"/>
  <c r="AD58" i="39"/>
  <c r="AD189" i="39"/>
  <c r="AD185" i="39"/>
  <c r="AD198" i="39"/>
  <c r="AD87" i="39"/>
  <c r="AD47" i="39"/>
  <c r="AD155" i="39"/>
  <c r="AD175" i="39"/>
  <c r="AD61" i="39"/>
  <c r="AD46" i="39"/>
  <c r="AD98" i="39"/>
  <c r="AD133" i="39"/>
  <c r="AD107" i="39"/>
  <c r="AD21" i="39"/>
  <c r="AD36" i="39"/>
  <c r="AD162" i="39"/>
  <c r="AD34" i="39"/>
  <c r="AD85" i="39"/>
  <c r="AD167" i="39"/>
  <c r="AD91" i="39"/>
  <c r="AD29" i="39"/>
  <c r="AD57" i="39"/>
  <c r="AD94" i="39"/>
  <c r="AD96" i="39"/>
  <c r="AD68" i="39"/>
  <c r="AD109" i="39"/>
  <c r="AD201" i="39"/>
  <c r="AD39" i="39"/>
  <c r="AD67" i="39"/>
  <c r="AD150" i="39"/>
  <c r="AD32" i="39"/>
  <c r="AD103" i="39"/>
  <c r="AD200" i="39"/>
  <c r="AD114" i="39"/>
  <c r="AD195" i="39"/>
  <c r="AD164" i="39"/>
  <c r="AD75" i="39"/>
  <c r="AD170" i="39"/>
  <c r="AD65" i="39"/>
  <c r="AD24" i="39"/>
  <c r="AD118" i="39"/>
  <c r="AD19" i="39"/>
  <c r="AD72" i="39"/>
  <c r="AD130" i="39"/>
  <c r="AD7" i="39"/>
  <c r="AD108" i="39"/>
  <c r="AD48" i="39"/>
  <c r="E34" i="50" l="1"/>
  <c r="F33" i="50"/>
  <c r="V32" i="50"/>
  <c r="F32" i="50"/>
  <c r="F34" i="50" l="1"/>
  <c r="G32" i="50"/>
  <c r="G33" i="50"/>
  <c r="W32" i="50"/>
  <c r="H32" i="50" l="1"/>
  <c r="H33" i="50"/>
  <c r="X32" i="50"/>
  <c r="G34" i="50"/>
  <c r="I33" i="50" l="1"/>
  <c r="Y32" i="50"/>
  <c r="I32" i="50"/>
  <c r="H34" i="50"/>
  <c r="I34" i="50" l="1"/>
  <c r="J32" i="50"/>
  <c r="J33" i="50"/>
  <c r="P36" i="50"/>
  <c r="A36" i="50" l="1"/>
  <c r="A37" i="50"/>
  <c r="Q36" i="50"/>
  <c r="J34" i="50"/>
  <c r="L34" i="50" s="1"/>
  <c r="L35" i="50" l="1"/>
  <c r="K34" i="50"/>
  <c r="K35" i="50" s="1"/>
  <c r="B37" i="50"/>
  <c r="R36" i="50"/>
  <c r="B36" i="50"/>
  <c r="A38" i="50"/>
  <c r="B38" i="50" l="1"/>
  <c r="C37" i="50"/>
  <c r="S36" i="50"/>
  <c r="C36" i="50"/>
  <c r="C38" i="50" l="1"/>
  <c r="D37" i="50"/>
  <c r="T36" i="50"/>
  <c r="D36" i="50"/>
  <c r="D38" i="50" l="1"/>
  <c r="E36" i="50"/>
  <c r="E37" i="50"/>
  <c r="U36" i="50"/>
  <c r="F36" i="50" l="1"/>
  <c r="F37" i="50"/>
  <c r="V36" i="50"/>
  <c r="E38" i="50"/>
  <c r="G37" i="50" l="1"/>
  <c r="W36" i="50"/>
  <c r="G36" i="50"/>
  <c r="F38" i="50"/>
  <c r="G38" i="50" l="1"/>
  <c r="H37" i="50"/>
  <c r="X36" i="50"/>
  <c r="H36" i="50"/>
  <c r="H38" i="50" l="1"/>
  <c r="I37" i="50"/>
  <c r="Y36" i="50"/>
  <c r="I36" i="50"/>
  <c r="I38" i="50" l="1"/>
  <c r="J36" i="50"/>
  <c r="J37" i="50"/>
  <c r="P40" i="50"/>
  <c r="J38" i="50" l="1"/>
  <c r="L38" i="50" s="1"/>
  <c r="K38" i="50" s="1"/>
  <c r="K39" i="50" s="1"/>
  <c r="A40" i="50"/>
  <c r="Q40" i="50"/>
  <c r="A41" i="50"/>
  <c r="L39" i="50" l="1"/>
  <c r="B41" i="50"/>
  <c r="B40" i="50"/>
  <c r="R40" i="50"/>
  <c r="A42" i="50"/>
  <c r="B42" i="50" l="1"/>
  <c r="C40" i="50"/>
  <c r="C41" i="50"/>
  <c r="S40" i="50"/>
  <c r="C42" i="50" l="1"/>
  <c r="D40" i="50"/>
  <c r="T40" i="50"/>
  <c r="D41" i="50"/>
  <c r="E41" i="50" l="1"/>
  <c r="U40" i="50"/>
  <c r="E40" i="50"/>
  <c r="D42" i="50"/>
  <c r="E42" i="50" l="1"/>
  <c r="F40" i="50"/>
  <c r="F41" i="50"/>
  <c r="V40" i="50"/>
  <c r="G41" i="50" l="1"/>
  <c r="G40" i="50"/>
  <c r="W40" i="50"/>
  <c r="F42" i="50"/>
  <c r="G42" i="50" l="1"/>
  <c r="H41" i="50"/>
  <c r="X40" i="50"/>
  <c r="H40" i="50"/>
  <c r="H42" i="50" l="1"/>
  <c r="I40" i="50"/>
  <c r="I41" i="50"/>
  <c r="Y40" i="50"/>
  <c r="J41" i="50" l="1"/>
  <c r="P44" i="50"/>
  <c r="J40" i="50"/>
  <c r="I42" i="50"/>
  <c r="J42" i="50" l="1"/>
  <c r="L42" i="50" s="1"/>
  <c r="K42" i="50" s="1"/>
  <c r="K43" i="50" s="1"/>
  <c r="A44" i="50"/>
  <c r="A45" i="50"/>
  <c r="Q44" i="50"/>
  <c r="L43" i="50" l="1"/>
  <c r="A46" i="50"/>
  <c r="B45" i="50"/>
  <c r="R44" i="50"/>
  <c r="B44" i="50"/>
  <c r="B46" i="50" l="1"/>
  <c r="C45" i="50"/>
  <c r="S44" i="50"/>
  <c r="C44" i="50"/>
  <c r="C46" i="50" l="1"/>
  <c r="D44" i="50"/>
  <c r="D45" i="50"/>
  <c r="T44" i="50"/>
  <c r="E45" i="50" l="1"/>
  <c r="U44" i="50"/>
  <c r="E44" i="50"/>
  <c r="D46" i="50"/>
  <c r="E46" i="50" l="1"/>
  <c r="F45" i="50"/>
  <c r="V44" i="50"/>
  <c r="F44" i="50"/>
  <c r="F46" i="50" l="1"/>
  <c r="G45" i="50"/>
  <c r="W44" i="50"/>
  <c r="G44" i="50"/>
  <c r="G46" i="50" l="1"/>
  <c r="H45" i="50"/>
  <c r="X44" i="50"/>
  <c r="H44" i="50"/>
  <c r="H46" i="50" l="1"/>
  <c r="I44" i="50"/>
  <c r="I45" i="50"/>
  <c r="Y44" i="50"/>
  <c r="I46" i="50" l="1"/>
  <c r="J45" i="50"/>
  <c r="P48" i="50"/>
  <c r="J44" i="50"/>
  <c r="J46" i="50" l="1"/>
  <c r="L46" i="50" s="1"/>
  <c r="K46" i="50" s="1"/>
  <c r="K47" i="50" s="1"/>
  <c r="A49" i="50"/>
  <c r="A48" i="50"/>
  <c r="Q48" i="50"/>
  <c r="L47" i="50" l="1"/>
  <c r="A50" i="50"/>
  <c r="B48" i="50"/>
  <c r="R48" i="50"/>
  <c r="B49" i="50"/>
  <c r="C48" i="50" l="1"/>
  <c r="C49" i="50"/>
  <c r="S48" i="50"/>
  <c r="B50" i="50"/>
  <c r="D48" i="50" l="1"/>
  <c r="D49" i="50"/>
  <c r="T48" i="50"/>
  <c r="C50" i="50"/>
  <c r="E49" i="50" l="1"/>
  <c r="U48" i="50"/>
  <c r="E48" i="50"/>
  <c r="D50" i="50"/>
  <c r="E50" i="50" l="1"/>
  <c r="F49" i="50"/>
  <c r="V48" i="50"/>
  <c r="F48" i="50"/>
  <c r="F50" i="50" l="1"/>
  <c r="G48" i="50"/>
  <c r="W48" i="50"/>
  <c r="G49" i="50"/>
  <c r="H48" i="50" l="1"/>
  <c r="H49" i="50"/>
  <c r="X48" i="50"/>
  <c r="G50" i="50"/>
  <c r="I48" i="50" l="1"/>
  <c r="I49" i="50"/>
  <c r="Y48" i="50"/>
  <c r="H50" i="50"/>
  <c r="I50" i="50" l="1"/>
  <c r="J49" i="50"/>
  <c r="P52" i="50"/>
  <c r="J48" i="50"/>
  <c r="J50" i="50" l="1"/>
  <c r="L50" i="50" s="1"/>
  <c r="K50" i="50" s="1"/>
  <c r="K51" i="50" s="1"/>
  <c r="A53" i="50"/>
  <c r="A52" i="50"/>
  <c r="Q52" i="50"/>
  <c r="L51" i="50" l="1"/>
  <c r="A54" i="50"/>
  <c r="B52" i="50"/>
  <c r="R52" i="50"/>
  <c r="B53" i="50"/>
  <c r="C53" i="50" l="1"/>
  <c r="S52" i="50"/>
  <c r="C52" i="50"/>
  <c r="B54" i="50"/>
  <c r="C54" i="50" l="1"/>
  <c r="D52" i="50"/>
  <c r="D53" i="50"/>
  <c r="T52" i="50"/>
  <c r="E53" i="50" l="1"/>
  <c r="U52" i="50"/>
  <c r="E52" i="50"/>
  <c r="D54" i="50"/>
  <c r="E54" i="50" l="1"/>
  <c r="F53" i="50"/>
  <c r="V52" i="50"/>
  <c r="F52" i="50"/>
  <c r="F54" i="50" l="1"/>
  <c r="G52" i="50"/>
  <c r="G53" i="50"/>
  <c r="W52" i="50"/>
  <c r="H53" i="50" l="1"/>
  <c r="X52" i="50"/>
  <c r="H52" i="50"/>
  <c r="G54" i="50"/>
  <c r="H54" i="50" l="1"/>
  <c r="I52" i="50"/>
  <c r="I53" i="50"/>
  <c r="Y52" i="50"/>
  <c r="I54" i="50" l="1"/>
  <c r="J53" i="50"/>
  <c r="P56" i="50"/>
  <c r="J52" i="50"/>
  <c r="J54" i="50" l="1"/>
  <c r="L54" i="50" s="1"/>
  <c r="L55" i="50" s="1"/>
  <c r="A57" i="50"/>
  <c r="A56" i="50"/>
  <c r="Q56" i="50"/>
  <c r="K54" i="50" l="1"/>
  <c r="K55" i="50" s="1"/>
  <c r="A58" i="50"/>
  <c r="B56" i="50"/>
  <c r="R56" i="50"/>
  <c r="B57" i="50"/>
  <c r="C56" i="50" l="1"/>
  <c r="S56" i="50"/>
  <c r="C57" i="50"/>
  <c r="B58" i="50"/>
  <c r="D56" i="50" l="1"/>
  <c r="D57" i="50"/>
  <c r="T56" i="50"/>
  <c r="C58" i="50"/>
  <c r="E57" i="50" l="1"/>
  <c r="U56" i="50"/>
  <c r="E56" i="50"/>
  <c r="E58" i="50" s="1"/>
  <c r="D58" i="50"/>
  <c r="F57" i="50" l="1"/>
  <c r="V56" i="50"/>
  <c r="F56" i="50"/>
  <c r="F58" i="50" l="1"/>
  <c r="G56" i="50"/>
  <c r="G57" i="50"/>
  <c r="W56" i="50"/>
  <c r="H56" i="50" l="1"/>
  <c r="X56" i="50"/>
  <c r="H57" i="50"/>
  <c r="G58" i="50"/>
  <c r="I56" i="50" l="1"/>
  <c r="I57" i="50"/>
  <c r="Y56" i="50"/>
  <c r="H58" i="50"/>
  <c r="I58" i="50" l="1"/>
  <c r="J57" i="50"/>
  <c r="P60" i="50"/>
  <c r="J56" i="50"/>
  <c r="J58" i="50" l="1"/>
  <c r="L58" i="50" s="1"/>
  <c r="L59" i="50" s="1"/>
  <c r="A61" i="50"/>
  <c r="A60" i="50"/>
  <c r="Q60" i="50"/>
  <c r="K58" i="50" l="1"/>
  <c r="K59" i="50" s="1"/>
  <c r="A62" i="50"/>
  <c r="B60" i="50"/>
  <c r="R60" i="50"/>
  <c r="B61" i="50"/>
  <c r="C61" i="50" l="1"/>
  <c r="S60" i="50"/>
  <c r="C60" i="50"/>
  <c r="B62" i="50"/>
  <c r="C62" i="50" l="1"/>
  <c r="D60" i="50"/>
  <c r="D61" i="50"/>
  <c r="T60" i="50"/>
  <c r="E61" i="50" l="1"/>
  <c r="U60" i="50"/>
  <c r="E60" i="50"/>
  <c r="D62" i="50"/>
  <c r="E62" i="50" l="1"/>
  <c r="F61" i="50"/>
  <c r="V60" i="50"/>
  <c r="F60" i="50"/>
  <c r="F62" i="50" l="1"/>
  <c r="G60" i="50"/>
  <c r="G61" i="50"/>
  <c r="W60" i="50"/>
  <c r="H61" i="50" l="1"/>
  <c r="X60" i="50"/>
  <c r="H60" i="50"/>
  <c r="H62" i="50" s="1"/>
  <c r="G62" i="50"/>
  <c r="I60" i="50" l="1"/>
  <c r="I61" i="50"/>
  <c r="Y60" i="50"/>
  <c r="I62" i="50" l="1"/>
  <c r="J61" i="50"/>
  <c r="P64" i="50"/>
  <c r="J60" i="50"/>
  <c r="J62" i="50" l="1"/>
  <c r="A65" i="50"/>
  <c r="A64" i="50"/>
  <c r="Q64" i="50"/>
  <c r="L62" i="50" l="1"/>
  <c r="L63" i="50" s="1"/>
  <c r="J63" i="50"/>
  <c r="A66" i="50"/>
  <c r="A67" i="50" s="1"/>
  <c r="B64" i="50"/>
  <c r="R64" i="50"/>
  <c r="B65" i="50"/>
  <c r="K62" i="50" l="1"/>
  <c r="K63" i="50" s="1"/>
  <c r="C64" i="50"/>
  <c r="S64" i="50"/>
  <c r="C65" i="50"/>
  <c r="B66" i="50"/>
  <c r="B67" i="50" s="1"/>
  <c r="D64" i="50" l="1"/>
  <c r="D65" i="50"/>
  <c r="T64" i="50"/>
  <c r="C66" i="50"/>
  <c r="C67" i="50" s="1"/>
  <c r="E64" i="50" l="1"/>
  <c r="E65" i="50"/>
  <c r="U64" i="50"/>
  <c r="D66" i="50"/>
  <c r="D67" i="50" s="1"/>
  <c r="F65" i="50" l="1"/>
  <c r="V64" i="50"/>
  <c r="F64" i="50"/>
  <c r="F66" i="50" s="1"/>
  <c r="F67" i="50" s="1"/>
  <c r="E66" i="50"/>
  <c r="E67" i="50" s="1"/>
  <c r="G64" i="50" l="1"/>
  <c r="G65" i="50"/>
  <c r="W64" i="50"/>
  <c r="H64" i="50" l="1"/>
  <c r="X64" i="50"/>
  <c r="H65" i="50"/>
  <c r="G66" i="50"/>
  <c r="G67" i="50" s="1"/>
  <c r="I64" i="50" l="1"/>
  <c r="I65" i="50"/>
  <c r="Y64" i="50"/>
  <c r="H66" i="50"/>
  <c r="H67" i="50" s="1"/>
  <c r="I66" i="50" l="1"/>
  <c r="I67" i="50" s="1"/>
  <c r="J64" i="50"/>
  <c r="P68" i="50"/>
  <c r="J65" i="50"/>
  <c r="A69" i="50" l="1"/>
  <c r="A68" i="50"/>
  <c r="Q68" i="50"/>
  <c r="J66" i="50"/>
  <c r="J67" i="50" s="1"/>
  <c r="A70" i="50" l="1"/>
  <c r="A71" i="50" s="1"/>
  <c r="L66" i="50"/>
  <c r="B68" i="50"/>
  <c r="R68" i="50"/>
  <c r="B69" i="50"/>
  <c r="B70" i="50" l="1"/>
  <c r="B71" i="50" s="1"/>
  <c r="C69" i="50"/>
  <c r="S68" i="50"/>
  <c r="C68" i="50"/>
  <c r="C70" i="50" s="1"/>
  <c r="C71" i="50" s="1"/>
  <c r="L67" i="50"/>
  <c r="K66" i="50"/>
  <c r="K67" i="50" s="1"/>
  <c r="D68" i="50" l="1"/>
  <c r="T68" i="50"/>
  <c r="D69" i="50"/>
  <c r="E68" i="50" l="1"/>
  <c r="U68" i="50"/>
  <c r="E69" i="50"/>
  <c r="D70" i="50"/>
  <c r="D71" i="50" s="1"/>
  <c r="F69" i="50" l="1"/>
  <c r="V68" i="50"/>
  <c r="F68" i="50"/>
  <c r="F70" i="50" s="1"/>
  <c r="F71" i="50" s="1"/>
  <c r="E70" i="50"/>
  <c r="E71" i="50" s="1"/>
  <c r="G68" i="50" l="1"/>
  <c r="G69" i="50"/>
  <c r="W68" i="50"/>
  <c r="H69" i="50" l="1"/>
  <c r="X68" i="50"/>
  <c r="H68" i="50"/>
  <c r="H70" i="50" s="1"/>
  <c r="H71" i="50" s="1"/>
  <c r="G70" i="50"/>
  <c r="G71" i="50" s="1"/>
  <c r="I68" i="50" l="1"/>
  <c r="I69" i="50"/>
  <c r="Y68" i="50"/>
  <c r="I70" i="50" l="1"/>
  <c r="I71" i="50" s="1"/>
  <c r="J69" i="50"/>
  <c r="P72" i="50"/>
  <c r="J68" i="50"/>
  <c r="J70" i="50" s="1"/>
  <c r="J71" i="50" s="1"/>
  <c r="A73" i="50" l="1"/>
  <c r="A72" i="50"/>
  <c r="Q72" i="50"/>
  <c r="L70" i="50"/>
  <c r="A74" i="50" l="1"/>
  <c r="A75" i="50" s="1"/>
  <c r="K70" i="50"/>
  <c r="K71" i="50" s="1"/>
  <c r="L71" i="50"/>
  <c r="B72" i="50"/>
  <c r="R72" i="50"/>
  <c r="B73" i="50"/>
  <c r="C73" i="50" l="1"/>
  <c r="S72" i="50"/>
  <c r="C72" i="50"/>
  <c r="B74" i="50"/>
  <c r="B75" i="50" s="1"/>
  <c r="C74" i="50" l="1"/>
  <c r="C75" i="50" s="1"/>
  <c r="D72" i="50"/>
  <c r="T72" i="50"/>
  <c r="D73" i="50"/>
  <c r="E72" i="50" l="1"/>
  <c r="E73" i="50"/>
  <c r="U72" i="50"/>
  <c r="D74" i="50"/>
  <c r="D75" i="50" s="1"/>
  <c r="E74" i="50" l="1"/>
  <c r="E75" i="50" s="1"/>
  <c r="F73" i="50"/>
  <c r="F72" i="50"/>
  <c r="V72" i="50"/>
  <c r="F74" i="50" l="1"/>
  <c r="F75" i="50" s="1"/>
  <c r="G73" i="50"/>
  <c r="W72" i="50"/>
  <c r="G72" i="50"/>
  <c r="G74" i="50" l="1"/>
  <c r="G75" i="50" s="1"/>
  <c r="H73" i="50"/>
  <c r="H72" i="50"/>
  <c r="X72" i="50"/>
  <c r="H74" i="50" l="1"/>
  <c r="H75" i="50" s="1"/>
  <c r="I72" i="50"/>
  <c r="I73" i="50"/>
  <c r="Y72" i="50"/>
  <c r="J73" i="50" l="1"/>
  <c r="J72" i="50"/>
  <c r="P76" i="50"/>
  <c r="I74" i="50"/>
  <c r="I75" i="50" s="1"/>
  <c r="J74" i="50" l="1"/>
  <c r="J75" i="50" s="1"/>
  <c r="A77" i="50"/>
  <c r="A76" i="50"/>
  <c r="Q76" i="50"/>
  <c r="L74" i="50" l="1"/>
  <c r="L75" i="50" s="1"/>
  <c r="A78" i="50"/>
  <c r="A79" i="50" s="1"/>
  <c r="B76" i="50"/>
  <c r="R76" i="50"/>
  <c r="B77" i="50"/>
  <c r="K74" i="50" l="1"/>
  <c r="K75" i="50" s="1"/>
  <c r="S76" i="50"/>
  <c r="C76" i="50"/>
  <c r="C77" i="50"/>
  <c r="B78" i="50"/>
  <c r="B79" i="50" s="1"/>
  <c r="C78" i="50" l="1"/>
  <c r="C79" i="50" s="1"/>
  <c r="D76" i="50"/>
  <c r="D77" i="50"/>
  <c r="T76" i="50"/>
  <c r="D78" i="50" l="1"/>
  <c r="D79" i="50" s="1"/>
  <c r="E77" i="50"/>
  <c r="U76" i="50"/>
  <c r="E76" i="50"/>
  <c r="E78" i="50" l="1"/>
  <c r="E79" i="50" s="1"/>
  <c r="F77" i="50"/>
  <c r="V76" i="50"/>
  <c r="F76" i="50"/>
  <c r="F78" i="50" l="1"/>
  <c r="F79" i="50" s="1"/>
  <c r="G76" i="50"/>
  <c r="G77" i="50"/>
  <c r="W76" i="50"/>
  <c r="H76" i="50" l="1"/>
  <c r="H77" i="50"/>
  <c r="X76" i="50"/>
  <c r="G78" i="50"/>
  <c r="G79" i="50" s="1"/>
  <c r="I77" i="50" l="1"/>
  <c r="Y76" i="50"/>
  <c r="I76" i="50"/>
  <c r="I78" i="50" s="1"/>
  <c r="I79" i="50" s="1"/>
  <c r="H78" i="50"/>
  <c r="H79" i="50" s="1"/>
  <c r="J77" i="50" l="1"/>
  <c r="P80" i="50"/>
  <c r="J76" i="50"/>
  <c r="J78" i="50" l="1"/>
  <c r="J79" i="50" s="1"/>
  <c r="A81" i="50"/>
  <c r="A80" i="50"/>
  <c r="Q80" i="50"/>
  <c r="L78" i="50" l="1"/>
  <c r="K78" i="50" s="1"/>
  <c r="K79" i="50" s="1"/>
  <c r="A82" i="50"/>
  <c r="A83" i="50" s="1"/>
  <c r="B81" i="50"/>
  <c r="R80" i="50"/>
  <c r="B80" i="50"/>
  <c r="B82" i="50" s="1"/>
  <c r="B83" i="50" s="1"/>
  <c r="L79" i="50" l="1"/>
  <c r="C80" i="50"/>
  <c r="C81" i="50"/>
  <c r="S80" i="50"/>
  <c r="D80" i="50" l="1"/>
  <c r="D81" i="50"/>
  <c r="T80" i="50"/>
  <c r="C82" i="50"/>
  <c r="C83" i="50" s="1"/>
  <c r="E81" i="50" l="1"/>
  <c r="U80" i="50"/>
  <c r="E80" i="50"/>
  <c r="E82" i="50" s="1"/>
  <c r="E83" i="50" s="1"/>
  <c r="D82" i="50"/>
  <c r="D83" i="50" s="1"/>
  <c r="F81" i="50" l="1"/>
  <c r="F80" i="50"/>
  <c r="V80" i="50"/>
  <c r="F82" i="50" l="1"/>
  <c r="F83" i="50" s="1"/>
  <c r="G81" i="50"/>
  <c r="G80" i="50"/>
  <c r="W80" i="50"/>
  <c r="G82" i="50" l="1"/>
  <c r="G83" i="50" s="1"/>
  <c r="H80" i="50"/>
  <c r="H81" i="50"/>
  <c r="X80" i="50"/>
  <c r="I80" i="50" l="1"/>
  <c r="I81" i="50"/>
  <c r="Y80" i="50"/>
  <c r="H82" i="50"/>
  <c r="H83" i="50" s="1"/>
  <c r="J81" i="50" l="1"/>
  <c r="P84" i="50"/>
  <c r="J80" i="50"/>
  <c r="J82" i="50" s="1"/>
  <c r="J83" i="50" s="1"/>
  <c r="I82" i="50"/>
  <c r="I83" i="50" s="1"/>
  <c r="A85" i="50" l="1"/>
  <c r="Q84" i="50"/>
  <c r="A84" i="50"/>
  <c r="A86" i="50" s="1"/>
  <c r="A87" i="50" s="1"/>
  <c r="L82" i="50"/>
  <c r="K82" i="50" l="1"/>
  <c r="K83" i="50" s="1"/>
  <c r="L83" i="50"/>
  <c r="B85" i="50"/>
  <c r="B84" i="50"/>
  <c r="R84" i="50"/>
  <c r="B86" i="50" l="1"/>
  <c r="B87" i="50" s="1"/>
  <c r="C84" i="50"/>
  <c r="S84" i="50"/>
  <c r="C85" i="50"/>
  <c r="D84" i="50" l="1"/>
  <c r="D85" i="50"/>
  <c r="T84" i="50"/>
  <c r="C86" i="50"/>
  <c r="C87" i="50" s="1"/>
  <c r="E84" i="50" l="1"/>
  <c r="E85" i="50"/>
  <c r="U84" i="50"/>
  <c r="D86" i="50"/>
  <c r="D87" i="50" s="1"/>
  <c r="F85" i="50" l="1"/>
  <c r="V84" i="50"/>
  <c r="F84" i="50"/>
  <c r="F86" i="50" s="1"/>
  <c r="F87" i="50" s="1"/>
  <c r="E86" i="50"/>
  <c r="E87" i="50" s="1"/>
  <c r="G85" i="50" l="1"/>
  <c r="G84" i="50"/>
  <c r="W84" i="50"/>
  <c r="G86" i="50" l="1"/>
  <c r="G87" i="50" s="1"/>
  <c r="H85" i="50"/>
  <c r="H84" i="50"/>
  <c r="X84" i="50"/>
  <c r="H86" i="50" l="1"/>
  <c r="H87" i="50" s="1"/>
  <c r="I85" i="50"/>
  <c r="Y84" i="50"/>
  <c r="I84" i="50"/>
  <c r="I86" i="50" l="1"/>
  <c r="I87" i="50" s="1"/>
  <c r="J85" i="50"/>
  <c r="P88" i="50"/>
  <c r="J84" i="50"/>
  <c r="J86" i="50" l="1"/>
  <c r="J87" i="50" s="1"/>
  <c r="A88" i="50"/>
  <c r="A89" i="50"/>
  <c r="Q88" i="50"/>
  <c r="L86" i="50" l="1"/>
  <c r="L87" i="50" s="1"/>
  <c r="A90" i="50"/>
  <c r="A91" i="50" s="1"/>
  <c r="B88" i="50"/>
  <c r="B89" i="50"/>
  <c r="R88" i="50"/>
  <c r="K86" i="50" l="1"/>
  <c r="K87" i="50" s="1"/>
  <c r="B90" i="50"/>
  <c r="B91" i="50" s="1"/>
  <c r="C89" i="50"/>
  <c r="S88" i="50"/>
  <c r="C88" i="50"/>
  <c r="C90" i="50" l="1"/>
  <c r="C91" i="50" s="1"/>
  <c r="D88" i="50"/>
  <c r="D89" i="50"/>
  <c r="T88" i="50"/>
  <c r="E88" i="50" l="1"/>
  <c r="E89" i="50"/>
  <c r="U88" i="50"/>
  <c r="D90" i="50"/>
  <c r="D91" i="50" s="1"/>
  <c r="F88" i="50" l="1"/>
  <c r="F89" i="50"/>
  <c r="V88" i="50"/>
  <c r="E90" i="50"/>
  <c r="E91" i="50" s="1"/>
  <c r="G89" i="50" l="1"/>
  <c r="W88" i="50"/>
  <c r="G88" i="50"/>
  <c r="G90" i="50" s="1"/>
  <c r="G91" i="50" s="1"/>
  <c r="F90" i="50"/>
  <c r="F91" i="50" s="1"/>
  <c r="X88" i="50" l="1"/>
  <c r="H88" i="50"/>
  <c r="H89" i="50"/>
  <c r="H90" i="50" l="1"/>
  <c r="H91" i="50" s="1"/>
  <c r="I88" i="50"/>
  <c r="I89" i="50"/>
  <c r="Y88" i="50"/>
  <c r="J88" i="50" l="1"/>
  <c r="J89" i="50"/>
  <c r="P92" i="50"/>
  <c r="I90" i="50"/>
  <c r="I91" i="50" s="1"/>
  <c r="J90" i="50" l="1"/>
  <c r="J91" i="50" s="1"/>
  <c r="A92" i="50"/>
  <c r="Q92" i="50"/>
  <c r="A93" i="50"/>
  <c r="L90" i="50" l="1"/>
  <c r="L91" i="50" s="1"/>
  <c r="A94" i="50"/>
  <c r="A95" i="50" s="1"/>
  <c r="B92" i="50"/>
  <c r="R92" i="50"/>
  <c r="B93" i="50"/>
  <c r="K90" i="50" l="1"/>
  <c r="K91" i="50" s="1"/>
  <c r="C93" i="50"/>
  <c r="S92" i="50"/>
  <c r="C92" i="50"/>
  <c r="B94" i="50"/>
  <c r="B95" i="50" s="1"/>
  <c r="C94" i="50" l="1"/>
  <c r="C95" i="50" s="1"/>
  <c r="D93" i="50"/>
  <c r="T92" i="50"/>
  <c r="D92" i="50"/>
  <c r="D94" i="50" l="1"/>
  <c r="D95" i="50" s="1"/>
  <c r="E92" i="50"/>
  <c r="E93" i="50"/>
  <c r="U92" i="50"/>
  <c r="E94" i="50" l="1"/>
  <c r="E95" i="50" s="1"/>
  <c r="F93" i="50"/>
  <c r="V92" i="50"/>
  <c r="F92" i="50"/>
  <c r="F94" i="50" l="1"/>
  <c r="F95" i="50" s="1"/>
  <c r="G93" i="50"/>
  <c r="W92" i="50"/>
  <c r="G92" i="50"/>
  <c r="G94" i="50" l="1"/>
  <c r="G95" i="50" s="1"/>
  <c r="H92" i="50"/>
  <c r="H93" i="50"/>
  <c r="X92" i="50"/>
  <c r="I92" i="50" l="1"/>
  <c r="I93" i="50"/>
  <c r="Y92" i="50"/>
  <c r="H94" i="50"/>
  <c r="H95" i="50" s="1"/>
  <c r="I94" i="50" l="1"/>
  <c r="I95" i="50" s="1"/>
  <c r="J92" i="50"/>
  <c r="J93" i="50"/>
  <c r="P96" i="50"/>
  <c r="J94" i="50" l="1"/>
  <c r="J95" i="50" s="1"/>
  <c r="A97" i="50"/>
  <c r="A96" i="50"/>
  <c r="Q96" i="50"/>
  <c r="L94" i="50" l="1"/>
  <c r="B96" i="50"/>
  <c r="R96" i="50"/>
  <c r="B97" i="50"/>
  <c r="A98" i="50"/>
  <c r="A99" i="50" s="1"/>
  <c r="L95" i="50" l="1"/>
  <c r="K94" i="50"/>
  <c r="K95" i="50" s="1"/>
  <c r="C96" i="50"/>
  <c r="C97" i="50"/>
  <c r="S96" i="50"/>
  <c r="B98" i="50"/>
  <c r="B99" i="50" s="1"/>
  <c r="C98" i="50" l="1"/>
  <c r="C99" i="50" s="1"/>
  <c r="D97" i="50"/>
  <c r="T96" i="50"/>
  <c r="D96" i="50"/>
  <c r="D98" i="50" l="1"/>
  <c r="D99" i="50" s="1"/>
  <c r="E97" i="50"/>
  <c r="U96" i="50"/>
  <c r="E96" i="50"/>
  <c r="E98" i="50" l="1"/>
  <c r="E99" i="50" s="1"/>
  <c r="F97" i="50"/>
  <c r="V96" i="50"/>
  <c r="F96" i="50"/>
  <c r="F98" i="50" l="1"/>
  <c r="F99" i="50" s="1"/>
  <c r="G96" i="50"/>
  <c r="G97" i="50"/>
  <c r="W96" i="50"/>
  <c r="H97" i="50" l="1"/>
  <c r="X96" i="50"/>
  <c r="H96" i="50"/>
  <c r="H98" i="50" s="1"/>
  <c r="H99" i="50" s="1"/>
  <c r="G98" i="50"/>
  <c r="G99" i="50" s="1"/>
  <c r="I97" i="50" l="1"/>
  <c r="Y96" i="50"/>
  <c r="I96" i="50"/>
  <c r="I98" i="50" l="1"/>
  <c r="I99" i="50" s="1"/>
  <c r="J97" i="50"/>
  <c r="P100" i="50"/>
  <c r="J96" i="50"/>
  <c r="J98" i="50" l="1"/>
  <c r="J99" i="50" s="1"/>
  <c r="A101" i="50"/>
  <c r="Q100" i="50"/>
  <c r="A100" i="50"/>
  <c r="L98" i="50" l="1"/>
  <c r="L99" i="50" s="1"/>
  <c r="A102" i="50"/>
  <c r="A103" i="50" s="1"/>
  <c r="B100" i="50"/>
  <c r="R100" i="50"/>
  <c r="B101" i="50"/>
  <c r="K98" i="50" l="1"/>
  <c r="K99" i="50" s="1"/>
  <c r="C100" i="50"/>
  <c r="S100" i="50"/>
  <c r="C101" i="50"/>
  <c r="B102" i="50"/>
  <c r="B103" i="50" s="1"/>
  <c r="D101" i="50" l="1"/>
  <c r="T100" i="50"/>
  <c r="D100" i="50"/>
  <c r="D102" i="50" s="1"/>
  <c r="D103" i="50" s="1"/>
  <c r="C102" i="50"/>
  <c r="C103" i="50" s="1"/>
  <c r="E100" i="50" l="1"/>
  <c r="E101" i="50"/>
  <c r="U100" i="50"/>
  <c r="F100" i="50" l="1"/>
  <c r="F101" i="50"/>
  <c r="V100" i="50"/>
  <c r="E102" i="50"/>
  <c r="E103" i="50" s="1"/>
  <c r="F102" i="50" l="1"/>
  <c r="F103" i="50" s="1"/>
  <c r="G101" i="50"/>
  <c r="W100" i="50"/>
  <c r="G100" i="50"/>
  <c r="G102" i="50" l="1"/>
  <c r="G103" i="50" s="1"/>
  <c r="H101" i="50"/>
  <c r="X100" i="50"/>
  <c r="H100" i="50"/>
  <c r="H102" i="50" l="1"/>
  <c r="H103" i="50" s="1"/>
  <c r="I101" i="50"/>
  <c r="Y100" i="50"/>
  <c r="I100" i="50"/>
  <c r="I102" i="50" l="1"/>
  <c r="I103" i="50" s="1"/>
  <c r="J101" i="50"/>
  <c r="P104" i="50"/>
  <c r="J100" i="50"/>
  <c r="J102" i="50" l="1"/>
  <c r="J103" i="50" s="1"/>
  <c r="A104" i="50"/>
  <c r="Q104" i="50"/>
  <c r="A105" i="50"/>
  <c r="L102" i="50" l="1"/>
  <c r="L103" i="50" s="1"/>
  <c r="B104" i="50"/>
  <c r="R104" i="50"/>
  <c r="B105" i="50"/>
  <c r="A106" i="50"/>
  <c r="A107" i="50" s="1"/>
  <c r="K102" i="50" l="1"/>
  <c r="K103" i="50" s="1"/>
  <c r="C104" i="50"/>
  <c r="C105" i="50"/>
  <c r="S104" i="50"/>
  <c r="B106" i="50"/>
  <c r="B107" i="50" s="1"/>
  <c r="D104" i="50" l="1"/>
  <c r="D105" i="50"/>
  <c r="T104" i="50"/>
  <c r="C106" i="50"/>
  <c r="C107" i="50" s="1"/>
  <c r="E104" i="50" l="1"/>
  <c r="U104" i="50"/>
  <c r="E105" i="50"/>
  <c r="D106" i="50"/>
  <c r="D107" i="50" s="1"/>
  <c r="F105" i="50" l="1"/>
  <c r="F104" i="50"/>
  <c r="V104" i="50"/>
  <c r="E106" i="50"/>
  <c r="E107" i="50" s="1"/>
  <c r="F106" i="50" l="1"/>
  <c r="F107" i="50" s="1"/>
  <c r="G105" i="50"/>
  <c r="G104" i="50"/>
  <c r="W104" i="50"/>
  <c r="G106" i="50" l="1"/>
  <c r="G107" i="50" s="1"/>
  <c r="H105" i="50"/>
  <c r="H104" i="50"/>
  <c r="X104" i="50"/>
  <c r="H106" i="50" l="1"/>
  <c r="H107" i="50" s="1"/>
  <c r="I105" i="50"/>
  <c r="Y104" i="50"/>
  <c r="I104" i="50"/>
  <c r="I106" i="50" l="1"/>
  <c r="I107" i="50" s="1"/>
  <c r="J105" i="50"/>
  <c r="P108" i="50"/>
  <c r="J104" i="50"/>
  <c r="J106" i="50" l="1"/>
  <c r="J107" i="50" s="1"/>
  <c r="A108" i="50"/>
  <c r="Q108" i="50"/>
  <c r="A109" i="50"/>
  <c r="L106" i="50" l="1"/>
  <c r="K106" i="50" s="1"/>
  <c r="K107" i="50" s="1"/>
  <c r="B108" i="50"/>
  <c r="R108" i="50"/>
  <c r="B109" i="50"/>
  <c r="A110" i="50"/>
  <c r="A111" i="50" s="1"/>
  <c r="L107" i="50" l="1"/>
  <c r="C108" i="50"/>
  <c r="C109" i="50"/>
  <c r="S108" i="50"/>
  <c r="B110" i="50"/>
  <c r="B111" i="50" s="1"/>
  <c r="D109" i="50" l="1"/>
  <c r="D108" i="50"/>
  <c r="T108" i="50"/>
  <c r="C110" i="50"/>
  <c r="C111" i="50" s="1"/>
  <c r="D110" i="50" l="1"/>
  <c r="D111" i="50" s="1"/>
  <c r="E108" i="50"/>
  <c r="U108" i="50"/>
  <c r="E109" i="50"/>
  <c r="F109" i="50" l="1"/>
  <c r="F108" i="50"/>
  <c r="V108" i="50"/>
  <c r="E110" i="50"/>
  <c r="E111" i="50" s="1"/>
  <c r="F110" i="50" l="1"/>
  <c r="F111" i="50" s="1"/>
  <c r="G109" i="50"/>
  <c r="G108" i="50"/>
  <c r="W108" i="50"/>
  <c r="G110" i="50" l="1"/>
  <c r="G111" i="50" s="1"/>
  <c r="H109" i="50"/>
  <c r="X108" i="50"/>
  <c r="H108" i="50"/>
  <c r="H110" i="50" l="1"/>
  <c r="H111" i="50" s="1"/>
  <c r="I108" i="50"/>
  <c r="I109" i="50"/>
  <c r="Y108" i="50"/>
  <c r="J109" i="50" l="1"/>
  <c r="P112" i="50"/>
  <c r="J108" i="50"/>
  <c r="I110" i="50"/>
  <c r="I111" i="50" s="1"/>
  <c r="J110" i="50" l="1"/>
  <c r="J111" i="50" s="1"/>
  <c r="A112" i="50"/>
  <c r="Q112" i="50"/>
  <c r="A113" i="50"/>
  <c r="L110" i="50" l="1"/>
  <c r="L111" i="50" s="1"/>
  <c r="B112" i="50"/>
  <c r="R112" i="50"/>
  <c r="B113" i="50"/>
  <c r="K110" i="50"/>
  <c r="K111" i="50" s="1"/>
  <c r="A114" i="50"/>
  <c r="A115" i="50" s="1"/>
  <c r="C112" i="50" l="1"/>
  <c r="C113" i="50"/>
  <c r="S112" i="50"/>
  <c r="B114" i="50"/>
  <c r="B115" i="50" s="1"/>
  <c r="D113" i="50" l="1"/>
  <c r="T112" i="50"/>
  <c r="D112" i="50"/>
  <c r="C114" i="50"/>
  <c r="C115" i="50" s="1"/>
  <c r="D114" i="50" l="1"/>
  <c r="D115" i="50" s="1"/>
  <c r="E112" i="50"/>
  <c r="E113" i="50"/>
  <c r="U112" i="50"/>
  <c r="F113" i="50" l="1"/>
  <c r="V112" i="50"/>
  <c r="F112" i="50"/>
  <c r="F114" i="50" s="1"/>
  <c r="F115" i="50" s="1"/>
  <c r="E114" i="50"/>
  <c r="E115" i="50" s="1"/>
  <c r="G113" i="50" l="1"/>
  <c r="G112" i="50"/>
  <c r="W112" i="50"/>
  <c r="G114" i="50" l="1"/>
  <c r="G115" i="50" s="1"/>
  <c r="H113" i="50"/>
  <c r="H112" i="50"/>
  <c r="X112" i="50"/>
  <c r="H114" i="50" l="1"/>
  <c r="H115" i="50" s="1"/>
  <c r="I112" i="50"/>
  <c r="I113" i="50"/>
  <c r="Y112" i="50"/>
  <c r="I114" i="50" l="1"/>
  <c r="I115" i="50" s="1"/>
  <c r="J113" i="50"/>
  <c r="P116" i="50"/>
  <c r="J112" i="50"/>
  <c r="J114" i="50" l="1"/>
  <c r="J115" i="50" s="1"/>
  <c r="A116" i="50"/>
  <c r="Q116" i="50"/>
  <c r="A117" i="50"/>
  <c r="L114" i="50" l="1"/>
  <c r="L115" i="50" s="1"/>
  <c r="B116" i="50"/>
  <c r="R116" i="50"/>
  <c r="B117" i="50"/>
  <c r="A118" i="50"/>
  <c r="A119" i="50" s="1"/>
  <c r="K114" i="50" l="1"/>
  <c r="K115" i="50" s="1"/>
  <c r="C117" i="50"/>
  <c r="S116" i="50"/>
  <c r="C116" i="50"/>
  <c r="B118" i="50"/>
  <c r="B119" i="50" s="1"/>
  <c r="C118" i="50" l="1"/>
  <c r="C119" i="50" s="1"/>
  <c r="D117" i="50"/>
  <c r="D116" i="50"/>
  <c r="T116" i="50"/>
  <c r="D118" i="50" l="1"/>
  <c r="D119" i="50" s="1"/>
  <c r="E116" i="50"/>
  <c r="U116" i="50"/>
  <c r="E117" i="50"/>
  <c r="F117" i="50" l="1"/>
  <c r="F116" i="50"/>
  <c r="V116" i="50"/>
  <c r="E118" i="50"/>
  <c r="E119" i="50" s="1"/>
  <c r="K5" i="12"/>
  <c r="I8" i="58"/>
  <c r="I8" i="35"/>
  <c r="I12" i="58"/>
  <c r="K9" i="12"/>
  <c r="I12" i="35"/>
  <c r="Q17" i="11"/>
  <c r="L183" i="49" s="1"/>
  <c r="I14" i="58"/>
  <c r="Q19" i="11"/>
  <c r="L185" i="49" s="1"/>
  <c r="I16" i="58"/>
  <c r="K14" i="12"/>
  <c r="I17" i="35"/>
  <c r="I20" i="58"/>
  <c r="I22" i="58"/>
  <c r="I19" i="35"/>
  <c r="K16" i="12"/>
  <c r="I21" i="35"/>
  <c r="K18" i="12"/>
  <c r="I24" i="58"/>
  <c r="I23" i="35"/>
  <c r="I26" i="58"/>
  <c r="K20" i="12"/>
  <c r="I25" i="35"/>
  <c r="I28" i="58"/>
  <c r="K22" i="12"/>
  <c r="I27" i="35"/>
  <c r="I30" i="58"/>
  <c r="K24" i="12"/>
  <c r="K26" i="12"/>
  <c r="I32" i="58"/>
  <c r="I29" i="35"/>
  <c r="I34" i="58"/>
  <c r="I31" i="35"/>
  <c r="K28" i="12"/>
  <c r="I35" i="35"/>
  <c r="K32" i="12"/>
  <c r="I38" i="58"/>
  <c r="K34" i="12"/>
  <c r="I37" i="35"/>
  <c r="I40" i="58"/>
  <c r="I41" i="35"/>
  <c r="K38" i="12"/>
  <c r="I44" i="58"/>
  <c r="I45" i="35"/>
  <c r="I48" i="58"/>
  <c r="K42" i="12"/>
  <c r="I47" i="35"/>
  <c r="I50" i="58"/>
  <c r="K44" i="12"/>
  <c r="I54" i="58"/>
  <c r="K48" i="12"/>
  <c r="I51" i="35"/>
  <c r="I53" i="35"/>
  <c r="I56" i="58"/>
  <c r="K50" i="12"/>
  <c r="I55" i="35"/>
  <c r="I58" i="58"/>
  <c r="K52" i="12"/>
  <c r="I57" i="35"/>
  <c r="K54" i="12"/>
  <c r="I60" i="58"/>
  <c r="I62" i="58"/>
  <c r="K56" i="12"/>
  <c r="I59" i="35"/>
  <c r="K58" i="12"/>
  <c r="I61" i="35"/>
  <c r="I64" i="58"/>
  <c r="I66" i="58"/>
  <c r="K60" i="12"/>
  <c r="I63" i="35"/>
  <c r="I65" i="35"/>
  <c r="K62" i="12"/>
  <c r="I68" i="58"/>
  <c r="Q75" i="11"/>
  <c r="Q79" i="11"/>
  <c r="Q83" i="11"/>
  <c r="Q87" i="11"/>
  <c r="Q91" i="11"/>
  <c r="Q95" i="11"/>
  <c r="Q99" i="11"/>
  <c r="Q103" i="11"/>
  <c r="Q107" i="11"/>
  <c r="Q111" i="11"/>
  <c r="Q115" i="11"/>
  <c r="Q119" i="11"/>
  <c r="Q123" i="11"/>
  <c r="Q127" i="11"/>
  <c r="Q131" i="11"/>
  <c r="L72" i="49" s="1"/>
  <c r="Q77" i="11"/>
  <c r="Q85" i="11"/>
  <c r="Q93" i="11"/>
  <c r="Q101" i="11"/>
  <c r="Q109" i="11"/>
  <c r="Q117" i="11"/>
  <c r="Q125" i="11"/>
  <c r="Q133" i="11"/>
  <c r="L74" i="49" s="1"/>
  <c r="Q137" i="11"/>
  <c r="L78" i="49" s="1"/>
  <c r="Q141" i="11"/>
  <c r="L82" i="49" s="1"/>
  <c r="Q145" i="11"/>
  <c r="Q149" i="11"/>
  <c r="Q153" i="11"/>
  <c r="Q157" i="11"/>
  <c r="H63" i="50" s="1"/>
  <c r="Q301" i="11"/>
  <c r="Q303" i="11"/>
  <c r="Q305" i="11"/>
  <c r="Q307" i="11"/>
  <c r="Q309" i="11"/>
  <c r="Q311" i="11"/>
  <c r="Q313" i="11"/>
  <c r="Q315" i="11"/>
  <c r="Q317" i="11"/>
  <c r="Q319" i="11"/>
  <c r="Q321" i="11"/>
  <c r="Q323" i="11"/>
  <c r="Q325" i="11"/>
  <c r="Q327" i="11"/>
  <c r="Q329" i="11"/>
  <c r="Q331" i="11"/>
  <c r="Q333" i="11"/>
  <c r="I9" i="35"/>
  <c r="K6" i="12"/>
  <c r="I9" i="58"/>
  <c r="I11" i="58"/>
  <c r="K8" i="12"/>
  <c r="I11" i="35"/>
  <c r="Q18" i="11"/>
  <c r="L184" i="49" s="1"/>
  <c r="I15" i="58"/>
  <c r="I18" i="35"/>
  <c r="I21" i="58"/>
  <c r="K15" i="12"/>
  <c r="I26" i="35"/>
  <c r="I29" i="58"/>
  <c r="K23" i="12"/>
  <c r="K27" i="12"/>
  <c r="I30" i="35"/>
  <c r="I33" i="58"/>
  <c r="I39" i="58"/>
  <c r="K33" i="12"/>
  <c r="I36" i="35"/>
  <c r="K39" i="12"/>
  <c r="I42" i="35"/>
  <c r="I45" i="58"/>
  <c r="K47" i="12"/>
  <c r="I53" i="58"/>
  <c r="I50" i="35"/>
  <c r="I54" i="35"/>
  <c r="I57" i="58"/>
  <c r="K51" i="12"/>
  <c r="I61" i="58"/>
  <c r="K55" i="12"/>
  <c r="I58" i="35"/>
  <c r="I62" i="35"/>
  <c r="I65" i="58"/>
  <c r="K59" i="12"/>
  <c r="Q76" i="11"/>
  <c r="Q84" i="11"/>
  <c r="Q92" i="11"/>
  <c r="Q100" i="11"/>
  <c r="Q108" i="11"/>
  <c r="Q116" i="11"/>
  <c r="Q124" i="11"/>
  <c r="Q132" i="11"/>
  <c r="L73" i="49" s="1"/>
  <c r="Q140" i="11"/>
  <c r="L81" i="49" s="1"/>
  <c r="Q148" i="11"/>
  <c r="Q156" i="11"/>
  <c r="G63" i="50" s="1"/>
  <c r="Q302" i="11"/>
  <c r="Q306" i="11"/>
  <c r="Q310" i="11"/>
  <c r="Q314" i="11"/>
  <c r="Q318" i="11"/>
  <c r="Q322" i="11"/>
  <c r="Q326" i="11"/>
  <c r="Q330" i="11"/>
  <c r="Q334" i="11"/>
  <c r="Q336" i="11"/>
  <c r="Q338" i="11"/>
  <c r="Q340" i="11"/>
  <c r="Q342" i="11"/>
  <c r="Q344" i="11"/>
  <c r="Q346" i="11"/>
  <c r="Q348" i="11"/>
  <c r="Q350" i="11"/>
  <c r="Q352" i="11"/>
  <c r="Q354" i="11"/>
  <c r="Q356" i="11"/>
  <c r="Q358" i="11"/>
  <c r="Q360" i="11"/>
  <c r="Q362" i="11"/>
  <c r="Q364" i="11"/>
  <c r="Q366" i="11"/>
  <c r="Q368" i="11"/>
  <c r="Q370" i="11"/>
  <c r="Q372" i="11"/>
  <c r="Q374" i="11"/>
  <c r="Q376" i="11"/>
  <c r="Q378" i="11"/>
  <c r="Q380" i="11"/>
  <c r="Q382" i="11"/>
  <c r="Q384" i="11"/>
  <c r="Q386" i="11"/>
  <c r="Q388" i="11"/>
  <c r="Q390" i="11"/>
  <c r="Q392" i="11"/>
  <c r="Q394" i="11"/>
  <c r="Q81" i="11"/>
  <c r="Q97" i="11"/>
  <c r="Q113" i="11"/>
  <c r="Q129" i="11"/>
  <c r="Q139" i="11"/>
  <c r="L80" i="49" s="1"/>
  <c r="Q147" i="11"/>
  <c r="Q155" i="11"/>
  <c r="F63" i="50" s="1"/>
  <c r="Q80" i="11"/>
  <c r="Q96" i="11"/>
  <c r="Q112" i="11"/>
  <c r="Q128" i="11"/>
  <c r="Q144" i="11"/>
  <c r="L85" i="49" s="1"/>
  <c r="Q396" i="11"/>
  <c r="Q398" i="11"/>
  <c r="Q400" i="11"/>
  <c r="Q402" i="11"/>
  <c r="Q404" i="11"/>
  <c r="Q406" i="11"/>
  <c r="Q408" i="11"/>
  <c r="Q410" i="11"/>
  <c r="Q412" i="11"/>
  <c r="Q414" i="11"/>
  <c r="Q416" i="11"/>
  <c r="Q418" i="11"/>
  <c r="Q420" i="11"/>
  <c r="Q422" i="11"/>
  <c r="Q424" i="11"/>
  <c r="Q426" i="11"/>
  <c r="Q428" i="11"/>
  <c r="Q430" i="11"/>
  <c r="Q432" i="11"/>
  <c r="Q434" i="11"/>
  <c r="Q436" i="11"/>
  <c r="Q438" i="11"/>
  <c r="Q440" i="11"/>
  <c r="Q442" i="11"/>
  <c r="Q444" i="11"/>
  <c r="Q446" i="11"/>
  <c r="Q448" i="11"/>
  <c r="Q450" i="11"/>
  <c r="Q452" i="11"/>
  <c r="Q454" i="11"/>
  <c r="Q456" i="11"/>
  <c r="Q458" i="11"/>
  <c r="Q460" i="11"/>
  <c r="Q462" i="11"/>
  <c r="Q464" i="11"/>
  <c r="Q466" i="11"/>
  <c r="Q468" i="11"/>
  <c r="Q470" i="11"/>
  <c r="Q472" i="11"/>
  <c r="Q474" i="11"/>
  <c r="Q476" i="11"/>
  <c r="Q478" i="11"/>
  <c r="Q480" i="11"/>
  <c r="Q482" i="11"/>
  <c r="Q484" i="11"/>
  <c r="Q486" i="11"/>
  <c r="Q488" i="11"/>
  <c r="Q490" i="11"/>
  <c r="Q492" i="11"/>
  <c r="Q494" i="11"/>
  <c r="Q496" i="11"/>
  <c r="Q498" i="11"/>
  <c r="Q500" i="11"/>
  <c r="Q502" i="11"/>
  <c r="Q504" i="11"/>
  <c r="Q506" i="11"/>
  <c r="Q508" i="11"/>
  <c r="I14" i="35"/>
  <c r="I17" i="58"/>
  <c r="K11" i="12"/>
  <c r="K13" i="12"/>
  <c r="I19" i="58"/>
  <c r="I16" i="35"/>
  <c r="K17" i="12"/>
  <c r="I20" i="35"/>
  <c r="I23" i="58"/>
  <c r="K25" i="12"/>
  <c r="I31" i="58"/>
  <c r="I28" i="35"/>
  <c r="K29" i="12"/>
  <c r="I35" i="58"/>
  <c r="I32" i="35"/>
  <c r="K37" i="12"/>
  <c r="I40" i="35"/>
  <c r="I43" i="58"/>
  <c r="I46" i="35"/>
  <c r="I49" i="58"/>
  <c r="K43" i="12"/>
  <c r="K53" i="12"/>
  <c r="I56" i="35"/>
  <c r="I59" i="58"/>
  <c r="I63" i="58"/>
  <c r="K57" i="12"/>
  <c r="I60" i="35"/>
  <c r="I64" i="35"/>
  <c r="I67" i="58"/>
  <c r="K61" i="12"/>
  <c r="Q78" i="11"/>
  <c r="Q86" i="11"/>
  <c r="Q94" i="11"/>
  <c r="Q102" i="11"/>
  <c r="Q110" i="11"/>
  <c r="Q118" i="11"/>
  <c r="Q126" i="11"/>
  <c r="L67" i="49" s="1"/>
  <c r="Q134" i="11"/>
  <c r="L75" i="49" s="1"/>
  <c r="Q142" i="11"/>
  <c r="L83" i="49" s="1"/>
  <c r="Q150" i="11"/>
  <c r="Q158" i="11"/>
  <c r="I63" i="50" s="1"/>
  <c r="Q300" i="11"/>
  <c r="Q304" i="11"/>
  <c r="Q308" i="11"/>
  <c r="Q312" i="11"/>
  <c r="Q316" i="11"/>
  <c r="Q320" i="11"/>
  <c r="Q324" i="11"/>
  <c r="Q328" i="11"/>
  <c r="Q335" i="11"/>
  <c r="Q339" i="11"/>
  <c r="Q343" i="11"/>
  <c r="Q347" i="11"/>
  <c r="Q351" i="11"/>
  <c r="Q355" i="11"/>
  <c r="Q359" i="11"/>
  <c r="Q363" i="11"/>
  <c r="Q367" i="11"/>
  <c r="Q371" i="11"/>
  <c r="Q375" i="11"/>
  <c r="Q379" i="11"/>
  <c r="Q383" i="11"/>
  <c r="Q387" i="11"/>
  <c r="Q391" i="11"/>
  <c r="Q395" i="11"/>
  <c r="Q399" i="11"/>
  <c r="Q403" i="11"/>
  <c r="Q407" i="11"/>
  <c r="Q411" i="11"/>
  <c r="Q415" i="11"/>
  <c r="Q419" i="11"/>
  <c r="Q423" i="11"/>
  <c r="Q427" i="11"/>
  <c r="Q431" i="11"/>
  <c r="Q435" i="11"/>
  <c r="Q439" i="11"/>
  <c r="Q443" i="11"/>
  <c r="Q447" i="11"/>
  <c r="Q451" i="11"/>
  <c r="Q455" i="11"/>
  <c r="Q459" i="11"/>
  <c r="Q463" i="11"/>
  <c r="Q467" i="11"/>
  <c r="Q471" i="11"/>
  <c r="Q475" i="11"/>
  <c r="Q479" i="11"/>
  <c r="Q483" i="11"/>
  <c r="Q487" i="11"/>
  <c r="Q491" i="11"/>
  <c r="Q495" i="11"/>
  <c r="Q499" i="11"/>
  <c r="Q503" i="11"/>
  <c r="Q507" i="11"/>
  <c r="Q332" i="11"/>
  <c r="Q337" i="11"/>
  <c r="Q341" i="11"/>
  <c r="Q345" i="11"/>
  <c r="Q349" i="11"/>
  <c r="Q353" i="11"/>
  <c r="Q357" i="11"/>
  <c r="Q361" i="11"/>
  <c r="Q365" i="11"/>
  <c r="Q369" i="11"/>
  <c r="Q373" i="11"/>
  <c r="Q377" i="11"/>
  <c r="Q381" i="11"/>
  <c r="Q385" i="11"/>
  <c r="Q389" i="11"/>
  <c r="Q393" i="11"/>
  <c r="Q397" i="11"/>
  <c r="Q401" i="11"/>
  <c r="Q405" i="11"/>
  <c r="Q409" i="11"/>
  <c r="Q413" i="11"/>
  <c r="Q417" i="11"/>
  <c r="Q421" i="11"/>
  <c r="Q425" i="11"/>
  <c r="Q429" i="11"/>
  <c r="Q433" i="11"/>
  <c r="Q437" i="11"/>
  <c r="Q441" i="11"/>
  <c r="Q445" i="11"/>
  <c r="Q449" i="11"/>
  <c r="Q453" i="11"/>
  <c r="Q457" i="11"/>
  <c r="Q461" i="11"/>
  <c r="Q465" i="11"/>
  <c r="Q469" i="11"/>
  <c r="Q473" i="11"/>
  <c r="Q477" i="11"/>
  <c r="Q481" i="11"/>
  <c r="Q485" i="11"/>
  <c r="Q489" i="11"/>
  <c r="Q493" i="11"/>
  <c r="Q497" i="11"/>
  <c r="Q501" i="11"/>
  <c r="Q505" i="11"/>
  <c r="Q509" i="11"/>
  <c r="Q57" i="11"/>
  <c r="Q38" i="11"/>
  <c r="L204" i="49" s="1"/>
  <c r="Q66" i="11"/>
  <c r="Q29" i="11"/>
  <c r="L195" i="49" s="1"/>
  <c r="Q68" i="11"/>
  <c r="Q41" i="11"/>
  <c r="L207" i="49" s="1"/>
  <c r="Q51" i="11"/>
  <c r="Q70" i="11"/>
  <c r="Q33" i="11"/>
  <c r="L199" i="49" s="1"/>
  <c r="Q71" i="11"/>
  <c r="Q31" i="11"/>
  <c r="L197" i="49" s="1"/>
  <c r="Q53" i="11"/>
  <c r="Q65" i="11"/>
  <c r="G62" i="49" s="1"/>
  <c r="Q24" i="11"/>
  <c r="L190" i="49" s="1"/>
  <c r="Q27" i="11"/>
  <c r="L193" i="49" s="1"/>
  <c r="Q43" i="11"/>
  <c r="L209" i="49" s="1"/>
  <c r="Q67" i="11"/>
  <c r="Q56" i="11"/>
  <c r="Q47" i="11"/>
  <c r="Q46" i="11"/>
  <c r="Q89" i="11"/>
  <c r="Q121" i="11"/>
  <c r="Q143" i="11"/>
  <c r="L84" i="49" s="1"/>
  <c r="Q72" i="11"/>
  <c r="Q104" i="11"/>
  <c r="Q136" i="11"/>
  <c r="L77" i="49" s="1"/>
  <c r="Q82" i="11"/>
  <c r="Q98" i="11"/>
  <c r="Q114" i="11"/>
  <c r="Q130" i="11"/>
  <c r="L71" i="49" s="1"/>
  <c r="Q146" i="11"/>
  <c r="Q26" i="11"/>
  <c r="L192" i="49" s="1"/>
  <c r="Q34" i="11"/>
  <c r="L200" i="49" s="1"/>
  <c r="Q64" i="11"/>
  <c r="G61" i="49" s="1"/>
  <c r="Q22" i="11"/>
  <c r="L188" i="49" s="1"/>
  <c r="Q37" i="11"/>
  <c r="Q11" i="11"/>
  <c r="L177" i="49" s="1"/>
  <c r="Q52" i="11"/>
  <c r="Q69" i="11"/>
  <c r="Q23" i="11"/>
  <c r="L189" i="49" s="1"/>
  <c r="Q36" i="11"/>
  <c r="L202" i="49" s="1"/>
  <c r="Q15" i="11"/>
  <c r="L181" i="49" s="1"/>
  <c r="Q60" i="11"/>
  <c r="G57" i="49" s="1"/>
  <c r="Q14" i="11"/>
  <c r="L180" i="49" s="1"/>
  <c r="O17" i="13"/>
  <c r="Q25" i="11"/>
  <c r="L191" i="49" s="1"/>
  <c r="Q61" i="11"/>
  <c r="G58" i="49" s="1"/>
  <c r="Q62" i="11"/>
  <c r="Q48" i="11"/>
  <c r="L214" i="49" s="1"/>
  <c r="Q63" i="11"/>
  <c r="Q32" i="11"/>
  <c r="L198" i="49" s="1"/>
  <c r="Q59" i="11"/>
  <c r="Q35" i="11"/>
  <c r="Q42" i="11"/>
  <c r="L208" i="49" s="1"/>
  <c r="Q12" i="11"/>
  <c r="L178" i="49" s="1"/>
  <c r="O11" i="13"/>
  <c r="O14" i="13"/>
  <c r="W9" i="59" s="1"/>
  <c r="O18" i="13"/>
  <c r="O16" i="13"/>
  <c r="W11" i="59" s="1"/>
  <c r="O13" i="13"/>
  <c r="O10" i="13"/>
  <c r="W5" i="59" s="1"/>
  <c r="O8" i="13"/>
  <c r="Q73" i="11"/>
  <c r="Q105" i="11"/>
  <c r="Q135" i="11"/>
  <c r="L76" i="49" s="1"/>
  <c r="Q151" i="11"/>
  <c r="Q88" i="11"/>
  <c r="Q120" i="11"/>
  <c r="Q152" i="11"/>
  <c r="Q74" i="11"/>
  <c r="Q90" i="11"/>
  <c r="Q106" i="11"/>
  <c r="Q122" i="11"/>
  <c r="Q138" i="11"/>
  <c r="L79" i="49" s="1"/>
  <c r="Q154" i="11"/>
  <c r="Q20" i="11"/>
  <c r="L186" i="49" s="1"/>
  <c r="O15" i="13"/>
  <c r="W10" i="59" s="1"/>
  <c r="O9" i="13"/>
  <c r="G60" i="49" l="1"/>
  <c r="G42" i="49"/>
  <c r="L203" i="49"/>
  <c r="G27" i="49"/>
  <c r="L212" i="49"/>
  <c r="G36" i="49"/>
  <c r="L201" i="49"/>
  <c r="G25" i="49"/>
  <c r="L213" i="49"/>
  <c r="G37" i="49"/>
  <c r="G59" i="49"/>
  <c r="G41" i="49"/>
  <c r="L58" i="49"/>
  <c r="L57" i="49"/>
  <c r="G64" i="49"/>
  <c r="G153" i="49"/>
  <c r="G156" i="49"/>
  <c r="G171" i="49"/>
  <c r="G116" i="49"/>
  <c r="G190" i="49"/>
  <c r="G127" i="49"/>
  <c r="G163" i="49"/>
  <c r="G168" i="49"/>
  <c r="G181" i="49"/>
  <c r="G129" i="49"/>
  <c r="G130" i="49"/>
  <c r="G149" i="49"/>
  <c r="G144" i="49"/>
  <c r="G188" i="49"/>
  <c r="G191" i="49"/>
  <c r="G133" i="49"/>
  <c r="G114" i="49"/>
  <c r="G143" i="49"/>
  <c r="G138" i="49"/>
  <c r="G176" i="49"/>
  <c r="G185" i="49"/>
  <c r="G170" i="49"/>
  <c r="G123" i="49"/>
  <c r="G161" i="49"/>
  <c r="G164" i="49"/>
  <c r="G179" i="49"/>
  <c r="G124" i="49"/>
  <c r="G198" i="49"/>
  <c r="G139" i="49"/>
  <c r="G142" i="49"/>
  <c r="G184" i="49"/>
  <c r="G189" i="49"/>
  <c r="G178" i="49"/>
  <c r="G119" i="49"/>
  <c r="G157" i="49"/>
  <c r="G152" i="49"/>
  <c r="G167" i="49"/>
  <c r="G113" i="49"/>
  <c r="G166" i="49"/>
  <c r="G134" i="49"/>
  <c r="G151" i="49"/>
  <c r="G146" i="49"/>
  <c r="G192" i="49"/>
  <c r="G193" i="49"/>
  <c r="G186" i="49"/>
  <c r="G137" i="49"/>
  <c r="G140" i="49"/>
  <c r="G180" i="49"/>
  <c r="G187" i="49"/>
  <c r="G125" i="49"/>
  <c r="G117" i="49"/>
  <c r="G147" i="49"/>
  <c r="G150" i="49"/>
  <c r="G200" i="49"/>
  <c r="G128" i="49"/>
  <c r="G194" i="49"/>
  <c r="G131" i="49"/>
  <c r="G165" i="49"/>
  <c r="G160" i="49"/>
  <c r="G175" i="49"/>
  <c r="G132" i="49"/>
  <c r="G182" i="49"/>
  <c r="G121" i="49"/>
  <c r="G159" i="49"/>
  <c r="G154" i="49"/>
  <c r="G169" i="49"/>
  <c r="G115" i="49"/>
  <c r="G201" i="49"/>
  <c r="G145" i="49"/>
  <c r="G148" i="49"/>
  <c r="G196" i="49"/>
  <c r="G195" i="49"/>
  <c r="G174" i="49"/>
  <c r="G126" i="49"/>
  <c r="G155" i="49"/>
  <c r="G158" i="49"/>
  <c r="G173" i="49"/>
  <c r="G118" i="49"/>
  <c r="G112" i="49"/>
  <c r="G141" i="49"/>
  <c r="G136" i="49"/>
  <c r="G172" i="49"/>
  <c r="G183" i="49"/>
  <c r="G120" i="49"/>
  <c r="G197" i="49"/>
  <c r="G135" i="49"/>
  <c r="G199" i="49"/>
  <c r="G162" i="49"/>
  <c r="G177" i="49"/>
  <c r="G122" i="49"/>
  <c r="G66" i="49"/>
  <c r="G65" i="49"/>
  <c r="L66" i="49"/>
  <c r="L70" i="49"/>
  <c r="L65" i="49"/>
  <c r="L69" i="49"/>
  <c r="L64" i="49"/>
  <c r="L68" i="49"/>
  <c r="L59" i="49"/>
  <c r="L60" i="49"/>
  <c r="G63" i="49"/>
  <c r="L63" i="49"/>
  <c r="L61" i="49"/>
  <c r="L62" i="49"/>
  <c r="S12" i="40"/>
  <c r="W12" i="59"/>
  <c r="X4" i="39"/>
  <c r="W4" i="59"/>
  <c r="X3" i="37"/>
  <c r="W3" i="59"/>
  <c r="X8" i="39"/>
  <c r="W8" i="59"/>
  <c r="X13" i="37"/>
  <c r="W13" i="59"/>
  <c r="X6" i="39"/>
  <c r="W6" i="59"/>
  <c r="G111" i="49"/>
  <c r="E63" i="50"/>
  <c r="G79" i="49"/>
  <c r="C51" i="50"/>
  <c r="L37" i="49"/>
  <c r="A39" i="50"/>
  <c r="G109" i="49"/>
  <c r="C63" i="50"/>
  <c r="L35" i="49"/>
  <c r="I35" i="50"/>
  <c r="G92" i="49"/>
  <c r="F55" i="50"/>
  <c r="L20" i="49"/>
  <c r="D31" i="50"/>
  <c r="G9" i="49"/>
  <c r="C7" i="50"/>
  <c r="G32" i="49"/>
  <c r="F15" i="50"/>
  <c r="G29" i="49"/>
  <c r="C15" i="50"/>
  <c r="G45" i="49"/>
  <c r="I19" i="50"/>
  <c r="L8" i="49"/>
  <c r="B27" i="50"/>
  <c r="L7" i="49"/>
  <c r="A27" i="50"/>
  <c r="G33" i="49"/>
  <c r="G15" i="50"/>
  <c r="L16" i="49"/>
  <c r="J27" i="50"/>
  <c r="G8" i="49"/>
  <c r="B7" i="50"/>
  <c r="G19" i="49"/>
  <c r="C11" i="50"/>
  <c r="G31" i="49"/>
  <c r="E15" i="50"/>
  <c r="G103" i="49"/>
  <c r="G59" i="50"/>
  <c r="G71" i="49"/>
  <c r="E47" i="50"/>
  <c r="L29" i="49"/>
  <c r="C35" i="50"/>
  <c r="L51" i="49"/>
  <c r="E43" i="50"/>
  <c r="G100" i="49"/>
  <c r="D59" i="50"/>
  <c r="L36" i="49"/>
  <c r="J35" i="50"/>
  <c r="G44" i="49"/>
  <c r="H19" i="50"/>
  <c r="L14" i="49"/>
  <c r="H27" i="50"/>
  <c r="G24" i="49"/>
  <c r="H11" i="50"/>
  <c r="L12" i="49"/>
  <c r="F27" i="50"/>
  <c r="G28" i="49"/>
  <c r="B15" i="50"/>
  <c r="G30" i="49"/>
  <c r="D15" i="50"/>
  <c r="G48" i="49"/>
  <c r="B23" i="50"/>
  <c r="L15" i="49"/>
  <c r="I27" i="50"/>
  <c r="L13" i="49"/>
  <c r="G27" i="50"/>
  <c r="G54" i="49"/>
  <c r="H23" i="50"/>
  <c r="G99" i="49"/>
  <c r="C59" i="50"/>
  <c r="G83" i="49"/>
  <c r="G51" i="50"/>
  <c r="G67" i="49"/>
  <c r="A47" i="50"/>
  <c r="L41" i="49"/>
  <c r="E39" i="50"/>
  <c r="L25" i="49"/>
  <c r="I31" i="50"/>
  <c r="G101" i="49"/>
  <c r="E59" i="50"/>
  <c r="G69" i="49"/>
  <c r="C47" i="50"/>
  <c r="L27" i="49"/>
  <c r="A35" i="50"/>
  <c r="G104" i="49"/>
  <c r="H59" i="50"/>
  <c r="G86" i="49"/>
  <c r="J51" i="50"/>
  <c r="L44" i="49"/>
  <c r="H39" i="50"/>
  <c r="G105" i="49"/>
  <c r="I59" i="50"/>
  <c r="G89" i="49"/>
  <c r="C55" i="50"/>
  <c r="G73" i="49"/>
  <c r="G47" i="50"/>
  <c r="L47" i="49"/>
  <c r="A43" i="50"/>
  <c r="L31" i="49"/>
  <c r="E35" i="50"/>
  <c r="G15" i="49"/>
  <c r="I7" i="50"/>
  <c r="G106" i="49"/>
  <c r="J59" i="50"/>
  <c r="G98" i="49"/>
  <c r="B59" i="50"/>
  <c r="G90" i="49"/>
  <c r="D55" i="50"/>
  <c r="G74" i="49"/>
  <c r="H47" i="50"/>
  <c r="L48" i="49"/>
  <c r="B43" i="50"/>
  <c r="L32" i="49"/>
  <c r="F35" i="50"/>
  <c r="G88" i="49"/>
  <c r="B55" i="50"/>
  <c r="G80" i="49"/>
  <c r="D51" i="50"/>
  <c r="G72" i="49"/>
  <c r="F47" i="50"/>
  <c r="L54" i="49"/>
  <c r="H43" i="50"/>
  <c r="L46" i="49"/>
  <c r="J39" i="50"/>
  <c r="L38" i="49"/>
  <c r="B39" i="50"/>
  <c r="L30" i="49"/>
  <c r="D35" i="50"/>
  <c r="L22" i="49"/>
  <c r="F31" i="50"/>
  <c r="G17" i="49"/>
  <c r="A11" i="50"/>
  <c r="G95" i="49"/>
  <c r="I55" i="50"/>
  <c r="L53" i="49"/>
  <c r="G43" i="50"/>
  <c r="L21" i="49"/>
  <c r="E31" i="50"/>
  <c r="G77" i="49"/>
  <c r="A51" i="50"/>
  <c r="G108" i="49"/>
  <c r="B63" i="50"/>
  <c r="L52" i="49"/>
  <c r="F43" i="50"/>
  <c r="G39" i="49"/>
  <c r="C19" i="50"/>
  <c r="G56" i="49"/>
  <c r="J23" i="50"/>
  <c r="L10" i="49"/>
  <c r="D27" i="50"/>
  <c r="L9" i="49"/>
  <c r="C27" i="50"/>
  <c r="G22" i="49"/>
  <c r="F11" i="50"/>
  <c r="G11" i="49"/>
  <c r="E7" i="50"/>
  <c r="G12" i="49"/>
  <c r="F7" i="50"/>
  <c r="G20" i="49"/>
  <c r="D11" i="50"/>
  <c r="G49" i="49"/>
  <c r="C23" i="50"/>
  <c r="G34" i="49"/>
  <c r="H15" i="50"/>
  <c r="L11" i="49"/>
  <c r="E27" i="50"/>
  <c r="G23" i="49"/>
  <c r="G11" i="50"/>
  <c r="G87" i="49"/>
  <c r="A55" i="50"/>
  <c r="L45" i="49"/>
  <c r="I39" i="50"/>
  <c r="G93" i="49"/>
  <c r="G55" i="50"/>
  <c r="L19" i="49"/>
  <c r="C31" i="50"/>
  <c r="G78" i="49"/>
  <c r="B51" i="50"/>
  <c r="G43" i="49"/>
  <c r="G19" i="50"/>
  <c r="G53" i="49"/>
  <c r="G23" i="50"/>
  <c r="G40" i="49"/>
  <c r="D19" i="50"/>
  <c r="G21" i="49"/>
  <c r="E11" i="50"/>
  <c r="G50" i="49"/>
  <c r="D23" i="50"/>
  <c r="L18" i="49"/>
  <c r="B31" i="50"/>
  <c r="L17" i="49"/>
  <c r="A31" i="50"/>
  <c r="G38" i="49"/>
  <c r="B19" i="50"/>
  <c r="G26" i="49"/>
  <c r="J11" i="50"/>
  <c r="G35" i="49"/>
  <c r="I15" i="50"/>
  <c r="G107" i="49"/>
  <c r="A63" i="50"/>
  <c r="G91" i="49"/>
  <c r="E55" i="50"/>
  <c r="G75" i="49"/>
  <c r="I47" i="50"/>
  <c r="L49" i="49"/>
  <c r="C43" i="50"/>
  <c r="L33" i="49"/>
  <c r="G35" i="50"/>
  <c r="G85" i="49"/>
  <c r="I51" i="50"/>
  <c r="L43" i="49"/>
  <c r="G39" i="50"/>
  <c r="G96" i="49"/>
  <c r="J55" i="50"/>
  <c r="G70" i="49"/>
  <c r="D47" i="50"/>
  <c r="L28" i="49"/>
  <c r="B35" i="50"/>
  <c r="G97" i="49"/>
  <c r="A59" i="50"/>
  <c r="G81" i="49"/>
  <c r="E51" i="50"/>
  <c r="L55" i="49"/>
  <c r="I43" i="50"/>
  <c r="L39" i="49"/>
  <c r="C39" i="50"/>
  <c r="L23" i="49"/>
  <c r="G31" i="50"/>
  <c r="G110" i="49"/>
  <c r="D63" i="50"/>
  <c r="G102" i="49"/>
  <c r="F59" i="50"/>
  <c r="G94" i="49"/>
  <c r="H55" i="50"/>
  <c r="G82" i="49"/>
  <c r="F51" i="50"/>
  <c r="L56" i="49"/>
  <c r="J43" i="50"/>
  <c r="L40" i="49"/>
  <c r="D39" i="50"/>
  <c r="L24" i="49"/>
  <c r="H31" i="50"/>
  <c r="G84" i="49"/>
  <c r="H51" i="50"/>
  <c r="G76" i="49"/>
  <c r="J47" i="50"/>
  <c r="G68" i="49"/>
  <c r="B47" i="50"/>
  <c r="L50" i="49"/>
  <c r="D43" i="50"/>
  <c r="L42" i="49"/>
  <c r="F39" i="50"/>
  <c r="L34" i="49"/>
  <c r="H35" i="50"/>
  <c r="L26" i="49"/>
  <c r="J31" i="50"/>
  <c r="G16" i="49"/>
  <c r="J7" i="50"/>
  <c r="G14" i="49"/>
  <c r="H7" i="50"/>
  <c r="F118" i="50"/>
  <c r="F119" i="50" s="1"/>
  <c r="G117" i="50"/>
  <c r="G116" i="50"/>
  <c r="W116" i="50"/>
  <c r="W10" i="56"/>
  <c r="G13" i="18"/>
  <c r="X10" i="39"/>
  <c r="S10" i="40"/>
  <c r="X3" i="39"/>
  <c r="S4" i="40"/>
  <c r="X4" i="37"/>
  <c r="W4" i="56"/>
  <c r="G7" i="18"/>
  <c r="X10" i="37"/>
  <c r="S3" i="40"/>
  <c r="W3" i="56"/>
  <c r="G6" i="18"/>
  <c r="S5" i="40"/>
  <c r="G8" i="18"/>
  <c r="W5" i="56"/>
  <c r="S11" i="40"/>
  <c r="G14" i="18"/>
  <c r="W11" i="56"/>
  <c r="W9" i="56"/>
  <c r="S9" i="40"/>
  <c r="G12" i="18"/>
  <c r="X9" i="37"/>
  <c r="X11" i="37"/>
  <c r="X5" i="39"/>
  <c r="G11" i="18"/>
  <c r="W8" i="56"/>
  <c r="S8" i="40"/>
  <c r="X11" i="39"/>
  <c r="S13" i="40"/>
  <c r="X13" i="39"/>
  <c r="G16" i="18"/>
  <c r="W13" i="56"/>
  <c r="X9" i="39"/>
  <c r="S6" i="40"/>
  <c r="W6" i="56"/>
  <c r="X6" i="37"/>
  <c r="G9" i="18"/>
  <c r="X5" i="37"/>
  <c r="X8" i="37"/>
  <c r="G15" i="18"/>
  <c r="W12" i="56"/>
  <c r="X12" i="39"/>
  <c r="X12" i="37"/>
  <c r="G118" i="50" l="1"/>
  <c r="G119" i="50" s="1"/>
  <c r="H116" i="50"/>
  <c r="X116" i="50"/>
  <c r="H117" i="50"/>
  <c r="AE4" i="37"/>
  <c r="AE3" i="37"/>
  <c r="AE8" i="39"/>
  <c r="AE12" i="39"/>
  <c r="AE12" i="37"/>
  <c r="AE5" i="37"/>
  <c r="AE11" i="39"/>
  <c r="AE5" i="39"/>
  <c r="AE8" i="37"/>
  <c r="AE9" i="39"/>
  <c r="AE11" i="37"/>
  <c r="AE10" i="37"/>
  <c r="AE71" i="37"/>
  <c r="AE79" i="37"/>
  <c r="AE116" i="37"/>
  <c r="AE113" i="37"/>
  <c r="AE142" i="37"/>
  <c r="AE19" i="37"/>
  <c r="AE41" i="37"/>
  <c r="AE156" i="37"/>
  <c r="AE139" i="37"/>
  <c r="AE64" i="37"/>
  <c r="AE63" i="37"/>
  <c r="AE35" i="37"/>
  <c r="AE43" i="37"/>
  <c r="AE96" i="37"/>
  <c r="AE94" i="37"/>
  <c r="AE18" i="37"/>
  <c r="AE26" i="37"/>
  <c r="AE47" i="37"/>
  <c r="AE93" i="37"/>
  <c r="AE108" i="37"/>
  <c r="AE199" i="37"/>
  <c r="AE80" i="37"/>
  <c r="AE140" i="37"/>
  <c r="AE72" i="37"/>
  <c r="AE84" i="37"/>
  <c r="AE177" i="37"/>
  <c r="AE109" i="37"/>
  <c r="AE42" i="37"/>
  <c r="AE170" i="37"/>
  <c r="AE68" i="37"/>
  <c r="AE178" i="37"/>
  <c r="AE54" i="37"/>
  <c r="AE202" i="37"/>
  <c r="AE137" i="37"/>
  <c r="AE101" i="37"/>
  <c r="AE135" i="37"/>
  <c r="AE103" i="37"/>
  <c r="AE198" i="37"/>
  <c r="AE175" i="37"/>
  <c r="AE123" i="37"/>
  <c r="AE106" i="37"/>
  <c r="AE155" i="37"/>
  <c r="AE100" i="37"/>
  <c r="AE14" i="37"/>
  <c r="AE75" i="37"/>
  <c r="AE191" i="37"/>
  <c r="AE28" i="37"/>
  <c r="AE180" i="37"/>
  <c r="AE83" i="37"/>
  <c r="AE166" i="37"/>
  <c r="AE99" i="37"/>
  <c r="AE36" i="37"/>
  <c r="AE161" i="37"/>
  <c r="AE105" i="37"/>
  <c r="AE188" i="37"/>
  <c r="AE126" i="37"/>
  <c r="AE160" i="37"/>
  <c r="AE55" i="37"/>
  <c r="AE167" i="37"/>
  <c r="AE38" i="37"/>
  <c r="AE40" i="37"/>
  <c r="AE152" i="37"/>
  <c r="AE58" i="37"/>
  <c r="AE85" i="37"/>
  <c r="AE98" i="37"/>
  <c r="AE159" i="37"/>
  <c r="AE119" i="37"/>
  <c r="AE76" i="37"/>
  <c r="AE20" i="37"/>
  <c r="AE39" i="37"/>
  <c r="AE24" i="37"/>
  <c r="AE194" i="37"/>
  <c r="AE176" i="37"/>
  <c r="AE117" i="37"/>
  <c r="AE23" i="37"/>
  <c r="AE115" i="37"/>
  <c r="AE114" i="37"/>
  <c r="AE150" i="37"/>
  <c r="AE162" i="37"/>
  <c r="AE165" i="37"/>
  <c r="AE50" i="37"/>
  <c r="AE125" i="37"/>
  <c r="AE146" i="37"/>
  <c r="AE143" i="37"/>
  <c r="AE201" i="37"/>
  <c r="AE97" i="37"/>
  <c r="AE130" i="37"/>
  <c r="AE129" i="37"/>
  <c r="AE181" i="37"/>
  <c r="AE78" i="37"/>
  <c r="AE91" i="37"/>
  <c r="AE171" i="37"/>
  <c r="AE16" i="37"/>
  <c r="AE25" i="37"/>
  <c r="AE74" i="37"/>
  <c r="AE6" i="37"/>
  <c r="AE13" i="39"/>
  <c r="AE9" i="37"/>
  <c r="AE13" i="37"/>
  <c r="AE6" i="39"/>
  <c r="AE146" i="39"/>
  <c r="AE77" i="39"/>
  <c r="AE145" i="39"/>
  <c r="AE22" i="39"/>
  <c r="AE97" i="39"/>
  <c r="AE49" i="39"/>
  <c r="AE65" i="39"/>
  <c r="AE200" i="39"/>
  <c r="AE7" i="39"/>
  <c r="AE120" i="39"/>
  <c r="AE67" i="39"/>
  <c r="AE42" i="39"/>
  <c r="AE87" i="39"/>
  <c r="AE73" i="39"/>
  <c r="AE25" i="39"/>
  <c r="AE157" i="39"/>
  <c r="AE185" i="39"/>
  <c r="AE96" i="39"/>
  <c r="AE40" i="39"/>
  <c r="AE122" i="39"/>
  <c r="AE165" i="39"/>
  <c r="AE160" i="39"/>
  <c r="AE47" i="39"/>
  <c r="AE88" i="39"/>
  <c r="AE27" i="39"/>
  <c r="AE14" i="39"/>
  <c r="AE202" i="39"/>
  <c r="AE70" i="39"/>
  <c r="AE133" i="39"/>
  <c r="AE197" i="39"/>
  <c r="AE15" i="39"/>
  <c r="AE113" i="39"/>
  <c r="AE182" i="39"/>
  <c r="AE147" i="39"/>
  <c r="AE143" i="39"/>
  <c r="AE148" i="39"/>
  <c r="AE196" i="39"/>
  <c r="AE19" i="39"/>
  <c r="AE161" i="39"/>
  <c r="AE189" i="39"/>
  <c r="AE52" i="39"/>
  <c r="AE106" i="39"/>
  <c r="AE35" i="39"/>
  <c r="AE175" i="39"/>
  <c r="AE68" i="39"/>
  <c r="AE151" i="39"/>
  <c r="AE166" i="39"/>
  <c r="AE156" i="39"/>
  <c r="AE130" i="39"/>
  <c r="AE48" i="39"/>
  <c r="AE100" i="39"/>
  <c r="AE31" i="39"/>
  <c r="AE79" i="39"/>
  <c r="AE57" i="39"/>
  <c r="AE17" i="39"/>
  <c r="AE135" i="39"/>
  <c r="AE46" i="39"/>
  <c r="AE54" i="39"/>
  <c r="AE59" i="39"/>
  <c r="AE21" i="39"/>
  <c r="AE150" i="39"/>
  <c r="AE153" i="39"/>
  <c r="AE119" i="39"/>
  <c r="AE110" i="39"/>
  <c r="AE58" i="39"/>
  <c r="AE140" i="39"/>
  <c r="AE95" i="39"/>
  <c r="AE137" i="39"/>
  <c r="AE107" i="39"/>
  <c r="AE85" i="39"/>
  <c r="AE173" i="39"/>
  <c r="AE172" i="39"/>
  <c r="AE186" i="39"/>
  <c r="AE164" i="39"/>
  <c r="AE92" i="39"/>
  <c r="AE43" i="39"/>
  <c r="AE71" i="39"/>
  <c r="AE30" i="39"/>
  <c r="AE82" i="39"/>
  <c r="AE188" i="39"/>
  <c r="AE134" i="39"/>
  <c r="AE124" i="39"/>
  <c r="AE20" i="39"/>
  <c r="AE80" i="39"/>
  <c r="AE187" i="39"/>
  <c r="AE180" i="39"/>
  <c r="AE178" i="39"/>
  <c r="AE102" i="39"/>
  <c r="AE191" i="39"/>
  <c r="AE170" i="39"/>
  <c r="AE114" i="39"/>
  <c r="AE44" i="39"/>
  <c r="AE193" i="39"/>
  <c r="AE179" i="39"/>
  <c r="AE51" i="39"/>
  <c r="AE190" i="39"/>
  <c r="AE127" i="39"/>
  <c r="AE83" i="39"/>
  <c r="AE53" i="39"/>
  <c r="AE128" i="39"/>
  <c r="AE171" i="39"/>
  <c r="AE50" i="39"/>
  <c r="AE62" i="39"/>
  <c r="AE90" i="39"/>
  <c r="AE74" i="39"/>
  <c r="AE69" i="39"/>
  <c r="AE34" i="39"/>
  <c r="AE29" i="39"/>
  <c r="AE61" i="39"/>
  <c r="AE149" i="39"/>
  <c r="AE72" i="39"/>
  <c r="AE139" i="39"/>
  <c r="AE131" i="39"/>
  <c r="AE174" i="39"/>
  <c r="AE126" i="39"/>
  <c r="AE36" i="39"/>
  <c r="AE132" i="39"/>
  <c r="AE23" i="39"/>
  <c r="AE141" i="39"/>
  <c r="AE37" i="39"/>
  <c r="AE41" i="39"/>
  <c r="AE81" i="39"/>
  <c r="AE183" i="39"/>
  <c r="AE159" i="39"/>
  <c r="AE101" i="39"/>
  <c r="AE78" i="39"/>
  <c r="AE56" i="39"/>
  <c r="AE121" i="39"/>
  <c r="AE60" i="39"/>
  <c r="AE55" i="39"/>
  <c r="AE163" i="39"/>
  <c r="AE45" i="39"/>
  <c r="AE108" i="39"/>
  <c r="AE184" i="39"/>
  <c r="AE99" i="39"/>
  <c r="AE105" i="39"/>
  <c r="AE109" i="39"/>
  <c r="AE103" i="39"/>
  <c r="AE18" i="39"/>
  <c r="AE32" i="39"/>
  <c r="AE199" i="39"/>
  <c r="AE158" i="39"/>
  <c r="AE201" i="39"/>
  <c r="AE138" i="39"/>
  <c r="AE167" i="39"/>
  <c r="AE93" i="39"/>
  <c r="AE169" i="39"/>
  <c r="AE16" i="39"/>
  <c r="AE24" i="39"/>
  <c r="AE144" i="39"/>
  <c r="AE75" i="39"/>
  <c r="AE177" i="39"/>
  <c r="AE66" i="39"/>
  <c r="AE38" i="39"/>
  <c r="AE198" i="39"/>
  <c r="AE125" i="39"/>
  <c r="AE154" i="39"/>
  <c r="AE181" i="39"/>
  <c r="AE115" i="39"/>
  <c r="AE33" i="39"/>
  <c r="AE142" i="39"/>
  <c r="AE91" i="39"/>
  <c r="AE94" i="39"/>
  <c r="AE136" i="39"/>
  <c r="AE116" i="39"/>
  <c r="AE76" i="39"/>
  <c r="AE111" i="39"/>
  <c r="AE89" i="39"/>
  <c r="AE168" i="39"/>
  <c r="AE63" i="39"/>
  <c r="AE64" i="39"/>
  <c r="AE112" i="39"/>
  <c r="AE84" i="39"/>
  <c r="AE195" i="39"/>
  <c r="AE98" i="39"/>
  <c r="AE86" i="39"/>
  <c r="AE152" i="39"/>
  <c r="AE192" i="39"/>
  <c r="AE39" i="39"/>
  <c r="AE26" i="39"/>
  <c r="AE129" i="39"/>
  <c r="AE162" i="39"/>
  <c r="AE155" i="39"/>
  <c r="AE176" i="39"/>
  <c r="AE117" i="39"/>
  <c r="AE118" i="39"/>
  <c r="AE28" i="39"/>
  <c r="AE194" i="39"/>
  <c r="AE104" i="39"/>
  <c r="AE123" i="39"/>
  <c r="AE3" i="39"/>
  <c r="AE10" i="39"/>
  <c r="AE179" i="37"/>
  <c r="AE173" i="37"/>
  <c r="AE127" i="37"/>
  <c r="AE60" i="37"/>
  <c r="AE141" i="37"/>
  <c r="AE95" i="37"/>
  <c r="AE89" i="37"/>
  <c r="AE144" i="37"/>
  <c r="AE32" i="37"/>
  <c r="AE200" i="37"/>
  <c r="AE153" i="37"/>
  <c r="AE151" i="37"/>
  <c r="AE7" i="37"/>
  <c r="AE107" i="37"/>
  <c r="AE134" i="37"/>
  <c r="AE104" i="37"/>
  <c r="AE53" i="37"/>
  <c r="AE112" i="37"/>
  <c r="AE192" i="37"/>
  <c r="AE56" i="37"/>
  <c r="AE121" i="37"/>
  <c r="AE197" i="37"/>
  <c r="AE131" i="37"/>
  <c r="AE185" i="37"/>
  <c r="AE124" i="37"/>
  <c r="AE77" i="37"/>
  <c r="AE132" i="37"/>
  <c r="AE30" i="37"/>
  <c r="AE37" i="37"/>
  <c r="AE195" i="37"/>
  <c r="AE67" i="37"/>
  <c r="AE29" i="37"/>
  <c r="AE45" i="37"/>
  <c r="AE169" i="37"/>
  <c r="AE21" i="37"/>
  <c r="AE31" i="37"/>
  <c r="AE70" i="37"/>
  <c r="AE49" i="37"/>
  <c r="AE86" i="37"/>
  <c r="AE158" i="37"/>
  <c r="AE149" i="37"/>
  <c r="AE66" i="37"/>
  <c r="AE154" i="37"/>
  <c r="AE147" i="37"/>
  <c r="AE88" i="37"/>
  <c r="AE190" i="37"/>
  <c r="AE111" i="37"/>
  <c r="AE145" i="37"/>
  <c r="AE172" i="37"/>
  <c r="AE163" i="37"/>
  <c r="AE27" i="37"/>
  <c r="AE87" i="37"/>
  <c r="AE193" i="37"/>
  <c r="AE164" i="37"/>
  <c r="AE57" i="37"/>
  <c r="AE174" i="37"/>
  <c r="AE52" i="37"/>
  <c r="AE110" i="37"/>
  <c r="AE133" i="37"/>
  <c r="AE62" i="37"/>
  <c r="AE82" i="37"/>
  <c r="AE187" i="37"/>
  <c r="AE51" i="37"/>
  <c r="AE136" i="37"/>
  <c r="AE34" i="37"/>
  <c r="AE73" i="37"/>
  <c r="AE69" i="37"/>
  <c r="AE81" i="37"/>
  <c r="AE48" i="37"/>
  <c r="AE46" i="37"/>
  <c r="AE148" i="37"/>
  <c r="AE33" i="37"/>
  <c r="AE157" i="37"/>
  <c r="AE128" i="37"/>
  <c r="AE44" i="37"/>
  <c r="AE102" i="37"/>
  <c r="AE183" i="37"/>
  <c r="AE61" i="37"/>
  <c r="AE184" i="37"/>
  <c r="AE186" i="37"/>
  <c r="AE168" i="37"/>
  <c r="AE122" i="37"/>
  <c r="AE90" i="37"/>
  <c r="AE118" i="37"/>
  <c r="AE189" i="37"/>
  <c r="AE92" i="37"/>
  <c r="AE59" i="37"/>
  <c r="AE196" i="37"/>
  <c r="AE17" i="37"/>
  <c r="AE65" i="37"/>
  <c r="AE138" i="37"/>
  <c r="AE15" i="37"/>
  <c r="AE182" i="37"/>
  <c r="AE22" i="37"/>
  <c r="AE120" i="37"/>
  <c r="AE4" i="39"/>
  <c r="I116" i="50" l="1"/>
  <c r="Y116" i="50"/>
  <c r="I117" i="50"/>
  <c r="H118" i="50"/>
  <c r="H119" i="50" s="1"/>
  <c r="AF61" i="37"/>
  <c r="AF51" i="37"/>
  <c r="AF96" i="37"/>
  <c r="AF29" i="37"/>
  <c r="AF20" i="37"/>
  <c r="AF17" i="37"/>
  <c r="AF95" i="37"/>
  <c r="AF16" i="37"/>
  <c r="AF13" i="37"/>
  <c r="AF93" i="37"/>
  <c r="AF79" i="37"/>
  <c r="AF70" i="37"/>
  <c r="AF48" i="37"/>
  <c r="AF12" i="37"/>
  <c r="AF42" i="37"/>
  <c r="AF5" i="37"/>
  <c r="AF59" i="37"/>
  <c r="AF89" i="37"/>
  <c r="AF37" i="37"/>
  <c r="AF84" i="37"/>
  <c r="AF28" i="37"/>
  <c r="AF62" i="37"/>
  <c r="AF6" i="37"/>
  <c r="AF40" i="37"/>
  <c r="AF100" i="37"/>
  <c r="AF57" i="37"/>
  <c r="AF66" i="37"/>
  <c r="AF44" i="37"/>
  <c r="AF10" i="37"/>
  <c r="AF39" i="37"/>
  <c r="AF30" i="37"/>
  <c r="AF8" i="37"/>
  <c r="AF35" i="37"/>
  <c r="AF26" i="37"/>
  <c r="AF4" i="37"/>
  <c r="AF98" i="37"/>
  <c r="AF87" i="37"/>
  <c r="AF80" i="37"/>
  <c r="AF24" i="37"/>
  <c r="AF58" i="37"/>
  <c r="AF3" i="37"/>
  <c r="AF36" i="37"/>
  <c r="AF99" i="37"/>
  <c r="AF53" i="37"/>
  <c r="AF86" i="37"/>
  <c r="AF31" i="37"/>
  <c r="AF78" i="37"/>
  <c r="AF22" i="37"/>
  <c r="AF56" i="37"/>
  <c r="AF19" i="37"/>
  <c r="AF88" i="39"/>
  <c r="AF35" i="39"/>
  <c r="AF21" i="39"/>
  <c r="AF83" i="39"/>
  <c r="AF13" i="39"/>
  <c r="AF34" i="39"/>
  <c r="AF73" i="39"/>
  <c r="AF97" i="39"/>
  <c r="AF85" i="39"/>
  <c r="AF46" i="39"/>
  <c r="AF44" i="39"/>
  <c r="AF71" i="39"/>
  <c r="AF12" i="39"/>
  <c r="AF45" i="39"/>
  <c r="AF42" i="39"/>
  <c r="AF17" i="39"/>
  <c r="AF66" i="39"/>
  <c r="AF49" i="39"/>
  <c r="AF62" i="39"/>
  <c r="AF80" i="39"/>
  <c r="AF8" i="39"/>
  <c r="AF56" i="39"/>
  <c r="AF3" i="39"/>
  <c r="AF41" i="39"/>
  <c r="AF32" i="39"/>
  <c r="AF58" i="39"/>
  <c r="AF10" i="39"/>
  <c r="AF98" i="39"/>
  <c r="AF37" i="39"/>
  <c r="AF14" i="39"/>
  <c r="AF6" i="39"/>
  <c r="AF81" i="39"/>
  <c r="AF40" i="39"/>
  <c r="AF25" i="39"/>
  <c r="AF20" i="39"/>
  <c r="AF100" i="39"/>
  <c r="AF67" i="39"/>
  <c r="AF15" i="39"/>
  <c r="AF53" i="39"/>
  <c r="AF96" i="39"/>
  <c r="AF59" i="39"/>
  <c r="AF60" i="39"/>
  <c r="AF69" i="39"/>
  <c r="AF90" i="39"/>
  <c r="AF18" i="39"/>
  <c r="AF31" i="39"/>
  <c r="AF76" i="39"/>
  <c r="AF39" i="39"/>
  <c r="AF16" i="39"/>
  <c r="AF26" i="39"/>
  <c r="AF22" i="39"/>
  <c r="AF4" i="39"/>
  <c r="AF87" i="39"/>
  <c r="AF51" i="39"/>
  <c r="AF70" i="39"/>
  <c r="AF78" i="39"/>
  <c r="AF93" i="39"/>
  <c r="AF19" i="39"/>
  <c r="AF75" i="39"/>
  <c r="AF52" i="39"/>
  <c r="AF47" i="39"/>
  <c r="AF77" i="39"/>
  <c r="AF23" i="39"/>
  <c r="AF82" i="39"/>
  <c r="AF99" i="39"/>
  <c r="AF36" i="39"/>
  <c r="AF92" i="39"/>
  <c r="AF30" i="39"/>
  <c r="AF5" i="39"/>
  <c r="AF55" i="39"/>
  <c r="AF28" i="39"/>
  <c r="AF9" i="39"/>
  <c r="AF54" i="39"/>
  <c r="AF27" i="39"/>
  <c r="AF79" i="39"/>
  <c r="AF48" i="39"/>
  <c r="AF89" i="39"/>
  <c r="AF65" i="39"/>
  <c r="AF86" i="39"/>
  <c r="AF7" i="39"/>
  <c r="AF72" i="39"/>
  <c r="AF33" i="39"/>
  <c r="AF95" i="39"/>
  <c r="AF50" i="39"/>
  <c r="AF94" i="39"/>
  <c r="AF11" i="39"/>
  <c r="AF64" i="39"/>
  <c r="AF68" i="39"/>
  <c r="AF29" i="39"/>
  <c r="AF63" i="39"/>
  <c r="AF57" i="39"/>
  <c r="AF38" i="39"/>
  <c r="AF74" i="39"/>
  <c r="AF24" i="39"/>
  <c r="AF61" i="39"/>
  <c r="AF84" i="39"/>
  <c r="AF91" i="39"/>
  <c r="AF43" i="39"/>
  <c r="AF34" i="37"/>
  <c r="AF85" i="37"/>
  <c r="AF76" i="37"/>
  <c r="AF54" i="37"/>
  <c r="AF71" i="37"/>
  <c r="AF49" i="37"/>
  <c r="AF50" i="37"/>
  <c r="AF67" i="37"/>
  <c r="AF45" i="37"/>
  <c r="AF23" i="37"/>
  <c r="AF14" i="37"/>
  <c r="AF11" i="37"/>
  <c r="AF83" i="37"/>
  <c r="AF27" i="37"/>
  <c r="AF74" i="37"/>
  <c r="AF18" i="37"/>
  <c r="AF52" i="37"/>
  <c r="AF15" i="37"/>
  <c r="AF69" i="37"/>
  <c r="AF94" i="37"/>
  <c r="AF47" i="37"/>
  <c r="AF81" i="37"/>
  <c r="AF25" i="37"/>
  <c r="AF72" i="37"/>
  <c r="AF32" i="37"/>
  <c r="AF63" i="37"/>
  <c r="AF7" i="37"/>
  <c r="AF90" i="37"/>
  <c r="AF73" i="37"/>
  <c r="AF64" i="37"/>
  <c r="AF88" i="37"/>
  <c r="AF82" i="37"/>
  <c r="AF60" i="37"/>
  <c r="AF38" i="37"/>
  <c r="AF55" i="37"/>
  <c r="AF33" i="37"/>
  <c r="AF65" i="37"/>
  <c r="AF92" i="37"/>
  <c r="AF43" i="37"/>
  <c r="AF77" i="37"/>
  <c r="AF21" i="37"/>
  <c r="AF68" i="37"/>
  <c r="AF75" i="37"/>
  <c r="AF46" i="37"/>
  <c r="AF9" i="37"/>
  <c r="AF97" i="37"/>
  <c r="AF91" i="37"/>
  <c r="AF41" i="37"/>
  <c r="I7" i="35"/>
  <c r="K4" i="12"/>
  <c r="I7" i="58"/>
  <c r="Q10" i="11"/>
  <c r="L176" i="49" s="1"/>
  <c r="G7" i="49" l="1"/>
  <c r="A7" i="50"/>
  <c r="J117" i="50"/>
  <c r="P120" i="50"/>
  <c r="J116" i="50"/>
  <c r="I118" i="50"/>
  <c r="I119" i="50" s="1"/>
  <c r="J118" i="50" l="1"/>
  <c r="J119" i="50" s="1"/>
  <c r="A120" i="50"/>
  <c r="A121" i="50"/>
  <c r="Q120" i="50"/>
  <c r="L118" i="50" l="1"/>
  <c r="L119" i="50" s="1"/>
  <c r="A122" i="50"/>
  <c r="A123" i="50" s="1"/>
  <c r="B120" i="50"/>
  <c r="B121" i="50"/>
  <c r="R120" i="50"/>
  <c r="K118" i="50"/>
  <c r="K119" i="50" s="1"/>
  <c r="C121" i="50" l="1"/>
  <c r="S120" i="50"/>
  <c r="C120" i="50"/>
  <c r="C122" i="50" s="1"/>
  <c r="C123" i="50" s="1"/>
  <c r="B122" i="50"/>
  <c r="B123" i="50" s="1"/>
  <c r="D121" i="50" l="1"/>
  <c r="T120" i="50"/>
  <c r="D120" i="50"/>
  <c r="D122" i="50" s="1"/>
  <c r="D123" i="50" s="1"/>
  <c r="E120" i="50" l="1"/>
  <c r="E121" i="50"/>
  <c r="U120" i="50"/>
  <c r="F120" i="50" l="1"/>
  <c r="F121" i="50"/>
  <c r="V120" i="50"/>
  <c r="E122" i="50"/>
  <c r="E123" i="50" s="1"/>
  <c r="G121" i="50" l="1"/>
  <c r="W120" i="50"/>
  <c r="G120" i="50"/>
  <c r="G122" i="50" s="1"/>
  <c r="G123" i="50" s="1"/>
  <c r="F122" i="50"/>
  <c r="F123" i="50" s="1"/>
  <c r="H120" i="50" l="1"/>
  <c r="H121" i="50"/>
  <c r="X120" i="50"/>
  <c r="I120" i="50" l="1"/>
  <c r="I121" i="50"/>
  <c r="Y120" i="50"/>
  <c r="H122" i="50"/>
  <c r="H123" i="50" s="1"/>
  <c r="J121" i="50" l="1"/>
  <c r="P124" i="50"/>
  <c r="J120" i="50"/>
  <c r="I122" i="50"/>
  <c r="I123" i="50" s="1"/>
  <c r="J122" i="50" l="1"/>
  <c r="J123" i="50" s="1"/>
  <c r="A125" i="50"/>
  <c r="Q124" i="50"/>
  <c r="A124" i="50"/>
  <c r="A126" i="50" l="1"/>
  <c r="A127" i="50" s="1"/>
  <c r="B124" i="50"/>
  <c r="B125" i="50"/>
  <c r="R124" i="50"/>
  <c r="C125" i="50" l="1"/>
  <c r="S124" i="50"/>
  <c r="C124" i="50"/>
  <c r="C126" i="50" s="1"/>
  <c r="C127" i="50" s="1"/>
  <c r="B126" i="50"/>
  <c r="B127" i="50" s="1"/>
  <c r="D125" i="50" l="1"/>
  <c r="T124" i="50"/>
  <c r="D124" i="50"/>
  <c r="D126" i="50" l="1"/>
  <c r="D127" i="50" s="1"/>
  <c r="E124" i="50"/>
  <c r="E125" i="50"/>
  <c r="U124" i="50"/>
  <c r="F124" i="50" l="1"/>
  <c r="V124" i="50"/>
  <c r="F125" i="50"/>
  <c r="E126" i="50"/>
  <c r="E127" i="50" s="1"/>
  <c r="G125" i="50" l="1"/>
  <c r="W124" i="50"/>
  <c r="G124" i="50"/>
  <c r="G126" i="50" s="1"/>
  <c r="G127" i="50" s="1"/>
  <c r="F126" i="50"/>
  <c r="F127" i="50" s="1"/>
  <c r="H124" i="50" l="1"/>
  <c r="H125" i="50"/>
  <c r="X124" i="50"/>
  <c r="I124" i="50" l="1"/>
  <c r="I125" i="50"/>
  <c r="Y124" i="50"/>
  <c r="H126" i="50"/>
  <c r="H127" i="50" s="1"/>
  <c r="J125" i="50" l="1"/>
  <c r="P128" i="50"/>
  <c r="J124" i="50"/>
  <c r="I126" i="50"/>
  <c r="I127" i="50" s="1"/>
  <c r="J126" i="50" l="1"/>
  <c r="J127" i="50" s="1"/>
  <c r="A129" i="50"/>
  <c r="A128" i="50"/>
  <c r="Q128" i="50"/>
  <c r="L126" i="50" l="1"/>
  <c r="K126" i="50" s="1"/>
  <c r="K127" i="50" s="1"/>
  <c r="A130" i="50"/>
  <c r="A131" i="50" s="1"/>
  <c r="B129" i="50"/>
  <c r="R128" i="50"/>
  <c r="B128" i="50"/>
  <c r="L127" i="50" l="1"/>
  <c r="B130" i="50"/>
  <c r="B131" i="50" s="1"/>
  <c r="C129" i="50"/>
  <c r="S128" i="50"/>
  <c r="C128" i="50"/>
  <c r="C130" i="50" l="1"/>
  <c r="C131" i="50" s="1"/>
  <c r="D129" i="50"/>
  <c r="T128" i="50"/>
  <c r="D128" i="50"/>
  <c r="D130" i="50" l="1"/>
  <c r="D131" i="50" s="1"/>
  <c r="E129" i="50"/>
  <c r="U128" i="50"/>
  <c r="E128" i="50"/>
  <c r="E130" i="50" l="1"/>
  <c r="E131" i="50" s="1"/>
  <c r="F128" i="50"/>
  <c r="F129" i="50"/>
  <c r="V128" i="50"/>
  <c r="G128" i="50" l="1"/>
  <c r="G129" i="50"/>
  <c r="W128" i="50"/>
  <c r="F130" i="50"/>
  <c r="F131" i="50" s="1"/>
  <c r="H128" i="50" l="1"/>
  <c r="H129" i="50"/>
  <c r="X128" i="50"/>
  <c r="G130" i="50"/>
  <c r="G131" i="50" s="1"/>
  <c r="I128" i="50" l="1"/>
  <c r="I129" i="50"/>
  <c r="Y128" i="50"/>
  <c r="H130" i="50"/>
  <c r="H131" i="50" s="1"/>
  <c r="J128" i="50" l="1"/>
  <c r="J129" i="50"/>
  <c r="P132" i="50"/>
  <c r="I130" i="50"/>
  <c r="I131" i="50" s="1"/>
  <c r="J130" i="50" l="1"/>
  <c r="J131" i="50" s="1"/>
  <c r="A133" i="50"/>
  <c r="A132" i="50"/>
  <c r="Q132" i="50"/>
  <c r="L130" i="50"/>
  <c r="A134" i="50" l="1"/>
  <c r="A135" i="50" s="1"/>
  <c r="K130" i="50"/>
  <c r="K131" i="50" s="1"/>
  <c r="L131" i="50"/>
  <c r="B133" i="50"/>
  <c r="R132" i="50"/>
  <c r="B132" i="50"/>
  <c r="B134" i="50" l="1"/>
  <c r="B135" i="50" s="1"/>
  <c r="C132" i="50"/>
  <c r="C133" i="50"/>
  <c r="S132" i="50"/>
  <c r="D132" i="50" l="1"/>
  <c r="D133" i="50"/>
  <c r="T132" i="50"/>
  <c r="C134" i="50"/>
  <c r="C135" i="50" s="1"/>
  <c r="E133" i="50" l="1"/>
  <c r="U132" i="50"/>
  <c r="E132" i="50"/>
  <c r="E134" i="50" s="1"/>
  <c r="E135" i="50" s="1"/>
  <c r="D134" i="50"/>
  <c r="D135" i="50" s="1"/>
  <c r="F132" i="50" l="1"/>
  <c r="F133" i="50"/>
  <c r="V132" i="50"/>
  <c r="G132" i="50" l="1"/>
  <c r="G133" i="50"/>
  <c r="W132" i="50"/>
  <c r="F134" i="50"/>
  <c r="F135" i="50" s="1"/>
  <c r="H133" i="50" l="1"/>
  <c r="X132" i="50"/>
  <c r="H132" i="50"/>
  <c r="H134" i="50" s="1"/>
  <c r="H135" i="50" s="1"/>
  <c r="G134" i="50"/>
  <c r="G135" i="50" s="1"/>
  <c r="I133" i="50" l="1"/>
  <c r="Y132" i="50"/>
  <c r="I132" i="50"/>
  <c r="I134" i="50" l="1"/>
  <c r="I135" i="50" s="1"/>
  <c r="J132" i="50"/>
  <c r="J133" i="50"/>
  <c r="P136" i="50"/>
  <c r="A137" i="50" l="1"/>
  <c r="Q136" i="50"/>
  <c r="A136" i="50"/>
  <c r="J134" i="50"/>
  <c r="J135" i="50" s="1"/>
  <c r="A138" i="50" l="1"/>
  <c r="A139" i="50" s="1"/>
  <c r="L134" i="50"/>
  <c r="B137" i="50"/>
  <c r="R136" i="50"/>
  <c r="B136" i="50"/>
  <c r="B138" i="50" l="1"/>
  <c r="B139" i="50" s="1"/>
  <c r="C136" i="50"/>
  <c r="C137" i="50"/>
  <c r="S136" i="50"/>
  <c r="K134" i="50"/>
  <c r="K135" i="50" s="1"/>
  <c r="L135" i="50"/>
  <c r="D136" i="50" l="1"/>
  <c r="D137" i="50"/>
  <c r="T136" i="50"/>
  <c r="C138" i="50"/>
  <c r="C139" i="50" s="1"/>
  <c r="E137" i="50" l="1"/>
  <c r="U136" i="50"/>
  <c r="E136" i="50"/>
  <c r="E138" i="50" s="1"/>
  <c r="E139" i="50" s="1"/>
  <c r="D138" i="50"/>
  <c r="D139" i="50" s="1"/>
  <c r="F136" i="50" l="1"/>
  <c r="F137" i="50"/>
  <c r="V136" i="50"/>
  <c r="F138" i="50" l="1"/>
  <c r="F139" i="50" s="1"/>
  <c r="G136" i="50"/>
  <c r="W136" i="50"/>
  <c r="G137" i="50"/>
  <c r="H137" i="50" l="1"/>
  <c r="X136" i="50"/>
  <c r="H136" i="50"/>
  <c r="G138" i="50"/>
  <c r="G139" i="50" s="1"/>
  <c r="H138" i="50" l="1"/>
  <c r="H139" i="50" s="1"/>
  <c r="I137" i="50"/>
  <c r="Y136" i="50"/>
  <c r="I136" i="50"/>
  <c r="I138" i="50" l="1"/>
  <c r="I139" i="50" s="1"/>
  <c r="J137" i="50"/>
  <c r="P140" i="50"/>
  <c r="J136" i="50"/>
  <c r="J138" i="50" l="1"/>
  <c r="A140" i="50"/>
  <c r="Q140" i="50"/>
  <c r="A141" i="50"/>
  <c r="L138" i="50" l="1"/>
  <c r="J139" i="50"/>
  <c r="B141" i="50"/>
  <c r="B140" i="50"/>
  <c r="R140" i="50"/>
  <c r="K138" i="50"/>
  <c r="K139" i="50" s="1"/>
  <c r="L139" i="50"/>
  <c r="A142" i="50"/>
  <c r="A143" i="50" s="1"/>
  <c r="B142" i="50" l="1"/>
  <c r="B143" i="50" s="1"/>
  <c r="C140" i="50"/>
  <c r="C141" i="50"/>
  <c r="S140" i="50"/>
  <c r="D140" i="50" l="1"/>
  <c r="D141" i="50"/>
  <c r="T140" i="50"/>
  <c r="C142" i="50"/>
  <c r="C143" i="50" s="1"/>
  <c r="E140" i="50" l="1"/>
  <c r="E141" i="50"/>
  <c r="U140" i="50"/>
  <c r="D142" i="50"/>
  <c r="D143" i="50" s="1"/>
  <c r="F141" i="50" l="1"/>
  <c r="V140" i="50"/>
  <c r="F140" i="50"/>
  <c r="E142" i="50"/>
  <c r="E143" i="50" s="1"/>
  <c r="F142" i="50" l="1"/>
  <c r="F143" i="50" s="1"/>
  <c r="G140" i="50"/>
  <c r="G141" i="50"/>
  <c r="W140" i="50"/>
  <c r="H141" i="50" l="1"/>
  <c r="X140" i="50"/>
  <c r="H140" i="50"/>
  <c r="H142" i="50" s="1"/>
  <c r="H143" i="50" s="1"/>
  <c r="G142" i="50"/>
  <c r="G143" i="50" s="1"/>
  <c r="I141" i="50" l="1"/>
  <c r="Y140" i="50"/>
  <c r="I140" i="50"/>
  <c r="I142" i="50" l="1"/>
  <c r="I143" i="50" s="1"/>
  <c r="J141" i="50"/>
  <c r="P144" i="50"/>
  <c r="J140" i="50"/>
  <c r="J142" i="50" l="1"/>
  <c r="J143" i="50" s="1"/>
  <c r="A144" i="50"/>
  <c r="Q144" i="50"/>
  <c r="A145" i="50"/>
  <c r="L142" i="50" l="1"/>
  <c r="L143" i="50" s="1"/>
  <c r="B145" i="50"/>
  <c r="B144" i="50"/>
  <c r="R144" i="50"/>
  <c r="A146" i="50"/>
  <c r="A147" i="50" s="1"/>
  <c r="K142" i="50" l="1"/>
  <c r="K143" i="50" s="1"/>
  <c r="B146" i="50"/>
  <c r="B147" i="50" s="1"/>
  <c r="C144" i="50"/>
  <c r="C145" i="50"/>
  <c r="S144" i="50"/>
  <c r="D144" i="50" l="1"/>
  <c r="D145" i="50"/>
  <c r="T144" i="50"/>
  <c r="C146" i="50"/>
  <c r="C147" i="50" s="1"/>
  <c r="E144" i="50" l="1"/>
  <c r="E145" i="50"/>
  <c r="U144" i="50"/>
  <c r="D146" i="50"/>
  <c r="D147" i="50" s="1"/>
  <c r="F145" i="50" l="1"/>
  <c r="V144" i="50"/>
  <c r="F144" i="50"/>
  <c r="E146" i="50"/>
  <c r="E147" i="50" s="1"/>
  <c r="F146" i="50" l="1"/>
  <c r="F147" i="50" s="1"/>
  <c r="G144" i="50"/>
  <c r="G145" i="50"/>
  <c r="W144" i="50"/>
  <c r="H145" i="50" l="1"/>
  <c r="X144" i="50"/>
  <c r="H144" i="50"/>
  <c r="G146" i="50"/>
  <c r="G147" i="50" s="1"/>
  <c r="H146" i="50" l="1"/>
  <c r="H147" i="50" s="1"/>
  <c r="I145" i="50"/>
  <c r="Y144" i="50"/>
  <c r="I144" i="50"/>
  <c r="I146" i="50" l="1"/>
  <c r="I147" i="50" s="1"/>
  <c r="J145" i="50"/>
  <c r="P148" i="50"/>
  <c r="J144" i="50"/>
  <c r="J146" i="50" l="1"/>
  <c r="A148" i="50"/>
  <c r="Q148" i="50"/>
  <c r="A149" i="50"/>
  <c r="L146" i="50" l="1"/>
  <c r="L147" i="50" s="1"/>
  <c r="J147" i="50"/>
  <c r="B149" i="50"/>
  <c r="B148" i="50"/>
  <c r="R148" i="50"/>
  <c r="A150" i="50"/>
  <c r="A151" i="50" s="1"/>
  <c r="K146" i="50" l="1"/>
  <c r="K147" i="50" s="1"/>
  <c r="B150" i="50"/>
  <c r="B151" i="50" s="1"/>
  <c r="C148" i="50"/>
  <c r="C149" i="50"/>
  <c r="S148" i="50"/>
  <c r="C150" i="50" l="1"/>
  <c r="C151" i="50" s="1"/>
  <c r="D148" i="50"/>
  <c r="D149" i="50"/>
  <c r="T148" i="50"/>
  <c r="E148" i="50" l="1"/>
  <c r="E149" i="50"/>
  <c r="U148" i="50"/>
  <c r="D150" i="50"/>
  <c r="D151" i="50" s="1"/>
  <c r="F149" i="50" l="1"/>
  <c r="V148" i="50"/>
  <c r="F148" i="50"/>
  <c r="F150" i="50" s="1"/>
  <c r="F151" i="50" s="1"/>
  <c r="E150" i="50"/>
  <c r="E151" i="50" s="1"/>
  <c r="G149" i="50" l="1"/>
  <c r="W148" i="50"/>
  <c r="G148" i="50"/>
  <c r="G150" i="50" l="1"/>
  <c r="G151" i="50" s="1"/>
  <c r="H148" i="50"/>
  <c r="X148" i="50"/>
  <c r="H149" i="50"/>
  <c r="H150" i="50" l="1"/>
  <c r="H151" i="50" s="1"/>
  <c r="I149" i="50"/>
  <c r="Y148" i="50"/>
  <c r="I148" i="50"/>
  <c r="I150" i="50" l="1"/>
  <c r="I151" i="50" s="1"/>
  <c r="J149" i="50"/>
  <c r="P152" i="50"/>
  <c r="J148" i="50"/>
  <c r="J150" i="50" l="1"/>
  <c r="J151" i="50" s="1"/>
  <c r="A152" i="50"/>
  <c r="Q152" i="50"/>
  <c r="A153" i="50"/>
  <c r="L150" i="50" l="1"/>
  <c r="B153" i="50"/>
  <c r="B152" i="50"/>
  <c r="R152" i="50"/>
  <c r="A154" i="50"/>
  <c r="A155" i="50" s="1"/>
  <c r="B154" i="50" l="1"/>
  <c r="B155" i="50" s="1"/>
  <c r="L151" i="50"/>
  <c r="K150" i="50"/>
  <c r="K151" i="50" s="1"/>
  <c r="C153" i="50"/>
  <c r="S152" i="50"/>
  <c r="C152" i="50"/>
  <c r="C154" i="50" l="1"/>
  <c r="C155" i="50" s="1"/>
  <c r="D152" i="50"/>
  <c r="D153" i="50"/>
  <c r="T152" i="50"/>
  <c r="E152" i="50" l="1"/>
  <c r="E153" i="50"/>
  <c r="U152" i="50"/>
  <c r="D154" i="50"/>
  <c r="D155" i="50" s="1"/>
  <c r="F153" i="50" l="1"/>
  <c r="V152" i="50"/>
  <c r="F152" i="50"/>
  <c r="E154" i="50"/>
  <c r="E155" i="50" s="1"/>
  <c r="F154" i="50" l="1"/>
  <c r="F155" i="50" s="1"/>
  <c r="G152" i="50"/>
  <c r="G153" i="50"/>
  <c r="W152" i="50"/>
  <c r="H152" i="50" l="1"/>
  <c r="H153" i="50"/>
  <c r="X152" i="50"/>
  <c r="G154" i="50"/>
  <c r="G155" i="50" s="1"/>
  <c r="I153" i="50" l="1"/>
  <c r="Y152" i="50"/>
  <c r="I152" i="50"/>
  <c r="H154" i="50"/>
  <c r="H155" i="50" s="1"/>
  <c r="I154" i="50" l="1"/>
  <c r="I155" i="50" s="1"/>
  <c r="J153" i="50"/>
  <c r="P156" i="50"/>
  <c r="J152" i="50"/>
  <c r="J154" i="50" l="1"/>
  <c r="J155" i="50" s="1"/>
  <c r="A156" i="50"/>
  <c r="Q156" i="50"/>
  <c r="A157" i="50"/>
  <c r="L154" i="50" l="1"/>
  <c r="K154" i="50" s="1"/>
  <c r="K155" i="50" s="1"/>
  <c r="A158" i="50"/>
  <c r="A159" i="50" s="1"/>
  <c r="B157" i="50"/>
  <c r="B156" i="50"/>
  <c r="R156" i="50"/>
  <c r="L155" i="50" l="1"/>
  <c r="B158" i="50"/>
  <c r="B159" i="50" s="1"/>
  <c r="C157" i="50"/>
  <c r="S156" i="50"/>
  <c r="C156" i="50"/>
  <c r="C158" i="50" l="1"/>
  <c r="C159" i="50" s="1"/>
  <c r="D157" i="50"/>
  <c r="T156" i="50"/>
  <c r="D156" i="50"/>
  <c r="D158" i="50" l="1"/>
  <c r="D159" i="50" s="1"/>
  <c r="E157" i="50"/>
  <c r="U156" i="50"/>
  <c r="E156" i="50"/>
  <c r="E158" i="50" l="1"/>
  <c r="E159" i="50" s="1"/>
  <c r="F156" i="50"/>
  <c r="F157" i="50"/>
  <c r="V156" i="50"/>
  <c r="G156" i="50" l="1"/>
  <c r="G157" i="50"/>
  <c r="W156" i="50"/>
  <c r="F158" i="50"/>
  <c r="F159" i="50" s="1"/>
  <c r="H156" i="50" l="1"/>
  <c r="H157" i="50"/>
  <c r="X156" i="50"/>
  <c r="G158" i="50"/>
  <c r="G159" i="50" s="1"/>
  <c r="H158" i="50" l="1"/>
  <c r="H159" i="50" s="1"/>
  <c r="I156" i="50"/>
  <c r="I157" i="50"/>
  <c r="Y156" i="50"/>
  <c r="J156" i="50" l="1"/>
  <c r="J157" i="50"/>
  <c r="P160" i="50"/>
  <c r="I158" i="50"/>
  <c r="I159" i="50" s="1"/>
  <c r="A161" i="50" l="1"/>
  <c r="A160" i="50"/>
  <c r="Q160" i="50"/>
  <c r="J158" i="50"/>
  <c r="J159" i="50" s="1"/>
  <c r="A162" i="50" l="1"/>
  <c r="A163" i="50" s="1"/>
  <c r="L158" i="50"/>
  <c r="B160" i="50"/>
  <c r="R160" i="50"/>
  <c r="B161" i="50"/>
  <c r="B162" i="50" l="1"/>
  <c r="B163" i="50" s="1"/>
  <c r="C161" i="50"/>
  <c r="S160" i="50"/>
  <c r="C160" i="50"/>
  <c r="K158" i="50"/>
  <c r="K159" i="50" s="1"/>
  <c r="L159" i="50"/>
  <c r="C162" i="50" l="1"/>
  <c r="C163" i="50" s="1"/>
  <c r="D161" i="50"/>
  <c r="T160" i="50"/>
  <c r="D160" i="50"/>
  <c r="D162" i="50" l="1"/>
  <c r="D163" i="50" s="1"/>
  <c r="E161" i="50"/>
  <c r="U160" i="50"/>
  <c r="E160" i="50"/>
  <c r="E162" i="50" l="1"/>
  <c r="E163" i="50" s="1"/>
  <c r="F161" i="50"/>
  <c r="V160" i="50"/>
  <c r="F160" i="50"/>
  <c r="F162" i="50" l="1"/>
  <c r="F163" i="50" s="1"/>
  <c r="G161" i="50"/>
  <c r="W160" i="50"/>
  <c r="G160" i="50"/>
  <c r="G162" i="50" l="1"/>
  <c r="G163" i="50" s="1"/>
  <c r="H160" i="50"/>
  <c r="H161" i="50"/>
  <c r="X160" i="50"/>
  <c r="I160" i="50" l="1"/>
  <c r="I161" i="50"/>
  <c r="Y160" i="50"/>
  <c r="H162" i="50"/>
  <c r="H163" i="50" s="1"/>
  <c r="J160" i="50" l="1"/>
  <c r="J161" i="50"/>
  <c r="P164" i="50"/>
  <c r="I162" i="50"/>
  <c r="I163" i="50" s="1"/>
  <c r="A164" i="50" l="1"/>
  <c r="Q164" i="50"/>
  <c r="A165" i="50"/>
  <c r="J162" i="50"/>
  <c r="J163" i="50" s="1"/>
  <c r="A166" i="50" l="1"/>
  <c r="A167" i="50" s="1"/>
  <c r="B164" i="50"/>
  <c r="R164" i="50"/>
  <c r="B165" i="50"/>
  <c r="L162" i="50"/>
  <c r="B166" i="50" l="1"/>
  <c r="B167" i="50" s="1"/>
  <c r="K162" i="50"/>
  <c r="K163" i="50" s="1"/>
  <c r="L163" i="50"/>
  <c r="C165" i="50"/>
  <c r="S164" i="50"/>
  <c r="C164" i="50"/>
  <c r="C166" i="50" l="1"/>
  <c r="C167" i="50" s="1"/>
  <c r="D165" i="50"/>
  <c r="T164" i="50"/>
  <c r="D164" i="50"/>
  <c r="D166" i="50" l="1"/>
  <c r="D167" i="50" s="1"/>
  <c r="E164" i="50"/>
  <c r="E165" i="50"/>
  <c r="U164" i="50"/>
  <c r="F164" i="50" l="1"/>
  <c r="F165" i="50"/>
  <c r="V164" i="50"/>
  <c r="E166" i="50"/>
  <c r="E167" i="50" s="1"/>
  <c r="G165" i="50" l="1"/>
  <c r="W164" i="50"/>
  <c r="G164" i="50"/>
  <c r="G166" i="50" s="1"/>
  <c r="G167" i="50" s="1"/>
  <c r="F166" i="50"/>
  <c r="F167" i="50" s="1"/>
  <c r="H164" i="50" l="1"/>
  <c r="H165" i="50"/>
  <c r="X164" i="50"/>
  <c r="I164" i="50" l="1"/>
  <c r="I165" i="50"/>
  <c r="Y164" i="50"/>
  <c r="H166" i="50"/>
  <c r="H167" i="50" s="1"/>
  <c r="J165" i="50" l="1"/>
  <c r="P168" i="50"/>
  <c r="J164" i="50"/>
  <c r="I166" i="50"/>
  <c r="I167" i="50" s="1"/>
  <c r="J166" i="50" l="1"/>
  <c r="J167" i="50" s="1"/>
  <c r="A169" i="50"/>
  <c r="A168" i="50"/>
  <c r="Q168" i="50"/>
  <c r="L166" i="50" l="1"/>
  <c r="K166" i="50" s="1"/>
  <c r="K167" i="50" s="1"/>
  <c r="A170" i="50"/>
  <c r="A171" i="50" s="1"/>
  <c r="B169" i="50"/>
  <c r="B168" i="50"/>
  <c r="R168" i="50"/>
  <c r="L167" i="50" l="1"/>
  <c r="B170" i="50"/>
  <c r="B171" i="50" s="1"/>
  <c r="C169" i="50"/>
  <c r="S168" i="50"/>
  <c r="C168" i="50"/>
  <c r="C170" i="50" l="1"/>
  <c r="C171" i="50" s="1"/>
  <c r="D169" i="50"/>
  <c r="T168" i="50"/>
  <c r="D168" i="50"/>
  <c r="D170" i="50" l="1"/>
  <c r="D171" i="50" s="1"/>
  <c r="E169" i="50"/>
  <c r="U168" i="50"/>
  <c r="E168" i="50"/>
  <c r="E170" i="50" l="1"/>
  <c r="E171" i="50" s="1"/>
  <c r="F168" i="50"/>
  <c r="F169" i="50"/>
  <c r="V168" i="50"/>
  <c r="G168" i="50" l="1"/>
  <c r="G169" i="50"/>
  <c r="W168" i="50"/>
  <c r="F170" i="50"/>
  <c r="F171" i="50" s="1"/>
  <c r="H168" i="50" l="1"/>
  <c r="H169" i="50"/>
  <c r="X168" i="50"/>
  <c r="G170" i="50"/>
  <c r="G171" i="50" s="1"/>
  <c r="I168" i="50" l="1"/>
  <c r="I169" i="50"/>
  <c r="Y168" i="50"/>
  <c r="H170" i="50"/>
  <c r="H171" i="50" s="1"/>
  <c r="I170" i="50" l="1"/>
  <c r="I171" i="50" s="1"/>
  <c r="J168" i="50"/>
  <c r="J169" i="50"/>
  <c r="P172" i="50"/>
  <c r="J170" i="50" l="1"/>
  <c r="J171" i="50" s="1"/>
  <c r="A173" i="50"/>
  <c r="Q172" i="50"/>
  <c r="A172" i="50"/>
  <c r="L170" i="50" l="1"/>
  <c r="K170" i="50" s="1"/>
  <c r="K171" i="50" s="1"/>
  <c r="A174" i="50"/>
  <c r="A175" i="50" s="1"/>
  <c r="B173" i="50"/>
  <c r="R172" i="50"/>
  <c r="B172" i="50"/>
  <c r="L171" i="50" l="1"/>
  <c r="B174" i="50"/>
  <c r="B175" i="50" s="1"/>
  <c r="C173" i="50"/>
  <c r="C172" i="50"/>
  <c r="S172" i="50"/>
  <c r="C174" i="50" l="1"/>
  <c r="C175" i="50" s="1"/>
  <c r="D173" i="50"/>
  <c r="T172" i="50"/>
  <c r="D172" i="50"/>
  <c r="D174" i="50" l="1"/>
  <c r="D175" i="50" s="1"/>
  <c r="E173" i="50"/>
  <c r="U172" i="50"/>
  <c r="E172" i="50"/>
  <c r="E174" i="50" l="1"/>
  <c r="E175" i="50" s="1"/>
  <c r="F172" i="50"/>
  <c r="F173" i="50"/>
  <c r="V172" i="50"/>
  <c r="G172" i="50" l="1"/>
  <c r="G173" i="50"/>
  <c r="W172" i="50"/>
  <c r="F174" i="50"/>
  <c r="F175" i="50" s="1"/>
  <c r="G174" i="50" l="1"/>
  <c r="G175" i="50" s="1"/>
  <c r="H172" i="50"/>
  <c r="H173" i="50"/>
  <c r="X172" i="50"/>
  <c r="I172" i="50" l="1"/>
  <c r="I173" i="50"/>
  <c r="Y172" i="50"/>
  <c r="H174" i="50"/>
  <c r="H175" i="50" s="1"/>
  <c r="J172" i="50" l="1"/>
  <c r="J173" i="50"/>
  <c r="P176" i="50"/>
  <c r="I174" i="50"/>
  <c r="I175" i="50" s="1"/>
  <c r="J174" i="50" l="1"/>
  <c r="J175" i="50" s="1"/>
  <c r="A177" i="50"/>
  <c r="A176" i="50"/>
  <c r="Q176" i="50"/>
  <c r="L174" i="50" l="1"/>
  <c r="K174" i="50" s="1"/>
  <c r="K175" i="50" s="1"/>
  <c r="B176" i="50"/>
  <c r="R176" i="50"/>
  <c r="B177" i="50"/>
  <c r="A178" i="50"/>
  <c r="A179" i="50" s="1"/>
  <c r="L175" i="50" l="1"/>
  <c r="C177" i="50"/>
  <c r="S176" i="50"/>
  <c r="C176" i="50"/>
  <c r="B178" i="50"/>
  <c r="B179" i="50" s="1"/>
  <c r="C178" i="50" l="1"/>
  <c r="C179" i="50" s="1"/>
  <c r="D177" i="50"/>
  <c r="D176" i="50"/>
  <c r="T176" i="50"/>
  <c r="D178" i="50" l="1"/>
  <c r="D179" i="50" s="1"/>
  <c r="E177" i="50"/>
  <c r="U176" i="50"/>
  <c r="E176" i="50"/>
  <c r="E178" i="50" l="1"/>
  <c r="E179" i="50" s="1"/>
  <c r="F177" i="50"/>
  <c r="V176" i="50"/>
  <c r="F176" i="50"/>
  <c r="F178" i="50" l="1"/>
  <c r="F179" i="50" s="1"/>
  <c r="G177" i="50"/>
  <c r="W176" i="50"/>
  <c r="G176" i="50"/>
  <c r="G178" i="50" l="1"/>
  <c r="G179" i="50" s="1"/>
  <c r="H176" i="50"/>
  <c r="H177" i="50"/>
  <c r="X176" i="50"/>
  <c r="H178" i="50" l="1"/>
  <c r="H179" i="50" s="1"/>
  <c r="I177" i="50"/>
  <c r="Y176" i="50"/>
  <c r="I176" i="50"/>
  <c r="I178" i="50" l="1"/>
  <c r="I179" i="50" s="1"/>
  <c r="J177" i="50"/>
  <c r="P180" i="50"/>
  <c r="J176" i="50"/>
  <c r="J178" i="50" l="1"/>
  <c r="A180" i="50"/>
  <c r="Q180" i="50"/>
  <c r="A181" i="50"/>
  <c r="L178" i="50" l="1"/>
  <c r="K178" i="50" s="1"/>
  <c r="K179" i="50" s="1"/>
  <c r="J179" i="50"/>
  <c r="B181" i="50"/>
  <c r="B180" i="50"/>
  <c r="R180" i="50"/>
  <c r="A182" i="50"/>
  <c r="A183" i="50" s="1"/>
  <c r="L179" i="50" l="1"/>
  <c r="B182" i="50"/>
  <c r="B183" i="50" s="1"/>
  <c r="C180" i="50"/>
  <c r="C181" i="50"/>
  <c r="S180" i="50"/>
  <c r="D180" i="50" l="1"/>
  <c r="D181" i="50"/>
  <c r="T180" i="50"/>
  <c r="C182" i="50"/>
  <c r="C183" i="50" s="1"/>
  <c r="E180" i="50" l="1"/>
  <c r="E181" i="50"/>
  <c r="U180" i="50"/>
  <c r="D182" i="50"/>
  <c r="D183" i="50" s="1"/>
  <c r="F181" i="50" l="1"/>
  <c r="V180" i="50"/>
  <c r="F180" i="50"/>
  <c r="E182" i="50"/>
  <c r="E183" i="50" s="1"/>
  <c r="F182" i="50" l="1"/>
  <c r="F183" i="50" s="1"/>
  <c r="G180" i="50"/>
  <c r="G181" i="50"/>
  <c r="W180" i="50"/>
  <c r="H181" i="50" l="1"/>
  <c r="X180" i="50"/>
  <c r="H180" i="50"/>
  <c r="H182" i="50" s="1"/>
  <c r="H183" i="50" s="1"/>
  <c r="G182" i="50"/>
  <c r="G183" i="50" s="1"/>
  <c r="I181" i="50" l="1"/>
  <c r="Y180" i="50"/>
  <c r="I180" i="50"/>
  <c r="I182" i="50" l="1"/>
  <c r="I183" i="50" s="1"/>
  <c r="J181" i="50"/>
  <c r="P184" i="50"/>
  <c r="J180" i="50"/>
  <c r="J182" i="50" l="1"/>
  <c r="J183" i="50" s="1"/>
  <c r="A184" i="50"/>
  <c r="Q184" i="50"/>
  <c r="A185" i="50"/>
  <c r="L182" i="50" l="1"/>
  <c r="L183" i="50" s="1"/>
  <c r="A186" i="50"/>
  <c r="A187" i="50" s="1"/>
  <c r="B184" i="50"/>
  <c r="R184" i="50"/>
  <c r="B185" i="50"/>
  <c r="K182" i="50" l="1"/>
  <c r="K183" i="50" s="1"/>
  <c r="B186" i="50"/>
  <c r="B187" i="50" s="1"/>
  <c r="C185" i="50"/>
  <c r="S184" i="50"/>
  <c r="C184" i="50"/>
  <c r="C186" i="50" l="1"/>
  <c r="C187" i="50" s="1"/>
  <c r="D185" i="50"/>
  <c r="T184" i="50"/>
  <c r="D184" i="50"/>
  <c r="D186" i="50" l="1"/>
  <c r="D187" i="50" s="1"/>
  <c r="E184" i="50"/>
  <c r="E185" i="50"/>
  <c r="U184" i="50"/>
  <c r="E186" i="50" l="1"/>
  <c r="E187" i="50" s="1"/>
  <c r="F184" i="50"/>
  <c r="F185" i="50"/>
  <c r="V184" i="50"/>
  <c r="F186" i="50" l="1"/>
  <c r="F187" i="50" s="1"/>
  <c r="G184" i="50"/>
  <c r="G185" i="50"/>
  <c r="W184" i="50"/>
  <c r="G186" i="50" l="1"/>
  <c r="G187" i="50" s="1"/>
  <c r="H184" i="50"/>
  <c r="H185" i="50"/>
  <c r="X184" i="50"/>
  <c r="H186" i="50" l="1"/>
  <c r="H187" i="50" s="1"/>
  <c r="I184" i="50"/>
  <c r="I185" i="50"/>
  <c r="Y184" i="50"/>
  <c r="I186" i="50" l="1"/>
  <c r="I187" i="50" s="1"/>
  <c r="J184" i="50"/>
  <c r="J185" i="50"/>
  <c r="P188" i="50"/>
  <c r="J186" i="50" l="1"/>
  <c r="A188" i="50"/>
  <c r="Q188" i="50"/>
  <c r="A189" i="50"/>
  <c r="L186" i="50" l="1"/>
  <c r="L187" i="50" s="1"/>
  <c r="J187" i="50"/>
  <c r="A190" i="50"/>
  <c r="A191" i="50" s="1"/>
  <c r="B188" i="50"/>
  <c r="B189" i="50"/>
  <c r="R188" i="50"/>
  <c r="K186" i="50" l="1"/>
  <c r="K187" i="50" s="1"/>
  <c r="B190" i="50"/>
  <c r="B191" i="50" s="1"/>
  <c r="C188" i="50"/>
  <c r="C189" i="50"/>
  <c r="S188" i="50"/>
  <c r="C190" i="50" l="1"/>
  <c r="C191" i="50" s="1"/>
  <c r="D188" i="50"/>
  <c r="D189" i="50"/>
  <c r="T188" i="50"/>
  <c r="D190" i="50" l="1"/>
  <c r="D191" i="50" s="1"/>
  <c r="E188" i="50"/>
  <c r="E189" i="50"/>
  <c r="U188" i="50"/>
  <c r="E190" i="50" l="1"/>
  <c r="E191" i="50" s="1"/>
  <c r="F189" i="50"/>
  <c r="V188" i="50"/>
  <c r="F188" i="50"/>
  <c r="F190" i="50" l="1"/>
  <c r="F191" i="50" s="1"/>
  <c r="G188" i="50"/>
  <c r="G189" i="50"/>
  <c r="W188" i="50"/>
  <c r="G190" i="50" l="1"/>
  <c r="G191" i="50" s="1"/>
  <c r="H188" i="50"/>
  <c r="H189" i="50"/>
  <c r="X188" i="50"/>
  <c r="H190" i="50" l="1"/>
  <c r="H191" i="50" s="1"/>
  <c r="I189" i="50"/>
  <c r="Y188" i="50"/>
  <c r="I188" i="50"/>
  <c r="I190" i="50" l="1"/>
  <c r="I191" i="50" s="1"/>
  <c r="J188" i="50"/>
  <c r="J189" i="50"/>
  <c r="P192" i="50"/>
  <c r="J190" i="50" l="1"/>
  <c r="A192" i="50"/>
  <c r="Q192" i="50"/>
  <c r="A193" i="50"/>
  <c r="L190" i="50" l="1"/>
  <c r="L191" i="50" s="1"/>
  <c r="J191" i="50"/>
  <c r="A194" i="50"/>
  <c r="A195" i="50" s="1"/>
  <c r="B192" i="50"/>
  <c r="B193" i="50"/>
  <c r="R192" i="50"/>
  <c r="K190" i="50" l="1"/>
  <c r="K191" i="50" s="1"/>
  <c r="B194" i="50"/>
  <c r="B195" i="50" s="1"/>
  <c r="C192" i="50"/>
  <c r="C193" i="50"/>
  <c r="S192" i="50"/>
  <c r="C194" i="50" l="1"/>
  <c r="C195" i="50" s="1"/>
  <c r="D192" i="50"/>
  <c r="D193" i="50"/>
  <c r="T192" i="50"/>
  <c r="D194" i="50" l="1"/>
  <c r="D195" i="50" s="1"/>
  <c r="E192" i="50"/>
  <c r="E193" i="50"/>
  <c r="U192" i="50"/>
  <c r="E194" i="50" l="1"/>
  <c r="E195" i="50" s="1"/>
  <c r="F192" i="50"/>
  <c r="F193" i="50"/>
  <c r="V192" i="50"/>
  <c r="F194" i="50" l="1"/>
  <c r="F195" i="50" s="1"/>
  <c r="G192" i="50"/>
  <c r="G193" i="50"/>
  <c r="W192" i="50"/>
  <c r="G194" i="50" l="1"/>
  <c r="G195" i="50" s="1"/>
  <c r="H193" i="50"/>
  <c r="X192" i="50"/>
  <c r="H192" i="50"/>
  <c r="H194" i="50" l="1"/>
  <c r="H195" i="50" s="1"/>
  <c r="I192" i="50"/>
  <c r="I193" i="50"/>
  <c r="Y192" i="50"/>
  <c r="I194" i="50" l="1"/>
  <c r="I195" i="50" s="1"/>
  <c r="J192" i="50"/>
  <c r="J193" i="50"/>
  <c r="P196" i="50"/>
  <c r="J194" i="50" l="1"/>
  <c r="J195" i="50" s="1"/>
  <c r="A196" i="50"/>
  <c r="Q196" i="50"/>
  <c r="A197" i="50"/>
  <c r="A198" i="50" l="1"/>
  <c r="A199" i="50" s="1"/>
  <c r="L194" i="50"/>
  <c r="B196" i="50"/>
  <c r="R196" i="50"/>
  <c r="B197" i="50"/>
  <c r="B198" i="50" l="1"/>
  <c r="B199" i="50" s="1"/>
  <c r="L195" i="50"/>
  <c r="K194" i="50"/>
  <c r="K195" i="50" s="1"/>
  <c r="C197" i="50"/>
  <c r="S196" i="50"/>
  <c r="C196" i="50"/>
  <c r="C198" i="50" l="1"/>
  <c r="C199" i="50" s="1"/>
  <c r="D197" i="50"/>
  <c r="T196" i="50"/>
  <c r="D196" i="50"/>
  <c r="D198" i="50" l="1"/>
  <c r="D199" i="50" s="1"/>
  <c r="E196" i="50"/>
  <c r="E197" i="50"/>
  <c r="U196" i="50"/>
  <c r="E198" i="50" l="1"/>
  <c r="E199" i="50" s="1"/>
  <c r="F197" i="50"/>
  <c r="V196" i="50"/>
  <c r="F196" i="50"/>
  <c r="F198" i="50" l="1"/>
  <c r="F199" i="50" s="1"/>
  <c r="G196" i="50"/>
  <c r="G197" i="50"/>
  <c r="W196" i="50"/>
  <c r="G198" i="50" l="1"/>
  <c r="G199" i="50" s="1"/>
  <c r="H196" i="50"/>
  <c r="H197" i="50"/>
  <c r="X196" i="50"/>
  <c r="H198" i="50" l="1"/>
  <c r="H199" i="50" s="1"/>
  <c r="I196" i="50"/>
  <c r="I197" i="50"/>
  <c r="Y196" i="50"/>
  <c r="I198" i="50" l="1"/>
  <c r="I199" i="50" s="1"/>
  <c r="J196" i="50"/>
  <c r="J197" i="50"/>
  <c r="P200" i="50"/>
  <c r="J198" i="50" l="1"/>
  <c r="A200" i="50"/>
  <c r="Q200" i="50"/>
  <c r="A201" i="50"/>
  <c r="L198" i="50" l="1"/>
  <c r="K198" i="50" s="1"/>
  <c r="K199" i="50" s="1"/>
  <c r="J199" i="50"/>
  <c r="A202" i="50"/>
  <c r="A203" i="50" s="1"/>
  <c r="B200" i="50"/>
  <c r="R200" i="50"/>
  <c r="B201" i="50"/>
  <c r="L199" i="50" l="1"/>
  <c r="B202" i="50"/>
  <c r="B203" i="50" s="1"/>
  <c r="C201" i="50"/>
  <c r="S200" i="50"/>
  <c r="C200" i="50"/>
  <c r="C202" i="50" l="1"/>
  <c r="C203" i="50" s="1"/>
  <c r="D200" i="50"/>
  <c r="D201" i="50"/>
  <c r="T200" i="50"/>
  <c r="D202" i="50" l="1"/>
  <c r="D203" i="50" s="1"/>
  <c r="E201" i="50"/>
  <c r="U200" i="50"/>
  <c r="E200" i="50"/>
  <c r="E202" i="50" l="1"/>
  <c r="E203" i="50" s="1"/>
  <c r="F200" i="50"/>
  <c r="F201" i="50"/>
  <c r="V200" i="50"/>
  <c r="L122" i="50"/>
  <c r="L123" i="50" s="1"/>
  <c r="F202" i="50" l="1"/>
  <c r="F203" i="50" s="1"/>
  <c r="G200" i="50"/>
  <c r="G201" i="50"/>
  <c r="W200" i="50"/>
  <c r="K122" i="50"/>
  <c r="K123" i="50" s="1"/>
  <c r="G202" i="50" l="1"/>
  <c r="G203" i="50" s="1"/>
  <c r="H200" i="50"/>
  <c r="H202" i="50" s="1"/>
  <c r="H203" i="50" s="1"/>
  <c r="H201" i="50"/>
  <c r="X200" i="50"/>
  <c r="I201" i="50" l="1"/>
  <c r="Y200" i="50"/>
  <c r="I200" i="50"/>
  <c r="I202" i="50" s="1"/>
  <c r="I203" i="50" s="1"/>
  <c r="J200" i="50" l="1"/>
  <c r="J202" i="50" s="1"/>
  <c r="J203" i="50" s="1"/>
  <c r="J201" i="50"/>
  <c r="L202" i="50" l="1"/>
  <c r="K202" i="50" l="1"/>
  <c r="L203" i="50"/>
  <c r="K203" i="50" l="1"/>
  <c r="M3" i="5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cd</author>
  </authors>
  <commentList>
    <comment ref="AI6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DOUBLONS</t>
        </r>
      </text>
    </comment>
  </commentList>
</comments>
</file>

<file path=xl/sharedStrings.xml><?xml version="1.0" encoding="utf-8"?>
<sst xmlns="http://schemas.openxmlformats.org/spreadsheetml/2006/main" count="1549" uniqueCount="443">
  <si>
    <t>Place</t>
  </si>
  <si>
    <t>DOSSARD</t>
  </si>
  <si>
    <t>DATE :</t>
  </si>
  <si>
    <t>CATEGORIE</t>
  </si>
  <si>
    <t>KMS</t>
  </si>
  <si>
    <t>FOIS</t>
  </si>
  <si>
    <t>LICENCE</t>
  </si>
  <si>
    <t>PRES.</t>
  </si>
  <si>
    <t>NON</t>
  </si>
  <si>
    <t>Pts
 PE</t>
  </si>
  <si>
    <t>AVIS IMPORTANT :</t>
  </si>
  <si>
    <t>A</t>
  </si>
  <si>
    <t>ENGAGEMENTS AU DEPART</t>
  </si>
  <si>
    <t xml:space="preserve">ORGANISATEUR : </t>
  </si>
  <si>
    <t>EPREUVE :</t>
  </si>
  <si>
    <t>FEDERATION FRANCAISE DE CYCLISME</t>
  </si>
  <si>
    <t>-------------------------</t>
  </si>
  <si>
    <t>Renseignements sur la course :</t>
  </si>
  <si>
    <t>Organisation :</t>
  </si>
  <si>
    <t>Signature :</t>
  </si>
  <si>
    <t>Annexes à joindre :</t>
  </si>
  <si>
    <t>Date :</t>
  </si>
  <si>
    <t>Ville :</t>
  </si>
  <si>
    <t>Club organisateur :</t>
  </si>
  <si>
    <t>Juge à l'arrivée</t>
  </si>
  <si>
    <t>Chronométreur</t>
  </si>
  <si>
    <t>du Délégué</t>
  </si>
  <si>
    <t>du Président</t>
  </si>
  <si>
    <t>PLACE</t>
  </si>
  <si>
    <t>TPS</t>
  </si>
  <si>
    <t>LE CLUB ORGANISATEUR :
NOM :
SIGNATURE :</t>
  </si>
  <si>
    <t>VISA COMPTABILITE :
DATE :</t>
  </si>
  <si>
    <t>LIEU :</t>
  </si>
  <si>
    <t>CHUTES – ACCIDENTS :</t>
  </si>
  <si>
    <t>RAPPORT DU PRESIDENT DU JURY</t>
  </si>
  <si>
    <t>Catégorie de la course :</t>
  </si>
  <si>
    <t>Engagés :</t>
  </si>
  <si>
    <t>Partants :</t>
  </si>
  <si>
    <t>Classés :</t>
  </si>
  <si>
    <t>Collège des arbitres :</t>
  </si>
  <si>
    <t>Club</t>
  </si>
  <si>
    <t>Qualification</t>
  </si>
  <si>
    <t>Président du jury</t>
  </si>
  <si>
    <t>Arbitre 1</t>
  </si>
  <si>
    <t>Arbitre 2</t>
  </si>
  <si>
    <t>médiocre</t>
  </si>
  <si>
    <t>moyen</t>
  </si>
  <si>
    <t>bon</t>
  </si>
  <si>
    <t>oui</t>
  </si>
  <si>
    <t>non</t>
  </si>
  <si>
    <t>Structure de la course :</t>
  </si>
  <si>
    <t>zéro</t>
  </si>
  <si>
    <t>Sécurité de la course :</t>
  </si>
  <si>
    <t>Signalisation course :</t>
  </si>
  <si>
    <t>km</t>
  </si>
  <si>
    <t>Les arbitres étaient-ils identifiables ?</t>
  </si>
  <si>
    <t>DOSS.</t>
  </si>
  <si>
    <t>Dossard</t>
  </si>
  <si>
    <t>Nom</t>
  </si>
  <si>
    <t>Prénom</t>
  </si>
  <si>
    <t>N° Licence</t>
  </si>
  <si>
    <t>Catégorie</t>
  </si>
  <si>
    <t>Comité</t>
  </si>
  <si>
    <t xml:space="preserve"> </t>
  </si>
  <si>
    <t>Données de l'épreuve</t>
  </si>
  <si>
    <t>Epreuve</t>
  </si>
  <si>
    <t>Date</t>
  </si>
  <si>
    <t>Date extraction</t>
  </si>
  <si>
    <t>Type</t>
  </si>
  <si>
    <t>Données automatiques</t>
  </si>
  <si>
    <t>Données manuelles</t>
  </si>
  <si>
    <t>Choix</t>
  </si>
  <si>
    <t>1 données automatiques</t>
  </si>
  <si>
    <t>Nbr de Tour</t>
  </si>
  <si>
    <t>Distance du Tour</t>
  </si>
  <si>
    <t>Président du Jury</t>
  </si>
  <si>
    <t>CODE UCI</t>
  </si>
  <si>
    <t>NOM</t>
  </si>
  <si>
    <t>PRENOM</t>
  </si>
  <si>
    <t>EQUIPE</t>
  </si>
  <si>
    <t>TYPE</t>
  </si>
  <si>
    <t>Ctrl1</t>
  </si>
  <si>
    <t>Ville</t>
  </si>
  <si>
    <t>Organisateur</t>
  </si>
  <si>
    <t>Région</t>
  </si>
  <si>
    <t xml:space="preserve"> ALSACE</t>
  </si>
  <si>
    <t xml:space="preserve"> AQUITAINE </t>
  </si>
  <si>
    <t xml:space="preserve"> AUVERGNE </t>
  </si>
  <si>
    <t xml:space="preserve"> BOURGOGNE </t>
  </si>
  <si>
    <t xml:space="preserve"> BRETAGNE </t>
  </si>
  <si>
    <t xml:space="preserve"> CENTRE </t>
  </si>
  <si>
    <t xml:space="preserve"> CHAMPAGNE-ARDENNE </t>
  </si>
  <si>
    <t xml:space="preserve"> CORSE </t>
  </si>
  <si>
    <t xml:space="preserve"> FRANCHE COMTÉ </t>
  </si>
  <si>
    <t xml:space="preserve"> GUADELOUPE </t>
  </si>
  <si>
    <t xml:space="preserve"> GUYANE </t>
  </si>
  <si>
    <t xml:space="preserve"> ILE DE FRANCE </t>
  </si>
  <si>
    <t xml:space="preserve"> LANGUEDOC ROUSSILLON </t>
  </si>
  <si>
    <t xml:space="preserve"> LIMOUSIN </t>
  </si>
  <si>
    <t xml:space="preserve"> LORRAINE </t>
  </si>
  <si>
    <t xml:space="preserve"> MARTINIQUE </t>
  </si>
  <si>
    <t xml:space="preserve"> MIDI-PYRÉNÉES </t>
  </si>
  <si>
    <t xml:space="preserve"> NORD PAS DE CALAIS </t>
  </si>
  <si>
    <t xml:space="preserve"> PAYS DE LA LOIRE </t>
  </si>
  <si>
    <t xml:space="preserve"> POITOU-CHARENTES </t>
  </si>
  <si>
    <t xml:space="preserve"> PROVENCE </t>
  </si>
  <si>
    <t xml:space="preserve"> RHONE ALPES </t>
  </si>
  <si>
    <t>h</t>
  </si>
  <si>
    <t>ctrl2</t>
  </si>
  <si>
    <t>S/Cat</t>
  </si>
  <si>
    <t>S/CAT</t>
  </si>
  <si>
    <t xml:space="preserve"> FEDERATION FRANCAISE DE CYCLISME</t>
  </si>
  <si>
    <t>Montant prix équipes</t>
  </si>
  <si>
    <t>Montant engagement au départ</t>
  </si>
  <si>
    <t>Nombre prix d'équipes</t>
  </si>
  <si>
    <t>Total</t>
  </si>
  <si>
    <t>Montant prix d'équipes</t>
  </si>
  <si>
    <t>Licence</t>
  </si>
  <si>
    <t>Equipe</t>
  </si>
  <si>
    <t>S/cat</t>
  </si>
  <si>
    <t>Temps</t>
  </si>
  <si>
    <t>mn</t>
  </si>
  <si>
    <t>s</t>
  </si>
  <si>
    <t>Ecart</t>
  </si>
  <si>
    <t>km/h</t>
  </si>
  <si>
    <t>Liste des Partants</t>
  </si>
  <si>
    <t>Nom Prénom</t>
  </si>
  <si>
    <t>Cat</t>
  </si>
  <si>
    <t>Rg</t>
  </si>
  <si>
    <t>Dos</t>
  </si>
  <si>
    <t>Classement épreuve</t>
  </si>
  <si>
    <t>Rang</t>
  </si>
  <si>
    <t>3 Nom du Club/Code équipe</t>
  </si>
  <si>
    <t>4 Temps</t>
  </si>
  <si>
    <t>4 Ecart</t>
  </si>
  <si>
    <t>A transmettre dans les 48 heures qui suivent l'épreuve pour HOMOLOGATION
 aux instances concernées selon le niveau de l'épreuve dont dépend l'organisateur</t>
  </si>
  <si>
    <t>CONTROLE MEDICAL :</t>
  </si>
  <si>
    <t>Le Collège des Arbitres</t>
  </si>
  <si>
    <t>Comité Régional</t>
  </si>
  <si>
    <t>Arbitre Titulaire</t>
  </si>
  <si>
    <t>Juge à l'Arrivée</t>
  </si>
  <si>
    <t>Agent Contrôle anti-dopage</t>
  </si>
  <si>
    <t>● Les Etats de résultats des épreuves des calendriers UCI &amp; FFC doivent être obligatoirement informatisés. Accompagnés de la liste des participants (nom, prénom, équipe, n° de licence) ces documents doivent être envoyés par le Président du Jury des Arbitres au siège fédéral dans les meilleurs délais. Un double sera établi pour le comité régional intéressé.</t>
  </si>
  <si>
    <t>● Les états de résultat des épreuves du calendrier régional doivent être transmis au comité régional concerné pour homologation.</t>
  </si>
  <si>
    <t>© Fédération Française de Cyclisme - Vélodrome National de Saint-Quentin-en-Yvelines</t>
  </si>
  <si>
    <t>1, rue Laurent Fignon - 78180 Montigny le Bretonneux : 08 11 04 05 55</t>
  </si>
  <si>
    <t>Arbitre 3</t>
  </si>
  <si>
    <t>Vide</t>
  </si>
  <si>
    <t>Choix des catégories</t>
  </si>
  <si>
    <t>Scat</t>
  </si>
  <si>
    <t>Classement Catégorie</t>
  </si>
  <si>
    <t xml:space="preserve">Dos </t>
  </si>
  <si>
    <t>DS</t>
  </si>
  <si>
    <t>Total Place</t>
  </si>
  <si>
    <t>Total heure</t>
  </si>
  <si>
    <t>Total Place sur</t>
  </si>
  <si>
    <t>Total Heure sur</t>
  </si>
  <si>
    <t>Rang Heure</t>
  </si>
  <si>
    <t>Rang place</t>
  </si>
  <si>
    <t>Points</t>
  </si>
  <si>
    <t>Classement place</t>
  </si>
  <si>
    <t>sur deux</t>
  </si>
  <si>
    <t>sur trois</t>
  </si>
  <si>
    <t>2 données manuelles</t>
  </si>
  <si>
    <t>Tri CR</t>
  </si>
  <si>
    <t>Tri CD</t>
  </si>
  <si>
    <t>Tri Club</t>
  </si>
  <si>
    <t>SUITE DONNEE :</t>
  </si>
  <si>
    <t xml:space="preserve"> COTE D'AZUR</t>
  </si>
  <si>
    <t xml:space="preserve"> LA REUNION</t>
  </si>
  <si>
    <t xml:space="preserve"> MAYOTTE</t>
  </si>
  <si>
    <t xml:space="preserve"> NORMANDIE</t>
  </si>
  <si>
    <t xml:space="preserve"> NOUVELLE CALEDONIE</t>
  </si>
  <si>
    <t xml:space="preserve"> PICARDIE</t>
  </si>
  <si>
    <t>Engagement Manuel</t>
  </si>
  <si>
    <t>CATEGORIE :</t>
  </si>
  <si>
    <t>Epreuve :</t>
  </si>
  <si>
    <t>Moyenne du 1er :</t>
  </si>
  <si>
    <t>NOMBRE D'ENGAGES AU DEPART  :</t>
  </si>
  <si>
    <t>NOM Prénom</t>
  </si>
  <si>
    <t>PENALITES : (s'il y a lieu), par décision des trois arbitres de course, qui doivent apposer leur signature sous le(s) motif(s).</t>
  </si>
  <si>
    <t>PRESIDENT DU JURY</t>
  </si>
  <si>
    <t>JUGE A L'ARRIVEE</t>
  </si>
  <si>
    <t>ARBITRES</t>
  </si>
  <si>
    <t>CHRONOMETREUR</t>
  </si>
  <si>
    <t>Les soussignés, arbitres de course, juge à l'arrivée et chronométreur, certifient la sincérité des résultats mentionnés au tableau ci-contre.</t>
  </si>
  <si>
    <t>LIEU  DE  L'ÉPREUVE</t>
  </si>
  <si>
    <t>:</t>
  </si>
  <si>
    <t>DATE</t>
  </si>
  <si>
    <t>CATÉGORIE et NUMÉRO</t>
  </si>
  <si>
    <t>CLUB  ORGANISATEUR</t>
  </si>
  <si>
    <t>HEURE  DE  DÉPART</t>
  </si>
  <si>
    <t>Observations et rapport des commissaires</t>
  </si>
  <si>
    <t>Date :</t>
  </si>
  <si>
    <t>Signature,</t>
  </si>
  <si>
    <t>NOM Prénom :</t>
  </si>
  <si>
    <t>du Président de Jury</t>
  </si>
  <si>
    <t>Non partant</t>
  </si>
  <si>
    <t>Elite Nationale</t>
  </si>
  <si>
    <t>Fédérale Espoirs</t>
  </si>
  <si>
    <t>Fédérale Juniors Hommes</t>
  </si>
  <si>
    <t>Fédérale Dames</t>
  </si>
  <si>
    <t>Fédérale Juniors Dames</t>
  </si>
  <si>
    <t>Fédérale Hommes Masters</t>
  </si>
  <si>
    <t>1ère catégorie</t>
  </si>
  <si>
    <t>1-2ème catégorie</t>
  </si>
  <si>
    <t>1-2-3ème catégorie</t>
  </si>
  <si>
    <t>1-2-3-Juniors</t>
  </si>
  <si>
    <t>2ème catégorie</t>
  </si>
  <si>
    <t>2-3ème catégorie</t>
  </si>
  <si>
    <t>2-3-Juniors</t>
  </si>
  <si>
    <t>3ème catégorie</t>
  </si>
  <si>
    <t>3-Juniors</t>
  </si>
  <si>
    <t>Départementale</t>
  </si>
  <si>
    <t>Espoirs</t>
  </si>
  <si>
    <t>Juniors</t>
  </si>
  <si>
    <t>Cadets</t>
  </si>
  <si>
    <t>Minimes</t>
  </si>
  <si>
    <t>Masters Hommes</t>
  </si>
  <si>
    <t>Dames (1-2-3-Juniors)</t>
  </si>
  <si>
    <t>Dames Juniors</t>
  </si>
  <si>
    <t>Dames Minimes/Cadettes</t>
  </si>
  <si>
    <t>Dames Minimes</t>
  </si>
  <si>
    <t>Benjamins</t>
  </si>
  <si>
    <t>Pupilles</t>
  </si>
  <si>
    <t>Poussins</t>
  </si>
  <si>
    <t>Prélicenciés</t>
  </si>
  <si>
    <t>-</t>
  </si>
  <si>
    <t>AVIS 
SUR LES DECISIONS                   CI-CONTRE</t>
  </si>
  <si>
    <t>BILAN INTERVENTION SECOURS</t>
  </si>
  <si>
    <t>Région :</t>
  </si>
  <si>
    <t>N° de la course</t>
  </si>
  <si>
    <t>Lieu de l’épreuve :</t>
  </si>
  <si>
    <t>Club organisateur :</t>
  </si>
  <si>
    <t>Catégorie de l’épreuve :</t>
  </si>
  <si>
    <t>LE COLLEGE DES ARBITRES</t>
  </si>
  <si>
    <t>Signature</t>
  </si>
  <si>
    <t>Président de jury</t>
  </si>
  <si>
    <t>Arbitre titulaire</t>
  </si>
  <si>
    <t>Juge à l’arrivée</t>
  </si>
  <si>
    <t>PERSONNEL(S) DE SECOURS</t>
  </si>
  <si>
    <t>Ville / Organisme</t>
  </si>
  <si>
    <t>Médecin</t>
  </si>
  <si>
    <t>Ambulancier ( e )</t>
  </si>
  <si>
    <t>Infirmier ( e )</t>
  </si>
  <si>
    <t>Secouriste PSC1</t>
  </si>
  <si>
    <t>AVIS IMPORTANT :</t>
  </si>
  <si>
    <t>A transmettre avec l’état de résultats dans les 48 heures qui suivent l’épreuve au Comité Régional.</t>
  </si>
  <si>
    <r>
      <t xml:space="preserve">Le document doit </t>
    </r>
    <r>
      <rPr>
        <b/>
        <sz val="11"/>
        <rFont val="Calibri"/>
        <family val="2"/>
      </rPr>
      <t>obligatoirement</t>
    </r>
    <r>
      <rPr>
        <sz val="11"/>
        <rFont val="Calibri"/>
        <family val="2"/>
      </rPr>
      <t xml:space="preserve"> être certifié par le Président de Jury et par le ou les personnels de secours.</t>
    </r>
  </si>
  <si>
    <t>KM</t>
  </si>
  <si>
    <t>Traumatisme(s)</t>
  </si>
  <si>
    <t>Conséquences (*)</t>
  </si>
  <si>
    <t>AB</t>
  </si>
  <si>
    <t>HP</t>
  </si>
  <si>
    <t>R</t>
  </si>
  <si>
    <t>(*) : AB : Abandon - HP : Hospitalisation - R : Reprise de la course</t>
  </si>
  <si>
    <t>Nom et signature du ou des personnel(s) de secours</t>
  </si>
  <si>
    <t>Nom et signature du Président de Jury</t>
  </si>
  <si>
    <t>ETAT DES PRIMES</t>
  </si>
  <si>
    <t>A transmettre avec l’état de résultats dans les quarante huit heures qui suivent l’épreuve pour</t>
  </si>
  <si>
    <t>HOMOLOGATION, au comité Régional dont dépend l’organisation.</t>
  </si>
  <si>
    <t>Les primes doivent être réglées directement aux coureurs bénéficiaires par l’organisateur, à l’issue de l’épreuve. Seuls les coureurs terminant l’épreuve peuvent prétendre à toucher leurs primes.</t>
  </si>
  <si>
    <t>Cet état de primes, entièrement rempli, doit être adressé au Comité Régional qui se chargera de sa saisie informatique, les montants générant des points FFC aux coureurs bénéficiaires.</t>
  </si>
  <si>
    <t>Il faut entendre par PRIME tout gain non déclaré et réglé à la FFC ou au Comité Régional. Les classements Points Chauds, Grimpeur, Rush, Jeunes, Km, etc. sont assimilés à des Primes s’ils sont payés sur place en espèces.</t>
  </si>
  <si>
    <t>Le document doit obligatoirement être certifié par le Président de Jury et par l’organisateur.</t>
  </si>
  <si>
    <t>TABLEAU DES PRIMES GAGNEES</t>
  </si>
  <si>
    <t>Primes Gagnées</t>
  </si>
  <si>
    <t>Signature du coureur</t>
  </si>
  <si>
    <t>TOTAL DES PRIMES</t>
  </si>
  <si>
    <t>Nom et signature de l’organisateur</t>
  </si>
  <si>
    <t>x</t>
  </si>
  <si>
    <t>Classement</t>
  </si>
  <si>
    <t>FÉDÉRATION FRANÇAISE DE CYCLISME</t>
  </si>
  <si>
    <t>OUI</t>
  </si>
  <si>
    <t>Date de l'épreuve :</t>
  </si>
  <si>
    <t>Titre de l'épreuve :</t>
  </si>
  <si>
    <t>Comité Régional :</t>
  </si>
  <si>
    <t>Nom de l'Organisateur :</t>
  </si>
  <si>
    <t>Catégorie (ou genre) :</t>
  </si>
  <si>
    <t>Lieu de l'épreuve :</t>
  </si>
  <si>
    <t>Liste des Partants FFC</t>
  </si>
  <si>
    <t>Département</t>
  </si>
  <si>
    <t>Délai :</t>
  </si>
  <si>
    <t>Elimination :</t>
  </si>
  <si>
    <t>Heure limite d'arrivée :</t>
  </si>
  <si>
    <t>Classement par équipes</t>
  </si>
  <si>
    <t>CLASSES :</t>
  </si>
  <si>
    <t>DEPARTEMENT :</t>
  </si>
  <si>
    <t>CLASSE :</t>
  </si>
  <si>
    <t>Collège des Arbitres</t>
  </si>
  <si>
    <t>Choix :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</si>
  <si>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Exemple : 1.12</t>
    </r>
  </si>
  <si>
    <t>Agent antidopage</t>
  </si>
  <si>
    <t xml:space="preserve">     EPREUVE :</t>
  </si>
  <si>
    <t xml:space="preserve">     VILLE :</t>
  </si>
  <si>
    <t xml:space="preserve">     ORGANISATEUR :</t>
  </si>
  <si>
    <t xml:space="preserve">     DATE :</t>
  </si>
  <si>
    <t xml:space="preserve">     CATEGORIES :</t>
  </si>
  <si>
    <t xml:space="preserve">     CIRCUIT DE :</t>
  </si>
  <si>
    <t xml:space="preserve">     A PARCOURIR :</t>
  </si>
  <si>
    <t>DISTANCE TOTALE :</t>
  </si>
  <si>
    <r>
      <rPr>
        <sz val="11"/>
        <rFont val="Arial"/>
        <family val="2"/>
      </rPr>
      <t xml:space="preserve">Données à saisir dans l'Onglet </t>
    </r>
    <r>
      <rPr>
        <b/>
        <sz val="11"/>
        <rFont val="Arial"/>
        <family val="2"/>
      </rPr>
      <t>"Données épreuves"</t>
    </r>
  </si>
  <si>
    <t>*</t>
  </si>
  <si>
    <t>Doss.</t>
  </si>
  <si>
    <t>NOMBRE D'ENGAGE(S) :</t>
  </si>
  <si>
    <t>NOMBRE DE PARTANT(S) :</t>
  </si>
  <si>
    <t>Dernier dossard Internet :</t>
  </si>
  <si>
    <t>Nombre d'engagé(s) au départ, et ou manuel :</t>
  </si>
  <si>
    <t>FEUILLE D'EMARGEMENT</t>
  </si>
  <si>
    <t>Montant</t>
  </si>
  <si>
    <t>L'ARBITRE :
NOM :
SIGNATURE :</t>
  </si>
  <si>
    <t>IMPRIME A JOINDRE AVEC L'ETAT DE RESULTATS - ACCOMPAGNE DU REGLEMENT CORRESPONDANT.</t>
  </si>
  <si>
    <t>Motif</t>
  </si>
  <si>
    <t>kms                            PARTANTS :</t>
  </si>
  <si>
    <t>UCI_ID</t>
  </si>
  <si>
    <t xml:space="preserve">                     Date :</t>
  </si>
  <si>
    <t>Longueur du circuit :</t>
  </si>
  <si>
    <t>Observations complémentaires, sur l'organisation et éventuellement suggestions d'améliorations dont vous aurez parlé avec l'organisateur :</t>
  </si>
  <si>
    <t>Appréciation du président du jury :</t>
  </si>
  <si>
    <t>(mettre un X dans les cases correspondantes)</t>
  </si>
  <si>
    <t>Ce rapport doit être adressé dans les 48 heures après la course au siège du Comité Régional</t>
  </si>
  <si>
    <t>Dénomination de la course :</t>
  </si>
  <si>
    <t>Département :</t>
  </si>
  <si>
    <t>Kilométrage parcouru :</t>
  </si>
  <si>
    <t>Temps :</t>
  </si>
  <si>
    <t>Epreuve en circuit :</t>
  </si>
  <si>
    <t>Epreuve en ligne :</t>
  </si>
  <si>
    <t>GRILLE ARBITRES</t>
  </si>
  <si>
    <t>Date de naissance</t>
  </si>
  <si>
    <t>X</t>
  </si>
  <si>
    <t>Coureur Hors Délai</t>
  </si>
  <si>
    <t>Equipe :</t>
  </si>
  <si>
    <t>Information d'un coureur (Code UCI et Numéro de Licence) :</t>
  </si>
  <si>
    <t>UCI ID</t>
  </si>
  <si>
    <t>UCI ID / Licence :</t>
  </si>
  <si>
    <t>N° de licence FFC                ou UCI ID</t>
  </si>
  <si>
    <t>RESULTAT</t>
  </si>
  <si>
    <t>DOSSARD  NON  SAISI  DANS  LE  CLASSEMENT</t>
  </si>
  <si>
    <t>Attention Coureur Inconnu (à revoir)</t>
  </si>
  <si>
    <t>Pour que la mise en page soit correcte, vous devez retirer les X de présence de tous les dossards "non partant" ou "non attribué" dans l'onglet "Engagés"</t>
  </si>
  <si>
    <t>Choisir le classement, mettre un x dans la case correspondante ou modifier l'intitulé du classement</t>
  </si>
  <si>
    <t>Autre …</t>
  </si>
  <si>
    <t>Classement aux Points</t>
  </si>
  <si>
    <t>Classement du Meilleur Grimpeur</t>
  </si>
  <si>
    <r>
      <t>Voir la grille de pointage des coureurs sur la droite</t>
    </r>
    <r>
      <rPr>
        <b/>
        <sz val="35"/>
        <color indexed="10"/>
        <rFont val="Arial"/>
        <family val="2"/>
      </rPr>
      <t/>
    </r>
  </si>
  <si>
    <t>→</t>
  </si>
  <si>
    <t>ANNEE</t>
  </si>
  <si>
    <t>Age</t>
  </si>
  <si>
    <t>J1</t>
  </si>
  <si>
    <t>J2</t>
  </si>
  <si>
    <t>Cat. Engagés</t>
  </si>
  <si>
    <t>E</t>
  </si>
  <si>
    <t>Cat. Age</t>
  </si>
  <si>
    <t>AGE</t>
  </si>
  <si>
    <t>C1</t>
  </si>
  <si>
    <t>C2</t>
  </si>
  <si>
    <t>M1</t>
  </si>
  <si>
    <t>M2</t>
  </si>
  <si>
    <t>Dernier num</t>
  </si>
  <si>
    <t>2ème Catégorie</t>
  </si>
  <si>
    <t>Pass`Cyclisme Open</t>
  </si>
  <si>
    <t>3ème Catégorie</t>
  </si>
  <si>
    <t>CAT Imp</t>
  </si>
  <si>
    <t>1ère Catégorie</t>
  </si>
  <si>
    <t>1ère</t>
  </si>
  <si>
    <t>2ème</t>
  </si>
  <si>
    <t>3ème</t>
  </si>
  <si>
    <t>PC</t>
  </si>
  <si>
    <t>PCO</t>
  </si>
  <si>
    <t>Catégories 1</t>
  </si>
  <si>
    <t>Pass`Cyclisme</t>
  </si>
  <si>
    <t>Zone numérique uniquement</t>
  </si>
  <si>
    <t>Catégorie Normale</t>
  </si>
  <si>
    <t>Catégorie Courte</t>
  </si>
  <si>
    <t>Dossard Max Int</t>
  </si>
  <si>
    <t>Cat Age</t>
  </si>
  <si>
    <t>Identification Espoir</t>
  </si>
  <si>
    <t>OUI ou NON pour identifier les moins de 23 ans</t>
  </si>
  <si>
    <t>Index Cl</t>
  </si>
  <si>
    <t>Classement Catégorie Age</t>
  </si>
  <si>
    <t>Liste des équipes et ou club saisie</t>
  </si>
  <si>
    <t>1er numero de dossard</t>
  </si>
  <si>
    <t>Liste des Engagés FFC</t>
  </si>
  <si>
    <t>Aux temps 3 coureurs</t>
  </si>
  <si>
    <t>Aux temps 2 coureurs</t>
  </si>
  <si>
    <t>Aux points trois coureurs</t>
  </si>
  <si>
    <t>Aux points deux coureurs</t>
  </si>
  <si>
    <t>* Etat de résultats</t>
  </si>
  <si>
    <t>* Liste des partants</t>
  </si>
  <si>
    <t>* Le récapitulatif des décisions arbitrales (état de résulltats et fiche d'observation)</t>
  </si>
  <si>
    <t>* Les lettres de réclamation (éventuellement, avec décision notifiée)</t>
  </si>
  <si>
    <t xml:space="preserve">  * Présentation de l'autorisation préfectorale</t>
  </si>
  <si>
    <t xml:space="preserve">  * Secrétariat</t>
  </si>
  <si>
    <t xml:space="preserve">  * Local réservé pour les arbitres</t>
  </si>
  <si>
    <t xml:space="preserve">  * WC prévus au départ</t>
  </si>
  <si>
    <t xml:space="preserve">  * Barrières au départ</t>
  </si>
  <si>
    <t xml:space="preserve">  * Parking suffisant au départ</t>
  </si>
  <si>
    <t xml:space="preserve">  * Barrières à l'arrivée</t>
  </si>
  <si>
    <t xml:space="preserve">  * Podium couvert indépendant pour les arbitres à l'arrivée</t>
  </si>
  <si>
    <t xml:space="preserve">  * Podium protocolaire situé conformément après la ligne</t>
  </si>
  <si>
    <t xml:space="preserve">     est-il prévu ?</t>
  </si>
  <si>
    <t xml:space="preserve">     est-il conforme ?</t>
  </si>
  <si>
    <t xml:space="preserve">  * Médecin dans la course</t>
  </si>
  <si>
    <t xml:space="preserve">  * Secours présent au départ de l'épreuve</t>
  </si>
  <si>
    <t xml:space="preserve">  * Véhicule balai</t>
  </si>
  <si>
    <t xml:space="preserve">  * Véhicule(s) neutre(s) de dépannage</t>
  </si>
  <si>
    <t xml:space="preserve">  * Radio course</t>
  </si>
  <si>
    <t xml:space="preserve">       Efficacité</t>
  </si>
  <si>
    <t xml:space="preserve">  * Photo finish ou numérique</t>
  </si>
  <si>
    <t xml:space="preserve">     ou autre moyen vidéo d'arrivée</t>
  </si>
  <si>
    <t xml:space="preserve">  * Importance des moyens mis en œuvre</t>
  </si>
  <si>
    <t xml:space="preserve">  * Local contrôle anti-dopage :</t>
  </si>
  <si>
    <t xml:space="preserve">  * Nature des moyens</t>
  </si>
  <si>
    <t>:    escorte motos (nombre)</t>
  </si>
  <si>
    <t xml:space="preserve">     signaleurs (nombre)</t>
  </si>
  <si>
    <t xml:space="preserve">  * Efficacité des moyens</t>
  </si>
  <si>
    <t xml:space="preserve">  * Fléchage du parcours (au sol ou sur panneau)</t>
  </si>
  <si>
    <t xml:space="preserve">  * Banderole au départ</t>
  </si>
  <si>
    <t xml:space="preserve">  * Banderole à l'arrivée</t>
  </si>
  <si>
    <t>Arbitre Moto</t>
  </si>
  <si>
    <t>Arbitre Moto 1</t>
  </si>
  <si>
    <t>Arbitre Moto 2</t>
  </si>
  <si>
    <t>Arbitre Moto 3</t>
  </si>
  <si>
    <t>Arbitre Titulaire 1</t>
  </si>
  <si>
    <t>Arbitre Titulaire 2</t>
  </si>
  <si>
    <t>Arbitre Titulaire 3</t>
  </si>
  <si>
    <t>Genre</t>
  </si>
  <si>
    <t>Genre 1</t>
  </si>
  <si>
    <t>Genre 2</t>
  </si>
  <si>
    <t>OUI ou NON pour gestion du classement dames</t>
  </si>
  <si>
    <t>Dame</t>
  </si>
  <si>
    <t>Sexe</t>
  </si>
  <si>
    <t>D (dame)</t>
  </si>
  <si>
    <t>Nombre
par équipe</t>
  </si>
  <si>
    <t>Catégories
engagées</t>
  </si>
  <si>
    <t xml:space="preserve">Classement </t>
  </si>
  <si>
    <t xml:space="preserve"> Ecart</t>
  </si>
  <si>
    <t>Dame
(D)</t>
  </si>
  <si>
    <t>Identification Dame</t>
  </si>
  <si>
    <t>Numéro de département</t>
  </si>
  <si>
    <t>N° Epreuve</t>
  </si>
  <si>
    <t>Code épreuve</t>
  </si>
  <si>
    <t>ESP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</si>
</sst>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#,##0\ &quot;€&quot;;[Red]\-#,##0\ &quot;€&quot;"/>
    <numFmt numFmtId="164" formatCode="d\ mmmm\ yyyy"/>
    <numFmt numFmtId="165" formatCode="[h]\.mm\.ss"/>
    <numFmt numFmtId="166" formatCode="h:mm:ss;@"/>
    <numFmt numFmtId="167" formatCode="hh\.mm\.ss"/>
    <numFmt numFmtId="168" formatCode="[$-40C]d\-mmm\-yy;@"/>
    <numFmt numFmtId="169" formatCode="[$-F800]dddd\,\ mmmm\ dd\,\ yyyy"/>
    <numFmt numFmtId="170" formatCode="hh&quot;h&quot;mm&quot;mn&quot;ss"/>
    <numFmt numFmtId="171" formatCode="0.00\ &quot;€&quot;"/>
    <numFmt numFmtId="172" formatCode="[$-F400]h:mm:ss\ AM/PM"/>
    <numFmt numFmtId="173" formatCode="#,##0.00\ &quot;€&quot;"/>
    <numFmt numFmtId="174" formatCode="#,##0.00\ [$€];[Red]\-#,##0.00\ [$€]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Book Antiqua"/>
      <family val="1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10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i/>
      <sz val="10"/>
      <name val="Arial"/>
      <family val="2"/>
    </font>
    <font>
      <sz val="10"/>
      <name val="Book Antiqua"/>
      <family val="1"/>
    </font>
    <font>
      <sz val="11"/>
      <name val="Arial"/>
      <family val="2"/>
    </font>
    <font>
      <b/>
      <sz val="12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10"/>
      <color indexed="10"/>
      <name val="Book Antiqua"/>
      <family val="1"/>
    </font>
    <font>
      <i/>
      <sz val="10"/>
      <name val="Book Antiqua"/>
      <family val="1"/>
    </font>
    <font>
      <b/>
      <sz val="11"/>
      <color indexed="8"/>
      <name val="Arial"/>
      <family val="2"/>
    </font>
    <font>
      <sz val="10"/>
      <name val="MS Sans Serif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"/>
      <name val="Arial"/>
      <family val="2"/>
    </font>
    <font>
      <b/>
      <u/>
      <sz val="9"/>
      <name val="Arial"/>
      <family val="2"/>
    </font>
    <font>
      <b/>
      <u/>
      <sz val="11"/>
      <name val="Arial"/>
      <family val="2"/>
    </font>
    <font>
      <b/>
      <sz val="13"/>
      <name val="Berlin Sans FB Demi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sz val="16"/>
      <name val="Calibri"/>
      <family val="2"/>
    </font>
    <font>
      <b/>
      <sz val="15"/>
      <name val="Calibri"/>
      <family val="2"/>
    </font>
    <font>
      <u/>
      <sz val="1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8"/>
      <name val="Calibri"/>
      <family val="2"/>
    </font>
    <font>
      <b/>
      <sz val="28"/>
      <color indexed="8"/>
      <name val="Arial"/>
      <family val="2"/>
    </font>
    <font>
      <sz val="12"/>
      <color indexed="8"/>
      <name val="Arial"/>
      <family val="2"/>
    </font>
    <font>
      <sz val="16"/>
      <color indexed="8"/>
      <name val="Antique Olive Compact"/>
      <family val="2"/>
    </font>
    <font>
      <b/>
      <sz val="10"/>
      <color indexed="8"/>
      <name val="Arial"/>
      <family val="2"/>
    </font>
    <font>
      <sz val="14"/>
      <color indexed="8"/>
      <name val="Arial"/>
      <family val="2"/>
    </font>
    <font>
      <sz val="14"/>
      <color indexed="8"/>
      <name val="AntiqueOlive LT Nord"/>
    </font>
    <font>
      <u/>
      <sz val="10"/>
      <color indexed="8"/>
      <name val="AntiqueOlive LT Nord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u/>
      <sz val="11"/>
      <color indexed="8"/>
      <name val="Calibri"/>
      <family val="2"/>
    </font>
    <font>
      <sz val="11"/>
      <color indexed="8"/>
      <name val="Calibri"/>
      <family val="2"/>
    </font>
    <font>
      <sz val="10.5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10"/>
      <name val="Arial"/>
      <family val="2"/>
    </font>
    <font>
      <sz val="10"/>
      <color indexed="10"/>
      <name val="Wingdings"/>
      <charset val="2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4"/>
      <color indexed="8"/>
      <name val="Calibri"/>
      <family val="2"/>
    </font>
    <font>
      <u/>
      <sz val="10"/>
      <name val="Arial"/>
      <family val="2"/>
    </font>
    <font>
      <sz val="10"/>
      <name val="Courier"/>
      <family val="3"/>
    </font>
    <font>
      <sz val="10"/>
      <color indexed="8"/>
      <name val="Calibri"/>
      <family val="2"/>
    </font>
    <font>
      <b/>
      <u/>
      <sz val="12"/>
      <name val="Arial"/>
      <family val="2"/>
    </font>
    <font>
      <sz val="10.5"/>
      <color indexed="8"/>
      <name val="Arial"/>
      <family val="2"/>
    </font>
    <font>
      <b/>
      <sz val="35"/>
      <color indexed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A7D00"/>
      <name val="Arial"/>
      <family val="2"/>
    </font>
    <font>
      <b/>
      <sz val="11"/>
      <color rgb="FFFA7D00"/>
      <name val="Calibri"/>
      <family val="2"/>
      <scheme val="minor"/>
    </font>
    <font>
      <sz val="11"/>
      <color rgb="FFFA7D00"/>
      <name val="Arial"/>
      <family val="2"/>
    </font>
    <font>
      <sz val="11"/>
      <color rgb="FFFA7D00"/>
      <name val="Calibri"/>
      <family val="2"/>
      <scheme val="minor"/>
    </font>
    <font>
      <sz val="11"/>
      <color rgb="FF3F3F76"/>
      <name val="Arial"/>
      <family val="2"/>
    </font>
    <font>
      <sz val="11"/>
      <color rgb="FF3F3F76"/>
      <name val="Calibri"/>
      <family val="2"/>
      <scheme val="minor"/>
    </font>
    <font>
      <sz val="11"/>
      <color rgb="FF9C0006"/>
      <name val="Arial"/>
      <family val="2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rgb="FF0061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Arial"/>
      <family val="2"/>
    </font>
    <font>
      <b/>
      <sz val="11"/>
      <color rgb="FF3F3F3F"/>
      <name val="Calibri"/>
      <family val="2"/>
      <scheme val="minor"/>
    </font>
    <font>
      <i/>
      <sz val="11"/>
      <color rgb="FF7F7F7F"/>
      <name val="Arial"/>
      <family val="2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7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Arial"/>
      <family val="2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8"/>
      <name val="Calibri"/>
      <family val="2"/>
      <scheme val="minor"/>
    </font>
    <font>
      <b/>
      <u/>
      <sz val="10"/>
      <name val="Calibri"/>
      <family val="2"/>
      <scheme val="minor"/>
    </font>
    <font>
      <sz val="13"/>
      <name val="Calibri"/>
      <family val="2"/>
      <scheme val="minor"/>
    </font>
    <font>
      <b/>
      <sz val="10"/>
      <color theme="0"/>
      <name val="Arial"/>
      <family val="2"/>
    </font>
    <font>
      <b/>
      <u/>
      <sz val="15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"/>
      <family val="2"/>
    </font>
    <font>
      <b/>
      <u/>
      <sz val="14"/>
      <color rgb="FFFF0000"/>
      <name val="Arial"/>
      <family val="2"/>
    </font>
    <font>
      <b/>
      <sz val="12"/>
      <name val="Calibri"/>
      <family val="2"/>
      <scheme val="minor"/>
    </font>
    <font>
      <sz val="35"/>
      <color rgb="FFFF0000"/>
      <name val="Calibri"/>
      <family val="2"/>
    </font>
    <font>
      <i/>
      <sz val="8"/>
      <name val="Calibri"/>
      <family val="2"/>
      <scheme val="minor"/>
    </font>
    <font>
      <b/>
      <sz val="13"/>
      <name val="Calibri"/>
      <family val="2"/>
      <scheme val="minor"/>
    </font>
    <font>
      <b/>
      <sz val="30"/>
      <color rgb="FFFF0000"/>
      <name val="Arial"/>
      <family val="2"/>
    </font>
    <font>
      <b/>
      <u/>
      <sz val="15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2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C0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B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1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dotted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8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medium">
        <color auto="1"/>
      </top>
      <bottom style="thick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thick">
        <color auto="1"/>
      </bottom>
      <diagonal/>
    </border>
    <border>
      <left style="dotted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</borders>
  <cellStyleXfs count="319">
    <xf numFmtId="0" fontId="0" fillId="0" borderId="0"/>
    <xf numFmtId="0" fontId="19" fillId="2" borderId="0" applyNumberFormat="0" applyBorder="0" applyAlignment="0" applyProtection="0"/>
    <xf numFmtId="0" fontId="96" fillId="28" borderId="0" applyNumberFormat="0" applyBorder="0" applyAlignment="0" applyProtection="0"/>
    <xf numFmtId="0" fontId="97" fillId="28" borderId="0" applyNumberFormat="0" applyBorder="0" applyAlignment="0" applyProtection="0"/>
    <xf numFmtId="0" fontId="96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96" fillId="29" borderId="0" applyNumberFormat="0" applyBorder="0" applyAlignment="0" applyProtection="0"/>
    <xf numFmtId="0" fontId="97" fillId="29" borderId="0" applyNumberFormat="0" applyBorder="0" applyAlignment="0" applyProtection="0"/>
    <xf numFmtId="0" fontId="96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96" fillId="30" borderId="0" applyNumberFormat="0" applyBorder="0" applyAlignment="0" applyProtection="0"/>
    <xf numFmtId="0" fontId="97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96" fillId="31" borderId="0" applyNumberFormat="0" applyBorder="0" applyAlignment="0" applyProtection="0"/>
    <xf numFmtId="0" fontId="97" fillId="31" borderId="0" applyNumberFormat="0" applyBorder="0" applyAlignment="0" applyProtection="0"/>
    <xf numFmtId="0" fontId="96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96" fillId="32" borderId="0" applyNumberFormat="0" applyBorder="0" applyAlignment="0" applyProtection="0"/>
    <xf numFmtId="0" fontId="97" fillId="32" borderId="0" applyNumberFormat="0" applyBorder="0" applyAlignment="0" applyProtection="0"/>
    <xf numFmtId="0" fontId="96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4" borderId="0" applyNumberFormat="0" applyBorder="0" applyAlignment="0" applyProtection="0"/>
    <xf numFmtId="0" fontId="96" fillId="33" borderId="0" applyNumberFormat="0" applyBorder="0" applyAlignment="0" applyProtection="0"/>
    <xf numFmtId="0" fontId="97" fillId="33" borderId="0" applyNumberFormat="0" applyBorder="0" applyAlignment="0" applyProtection="0"/>
    <xf numFmtId="0" fontId="96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6" borderId="0" applyNumberFormat="0" applyBorder="0" applyAlignment="0" applyProtection="0"/>
    <xf numFmtId="0" fontId="96" fillId="34" borderId="0" applyNumberFormat="0" applyBorder="0" applyAlignment="0" applyProtection="0"/>
    <xf numFmtId="0" fontId="97" fillId="34" borderId="0" applyNumberFormat="0" applyBorder="0" applyAlignment="0" applyProtection="0"/>
    <xf numFmtId="0" fontId="96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3" borderId="0" applyNumberFormat="0" applyBorder="0" applyAlignment="0" applyProtection="0"/>
    <xf numFmtId="0" fontId="96" fillId="35" borderId="0" applyNumberFormat="0" applyBorder="0" applyAlignment="0" applyProtection="0"/>
    <xf numFmtId="0" fontId="97" fillId="35" borderId="0" applyNumberFormat="0" applyBorder="0" applyAlignment="0" applyProtection="0"/>
    <xf numFmtId="0" fontId="96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7" borderId="0" applyNumberFormat="0" applyBorder="0" applyAlignment="0" applyProtection="0"/>
    <xf numFmtId="0" fontId="96" fillId="36" borderId="0" applyNumberFormat="0" applyBorder="0" applyAlignment="0" applyProtection="0"/>
    <xf numFmtId="0" fontId="97" fillId="36" borderId="0" applyNumberFormat="0" applyBorder="0" applyAlignment="0" applyProtection="0"/>
    <xf numFmtId="0" fontId="96" fillId="36" borderId="0" applyNumberFormat="0" applyBorder="0" applyAlignment="0" applyProtection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97" fillId="3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96" fillId="37" borderId="0" applyNumberFormat="0" applyBorder="0" applyAlignment="0" applyProtection="0"/>
    <xf numFmtId="0" fontId="97" fillId="37" borderId="0" applyNumberFormat="0" applyBorder="0" applyAlignment="0" applyProtection="0"/>
    <xf numFmtId="0" fontId="96" fillId="37" borderId="0" applyNumberFormat="0" applyBorder="0" applyAlignment="0" applyProtection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97" fillId="3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6" borderId="0" applyNumberFormat="0" applyBorder="0" applyAlignment="0" applyProtection="0"/>
    <xf numFmtId="0" fontId="96" fillId="38" borderId="0" applyNumberFormat="0" applyBorder="0" applyAlignment="0" applyProtection="0"/>
    <xf numFmtId="0" fontId="97" fillId="38" borderId="0" applyNumberFormat="0" applyBorder="0" applyAlignment="0" applyProtection="0"/>
    <xf numFmtId="0" fontId="96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4" borderId="0" applyNumberFormat="0" applyBorder="0" applyAlignment="0" applyProtection="0"/>
    <xf numFmtId="0" fontId="96" fillId="39" borderId="0" applyNumberFormat="0" applyBorder="0" applyAlignment="0" applyProtection="0"/>
    <xf numFmtId="0" fontId="97" fillId="39" borderId="0" applyNumberFormat="0" applyBorder="0" applyAlignment="0" applyProtection="0"/>
    <xf numFmtId="0" fontId="96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6" borderId="0" applyNumberFormat="0" applyBorder="0" applyAlignment="0" applyProtection="0"/>
    <xf numFmtId="0" fontId="98" fillId="40" borderId="0" applyNumberFormat="0" applyBorder="0" applyAlignment="0" applyProtection="0"/>
    <xf numFmtId="0" fontId="99" fillId="40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9" borderId="0" applyNumberFormat="0" applyBorder="0" applyAlignment="0" applyProtection="0"/>
    <xf numFmtId="0" fontId="98" fillId="41" borderId="0" applyNumberFormat="0" applyBorder="0" applyAlignment="0" applyProtection="0"/>
    <xf numFmtId="0" fontId="99" fillId="41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98" fillId="42" borderId="0" applyNumberFormat="0" applyBorder="0" applyAlignment="0" applyProtection="0"/>
    <xf numFmtId="0" fontId="99" fillId="42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8" borderId="0" applyNumberFormat="0" applyBorder="0" applyAlignment="0" applyProtection="0"/>
    <xf numFmtId="0" fontId="98" fillId="43" borderId="0" applyNumberFormat="0" applyBorder="0" applyAlignment="0" applyProtection="0"/>
    <xf numFmtId="0" fontId="99" fillId="4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98" fillId="44" borderId="0" applyNumberFormat="0" applyBorder="0" applyAlignment="0" applyProtection="0"/>
    <xf numFmtId="0" fontId="99" fillId="44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98" fillId="45" borderId="0" applyNumberFormat="0" applyBorder="0" applyAlignment="0" applyProtection="0"/>
    <xf numFmtId="0" fontId="99" fillId="4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11" borderId="0" applyNumberFormat="0" applyBorder="0" applyAlignment="0" applyProtection="0"/>
    <xf numFmtId="0" fontId="98" fillId="46" borderId="0" applyNumberFormat="0" applyBorder="0" applyAlignment="0" applyProtection="0"/>
    <xf numFmtId="0" fontId="99" fillId="46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98" fillId="47" borderId="0" applyNumberFormat="0" applyBorder="0" applyAlignment="0" applyProtection="0"/>
    <xf numFmtId="0" fontId="99" fillId="4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98" fillId="48" borderId="0" applyNumberFormat="0" applyBorder="0" applyAlignment="0" applyProtection="0"/>
    <xf numFmtId="0" fontId="99" fillId="4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2" borderId="0" applyNumberFormat="0" applyBorder="0" applyAlignment="0" applyProtection="0"/>
    <xf numFmtId="0" fontId="98" fillId="49" borderId="0" applyNumberFormat="0" applyBorder="0" applyAlignment="0" applyProtection="0"/>
    <xf numFmtId="0" fontId="99" fillId="49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98" fillId="50" borderId="0" applyNumberFormat="0" applyBorder="0" applyAlignment="0" applyProtection="0"/>
    <xf numFmtId="0" fontId="99" fillId="5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98" fillId="51" borderId="0" applyNumberFormat="0" applyBorder="0" applyAlignment="0" applyProtection="0"/>
    <xf numFmtId="0" fontId="99" fillId="5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5" borderId="1" applyNumberFormat="0" applyAlignment="0" applyProtection="0"/>
    <xf numFmtId="0" fontId="102" fillId="52" borderId="115" applyNumberFormat="0" applyAlignment="0" applyProtection="0"/>
    <xf numFmtId="0" fontId="103" fillId="52" borderId="115" applyNumberFormat="0" applyAlignment="0" applyProtection="0"/>
    <xf numFmtId="0" fontId="22" fillId="15" borderId="1" applyNumberFormat="0" applyAlignment="0" applyProtection="0"/>
    <xf numFmtId="0" fontId="22" fillId="15" borderId="1" applyNumberFormat="0" applyAlignment="0" applyProtection="0"/>
    <xf numFmtId="0" fontId="21" fillId="0" borderId="2" applyNumberFormat="0" applyFill="0" applyAlignment="0" applyProtection="0"/>
    <xf numFmtId="0" fontId="104" fillId="0" borderId="116" applyNumberFormat="0" applyFill="0" applyAlignment="0" applyProtection="0"/>
    <xf numFmtId="0" fontId="105" fillId="0" borderId="116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4" fillId="4" borderId="3" applyNumberFormat="0" applyFont="0" applyAlignment="0" applyProtection="0"/>
    <xf numFmtId="0" fontId="96" fillId="53" borderId="117" applyNumberFormat="0" applyFont="0" applyAlignment="0" applyProtection="0"/>
    <xf numFmtId="0" fontId="64" fillId="53" borderId="117" applyNumberFormat="0" applyFont="0" applyAlignment="0" applyProtection="0"/>
    <xf numFmtId="0" fontId="65" fillId="53" borderId="117" applyNumberFormat="0" applyFont="0" applyAlignment="0" applyProtection="0"/>
    <xf numFmtId="0" fontId="19" fillId="53" borderId="117" applyNumberFormat="0" applyFont="0" applyAlignment="0" applyProtection="0"/>
    <xf numFmtId="0" fontId="64" fillId="53" borderId="117" applyNumberFormat="0" applyFont="0" applyAlignment="0" applyProtection="0"/>
    <xf numFmtId="0" fontId="3" fillId="53" borderId="117" applyNumberFormat="0" applyFont="0" applyAlignment="0" applyProtection="0"/>
    <xf numFmtId="0" fontId="2" fillId="53" borderId="117" applyNumberFormat="0" applyFont="0" applyAlignment="0" applyProtection="0"/>
    <xf numFmtId="0" fontId="2" fillId="53" borderId="117" applyNumberFormat="0" applyFont="0" applyAlignment="0" applyProtection="0"/>
    <xf numFmtId="0" fontId="3" fillId="53" borderId="117" applyNumberFormat="0" applyFont="0" applyAlignment="0" applyProtection="0"/>
    <xf numFmtId="0" fontId="2" fillId="53" borderId="117" applyNumberFormat="0" applyFont="0" applyAlignment="0" applyProtection="0"/>
    <xf numFmtId="0" fontId="2" fillId="53" borderId="117" applyNumberFormat="0" applyFont="0" applyAlignment="0" applyProtection="0"/>
    <xf numFmtId="0" fontId="65" fillId="53" borderId="117" applyNumberFormat="0" applyFont="0" applyAlignment="0" applyProtection="0"/>
    <xf numFmtId="0" fontId="19" fillId="53" borderId="117" applyNumberFormat="0" applyFont="0" applyAlignment="0" applyProtection="0"/>
    <xf numFmtId="0" fontId="65" fillId="53" borderId="117" applyNumberFormat="0" applyFont="0" applyAlignment="0" applyProtection="0"/>
    <xf numFmtId="0" fontId="19" fillId="53" borderId="117" applyNumberFormat="0" applyFont="0" applyAlignment="0" applyProtection="0"/>
    <xf numFmtId="0" fontId="65" fillId="53" borderId="117" applyNumberFormat="0" applyFont="0" applyAlignment="0" applyProtection="0"/>
    <xf numFmtId="0" fontId="19" fillId="53" borderId="117" applyNumberFormat="0" applyFont="0" applyAlignment="0" applyProtection="0"/>
    <xf numFmtId="0" fontId="65" fillId="53" borderId="117" applyNumberFormat="0" applyFont="0" applyAlignment="0" applyProtection="0"/>
    <xf numFmtId="0" fontId="19" fillId="53" borderId="117" applyNumberFormat="0" applyFont="0" applyAlignment="0" applyProtection="0"/>
    <xf numFmtId="0" fontId="65" fillId="53" borderId="117" applyNumberFormat="0" applyFont="0" applyAlignment="0" applyProtection="0"/>
    <xf numFmtId="0" fontId="19" fillId="53" borderId="117" applyNumberFormat="0" applyFont="0" applyAlignment="0" applyProtection="0"/>
    <xf numFmtId="0" fontId="4" fillId="4" borderId="3" applyNumberFormat="0" applyFont="0" applyAlignment="0" applyProtection="0"/>
    <xf numFmtId="0" fontId="4" fillId="4" borderId="3" applyNumberFormat="0" applyFont="0" applyAlignment="0" applyProtection="0"/>
    <xf numFmtId="0" fontId="23" fillId="7" borderId="1" applyNumberFormat="0" applyAlignment="0" applyProtection="0"/>
    <xf numFmtId="0" fontId="106" fillId="54" borderId="115" applyNumberFormat="0" applyAlignment="0" applyProtection="0"/>
    <xf numFmtId="0" fontId="107" fillId="54" borderId="115" applyNumberFormat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174" fontId="90" fillId="0" borderId="0" applyFont="0" applyFill="0" applyBorder="0" applyAlignment="0" applyProtection="0"/>
    <xf numFmtId="0" fontId="24" fillId="16" borderId="0" applyNumberFormat="0" applyBorder="0" applyAlignment="0" applyProtection="0"/>
    <xf numFmtId="0" fontId="108" fillId="55" borderId="0" applyNumberFormat="0" applyBorder="0" applyAlignment="0" applyProtection="0"/>
    <xf numFmtId="0" fontId="109" fillId="5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25" fillId="7" borderId="0" applyNumberFormat="0" applyBorder="0" applyAlignment="0" applyProtection="0"/>
    <xf numFmtId="0" fontId="111" fillId="56" borderId="0" applyNumberFormat="0" applyBorder="0" applyAlignment="0" applyProtection="0"/>
    <xf numFmtId="0" fontId="112" fillId="56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95" fillId="0" borderId="0"/>
    <xf numFmtId="0" fontId="37" fillId="0" borderId="0"/>
    <xf numFmtId="0" fontId="4" fillId="0" borderId="0"/>
    <xf numFmtId="0" fontId="97" fillId="0" borderId="0"/>
    <xf numFmtId="0" fontId="113" fillId="0" borderId="0"/>
    <xf numFmtId="0" fontId="96" fillId="0" borderId="0"/>
    <xf numFmtId="0" fontId="97" fillId="0" borderId="0"/>
    <xf numFmtId="0" fontId="4" fillId="0" borderId="0"/>
    <xf numFmtId="0" fontId="96" fillId="0" borderId="0"/>
    <xf numFmtId="0" fontId="113" fillId="0" borderId="0"/>
    <xf numFmtId="0" fontId="4" fillId="0" borderId="0"/>
    <xf numFmtId="0" fontId="46" fillId="0" borderId="0"/>
    <xf numFmtId="0" fontId="97" fillId="0" borderId="0"/>
    <xf numFmtId="0" fontId="97" fillId="0" borderId="0"/>
    <xf numFmtId="0" fontId="114" fillId="0" borderId="0"/>
    <xf numFmtId="0" fontId="97" fillId="0" borderId="0"/>
    <xf numFmtId="0" fontId="97" fillId="0" borderId="0"/>
    <xf numFmtId="0" fontId="49" fillId="0" borderId="0"/>
    <xf numFmtId="0" fontId="4" fillId="0" borderId="0"/>
    <xf numFmtId="0" fontId="96" fillId="0" borderId="0"/>
    <xf numFmtId="0" fontId="26" fillId="6" borderId="0" applyNumberFormat="0" applyBorder="0" applyAlignment="0" applyProtection="0"/>
    <xf numFmtId="0" fontId="115" fillId="57" borderId="0" applyNumberFormat="0" applyBorder="0" applyAlignment="0" applyProtection="0"/>
    <xf numFmtId="0" fontId="116" fillId="57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7" fillId="15" borderId="4" applyNumberFormat="0" applyAlignment="0" applyProtection="0"/>
    <xf numFmtId="0" fontId="117" fillId="52" borderId="118" applyNumberFormat="0" applyAlignment="0" applyProtection="0"/>
    <xf numFmtId="0" fontId="118" fillId="52" borderId="118" applyNumberFormat="0" applyAlignment="0" applyProtection="0"/>
    <xf numFmtId="0" fontId="27" fillId="15" borderId="4" applyNumberFormat="0" applyAlignment="0" applyProtection="0"/>
    <xf numFmtId="0" fontId="27" fillId="15" borderId="4" applyNumberFormat="0" applyAlignment="0" applyProtection="0"/>
    <xf numFmtId="0" fontId="2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5" applyNumberFormat="0" applyFill="0" applyAlignment="0" applyProtection="0"/>
    <xf numFmtId="0" fontId="122" fillId="0" borderId="119" applyNumberFormat="0" applyFill="0" applyAlignment="0" applyProtection="0"/>
    <xf numFmtId="0" fontId="123" fillId="0" borderId="119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124" fillId="0" borderId="120" applyNumberFormat="0" applyFill="0" applyAlignment="0" applyProtection="0"/>
    <xf numFmtId="0" fontId="125" fillId="0" borderId="120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126" fillId="0" borderId="121" applyNumberFormat="0" applyFill="0" applyAlignment="0" applyProtection="0"/>
    <xf numFmtId="0" fontId="127" fillId="0" borderId="121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128" fillId="0" borderId="122" applyNumberFormat="0" applyFill="0" applyAlignment="0" applyProtection="0"/>
    <xf numFmtId="0" fontId="129" fillId="0" borderId="122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4" fillId="17" borderId="9" applyNumberFormat="0" applyAlignment="0" applyProtection="0"/>
    <xf numFmtId="0" fontId="130" fillId="58" borderId="123" applyNumberFormat="0" applyAlignment="0" applyProtection="0"/>
    <xf numFmtId="0" fontId="131" fillId="58" borderId="123" applyNumberFormat="0" applyAlignment="0" applyProtection="0"/>
    <xf numFmtId="0" fontId="34" fillId="17" borderId="9" applyNumberFormat="0" applyAlignment="0" applyProtection="0"/>
    <xf numFmtId="0" fontId="34" fillId="17" borderId="9" applyNumberFormat="0" applyAlignment="0" applyProtection="0"/>
    <xf numFmtId="0" fontId="1" fillId="0" borderId="0"/>
  </cellStyleXfs>
  <cellXfs count="97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40" fillId="0" borderId="0" xfId="0" applyFont="1"/>
    <xf numFmtId="0" fontId="40" fillId="0" borderId="0" xfId="0" applyFont="1" applyAlignment="1">
      <alignment horizontal="left"/>
    </xf>
    <xf numFmtId="0" fontId="4" fillId="0" borderId="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0" fillId="0" borderId="12" xfId="0" applyBorder="1" applyAlignment="1">
      <alignment horizontal="left"/>
    </xf>
    <xf numFmtId="0" fontId="0" fillId="0" borderId="12" xfId="0" applyBorder="1"/>
    <xf numFmtId="166" fontId="0" fillId="0" borderId="12" xfId="0" applyNumberFormat="1" applyBorder="1"/>
    <xf numFmtId="166" fontId="0" fillId="0" borderId="12" xfId="0" applyNumberFormat="1" applyBorder="1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/>
    </xf>
    <xf numFmtId="165" fontId="7" fillId="19" borderId="10" xfId="0" applyNumberFormat="1" applyFont="1" applyFill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 indent="1"/>
    </xf>
    <xf numFmtId="0" fontId="67" fillId="20" borderId="14" xfId="255" applyFont="1" applyFill="1" applyBorder="1" applyAlignment="1">
      <alignment horizontal="center"/>
    </xf>
    <xf numFmtId="49" fontId="67" fillId="20" borderId="14" xfId="255" applyNumberFormat="1" applyFont="1" applyFill="1" applyBorder="1" applyAlignment="1">
      <alignment horizontal="center"/>
    </xf>
    <xf numFmtId="49" fontId="45" fillId="20" borderId="14" xfId="255" applyNumberFormat="1" applyFont="1" applyFill="1" applyBorder="1" applyAlignment="1">
      <alignment horizontal="center"/>
    </xf>
    <xf numFmtId="0" fontId="12" fillId="0" borderId="0" xfId="0" applyFont="1"/>
    <xf numFmtId="0" fontId="5" fillId="0" borderId="0" xfId="0" applyFont="1"/>
    <xf numFmtId="0" fontId="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2" fontId="7" fillId="0" borderId="0" xfId="0" applyNumberFormat="1" applyFont="1" applyAlignment="1">
      <alignment horizontal="right" vertical="center"/>
    </xf>
    <xf numFmtId="0" fontId="4" fillId="21" borderId="15" xfId="0" applyFont="1" applyFill="1" applyBorder="1"/>
    <xf numFmtId="0" fontId="4" fillId="21" borderId="0" xfId="0" applyFont="1" applyFill="1"/>
    <xf numFmtId="0" fontId="4" fillId="0" borderId="16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22" borderId="0" xfId="0" applyFont="1" applyFill="1"/>
    <xf numFmtId="0" fontId="67" fillId="19" borderId="10" xfId="255" applyFont="1" applyFill="1" applyBorder="1" applyAlignment="1">
      <alignment horizontal="center"/>
    </xf>
    <xf numFmtId="0" fontId="67" fillId="19" borderId="10" xfId="255" applyFont="1" applyFill="1" applyBorder="1" applyAlignment="1">
      <alignment horizontal="left"/>
    </xf>
    <xf numFmtId="0" fontId="4" fillId="21" borderId="15" xfId="0" applyFont="1" applyFill="1" applyBorder="1" applyAlignment="1">
      <alignment horizontal="center"/>
    </xf>
    <xf numFmtId="0" fontId="4" fillId="0" borderId="17" xfId="0" applyFont="1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6" xfId="0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172" fontId="0" fillId="0" borderId="17" xfId="0" applyNumberFormat="1" applyBorder="1"/>
    <xf numFmtId="172" fontId="0" fillId="0" borderId="23" xfId="0" applyNumberFormat="1" applyBorder="1"/>
    <xf numFmtId="172" fontId="0" fillId="0" borderId="24" xfId="0" applyNumberFormat="1" applyBorder="1"/>
    <xf numFmtId="172" fontId="0" fillId="0" borderId="0" xfId="0" applyNumberFormat="1"/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2" xfId="0" applyBorder="1" applyAlignment="1">
      <alignment horizontal="center"/>
    </xf>
    <xf numFmtId="172" fontId="4" fillId="0" borderId="13" xfId="0" applyNumberFormat="1" applyFont="1" applyBorder="1" applyAlignment="1">
      <alignment horizontal="center"/>
    </xf>
    <xf numFmtId="1" fontId="4" fillId="0" borderId="13" xfId="0" applyNumberFormat="1" applyFont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0" fontId="15" fillId="0" borderId="0" xfId="0" applyFont="1"/>
    <xf numFmtId="20" fontId="0" fillId="0" borderId="12" xfId="0" applyNumberFormat="1" applyBorder="1"/>
    <xf numFmtId="166" fontId="0" fillId="0" borderId="13" xfId="0" applyNumberFormat="1" applyBorder="1" applyAlignment="1">
      <alignment horizontal="center"/>
    </xf>
    <xf numFmtId="166" fontId="0" fillId="0" borderId="0" xfId="0" applyNumberFormat="1"/>
    <xf numFmtId="166" fontId="4" fillId="0" borderId="16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7" fillId="0" borderId="0" xfId="255" applyFont="1" applyAlignment="1">
      <alignment horizontal="center"/>
    </xf>
    <xf numFmtId="0" fontId="10" fillId="0" borderId="10" xfId="0" applyFont="1" applyBorder="1" applyAlignment="1">
      <alignment horizontal="left" vertical="center"/>
    </xf>
    <xf numFmtId="0" fontId="41" fillId="0" borderId="10" xfId="0" applyFont="1" applyBorder="1" applyAlignment="1">
      <alignment horizontal="center" vertical="center"/>
    </xf>
    <xf numFmtId="0" fontId="42" fillId="0" borderId="10" xfId="0" applyFont="1" applyBorder="1" applyAlignment="1">
      <alignment vertical="center"/>
    </xf>
    <xf numFmtId="0" fontId="7" fillId="23" borderId="15" xfId="0" applyFont="1" applyFill="1" applyBorder="1" applyAlignment="1">
      <alignment horizontal="center" vertical="center" wrapText="1"/>
    </xf>
    <xf numFmtId="0" fontId="96" fillId="0" borderId="0" xfId="254" applyAlignment="1">
      <alignment vertical="center"/>
    </xf>
    <xf numFmtId="0" fontId="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4" borderId="0" xfId="0" applyFont="1" applyFill="1" applyAlignment="1">
      <alignment vertical="center"/>
    </xf>
    <xf numFmtId="0" fontId="76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7" fillId="23" borderId="15" xfId="0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166" fontId="4" fillId="25" borderId="15" xfId="0" applyNumberFormat="1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4" fillId="26" borderId="10" xfId="0" applyFont="1" applyFill="1" applyBorder="1" applyAlignment="1">
      <alignment vertical="center"/>
    </xf>
    <xf numFmtId="0" fontId="4" fillId="26" borderId="0" xfId="0" applyFont="1" applyFill="1" applyAlignment="1">
      <alignment horizontal="center" vertical="center"/>
    </xf>
    <xf numFmtId="167" fontId="4" fillId="26" borderId="0" xfId="0" applyNumberFormat="1" applyFont="1" applyFill="1" applyAlignment="1">
      <alignment horizontal="center" vertical="center"/>
    </xf>
    <xf numFmtId="0" fontId="4" fillId="26" borderId="0" xfId="0" applyFont="1" applyFill="1" applyAlignment="1">
      <alignment vertical="center"/>
    </xf>
    <xf numFmtId="167" fontId="4" fillId="26" borderId="0" xfId="0" applyNumberFormat="1" applyFont="1" applyFill="1" applyAlignment="1">
      <alignment vertical="center"/>
    </xf>
    <xf numFmtId="0" fontId="97" fillId="19" borderId="0" xfId="255" applyFill="1" applyAlignment="1">
      <alignment vertical="center"/>
    </xf>
    <xf numFmtId="0" fontId="68" fillId="0" borderId="25" xfId="255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2" fontId="0" fillId="0" borderId="11" xfId="0" applyNumberForma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77" fillId="0" borderId="0" xfId="0" applyFont="1"/>
    <xf numFmtId="0" fontId="67" fillId="20" borderId="14" xfId="255" applyFont="1" applyFill="1" applyBorder="1" applyAlignment="1">
      <alignment horizontal="left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7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28" xfId="0" applyFont="1" applyBorder="1" applyAlignment="1">
      <alignment vertical="center"/>
    </xf>
    <xf numFmtId="0" fontId="7" fillId="0" borderId="31" xfId="0" applyFont="1" applyBorder="1"/>
    <xf numFmtId="14" fontId="7" fillId="0" borderId="32" xfId="0" applyNumberFormat="1" applyFont="1" applyBorder="1" applyAlignment="1">
      <alignment horizontal="left"/>
    </xf>
    <xf numFmtId="0" fontId="7" fillId="0" borderId="33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vertical="center"/>
    </xf>
    <xf numFmtId="0" fontId="10" fillId="0" borderId="36" xfId="0" applyFont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169" fontId="36" fillId="0" borderId="32" xfId="0" applyNumberFormat="1" applyFont="1" applyBorder="1" applyAlignment="1">
      <alignment horizontal="left" vertical="center"/>
    </xf>
    <xf numFmtId="0" fontId="4" fillId="0" borderId="34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0" fillId="0" borderId="25" xfId="0" applyBorder="1"/>
    <xf numFmtId="0" fontId="14" fillId="0" borderId="0" xfId="0" applyFont="1"/>
    <xf numFmtId="0" fontId="53" fillId="0" borderId="0" xfId="0" applyFont="1"/>
    <xf numFmtId="0" fontId="0" fillId="0" borderId="38" xfId="0" applyBorder="1"/>
    <xf numFmtId="0" fontId="0" fillId="0" borderId="23" xfId="0" applyBorder="1"/>
    <xf numFmtId="0" fontId="7" fillId="0" borderId="35" xfId="0" applyFont="1" applyBorder="1" applyAlignment="1">
      <alignment horizontal="center" vertical="center"/>
    </xf>
    <xf numFmtId="0" fontId="78" fillId="0" borderId="0" xfId="258" applyFont="1" applyAlignment="1">
      <alignment horizontal="left" vertical="center"/>
    </xf>
    <xf numFmtId="0" fontId="113" fillId="0" borderId="0" xfId="258" applyAlignment="1">
      <alignment horizontal="left" vertical="center"/>
    </xf>
    <xf numFmtId="0" fontId="57" fillId="0" borderId="0" xfId="258" applyFont="1" applyAlignment="1">
      <alignment horizontal="center" vertical="center"/>
    </xf>
    <xf numFmtId="0" fontId="58" fillId="0" borderId="0" xfId="258" applyFont="1" applyAlignment="1">
      <alignment horizontal="center"/>
    </xf>
    <xf numFmtId="14" fontId="78" fillId="0" borderId="39" xfId="258" applyNumberFormat="1" applyFont="1" applyBorder="1" applyAlignment="1">
      <alignment horizontal="left"/>
    </xf>
    <xf numFmtId="0" fontId="79" fillId="0" borderId="0" xfId="258" applyFont="1" applyAlignment="1">
      <alignment horizontal="center"/>
    </xf>
    <xf numFmtId="0" fontId="59" fillId="0" borderId="0" xfId="258" applyFont="1" applyAlignment="1">
      <alignment horizontal="left" vertical="center"/>
    </xf>
    <xf numFmtId="0" fontId="58" fillId="0" borderId="0" xfId="258" applyFont="1" applyAlignment="1">
      <alignment horizontal="center" wrapText="1"/>
    </xf>
    <xf numFmtId="0" fontId="78" fillId="0" borderId="39" xfId="258" quotePrefix="1" applyFont="1" applyBorder="1" applyAlignment="1">
      <alignment horizontal="left"/>
    </xf>
    <xf numFmtId="0" fontId="78" fillId="0" borderId="0" xfId="258" applyFont="1" applyAlignment="1">
      <alignment horizontal="left"/>
    </xf>
    <xf numFmtId="0" fontId="78" fillId="0" borderId="0" xfId="258" applyFont="1" applyAlignment="1">
      <alignment horizontal="center"/>
    </xf>
    <xf numFmtId="0" fontId="78" fillId="0" borderId="40" xfId="258" applyFont="1" applyBorder="1" applyAlignment="1">
      <alignment vertical="center" wrapText="1"/>
    </xf>
    <xf numFmtId="0" fontId="59" fillId="0" borderId="40" xfId="258" applyFont="1" applyBorder="1" applyAlignment="1">
      <alignment horizontal="center" vertical="center" wrapText="1"/>
    </xf>
    <xf numFmtId="0" fontId="59" fillId="0" borderId="41" xfId="258" applyFont="1" applyBorder="1" applyAlignment="1">
      <alignment horizontal="center" vertical="center" wrapText="1"/>
    </xf>
    <xf numFmtId="0" fontId="59" fillId="0" borderId="42" xfId="258" applyFont="1" applyBorder="1" applyAlignment="1">
      <alignment horizontal="center" wrapText="1"/>
    </xf>
    <xf numFmtId="0" fontId="59" fillId="0" borderId="43" xfId="258" applyFont="1" applyBorder="1" applyAlignment="1">
      <alignment horizontal="center" wrapText="1"/>
    </xf>
    <xf numFmtId="0" fontId="59" fillId="0" borderId="44" xfId="258" applyFont="1" applyBorder="1" applyAlignment="1">
      <alignment horizontal="center" wrapText="1"/>
    </xf>
    <xf numFmtId="0" fontId="59" fillId="0" borderId="45" xfId="258" applyFont="1" applyBorder="1" applyAlignment="1">
      <alignment horizontal="center" wrapText="1"/>
    </xf>
    <xf numFmtId="0" fontId="59" fillId="0" borderId="46" xfId="258" applyFont="1" applyBorder="1" applyAlignment="1">
      <alignment horizontal="center" wrapText="1"/>
    </xf>
    <xf numFmtId="0" fontId="59" fillId="0" borderId="47" xfId="258" applyFont="1" applyBorder="1" applyAlignment="1">
      <alignment horizontal="center" wrapText="1"/>
    </xf>
    <xf numFmtId="0" fontId="59" fillId="0" borderId="48" xfId="258" applyFont="1" applyBorder="1" applyAlignment="1">
      <alignment horizontal="center" wrapText="1"/>
    </xf>
    <xf numFmtId="0" fontId="59" fillId="0" borderId="40" xfId="258" applyFont="1" applyBorder="1" applyAlignment="1">
      <alignment wrapText="1"/>
    </xf>
    <xf numFmtId="0" fontId="59" fillId="0" borderId="40" xfId="258" applyFont="1" applyBorder="1" applyAlignment="1">
      <alignment horizontal="center" wrapText="1"/>
    </xf>
    <xf numFmtId="0" fontId="59" fillId="0" borderId="41" xfId="258" applyFont="1" applyBorder="1" applyAlignment="1">
      <alignment horizontal="center" wrapText="1"/>
    </xf>
    <xf numFmtId="0" fontId="59" fillId="0" borderId="0" xfId="258" applyFont="1" applyAlignment="1">
      <alignment wrapText="1"/>
    </xf>
    <xf numFmtId="0" fontId="61" fillId="0" borderId="0" xfId="258" applyFont="1" applyAlignment="1">
      <alignment horizontal="left" vertical="center"/>
    </xf>
    <xf numFmtId="0" fontId="80" fillId="0" borderId="0" xfId="258" applyFont="1" applyAlignment="1">
      <alignment horizontal="left" vertical="top"/>
    </xf>
    <xf numFmtId="0" fontId="81" fillId="20" borderId="10" xfId="258" applyFont="1" applyFill="1" applyBorder="1" applyAlignment="1">
      <alignment horizontal="center" vertical="center" wrapText="1"/>
    </xf>
    <xf numFmtId="0" fontId="80" fillId="0" borderId="0" xfId="258" applyFont="1" applyAlignment="1">
      <alignment vertical="top"/>
    </xf>
    <xf numFmtId="49" fontId="82" fillId="0" borderId="39" xfId="258" applyNumberFormat="1" applyFont="1" applyBorder="1" applyAlignment="1">
      <alignment horizont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7" fillId="19" borderId="10" xfId="255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166" fontId="0" fillId="0" borderId="12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166" fontId="0" fillId="0" borderId="13" xfId="0" applyNumberFormat="1" applyBorder="1" applyAlignment="1">
      <alignment horizontal="center" vertical="center"/>
    </xf>
    <xf numFmtId="0" fontId="0" fillId="0" borderId="49" xfId="0" applyBorder="1" applyAlignment="1">
      <alignment vertical="center"/>
    </xf>
    <xf numFmtId="166" fontId="0" fillId="0" borderId="49" xfId="0" applyNumberFormat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2" fontId="7" fillId="0" borderId="16" xfId="0" applyNumberFormat="1" applyFont="1" applyBorder="1" applyAlignment="1">
      <alignment horizontal="right" vertical="center"/>
    </xf>
    <xf numFmtId="166" fontId="4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2" fontId="0" fillId="0" borderId="11" xfId="0" applyNumberFormat="1" applyBorder="1" applyAlignment="1">
      <alignment vertical="center"/>
    </xf>
    <xf numFmtId="0" fontId="0" fillId="0" borderId="49" xfId="0" applyBorder="1" applyAlignment="1">
      <alignment horizontal="center" vertical="center"/>
    </xf>
    <xf numFmtId="166" fontId="0" fillId="0" borderId="51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166" fontId="0" fillId="0" borderId="23" xfId="0" applyNumberFormat="1" applyBorder="1" applyAlignment="1">
      <alignment horizontal="center" vertical="center"/>
    </xf>
    <xf numFmtId="49" fontId="38" fillId="59" borderId="23" xfId="0" applyNumberFormat="1" applyFont="1" applyFill="1" applyBorder="1" applyAlignment="1">
      <alignment vertical="center"/>
    </xf>
    <xf numFmtId="49" fontId="38" fillId="59" borderId="24" xfId="0" applyNumberFormat="1" applyFont="1" applyFill="1" applyBorder="1" applyAlignment="1">
      <alignment vertical="center"/>
    </xf>
    <xf numFmtId="49" fontId="38" fillId="59" borderId="0" xfId="0" applyNumberFormat="1" applyFont="1" applyFill="1" applyAlignment="1">
      <alignment vertical="center"/>
    </xf>
    <xf numFmtId="49" fontId="38" fillId="59" borderId="22" xfId="0" applyNumberFormat="1" applyFont="1" applyFill="1" applyBorder="1" applyAlignment="1">
      <alignment vertical="center"/>
    </xf>
    <xf numFmtId="49" fontId="38" fillId="59" borderId="19" xfId="0" applyNumberFormat="1" applyFont="1" applyFill="1" applyBorder="1" applyAlignment="1">
      <alignment vertical="center"/>
    </xf>
    <xf numFmtId="49" fontId="38" fillId="59" borderId="20" xfId="0" applyNumberFormat="1" applyFont="1" applyFill="1" applyBorder="1" applyAlignment="1">
      <alignment vertical="center"/>
    </xf>
    <xf numFmtId="0" fontId="5" fillId="59" borderId="0" xfId="0" applyFont="1" applyFill="1" applyAlignment="1">
      <alignment vertical="center"/>
    </xf>
    <xf numFmtId="0" fontId="14" fillId="59" borderId="11" xfId="0" applyFont="1" applyFill="1" applyBorder="1" applyAlignment="1">
      <alignment vertical="center"/>
    </xf>
    <xf numFmtId="0" fontId="4" fillId="59" borderId="10" xfId="0" applyFont="1" applyFill="1" applyBorder="1" applyAlignment="1">
      <alignment horizontal="center" vertical="center"/>
    </xf>
    <xf numFmtId="0" fontId="7" fillId="59" borderId="15" xfId="0" applyFont="1" applyFill="1" applyBorder="1" applyAlignment="1">
      <alignment vertical="center"/>
    </xf>
    <xf numFmtId="0" fontId="7" fillId="59" borderId="23" xfId="0" applyFont="1" applyFill="1" applyBorder="1" applyAlignment="1">
      <alignment vertical="center"/>
    </xf>
    <xf numFmtId="0" fontId="67" fillId="0" borderId="0" xfId="263" applyFont="1" applyAlignment="1">
      <alignment horizontal="center" vertical="center"/>
    </xf>
    <xf numFmtId="0" fontId="4" fillId="0" borderId="0" xfId="251"/>
    <xf numFmtId="0" fontId="72" fillId="0" borderId="0" xfId="263" applyFont="1" applyAlignment="1">
      <alignment horizontal="right" vertical="center"/>
    </xf>
    <xf numFmtId="14" fontId="66" fillId="0" borderId="0" xfId="263" applyNumberFormat="1" applyFont="1" applyAlignment="1">
      <alignment wrapText="1"/>
    </xf>
    <xf numFmtId="14" fontId="114" fillId="0" borderId="0" xfId="263" applyNumberFormat="1" applyAlignment="1">
      <alignment horizontal="center" vertical="center"/>
    </xf>
    <xf numFmtId="0" fontId="72" fillId="0" borderId="0" xfId="263" applyFont="1" applyAlignment="1">
      <alignment horizontal="right"/>
    </xf>
    <xf numFmtId="0" fontId="114" fillId="0" borderId="0" xfId="263"/>
    <xf numFmtId="0" fontId="72" fillId="0" borderId="0" xfId="263" applyFont="1"/>
    <xf numFmtId="0" fontId="66" fillId="0" borderId="0" xfId="263" applyFont="1"/>
    <xf numFmtId="0" fontId="73" fillId="0" borderId="0" xfId="263" applyFont="1"/>
    <xf numFmtId="14" fontId="73" fillId="0" borderId="0" xfId="263" applyNumberFormat="1" applyFont="1"/>
    <xf numFmtId="0" fontId="70" fillId="0" borderId="0" xfId="263" applyFont="1" applyAlignment="1">
      <alignment horizontal="left"/>
    </xf>
    <xf numFmtId="0" fontId="72" fillId="0" borderId="10" xfId="263" applyFont="1" applyBorder="1"/>
    <xf numFmtId="0" fontId="67" fillId="0" borderId="10" xfId="263" applyFont="1" applyBorder="1" applyAlignment="1">
      <alignment horizontal="center" vertical="center"/>
    </xf>
    <xf numFmtId="0" fontId="72" fillId="0" borderId="10" xfId="263" applyFont="1" applyBorder="1" applyAlignment="1">
      <alignment horizontal="center" vertical="center"/>
    </xf>
    <xf numFmtId="0" fontId="7" fillId="0" borderId="10" xfId="251" applyFont="1" applyBorder="1" applyAlignment="1">
      <alignment horizontal="center" vertical="center"/>
    </xf>
    <xf numFmtId="0" fontId="75" fillId="0" borderId="0" xfId="263" applyFont="1" applyAlignment="1">
      <alignment horizontal="left"/>
    </xf>
    <xf numFmtId="0" fontId="67" fillId="0" borderId="0" xfId="263" applyFont="1" applyAlignment="1">
      <alignment horizontal="right" vertical="center"/>
    </xf>
    <xf numFmtId="0" fontId="67" fillId="0" borderId="10" xfId="263" applyFont="1" applyBorder="1" applyAlignment="1">
      <alignment horizontal="left" vertical="center"/>
    </xf>
    <xf numFmtId="0" fontId="9" fillId="0" borderId="23" xfId="0" applyFont="1" applyBorder="1" applyAlignment="1">
      <alignment vertical="top"/>
    </xf>
    <xf numFmtId="0" fontId="9" fillId="0" borderId="0" xfId="0" applyFont="1" applyAlignment="1">
      <alignment vertical="top"/>
    </xf>
    <xf numFmtId="0" fontId="9" fillId="0" borderId="25" xfId="0" applyFont="1" applyBorder="1" applyAlignment="1">
      <alignment vertical="top"/>
    </xf>
    <xf numFmtId="0" fontId="42" fillId="0" borderId="0" xfId="0" applyFont="1" applyAlignment="1">
      <alignment horizontal="center"/>
    </xf>
    <xf numFmtId="0" fontId="38" fillId="59" borderId="17" xfId="0" applyFont="1" applyFill="1" applyBorder="1" applyAlignment="1">
      <alignment vertical="center"/>
    </xf>
    <xf numFmtId="0" fontId="38" fillId="59" borderId="21" xfId="0" applyFont="1" applyFill="1" applyBorder="1" applyAlignment="1">
      <alignment vertical="center"/>
    </xf>
    <xf numFmtId="0" fontId="38" fillId="59" borderId="18" xfId="0" applyFont="1" applyFill="1" applyBorder="1" applyAlignment="1">
      <alignment vertical="center"/>
    </xf>
    <xf numFmtId="14" fontId="38" fillId="59" borderId="21" xfId="0" applyNumberFormat="1" applyFont="1" applyFill="1" applyBorder="1" applyAlignment="1">
      <alignment horizontal="left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2" fontId="4" fillId="0" borderId="16" xfId="0" applyNumberFormat="1" applyFont="1" applyBorder="1" applyAlignment="1">
      <alignment horizontal="center"/>
    </xf>
    <xf numFmtId="2" fontId="0" fillId="0" borderId="0" xfId="0" applyNumberFormat="1"/>
    <xf numFmtId="2" fontId="0" fillId="0" borderId="15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2" fontId="0" fillId="0" borderId="17" xfId="0" applyNumberFormat="1" applyBorder="1"/>
    <xf numFmtId="2" fontId="0" fillId="0" borderId="24" xfId="0" applyNumberFormat="1" applyBorder="1"/>
    <xf numFmtId="2" fontId="0" fillId="0" borderId="0" xfId="0" applyNumberForma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0" fillId="0" borderId="11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0" fillId="27" borderId="0" xfId="0" applyFill="1"/>
    <xf numFmtId="0" fontId="16" fillId="27" borderId="0" xfId="0" applyFont="1" applyFill="1"/>
    <xf numFmtId="0" fontId="7" fillId="27" borderId="0" xfId="0" applyFont="1" applyFill="1"/>
    <xf numFmtId="0" fontId="4" fillId="27" borderId="0" xfId="0" applyFont="1" applyFill="1"/>
    <xf numFmtId="0" fontId="7" fillId="27" borderId="0" xfId="0" applyFont="1" applyFill="1" applyAlignment="1">
      <alignment horizontal="right"/>
    </xf>
    <xf numFmtId="0" fontId="16" fillId="0" borderId="0" xfId="0" applyFont="1"/>
    <xf numFmtId="0" fontId="16" fillId="0" borderId="52" xfId="0" applyFont="1" applyBorder="1"/>
    <xf numFmtId="0" fontId="7" fillId="0" borderId="53" xfId="0" applyFont="1" applyBorder="1"/>
    <xf numFmtId="0" fontId="0" fillId="0" borderId="53" xfId="0" applyBorder="1"/>
    <xf numFmtId="0" fontId="0" fillId="0" borderId="54" xfId="0" applyBorder="1"/>
    <xf numFmtId="0" fontId="16" fillId="0" borderId="55" xfId="0" applyFont="1" applyBorder="1"/>
    <xf numFmtId="0" fontId="7" fillId="0" borderId="56" xfId="0" applyFont="1" applyBorder="1"/>
    <xf numFmtId="0" fontId="0" fillId="0" borderId="56" xfId="0" applyBorder="1"/>
    <xf numFmtId="0" fontId="0" fillId="0" borderId="51" xfId="0" applyBorder="1"/>
    <xf numFmtId="171" fontId="0" fillId="0" borderId="53" xfId="0" applyNumberFormat="1" applyBorder="1" applyAlignment="1">
      <alignment horizontal="center"/>
    </xf>
    <xf numFmtId="171" fontId="0" fillId="0" borderId="56" xfId="0" applyNumberFormat="1" applyBorder="1" applyAlignment="1">
      <alignment horizontal="center"/>
    </xf>
    <xf numFmtId="0" fontId="16" fillId="0" borderId="15" xfId="0" applyFont="1" applyBorder="1"/>
    <xf numFmtId="0" fontId="7" fillId="0" borderId="11" xfId="0" applyFont="1" applyBorder="1"/>
    <xf numFmtId="171" fontId="7" fillId="0" borderId="11" xfId="0" applyNumberFormat="1" applyFont="1" applyBorder="1" applyAlignment="1">
      <alignment horizontal="center"/>
    </xf>
    <xf numFmtId="0" fontId="0" fillId="0" borderId="16" xfId="0" applyBorder="1"/>
    <xf numFmtId="0" fontId="35" fillId="0" borderId="0" xfId="0" applyFont="1"/>
    <xf numFmtId="0" fontId="9" fillId="0" borderId="0" xfId="0" applyFont="1"/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80" fillId="0" borderId="10" xfId="258" applyFont="1" applyBorder="1" applyAlignment="1">
      <alignment horizontal="left" vertical="center"/>
    </xf>
    <xf numFmtId="0" fontId="92" fillId="59" borderId="0" xfId="0" applyFont="1" applyFill="1" applyAlignment="1">
      <alignment horizontal="center" vertical="center"/>
    </xf>
    <xf numFmtId="0" fontId="14" fillId="59" borderId="57" xfId="0" applyFont="1" applyFill="1" applyBorder="1" applyAlignment="1">
      <alignment horizontal="center" vertical="center"/>
    </xf>
    <xf numFmtId="0" fontId="14" fillId="59" borderId="58" xfId="0" applyFont="1" applyFill="1" applyBorder="1" applyAlignment="1">
      <alignment horizontal="center" vertical="center"/>
    </xf>
    <xf numFmtId="0" fontId="14" fillId="59" borderId="27" xfId="0" applyFont="1" applyFill="1" applyBorder="1" applyAlignment="1">
      <alignment horizontal="center" vertical="center"/>
    </xf>
    <xf numFmtId="0" fontId="14" fillId="59" borderId="10" xfId="0" applyFont="1" applyFill="1" applyBorder="1" applyAlignment="1">
      <alignment horizontal="center" vertical="center"/>
    </xf>
    <xf numFmtId="0" fontId="14" fillId="59" borderId="12" xfId="0" applyFont="1" applyFill="1" applyBorder="1" applyAlignment="1">
      <alignment horizontal="center" vertical="center"/>
    </xf>
    <xf numFmtId="0" fontId="14" fillId="59" borderId="49" xfId="0" applyFont="1" applyFill="1" applyBorder="1" applyAlignment="1">
      <alignment horizontal="center" vertical="center"/>
    </xf>
    <xf numFmtId="14" fontId="14" fillId="59" borderId="15" xfId="0" applyNumberFormat="1" applyFont="1" applyFill="1" applyBorder="1" applyAlignment="1">
      <alignment horizontal="center" vertical="center"/>
    </xf>
    <xf numFmtId="0" fontId="14" fillId="60" borderId="10" xfId="0" applyFont="1" applyFill="1" applyBorder="1" applyAlignment="1">
      <alignment horizontal="center" vertical="center"/>
    </xf>
    <xf numFmtId="0" fontId="38" fillId="59" borderId="16" xfId="0" applyFont="1" applyFill="1" applyBorder="1" applyAlignment="1">
      <alignment horizontal="left" vertical="center"/>
    </xf>
    <xf numFmtId="0" fontId="80" fillId="0" borderId="10" xfId="258" applyFont="1" applyBorder="1" applyAlignment="1">
      <alignment horizontal="center" vertical="center" wrapText="1"/>
    </xf>
    <xf numFmtId="0" fontId="80" fillId="0" borderId="10" xfId="253" applyFont="1" applyBorder="1" applyAlignment="1">
      <alignment vertical="center"/>
    </xf>
    <xf numFmtId="0" fontId="80" fillId="0" borderId="10" xfId="253" applyFont="1" applyBorder="1" applyAlignment="1">
      <alignment horizontal="center" vertical="center"/>
    </xf>
    <xf numFmtId="0" fontId="91" fillId="0" borderId="10" xfId="253" applyFont="1" applyBorder="1" applyAlignment="1">
      <alignment horizontal="center" vertical="center" wrapText="1"/>
    </xf>
    <xf numFmtId="0" fontId="38" fillId="59" borderId="23" xfId="0" applyFont="1" applyFill="1" applyBorder="1" applyAlignment="1">
      <alignment horizontal="left" vertical="center"/>
    </xf>
    <xf numFmtId="0" fontId="38" fillId="59" borderId="16" xfId="0" applyFont="1" applyFill="1" applyBorder="1" applyAlignment="1">
      <alignment vertical="center"/>
    </xf>
    <xf numFmtId="0" fontId="7" fillId="59" borderId="23" xfId="0" applyFont="1" applyFill="1" applyBorder="1" applyAlignment="1">
      <alignment horizontal="center" vertical="center"/>
    </xf>
    <xf numFmtId="0" fontId="7" fillId="59" borderId="11" xfId="0" applyFont="1" applyFill="1" applyBorder="1" applyAlignment="1">
      <alignment horizontal="left" vertical="center"/>
    </xf>
    <xf numFmtId="49" fontId="7" fillId="59" borderId="11" xfId="0" applyNumberFormat="1" applyFont="1" applyFill="1" applyBorder="1" applyAlignment="1">
      <alignment horizontal="left" vertical="center"/>
    </xf>
    <xf numFmtId="0" fontId="5" fillId="21" borderId="124" xfId="0" applyFont="1" applyFill="1" applyBorder="1" applyAlignment="1" applyProtection="1">
      <alignment horizontal="center" vertical="center"/>
      <protection locked="0"/>
    </xf>
    <xf numFmtId="49" fontId="38" fillId="62" borderId="10" xfId="0" applyNumberFormat="1" applyFont="1" applyFill="1" applyBorder="1" applyAlignment="1" applyProtection="1">
      <alignment horizontal="left" vertical="center"/>
      <protection locked="0"/>
    </xf>
    <xf numFmtId="49" fontId="38" fillId="62" borderId="17" xfId="0" applyNumberFormat="1" applyFont="1" applyFill="1" applyBorder="1" applyAlignment="1" applyProtection="1">
      <alignment horizontal="center" vertical="center"/>
      <protection locked="0"/>
    </xf>
    <xf numFmtId="0" fontId="38" fillId="62" borderId="12" xfId="0" applyFont="1" applyFill="1" applyBorder="1" applyAlignment="1" applyProtection="1">
      <alignment horizontal="center" vertical="center"/>
      <protection locked="0"/>
    </xf>
    <xf numFmtId="0" fontId="14" fillId="62" borderId="49" xfId="0" applyFont="1" applyFill="1" applyBorder="1" applyAlignment="1" applyProtection="1">
      <alignment horizontal="center" vertical="center"/>
      <protection locked="0"/>
    </xf>
    <xf numFmtId="0" fontId="38" fillId="62" borderId="10" xfId="0" applyFont="1" applyFill="1" applyBorder="1" applyAlignment="1" applyProtection="1">
      <alignment horizontal="left" vertical="center"/>
      <protection locked="0"/>
    </xf>
    <xf numFmtId="0" fontId="38" fillId="59" borderId="11" xfId="0" applyFont="1" applyFill="1" applyBorder="1" applyAlignment="1">
      <alignment horizontal="right" vertical="center"/>
    </xf>
    <xf numFmtId="164" fontId="38" fillId="59" borderId="11" xfId="0" applyNumberFormat="1" applyFont="1" applyFill="1" applyBorder="1" applyAlignment="1">
      <alignment horizontal="right" vertical="center"/>
    </xf>
    <xf numFmtId="0" fontId="7" fillId="59" borderId="59" xfId="0" applyFont="1" applyFill="1" applyBorder="1" applyAlignment="1">
      <alignment horizontal="left" vertical="center"/>
    </xf>
    <xf numFmtId="0" fontId="38" fillId="62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Border="1" applyAlignment="1">
      <alignment horizontal="center" vertical="center"/>
    </xf>
    <xf numFmtId="0" fontId="4" fillId="24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Border="1" applyAlignment="1">
      <alignment horizontal="left" vertical="center"/>
    </xf>
    <xf numFmtId="0" fontId="7" fillId="0" borderId="60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left" vertical="center" wrapText="1"/>
    </xf>
    <xf numFmtId="49" fontId="4" fillId="62" borderId="27" xfId="0" applyNumberFormat="1" applyFont="1" applyFill="1" applyBorder="1" applyAlignment="1" applyProtection="1">
      <alignment horizontal="center" vertical="center"/>
      <protection locked="0"/>
    </xf>
    <xf numFmtId="0" fontId="4" fillId="62" borderId="27" xfId="0" applyFont="1" applyFill="1" applyBorder="1" applyAlignment="1" applyProtection="1">
      <alignment horizontal="left" vertical="center"/>
      <protection locked="0"/>
    </xf>
    <xf numFmtId="0" fontId="4" fillId="62" borderId="27" xfId="266" applyFont="1" applyFill="1" applyBorder="1" applyAlignment="1" applyProtection="1">
      <alignment horizontal="left" vertical="center"/>
      <protection locked="0"/>
    </xf>
    <xf numFmtId="0" fontId="4" fillId="62" borderId="10" xfId="0" applyFont="1" applyFill="1" applyBorder="1" applyAlignment="1" applyProtection="1">
      <alignment horizontal="center" vertical="center"/>
      <protection locked="0"/>
    </xf>
    <xf numFmtId="0" fontId="4" fillId="62" borderId="10" xfId="0" applyFont="1" applyFill="1" applyBorder="1" applyAlignment="1" applyProtection="1">
      <alignment horizontal="left" vertical="center"/>
      <protection locked="0"/>
    </xf>
    <xf numFmtId="0" fontId="7" fillId="59" borderId="60" xfId="0" applyFont="1" applyFill="1" applyBorder="1" applyAlignment="1">
      <alignment horizontal="center" vertical="center" wrapText="1"/>
    </xf>
    <xf numFmtId="0" fontId="7" fillId="59" borderId="60" xfId="0" applyFont="1" applyFill="1" applyBorder="1" applyAlignment="1">
      <alignment horizontal="left" vertical="center" wrapText="1"/>
    </xf>
    <xf numFmtId="0" fontId="16" fillId="59" borderId="59" xfId="0" applyFont="1" applyFill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33" fillId="0" borderId="25" xfId="255" applyFont="1" applyBorder="1" applyAlignment="1">
      <alignment horizontal="left" vertical="center"/>
    </xf>
    <xf numFmtId="0" fontId="14" fillId="27" borderId="22" xfId="0" applyFont="1" applyFill="1" applyBorder="1" applyAlignment="1">
      <alignment horizontal="center" vertical="center" wrapText="1"/>
    </xf>
    <xf numFmtId="0" fontId="33" fillId="0" borderId="25" xfId="255" applyFont="1" applyBorder="1" applyAlignment="1">
      <alignment horizontal="center" vertical="center"/>
    </xf>
    <xf numFmtId="0" fontId="7" fillId="59" borderId="24" xfId="0" applyFont="1" applyFill="1" applyBorder="1" applyAlignment="1">
      <alignment horizontal="left" vertical="center"/>
    </xf>
    <xf numFmtId="0" fontId="7" fillId="59" borderId="11" xfId="0" applyFont="1" applyFill="1" applyBorder="1" applyAlignment="1">
      <alignment horizontal="center" vertical="center"/>
    </xf>
    <xf numFmtId="0" fontId="4" fillId="62" borderId="18" xfId="0" applyFont="1" applyFill="1" applyBorder="1" applyAlignment="1" applyProtection="1">
      <alignment horizontal="center" vertical="center"/>
      <protection locked="0"/>
    </xf>
    <xf numFmtId="0" fontId="7" fillId="59" borderId="61" xfId="0" applyFont="1" applyFill="1" applyBorder="1" applyAlignment="1">
      <alignment horizontal="center" vertical="center" wrapText="1"/>
    </xf>
    <xf numFmtId="0" fontId="45" fillId="19" borderId="10" xfId="255" applyFont="1" applyFill="1" applyBorder="1" applyAlignment="1">
      <alignment horizontal="center" vertical="center"/>
    </xf>
    <xf numFmtId="0" fontId="4" fillId="62" borderId="62" xfId="0" applyFont="1" applyFill="1" applyBorder="1" applyAlignment="1" applyProtection="1">
      <alignment horizontal="center" vertical="center"/>
      <protection locked="0"/>
    </xf>
    <xf numFmtId="0" fontId="5" fillId="63" borderId="24" xfId="0" applyFont="1" applyFill="1" applyBorder="1"/>
    <xf numFmtId="0" fontId="5" fillId="63" borderId="22" xfId="0" applyFont="1" applyFill="1" applyBorder="1"/>
    <xf numFmtId="0" fontId="5" fillId="63" borderId="20" xfId="0" applyFont="1" applyFill="1" applyBorder="1"/>
    <xf numFmtId="0" fontId="5" fillId="0" borderId="21" xfId="0" applyFont="1" applyBorder="1" applyAlignment="1">
      <alignment horizontal="center" vertical="center"/>
    </xf>
    <xf numFmtId="0" fontId="4" fillId="0" borderId="57" xfId="0" applyFont="1" applyBorder="1" applyAlignment="1">
      <alignment vertical="center"/>
    </xf>
    <xf numFmtId="0" fontId="0" fillId="0" borderId="58" xfId="0" applyBorder="1" applyAlignment="1">
      <alignment vertical="center"/>
    </xf>
    <xf numFmtId="2" fontId="7" fillId="0" borderId="21" xfId="0" applyNumberFormat="1" applyFont="1" applyBorder="1" applyAlignment="1">
      <alignment horizontal="right" vertical="center"/>
    </xf>
    <xf numFmtId="166" fontId="0" fillId="0" borderId="0" xfId="0" applyNumberFormat="1" applyAlignment="1">
      <alignment horizontal="center" vertical="center"/>
    </xf>
    <xf numFmtId="20" fontId="0" fillId="0" borderId="13" xfId="0" applyNumberFormat="1" applyBorder="1" applyAlignment="1">
      <alignment vertical="center"/>
    </xf>
    <xf numFmtId="0" fontId="0" fillId="0" borderId="49" xfId="0" applyBorder="1" applyAlignment="1">
      <alignment horizontal="left" vertical="center"/>
    </xf>
    <xf numFmtId="166" fontId="0" fillId="0" borderId="57" xfId="0" applyNumberFormat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0" fillId="0" borderId="63" xfId="0" applyBorder="1"/>
    <xf numFmtId="0" fontId="4" fillId="62" borderId="53" xfId="0" applyFont="1" applyFill="1" applyBorder="1" applyAlignment="1" applyProtection="1">
      <alignment horizontal="center" vertical="center"/>
      <protection locked="0"/>
    </xf>
    <xf numFmtId="0" fontId="4" fillId="62" borderId="56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 wrapText="1"/>
    </xf>
    <xf numFmtId="14" fontId="10" fillId="0" borderId="0" xfId="251" applyNumberFormat="1" applyFont="1" applyAlignment="1">
      <alignment horizontal="left"/>
    </xf>
    <xf numFmtId="0" fontId="4" fillId="0" borderId="0" xfId="0" applyFont="1" applyAlignment="1">
      <alignment vertical="center" wrapText="1"/>
    </xf>
    <xf numFmtId="0" fontId="69" fillId="0" borderId="0" xfId="263" applyFont="1"/>
    <xf numFmtId="0" fontId="70" fillId="0" borderId="0" xfId="263" applyFont="1" applyAlignment="1">
      <alignment vertical="center" wrapText="1"/>
    </xf>
    <xf numFmtId="0" fontId="71" fillId="0" borderId="0" xfId="263" applyFont="1" applyAlignment="1">
      <alignment vertical="center"/>
    </xf>
    <xf numFmtId="0" fontId="70" fillId="0" borderId="0" xfId="263" applyFont="1"/>
    <xf numFmtId="0" fontId="74" fillId="0" borderId="0" xfId="263" applyFont="1" applyAlignment="1">
      <alignment vertical="center"/>
    </xf>
    <xf numFmtId="0" fontId="67" fillId="0" borderId="0" xfId="263" applyFont="1" applyAlignment="1">
      <alignment vertical="center"/>
    </xf>
    <xf numFmtId="0" fontId="66" fillId="0" borderId="0" xfId="263" applyFont="1" applyAlignment="1">
      <alignment vertical="center" wrapText="1"/>
    </xf>
    <xf numFmtId="0" fontId="10" fillId="0" borderId="36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10" fillId="0" borderId="65" xfId="0" applyFont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4" fillId="62" borderId="66" xfId="0" applyFont="1" applyFill="1" applyBorder="1" applyAlignment="1" applyProtection="1">
      <alignment horizontal="center" vertical="center"/>
      <protection locked="0"/>
    </xf>
    <xf numFmtId="0" fontId="4" fillId="62" borderId="26" xfId="0" applyFont="1" applyFill="1" applyBorder="1" applyAlignment="1" applyProtection="1">
      <alignment horizontal="center" vertical="center"/>
      <protection locked="0"/>
    </xf>
    <xf numFmtId="0" fontId="4" fillId="62" borderId="30" xfId="0" applyFont="1" applyFill="1" applyBorder="1" applyAlignment="1" applyProtection="1">
      <alignment horizontal="center" vertical="center"/>
      <protection locked="0"/>
    </xf>
    <xf numFmtId="0" fontId="4" fillId="62" borderId="15" xfId="0" applyFont="1" applyFill="1" applyBorder="1" applyAlignment="1" applyProtection="1">
      <alignment horizontal="left" vertical="center"/>
      <protection locked="0"/>
    </xf>
    <xf numFmtId="0" fontId="4" fillId="62" borderId="29" xfId="0" applyFont="1" applyFill="1" applyBorder="1" applyAlignment="1" applyProtection="1">
      <alignment horizontal="left" vertical="center"/>
      <protection locked="0"/>
    </xf>
    <xf numFmtId="0" fontId="4" fillId="62" borderId="28" xfId="0" applyFont="1" applyFill="1" applyBorder="1" applyAlignment="1" applyProtection="1">
      <alignment horizontal="left" vertical="center"/>
      <protection locked="0"/>
    </xf>
    <xf numFmtId="0" fontId="4" fillId="62" borderId="67" xfId="0" applyFont="1" applyFill="1" applyBorder="1" applyAlignment="1" applyProtection="1">
      <alignment horizontal="center" vertical="center"/>
      <protection locked="0"/>
    </xf>
    <xf numFmtId="0" fontId="4" fillId="62" borderId="68" xfId="0" applyFont="1" applyFill="1" applyBorder="1" applyAlignment="1" applyProtection="1">
      <alignment horizontal="center" vertical="center"/>
      <protection locked="0"/>
    </xf>
    <xf numFmtId="0" fontId="4" fillId="62" borderId="69" xfId="0" applyFont="1" applyFill="1" applyBorder="1" applyAlignment="1" applyProtection="1">
      <alignment horizontal="center" vertical="center"/>
      <protection locked="0"/>
    </xf>
    <xf numFmtId="0" fontId="4" fillId="62" borderId="70" xfId="0" applyFont="1" applyFill="1" applyBorder="1" applyAlignment="1" applyProtection="1">
      <alignment horizontal="center" vertical="center"/>
      <protection locked="0"/>
    </xf>
    <xf numFmtId="0" fontId="78" fillId="0" borderId="0" xfId="253" applyFont="1" applyAlignment="1">
      <alignment horizontal="left" vertical="center"/>
    </xf>
    <xf numFmtId="0" fontId="113" fillId="0" borderId="0" xfId="253" applyAlignment="1">
      <alignment horizontal="left" vertical="center"/>
    </xf>
    <xf numFmtId="0" fontId="57" fillId="0" borderId="0" xfId="253" applyFont="1" applyAlignment="1">
      <alignment horizontal="center" vertical="center"/>
    </xf>
    <xf numFmtId="0" fontId="59" fillId="0" borderId="0" xfId="253" applyFont="1" applyAlignment="1">
      <alignment horizontal="center" vertical="center"/>
    </xf>
    <xf numFmtId="0" fontId="58" fillId="0" borderId="0" xfId="253" applyFont="1" applyAlignment="1">
      <alignment horizontal="center"/>
    </xf>
    <xf numFmtId="14" fontId="78" fillId="0" borderId="39" xfId="253" applyNumberFormat="1" applyFont="1" applyBorder="1" applyAlignment="1">
      <alignment horizontal="left"/>
    </xf>
    <xf numFmtId="0" fontId="79" fillId="0" borderId="0" xfId="253" applyFont="1" applyAlignment="1">
      <alignment horizontal="center"/>
    </xf>
    <xf numFmtId="49" fontId="82" fillId="0" borderId="39" xfId="253" applyNumberFormat="1" applyFont="1" applyBorder="1" applyAlignment="1">
      <alignment horizontal="center"/>
    </xf>
    <xf numFmtId="0" fontId="59" fillId="0" borderId="0" xfId="253" applyFont="1" applyAlignment="1">
      <alignment horizontal="left" vertical="center"/>
    </xf>
    <xf numFmtId="0" fontId="58" fillId="0" borderId="0" xfId="253" applyFont="1" applyAlignment="1">
      <alignment horizontal="center" wrapText="1"/>
    </xf>
    <xf numFmtId="0" fontId="78" fillId="0" borderId="39" xfId="253" quotePrefix="1" applyFont="1" applyBorder="1" applyAlignment="1">
      <alignment horizontal="left"/>
    </xf>
    <xf numFmtId="0" fontId="78" fillId="0" borderId="0" xfId="253" applyFont="1" applyAlignment="1">
      <alignment horizontal="left"/>
    </xf>
    <xf numFmtId="0" fontId="78" fillId="0" borderId="0" xfId="253" applyFont="1" applyAlignment="1">
      <alignment horizontal="center"/>
    </xf>
    <xf numFmtId="0" fontId="78" fillId="0" borderId="40" xfId="253" applyFont="1" applyBorder="1" applyAlignment="1">
      <alignment vertical="center" wrapText="1"/>
    </xf>
    <xf numFmtId="0" fontId="59" fillId="0" borderId="40" xfId="253" applyFont="1" applyBorder="1" applyAlignment="1">
      <alignment horizontal="center" vertical="center" wrapText="1"/>
    </xf>
    <xf numFmtId="0" fontId="59" fillId="0" borderId="41" xfId="253" applyFont="1" applyBorder="1" applyAlignment="1">
      <alignment horizontal="center" vertical="center" wrapText="1"/>
    </xf>
    <xf numFmtId="0" fontId="59" fillId="0" borderId="42" xfId="253" applyFont="1" applyBorder="1" applyAlignment="1">
      <alignment horizontal="center" wrapText="1"/>
    </xf>
    <xf numFmtId="0" fontId="59" fillId="0" borderId="43" xfId="253" applyFont="1" applyBorder="1" applyAlignment="1">
      <alignment horizontal="center" wrapText="1"/>
    </xf>
    <xf numFmtId="0" fontId="59" fillId="0" borderId="44" xfId="253" applyFont="1" applyBorder="1" applyAlignment="1">
      <alignment horizontal="center" wrapText="1"/>
    </xf>
    <xf numFmtId="0" fontId="59" fillId="0" borderId="45" xfId="253" applyFont="1" applyBorder="1" applyAlignment="1">
      <alignment horizontal="center" wrapText="1"/>
    </xf>
    <xf numFmtId="0" fontId="59" fillId="0" borderId="46" xfId="253" applyFont="1" applyBorder="1" applyAlignment="1">
      <alignment horizontal="center" wrapText="1"/>
    </xf>
    <xf numFmtId="0" fontId="59" fillId="0" borderId="47" xfId="253" applyFont="1" applyBorder="1" applyAlignment="1">
      <alignment horizontal="center" wrapText="1"/>
    </xf>
    <xf numFmtId="0" fontId="59" fillId="0" borderId="48" xfId="253" applyFont="1" applyBorder="1" applyAlignment="1">
      <alignment horizontal="center" wrapText="1"/>
    </xf>
    <xf numFmtId="0" fontId="59" fillId="0" borderId="40" xfId="253" applyFont="1" applyBorder="1" applyAlignment="1">
      <alignment wrapText="1"/>
    </xf>
    <xf numFmtId="0" fontId="59" fillId="0" borderId="40" xfId="253" applyFont="1" applyBorder="1" applyAlignment="1">
      <alignment horizontal="center" wrapText="1"/>
    </xf>
    <xf numFmtId="0" fontId="59" fillId="0" borderId="41" xfId="253" applyFont="1" applyBorder="1" applyAlignment="1">
      <alignment horizontal="center" wrapText="1"/>
    </xf>
    <xf numFmtId="0" fontId="59" fillId="0" borderId="0" xfId="253" applyFont="1" applyAlignment="1">
      <alignment wrapText="1"/>
    </xf>
    <xf numFmtId="0" fontId="61" fillId="0" borderId="0" xfId="253" applyFont="1" applyAlignment="1">
      <alignment horizontal="left" vertical="center"/>
    </xf>
    <xf numFmtId="173" fontId="4" fillId="62" borderId="10" xfId="0" applyNumberFormat="1" applyFont="1" applyFill="1" applyBorder="1" applyAlignment="1" applyProtection="1">
      <alignment horizontal="right" vertical="center"/>
      <protection locked="0"/>
    </xf>
    <xf numFmtId="0" fontId="80" fillId="0" borderId="0" xfId="253" applyFont="1" applyAlignment="1">
      <alignment horizontal="left" vertical="top"/>
    </xf>
    <xf numFmtId="0" fontId="80" fillId="20" borderId="10" xfId="253" applyFont="1" applyFill="1" applyBorder="1" applyAlignment="1">
      <alignment horizontal="center" vertical="center" wrapText="1"/>
    </xf>
    <xf numFmtId="0" fontId="80" fillId="20" borderId="10" xfId="253" applyFont="1" applyFill="1" applyBorder="1" applyAlignment="1">
      <alignment vertical="center" wrapText="1"/>
    </xf>
    <xf numFmtId="0" fontId="19" fillId="20" borderId="10" xfId="253" applyFont="1" applyFill="1" applyBorder="1" applyAlignment="1">
      <alignment horizontal="center" vertical="center" wrapText="1"/>
    </xf>
    <xf numFmtId="0" fontId="80" fillId="0" borderId="0" xfId="253" applyFont="1" applyAlignment="1">
      <alignment horizontal="center" vertical="top"/>
    </xf>
    <xf numFmtId="173" fontId="80" fillId="0" borderId="62" xfId="253" applyNumberFormat="1" applyFont="1" applyBorder="1" applyAlignment="1">
      <alignment horizontal="right" vertical="top"/>
    </xf>
    <xf numFmtId="0" fontId="19" fillId="20" borderId="10" xfId="253" applyFont="1" applyFill="1" applyBorder="1" applyAlignment="1">
      <alignment vertical="center" wrapText="1"/>
    </xf>
    <xf numFmtId="0" fontId="134" fillId="0" borderId="0" xfId="0" applyFont="1" applyAlignment="1">
      <alignment vertical="center" wrapText="1"/>
    </xf>
    <xf numFmtId="0" fontId="87" fillId="0" borderId="0" xfId="255" applyFont="1" applyAlignment="1">
      <alignment horizontal="left" vertical="center" wrapText="1"/>
    </xf>
    <xf numFmtId="0" fontId="68" fillId="0" borderId="0" xfId="255" applyFont="1" applyAlignment="1">
      <alignment vertical="center" wrapText="1"/>
    </xf>
    <xf numFmtId="0" fontId="68" fillId="0" borderId="0" xfId="255" applyFont="1" applyAlignment="1">
      <alignment horizontal="center" vertical="center" wrapText="1"/>
    </xf>
    <xf numFmtId="0" fontId="83" fillId="0" borderId="25" xfId="255" applyFont="1" applyBorder="1" applyAlignment="1">
      <alignment horizontal="center" vertical="center"/>
    </xf>
    <xf numFmtId="0" fontId="83" fillId="0" borderId="25" xfId="255" applyFont="1" applyBorder="1" applyAlignment="1">
      <alignment horizontal="left" vertical="center"/>
    </xf>
    <xf numFmtId="0" fontId="0" fillId="0" borderId="0" xfId="0" applyAlignment="1">
      <alignment wrapText="1"/>
    </xf>
    <xf numFmtId="0" fontId="10" fillId="0" borderId="0" xfId="0" applyFont="1" applyAlignment="1">
      <alignment horizontal="center"/>
    </xf>
    <xf numFmtId="0" fontId="5" fillId="0" borderId="0" xfId="0" applyFont="1" applyAlignment="1" applyProtection="1">
      <alignment vertical="center"/>
      <protection hidden="1"/>
    </xf>
    <xf numFmtId="0" fontId="136" fillId="0" borderId="125" xfId="0" applyFont="1" applyBorder="1" applyAlignment="1">
      <alignment horizontal="center" vertical="center"/>
    </xf>
    <xf numFmtId="0" fontId="4" fillId="0" borderId="0" xfId="251" applyProtection="1">
      <protection locked="0"/>
    </xf>
    <xf numFmtId="0" fontId="7" fillId="0" borderId="0" xfId="251" quotePrefix="1" applyFont="1" applyAlignment="1">
      <alignment horizontal="left"/>
    </xf>
    <xf numFmtId="49" fontId="7" fillId="0" borderId="0" xfId="251" applyNumberFormat="1" applyFont="1" applyAlignment="1">
      <alignment horizontal="left"/>
    </xf>
    <xf numFmtId="0" fontId="4" fillId="0" borderId="0" xfId="251" applyAlignment="1">
      <alignment horizontal="left"/>
    </xf>
    <xf numFmtId="0" fontId="4" fillId="0" borderId="0" xfId="251" quotePrefix="1" applyAlignment="1">
      <alignment horizontal="left"/>
    </xf>
    <xf numFmtId="0" fontId="135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38" fillId="0" borderId="0" xfId="0" applyFont="1" applyAlignment="1">
      <alignment vertical="center"/>
    </xf>
    <xf numFmtId="0" fontId="139" fillId="0" borderId="0" xfId="0" applyFont="1" applyAlignment="1">
      <alignment vertical="center" wrapText="1"/>
    </xf>
    <xf numFmtId="0" fontId="140" fillId="0" borderId="0" xfId="0" applyFont="1" applyAlignment="1">
      <alignment vertical="center"/>
    </xf>
    <xf numFmtId="0" fontId="139" fillId="24" borderId="0" xfId="0" applyFont="1" applyFill="1" applyAlignment="1">
      <alignment horizontal="left" vertical="center"/>
    </xf>
    <xf numFmtId="0" fontId="139" fillId="0" borderId="0" xfId="0" applyFont="1" applyAlignment="1">
      <alignment horizontal="center" vertical="center" wrapText="1"/>
    </xf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170" fontId="135" fillId="0" borderId="0" xfId="0" applyNumberFormat="1" applyFont="1" applyAlignment="1">
      <alignment horizontal="center" vertical="center"/>
    </xf>
    <xf numFmtId="0" fontId="139" fillId="20" borderId="0" xfId="0" applyFont="1" applyFill="1" applyAlignment="1" applyProtection="1">
      <alignment horizontal="center" vertical="center"/>
      <protection locked="0"/>
    </xf>
    <xf numFmtId="0" fontId="137" fillId="0" borderId="0" xfId="0" applyFont="1" applyAlignment="1">
      <alignment horizontal="left" vertical="center"/>
    </xf>
    <xf numFmtId="0" fontId="141" fillId="0" borderId="0" xfId="0" applyFont="1" applyAlignment="1">
      <alignment horizontal="center" vertical="center"/>
    </xf>
    <xf numFmtId="0" fontId="135" fillId="0" borderId="10" xfId="0" applyFont="1" applyBorder="1" applyAlignment="1">
      <alignment vertical="center"/>
    </xf>
    <xf numFmtId="0" fontId="135" fillId="0" borderId="0" xfId="0" applyFont="1" applyAlignment="1">
      <alignment horizontal="left" vertical="center"/>
    </xf>
    <xf numFmtId="0" fontId="142" fillId="0" borderId="0" xfId="0" applyFont="1" applyAlignment="1">
      <alignment vertical="center"/>
    </xf>
    <xf numFmtId="0" fontId="135" fillId="0" borderId="0" xfId="0" applyFont="1" applyAlignment="1">
      <alignment horizontal="left" vertical="center" indent="1"/>
    </xf>
    <xf numFmtId="0" fontId="143" fillId="0" borderId="0" xfId="0" applyFont="1" applyAlignment="1">
      <alignment vertical="center"/>
    </xf>
    <xf numFmtId="0" fontId="139" fillId="0" borderId="10" xfId="0" applyFont="1" applyBorder="1" applyAlignment="1">
      <alignment horizontal="center" vertical="center"/>
    </xf>
    <xf numFmtId="0" fontId="144" fillId="0" borderId="0" xfId="0" applyFont="1" applyAlignment="1">
      <alignment vertical="center"/>
    </xf>
    <xf numFmtId="0" fontId="38" fillId="62" borderId="57" xfId="0" applyFont="1" applyFill="1" applyBorder="1" applyAlignment="1" applyProtection="1">
      <alignment horizontal="center" vertical="center"/>
      <protection locked="0"/>
    </xf>
    <xf numFmtId="0" fontId="135" fillId="0" borderId="0" xfId="0" applyFont="1" applyAlignment="1">
      <alignment horizontal="right" vertical="center"/>
    </xf>
    <xf numFmtId="0" fontId="139" fillId="24" borderId="0" xfId="0" applyFont="1" applyFill="1" applyAlignment="1">
      <alignment vertical="center"/>
    </xf>
    <xf numFmtId="0" fontId="139" fillId="24" borderId="0" xfId="0" applyFont="1" applyFill="1" applyAlignment="1">
      <alignment horizontal="center" vertical="center"/>
    </xf>
    <xf numFmtId="0" fontId="83" fillId="0" borderId="71" xfId="255" applyFont="1" applyBorder="1" applyAlignment="1">
      <alignment horizontal="left" vertical="center"/>
    </xf>
    <xf numFmtId="0" fontId="7" fillId="59" borderId="11" xfId="0" applyFont="1" applyFill="1" applyBorder="1" applyAlignment="1">
      <alignment horizontal="right" vertical="center"/>
    </xf>
    <xf numFmtId="0" fontId="59" fillId="0" borderId="0" xfId="253" applyFont="1" applyAlignment="1">
      <alignment horizontal="center"/>
    </xf>
    <xf numFmtId="0" fontId="85" fillId="0" borderId="0" xfId="251" applyFont="1" applyAlignment="1">
      <alignment vertical="center"/>
    </xf>
    <xf numFmtId="0" fontId="54" fillId="0" borderId="23" xfId="0" applyFont="1" applyBorder="1"/>
    <xf numFmtId="0" fontId="4" fillId="0" borderId="20" xfId="0" applyFont="1" applyBorder="1"/>
    <xf numFmtId="0" fontId="4" fillId="0" borderId="18" xfId="0" applyFont="1" applyBorder="1"/>
    <xf numFmtId="0" fontId="4" fillId="0" borderId="22" xfId="0" applyFont="1" applyBorder="1"/>
    <xf numFmtId="0" fontId="4" fillId="0" borderId="21" xfId="0" applyFont="1" applyBorder="1"/>
    <xf numFmtId="0" fontId="4" fillId="0" borderId="24" xfId="0" applyFont="1" applyBorder="1"/>
    <xf numFmtId="0" fontId="4" fillId="0" borderId="23" xfId="0" applyFont="1" applyBorder="1"/>
    <xf numFmtId="0" fontId="4" fillId="62" borderId="14" xfId="0" applyFont="1" applyFill="1" applyBorder="1" applyAlignment="1" applyProtection="1">
      <alignment horizontal="center" vertical="center"/>
      <protection locked="0"/>
    </xf>
    <xf numFmtId="0" fontId="84" fillId="0" borderId="23" xfId="0" applyFont="1" applyBorder="1"/>
    <xf numFmtId="0" fontId="84" fillId="0" borderId="17" xfId="0" applyFont="1" applyBorder="1"/>
    <xf numFmtId="0" fontId="84" fillId="0" borderId="0" xfId="0" applyFont="1"/>
    <xf numFmtId="0" fontId="145" fillId="64" borderId="14" xfId="0" applyFont="1" applyFill="1" applyBorder="1" applyAlignment="1">
      <alignment horizontal="center" vertical="center"/>
    </xf>
    <xf numFmtId="166" fontId="89" fillId="59" borderId="11" xfId="0" applyNumberFormat="1" applyFont="1" applyFill="1" applyBorder="1" applyAlignment="1">
      <alignment horizontal="right" vertical="center"/>
    </xf>
    <xf numFmtId="166" fontId="7" fillId="59" borderId="11" xfId="0" applyNumberFormat="1" applyFont="1" applyFill="1" applyBorder="1" applyAlignment="1">
      <alignment horizontal="left" vertical="center"/>
    </xf>
    <xf numFmtId="2" fontId="89" fillId="59" borderId="11" xfId="0" applyNumberFormat="1" applyFont="1" applyFill="1" applyBorder="1" applyAlignment="1">
      <alignment horizontal="right" vertical="center"/>
    </xf>
    <xf numFmtId="0" fontId="7" fillId="0" borderId="72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59" borderId="16" xfId="0" applyFont="1" applyFill="1" applyBorder="1" applyAlignment="1">
      <alignment vertical="center"/>
    </xf>
    <xf numFmtId="0" fontId="7" fillId="59" borderId="11" xfId="0" applyFont="1" applyFill="1" applyBorder="1" applyAlignment="1">
      <alignment vertical="center"/>
    </xf>
    <xf numFmtId="6" fontId="4" fillId="62" borderId="15" xfId="0" applyNumberFormat="1" applyFont="1" applyFill="1" applyBorder="1" applyAlignment="1" applyProtection="1">
      <alignment horizontal="center" vertical="center"/>
      <protection locked="0"/>
    </xf>
    <xf numFmtId="0" fontId="4" fillId="62" borderId="27" xfId="0" applyFont="1" applyFill="1" applyBorder="1" applyAlignment="1" applyProtection="1">
      <alignment horizontal="center" vertical="center"/>
      <protection locked="0"/>
    </xf>
    <xf numFmtId="0" fontId="4" fillId="62" borderId="15" xfId="0" applyFont="1" applyFill="1" applyBorder="1" applyAlignment="1" applyProtection="1">
      <alignment horizontal="center" vertical="center"/>
      <protection locked="0"/>
    </xf>
    <xf numFmtId="0" fontId="7" fillId="59" borderId="73" xfId="0" applyFont="1" applyFill="1" applyBorder="1" applyAlignment="1">
      <alignment horizontal="left" vertical="center" wrapText="1"/>
    </xf>
    <xf numFmtId="0" fontId="7" fillId="0" borderId="74" xfId="0" applyFont="1" applyBorder="1" applyAlignment="1">
      <alignment horizontal="left" vertical="center" wrapText="1"/>
    </xf>
    <xf numFmtId="14" fontId="4" fillId="62" borderId="27" xfId="0" applyNumberFormat="1" applyFont="1" applyFill="1" applyBorder="1" applyAlignment="1" applyProtection="1">
      <alignment horizontal="center" vertical="center"/>
      <protection locked="0"/>
    </xf>
    <xf numFmtId="14" fontId="4" fillId="0" borderId="27" xfId="0" applyNumberFormat="1" applyFont="1" applyBorder="1" applyAlignment="1">
      <alignment horizontal="center" vertical="center"/>
    </xf>
    <xf numFmtId="1" fontId="4" fillId="62" borderId="27" xfId="0" applyNumberFormat="1" applyFont="1" applyFill="1" applyBorder="1" applyAlignment="1" applyProtection="1">
      <alignment horizontal="center" vertical="center"/>
      <protection locked="0"/>
    </xf>
    <xf numFmtId="1" fontId="4" fillId="62" borderId="10" xfId="0" applyNumberFormat="1" applyFont="1" applyFill="1" applyBorder="1" applyAlignment="1" applyProtection="1">
      <alignment horizontal="center" vertical="center"/>
      <protection locked="0"/>
    </xf>
    <xf numFmtId="14" fontId="72" fillId="0" borderId="10" xfId="263" applyNumberFormat="1" applyFont="1" applyBorder="1" applyAlignment="1">
      <alignment horizontal="center" vertical="center"/>
    </xf>
    <xf numFmtId="49" fontId="72" fillId="0" borderId="10" xfId="263" applyNumberFormat="1" applyFont="1" applyBorder="1" applyAlignment="1">
      <alignment horizontal="center" vertical="center"/>
    </xf>
    <xf numFmtId="49" fontId="66" fillId="0" borderId="10" xfId="263" applyNumberFormat="1" applyFont="1" applyBorder="1" applyAlignment="1">
      <alignment horizontal="center" vertical="center"/>
    </xf>
    <xf numFmtId="0" fontId="66" fillId="0" borderId="10" xfId="263" applyFont="1" applyBorder="1" applyAlignment="1">
      <alignment horizontal="center" vertical="center"/>
    </xf>
    <xf numFmtId="0" fontId="93" fillId="0" borderId="10" xfId="263" applyFont="1" applyBorder="1" applyAlignment="1">
      <alignment horizontal="left" vertical="center"/>
    </xf>
    <xf numFmtId="0" fontId="93" fillId="0" borderId="10" xfId="263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4" fillId="62" borderId="10" xfId="0" applyNumberFormat="1" applyFont="1" applyFill="1" applyBorder="1" applyAlignment="1" applyProtection="1">
      <alignment horizontal="center" vertical="center"/>
      <protection locked="0"/>
    </xf>
    <xf numFmtId="0" fontId="145" fillId="65" borderId="14" xfId="0" applyFont="1" applyFill="1" applyBorder="1" applyAlignment="1">
      <alignment horizontal="center" vertical="center"/>
    </xf>
    <xf numFmtId="0" fontId="4" fillId="62" borderId="10" xfId="0" applyFont="1" applyFill="1" applyBorder="1" applyAlignment="1">
      <alignment horizontal="center" vertical="center"/>
    </xf>
    <xf numFmtId="2" fontId="7" fillId="0" borderId="11" xfId="0" applyNumberFormat="1" applyFont="1" applyBorder="1" applyAlignment="1">
      <alignment horizontal="center" vertical="center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" fontId="45" fillId="19" borderId="10" xfId="255" applyNumberFormat="1" applyFont="1" applyFill="1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66" borderId="13" xfId="0" applyFill="1" applyBorder="1" applyAlignment="1" applyProtection="1">
      <alignment horizontal="center" vertical="center"/>
      <protection locked="0"/>
    </xf>
    <xf numFmtId="0" fontId="0" fillId="66" borderId="49" xfId="0" applyFill="1" applyBorder="1" applyAlignment="1" applyProtection="1">
      <alignment horizontal="center" vertical="center"/>
      <protection locked="0"/>
    </xf>
    <xf numFmtId="1" fontId="4" fillId="66" borderId="12" xfId="0" applyNumberFormat="1" applyFont="1" applyFill="1" applyBorder="1" applyAlignment="1" applyProtection="1">
      <alignment horizontal="center" vertical="center"/>
      <protection locked="0"/>
    </xf>
    <xf numFmtId="1" fontId="4" fillId="66" borderId="13" xfId="0" applyNumberFormat="1" applyFont="1" applyFill="1" applyBorder="1" applyAlignment="1" applyProtection="1">
      <alignment horizontal="center" vertical="center"/>
      <protection locked="0"/>
    </xf>
    <xf numFmtId="1" fontId="7" fillId="66" borderId="13" xfId="0" applyNumberFormat="1" applyFont="1" applyFill="1" applyBorder="1" applyAlignment="1" applyProtection="1">
      <alignment horizontal="center" vertical="center"/>
      <protection locked="0"/>
    </xf>
    <xf numFmtId="1" fontId="7" fillId="66" borderId="49" xfId="0" applyNumberFormat="1" applyFont="1" applyFill="1" applyBorder="1" applyAlignment="1" applyProtection="1">
      <alignment horizontal="center" vertical="center"/>
      <protection locked="0"/>
    </xf>
    <xf numFmtId="1" fontId="0" fillId="0" borderId="16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7" fillId="0" borderId="23" xfId="0" applyNumberFormat="1" applyFont="1" applyBorder="1" applyAlignment="1">
      <alignment horizontal="center" vertical="center"/>
    </xf>
    <xf numFmtId="0" fontId="146" fillId="0" borderId="0" xfId="0" applyFont="1" applyAlignment="1" applyProtection="1">
      <alignment horizontal="center" vertical="center" wrapText="1"/>
      <protection hidden="1"/>
    </xf>
    <xf numFmtId="0" fontId="147" fillId="0" borderId="0" xfId="0" applyFont="1" applyAlignment="1" applyProtection="1">
      <alignment horizontal="center" vertical="center" wrapText="1"/>
      <protection hidden="1"/>
    </xf>
    <xf numFmtId="0" fontId="4" fillId="66" borderId="13" xfId="0" applyFont="1" applyFill="1" applyBorder="1" applyAlignment="1" applyProtection="1">
      <alignment horizontal="center" vertical="center"/>
      <protection locked="0"/>
    </xf>
    <xf numFmtId="1" fontId="4" fillId="62" borderId="20" xfId="0" applyNumberFormat="1" applyFont="1" applyFill="1" applyBorder="1" applyAlignment="1" applyProtection="1">
      <alignment horizontal="center" vertical="center"/>
      <protection locked="0"/>
    </xf>
    <xf numFmtId="0" fontId="7" fillId="59" borderId="75" xfId="0" applyFont="1" applyFill="1" applyBorder="1" applyAlignment="1">
      <alignment horizontal="center" vertical="center" wrapText="1"/>
    </xf>
    <xf numFmtId="0" fontId="4" fillId="59" borderId="27" xfId="0" applyFont="1" applyFill="1" applyBorder="1" applyAlignment="1">
      <alignment horizontal="center" vertical="center"/>
    </xf>
    <xf numFmtId="1" fontId="148" fillId="62" borderId="127" xfId="0" applyNumberFormat="1" applyFont="1" applyFill="1" applyBorder="1" applyAlignment="1" applyProtection="1">
      <alignment horizontal="center" vertical="center"/>
      <protection locked="0"/>
    </xf>
    <xf numFmtId="2" fontId="149" fillId="0" borderId="0" xfId="0" applyNumberFormat="1" applyFont="1" applyAlignment="1">
      <alignment vertical="center"/>
    </xf>
    <xf numFmtId="0" fontId="4" fillId="62" borderId="33" xfId="0" applyFont="1" applyFill="1" applyBorder="1" applyAlignment="1" applyProtection="1">
      <alignment horizontal="center" vertical="center"/>
      <protection locked="0"/>
    </xf>
    <xf numFmtId="49" fontId="4" fillId="0" borderId="10" xfId="0" applyNumberFormat="1" applyFont="1" applyBorder="1" applyAlignment="1">
      <alignment horizontal="left" vertical="center"/>
    </xf>
    <xf numFmtId="0" fontId="96" fillId="0" borderId="0" xfId="254"/>
    <xf numFmtId="0" fontId="96" fillId="0" borderId="10" xfId="254" applyBorder="1"/>
    <xf numFmtId="0" fontId="0" fillId="0" borderId="10" xfId="0" applyBorder="1"/>
    <xf numFmtId="0" fontId="4" fillId="0" borderId="59" xfId="0" applyFont="1" applyBorder="1" applyAlignment="1">
      <alignment horizontal="center" vertical="center"/>
    </xf>
    <xf numFmtId="0" fontId="14" fillId="62" borderId="10" xfId="0" applyFont="1" applyFill="1" applyBorder="1" applyAlignment="1" applyProtection="1">
      <alignment horizontal="center" vertical="center"/>
      <protection locked="0"/>
    </xf>
    <xf numFmtId="0" fontId="14" fillId="59" borderId="10" xfId="0" applyFont="1" applyFill="1" applyBorder="1" applyAlignment="1">
      <alignment horizontal="left" vertical="center"/>
    </xf>
    <xf numFmtId="0" fontId="47" fillId="0" borderId="76" xfId="0" applyFont="1" applyBorder="1" applyAlignment="1">
      <alignment horizontal="center" vertical="center"/>
    </xf>
    <xf numFmtId="0" fontId="47" fillId="0" borderId="76" xfId="0" applyFont="1" applyBorder="1" applyAlignment="1">
      <alignment horizontal="left" vertical="center"/>
    </xf>
    <xf numFmtId="0" fontId="40" fillId="0" borderId="76" xfId="0" applyFont="1" applyBorder="1" applyAlignment="1">
      <alignment horizontal="left" vertical="center"/>
    </xf>
    <xf numFmtId="0" fontId="40" fillId="0" borderId="76" xfId="0" applyFont="1" applyBorder="1" applyAlignment="1">
      <alignment horizontal="center" vertical="center"/>
    </xf>
    <xf numFmtId="0" fontId="42" fillId="0" borderId="77" xfId="0" applyFont="1" applyBorder="1" applyAlignment="1">
      <alignment horizontal="left" vertical="center"/>
    </xf>
    <xf numFmtId="0" fontId="47" fillId="0" borderId="78" xfId="0" applyFont="1" applyBorder="1" applyAlignment="1">
      <alignment horizontal="center" vertical="center"/>
    </xf>
    <xf numFmtId="0" fontId="47" fillId="0" borderId="78" xfId="0" applyFont="1" applyBorder="1" applyAlignment="1">
      <alignment horizontal="left" vertical="center"/>
    </xf>
    <xf numFmtId="0" fontId="40" fillId="0" borderId="78" xfId="0" applyFont="1" applyBorder="1" applyAlignment="1">
      <alignment horizontal="left" vertical="center"/>
    </xf>
    <xf numFmtId="0" fontId="40" fillId="0" borderId="78" xfId="0" applyFont="1" applyBorder="1" applyAlignment="1">
      <alignment horizontal="center" vertical="center"/>
    </xf>
    <xf numFmtId="0" fontId="42" fillId="0" borderId="79" xfId="0" applyFont="1" applyBorder="1" applyAlignment="1">
      <alignment horizontal="left" vertical="center"/>
    </xf>
    <xf numFmtId="1" fontId="4" fillId="62" borderId="15" xfId="0" applyNumberFormat="1" applyFont="1" applyFill="1" applyBorder="1" applyAlignment="1" applyProtection="1">
      <alignment horizontal="center" vertical="center"/>
      <protection locked="0"/>
    </xf>
    <xf numFmtId="0" fontId="7" fillId="63" borderId="60" xfId="0" applyFont="1" applyFill="1" applyBorder="1" applyAlignment="1">
      <alignment horizontal="center" vertical="center"/>
    </xf>
    <xf numFmtId="0" fontId="45" fillId="19" borderId="15" xfId="255" applyFont="1" applyFill="1" applyBorder="1" applyAlignment="1">
      <alignment horizontal="center" vertical="center"/>
    </xf>
    <xf numFmtId="0" fontId="45" fillId="0" borderId="21" xfId="255" applyFont="1" applyBorder="1" applyAlignment="1">
      <alignment horizontal="center" vertical="center"/>
    </xf>
    <xf numFmtId="0" fontId="45" fillId="19" borderId="0" xfId="255" applyFont="1" applyFill="1" applyAlignment="1">
      <alignment horizontal="center" vertical="center"/>
    </xf>
    <xf numFmtId="166" fontId="4" fillId="0" borderId="12" xfId="0" applyNumberFormat="1" applyFont="1" applyBorder="1" applyAlignment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4" fontId="10" fillId="0" borderId="0" xfId="251" applyNumberFormat="1" applyFont="1" applyAlignment="1">
      <alignment horizontal="center"/>
    </xf>
    <xf numFmtId="0" fontId="132" fillId="61" borderId="0" xfId="0" applyFont="1" applyFill="1" applyAlignment="1">
      <alignment horizontal="center" vertical="center"/>
    </xf>
    <xf numFmtId="0" fontId="13" fillId="60" borderId="0" xfId="0" applyFont="1" applyFill="1" applyAlignment="1">
      <alignment vertical="center"/>
    </xf>
    <xf numFmtId="0" fontId="14" fillId="0" borderId="23" xfId="0" applyFont="1" applyBorder="1" applyAlignment="1">
      <alignment vertical="center"/>
    </xf>
    <xf numFmtId="0" fontId="14" fillId="59" borderId="23" xfId="0" applyFont="1" applyFill="1" applyBorder="1" applyAlignment="1">
      <alignment vertical="center" wrapText="1"/>
    </xf>
    <xf numFmtId="0" fontId="39" fillId="69" borderId="57" xfId="0" applyFont="1" applyFill="1" applyBorder="1" applyAlignment="1">
      <alignment horizontal="center" vertical="center"/>
    </xf>
    <xf numFmtId="0" fontId="39" fillId="69" borderId="57" xfId="0" applyFont="1" applyFill="1" applyBorder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9" fillId="59" borderId="126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49" fontId="4" fillId="0" borderId="10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5" fillId="63" borderId="28" xfId="0" applyFont="1" applyFill="1" applyBorder="1" applyAlignment="1">
      <alignment horizontal="center" vertical="center"/>
    </xf>
    <xf numFmtId="14" fontId="0" fillId="0" borderId="0" xfId="0" applyNumberFormat="1"/>
    <xf numFmtId="0" fontId="4" fillId="61" borderId="0" xfId="266" applyFont="1" applyFill="1" applyAlignment="1">
      <alignment horizontal="left" vertical="center"/>
    </xf>
    <xf numFmtId="0" fontId="0" fillId="61" borderId="0" xfId="0" applyFill="1" applyAlignment="1">
      <alignment vertical="center"/>
    </xf>
    <xf numFmtId="0" fontId="0" fillId="61" borderId="0" xfId="0" applyFill="1"/>
    <xf numFmtId="0" fontId="4" fillId="61" borderId="0" xfId="0" applyFont="1" applyFill="1" applyAlignment="1">
      <alignment horizontal="left" vertical="center"/>
    </xf>
    <xf numFmtId="0" fontId="0" fillId="0" borderId="0" xfId="0" applyProtection="1">
      <protection hidden="1"/>
    </xf>
    <xf numFmtId="14" fontId="39" fillId="69" borderId="57" xfId="0" applyNumberFormat="1" applyFont="1" applyFill="1" applyBorder="1" applyAlignment="1">
      <alignment horizontal="center" vertical="center" wrapText="1"/>
    </xf>
    <xf numFmtId="14" fontId="41" fillId="0" borderId="10" xfId="0" applyNumberFormat="1" applyFont="1" applyBorder="1" applyAlignment="1">
      <alignment horizontal="center" vertical="center"/>
    </xf>
    <xf numFmtId="14" fontId="40" fillId="0" borderId="0" xfId="0" applyNumberFormat="1" applyFont="1"/>
    <xf numFmtId="0" fontId="40" fillId="0" borderId="0" xfId="0" applyFont="1" applyProtection="1">
      <protection hidden="1"/>
    </xf>
    <xf numFmtId="0" fontId="1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5" fillId="63" borderId="57" xfId="0" applyFont="1" applyFill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5" fillId="63" borderId="17" xfId="0" applyFont="1" applyFill="1" applyBorder="1" applyAlignment="1">
      <alignment horizontal="center"/>
    </xf>
    <xf numFmtId="0" fontId="5" fillId="63" borderId="21" xfId="0" applyFont="1" applyFill="1" applyBorder="1" applyAlignment="1">
      <alignment horizontal="center"/>
    </xf>
    <xf numFmtId="0" fontId="5" fillId="63" borderId="18" xfId="0" applyFont="1" applyFill="1" applyBorder="1" applyAlignment="1">
      <alignment horizontal="center"/>
    </xf>
    <xf numFmtId="0" fontId="7" fillId="59" borderId="82" xfId="0" applyFont="1" applyFill="1" applyBorder="1" applyAlignment="1">
      <alignment horizontal="left" vertical="center"/>
    </xf>
    <xf numFmtId="0" fontId="7" fillId="59" borderId="130" xfId="0" applyFont="1" applyFill="1" applyBorder="1" applyAlignment="1">
      <alignment vertical="center"/>
    </xf>
    <xf numFmtId="0" fontId="139" fillId="0" borderId="0" xfId="0" applyFont="1" applyAlignment="1" applyProtection="1">
      <alignment horizontal="center" vertical="center" wrapText="1"/>
      <protection hidden="1"/>
    </xf>
    <xf numFmtId="0" fontId="135" fillId="0" borderId="0" xfId="0" applyFont="1" applyAlignment="1" applyProtection="1">
      <alignment horizontal="center" vertical="center" wrapText="1"/>
      <protection hidden="1"/>
    </xf>
    <xf numFmtId="0" fontId="135" fillId="0" borderId="0" xfId="0" applyFont="1" applyAlignment="1">
      <alignment horizontal="center" vertical="center" wrapText="1"/>
    </xf>
    <xf numFmtId="0" fontId="140" fillId="0" borderId="0" xfId="0" applyFont="1" applyAlignment="1">
      <alignment vertical="center" wrapText="1"/>
    </xf>
    <xf numFmtId="0" fontId="155" fillId="0" borderId="0" xfId="0" applyFont="1" applyAlignment="1" applyProtection="1">
      <alignment horizontal="center" vertical="center" wrapText="1"/>
      <protection hidden="1"/>
    </xf>
    <xf numFmtId="0" fontId="156" fillId="0" borderId="0" xfId="0" applyFont="1" applyAlignment="1" applyProtection="1">
      <alignment horizontal="center" vertical="center" wrapText="1"/>
      <protection hidden="1"/>
    </xf>
    <xf numFmtId="0" fontId="150" fillId="67" borderId="10" xfId="0" applyFont="1" applyFill="1" applyBorder="1" applyAlignment="1" applyProtection="1">
      <alignment horizontal="center" vertical="center" wrapText="1"/>
      <protection hidden="1"/>
    </xf>
    <xf numFmtId="0" fontId="150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0" fontId="157" fillId="0" borderId="0" xfId="0" applyFont="1" applyAlignment="1">
      <alignment vertical="center" wrapText="1"/>
    </xf>
    <xf numFmtId="0" fontId="140" fillId="0" borderId="0" xfId="0" applyFont="1" applyAlignment="1">
      <alignment horizontal="center" vertical="center" wrapText="1"/>
    </xf>
    <xf numFmtId="0" fontId="140" fillId="24" borderId="129" xfId="0" applyFont="1" applyFill="1" applyBorder="1" applyAlignment="1" applyProtection="1">
      <alignment horizontal="center" vertical="center" wrapText="1"/>
      <protection hidden="1"/>
    </xf>
    <xf numFmtId="0" fontId="135" fillId="0" borderId="0" xfId="0" applyFont="1" applyAlignment="1" applyProtection="1">
      <alignment vertical="center" wrapText="1"/>
      <protection hidden="1"/>
    </xf>
    <xf numFmtId="0" fontId="135" fillId="0" borderId="0" xfId="0" applyFont="1" applyAlignment="1">
      <alignment vertical="center" wrapText="1"/>
    </xf>
    <xf numFmtId="0" fontId="14" fillId="59" borderId="18" xfId="0" applyFont="1" applyFill="1" applyBorder="1" applyAlignment="1">
      <alignment horizontal="left" vertical="center"/>
    </xf>
    <xf numFmtId="0" fontId="14" fillId="59" borderId="19" xfId="0" applyFont="1" applyFill="1" applyBorder="1" applyAlignment="1">
      <alignment horizontal="left" vertical="center"/>
    </xf>
    <xf numFmtId="0" fontId="14" fillId="59" borderId="20" xfId="0" applyFont="1" applyFill="1" applyBorder="1" applyAlignment="1">
      <alignment horizontal="left" vertical="center"/>
    </xf>
    <xf numFmtId="0" fontId="0" fillId="70" borderId="132" xfId="0" applyFill="1" applyBorder="1"/>
    <xf numFmtId="0" fontId="0" fillId="70" borderId="135" xfId="0" applyFill="1" applyBorder="1"/>
    <xf numFmtId="0" fontId="0" fillId="70" borderId="133" xfId="0" applyFill="1" applyBorder="1" applyAlignment="1">
      <alignment horizontal="center"/>
    </xf>
    <xf numFmtId="0" fontId="0" fillId="70" borderId="136" xfId="0" applyFill="1" applyBorder="1" applyAlignment="1">
      <alignment horizontal="center"/>
    </xf>
    <xf numFmtId="0" fontId="0" fillId="61" borderId="0" xfId="0" applyFill="1" applyAlignment="1">
      <alignment horizontal="left" vertical="center"/>
    </xf>
    <xf numFmtId="0" fontId="0" fillId="70" borderId="134" xfId="0" applyFill="1" applyBorder="1" applyAlignment="1">
      <alignment horizontal="left"/>
    </xf>
    <xf numFmtId="0" fontId="0" fillId="70" borderId="137" xfId="0" applyFill="1" applyBorder="1" applyAlignment="1">
      <alignment horizontal="left"/>
    </xf>
    <xf numFmtId="0" fontId="7" fillId="59" borderId="139" xfId="0" applyFont="1" applyFill="1" applyBorder="1" applyAlignment="1">
      <alignment horizontal="left" vertical="center"/>
    </xf>
    <xf numFmtId="0" fontId="12" fillId="0" borderId="0" xfId="251" applyFont="1" applyAlignment="1">
      <alignment vertical="center"/>
    </xf>
    <xf numFmtId="0" fontId="5" fillId="0" borderId="19" xfId="251" applyFont="1" applyBorder="1" applyAlignment="1">
      <alignment vertical="center"/>
    </xf>
    <xf numFmtId="0" fontId="5" fillId="0" borderId="0" xfId="251" applyFont="1" applyAlignment="1">
      <alignment vertical="center"/>
    </xf>
    <xf numFmtId="0" fontId="7" fillId="63" borderId="28" xfId="251" applyFont="1" applyFill="1" applyBorder="1" applyAlignment="1">
      <alignment vertical="center"/>
    </xf>
    <xf numFmtId="0" fontId="7" fillId="0" borderId="0" xfId="251" applyFont="1" applyAlignment="1">
      <alignment vertical="center"/>
    </xf>
    <xf numFmtId="0" fontId="4" fillId="0" borderId="0" xfId="251" applyAlignment="1">
      <alignment horizontal="center" vertical="center"/>
    </xf>
    <xf numFmtId="0" fontId="4" fillId="0" borderId="0" xfId="251" applyAlignment="1">
      <alignment vertical="center"/>
    </xf>
    <xf numFmtId="2" fontId="4" fillId="0" borderId="0" xfId="251" applyNumberFormat="1" applyAlignment="1">
      <alignment vertical="center"/>
    </xf>
    <xf numFmtId="0" fontId="5" fillId="0" borderId="21" xfId="251" applyFont="1" applyBorder="1" applyAlignment="1">
      <alignment horizontal="center" vertical="center"/>
    </xf>
    <xf numFmtId="0" fontId="7" fillId="63" borderId="60" xfId="251" applyFont="1" applyFill="1" applyBorder="1" applyAlignment="1">
      <alignment horizontal="center" vertical="center"/>
    </xf>
    <xf numFmtId="0" fontId="45" fillId="19" borderId="10" xfId="318" applyFont="1" applyFill="1" applyBorder="1" applyAlignment="1">
      <alignment horizontal="center" vertical="center"/>
    </xf>
    <xf numFmtId="0" fontId="4" fillId="0" borderId="57" xfId="251" applyBorder="1" applyAlignment="1">
      <alignment vertical="center"/>
    </xf>
    <xf numFmtId="0" fontId="5" fillId="0" borderId="0" xfId="251" applyFont="1" applyAlignment="1">
      <alignment horizontal="center" vertical="center"/>
    </xf>
    <xf numFmtId="0" fontId="4" fillId="62" borderId="27" xfId="251" applyFill="1" applyBorder="1" applyAlignment="1" applyProtection="1">
      <alignment horizontal="center" vertical="center"/>
      <protection locked="0"/>
    </xf>
    <xf numFmtId="0" fontId="4" fillId="0" borderId="58" xfId="251" applyBorder="1" applyAlignment="1">
      <alignment vertical="center"/>
    </xf>
    <xf numFmtId="2" fontId="7" fillId="0" borderId="0" xfId="251" applyNumberFormat="1" applyFont="1" applyAlignment="1">
      <alignment horizontal="center" vertical="center"/>
    </xf>
    <xf numFmtId="2" fontId="7" fillId="0" borderId="16" xfId="251" applyNumberFormat="1" applyFont="1" applyBorder="1" applyAlignment="1">
      <alignment horizontal="right" vertical="center"/>
    </xf>
    <xf numFmtId="0" fontId="4" fillId="0" borderId="13" xfId="251" applyBorder="1" applyAlignment="1">
      <alignment horizontal="left" vertical="center"/>
    </xf>
    <xf numFmtId="0" fontId="4" fillId="0" borderId="13" xfId="251" applyBorder="1" applyAlignment="1">
      <alignment horizontal="center" vertical="center"/>
    </xf>
    <xf numFmtId="0" fontId="4" fillId="0" borderId="13" xfId="251" applyBorder="1" applyAlignment="1">
      <alignment vertical="center"/>
    </xf>
    <xf numFmtId="0" fontId="45" fillId="0" borderId="21" xfId="318" applyFont="1" applyBorder="1" applyAlignment="1">
      <alignment horizontal="center" vertical="center"/>
    </xf>
    <xf numFmtId="166" fontId="4" fillId="0" borderId="0" xfId="251" applyNumberFormat="1" applyAlignment="1">
      <alignment horizontal="center" vertical="center"/>
    </xf>
    <xf numFmtId="0" fontId="77" fillId="0" borderId="0" xfId="251" applyFont="1" applyAlignment="1">
      <alignment vertical="center"/>
    </xf>
    <xf numFmtId="20" fontId="4" fillId="0" borderId="13" xfId="251" applyNumberFormat="1" applyBorder="1" applyAlignment="1">
      <alignment vertical="center"/>
    </xf>
    <xf numFmtId="0" fontId="4" fillId="0" borderId="49" xfId="251" applyBorder="1" applyAlignment="1">
      <alignment horizontal="left" vertical="center"/>
    </xf>
    <xf numFmtId="0" fontId="4" fillId="0" borderId="49" xfId="251" applyBorder="1" applyAlignment="1">
      <alignment horizontal="center" vertical="center"/>
    </xf>
    <xf numFmtId="0" fontId="4" fillId="0" borderId="49" xfId="251" applyBorder="1" applyAlignment="1">
      <alignment vertical="center"/>
    </xf>
    <xf numFmtId="165" fontId="7" fillId="0" borderId="0" xfId="251" applyNumberFormat="1" applyFont="1" applyAlignment="1">
      <alignment horizontal="center" vertical="center"/>
    </xf>
    <xf numFmtId="0" fontId="4" fillId="0" borderId="12" xfId="251" applyBorder="1" applyAlignment="1">
      <alignment horizontal="center" vertical="center"/>
    </xf>
    <xf numFmtId="0" fontId="4" fillId="0" borderId="12" xfId="251" applyBorder="1" applyAlignment="1">
      <alignment horizontal="left" vertical="center"/>
    </xf>
    <xf numFmtId="0" fontId="4" fillId="0" borderId="12" xfId="251" applyBorder="1" applyAlignment="1">
      <alignment vertical="center"/>
    </xf>
    <xf numFmtId="166" fontId="4" fillId="0" borderId="12" xfId="251" applyNumberFormat="1" applyBorder="1" applyAlignment="1">
      <alignment horizontal="center" vertical="center"/>
    </xf>
    <xf numFmtId="166" fontId="4" fillId="0" borderId="13" xfId="251" applyNumberFormat="1" applyBorder="1" applyAlignment="1">
      <alignment horizontal="center" vertical="center"/>
    </xf>
    <xf numFmtId="165" fontId="4" fillId="0" borderId="13" xfId="251" applyNumberFormat="1" applyBorder="1" applyAlignment="1">
      <alignment horizontal="center" vertical="center"/>
    </xf>
    <xf numFmtId="165" fontId="7" fillId="0" borderId="13" xfId="251" applyNumberFormat="1" applyFont="1" applyBorder="1" applyAlignment="1">
      <alignment horizontal="center" vertical="center"/>
    </xf>
    <xf numFmtId="166" fontId="4" fillId="0" borderId="49" xfId="251" applyNumberFormat="1" applyBorder="1" applyAlignment="1">
      <alignment horizontal="center" vertical="center"/>
    </xf>
    <xf numFmtId="165" fontId="7" fillId="0" borderId="49" xfId="251" applyNumberFormat="1" applyFont="1" applyBorder="1" applyAlignment="1">
      <alignment horizontal="center" vertical="center"/>
    </xf>
    <xf numFmtId="2" fontId="4" fillId="0" borderId="0" xfId="251" applyNumberFormat="1" applyAlignment="1">
      <alignment horizontal="center" vertical="center"/>
    </xf>
    <xf numFmtId="0" fontId="4" fillId="0" borderId="16" xfId="251" applyBorder="1" applyAlignment="1">
      <alignment horizontal="center" vertical="center"/>
    </xf>
    <xf numFmtId="2" fontId="7" fillId="0" borderId="0" xfId="251" applyNumberFormat="1" applyFont="1" applyAlignment="1">
      <alignment horizontal="right" vertical="center"/>
    </xf>
    <xf numFmtId="0" fontId="7" fillId="0" borderId="15" xfId="251" applyFont="1" applyBorder="1" applyAlignment="1">
      <alignment horizontal="left" vertical="center"/>
    </xf>
    <xf numFmtId="0" fontId="4" fillId="0" borderId="11" xfId="251" applyBorder="1" applyAlignment="1">
      <alignment horizontal="center" vertical="center"/>
    </xf>
    <xf numFmtId="2" fontId="4" fillId="0" borderId="11" xfId="251" applyNumberFormat="1" applyBorder="1" applyAlignment="1">
      <alignment vertical="center"/>
    </xf>
    <xf numFmtId="2" fontId="7" fillId="0" borderId="11" xfId="251" applyNumberFormat="1" applyFont="1" applyBorder="1" applyAlignment="1">
      <alignment horizontal="center" vertical="center"/>
    </xf>
    <xf numFmtId="0" fontId="4" fillId="0" borderId="140" xfId="251" applyBorder="1" applyAlignment="1">
      <alignment horizontal="center" vertical="center"/>
    </xf>
    <xf numFmtId="166" fontId="4" fillId="0" borderId="140" xfId="251" applyNumberFormat="1" applyBorder="1" applyAlignment="1">
      <alignment horizontal="center" vertical="center"/>
    </xf>
    <xf numFmtId="166" fontId="4" fillId="0" borderId="23" xfId="251" applyNumberFormat="1" applyBorder="1" applyAlignment="1">
      <alignment horizontal="center" vertical="center"/>
    </xf>
    <xf numFmtId="0" fontId="5" fillId="0" borderId="16" xfId="251" applyFont="1" applyBorder="1" applyAlignment="1">
      <alignment vertical="center"/>
    </xf>
    <xf numFmtId="0" fontId="4" fillId="0" borderId="0" xfId="251" applyAlignment="1">
      <alignment horizontal="left" vertical="center" wrapText="1"/>
    </xf>
    <xf numFmtId="0" fontId="7" fillId="0" borderId="0" xfId="251" applyFont="1" applyAlignment="1">
      <alignment vertical="center" wrapText="1"/>
    </xf>
    <xf numFmtId="0" fontId="45" fillId="20" borderId="14" xfId="318" applyFont="1" applyFill="1" applyBorder="1" applyAlignment="1">
      <alignment horizontal="center"/>
    </xf>
    <xf numFmtId="49" fontId="45" fillId="20" borderId="14" xfId="318" applyNumberFormat="1" applyFont="1" applyFill="1" applyBorder="1" applyAlignment="1">
      <alignment horizontal="center"/>
    </xf>
    <xf numFmtId="0" fontId="4" fillId="0" borderId="12" xfId="251" applyBorder="1" applyAlignment="1">
      <alignment horizontal="left"/>
    </xf>
    <xf numFmtId="0" fontId="4" fillId="0" borderId="12" xfId="251" applyBorder="1" applyAlignment="1">
      <alignment horizontal="center"/>
    </xf>
    <xf numFmtId="0" fontId="4" fillId="0" borderId="12" xfId="251" applyBorder="1"/>
    <xf numFmtId="166" fontId="4" fillId="0" borderId="12" xfId="251" applyNumberFormat="1" applyBorder="1"/>
    <xf numFmtId="166" fontId="4" fillId="0" borderId="12" xfId="251" applyNumberFormat="1" applyBorder="1" applyAlignment="1">
      <alignment horizontal="center"/>
    </xf>
    <xf numFmtId="0" fontId="4" fillId="0" borderId="0" xfId="251" applyAlignment="1">
      <alignment horizontal="center"/>
    </xf>
    <xf numFmtId="166" fontId="4" fillId="0" borderId="0" xfId="251" applyNumberFormat="1" applyAlignment="1">
      <alignment horizontal="center"/>
    </xf>
    <xf numFmtId="0" fontId="0" fillId="70" borderId="141" xfId="0" applyFill="1" applyBorder="1"/>
    <xf numFmtId="0" fontId="0" fillId="70" borderId="142" xfId="0" applyFill="1" applyBorder="1" applyAlignment="1">
      <alignment horizontal="center"/>
    </xf>
    <xf numFmtId="0" fontId="0" fillId="70" borderId="143" xfId="0" applyFill="1" applyBorder="1" applyAlignment="1">
      <alignment horizontal="left"/>
    </xf>
    <xf numFmtId="0" fontId="51" fillId="69" borderId="144" xfId="266" applyFont="1" applyFill="1" applyBorder="1" applyAlignment="1">
      <alignment horizontal="left" vertical="center"/>
    </xf>
    <xf numFmtId="0" fontId="54" fillId="69" borderId="145" xfId="266" applyFont="1" applyFill="1" applyBorder="1" applyAlignment="1">
      <alignment horizontal="center" vertical="center" wrapText="1"/>
    </xf>
    <xf numFmtId="0" fontId="54" fillId="69" borderId="146" xfId="266" applyFont="1" applyFill="1" applyBorder="1" applyAlignment="1">
      <alignment horizontal="center" vertical="center" wrapText="1"/>
    </xf>
    <xf numFmtId="0" fontId="39" fillId="69" borderId="57" xfId="0" applyFont="1" applyFill="1" applyBorder="1" applyAlignment="1">
      <alignment horizontal="center" vertical="center" wrapText="1"/>
    </xf>
    <xf numFmtId="0" fontId="97" fillId="71" borderId="0" xfId="255" applyFill="1" applyAlignment="1">
      <alignment vertical="center"/>
    </xf>
    <xf numFmtId="49" fontId="4" fillId="0" borderId="0" xfId="0" applyNumberFormat="1" applyFont="1"/>
    <xf numFmtId="0" fontId="4" fillId="0" borderId="10" xfId="0" quotePrefix="1" applyFont="1" applyBorder="1" applyAlignment="1">
      <alignment horizontal="left" vertical="center"/>
    </xf>
    <xf numFmtId="49" fontId="4" fillId="0" borderId="0" xfId="0" applyNumberFormat="1" applyFont="1" applyAlignment="1">
      <alignment horizontal="left" vertical="top"/>
    </xf>
    <xf numFmtId="49" fontId="4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center" vertical="center"/>
    </xf>
    <xf numFmtId="49" fontId="161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62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center"/>
    </xf>
    <xf numFmtId="49" fontId="163" fillId="0" borderId="0" xfId="0" applyNumberFormat="1" applyFont="1" applyAlignment="1">
      <alignment horizontal="center"/>
    </xf>
    <xf numFmtId="49" fontId="163" fillId="0" borderId="10" xfId="0" applyNumberFormat="1" applyFont="1" applyBorder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4" fillId="0" borderId="10" xfId="0" applyNumberFormat="1" applyFont="1" applyBorder="1" applyAlignment="1">
      <alignment horizontal="left" vertical="top"/>
    </xf>
    <xf numFmtId="49" fontId="4" fillId="0" borderId="10" xfId="0" applyNumberFormat="1" applyFont="1" applyBorder="1" applyAlignment="1">
      <alignment vertical="top"/>
    </xf>
    <xf numFmtId="49" fontId="4" fillId="0" borderId="10" xfId="0" applyNumberFormat="1" applyFont="1" applyBorder="1" applyAlignment="1">
      <alignment horizontal="left"/>
    </xf>
    <xf numFmtId="49" fontId="4" fillId="0" borderId="10" xfId="0" applyNumberFormat="1" applyFont="1" applyBorder="1" applyAlignment="1">
      <alignment horizontal="center"/>
    </xf>
    <xf numFmtId="49" fontId="4" fillId="0" borderId="10" xfId="0" applyNumberFormat="1" applyFont="1" applyBorder="1"/>
    <xf numFmtId="49" fontId="163" fillId="0" borderId="10" xfId="0" applyNumberFormat="1" applyFont="1" applyBorder="1" applyAlignment="1">
      <alignment horizontal="center"/>
    </xf>
    <xf numFmtId="49" fontId="4" fillId="0" borderId="58" xfId="0" applyNumberFormat="1" applyFont="1" applyBorder="1" applyAlignment="1">
      <alignment horizontal="left" vertical="center"/>
    </xf>
    <xf numFmtId="0" fontId="4" fillId="0" borderId="0" xfId="0" quotePrefix="1" applyFont="1" applyAlignment="1">
      <alignment horizontal="left" vertical="center"/>
    </xf>
    <xf numFmtId="49" fontId="16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5" fillId="60" borderId="15" xfId="0" applyFont="1" applyFill="1" applyBorder="1" applyAlignment="1">
      <alignment horizontal="center" vertical="center"/>
    </xf>
    <xf numFmtId="0" fontId="5" fillId="60" borderId="11" xfId="0" applyFont="1" applyFill="1" applyBorder="1" applyAlignment="1">
      <alignment horizontal="center" vertical="center"/>
    </xf>
    <xf numFmtId="0" fontId="5" fillId="60" borderId="16" xfId="0" applyFont="1" applyFill="1" applyBorder="1" applyAlignment="1">
      <alignment horizontal="center" vertical="center"/>
    </xf>
    <xf numFmtId="14" fontId="38" fillId="62" borderId="21" xfId="0" applyNumberFormat="1" applyFont="1" applyFill="1" applyBorder="1" applyAlignment="1" applyProtection="1">
      <alignment horizontal="left" vertical="center"/>
      <protection locked="0"/>
    </xf>
    <xf numFmtId="14" fontId="38" fillId="62" borderId="0" xfId="0" applyNumberFormat="1" applyFont="1" applyFill="1" applyAlignment="1" applyProtection="1">
      <alignment horizontal="left" vertical="center"/>
      <protection locked="0"/>
    </xf>
    <xf numFmtId="0" fontId="38" fillId="62" borderId="22" xfId="0" applyFont="1" applyFill="1" applyBorder="1" applyAlignment="1" applyProtection="1">
      <alignment horizontal="left" vertical="center"/>
      <protection locked="0"/>
    </xf>
    <xf numFmtId="0" fontId="38" fillId="62" borderId="15" xfId="0" applyFont="1" applyFill="1" applyBorder="1" applyAlignment="1" applyProtection="1">
      <alignment vertical="center"/>
      <protection locked="0"/>
    </xf>
    <xf numFmtId="0" fontId="38" fillId="62" borderId="11" xfId="0" applyFont="1" applyFill="1" applyBorder="1" applyAlignment="1" applyProtection="1">
      <alignment vertical="center"/>
      <protection locked="0"/>
    </xf>
    <xf numFmtId="0" fontId="38" fillId="62" borderId="16" xfId="0" applyFont="1" applyFill="1" applyBorder="1" applyAlignment="1" applyProtection="1">
      <alignment vertical="center"/>
      <protection locked="0"/>
    </xf>
    <xf numFmtId="0" fontId="38" fillId="62" borderId="17" xfId="0" applyFont="1" applyFill="1" applyBorder="1" applyAlignment="1" applyProtection="1">
      <alignment horizontal="left" vertical="center"/>
      <protection locked="0"/>
    </xf>
    <xf numFmtId="0" fontId="38" fillId="62" borderId="23" xfId="0" applyFont="1" applyFill="1" applyBorder="1" applyAlignment="1" applyProtection="1">
      <alignment horizontal="left" vertical="center"/>
      <protection locked="0"/>
    </xf>
    <xf numFmtId="0" fontId="38" fillId="62" borderId="24" xfId="0" applyFont="1" applyFill="1" applyBorder="1" applyAlignment="1" applyProtection="1">
      <alignment horizontal="left" vertical="center"/>
      <protection locked="0"/>
    </xf>
    <xf numFmtId="0" fontId="38" fillId="62" borderId="21" xfId="0" applyFont="1" applyFill="1" applyBorder="1" applyAlignment="1" applyProtection="1">
      <alignment horizontal="left" vertical="center"/>
      <protection locked="0"/>
    </xf>
    <xf numFmtId="0" fontId="38" fillId="62" borderId="0" xfId="0" applyFont="1" applyFill="1" applyAlignment="1" applyProtection="1">
      <alignment horizontal="left" vertical="center"/>
      <protection locked="0"/>
    </xf>
    <xf numFmtId="14" fontId="38" fillId="62" borderId="18" xfId="0" applyNumberFormat="1" applyFont="1" applyFill="1" applyBorder="1" applyAlignment="1" applyProtection="1">
      <alignment horizontal="left" vertical="center"/>
      <protection locked="0"/>
    </xf>
    <xf numFmtId="0" fontId="38" fillId="62" borderId="19" xfId="0" applyFont="1" applyFill="1" applyBorder="1" applyAlignment="1" applyProtection="1">
      <alignment horizontal="left" vertical="center"/>
      <protection locked="0"/>
    </xf>
    <xf numFmtId="0" fontId="38" fillId="62" borderId="20" xfId="0" applyFont="1" applyFill="1" applyBorder="1" applyAlignment="1" applyProtection="1">
      <alignment horizontal="left" vertical="center"/>
      <protection locked="0"/>
    </xf>
    <xf numFmtId="0" fontId="38" fillId="59" borderId="15" xfId="0" applyFont="1" applyFill="1" applyBorder="1" applyAlignment="1">
      <alignment vertical="center"/>
    </xf>
    <xf numFmtId="0" fontId="38" fillId="59" borderId="11" xfId="0" applyFont="1" applyFill="1" applyBorder="1" applyAlignment="1">
      <alignment vertical="center"/>
    </xf>
    <xf numFmtId="0" fontId="38" fillId="59" borderId="16" xfId="0" applyFont="1" applyFill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49" fontId="38" fillId="59" borderId="11" xfId="0" applyNumberFormat="1" applyFont="1" applyFill="1" applyBorder="1" applyAlignment="1">
      <alignment horizontal="center" vertical="center"/>
    </xf>
    <xf numFmtId="49" fontId="38" fillId="59" borderId="16" xfId="0" applyNumberFormat="1" applyFont="1" applyFill="1" applyBorder="1" applyAlignment="1">
      <alignment horizontal="center" vertical="center"/>
    </xf>
    <xf numFmtId="49" fontId="38" fillId="62" borderId="15" xfId="0" applyNumberFormat="1" applyFont="1" applyFill="1" applyBorder="1" applyAlignment="1" applyProtection="1">
      <alignment horizontal="left" vertical="center"/>
      <protection locked="0"/>
    </xf>
    <xf numFmtId="49" fontId="38" fillId="62" borderId="11" xfId="0" applyNumberFormat="1" applyFont="1" applyFill="1" applyBorder="1" applyAlignment="1" applyProtection="1">
      <alignment horizontal="left" vertical="center"/>
      <protection locked="0"/>
    </xf>
    <xf numFmtId="49" fontId="38" fillId="62" borderId="16" xfId="0" applyNumberFormat="1" applyFont="1" applyFill="1" applyBorder="1" applyAlignment="1" applyProtection="1">
      <alignment horizontal="left" vertical="center"/>
      <protection locked="0"/>
    </xf>
    <xf numFmtId="0" fontId="14" fillId="60" borderId="57" xfId="0" applyFont="1" applyFill="1" applyBorder="1" applyAlignment="1">
      <alignment horizontal="center" vertical="center"/>
    </xf>
    <xf numFmtId="0" fontId="14" fillId="60" borderId="27" xfId="0" applyFont="1" applyFill="1" applyBorder="1" applyAlignment="1">
      <alignment horizontal="center" vertical="center"/>
    </xf>
    <xf numFmtId="0" fontId="14" fillId="60" borderId="15" xfId="0" applyFont="1" applyFill="1" applyBorder="1" applyAlignment="1">
      <alignment horizontal="center" vertical="center"/>
    </xf>
    <xf numFmtId="0" fontId="14" fillId="60" borderId="11" xfId="0" applyFont="1" applyFill="1" applyBorder="1" applyAlignment="1">
      <alignment horizontal="center" vertical="center"/>
    </xf>
    <xf numFmtId="0" fontId="14" fillId="60" borderId="16" xfId="0" applyFont="1" applyFill="1" applyBorder="1" applyAlignment="1">
      <alignment horizontal="center" vertical="center"/>
    </xf>
    <xf numFmtId="0" fontId="14" fillId="59" borderId="18" xfId="0" applyFont="1" applyFill="1" applyBorder="1" applyAlignment="1">
      <alignment horizontal="left" vertical="center"/>
    </xf>
    <xf numFmtId="0" fontId="14" fillId="59" borderId="19" xfId="0" applyFont="1" applyFill="1" applyBorder="1" applyAlignment="1">
      <alignment horizontal="left" vertical="center"/>
    </xf>
    <xf numFmtId="0" fontId="14" fillId="59" borderId="20" xfId="0" applyFont="1" applyFill="1" applyBorder="1" applyAlignment="1">
      <alignment horizontal="left" vertical="center"/>
    </xf>
    <xf numFmtId="0" fontId="38" fillId="59" borderId="21" xfId="0" applyFont="1" applyFill="1" applyBorder="1" applyAlignment="1">
      <alignment horizontal="left" vertical="center"/>
    </xf>
    <xf numFmtId="0" fontId="38" fillId="59" borderId="0" xfId="0" applyFont="1" applyFill="1" applyAlignment="1">
      <alignment horizontal="left" vertical="center"/>
    </xf>
    <xf numFmtId="0" fontId="38" fillId="59" borderId="22" xfId="0" applyFont="1" applyFill="1" applyBorder="1" applyAlignment="1">
      <alignment horizontal="left" vertical="center"/>
    </xf>
    <xf numFmtId="0" fontId="38" fillId="59" borderId="17" xfId="0" applyFont="1" applyFill="1" applyBorder="1" applyAlignment="1">
      <alignment horizontal="left" vertical="center"/>
    </xf>
    <xf numFmtId="0" fontId="38" fillId="59" borderId="23" xfId="0" applyFont="1" applyFill="1" applyBorder="1" applyAlignment="1">
      <alignment horizontal="left" vertical="center"/>
    </xf>
    <xf numFmtId="0" fontId="38" fillId="59" borderId="24" xfId="0" applyFont="1" applyFill="1" applyBorder="1" applyAlignment="1">
      <alignment horizontal="left" vertical="center"/>
    </xf>
    <xf numFmtId="0" fontId="38" fillId="59" borderId="15" xfId="0" applyFont="1" applyFill="1" applyBorder="1" applyAlignment="1">
      <alignment horizontal="left" vertical="center"/>
    </xf>
    <xf numFmtId="0" fontId="38" fillId="59" borderId="11" xfId="0" applyFont="1" applyFill="1" applyBorder="1" applyAlignment="1">
      <alignment horizontal="left" vertical="center"/>
    </xf>
    <xf numFmtId="0" fontId="38" fillId="59" borderId="17" xfId="0" applyFont="1" applyFill="1" applyBorder="1" applyAlignment="1">
      <alignment horizontal="center" vertical="center"/>
    </xf>
    <xf numFmtId="0" fontId="38" fillId="59" borderId="21" xfId="0" applyFont="1" applyFill="1" applyBorder="1" applyAlignment="1">
      <alignment horizontal="center" vertical="center"/>
    </xf>
    <xf numFmtId="0" fontId="7" fillId="0" borderId="89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49" fontId="7" fillId="59" borderId="11" xfId="0" applyNumberFormat="1" applyFont="1" applyFill="1" applyBorder="1" applyAlignment="1">
      <alignment horizontal="left" vertical="center"/>
    </xf>
    <xf numFmtId="0" fontId="7" fillId="59" borderId="23" xfId="0" applyFont="1" applyFill="1" applyBorder="1" applyAlignment="1">
      <alignment horizontal="center" vertical="center"/>
    </xf>
    <xf numFmtId="0" fontId="7" fillId="59" borderId="0" xfId="0" applyFont="1" applyFill="1" applyAlignment="1">
      <alignment horizontal="center" vertical="center"/>
    </xf>
    <xf numFmtId="0" fontId="7" fillId="59" borderId="11" xfId="0" applyFont="1" applyFill="1" applyBorder="1" applyAlignment="1">
      <alignment horizontal="left" vertical="center"/>
    </xf>
    <xf numFmtId="0" fontId="16" fillId="59" borderId="80" xfId="0" applyFont="1" applyFill="1" applyBorder="1" applyAlignment="1">
      <alignment horizontal="right" vertical="center"/>
    </xf>
    <xf numFmtId="0" fontId="16" fillId="59" borderId="59" xfId="0" applyFont="1" applyFill="1" applyBorder="1" applyAlignment="1">
      <alignment horizontal="right" vertical="center"/>
    </xf>
    <xf numFmtId="14" fontId="7" fillId="59" borderId="11" xfId="0" applyNumberFormat="1" applyFont="1" applyFill="1" applyBorder="1" applyAlignment="1">
      <alignment horizontal="left" vertical="center"/>
    </xf>
    <xf numFmtId="49" fontId="7" fillId="59" borderId="81" xfId="0" applyNumberFormat="1" applyFont="1" applyFill="1" applyBorder="1" applyAlignment="1">
      <alignment horizontal="left" vertical="center"/>
    </xf>
    <xf numFmtId="0" fontId="4" fillId="0" borderId="83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27" borderId="85" xfId="0" applyFont="1" applyFill="1" applyBorder="1" applyAlignment="1">
      <alignment horizontal="center" vertical="center" wrapText="1"/>
    </xf>
    <xf numFmtId="0" fontId="14" fillId="27" borderId="23" xfId="0" applyFont="1" applyFill="1" applyBorder="1" applyAlignment="1">
      <alignment horizontal="center" vertical="center" wrapText="1"/>
    </xf>
    <xf numFmtId="0" fontId="14" fillId="27" borderId="24" xfId="0" applyFont="1" applyFill="1" applyBorder="1" applyAlignment="1">
      <alignment horizontal="center" vertical="center" wrapText="1"/>
    </xf>
    <xf numFmtId="0" fontId="14" fillId="27" borderId="86" xfId="0" applyFont="1" applyFill="1" applyBorder="1" applyAlignment="1">
      <alignment horizontal="center" vertical="center" wrapText="1"/>
    </xf>
    <xf numFmtId="0" fontId="14" fillId="27" borderId="0" xfId="0" applyFont="1" applyFill="1" applyAlignment="1">
      <alignment horizontal="center" vertical="center" wrapText="1"/>
    </xf>
    <xf numFmtId="0" fontId="14" fillId="27" borderId="22" xfId="0" applyFont="1" applyFill="1" applyBorder="1" applyAlignment="1">
      <alignment horizontal="center" vertical="center" wrapText="1"/>
    </xf>
    <xf numFmtId="0" fontId="7" fillId="0" borderId="87" xfId="0" applyFont="1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7" fillId="59" borderId="17" xfId="0" applyFont="1" applyFill="1" applyBorder="1" applyAlignment="1">
      <alignment horizontal="right" vertical="center"/>
    </xf>
    <xf numFmtId="0" fontId="7" fillId="59" borderId="23" xfId="0" applyFont="1" applyFill="1" applyBorder="1" applyAlignment="1">
      <alignment horizontal="right" vertical="center"/>
    </xf>
    <xf numFmtId="0" fontId="38" fillId="59" borderId="15" xfId="0" applyFont="1" applyFill="1" applyBorder="1" applyAlignment="1">
      <alignment horizontal="center" vertical="center"/>
    </xf>
    <xf numFmtId="0" fontId="38" fillId="59" borderId="11" xfId="0" applyFont="1" applyFill="1" applyBorder="1" applyAlignment="1">
      <alignment horizontal="center" vertical="center"/>
    </xf>
    <xf numFmtId="0" fontId="7" fillId="59" borderId="11" xfId="0" applyFont="1" applyFill="1" applyBorder="1" applyAlignment="1">
      <alignment horizontal="center" vertical="center"/>
    </xf>
    <xf numFmtId="0" fontId="7" fillId="59" borderId="16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3" fillId="60" borderId="21" xfId="0" applyFont="1" applyFill="1" applyBorder="1" applyAlignment="1">
      <alignment horizontal="center" vertical="center"/>
    </xf>
    <xf numFmtId="0" fontId="13" fillId="60" borderId="0" xfId="0" applyFont="1" applyFill="1" applyAlignment="1">
      <alignment horizontal="center" vertical="center"/>
    </xf>
    <xf numFmtId="0" fontId="13" fillId="60" borderId="22" xfId="0" applyFont="1" applyFill="1" applyBorder="1" applyAlignment="1">
      <alignment horizontal="center" vertical="center"/>
    </xf>
    <xf numFmtId="0" fontId="14" fillId="59" borderId="131" xfId="0" applyFont="1" applyFill="1" applyBorder="1" applyAlignment="1">
      <alignment horizontal="center" vertical="center" wrapText="1"/>
    </xf>
    <xf numFmtId="0" fontId="14" fillId="59" borderId="104" xfId="0" applyFont="1" applyFill="1" applyBorder="1" applyAlignment="1">
      <alignment horizontal="center" vertical="center" wrapText="1"/>
    </xf>
    <xf numFmtId="0" fontId="14" fillId="59" borderId="99" xfId="0" applyFont="1" applyFill="1" applyBorder="1" applyAlignment="1">
      <alignment horizontal="center" vertical="center" wrapText="1"/>
    </xf>
    <xf numFmtId="0" fontId="83" fillId="0" borderId="0" xfId="255" applyFont="1" applyAlignment="1">
      <alignment horizontal="center" vertical="center"/>
    </xf>
    <xf numFmtId="0" fontId="33" fillId="0" borderId="0" xfId="255" applyFont="1" applyAlignment="1">
      <alignment horizontal="center" vertical="center" wrapText="1"/>
    </xf>
    <xf numFmtId="14" fontId="68" fillId="0" borderId="0" xfId="255" applyNumberFormat="1" applyFont="1" applyAlignment="1">
      <alignment horizontal="center" vertical="center" wrapText="1"/>
    </xf>
    <xf numFmtId="0" fontId="68" fillId="0" borderId="0" xfId="255" applyFont="1" applyAlignment="1">
      <alignment horizontal="center" vertical="center" wrapText="1"/>
    </xf>
    <xf numFmtId="0" fontId="87" fillId="0" borderId="0" xfId="255" applyFont="1" applyAlignment="1">
      <alignment horizontal="left" vertical="center" wrapText="1"/>
    </xf>
    <xf numFmtId="0" fontId="86" fillId="0" borderId="0" xfId="255" applyFont="1" applyAlignment="1">
      <alignment horizontal="center" vertical="center"/>
    </xf>
    <xf numFmtId="0" fontId="86" fillId="0" borderId="0" xfId="255" applyFont="1" applyAlignment="1">
      <alignment horizontal="center" vertical="center" wrapText="1"/>
    </xf>
    <xf numFmtId="14" fontId="88" fillId="0" borderId="0" xfId="255" applyNumberFormat="1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159" fillId="0" borderId="0" xfId="0" applyFont="1" applyAlignment="1" applyProtection="1">
      <alignment horizontal="center" vertical="center" wrapText="1"/>
      <protection hidden="1"/>
    </xf>
    <xf numFmtId="0" fontId="158" fillId="0" borderId="0" xfId="0" applyFont="1" applyAlignment="1" applyProtection="1">
      <alignment horizontal="center" vertical="center" wrapText="1"/>
      <protection hidden="1"/>
    </xf>
    <xf numFmtId="0" fontId="160" fillId="0" borderId="0" xfId="0" applyFont="1" applyAlignment="1" applyProtection="1">
      <alignment horizontal="center" vertical="center" wrapText="1"/>
      <protection hidden="1"/>
    </xf>
    <xf numFmtId="0" fontId="7" fillId="68" borderId="15" xfId="0" applyFont="1" applyFill="1" applyBorder="1" applyAlignment="1">
      <alignment horizontal="center" vertical="center"/>
    </xf>
    <xf numFmtId="0" fontId="7" fillId="68" borderId="11" xfId="0" applyFont="1" applyFill="1" applyBorder="1" applyAlignment="1">
      <alignment horizontal="center" vertical="center"/>
    </xf>
    <xf numFmtId="0" fontId="7" fillId="68" borderId="16" xfId="0" applyFont="1" applyFill="1" applyBorder="1" applyAlignment="1">
      <alignment horizontal="center" vertical="center"/>
    </xf>
    <xf numFmtId="0" fontId="7" fillId="59" borderId="58" xfId="0" applyFont="1" applyFill="1" applyBorder="1" applyAlignment="1">
      <alignment horizontal="center" vertical="center" wrapText="1"/>
    </xf>
    <xf numFmtId="0" fontId="7" fillId="59" borderId="73" xfId="0" applyFont="1" applyFill="1" applyBorder="1" applyAlignment="1">
      <alignment horizontal="center" vertical="center" wrapText="1"/>
    </xf>
    <xf numFmtId="0" fontId="7" fillId="59" borderId="18" xfId="0" applyFont="1" applyFill="1" applyBorder="1" applyAlignment="1">
      <alignment horizontal="center" vertical="center" wrapText="1"/>
    </xf>
    <xf numFmtId="0" fontId="7" fillId="59" borderId="19" xfId="0" applyFont="1" applyFill="1" applyBorder="1" applyAlignment="1">
      <alignment horizontal="center" vertical="center" wrapText="1"/>
    </xf>
    <xf numFmtId="0" fontId="7" fillId="59" borderId="2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59" borderId="15" xfId="0" applyFont="1" applyFill="1" applyBorder="1" applyAlignment="1">
      <alignment horizontal="left" vertical="center"/>
    </xf>
    <xf numFmtId="2" fontId="7" fillId="59" borderId="11" xfId="0" applyNumberFormat="1" applyFont="1" applyFill="1" applyBorder="1" applyAlignment="1">
      <alignment horizontal="right" vertical="center"/>
    </xf>
    <xf numFmtId="0" fontId="7" fillId="59" borderId="21" xfId="0" applyFont="1" applyFill="1" applyBorder="1" applyAlignment="1">
      <alignment horizontal="left" vertical="center" wrapText="1"/>
    </xf>
    <xf numFmtId="0" fontId="7" fillId="59" borderId="90" xfId="0" applyFont="1" applyFill="1" applyBorder="1" applyAlignment="1">
      <alignment horizontal="left" vertical="center" wrapText="1"/>
    </xf>
    <xf numFmtId="0" fontId="7" fillId="59" borderId="58" xfId="0" applyFont="1" applyFill="1" applyBorder="1" applyAlignment="1">
      <alignment horizontal="left" vertical="center" wrapText="1"/>
    </xf>
    <xf numFmtId="0" fontId="7" fillId="59" borderId="73" xfId="0" applyFont="1" applyFill="1" applyBorder="1" applyAlignment="1">
      <alignment horizontal="left" vertical="center" wrapText="1"/>
    </xf>
    <xf numFmtId="2" fontId="7" fillId="0" borderId="91" xfId="0" applyNumberFormat="1" applyFont="1" applyBorder="1" applyAlignment="1">
      <alignment horizontal="left" vertical="center"/>
    </xf>
    <xf numFmtId="2" fontId="7" fillId="0" borderId="25" xfId="0" applyNumberFormat="1" applyFont="1" applyBorder="1" applyAlignment="1">
      <alignment horizontal="left" vertical="center"/>
    </xf>
    <xf numFmtId="0" fontId="7" fillId="59" borderId="16" xfId="0" applyFont="1" applyFill="1" applyBorder="1" applyAlignment="1">
      <alignment horizontal="left" vertical="center"/>
    </xf>
    <xf numFmtId="0" fontId="54" fillId="59" borderId="11" xfId="0" applyFont="1" applyFill="1" applyBorder="1" applyAlignment="1">
      <alignment horizontal="right" vertical="center"/>
    </xf>
    <xf numFmtId="2" fontId="7" fillId="0" borderId="92" xfId="0" applyNumberFormat="1" applyFont="1" applyBorder="1" applyAlignment="1">
      <alignment horizontal="left" vertical="center"/>
    </xf>
    <xf numFmtId="2" fontId="7" fillId="0" borderId="23" xfId="0" applyNumberFormat="1" applyFont="1" applyBorder="1" applyAlignment="1">
      <alignment horizontal="left" vertical="center"/>
    </xf>
    <xf numFmtId="2" fontId="149" fillId="0" borderId="0" xfId="0" applyNumberFormat="1" applyFont="1" applyAlignment="1">
      <alignment horizontal="center" vertical="center"/>
    </xf>
    <xf numFmtId="2" fontId="149" fillId="0" borderId="25" xfId="0" applyNumberFormat="1" applyFont="1" applyBorder="1" applyAlignment="1">
      <alignment horizontal="center" vertical="center"/>
    </xf>
    <xf numFmtId="0" fontId="151" fillId="0" borderId="23" xfId="0" applyFont="1" applyBorder="1" applyAlignment="1">
      <alignment horizontal="right" vertical="center"/>
    </xf>
    <xf numFmtId="0" fontId="0" fillId="0" borderId="25" xfId="0" applyBorder="1" applyAlignment="1">
      <alignment horizontal="right" vertical="center"/>
    </xf>
    <xf numFmtId="2" fontId="154" fillId="0" borderId="0" xfId="0" applyNumberFormat="1" applyFont="1" applyAlignment="1">
      <alignment horizontal="center" vertical="center"/>
    </xf>
    <xf numFmtId="0" fontId="7" fillId="59" borderId="75" xfId="0" applyFont="1" applyFill="1" applyBorder="1" applyAlignment="1">
      <alignment horizontal="center" vertical="center" wrapText="1"/>
    </xf>
    <xf numFmtId="9" fontId="7" fillId="62" borderId="128" xfId="0" applyNumberFormat="1" applyFont="1" applyFill="1" applyBorder="1" applyAlignment="1" applyProtection="1">
      <alignment horizontal="center" vertical="center"/>
      <protection locked="0"/>
    </xf>
    <xf numFmtId="9" fontId="7" fillId="62" borderId="13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5" fillId="63" borderId="17" xfId="0" applyFont="1" applyFill="1" applyBorder="1" applyAlignment="1">
      <alignment horizontal="center" vertical="center"/>
    </xf>
    <xf numFmtId="0" fontId="5" fillId="63" borderId="24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23" xfId="251" applyFont="1" applyBorder="1" applyAlignment="1">
      <alignment horizontal="center" vertical="center"/>
    </xf>
    <xf numFmtId="0" fontId="5" fillId="0" borderId="19" xfId="251" applyFont="1" applyBorder="1" applyAlignment="1">
      <alignment horizontal="center" vertical="center" wrapText="1"/>
    </xf>
    <xf numFmtId="0" fontId="5" fillId="0" borderId="15" xfId="251" applyFont="1" applyBorder="1" applyAlignment="1">
      <alignment horizontal="center" vertical="center"/>
    </xf>
    <xf numFmtId="0" fontId="5" fillId="0" borderId="11" xfId="251" applyFont="1" applyBorder="1" applyAlignment="1">
      <alignment horizontal="center" vertical="center"/>
    </xf>
    <xf numFmtId="0" fontId="5" fillId="0" borderId="16" xfId="251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8" fillId="0" borderId="1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/>
    </xf>
    <xf numFmtId="2" fontId="4" fillId="0" borderId="15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0" fontId="7" fillId="63" borderId="93" xfId="0" applyFont="1" applyFill="1" applyBorder="1" applyAlignment="1">
      <alignment horizontal="center" vertical="center" wrapText="1"/>
    </xf>
    <xf numFmtId="0" fontId="7" fillId="63" borderId="94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/>
    </xf>
    <xf numFmtId="0" fontId="10" fillId="0" borderId="25" xfId="251" applyFont="1" applyBorder="1" applyAlignment="1">
      <alignment horizontal="left"/>
    </xf>
    <xf numFmtId="0" fontId="4" fillId="0" borderId="0" xfId="0" applyFont="1" applyAlignment="1">
      <alignment horizontal="left" vertical="center" wrapText="1"/>
    </xf>
    <xf numFmtId="0" fontId="10" fillId="0" borderId="0" xfId="251" applyFont="1" applyAlignment="1">
      <alignment horizontal="left"/>
    </xf>
    <xf numFmtId="0" fontId="72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2" fillId="0" borderId="0" xfId="251" applyFont="1" applyAlignment="1">
      <alignment horizontal="center"/>
    </xf>
    <xf numFmtId="169" fontId="7" fillId="0" borderId="0" xfId="251" applyNumberFormat="1" applyFont="1" applyAlignment="1">
      <alignment horizontal="center"/>
    </xf>
    <xf numFmtId="0" fontId="4" fillId="0" borderId="0" xfId="251" applyAlignment="1">
      <alignment horizontal="left" vertical="center" wrapText="1"/>
    </xf>
    <xf numFmtId="0" fontId="7" fillId="27" borderId="0" xfId="0" applyFont="1" applyFill="1" applyAlignment="1">
      <alignment horizontal="center"/>
    </xf>
    <xf numFmtId="49" fontId="4" fillId="27" borderId="0" xfId="0" applyNumberFormat="1" applyFont="1" applyFill="1" applyAlignment="1">
      <alignment horizontal="left"/>
    </xf>
    <xf numFmtId="0" fontId="4" fillId="27" borderId="0" xfId="0" applyFont="1" applyFill="1" applyAlignment="1">
      <alignment horizontal="left"/>
    </xf>
    <xf numFmtId="0" fontId="9" fillId="0" borderId="15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7" fillId="27" borderId="0" xfId="0" applyFont="1" applyFill="1" applyAlignment="1">
      <alignment horizontal="left"/>
    </xf>
    <xf numFmtId="2" fontId="4" fillId="27" borderId="0" xfId="0" applyNumberFormat="1" applyFont="1" applyFill="1" applyAlignment="1">
      <alignment horizontal="left"/>
    </xf>
    <xf numFmtId="169" fontId="4" fillId="27" borderId="0" xfId="0" applyNumberFormat="1" applyFont="1" applyFill="1" applyAlignment="1">
      <alignment horizontal="center"/>
    </xf>
    <xf numFmtId="0" fontId="5" fillId="27" borderId="0" xfId="0" applyFont="1" applyFill="1" applyAlignment="1">
      <alignment horizontal="center"/>
    </xf>
    <xf numFmtId="0" fontId="72" fillId="0" borderId="0" xfId="263" applyFont="1" applyAlignment="1">
      <alignment horizontal="center"/>
    </xf>
    <xf numFmtId="0" fontId="66" fillId="0" borderId="0" xfId="263" applyFont="1" applyAlignment="1">
      <alignment horizontal="justify" vertical="top" wrapText="1"/>
    </xf>
    <xf numFmtId="0" fontId="66" fillId="0" borderId="0" xfId="263" applyFont="1" applyAlignment="1">
      <alignment horizontal="justify" vertical="center" wrapText="1"/>
    </xf>
    <xf numFmtId="0" fontId="69" fillId="0" borderId="0" xfId="263" applyFont="1" applyAlignment="1">
      <alignment horizontal="center"/>
    </xf>
    <xf numFmtId="49" fontId="66" fillId="0" borderId="15" xfId="263" applyNumberFormat="1" applyFont="1" applyBorder="1" applyAlignment="1">
      <alignment horizontal="center" vertical="center"/>
    </xf>
    <xf numFmtId="0" fontId="66" fillId="0" borderId="11" xfId="263" applyFont="1" applyBorder="1" applyAlignment="1">
      <alignment horizontal="center" vertical="center"/>
    </xf>
    <xf numFmtId="0" fontId="66" fillId="0" borderId="16" xfId="263" applyFont="1" applyBorder="1" applyAlignment="1">
      <alignment horizontal="center" vertical="center"/>
    </xf>
    <xf numFmtId="0" fontId="74" fillId="69" borderId="10" xfId="263" applyFont="1" applyFill="1" applyBorder="1" applyAlignment="1">
      <alignment horizontal="center" vertical="center"/>
    </xf>
    <xf numFmtId="14" fontId="45" fillId="0" borderId="15" xfId="263" applyNumberFormat="1" applyFont="1" applyBorder="1" applyAlignment="1">
      <alignment horizontal="center" vertical="center"/>
    </xf>
    <xf numFmtId="14" fontId="45" fillId="0" borderId="11" xfId="263" applyNumberFormat="1" applyFont="1" applyBorder="1" applyAlignment="1">
      <alignment horizontal="center" vertical="center"/>
    </xf>
    <xf numFmtId="14" fontId="45" fillId="0" borderId="16" xfId="263" applyNumberFormat="1" applyFont="1" applyBorder="1" applyAlignment="1">
      <alignment horizontal="center" vertical="center"/>
    </xf>
    <xf numFmtId="0" fontId="72" fillId="0" borderId="57" xfId="263" applyFont="1" applyBorder="1" applyAlignment="1">
      <alignment horizontal="center" vertical="center"/>
    </xf>
    <xf numFmtId="0" fontId="72" fillId="0" borderId="58" xfId="263" applyFont="1" applyBorder="1" applyAlignment="1">
      <alignment horizontal="center" vertical="center"/>
    </xf>
    <xf numFmtId="0" fontId="72" fillId="0" borderId="27" xfId="263" applyFont="1" applyBorder="1" applyAlignment="1">
      <alignment horizontal="center" vertical="center"/>
    </xf>
    <xf numFmtId="0" fontId="70" fillId="0" borderId="0" xfId="263" applyFont="1" applyAlignment="1">
      <alignment horizontal="center" vertical="center" wrapText="1"/>
    </xf>
    <xf numFmtId="0" fontId="66" fillId="0" borderId="15" xfId="263" applyFont="1" applyBorder="1" applyAlignment="1">
      <alignment horizontal="center" vertical="center"/>
    </xf>
    <xf numFmtId="0" fontId="4" fillId="62" borderId="15" xfId="0" applyFont="1" applyFill="1" applyBorder="1" applyAlignment="1" applyProtection="1">
      <alignment horizontal="left" vertical="center"/>
      <protection locked="0"/>
    </xf>
    <xf numFmtId="0" fontId="4" fillId="62" borderId="16" xfId="0" applyFont="1" applyFill="1" applyBorder="1" applyAlignment="1" applyProtection="1">
      <alignment horizontal="left" vertical="center"/>
      <protection locked="0"/>
    </xf>
    <xf numFmtId="0" fontId="7" fillId="0" borderId="97" xfId="0" applyFont="1" applyBorder="1" applyAlignment="1">
      <alignment horizontal="center"/>
    </xf>
    <xf numFmtId="0" fontId="7" fillId="0" borderId="96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7" fillId="0" borderId="106" xfId="0" applyFont="1" applyBorder="1" applyAlignment="1">
      <alignment horizontal="left" vertical="center" wrapText="1"/>
    </xf>
    <xf numFmtId="0" fontId="7" fillId="0" borderId="11" xfId="0" quotePrefix="1" applyFont="1" applyBorder="1" applyAlignment="1">
      <alignment horizontal="left" vertical="center" wrapText="1"/>
    </xf>
    <xf numFmtId="0" fontId="7" fillId="0" borderId="95" xfId="0" quotePrefix="1" applyFont="1" applyBorder="1" applyAlignment="1">
      <alignment horizontal="left" vertical="center" wrapText="1"/>
    </xf>
    <xf numFmtId="0" fontId="7" fillId="0" borderId="107" xfId="0" applyFont="1" applyBorder="1" applyAlignment="1">
      <alignment horizontal="center" wrapText="1"/>
    </xf>
    <xf numFmtId="0" fontId="7" fillId="0" borderId="108" xfId="0" applyFont="1" applyBorder="1" applyAlignment="1">
      <alignment horizontal="center" wrapText="1"/>
    </xf>
    <xf numFmtId="0" fontId="7" fillId="0" borderId="109" xfId="0" applyFont="1" applyBorder="1" applyAlignment="1">
      <alignment horizontal="center" wrapText="1"/>
    </xf>
    <xf numFmtId="0" fontId="7" fillId="0" borderId="110" xfId="0" applyFont="1" applyBorder="1" applyAlignment="1">
      <alignment horizontal="center" wrapText="1"/>
    </xf>
    <xf numFmtId="0" fontId="7" fillId="0" borderId="111" xfId="0" applyFont="1" applyBorder="1" applyAlignment="1">
      <alignment horizontal="center" vertical="center"/>
    </xf>
    <xf numFmtId="0" fontId="7" fillId="0" borderId="112" xfId="0" applyFont="1" applyBorder="1" applyAlignment="1">
      <alignment horizontal="center" vertical="center"/>
    </xf>
    <xf numFmtId="0" fontId="4" fillId="62" borderId="97" xfId="0" applyFont="1" applyFill="1" applyBorder="1" applyAlignment="1" applyProtection="1">
      <alignment horizontal="left" vertical="center"/>
      <protection locked="0"/>
    </xf>
    <xf numFmtId="0" fontId="4" fillId="62" borderId="32" xfId="0" applyFont="1" applyFill="1" applyBorder="1" applyAlignment="1" applyProtection="1">
      <alignment horizontal="left" vertical="center"/>
      <protection locked="0"/>
    </xf>
    <xf numFmtId="0" fontId="16" fillId="0" borderId="96" xfId="0" applyFont="1" applyBorder="1" applyAlignment="1">
      <alignment horizontal="center"/>
    </xf>
    <xf numFmtId="0" fontId="36" fillId="0" borderId="0" xfId="0" applyFont="1" applyAlignment="1">
      <alignment horizontal="center" vertical="top" wrapText="1"/>
    </xf>
    <xf numFmtId="0" fontId="9" fillId="0" borderId="92" xfId="0" applyFont="1" applyBorder="1" applyAlignment="1">
      <alignment horizontal="center" vertical="top"/>
    </xf>
    <xf numFmtId="0" fontId="9" fillId="0" borderId="23" xfId="0" applyFont="1" applyBorder="1" applyAlignment="1">
      <alignment horizontal="center" vertical="top"/>
    </xf>
    <xf numFmtId="0" fontId="9" fillId="0" borderId="100" xfId="0" applyFont="1" applyBorder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9" fillId="0" borderId="91" xfId="0" applyFont="1" applyBorder="1" applyAlignment="1">
      <alignment horizontal="center" vertical="top"/>
    </xf>
    <xf numFmtId="0" fontId="9" fillId="0" borderId="25" xfId="0" applyFont="1" applyBorder="1" applyAlignment="1">
      <alignment horizontal="center" vertical="top"/>
    </xf>
    <xf numFmtId="0" fontId="9" fillId="0" borderId="101" xfId="0" applyFont="1" applyBorder="1" applyAlignment="1">
      <alignment horizontal="center" vertical="top"/>
    </xf>
    <xf numFmtId="0" fontId="9" fillId="0" borderId="102" xfId="0" applyFont="1" applyBorder="1" applyAlignment="1">
      <alignment horizontal="center" vertical="top"/>
    </xf>
    <xf numFmtId="0" fontId="9" fillId="0" borderId="103" xfId="0" applyFont="1" applyBorder="1" applyAlignment="1">
      <alignment horizontal="center" vertical="top"/>
    </xf>
    <xf numFmtId="0" fontId="36" fillId="0" borderId="97" xfId="0" applyFont="1" applyBorder="1" applyAlignment="1">
      <alignment horizontal="left" vertical="center"/>
    </xf>
    <xf numFmtId="0" fontId="36" fillId="0" borderId="96" xfId="0" applyFont="1" applyBorder="1" applyAlignment="1">
      <alignment horizontal="left" vertical="center"/>
    </xf>
    <xf numFmtId="0" fontId="36" fillId="0" borderId="98" xfId="0" applyFont="1" applyBorder="1" applyAlignment="1">
      <alignment horizontal="left" vertical="center"/>
    </xf>
    <xf numFmtId="0" fontId="4" fillId="62" borderId="11" xfId="0" applyFont="1" applyFill="1" applyBorder="1" applyAlignment="1" applyProtection="1">
      <alignment horizontal="left" vertical="center"/>
      <protection locked="0"/>
    </xf>
    <xf numFmtId="0" fontId="4" fillId="62" borderId="95" xfId="0" applyFont="1" applyFill="1" applyBorder="1" applyAlignment="1" applyProtection="1">
      <alignment horizontal="left" vertical="center"/>
      <protection locked="0"/>
    </xf>
    <xf numFmtId="0" fontId="36" fillId="0" borderId="96" xfId="0" applyFont="1" applyBorder="1" applyAlignment="1">
      <alignment horizontal="center" vertical="center"/>
    </xf>
    <xf numFmtId="0" fontId="4" fillId="62" borderId="29" xfId="0" applyFont="1" applyFill="1" applyBorder="1" applyAlignment="1" applyProtection="1">
      <alignment horizontal="left" vertical="center"/>
      <protection locked="0"/>
    </xf>
    <xf numFmtId="0" fontId="4" fillId="62" borderId="104" xfId="0" applyFont="1" applyFill="1" applyBorder="1" applyAlignment="1" applyProtection="1">
      <alignment horizontal="left" vertical="center"/>
      <protection locked="0"/>
    </xf>
    <xf numFmtId="0" fontId="4" fillId="62" borderId="105" xfId="0" applyFont="1" applyFill="1" applyBorder="1" applyAlignment="1" applyProtection="1">
      <alignment horizontal="left" vertical="center"/>
      <protection locked="0"/>
    </xf>
    <xf numFmtId="0" fontId="51" fillId="0" borderId="31" xfId="0" applyFont="1" applyBorder="1" applyAlignment="1">
      <alignment horizontal="left" vertical="center" wrapText="1"/>
    </xf>
    <xf numFmtId="0" fontId="51" fillId="0" borderId="96" xfId="0" applyFont="1" applyBorder="1" applyAlignment="1">
      <alignment horizontal="left" vertical="center" wrapText="1"/>
    </xf>
    <xf numFmtId="0" fontId="50" fillId="0" borderId="97" xfId="0" applyFont="1" applyBorder="1" applyAlignment="1">
      <alignment horizontal="center" vertical="center" wrapText="1"/>
    </xf>
    <xf numFmtId="0" fontId="50" fillId="0" borderId="96" xfId="0" applyFont="1" applyBorder="1" applyAlignment="1">
      <alignment horizontal="center" vertical="center" wrapText="1"/>
    </xf>
    <xf numFmtId="0" fontId="50" fillId="0" borderId="98" xfId="0" applyFont="1" applyBorder="1" applyAlignment="1">
      <alignment horizontal="center" vertical="center" wrapText="1"/>
    </xf>
    <xf numFmtId="0" fontId="4" fillId="62" borderId="99" xfId="0" applyFont="1" applyFill="1" applyBorder="1" applyAlignment="1" applyProtection="1">
      <alignment horizontal="left" vertical="center"/>
      <protection locked="0"/>
    </xf>
    <xf numFmtId="0" fontId="7" fillId="0" borderId="19" xfId="0" applyFont="1" applyBorder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" fillId="0" borderId="19" xfId="0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4" fontId="0" fillId="0" borderId="19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55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4" fillId="62" borderId="11" xfId="0" applyFont="1" applyFill="1" applyBorder="1" applyAlignment="1" applyProtection="1">
      <alignment horizontal="center" vertical="center"/>
      <protection locked="0"/>
    </xf>
    <xf numFmtId="0" fontId="54" fillId="0" borderId="0" xfId="0" applyFont="1" applyAlignment="1">
      <alignment horizontal="center" vertical="center"/>
    </xf>
    <xf numFmtId="0" fontId="4" fillId="61" borderId="0" xfId="0" applyFont="1" applyFill="1" applyAlignment="1">
      <alignment horizontal="center" vertical="top" wrapText="1"/>
    </xf>
    <xf numFmtId="0" fontId="4" fillId="62" borderId="0" xfId="0" applyFont="1" applyFill="1" applyAlignment="1" applyProtection="1">
      <alignment horizontal="left" vertical="top" wrapText="1"/>
      <protection locked="0"/>
    </xf>
    <xf numFmtId="49" fontId="53" fillId="0" borderId="11" xfId="0" applyNumberFormat="1" applyFont="1" applyBorder="1" applyAlignment="1">
      <alignment horizontal="center"/>
    </xf>
    <xf numFmtId="0" fontId="53" fillId="0" borderId="11" xfId="0" applyFont="1" applyBorder="1" applyAlignment="1">
      <alignment horizontal="center"/>
    </xf>
    <xf numFmtId="49" fontId="53" fillId="0" borderId="19" xfId="0" applyNumberFormat="1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14" fontId="53" fillId="0" borderId="19" xfId="0" applyNumberFormat="1" applyFont="1" applyBorder="1" applyAlignment="1">
      <alignment horizontal="center"/>
    </xf>
    <xf numFmtId="0" fontId="52" fillId="0" borderId="0" xfId="0" applyFont="1" applyAlignment="1">
      <alignment horizontal="center" vertical="center" wrapText="1"/>
    </xf>
    <xf numFmtId="0" fontId="62" fillId="0" borderId="0" xfId="258" applyFont="1" applyAlignment="1">
      <alignment horizontal="left" vertical="top" wrapText="1"/>
    </xf>
    <xf numFmtId="0" fontId="59" fillId="0" borderId="0" xfId="258" applyFont="1" applyAlignment="1">
      <alignment horizontal="left" vertical="top" wrapText="1"/>
    </xf>
    <xf numFmtId="49" fontId="78" fillId="0" borderId="39" xfId="258" applyNumberFormat="1" applyFont="1" applyBorder="1" applyAlignment="1">
      <alignment horizontal="left"/>
    </xf>
    <xf numFmtId="0" fontId="78" fillId="0" borderId="39" xfId="258" applyFont="1" applyBorder="1" applyAlignment="1">
      <alignment horizontal="left"/>
    </xf>
    <xf numFmtId="0" fontId="56" fillId="0" borderId="0" xfId="258" applyFont="1" applyAlignment="1">
      <alignment horizontal="center" vertical="center"/>
    </xf>
    <xf numFmtId="0" fontId="78" fillId="0" borderId="0" xfId="258" applyFont="1" applyAlignment="1">
      <alignment horizontal="left"/>
    </xf>
    <xf numFmtId="0" fontId="60" fillId="0" borderId="42" xfId="258" applyFont="1" applyBorder="1" applyAlignment="1">
      <alignment horizontal="center" vertical="center" wrapText="1"/>
    </xf>
    <xf numFmtId="0" fontId="60" fillId="0" borderId="113" xfId="258" applyFont="1" applyBorder="1" applyAlignment="1">
      <alignment horizontal="center" vertical="center" wrapText="1"/>
    </xf>
    <xf numFmtId="0" fontId="60" fillId="0" borderId="114" xfId="258" applyFont="1" applyBorder="1" applyAlignment="1">
      <alignment horizontal="center" vertical="center" wrapText="1"/>
    </xf>
    <xf numFmtId="0" fontId="85" fillId="0" borderId="21" xfId="251" applyFont="1" applyBorder="1" applyAlignment="1">
      <alignment horizontal="left" vertical="center"/>
    </xf>
    <xf numFmtId="0" fontId="85" fillId="0" borderId="0" xfId="251" applyFont="1" applyAlignment="1">
      <alignment horizontal="left" vertical="center"/>
    </xf>
    <xf numFmtId="0" fontId="80" fillId="0" borderId="0" xfId="258" applyFont="1" applyAlignment="1">
      <alignment horizontal="left" vertical="top"/>
    </xf>
    <xf numFmtId="0" fontId="86" fillId="0" borderId="0" xfId="258" applyFont="1" applyAlignment="1">
      <alignment horizontal="center" vertical="top"/>
    </xf>
    <xf numFmtId="0" fontId="81" fillId="20" borderId="57" xfId="258" applyFont="1" applyFill="1" applyBorder="1" applyAlignment="1">
      <alignment horizontal="center" vertical="center" wrapText="1"/>
    </xf>
    <xf numFmtId="0" fontId="81" fillId="20" borderId="27" xfId="258" applyFont="1" applyFill="1" applyBorder="1" applyAlignment="1">
      <alignment horizontal="center" vertical="center" wrapText="1"/>
    </xf>
    <xf numFmtId="0" fontId="81" fillId="20" borderId="15" xfId="258" applyFont="1" applyFill="1" applyBorder="1" applyAlignment="1">
      <alignment horizontal="center" vertical="center" wrapText="1"/>
    </xf>
    <xf numFmtId="0" fontId="81" fillId="20" borderId="11" xfId="258" applyFont="1" applyFill="1" applyBorder="1" applyAlignment="1">
      <alignment horizontal="center" vertical="center" wrapText="1"/>
    </xf>
    <xf numFmtId="0" fontId="81" fillId="20" borderId="16" xfId="258" applyFont="1" applyFill="1" applyBorder="1" applyAlignment="1">
      <alignment horizontal="center" vertical="center" wrapText="1"/>
    </xf>
    <xf numFmtId="0" fontId="59" fillId="0" borderId="0" xfId="253" applyFont="1" applyAlignment="1">
      <alignment horizontal="left" vertical="top" wrapText="1"/>
    </xf>
    <xf numFmtId="49" fontId="78" fillId="0" borderId="39" xfId="253" applyNumberFormat="1" applyFont="1" applyBorder="1" applyAlignment="1">
      <alignment horizontal="left"/>
    </xf>
    <xf numFmtId="0" fontId="78" fillId="0" borderId="39" xfId="253" applyFont="1" applyBorder="1" applyAlignment="1">
      <alignment horizontal="left"/>
    </xf>
    <xf numFmtId="0" fontId="60" fillId="0" borderId="42" xfId="253" applyFont="1" applyBorder="1" applyAlignment="1">
      <alignment horizontal="center" vertical="center" wrapText="1"/>
    </xf>
    <xf numFmtId="0" fontId="60" fillId="0" borderId="113" xfId="253" applyFont="1" applyBorder="1" applyAlignment="1">
      <alignment horizontal="center" vertical="center" wrapText="1"/>
    </xf>
    <xf numFmtId="0" fontId="60" fillId="0" borderId="114" xfId="253" applyFont="1" applyBorder="1" applyAlignment="1">
      <alignment horizontal="center" vertical="center" wrapText="1"/>
    </xf>
    <xf numFmtId="0" fontId="56" fillId="0" borderId="0" xfId="253" applyFont="1" applyAlignment="1">
      <alignment horizontal="center" vertical="center"/>
    </xf>
    <xf numFmtId="0" fontId="63" fillId="0" borderId="0" xfId="253" applyFont="1" applyAlignment="1">
      <alignment horizontal="center" vertical="center"/>
    </xf>
    <xf numFmtId="0" fontId="78" fillId="0" borderId="0" xfId="253" applyFont="1" applyAlignment="1">
      <alignment horizontal="left"/>
    </xf>
    <xf numFmtId="0" fontId="86" fillId="0" borderId="0" xfId="253" applyFont="1" applyAlignment="1">
      <alignment horizontal="center" vertical="top"/>
    </xf>
    <xf numFmtId="170" fontId="139" fillId="24" borderId="0" xfId="0" applyNumberFormat="1" applyFont="1" applyFill="1" applyAlignment="1">
      <alignment horizontal="left" vertical="center"/>
    </xf>
    <xf numFmtId="0" fontId="135" fillId="0" borderId="0" xfId="0" applyFont="1" applyAlignment="1">
      <alignment horizontal="right" vertical="center"/>
    </xf>
    <xf numFmtId="0" fontId="135" fillId="0" borderId="15" xfId="0" applyFont="1" applyBorder="1" applyAlignment="1">
      <alignment horizontal="left" vertical="center"/>
    </xf>
    <xf numFmtId="0" fontId="135" fillId="0" borderId="11" xfId="0" applyFont="1" applyBorder="1" applyAlignment="1">
      <alignment horizontal="left" vertical="center"/>
    </xf>
    <xf numFmtId="0" fontId="135" fillId="0" borderId="16" xfId="0" applyFont="1" applyBorder="1" applyAlignment="1">
      <alignment horizontal="left" vertical="center"/>
    </xf>
    <xf numFmtId="0" fontId="139" fillId="0" borderId="15" xfId="0" applyFont="1" applyBorder="1" applyAlignment="1">
      <alignment horizontal="left" vertical="center"/>
    </xf>
    <xf numFmtId="0" fontId="139" fillId="0" borderId="11" xfId="0" applyFont="1" applyBorder="1" applyAlignment="1">
      <alignment horizontal="left" vertical="center"/>
    </xf>
    <xf numFmtId="0" fontId="139" fillId="0" borderId="16" xfId="0" applyFont="1" applyBorder="1" applyAlignment="1">
      <alignment horizontal="left" vertical="center"/>
    </xf>
    <xf numFmtId="0" fontId="139" fillId="0" borderId="15" xfId="0" applyFont="1" applyBorder="1" applyAlignment="1">
      <alignment horizontal="center" vertical="center"/>
    </xf>
    <xf numFmtId="0" fontId="139" fillId="0" borderId="16" xfId="0" applyFont="1" applyBorder="1" applyAlignment="1">
      <alignment horizontal="center" vertical="center"/>
    </xf>
    <xf numFmtId="14" fontId="135" fillId="0" borderId="0" xfId="0" applyNumberFormat="1" applyFont="1" applyAlignment="1">
      <alignment horizontal="right" vertical="center"/>
    </xf>
    <xf numFmtId="14" fontId="139" fillId="0" borderId="0" xfId="0" applyNumberFormat="1" applyFont="1" applyAlignment="1">
      <alignment horizontal="left" vertical="center"/>
    </xf>
    <xf numFmtId="49" fontId="139" fillId="24" borderId="0" xfId="0" applyNumberFormat="1" applyFont="1" applyFill="1" applyAlignment="1">
      <alignment horizontal="left" vertical="center"/>
    </xf>
    <xf numFmtId="0" fontId="135" fillId="0" borderId="0" xfId="0" applyFont="1" applyAlignment="1">
      <alignment horizontal="right" vertical="center" wrapText="1"/>
    </xf>
    <xf numFmtId="0" fontId="139" fillId="0" borderId="11" xfId="0" applyFont="1" applyBorder="1" applyAlignment="1">
      <alignment horizontal="center" vertical="center"/>
    </xf>
    <xf numFmtId="0" fontId="152" fillId="0" borderId="0" xfId="0" applyFont="1" applyAlignment="1">
      <alignment horizontal="right" vertical="center"/>
    </xf>
    <xf numFmtId="0" fontId="147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0" fontId="139" fillId="24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 applyAlignment="1">
      <alignment horizontal="left" vertical="center"/>
    </xf>
    <xf numFmtId="0" fontId="139" fillId="20" borderId="0" xfId="0" applyFont="1" applyFill="1" applyAlignment="1" applyProtection="1">
      <alignment horizontal="center" vertical="center"/>
      <protection locked="0"/>
    </xf>
    <xf numFmtId="0" fontId="150" fillId="0" borderId="0" xfId="0" applyFont="1" applyAlignment="1">
      <alignment horizontal="center" vertical="center" wrapText="1"/>
    </xf>
    <xf numFmtId="0" fontId="137" fillId="0" borderId="0" xfId="0" applyFont="1" applyAlignment="1">
      <alignment horizontal="left" vertical="center"/>
    </xf>
    <xf numFmtId="0" fontId="135" fillId="20" borderId="0" xfId="0" applyFont="1" applyFill="1" applyAlignment="1" applyProtection="1">
      <alignment horizontal="left" vertical="top" wrapText="1"/>
      <protection locked="0"/>
    </xf>
    <xf numFmtId="0" fontId="137" fillId="0" borderId="0" xfId="0" applyFont="1" applyAlignment="1">
      <alignment horizontal="left" vertical="justify" wrapText="1"/>
    </xf>
    <xf numFmtId="0" fontId="135" fillId="20" borderId="0" xfId="0" applyFont="1" applyFill="1" applyAlignment="1" applyProtection="1">
      <alignment horizontal="center" vertical="top" wrapText="1"/>
      <protection locked="0"/>
    </xf>
    <xf numFmtId="14" fontId="135" fillId="0" borderId="0" xfId="0" applyNumberFormat="1" applyFont="1" applyAlignment="1">
      <alignment horizontal="center" vertical="center"/>
    </xf>
  </cellXfs>
  <cellStyles count="319">
    <cellStyle name="20 % - Accent1" xfId="1" builtinId="30" customBuiltin="1"/>
    <cellStyle name="20 % - Accent1 2" xfId="2" xr:uid="{00000000-0005-0000-0000-000001000000}"/>
    <cellStyle name="20 % - Accent1 2 2" xfId="3" xr:uid="{00000000-0005-0000-0000-000002000000}"/>
    <cellStyle name="20 % - Accent1 2 3" xfId="4" xr:uid="{00000000-0005-0000-0000-000003000000}"/>
    <cellStyle name="20 % - Accent1 3" xfId="5" xr:uid="{00000000-0005-0000-0000-000004000000}"/>
    <cellStyle name="20 % - Accent1 4" xfId="6" xr:uid="{00000000-0005-0000-0000-000005000000}"/>
    <cellStyle name="20 % - Accent1 5" xfId="7" xr:uid="{00000000-0005-0000-0000-000006000000}"/>
    <cellStyle name="20 % - Accent1 6" xfId="8" xr:uid="{00000000-0005-0000-0000-000007000000}"/>
    <cellStyle name="20 % - Accent1 7" xfId="9" xr:uid="{00000000-0005-0000-0000-000008000000}"/>
    <cellStyle name="20 % - Accent1 8" xfId="10" xr:uid="{00000000-0005-0000-0000-000009000000}"/>
    <cellStyle name="20 % - Accent1 9" xfId="11" xr:uid="{00000000-0005-0000-0000-00000A000000}"/>
    <cellStyle name="20 % - Accent2" xfId="12" builtinId="34" customBuiltin="1"/>
    <cellStyle name="20 % - Accent2 2" xfId="13" xr:uid="{00000000-0005-0000-0000-00000C000000}"/>
    <cellStyle name="20 % - Accent2 2 2" xfId="14" xr:uid="{00000000-0005-0000-0000-00000D000000}"/>
    <cellStyle name="20 % - Accent2 2 3" xfId="15" xr:uid="{00000000-0005-0000-0000-00000E000000}"/>
    <cellStyle name="20 % - Accent2 3" xfId="16" xr:uid="{00000000-0005-0000-0000-00000F000000}"/>
    <cellStyle name="20 % - Accent2 4" xfId="17" xr:uid="{00000000-0005-0000-0000-000010000000}"/>
    <cellStyle name="20 % - Accent2 5" xfId="18" xr:uid="{00000000-0005-0000-0000-000011000000}"/>
    <cellStyle name="20 % - Accent2 6" xfId="19" xr:uid="{00000000-0005-0000-0000-000012000000}"/>
    <cellStyle name="20 % - Accent2 7" xfId="20" xr:uid="{00000000-0005-0000-0000-000013000000}"/>
    <cellStyle name="20 % - Accent2 8" xfId="21" xr:uid="{00000000-0005-0000-0000-000014000000}"/>
    <cellStyle name="20 % - Accent2 9" xfId="22" xr:uid="{00000000-0005-0000-0000-000015000000}"/>
    <cellStyle name="20 % - Accent3" xfId="23" builtinId="38" customBuiltin="1"/>
    <cellStyle name="20 % - Accent3 2" xfId="24" xr:uid="{00000000-0005-0000-0000-000017000000}"/>
    <cellStyle name="20 % - Accent3 2 2" xfId="25" xr:uid="{00000000-0005-0000-0000-000018000000}"/>
    <cellStyle name="20 % - Accent3 2 3" xfId="26" xr:uid="{00000000-0005-0000-0000-000019000000}"/>
    <cellStyle name="20 % - Accent3 3" xfId="27" xr:uid="{00000000-0005-0000-0000-00001A000000}"/>
    <cellStyle name="20 % - Accent3 4" xfId="28" xr:uid="{00000000-0005-0000-0000-00001B000000}"/>
    <cellStyle name="20 % - Accent3 5" xfId="29" xr:uid="{00000000-0005-0000-0000-00001C000000}"/>
    <cellStyle name="20 % - Accent3 6" xfId="30" xr:uid="{00000000-0005-0000-0000-00001D000000}"/>
    <cellStyle name="20 % - Accent3 7" xfId="31" xr:uid="{00000000-0005-0000-0000-00001E000000}"/>
    <cellStyle name="20 % - Accent3 8" xfId="32" xr:uid="{00000000-0005-0000-0000-00001F000000}"/>
    <cellStyle name="20 % - Accent3 9" xfId="33" xr:uid="{00000000-0005-0000-0000-000020000000}"/>
    <cellStyle name="20 % - Accent4" xfId="34" builtinId="42" customBuiltin="1"/>
    <cellStyle name="20 % - Accent4 2" xfId="35" xr:uid="{00000000-0005-0000-0000-000022000000}"/>
    <cellStyle name="20 % - Accent4 2 2" xfId="36" xr:uid="{00000000-0005-0000-0000-000023000000}"/>
    <cellStyle name="20 % - Accent4 2 3" xfId="37" xr:uid="{00000000-0005-0000-0000-000024000000}"/>
    <cellStyle name="20 % - Accent4 3" xfId="38" xr:uid="{00000000-0005-0000-0000-000025000000}"/>
    <cellStyle name="20 % - Accent4 4" xfId="39" xr:uid="{00000000-0005-0000-0000-000026000000}"/>
    <cellStyle name="20 % - Accent4 5" xfId="40" xr:uid="{00000000-0005-0000-0000-000027000000}"/>
    <cellStyle name="20 % - Accent4 6" xfId="41" xr:uid="{00000000-0005-0000-0000-000028000000}"/>
    <cellStyle name="20 % - Accent4 7" xfId="42" xr:uid="{00000000-0005-0000-0000-000029000000}"/>
    <cellStyle name="20 % - Accent4 8" xfId="43" xr:uid="{00000000-0005-0000-0000-00002A000000}"/>
    <cellStyle name="20 % - Accent4 9" xfId="44" xr:uid="{00000000-0005-0000-0000-00002B000000}"/>
    <cellStyle name="20 % - Accent5" xfId="45" builtinId="46" customBuiltin="1"/>
    <cellStyle name="20 % - Accent5 2" xfId="46" xr:uid="{00000000-0005-0000-0000-00002D000000}"/>
    <cellStyle name="20 % - Accent5 2 2" xfId="47" xr:uid="{00000000-0005-0000-0000-00002E000000}"/>
    <cellStyle name="20 % - Accent5 2 3" xfId="48" xr:uid="{00000000-0005-0000-0000-00002F000000}"/>
    <cellStyle name="20 % - Accent5 3" xfId="49" xr:uid="{00000000-0005-0000-0000-000030000000}"/>
    <cellStyle name="20 % - Accent5 4" xfId="50" xr:uid="{00000000-0005-0000-0000-000031000000}"/>
    <cellStyle name="20 % - Accent5 5" xfId="51" xr:uid="{00000000-0005-0000-0000-000032000000}"/>
    <cellStyle name="20 % - Accent5 6" xfId="52" xr:uid="{00000000-0005-0000-0000-000033000000}"/>
    <cellStyle name="20 % - Accent5 7" xfId="53" xr:uid="{00000000-0005-0000-0000-000034000000}"/>
    <cellStyle name="20 % - Accent5 8" xfId="54" xr:uid="{00000000-0005-0000-0000-000035000000}"/>
    <cellStyle name="20 % - Accent5 9" xfId="55" xr:uid="{00000000-0005-0000-0000-000036000000}"/>
    <cellStyle name="20 % - Accent6" xfId="56" builtinId="50" customBuiltin="1"/>
    <cellStyle name="20 % - Accent6 2" xfId="57" xr:uid="{00000000-0005-0000-0000-000038000000}"/>
    <cellStyle name="20 % - Accent6 2 2" xfId="58" xr:uid="{00000000-0005-0000-0000-000039000000}"/>
    <cellStyle name="20 % - Accent6 2 3" xfId="59" xr:uid="{00000000-0005-0000-0000-00003A000000}"/>
    <cellStyle name="20 % - Accent6 3" xfId="60" xr:uid="{00000000-0005-0000-0000-00003B000000}"/>
    <cellStyle name="20 % - Accent6 4" xfId="61" xr:uid="{00000000-0005-0000-0000-00003C000000}"/>
    <cellStyle name="20 % - Accent6 5" xfId="62" xr:uid="{00000000-0005-0000-0000-00003D000000}"/>
    <cellStyle name="20 % - Accent6 6" xfId="63" xr:uid="{00000000-0005-0000-0000-00003E000000}"/>
    <cellStyle name="20 % - Accent6 7" xfId="64" xr:uid="{00000000-0005-0000-0000-00003F000000}"/>
    <cellStyle name="20 % - Accent6 8" xfId="65" xr:uid="{00000000-0005-0000-0000-000040000000}"/>
    <cellStyle name="20 % - Accent6 9" xfId="66" xr:uid="{00000000-0005-0000-0000-000041000000}"/>
    <cellStyle name="40 % - Accent1" xfId="67" builtinId="31" customBuiltin="1"/>
    <cellStyle name="40 % - Accent1 2" xfId="68" xr:uid="{00000000-0005-0000-0000-000043000000}"/>
    <cellStyle name="40 % - Accent1 2 2" xfId="69" xr:uid="{00000000-0005-0000-0000-000044000000}"/>
    <cellStyle name="40 % - Accent1 2 3" xfId="70" xr:uid="{00000000-0005-0000-0000-000045000000}"/>
    <cellStyle name="40 % - Accent1 3" xfId="71" xr:uid="{00000000-0005-0000-0000-000046000000}"/>
    <cellStyle name="40 % - Accent1 4" xfId="72" xr:uid="{00000000-0005-0000-0000-000047000000}"/>
    <cellStyle name="40 % - Accent1 5" xfId="73" xr:uid="{00000000-0005-0000-0000-000048000000}"/>
    <cellStyle name="40 % - Accent1 6" xfId="74" xr:uid="{00000000-0005-0000-0000-000049000000}"/>
    <cellStyle name="40 % - Accent1 7" xfId="75" xr:uid="{00000000-0005-0000-0000-00004A000000}"/>
    <cellStyle name="40 % - Accent1 8" xfId="76" xr:uid="{00000000-0005-0000-0000-00004B000000}"/>
    <cellStyle name="40 % - Accent1 9" xfId="77" xr:uid="{00000000-0005-0000-0000-00004C000000}"/>
    <cellStyle name="40 % - Accent2" xfId="78" builtinId="35" customBuiltin="1"/>
    <cellStyle name="40 % - Accent2 2" xfId="79" xr:uid="{00000000-0005-0000-0000-00004E000000}"/>
    <cellStyle name="40 % - Accent2 2 2" xfId="80" xr:uid="{00000000-0005-0000-0000-00004F000000}"/>
    <cellStyle name="40 % - Accent2 2 3" xfId="81" xr:uid="{00000000-0005-0000-0000-000050000000}"/>
    <cellStyle name="40 % - Accent2 3" xfId="82" xr:uid="{00000000-0005-0000-0000-000051000000}"/>
    <cellStyle name="40 % - Accent2 4" xfId="83" xr:uid="{00000000-0005-0000-0000-000052000000}"/>
    <cellStyle name="40 % - Accent2 5" xfId="84" xr:uid="{00000000-0005-0000-0000-000053000000}"/>
    <cellStyle name="40 % - Accent2 6" xfId="85" xr:uid="{00000000-0005-0000-0000-000054000000}"/>
    <cellStyle name="40 % - Accent2 7" xfId="86" xr:uid="{00000000-0005-0000-0000-000055000000}"/>
    <cellStyle name="40 % - Accent2 8" xfId="87" xr:uid="{00000000-0005-0000-0000-000056000000}"/>
    <cellStyle name="40 % - Accent2 9" xfId="88" xr:uid="{00000000-0005-0000-0000-000057000000}"/>
    <cellStyle name="40 % - Accent3" xfId="89" builtinId="39" customBuiltin="1"/>
    <cellStyle name="40 % - Accent3 2" xfId="90" xr:uid="{00000000-0005-0000-0000-000059000000}"/>
    <cellStyle name="40 % - Accent3 2 2" xfId="91" xr:uid="{00000000-0005-0000-0000-00005A000000}"/>
    <cellStyle name="40 % - Accent3 2 3" xfId="92" xr:uid="{00000000-0005-0000-0000-00005B000000}"/>
    <cellStyle name="40 % - Accent3 3" xfId="93" xr:uid="{00000000-0005-0000-0000-00005C000000}"/>
    <cellStyle name="40 % - Accent3 4" xfId="94" xr:uid="{00000000-0005-0000-0000-00005D000000}"/>
    <cellStyle name="40 % - Accent3 5" xfId="95" xr:uid="{00000000-0005-0000-0000-00005E000000}"/>
    <cellStyle name="40 % - Accent3 6" xfId="96" xr:uid="{00000000-0005-0000-0000-00005F000000}"/>
    <cellStyle name="40 % - Accent3 7" xfId="97" xr:uid="{00000000-0005-0000-0000-000060000000}"/>
    <cellStyle name="40 % - Accent3 8" xfId="98" xr:uid="{00000000-0005-0000-0000-000061000000}"/>
    <cellStyle name="40 % - Accent3 9" xfId="99" xr:uid="{00000000-0005-0000-0000-000062000000}"/>
    <cellStyle name="40 % - Accent4" xfId="100" builtinId="43" customBuiltin="1"/>
    <cellStyle name="40 % - Accent4 2" xfId="101" xr:uid="{00000000-0005-0000-0000-000064000000}"/>
    <cellStyle name="40 % - Accent4 2 2" xfId="102" xr:uid="{00000000-0005-0000-0000-000065000000}"/>
    <cellStyle name="40 % - Accent4 2 3" xfId="103" xr:uid="{00000000-0005-0000-0000-000066000000}"/>
    <cellStyle name="40 % - Accent4 3" xfId="104" xr:uid="{00000000-0005-0000-0000-000067000000}"/>
    <cellStyle name="40 % - Accent4 4" xfId="105" xr:uid="{00000000-0005-0000-0000-000068000000}"/>
    <cellStyle name="40 % - Accent4 5" xfId="106" xr:uid="{00000000-0005-0000-0000-000069000000}"/>
    <cellStyle name="40 % - Accent4 6" xfId="107" xr:uid="{00000000-0005-0000-0000-00006A000000}"/>
    <cellStyle name="40 % - Accent4 7" xfId="108" xr:uid="{00000000-0005-0000-0000-00006B000000}"/>
    <cellStyle name="40 % - Accent4 8" xfId="109" xr:uid="{00000000-0005-0000-0000-00006C000000}"/>
    <cellStyle name="40 % - Accent4 9" xfId="110" xr:uid="{00000000-0005-0000-0000-00006D000000}"/>
    <cellStyle name="40 % - Accent5" xfId="111" builtinId="47" customBuiltin="1"/>
    <cellStyle name="40 % - Accent5 2" xfId="112" xr:uid="{00000000-0005-0000-0000-00006F000000}"/>
    <cellStyle name="40 % - Accent5 2 2" xfId="113" xr:uid="{00000000-0005-0000-0000-000070000000}"/>
    <cellStyle name="40 % - Accent5 2 3" xfId="114" xr:uid="{00000000-0005-0000-0000-000071000000}"/>
    <cellStyle name="40 % - Accent5 3" xfId="115" xr:uid="{00000000-0005-0000-0000-000072000000}"/>
    <cellStyle name="40 % - Accent5 4" xfId="116" xr:uid="{00000000-0005-0000-0000-000073000000}"/>
    <cellStyle name="40 % - Accent5 5" xfId="117" xr:uid="{00000000-0005-0000-0000-000074000000}"/>
    <cellStyle name="40 % - Accent5 6" xfId="118" xr:uid="{00000000-0005-0000-0000-000075000000}"/>
    <cellStyle name="40 % - Accent5 7" xfId="119" xr:uid="{00000000-0005-0000-0000-000076000000}"/>
    <cellStyle name="40 % - Accent5 8" xfId="120" xr:uid="{00000000-0005-0000-0000-000077000000}"/>
    <cellStyle name="40 % - Accent5 9" xfId="121" xr:uid="{00000000-0005-0000-0000-000078000000}"/>
    <cellStyle name="40 % - Accent6" xfId="122" builtinId="51" customBuiltin="1"/>
    <cellStyle name="40 % - Accent6 2" xfId="123" xr:uid="{00000000-0005-0000-0000-00007A000000}"/>
    <cellStyle name="40 % - Accent6 2 2" xfId="124" xr:uid="{00000000-0005-0000-0000-00007B000000}"/>
    <cellStyle name="40 % - Accent6 2 3" xfId="125" xr:uid="{00000000-0005-0000-0000-00007C000000}"/>
    <cellStyle name="40 % - Accent6 3" xfId="126" xr:uid="{00000000-0005-0000-0000-00007D000000}"/>
    <cellStyle name="40 % - Accent6 4" xfId="127" xr:uid="{00000000-0005-0000-0000-00007E000000}"/>
    <cellStyle name="40 % - Accent6 5" xfId="128" xr:uid="{00000000-0005-0000-0000-00007F000000}"/>
    <cellStyle name="40 % - Accent6 6" xfId="129" xr:uid="{00000000-0005-0000-0000-000080000000}"/>
    <cellStyle name="40 % - Accent6 7" xfId="130" xr:uid="{00000000-0005-0000-0000-000081000000}"/>
    <cellStyle name="40 % - Accent6 8" xfId="131" xr:uid="{00000000-0005-0000-0000-000082000000}"/>
    <cellStyle name="40 % - Accent6 9" xfId="132" xr:uid="{00000000-0005-0000-0000-000083000000}"/>
    <cellStyle name="60 % - Accent1" xfId="133" builtinId="32" customBuiltin="1"/>
    <cellStyle name="60 % - Accent1 2" xfId="134" xr:uid="{00000000-0005-0000-0000-000085000000}"/>
    <cellStyle name="60 % - Accent1 3" xfId="135" xr:uid="{00000000-0005-0000-0000-000086000000}"/>
    <cellStyle name="60 % - Accent1 4" xfId="136" xr:uid="{00000000-0005-0000-0000-000087000000}"/>
    <cellStyle name="60 % - Accent1 5" xfId="137" xr:uid="{00000000-0005-0000-0000-000088000000}"/>
    <cellStyle name="60 % - Accent2" xfId="138" builtinId="36" customBuiltin="1"/>
    <cellStyle name="60 % - Accent2 2" xfId="139" xr:uid="{00000000-0005-0000-0000-00008A000000}"/>
    <cellStyle name="60 % - Accent2 3" xfId="140" xr:uid="{00000000-0005-0000-0000-00008B000000}"/>
    <cellStyle name="60 % - Accent2 4" xfId="141" xr:uid="{00000000-0005-0000-0000-00008C000000}"/>
    <cellStyle name="60 % - Accent2 5" xfId="142" xr:uid="{00000000-0005-0000-0000-00008D000000}"/>
    <cellStyle name="60 % - Accent3" xfId="143" builtinId="40" customBuiltin="1"/>
    <cellStyle name="60 % - Accent3 2" xfId="144" xr:uid="{00000000-0005-0000-0000-00008F000000}"/>
    <cellStyle name="60 % - Accent3 3" xfId="145" xr:uid="{00000000-0005-0000-0000-000090000000}"/>
    <cellStyle name="60 % - Accent3 4" xfId="146" xr:uid="{00000000-0005-0000-0000-000091000000}"/>
    <cellStyle name="60 % - Accent3 5" xfId="147" xr:uid="{00000000-0005-0000-0000-000092000000}"/>
    <cellStyle name="60 % - Accent4" xfId="148" builtinId="44" customBuiltin="1"/>
    <cellStyle name="60 % - Accent4 2" xfId="149" xr:uid="{00000000-0005-0000-0000-000094000000}"/>
    <cellStyle name="60 % - Accent4 3" xfId="150" xr:uid="{00000000-0005-0000-0000-000095000000}"/>
    <cellStyle name="60 % - Accent4 4" xfId="151" xr:uid="{00000000-0005-0000-0000-000096000000}"/>
    <cellStyle name="60 % - Accent4 5" xfId="152" xr:uid="{00000000-0005-0000-0000-000097000000}"/>
    <cellStyle name="60 % - Accent5" xfId="153" builtinId="48" customBuiltin="1"/>
    <cellStyle name="60 % - Accent5 2" xfId="154" xr:uid="{00000000-0005-0000-0000-000099000000}"/>
    <cellStyle name="60 % - Accent5 3" xfId="155" xr:uid="{00000000-0005-0000-0000-00009A000000}"/>
    <cellStyle name="60 % - Accent5 4" xfId="156" xr:uid="{00000000-0005-0000-0000-00009B000000}"/>
    <cellStyle name="60 % - Accent5 5" xfId="157" xr:uid="{00000000-0005-0000-0000-00009C000000}"/>
    <cellStyle name="60 % - Accent6" xfId="158" builtinId="52" customBuiltin="1"/>
    <cellStyle name="60 % - Accent6 2" xfId="159" xr:uid="{00000000-0005-0000-0000-00009E000000}"/>
    <cellStyle name="60 % - Accent6 3" xfId="160" xr:uid="{00000000-0005-0000-0000-00009F000000}"/>
    <cellStyle name="60 % - Accent6 4" xfId="161" xr:uid="{00000000-0005-0000-0000-0000A0000000}"/>
    <cellStyle name="60 % - Accent6 5" xfId="162" xr:uid="{00000000-0005-0000-0000-0000A1000000}"/>
    <cellStyle name="Accent1" xfId="163" builtinId="29" customBuiltin="1"/>
    <cellStyle name="Accent1 2" xfId="164" xr:uid="{00000000-0005-0000-0000-0000A3000000}"/>
    <cellStyle name="Accent1 3" xfId="165" xr:uid="{00000000-0005-0000-0000-0000A4000000}"/>
    <cellStyle name="Accent1 4" xfId="166" xr:uid="{00000000-0005-0000-0000-0000A5000000}"/>
    <cellStyle name="Accent1 5" xfId="167" xr:uid="{00000000-0005-0000-0000-0000A6000000}"/>
    <cellStyle name="Accent2" xfId="168" builtinId="33" customBuiltin="1"/>
    <cellStyle name="Accent2 2" xfId="169" xr:uid="{00000000-0005-0000-0000-0000A8000000}"/>
    <cellStyle name="Accent2 3" xfId="170" xr:uid="{00000000-0005-0000-0000-0000A9000000}"/>
    <cellStyle name="Accent2 4" xfId="171" xr:uid="{00000000-0005-0000-0000-0000AA000000}"/>
    <cellStyle name="Accent2 5" xfId="172" xr:uid="{00000000-0005-0000-0000-0000AB000000}"/>
    <cellStyle name="Accent3" xfId="173" builtinId="37" customBuiltin="1"/>
    <cellStyle name="Accent3 2" xfId="174" xr:uid="{00000000-0005-0000-0000-0000AD000000}"/>
    <cellStyle name="Accent3 3" xfId="175" xr:uid="{00000000-0005-0000-0000-0000AE000000}"/>
    <cellStyle name="Accent3 4" xfId="176" xr:uid="{00000000-0005-0000-0000-0000AF000000}"/>
    <cellStyle name="Accent3 5" xfId="177" xr:uid="{00000000-0005-0000-0000-0000B0000000}"/>
    <cellStyle name="Accent4" xfId="178" builtinId="41" customBuiltin="1"/>
    <cellStyle name="Accent4 2" xfId="179" xr:uid="{00000000-0005-0000-0000-0000B2000000}"/>
    <cellStyle name="Accent4 3" xfId="180" xr:uid="{00000000-0005-0000-0000-0000B3000000}"/>
    <cellStyle name="Accent4 4" xfId="181" xr:uid="{00000000-0005-0000-0000-0000B4000000}"/>
    <cellStyle name="Accent4 5" xfId="182" xr:uid="{00000000-0005-0000-0000-0000B5000000}"/>
    <cellStyle name="Accent5" xfId="183" builtinId="45" customBuiltin="1"/>
    <cellStyle name="Accent5 2" xfId="184" xr:uid="{00000000-0005-0000-0000-0000B7000000}"/>
    <cellStyle name="Accent5 3" xfId="185" xr:uid="{00000000-0005-0000-0000-0000B8000000}"/>
    <cellStyle name="Accent5 4" xfId="186" xr:uid="{00000000-0005-0000-0000-0000B9000000}"/>
    <cellStyle name="Accent5 5" xfId="187" xr:uid="{00000000-0005-0000-0000-0000BA000000}"/>
    <cellStyle name="Accent6" xfId="188" builtinId="49" customBuiltin="1"/>
    <cellStyle name="Accent6 2" xfId="189" xr:uid="{00000000-0005-0000-0000-0000BC000000}"/>
    <cellStyle name="Accent6 3" xfId="190" xr:uid="{00000000-0005-0000-0000-0000BD000000}"/>
    <cellStyle name="Accent6 4" xfId="191" xr:uid="{00000000-0005-0000-0000-0000BE000000}"/>
    <cellStyle name="Accent6 5" xfId="192" xr:uid="{00000000-0005-0000-0000-0000BF000000}"/>
    <cellStyle name="Avertissement" xfId="193" builtinId="11" customBuiltin="1"/>
    <cellStyle name="Avertissement 2" xfId="194" xr:uid="{00000000-0005-0000-0000-0000C1000000}"/>
    <cellStyle name="Avertissement 3" xfId="195" xr:uid="{00000000-0005-0000-0000-0000C2000000}"/>
    <cellStyle name="Avertissement 4" xfId="196" xr:uid="{00000000-0005-0000-0000-0000C3000000}"/>
    <cellStyle name="Avertissement 5" xfId="197" xr:uid="{00000000-0005-0000-0000-0000C4000000}"/>
    <cellStyle name="Calcul" xfId="198" builtinId="22" customBuiltin="1"/>
    <cellStyle name="Calcul 2" xfId="199" xr:uid="{00000000-0005-0000-0000-0000C6000000}"/>
    <cellStyle name="Calcul 3" xfId="200" xr:uid="{00000000-0005-0000-0000-0000C7000000}"/>
    <cellStyle name="Calcul 4" xfId="201" xr:uid="{00000000-0005-0000-0000-0000C8000000}"/>
    <cellStyle name="Calcul 5" xfId="202" xr:uid="{00000000-0005-0000-0000-0000C9000000}"/>
    <cellStyle name="Cellule liée" xfId="203" builtinId="24" customBuiltin="1"/>
    <cellStyle name="Cellule liée 2" xfId="204" xr:uid="{00000000-0005-0000-0000-0000CB000000}"/>
    <cellStyle name="Cellule liée 3" xfId="205" xr:uid="{00000000-0005-0000-0000-0000CC000000}"/>
    <cellStyle name="Cellule liée 4" xfId="206" xr:uid="{00000000-0005-0000-0000-0000CD000000}"/>
    <cellStyle name="Cellule liée 5" xfId="207" xr:uid="{00000000-0005-0000-0000-0000CE000000}"/>
    <cellStyle name="Commentaire 10" xfId="209" xr:uid="{00000000-0005-0000-0000-0000D0000000}"/>
    <cellStyle name="Commentaire 2" xfId="210" xr:uid="{00000000-0005-0000-0000-0000D1000000}"/>
    <cellStyle name="Commentaire 2 2" xfId="211" xr:uid="{00000000-0005-0000-0000-0000D2000000}"/>
    <cellStyle name="Commentaire 2 2 2" xfId="212" xr:uid="{00000000-0005-0000-0000-0000D3000000}"/>
    <cellStyle name="Commentaire 2 3" xfId="213" xr:uid="{00000000-0005-0000-0000-0000D4000000}"/>
    <cellStyle name="Commentaire 2 3 2" xfId="214" xr:uid="{00000000-0005-0000-0000-0000D5000000}"/>
    <cellStyle name="Commentaire 2 3 2 2" xfId="215" xr:uid="{00000000-0005-0000-0000-0000D6000000}"/>
    <cellStyle name="Commentaire 2 3 3" xfId="216" xr:uid="{00000000-0005-0000-0000-0000D7000000}"/>
    <cellStyle name="Commentaire 2 4" xfId="217" xr:uid="{00000000-0005-0000-0000-0000D8000000}"/>
    <cellStyle name="Commentaire 2 4 2" xfId="218" xr:uid="{00000000-0005-0000-0000-0000D9000000}"/>
    <cellStyle name="Commentaire 2 5" xfId="219" xr:uid="{00000000-0005-0000-0000-0000DA000000}"/>
    <cellStyle name="Commentaire 3" xfId="220" xr:uid="{00000000-0005-0000-0000-0000DB000000}"/>
    <cellStyle name="Commentaire 3 2" xfId="221" xr:uid="{00000000-0005-0000-0000-0000DC000000}"/>
    <cellStyle name="Commentaire 4" xfId="222" xr:uid="{00000000-0005-0000-0000-0000DD000000}"/>
    <cellStyle name="Commentaire 4 2" xfId="223" xr:uid="{00000000-0005-0000-0000-0000DE000000}"/>
    <cellStyle name="Commentaire 5" xfId="224" xr:uid="{00000000-0005-0000-0000-0000DF000000}"/>
    <cellStyle name="Commentaire 5 2" xfId="225" xr:uid="{00000000-0005-0000-0000-0000E0000000}"/>
    <cellStyle name="Commentaire 6" xfId="226" xr:uid="{00000000-0005-0000-0000-0000E1000000}"/>
    <cellStyle name="Commentaire 6 2" xfId="227" xr:uid="{00000000-0005-0000-0000-0000E2000000}"/>
    <cellStyle name="Commentaire 7" xfId="228" xr:uid="{00000000-0005-0000-0000-0000E3000000}"/>
    <cellStyle name="Commentaire 7 2" xfId="229" xr:uid="{00000000-0005-0000-0000-0000E4000000}"/>
    <cellStyle name="Commentaire 8" xfId="230" xr:uid="{00000000-0005-0000-0000-0000E5000000}"/>
    <cellStyle name="Commentaire 9" xfId="231" xr:uid="{00000000-0005-0000-0000-0000E6000000}"/>
    <cellStyle name="Entrée" xfId="232" builtinId="20" customBuiltin="1"/>
    <cellStyle name="Entrée 2" xfId="233" xr:uid="{00000000-0005-0000-0000-0000E8000000}"/>
    <cellStyle name="Entrée 3" xfId="234" xr:uid="{00000000-0005-0000-0000-0000E9000000}"/>
    <cellStyle name="Entrée 4" xfId="235" xr:uid="{00000000-0005-0000-0000-0000EA000000}"/>
    <cellStyle name="Entrée 5" xfId="236" xr:uid="{00000000-0005-0000-0000-0000EB000000}"/>
    <cellStyle name="Euro" xfId="237" xr:uid="{00000000-0005-0000-0000-0000EC000000}"/>
    <cellStyle name="Insatisfaisant" xfId="238" builtinId="27" customBuiltin="1"/>
    <cellStyle name="Insatisfaisant 2" xfId="239" xr:uid="{00000000-0005-0000-0000-0000EE000000}"/>
    <cellStyle name="Insatisfaisant 3" xfId="240" xr:uid="{00000000-0005-0000-0000-0000EF000000}"/>
    <cellStyle name="Insatisfaisant 4" xfId="241" xr:uid="{00000000-0005-0000-0000-0000F0000000}"/>
    <cellStyle name="Insatisfaisant 5" xfId="242" xr:uid="{00000000-0005-0000-0000-0000F1000000}"/>
    <cellStyle name="Lien hypertexte 2" xfId="243" xr:uid="{00000000-0005-0000-0000-0000F2000000}"/>
    <cellStyle name="Neutre" xfId="244" builtinId="28" customBuiltin="1"/>
    <cellStyle name="Neutre 2" xfId="245" xr:uid="{00000000-0005-0000-0000-0000F4000000}"/>
    <cellStyle name="Neutre 3" xfId="246" xr:uid="{00000000-0005-0000-0000-0000F5000000}"/>
    <cellStyle name="Neutre 4" xfId="247" xr:uid="{00000000-0005-0000-0000-0000F6000000}"/>
    <cellStyle name="Neutre 5" xfId="248" xr:uid="{00000000-0005-0000-0000-0000F7000000}"/>
    <cellStyle name="Normal" xfId="0" builtinId="0"/>
    <cellStyle name="Normal 10" xfId="249" xr:uid="{00000000-0005-0000-0000-0000F9000000}"/>
    <cellStyle name="Normal 2" xfId="250" xr:uid="{00000000-0005-0000-0000-0000FA000000}"/>
    <cellStyle name="Normal 2 2" xfId="251" xr:uid="{00000000-0005-0000-0000-0000FB000000}"/>
    <cellStyle name="Normal 2 3" xfId="252" xr:uid="{00000000-0005-0000-0000-0000FC000000}"/>
    <cellStyle name="Normal 2 4" xfId="253" xr:uid="{00000000-0005-0000-0000-0000FD000000}"/>
    <cellStyle name="Normal 3" xfId="254" xr:uid="{00000000-0005-0000-0000-0000FE000000}"/>
    <cellStyle name="Normal 3 2" xfId="255" xr:uid="{00000000-0005-0000-0000-0000FF000000}"/>
    <cellStyle name="Normal 3 2 2" xfId="256" xr:uid="{00000000-0005-0000-0000-000000010000}"/>
    <cellStyle name="Normal 3 2 3" xfId="318" xr:uid="{00000000-0005-0000-0000-000001010000}"/>
    <cellStyle name="Normal 3 3" xfId="257" xr:uid="{00000000-0005-0000-0000-000002010000}"/>
    <cellStyle name="Normal 3 4" xfId="258" xr:uid="{00000000-0005-0000-0000-000003010000}"/>
    <cellStyle name="Normal 4" xfId="259" xr:uid="{00000000-0005-0000-0000-000004010000}"/>
    <cellStyle name="Normal 4 2" xfId="260" xr:uid="{00000000-0005-0000-0000-000005010000}"/>
    <cellStyle name="Normal 4 3" xfId="261" xr:uid="{00000000-0005-0000-0000-000006010000}"/>
    <cellStyle name="Normal 5" xfId="262" xr:uid="{00000000-0005-0000-0000-000007010000}"/>
    <cellStyle name="Normal 5 2" xfId="263" xr:uid="{00000000-0005-0000-0000-000008010000}"/>
    <cellStyle name="Normal 6" xfId="264" xr:uid="{00000000-0005-0000-0000-000009010000}"/>
    <cellStyle name="Normal 7" xfId="265" xr:uid="{00000000-0005-0000-0000-00000A010000}"/>
    <cellStyle name="Normal 8" xfId="266" xr:uid="{00000000-0005-0000-0000-00000B010000}"/>
    <cellStyle name="Normal 8 2" xfId="267" xr:uid="{00000000-0005-0000-0000-00000C010000}"/>
    <cellStyle name="Normal 9" xfId="268" xr:uid="{00000000-0005-0000-0000-00000D010000}"/>
    <cellStyle name="Note" xfId="208" builtinId="10" customBuiltin="1"/>
    <cellStyle name="Satisfaisant" xfId="269" builtinId="26" customBuiltin="1"/>
    <cellStyle name="Satisfaisant 2" xfId="270" xr:uid="{00000000-0005-0000-0000-00000F010000}"/>
    <cellStyle name="Satisfaisant 3" xfId="271" xr:uid="{00000000-0005-0000-0000-000010010000}"/>
    <cellStyle name="Satisfaisant 4" xfId="272" xr:uid="{00000000-0005-0000-0000-000011010000}"/>
    <cellStyle name="Satisfaisant 5" xfId="273" xr:uid="{00000000-0005-0000-0000-000012010000}"/>
    <cellStyle name="Sortie" xfId="274" builtinId="21" customBuiltin="1"/>
    <cellStyle name="Sortie 2" xfId="275" xr:uid="{00000000-0005-0000-0000-000014010000}"/>
    <cellStyle name="Sortie 3" xfId="276" xr:uid="{00000000-0005-0000-0000-000015010000}"/>
    <cellStyle name="Sortie 4" xfId="277" xr:uid="{00000000-0005-0000-0000-000016010000}"/>
    <cellStyle name="Sortie 5" xfId="278" xr:uid="{00000000-0005-0000-0000-000017010000}"/>
    <cellStyle name="Texte explicatif" xfId="279" builtinId="53" customBuiltin="1"/>
    <cellStyle name="Texte explicatif 2" xfId="280" xr:uid="{00000000-0005-0000-0000-000019010000}"/>
    <cellStyle name="Texte explicatif 3" xfId="281" xr:uid="{00000000-0005-0000-0000-00001A010000}"/>
    <cellStyle name="Texte explicatif 4" xfId="282" xr:uid="{00000000-0005-0000-0000-00001B010000}"/>
    <cellStyle name="Texte explicatif 5" xfId="283" xr:uid="{00000000-0005-0000-0000-00001C010000}"/>
    <cellStyle name="Titre" xfId="284" builtinId="15" customBuiltin="1"/>
    <cellStyle name="Titre 2" xfId="285" xr:uid="{00000000-0005-0000-0000-00001E010000}"/>
    <cellStyle name="Titre 3" xfId="286" xr:uid="{00000000-0005-0000-0000-00001F010000}"/>
    <cellStyle name="Titre 4" xfId="287" xr:uid="{00000000-0005-0000-0000-000020010000}"/>
    <cellStyle name="Titre 1" xfId="288" builtinId="16" customBuiltin="1"/>
    <cellStyle name="Titre 1 2" xfId="289" xr:uid="{00000000-0005-0000-0000-000022010000}"/>
    <cellStyle name="Titre 1 3" xfId="290" xr:uid="{00000000-0005-0000-0000-000023010000}"/>
    <cellStyle name="Titre 1 4" xfId="291" xr:uid="{00000000-0005-0000-0000-000024010000}"/>
    <cellStyle name="Titre 1 5" xfId="292" xr:uid="{00000000-0005-0000-0000-000025010000}"/>
    <cellStyle name="Titre 2" xfId="293" builtinId="17" customBuiltin="1"/>
    <cellStyle name="Titre 2 2" xfId="294" xr:uid="{00000000-0005-0000-0000-000027010000}"/>
    <cellStyle name="Titre 2 3" xfId="295" xr:uid="{00000000-0005-0000-0000-000028010000}"/>
    <cellStyle name="Titre 2 4" xfId="296" xr:uid="{00000000-0005-0000-0000-000029010000}"/>
    <cellStyle name="Titre 2 5" xfId="297" xr:uid="{00000000-0005-0000-0000-00002A010000}"/>
    <cellStyle name="Titre 3" xfId="298" builtinId="18" customBuiltin="1"/>
    <cellStyle name="Titre 3 2" xfId="299" xr:uid="{00000000-0005-0000-0000-00002C010000}"/>
    <cellStyle name="Titre 3 3" xfId="300" xr:uid="{00000000-0005-0000-0000-00002D010000}"/>
    <cellStyle name="Titre 3 4" xfId="301" xr:uid="{00000000-0005-0000-0000-00002E010000}"/>
    <cellStyle name="Titre 3 5" xfId="302" xr:uid="{00000000-0005-0000-0000-00002F010000}"/>
    <cellStyle name="Titre 4" xfId="303" builtinId="19" customBuiltin="1"/>
    <cellStyle name="Titre 4 2" xfId="304" xr:uid="{00000000-0005-0000-0000-000031010000}"/>
    <cellStyle name="Titre 4 3" xfId="305" xr:uid="{00000000-0005-0000-0000-000032010000}"/>
    <cellStyle name="Titre 4 4" xfId="306" xr:uid="{00000000-0005-0000-0000-000033010000}"/>
    <cellStyle name="Titre 4 5" xfId="307" xr:uid="{00000000-0005-0000-0000-000034010000}"/>
    <cellStyle name="Total" xfId="308" builtinId="25" customBuiltin="1"/>
    <cellStyle name="Total 2" xfId="309" xr:uid="{00000000-0005-0000-0000-000036010000}"/>
    <cellStyle name="Total 3" xfId="310" xr:uid="{00000000-0005-0000-0000-000037010000}"/>
    <cellStyle name="Total 4" xfId="311" xr:uid="{00000000-0005-0000-0000-000038010000}"/>
    <cellStyle name="Total 5" xfId="312" xr:uid="{00000000-0005-0000-0000-000039010000}"/>
    <cellStyle name="Vérification" xfId="313" builtinId="23" customBuiltin="1"/>
    <cellStyle name="Vérification 2" xfId="314" xr:uid="{00000000-0005-0000-0000-00003B010000}"/>
    <cellStyle name="Vérification 3" xfId="315" xr:uid="{00000000-0005-0000-0000-00003C010000}"/>
    <cellStyle name="Vérification 4" xfId="316" xr:uid="{00000000-0005-0000-0000-00003D010000}"/>
    <cellStyle name="Vérification 5" xfId="317" xr:uid="{00000000-0005-0000-0000-00003E010000}"/>
  </cellStyles>
  <dxfs count="84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4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b/>
        <i val="0"/>
        <color theme="0"/>
      </font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561975</xdr:colOff>
      <xdr:row>3</xdr:row>
      <xdr:rowOff>76200</xdr:rowOff>
    </xdr:from>
    <xdr:to>
      <xdr:col>6</xdr:col>
      <xdr:colOff>304800</xdr:colOff>
      <xdr:row>10</xdr:row>
      <xdr:rowOff>171450</xdr:rowOff>
    </xdr:to>
    <xdr:cxnSp macro="">
      <xdr:nvCxnSpPr>
        <xdr:cNvPr id="1082" name="Connecteur droit avec flèche 2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CxnSpPr>
          <a:cxnSpLocks noChangeShapeType="1"/>
        </xdr:cNvCxnSpPr>
      </xdr:nvCxnSpPr>
      <xdr:spPr bwMode="auto">
        <a:xfrm flipH="1">
          <a:off x="5619750" y="561975"/>
          <a:ext cx="3857625" cy="1362075"/>
        </a:xfrm>
        <a:prstGeom prst="straightConnector1">
          <a:avLst/>
        </a:prstGeom>
        <a:noFill/>
        <a:ln w="31750" algn="ctr">
          <a:solidFill>
            <a:srgbClr val="FF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3</xdr:row>
      <xdr:rowOff>28575</xdr:rowOff>
    </xdr:from>
    <xdr:to>
      <xdr:col>6</xdr:col>
      <xdr:colOff>371475</xdr:colOff>
      <xdr:row>5</xdr:row>
      <xdr:rowOff>19050</xdr:rowOff>
    </xdr:to>
    <xdr:cxnSp macro="">
      <xdr:nvCxnSpPr>
        <xdr:cNvPr id="1083" name="Connecteur droit avec flèche 4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CxnSpPr>
          <a:cxnSpLocks noChangeShapeType="1"/>
        </xdr:cNvCxnSpPr>
      </xdr:nvCxnSpPr>
      <xdr:spPr bwMode="auto">
        <a:xfrm flipH="1">
          <a:off x="5248275" y="514350"/>
          <a:ext cx="4295775" cy="390525"/>
        </a:xfrm>
        <a:prstGeom prst="straightConnector1">
          <a:avLst/>
        </a:prstGeom>
        <a:noFill/>
        <a:ln w="31750" algn="ctr">
          <a:solidFill>
            <a:srgbClr val="FF0000"/>
          </a:solidFill>
          <a:round/>
          <a:headEnd type="none" w="lg" len="lg"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224789</xdr:colOff>
      <xdr:row>7</xdr:row>
      <xdr:rowOff>2981</xdr:rowOff>
    </xdr:from>
    <xdr:to>
      <xdr:col>10</xdr:col>
      <xdr:colOff>190499</xdr:colOff>
      <xdr:row>19</xdr:row>
      <xdr:rowOff>22275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642508" y="1300762"/>
          <a:ext cx="5156835" cy="29244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700" b="1" u="sng"/>
            <a:t>Information</a:t>
          </a:r>
        </a:p>
        <a:p>
          <a:pPr algn="ctr"/>
          <a:endParaRPr lang="fr-FR" sz="1000" b="1"/>
        </a:p>
        <a:p>
          <a:pPr algn="l"/>
          <a:r>
            <a:rPr lang="fr-FR" sz="1400" b="1"/>
            <a:t>A) Seules les cellules en jaune peuvent</a:t>
          </a:r>
          <a:r>
            <a:rPr lang="fr-FR" sz="1400" b="1" baseline="0"/>
            <a:t> être modifiée </a:t>
          </a:r>
        </a:p>
        <a:p>
          <a:pPr algn="l"/>
          <a:r>
            <a:rPr lang="fr-FR" sz="1400" b="1"/>
            <a:t>B) Cette feuille</a:t>
          </a:r>
          <a:r>
            <a:rPr lang="fr-FR" sz="1400" b="1" baseline="0"/>
            <a:t>  permet de saisir les caractéristiques de l'épreuve</a:t>
          </a:r>
        </a:p>
        <a:p>
          <a:pPr algn="l"/>
          <a:endParaRPr lang="fr-FR" sz="1400" b="1"/>
        </a:p>
        <a:p>
          <a:r>
            <a:rPr lang="fr-FR" sz="1600" b="1"/>
            <a:t>1)</a:t>
          </a:r>
          <a:r>
            <a:rPr lang="fr-FR" sz="1400"/>
            <a:t> Zone </a:t>
          </a:r>
          <a:r>
            <a:rPr lang="fr-FR" sz="1400" b="1"/>
            <a:t>données automatiques</a:t>
          </a:r>
          <a:r>
            <a:rPr lang="fr-FR" sz="1400"/>
            <a:t> : informations issues  de l'extraction des engagés</a:t>
          </a:r>
          <a:r>
            <a:rPr lang="fr-FR" sz="1400" baseline="0"/>
            <a:t>  internet (outil engagement route)</a:t>
          </a:r>
        </a:p>
        <a:p>
          <a:endParaRPr lang="fr-FR" sz="1400" b="1" baseline="0"/>
        </a:p>
        <a:p>
          <a:r>
            <a:rPr lang="fr-FR" sz="1400" b="1" u="sng" baseline="0"/>
            <a:t>Onglet "Internet engagement internet" :</a:t>
          </a:r>
          <a:endParaRPr lang="fr-FR" sz="1400" b="1" baseline="0"/>
        </a:p>
        <a:p>
          <a:r>
            <a:rPr lang="fr-FR" sz="1400" b="1" baseline="0"/>
            <a:t>Copier dans cette feuille les engagés internet récupérés au format excel dans l'espace engagement route (XLS UCI ID)</a:t>
          </a:r>
        </a:p>
        <a:p>
          <a:endParaRPr lang="fr-FR" sz="700"/>
        </a:p>
        <a:p>
          <a:r>
            <a:rPr lang="fr-FR" sz="1800" b="1" i="1" u="sng">
              <a:solidFill>
                <a:srgbClr val="FF0000"/>
              </a:solidFill>
            </a:rPr>
            <a:t>ATTENTION  :</a:t>
          </a:r>
          <a:r>
            <a:rPr lang="fr-FR" sz="1800" b="0" i="0" u="none">
              <a:solidFill>
                <a:srgbClr val="FF0000"/>
              </a:solidFill>
            </a:rPr>
            <a:t> </a:t>
          </a:r>
          <a:r>
            <a:rPr lang="fr-FR" sz="1800" b="1" i="1">
              <a:solidFill>
                <a:srgbClr val="FF0000"/>
              </a:solidFill>
            </a:rPr>
            <a:t> </a:t>
          </a:r>
          <a:r>
            <a:rPr lang="fr-FR" sz="1900" b="1" i="1">
              <a:solidFill>
                <a:srgbClr val="FF0000"/>
              </a:solidFill>
            </a:rPr>
            <a:t>NE JAMAIS SUPPRIMER D'ONGLETS</a:t>
          </a:r>
        </a:p>
      </xdr:txBody>
    </xdr:sp>
    <xdr:clientData/>
  </xdr:twoCellAnchor>
  <xdr:twoCellAnchor>
    <xdr:from>
      <xdr:col>5</xdr:col>
      <xdr:colOff>231592</xdr:colOff>
      <xdr:row>19</xdr:row>
      <xdr:rowOff>131263</xdr:rowOff>
    </xdr:from>
    <xdr:to>
      <xdr:col>7</xdr:col>
      <xdr:colOff>1616133</xdr:colOff>
      <xdr:row>23</xdr:row>
      <xdr:rowOff>47625</xdr:rowOff>
    </xdr:to>
    <xdr:sp macro="[0]!Macro9" textlink="">
      <xdr:nvSpPr>
        <xdr:cNvPr id="7" name="Text Box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8649311" y="4334169"/>
          <a:ext cx="3146666" cy="1297487"/>
        </a:xfrm>
        <a:prstGeom prst="rect">
          <a:avLst/>
        </a:prstGeom>
        <a:solidFill>
          <a:srgbClr val="FFFF00"/>
        </a:solidFill>
        <a:ln w="317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Cliquez ici pour mise à jour du fichier au format cicleweb</a:t>
          </a:r>
        </a:p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(fichier pour import dans cicleweb)</a:t>
          </a:r>
        </a:p>
        <a:p>
          <a:pPr algn="ctr" rtl="0">
            <a:defRPr sz="1000"/>
          </a:pPr>
          <a:endParaRPr lang="fr-FR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Nom du fichier = Résultats - N° épreuve et le nom donné</a:t>
          </a:r>
        </a:p>
      </xdr:txBody>
    </xdr:sp>
    <xdr:clientData/>
  </xdr:twoCellAnchor>
  <xdr:twoCellAnchor>
    <xdr:from>
      <xdr:col>7</xdr:col>
      <xdr:colOff>1725087</xdr:colOff>
      <xdr:row>19</xdr:row>
      <xdr:rowOff>131263</xdr:rowOff>
    </xdr:from>
    <xdr:to>
      <xdr:col>10</xdr:col>
      <xdr:colOff>201082</xdr:colOff>
      <xdr:row>22</xdr:row>
      <xdr:rowOff>231263</xdr:rowOff>
    </xdr:to>
    <xdr:sp macro="[0]!mail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752670" y="4459846"/>
          <a:ext cx="1904995" cy="1116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31750">
          <a:solidFill>
            <a:schemeClr val="tx2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fr-FR" sz="1400" b="1" i="0" u="sng" strike="noStrike" baseline="0">
              <a:solidFill>
                <a:srgbClr val="000000"/>
              </a:solidFill>
              <a:latin typeface="Arial"/>
              <a:cs typeface="Arial"/>
            </a:rPr>
            <a:t>Mail</a:t>
          </a:r>
        </a:p>
        <a:p>
          <a:pPr algn="ctr" rtl="0">
            <a:lnSpc>
              <a:spcPts val="1500"/>
            </a:lnSpc>
            <a:defRPr sz="1000"/>
          </a:pPr>
          <a:endParaRPr lang="fr-FR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500"/>
            </a:lnSpc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Attention Outlook configuré au préalable</a:t>
          </a:r>
        </a:p>
      </xdr:txBody>
    </xdr:sp>
    <xdr:clientData/>
  </xdr:twoCellAnchor>
  <xdr:twoCellAnchor>
    <xdr:from>
      <xdr:col>5</xdr:col>
      <xdr:colOff>238126</xdr:colOff>
      <xdr:row>23</xdr:row>
      <xdr:rowOff>154777</xdr:rowOff>
    </xdr:from>
    <xdr:to>
      <xdr:col>7</xdr:col>
      <xdr:colOff>1622667</xdr:colOff>
      <xdr:row>28</xdr:row>
      <xdr:rowOff>105370</xdr:rowOff>
    </xdr:to>
    <xdr:sp macro="[0]!Macro9bis" textlink="">
      <xdr:nvSpPr>
        <xdr:cNvPr id="9" name="Text Box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8655845" y="5738808"/>
          <a:ext cx="3146666" cy="1296000"/>
        </a:xfrm>
        <a:prstGeom prst="rect">
          <a:avLst/>
        </a:prstGeom>
        <a:solidFill>
          <a:srgbClr val="FFFF00"/>
        </a:solidFill>
        <a:ln w="317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Cliquez ici pour mise à jour du fichier partants (FFC et simplifiée) au format Excel modifiable</a:t>
          </a:r>
        </a:p>
        <a:p>
          <a:pPr algn="ctr" rtl="0">
            <a:defRPr sz="1000"/>
          </a:pPr>
          <a:endParaRPr lang="fr-FR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Nom du fichier = Organisation - N° épreuve et le nom donné</a:t>
          </a:r>
        </a:p>
      </xdr:txBody>
    </xdr:sp>
    <xdr:clientData/>
  </xdr:twoCellAnchor>
  <xdr:twoCellAnchor>
    <xdr:from>
      <xdr:col>5</xdr:col>
      <xdr:colOff>226252</xdr:colOff>
      <xdr:row>28</xdr:row>
      <xdr:rowOff>214301</xdr:rowOff>
    </xdr:from>
    <xdr:to>
      <xdr:col>10</xdr:col>
      <xdr:colOff>202407</xdr:colOff>
      <xdr:row>31</xdr:row>
      <xdr:rowOff>345248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8643971" y="7143739"/>
          <a:ext cx="5167280" cy="1166790"/>
        </a:xfrm>
        <a:prstGeom prst="rect">
          <a:avLst/>
        </a:prstGeom>
        <a:solidFill>
          <a:srgbClr val="FFC000"/>
        </a:solidFill>
        <a:ln w="317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 cas de dysfontionnement le signaler par mail à support@ffc.fr</a:t>
          </a:r>
        </a:p>
        <a:p>
          <a:pPr algn="ctr" rtl="0">
            <a:defRPr sz="1000"/>
          </a:pPr>
          <a:endParaRPr lang="fr-FR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Cet outil  fonctionne exclusivement avec </a:t>
          </a:r>
        </a:p>
        <a:p>
          <a:pPr algn="ctr" rtl="0">
            <a:defRPr sz="1000"/>
          </a:pPr>
          <a:r>
            <a:rPr lang="fr-FR" sz="1600" b="1" i="0" u="none" strike="noStrike" baseline="0">
              <a:solidFill>
                <a:srgbClr val="FF0000"/>
              </a:solidFill>
              <a:latin typeface="Arial"/>
              <a:cs typeface="Arial"/>
            </a:rPr>
            <a:t>Microsoft Excel version 2007 à 2016</a:t>
          </a:r>
        </a:p>
      </xdr:txBody>
    </xdr:sp>
    <xdr:clientData/>
  </xdr:twoCellAnchor>
  <xdr:twoCellAnchor>
    <xdr:from>
      <xdr:col>5</xdr:col>
      <xdr:colOff>210377</xdr:colOff>
      <xdr:row>32</xdr:row>
      <xdr:rowOff>182552</xdr:rowOff>
    </xdr:from>
    <xdr:to>
      <xdr:col>10</xdr:col>
      <xdr:colOff>186532</xdr:colOff>
      <xdr:row>34</xdr:row>
      <xdr:rowOff>206376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8624127" y="8596302"/>
          <a:ext cx="5167280" cy="722324"/>
        </a:xfrm>
        <a:prstGeom prst="rect">
          <a:avLst/>
        </a:prstGeom>
        <a:solidFill>
          <a:srgbClr val="FFC000"/>
        </a:solidFill>
        <a:ln w="317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Un mode opératoire  est disponible  dans l'espace cicleweb de votre club</a:t>
          </a:r>
          <a:endParaRPr lang="fr-FR" sz="1800" b="1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74086</xdr:colOff>
      <xdr:row>0</xdr:row>
      <xdr:rowOff>52915</xdr:rowOff>
    </xdr:from>
    <xdr:to>
      <xdr:col>39</xdr:col>
      <xdr:colOff>423332</xdr:colOff>
      <xdr:row>3</xdr:row>
      <xdr:rowOff>88634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8699503" y="52915"/>
          <a:ext cx="2254246" cy="154913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/>
            <a:t>Choisir obligatoirement la catégorie  avant de sélectionner la sous catégorie</a:t>
          </a:r>
        </a:p>
        <a:p>
          <a:endParaRPr lang="fr-FR" sz="1200"/>
        </a:p>
        <a:p>
          <a:r>
            <a:rPr lang="fr-FR" sz="1200"/>
            <a:t>Refaire</a:t>
          </a:r>
          <a:r>
            <a:rPr lang="fr-FR" sz="1200" baseline="0"/>
            <a:t> le choix catégorie ou sous catégorie après effacemement ou changement de la sous catégorie</a:t>
          </a:r>
          <a:endParaRPr lang="fr-FR" sz="1200"/>
        </a:p>
      </xdr:txBody>
    </xdr:sp>
    <xdr:clientData/>
  </xdr:twoCellAnchor>
  <xdr:twoCellAnchor>
    <xdr:from>
      <xdr:col>8</xdr:col>
      <xdr:colOff>298013</xdr:colOff>
      <xdr:row>0</xdr:row>
      <xdr:rowOff>211661</xdr:rowOff>
    </xdr:from>
    <xdr:to>
      <xdr:col>9</xdr:col>
      <xdr:colOff>488574</xdr:colOff>
      <xdr:row>0</xdr:row>
      <xdr:rowOff>686829</xdr:rowOff>
    </xdr:to>
    <xdr:pic>
      <xdr:nvPicPr>
        <xdr:cNvPr id="8" name="LOGOCLUB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44096" y="211661"/>
          <a:ext cx="793811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1</xdr:col>
      <xdr:colOff>126999</xdr:colOff>
      <xdr:row>0</xdr:row>
      <xdr:rowOff>255469</xdr:rowOff>
    </xdr:from>
    <xdr:to>
      <xdr:col>4</xdr:col>
      <xdr:colOff>412079</xdr:colOff>
      <xdr:row>0</xdr:row>
      <xdr:rowOff>690437</xdr:rowOff>
    </xdr:to>
    <xdr:pic>
      <xdr:nvPicPr>
        <xdr:cNvPr id="7" name="FFC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9" y="255469"/>
          <a:ext cx="983580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42335</xdr:colOff>
      <xdr:row>0</xdr:row>
      <xdr:rowOff>287219</xdr:rowOff>
    </xdr:from>
    <xdr:to>
      <xdr:col>4</xdr:col>
      <xdr:colOff>327415</xdr:colOff>
      <xdr:row>0</xdr:row>
      <xdr:rowOff>722187</xdr:rowOff>
    </xdr:to>
    <xdr:pic>
      <xdr:nvPicPr>
        <xdr:cNvPr id="4" name="FFC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287219"/>
          <a:ext cx="983580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435600</xdr:colOff>
      <xdr:row>0</xdr:row>
      <xdr:rowOff>243411</xdr:rowOff>
    </xdr:from>
    <xdr:to>
      <xdr:col>9</xdr:col>
      <xdr:colOff>624418</xdr:colOff>
      <xdr:row>0</xdr:row>
      <xdr:rowOff>718579</xdr:rowOff>
    </xdr:to>
    <xdr:pic>
      <xdr:nvPicPr>
        <xdr:cNvPr id="3" name="LOGOCLUB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27683" y="243411"/>
          <a:ext cx="792068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296324</xdr:colOff>
      <xdr:row>0</xdr:row>
      <xdr:rowOff>137584</xdr:rowOff>
    </xdr:from>
    <xdr:to>
      <xdr:col>38</xdr:col>
      <xdr:colOff>158740</xdr:colOff>
      <xdr:row>1</xdr:row>
      <xdr:rowOff>10585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6434657" y="137584"/>
          <a:ext cx="1936750" cy="80433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400"/>
            </a:lnSpc>
          </a:pPr>
          <a:r>
            <a:rPr lang="fr-FR" sz="1200"/>
            <a:t>Mettre</a:t>
          </a:r>
          <a:r>
            <a:rPr lang="fr-FR" sz="1200" baseline="0"/>
            <a:t> oui dans champs dame de  l'onglet "Données épreuves" pour visualiser ce classement</a:t>
          </a:r>
        </a:p>
      </xdr:txBody>
    </xdr:sp>
    <xdr:clientData/>
  </xdr:twoCellAnchor>
  <xdr:twoCellAnchor>
    <xdr:from>
      <xdr:col>1</xdr:col>
      <xdr:colOff>105830</xdr:colOff>
      <xdr:row>0</xdr:row>
      <xdr:rowOff>234307</xdr:rowOff>
    </xdr:from>
    <xdr:to>
      <xdr:col>4</xdr:col>
      <xdr:colOff>263913</xdr:colOff>
      <xdr:row>0</xdr:row>
      <xdr:rowOff>669275</xdr:rowOff>
    </xdr:to>
    <xdr:pic>
      <xdr:nvPicPr>
        <xdr:cNvPr id="4" name="FFC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0" y="234307"/>
          <a:ext cx="983583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446173</xdr:colOff>
      <xdr:row>0</xdr:row>
      <xdr:rowOff>423332</xdr:rowOff>
    </xdr:from>
    <xdr:to>
      <xdr:col>10</xdr:col>
      <xdr:colOff>634991</xdr:colOff>
      <xdr:row>0</xdr:row>
      <xdr:rowOff>898500</xdr:rowOff>
    </xdr:to>
    <xdr:pic>
      <xdr:nvPicPr>
        <xdr:cNvPr id="5" name="LOGOCLUB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84506" y="423332"/>
          <a:ext cx="792068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52917</xdr:colOff>
      <xdr:row>0</xdr:row>
      <xdr:rowOff>202554</xdr:rowOff>
    </xdr:from>
    <xdr:to>
      <xdr:col>2</xdr:col>
      <xdr:colOff>591997</xdr:colOff>
      <xdr:row>0</xdr:row>
      <xdr:rowOff>637522</xdr:rowOff>
    </xdr:to>
    <xdr:pic>
      <xdr:nvPicPr>
        <xdr:cNvPr id="4" name="FFC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202554"/>
          <a:ext cx="983580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329788</xdr:colOff>
      <xdr:row>0</xdr:row>
      <xdr:rowOff>158746</xdr:rowOff>
    </xdr:from>
    <xdr:to>
      <xdr:col>4</xdr:col>
      <xdr:colOff>1121856</xdr:colOff>
      <xdr:row>0</xdr:row>
      <xdr:rowOff>633914</xdr:rowOff>
    </xdr:to>
    <xdr:pic>
      <xdr:nvPicPr>
        <xdr:cNvPr id="3" name="LOGOCLUB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08038" y="158746"/>
          <a:ext cx="792068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213400</xdr:colOff>
      <xdr:row>0</xdr:row>
      <xdr:rowOff>116413</xdr:rowOff>
    </xdr:from>
    <xdr:to>
      <xdr:col>8</xdr:col>
      <xdr:colOff>508051</xdr:colOff>
      <xdr:row>0</xdr:row>
      <xdr:rowOff>591581</xdr:rowOff>
    </xdr:to>
    <xdr:pic>
      <xdr:nvPicPr>
        <xdr:cNvPr id="6" name="LOGOCLUB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76983" y="116413"/>
          <a:ext cx="792068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52915</xdr:colOff>
      <xdr:row>0</xdr:row>
      <xdr:rowOff>160221</xdr:rowOff>
    </xdr:from>
    <xdr:to>
      <xdr:col>4</xdr:col>
      <xdr:colOff>337995</xdr:colOff>
      <xdr:row>0</xdr:row>
      <xdr:rowOff>595189</xdr:rowOff>
    </xdr:to>
    <xdr:pic>
      <xdr:nvPicPr>
        <xdr:cNvPr id="5" name="FFC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5" y="160221"/>
          <a:ext cx="983580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213400</xdr:colOff>
      <xdr:row>0</xdr:row>
      <xdr:rowOff>116416</xdr:rowOff>
    </xdr:from>
    <xdr:to>
      <xdr:col>8</xdr:col>
      <xdr:colOff>508051</xdr:colOff>
      <xdr:row>0</xdr:row>
      <xdr:rowOff>591584</xdr:rowOff>
    </xdr:to>
    <xdr:pic>
      <xdr:nvPicPr>
        <xdr:cNvPr id="4" name="LOGOCLUB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76983" y="116416"/>
          <a:ext cx="792068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52915</xdr:colOff>
      <xdr:row>0</xdr:row>
      <xdr:rowOff>160224</xdr:rowOff>
    </xdr:from>
    <xdr:to>
      <xdr:col>4</xdr:col>
      <xdr:colOff>337995</xdr:colOff>
      <xdr:row>0</xdr:row>
      <xdr:rowOff>595192</xdr:rowOff>
    </xdr:to>
    <xdr:pic>
      <xdr:nvPicPr>
        <xdr:cNvPr id="3" name="FFC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5" y="160224"/>
          <a:ext cx="983580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40005</xdr:colOff>
      <xdr:row>0</xdr:row>
      <xdr:rowOff>11430</xdr:rowOff>
    </xdr:from>
    <xdr:to>
      <xdr:col>13</xdr:col>
      <xdr:colOff>554355</xdr:colOff>
      <xdr:row>8</xdr:row>
      <xdr:rowOff>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10212705" y="11430"/>
          <a:ext cx="2093595" cy="16649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900"/>
            </a:lnSpc>
          </a:pPr>
          <a:r>
            <a:rPr lang="fr-FR" sz="1100" b="1"/>
            <a:t>Feuille</a:t>
          </a:r>
          <a:r>
            <a:rPr lang="fr-FR" sz="1100" b="1" baseline="0"/>
            <a:t> de résulats  pour fichier resultats issus de cicleweb</a:t>
          </a:r>
        </a:p>
        <a:p>
          <a:pPr algn="ctr">
            <a:lnSpc>
              <a:spcPts val="1000"/>
            </a:lnSpc>
          </a:pPr>
          <a:endParaRPr lang="fr-FR" sz="1100" b="0" baseline="0"/>
        </a:p>
        <a:p>
          <a:pPr algn="l">
            <a:lnSpc>
              <a:spcPts val="900"/>
            </a:lnSpc>
          </a:pPr>
          <a:r>
            <a:rPr lang="fr-FR" sz="1000" b="0" baseline="0"/>
            <a:t>Pour copier les résultats cliquez sur le bouton jaune  </a:t>
          </a:r>
        </a:p>
        <a:p>
          <a:pPr algn="ctr">
            <a:lnSpc>
              <a:spcPts val="1000"/>
            </a:lnSpc>
          </a:pPr>
          <a:endParaRPr lang="fr-FR" sz="1000" b="1" u="sng" baseline="0">
            <a:solidFill>
              <a:srgbClr val="FF0000"/>
            </a:solidFill>
          </a:endParaRPr>
        </a:p>
        <a:p>
          <a:pPr algn="l">
            <a:lnSpc>
              <a:spcPts val="1000"/>
            </a:lnSpc>
          </a:pPr>
          <a:endParaRPr lang="fr-FR" sz="1000" b="0" baseline="0"/>
        </a:p>
        <a:p>
          <a:pPr algn="l">
            <a:lnSpc>
              <a:spcPts val="900"/>
            </a:lnSpc>
          </a:pPr>
          <a:r>
            <a:rPr lang="fr-FR" sz="1000" b="0"/>
            <a:t>Un fichier résultat</a:t>
          </a:r>
          <a:r>
            <a:rPr lang="fr-FR" sz="1000" b="0" baseline="0"/>
            <a:t> est généré avec :</a:t>
          </a:r>
        </a:p>
        <a:p>
          <a:pPr algn="l">
            <a:lnSpc>
              <a:spcPts val="800"/>
            </a:lnSpc>
          </a:pPr>
          <a:endParaRPr lang="fr-FR" sz="1000" b="0" baseline="0"/>
        </a:p>
        <a:p>
          <a:pPr algn="l">
            <a:lnSpc>
              <a:spcPts val="1000"/>
            </a:lnSpc>
          </a:pPr>
          <a:r>
            <a:rPr lang="fr-FR" sz="1000" b="0" baseline="0"/>
            <a:t>* Le classement de l'épreuve</a:t>
          </a:r>
        </a:p>
        <a:p>
          <a:pPr algn="l">
            <a:lnSpc>
              <a:spcPts val="800"/>
            </a:lnSpc>
          </a:pPr>
          <a:r>
            <a:rPr lang="fr-FR" sz="1000" b="0" baseline="0"/>
            <a:t>* Les trois classements annexes</a:t>
          </a:r>
        </a:p>
        <a:p>
          <a:pPr algn="l">
            <a:lnSpc>
              <a:spcPts val="900"/>
            </a:lnSpc>
          </a:pPr>
          <a:r>
            <a:rPr lang="fr-FR" sz="1000" b="0" baseline="0"/>
            <a:t>* Le classement par équipe</a:t>
          </a:r>
          <a:endParaRPr lang="fr-FR" sz="1000" b="0"/>
        </a:p>
      </xdr:txBody>
    </xdr:sp>
    <xdr:clientData/>
  </xdr:twoCellAnchor>
  <xdr:twoCellAnchor editAs="oneCell">
    <xdr:from>
      <xdr:col>8</xdr:col>
      <xdr:colOff>232834</xdr:colOff>
      <xdr:row>0</xdr:row>
      <xdr:rowOff>150495</xdr:rowOff>
    </xdr:from>
    <xdr:to>
      <xdr:col>10</xdr:col>
      <xdr:colOff>703175</xdr:colOff>
      <xdr:row>5</xdr:row>
      <xdr:rowOff>148166</xdr:rowOff>
    </xdr:to>
    <xdr:sp macro="[0]!Macro9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>
          <a:spLocks noChangeArrowheads="1"/>
        </xdr:cNvSpPr>
      </xdr:nvSpPr>
      <xdr:spPr bwMode="auto">
        <a:xfrm>
          <a:off x="6720417" y="150495"/>
          <a:ext cx="1835591" cy="1003088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lnSpc>
              <a:spcPts val="1500"/>
            </a:lnSpc>
            <a:defRPr sz="1000"/>
          </a:pPr>
          <a:r>
            <a:rPr lang="fr-FR" sz="1300" b="1" i="0" u="none" strike="noStrike" baseline="0">
              <a:solidFill>
                <a:srgbClr val="000000"/>
              </a:solidFill>
              <a:latin typeface="+mn-lt"/>
              <a:cs typeface="Arial"/>
            </a:rPr>
            <a:t>Cliquez ici pour mise à jour du fichier résultat</a:t>
          </a:r>
        </a:p>
        <a:p>
          <a:pPr algn="ctr" rtl="0">
            <a:lnSpc>
              <a:spcPts val="1500"/>
            </a:lnSpc>
            <a:defRPr sz="1000"/>
          </a:pPr>
          <a:r>
            <a:rPr lang="fr-FR" sz="1300" b="1" i="0" u="none" strike="noStrike" baseline="0">
              <a:solidFill>
                <a:srgbClr val="000000"/>
              </a:solidFill>
              <a:latin typeface="+mn-lt"/>
              <a:cs typeface="Arial"/>
            </a:rPr>
            <a:t>(fichier pour import dans cicleweb) 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</xdr:rowOff>
    </xdr:from>
    <xdr:to>
      <xdr:col>4</xdr:col>
      <xdr:colOff>1048192</xdr:colOff>
      <xdr:row>2</xdr:row>
      <xdr:rowOff>39570</xdr:rowOff>
    </xdr:to>
    <xdr:sp macro="[0]!Macro9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9525" y="7620"/>
          <a:ext cx="3240000" cy="23303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Cliquez ici pour mise à jour du fichier résultat</a:t>
          </a:r>
        </a:p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(fichier pour import dans cicleweb) 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</xdr:rowOff>
    </xdr:from>
    <xdr:to>
      <xdr:col>5</xdr:col>
      <xdr:colOff>138025</xdr:colOff>
      <xdr:row>2</xdr:row>
      <xdr:rowOff>39570</xdr:rowOff>
    </xdr:to>
    <xdr:sp macro="[0]!Macro9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>
          <a:spLocks noChangeArrowheads="1"/>
        </xdr:cNvSpPr>
      </xdr:nvSpPr>
      <xdr:spPr bwMode="auto">
        <a:xfrm>
          <a:off x="9525" y="7620"/>
          <a:ext cx="3240000" cy="23303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Cliquez ici pour mise à jour du fichier résultat</a:t>
          </a:r>
        </a:p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(fichier pour import dans cicleweb) 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7619</xdr:rowOff>
    </xdr:from>
    <xdr:to>
      <xdr:col>4</xdr:col>
      <xdr:colOff>1049467</xdr:colOff>
      <xdr:row>1</xdr:row>
      <xdr:rowOff>40536</xdr:rowOff>
    </xdr:to>
    <xdr:sp macro="[0]!Macro9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0" y="7619"/>
          <a:ext cx="3250800" cy="2340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Cliquez ici pour mise à jour du fichier résultat</a:t>
          </a:r>
        </a:p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(fichier pour import dans cicleweb) 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95254</xdr:colOff>
      <xdr:row>0</xdr:row>
      <xdr:rowOff>57442</xdr:rowOff>
    </xdr:from>
    <xdr:to>
      <xdr:col>25</xdr:col>
      <xdr:colOff>274454</xdr:colOff>
      <xdr:row>15</xdr:row>
      <xdr:rowOff>47628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3239754" y="57442"/>
          <a:ext cx="2774763" cy="366921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600"/>
            </a:lnSpc>
          </a:pPr>
          <a:r>
            <a:rPr lang="fr-FR" sz="1400" b="1">
              <a:solidFill>
                <a:srgbClr val="FF0000"/>
              </a:solidFill>
            </a:rPr>
            <a:t>Pas de saisie dans cette feuille</a:t>
          </a:r>
        </a:p>
        <a:p>
          <a:pPr algn="ctr">
            <a:lnSpc>
              <a:spcPts val="1600"/>
            </a:lnSpc>
          </a:pPr>
          <a:r>
            <a:rPr lang="fr-FR" sz="1400" b="1">
              <a:solidFill>
                <a:srgbClr val="FF0000"/>
              </a:solidFill>
            </a:rPr>
            <a:t>sauf la modification des dossards et des coureurs présents</a:t>
          </a:r>
        </a:p>
        <a:p>
          <a:pPr>
            <a:lnSpc>
              <a:spcPts val="1600"/>
            </a:lnSpc>
          </a:pPr>
          <a:endParaRPr lang="fr-FR" sz="1400" b="1">
            <a:solidFill>
              <a:srgbClr val="FF0000"/>
            </a:solidFill>
          </a:endParaRPr>
        </a:p>
        <a:p>
          <a:pPr algn="ctr"/>
          <a:r>
            <a:rPr lang="fr-FR" sz="1100" b="0"/>
            <a:t>Vous pouvez changer après avoir</a:t>
          </a:r>
          <a:r>
            <a:rPr lang="fr-FR" sz="1100" b="0" baseline="0"/>
            <a:t> trié le fichier engagement par internet les dossards attribués par défaut</a:t>
          </a:r>
        </a:p>
        <a:p>
          <a:endParaRPr lang="fr-FR" sz="1100" b="1" baseline="0"/>
        </a:p>
        <a:p>
          <a:pPr algn="ctr"/>
          <a:r>
            <a:rPr lang="fr-FR" sz="1100" b="1" baseline="0"/>
            <a:t>L'outil contrôle  le doublon de dossard, il  faut effacer les dossards avant de  les modifier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baseline="0"/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baseline="0"/>
            <a:t>Pas d'obligation de mettre les dossards dans l'ordre croissant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1" baseline="0"/>
        </a:p>
        <a:p>
          <a:pPr algn="ctr">
            <a:lnSpc>
              <a:spcPts val="1600"/>
            </a:lnSpc>
          </a:pPr>
          <a:r>
            <a:rPr lang="fr-FR" sz="1400" b="1" baseline="0"/>
            <a:t>Supprimer le x dans la colonne C pour les coureurs absents ou non partant (la grille s'actualisera)</a:t>
          </a:r>
          <a:endParaRPr lang="fr-FR" sz="1100" b="1" baseline="0"/>
        </a:p>
        <a:p>
          <a:pPr>
            <a:lnSpc>
              <a:spcPts val="1000"/>
            </a:lnSpc>
          </a:pPr>
          <a:endParaRPr lang="fr-FR" sz="1100"/>
        </a:p>
      </xdr:txBody>
    </xdr:sp>
    <xdr:clientData/>
  </xdr:twoCellAnchor>
  <xdr:twoCellAnchor>
    <xdr:from>
      <xdr:col>10</xdr:col>
      <xdr:colOff>238125</xdr:colOff>
      <xdr:row>0</xdr:row>
      <xdr:rowOff>114300</xdr:rowOff>
    </xdr:from>
    <xdr:to>
      <xdr:col>10</xdr:col>
      <xdr:colOff>1276350</xdr:colOff>
      <xdr:row>2</xdr:row>
      <xdr:rowOff>47625</xdr:rowOff>
    </xdr:to>
    <xdr:cxnSp macro="">
      <xdr:nvCxnSpPr>
        <xdr:cNvPr id="2072" name="Connecteur droit avec flèche 2">
          <a:extLst>
            <a:ext uri="{FF2B5EF4-FFF2-40B4-BE49-F238E27FC236}">
              <a16:creationId xmlns:a16="http://schemas.microsoft.com/office/drawing/2014/main" id="{00000000-0008-0000-0400-000018080000}"/>
            </a:ext>
          </a:extLst>
        </xdr:cNvPr>
        <xdr:cNvCxnSpPr>
          <a:cxnSpLocks noChangeShapeType="1"/>
        </xdr:cNvCxnSpPr>
      </xdr:nvCxnSpPr>
      <xdr:spPr bwMode="auto">
        <a:xfrm rot="10800000">
          <a:off x="9429750" y="114300"/>
          <a:ext cx="752475" cy="428625"/>
        </a:xfrm>
        <a:prstGeom prst="curvedConnector3">
          <a:avLst>
            <a:gd name="adj1" fmla="val -13829"/>
          </a:avLst>
        </a:prstGeom>
        <a:noFill/>
        <a:ln w="31750" algn="ctr">
          <a:solidFill>
            <a:srgbClr val="FF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7620</xdr:rowOff>
    </xdr:from>
    <xdr:to>
      <xdr:col>4</xdr:col>
      <xdr:colOff>1153585</xdr:colOff>
      <xdr:row>1</xdr:row>
      <xdr:rowOff>31750</xdr:rowOff>
    </xdr:to>
    <xdr:sp macro="[3]!Macro9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9526" y="7620"/>
          <a:ext cx="3345392" cy="22521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Cliquez ici pour mise à jour du fichier résultat</a:t>
          </a:r>
        </a:p>
        <a:p>
          <a:pPr algn="ctr" rtl="0">
            <a:defRPr sz="1000"/>
          </a:pPr>
          <a:r>
            <a:rPr lang="fr-FR" sz="1200" b="1" i="0" u="none" strike="noStrike" baseline="0">
              <a:solidFill>
                <a:srgbClr val="000000"/>
              </a:solidFill>
              <a:latin typeface="+mn-lt"/>
              <a:cs typeface="Arial"/>
            </a:rPr>
            <a:t>(fichier pour import dans cicleweb) 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304800</xdr:colOff>
      <xdr:row>3</xdr:row>
      <xdr:rowOff>152400</xdr:rowOff>
    </xdr:to>
    <xdr:pic>
      <xdr:nvPicPr>
        <xdr:cNvPr id="19468" name="Picture 1" descr="FFC">
          <a:extLst>
            <a:ext uri="{FF2B5EF4-FFF2-40B4-BE49-F238E27FC236}">
              <a16:creationId xmlns:a16="http://schemas.microsoft.com/office/drawing/2014/main" id="{00000000-0008-0000-1C00-00000C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009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266700</xdr:rowOff>
    </xdr:from>
    <xdr:to>
      <xdr:col>0</xdr:col>
      <xdr:colOff>1171575</xdr:colOff>
      <xdr:row>3</xdr:row>
      <xdr:rowOff>9525</xdr:rowOff>
    </xdr:to>
    <xdr:pic>
      <xdr:nvPicPr>
        <xdr:cNvPr id="20492" name="Picture 1" descr="FFC">
          <a:extLst>
            <a:ext uri="{FF2B5EF4-FFF2-40B4-BE49-F238E27FC236}">
              <a16:creationId xmlns:a16="http://schemas.microsoft.com/office/drawing/2014/main" id="{00000000-0008-0000-1D00-00000C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4775"/>
          <a:ext cx="1009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276225</xdr:rowOff>
    </xdr:from>
    <xdr:to>
      <xdr:col>0</xdr:col>
      <xdr:colOff>1171575</xdr:colOff>
      <xdr:row>2</xdr:row>
      <xdr:rowOff>142875</xdr:rowOff>
    </xdr:to>
    <xdr:pic>
      <xdr:nvPicPr>
        <xdr:cNvPr id="21516" name="Picture 1" descr="FFC">
          <a:extLst>
            <a:ext uri="{FF2B5EF4-FFF2-40B4-BE49-F238E27FC236}">
              <a16:creationId xmlns:a16="http://schemas.microsoft.com/office/drawing/2014/main" id="{00000000-0008-0000-1F00-00000C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6225"/>
          <a:ext cx="1009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42332</xdr:colOff>
      <xdr:row>0</xdr:row>
      <xdr:rowOff>31755</xdr:rowOff>
    </xdr:from>
    <xdr:to>
      <xdr:col>4</xdr:col>
      <xdr:colOff>387054</xdr:colOff>
      <xdr:row>3</xdr:row>
      <xdr:rowOff>30695</xdr:rowOff>
    </xdr:to>
    <xdr:pic>
      <xdr:nvPicPr>
        <xdr:cNvPr id="2" name="Image 1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31755"/>
          <a:ext cx="1307805" cy="570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42332</xdr:colOff>
      <xdr:row>0</xdr:row>
      <xdr:rowOff>31755</xdr:rowOff>
    </xdr:from>
    <xdr:to>
      <xdr:col>4</xdr:col>
      <xdr:colOff>16637</xdr:colOff>
      <xdr:row>3</xdr:row>
      <xdr:rowOff>30695</xdr:rowOff>
    </xdr:to>
    <xdr:pic>
      <xdr:nvPicPr>
        <xdr:cNvPr id="3" name="Image 1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31755"/>
          <a:ext cx="1307805" cy="570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232834</xdr:colOff>
      <xdr:row>0</xdr:row>
      <xdr:rowOff>170807</xdr:rowOff>
    </xdr:from>
    <xdr:to>
      <xdr:col>4</xdr:col>
      <xdr:colOff>623746</xdr:colOff>
      <xdr:row>2</xdr:row>
      <xdr:rowOff>13108</xdr:rowOff>
    </xdr:to>
    <xdr:pic>
      <xdr:nvPicPr>
        <xdr:cNvPr id="3" name="FF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170807"/>
          <a:ext cx="983579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1176382</xdr:colOff>
      <xdr:row>1</xdr:row>
      <xdr:rowOff>95249</xdr:rowOff>
    </xdr:from>
    <xdr:to>
      <xdr:col>13</xdr:col>
      <xdr:colOff>100542</xdr:colOff>
      <xdr:row>3</xdr:row>
      <xdr:rowOff>62417</xdr:rowOff>
    </xdr:to>
    <xdr:pic>
      <xdr:nvPicPr>
        <xdr:cNvPr id="4" name="LOGOCLUB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29215" y="391582"/>
          <a:ext cx="790002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59272</xdr:colOff>
      <xdr:row>0</xdr:row>
      <xdr:rowOff>38100</xdr:rowOff>
    </xdr:from>
    <xdr:to>
      <xdr:col>3</xdr:col>
      <xdr:colOff>116422</xdr:colOff>
      <xdr:row>1</xdr:row>
      <xdr:rowOff>161925</xdr:rowOff>
    </xdr:to>
    <xdr:pic>
      <xdr:nvPicPr>
        <xdr:cNvPr id="5132" name="Image 12">
          <a:extLst>
            <a:ext uri="{FF2B5EF4-FFF2-40B4-BE49-F238E27FC236}">
              <a16:creationId xmlns:a16="http://schemas.microsoft.com/office/drawing/2014/main" id="{00000000-0008-0000-09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2" y="38100"/>
          <a:ext cx="745067" cy="324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416720</xdr:colOff>
      <xdr:row>4</xdr:row>
      <xdr:rowOff>47626</xdr:rowOff>
    </xdr:from>
    <xdr:to>
      <xdr:col>49</xdr:col>
      <xdr:colOff>202408</xdr:colOff>
      <xdr:row>6</xdr:row>
      <xdr:rowOff>95251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 bwMode="auto">
        <a:xfrm>
          <a:off x="12370595" y="1250157"/>
          <a:ext cx="1559719" cy="535782"/>
        </a:xfrm>
        <a:prstGeom prst="straightConnector1">
          <a:avLst/>
        </a:prstGeom>
        <a:solidFill>
          <a:srgbClr val="FFFFFF"/>
        </a:solidFill>
        <a:ln w="34925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116418</xdr:colOff>
      <xdr:row>0</xdr:row>
      <xdr:rowOff>201082</xdr:rowOff>
    </xdr:from>
    <xdr:to>
      <xdr:col>3</xdr:col>
      <xdr:colOff>359164</xdr:colOff>
      <xdr:row>0</xdr:row>
      <xdr:rowOff>636050</xdr:rowOff>
    </xdr:to>
    <xdr:pic>
      <xdr:nvPicPr>
        <xdr:cNvPr id="59" name="FFC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8" y="201082"/>
          <a:ext cx="983579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308594</xdr:colOff>
      <xdr:row>0</xdr:row>
      <xdr:rowOff>368940</xdr:rowOff>
    </xdr:from>
    <xdr:to>
      <xdr:col>8</xdr:col>
      <xdr:colOff>499154</xdr:colOff>
      <xdr:row>1</xdr:row>
      <xdr:rowOff>198525</xdr:rowOff>
    </xdr:to>
    <xdr:pic>
      <xdr:nvPicPr>
        <xdr:cNvPr id="86" name="LOGOCLUB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7177" y="368940"/>
          <a:ext cx="793810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63504</xdr:colOff>
      <xdr:row>0</xdr:row>
      <xdr:rowOff>52917</xdr:rowOff>
    </xdr:from>
    <xdr:to>
      <xdr:col>39</xdr:col>
      <xdr:colOff>412750</xdr:colOff>
      <xdr:row>3</xdr:row>
      <xdr:rowOff>88636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 txBox="1"/>
      </xdr:nvSpPr>
      <xdr:spPr>
        <a:xfrm>
          <a:off x="8667754" y="52917"/>
          <a:ext cx="2254246" cy="154913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/>
            <a:t>Choisir obligatoirement la catégorie  avant de sélectionner la sous catégorie</a:t>
          </a:r>
        </a:p>
        <a:p>
          <a:endParaRPr lang="fr-FR" sz="1200"/>
        </a:p>
        <a:p>
          <a:r>
            <a:rPr lang="fr-FR" sz="1200"/>
            <a:t>Refaire</a:t>
          </a:r>
          <a:r>
            <a:rPr lang="fr-FR" sz="1200" baseline="0"/>
            <a:t> le choix catégorie ou sous catégorie après effacemement ou changement de la sous catégorie</a:t>
          </a:r>
          <a:endParaRPr lang="fr-FR" sz="1200"/>
        </a:p>
      </xdr:txBody>
    </xdr:sp>
    <xdr:clientData/>
  </xdr:twoCellAnchor>
  <xdr:twoCellAnchor>
    <xdr:from>
      <xdr:col>1</xdr:col>
      <xdr:colOff>126996</xdr:colOff>
      <xdr:row>0</xdr:row>
      <xdr:rowOff>255476</xdr:rowOff>
    </xdr:from>
    <xdr:to>
      <xdr:col>4</xdr:col>
      <xdr:colOff>412076</xdr:colOff>
      <xdr:row>0</xdr:row>
      <xdr:rowOff>690444</xdr:rowOff>
    </xdr:to>
    <xdr:pic>
      <xdr:nvPicPr>
        <xdr:cNvPr id="5" name="FFC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6" y="255476"/>
          <a:ext cx="983580" cy="43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298010</xdr:colOff>
      <xdr:row>0</xdr:row>
      <xdr:rowOff>211668</xdr:rowOff>
    </xdr:from>
    <xdr:to>
      <xdr:col>9</xdr:col>
      <xdr:colOff>488571</xdr:colOff>
      <xdr:row>0</xdr:row>
      <xdr:rowOff>686836</xdr:rowOff>
    </xdr:to>
    <xdr:pic>
      <xdr:nvPicPr>
        <xdr:cNvPr id="6" name="LOGOCLUB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44093" y="211668"/>
          <a:ext cx="793811" cy="475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ilisateur/AppData/Local/Microsoft/Windows/INetCache/Content.Outlook/2C2PYW5U/Users/HENRI/AppData/Local/Microsoft/Windows/INetCache/Content.Outlook/S54OTXE7/RONDE%20ISARD/GestionCourseEtape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mien/Downloads/TMJ%20-%20Grilles%20et%20MG%20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mien/AppData/Local/Microsoft/Windows/Temporary%20Internet%20Files/Content.Outlook/XZK38JZC/Gestion_epreuves_V9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RAN"/>
      <sheetName val="Garde"/>
      <sheetName val="MENU"/>
      <sheetName val="INFO"/>
      <sheetName val="INFO_"/>
      <sheetName val="S_Cour"/>
      <sheetName val="S_EQ"/>
      <sheetName val="BD_Cour"/>
      <sheetName val="Imp_DEP"/>
      <sheetName val="Imp_CLM"/>
      <sheetName val="ExportMail"/>
      <sheetName val="Imp_ET"/>
      <sheetName val="Imp_GEN"/>
      <sheetName val="Imp_GenDos"/>
      <sheetName val="CalVOI_JEU"/>
      <sheetName val="Imp_JEU"/>
      <sheetName val="Imp_Annexe"/>
      <sheetName val="Imp_EQ"/>
      <sheetName val="Maillot"/>
      <sheetName val="Communique"/>
      <sheetName val="Infr_Sai"/>
      <sheetName val="Imp_DepExport"/>
      <sheetName val="Imp_PTS"/>
      <sheetName val="Infr_UCI"/>
      <sheetName val="UCI_ETA"/>
      <sheetName val="UCI_GEN"/>
      <sheetName val="UCI_Annexe"/>
      <sheetName val="S_BONI"/>
      <sheetName val="S_GPM"/>
      <sheetName val="S_SP"/>
      <sheetName val="S_PEN"/>
      <sheetName val="S_PC"/>
      <sheetName val="S_E1"/>
      <sheetName val="S_E2"/>
      <sheetName val="S_E3"/>
      <sheetName val="S_E4"/>
      <sheetName val="S_E5"/>
      <sheetName val="S_E6"/>
      <sheetName val="Cal_SP"/>
      <sheetName val="Cal_GPM"/>
      <sheetName val="Cal_PC"/>
      <sheetName val="S_BAR"/>
      <sheetName val="Import1"/>
      <sheetName val="Import2"/>
      <sheetName val="Import3"/>
      <sheetName val="Import4"/>
      <sheetName val="Import5"/>
      <sheetName val="Import6"/>
      <sheetName val="CSV_ETA"/>
      <sheetName val="CSV_GEN"/>
      <sheetName val="CSV_AB"/>
      <sheetName val="Export"/>
      <sheetName val="Matsport"/>
    </sheetNames>
    <sheetDataSet>
      <sheetData sheetId="0"/>
      <sheetData sheetId="1"/>
      <sheetData sheetId="2"/>
      <sheetData sheetId="3">
        <row r="7">
          <cell r="D7">
            <v>1</v>
          </cell>
          <cell r="E7">
            <v>42145</v>
          </cell>
          <cell r="F7" t="str">
            <v>1ère étape Mirepoix - Goulier-Neige</v>
          </cell>
          <cell r="G7">
            <v>143.5</v>
          </cell>
          <cell r="H7">
            <v>1</v>
          </cell>
          <cell r="I7">
            <v>0</v>
          </cell>
          <cell r="J7">
            <v>1</v>
          </cell>
          <cell r="K7">
            <v>20</v>
          </cell>
          <cell r="L7">
            <v>0</v>
          </cell>
          <cell r="N7">
            <v>143.5</v>
          </cell>
          <cell r="O7">
            <v>113</v>
          </cell>
          <cell r="P7">
            <v>110</v>
          </cell>
          <cell r="Q7">
            <v>19</v>
          </cell>
          <cell r="T7">
            <v>1.1000000000000001</v>
          </cell>
          <cell r="U7">
            <v>1</v>
          </cell>
        </row>
        <row r="8">
          <cell r="D8">
            <v>2</v>
          </cell>
          <cell r="E8">
            <v>42146</v>
          </cell>
          <cell r="F8" t="str">
            <v>2ème étape Salies du Salat - Plateau de Beille</v>
          </cell>
          <cell r="G8">
            <v>139.9</v>
          </cell>
          <cell r="H8">
            <v>1</v>
          </cell>
          <cell r="I8">
            <v>0</v>
          </cell>
          <cell r="J8">
            <v>1</v>
          </cell>
          <cell r="K8">
            <v>20</v>
          </cell>
          <cell r="L8">
            <v>0</v>
          </cell>
          <cell r="N8">
            <v>283.39999999999998</v>
          </cell>
          <cell r="O8">
            <v>110</v>
          </cell>
          <cell r="P8">
            <v>102</v>
          </cell>
          <cell r="Q8">
            <v>19</v>
          </cell>
          <cell r="T8">
            <v>1.1000000000000001</v>
          </cell>
          <cell r="U8">
            <v>1</v>
          </cell>
        </row>
        <row r="9">
          <cell r="D9">
            <v>3</v>
          </cell>
          <cell r="E9">
            <v>42147</v>
          </cell>
          <cell r="F9" t="str">
            <v>3ème étape Auterive - Boulogne sur Gesse</v>
          </cell>
          <cell r="G9">
            <v>157.6</v>
          </cell>
          <cell r="H9">
            <v>1</v>
          </cell>
          <cell r="I9">
            <v>0</v>
          </cell>
          <cell r="J9">
            <v>1</v>
          </cell>
          <cell r="K9">
            <v>15</v>
          </cell>
          <cell r="L9">
            <v>0</v>
          </cell>
          <cell r="N9">
            <v>441</v>
          </cell>
          <cell r="O9">
            <v>102</v>
          </cell>
          <cell r="P9">
            <v>98</v>
          </cell>
          <cell r="Q9">
            <v>19</v>
          </cell>
          <cell r="T9">
            <v>1.2</v>
          </cell>
          <cell r="U9">
            <v>2</v>
          </cell>
        </row>
        <row r="10">
          <cell r="D10">
            <v>4</v>
          </cell>
          <cell r="E10">
            <v>42148</v>
          </cell>
          <cell r="F10" t="str">
            <v>4ème étape Foix - St Girons</v>
          </cell>
          <cell r="G10">
            <v>130.4</v>
          </cell>
          <cell r="H10">
            <v>1</v>
          </cell>
          <cell r="I10">
            <v>0</v>
          </cell>
          <cell r="J10">
            <v>1</v>
          </cell>
          <cell r="K10">
            <v>15</v>
          </cell>
          <cell r="L10">
            <v>0</v>
          </cell>
          <cell r="N10">
            <v>571.4</v>
          </cell>
          <cell r="O10">
            <v>98</v>
          </cell>
          <cell r="P10">
            <v>83</v>
          </cell>
          <cell r="Q10">
            <v>18</v>
          </cell>
          <cell r="T10">
            <v>1.2</v>
          </cell>
          <cell r="U10">
            <v>2</v>
          </cell>
        </row>
        <row r="11">
          <cell r="D11">
            <v>5</v>
          </cell>
          <cell r="H11">
            <v>0</v>
          </cell>
          <cell r="L11">
            <v>0</v>
          </cell>
          <cell r="N11">
            <v>571.4</v>
          </cell>
          <cell r="O11">
            <v>0</v>
          </cell>
          <cell r="P11">
            <v>0</v>
          </cell>
          <cell r="Q11">
            <v>0</v>
          </cell>
          <cell r="T11">
            <v>1.2</v>
          </cell>
          <cell r="U11">
            <v>2</v>
          </cell>
        </row>
        <row r="12">
          <cell r="D12">
            <v>6</v>
          </cell>
          <cell r="L12">
            <v>0</v>
          </cell>
          <cell r="N12">
            <v>571.4</v>
          </cell>
          <cell r="O12">
            <v>0</v>
          </cell>
          <cell r="P12">
            <v>0</v>
          </cell>
          <cell r="Q12">
            <v>0</v>
          </cell>
          <cell r="T12">
            <v>1.2</v>
          </cell>
          <cell r="U12">
            <v>2</v>
          </cell>
        </row>
      </sheetData>
      <sheetData sheetId="4"/>
      <sheetData sheetId="5">
        <row r="5">
          <cell r="F5">
            <v>1</v>
          </cell>
          <cell r="G5" t="str">
            <v>CARNEVALI</v>
          </cell>
          <cell r="H5" t="str">
            <v>Jean-Albert</v>
          </cell>
          <cell r="I5" t="str">
            <v>BEL19930919</v>
          </cell>
          <cell r="J5">
            <v>0</v>
          </cell>
          <cell r="K5">
            <v>1</v>
          </cell>
          <cell r="L5" t="str">
            <v/>
          </cell>
          <cell r="M5">
            <v>4</v>
          </cell>
          <cell r="N5" t="str">
            <v>LOT</v>
          </cell>
          <cell r="O5" t="str">
            <v>LOTTO SOUDAL - U23</v>
          </cell>
          <cell r="P5">
            <v>0</v>
          </cell>
          <cell r="Q5">
            <v>1</v>
          </cell>
          <cell r="R5" t="str">
            <v>CARNEVALI Jean-Albert</v>
          </cell>
          <cell r="S5" t="str">
            <v>CARNEVALI Jean-Albert (BEL)</v>
          </cell>
          <cell r="T5" t="str">
            <v>CARNEVALI Jean-Albert</v>
          </cell>
          <cell r="U5" t="str">
            <v xml:space="preserve">27ème à 22'53''
V:nc G:nc J:nc </v>
          </cell>
          <cell r="V5" t="str">
            <v>BEL</v>
          </cell>
          <cell r="W5" t="str">
            <v>CARNEVALI Jean-Albert (BEL)</v>
          </cell>
          <cell r="X5">
            <v>0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33</v>
          </cell>
          <cell r="AE5">
            <v>45</v>
          </cell>
          <cell r="AF5">
            <v>45</v>
          </cell>
        </row>
        <row r="6">
          <cell r="F6">
            <v>2</v>
          </cell>
          <cell r="G6" t="str">
            <v>CRAS</v>
          </cell>
          <cell r="H6" t="str">
            <v>Steff</v>
          </cell>
          <cell r="I6" t="str">
            <v>BEL19960213</v>
          </cell>
          <cell r="J6">
            <v>0</v>
          </cell>
          <cell r="K6">
            <v>1</v>
          </cell>
          <cell r="L6" t="str">
            <v/>
          </cell>
          <cell r="M6">
            <v>1</v>
          </cell>
          <cell r="N6" t="str">
            <v>LOT</v>
          </cell>
          <cell r="O6" t="str">
            <v>LOTTO SOUDAL - U23</v>
          </cell>
          <cell r="P6">
            <v>1</v>
          </cell>
          <cell r="Q6">
            <v>1</v>
          </cell>
          <cell r="R6" t="str">
            <v>* CRAS Steff</v>
          </cell>
          <cell r="S6" t="str">
            <v>* CRAS Steff (BEL)</v>
          </cell>
          <cell r="T6" t="str">
            <v>CRAS Steff</v>
          </cell>
          <cell r="U6" t="str">
            <v>10ème à 04'42''
V:8pts G:nc J:3ème à 04'32''</v>
          </cell>
          <cell r="V6" t="str">
            <v>BEL</v>
          </cell>
          <cell r="W6" t="str">
            <v>* CRAS Steff (BEL)</v>
          </cell>
          <cell r="X6">
            <v>0</v>
          </cell>
          <cell r="Y6">
            <v>2</v>
          </cell>
          <cell r="Z6">
            <v>1</v>
          </cell>
          <cell r="AA6">
            <v>2</v>
          </cell>
          <cell r="AB6">
            <v>2</v>
          </cell>
          <cell r="AC6">
            <v>2</v>
          </cell>
          <cell r="AD6">
            <v>16</v>
          </cell>
          <cell r="AE6">
            <v>18</v>
          </cell>
          <cell r="AF6">
            <v>18</v>
          </cell>
        </row>
        <row r="7">
          <cell r="F7">
            <v>3</v>
          </cell>
          <cell r="G7" t="str">
            <v>DE PLUS</v>
          </cell>
          <cell r="H7" t="str">
            <v>Laurens</v>
          </cell>
          <cell r="I7" t="str">
            <v>BEL19950904</v>
          </cell>
          <cell r="J7">
            <v>0</v>
          </cell>
          <cell r="K7">
            <v>1</v>
          </cell>
          <cell r="L7" t="str">
            <v/>
          </cell>
          <cell r="M7">
            <v>5</v>
          </cell>
          <cell r="N7" t="str">
            <v>LOT</v>
          </cell>
          <cell r="O7" t="str">
            <v>LOTTO SOUDAL - U23</v>
          </cell>
          <cell r="P7">
            <v>1</v>
          </cell>
          <cell r="Q7">
            <v>1</v>
          </cell>
          <cell r="R7" t="str">
            <v>* DE PLUS Laurens</v>
          </cell>
          <cell r="S7" t="str">
            <v>* DE PLUS Laurens (BEL)</v>
          </cell>
          <cell r="T7" t="str">
            <v>DE PLUS Laurens</v>
          </cell>
          <cell r="U7" t="str">
            <v>2ème à 10''
V:59pts G:18pts J:1er 15h41'47''</v>
          </cell>
          <cell r="V7" t="str">
            <v>BEL</v>
          </cell>
          <cell r="W7" t="str">
            <v>* DE PLUS Laurens (BEL)</v>
          </cell>
          <cell r="X7">
            <v>0</v>
          </cell>
          <cell r="Y7">
            <v>3</v>
          </cell>
          <cell r="Z7">
            <v>1</v>
          </cell>
          <cell r="AA7">
            <v>3</v>
          </cell>
          <cell r="AB7">
            <v>3</v>
          </cell>
          <cell r="AC7">
            <v>3</v>
          </cell>
          <cell r="AD7">
            <v>4</v>
          </cell>
          <cell r="AE7">
            <v>2</v>
          </cell>
          <cell r="AF7">
            <v>2</v>
          </cell>
        </row>
        <row r="8">
          <cell r="F8">
            <v>4</v>
          </cell>
          <cell r="G8" t="str">
            <v>HERMANS</v>
          </cell>
          <cell r="H8" t="str">
            <v>Steff</v>
          </cell>
          <cell r="I8" t="str">
            <v>BEL19960418</v>
          </cell>
          <cell r="J8">
            <v>0</v>
          </cell>
          <cell r="K8">
            <v>1</v>
          </cell>
          <cell r="L8" t="str">
            <v/>
          </cell>
          <cell r="M8">
            <v>3</v>
          </cell>
          <cell r="N8" t="str">
            <v>LOT</v>
          </cell>
          <cell r="O8" t="str">
            <v>LOTTO SOUDAL - U23</v>
          </cell>
          <cell r="P8">
            <v>1</v>
          </cell>
          <cell r="Q8">
            <v>1</v>
          </cell>
          <cell r="R8" t="str">
            <v>* HERMANS Steff</v>
          </cell>
          <cell r="S8" t="str">
            <v>* HERMANS Steff (BEL)</v>
          </cell>
          <cell r="T8" t="str">
            <v>HERMANS Steff</v>
          </cell>
          <cell r="U8" t="str">
            <v>28ème à 24'33''
V:7pts G:nc J:11ème à 24'23''</v>
          </cell>
          <cell r="V8" t="str">
            <v>BEL</v>
          </cell>
          <cell r="W8" t="str">
            <v>* HERMANS Steff (BEL)</v>
          </cell>
          <cell r="X8">
            <v>0</v>
          </cell>
          <cell r="Y8">
            <v>4</v>
          </cell>
          <cell r="Z8">
            <v>1</v>
          </cell>
          <cell r="AA8">
            <v>4</v>
          </cell>
          <cell r="AB8">
            <v>4</v>
          </cell>
          <cell r="AC8">
            <v>4</v>
          </cell>
          <cell r="AD8">
            <v>24</v>
          </cell>
          <cell r="AE8">
            <v>76</v>
          </cell>
          <cell r="AF8">
            <v>76</v>
          </cell>
        </row>
        <row r="9">
          <cell r="F9">
            <v>5</v>
          </cell>
          <cell r="G9" t="str">
            <v>RUYTERS</v>
          </cell>
          <cell r="H9" t="str">
            <v>Brecht</v>
          </cell>
          <cell r="I9" t="str">
            <v>BEL19930514</v>
          </cell>
          <cell r="J9">
            <v>0</v>
          </cell>
          <cell r="K9">
            <v>1</v>
          </cell>
          <cell r="L9" t="str">
            <v/>
          </cell>
          <cell r="M9">
            <v>2</v>
          </cell>
          <cell r="N9" t="str">
            <v>LOT</v>
          </cell>
          <cell r="O9" t="str">
            <v>LOTTO SOUDAL - U23</v>
          </cell>
          <cell r="P9">
            <v>0</v>
          </cell>
          <cell r="Q9">
            <v>1</v>
          </cell>
          <cell r="R9" t="str">
            <v>RUYTERS Brecht</v>
          </cell>
          <cell r="S9" t="str">
            <v>RUYTERS Brecht (BEL)</v>
          </cell>
          <cell r="T9" t="str">
            <v>RUYTERS Brecht</v>
          </cell>
          <cell r="U9" t="str">
            <v xml:space="preserve">14ème à 09'36''
V:5pts G:nc J:nc </v>
          </cell>
          <cell r="V9" t="str">
            <v>BEL</v>
          </cell>
          <cell r="W9" t="str">
            <v>RUYTERS Brecht (BEL)</v>
          </cell>
          <cell r="X9">
            <v>0</v>
          </cell>
          <cell r="Y9">
            <v>5</v>
          </cell>
          <cell r="Z9">
            <v>1</v>
          </cell>
          <cell r="AA9">
            <v>5</v>
          </cell>
          <cell r="AB9">
            <v>5</v>
          </cell>
          <cell r="AC9">
            <v>5</v>
          </cell>
          <cell r="AD9">
            <v>18</v>
          </cell>
          <cell r="AE9">
            <v>13</v>
          </cell>
          <cell r="AF9">
            <v>13</v>
          </cell>
        </row>
        <row r="10">
          <cell r="F10">
            <v>6</v>
          </cell>
          <cell r="G10" t="str">
            <v>VAN GESTEL</v>
          </cell>
          <cell r="H10" t="str">
            <v>Dries</v>
          </cell>
          <cell r="I10" t="str">
            <v>BEL19940930</v>
          </cell>
          <cell r="J10">
            <v>0</v>
          </cell>
          <cell r="K10">
            <v>1</v>
          </cell>
          <cell r="L10" t="str">
            <v/>
          </cell>
          <cell r="M10">
            <v>7</v>
          </cell>
          <cell r="N10" t="str">
            <v>LOT</v>
          </cell>
          <cell r="O10" t="str">
            <v>LOTTO SOUDAL - U23</v>
          </cell>
          <cell r="P10">
            <v>0</v>
          </cell>
          <cell r="Q10">
            <v>1</v>
          </cell>
          <cell r="R10" t="str">
            <v>VAN GESTEL Dries</v>
          </cell>
          <cell r="S10" t="str">
            <v>VAN GESTEL Dries (BEL)</v>
          </cell>
          <cell r="T10" t="str">
            <v>VAN GESTEL Dries</v>
          </cell>
          <cell r="U10" t="str">
            <v xml:space="preserve">17ème à 12'33''
V:29pts G:13pts J:nc </v>
          </cell>
          <cell r="V10" t="str">
            <v>BEL</v>
          </cell>
          <cell r="W10" t="str">
            <v>VAN GESTEL Dries (BEL)</v>
          </cell>
          <cell r="X10">
            <v>0</v>
          </cell>
          <cell r="Y10">
            <v>6</v>
          </cell>
          <cell r="Z10">
            <v>1</v>
          </cell>
          <cell r="AA10">
            <v>6</v>
          </cell>
          <cell r="AB10">
            <v>6</v>
          </cell>
          <cell r="AC10">
            <v>6</v>
          </cell>
          <cell r="AD10">
            <v>2</v>
          </cell>
          <cell r="AE10">
            <v>46</v>
          </cell>
          <cell r="AF10">
            <v>46</v>
          </cell>
        </row>
        <row r="11"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L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>
            <v>1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>
            <v>0</v>
          </cell>
          <cell r="AD11" t="str">
            <v/>
          </cell>
          <cell r="AE11" t="str">
            <v/>
          </cell>
          <cell r="AF11" t="str">
            <v/>
          </cell>
        </row>
        <row r="12"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L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0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>
            <v>1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>
            <v>0</v>
          </cell>
          <cell r="AD12" t="str">
            <v/>
          </cell>
          <cell r="AE12" t="str">
            <v/>
          </cell>
          <cell r="AF12" t="str">
            <v/>
          </cell>
        </row>
        <row r="13"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L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0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>
            <v>1</v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>
            <v>0</v>
          </cell>
          <cell r="AD13" t="str">
            <v/>
          </cell>
          <cell r="AE13" t="str">
            <v/>
          </cell>
          <cell r="AF13" t="str">
            <v/>
          </cell>
        </row>
        <row r="14">
          <cell r="F14">
            <v>7</v>
          </cell>
          <cell r="G14" t="str">
            <v>COSNEFROY</v>
          </cell>
          <cell r="H14" t="str">
            <v>Benoit</v>
          </cell>
          <cell r="I14" t="str">
            <v>FRA19951017</v>
          </cell>
          <cell r="J14" t="str">
            <v>2473009047</v>
          </cell>
          <cell r="K14">
            <v>2</v>
          </cell>
          <cell r="L14" t="str">
            <v>1</v>
          </cell>
          <cell r="N14" t="str">
            <v>CCF</v>
          </cell>
          <cell r="O14" t="str">
            <v>CHAMBERY CYCLISME FORMATION</v>
          </cell>
          <cell r="P14">
            <v>1</v>
          </cell>
          <cell r="Q14">
            <v>1</v>
          </cell>
          <cell r="R14" t="str">
            <v>* COSNEFROY Benoit</v>
          </cell>
          <cell r="S14" t="str">
            <v>* COSNEFROY Benoit (FRA)</v>
          </cell>
          <cell r="T14" t="str">
            <v>COSNEFROY Benoit</v>
          </cell>
          <cell r="U14" t="str">
            <v>51ème à 47'12''
V:21pts G:nc J:24ème à 47'02''</v>
          </cell>
          <cell r="V14" t="str">
            <v>FRA</v>
          </cell>
          <cell r="W14" t="str">
            <v>* COSNEFROY Benoit (FRA)</v>
          </cell>
          <cell r="X14">
            <v>0</v>
          </cell>
          <cell r="Y14">
            <v>7</v>
          </cell>
          <cell r="Z14">
            <v>1</v>
          </cell>
          <cell r="AA14">
            <v>7</v>
          </cell>
          <cell r="AB14">
            <v>7</v>
          </cell>
          <cell r="AC14">
            <v>1</v>
          </cell>
          <cell r="AD14">
            <v>79</v>
          </cell>
          <cell r="AE14">
            <v>23</v>
          </cell>
          <cell r="AF14">
            <v>23</v>
          </cell>
        </row>
        <row r="15">
          <cell r="F15">
            <v>8</v>
          </cell>
          <cell r="G15" t="str">
            <v>TOURNIEROUX</v>
          </cell>
          <cell r="H15" t="str">
            <v>Victor</v>
          </cell>
          <cell r="I15" t="str">
            <v>FRA19950512</v>
          </cell>
          <cell r="J15" t="str">
            <v>2473009043</v>
          </cell>
          <cell r="K15">
            <v>2</v>
          </cell>
          <cell r="L15" t="str">
            <v>1</v>
          </cell>
          <cell r="N15" t="str">
            <v>CCF</v>
          </cell>
          <cell r="O15" t="str">
            <v>CHAMBERY CYCLISME FORMATION</v>
          </cell>
          <cell r="P15">
            <v>1</v>
          </cell>
          <cell r="Q15">
            <v>1</v>
          </cell>
          <cell r="R15" t="str">
            <v>* TOURNIEROUX Victor</v>
          </cell>
          <cell r="S15" t="str">
            <v>* TOURNIEROUX Victor (FRA)</v>
          </cell>
          <cell r="T15" t="str">
            <v>TOURNIEROUX Victor</v>
          </cell>
          <cell r="U15" t="str">
            <v>78ème à 1h15'15''
V:2pts G:nc J:41ème à 1h15'05''</v>
          </cell>
          <cell r="V15" t="str">
            <v>FRA</v>
          </cell>
          <cell r="W15" t="str">
            <v>* TOURNIEROUX Victor (FRA)</v>
          </cell>
          <cell r="X15">
            <v>0</v>
          </cell>
          <cell r="Y15">
            <v>8</v>
          </cell>
          <cell r="Z15">
            <v>1</v>
          </cell>
          <cell r="AA15">
            <v>8</v>
          </cell>
          <cell r="AB15">
            <v>8</v>
          </cell>
          <cell r="AC15">
            <v>2</v>
          </cell>
          <cell r="AD15">
            <v>82</v>
          </cell>
          <cell r="AE15">
            <v>90</v>
          </cell>
          <cell r="AF15">
            <v>90</v>
          </cell>
        </row>
        <row r="16">
          <cell r="F16">
            <v>9</v>
          </cell>
          <cell r="G16" t="str">
            <v>OVETT</v>
          </cell>
          <cell r="H16" t="str">
            <v>Freddy</v>
          </cell>
          <cell r="I16" t="str">
            <v>AUS19940116</v>
          </cell>
          <cell r="J16" t="str">
            <v>2473009054</v>
          </cell>
          <cell r="K16">
            <v>2</v>
          </cell>
          <cell r="L16" t="str">
            <v>1</v>
          </cell>
          <cell r="M16">
            <v>4</v>
          </cell>
          <cell r="N16" t="str">
            <v>CCF</v>
          </cell>
          <cell r="O16" t="str">
            <v>CHAMBERY CYCLISME FORMATION</v>
          </cell>
          <cell r="P16">
            <v>0</v>
          </cell>
          <cell r="Q16">
            <v>1</v>
          </cell>
          <cell r="R16" t="str">
            <v>OVETT Freddy</v>
          </cell>
          <cell r="S16" t="str">
            <v>OVETT Freddy (AUS)</v>
          </cell>
          <cell r="T16" t="str">
            <v>OVETT Freddy</v>
          </cell>
          <cell r="U16" t="str">
            <v xml:space="preserve">20ème à 14'37''
V:nc G:1pts J:nc </v>
          </cell>
          <cell r="V16" t="str">
            <v>AUS</v>
          </cell>
          <cell r="W16" t="str">
            <v>OVETT Freddy (AUS)</v>
          </cell>
          <cell r="X16">
            <v>0</v>
          </cell>
          <cell r="Y16">
            <v>9</v>
          </cell>
          <cell r="Z16">
            <v>1</v>
          </cell>
          <cell r="AA16">
            <v>9</v>
          </cell>
          <cell r="AB16">
            <v>9</v>
          </cell>
          <cell r="AC16">
            <v>3</v>
          </cell>
          <cell r="AD16">
            <v>29</v>
          </cell>
          <cell r="AE16">
            <v>17</v>
          </cell>
          <cell r="AF16">
            <v>17</v>
          </cell>
        </row>
        <row r="17">
          <cell r="F17">
            <v>10</v>
          </cell>
          <cell r="G17" t="str">
            <v>PARET PEINTRE</v>
          </cell>
          <cell r="H17" t="str">
            <v>Aurelien</v>
          </cell>
          <cell r="I17" t="str">
            <v>FRA19960227</v>
          </cell>
          <cell r="J17" t="str">
            <v>2473009041</v>
          </cell>
          <cell r="K17">
            <v>2</v>
          </cell>
          <cell r="L17" t="str">
            <v>2</v>
          </cell>
          <cell r="M17">
            <v>6</v>
          </cell>
          <cell r="N17" t="str">
            <v>CCF</v>
          </cell>
          <cell r="O17" t="str">
            <v>CHAMBERY CYCLISME FORMATION</v>
          </cell>
          <cell r="P17">
            <v>1</v>
          </cell>
          <cell r="Q17">
            <v>1</v>
          </cell>
          <cell r="R17" t="str">
            <v>* PARET PEINTRE Aurelien</v>
          </cell>
          <cell r="S17" t="str">
            <v>* PARET PEINTRE Aurelien (FRA)</v>
          </cell>
          <cell r="T17" t="str">
            <v>PARET PEINTRE Aurelien</v>
          </cell>
          <cell r="U17" t="str">
            <v>6ème à 02'25''
V:34pts G:5pts J:2ème à 02'15''</v>
          </cell>
          <cell r="V17" t="str">
            <v>FRA</v>
          </cell>
          <cell r="W17" t="str">
            <v>* PARET PEINTRE Aurelien (FRA)</v>
          </cell>
          <cell r="X17">
            <v>0</v>
          </cell>
          <cell r="Y17">
            <v>10</v>
          </cell>
          <cell r="Z17">
            <v>1</v>
          </cell>
          <cell r="AA17">
            <v>10</v>
          </cell>
          <cell r="AB17">
            <v>10</v>
          </cell>
          <cell r="AC17">
            <v>4</v>
          </cell>
          <cell r="AD17">
            <v>5</v>
          </cell>
          <cell r="AE17">
            <v>5</v>
          </cell>
          <cell r="AF17">
            <v>5</v>
          </cell>
        </row>
        <row r="18">
          <cell r="F18">
            <v>11</v>
          </cell>
          <cell r="G18" t="str">
            <v>PIGEON</v>
          </cell>
          <cell r="H18" t="str">
            <v>Hugo</v>
          </cell>
          <cell r="I18" t="str">
            <v>FRA19960915</v>
          </cell>
          <cell r="J18" t="str">
            <v>2473009049</v>
          </cell>
          <cell r="K18">
            <v>2</v>
          </cell>
          <cell r="L18" t="str">
            <v>2</v>
          </cell>
          <cell r="M18">
            <v>2</v>
          </cell>
          <cell r="N18" t="str">
            <v>CCF</v>
          </cell>
          <cell r="O18" t="str">
            <v>CHAMBERY CYCLISME FORMATION</v>
          </cell>
          <cell r="P18">
            <v>1</v>
          </cell>
          <cell r="Q18">
            <v>1</v>
          </cell>
          <cell r="R18" t="str">
            <v>* PIGEON Hugo</v>
          </cell>
          <cell r="S18" t="str">
            <v>* PIGEON Hugo (FRA)</v>
          </cell>
          <cell r="T18" t="str">
            <v>PIGEON Hugo</v>
          </cell>
          <cell r="U18" t="str">
            <v>16ème à 12'10''
V:nc G:nc J:7ème à 12'00''</v>
          </cell>
          <cell r="V18" t="str">
            <v>FRA</v>
          </cell>
          <cell r="W18" t="str">
            <v>* PIGEON Hugo (FRA)</v>
          </cell>
          <cell r="X18">
            <v>0</v>
          </cell>
          <cell r="Y18">
            <v>11</v>
          </cell>
          <cell r="Z18">
            <v>1</v>
          </cell>
          <cell r="AA18">
            <v>11</v>
          </cell>
          <cell r="AB18">
            <v>11</v>
          </cell>
          <cell r="AC18">
            <v>5</v>
          </cell>
          <cell r="AD18">
            <v>21</v>
          </cell>
          <cell r="AE18">
            <v>16</v>
          </cell>
          <cell r="AF18">
            <v>16</v>
          </cell>
        </row>
        <row r="19">
          <cell r="F19">
            <v>12</v>
          </cell>
          <cell r="G19" t="str">
            <v>ROCHAS</v>
          </cell>
          <cell r="H19" t="str">
            <v>Remy</v>
          </cell>
          <cell r="I19" t="str">
            <v>FRA19960518</v>
          </cell>
          <cell r="J19" t="str">
            <v>2473009034</v>
          </cell>
          <cell r="K19">
            <v>2</v>
          </cell>
          <cell r="L19" t="str">
            <v>2</v>
          </cell>
          <cell r="M19">
            <v>7</v>
          </cell>
          <cell r="N19" t="str">
            <v>CCF</v>
          </cell>
          <cell r="O19" t="str">
            <v>CHAMBERY CYCLISME FORMATION</v>
          </cell>
          <cell r="P19">
            <v>1</v>
          </cell>
          <cell r="Q19">
            <v>1</v>
          </cell>
          <cell r="R19" t="str">
            <v>* ROCHAS Remy</v>
          </cell>
          <cell r="S19" t="str">
            <v>* ROCHAS Remy (FRA)</v>
          </cell>
          <cell r="T19" t="str">
            <v>ROCHAS Remy</v>
          </cell>
          <cell r="U19" t="str">
            <v>24ème à 22'19''
V:7pts G:1pts J:9ème à 22'09''</v>
          </cell>
          <cell r="V19" t="str">
            <v>FRA</v>
          </cell>
          <cell r="W19" t="str">
            <v>* ROCHAS Remy (FRA)</v>
          </cell>
          <cell r="X19">
            <v>0</v>
          </cell>
          <cell r="Y19">
            <v>12</v>
          </cell>
          <cell r="Z19">
            <v>1</v>
          </cell>
          <cell r="AA19">
            <v>12</v>
          </cell>
          <cell r="AB19">
            <v>12</v>
          </cell>
          <cell r="AC19">
            <v>6</v>
          </cell>
          <cell r="AD19">
            <v>48</v>
          </cell>
          <cell r="AE19">
            <v>14</v>
          </cell>
          <cell r="AF19">
            <v>14</v>
          </cell>
        </row>
        <row r="20"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L20" t="str">
            <v/>
          </cell>
          <cell r="M20">
            <v>3</v>
          </cell>
          <cell r="N20" t="str">
            <v/>
          </cell>
          <cell r="O20" t="str">
            <v/>
          </cell>
          <cell r="P20" t="str">
            <v/>
          </cell>
          <cell r="Q20">
            <v>0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>
            <v>1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>
            <v>0</v>
          </cell>
          <cell r="AD20" t="str">
            <v/>
          </cell>
          <cell r="AE20" t="str">
            <v/>
          </cell>
          <cell r="AF20" t="str">
            <v/>
          </cell>
        </row>
        <row r="21"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>
            <v>1</v>
          </cell>
          <cell r="N21" t="str">
            <v/>
          </cell>
          <cell r="O21" t="str">
            <v/>
          </cell>
          <cell r="P21" t="str">
            <v/>
          </cell>
          <cell r="Q21">
            <v>0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>
            <v>1</v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>
            <v>0</v>
          </cell>
          <cell r="AD21" t="str">
            <v/>
          </cell>
          <cell r="AE21" t="str">
            <v/>
          </cell>
          <cell r="AF21" t="str">
            <v/>
          </cell>
        </row>
        <row r="22"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0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>
            <v>1</v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>
            <v>0</v>
          </cell>
          <cell r="AD22" t="str">
            <v/>
          </cell>
          <cell r="AE22" t="str">
            <v/>
          </cell>
          <cell r="AF22" t="str">
            <v/>
          </cell>
        </row>
        <row r="23">
          <cell r="F23">
            <v>13</v>
          </cell>
          <cell r="G23" t="str">
            <v>BOUCHEREAU</v>
          </cell>
          <cell r="H23" t="str">
            <v>Loic</v>
          </cell>
          <cell r="I23" t="str">
            <v>FRA19940531</v>
          </cell>
          <cell r="J23" t="str">
            <v>0385292029</v>
          </cell>
          <cell r="K23">
            <v>3</v>
          </cell>
          <cell r="L23" t="str">
            <v>1</v>
          </cell>
          <cell r="N23" t="str">
            <v>V.U</v>
          </cell>
          <cell r="O23" t="str">
            <v>VENDEE U</v>
          </cell>
          <cell r="P23">
            <v>0</v>
          </cell>
          <cell r="Q23">
            <v>1</v>
          </cell>
          <cell r="R23" t="str">
            <v>BOUCHEREAU Loic</v>
          </cell>
          <cell r="S23" t="str">
            <v>BOUCHEREAU Loic (FRA)</v>
          </cell>
          <cell r="T23" t="str">
            <v>BOUCHEREAU Loic</v>
          </cell>
          <cell r="U23" t="str">
            <v xml:space="preserve">8ème à 03'42''
V:32pts G:16pts J:nc </v>
          </cell>
          <cell r="V23" t="str">
            <v>FRA</v>
          </cell>
          <cell r="W23" t="str">
            <v>BOUCHEREAU Loic (FRA)</v>
          </cell>
          <cell r="X23">
            <v>0</v>
          </cell>
          <cell r="Y23">
            <v>13</v>
          </cell>
          <cell r="Z23">
            <v>1</v>
          </cell>
          <cell r="AA23">
            <v>13</v>
          </cell>
          <cell r="AB23">
            <v>13</v>
          </cell>
          <cell r="AC23">
            <v>1</v>
          </cell>
          <cell r="AD23">
            <v>3</v>
          </cell>
          <cell r="AE23">
            <v>9</v>
          </cell>
          <cell r="AF23">
            <v>9</v>
          </cell>
        </row>
        <row r="24">
          <cell r="F24">
            <v>14</v>
          </cell>
          <cell r="G24" t="str">
            <v>GAILLARD</v>
          </cell>
          <cell r="H24" t="str">
            <v>Marlon</v>
          </cell>
          <cell r="I24" t="str">
            <v>FRA19960509</v>
          </cell>
          <cell r="J24" t="str">
            <v>0385292031</v>
          </cell>
          <cell r="K24">
            <v>3</v>
          </cell>
          <cell r="L24" t="str">
            <v>1</v>
          </cell>
          <cell r="N24" t="str">
            <v>V.U</v>
          </cell>
          <cell r="O24" t="str">
            <v>VENDEE U</v>
          </cell>
          <cell r="P24">
            <v>1</v>
          </cell>
          <cell r="Q24">
            <v>0</v>
          </cell>
          <cell r="R24" t="str">
            <v>* GAILLARD Marlon</v>
          </cell>
          <cell r="S24" t="str">
            <v>* GAILLARD Marlon (FRA)</v>
          </cell>
          <cell r="T24" t="str">
            <v>GAILLARD Marlon</v>
          </cell>
          <cell r="U24" t="str">
            <v/>
          </cell>
          <cell r="V24" t="str">
            <v>FRA</v>
          </cell>
          <cell r="W24" t="str">
            <v>* GAILLARD Marlon (FRA) AB4</v>
          </cell>
          <cell r="X24">
            <v>1</v>
          </cell>
          <cell r="Y24" t="str">
            <v/>
          </cell>
          <cell r="Z24" t="str">
            <v/>
          </cell>
          <cell r="AA24">
            <v>14</v>
          </cell>
          <cell r="AB24">
            <v>14</v>
          </cell>
          <cell r="AC24">
            <v>2</v>
          </cell>
          <cell r="AD24" t="str">
            <v>AB4</v>
          </cell>
          <cell r="AE24">
            <v>60</v>
          </cell>
          <cell r="AF24">
            <v>60</v>
          </cell>
        </row>
        <row r="25">
          <cell r="F25">
            <v>15</v>
          </cell>
          <cell r="G25" t="str">
            <v>OURSELIN</v>
          </cell>
          <cell r="H25" t="str">
            <v>Paul</v>
          </cell>
          <cell r="I25" t="str">
            <v>FRA19940413</v>
          </cell>
          <cell r="J25" t="str">
            <v>0385292030</v>
          </cell>
          <cell r="K25">
            <v>3</v>
          </cell>
          <cell r="L25" t="str">
            <v>1</v>
          </cell>
          <cell r="N25" t="str">
            <v>V.U</v>
          </cell>
          <cell r="O25" t="str">
            <v>VENDEE U</v>
          </cell>
          <cell r="P25">
            <v>0</v>
          </cell>
          <cell r="Q25">
            <v>1</v>
          </cell>
          <cell r="R25" t="str">
            <v>OURSELIN Paul</v>
          </cell>
          <cell r="S25" t="str">
            <v>OURSELIN Paul (FRA)</v>
          </cell>
          <cell r="T25" t="str">
            <v>OURSELIN Paul</v>
          </cell>
          <cell r="U25" t="str">
            <v xml:space="preserve">36ème à 31'05''
V:13pts G:4pts J:nc </v>
          </cell>
          <cell r="V25" t="str">
            <v>FRA</v>
          </cell>
          <cell r="W25" t="str">
            <v>OURSELIN Paul (FRA)</v>
          </cell>
          <cell r="X25">
            <v>0</v>
          </cell>
          <cell r="Y25">
            <v>14</v>
          </cell>
          <cell r="Z25">
            <v>1</v>
          </cell>
          <cell r="AA25">
            <v>15</v>
          </cell>
          <cell r="AB25">
            <v>15</v>
          </cell>
          <cell r="AC25">
            <v>3</v>
          </cell>
          <cell r="AD25">
            <v>41</v>
          </cell>
          <cell r="AE25">
            <v>43</v>
          </cell>
          <cell r="AF25">
            <v>43</v>
          </cell>
        </row>
        <row r="26">
          <cell r="F26">
            <v>16</v>
          </cell>
          <cell r="G26" t="str">
            <v>HERBERT</v>
          </cell>
          <cell r="H26" t="str">
            <v>Charles</v>
          </cell>
          <cell r="I26" t="str">
            <v>FRA19960919</v>
          </cell>
          <cell r="J26" t="str">
            <v>0385292032</v>
          </cell>
          <cell r="K26">
            <v>3</v>
          </cell>
          <cell r="L26" t="str">
            <v>1</v>
          </cell>
          <cell r="N26" t="str">
            <v>V.U</v>
          </cell>
          <cell r="O26" t="str">
            <v>VENDEE U</v>
          </cell>
          <cell r="P26">
            <v>1</v>
          </cell>
          <cell r="Q26">
            <v>1</v>
          </cell>
          <cell r="R26" t="str">
            <v>* HERBERT Charles</v>
          </cell>
          <cell r="S26" t="str">
            <v>* HERBERT Charles (FRA)</v>
          </cell>
          <cell r="T26" t="str">
            <v>HERBERT Charles</v>
          </cell>
          <cell r="U26" t="str">
            <v>48ème à 44'51''
V:nc G:nc J:21ème à 44'41''</v>
          </cell>
          <cell r="V26" t="str">
            <v>FRA</v>
          </cell>
          <cell r="W26" t="str">
            <v>* HERBERT Charles (FRA)</v>
          </cell>
          <cell r="X26">
            <v>0</v>
          </cell>
          <cell r="Y26">
            <v>15</v>
          </cell>
          <cell r="Z26">
            <v>1</v>
          </cell>
          <cell r="AA26">
            <v>16</v>
          </cell>
          <cell r="AB26">
            <v>16</v>
          </cell>
          <cell r="AC26">
            <v>4</v>
          </cell>
          <cell r="AD26">
            <v>39</v>
          </cell>
          <cell r="AE26">
            <v>27</v>
          </cell>
          <cell r="AF26">
            <v>27</v>
          </cell>
        </row>
        <row r="27">
          <cell r="F27">
            <v>17</v>
          </cell>
          <cell r="G27" t="str">
            <v>LEPLINGARD</v>
          </cell>
          <cell r="H27" t="str">
            <v>Antoine</v>
          </cell>
          <cell r="I27" t="str">
            <v>FRA19950323</v>
          </cell>
          <cell r="J27" t="str">
            <v>0385292016</v>
          </cell>
          <cell r="K27">
            <v>3</v>
          </cell>
          <cell r="L27" t="str">
            <v>1</v>
          </cell>
          <cell r="M27">
            <v>2</v>
          </cell>
          <cell r="N27" t="str">
            <v>V.U</v>
          </cell>
          <cell r="O27" t="str">
            <v>VENDEE U</v>
          </cell>
          <cell r="P27">
            <v>1</v>
          </cell>
          <cell r="Q27">
            <v>1</v>
          </cell>
          <cell r="R27" t="str">
            <v>* LEPLINGARD Antoine</v>
          </cell>
          <cell r="S27" t="str">
            <v>* LEPLINGARD Antoine (FRA)</v>
          </cell>
          <cell r="T27" t="str">
            <v>LEPLINGARD Antoine</v>
          </cell>
          <cell r="U27" t="str">
            <v>46ème à 42'29''
V:nc G:2pts J:20ème à 42'19''</v>
          </cell>
          <cell r="V27" t="str">
            <v>FRA</v>
          </cell>
          <cell r="W27" t="str">
            <v>* LEPLINGARD Antoine (FRA)</v>
          </cell>
          <cell r="X27">
            <v>0</v>
          </cell>
          <cell r="Y27">
            <v>16</v>
          </cell>
          <cell r="Z27">
            <v>1</v>
          </cell>
          <cell r="AA27">
            <v>17</v>
          </cell>
          <cell r="AB27">
            <v>17</v>
          </cell>
          <cell r="AC27">
            <v>5</v>
          </cell>
          <cell r="AD27">
            <v>62</v>
          </cell>
          <cell r="AE27">
            <v>47</v>
          </cell>
          <cell r="AF27">
            <v>47</v>
          </cell>
        </row>
        <row r="28">
          <cell r="F28">
            <v>18</v>
          </cell>
          <cell r="G28" t="str">
            <v>DESTANG</v>
          </cell>
          <cell r="H28" t="str">
            <v>Lucas</v>
          </cell>
          <cell r="I28" t="str">
            <v>FRA19950724</v>
          </cell>
          <cell r="J28" t="str">
            <v>0385292018</v>
          </cell>
          <cell r="K28">
            <v>3</v>
          </cell>
          <cell r="L28" t="str">
            <v>1</v>
          </cell>
          <cell r="M28">
            <v>6</v>
          </cell>
          <cell r="N28" t="str">
            <v>V.U</v>
          </cell>
          <cell r="O28" t="str">
            <v>VENDEE U</v>
          </cell>
          <cell r="P28">
            <v>1</v>
          </cell>
          <cell r="Q28">
            <v>0</v>
          </cell>
          <cell r="R28" t="str">
            <v>* DESTANG Lucas</v>
          </cell>
          <cell r="S28" t="str">
            <v>* DESTANG Lucas (FRA)</v>
          </cell>
          <cell r="T28" t="str">
            <v>DESTANG Lucas</v>
          </cell>
          <cell r="U28" t="str">
            <v/>
          </cell>
          <cell r="V28" t="str">
            <v>FRA</v>
          </cell>
          <cell r="W28" t="str">
            <v>* DESTANG Lucas (FRA) AB4</v>
          </cell>
          <cell r="X28">
            <v>1</v>
          </cell>
          <cell r="Y28" t="str">
            <v/>
          </cell>
          <cell r="Z28" t="str">
            <v/>
          </cell>
          <cell r="AA28">
            <v>18</v>
          </cell>
          <cell r="AB28">
            <v>18</v>
          </cell>
          <cell r="AC28">
            <v>6</v>
          </cell>
          <cell r="AD28" t="str">
            <v>AB4</v>
          </cell>
          <cell r="AE28">
            <v>83</v>
          </cell>
          <cell r="AF28">
            <v>83</v>
          </cell>
        </row>
        <row r="29"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L29" t="str">
            <v/>
          </cell>
          <cell r="M29">
            <v>5</v>
          </cell>
          <cell r="N29" t="str">
            <v/>
          </cell>
          <cell r="O29" t="str">
            <v/>
          </cell>
          <cell r="P29" t="str">
            <v/>
          </cell>
          <cell r="Q29">
            <v>0</v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>
            <v>1</v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>
            <v>0</v>
          </cell>
          <cell r="AD29" t="str">
            <v/>
          </cell>
          <cell r="AE29" t="str">
            <v/>
          </cell>
          <cell r="AF29" t="str">
            <v/>
          </cell>
        </row>
        <row r="30"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L30" t="str">
            <v/>
          </cell>
          <cell r="M30">
            <v>4</v>
          </cell>
          <cell r="N30" t="str">
            <v/>
          </cell>
          <cell r="O30" t="str">
            <v/>
          </cell>
          <cell r="P30" t="str">
            <v/>
          </cell>
          <cell r="Q30">
            <v>0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>
            <v>1</v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>
            <v>0</v>
          </cell>
          <cell r="AD30" t="str">
            <v/>
          </cell>
          <cell r="AE30" t="str">
            <v/>
          </cell>
          <cell r="AF30" t="str">
            <v/>
          </cell>
        </row>
        <row r="31"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L31" t="str">
            <v/>
          </cell>
          <cell r="M31">
            <v>3</v>
          </cell>
          <cell r="N31" t="str">
            <v/>
          </cell>
          <cell r="O31" t="str">
            <v/>
          </cell>
          <cell r="P31" t="str">
            <v/>
          </cell>
          <cell r="Q31">
            <v>0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>
            <v>1</v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>
            <v>0</v>
          </cell>
          <cell r="AD31" t="str">
            <v/>
          </cell>
          <cell r="AE31" t="str">
            <v/>
          </cell>
          <cell r="AF31" t="str">
            <v/>
          </cell>
        </row>
        <row r="32">
          <cell r="F32">
            <v>19</v>
          </cell>
          <cell r="G32" t="str">
            <v>EISENHART</v>
          </cell>
          <cell r="H32" t="str">
            <v>Taylor</v>
          </cell>
          <cell r="I32" t="str">
            <v>USA19940614</v>
          </cell>
          <cell r="J32" t="str">
            <v/>
          </cell>
          <cell r="K32">
            <v>4</v>
          </cell>
          <cell r="L32" t="str">
            <v/>
          </cell>
          <cell r="M32">
            <v>7</v>
          </cell>
          <cell r="N32" t="str">
            <v>USA</v>
          </cell>
          <cell r="O32" t="str">
            <v>TEAM USA</v>
          </cell>
          <cell r="P32">
            <v>0</v>
          </cell>
          <cell r="Q32">
            <v>1</v>
          </cell>
          <cell r="R32" t="str">
            <v>EISENHART Taylor</v>
          </cell>
          <cell r="S32" t="str">
            <v>EISENHART Taylor (USA)</v>
          </cell>
          <cell r="T32" t="str">
            <v>EISENHART Taylor</v>
          </cell>
          <cell r="U32" t="str">
            <v xml:space="preserve">19ème à 14'06''
V:nc G:11pts J:nc </v>
          </cell>
          <cell r="V32" t="str">
            <v>USA</v>
          </cell>
          <cell r="W32" t="str">
            <v>EISENHART Taylor (USA)</v>
          </cell>
          <cell r="X32">
            <v>0</v>
          </cell>
          <cell r="Y32">
            <v>17</v>
          </cell>
          <cell r="Z32">
            <v>1</v>
          </cell>
          <cell r="AA32">
            <v>19</v>
          </cell>
          <cell r="AB32">
            <v>19</v>
          </cell>
          <cell r="AC32">
            <v>1</v>
          </cell>
          <cell r="AD32">
            <v>23</v>
          </cell>
          <cell r="AE32">
            <v>21</v>
          </cell>
          <cell r="AF32">
            <v>21</v>
          </cell>
        </row>
        <row r="33">
          <cell r="F33">
            <v>20</v>
          </cell>
          <cell r="G33" t="str">
            <v>COLIN</v>
          </cell>
          <cell r="H33" t="str">
            <v>Joyce</v>
          </cell>
          <cell r="I33" t="str">
            <v>USA19940806</v>
          </cell>
          <cell r="J33" t="str">
            <v/>
          </cell>
          <cell r="K33">
            <v>4</v>
          </cell>
          <cell r="L33" t="str">
            <v/>
          </cell>
          <cell r="N33" t="str">
            <v>USA</v>
          </cell>
          <cell r="O33" t="str">
            <v>TEAM USA</v>
          </cell>
          <cell r="P33">
            <v>0</v>
          </cell>
          <cell r="Q33">
            <v>0</v>
          </cell>
          <cell r="R33" t="str">
            <v>COLIN Joyce</v>
          </cell>
          <cell r="S33" t="str">
            <v>COLIN Joyce (USA)</v>
          </cell>
          <cell r="T33" t="str">
            <v>COLIN Joyce</v>
          </cell>
          <cell r="U33" t="str">
            <v/>
          </cell>
          <cell r="V33" t="str">
            <v>USA</v>
          </cell>
          <cell r="W33" t="str">
            <v>COLIN Joyce (USA) NP3</v>
          </cell>
          <cell r="X33">
            <v>1</v>
          </cell>
          <cell r="Y33" t="str">
            <v/>
          </cell>
          <cell r="Z33" t="str">
            <v/>
          </cell>
          <cell r="AA33">
            <v>20</v>
          </cell>
          <cell r="AB33">
            <v>20</v>
          </cell>
          <cell r="AC33">
            <v>2</v>
          </cell>
          <cell r="AD33" t="str">
            <v>NP3</v>
          </cell>
          <cell r="AE33">
            <v>82</v>
          </cell>
          <cell r="AF33">
            <v>82</v>
          </cell>
        </row>
        <row r="34">
          <cell r="F34">
            <v>21</v>
          </cell>
          <cell r="G34" t="str">
            <v>PUTT</v>
          </cell>
          <cell r="H34" t="str">
            <v>Christopher</v>
          </cell>
          <cell r="I34" t="str">
            <v>USA19931107</v>
          </cell>
          <cell r="J34" t="str">
            <v/>
          </cell>
          <cell r="K34">
            <v>4</v>
          </cell>
          <cell r="L34" t="str">
            <v/>
          </cell>
          <cell r="N34" t="str">
            <v>USA</v>
          </cell>
          <cell r="O34" t="str">
            <v>TEAM USA</v>
          </cell>
          <cell r="P34">
            <v>0</v>
          </cell>
          <cell r="Q34">
            <v>0</v>
          </cell>
          <cell r="R34" t="str">
            <v>PUTT Christopher</v>
          </cell>
          <cell r="S34" t="str">
            <v>PUTT Christopher (USA)</v>
          </cell>
          <cell r="T34" t="str">
            <v>PUTT Christopher</v>
          </cell>
          <cell r="U34" t="str">
            <v/>
          </cell>
          <cell r="V34" t="str">
            <v>USA</v>
          </cell>
          <cell r="W34" t="str">
            <v>PUTT Christopher (USA) NP3</v>
          </cell>
          <cell r="X34">
            <v>1</v>
          </cell>
          <cell r="Y34" t="str">
            <v/>
          </cell>
          <cell r="Z34" t="str">
            <v/>
          </cell>
          <cell r="AA34">
            <v>21</v>
          </cell>
          <cell r="AB34">
            <v>21</v>
          </cell>
          <cell r="AC34">
            <v>3</v>
          </cell>
          <cell r="AD34" t="str">
            <v>NP3</v>
          </cell>
          <cell r="AE34">
            <v>31</v>
          </cell>
          <cell r="AF34">
            <v>31</v>
          </cell>
        </row>
        <row r="35">
          <cell r="F35">
            <v>22</v>
          </cell>
          <cell r="G35" t="str">
            <v>VERMEULEN</v>
          </cell>
          <cell r="H35" t="str">
            <v>Alexey</v>
          </cell>
          <cell r="I35" t="str">
            <v>USA19941216</v>
          </cell>
          <cell r="J35" t="str">
            <v/>
          </cell>
          <cell r="K35">
            <v>4</v>
          </cell>
          <cell r="L35" t="str">
            <v/>
          </cell>
          <cell r="N35" t="str">
            <v>USA</v>
          </cell>
          <cell r="O35" t="str">
            <v>TEAM USA</v>
          </cell>
          <cell r="P35">
            <v>0</v>
          </cell>
          <cell r="Q35">
            <v>1</v>
          </cell>
          <cell r="R35" t="str">
            <v>VERMEULEN Alexey</v>
          </cell>
          <cell r="S35" t="str">
            <v>VERMEULEN Alexey (USA)</v>
          </cell>
          <cell r="T35" t="str">
            <v>VERMEULEN Alexey</v>
          </cell>
          <cell r="U35" t="str">
            <v xml:space="preserve">7ème à 03'17''
V:27pts G:1pts J:nc </v>
          </cell>
          <cell r="V35" t="str">
            <v>USA</v>
          </cell>
          <cell r="W35" t="str">
            <v>VERMEULEN Alexey (USA)</v>
          </cell>
          <cell r="X35">
            <v>0</v>
          </cell>
          <cell r="Y35">
            <v>18</v>
          </cell>
          <cell r="Z35">
            <v>1</v>
          </cell>
          <cell r="AA35">
            <v>22</v>
          </cell>
          <cell r="AB35">
            <v>22</v>
          </cell>
          <cell r="AC35">
            <v>4</v>
          </cell>
          <cell r="AD35">
            <v>9</v>
          </cell>
          <cell r="AE35">
            <v>10</v>
          </cell>
          <cell r="AF35">
            <v>10</v>
          </cell>
        </row>
        <row r="36">
          <cell r="F36">
            <v>23</v>
          </cell>
          <cell r="G36" t="str">
            <v>BARTA</v>
          </cell>
          <cell r="H36" t="str">
            <v>William</v>
          </cell>
          <cell r="I36" t="str">
            <v>USA19960104</v>
          </cell>
          <cell r="J36" t="str">
            <v/>
          </cell>
          <cell r="K36">
            <v>4</v>
          </cell>
          <cell r="L36" t="str">
            <v/>
          </cell>
          <cell r="N36" t="str">
            <v>USA</v>
          </cell>
          <cell r="O36" t="str">
            <v>TEAM USA</v>
          </cell>
          <cell r="P36">
            <v>1</v>
          </cell>
          <cell r="Q36">
            <v>1</v>
          </cell>
          <cell r="R36" t="str">
            <v>* BARTA William</v>
          </cell>
          <cell r="S36" t="str">
            <v>* BARTA William (USA)</v>
          </cell>
          <cell r="T36" t="str">
            <v>BARTA William</v>
          </cell>
          <cell r="U36" t="str">
            <v>30ème à 26'47''
V:3pts G:nc J:12ème à 26'37''</v>
          </cell>
          <cell r="V36" t="str">
            <v>USA</v>
          </cell>
          <cell r="W36" t="str">
            <v>* BARTA William (USA)</v>
          </cell>
          <cell r="X36">
            <v>0</v>
          </cell>
          <cell r="Y36">
            <v>19</v>
          </cell>
          <cell r="Z36">
            <v>1</v>
          </cell>
          <cell r="AA36">
            <v>23</v>
          </cell>
          <cell r="AB36">
            <v>23</v>
          </cell>
          <cell r="AC36">
            <v>5</v>
          </cell>
          <cell r="AD36">
            <v>19</v>
          </cell>
          <cell r="AE36">
            <v>51</v>
          </cell>
          <cell r="AF36">
            <v>51</v>
          </cell>
        </row>
        <row r="37">
          <cell r="F37">
            <v>24</v>
          </cell>
          <cell r="G37" t="str">
            <v>O'DONNEL</v>
          </cell>
          <cell r="H37" t="str">
            <v>Phillip</v>
          </cell>
          <cell r="I37" t="str">
            <v>USA19960518</v>
          </cell>
          <cell r="J37" t="str">
            <v/>
          </cell>
          <cell r="K37">
            <v>4</v>
          </cell>
          <cell r="L37" t="str">
            <v/>
          </cell>
          <cell r="N37" t="str">
            <v>USA</v>
          </cell>
          <cell r="O37" t="str">
            <v>TEAM USA</v>
          </cell>
          <cell r="P37">
            <v>1</v>
          </cell>
          <cell r="Q37">
            <v>1</v>
          </cell>
          <cell r="R37" t="str">
            <v>* O'DONNEL Phillip</v>
          </cell>
          <cell r="S37" t="str">
            <v>* O'DONNEL Phillip (USA)</v>
          </cell>
          <cell r="T37" t="str">
            <v>O'DONNEL Phillip</v>
          </cell>
          <cell r="U37" t="str">
            <v>50ème à 46'21''
V:nc G:nc J:23ème à 46'11''</v>
          </cell>
          <cell r="V37" t="str">
            <v>USA</v>
          </cell>
          <cell r="W37" t="str">
            <v>* O'DONNEL Phillip (USA)</v>
          </cell>
          <cell r="X37">
            <v>0</v>
          </cell>
          <cell r="Y37">
            <v>20</v>
          </cell>
          <cell r="Z37">
            <v>1</v>
          </cell>
          <cell r="AA37">
            <v>24</v>
          </cell>
          <cell r="AB37">
            <v>24</v>
          </cell>
          <cell r="AC37">
            <v>6</v>
          </cell>
          <cell r="AD37">
            <v>53</v>
          </cell>
          <cell r="AE37">
            <v>49</v>
          </cell>
          <cell r="AF37">
            <v>49</v>
          </cell>
        </row>
        <row r="38">
          <cell r="L38" t="str">
            <v/>
          </cell>
          <cell r="M38">
            <v>5</v>
          </cell>
          <cell r="N38" t="str">
            <v/>
          </cell>
          <cell r="O38" t="str">
            <v/>
          </cell>
          <cell r="P38" t="str">
            <v/>
          </cell>
          <cell r="Q38">
            <v>0</v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>
            <v>1</v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>
            <v>0</v>
          </cell>
          <cell r="AD38" t="str">
            <v/>
          </cell>
          <cell r="AE38" t="str">
            <v/>
          </cell>
          <cell r="AF38" t="str">
            <v/>
          </cell>
        </row>
        <row r="39">
          <cell r="L39" t="str">
            <v/>
          </cell>
          <cell r="M39">
            <v>7</v>
          </cell>
          <cell r="N39" t="str">
            <v/>
          </cell>
          <cell r="O39" t="str">
            <v/>
          </cell>
          <cell r="P39" t="str">
            <v/>
          </cell>
          <cell r="Q39">
            <v>0</v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>
            <v>1</v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>
            <v>0</v>
          </cell>
          <cell r="AD39" t="str">
            <v/>
          </cell>
          <cell r="AE39" t="str">
            <v/>
          </cell>
          <cell r="AF39" t="str">
            <v/>
          </cell>
        </row>
        <row r="40">
          <cell r="L40" t="str">
            <v/>
          </cell>
          <cell r="M40">
            <v>3</v>
          </cell>
          <cell r="N40" t="str">
            <v/>
          </cell>
          <cell r="O40" t="str">
            <v/>
          </cell>
          <cell r="P40" t="str">
            <v/>
          </cell>
          <cell r="Q40">
            <v>0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>
            <v>1</v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>
            <v>0</v>
          </cell>
          <cell r="AD40" t="str">
            <v/>
          </cell>
          <cell r="AE40" t="str">
            <v/>
          </cell>
          <cell r="AF40" t="str">
            <v/>
          </cell>
        </row>
        <row r="41">
          <cell r="F41">
            <v>25</v>
          </cell>
          <cell r="G41" t="str">
            <v>CHAVANES</v>
          </cell>
          <cell r="H41" t="str">
            <v>Louis</v>
          </cell>
          <cell r="I41" t="str">
            <v>FRA19950329</v>
          </cell>
          <cell r="J41" t="str">
            <v>2281013018</v>
          </cell>
          <cell r="K41">
            <v>5</v>
          </cell>
          <cell r="L41" t="str">
            <v>1</v>
          </cell>
          <cell r="M41">
            <v>1</v>
          </cell>
          <cell r="N41" t="str">
            <v>MPY</v>
          </cell>
          <cell r="O41" t="str">
            <v>SELECTION MIDI-PYRENEES</v>
          </cell>
          <cell r="P41">
            <v>1</v>
          </cell>
          <cell r="Q41">
            <v>1</v>
          </cell>
          <cell r="R41" t="str">
            <v>* CHAVANES Louis</v>
          </cell>
          <cell r="S41" t="str">
            <v>* CHAVANES Louis (FRA)</v>
          </cell>
          <cell r="T41" t="str">
            <v>CHAVANES Louis</v>
          </cell>
          <cell r="U41" t="str">
            <v>61ème à 59'44''
V:nc G:nc J:31ème à 59'34''</v>
          </cell>
          <cell r="V41" t="str">
            <v>FRA</v>
          </cell>
          <cell r="W41" t="str">
            <v>* CHAVANES Louis (FRA)</v>
          </cell>
          <cell r="X41">
            <v>0</v>
          </cell>
          <cell r="Y41">
            <v>21</v>
          </cell>
          <cell r="Z41">
            <v>1</v>
          </cell>
          <cell r="AA41">
            <v>25</v>
          </cell>
          <cell r="AB41">
            <v>25</v>
          </cell>
          <cell r="AC41">
            <v>1</v>
          </cell>
          <cell r="AD41">
            <v>80</v>
          </cell>
          <cell r="AE41">
            <v>41</v>
          </cell>
          <cell r="AF41">
            <v>41</v>
          </cell>
        </row>
        <row r="42">
          <cell r="F42">
            <v>26</v>
          </cell>
          <cell r="G42" t="str">
            <v>DE CARVALHO</v>
          </cell>
          <cell r="H42" t="str">
            <v>Elie</v>
          </cell>
          <cell r="I42" t="str">
            <v>FRA19941205</v>
          </cell>
          <cell r="J42" t="str">
            <v>2231139098</v>
          </cell>
          <cell r="K42">
            <v>5</v>
          </cell>
          <cell r="L42" t="str">
            <v>2</v>
          </cell>
          <cell r="M42">
            <v>2</v>
          </cell>
          <cell r="N42" t="str">
            <v>MPY</v>
          </cell>
          <cell r="O42" t="str">
            <v>SELECTION MIDI-PYRENEES</v>
          </cell>
          <cell r="P42">
            <v>0</v>
          </cell>
          <cell r="Q42">
            <v>1</v>
          </cell>
          <cell r="R42" t="str">
            <v>DE CARVALHO Elie</v>
          </cell>
          <cell r="S42" t="str">
            <v>DE CARVALHO Elie (FRA)</v>
          </cell>
          <cell r="T42" t="str">
            <v>DE CARVALHO Elie</v>
          </cell>
          <cell r="U42" t="str">
            <v/>
          </cell>
          <cell r="V42" t="str">
            <v>FRA</v>
          </cell>
          <cell r="W42" t="str">
            <v>DE CARVALHO Elie (FRA) EL4</v>
          </cell>
          <cell r="X42">
            <v>1</v>
          </cell>
          <cell r="Y42" t="str">
            <v/>
          </cell>
          <cell r="Z42" t="str">
            <v/>
          </cell>
          <cell r="AA42">
            <v>26</v>
          </cell>
          <cell r="AB42">
            <v>26</v>
          </cell>
          <cell r="AC42">
            <v>2</v>
          </cell>
          <cell r="AD42" t="str">
            <v>EL4</v>
          </cell>
          <cell r="AE42">
            <v>87</v>
          </cell>
          <cell r="AF42">
            <v>87</v>
          </cell>
        </row>
        <row r="43">
          <cell r="F43">
            <v>27</v>
          </cell>
          <cell r="G43" t="str">
            <v>CABANEL</v>
          </cell>
          <cell r="H43" t="str">
            <v>Vincent</v>
          </cell>
          <cell r="I43" t="str">
            <v>FRA19961108</v>
          </cell>
          <cell r="J43" t="str">
            <v>2282043016</v>
          </cell>
          <cell r="K43">
            <v>5</v>
          </cell>
          <cell r="L43" t="str">
            <v>2</v>
          </cell>
          <cell r="M43">
            <v>4</v>
          </cell>
          <cell r="N43" t="str">
            <v>MPY</v>
          </cell>
          <cell r="O43" t="str">
            <v>SELECTION MIDI-PYRENEES</v>
          </cell>
          <cell r="P43">
            <v>1</v>
          </cell>
          <cell r="Q43">
            <v>0</v>
          </cell>
          <cell r="R43" t="str">
            <v>* CABANEL Vincent</v>
          </cell>
          <cell r="S43" t="str">
            <v>* CABANEL Vincent (FRA)</v>
          </cell>
          <cell r="T43" t="str">
            <v>CABANEL Vincent</v>
          </cell>
          <cell r="U43" t="str">
            <v/>
          </cell>
          <cell r="V43" t="str">
            <v>FRA</v>
          </cell>
          <cell r="W43" t="str">
            <v>* CABANEL Vincent (FRA) AB1</v>
          </cell>
          <cell r="X43">
            <v>1</v>
          </cell>
          <cell r="Y43" t="str">
            <v/>
          </cell>
          <cell r="Z43" t="str">
            <v/>
          </cell>
          <cell r="AA43">
            <v>27</v>
          </cell>
          <cell r="AB43">
            <v>27</v>
          </cell>
          <cell r="AC43">
            <v>3</v>
          </cell>
          <cell r="AD43" t="str">
            <v>AB1</v>
          </cell>
          <cell r="AE43">
            <v>111</v>
          </cell>
          <cell r="AF43" t="str">
            <v>AB</v>
          </cell>
        </row>
        <row r="44">
          <cell r="F44">
            <v>28</v>
          </cell>
          <cell r="G44" t="str">
            <v>CABANEL</v>
          </cell>
          <cell r="H44" t="str">
            <v>Thomas</v>
          </cell>
          <cell r="I44" t="str">
            <v>FRA19961108</v>
          </cell>
          <cell r="J44" t="str">
            <v>2282043018</v>
          </cell>
          <cell r="K44">
            <v>5</v>
          </cell>
          <cell r="L44" t="str">
            <v>2</v>
          </cell>
          <cell r="M44">
            <v>6</v>
          </cell>
          <cell r="N44" t="str">
            <v>MPY</v>
          </cell>
          <cell r="O44" t="str">
            <v>SELECTION MIDI-PYRENEES</v>
          </cell>
          <cell r="P44">
            <v>1</v>
          </cell>
          <cell r="Q44">
            <v>1</v>
          </cell>
          <cell r="R44" t="str">
            <v>* CABANEL Thomas</v>
          </cell>
          <cell r="S44" t="str">
            <v>* CABANEL Thomas (FRA)</v>
          </cell>
          <cell r="T44" t="str">
            <v>CABANEL Thomas</v>
          </cell>
          <cell r="U44" t="str">
            <v>74ème à 1h12'32''
V:nc G:nc J:38ème à 1h12'22''</v>
          </cell>
          <cell r="V44" t="str">
            <v>FRA</v>
          </cell>
          <cell r="W44" t="str">
            <v>* CABANEL Thomas (FRA)</v>
          </cell>
          <cell r="X44">
            <v>0</v>
          </cell>
          <cell r="Y44">
            <v>22</v>
          </cell>
          <cell r="Z44">
            <v>1</v>
          </cell>
          <cell r="AA44">
            <v>28</v>
          </cell>
          <cell r="AB44">
            <v>28</v>
          </cell>
          <cell r="AC44">
            <v>4</v>
          </cell>
          <cell r="AD44">
            <v>65</v>
          </cell>
          <cell r="AE44">
            <v>85</v>
          </cell>
          <cell r="AF44">
            <v>85</v>
          </cell>
        </row>
        <row r="45">
          <cell r="F45">
            <v>29</v>
          </cell>
          <cell r="G45" t="str">
            <v>ALFONSO</v>
          </cell>
          <cell r="H45" t="str">
            <v>Thomas</v>
          </cell>
          <cell r="I45" t="str">
            <v>FRA19930908</v>
          </cell>
          <cell r="J45" t="str">
            <v>2281031078</v>
          </cell>
          <cell r="K45">
            <v>5</v>
          </cell>
          <cell r="L45" t="str">
            <v>2</v>
          </cell>
          <cell r="M45">
            <v>0</v>
          </cell>
          <cell r="N45" t="str">
            <v>MPY</v>
          </cell>
          <cell r="O45" t="str">
            <v>SELECTION MIDI-PYRENEES</v>
          </cell>
          <cell r="P45">
            <v>0</v>
          </cell>
          <cell r="Q45">
            <v>1</v>
          </cell>
          <cell r="R45" t="str">
            <v>ALFONSO Thomas</v>
          </cell>
          <cell r="S45" t="str">
            <v>ALFONSO Thomas (FRA)</v>
          </cell>
          <cell r="T45" t="str">
            <v>ALFONSO Thomas</v>
          </cell>
          <cell r="U45" t="str">
            <v xml:space="preserve">31ème à 29'02''
V:3pts G:nc J:nc </v>
          </cell>
          <cell r="V45" t="str">
            <v>FRA</v>
          </cell>
          <cell r="W45" t="str">
            <v>ALFONSO Thomas (FRA)</v>
          </cell>
          <cell r="X45">
            <v>0</v>
          </cell>
          <cell r="Y45">
            <v>23</v>
          </cell>
          <cell r="Z45">
            <v>1</v>
          </cell>
          <cell r="AA45">
            <v>29</v>
          </cell>
          <cell r="AB45">
            <v>29</v>
          </cell>
          <cell r="AC45">
            <v>5</v>
          </cell>
          <cell r="AD45">
            <v>27</v>
          </cell>
          <cell r="AE45">
            <v>37</v>
          </cell>
          <cell r="AF45">
            <v>37</v>
          </cell>
        </row>
        <row r="46">
          <cell r="F46">
            <v>30</v>
          </cell>
          <cell r="G46" t="str">
            <v>CARAMEL</v>
          </cell>
          <cell r="H46" t="str">
            <v>Mathieu</v>
          </cell>
          <cell r="I46" t="str">
            <v>FRA19941116</v>
          </cell>
          <cell r="J46" t="str">
            <v>2246046073</v>
          </cell>
          <cell r="K46">
            <v>5</v>
          </cell>
          <cell r="L46" t="str">
            <v>1</v>
          </cell>
          <cell r="M46">
            <v>0</v>
          </cell>
          <cell r="N46" t="str">
            <v>MPY</v>
          </cell>
          <cell r="O46" t="str">
            <v>SELECTION MIDI-PYRENEES</v>
          </cell>
          <cell r="P46">
            <v>0</v>
          </cell>
          <cell r="Q46">
            <v>1</v>
          </cell>
          <cell r="R46" t="str">
            <v>CARAMEL Mathieu</v>
          </cell>
          <cell r="S46" t="str">
            <v>CARAMEL Mathieu (FRA)</v>
          </cell>
          <cell r="T46" t="str">
            <v>CARAMEL Mathieu</v>
          </cell>
          <cell r="U46" t="str">
            <v xml:space="preserve">81ème à 1h20'43''
V:5pts G:nc J:nc </v>
          </cell>
          <cell r="V46" t="str">
            <v>FRA</v>
          </cell>
          <cell r="W46" t="str">
            <v>CARAMEL Mathieu (FRA)</v>
          </cell>
          <cell r="X46">
            <v>0</v>
          </cell>
          <cell r="Y46">
            <v>24</v>
          </cell>
          <cell r="Z46">
            <v>1</v>
          </cell>
          <cell r="AA46">
            <v>30</v>
          </cell>
          <cell r="AB46">
            <v>30</v>
          </cell>
          <cell r="AC46">
            <v>6</v>
          </cell>
          <cell r="AD46">
            <v>67</v>
          </cell>
          <cell r="AE46">
            <v>99</v>
          </cell>
          <cell r="AF46">
            <v>99</v>
          </cell>
        </row>
        <row r="47"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L47" t="str">
            <v/>
          </cell>
          <cell r="M47">
            <v>0</v>
          </cell>
          <cell r="N47" t="str">
            <v/>
          </cell>
          <cell r="O47" t="str">
            <v/>
          </cell>
          <cell r="P47" t="str">
            <v/>
          </cell>
          <cell r="Q47">
            <v>0</v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>
            <v>1</v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>
            <v>0</v>
          </cell>
          <cell r="AD47" t="str">
            <v/>
          </cell>
          <cell r="AE47" t="str">
            <v/>
          </cell>
          <cell r="AF47" t="str">
            <v/>
          </cell>
        </row>
        <row r="48"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L48" t="str">
            <v/>
          </cell>
          <cell r="M48">
            <v>0</v>
          </cell>
          <cell r="N48" t="str">
            <v/>
          </cell>
          <cell r="O48" t="str">
            <v/>
          </cell>
          <cell r="P48" t="str">
            <v/>
          </cell>
          <cell r="Q48">
            <v>0</v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>
            <v>1</v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>
            <v>0</v>
          </cell>
          <cell r="AD48" t="str">
            <v/>
          </cell>
          <cell r="AE48" t="str">
            <v/>
          </cell>
          <cell r="AF48" t="str">
            <v/>
          </cell>
        </row>
        <row r="49"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L49" t="str">
            <v/>
          </cell>
          <cell r="M49">
            <v>4</v>
          </cell>
          <cell r="N49" t="str">
            <v/>
          </cell>
          <cell r="O49" t="str">
            <v/>
          </cell>
          <cell r="P49" t="str">
            <v/>
          </cell>
          <cell r="Q49">
            <v>0</v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>
            <v>1</v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>
            <v>0</v>
          </cell>
          <cell r="AD49" t="str">
            <v/>
          </cell>
          <cell r="AE49" t="str">
            <v/>
          </cell>
          <cell r="AF49" t="str">
            <v/>
          </cell>
        </row>
        <row r="50">
          <cell r="F50">
            <v>31</v>
          </cell>
          <cell r="G50" t="str">
            <v>HENNAUX</v>
          </cell>
          <cell r="H50" t="str">
            <v>Loïc</v>
          </cell>
          <cell r="I50" t="str">
            <v>BEL19960212</v>
          </cell>
          <cell r="J50">
            <v>0</v>
          </cell>
          <cell r="K50">
            <v>6</v>
          </cell>
          <cell r="L50" t="str">
            <v/>
          </cell>
          <cell r="M50">
            <v>7</v>
          </cell>
          <cell r="N50" t="str">
            <v>CCB</v>
          </cell>
          <cell r="O50" t="str">
            <v>COLOR CODE - AQUALITY PROTECT</v>
          </cell>
          <cell r="P50">
            <v>1</v>
          </cell>
          <cell r="Q50">
            <v>1</v>
          </cell>
          <cell r="R50" t="str">
            <v>* HENNAUX Loïc</v>
          </cell>
          <cell r="S50" t="str">
            <v>* HENNAUX Loïc (BEL)</v>
          </cell>
          <cell r="T50" t="str">
            <v>HENNAUX Loïc</v>
          </cell>
          <cell r="U50" t="str">
            <v>54ème à 49'29''
V:nc G:nc J:26ème à 49'19''</v>
          </cell>
          <cell r="V50" t="str">
            <v>BEL</v>
          </cell>
          <cell r="W50" t="str">
            <v>* HENNAUX Loïc (BEL)</v>
          </cell>
          <cell r="X50">
            <v>0</v>
          </cell>
          <cell r="Y50">
            <v>25</v>
          </cell>
          <cell r="Z50">
            <v>1</v>
          </cell>
          <cell r="AA50">
            <v>31</v>
          </cell>
          <cell r="AB50">
            <v>31</v>
          </cell>
          <cell r="AC50">
            <v>1</v>
          </cell>
          <cell r="AD50">
            <v>45</v>
          </cell>
          <cell r="AE50">
            <v>91</v>
          </cell>
          <cell r="AF50">
            <v>91</v>
          </cell>
        </row>
        <row r="51">
          <cell r="F51">
            <v>32</v>
          </cell>
          <cell r="G51" t="str">
            <v>DE WINTER</v>
          </cell>
          <cell r="H51" t="str">
            <v>Hugo</v>
          </cell>
          <cell r="I51" t="str">
            <v>BEL19961230</v>
          </cell>
          <cell r="J51">
            <v>0</v>
          </cell>
          <cell r="K51">
            <v>6</v>
          </cell>
          <cell r="L51" t="str">
            <v/>
          </cell>
          <cell r="M51">
            <v>6</v>
          </cell>
          <cell r="N51" t="str">
            <v>CCB</v>
          </cell>
          <cell r="O51" t="str">
            <v>COLOR CODE - AQUALITY PROTECT</v>
          </cell>
          <cell r="P51">
            <v>1</v>
          </cell>
          <cell r="Q51">
            <v>1</v>
          </cell>
          <cell r="R51" t="str">
            <v>* DE WINTER Hugo</v>
          </cell>
          <cell r="S51" t="str">
            <v>* DE WINTER Hugo (BEL)</v>
          </cell>
          <cell r="T51" t="str">
            <v>DE WINTER Hugo</v>
          </cell>
          <cell r="U51" t="str">
            <v>32ème à 29'13''
V:nc G:nc J:13ème à 29'03''</v>
          </cell>
          <cell r="V51" t="str">
            <v>BEL</v>
          </cell>
          <cell r="W51" t="str">
            <v>* DE WINTER Hugo (BEL)</v>
          </cell>
          <cell r="X51">
            <v>0</v>
          </cell>
          <cell r="Y51">
            <v>26</v>
          </cell>
          <cell r="Z51">
            <v>1</v>
          </cell>
          <cell r="AA51">
            <v>32</v>
          </cell>
          <cell r="AB51">
            <v>32</v>
          </cell>
          <cell r="AC51">
            <v>2</v>
          </cell>
          <cell r="AD51">
            <v>26</v>
          </cell>
          <cell r="AE51">
            <v>77</v>
          </cell>
          <cell r="AF51">
            <v>77</v>
          </cell>
        </row>
        <row r="52">
          <cell r="F52">
            <v>33</v>
          </cell>
          <cell r="G52" t="str">
            <v>GALLE</v>
          </cell>
          <cell r="H52" t="str">
            <v>Tom</v>
          </cell>
          <cell r="I52" t="str">
            <v>BEL19950913</v>
          </cell>
          <cell r="J52">
            <v>0</v>
          </cell>
          <cell r="K52">
            <v>6</v>
          </cell>
          <cell r="L52" t="str">
            <v/>
          </cell>
          <cell r="M52">
            <v>1</v>
          </cell>
          <cell r="N52" t="str">
            <v>CCB</v>
          </cell>
          <cell r="O52" t="str">
            <v>COLOR CODE - AQUALITY PROTECT</v>
          </cell>
          <cell r="P52">
            <v>1</v>
          </cell>
          <cell r="Q52">
            <v>0</v>
          </cell>
          <cell r="R52" t="str">
            <v>* GALLE Tom</v>
          </cell>
          <cell r="S52" t="str">
            <v>* GALLE Tom (BEL)</v>
          </cell>
          <cell r="T52" t="str">
            <v>GALLE Tom</v>
          </cell>
          <cell r="U52" t="str">
            <v/>
          </cell>
          <cell r="V52" t="str">
            <v>BEL</v>
          </cell>
          <cell r="W52" t="str">
            <v>* GALLE Tom (BEL) AB4</v>
          </cell>
          <cell r="X52">
            <v>1</v>
          </cell>
          <cell r="Y52" t="str">
            <v/>
          </cell>
          <cell r="Z52" t="str">
            <v/>
          </cell>
          <cell r="AA52">
            <v>33</v>
          </cell>
          <cell r="AB52">
            <v>33</v>
          </cell>
          <cell r="AC52">
            <v>3</v>
          </cell>
          <cell r="AD52" t="str">
            <v>AB4</v>
          </cell>
          <cell r="AE52">
            <v>55</v>
          </cell>
          <cell r="AF52">
            <v>55</v>
          </cell>
        </row>
        <row r="53">
          <cell r="F53">
            <v>34</v>
          </cell>
          <cell r="G53" t="str">
            <v>DELFOSSE</v>
          </cell>
          <cell r="H53" t="str">
            <v>Florent</v>
          </cell>
          <cell r="I53" t="str">
            <v>BEL19930828</v>
          </cell>
          <cell r="J53">
            <v>0</v>
          </cell>
          <cell r="K53">
            <v>6</v>
          </cell>
          <cell r="L53" t="str">
            <v/>
          </cell>
          <cell r="M53">
            <v>3</v>
          </cell>
          <cell r="N53" t="str">
            <v>CCB</v>
          </cell>
          <cell r="O53" t="str">
            <v>COLOR CODE - AQUALITY PROTECT</v>
          </cell>
          <cell r="P53">
            <v>0</v>
          </cell>
          <cell r="Q53">
            <v>1</v>
          </cell>
          <cell r="R53" t="str">
            <v>DELFOSSE Florent</v>
          </cell>
          <cell r="S53" t="str">
            <v>DELFOSSE Florent (BEL)</v>
          </cell>
          <cell r="T53" t="str">
            <v>DELFOSSE Florent</v>
          </cell>
          <cell r="U53" t="str">
            <v xml:space="preserve">18ème à 14'01''
V:nc G:nc J:nc </v>
          </cell>
          <cell r="V53" t="str">
            <v>BEL</v>
          </cell>
          <cell r="W53" t="str">
            <v>DELFOSSE Florent (BEL)</v>
          </cell>
          <cell r="X53">
            <v>0</v>
          </cell>
          <cell r="Y53">
            <v>27</v>
          </cell>
          <cell r="Z53">
            <v>1</v>
          </cell>
          <cell r="AA53">
            <v>34</v>
          </cell>
          <cell r="AB53">
            <v>34</v>
          </cell>
          <cell r="AC53">
            <v>4</v>
          </cell>
          <cell r="AD53">
            <v>20</v>
          </cell>
          <cell r="AE53">
            <v>28</v>
          </cell>
          <cell r="AF53">
            <v>28</v>
          </cell>
        </row>
        <row r="54">
          <cell r="F54">
            <v>35</v>
          </cell>
          <cell r="G54" t="str">
            <v>SIX</v>
          </cell>
          <cell r="H54" t="str">
            <v>Franklin</v>
          </cell>
          <cell r="I54" t="str">
            <v>BEL19961229</v>
          </cell>
          <cell r="J54">
            <v>0</v>
          </cell>
          <cell r="K54">
            <v>6</v>
          </cell>
          <cell r="L54" t="str">
            <v/>
          </cell>
          <cell r="M54">
            <v>2</v>
          </cell>
          <cell r="N54" t="str">
            <v>CCB</v>
          </cell>
          <cell r="O54" t="str">
            <v>COLOR CODE - AQUALITY PROTECT</v>
          </cell>
          <cell r="P54">
            <v>1</v>
          </cell>
          <cell r="Q54">
            <v>1</v>
          </cell>
          <cell r="R54" t="str">
            <v>* SIX Franklin</v>
          </cell>
          <cell r="S54" t="str">
            <v>* SIX Franklin (BEL)</v>
          </cell>
          <cell r="T54" t="str">
            <v>SIX Franklin</v>
          </cell>
          <cell r="U54" t="str">
            <v>56ème à 52'24''
V:nc G:nc J:28ème à 52'14''</v>
          </cell>
          <cell r="V54" t="str">
            <v>BEL</v>
          </cell>
          <cell r="W54" t="str">
            <v>* SIX Franklin (BEL)</v>
          </cell>
          <cell r="X54">
            <v>0</v>
          </cell>
          <cell r="Y54">
            <v>28</v>
          </cell>
          <cell r="Z54">
            <v>1</v>
          </cell>
          <cell r="AA54">
            <v>35</v>
          </cell>
          <cell r="AB54">
            <v>35</v>
          </cell>
          <cell r="AC54">
            <v>5</v>
          </cell>
          <cell r="AD54">
            <v>61</v>
          </cell>
          <cell r="AE54">
            <v>58</v>
          </cell>
          <cell r="AF54">
            <v>58</v>
          </cell>
        </row>
        <row r="55">
          <cell r="F55">
            <v>36</v>
          </cell>
          <cell r="G55" t="str">
            <v>VANDREPOTTE</v>
          </cell>
          <cell r="H55" t="str">
            <v>Anthony</v>
          </cell>
          <cell r="I55" t="str">
            <v>BEL19960426</v>
          </cell>
          <cell r="J55">
            <v>0</v>
          </cell>
          <cell r="K55">
            <v>6</v>
          </cell>
          <cell r="L55" t="str">
            <v/>
          </cell>
          <cell r="M55">
            <v>5</v>
          </cell>
          <cell r="N55" t="str">
            <v>CCB</v>
          </cell>
          <cell r="O55" t="str">
            <v>COLOR CODE - AQUALITY PROTECT</v>
          </cell>
          <cell r="P55">
            <v>1</v>
          </cell>
          <cell r="Q55">
            <v>0</v>
          </cell>
          <cell r="R55" t="str">
            <v>* VANDREPOTTE Anthony</v>
          </cell>
          <cell r="S55" t="str">
            <v>* VANDREPOTTE Anthony (BEL)</v>
          </cell>
          <cell r="T55" t="str">
            <v>VANDREPOTTE Anthony</v>
          </cell>
          <cell r="U55" t="str">
            <v/>
          </cell>
          <cell r="V55" t="str">
            <v>BEL</v>
          </cell>
          <cell r="W55" t="str">
            <v>* VANDREPOTTE Anthony (BEL) AB4</v>
          </cell>
          <cell r="X55">
            <v>1</v>
          </cell>
          <cell r="Y55" t="str">
            <v/>
          </cell>
          <cell r="Z55" t="str">
            <v/>
          </cell>
          <cell r="AA55">
            <v>36</v>
          </cell>
          <cell r="AB55">
            <v>36</v>
          </cell>
          <cell r="AC55">
            <v>6</v>
          </cell>
          <cell r="AD55" t="str">
            <v>AB4</v>
          </cell>
          <cell r="AE55">
            <v>54</v>
          </cell>
          <cell r="AF55">
            <v>54</v>
          </cell>
        </row>
        <row r="56"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L56" t="str">
            <v/>
          </cell>
          <cell r="M56">
            <v>0</v>
          </cell>
          <cell r="N56" t="str">
            <v/>
          </cell>
          <cell r="O56" t="str">
            <v/>
          </cell>
          <cell r="P56" t="str">
            <v/>
          </cell>
          <cell r="Q56">
            <v>0</v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>
            <v>1</v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>
            <v>0</v>
          </cell>
          <cell r="AD56" t="str">
            <v/>
          </cell>
          <cell r="AE56" t="str">
            <v/>
          </cell>
          <cell r="AF56" t="str">
            <v/>
          </cell>
        </row>
        <row r="57"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L57" t="str">
            <v/>
          </cell>
          <cell r="M57">
            <v>0</v>
          </cell>
          <cell r="N57" t="str">
            <v/>
          </cell>
          <cell r="O57" t="str">
            <v/>
          </cell>
          <cell r="P57" t="str">
            <v/>
          </cell>
          <cell r="Q57">
            <v>0</v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>
            <v>1</v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>
            <v>0</v>
          </cell>
          <cell r="AD57" t="str">
            <v/>
          </cell>
          <cell r="AE57" t="str">
            <v/>
          </cell>
          <cell r="AF57" t="str">
            <v/>
          </cell>
        </row>
        <row r="58"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L58" t="str">
            <v/>
          </cell>
          <cell r="M58">
            <v>0</v>
          </cell>
          <cell r="N58" t="str">
            <v/>
          </cell>
          <cell r="O58" t="str">
            <v/>
          </cell>
          <cell r="P58" t="str">
            <v/>
          </cell>
          <cell r="Q58">
            <v>0</v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>
            <v>1</v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>
            <v>0</v>
          </cell>
          <cell r="AD58" t="str">
            <v/>
          </cell>
          <cell r="AE58" t="str">
            <v/>
          </cell>
          <cell r="AF58" t="str">
            <v/>
          </cell>
        </row>
        <row r="59">
          <cell r="F59">
            <v>37</v>
          </cell>
          <cell r="G59" t="str">
            <v>BORISAVLJEVIC</v>
          </cell>
          <cell r="H59" t="str">
            <v>Milos</v>
          </cell>
          <cell r="I59" t="str">
            <v>SRB19940309</v>
          </cell>
          <cell r="J59">
            <v>0</v>
          </cell>
          <cell r="K59">
            <v>7</v>
          </cell>
          <cell r="L59" t="str">
            <v/>
          </cell>
          <cell r="M59">
            <v>0</v>
          </cell>
          <cell r="N59" t="str">
            <v>ROT</v>
          </cell>
          <cell r="O59" t="str">
            <v>ROTH - SKODA</v>
          </cell>
          <cell r="P59">
            <v>0</v>
          </cell>
          <cell r="Q59">
            <v>1</v>
          </cell>
          <cell r="R59" t="str">
            <v>BORISAVLJEVIC Milos</v>
          </cell>
          <cell r="S59" t="str">
            <v>BORISAVLJEVIC Milos (SRB)</v>
          </cell>
          <cell r="T59" t="str">
            <v>BORISAVLJEVIC Milos</v>
          </cell>
          <cell r="U59" t="str">
            <v xml:space="preserve">13ème à 09'34''
V:6pts G:nc J:nc </v>
          </cell>
          <cell r="V59" t="str">
            <v>SRB</v>
          </cell>
          <cell r="W59" t="str">
            <v>BORISAVLJEVIC Milos (SRB)</v>
          </cell>
          <cell r="X59">
            <v>0</v>
          </cell>
          <cell r="Y59">
            <v>29</v>
          </cell>
          <cell r="Z59">
            <v>1</v>
          </cell>
          <cell r="AA59">
            <v>37</v>
          </cell>
          <cell r="AB59">
            <v>37</v>
          </cell>
          <cell r="AC59">
            <v>1</v>
          </cell>
          <cell r="AD59">
            <v>10</v>
          </cell>
          <cell r="AE59">
            <v>22</v>
          </cell>
          <cell r="AF59">
            <v>22</v>
          </cell>
        </row>
        <row r="60">
          <cell r="F60">
            <v>38</v>
          </cell>
          <cell r="G60" t="str">
            <v>BOTTURA</v>
          </cell>
          <cell r="H60" t="str">
            <v>Alessio</v>
          </cell>
          <cell r="I60" t="str">
            <v>ITA19950929</v>
          </cell>
          <cell r="J60">
            <v>0</v>
          </cell>
          <cell r="K60">
            <v>7</v>
          </cell>
          <cell r="L60" t="str">
            <v/>
          </cell>
          <cell r="M60">
            <v>7</v>
          </cell>
          <cell r="N60" t="str">
            <v>ROT</v>
          </cell>
          <cell r="O60" t="str">
            <v>ROTH - SKODA</v>
          </cell>
          <cell r="P60">
            <v>1</v>
          </cell>
          <cell r="Q60">
            <v>0</v>
          </cell>
          <cell r="R60" t="str">
            <v>* BOTTURA Alessio</v>
          </cell>
          <cell r="S60" t="str">
            <v>* BOTTURA Alessio (ITA)</v>
          </cell>
          <cell r="T60" t="str">
            <v>BOTTURA Alessio</v>
          </cell>
          <cell r="U60" t="str">
            <v/>
          </cell>
          <cell r="V60" t="str">
            <v>ITA</v>
          </cell>
          <cell r="W60" t="str">
            <v>* BOTTURA Alessio (ITA) AB4</v>
          </cell>
          <cell r="X60">
            <v>1</v>
          </cell>
          <cell r="Y60" t="str">
            <v/>
          </cell>
          <cell r="Z60" t="str">
            <v/>
          </cell>
          <cell r="AA60">
            <v>38</v>
          </cell>
          <cell r="AB60">
            <v>38</v>
          </cell>
          <cell r="AC60">
            <v>2</v>
          </cell>
          <cell r="AD60" t="str">
            <v>AB4</v>
          </cell>
          <cell r="AE60">
            <v>38</v>
          </cell>
          <cell r="AF60">
            <v>38</v>
          </cell>
        </row>
        <row r="61">
          <cell r="F61">
            <v>39</v>
          </cell>
          <cell r="G61" t="str">
            <v>BRESCIANI</v>
          </cell>
          <cell r="H61" t="str">
            <v>Michael</v>
          </cell>
          <cell r="I61" t="str">
            <v>ITA19941220</v>
          </cell>
          <cell r="J61">
            <v>0</v>
          </cell>
          <cell r="K61">
            <v>7</v>
          </cell>
          <cell r="L61" t="str">
            <v/>
          </cell>
          <cell r="M61">
            <v>5</v>
          </cell>
          <cell r="N61" t="str">
            <v>ROT</v>
          </cell>
          <cell r="O61" t="str">
            <v>ROTH - SKODA</v>
          </cell>
          <cell r="P61">
            <v>0</v>
          </cell>
          <cell r="Q61">
            <v>1</v>
          </cell>
          <cell r="R61" t="str">
            <v>BRESCIANI Michael</v>
          </cell>
          <cell r="S61" t="str">
            <v>BRESCIANI Michael (ITA)</v>
          </cell>
          <cell r="T61" t="str">
            <v>BRESCIANI Michael</v>
          </cell>
          <cell r="U61" t="str">
            <v xml:space="preserve">43ème à 41'16''
V:10pts G:nc J:nc </v>
          </cell>
          <cell r="V61" t="str">
            <v>ITA</v>
          </cell>
          <cell r="W61" t="str">
            <v>BRESCIANI Michael (ITA)</v>
          </cell>
          <cell r="X61">
            <v>0</v>
          </cell>
          <cell r="Y61">
            <v>30</v>
          </cell>
          <cell r="Z61">
            <v>1</v>
          </cell>
          <cell r="AA61">
            <v>39</v>
          </cell>
          <cell r="AB61">
            <v>39</v>
          </cell>
          <cell r="AC61">
            <v>3</v>
          </cell>
          <cell r="AD61">
            <v>22</v>
          </cell>
          <cell r="AE61">
            <v>63</v>
          </cell>
          <cell r="AF61">
            <v>63</v>
          </cell>
        </row>
        <row r="62">
          <cell r="F62">
            <v>40</v>
          </cell>
          <cell r="G62" t="str">
            <v>OCANHA</v>
          </cell>
          <cell r="H62" t="str">
            <v>Gianluca</v>
          </cell>
          <cell r="I62" t="str">
            <v>SUI19940628</v>
          </cell>
          <cell r="J62">
            <v>0</v>
          </cell>
          <cell r="K62">
            <v>7</v>
          </cell>
          <cell r="L62" t="str">
            <v/>
          </cell>
          <cell r="M62">
            <v>1</v>
          </cell>
          <cell r="N62" t="str">
            <v>ROT</v>
          </cell>
          <cell r="O62" t="str">
            <v>ROTH - SKODA</v>
          </cell>
          <cell r="P62">
            <v>0</v>
          </cell>
          <cell r="Q62">
            <v>0</v>
          </cell>
          <cell r="R62" t="str">
            <v>OCANHA Gianluca</v>
          </cell>
          <cell r="S62" t="str">
            <v>OCANHA Gianluca (SUI)</v>
          </cell>
          <cell r="T62" t="str">
            <v>OCANHA Gianluca</v>
          </cell>
          <cell r="U62" t="str">
            <v/>
          </cell>
          <cell r="V62" t="str">
            <v>SUI</v>
          </cell>
          <cell r="W62" t="str">
            <v>OCANHA Gianluca (SUI) AB4</v>
          </cell>
          <cell r="X62">
            <v>1</v>
          </cell>
          <cell r="Y62" t="str">
            <v/>
          </cell>
          <cell r="Z62" t="str">
            <v/>
          </cell>
          <cell r="AA62">
            <v>40</v>
          </cell>
          <cell r="AB62">
            <v>40</v>
          </cell>
          <cell r="AC62">
            <v>4</v>
          </cell>
          <cell r="AD62" t="str">
            <v>AB4</v>
          </cell>
          <cell r="AE62">
            <v>64</v>
          </cell>
          <cell r="AF62">
            <v>64</v>
          </cell>
        </row>
        <row r="63">
          <cell r="F63">
            <v>41</v>
          </cell>
          <cell r="G63" t="str">
            <v>DIETRICH</v>
          </cell>
          <cell r="H63" t="str">
            <v>Silvan</v>
          </cell>
          <cell r="I63" t="str">
            <v>SUI19930928</v>
          </cell>
          <cell r="J63">
            <v>0</v>
          </cell>
          <cell r="K63">
            <v>7</v>
          </cell>
          <cell r="L63" t="str">
            <v/>
          </cell>
          <cell r="M63">
            <v>4</v>
          </cell>
          <cell r="N63" t="str">
            <v>ROT</v>
          </cell>
          <cell r="O63" t="str">
            <v>ROTH - SKODA</v>
          </cell>
          <cell r="P63">
            <v>0</v>
          </cell>
          <cell r="Q63">
            <v>1</v>
          </cell>
          <cell r="R63" t="str">
            <v>DIETRICH Silvan</v>
          </cell>
          <cell r="S63" t="str">
            <v>DIETRICH Silvan (SUI)</v>
          </cell>
          <cell r="T63" t="str">
            <v>DIETRICH Silvan</v>
          </cell>
          <cell r="U63" t="str">
            <v xml:space="preserve">39ème à 33'24''
V:nc G:nc J:nc </v>
          </cell>
          <cell r="V63" t="str">
            <v>SUI</v>
          </cell>
          <cell r="W63" t="str">
            <v>DIETRICH Silvan (SUI)</v>
          </cell>
          <cell r="X63">
            <v>0</v>
          </cell>
          <cell r="Y63">
            <v>31</v>
          </cell>
          <cell r="Z63">
            <v>1</v>
          </cell>
          <cell r="AA63">
            <v>41</v>
          </cell>
          <cell r="AB63">
            <v>41</v>
          </cell>
          <cell r="AC63">
            <v>5</v>
          </cell>
          <cell r="AD63">
            <v>49</v>
          </cell>
          <cell r="AE63">
            <v>33</v>
          </cell>
          <cell r="AF63">
            <v>33</v>
          </cell>
        </row>
        <row r="64">
          <cell r="F64">
            <v>42</v>
          </cell>
          <cell r="G64" t="str">
            <v>TOMIO</v>
          </cell>
          <cell r="H64" t="str">
            <v>Giacomo</v>
          </cell>
          <cell r="I64" t="str">
            <v>ITA19950706</v>
          </cell>
          <cell r="J64">
            <v>0</v>
          </cell>
          <cell r="K64">
            <v>7</v>
          </cell>
          <cell r="L64" t="str">
            <v/>
          </cell>
          <cell r="M64">
            <v>3</v>
          </cell>
          <cell r="N64" t="str">
            <v>ROT</v>
          </cell>
          <cell r="O64" t="str">
            <v>ROTH - SKODA</v>
          </cell>
          <cell r="P64">
            <v>1</v>
          </cell>
          <cell r="Q64">
            <v>0</v>
          </cell>
          <cell r="R64" t="str">
            <v>* TOMIO Giacomo</v>
          </cell>
          <cell r="S64" t="str">
            <v>* TOMIO Giacomo (ITA)</v>
          </cell>
          <cell r="T64" t="str">
            <v>TOMIO Giacomo</v>
          </cell>
          <cell r="U64" t="str">
            <v/>
          </cell>
          <cell r="V64" t="str">
            <v>ITA</v>
          </cell>
          <cell r="W64" t="str">
            <v>* TOMIO Giacomo (ITA) AB4</v>
          </cell>
          <cell r="X64">
            <v>1</v>
          </cell>
          <cell r="Y64" t="str">
            <v/>
          </cell>
          <cell r="Z64" t="str">
            <v/>
          </cell>
          <cell r="AA64">
            <v>42</v>
          </cell>
          <cell r="AB64">
            <v>42</v>
          </cell>
          <cell r="AC64">
            <v>6</v>
          </cell>
          <cell r="AD64" t="str">
            <v>AB4</v>
          </cell>
          <cell r="AE64">
            <v>65</v>
          </cell>
          <cell r="AF64">
            <v>65</v>
          </cell>
        </row>
        <row r="65"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L65" t="str">
            <v/>
          </cell>
          <cell r="M65">
            <v>2</v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>
            <v>1</v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>
            <v>0</v>
          </cell>
          <cell r="AD65" t="str">
            <v/>
          </cell>
          <cell r="AE65" t="str">
            <v/>
          </cell>
          <cell r="AF65" t="str">
            <v/>
          </cell>
        </row>
        <row r="66"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L66" t="str">
            <v/>
          </cell>
          <cell r="M66">
            <v>6</v>
          </cell>
          <cell r="N66" t="str">
            <v/>
          </cell>
          <cell r="O66" t="str">
            <v/>
          </cell>
          <cell r="P66" t="str">
            <v/>
          </cell>
          <cell r="Q66">
            <v>0</v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>
            <v>1</v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>
            <v>0</v>
          </cell>
          <cell r="AD66" t="str">
            <v/>
          </cell>
          <cell r="AE66" t="str">
            <v/>
          </cell>
          <cell r="AF66" t="str">
            <v/>
          </cell>
        </row>
        <row r="67"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L67" t="str">
            <v/>
          </cell>
          <cell r="M67">
            <v>0</v>
          </cell>
          <cell r="N67" t="str">
            <v/>
          </cell>
          <cell r="O67" t="str">
            <v/>
          </cell>
          <cell r="P67" t="str">
            <v/>
          </cell>
          <cell r="Q67">
            <v>0</v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>
            <v>1</v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>
            <v>0</v>
          </cell>
          <cell r="AD67" t="str">
            <v/>
          </cell>
          <cell r="AE67" t="str">
            <v/>
          </cell>
          <cell r="AF67" t="str">
            <v/>
          </cell>
        </row>
        <row r="68">
          <cell r="F68">
            <v>43</v>
          </cell>
          <cell r="G68" t="str">
            <v>TRILLINI</v>
          </cell>
          <cell r="H68" t="str">
            <v>Sebastian Martin Junior</v>
          </cell>
          <cell r="I68" t="str">
            <v>ARG19940416</v>
          </cell>
          <cell r="J68">
            <v>0</v>
          </cell>
          <cell r="K68">
            <v>8</v>
          </cell>
          <cell r="L68" t="str">
            <v/>
          </cell>
          <cell r="M68">
            <v>0</v>
          </cell>
          <cell r="N68" t="str">
            <v>UNI</v>
          </cell>
          <cell r="O68" t="str">
            <v>UNIEURO WILIER</v>
          </cell>
          <cell r="P68">
            <v>0</v>
          </cell>
          <cell r="Q68">
            <v>1</v>
          </cell>
          <cell r="R68" t="str">
            <v>TRILLINI Sebastian Martin Junior</v>
          </cell>
          <cell r="S68" t="str">
            <v>TRILLINI Sebastian Martin Junior (ARG)</v>
          </cell>
          <cell r="T68" t="str">
            <v>TRILLINI Sebastian Martin Junior</v>
          </cell>
          <cell r="U68" t="str">
            <v xml:space="preserve">79ème à 1h17'21''
V:1pts G:nc J:nc </v>
          </cell>
          <cell r="V68" t="str">
            <v>ARG</v>
          </cell>
          <cell r="W68" t="str">
            <v>TRILLINI Sebastian Martin Junior (ARG)</v>
          </cell>
          <cell r="X68">
            <v>0</v>
          </cell>
          <cell r="Y68">
            <v>32</v>
          </cell>
          <cell r="Z68">
            <v>1</v>
          </cell>
          <cell r="AA68">
            <v>43</v>
          </cell>
          <cell r="AB68">
            <v>43</v>
          </cell>
          <cell r="AC68">
            <v>1</v>
          </cell>
          <cell r="AD68">
            <v>43</v>
          </cell>
          <cell r="AE68">
            <v>69</v>
          </cell>
          <cell r="AF68">
            <v>69</v>
          </cell>
        </row>
        <row r="69">
          <cell r="F69">
            <v>44</v>
          </cell>
          <cell r="G69" t="str">
            <v>CARBONI</v>
          </cell>
          <cell r="H69" t="str">
            <v>Giovanni</v>
          </cell>
          <cell r="I69" t="str">
            <v>ITA19950831</v>
          </cell>
          <cell r="J69">
            <v>0</v>
          </cell>
          <cell r="K69">
            <v>8</v>
          </cell>
          <cell r="L69" t="str">
            <v/>
          </cell>
          <cell r="M69">
            <v>0</v>
          </cell>
          <cell r="N69" t="str">
            <v>UNI</v>
          </cell>
          <cell r="O69" t="str">
            <v>UNIEURO WILIER</v>
          </cell>
          <cell r="P69">
            <v>1</v>
          </cell>
          <cell r="Q69">
            <v>1</v>
          </cell>
          <cell r="R69" t="str">
            <v>* CARBONI Giovanni</v>
          </cell>
          <cell r="S69" t="str">
            <v>* CARBONI Giovanni (ITA)</v>
          </cell>
          <cell r="T69" t="str">
            <v>CARBONI Giovanni</v>
          </cell>
          <cell r="U69" t="str">
            <v>33ème à 29'16''
V:10pts G:nc J:14ème à 29'06''</v>
          </cell>
          <cell r="V69" t="str">
            <v>ITA</v>
          </cell>
          <cell r="W69" t="str">
            <v>* CARBONI Giovanni (ITA)</v>
          </cell>
          <cell r="X69">
            <v>0</v>
          </cell>
          <cell r="Y69">
            <v>33</v>
          </cell>
          <cell r="Z69">
            <v>1</v>
          </cell>
          <cell r="AA69">
            <v>44</v>
          </cell>
          <cell r="AB69">
            <v>44</v>
          </cell>
          <cell r="AC69">
            <v>2</v>
          </cell>
          <cell r="AD69">
            <v>7</v>
          </cell>
          <cell r="AE69">
            <v>25</v>
          </cell>
          <cell r="AF69">
            <v>25</v>
          </cell>
        </row>
        <row r="70">
          <cell r="F70">
            <v>45</v>
          </cell>
          <cell r="G70" t="str">
            <v>PETILLI</v>
          </cell>
          <cell r="H70" t="str">
            <v>Simone</v>
          </cell>
          <cell r="I70" t="str">
            <v>ITA19930504</v>
          </cell>
          <cell r="J70">
            <v>0</v>
          </cell>
          <cell r="K70">
            <v>8</v>
          </cell>
          <cell r="L70" t="str">
            <v/>
          </cell>
          <cell r="M70">
            <v>0</v>
          </cell>
          <cell r="N70" t="str">
            <v>UNI</v>
          </cell>
          <cell r="O70" t="str">
            <v>UNIEURO WILIER</v>
          </cell>
          <cell r="P70">
            <v>0</v>
          </cell>
          <cell r="Q70">
            <v>1</v>
          </cell>
          <cell r="R70" t="str">
            <v>PETILLI Simone</v>
          </cell>
          <cell r="S70" t="str">
            <v>PETILLI Simone (ITA)</v>
          </cell>
          <cell r="T70" t="str">
            <v>PETILLI Simone</v>
          </cell>
          <cell r="U70" t="str">
            <v xml:space="preserve">1er
V:47pts G:15pts J:nc </v>
          </cell>
          <cell r="V70" t="str">
            <v>ITA</v>
          </cell>
          <cell r="W70" t="str">
            <v>PETILLI Simone (ITA)</v>
          </cell>
          <cell r="X70">
            <v>0</v>
          </cell>
          <cell r="Y70">
            <v>34</v>
          </cell>
          <cell r="Z70">
            <v>1</v>
          </cell>
          <cell r="AA70">
            <v>45</v>
          </cell>
          <cell r="AB70">
            <v>45</v>
          </cell>
          <cell r="AC70">
            <v>3</v>
          </cell>
          <cell r="AD70">
            <v>8</v>
          </cell>
          <cell r="AE70">
            <v>1</v>
          </cell>
          <cell r="AF70">
            <v>1</v>
          </cell>
        </row>
        <row r="71">
          <cell r="F71">
            <v>46</v>
          </cell>
          <cell r="G71" t="str">
            <v>NARDELLI</v>
          </cell>
          <cell r="H71" t="str">
            <v>Stefano</v>
          </cell>
          <cell r="I71" t="str">
            <v>ITA19931129</v>
          </cell>
          <cell r="J71">
            <v>0</v>
          </cell>
          <cell r="K71">
            <v>8</v>
          </cell>
          <cell r="L71" t="str">
            <v/>
          </cell>
          <cell r="M71">
            <v>2</v>
          </cell>
          <cell r="N71" t="str">
            <v>UNI</v>
          </cell>
          <cell r="O71" t="str">
            <v>UNIEURO WILIER</v>
          </cell>
          <cell r="P71">
            <v>0</v>
          </cell>
          <cell r="Q71">
            <v>1</v>
          </cell>
          <cell r="R71" t="str">
            <v>NARDELLI Stefano</v>
          </cell>
          <cell r="S71" t="str">
            <v>NARDELLI Stefano (ITA)</v>
          </cell>
          <cell r="T71" t="str">
            <v>NARDELLI Stefano</v>
          </cell>
          <cell r="U71" t="str">
            <v xml:space="preserve">29ème à 26'46''
V:1pts G:nc J:nc </v>
          </cell>
          <cell r="V71" t="str">
            <v>ITA</v>
          </cell>
          <cell r="W71" t="str">
            <v>NARDELLI Stefano (ITA)</v>
          </cell>
          <cell r="X71">
            <v>0</v>
          </cell>
          <cell r="Y71">
            <v>35</v>
          </cell>
          <cell r="Z71">
            <v>1</v>
          </cell>
          <cell r="AA71">
            <v>46</v>
          </cell>
          <cell r="AB71">
            <v>46</v>
          </cell>
          <cell r="AC71">
            <v>4</v>
          </cell>
          <cell r="AD71">
            <v>51</v>
          </cell>
          <cell r="AE71">
            <v>39</v>
          </cell>
          <cell r="AF71">
            <v>39</v>
          </cell>
        </row>
        <row r="72">
          <cell r="F72">
            <v>47</v>
          </cell>
          <cell r="G72" t="str">
            <v>ROTA</v>
          </cell>
          <cell r="H72" t="str">
            <v>Lorenzo</v>
          </cell>
          <cell r="I72" t="str">
            <v>ITA19950523</v>
          </cell>
          <cell r="J72">
            <v>0</v>
          </cell>
          <cell r="K72">
            <v>8</v>
          </cell>
          <cell r="L72" t="str">
            <v/>
          </cell>
          <cell r="M72">
            <v>1</v>
          </cell>
          <cell r="N72" t="str">
            <v>UNI</v>
          </cell>
          <cell r="O72" t="str">
            <v>UNIEURO WILIER</v>
          </cell>
          <cell r="P72">
            <v>1</v>
          </cell>
          <cell r="Q72">
            <v>1</v>
          </cell>
          <cell r="R72" t="str">
            <v>* ROTA Lorenzo</v>
          </cell>
          <cell r="S72" t="str">
            <v>* ROTA Lorenzo (ITA)</v>
          </cell>
          <cell r="T72" t="str">
            <v>ROTA Lorenzo</v>
          </cell>
          <cell r="U72" t="str">
            <v>34ème à 29'47''
V:9pts G:11pts J:15ème à 29'37''</v>
          </cell>
          <cell r="V72" t="str">
            <v>ITA</v>
          </cell>
          <cell r="W72" t="str">
            <v>* ROTA Lorenzo (ITA)</v>
          </cell>
          <cell r="X72">
            <v>0</v>
          </cell>
          <cell r="Y72">
            <v>36</v>
          </cell>
          <cell r="Z72">
            <v>1</v>
          </cell>
          <cell r="AA72">
            <v>47</v>
          </cell>
          <cell r="AB72">
            <v>47</v>
          </cell>
          <cell r="AC72">
            <v>5</v>
          </cell>
          <cell r="AD72">
            <v>54</v>
          </cell>
          <cell r="AE72">
            <v>11</v>
          </cell>
          <cell r="AF72">
            <v>11</v>
          </cell>
        </row>
        <row r="73">
          <cell r="F73">
            <v>48</v>
          </cell>
          <cell r="G73" t="str">
            <v>TECCHIO</v>
          </cell>
          <cell r="H73" t="str">
            <v>Marco</v>
          </cell>
          <cell r="I73" t="str">
            <v>ITA19940831</v>
          </cell>
          <cell r="J73">
            <v>0</v>
          </cell>
          <cell r="K73">
            <v>8</v>
          </cell>
          <cell r="L73" t="str">
            <v/>
          </cell>
          <cell r="M73">
            <v>3</v>
          </cell>
          <cell r="N73" t="str">
            <v>UNI</v>
          </cell>
          <cell r="O73" t="str">
            <v>UNIEURO WILIER</v>
          </cell>
          <cell r="P73">
            <v>0</v>
          </cell>
          <cell r="Q73">
            <v>1</v>
          </cell>
          <cell r="R73" t="str">
            <v>TECCHIO Marco</v>
          </cell>
          <cell r="S73" t="str">
            <v>TECCHIO Marco (ITA)</v>
          </cell>
          <cell r="T73" t="str">
            <v>TECCHIO Marco</v>
          </cell>
          <cell r="U73" t="str">
            <v xml:space="preserve">9ème à 04'18''
V:28pts G:13pts J:nc </v>
          </cell>
          <cell r="V73" t="str">
            <v>ITA</v>
          </cell>
          <cell r="W73" t="str">
            <v>TECCHIO Marco (ITA)</v>
          </cell>
          <cell r="X73">
            <v>0</v>
          </cell>
          <cell r="Y73">
            <v>37</v>
          </cell>
          <cell r="Z73">
            <v>1</v>
          </cell>
          <cell r="AA73">
            <v>48</v>
          </cell>
          <cell r="AB73">
            <v>48</v>
          </cell>
          <cell r="AC73">
            <v>6</v>
          </cell>
          <cell r="AD73">
            <v>6</v>
          </cell>
          <cell r="AE73">
            <v>6</v>
          </cell>
          <cell r="AF73">
            <v>6</v>
          </cell>
        </row>
        <row r="74"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L74" t="str">
            <v/>
          </cell>
          <cell r="M74">
            <v>4</v>
          </cell>
          <cell r="N74" t="str">
            <v/>
          </cell>
          <cell r="O74" t="str">
            <v/>
          </cell>
          <cell r="P74" t="str">
            <v/>
          </cell>
          <cell r="Q74">
            <v>0</v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>
            <v>1</v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>
            <v>0</v>
          </cell>
          <cell r="AD74" t="str">
            <v/>
          </cell>
          <cell r="AE74" t="str">
            <v/>
          </cell>
          <cell r="AF74" t="str">
            <v/>
          </cell>
        </row>
        <row r="75"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L75" t="str">
            <v/>
          </cell>
          <cell r="M75">
            <v>6</v>
          </cell>
          <cell r="N75" t="str">
            <v/>
          </cell>
          <cell r="O75" t="str">
            <v/>
          </cell>
          <cell r="P75" t="str">
            <v/>
          </cell>
          <cell r="Q75">
            <v>0</v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>
            <v>1</v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>
            <v>0</v>
          </cell>
          <cell r="AD75" t="str">
            <v/>
          </cell>
          <cell r="AE75" t="str">
            <v/>
          </cell>
          <cell r="AF75" t="str">
            <v/>
          </cell>
        </row>
        <row r="76"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L76" t="str">
            <v/>
          </cell>
          <cell r="M76">
            <v>7</v>
          </cell>
          <cell r="N76" t="str">
            <v/>
          </cell>
          <cell r="O76" t="str">
            <v/>
          </cell>
          <cell r="P76" t="str">
            <v/>
          </cell>
          <cell r="Q76">
            <v>0</v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>
            <v>1</v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>
            <v>0</v>
          </cell>
          <cell r="AD76" t="str">
            <v/>
          </cell>
          <cell r="AE76" t="str">
            <v/>
          </cell>
          <cell r="AF76" t="str">
            <v/>
          </cell>
        </row>
        <row r="77">
          <cell r="F77">
            <v>49</v>
          </cell>
          <cell r="G77" t="str">
            <v>DILIGEART</v>
          </cell>
          <cell r="H77" t="str">
            <v>Alexis</v>
          </cell>
          <cell r="I77" t="str">
            <v>FRA19961012</v>
          </cell>
          <cell r="J77" t="str">
            <v>2016205086</v>
          </cell>
          <cell r="K77">
            <v>9</v>
          </cell>
          <cell r="L77" t="str">
            <v>2</v>
          </cell>
          <cell r="M77">
            <v>5</v>
          </cell>
          <cell r="N77" t="str">
            <v>T16</v>
          </cell>
          <cell r="O77" t="str">
            <v>OCEANE TOP 16</v>
          </cell>
          <cell r="P77">
            <v>1</v>
          </cell>
          <cell r="Q77">
            <v>1</v>
          </cell>
          <cell r="R77" t="str">
            <v>* DILIGEART Alexis</v>
          </cell>
          <cell r="S77" t="str">
            <v>* DILIGEART Alexis (FRA)</v>
          </cell>
          <cell r="T77" t="str">
            <v>DILIGEART Alexis</v>
          </cell>
          <cell r="U77" t="str">
            <v>66ème à 1h05'25''
V:4pts G:nc J:35ème à 1h05'15''</v>
          </cell>
          <cell r="V77" t="str">
            <v>FRA</v>
          </cell>
          <cell r="W77" t="str">
            <v>* DILIGEART Alexis (FRA)</v>
          </cell>
          <cell r="X77">
            <v>0</v>
          </cell>
          <cell r="Y77">
            <v>38</v>
          </cell>
          <cell r="Z77">
            <v>1</v>
          </cell>
          <cell r="AA77">
            <v>49</v>
          </cell>
          <cell r="AB77">
            <v>49</v>
          </cell>
          <cell r="AC77">
            <v>1</v>
          </cell>
          <cell r="AD77">
            <v>71</v>
          </cell>
          <cell r="AE77">
            <v>67</v>
          </cell>
          <cell r="AF77">
            <v>67</v>
          </cell>
        </row>
        <row r="78">
          <cell r="F78">
            <v>50</v>
          </cell>
          <cell r="G78" t="str">
            <v>DESLANDES</v>
          </cell>
          <cell r="H78" t="str">
            <v>Vadim</v>
          </cell>
          <cell r="I78" t="str">
            <v>FRA19940828</v>
          </cell>
          <cell r="J78" t="str">
            <v>2016014017</v>
          </cell>
          <cell r="K78">
            <v>9</v>
          </cell>
          <cell r="L78" t="str">
            <v>1</v>
          </cell>
          <cell r="M78">
            <v>0</v>
          </cell>
          <cell r="N78" t="str">
            <v>T16</v>
          </cell>
          <cell r="O78" t="str">
            <v>OCEANE TOP 16</v>
          </cell>
          <cell r="P78">
            <v>0</v>
          </cell>
          <cell r="Q78">
            <v>1</v>
          </cell>
          <cell r="R78" t="str">
            <v>DESLANDES Vadim</v>
          </cell>
          <cell r="S78" t="str">
            <v>DESLANDES Vadim (FRA)</v>
          </cell>
          <cell r="T78" t="str">
            <v>DESLANDES Vadim</v>
          </cell>
          <cell r="U78" t="str">
            <v xml:space="preserve">23ème à 20'26''
V:nc G:nc J:nc </v>
          </cell>
          <cell r="V78" t="str">
            <v>FRA</v>
          </cell>
          <cell r="W78" t="str">
            <v>DESLANDES Vadim (FRA)</v>
          </cell>
          <cell r="X78">
            <v>0</v>
          </cell>
          <cell r="Y78">
            <v>39</v>
          </cell>
          <cell r="Z78">
            <v>1</v>
          </cell>
          <cell r="AA78">
            <v>50</v>
          </cell>
          <cell r="AB78">
            <v>50</v>
          </cell>
          <cell r="AC78">
            <v>2</v>
          </cell>
          <cell r="AD78">
            <v>36</v>
          </cell>
          <cell r="AE78">
            <v>19</v>
          </cell>
          <cell r="AF78">
            <v>19</v>
          </cell>
        </row>
        <row r="79">
          <cell r="F79">
            <v>51</v>
          </cell>
          <cell r="G79" t="str">
            <v>GUICHARD</v>
          </cell>
          <cell r="H79" t="str">
            <v>Mickael</v>
          </cell>
          <cell r="I79" t="str">
            <v>FRA19930829</v>
          </cell>
          <cell r="J79" t="str">
            <v>2016015083</v>
          </cell>
          <cell r="K79">
            <v>9</v>
          </cell>
          <cell r="L79" t="str">
            <v>1</v>
          </cell>
          <cell r="M79">
            <v>0</v>
          </cell>
          <cell r="N79" t="str">
            <v>T16</v>
          </cell>
          <cell r="O79" t="str">
            <v>OCEANE TOP 16</v>
          </cell>
          <cell r="P79">
            <v>0</v>
          </cell>
          <cell r="Q79">
            <v>1</v>
          </cell>
          <cell r="R79" t="str">
            <v>GUICHARD Mickael</v>
          </cell>
          <cell r="S79" t="str">
            <v>GUICHARD Mickael (FRA)</v>
          </cell>
          <cell r="T79" t="str">
            <v>GUICHARD Mickael</v>
          </cell>
          <cell r="U79" t="str">
            <v xml:space="preserve">52ème à 48'18''
V:5pts G:nc J:nc </v>
          </cell>
          <cell r="V79" t="str">
            <v>FRA</v>
          </cell>
          <cell r="W79" t="str">
            <v>GUICHARD Mickael (FRA)</v>
          </cell>
          <cell r="X79">
            <v>0</v>
          </cell>
          <cell r="Y79">
            <v>40</v>
          </cell>
          <cell r="Z79">
            <v>1</v>
          </cell>
          <cell r="AA79">
            <v>51</v>
          </cell>
          <cell r="AB79">
            <v>51</v>
          </cell>
          <cell r="AC79">
            <v>3</v>
          </cell>
          <cell r="AD79">
            <v>56</v>
          </cell>
          <cell r="AE79">
            <v>56</v>
          </cell>
          <cell r="AF79">
            <v>56</v>
          </cell>
        </row>
        <row r="80">
          <cell r="F80">
            <v>52</v>
          </cell>
          <cell r="G80" t="str">
            <v>LE TURNIER</v>
          </cell>
          <cell r="H80" t="str">
            <v>Mathias</v>
          </cell>
          <cell r="I80" t="str">
            <v>FRA19950314</v>
          </cell>
          <cell r="J80" t="str">
            <v>2016186017</v>
          </cell>
          <cell r="K80">
            <v>9</v>
          </cell>
          <cell r="L80" t="str">
            <v>1</v>
          </cell>
          <cell r="M80">
            <v>0</v>
          </cell>
          <cell r="N80" t="str">
            <v>T16</v>
          </cell>
          <cell r="O80" t="str">
            <v>OCEANE TOP 16</v>
          </cell>
          <cell r="P80">
            <v>1</v>
          </cell>
          <cell r="Q80">
            <v>1</v>
          </cell>
          <cell r="R80" t="str">
            <v>* LE TURNIER Mathias</v>
          </cell>
          <cell r="S80" t="str">
            <v>* LE TURNIER Mathias (FRA)</v>
          </cell>
          <cell r="T80" t="str">
            <v>LE TURNIER Mathias</v>
          </cell>
          <cell r="U80" t="str">
            <v>15ème à 09'53''
V:5pts G:10pts J:6ème à 09'43''</v>
          </cell>
          <cell r="V80" t="str">
            <v>FRA</v>
          </cell>
          <cell r="W80" t="str">
            <v>* LE TURNIER Mathias (FRA)</v>
          </cell>
          <cell r="X80">
            <v>0</v>
          </cell>
          <cell r="Y80">
            <v>41</v>
          </cell>
          <cell r="Z80">
            <v>1</v>
          </cell>
          <cell r="AA80">
            <v>52</v>
          </cell>
          <cell r="AB80">
            <v>52</v>
          </cell>
          <cell r="AC80">
            <v>4</v>
          </cell>
          <cell r="AD80">
            <v>11</v>
          </cell>
          <cell r="AE80">
            <v>24</v>
          </cell>
          <cell r="AF80">
            <v>24</v>
          </cell>
        </row>
        <row r="81">
          <cell r="F81">
            <v>53</v>
          </cell>
          <cell r="G81" t="str">
            <v>QUEYRET</v>
          </cell>
          <cell r="H81" t="str">
            <v>Maxime</v>
          </cell>
          <cell r="I81" t="str">
            <v>FRA19960728</v>
          </cell>
          <cell r="J81" t="str">
            <v>2016186021</v>
          </cell>
          <cell r="K81">
            <v>9</v>
          </cell>
          <cell r="L81" t="str">
            <v>2</v>
          </cell>
          <cell r="M81">
            <v>0</v>
          </cell>
          <cell r="N81" t="str">
            <v>T16</v>
          </cell>
          <cell r="O81" t="str">
            <v>OCEANE TOP 16</v>
          </cell>
          <cell r="P81">
            <v>1</v>
          </cell>
          <cell r="Q81">
            <v>1</v>
          </cell>
          <cell r="R81" t="str">
            <v>* QUEYRET Maxime</v>
          </cell>
          <cell r="S81" t="str">
            <v>* QUEYRET Maxime (FRA)</v>
          </cell>
          <cell r="T81" t="str">
            <v>QUEYRET Maxime</v>
          </cell>
          <cell r="U81" t="str">
            <v>70ème à 1h08'31''
V:nc G:nc J:36ème à 1h08'21''</v>
          </cell>
          <cell r="V81" t="str">
            <v>FRA</v>
          </cell>
          <cell r="W81" t="str">
            <v>* QUEYRET Maxime (FRA)</v>
          </cell>
          <cell r="X81">
            <v>0</v>
          </cell>
          <cell r="Y81">
            <v>42</v>
          </cell>
          <cell r="Z81">
            <v>1</v>
          </cell>
          <cell r="AA81">
            <v>53</v>
          </cell>
          <cell r="AB81">
            <v>53</v>
          </cell>
          <cell r="AC81">
            <v>5</v>
          </cell>
          <cell r="AD81">
            <v>63</v>
          </cell>
          <cell r="AE81">
            <v>89</v>
          </cell>
          <cell r="AF81">
            <v>89</v>
          </cell>
        </row>
        <row r="82">
          <cell r="F82">
            <v>54</v>
          </cell>
          <cell r="G82" t="str">
            <v>BOURREAU</v>
          </cell>
          <cell r="H82" t="str">
            <v>Thomas</v>
          </cell>
          <cell r="I82" t="str">
            <v>FRA19940722</v>
          </cell>
          <cell r="J82" t="str">
            <v>2016205087</v>
          </cell>
          <cell r="K82">
            <v>9</v>
          </cell>
          <cell r="L82" t="str">
            <v>1</v>
          </cell>
          <cell r="M82">
            <v>3</v>
          </cell>
          <cell r="N82" t="str">
            <v>T16</v>
          </cell>
          <cell r="O82" t="str">
            <v>OCEANE TOP 16</v>
          </cell>
          <cell r="P82">
            <v>0</v>
          </cell>
          <cell r="Q82">
            <v>0</v>
          </cell>
          <cell r="R82" t="str">
            <v>BOURREAU Thomas</v>
          </cell>
          <cell r="S82" t="str">
            <v>BOURREAU Thomas (FRA)</v>
          </cell>
          <cell r="T82" t="str">
            <v>BOURREAU Thomas</v>
          </cell>
          <cell r="U82" t="str">
            <v/>
          </cell>
          <cell r="V82" t="str">
            <v>FRA</v>
          </cell>
          <cell r="W82" t="str">
            <v>BOURREAU Thomas (FRA) AB2</v>
          </cell>
          <cell r="X82">
            <v>1</v>
          </cell>
          <cell r="Y82" t="str">
            <v/>
          </cell>
          <cell r="Z82" t="str">
            <v/>
          </cell>
          <cell r="AA82">
            <v>54</v>
          </cell>
          <cell r="AB82">
            <v>54</v>
          </cell>
          <cell r="AC82">
            <v>6</v>
          </cell>
          <cell r="AD82" t="str">
            <v>AB2</v>
          </cell>
          <cell r="AE82">
            <v>107</v>
          </cell>
          <cell r="AF82">
            <v>107</v>
          </cell>
        </row>
        <row r="83"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L83" t="str">
            <v/>
          </cell>
          <cell r="M83">
            <v>2</v>
          </cell>
          <cell r="N83" t="str">
            <v/>
          </cell>
          <cell r="O83" t="str">
            <v/>
          </cell>
          <cell r="P83" t="str">
            <v/>
          </cell>
          <cell r="Q83">
            <v>0</v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>
            <v>1</v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>
            <v>0</v>
          </cell>
          <cell r="AD83" t="str">
            <v/>
          </cell>
          <cell r="AE83" t="str">
            <v/>
          </cell>
          <cell r="AF83" t="str">
            <v/>
          </cell>
        </row>
        <row r="84"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L84" t="str">
            <v/>
          </cell>
          <cell r="M84">
            <v>5</v>
          </cell>
          <cell r="N84" t="str">
            <v/>
          </cell>
          <cell r="O84" t="str">
            <v/>
          </cell>
          <cell r="P84" t="str">
            <v/>
          </cell>
          <cell r="Q84">
            <v>0</v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>
            <v>1</v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>
            <v>0</v>
          </cell>
          <cell r="AD84" t="str">
            <v/>
          </cell>
          <cell r="AE84" t="str">
            <v/>
          </cell>
          <cell r="AF84" t="str">
            <v/>
          </cell>
        </row>
        <row r="85"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L85" t="str">
            <v/>
          </cell>
          <cell r="M85">
            <v>1</v>
          </cell>
          <cell r="N85" t="str">
            <v/>
          </cell>
          <cell r="O85" t="str">
            <v/>
          </cell>
          <cell r="P85" t="str">
            <v/>
          </cell>
          <cell r="Q85">
            <v>0</v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>
            <v>1</v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>
            <v>0</v>
          </cell>
          <cell r="AD85" t="str">
            <v/>
          </cell>
          <cell r="AE85" t="str">
            <v/>
          </cell>
          <cell r="AF85" t="str">
            <v/>
          </cell>
        </row>
        <row r="86">
          <cell r="F86">
            <v>55</v>
          </cell>
          <cell r="G86" t="str">
            <v>MARTIN</v>
          </cell>
          <cell r="H86" t="str">
            <v>Guillaume</v>
          </cell>
          <cell r="I86" t="str">
            <v>FRA19930609</v>
          </cell>
          <cell r="J86" t="str">
            <v>1125034092</v>
          </cell>
          <cell r="K86">
            <v>10</v>
          </cell>
          <cell r="L86" t="str">
            <v>1</v>
          </cell>
          <cell r="M86">
            <v>4</v>
          </cell>
          <cell r="N86" t="str">
            <v>CCE</v>
          </cell>
          <cell r="O86" t="str">
            <v>CC ETUPES LE DOUBS PAYS DE MONTBELIARD</v>
          </cell>
          <cell r="P86">
            <v>0</v>
          </cell>
          <cell r="Q86">
            <v>1</v>
          </cell>
          <cell r="R86" t="str">
            <v>MARTIN Guillaume</v>
          </cell>
          <cell r="S86" t="str">
            <v>MARTIN Guillaume (FRA)</v>
          </cell>
          <cell r="T86" t="str">
            <v>MARTIN Guillaume</v>
          </cell>
          <cell r="U86" t="str">
            <v xml:space="preserve">4ème à 01'05''
V:36pts G:12pts J:nc </v>
          </cell>
          <cell r="V86" t="str">
            <v>FRA</v>
          </cell>
          <cell r="W86" t="str">
            <v>MARTIN Guillaume (FRA)</v>
          </cell>
          <cell r="X86">
            <v>0</v>
          </cell>
          <cell r="Y86">
            <v>43</v>
          </cell>
          <cell r="Z86">
            <v>1</v>
          </cell>
          <cell r="AA86">
            <v>55</v>
          </cell>
          <cell r="AB86">
            <v>55</v>
          </cell>
          <cell r="AC86">
            <v>1</v>
          </cell>
          <cell r="AD86">
            <v>12</v>
          </cell>
          <cell r="AE86">
            <v>3</v>
          </cell>
          <cell r="AF86">
            <v>3</v>
          </cell>
        </row>
        <row r="87">
          <cell r="F87">
            <v>56</v>
          </cell>
          <cell r="G87" t="str">
            <v>MAISON</v>
          </cell>
          <cell r="H87" t="str">
            <v>Jérémy</v>
          </cell>
          <cell r="I87" t="str">
            <v>FRA19930721</v>
          </cell>
          <cell r="J87" t="str">
            <v>1125034151</v>
          </cell>
          <cell r="K87">
            <v>10</v>
          </cell>
          <cell r="L87" t="str">
            <v>1</v>
          </cell>
          <cell r="M87">
            <v>7</v>
          </cell>
          <cell r="N87" t="str">
            <v>CCE</v>
          </cell>
          <cell r="O87" t="str">
            <v>CC ETUPES LE DOUBS PAYS DE MONTBELIARD</v>
          </cell>
          <cell r="P87">
            <v>0</v>
          </cell>
          <cell r="Q87">
            <v>1</v>
          </cell>
          <cell r="R87" t="str">
            <v>MAISON Jérémy</v>
          </cell>
          <cell r="S87" t="str">
            <v>MAISON Jérémy (FRA)</v>
          </cell>
          <cell r="T87" t="str">
            <v>MAISON Jérémy</v>
          </cell>
          <cell r="U87" t="str">
            <v xml:space="preserve">3ème à 23''
V:36pts G:11pts J:nc </v>
          </cell>
          <cell r="V87" t="str">
            <v>FRA</v>
          </cell>
          <cell r="W87" t="str">
            <v>MAISON Jérémy (FRA)</v>
          </cell>
          <cell r="X87">
            <v>0</v>
          </cell>
          <cell r="Y87">
            <v>44</v>
          </cell>
          <cell r="Z87">
            <v>1</v>
          </cell>
          <cell r="AA87">
            <v>56</v>
          </cell>
          <cell r="AB87">
            <v>56</v>
          </cell>
          <cell r="AC87">
            <v>2</v>
          </cell>
          <cell r="AD87">
            <v>14</v>
          </cell>
          <cell r="AE87">
            <v>7</v>
          </cell>
          <cell r="AF87">
            <v>7</v>
          </cell>
        </row>
        <row r="88">
          <cell r="F88">
            <v>57</v>
          </cell>
          <cell r="G88" t="str">
            <v>PFRIMMER</v>
          </cell>
          <cell r="H88" t="str">
            <v>Arnaud</v>
          </cell>
          <cell r="I88" t="str">
            <v>FRA19960702</v>
          </cell>
          <cell r="J88" t="str">
            <v>1125034376</v>
          </cell>
          <cell r="K88">
            <v>10</v>
          </cell>
          <cell r="L88" t="str">
            <v>1</v>
          </cell>
          <cell r="M88">
            <v>6</v>
          </cell>
          <cell r="N88" t="str">
            <v>CCE</v>
          </cell>
          <cell r="O88" t="str">
            <v>CC ETUPES LE DOUBS PAYS DE MONTBELIARD</v>
          </cell>
          <cell r="P88">
            <v>1</v>
          </cell>
          <cell r="Q88">
            <v>0</v>
          </cell>
          <cell r="R88" t="str">
            <v>* PFRIMMER Arnaud</v>
          </cell>
          <cell r="S88" t="str">
            <v>* PFRIMMER Arnaud (FRA)</v>
          </cell>
          <cell r="T88" t="str">
            <v>PFRIMMER Arnaud</v>
          </cell>
          <cell r="U88" t="str">
            <v/>
          </cell>
          <cell r="V88" t="str">
            <v>FRA</v>
          </cell>
          <cell r="W88" t="str">
            <v>* PFRIMMER Arnaud (FRA) AB4</v>
          </cell>
          <cell r="X88">
            <v>1</v>
          </cell>
          <cell r="Y88" t="str">
            <v/>
          </cell>
          <cell r="Z88" t="str">
            <v/>
          </cell>
          <cell r="AA88">
            <v>57</v>
          </cell>
          <cell r="AB88">
            <v>57</v>
          </cell>
          <cell r="AC88">
            <v>3</v>
          </cell>
          <cell r="AD88" t="str">
            <v>AB4</v>
          </cell>
          <cell r="AE88">
            <v>78</v>
          </cell>
          <cell r="AF88">
            <v>78</v>
          </cell>
        </row>
        <row r="89">
          <cell r="F89">
            <v>58</v>
          </cell>
          <cell r="G89" t="str">
            <v>GOULOT</v>
          </cell>
          <cell r="H89" t="str">
            <v>Kévin</v>
          </cell>
          <cell r="I89" t="str">
            <v>FRA19940126</v>
          </cell>
          <cell r="J89" t="str">
            <v>1125034049</v>
          </cell>
          <cell r="K89">
            <v>10</v>
          </cell>
          <cell r="L89" t="str">
            <v>2</v>
          </cell>
          <cell r="M89">
            <v>0</v>
          </cell>
          <cell r="N89" t="str">
            <v>CCE</v>
          </cell>
          <cell r="O89" t="str">
            <v>CC ETUPES LE DOUBS PAYS DE MONTBELIARD</v>
          </cell>
          <cell r="P89">
            <v>0</v>
          </cell>
          <cell r="Q89">
            <v>0</v>
          </cell>
          <cell r="R89" t="str">
            <v>GOULOT Kévin</v>
          </cell>
          <cell r="S89" t="str">
            <v>GOULOT Kévin (FRA)</v>
          </cell>
          <cell r="T89" t="str">
            <v>GOULOT Kévin</v>
          </cell>
          <cell r="U89" t="str">
            <v/>
          </cell>
          <cell r="V89" t="str">
            <v>FRA</v>
          </cell>
          <cell r="W89" t="str">
            <v>GOULOT Kévin (FRA) NP1</v>
          </cell>
          <cell r="X89">
            <v>1</v>
          </cell>
          <cell r="Y89" t="str">
            <v/>
          </cell>
          <cell r="Z89" t="str">
            <v/>
          </cell>
          <cell r="AA89">
            <v>58</v>
          </cell>
          <cell r="AB89">
            <v>58</v>
          </cell>
          <cell r="AC89">
            <v>4</v>
          </cell>
          <cell r="AD89" t="str">
            <v>NP1</v>
          </cell>
          <cell r="AE89">
            <v>112</v>
          </cell>
          <cell r="AF89" t="str">
            <v>NP</v>
          </cell>
        </row>
        <row r="90">
          <cell r="F90">
            <v>59</v>
          </cell>
          <cell r="G90" t="str">
            <v>VINCENT</v>
          </cell>
          <cell r="H90" t="str">
            <v>Léo</v>
          </cell>
          <cell r="I90" t="str">
            <v>FRA19951106</v>
          </cell>
          <cell r="J90" t="str">
            <v>1125034141</v>
          </cell>
          <cell r="K90">
            <v>10</v>
          </cell>
          <cell r="L90" t="str">
            <v>1</v>
          </cell>
          <cell r="M90">
            <v>0</v>
          </cell>
          <cell r="N90" t="str">
            <v>CCE</v>
          </cell>
          <cell r="O90" t="str">
            <v>CC ETUPES LE DOUBS PAYS DE MONTBELIARD</v>
          </cell>
          <cell r="P90">
            <v>1</v>
          </cell>
          <cell r="Q90">
            <v>1</v>
          </cell>
          <cell r="R90" t="str">
            <v>* VINCENT Léo</v>
          </cell>
          <cell r="S90" t="str">
            <v>* VINCENT Léo (FRA)</v>
          </cell>
          <cell r="T90" t="str">
            <v>VINCENT Léo</v>
          </cell>
          <cell r="U90" t="str">
            <v>12ème à 09'14''
V:41pts G:14pts J:5ème à 09'04''</v>
          </cell>
          <cell r="V90" t="str">
            <v>FRA</v>
          </cell>
          <cell r="W90" t="str">
            <v>* VINCENT Léo (FRA)</v>
          </cell>
          <cell r="X90">
            <v>0</v>
          </cell>
          <cell r="Y90">
            <v>45</v>
          </cell>
          <cell r="Z90">
            <v>1</v>
          </cell>
          <cell r="AA90">
            <v>59</v>
          </cell>
          <cell r="AB90">
            <v>59</v>
          </cell>
          <cell r="AC90">
            <v>5</v>
          </cell>
          <cell r="AD90">
            <v>1</v>
          </cell>
          <cell r="AE90">
            <v>48</v>
          </cell>
          <cell r="AF90">
            <v>48</v>
          </cell>
        </row>
        <row r="91">
          <cell r="F91">
            <v>60</v>
          </cell>
          <cell r="G91" t="str">
            <v>DOUBEY</v>
          </cell>
          <cell r="H91" t="str">
            <v>Fabien</v>
          </cell>
          <cell r="I91" t="str">
            <v>FRA19931021</v>
          </cell>
          <cell r="J91" t="str">
            <v>1125034074</v>
          </cell>
          <cell r="K91">
            <v>10</v>
          </cell>
          <cell r="L91" t="str">
            <v>1</v>
          </cell>
          <cell r="M91">
            <v>0</v>
          </cell>
          <cell r="N91" t="str">
            <v>CCE</v>
          </cell>
          <cell r="O91" t="str">
            <v>CC ETUPES LE DOUBS PAYS DE MONTBELIARD</v>
          </cell>
          <cell r="P91">
            <v>0</v>
          </cell>
          <cell r="Q91">
            <v>1</v>
          </cell>
          <cell r="R91" t="str">
            <v>DOUBEY Fabien</v>
          </cell>
          <cell r="S91" t="str">
            <v>DOUBEY Fabien (FRA)</v>
          </cell>
          <cell r="T91" t="str">
            <v>DOUBEY Fabien</v>
          </cell>
          <cell r="U91" t="str">
            <v xml:space="preserve">35ème à 30'42''
V:nc G:2pts J:nc </v>
          </cell>
          <cell r="V91" t="str">
            <v>FRA</v>
          </cell>
          <cell r="W91" t="str">
            <v>DOUBEY Fabien (FRA)</v>
          </cell>
          <cell r="X91">
            <v>0</v>
          </cell>
          <cell r="Y91">
            <v>46</v>
          </cell>
          <cell r="Z91">
            <v>1</v>
          </cell>
          <cell r="AA91">
            <v>60</v>
          </cell>
          <cell r="AB91">
            <v>60</v>
          </cell>
          <cell r="AC91">
            <v>6</v>
          </cell>
          <cell r="AD91">
            <v>50</v>
          </cell>
          <cell r="AE91">
            <v>52</v>
          </cell>
          <cell r="AF91">
            <v>52</v>
          </cell>
        </row>
        <row r="92"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L92" t="str">
            <v/>
          </cell>
          <cell r="M92">
            <v>0</v>
          </cell>
          <cell r="N92" t="str">
            <v/>
          </cell>
          <cell r="O92" t="str">
            <v/>
          </cell>
          <cell r="P92" t="str">
            <v/>
          </cell>
          <cell r="Q92">
            <v>0</v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>
            <v>1</v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>
            <v>0</v>
          </cell>
          <cell r="AD92" t="str">
            <v/>
          </cell>
          <cell r="AE92" t="str">
            <v/>
          </cell>
          <cell r="AF92" t="str">
            <v/>
          </cell>
        </row>
        <row r="93"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L93" t="str">
            <v/>
          </cell>
          <cell r="M93">
            <v>7</v>
          </cell>
          <cell r="N93" t="str">
            <v/>
          </cell>
          <cell r="O93" t="str">
            <v/>
          </cell>
          <cell r="P93" t="str">
            <v/>
          </cell>
          <cell r="Q93">
            <v>0</v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>
            <v>1</v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>
            <v>0</v>
          </cell>
          <cell r="AD93" t="str">
            <v/>
          </cell>
          <cell r="AE93" t="str">
            <v/>
          </cell>
          <cell r="AF93" t="str">
            <v/>
          </cell>
        </row>
        <row r="94"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L94" t="str">
            <v/>
          </cell>
          <cell r="M94">
            <v>1</v>
          </cell>
          <cell r="N94" t="str">
            <v/>
          </cell>
          <cell r="O94" t="str">
            <v/>
          </cell>
          <cell r="P94" t="str">
            <v/>
          </cell>
          <cell r="Q94">
            <v>0</v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>
            <v>1</v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>
            <v>0</v>
          </cell>
          <cell r="AD94" t="str">
            <v/>
          </cell>
          <cell r="AE94" t="str">
            <v/>
          </cell>
          <cell r="AF94" t="str">
            <v/>
          </cell>
        </row>
        <row r="95">
          <cell r="F95">
            <v>61</v>
          </cell>
          <cell r="G95" t="str">
            <v>DUFOUR</v>
          </cell>
          <cell r="H95" t="str">
            <v>Valentin</v>
          </cell>
          <cell r="I95" t="str">
            <v>FRA19930615</v>
          </cell>
          <cell r="J95" t="str">
            <v>2231053484</v>
          </cell>
          <cell r="K95">
            <v>11</v>
          </cell>
          <cell r="L95" t="str">
            <v>1</v>
          </cell>
          <cell r="M95">
            <v>4</v>
          </cell>
          <cell r="N95" t="str">
            <v>GSCB</v>
          </cell>
          <cell r="O95" t="str">
            <v>GSC BLAGNAC VELO SPORT 31</v>
          </cell>
          <cell r="P95">
            <v>0</v>
          </cell>
          <cell r="Q95">
            <v>0</v>
          </cell>
          <cell r="R95" t="str">
            <v>DUFOUR Valentin</v>
          </cell>
          <cell r="S95" t="str">
            <v>DUFOUR Valentin (FRA)</v>
          </cell>
          <cell r="T95" t="str">
            <v>DUFOUR Valentin</v>
          </cell>
          <cell r="U95" t="str">
            <v/>
          </cell>
          <cell r="V95" t="str">
            <v>FRA</v>
          </cell>
          <cell r="W95" t="str">
            <v>DUFOUR Valentin (FRA) AB2</v>
          </cell>
          <cell r="X95">
            <v>1</v>
          </cell>
          <cell r="Y95" t="str">
            <v/>
          </cell>
          <cell r="Z95" t="str">
            <v/>
          </cell>
          <cell r="AA95">
            <v>61</v>
          </cell>
          <cell r="AB95">
            <v>61</v>
          </cell>
          <cell r="AC95">
            <v>1</v>
          </cell>
          <cell r="AD95" t="str">
            <v>AB2</v>
          </cell>
          <cell r="AE95">
            <v>26</v>
          </cell>
          <cell r="AF95">
            <v>26</v>
          </cell>
        </row>
        <row r="96">
          <cell r="F96">
            <v>62</v>
          </cell>
          <cell r="G96" t="str">
            <v>MALBERT</v>
          </cell>
          <cell r="H96" t="str">
            <v>Mathieu</v>
          </cell>
          <cell r="I96" t="str">
            <v>FRA19930519</v>
          </cell>
          <cell r="J96" t="str">
            <v>2231053483</v>
          </cell>
          <cell r="K96">
            <v>11</v>
          </cell>
          <cell r="L96" t="str">
            <v>1</v>
          </cell>
          <cell r="M96">
            <v>3</v>
          </cell>
          <cell r="N96" t="str">
            <v>GSCB</v>
          </cell>
          <cell r="O96" t="str">
            <v>GSC BLAGNAC VELO SPORT 31</v>
          </cell>
          <cell r="P96">
            <v>0</v>
          </cell>
          <cell r="Q96">
            <v>1</v>
          </cell>
          <cell r="R96" t="str">
            <v>MALBERT Mathieu</v>
          </cell>
          <cell r="S96" t="str">
            <v>MALBERT Mathieu (FRA)</v>
          </cell>
          <cell r="T96" t="str">
            <v>MALBERT Mathieu</v>
          </cell>
          <cell r="U96" t="str">
            <v xml:space="preserve">40ème à 37'31''
V:nc G:4pts J:nc </v>
          </cell>
          <cell r="V96" t="str">
            <v>FRA</v>
          </cell>
          <cell r="W96" t="str">
            <v>MALBERT Mathieu (FRA)</v>
          </cell>
          <cell r="X96">
            <v>0</v>
          </cell>
          <cell r="Y96">
            <v>47</v>
          </cell>
          <cell r="Z96">
            <v>1</v>
          </cell>
          <cell r="AA96">
            <v>62</v>
          </cell>
          <cell r="AB96">
            <v>62</v>
          </cell>
          <cell r="AC96">
            <v>2</v>
          </cell>
          <cell r="AD96">
            <v>34</v>
          </cell>
          <cell r="AE96">
            <v>35</v>
          </cell>
          <cell r="AF96">
            <v>35</v>
          </cell>
        </row>
        <row r="97">
          <cell r="F97">
            <v>63</v>
          </cell>
          <cell r="G97" t="str">
            <v>FONT MAS</v>
          </cell>
          <cell r="H97" t="str">
            <v>Bernat</v>
          </cell>
          <cell r="I97" t="str">
            <v>ESP19940207</v>
          </cell>
          <cell r="J97" t="str">
            <v>2231053029</v>
          </cell>
          <cell r="K97">
            <v>11</v>
          </cell>
          <cell r="L97" t="str">
            <v>1</v>
          </cell>
          <cell r="M97">
            <v>5</v>
          </cell>
          <cell r="N97" t="str">
            <v>GSCB</v>
          </cell>
          <cell r="O97" t="str">
            <v>GSC BLAGNAC VELO SPORT 31</v>
          </cell>
          <cell r="P97">
            <v>0</v>
          </cell>
          <cell r="Q97">
            <v>1</v>
          </cell>
          <cell r="R97" t="str">
            <v>FONT MAS Bernat</v>
          </cell>
          <cell r="S97" t="str">
            <v>FONT MAS Bernat (ESP)</v>
          </cell>
          <cell r="T97" t="str">
            <v>FONT MAS Bernat</v>
          </cell>
          <cell r="U97" t="str">
            <v xml:space="preserve">58ème à 54'58''
V:1pts G:nc J:nc </v>
          </cell>
          <cell r="V97" t="str">
            <v>ESP</v>
          </cell>
          <cell r="W97" t="str">
            <v>FONT MAS Bernat (ESP)</v>
          </cell>
          <cell r="X97">
            <v>0</v>
          </cell>
          <cell r="Y97">
            <v>48</v>
          </cell>
          <cell r="Z97">
            <v>1</v>
          </cell>
          <cell r="AA97">
            <v>63</v>
          </cell>
          <cell r="AB97">
            <v>63</v>
          </cell>
          <cell r="AC97">
            <v>3</v>
          </cell>
          <cell r="AD97">
            <v>35</v>
          </cell>
          <cell r="AE97">
            <v>95</v>
          </cell>
          <cell r="AF97">
            <v>95</v>
          </cell>
        </row>
        <row r="98">
          <cell r="F98">
            <v>64</v>
          </cell>
          <cell r="G98" t="str">
            <v>KOHL</v>
          </cell>
          <cell r="H98" t="str">
            <v>Roman</v>
          </cell>
          <cell r="I98" t="str">
            <v>FRA19961119</v>
          </cell>
          <cell r="J98" t="str">
            <v>2231053362</v>
          </cell>
          <cell r="K98">
            <v>11</v>
          </cell>
          <cell r="L98" t="str">
            <v>2</v>
          </cell>
          <cell r="M98">
            <v>6</v>
          </cell>
          <cell r="N98" t="str">
            <v>GSCB</v>
          </cell>
          <cell r="O98" t="str">
            <v>GSC BLAGNAC VELO SPORT 31</v>
          </cell>
          <cell r="P98">
            <v>1</v>
          </cell>
          <cell r="Q98">
            <v>0</v>
          </cell>
          <cell r="R98" t="str">
            <v>* KOHL Roman</v>
          </cell>
          <cell r="S98" t="str">
            <v>* KOHL Roman (FRA)</v>
          </cell>
          <cell r="T98" t="str">
            <v>KOHL Roman</v>
          </cell>
          <cell r="U98" t="str">
            <v/>
          </cell>
          <cell r="V98" t="str">
            <v>FRA</v>
          </cell>
          <cell r="W98" t="str">
            <v>* KOHL Roman (FRA) AB3</v>
          </cell>
          <cell r="X98">
            <v>1</v>
          </cell>
          <cell r="Y98" t="str">
            <v/>
          </cell>
          <cell r="Z98" t="str">
            <v/>
          </cell>
          <cell r="AA98">
            <v>64</v>
          </cell>
          <cell r="AB98">
            <v>64</v>
          </cell>
          <cell r="AC98">
            <v>4</v>
          </cell>
          <cell r="AD98" t="str">
            <v>AB3</v>
          </cell>
          <cell r="AE98">
            <v>71</v>
          </cell>
          <cell r="AF98">
            <v>71</v>
          </cell>
        </row>
        <row r="99">
          <cell r="F99">
            <v>65</v>
          </cell>
          <cell r="G99" t="str">
            <v>LOUSTAU</v>
          </cell>
          <cell r="H99" t="str">
            <v>Vincent</v>
          </cell>
          <cell r="I99" t="str">
            <v>FRA19940522</v>
          </cell>
          <cell r="J99" t="str">
            <v>2231053472</v>
          </cell>
          <cell r="K99">
            <v>11</v>
          </cell>
          <cell r="L99" t="str">
            <v>1</v>
          </cell>
          <cell r="M99">
            <v>2</v>
          </cell>
          <cell r="N99" t="str">
            <v>GSCB</v>
          </cell>
          <cell r="O99" t="str">
            <v>GSC BLAGNAC VELO SPORT 31</v>
          </cell>
          <cell r="P99">
            <v>0</v>
          </cell>
          <cell r="Q99">
            <v>1</v>
          </cell>
          <cell r="R99" t="str">
            <v>LOUSTAU Vincent</v>
          </cell>
          <cell r="S99" t="str">
            <v>LOUSTAU Vincent (FRA)</v>
          </cell>
          <cell r="T99" t="str">
            <v>LOUSTAU Vincent</v>
          </cell>
          <cell r="U99" t="str">
            <v xml:space="preserve">38ème à 32'12''
V:nc G:nc J:nc </v>
          </cell>
          <cell r="V99" t="str">
            <v>FRA</v>
          </cell>
          <cell r="W99" t="str">
            <v>LOUSTAU Vincent (FRA)</v>
          </cell>
          <cell r="X99">
            <v>0</v>
          </cell>
          <cell r="Y99">
            <v>49</v>
          </cell>
          <cell r="Z99">
            <v>1</v>
          </cell>
          <cell r="AA99">
            <v>65</v>
          </cell>
          <cell r="AB99">
            <v>65</v>
          </cell>
          <cell r="AC99">
            <v>5</v>
          </cell>
          <cell r="AD99">
            <v>25</v>
          </cell>
          <cell r="AE99">
            <v>93</v>
          </cell>
          <cell r="AF99">
            <v>93</v>
          </cell>
        </row>
        <row r="100">
          <cell r="F100">
            <v>66</v>
          </cell>
          <cell r="G100" t="str">
            <v>GINESTET</v>
          </cell>
          <cell r="H100" t="str">
            <v>Ugo</v>
          </cell>
          <cell r="I100" t="str">
            <v>FRA19951215</v>
          </cell>
          <cell r="J100" t="str">
            <v>2231053082</v>
          </cell>
          <cell r="K100">
            <v>11</v>
          </cell>
          <cell r="L100" t="str">
            <v>2</v>
          </cell>
          <cell r="M100">
            <v>0</v>
          </cell>
          <cell r="N100" t="str">
            <v>GSCB</v>
          </cell>
          <cell r="O100" t="str">
            <v>GSC BLAGNAC VELO SPORT 31</v>
          </cell>
          <cell r="P100">
            <v>1</v>
          </cell>
          <cell r="Q100">
            <v>0</v>
          </cell>
          <cell r="R100" t="str">
            <v>* GINESTET Ugo</v>
          </cell>
          <cell r="S100" t="str">
            <v>* GINESTET Ugo (FRA)</v>
          </cell>
          <cell r="T100" t="str">
            <v>GINESTET Ugo</v>
          </cell>
          <cell r="U100" t="str">
            <v/>
          </cell>
          <cell r="V100" t="str">
            <v>FRA</v>
          </cell>
          <cell r="W100" t="str">
            <v>* GINESTET Ugo (FRA) AB2</v>
          </cell>
          <cell r="X100">
            <v>1</v>
          </cell>
          <cell r="Y100" t="str">
            <v/>
          </cell>
          <cell r="Z100" t="str">
            <v/>
          </cell>
          <cell r="AA100">
            <v>66</v>
          </cell>
          <cell r="AB100">
            <v>66</v>
          </cell>
          <cell r="AC100">
            <v>6</v>
          </cell>
          <cell r="AD100" t="str">
            <v>AB2</v>
          </cell>
          <cell r="AE100">
            <v>59</v>
          </cell>
          <cell r="AF100">
            <v>59</v>
          </cell>
        </row>
        <row r="101"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L101" t="str">
            <v/>
          </cell>
          <cell r="M101">
            <v>0</v>
          </cell>
          <cell r="N101" t="str">
            <v/>
          </cell>
          <cell r="O101" t="str">
            <v/>
          </cell>
          <cell r="P101" t="str">
            <v/>
          </cell>
          <cell r="Q101">
            <v>0</v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>
            <v>1</v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>
            <v>0</v>
          </cell>
          <cell r="AD101" t="str">
            <v/>
          </cell>
          <cell r="AE101" t="str">
            <v/>
          </cell>
          <cell r="AF101" t="str">
            <v/>
          </cell>
        </row>
        <row r="102"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L102" t="str">
            <v/>
          </cell>
          <cell r="M102">
            <v>0</v>
          </cell>
          <cell r="N102" t="str">
            <v/>
          </cell>
          <cell r="O102" t="str">
            <v/>
          </cell>
          <cell r="P102" t="str">
            <v/>
          </cell>
          <cell r="Q102">
            <v>0</v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>
            <v>1</v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>
            <v>0</v>
          </cell>
          <cell r="AD102" t="str">
            <v/>
          </cell>
          <cell r="AE102" t="str">
            <v/>
          </cell>
          <cell r="AF102" t="str">
            <v/>
          </cell>
        </row>
        <row r="103"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L103" t="str">
            <v/>
          </cell>
          <cell r="M103">
            <v>0</v>
          </cell>
          <cell r="N103" t="str">
            <v/>
          </cell>
          <cell r="O103" t="str">
            <v/>
          </cell>
          <cell r="P103" t="str">
            <v/>
          </cell>
          <cell r="Q103">
            <v>0</v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>
            <v>1</v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>
            <v>0</v>
          </cell>
          <cell r="AD103" t="str">
            <v/>
          </cell>
          <cell r="AE103" t="str">
            <v/>
          </cell>
          <cell r="AF103" t="str">
            <v/>
          </cell>
        </row>
        <row r="104">
          <cell r="F104">
            <v>67</v>
          </cell>
          <cell r="G104" t="str">
            <v>CAVANAGH</v>
          </cell>
          <cell r="H104" t="str">
            <v>Ryan</v>
          </cell>
          <cell r="I104" t="str">
            <v>AUS19951122</v>
          </cell>
          <cell r="J104" t="str">
            <v>2442015386</v>
          </cell>
          <cell r="K104">
            <v>12</v>
          </cell>
          <cell r="L104" t="str">
            <v>2</v>
          </cell>
          <cell r="M104">
            <v>7</v>
          </cell>
          <cell r="N104" t="str">
            <v>CR4C</v>
          </cell>
          <cell r="O104" t="str">
            <v>CR4C ROANNE</v>
          </cell>
          <cell r="P104">
            <v>1</v>
          </cell>
          <cell r="Q104">
            <v>0</v>
          </cell>
          <cell r="R104" t="str">
            <v>* CAVANAGH Ryan</v>
          </cell>
          <cell r="S104" t="str">
            <v>* CAVANAGH Ryan (AUS)</v>
          </cell>
          <cell r="T104" t="str">
            <v>CAVANAGH Ryan</v>
          </cell>
          <cell r="U104" t="str">
            <v/>
          </cell>
          <cell r="V104" t="str">
            <v>AUS</v>
          </cell>
          <cell r="W104" t="str">
            <v>* CAVANAGH Ryan (AUS) AB2</v>
          </cell>
          <cell r="X104">
            <v>1</v>
          </cell>
          <cell r="Y104" t="str">
            <v/>
          </cell>
          <cell r="Z104" t="str">
            <v/>
          </cell>
          <cell r="AA104">
            <v>67</v>
          </cell>
          <cell r="AB104">
            <v>67</v>
          </cell>
          <cell r="AC104">
            <v>1</v>
          </cell>
          <cell r="AD104" t="str">
            <v>AB2</v>
          </cell>
          <cell r="AE104">
            <v>74</v>
          </cell>
          <cell r="AF104">
            <v>74</v>
          </cell>
        </row>
        <row r="105">
          <cell r="F105">
            <v>68</v>
          </cell>
          <cell r="G105" t="str">
            <v>DEVERCHERE</v>
          </cell>
          <cell r="H105" t="str">
            <v>Valentin</v>
          </cell>
          <cell r="I105" t="str">
            <v>FRA19950626</v>
          </cell>
          <cell r="J105" t="str">
            <v>2442015528</v>
          </cell>
          <cell r="K105">
            <v>12</v>
          </cell>
          <cell r="L105" t="str">
            <v>1</v>
          </cell>
          <cell r="M105">
            <v>4</v>
          </cell>
          <cell r="N105" t="str">
            <v>CR4C</v>
          </cell>
          <cell r="O105" t="str">
            <v>CR4C ROANNE</v>
          </cell>
          <cell r="P105">
            <v>1</v>
          </cell>
          <cell r="Q105">
            <v>1</v>
          </cell>
          <cell r="R105" t="str">
            <v>* DEVERCHERE Valentin</v>
          </cell>
          <cell r="S105" t="str">
            <v>* DEVERCHERE Valentin (FRA)</v>
          </cell>
          <cell r="T105" t="str">
            <v>DEVERCHERE Valentin</v>
          </cell>
          <cell r="U105" t="str">
            <v>73ème à 1h11'19''
V:17pts G:2pts J:37ème à 1h11'09''</v>
          </cell>
          <cell r="V105" t="str">
            <v>FRA</v>
          </cell>
          <cell r="W105" t="str">
            <v>* DEVERCHERE Valentin (FRA)</v>
          </cell>
          <cell r="X105">
            <v>0</v>
          </cell>
          <cell r="Y105">
            <v>50</v>
          </cell>
          <cell r="Z105">
            <v>1</v>
          </cell>
          <cell r="AA105">
            <v>68</v>
          </cell>
          <cell r="AB105">
            <v>68</v>
          </cell>
          <cell r="AC105">
            <v>2</v>
          </cell>
          <cell r="AD105">
            <v>66</v>
          </cell>
          <cell r="AE105">
            <v>103</v>
          </cell>
          <cell r="AF105">
            <v>103</v>
          </cell>
        </row>
        <row r="106">
          <cell r="F106">
            <v>69</v>
          </cell>
          <cell r="G106" t="str">
            <v>LASSAIGNE</v>
          </cell>
          <cell r="H106" t="str">
            <v>Thomas</v>
          </cell>
          <cell r="I106" t="str">
            <v>FRA19950522</v>
          </cell>
          <cell r="J106" t="str">
            <v>2442015529</v>
          </cell>
          <cell r="K106">
            <v>12</v>
          </cell>
          <cell r="L106" t="str">
            <v>1</v>
          </cell>
          <cell r="M106">
            <v>3</v>
          </cell>
          <cell r="N106" t="str">
            <v>CR4C</v>
          </cell>
          <cell r="O106" t="str">
            <v>CR4C ROANNE</v>
          </cell>
          <cell r="P106">
            <v>1</v>
          </cell>
          <cell r="Q106">
            <v>0</v>
          </cell>
          <cell r="R106" t="str">
            <v>* LASSAIGNE Thomas</v>
          </cell>
          <cell r="S106" t="str">
            <v>* LASSAIGNE Thomas (FRA)</v>
          </cell>
          <cell r="T106" t="str">
            <v>LASSAIGNE Thomas</v>
          </cell>
          <cell r="U106" t="str">
            <v/>
          </cell>
          <cell r="V106" t="str">
            <v>FRA</v>
          </cell>
          <cell r="W106" t="str">
            <v>* LASSAIGNE Thomas (FRA) AB3</v>
          </cell>
          <cell r="X106">
            <v>1</v>
          </cell>
          <cell r="Y106" t="str">
            <v/>
          </cell>
          <cell r="Z106" t="str">
            <v/>
          </cell>
          <cell r="AA106">
            <v>69</v>
          </cell>
          <cell r="AB106">
            <v>69</v>
          </cell>
          <cell r="AC106">
            <v>3</v>
          </cell>
          <cell r="AD106" t="str">
            <v>AB3</v>
          </cell>
          <cell r="AE106">
            <v>106</v>
          </cell>
          <cell r="AF106">
            <v>106</v>
          </cell>
        </row>
        <row r="107">
          <cell r="F107">
            <v>70</v>
          </cell>
          <cell r="G107" t="str">
            <v>PAPILLON</v>
          </cell>
          <cell r="H107" t="str">
            <v>Lucas</v>
          </cell>
          <cell r="I107" t="str">
            <v>FRA19940425</v>
          </cell>
          <cell r="J107" t="str">
            <v>2442015366</v>
          </cell>
          <cell r="K107">
            <v>12</v>
          </cell>
          <cell r="L107" t="str">
            <v>1</v>
          </cell>
          <cell r="M107">
            <v>1</v>
          </cell>
          <cell r="N107" t="str">
            <v>CR4C</v>
          </cell>
          <cell r="O107" t="str">
            <v>CR4C ROANNE</v>
          </cell>
          <cell r="P107">
            <v>0</v>
          </cell>
          <cell r="Q107">
            <v>1</v>
          </cell>
          <cell r="R107" t="str">
            <v>PAPILLON Lucas</v>
          </cell>
          <cell r="S107" t="str">
            <v>PAPILLON Lucas (FRA)</v>
          </cell>
          <cell r="T107" t="str">
            <v>PAPILLON Lucas</v>
          </cell>
          <cell r="U107" t="str">
            <v xml:space="preserve">5ème à 02'04''
V:21pts G:3pts J:nc </v>
          </cell>
          <cell r="V107" t="str">
            <v>FRA</v>
          </cell>
          <cell r="W107" t="str">
            <v>PAPILLON Lucas (FRA)</v>
          </cell>
          <cell r="X107">
            <v>0</v>
          </cell>
          <cell r="Y107">
            <v>51</v>
          </cell>
          <cell r="Z107">
            <v>1</v>
          </cell>
          <cell r="AA107">
            <v>70</v>
          </cell>
          <cell r="AB107">
            <v>70</v>
          </cell>
          <cell r="AC107">
            <v>4</v>
          </cell>
          <cell r="AD107">
            <v>15</v>
          </cell>
          <cell r="AE107">
            <v>8</v>
          </cell>
          <cell r="AF107">
            <v>8</v>
          </cell>
        </row>
        <row r="108">
          <cell r="F108">
            <v>71</v>
          </cell>
          <cell r="G108" t="str">
            <v>RASCLE</v>
          </cell>
          <cell r="H108" t="str">
            <v>Teddy</v>
          </cell>
          <cell r="I108" t="str">
            <v>FRA19961219</v>
          </cell>
          <cell r="J108" t="str">
            <v>2442015317</v>
          </cell>
          <cell r="K108">
            <v>12</v>
          </cell>
          <cell r="L108" t="str">
            <v>2</v>
          </cell>
          <cell r="M108">
            <v>2</v>
          </cell>
          <cell r="N108" t="str">
            <v>CR4C</v>
          </cell>
          <cell r="O108" t="str">
            <v>CR4C ROANNE</v>
          </cell>
          <cell r="P108">
            <v>1</v>
          </cell>
          <cell r="Q108">
            <v>1</v>
          </cell>
          <cell r="R108" t="str">
            <v>* RASCLE Teddy</v>
          </cell>
          <cell r="S108" t="str">
            <v>* RASCLE Teddy (FRA)</v>
          </cell>
          <cell r="T108" t="str">
            <v>RASCLE Teddy</v>
          </cell>
          <cell r="U108" t="str">
            <v>49ème à 45'51''
V:nc G:nc J:22ème à 45'41''</v>
          </cell>
          <cell r="V108" t="str">
            <v>FRA</v>
          </cell>
          <cell r="W108" t="str">
            <v>* RASCLE Teddy (FRA)</v>
          </cell>
          <cell r="X108">
            <v>0</v>
          </cell>
          <cell r="Y108">
            <v>52</v>
          </cell>
          <cell r="Z108">
            <v>1</v>
          </cell>
          <cell r="AA108">
            <v>71</v>
          </cell>
          <cell r="AB108">
            <v>71</v>
          </cell>
          <cell r="AC108">
            <v>5</v>
          </cell>
          <cell r="AD108">
            <v>47</v>
          </cell>
          <cell r="AE108">
            <v>57</v>
          </cell>
          <cell r="AF108">
            <v>57</v>
          </cell>
        </row>
        <row r="109">
          <cell r="F109">
            <v>72</v>
          </cell>
          <cell r="G109" t="str">
            <v>SAUVAGE</v>
          </cell>
          <cell r="H109" t="str">
            <v>Paul</v>
          </cell>
          <cell r="I109" t="str">
            <v>FRA19950902</v>
          </cell>
          <cell r="J109" t="str">
            <v>2442015572</v>
          </cell>
          <cell r="K109">
            <v>12</v>
          </cell>
          <cell r="L109" t="str">
            <v>1</v>
          </cell>
          <cell r="M109">
            <v>5</v>
          </cell>
          <cell r="N109" t="str">
            <v>CR4C</v>
          </cell>
          <cell r="O109" t="str">
            <v>CR4C ROANNE</v>
          </cell>
          <cell r="P109">
            <v>1</v>
          </cell>
          <cell r="Q109">
            <v>1</v>
          </cell>
          <cell r="R109" t="str">
            <v>* SAUVAGE Paul</v>
          </cell>
          <cell r="S109" t="str">
            <v>* SAUVAGE Paul (FRA)</v>
          </cell>
          <cell r="T109" t="str">
            <v>SAUVAGE Paul</v>
          </cell>
          <cell r="U109" t="str">
            <v>22ème à 15'46''
V:4pts G:20pts J:8ème à 15'36''</v>
          </cell>
          <cell r="V109" t="str">
            <v>FRA</v>
          </cell>
          <cell r="W109" t="str">
            <v>* SAUVAGE Paul (FRA)</v>
          </cell>
          <cell r="X109">
            <v>0</v>
          </cell>
          <cell r="Y109">
            <v>53</v>
          </cell>
          <cell r="Z109">
            <v>1</v>
          </cell>
          <cell r="AA109">
            <v>72</v>
          </cell>
          <cell r="AB109">
            <v>72</v>
          </cell>
          <cell r="AC109">
            <v>6</v>
          </cell>
          <cell r="AD109">
            <v>17</v>
          </cell>
          <cell r="AE109">
            <v>12</v>
          </cell>
          <cell r="AF109">
            <v>12</v>
          </cell>
        </row>
        <row r="110"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L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>
            <v>0</v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>
            <v>1</v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>
            <v>0</v>
          </cell>
          <cell r="AD110" t="str">
            <v/>
          </cell>
          <cell r="AE110" t="str">
            <v/>
          </cell>
          <cell r="AF110" t="str">
            <v/>
          </cell>
        </row>
        <row r="111"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L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>
            <v>0</v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>
            <v>1</v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>
            <v>0</v>
          </cell>
          <cell r="AD111" t="str">
            <v/>
          </cell>
          <cell r="AE111" t="str">
            <v/>
          </cell>
          <cell r="AF111" t="str">
            <v/>
          </cell>
        </row>
        <row r="112"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L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>
            <v>0</v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>
            <v>1</v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>
            <v>0</v>
          </cell>
          <cell r="AD112" t="str">
            <v/>
          </cell>
          <cell r="AE112" t="str">
            <v/>
          </cell>
          <cell r="AF112" t="str">
            <v/>
          </cell>
        </row>
        <row r="113">
          <cell r="F113">
            <v>73</v>
          </cell>
          <cell r="G113" t="str">
            <v>BOUEDO</v>
          </cell>
          <cell r="H113" t="str">
            <v>Martin</v>
          </cell>
          <cell r="I113" t="str">
            <v>FRA19940201</v>
          </cell>
          <cell r="J113" t="str">
            <v>0622352068</v>
          </cell>
          <cell r="K113">
            <v>13</v>
          </cell>
          <cell r="L113" t="str">
            <v>1</v>
          </cell>
          <cell r="N113" t="str">
            <v>CAC</v>
          </cell>
          <cell r="O113" t="str">
            <v>CÔTES D'ARMOR CYCLISME</v>
          </cell>
          <cell r="P113">
            <v>0</v>
          </cell>
          <cell r="Q113">
            <v>0</v>
          </cell>
          <cell r="R113" t="str">
            <v>BOUEDO Martin</v>
          </cell>
          <cell r="S113" t="str">
            <v>BOUEDO Martin (FRA)</v>
          </cell>
          <cell r="T113" t="str">
            <v>BOUEDO Martin</v>
          </cell>
          <cell r="U113" t="str">
            <v/>
          </cell>
          <cell r="V113" t="str">
            <v>FRA</v>
          </cell>
          <cell r="W113" t="str">
            <v>BOUEDO Martin (FRA) AB4</v>
          </cell>
          <cell r="X113">
            <v>1</v>
          </cell>
          <cell r="Y113" t="str">
            <v/>
          </cell>
          <cell r="Z113" t="str">
            <v/>
          </cell>
          <cell r="AA113">
            <v>73</v>
          </cell>
          <cell r="AB113">
            <v>73</v>
          </cell>
          <cell r="AC113">
            <v>1</v>
          </cell>
          <cell r="AD113" t="str">
            <v>AB4</v>
          </cell>
          <cell r="AE113">
            <v>15</v>
          </cell>
          <cell r="AF113">
            <v>15</v>
          </cell>
        </row>
        <row r="114">
          <cell r="F114">
            <v>74</v>
          </cell>
          <cell r="G114" t="str">
            <v>GAUDU</v>
          </cell>
          <cell r="H114" t="str">
            <v>David</v>
          </cell>
          <cell r="I114" t="str">
            <v>FRA19961010</v>
          </cell>
          <cell r="J114" t="str">
            <v>0622352075</v>
          </cell>
          <cell r="K114">
            <v>13</v>
          </cell>
          <cell r="L114" t="str">
            <v>2</v>
          </cell>
          <cell r="N114" t="str">
            <v>CAC</v>
          </cell>
          <cell r="O114" t="str">
            <v>CÔTES D'ARMOR CYCLISME</v>
          </cell>
          <cell r="P114">
            <v>1</v>
          </cell>
          <cell r="Q114">
            <v>1</v>
          </cell>
          <cell r="R114" t="str">
            <v>* GAUDU David</v>
          </cell>
          <cell r="S114" t="str">
            <v>* GAUDU David (FRA)</v>
          </cell>
          <cell r="T114" t="str">
            <v>GAUDU David</v>
          </cell>
          <cell r="U114" t="str">
            <v>11ème à 05'32''
V:17pts G:7pts J:4ème à 05'22''</v>
          </cell>
          <cell r="V114" t="str">
            <v>FRA</v>
          </cell>
          <cell r="W114" t="str">
            <v>* GAUDU David (FRA)</v>
          </cell>
          <cell r="X114">
            <v>0</v>
          </cell>
          <cell r="Y114">
            <v>54</v>
          </cell>
          <cell r="Z114">
            <v>1</v>
          </cell>
          <cell r="AA114">
            <v>74</v>
          </cell>
          <cell r="AB114">
            <v>74</v>
          </cell>
          <cell r="AC114">
            <v>2</v>
          </cell>
          <cell r="AD114">
            <v>13</v>
          </cell>
          <cell r="AE114">
            <v>4</v>
          </cell>
          <cell r="AF114">
            <v>4</v>
          </cell>
        </row>
        <row r="115">
          <cell r="F115">
            <v>75</v>
          </cell>
          <cell r="G115" t="str">
            <v>GUEVEL</v>
          </cell>
          <cell r="H115" t="str">
            <v>Stéphen</v>
          </cell>
          <cell r="I115" t="str">
            <v>FRA19931013</v>
          </cell>
          <cell r="J115" t="str">
            <v>0622352071</v>
          </cell>
          <cell r="K115">
            <v>13</v>
          </cell>
          <cell r="L115" t="str">
            <v>1</v>
          </cell>
          <cell r="M115">
            <v>5</v>
          </cell>
          <cell r="N115" t="str">
            <v>CAC</v>
          </cell>
          <cell r="O115" t="str">
            <v>CÔTES D'ARMOR CYCLISME</v>
          </cell>
          <cell r="P115">
            <v>0</v>
          </cell>
          <cell r="Q115">
            <v>0</v>
          </cell>
          <cell r="R115" t="str">
            <v>GUEVEL Stéphen</v>
          </cell>
          <cell r="S115" t="str">
            <v>GUEVEL Stéphen (FRA)</v>
          </cell>
          <cell r="T115" t="str">
            <v>GUEVEL Stéphen</v>
          </cell>
          <cell r="U115" t="str">
            <v/>
          </cell>
          <cell r="V115" t="str">
            <v>FRA</v>
          </cell>
          <cell r="W115" t="str">
            <v>GUEVEL Stéphen (FRA) AB4</v>
          </cell>
          <cell r="X115">
            <v>1</v>
          </cell>
          <cell r="Y115" t="str">
            <v/>
          </cell>
          <cell r="Z115" t="str">
            <v/>
          </cell>
          <cell r="AA115">
            <v>75</v>
          </cell>
          <cell r="AB115">
            <v>75</v>
          </cell>
          <cell r="AC115">
            <v>3</v>
          </cell>
          <cell r="AD115" t="str">
            <v>AB4</v>
          </cell>
          <cell r="AE115">
            <v>75</v>
          </cell>
          <cell r="AF115">
            <v>75</v>
          </cell>
        </row>
        <row r="116">
          <cell r="F116">
            <v>76</v>
          </cell>
          <cell r="G116" t="str">
            <v>MILLOUR</v>
          </cell>
          <cell r="H116" t="str">
            <v>Geoffrey</v>
          </cell>
          <cell r="I116" t="str">
            <v>FRA19930505</v>
          </cell>
          <cell r="J116" t="str">
            <v>0622352063</v>
          </cell>
          <cell r="K116">
            <v>13</v>
          </cell>
          <cell r="L116" t="str">
            <v>1</v>
          </cell>
          <cell r="M116">
            <v>2</v>
          </cell>
          <cell r="N116" t="str">
            <v>CAC</v>
          </cell>
          <cell r="O116" t="str">
            <v>CÔTES D'ARMOR CYCLISME</v>
          </cell>
          <cell r="P116">
            <v>0</v>
          </cell>
          <cell r="Q116">
            <v>1</v>
          </cell>
          <cell r="R116" t="str">
            <v>MILLOUR Geoffrey</v>
          </cell>
          <cell r="S116" t="str">
            <v>MILLOUR Geoffrey (FRA)</v>
          </cell>
          <cell r="T116" t="str">
            <v>MILLOUR Geoffrey</v>
          </cell>
          <cell r="U116" t="str">
            <v xml:space="preserve">59ème à 55'15''
V:3pts G:nc J:nc </v>
          </cell>
          <cell r="V116" t="str">
            <v>FRA</v>
          </cell>
          <cell r="W116" t="str">
            <v>MILLOUR Geoffrey (FRA)</v>
          </cell>
          <cell r="X116">
            <v>0</v>
          </cell>
          <cell r="Y116">
            <v>55</v>
          </cell>
          <cell r="Z116">
            <v>1</v>
          </cell>
          <cell r="AA116">
            <v>76</v>
          </cell>
          <cell r="AB116">
            <v>76</v>
          </cell>
          <cell r="AC116">
            <v>4</v>
          </cell>
          <cell r="AD116">
            <v>59</v>
          </cell>
          <cell r="AE116">
            <v>68</v>
          </cell>
          <cell r="AF116">
            <v>68</v>
          </cell>
        </row>
        <row r="117">
          <cell r="F117">
            <v>77</v>
          </cell>
          <cell r="G117" t="str">
            <v>ROLLAND</v>
          </cell>
          <cell r="H117" t="str">
            <v>Jules</v>
          </cell>
          <cell r="I117" t="str">
            <v>FRA19960925</v>
          </cell>
          <cell r="J117" t="str">
            <v>0622352061</v>
          </cell>
          <cell r="K117">
            <v>13</v>
          </cell>
          <cell r="L117" t="str">
            <v>2</v>
          </cell>
          <cell r="M117">
            <v>3</v>
          </cell>
          <cell r="N117" t="str">
            <v>CAC</v>
          </cell>
          <cell r="O117" t="str">
            <v>CÔTES D'ARMOR CYCLISME</v>
          </cell>
          <cell r="P117">
            <v>1</v>
          </cell>
          <cell r="Q117">
            <v>0</v>
          </cell>
          <cell r="R117" t="str">
            <v>* ROLLAND Jules</v>
          </cell>
          <cell r="S117" t="str">
            <v>* ROLLAND Jules (FRA)</v>
          </cell>
          <cell r="T117" t="str">
            <v>ROLLAND Jules</v>
          </cell>
          <cell r="U117" t="str">
            <v/>
          </cell>
          <cell r="V117" t="str">
            <v>FRA</v>
          </cell>
          <cell r="W117" t="str">
            <v>* ROLLAND Jules (FRA) AB4</v>
          </cell>
          <cell r="X117">
            <v>1</v>
          </cell>
          <cell r="Y117" t="str">
            <v/>
          </cell>
          <cell r="Z117" t="str">
            <v/>
          </cell>
          <cell r="AA117">
            <v>77</v>
          </cell>
          <cell r="AB117">
            <v>77</v>
          </cell>
          <cell r="AC117">
            <v>5</v>
          </cell>
          <cell r="AD117" t="str">
            <v>AB4</v>
          </cell>
          <cell r="AE117">
            <v>98</v>
          </cell>
          <cell r="AF117">
            <v>98</v>
          </cell>
        </row>
        <row r="118">
          <cell r="F118">
            <v>78</v>
          </cell>
          <cell r="G118" t="str">
            <v>TASSEL</v>
          </cell>
          <cell r="H118" t="str">
            <v>Ronan</v>
          </cell>
          <cell r="I118" t="str">
            <v>FRA19930212</v>
          </cell>
          <cell r="J118" t="str">
            <v>0622352042</v>
          </cell>
          <cell r="K118">
            <v>13</v>
          </cell>
          <cell r="L118" t="str">
            <v>1</v>
          </cell>
          <cell r="M118">
            <v>1</v>
          </cell>
          <cell r="N118" t="str">
            <v>CAC</v>
          </cell>
          <cell r="O118" t="str">
            <v>CÔTES D'ARMOR CYCLISME</v>
          </cell>
          <cell r="P118">
            <v>0</v>
          </cell>
          <cell r="Q118">
            <v>0</v>
          </cell>
          <cell r="R118" t="str">
            <v>TASSEL Ronan</v>
          </cell>
          <cell r="S118" t="str">
            <v>TASSEL Ronan (FRA)</v>
          </cell>
          <cell r="T118" t="str">
            <v>TASSEL Ronan</v>
          </cell>
          <cell r="U118" t="str">
            <v/>
          </cell>
          <cell r="V118" t="str">
            <v>FRA</v>
          </cell>
          <cell r="W118" t="str">
            <v>TASSEL Ronan (FRA) NP1</v>
          </cell>
          <cell r="X118">
            <v>1</v>
          </cell>
          <cell r="Y118" t="str">
            <v/>
          </cell>
          <cell r="Z118" t="str">
            <v/>
          </cell>
          <cell r="AA118">
            <v>78</v>
          </cell>
          <cell r="AB118">
            <v>78</v>
          </cell>
          <cell r="AC118">
            <v>6</v>
          </cell>
          <cell r="AD118" t="str">
            <v>NP1</v>
          </cell>
          <cell r="AE118">
            <v>113</v>
          </cell>
          <cell r="AF118" t="str">
            <v>NP</v>
          </cell>
        </row>
        <row r="119"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L119" t="str">
            <v/>
          </cell>
          <cell r="M119">
            <v>7</v>
          </cell>
          <cell r="N119" t="str">
            <v/>
          </cell>
          <cell r="O119" t="str">
            <v/>
          </cell>
          <cell r="P119" t="str">
            <v/>
          </cell>
          <cell r="Q119">
            <v>0</v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>
            <v>1</v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>
            <v>0</v>
          </cell>
          <cell r="AD119" t="str">
            <v/>
          </cell>
          <cell r="AE119" t="str">
            <v/>
          </cell>
          <cell r="AF119" t="str">
            <v/>
          </cell>
        </row>
        <row r="120"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L120" t="str">
            <v/>
          </cell>
          <cell r="M120">
            <v>4</v>
          </cell>
          <cell r="N120" t="str">
            <v/>
          </cell>
          <cell r="O120" t="str">
            <v/>
          </cell>
          <cell r="P120" t="str">
            <v/>
          </cell>
          <cell r="Q120">
            <v>0</v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>
            <v>1</v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>
            <v>0</v>
          </cell>
          <cell r="AD120" t="str">
            <v/>
          </cell>
          <cell r="AE120" t="str">
            <v/>
          </cell>
          <cell r="AF120" t="str">
            <v/>
          </cell>
        </row>
        <row r="121"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L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>
            <v>0</v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>
            <v>1</v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>
            <v>0</v>
          </cell>
          <cell r="AD121" t="str">
            <v/>
          </cell>
          <cell r="AE121" t="str">
            <v/>
          </cell>
          <cell r="AF121" t="str">
            <v/>
          </cell>
        </row>
        <row r="122">
          <cell r="F122">
            <v>79</v>
          </cell>
          <cell r="G122" t="str">
            <v>GOUBERT</v>
          </cell>
          <cell r="H122" t="str">
            <v>Jean</v>
          </cell>
          <cell r="I122" t="str">
            <v>FRA19940716</v>
          </cell>
          <cell r="J122" t="str">
            <v>0240166035</v>
          </cell>
          <cell r="K122">
            <v>14</v>
          </cell>
          <cell r="L122" t="str">
            <v>1</v>
          </cell>
          <cell r="N122" t="str">
            <v>ESG</v>
          </cell>
          <cell r="O122" t="str">
            <v>ENTENTE SUD GASCOGNE</v>
          </cell>
          <cell r="P122">
            <v>0</v>
          </cell>
          <cell r="Q122">
            <v>1</v>
          </cell>
          <cell r="R122" t="str">
            <v>GOUBERT Jean</v>
          </cell>
          <cell r="S122" t="str">
            <v>GOUBERT Jean (FRA)</v>
          </cell>
          <cell r="T122" t="str">
            <v>GOUBERT Jean</v>
          </cell>
          <cell r="U122" t="str">
            <v xml:space="preserve">47ème à 42'54''
V:nc G:5pts J:nc </v>
          </cell>
          <cell r="V122" t="str">
            <v>FRA</v>
          </cell>
          <cell r="W122" t="str">
            <v>GOUBERT Jean (FRA)</v>
          </cell>
          <cell r="X122">
            <v>0</v>
          </cell>
          <cell r="Y122">
            <v>56</v>
          </cell>
          <cell r="Z122">
            <v>1</v>
          </cell>
          <cell r="AA122">
            <v>79</v>
          </cell>
          <cell r="AB122">
            <v>79</v>
          </cell>
          <cell r="AC122">
            <v>1</v>
          </cell>
          <cell r="AD122">
            <v>77</v>
          </cell>
          <cell r="AE122">
            <v>29</v>
          </cell>
          <cell r="AF122">
            <v>29</v>
          </cell>
        </row>
        <row r="123">
          <cell r="F123">
            <v>80</v>
          </cell>
          <cell r="G123" t="str">
            <v>SOUST</v>
          </cell>
          <cell r="H123" t="str">
            <v>Kevin</v>
          </cell>
          <cell r="I123" t="str">
            <v>FRA19940422</v>
          </cell>
          <cell r="J123" t="str">
            <v>0264330026</v>
          </cell>
          <cell r="K123">
            <v>14</v>
          </cell>
          <cell r="L123" t="str">
            <v>1</v>
          </cell>
          <cell r="N123" t="str">
            <v>ESG</v>
          </cell>
          <cell r="O123" t="str">
            <v>ENTENTE SUD GASCOGNE</v>
          </cell>
          <cell r="P123">
            <v>0</v>
          </cell>
          <cell r="Q123">
            <v>0</v>
          </cell>
          <cell r="R123" t="str">
            <v>SOUST Kevin</v>
          </cell>
          <cell r="S123" t="str">
            <v>SOUST Kevin (FRA)</v>
          </cell>
          <cell r="T123" t="str">
            <v>SOUST Kevin</v>
          </cell>
          <cell r="U123" t="str">
            <v/>
          </cell>
          <cell r="V123" t="str">
            <v>FRA</v>
          </cell>
          <cell r="W123" t="str">
            <v>SOUST Kevin (FRA) AB2</v>
          </cell>
          <cell r="X123">
            <v>1</v>
          </cell>
          <cell r="Y123" t="str">
            <v/>
          </cell>
          <cell r="Z123" t="str">
            <v/>
          </cell>
          <cell r="AA123">
            <v>80</v>
          </cell>
          <cell r="AB123">
            <v>80</v>
          </cell>
          <cell r="AC123">
            <v>2</v>
          </cell>
          <cell r="AD123" t="str">
            <v>AB2</v>
          </cell>
          <cell r="AE123">
            <v>102</v>
          </cell>
          <cell r="AF123">
            <v>102</v>
          </cell>
        </row>
        <row r="124">
          <cell r="F124">
            <v>81</v>
          </cell>
          <cell r="G124" t="str">
            <v>FIEFVEZ</v>
          </cell>
          <cell r="H124" t="str">
            <v>Rudy</v>
          </cell>
          <cell r="I124" t="str">
            <v>FRA19930426</v>
          </cell>
          <cell r="J124" t="str">
            <v>0224260122</v>
          </cell>
          <cell r="K124">
            <v>14</v>
          </cell>
          <cell r="L124" t="str">
            <v>1</v>
          </cell>
          <cell r="N124" t="str">
            <v>ESG</v>
          </cell>
          <cell r="O124" t="str">
            <v>ENTENTE SUD GASCOGNE</v>
          </cell>
          <cell r="P124">
            <v>0</v>
          </cell>
          <cell r="Q124">
            <v>0</v>
          </cell>
          <cell r="R124" t="str">
            <v>FIEFVEZ Rudy</v>
          </cell>
          <cell r="S124" t="str">
            <v>FIEFVEZ Rudy (FRA)</v>
          </cell>
          <cell r="T124" t="str">
            <v>FIEFVEZ Rudy</v>
          </cell>
          <cell r="U124" t="str">
            <v/>
          </cell>
          <cell r="V124" t="str">
            <v>FRA</v>
          </cell>
          <cell r="W124" t="str">
            <v>FIEFVEZ Rudy (FRA) AB4</v>
          </cell>
          <cell r="X124">
            <v>1</v>
          </cell>
          <cell r="Y124" t="str">
            <v/>
          </cell>
          <cell r="Z124" t="str">
            <v/>
          </cell>
          <cell r="AA124">
            <v>81</v>
          </cell>
          <cell r="AB124">
            <v>81</v>
          </cell>
          <cell r="AC124">
            <v>3</v>
          </cell>
          <cell r="AD124" t="str">
            <v>AB4</v>
          </cell>
          <cell r="AE124">
            <v>92</v>
          </cell>
          <cell r="AF124">
            <v>92</v>
          </cell>
        </row>
        <row r="125">
          <cell r="F125">
            <v>82</v>
          </cell>
          <cell r="G125" t="str">
            <v>GLEIZES</v>
          </cell>
          <cell r="H125" t="str">
            <v>Arnaud</v>
          </cell>
          <cell r="I125" t="str">
            <v>FRA19950402</v>
          </cell>
          <cell r="J125" t="str">
            <v>0233056098</v>
          </cell>
          <cell r="K125">
            <v>14</v>
          </cell>
          <cell r="L125" t="str">
            <v>1</v>
          </cell>
          <cell r="N125" t="str">
            <v>ESG</v>
          </cell>
          <cell r="O125" t="str">
            <v>ENTENTE SUD GASCOGNE</v>
          </cell>
          <cell r="P125">
            <v>1</v>
          </cell>
          <cell r="Q125">
            <v>1</v>
          </cell>
          <cell r="R125" t="str">
            <v>* GLEIZES Arnaud</v>
          </cell>
          <cell r="S125" t="str">
            <v>* GLEIZES Arnaud (FRA)</v>
          </cell>
          <cell r="T125" t="str">
            <v>GLEIZES Arnaud</v>
          </cell>
          <cell r="U125" t="str">
            <v>76ème à 1h13'38''
V:nc G:nc J:39ème à 1h13'28''</v>
          </cell>
          <cell r="V125" t="str">
            <v>FRA</v>
          </cell>
          <cell r="W125" t="str">
            <v>* GLEIZES Arnaud (FRA)</v>
          </cell>
          <cell r="X125">
            <v>0</v>
          </cell>
          <cell r="Y125">
            <v>57</v>
          </cell>
          <cell r="Z125">
            <v>1</v>
          </cell>
          <cell r="AA125">
            <v>82</v>
          </cell>
          <cell r="AB125">
            <v>82</v>
          </cell>
          <cell r="AC125">
            <v>4</v>
          </cell>
          <cell r="AD125">
            <v>72</v>
          </cell>
          <cell r="AE125">
            <v>97</v>
          </cell>
          <cell r="AF125">
            <v>97</v>
          </cell>
        </row>
        <row r="126">
          <cell r="F126">
            <v>83</v>
          </cell>
          <cell r="G126" t="str">
            <v>CAPOT</v>
          </cell>
          <cell r="H126" t="str">
            <v>Lucien</v>
          </cell>
          <cell r="I126" t="str">
            <v>FRA19950520</v>
          </cell>
          <cell r="J126" t="str">
            <v>0264330087</v>
          </cell>
          <cell r="K126">
            <v>14</v>
          </cell>
          <cell r="L126" t="str">
            <v>1</v>
          </cell>
          <cell r="M126">
            <v>6</v>
          </cell>
          <cell r="N126" t="str">
            <v>ESG</v>
          </cell>
          <cell r="O126" t="str">
            <v>ENTENTE SUD GASCOGNE</v>
          </cell>
          <cell r="P126">
            <v>1</v>
          </cell>
          <cell r="Q126">
            <v>1</v>
          </cell>
          <cell r="R126" t="str">
            <v>* CAPOT Lucien</v>
          </cell>
          <cell r="S126" t="str">
            <v>* CAPOT Lucien (FRA)</v>
          </cell>
          <cell r="T126" t="str">
            <v>CAPOT Lucien</v>
          </cell>
          <cell r="U126" t="str">
            <v>45ème à 42'15''
V:1pts G:nc J:19ème à 42'05''</v>
          </cell>
          <cell r="V126" t="str">
            <v>FRA</v>
          </cell>
          <cell r="W126" t="str">
            <v>* CAPOT Lucien (FRA)</v>
          </cell>
          <cell r="X126">
            <v>0</v>
          </cell>
          <cell r="Y126">
            <v>58</v>
          </cell>
          <cell r="Z126">
            <v>1</v>
          </cell>
          <cell r="AA126">
            <v>83</v>
          </cell>
          <cell r="AB126">
            <v>83</v>
          </cell>
          <cell r="AC126">
            <v>5</v>
          </cell>
          <cell r="AD126">
            <v>74</v>
          </cell>
          <cell r="AE126">
            <v>40</v>
          </cell>
          <cell r="AF126">
            <v>40</v>
          </cell>
        </row>
        <row r="127">
          <cell r="F127">
            <v>84</v>
          </cell>
          <cell r="G127" t="str">
            <v>ARAMENDI</v>
          </cell>
          <cell r="H127" t="str">
            <v>Dorian</v>
          </cell>
          <cell r="I127" t="str">
            <v>FRA19960506</v>
          </cell>
          <cell r="J127" t="str">
            <v>0264311158</v>
          </cell>
          <cell r="K127">
            <v>14</v>
          </cell>
          <cell r="L127" t="str">
            <v>2</v>
          </cell>
          <cell r="M127">
            <v>3</v>
          </cell>
          <cell r="N127" t="str">
            <v>ESG</v>
          </cell>
          <cell r="O127" t="str">
            <v>ENTENTE SUD GASCOGNE</v>
          </cell>
          <cell r="P127">
            <v>1</v>
          </cell>
          <cell r="Q127">
            <v>0</v>
          </cell>
          <cell r="R127" t="str">
            <v>* ARAMENDI Dorian</v>
          </cell>
          <cell r="S127" t="str">
            <v>* ARAMENDI Dorian (FRA)</v>
          </cell>
          <cell r="T127" t="str">
            <v>ARAMENDI Dorian</v>
          </cell>
          <cell r="U127" t="str">
            <v/>
          </cell>
          <cell r="V127" t="str">
            <v>FRA</v>
          </cell>
          <cell r="W127" t="str">
            <v>* ARAMENDI Dorian (FRA) AB2</v>
          </cell>
          <cell r="X127">
            <v>1</v>
          </cell>
          <cell r="Y127" t="str">
            <v/>
          </cell>
          <cell r="Z127" t="str">
            <v/>
          </cell>
          <cell r="AA127">
            <v>84</v>
          </cell>
          <cell r="AB127">
            <v>84</v>
          </cell>
          <cell r="AC127">
            <v>6</v>
          </cell>
          <cell r="AD127" t="str">
            <v>AB2</v>
          </cell>
          <cell r="AE127">
            <v>105</v>
          </cell>
          <cell r="AF127">
            <v>105</v>
          </cell>
        </row>
        <row r="128"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L128" t="str">
            <v/>
          </cell>
          <cell r="M128">
            <v>2</v>
          </cell>
          <cell r="N128" t="str">
            <v/>
          </cell>
          <cell r="O128" t="str">
            <v/>
          </cell>
          <cell r="P128" t="str">
            <v/>
          </cell>
          <cell r="Q128">
            <v>0</v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>
            <v>1</v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>
            <v>0</v>
          </cell>
          <cell r="AD128" t="str">
            <v/>
          </cell>
          <cell r="AE128" t="str">
            <v/>
          </cell>
          <cell r="AF128" t="str">
            <v/>
          </cell>
        </row>
        <row r="129"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L129" t="str">
            <v/>
          </cell>
          <cell r="M129">
            <v>4</v>
          </cell>
          <cell r="N129" t="str">
            <v/>
          </cell>
          <cell r="O129" t="str">
            <v/>
          </cell>
          <cell r="P129" t="str">
            <v/>
          </cell>
          <cell r="Q129">
            <v>0</v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>
            <v>1</v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>
            <v>0</v>
          </cell>
          <cell r="AD129" t="str">
            <v/>
          </cell>
          <cell r="AE129" t="str">
            <v/>
          </cell>
          <cell r="AF129" t="str">
            <v/>
          </cell>
        </row>
        <row r="130"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L130" t="str">
            <v/>
          </cell>
          <cell r="M130">
            <v>1</v>
          </cell>
          <cell r="N130" t="str">
            <v/>
          </cell>
          <cell r="O130" t="str">
            <v/>
          </cell>
          <cell r="P130" t="str">
            <v/>
          </cell>
          <cell r="Q130">
            <v>0</v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>
            <v>1</v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>
            <v>0</v>
          </cell>
          <cell r="AD130" t="str">
            <v/>
          </cell>
          <cell r="AE130" t="str">
            <v/>
          </cell>
          <cell r="AF130" t="str">
            <v/>
          </cell>
        </row>
        <row r="131">
          <cell r="F131">
            <v>85</v>
          </cell>
          <cell r="G131" t="str">
            <v>MARTIN SANZ</v>
          </cell>
          <cell r="H131" t="str">
            <v>Gotzon</v>
          </cell>
          <cell r="I131" t="str">
            <v>ESP19960215</v>
          </cell>
          <cell r="J131">
            <v>0</v>
          </cell>
          <cell r="K131">
            <v>15</v>
          </cell>
          <cell r="L131" t="str">
            <v/>
          </cell>
          <cell r="M131">
            <v>5</v>
          </cell>
          <cell r="N131" t="str">
            <v>EUS</v>
          </cell>
          <cell r="O131" t="str">
            <v>FUNDACION EUSKADI-EDP</v>
          </cell>
          <cell r="P131">
            <v>1</v>
          </cell>
          <cell r="Q131">
            <v>1</v>
          </cell>
          <cell r="R131" t="str">
            <v>* MARTIN SANZ Gotzon</v>
          </cell>
          <cell r="S131" t="str">
            <v>* MARTIN SANZ Gotzon (ESP)</v>
          </cell>
          <cell r="T131" t="str">
            <v>MARTIN SANZ Gotzon</v>
          </cell>
          <cell r="U131" t="str">
            <v>26ème à 22'38''
V:nc G:nc J:10ème à 22'28''</v>
          </cell>
          <cell r="V131" t="str">
            <v>ESP</v>
          </cell>
          <cell r="W131" t="str">
            <v>* MARTIN SANZ Gotzon (ESP)</v>
          </cell>
          <cell r="X131">
            <v>0</v>
          </cell>
          <cell r="Y131">
            <v>59</v>
          </cell>
          <cell r="Z131">
            <v>1</v>
          </cell>
          <cell r="AA131">
            <v>85</v>
          </cell>
          <cell r="AB131">
            <v>85</v>
          </cell>
          <cell r="AC131">
            <v>1</v>
          </cell>
          <cell r="AD131">
            <v>30</v>
          </cell>
          <cell r="AE131">
            <v>42</v>
          </cell>
          <cell r="AF131">
            <v>42</v>
          </cell>
        </row>
        <row r="132">
          <cell r="F132">
            <v>86</v>
          </cell>
          <cell r="G132" t="str">
            <v>GONZALES DEL CAMPO</v>
          </cell>
          <cell r="H132" t="str">
            <v>Oscar</v>
          </cell>
          <cell r="I132" t="str">
            <v>ESP19940529</v>
          </cell>
          <cell r="J132">
            <v>0</v>
          </cell>
          <cell r="K132">
            <v>15</v>
          </cell>
          <cell r="L132" t="str">
            <v/>
          </cell>
          <cell r="N132" t="str">
            <v>EUS</v>
          </cell>
          <cell r="O132" t="str">
            <v>FUNDACION EUSKADI-EDP</v>
          </cell>
          <cell r="P132">
            <v>0</v>
          </cell>
          <cell r="Q132">
            <v>1</v>
          </cell>
          <cell r="R132" t="str">
            <v>GONZALES DEL CAMPO Oscar</v>
          </cell>
          <cell r="S132" t="str">
            <v>GONZALES DEL CAMPO Oscar (ESP)</v>
          </cell>
          <cell r="T132" t="str">
            <v>GONZALES DEL CAMPO Oscar</v>
          </cell>
          <cell r="U132" t="str">
            <v xml:space="preserve">21ème à 15'14''
V:nc G:nc J:nc </v>
          </cell>
          <cell r="V132" t="str">
            <v>ESP</v>
          </cell>
          <cell r="W132" t="str">
            <v>GONZALES DEL CAMPO Oscar (ESP)</v>
          </cell>
          <cell r="X132">
            <v>0</v>
          </cell>
          <cell r="Y132">
            <v>60</v>
          </cell>
          <cell r="Z132">
            <v>1</v>
          </cell>
          <cell r="AA132">
            <v>86</v>
          </cell>
          <cell r="AB132">
            <v>86</v>
          </cell>
          <cell r="AC132">
            <v>2</v>
          </cell>
          <cell r="AD132">
            <v>31</v>
          </cell>
          <cell r="AE132">
            <v>20</v>
          </cell>
          <cell r="AF132">
            <v>20</v>
          </cell>
        </row>
        <row r="133">
          <cell r="F133">
            <v>87</v>
          </cell>
          <cell r="G133" t="str">
            <v>AZURMENDI SAGASTIBELTZA</v>
          </cell>
          <cell r="H133" t="str">
            <v>Ibai</v>
          </cell>
          <cell r="I133" t="str">
            <v>ESP19960611</v>
          </cell>
          <cell r="J133">
            <v>0</v>
          </cell>
          <cell r="K133">
            <v>15</v>
          </cell>
          <cell r="L133" t="str">
            <v/>
          </cell>
          <cell r="N133" t="str">
            <v>EUS</v>
          </cell>
          <cell r="O133" t="str">
            <v>FUNDACION EUSKADI-EDP</v>
          </cell>
          <cell r="P133">
            <v>1</v>
          </cell>
          <cell r="Q133">
            <v>1</v>
          </cell>
          <cell r="R133" t="str">
            <v>* AZURMENDI SAGASTIBELTZA Ibai</v>
          </cell>
          <cell r="S133" t="str">
            <v>* AZURMENDI SAGASTIBELTZA Ibai (ESP)</v>
          </cell>
          <cell r="T133" t="str">
            <v>AZURMENDI SAGASTIBELTZA Ibai</v>
          </cell>
          <cell r="U133" t="str">
            <v>44ème à 41'21''
V:3pts G:nc J:18ème à 41'11''</v>
          </cell>
          <cell r="V133" t="str">
            <v>ESP</v>
          </cell>
          <cell r="W133" t="str">
            <v>* AZURMENDI SAGASTIBELTZA Ibai (ESP)</v>
          </cell>
          <cell r="X133">
            <v>0</v>
          </cell>
          <cell r="Y133">
            <v>61</v>
          </cell>
          <cell r="Z133">
            <v>1</v>
          </cell>
          <cell r="AA133">
            <v>87</v>
          </cell>
          <cell r="AB133">
            <v>87</v>
          </cell>
          <cell r="AC133">
            <v>3</v>
          </cell>
          <cell r="AD133">
            <v>44</v>
          </cell>
          <cell r="AE133">
            <v>70</v>
          </cell>
          <cell r="AF133">
            <v>70</v>
          </cell>
        </row>
        <row r="134">
          <cell r="F134">
            <v>88</v>
          </cell>
          <cell r="G134" t="str">
            <v>BUADES FERRIOL</v>
          </cell>
          <cell r="H134" t="str">
            <v>Marc</v>
          </cell>
          <cell r="I134" t="str">
            <v>ESP19960403</v>
          </cell>
          <cell r="J134">
            <v>0</v>
          </cell>
          <cell r="K134">
            <v>15</v>
          </cell>
          <cell r="L134" t="str">
            <v/>
          </cell>
          <cell r="N134" t="str">
            <v>EUS</v>
          </cell>
          <cell r="O134" t="str">
            <v>FUNDACION EUSKADI-EDP</v>
          </cell>
          <cell r="P134">
            <v>1</v>
          </cell>
          <cell r="Q134">
            <v>1</v>
          </cell>
          <cell r="R134" t="str">
            <v>* BUADES FERRIOL Marc</v>
          </cell>
          <cell r="S134" t="str">
            <v>* BUADES FERRIOL Marc (ESP)</v>
          </cell>
          <cell r="T134" t="str">
            <v>BUADES FERRIOL Marc</v>
          </cell>
          <cell r="U134" t="str">
            <v>55ème à 49'44''
V:nc G:nc J:27ème à 49'34''</v>
          </cell>
          <cell r="V134" t="str">
            <v>ESP</v>
          </cell>
          <cell r="W134" t="str">
            <v>* BUADES FERRIOL Marc (ESP)</v>
          </cell>
          <cell r="X134">
            <v>0</v>
          </cell>
          <cell r="Y134">
            <v>62</v>
          </cell>
          <cell r="Z134">
            <v>1</v>
          </cell>
          <cell r="AA134">
            <v>88</v>
          </cell>
          <cell r="AB134">
            <v>88</v>
          </cell>
          <cell r="AC134">
            <v>4</v>
          </cell>
          <cell r="AD134">
            <v>46</v>
          </cell>
          <cell r="AE134">
            <v>61</v>
          </cell>
          <cell r="AF134">
            <v>61</v>
          </cell>
        </row>
        <row r="135">
          <cell r="F135">
            <v>89</v>
          </cell>
          <cell r="G135" t="str">
            <v>SAN SEBASTIAN LASA</v>
          </cell>
          <cell r="H135" t="str">
            <v>Xabier</v>
          </cell>
          <cell r="I135" t="str">
            <v>ESP19951113</v>
          </cell>
          <cell r="J135">
            <v>0</v>
          </cell>
          <cell r="K135">
            <v>15</v>
          </cell>
          <cell r="L135" t="str">
            <v/>
          </cell>
          <cell r="N135" t="str">
            <v>EUS</v>
          </cell>
          <cell r="O135" t="str">
            <v>FUNDACION EUSKADI-EDP</v>
          </cell>
          <cell r="P135">
            <v>1</v>
          </cell>
          <cell r="Q135">
            <v>1</v>
          </cell>
          <cell r="R135" t="str">
            <v>* SAN SEBASTIAN LASA Xabier</v>
          </cell>
          <cell r="S135" t="str">
            <v>* SAN SEBASTIAN LASA Xabier (ESP)</v>
          </cell>
          <cell r="T135" t="str">
            <v>SAN SEBASTIAN LASA Xabier</v>
          </cell>
          <cell r="U135" t="str">
            <v>53ème à 48'24''
V:33pts G:1pts J:25ème à 48'14''</v>
          </cell>
          <cell r="V135" t="str">
            <v>ESP</v>
          </cell>
          <cell r="W135" t="str">
            <v>* SAN SEBASTIAN LASA Xabier (ESP)</v>
          </cell>
          <cell r="X135">
            <v>0</v>
          </cell>
          <cell r="Y135">
            <v>63</v>
          </cell>
          <cell r="Z135">
            <v>1</v>
          </cell>
          <cell r="AA135">
            <v>89</v>
          </cell>
          <cell r="AB135">
            <v>89</v>
          </cell>
          <cell r="AC135">
            <v>5</v>
          </cell>
          <cell r="AD135">
            <v>60</v>
          </cell>
          <cell r="AE135">
            <v>62</v>
          </cell>
          <cell r="AF135">
            <v>62</v>
          </cell>
        </row>
        <row r="136">
          <cell r="F136">
            <v>90</v>
          </cell>
          <cell r="G136" t="str">
            <v>ANGOITIA UGARTETXEA</v>
          </cell>
          <cell r="H136" t="str">
            <v>Iosu</v>
          </cell>
          <cell r="I136" t="str">
            <v>ESP19951012</v>
          </cell>
          <cell r="J136">
            <v>0</v>
          </cell>
          <cell r="K136">
            <v>15</v>
          </cell>
          <cell r="L136" t="str">
            <v/>
          </cell>
          <cell r="N136" t="str">
            <v>EUS</v>
          </cell>
          <cell r="O136" t="str">
            <v>FUNDACION EUSKADI-EDP</v>
          </cell>
          <cell r="P136">
            <v>1</v>
          </cell>
          <cell r="Q136">
            <v>1</v>
          </cell>
          <cell r="R136" t="str">
            <v>* ANGOITIA UGARTETXEA Iosu</v>
          </cell>
          <cell r="S136" t="str">
            <v>* ANGOITIA UGARTETXEA Iosu (ESP)</v>
          </cell>
          <cell r="T136" t="str">
            <v>ANGOITIA UGARTETXEA Iosu</v>
          </cell>
          <cell r="U136" t="str">
            <v>64ème à 1h03'11''
V:nc G:nc J:33ème à 1h03'01''</v>
          </cell>
          <cell r="V136" t="str">
            <v>ESP</v>
          </cell>
          <cell r="W136" t="str">
            <v>* ANGOITIA UGARTETXEA Iosu (ESP)</v>
          </cell>
          <cell r="X136">
            <v>0</v>
          </cell>
          <cell r="Y136">
            <v>64</v>
          </cell>
          <cell r="Z136">
            <v>1</v>
          </cell>
          <cell r="AA136">
            <v>90</v>
          </cell>
          <cell r="AB136">
            <v>90</v>
          </cell>
          <cell r="AC136">
            <v>6</v>
          </cell>
          <cell r="AD136">
            <v>57</v>
          </cell>
          <cell r="AE136">
            <v>96</v>
          </cell>
          <cell r="AF136">
            <v>96</v>
          </cell>
        </row>
        <row r="137"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L137" t="str">
            <v/>
          </cell>
          <cell r="M137">
            <v>3</v>
          </cell>
          <cell r="N137" t="str">
            <v/>
          </cell>
          <cell r="O137" t="str">
            <v/>
          </cell>
          <cell r="P137" t="str">
            <v/>
          </cell>
          <cell r="Q137">
            <v>0</v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>
            <v>1</v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>
            <v>0</v>
          </cell>
          <cell r="AD137" t="str">
            <v/>
          </cell>
          <cell r="AE137" t="str">
            <v/>
          </cell>
          <cell r="AF137" t="str">
            <v/>
          </cell>
        </row>
        <row r="138"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L138" t="str">
            <v/>
          </cell>
          <cell r="M138">
            <v>4</v>
          </cell>
          <cell r="N138" t="str">
            <v/>
          </cell>
          <cell r="O138" t="str">
            <v/>
          </cell>
          <cell r="P138" t="str">
            <v/>
          </cell>
          <cell r="Q138">
            <v>0</v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>
            <v>1</v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>
            <v>0</v>
          </cell>
          <cell r="AD138" t="str">
            <v/>
          </cell>
          <cell r="AE138" t="str">
            <v/>
          </cell>
          <cell r="AF138" t="str">
            <v/>
          </cell>
        </row>
        <row r="139"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L139" t="str">
            <v/>
          </cell>
          <cell r="M139">
            <v>1</v>
          </cell>
          <cell r="N139" t="str">
            <v/>
          </cell>
          <cell r="O139" t="str">
            <v/>
          </cell>
          <cell r="P139" t="str">
            <v/>
          </cell>
          <cell r="Q139">
            <v>0</v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>
            <v>1</v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>
            <v>0</v>
          </cell>
          <cell r="AD139" t="str">
            <v/>
          </cell>
          <cell r="AE139" t="str">
            <v/>
          </cell>
          <cell r="AF139" t="str">
            <v/>
          </cell>
        </row>
        <row r="140">
          <cell r="F140">
            <v>91</v>
          </cell>
          <cell r="G140" t="str">
            <v>BUIJK</v>
          </cell>
          <cell r="H140" t="str">
            <v>Bart</v>
          </cell>
          <cell r="I140" t="str">
            <v>NED19930501</v>
          </cell>
          <cell r="J140" t="str">
            <v/>
          </cell>
          <cell r="K140">
            <v>16</v>
          </cell>
          <cell r="L140" t="str">
            <v/>
          </cell>
          <cell r="M140">
            <v>2</v>
          </cell>
          <cell r="N140" t="str">
            <v>MOL</v>
          </cell>
          <cell r="O140" t="str">
            <v>DRC DE MOL</v>
          </cell>
          <cell r="P140">
            <v>0</v>
          </cell>
          <cell r="Q140">
            <v>1</v>
          </cell>
          <cell r="R140" t="str">
            <v>BUIJK Bart</v>
          </cell>
          <cell r="S140" t="str">
            <v>BUIJK Bart (NED)</v>
          </cell>
          <cell r="T140" t="str">
            <v>BUIJK Bart</v>
          </cell>
          <cell r="U140" t="str">
            <v xml:space="preserve">41ème à 40'10''
V:nc G:nc J:nc </v>
          </cell>
          <cell r="V140" t="str">
            <v>NED</v>
          </cell>
          <cell r="W140" t="str">
            <v>BUIJK Bart (NED)</v>
          </cell>
          <cell r="X140">
            <v>0</v>
          </cell>
          <cell r="Y140">
            <v>65</v>
          </cell>
          <cell r="Z140">
            <v>1</v>
          </cell>
          <cell r="AA140">
            <v>91</v>
          </cell>
          <cell r="AB140">
            <v>91</v>
          </cell>
          <cell r="AC140">
            <v>1</v>
          </cell>
          <cell r="AD140">
            <v>38</v>
          </cell>
          <cell r="AE140">
            <v>50</v>
          </cell>
          <cell r="AF140">
            <v>50</v>
          </cell>
        </row>
        <row r="141">
          <cell r="F141">
            <v>92</v>
          </cell>
          <cell r="G141" t="str">
            <v>VANDENBERG</v>
          </cell>
          <cell r="H141" t="str">
            <v>Maarten</v>
          </cell>
          <cell r="I141" t="str">
            <v>NED19940510</v>
          </cell>
          <cell r="J141" t="str">
            <v/>
          </cell>
          <cell r="K141">
            <v>16</v>
          </cell>
          <cell r="L141" t="str">
            <v/>
          </cell>
          <cell r="M141">
            <v>5</v>
          </cell>
          <cell r="N141" t="str">
            <v>MOL</v>
          </cell>
          <cell r="O141" t="str">
            <v>DRC DE MOL</v>
          </cell>
          <cell r="P141">
            <v>0</v>
          </cell>
          <cell r="Q141">
            <v>1</v>
          </cell>
          <cell r="R141" t="str">
            <v>VANDENBERG Maarten</v>
          </cell>
          <cell r="S141" t="str">
            <v>VANDENBERG Maarten (NED)</v>
          </cell>
          <cell r="T141" t="str">
            <v>VANDENBERG Maarten</v>
          </cell>
          <cell r="U141" t="str">
            <v xml:space="preserve">69ème à 1h06'11''
V:nc G:nc J:nc </v>
          </cell>
          <cell r="V141" t="str">
            <v>NED</v>
          </cell>
          <cell r="W141" t="str">
            <v>VANDENBERG Maarten (NED)</v>
          </cell>
          <cell r="X141">
            <v>0</v>
          </cell>
          <cell r="Y141">
            <v>66</v>
          </cell>
          <cell r="Z141">
            <v>1</v>
          </cell>
          <cell r="AA141">
            <v>92</v>
          </cell>
          <cell r="AB141">
            <v>92</v>
          </cell>
          <cell r="AC141">
            <v>2</v>
          </cell>
          <cell r="AD141">
            <v>69</v>
          </cell>
          <cell r="AE141">
            <v>66</v>
          </cell>
          <cell r="AF141">
            <v>66</v>
          </cell>
        </row>
        <row r="142">
          <cell r="F142">
            <v>93</v>
          </cell>
          <cell r="G142" t="str">
            <v>KRAMER</v>
          </cell>
          <cell r="H142" t="str">
            <v>Erik</v>
          </cell>
          <cell r="I142" t="str">
            <v>NED19940213</v>
          </cell>
          <cell r="J142" t="str">
            <v/>
          </cell>
          <cell r="K142">
            <v>16</v>
          </cell>
          <cell r="L142" t="str">
            <v/>
          </cell>
          <cell r="N142" t="str">
            <v>MOL</v>
          </cell>
          <cell r="O142" t="str">
            <v>DRC DE MOL</v>
          </cell>
          <cell r="P142">
            <v>0</v>
          </cell>
          <cell r="Q142">
            <v>1</v>
          </cell>
          <cell r="R142" t="str">
            <v>KRAMER Erik</v>
          </cell>
          <cell r="S142" t="str">
            <v>KRAMER Erik (NED)</v>
          </cell>
          <cell r="T142" t="str">
            <v>KRAMER Erik</v>
          </cell>
          <cell r="U142" t="str">
            <v xml:space="preserve">82ème à 1h29'14''
V:nc G:nc J:nc </v>
          </cell>
          <cell r="V142" t="str">
            <v>NED</v>
          </cell>
          <cell r="W142" t="str">
            <v>KRAMER Erik (NED)</v>
          </cell>
          <cell r="X142">
            <v>0</v>
          </cell>
          <cell r="Y142">
            <v>67</v>
          </cell>
          <cell r="Z142">
            <v>1</v>
          </cell>
          <cell r="AA142">
            <v>93</v>
          </cell>
          <cell r="AB142">
            <v>93</v>
          </cell>
          <cell r="AC142">
            <v>3</v>
          </cell>
          <cell r="AD142">
            <v>40</v>
          </cell>
          <cell r="AE142">
            <v>109</v>
          </cell>
          <cell r="AF142">
            <v>109</v>
          </cell>
        </row>
        <row r="143">
          <cell r="F143">
            <v>94</v>
          </cell>
          <cell r="G143" t="str">
            <v>ZELLMER</v>
          </cell>
          <cell r="H143" t="str">
            <v>Killian</v>
          </cell>
          <cell r="I143" t="str">
            <v>USA19930427</v>
          </cell>
          <cell r="J143" t="str">
            <v/>
          </cell>
          <cell r="K143">
            <v>16</v>
          </cell>
          <cell r="L143" t="str">
            <v/>
          </cell>
          <cell r="N143" t="str">
            <v>MOL</v>
          </cell>
          <cell r="O143" t="str">
            <v>DRC DE MOL</v>
          </cell>
          <cell r="P143">
            <v>0</v>
          </cell>
          <cell r="Q143">
            <v>1</v>
          </cell>
          <cell r="R143" t="str">
            <v>ZELLMER Killian</v>
          </cell>
          <cell r="S143" t="str">
            <v>ZELLMER Killian (USA)</v>
          </cell>
          <cell r="T143" t="str">
            <v>ZELLMER Killian</v>
          </cell>
          <cell r="U143" t="str">
            <v xml:space="preserve">68ème à 1h06'05''
V:nc G:nc J:nc </v>
          </cell>
          <cell r="V143" t="str">
            <v>USA</v>
          </cell>
          <cell r="W143" t="str">
            <v>ZELLMER Killian (USA)</v>
          </cell>
          <cell r="X143">
            <v>0</v>
          </cell>
          <cell r="Y143">
            <v>68</v>
          </cell>
          <cell r="Z143">
            <v>1</v>
          </cell>
          <cell r="AA143">
            <v>94</v>
          </cell>
          <cell r="AB143">
            <v>94</v>
          </cell>
          <cell r="AC143">
            <v>4</v>
          </cell>
          <cell r="AD143">
            <v>75</v>
          </cell>
          <cell r="AE143">
            <v>72</v>
          </cell>
          <cell r="AF143">
            <v>72</v>
          </cell>
        </row>
        <row r="144">
          <cell r="F144">
            <v>95</v>
          </cell>
          <cell r="G144" t="str">
            <v>SINT NICOLAAS</v>
          </cell>
          <cell r="H144" t="str">
            <v>Tristan</v>
          </cell>
          <cell r="I144" t="str">
            <v>NED19931120</v>
          </cell>
          <cell r="J144" t="str">
            <v/>
          </cell>
          <cell r="K144">
            <v>16</v>
          </cell>
          <cell r="L144" t="str">
            <v/>
          </cell>
          <cell r="N144" t="str">
            <v>MOL</v>
          </cell>
          <cell r="O144" t="str">
            <v>DRC DE MOL</v>
          </cell>
          <cell r="P144">
            <v>0</v>
          </cell>
          <cell r="Q144">
            <v>1</v>
          </cell>
          <cell r="R144" t="str">
            <v>SINT NICOLAAS Tristan</v>
          </cell>
          <cell r="S144" t="str">
            <v>SINT NICOLAAS Tristan (NED)</v>
          </cell>
          <cell r="T144" t="str">
            <v>SINT NICOLAAS Tristan</v>
          </cell>
          <cell r="U144" t="str">
            <v xml:space="preserve">72ème à 1h09'31''
V:nc G:nc J:nc </v>
          </cell>
          <cell r="V144" t="str">
            <v>NED</v>
          </cell>
          <cell r="W144" t="str">
            <v>SINT NICOLAAS Tristan (NED)</v>
          </cell>
          <cell r="X144">
            <v>0</v>
          </cell>
          <cell r="Y144">
            <v>69</v>
          </cell>
          <cell r="Z144">
            <v>1</v>
          </cell>
          <cell r="AA144">
            <v>95</v>
          </cell>
          <cell r="AB144">
            <v>95</v>
          </cell>
          <cell r="AC144">
            <v>5</v>
          </cell>
          <cell r="AD144">
            <v>73</v>
          </cell>
          <cell r="AE144">
            <v>100</v>
          </cell>
          <cell r="AF144">
            <v>100</v>
          </cell>
        </row>
        <row r="145">
          <cell r="F145">
            <v>96</v>
          </cell>
          <cell r="G145" t="str">
            <v>VAN WIJNGAARDEN</v>
          </cell>
          <cell r="H145" t="str">
            <v>Joost</v>
          </cell>
          <cell r="I145" t="str">
            <v>NED19941117</v>
          </cell>
          <cell r="J145" t="str">
            <v/>
          </cell>
          <cell r="K145">
            <v>16</v>
          </cell>
          <cell r="L145" t="str">
            <v/>
          </cell>
          <cell r="M145">
            <v>0</v>
          </cell>
          <cell r="N145" t="str">
            <v>MOL</v>
          </cell>
          <cell r="O145" t="str">
            <v>DRC DE MOL</v>
          </cell>
          <cell r="P145">
            <v>0</v>
          </cell>
          <cell r="Q145">
            <v>1</v>
          </cell>
          <cell r="R145" t="str">
            <v>VAN WIJNGAARDEN Joost</v>
          </cell>
          <cell r="S145" t="str">
            <v>VAN WIJNGAARDEN Joost (NED)</v>
          </cell>
          <cell r="T145" t="str">
            <v>VAN WIJNGAARDEN Joost</v>
          </cell>
          <cell r="U145" t="str">
            <v xml:space="preserve">75ème à 1h12'32''
V:nc G:nc J:nc </v>
          </cell>
          <cell r="V145" t="str">
            <v>NED</v>
          </cell>
          <cell r="W145" t="str">
            <v>VAN WIJNGAARDEN Joost (NED)</v>
          </cell>
          <cell r="X145">
            <v>0</v>
          </cell>
          <cell r="Y145">
            <v>70</v>
          </cell>
          <cell r="Z145">
            <v>1</v>
          </cell>
          <cell r="AA145">
            <v>96</v>
          </cell>
          <cell r="AB145">
            <v>96</v>
          </cell>
          <cell r="AC145">
            <v>6</v>
          </cell>
          <cell r="AD145">
            <v>68</v>
          </cell>
          <cell r="AE145">
            <v>86</v>
          </cell>
          <cell r="AF145">
            <v>86</v>
          </cell>
        </row>
        <row r="146">
          <cell r="J146" t="str">
            <v/>
          </cell>
          <cell r="L146" t="str">
            <v/>
          </cell>
          <cell r="M146">
            <v>0</v>
          </cell>
          <cell r="N146" t="str">
            <v/>
          </cell>
          <cell r="O146" t="str">
            <v/>
          </cell>
          <cell r="P146" t="str">
            <v/>
          </cell>
          <cell r="Q146">
            <v>0</v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>
            <v>1</v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>
            <v>0</v>
          </cell>
          <cell r="AD146" t="str">
            <v/>
          </cell>
          <cell r="AE146" t="str">
            <v/>
          </cell>
          <cell r="AF146" t="str">
            <v/>
          </cell>
        </row>
        <row r="147">
          <cell r="J147" t="str">
            <v/>
          </cell>
          <cell r="L147" t="str">
            <v/>
          </cell>
          <cell r="M147">
            <v>0</v>
          </cell>
          <cell r="N147" t="str">
            <v/>
          </cell>
          <cell r="O147" t="str">
            <v/>
          </cell>
          <cell r="P147" t="str">
            <v/>
          </cell>
          <cell r="Q147">
            <v>0</v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>
            <v>1</v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>
            <v>0</v>
          </cell>
          <cell r="AD147" t="str">
            <v/>
          </cell>
          <cell r="AE147" t="str">
            <v/>
          </cell>
          <cell r="AF147" t="str">
            <v/>
          </cell>
        </row>
        <row r="148">
          <cell r="J148" t="str">
            <v/>
          </cell>
          <cell r="L148" t="str">
            <v/>
          </cell>
          <cell r="M148">
            <v>7</v>
          </cell>
          <cell r="N148" t="str">
            <v/>
          </cell>
          <cell r="O148" t="str">
            <v/>
          </cell>
          <cell r="P148" t="str">
            <v/>
          </cell>
          <cell r="Q148">
            <v>0</v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>
            <v>1</v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>
            <v>0</v>
          </cell>
          <cell r="AD148" t="str">
            <v/>
          </cell>
          <cell r="AE148" t="str">
            <v/>
          </cell>
          <cell r="AF148" t="str">
            <v/>
          </cell>
        </row>
        <row r="149">
          <cell r="F149">
            <v>97</v>
          </cell>
          <cell r="G149" t="str">
            <v>CARLIER</v>
          </cell>
          <cell r="H149" t="str">
            <v>Alexis</v>
          </cell>
          <cell r="I149" t="str">
            <v>FRA19940829</v>
          </cell>
          <cell r="J149" t="str">
            <v>2113023045</v>
          </cell>
          <cell r="K149">
            <v>17</v>
          </cell>
          <cell r="L149" t="str">
            <v>1</v>
          </cell>
          <cell r="M149">
            <v>2</v>
          </cell>
          <cell r="N149" t="str">
            <v>CD13</v>
          </cell>
          <cell r="O149" t="str">
            <v>SELECTION BOUCHES DU RHONES</v>
          </cell>
          <cell r="P149">
            <v>0</v>
          </cell>
          <cell r="Q149">
            <v>0</v>
          </cell>
          <cell r="R149" t="str">
            <v>CARLIER Alexis</v>
          </cell>
          <cell r="S149" t="str">
            <v>CARLIER Alexis (FRA)</v>
          </cell>
          <cell r="T149" t="str">
            <v>CARLIER Alexis</v>
          </cell>
          <cell r="U149" t="str">
            <v/>
          </cell>
          <cell r="V149" t="str">
            <v>FRA</v>
          </cell>
          <cell r="W149" t="str">
            <v>CARLIER Alexis (FRA) AB2</v>
          </cell>
          <cell r="X149">
            <v>1</v>
          </cell>
          <cell r="Y149" t="str">
            <v/>
          </cell>
          <cell r="Z149" t="str">
            <v/>
          </cell>
          <cell r="AA149">
            <v>97</v>
          </cell>
          <cell r="AB149">
            <v>97</v>
          </cell>
          <cell r="AC149">
            <v>1</v>
          </cell>
          <cell r="AD149" t="str">
            <v>AB2</v>
          </cell>
          <cell r="AE149">
            <v>32</v>
          </cell>
          <cell r="AF149">
            <v>32</v>
          </cell>
        </row>
        <row r="150">
          <cell r="F150">
            <v>98</v>
          </cell>
          <cell r="G150" t="str">
            <v>GUEYDON</v>
          </cell>
          <cell r="H150" t="str">
            <v>Julien</v>
          </cell>
          <cell r="I150" t="str">
            <v>FRA19931115</v>
          </cell>
          <cell r="J150" t="str">
            <v>2113023040</v>
          </cell>
          <cell r="K150">
            <v>17</v>
          </cell>
          <cell r="L150" t="str">
            <v>3</v>
          </cell>
          <cell r="M150">
            <v>3</v>
          </cell>
          <cell r="N150" t="str">
            <v>CD13</v>
          </cell>
          <cell r="O150" t="str">
            <v>SELECTION BOUCHES DU RHONES</v>
          </cell>
          <cell r="P150">
            <v>0</v>
          </cell>
          <cell r="Q150">
            <v>1</v>
          </cell>
          <cell r="R150" t="str">
            <v>GUEYDON Julien</v>
          </cell>
          <cell r="S150" t="str">
            <v>GUEYDON Julien (FRA)</v>
          </cell>
          <cell r="T150" t="str">
            <v>GUEYDON Julien</v>
          </cell>
          <cell r="U150" t="str">
            <v xml:space="preserve">83ème à 1h39'22''
V:nc G:nc J:nc </v>
          </cell>
          <cell r="V150" t="str">
            <v>FRA</v>
          </cell>
          <cell r="W150" t="str">
            <v>GUEYDON Julien (FRA)</v>
          </cell>
          <cell r="X150">
            <v>0</v>
          </cell>
          <cell r="Y150">
            <v>71</v>
          </cell>
          <cell r="Z150">
            <v>1</v>
          </cell>
          <cell r="AA150">
            <v>98</v>
          </cell>
          <cell r="AB150">
            <v>98</v>
          </cell>
          <cell r="AC150">
            <v>2</v>
          </cell>
          <cell r="AD150">
            <v>55</v>
          </cell>
          <cell r="AE150">
            <v>110</v>
          </cell>
          <cell r="AF150">
            <v>110</v>
          </cell>
        </row>
        <row r="151">
          <cell r="F151">
            <v>99</v>
          </cell>
          <cell r="G151" t="str">
            <v>ARNOULT</v>
          </cell>
          <cell r="H151" t="str">
            <v>Floryan</v>
          </cell>
          <cell r="I151" t="str">
            <v>FRA19960310</v>
          </cell>
          <cell r="J151" t="str">
            <v>2113024016</v>
          </cell>
          <cell r="K151">
            <v>17</v>
          </cell>
          <cell r="L151" t="str">
            <v>2</v>
          </cell>
          <cell r="M151">
            <v>5</v>
          </cell>
          <cell r="N151" t="str">
            <v>CD13</v>
          </cell>
          <cell r="O151" t="str">
            <v>SELECTION BOUCHES DU RHONES</v>
          </cell>
          <cell r="P151">
            <v>1</v>
          </cell>
          <cell r="Q151">
            <v>1</v>
          </cell>
          <cell r="R151" t="str">
            <v>* ARNOULT Floryan</v>
          </cell>
          <cell r="S151" t="str">
            <v>* ARNOULT Floryan (FRA)</v>
          </cell>
          <cell r="T151" t="str">
            <v>ARNOULT Floryan</v>
          </cell>
          <cell r="U151" t="str">
            <v>77ème à 1h14'16''
V:nc G:nc J:40ème à 1h14'06''</v>
          </cell>
          <cell r="V151" t="str">
            <v>FRA</v>
          </cell>
          <cell r="W151" t="str">
            <v>* ARNOULT Floryan (FRA)</v>
          </cell>
          <cell r="X151">
            <v>0</v>
          </cell>
          <cell r="Y151">
            <v>72</v>
          </cell>
          <cell r="Z151">
            <v>1</v>
          </cell>
          <cell r="AA151">
            <v>99</v>
          </cell>
          <cell r="AB151">
            <v>99</v>
          </cell>
          <cell r="AC151">
            <v>3</v>
          </cell>
          <cell r="AD151">
            <v>64</v>
          </cell>
          <cell r="AE151">
            <v>104</v>
          </cell>
          <cell r="AF151">
            <v>104</v>
          </cell>
        </row>
        <row r="152">
          <cell r="F152">
            <v>100</v>
          </cell>
          <cell r="G152" t="str">
            <v>MEYER</v>
          </cell>
          <cell r="H152" t="str">
            <v>Robin</v>
          </cell>
          <cell r="I152" t="str">
            <v>FRA19960322</v>
          </cell>
          <cell r="J152" t="str">
            <v>2113024018</v>
          </cell>
          <cell r="K152">
            <v>17</v>
          </cell>
          <cell r="L152" t="str">
            <v>2</v>
          </cell>
          <cell r="M152">
            <v>4</v>
          </cell>
          <cell r="N152" t="str">
            <v>CD13</v>
          </cell>
          <cell r="O152" t="str">
            <v>SELECTION BOUCHES DU RHONES</v>
          </cell>
          <cell r="P152">
            <v>1</v>
          </cell>
          <cell r="Q152">
            <v>1</v>
          </cell>
          <cell r="R152" t="str">
            <v>* MEYER Robin</v>
          </cell>
          <cell r="S152" t="str">
            <v>* MEYER Robin (FRA)</v>
          </cell>
          <cell r="T152" t="str">
            <v>MEYER Robin</v>
          </cell>
          <cell r="U152" t="str">
            <v>62ème à 1h00'46''
V:nc G:nc J:32ème à 1h00'36''</v>
          </cell>
          <cell r="V152" t="str">
            <v>FRA</v>
          </cell>
          <cell r="W152" t="str">
            <v>* MEYER Robin (FRA)</v>
          </cell>
          <cell r="X152">
            <v>0</v>
          </cell>
          <cell r="Y152">
            <v>73</v>
          </cell>
          <cell r="Z152">
            <v>1</v>
          </cell>
          <cell r="AA152">
            <v>100</v>
          </cell>
          <cell r="AB152">
            <v>100</v>
          </cell>
          <cell r="AC152">
            <v>4</v>
          </cell>
          <cell r="AD152">
            <v>76</v>
          </cell>
          <cell r="AE152">
            <v>53</v>
          </cell>
          <cell r="AF152">
            <v>53</v>
          </cell>
        </row>
        <row r="153">
          <cell r="F153">
            <v>101</v>
          </cell>
          <cell r="G153" t="str">
            <v>GOSSARD</v>
          </cell>
          <cell r="H153" t="str">
            <v>Maxime</v>
          </cell>
          <cell r="I153" t="str">
            <v>FRA19950203</v>
          </cell>
          <cell r="J153" t="str">
            <v>2113085093</v>
          </cell>
          <cell r="K153">
            <v>17</v>
          </cell>
          <cell r="L153" t="str">
            <v>2</v>
          </cell>
          <cell r="M153">
            <v>6</v>
          </cell>
          <cell r="N153" t="str">
            <v>CD13</v>
          </cell>
          <cell r="O153" t="str">
            <v>SELECTION BOUCHES DU RHONES</v>
          </cell>
          <cell r="P153">
            <v>1</v>
          </cell>
          <cell r="Q153">
            <v>1</v>
          </cell>
          <cell r="R153" t="str">
            <v>* GOSSARD Maxime</v>
          </cell>
          <cell r="S153" t="str">
            <v>* GOSSARD Maxime (FRA)</v>
          </cell>
          <cell r="T153" t="str">
            <v>GOSSARD Maxime</v>
          </cell>
          <cell r="U153" t="str">
            <v>37ème à 31'54''
V:nc G:nc J:16ème à 31'44''</v>
          </cell>
          <cell r="V153" t="str">
            <v>FRA</v>
          </cell>
          <cell r="W153" t="str">
            <v>* GOSSARD Maxime (FRA)</v>
          </cell>
          <cell r="X153">
            <v>0</v>
          </cell>
          <cell r="Y153">
            <v>74</v>
          </cell>
          <cell r="Z153">
            <v>1</v>
          </cell>
          <cell r="AA153">
            <v>101</v>
          </cell>
          <cell r="AB153">
            <v>101</v>
          </cell>
          <cell r="AC153">
            <v>5</v>
          </cell>
          <cell r="AD153">
            <v>37</v>
          </cell>
          <cell r="AE153">
            <v>34</v>
          </cell>
          <cell r="AF153">
            <v>34</v>
          </cell>
        </row>
        <row r="154">
          <cell r="F154">
            <v>102</v>
          </cell>
          <cell r="G154" t="str">
            <v>GROSBOIS</v>
          </cell>
          <cell r="H154" t="str">
            <v>Thomas</v>
          </cell>
          <cell r="I154" t="str">
            <v>FRA19930413</v>
          </cell>
          <cell r="J154" t="str">
            <v>2113085276</v>
          </cell>
          <cell r="K154">
            <v>17</v>
          </cell>
          <cell r="L154" t="str">
            <v>2</v>
          </cell>
          <cell r="N154" t="str">
            <v>CD13</v>
          </cell>
          <cell r="O154" t="str">
            <v>SELECTION BOUCHES DU RHONES</v>
          </cell>
          <cell r="P154">
            <v>0</v>
          </cell>
          <cell r="Q154">
            <v>1</v>
          </cell>
          <cell r="R154" t="str">
            <v>GROSBOIS Thomas</v>
          </cell>
          <cell r="S154" t="str">
            <v>GROSBOIS Thomas (FRA)</v>
          </cell>
          <cell r="T154" t="str">
            <v>GROSBOIS Thomas</v>
          </cell>
          <cell r="U154" t="str">
            <v xml:space="preserve">80ème à 1h17'50''
V:nc G:nc J:nc </v>
          </cell>
          <cell r="V154" t="str">
            <v>FRA</v>
          </cell>
          <cell r="W154" t="str">
            <v>GROSBOIS Thomas (FRA)</v>
          </cell>
          <cell r="X154">
            <v>0</v>
          </cell>
          <cell r="Y154">
            <v>75</v>
          </cell>
          <cell r="Z154">
            <v>1</v>
          </cell>
          <cell r="AA154">
            <v>102</v>
          </cell>
          <cell r="AB154">
            <v>102</v>
          </cell>
          <cell r="AC154">
            <v>6</v>
          </cell>
          <cell r="AD154">
            <v>70</v>
          </cell>
          <cell r="AE154">
            <v>44</v>
          </cell>
          <cell r="AF154">
            <v>44</v>
          </cell>
        </row>
        <row r="155"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L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>
            <v>0</v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>
            <v>1</v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>
            <v>0</v>
          </cell>
          <cell r="AD155" t="str">
            <v/>
          </cell>
          <cell r="AE155" t="str">
            <v/>
          </cell>
          <cell r="AF155" t="str">
            <v/>
          </cell>
        </row>
        <row r="156"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L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>
            <v>0</v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>
            <v>1</v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>
            <v>0</v>
          </cell>
          <cell r="AD156" t="str">
            <v/>
          </cell>
          <cell r="AE156" t="str">
            <v/>
          </cell>
          <cell r="AF156" t="str">
            <v/>
          </cell>
        </row>
        <row r="157"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L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>
            <v>0</v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>
            <v>1</v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>
            <v>0</v>
          </cell>
          <cell r="AD157" t="str">
            <v/>
          </cell>
          <cell r="AE157" t="str">
            <v/>
          </cell>
          <cell r="AF157" t="str">
            <v/>
          </cell>
        </row>
        <row r="158">
          <cell r="F158">
            <v>103</v>
          </cell>
          <cell r="G158" t="str">
            <v>BOSC</v>
          </cell>
          <cell r="H158" t="str">
            <v>Samy</v>
          </cell>
          <cell r="I158" t="str">
            <v>FRA19941030</v>
          </cell>
          <cell r="J158" t="str">
            <v>1487006043</v>
          </cell>
          <cell r="K158">
            <v>18</v>
          </cell>
          <cell r="L158" t="str">
            <v>2</v>
          </cell>
          <cell r="N158" t="str">
            <v>LIM</v>
          </cell>
          <cell r="O158" t="str">
            <v>SELECTION LIMOUSIN</v>
          </cell>
          <cell r="P158">
            <v>0</v>
          </cell>
          <cell r="Q158">
            <v>0</v>
          </cell>
          <cell r="R158" t="str">
            <v>BOSC Samy</v>
          </cell>
          <cell r="S158" t="str">
            <v>BOSC Samy (FRA)</v>
          </cell>
          <cell r="T158" t="str">
            <v>BOSC Samy</v>
          </cell>
          <cell r="U158" t="str">
            <v/>
          </cell>
          <cell r="V158" t="str">
            <v>FRA</v>
          </cell>
          <cell r="W158" t="str">
            <v>BOSC Samy (FRA) AB4</v>
          </cell>
          <cell r="X158">
            <v>1</v>
          </cell>
          <cell r="Y158" t="str">
            <v/>
          </cell>
          <cell r="Z158" t="str">
            <v/>
          </cell>
          <cell r="AA158">
            <v>103</v>
          </cell>
          <cell r="AB158">
            <v>103</v>
          </cell>
          <cell r="AC158">
            <v>1</v>
          </cell>
          <cell r="AD158" t="str">
            <v>AB4</v>
          </cell>
          <cell r="AE158">
            <v>84</v>
          </cell>
          <cell r="AF158">
            <v>84</v>
          </cell>
        </row>
        <row r="159">
          <cell r="F159">
            <v>104</v>
          </cell>
          <cell r="G159" t="str">
            <v>BUISSON</v>
          </cell>
          <cell r="H159" t="str">
            <v>Julien</v>
          </cell>
          <cell r="I159" t="str">
            <v>FRA19930429</v>
          </cell>
          <cell r="J159" t="str">
            <v>1487006124</v>
          </cell>
          <cell r="K159">
            <v>18</v>
          </cell>
          <cell r="L159" t="str">
            <v>1</v>
          </cell>
          <cell r="M159">
            <v>6</v>
          </cell>
          <cell r="N159" t="str">
            <v>LIM</v>
          </cell>
          <cell r="O159" t="str">
            <v>SELECTION LIMOUSIN</v>
          </cell>
          <cell r="P159">
            <v>0</v>
          </cell>
          <cell r="Q159">
            <v>1</v>
          </cell>
          <cell r="R159" t="str">
            <v>BUISSON Julien</v>
          </cell>
          <cell r="S159" t="str">
            <v>BUISSON Julien (FRA)</v>
          </cell>
          <cell r="T159" t="str">
            <v>BUISSON Julien</v>
          </cell>
          <cell r="U159" t="str">
            <v xml:space="preserve">71ème à 1h08'50''
V:nc G:nc J:nc </v>
          </cell>
          <cell r="V159" t="str">
            <v>FRA</v>
          </cell>
          <cell r="W159" t="str">
            <v>BUISSON Julien (FRA)</v>
          </cell>
          <cell r="X159">
            <v>0</v>
          </cell>
          <cell r="Y159">
            <v>76</v>
          </cell>
          <cell r="Z159">
            <v>1</v>
          </cell>
          <cell r="AA159">
            <v>104</v>
          </cell>
          <cell r="AB159">
            <v>104</v>
          </cell>
          <cell r="AC159">
            <v>2</v>
          </cell>
          <cell r="AD159">
            <v>58</v>
          </cell>
          <cell r="AE159">
            <v>88</v>
          </cell>
          <cell r="AF159">
            <v>88</v>
          </cell>
        </row>
        <row r="160">
          <cell r="F160">
            <v>105</v>
          </cell>
          <cell r="G160" t="str">
            <v>CHASSAGNE</v>
          </cell>
          <cell r="H160" t="str">
            <v>Thomas</v>
          </cell>
          <cell r="I160" t="str">
            <v>FRA19941127</v>
          </cell>
          <cell r="J160" t="str">
            <v>1419016021</v>
          </cell>
          <cell r="K160">
            <v>18</v>
          </cell>
          <cell r="L160" t="str">
            <v>1</v>
          </cell>
          <cell r="M160">
            <v>4</v>
          </cell>
          <cell r="N160" t="str">
            <v>LIM</v>
          </cell>
          <cell r="O160" t="str">
            <v>SELECTION LIMOUSIN</v>
          </cell>
          <cell r="P160">
            <v>0</v>
          </cell>
          <cell r="Q160">
            <v>1</v>
          </cell>
          <cell r="R160" t="str">
            <v>CHASSAGNE Thomas</v>
          </cell>
          <cell r="S160" t="str">
            <v>CHASSAGNE Thomas (FRA)</v>
          </cell>
          <cell r="T160" t="str">
            <v>CHASSAGNE Thomas</v>
          </cell>
          <cell r="U160" t="str">
            <v xml:space="preserve">25ème à 22'22''
V:nc G:nc J:nc </v>
          </cell>
          <cell r="V160" t="str">
            <v>FRA</v>
          </cell>
          <cell r="W160" t="str">
            <v>CHASSAGNE Thomas (FRA)</v>
          </cell>
          <cell r="X160">
            <v>0</v>
          </cell>
          <cell r="Y160">
            <v>77</v>
          </cell>
          <cell r="Z160">
            <v>1</v>
          </cell>
          <cell r="AA160">
            <v>105</v>
          </cell>
          <cell r="AB160">
            <v>105</v>
          </cell>
          <cell r="AC160">
            <v>3</v>
          </cell>
          <cell r="AD160">
            <v>32</v>
          </cell>
          <cell r="AE160">
            <v>30</v>
          </cell>
          <cell r="AF160">
            <v>30</v>
          </cell>
        </row>
        <row r="161">
          <cell r="F161">
            <v>106</v>
          </cell>
          <cell r="G161" t="str">
            <v>MORICHON</v>
          </cell>
          <cell r="H161" t="str">
            <v>Mathieu</v>
          </cell>
          <cell r="I161" t="str">
            <v>FRA19950204</v>
          </cell>
          <cell r="J161" t="str">
            <v>1423029544</v>
          </cell>
          <cell r="K161">
            <v>18</v>
          </cell>
          <cell r="L161" t="str">
            <v>1</v>
          </cell>
          <cell r="M161">
            <v>1</v>
          </cell>
          <cell r="N161" t="str">
            <v>LIM</v>
          </cell>
          <cell r="O161" t="str">
            <v>SELECTION LIMOUSIN</v>
          </cell>
          <cell r="P161">
            <v>1</v>
          </cell>
          <cell r="Q161">
            <v>1</v>
          </cell>
          <cell r="R161" t="str">
            <v>* MORICHON Mathieu</v>
          </cell>
          <cell r="S161" t="str">
            <v>* MORICHON Mathieu (FRA)</v>
          </cell>
          <cell r="T161" t="str">
            <v>MORICHON Mathieu</v>
          </cell>
          <cell r="U161" t="str">
            <v>65ème à 1h05'18''
V:nc G:nc J:34ème à 1h05'08''</v>
          </cell>
          <cell r="V161" t="str">
            <v>FRA</v>
          </cell>
          <cell r="W161" t="str">
            <v>* MORICHON Mathieu (FRA)</v>
          </cell>
          <cell r="X161">
            <v>0</v>
          </cell>
          <cell r="Y161">
            <v>78</v>
          </cell>
          <cell r="Z161">
            <v>1</v>
          </cell>
          <cell r="AA161">
            <v>106</v>
          </cell>
          <cell r="AB161">
            <v>106</v>
          </cell>
          <cell r="AC161">
            <v>4</v>
          </cell>
          <cell r="AD161">
            <v>42</v>
          </cell>
          <cell r="AE161">
            <v>73</v>
          </cell>
          <cell r="AF161">
            <v>73</v>
          </cell>
        </row>
        <row r="162">
          <cell r="F162">
            <v>107</v>
          </cell>
          <cell r="G162" t="str">
            <v>CHAMAYOU BRIEN</v>
          </cell>
          <cell r="H162" t="str">
            <v>Romain</v>
          </cell>
          <cell r="I162" t="str">
            <v>FRA19960325</v>
          </cell>
          <cell r="J162" t="str">
            <v>1423029068</v>
          </cell>
          <cell r="K162">
            <v>18</v>
          </cell>
          <cell r="L162" t="str">
            <v>2</v>
          </cell>
          <cell r="M162">
            <v>7</v>
          </cell>
          <cell r="N162" t="str">
            <v>LIM</v>
          </cell>
          <cell r="O162" t="str">
            <v>SELECTION LIMOUSIN</v>
          </cell>
          <cell r="P162">
            <v>1</v>
          </cell>
          <cell r="Q162">
            <v>1</v>
          </cell>
          <cell r="R162" t="str">
            <v>* CHAMAYOU BRIEN Romain</v>
          </cell>
          <cell r="S162" t="str">
            <v>* CHAMAYOU BRIEN Romain (FRA)</v>
          </cell>
          <cell r="T162" t="str">
            <v>CHAMAYOU BRIEN Romain</v>
          </cell>
          <cell r="U162" t="str">
            <v>57ème à 53'28''
V:nc G:nc J:29ème à 53'18''</v>
          </cell>
          <cell r="V162" t="str">
            <v>FRA</v>
          </cell>
          <cell r="W162" t="str">
            <v>* CHAMAYOU BRIEN Romain (FRA)</v>
          </cell>
          <cell r="X162">
            <v>0</v>
          </cell>
          <cell r="Y162">
            <v>79</v>
          </cell>
          <cell r="Z162">
            <v>1</v>
          </cell>
          <cell r="AA162">
            <v>107</v>
          </cell>
          <cell r="AB162">
            <v>107</v>
          </cell>
          <cell r="AC162">
            <v>5</v>
          </cell>
          <cell r="AD162">
            <v>83</v>
          </cell>
          <cell r="AE162">
            <v>36</v>
          </cell>
          <cell r="AF162">
            <v>36</v>
          </cell>
        </row>
        <row r="163">
          <cell r="F163">
            <v>108</v>
          </cell>
          <cell r="G163" t="str">
            <v>CORATGER</v>
          </cell>
          <cell r="H163" t="str">
            <v>Thomas</v>
          </cell>
          <cell r="I163" t="str">
            <v>FRA19960404</v>
          </cell>
          <cell r="J163" t="str">
            <v>1423029197</v>
          </cell>
          <cell r="K163">
            <v>18</v>
          </cell>
          <cell r="L163" t="str">
            <v>2</v>
          </cell>
          <cell r="M163">
            <v>5</v>
          </cell>
          <cell r="N163" t="str">
            <v>LIM</v>
          </cell>
          <cell r="O163" t="str">
            <v>SELECTION LIMOUSIN</v>
          </cell>
          <cell r="P163">
            <v>1</v>
          </cell>
          <cell r="Q163">
            <v>1</v>
          </cell>
          <cell r="R163" t="str">
            <v>* CORATGER Thomas</v>
          </cell>
          <cell r="S163" t="str">
            <v>* CORATGER Thomas (FRA)</v>
          </cell>
          <cell r="T163" t="str">
            <v>CORATGER Thomas</v>
          </cell>
          <cell r="U163" t="str">
            <v/>
          </cell>
          <cell r="V163" t="str">
            <v>FRA</v>
          </cell>
          <cell r="W163" t="str">
            <v>* CORATGER Thomas (FRA) EL4</v>
          </cell>
          <cell r="X163">
            <v>1</v>
          </cell>
          <cell r="Y163" t="str">
            <v/>
          </cell>
          <cell r="Z163" t="str">
            <v/>
          </cell>
          <cell r="AA163">
            <v>108</v>
          </cell>
          <cell r="AB163">
            <v>108</v>
          </cell>
          <cell r="AC163">
            <v>6</v>
          </cell>
          <cell r="AD163" t="str">
            <v>EL4</v>
          </cell>
          <cell r="AE163">
            <v>101</v>
          </cell>
          <cell r="AF163">
            <v>101</v>
          </cell>
        </row>
        <row r="164"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L164" t="str">
            <v/>
          </cell>
          <cell r="M164">
            <v>3</v>
          </cell>
          <cell r="N164" t="str">
            <v/>
          </cell>
          <cell r="O164" t="str">
            <v/>
          </cell>
          <cell r="P164" t="str">
            <v/>
          </cell>
          <cell r="Q164">
            <v>0</v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>
            <v>1</v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>
            <v>0</v>
          </cell>
          <cell r="AD164" t="str">
            <v/>
          </cell>
          <cell r="AE164" t="str">
            <v/>
          </cell>
          <cell r="AF164" t="str">
            <v/>
          </cell>
        </row>
        <row r="165"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L165" t="str">
            <v/>
          </cell>
          <cell r="M165">
            <v>2</v>
          </cell>
          <cell r="N165" t="str">
            <v/>
          </cell>
          <cell r="O165" t="str">
            <v/>
          </cell>
          <cell r="P165" t="str">
            <v/>
          </cell>
          <cell r="Q165">
            <v>0</v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>
            <v>1</v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>
            <v>0</v>
          </cell>
          <cell r="AD165" t="str">
            <v/>
          </cell>
          <cell r="AE165" t="str">
            <v/>
          </cell>
          <cell r="AF165" t="str">
            <v/>
          </cell>
        </row>
        <row r="166"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L166" t="str">
            <v/>
          </cell>
          <cell r="M166">
            <v>0</v>
          </cell>
          <cell r="N166" t="str">
            <v/>
          </cell>
          <cell r="O166" t="str">
            <v/>
          </cell>
          <cell r="P166" t="str">
            <v/>
          </cell>
          <cell r="Q166">
            <v>0</v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>
            <v>1</v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>
            <v>0</v>
          </cell>
          <cell r="AD166" t="str">
            <v/>
          </cell>
          <cell r="AE166" t="str">
            <v/>
          </cell>
          <cell r="AF166" t="str">
            <v/>
          </cell>
        </row>
        <row r="167">
          <cell r="F167">
            <v>109</v>
          </cell>
          <cell r="G167" t="str">
            <v>CARBONELL RABAT</v>
          </cell>
          <cell r="H167" t="str">
            <v>Isaac</v>
          </cell>
          <cell r="I167" t="str">
            <v>ESP19940715</v>
          </cell>
          <cell r="J167">
            <v>0</v>
          </cell>
          <cell r="K167">
            <v>19</v>
          </cell>
          <cell r="L167" t="str">
            <v/>
          </cell>
          <cell r="M167">
            <v>0</v>
          </cell>
          <cell r="N167" t="str">
            <v>ECU</v>
          </cell>
          <cell r="O167" t="str">
            <v>TEAM ECUADOR</v>
          </cell>
          <cell r="P167">
            <v>0</v>
          </cell>
          <cell r="Q167">
            <v>1</v>
          </cell>
          <cell r="R167" t="str">
            <v>CARBONELL RABAT Isaac</v>
          </cell>
          <cell r="S167" t="str">
            <v>CARBONELL RABAT Isaac (ESP)</v>
          </cell>
          <cell r="T167" t="str">
            <v>CARBONELL RABAT Isaac</v>
          </cell>
          <cell r="U167" t="str">
            <v xml:space="preserve">67ème à 1h05'33''
V:nc G:nc J:nc </v>
          </cell>
          <cell r="V167" t="str">
            <v>ESP</v>
          </cell>
          <cell r="W167" t="str">
            <v>CARBONELL RABAT Isaac (ESP)</v>
          </cell>
          <cell r="X167">
            <v>0</v>
          </cell>
          <cell r="Y167">
            <v>80</v>
          </cell>
          <cell r="Z167">
            <v>1</v>
          </cell>
          <cell r="AA167">
            <v>109</v>
          </cell>
          <cell r="AB167">
            <v>109</v>
          </cell>
          <cell r="AC167">
            <v>1</v>
          </cell>
          <cell r="AD167">
            <v>52</v>
          </cell>
          <cell r="AE167">
            <v>94</v>
          </cell>
          <cell r="AF167">
            <v>94</v>
          </cell>
        </row>
        <row r="168">
          <cell r="F168">
            <v>110</v>
          </cell>
          <cell r="G168" t="str">
            <v>CEPEDA</v>
          </cell>
          <cell r="H168" t="str">
            <v>Jefferson</v>
          </cell>
          <cell r="I168" t="str">
            <v>ECU19960302</v>
          </cell>
          <cell r="J168">
            <v>0</v>
          </cell>
          <cell r="K168">
            <v>19</v>
          </cell>
          <cell r="L168" t="str">
            <v/>
          </cell>
          <cell r="M168">
            <v>0</v>
          </cell>
          <cell r="N168" t="str">
            <v>ECU</v>
          </cell>
          <cell r="O168" t="str">
            <v>TEAM ECUADOR</v>
          </cell>
          <cell r="P168">
            <v>1</v>
          </cell>
          <cell r="Q168">
            <v>1</v>
          </cell>
          <cell r="R168" t="str">
            <v>* CEPEDA Jefferson</v>
          </cell>
          <cell r="S168" t="str">
            <v>* CEPEDA Jefferson (ECU)</v>
          </cell>
          <cell r="T168" t="str">
            <v>CEPEDA Jefferson</v>
          </cell>
          <cell r="U168" t="str">
            <v>42ème à 40'38''
V:nc G:nc J:17ème à 40'28''</v>
          </cell>
          <cell r="V168" t="str">
            <v>ECU</v>
          </cell>
          <cell r="W168" t="str">
            <v>* CEPEDA Jefferson (ECU)</v>
          </cell>
          <cell r="X168">
            <v>0</v>
          </cell>
          <cell r="Y168">
            <v>81</v>
          </cell>
          <cell r="Z168">
            <v>1</v>
          </cell>
          <cell r="AA168">
            <v>110</v>
          </cell>
          <cell r="AB168">
            <v>110</v>
          </cell>
          <cell r="AC168">
            <v>2</v>
          </cell>
          <cell r="AD168">
            <v>28</v>
          </cell>
          <cell r="AE168">
            <v>80</v>
          </cell>
          <cell r="AF168">
            <v>80</v>
          </cell>
        </row>
        <row r="169">
          <cell r="F169">
            <v>111</v>
          </cell>
          <cell r="G169" t="str">
            <v>JARAMILLO</v>
          </cell>
          <cell r="H169" t="str">
            <v>Adrián</v>
          </cell>
          <cell r="I169" t="str">
            <v>ECU19960301</v>
          </cell>
          <cell r="J169">
            <v>0</v>
          </cell>
          <cell r="K169">
            <v>19</v>
          </cell>
          <cell r="L169" t="str">
            <v/>
          </cell>
          <cell r="M169">
            <v>0</v>
          </cell>
          <cell r="N169" t="str">
            <v>ECU</v>
          </cell>
          <cell r="O169" t="str">
            <v>TEAM ECUADOR</v>
          </cell>
          <cell r="P169">
            <v>1</v>
          </cell>
          <cell r="Q169">
            <v>0</v>
          </cell>
          <cell r="R169" t="str">
            <v>* JARAMILLO Adrián</v>
          </cell>
          <cell r="S169" t="str">
            <v>* JARAMILLO Adrián (ECU)</v>
          </cell>
          <cell r="T169" t="str">
            <v>JARAMILLO Adrián</v>
          </cell>
          <cell r="U169" t="str">
            <v/>
          </cell>
          <cell r="V169" t="str">
            <v>ECU</v>
          </cell>
          <cell r="W169" t="str">
            <v>* JARAMILLO Adrián (ECU) AB2</v>
          </cell>
          <cell r="X169">
            <v>1</v>
          </cell>
          <cell r="Y169" t="str">
            <v/>
          </cell>
          <cell r="Z169" t="str">
            <v/>
          </cell>
          <cell r="AA169">
            <v>111</v>
          </cell>
          <cell r="AB169">
            <v>111</v>
          </cell>
          <cell r="AC169">
            <v>3</v>
          </cell>
          <cell r="AD169" t="str">
            <v>AB2</v>
          </cell>
          <cell r="AE169">
            <v>108</v>
          </cell>
          <cell r="AF169">
            <v>108</v>
          </cell>
        </row>
        <row r="170">
          <cell r="F170">
            <v>112</v>
          </cell>
          <cell r="G170" t="str">
            <v>RODRÍGUEZ</v>
          </cell>
          <cell r="H170" t="str">
            <v>Pedro</v>
          </cell>
          <cell r="I170" t="str">
            <v>ECU19940614</v>
          </cell>
          <cell r="J170">
            <v>0</v>
          </cell>
          <cell r="K170">
            <v>19</v>
          </cell>
          <cell r="L170" t="str">
            <v/>
          </cell>
          <cell r="M170">
            <v>3</v>
          </cell>
          <cell r="N170" t="str">
            <v>ECU</v>
          </cell>
          <cell r="O170" t="str">
            <v>TEAM ECUADOR</v>
          </cell>
          <cell r="P170">
            <v>0</v>
          </cell>
          <cell r="Q170">
            <v>1</v>
          </cell>
          <cell r="R170" t="str">
            <v>RODRÍGUEZ Pedro</v>
          </cell>
          <cell r="S170" t="str">
            <v>RODRÍGUEZ Pedro (ECU)</v>
          </cell>
          <cell r="T170" t="str">
            <v>RODRÍGUEZ Pedro</v>
          </cell>
          <cell r="U170" t="str">
            <v xml:space="preserve">63ème à 1h00'54''
V:nc G:nc J:nc </v>
          </cell>
          <cell r="V170" t="str">
            <v>ECU</v>
          </cell>
          <cell r="W170" t="str">
            <v>RODRÍGUEZ Pedro (ECU)</v>
          </cell>
          <cell r="X170">
            <v>0</v>
          </cell>
          <cell r="Y170">
            <v>82</v>
          </cell>
          <cell r="Z170">
            <v>1</v>
          </cell>
          <cell r="AA170">
            <v>112</v>
          </cell>
          <cell r="AB170">
            <v>112</v>
          </cell>
          <cell r="AC170">
            <v>4</v>
          </cell>
          <cell r="AD170">
            <v>78</v>
          </cell>
          <cell r="AE170">
            <v>79</v>
          </cell>
          <cell r="AF170">
            <v>79</v>
          </cell>
        </row>
        <row r="171">
          <cell r="F171">
            <v>113</v>
          </cell>
          <cell r="G171" t="str">
            <v>VILLAREAL</v>
          </cell>
          <cell r="H171" t="str">
            <v>Esteban</v>
          </cell>
          <cell r="I171" t="str">
            <v>ECU19960519</v>
          </cell>
          <cell r="J171">
            <v>0</v>
          </cell>
          <cell r="K171">
            <v>19</v>
          </cell>
          <cell r="L171" t="str">
            <v/>
          </cell>
          <cell r="M171">
            <v>2</v>
          </cell>
          <cell r="N171" t="str">
            <v>ECU</v>
          </cell>
          <cell r="O171" t="str">
            <v>TEAM ECUADOR</v>
          </cell>
          <cell r="P171">
            <v>1</v>
          </cell>
          <cell r="Q171">
            <v>1</v>
          </cell>
          <cell r="R171" t="str">
            <v>* VILLAREAL Esteban</v>
          </cell>
          <cell r="S171" t="str">
            <v>* VILLAREAL Esteban (ECU)</v>
          </cell>
          <cell r="T171" t="str">
            <v>VILLAREAL Esteban</v>
          </cell>
          <cell r="U171" t="str">
            <v>60ème à 59'28''
V:nc G:nc J:30ème à 59'18''</v>
          </cell>
          <cell r="V171" t="str">
            <v>ECU</v>
          </cell>
          <cell r="W171" t="str">
            <v>* VILLAREAL Esteban (ECU)</v>
          </cell>
          <cell r="X171">
            <v>0</v>
          </cell>
          <cell r="Y171">
            <v>83</v>
          </cell>
          <cell r="Z171">
            <v>1</v>
          </cell>
          <cell r="AA171">
            <v>113</v>
          </cell>
          <cell r="AB171">
            <v>113</v>
          </cell>
          <cell r="AC171">
            <v>5</v>
          </cell>
          <cell r="AD171">
            <v>81</v>
          </cell>
          <cell r="AE171">
            <v>81</v>
          </cell>
          <cell r="AF171">
            <v>81</v>
          </cell>
        </row>
        <row r="172">
          <cell r="J172" t="str">
            <v/>
          </cell>
          <cell r="L172" t="str">
            <v/>
          </cell>
          <cell r="M172">
            <v>5</v>
          </cell>
          <cell r="N172" t="str">
            <v/>
          </cell>
          <cell r="O172" t="str">
            <v/>
          </cell>
          <cell r="P172" t="str">
            <v/>
          </cell>
          <cell r="Q172">
            <v>0</v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>
            <v>1</v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>
            <v>0</v>
          </cell>
          <cell r="AD172" t="str">
            <v/>
          </cell>
          <cell r="AE172" t="str">
            <v/>
          </cell>
          <cell r="AF172" t="str">
            <v/>
          </cell>
        </row>
        <row r="173">
          <cell r="J173" t="str">
            <v/>
          </cell>
          <cell r="L173" t="str">
            <v/>
          </cell>
          <cell r="M173">
            <v>1</v>
          </cell>
          <cell r="N173" t="str">
            <v/>
          </cell>
          <cell r="O173" t="str">
            <v/>
          </cell>
          <cell r="P173" t="str">
            <v/>
          </cell>
          <cell r="Q173">
            <v>0</v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>
            <v>1</v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>
            <v>0</v>
          </cell>
          <cell r="AD173" t="str">
            <v/>
          </cell>
          <cell r="AE173" t="str">
            <v/>
          </cell>
          <cell r="AF173" t="str">
            <v/>
          </cell>
        </row>
        <row r="174">
          <cell r="J174" t="str">
            <v/>
          </cell>
          <cell r="L174" t="str">
            <v/>
          </cell>
          <cell r="M174">
            <v>7</v>
          </cell>
          <cell r="N174" t="str">
            <v/>
          </cell>
          <cell r="O174" t="str">
            <v/>
          </cell>
          <cell r="P174" t="str">
            <v/>
          </cell>
          <cell r="Q174">
            <v>0</v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>
            <v>1</v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>
            <v>0</v>
          </cell>
          <cell r="AD174" t="str">
            <v/>
          </cell>
          <cell r="AE174" t="str">
            <v/>
          </cell>
          <cell r="AF174" t="str">
            <v/>
          </cell>
        </row>
        <row r="175">
          <cell r="J175" t="str">
            <v/>
          </cell>
          <cell r="L175" t="str">
            <v/>
          </cell>
          <cell r="M175">
            <v>6</v>
          </cell>
          <cell r="N175" t="str">
            <v/>
          </cell>
          <cell r="O175" t="str">
            <v/>
          </cell>
          <cell r="P175" t="str">
            <v/>
          </cell>
          <cell r="Q175">
            <v>0</v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>
            <v>1</v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>
            <v>0</v>
          </cell>
          <cell r="AD175" t="str">
            <v/>
          </cell>
          <cell r="AE175" t="str">
            <v/>
          </cell>
          <cell r="AF175" t="str">
            <v/>
          </cell>
        </row>
        <row r="176">
          <cell r="J176" t="str">
            <v/>
          </cell>
          <cell r="L176" t="str">
            <v/>
          </cell>
          <cell r="M176">
            <v>4</v>
          </cell>
          <cell r="N176" t="str">
            <v/>
          </cell>
          <cell r="O176" t="str">
            <v/>
          </cell>
          <cell r="P176" t="str">
            <v/>
          </cell>
          <cell r="Q176">
            <v>0</v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>
            <v>1</v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>
            <v>0</v>
          </cell>
          <cell r="AD176" t="str">
            <v/>
          </cell>
          <cell r="AE176" t="str">
            <v/>
          </cell>
          <cell r="AF176" t="str">
            <v/>
          </cell>
        </row>
        <row r="177">
          <cell r="J177" t="str">
            <v/>
          </cell>
          <cell r="L177" t="str">
            <v/>
          </cell>
          <cell r="M177">
            <v>0</v>
          </cell>
          <cell r="N177" t="str">
            <v/>
          </cell>
          <cell r="O177" t="str">
            <v/>
          </cell>
          <cell r="P177" t="str">
            <v/>
          </cell>
          <cell r="Q177">
            <v>0</v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>
            <v>1</v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>
            <v>0</v>
          </cell>
          <cell r="AD177" t="str">
            <v/>
          </cell>
          <cell r="AE177" t="str">
            <v/>
          </cell>
          <cell r="AF177" t="str">
            <v/>
          </cell>
        </row>
        <row r="178">
          <cell r="J178" t="str">
            <v/>
          </cell>
          <cell r="L178" t="str">
            <v/>
          </cell>
          <cell r="M178">
            <v>0</v>
          </cell>
          <cell r="N178" t="str">
            <v/>
          </cell>
          <cell r="O178" t="str">
            <v/>
          </cell>
          <cell r="P178" t="str">
            <v/>
          </cell>
          <cell r="Q178">
            <v>0</v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>
            <v>1</v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>
            <v>0</v>
          </cell>
          <cell r="AD178" t="str">
            <v/>
          </cell>
          <cell r="AE178" t="str">
            <v/>
          </cell>
          <cell r="AF178" t="str">
            <v/>
          </cell>
        </row>
        <row r="179">
          <cell r="J179" t="str">
            <v/>
          </cell>
          <cell r="L179" t="str">
            <v/>
          </cell>
          <cell r="M179">
            <v>0</v>
          </cell>
          <cell r="N179" t="str">
            <v/>
          </cell>
          <cell r="O179" t="str">
            <v/>
          </cell>
          <cell r="P179" t="str">
            <v/>
          </cell>
          <cell r="Q179">
            <v>0</v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>
            <v>1</v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>
            <v>0</v>
          </cell>
          <cell r="AD179" t="str">
            <v/>
          </cell>
          <cell r="AE179" t="str">
            <v/>
          </cell>
          <cell r="AF179" t="str">
            <v/>
          </cell>
        </row>
        <row r="180">
          <cell r="J180" t="str">
            <v/>
          </cell>
          <cell r="L180" t="str">
            <v/>
          </cell>
          <cell r="M180">
            <v>0</v>
          </cell>
          <cell r="N180" t="str">
            <v/>
          </cell>
          <cell r="O180" t="str">
            <v/>
          </cell>
          <cell r="P180" t="str">
            <v/>
          </cell>
          <cell r="Q180">
            <v>0</v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>
            <v>1</v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>
            <v>0</v>
          </cell>
          <cell r="AD180" t="str">
            <v/>
          </cell>
          <cell r="AE180" t="str">
            <v/>
          </cell>
          <cell r="AF180" t="str">
            <v/>
          </cell>
        </row>
        <row r="181">
          <cell r="J181" t="str">
            <v/>
          </cell>
          <cell r="L181" t="str">
            <v/>
          </cell>
          <cell r="M181">
            <v>3</v>
          </cell>
          <cell r="N181" t="str">
            <v/>
          </cell>
          <cell r="O181" t="str">
            <v/>
          </cell>
          <cell r="P181" t="str">
            <v/>
          </cell>
          <cell r="Q181">
            <v>0</v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>
            <v>1</v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>
            <v>0</v>
          </cell>
          <cell r="AD181" t="str">
            <v/>
          </cell>
          <cell r="AE181" t="str">
            <v/>
          </cell>
          <cell r="AF181" t="str">
            <v/>
          </cell>
        </row>
        <row r="182">
          <cell r="J182" t="str">
            <v/>
          </cell>
          <cell r="L182" t="str">
            <v/>
          </cell>
          <cell r="M182">
            <v>2</v>
          </cell>
          <cell r="N182" t="str">
            <v/>
          </cell>
          <cell r="O182" t="str">
            <v/>
          </cell>
          <cell r="P182" t="str">
            <v/>
          </cell>
          <cell r="Q182">
            <v>0</v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>
            <v>1</v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>
            <v>0</v>
          </cell>
          <cell r="AD182" t="str">
            <v/>
          </cell>
          <cell r="AE182" t="str">
            <v/>
          </cell>
          <cell r="AF182" t="str">
            <v/>
          </cell>
        </row>
        <row r="183">
          <cell r="J183" t="str">
            <v/>
          </cell>
          <cell r="L183" t="str">
            <v/>
          </cell>
          <cell r="M183">
            <v>5</v>
          </cell>
          <cell r="N183" t="str">
            <v/>
          </cell>
          <cell r="O183" t="str">
            <v/>
          </cell>
          <cell r="P183" t="str">
            <v/>
          </cell>
          <cell r="Q183">
            <v>0</v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>
            <v>1</v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>
            <v>0</v>
          </cell>
          <cell r="AD183" t="str">
            <v/>
          </cell>
          <cell r="AE183" t="str">
            <v/>
          </cell>
          <cell r="AF183" t="str">
            <v/>
          </cell>
        </row>
        <row r="184">
          <cell r="J184" t="str">
            <v/>
          </cell>
          <cell r="L184" t="str">
            <v/>
          </cell>
          <cell r="M184">
            <v>1</v>
          </cell>
          <cell r="N184" t="str">
            <v/>
          </cell>
          <cell r="O184" t="str">
            <v/>
          </cell>
          <cell r="P184" t="str">
            <v/>
          </cell>
          <cell r="Q184">
            <v>0</v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>
            <v>1</v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>
            <v>0</v>
          </cell>
          <cell r="AD184" t="str">
            <v/>
          </cell>
          <cell r="AE184" t="str">
            <v/>
          </cell>
          <cell r="AF184" t="str">
            <v/>
          </cell>
        </row>
        <row r="185">
          <cell r="J185" t="str">
            <v/>
          </cell>
          <cell r="L185" t="str">
            <v/>
          </cell>
          <cell r="M185">
            <v>6</v>
          </cell>
          <cell r="N185" t="str">
            <v/>
          </cell>
          <cell r="O185" t="str">
            <v/>
          </cell>
          <cell r="P185" t="str">
            <v/>
          </cell>
          <cell r="Q185">
            <v>0</v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>
            <v>1</v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>
            <v>0</v>
          </cell>
          <cell r="AD185" t="str">
            <v/>
          </cell>
          <cell r="AE185" t="str">
            <v/>
          </cell>
          <cell r="AF185" t="str">
            <v/>
          </cell>
        </row>
        <row r="186">
          <cell r="J186" t="str">
            <v/>
          </cell>
          <cell r="L186" t="str">
            <v/>
          </cell>
          <cell r="M186">
            <v>7</v>
          </cell>
          <cell r="N186" t="str">
            <v/>
          </cell>
          <cell r="O186" t="str">
            <v/>
          </cell>
          <cell r="P186" t="str">
            <v/>
          </cell>
          <cell r="Q186">
            <v>0</v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>
            <v>1</v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>
            <v>0</v>
          </cell>
          <cell r="AD186" t="str">
            <v/>
          </cell>
          <cell r="AE186" t="str">
            <v/>
          </cell>
          <cell r="AF186" t="str">
            <v/>
          </cell>
        </row>
        <row r="187">
          <cell r="J187" t="str">
            <v/>
          </cell>
          <cell r="L187" t="str">
            <v/>
          </cell>
          <cell r="M187">
            <v>4</v>
          </cell>
          <cell r="N187" t="str">
            <v/>
          </cell>
          <cell r="O187" t="str">
            <v/>
          </cell>
          <cell r="P187" t="str">
            <v/>
          </cell>
          <cell r="Q187">
            <v>0</v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>
            <v>1</v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>
            <v>0</v>
          </cell>
          <cell r="AD187" t="str">
            <v/>
          </cell>
          <cell r="AE187" t="str">
            <v/>
          </cell>
          <cell r="AF187" t="str">
            <v/>
          </cell>
        </row>
        <row r="188">
          <cell r="J188" t="str">
            <v/>
          </cell>
          <cell r="L188" t="str">
            <v/>
          </cell>
          <cell r="M188">
            <v>0</v>
          </cell>
          <cell r="N188" t="str">
            <v/>
          </cell>
          <cell r="O188" t="str">
            <v/>
          </cell>
          <cell r="P188" t="str">
            <v/>
          </cell>
          <cell r="Q188">
            <v>0</v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>
            <v>1</v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>
            <v>0</v>
          </cell>
          <cell r="AD188" t="str">
            <v/>
          </cell>
          <cell r="AE188" t="str">
            <v/>
          </cell>
          <cell r="AF188" t="str">
            <v/>
          </cell>
        </row>
        <row r="189">
          <cell r="J189" t="str">
            <v/>
          </cell>
          <cell r="L189" t="str">
            <v/>
          </cell>
          <cell r="M189">
            <v>0</v>
          </cell>
          <cell r="N189" t="str">
            <v/>
          </cell>
          <cell r="O189" t="str">
            <v/>
          </cell>
          <cell r="P189" t="str">
            <v/>
          </cell>
          <cell r="Q189">
            <v>0</v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>
            <v>1</v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>
            <v>0</v>
          </cell>
          <cell r="AD189" t="str">
            <v/>
          </cell>
          <cell r="AE189" t="str">
            <v/>
          </cell>
          <cell r="AF189" t="str">
            <v/>
          </cell>
        </row>
        <row r="190">
          <cell r="J190" t="str">
            <v/>
          </cell>
          <cell r="L190" t="str">
            <v/>
          </cell>
          <cell r="M190">
            <v>0</v>
          </cell>
          <cell r="N190" t="str">
            <v/>
          </cell>
          <cell r="O190" t="str">
            <v/>
          </cell>
          <cell r="P190" t="str">
            <v/>
          </cell>
          <cell r="Q190">
            <v>0</v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>
            <v>1</v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>
            <v>0</v>
          </cell>
          <cell r="AD190" t="str">
            <v/>
          </cell>
          <cell r="AE190" t="str">
            <v/>
          </cell>
          <cell r="AF190" t="str">
            <v/>
          </cell>
        </row>
        <row r="191">
          <cell r="J191" t="str">
            <v/>
          </cell>
          <cell r="L191" t="str">
            <v/>
          </cell>
          <cell r="M191">
            <v>0</v>
          </cell>
          <cell r="N191" t="str">
            <v/>
          </cell>
          <cell r="O191" t="str">
            <v/>
          </cell>
          <cell r="P191" t="str">
            <v/>
          </cell>
          <cell r="Q191">
            <v>0</v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>
            <v>1</v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>
            <v>0</v>
          </cell>
          <cell r="AD191" t="str">
            <v/>
          </cell>
          <cell r="AE191" t="str">
            <v/>
          </cell>
          <cell r="AF191" t="str">
            <v/>
          </cell>
        </row>
        <row r="192">
          <cell r="J192" t="str">
            <v/>
          </cell>
          <cell r="L192" t="str">
            <v/>
          </cell>
          <cell r="M192">
            <v>2</v>
          </cell>
          <cell r="N192" t="str">
            <v/>
          </cell>
          <cell r="O192" t="str">
            <v/>
          </cell>
          <cell r="P192" t="str">
            <v/>
          </cell>
          <cell r="Q192">
            <v>0</v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>
            <v>1</v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>
            <v>0</v>
          </cell>
          <cell r="AD192" t="str">
            <v/>
          </cell>
          <cell r="AE192" t="str">
            <v/>
          </cell>
          <cell r="AF192" t="str">
            <v/>
          </cell>
        </row>
        <row r="193">
          <cell r="J193" t="str">
            <v/>
          </cell>
          <cell r="L193" t="str">
            <v/>
          </cell>
          <cell r="M193">
            <v>5</v>
          </cell>
          <cell r="N193" t="str">
            <v/>
          </cell>
          <cell r="O193" t="str">
            <v/>
          </cell>
          <cell r="P193" t="str">
            <v/>
          </cell>
          <cell r="Q193">
            <v>0</v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>
            <v>1</v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>
            <v>0</v>
          </cell>
          <cell r="AD193" t="str">
            <v/>
          </cell>
          <cell r="AE193" t="str">
            <v/>
          </cell>
          <cell r="AF193" t="str">
            <v/>
          </cell>
        </row>
        <row r="194">
          <cell r="J194" t="str">
            <v/>
          </cell>
          <cell r="L194" t="str">
            <v/>
          </cell>
          <cell r="M194">
            <v>3</v>
          </cell>
          <cell r="N194" t="str">
            <v/>
          </cell>
          <cell r="O194" t="str">
            <v/>
          </cell>
          <cell r="P194" t="str">
            <v/>
          </cell>
          <cell r="Q194">
            <v>0</v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>
            <v>1</v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>
            <v>0</v>
          </cell>
          <cell r="AD194" t="str">
            <v/>
          </cell>
          <cell r="AE194" t="str">
            <v/>
          </cell>
          <cell r="AF194" t="str">
            <v/>
          </cell>
        </row>
        <row r="195">
          <cell r="J195" t="str">
            <v/>
          </cell>
          <cell r="L195" t="str">
            <v/>
          </cell>
          <cell r="M195">
            <v>4</v>
          </cell>
          <cell r="N195" t="str">
            <v/>
          </cell>
          <cell r="O195" t="str">
            <v/>
          </cell>
          <cell r="P195" t="str">
            <v/>
          </cell>
          <cell r="Q195">
            <v>0</v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>
            <v>1</v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>
            <v>0</v>
          </cell>
          <cell r="AD195" t="str">
            <v/>
          </cell>
          <cell r="AE195" t="str">
            <v/>
          </cell>
          <cell r="AF195" t="str">
            <v/>
          </cell>
        </row>
        <row r="196">
          <cell r="J196" t="str">
            <v/>
          </cell>
          <cell r="L196" t="str">
            <v/>
          </cell>
          <cell r="M196">
            <v>7</v>
          </cell>
          <cell r="N196" t="str">
            <v/>
          </cell>
          <cell r="O196" t="str">
            <v/>
          </cell>
          <cell r="P196" t="str">
            <v/>
          </cell>
          <cell r="Q196">
            <v>0</v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>
            <v>1</v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>
            <v>0</v>
          </cell>
          <cell r="AD196" t="str">
            <v/>
          </cell>
          <cell r="AE196" t="str">
            <v/>
          </cell>
          <cell r="AF196" t="str">
            <v/>
          </cell>
        </row>
        <row r="197">
          <cell r="J197" t="str">
            <v/>
          </cell>
          <cell r="L197" t="str">
            <v/>
          </cell>
          <cell r="M197">
            <v>6</v>
          </cell>
          <cell r="N197" t="str">
            <v/>
          </cell>
          <cell r="O197" t="str">
            <v/>
          </cell>
          <cell r="P197" t="str">
            <v/>
          </cell>
          <cell r="Q197">
            <v>0</v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>
            <v>1</v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>
            <v>0</v>
          </cell>
          <cell r="AD197" t="str">
            <v/>
          </cell>
          <cell r="AE197" t="str">
            <v/>
          </cell>
          <cell r="AF197" t="str">
            <v/>
          </cell>
        </row>
        <row r="198">
          <cell r="J198" t="str">
            <v/>
          </cell>
          <cell r="L198" t="str">
            <v/>
          </cell>
          <cell r="M198">
            <v>1</v>
          </cell>
          <cell r="N198" t="str">
            <v/>
          </cell>
          <cell r="O198" t="str">
            <v/>
          </cell>
          <cell r="P198" t="str">
            <v/>
          </cell>
          <cell r="Q198">
            <v>0</v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>
            <v>1</v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>
            <v>0</v>
          </cell>
          <cell r="AD198" t="str">
            <v/>
          </cell>
          <cell r="AE198" t="str">
            <v/>
          </cell>
          <cell r="AF198" t="str">
            <v/>
          </cell>
        </row>
        <row r="199">
          <cell r="J199" t="str">
            <v/>
          </cell>
          <cell r="L199" t="str">
            <v/>
          </cell>
          <cell r="M199">
            <v>0</v>
          </cell>
          <cell r="N199" t="str">
            <v/>
          </cell>
          <cell r="O199" t="str">
            <v/>
          </cell>
          <cell r="P199" t="str">
            <v/>
          </cell>
          <cell r="Q199">
            <v>0</v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>
            <v>1</v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>
            <v>0</v>
          </cell>
          <cell r="AD199" t="str">
            <v/>
          </cell>
          <cell r="AE199" t="str">
            <v/>
          </cell>
          <cell r="AF199" t="str">
            <v/>
          </cell>
        </row>
        <row r="200">
          <cell r="J200" t="str">
            <v/>
          </cell>
          <cell r="L200" t="str">
            <v/>
          </cell>
          <cell r="M200">
            <v>0</v>
          </cell>
          <cell r="N200" t="str">
            <v/>
          </cell>
          <cell r="O200" t="str">
            <v/>
          </cell>
          <cell r="P200" t="str">
            <v/>
          </cell>
          <cell r="Q200">
            <v>0</v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>
            <v>1</v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>
            <v>0</v>
          </cell>
          <cell r="AD200" t="str">
            <v/>
          </cell>
          <cell r="AE200" t="str">
            <v/>
          </cell>
          <cell r="AF200" t="str">
            <v/>
          </cell>
        </row>
        <row r="201">
          <cell r="J201" t="str">
            <v/>
          </cell>
          <cell r="L201" t="str">
            <v/>
          </cell>
          <cell r="M201">
            <v>0</v>
          </cell>
          <cell r="N201" t="str">
            <v/>
          </cell>
          <cell r="O201" t="str">
            <v/>
          </cell>
          <cell r="P201" t="str">
            <v/>
          </cell>
          <cell r="Q201">
            <v>0</v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>
            <v>1</v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>
            <v>0</v>
          </cell>
          <cell r="AD201" t="str">
            <v/>
          </cell>
          <cell r="AE201" t="str">
            <v/>
          </cell>
          <cell r="AF201" t="str">
            <v/>
          </cell>
        </row>
        <row r="202">
          <cell r="J202" t="str">
            <v/>
          </cell>
          <cell r="L202" t="str">
            <v/>
          </cell>
          <cell r="M202">
            <v>0</v>
          </cell>
          <cell r="N202" t="str">
            <v/>
          </cell>
          <cell r="O202" t="str">
            <v/>
          </cell>
          <cell r="P202" t="str">
            <v/>
          </cell>
          <cell r="Q202">
            <v>0</v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>
            <v>1</v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>
            <v>0</v>
          </cell>
          <cell r="AD202" t="str">
            <v/>
          </cell>
          <cell r="AE202" t="str">
            <v/>
          </cell>
          <cell r="AF202" t="str">
            <v/>
          </cell>
        </row>
        <row r="203">
          <cell r="J203" t="str">
            <v/>
          </cell>
          <cell r="L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>
            <v>0</v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>
            <v>1</v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>
            <v>0</v>
          </cell>
          <cell r="AD203" t="str">
            <v/>
          </cell>
          <cell r="AE203" t="str">
            <v/>
          </cell>
          <cell r="AF203" t="str">
            <v/>
          </cell>
        </row>
        <row r="204">
          <cell r="J204" t="str">
            <v/>
          </cell>
          <cell r="L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>
            <v>0</v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>
            <v>1</v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>
            <v>0</v>
          </cell>
          <cell r="AD204" t="str">
            <v/>
          </cell>
          <cell r="AE204" t="str">
            <v/>
          </cell>
          <cell r="AF204" t="str">
            <v/>
          </cell>
        </row>
        <row r="205">
          <cell r="J205" t="str">
            <v/>
          </cell>
          <cell r="L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>
            <v>0</v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>
            <v>1</v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>
            <v>0</v>
          </cell>
          <cell r="AD205" t="str">
            <v/>
          </cell>
          <cell r="AE205" t="str">
            <v/>
          </cell>
          <cell r="AF205" t="str">
            <v/>
          </cell>
        </row>
        <row r="206">
          <cell r="J206" t="str">
            <v/>
          </cell>
          <cell r="L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>
            <v>0</v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>
            <v>1</v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>
            <v>0</v>
          </cell>
          <cell r="AD206" t="str">
            <v/>
          </cell>
          <cell r="AE206" t="str">
            <v/>
          </cell>
          <cell r="AF206" t="str">
            <v/>
          </cell>
        </row>
        <row r="207">
          <cell r="J207" t="str">
            <v/>
          </cell>
          <cell r="L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>
            <v>0</v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>
            <v>1</v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>
            <v>0</v>
          </cell>
          <cell r="AD207" t="str">
            <v/>
          </cell>
          <cell r="AE207" t="str">
            <v/>
          </cell>
          <cell r="AF207" t="str">
            <v/>
          </cell>
        </row>
        <row r="208">
          <cell r="J208" t="str">
            <v/>
          </cell>
          <cell r="L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>
            <v>0</v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>
            <v>1</v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>
            <v>0</v>
          </cell>
          <cell r="AD208" t="str">
            <v/>
          </cell>
          <cell r="AE208" t="str">
            <v/>
          </cell>
          <cell r="AF208" t="str">
            <v/>
          </cell>
        </row>
        <row r="209">
          <cell r="J209" t="str">
            <v/>
          </cell>
          <cell r="L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>
            <v>0</v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>
            <v>1</v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>
            <v>0</v>
          </cell>
          <cell r="AD209" t="str">
            <v/>
          </cell>
          <cell r="AE209" t="str">
            <v/>
          </cell>
          <cell r="AF209" t="str">
            <v/>
          </cell>
        </row>
        <row r="210">
          <cell r="J210" t="str">
            <v/>
          </cell>
          <cell r="L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>
            <v>0</v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>
            <v>1</v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>
            <v>0</v>
          </cell>
          <cell r="AD210" t="str">
            <v/>
          </cell>
          <cell r="AE210" t="str">
            <v/>
          </cell>
          <cell r="AF210" t="str">
            <v/>
          </cell>
        </row>
        <row r="211">
          <cell r="J211" t="str">
            <v/>
          </cell>
          <cell r="L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>
            <v>0</v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>
            <v>1</v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>
            <v>0</v>
          </cell>
          <cell r="AD211" t="str">
            <v/>
          </cell>
          <cell r="AE211" t="str">
            <v/>
          </cell>
          <cell r="AF211" t="str">
            <v/>
          </cell>
        </row>
        <row r="212">
          <cell r="J212" t="str">
            <v/>
          </cell>
          <cell r="L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>
            <v>0</v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>
            <v>1</v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>
            <v>0</v>
          </cell>
          <cell r="AD212" t="str">
            <v/>
          </cell>
          <cell r="AE212" t="str">
            <v/>
          </cell>
          <cell r="AF212" t="str">
            <v/>
          </cell>
        </row>
        <row r="213">
          <cell r="J213" t="str">
            <v/>
          </cell>
          <cell r="L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>
            <v>0</v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>
            <v>1</v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>
            <v>0</v>
          </cell>
          <cell r="AD213" t="str">
            <v/>
          </cell>
          <cell r="AE213" t="str">
            <v/>
          </cell>
          <cell r="AF213" t="str">
            <v/>
          </cell>
        </row>
        <row r="214">
          <cell r="J214" t="str">
            <v/>
          </cell>
          <cell r="L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>
            <v>0</v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>
            <v>1</v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>
            <v>0</v>
          </cell>
          <cell r="AD214" t="str">
            <v/>
          </cell>
          <cell r="AE214" t="str">
            <v/>
          </cell>
          <cell r="AF214" t="str">
            <v/>
          </cell>
        </row>
        <row r="215">
          <cell r="J215" t="str">
            <v/>
          </cell>
          <cell r="L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>
            <v>0</v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>
            <v>1</v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>
            <v>0</v>
          </cell>
          <cell r="AD215" t="str">
            <v/>
          </cell>
          <cell r="AE215" t="str">
            <v/>
          </cell>
          <cell r="AF215" t="str">
            <v/>
          </cell>
        </row>
        <row r="216">
          <cell r="J216" t="str">
            <v/>
          </cell>
          <cell r="L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>
            <v>0</v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>
            <v>1</v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>
            <v>0</v>
          </cell>
          <cell r="AD216" t="str">
            <v/>
          </cell>
          <cell r="AE216" t="str">
            <v/>
          </cell>
          <cell r="AF216" t="str">
            <v/>
          </cell>
        </row>
        <row r="217"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L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>
            <v>0</v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>
            <v>1</v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>
            <v>0</v>
          </cell>
          <cell r="AD217" t="str">
            <v/>
          </cell>
          <cell r="AE217" t="str">
            <v/>
          </cell>
          <cell r="AF217" t="str">
            <v/>
          </cell>
        </row>
        <row r="218"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L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>
            <v>0</v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>
            <v>1</v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>
            <v>0</v>
          </cell>
          <cell r="AD218" t="str">
            <v/>
          </cell>
          <cell r="AE218" t="str">
            <v/>
          </cell>
          <cell r="AF218" t="str">
            <v/>
          </cell>
        </row>
        <row r="219"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L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>
            <v>0</v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>
            <v>1</v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>
            <v>0</v>
          </cell>
          <cell r="AD219" t="str">
            <v/>
          </cell>
          <cell r="AE219" t="str">
            <v/>
          </cell>
          <cell r="AF219" t="str">
            <v/>
          </cell>
        </row>
        <row r="220"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L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>
            <v>0</v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>
            <v>1</v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>
            <v>0</v>
          </cell>
          <cell r="AD220" t="str">
            <v/>
          </cell>
          <cell r="AE220" t="str">
            <v/>
          </cell>
          <cell r="AF220" t="str">
            <v/>
          </cell>
        </row>
        <row r="221"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L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>
            <v>0</v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>
            <v>1</v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>
            <v>0</v>
          </cell>
          <cell r="AD221" t="str">
            <v/>
          </cell>
          <cell r="AE221" t="str">
            <v/>
          </cell>
          <cell r="AF221" t="str">
            <v/>
          </cell>
        </row>
        <row r="222"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L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>
            <v>0</v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>
            <v>1</v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>
            <v>0</v>
          </cell>
          <cell r="AD222" t="str">
            <v/>
          </cell>
          <cell r="AE222" t="str">
            <v/>
          </cell>
          <cell r="AF222" t="str">
            <v/>
          </cell>
        </row>
        <row r="223"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L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>
            <v>0</v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>
            <v>1</v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>
            <v>0</v>
          </cell>
          <cell r="AD223" t="str">
            <v/>
          </cell>
          <cell r="AE223" t="str">
            <v/>
          </cell>
          <cell r="AF223" t="str">
            <v/>
          </cell>
        </row>
        <row r="224"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L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>
            <v>0</v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>
            <v>1</v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>
            <v>0</v>
          </cell>
          <cell r="AD224" t="str">
            <v/>
          </cell>
          <cell r="AE224" t="str">
            <v/>
          </cell>
          <cell r="AF224" t="str">
            <v/>
          </cell>
        </row>
        <row r="225"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L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>
            <v>0</v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>
            <v>1</v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>
            <v>0</v>
          </cell>
          <cell r="AD225" t="str">
            <v/>
          </cell>
          <cell r="AE225" t="str">
            <v/>
          </cell>
          <cell r="AF225" t="str">
            <v/>
          </cell>
        </row>
        <row r="226"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L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>
            <v>0</v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>
            <v>1</v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>
            <v>0</v>
          </cell>
          <cell r="AD226" t="str">
            <v/>
          </cell>
          <cell r="AE226" t="str">
            <v/>
          </cell>
          <cell r="AF226" t="str">
            <v/>
          </cell>
        </row>
        <row r="227"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L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>
            <v>0</v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>
            <v>1</v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>
            <v>0</v>
          </cell>
          <cell r="AD227" t="str">
            <v/>
          </cell>
          <cell r="AE227" t="str">
            <v/>
          </cell>
          <cell r="AF227" t="str">
            <v/>
          </cell>
        </row>
        <row r="228"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L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>
            <v>0</v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>
            <v>1</v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>
            <v>0</v>
          </cell>
          <cell r="AD228" t="str">
            <v/>
          </cell>
          <cell r="AE228" t="str">
            <v/>
          </cell>
          <cell r="AF228" t="str">
            <v/>
          </cell>
        </row>
        <row r="229"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L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>
            <v>0</v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>
            <v>1</v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>
            <v>0</v>
          </cell>
          <cell r="AD229" t="str">
            <v/>
          </cell>
          <cell r="AE229" t="str">
            <v/>
          </cell>
          <cell r="AF229" t="str">
            <v/>
          </cell>
        </row>
        <row r="230"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L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>
            <v>0</v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>
            <v>1</v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>
            <v>0</v>
          </cell>
          <cell r="AD230" t="str">
            <v/>
          </cell>
          <cell r="AE230" t="str">
            <v/>
          </cell>
          <cell r="AF230" t="str">
            <v/>
          </cell>
        </row>
        <row r="231"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L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>
            <v>0</v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>
            <v>1</v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>
            <v>0</v>
          </cell>
          <cell r="AD231" t="str">
            <v/>
          </cell>
          <cell r="AE231" t="str">
            <v/>
          </cell>
          <cell r="AF231" t="str">
            <v/>
          </cell>
        </row>
        <row r="232"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L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>
            <v>0</v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>
            <v>1</v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>
            <v>0</v>
          </cell>
          <cell r="AD232" t="str">
            <v/>
          </cell>
          <cell r="AE232" t="str">
            <v/>
          </cell>
          <cell r="AF232" t="str">
            <v/>
          </cell>
        </row>
        <row r="233"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L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>
            <v>0</v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>
            <v>1</v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>
            <v>0</v>
          </cell>
          <cell r="AD233" t="str">
            <v/>
          </cell>
          <cell r="AE233" t="str">
            <v/>
          </cell>
          <cell r="AF233" t="str">
            <v/>
          </cell>
        </row>
        <row r="234"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L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>
            <v>0</v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>
            <v>1</v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>
            <v>0</v>
          </cell>
          <cell r="AD234" t="str">
            <v/>
          </cell>
          <cell r="AE234" t="str">
            <v/>
          </cell>
          <cell r="AF234" t="str">
            <v/>
          </cell>
        </row>
        <row r="235"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L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>
            <v>0</v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>
            <v>1</v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>
            <v>0</v>
          </cell>
          <cell r="AD235" t="str">
            <v/>
          </cell>
          <cell r="AE235" t="str">
            <v/>
          </cell>
          <cell r="AF235" t="str">
            <v/>
          </cell>
        </row>
        <row r="236"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L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>
            <v>0</v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>
            <v>1</v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>
            <v>0</v>
          </cell>
          <cell r="AD236" t="str">
            <v/>
          </cell>
          <cell r="AE236" t="str">
            <v/>
          </cell>
          <cell r="AF236" t="str">
            <v/>
          </cell>
        </row>
        <row r="237"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L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>
            <v>0</v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>
            <v>1</v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>
            <v>0</v>
          </cell>
          <cell r="AD237" t="str">
            <v/>
          </cell>
          <cell r="AE237" t="str">
            <v/>
          </cell>
          <cell r="AF237" t="str">
            <v/>
          </cell>
        </row>
        <row r="238"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L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>
            <v>0</v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>
            <v>1</v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>
            <v>0</v>
          </cell>
          <cell r="AD238" t="str">
            <v/>
          </cell>
          <cell r="AE238" t="str">
            <v/>
          </cell>
          <cell r="AF238" t="str">
            <v/>
          </cell>
        </row>
        <row r="239"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L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>
            <v>0</v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>
            <v>1</v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>
            <v>0</v>
          </cell>
          <cell r="AD239" t="str">
            <v/>
          </cell>
          <cell r="AE239" t="str">
            <v/>
          </cell>
          <cell r="AF239" t="str">
            <v/>
          </cell>
        </row>
        <row r="240"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L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>
            <v>0</v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>
            <v>1</v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>
            <v>0</v>
          </cell>
          <cell r="AD240" t="str">
            <v/>
          </cell>
          <cell r="AE240" t="str">
            <v/>
          </cell>
          <cell r="AF240" t="str">
            <v/>
          </cell>
        </row>
        <row r="241"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L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>
            <v>0</v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>
            <v>1</v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>
            <v>0</v>
          </cell>
          <cell r="AD241" t="str">
            <v/>
          </cell>
          <cell r="AE241" t="str">
            <v/>
          </cell>
          <cell r="AF241" t="str">
            <v/>
          </cell>
        </row>
        <row r="242"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L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>
            <v>0</v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>
            <v>1</v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>
            <v>0</v>
          </cell>
          <cell r="AD242" t="str">
            <v/>
          </cell>
          <cell r="AE242" t="str">
            <v/>
          </cell>
          <cell r="AF242" t="str">
            <v/>
          </cell>
        </row>
        <row r="243"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L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>
            <v>0</v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>
            <v>1</v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>
            <v>0</v>
          </cell>
          <cell r="AD243" t="str">
            <v/>
          </cell>
          <cell r="AE243" t="str">
            <v/>
          </cell>
          <cell r="AF243" t="str">
            <v/>
          </cell>
        </row>
        <row r="244"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L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>
            <v>0</v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>
            <v>1</v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>
            <v>0</v>
          </cell>
          <cell r="AD244" t="str">
            <v/>
          </cell>
          <cell r="AE244" t="str">
            <v/>
          </cell>
          <cell r="AF244" t="str">
            <v/>
          </cell>
        </row>
        <row r="245"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L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>
            <v>0</v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>
            <v>1</v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>
            <v>0</v>
          </cell>
          <cell r="AD245" t="str">
            <v/>
          </cell>
          <cell r="AE245" t="str">
            <v/>
          </cell>
          <cell r="AF245" t="str">
            <v/>
          </cell>
        </row>
        <row r="246"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L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>
            <v>0</v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>
            <v>1</v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>
            <v>0</v>
          </cell>
          <cell r="AD246" t="str">
            <v/>
          </cell>
          <cell r="AE246" t="str">
            <v/>
          </cell>
          <cell r="AF246" t="str">
            <v/>
          </cell>
        </row>
        <row r="247"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L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>
            <v>0</v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>
            <v>1</v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>
            <v>0</v>
          </cell>
          <cell r="AD247" t="str">
            <v/>
          </cell>
          <cell r="AE247" t="str">
            <v/>
          </cell>
          <cell r="AF247" t="str">
            <v/>
          </cell>
        </row>
        <row r="248"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L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>
            <v>0</v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>
            <v>1</v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>
            <v>0</v>
          </cell>
          <cell r="AD248" t="str">
            <v/>
          </cell>
          <cell r="AE248" t="str">
            <v/>
          </cell>
          <cell r="AF248" t="str">
            <v/>
          </cell>
        </row>
        <row r="249"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L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>
            <v>0</v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>
            <v>1</v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>
            <v>0</v>
          </cell>
          <cell r="AD249" t="str">
            <v/>
          </cell>
          <cell r="AE249" t="str">
            <v/>
          </cell>
          <cell r="AF249" t="str">
            <v/>
          </cell>
        </row>
        <row r="250"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L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>
            <v>0</v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>
            <v>1</v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>
            <v>0</v>
          </cell>
          <cell r="AD250" t="str">
            <v/>
          </cell>
          <cell r="AE250" t="str">
            <v/>
          </cell>
          <cell r="AF250" t="str">
            <v/>
          </cell>
        </row>
        <row r="251"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L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>
            <v>0</v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>
            <v>1</v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>
            <v>0</v>
          </cell>
          <cell r="AD251" t="str">
            <v/>
          </cell>
          <cell r="AE251" t="str">
            <v/>
          </cell>
          <cell r="AF251" t="str">
            <v/>
          </cell>
        </row>
        <row r="252"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L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>
            <v>0</v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>
            <v>1</v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>
            <v>0</v>
          </cell>
          <cell r="AD252" t="str">
            <v/>
          </cell>
          <cell r="AE252" t="str">
            <v/>
          </cell>
          <cell r="AF252" t="str">
            <v/>
          </cell>
        </row>
        <row r="253"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L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>
            <v>0</v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>
            <v>1</v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>
            <v>0</v>
          </cell>
          <cell r="AD253" t="str">
            <v/>
          </cell>
          <cell r="AE253" t="str">
            <v/>
          </cell>
          <cell r="AF253" t="str">
            <v/>
          </cell>
        </row>
        <row r="254"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L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>
            <v>0</v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>
            <v>1</v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>
            <v>0</v>
          </cell>
          <cell r="AD254" t="str">
            <v/>
          </cell>
          <cell r="AE254" t="str">
            <v/>
          </cell>
          <cell r="AF254" t="str">
            <v/>
          </cell>
        </row>
        <row r="255"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L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>
            <v>0</v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>
            <v>1</v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>
            <v>0</v>
          </cell>
          <cell r="AD255" t="str">
            <v/>
          </cell>
          <cell r="AE255" t="str">
            <v/>
          </cell>
          <cell r="AF255" t="str">
            <v/>
          </cell>
        </row>
        <row r="256"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L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>
            <v>0</v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>
            <v>1</v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>
            <v>0</v>
          </cell>
          <cell r="AD256" t="str">
            <v/>
          </cell>
          <cell r="AE256" t="str">
            <v/>
          </cell>
          <cell r="AF256" t="str">
            <v/>
          </cell>
        </row>
        <row r="257"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L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>
            <v>0</v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>
            <v>1</v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>
            <v>0</v>
          </cell>
          <cell r="AD257" t="str">
            <v/>
          </cell>
          <cell r="AE257" t="str">
            <v/>
          </cell>
          <cell r="AF257" t="str">
            <v/>
          </cell>
        </row>
        <row r="258"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L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>
            <v>0</v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>
            <v>1</v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>
            <v>0</v>
          </cell>
          <cell r="AD258" t="str">
            <v/>
          </cell>
          <cell r="AE258" t="str">
            <v/>
          </cell>
          <cell r="AF258" t="str">
            <v/>
          </cell>
        </row>
        <row r="259"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L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>
            <v>0</v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>
            <v>1</v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>
            <v>0</v>
          </cell>
          <cell r="AD259" t="str">
            <v/>
          </cell>
          <cell r="AE259" t="str">
            <v/>
          </cell>
          <cell r="AF259" t="str">
            <v/>
          </cell>
        </row>
        <row r="260"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L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>
            <v>0</v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>
            <v>1</v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>
            <v>0</v>
          </cell>
          <cell r="AD260" t="str">
            <v/>
          </cell>
          <cell r="AE260" t="str">
            <v/>
          </cell>
          <cell r="AF260" t="str">
            <v/>
          </cell>
        </row>
        <row r="261"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L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>
            <v>0</v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>
            <v>1</v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>
            <v>0</v>
          </cell>
          <cell r="AD261" t="str">
            <v/>
          </cell>
          <cell r="AE261" t="str">
            <v/>
          </cell>
          <cell r="AF261" t="str">
            <v/>
          </cell>
        </row>
        <row r="262"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L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>
            <v>0</v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>
            <v>1</v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>
            <v>0</v>
          </cell>
          <cell r="AD262" t="str">
            <v/>
          </cell>
          <cell r="AE262" t="str">
            <v/>
          </cell>
          <cell r="AF262" t="str">
            <v/>
          </cell>
        </row>
        <row r="263"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L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>
            <v>0</v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>
            <v>1</v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>
            <v>0</v>
          </cell>
          <cell r="AD263" t="str">
            <v/>
          </cell>
          <cell r="AE263" t="str">
            <v/>
          </cell>
          <cell r="AF263" t="str">
            <v/>
          </cell>
        </row>
        <row r="264"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L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>
            <v>0</v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>
            <v>1</v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>
            <v>0</v>
          </cell>
          <cell r="AD264" t="str">
            <v/>
          </cell>
          <cell r="AE264" t="str">
            <v/>
          </cell>
          <cell r="AF264" t="str">
            <v/>
          </cell>
        </row>
        <row r="265"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L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>
            <v>0</v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>
            <v>1</v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>
            <v>0</v>
          </cell>
          <cell r="AD265" t="str">
            <v/>
          </cell>
          <cell r="AE265" t="str">
            <v/>
          </cell>
          <cell r="AF265" t="str">
            <v/>
          </cell>
        </row>
        <row r="266"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L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>
            <v>0</v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>
            <v>1</v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>
            <v>0</v>
          </cell>
          <cell r="AD266" t="str">
            <v/>
          </cell>
          <cell r="AE266" t="str">
            <v/>
          </cell>
          <cell r="AF266" t="str">
            <v/>
          </cell>
        </row>
        <row r="267"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L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>
            <v>0</v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>
            <v>1</v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>
            <v>0</v>
          </cell>
          <cell r="AD267" t="str">
            <v/>
          </cell>
          <cell r="AE267" t="str">
            <v/>
          </cell>
          <cell r="AF267" t="str">
            <v/>
          </cell>
        </row>
        <row r="268"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L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>
            <v>0</v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>
            <v>1</v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>
            <v>0</v>
          </cell>
          <cell r="AD268" t="str">
            <v/>
          </cell>
          <cell r="AE268" t="str">
            <v/>
          </cell>
          <cell r="AF268" t="str">
            <v/>
          </cell>
        </row>
        <row r="269"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L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>
            <v>0</v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>
            <v>1</v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>
            <v>0</v>
          </cell>
          <cell r="AD269" t="str">
            <v/>
          </cell>
          <cell r="AE269" t="str">
            <v/>
          </cell>
          <cell r="AF269" t="str">
            <v/>
          </cell>
        </row>
        <row r="270"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L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>
            <v>0</v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>
            <v>1</v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>
            <v>0</v>
          </cell>
          <cell r="AD270" t="str">
            <v/>
          </cell>
          <cell r="AE270" t="str">
            <v/>
          </cell>
          <cell r="AF270" t="str">
            <v/>
          </cell>
        </row>
        <row r="271"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L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>
            <v>0</v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>
            <v>1</v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>
            <v>0</v>
          </cell>
          <cell r="AD271" t="str">
            <v/>
          </cell>
          <cell r="AE271" t="str">
            <v/>
          </cell>
          <cell r="AF271" t="str">
            <v/>
          </cell>
        </row>
        <row r="272"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L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>
            <v>0</v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>
            <v>1</v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>
            <v>0</v>
          </cell>
          <cell r="AD272" t="str">
            <v/>
          </cell>
          <cell r="AE272" t="str">
            <v/>
          </cell>
          <cell r="AF272" t="str">
            <v/>
          </cell>
        </row>
        <row r="273"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L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>
            <v>0</v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>
            <v>1</v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>
            <v>0</v>
          </cell>
          <cell r="AD273" t="str">
            <v/>
          </cell>
          <cell r="AE273" t="str">
            <v/>
          </cell>
          <cell r="AF273" t="str">
            <v/>
          </cell>
        </row>
        <row r="274"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L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>
            <v>0</v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>
            <v>1</v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>
            <v>0</v>
          </cell>
          <cell r="AD274" t="str">
            <v/>
          </cell>
          <cell r="AE274" t="str">
            <v/>
          </cell>
          <cell r="AF274" t="str">
            <v/>
          </cell>
        </row>
        <row r="275"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L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>
            <v>0</v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>
            <v>1</v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>
            <v>0</v>
          </cell>
          <cell r="AD275" t="str">
            <v/>
          </cell>
          <cell r="AE275" t="str">
            <v/>
          </cell>
          <cell r="AF275" t="str">
            <v/>
          </cell>
        </row>
        <row r="276"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L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>
            <v>0</v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>
            <v>1</v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>
            <v>0</v>
          </cell>
          <cell r="AD276" t="str">
            <v/>
          </cell>
          <cell r="AE276" t="str">
            <v/>
          </cell>
          <cell r="AF276" t="str">
            <v/>
          </cell>
        </row>
        <row r="277"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L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>
            <v>0</v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>
            <v>1</v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>
            <v>0</v>
          </cell>
          <cell r="AD277" t="str">
            <v/>
          </cell>
          <cell r="AE277" t="str">
            <v/>
          </cell>
          <cell r="AF277" t="str">
            <v/>
          </cell>
        </row>
        <row r="278"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L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>
            <v>0</v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>
            <v>1</v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>
            <v>0</v>
          </cell>
          <cell r="AD278" t="str">
            <v/>
          </cell>
          <cell r="AE278" t="str">
            <v/>
          </cell>
          <cell r="AF278" t="str">
            <v/>
          </cell>
        </row>
        <row r="279"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L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>
            <v>0</v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>
            <v>1</v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>
            <v>0</v>
          </cell>
          <cell r="AD279" t="str">
            <v/>
          </cell>
          <cell r="AE279" t="str">
            <v/>
          </cell>
          <cell r="AF279" t="str">
            <v/>
          </cell>
        </row>
        <row r="280"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L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>
            <v>0</v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>
            <v>1</v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>
            <v>0</v>
          </cell>
          <cell r="AD280" t="str">
            <v/>
          </cell>
          <cell r="AE280" t="str">
            <v/>
          </cell>
          <cell r="AF280" t="str">
            <v/>
          </cell>
        </row>
        <row r="281"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L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>
            <v>0</v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>
            <v>1</v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>
            <v>0</v>
          </cell>
          <cell r="AD281" t="str">
            <v/>
          </cell>
          <cell r="AE281" t="str">
            <v/>
          </cell>
          <cell r="AF281" t="str">
            <v/>
          </cell>
        </row>
        <row r="282"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L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>
            <v>0</v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>
            <v>1</v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>
            <v>0</v>
          </cell>
          <cell r="AD282" t="str">
            <v/>
          </cell>
          <cell r="AE282" t="str">
            <v/>
          </cell>
          <cell r="AF282" t="str">
            <v/>
          </cell>
        </row>
        <row r="283"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L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>
            <v>0</v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>
            <v>1</v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>
            <v>0</v>
          </cell>
          <cell r="AD283" t="str">
            <v/>
          </cell>
          <cell r="AE283" t="str">
            <v/>
          </cell>
          <cell r="AF283" t="str">
            <v/>
          </cell>
        </row>
        <row r="284"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L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>
            <v>0</v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>
            <v>1</v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>
            <v>0</v>
          </cell>
          <cell r="AD284" t="str">
            <v/>
          </cell>
          <cell r="AE284" t="str">
            <v/>
          </cell>
          <cell r="AF284" t="str">
            <v/>
          </cell>
        </row>
        <row r="285"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L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>
            <v>0</v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>
            <v>1</v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>
            <v>0</v>
          </cell>
          <cell r="AD285" t="str">
            <v/>
          </cell>
          <cell r="AE285" t="str">
            <v/>
          </cell>
          <cell r="AF285" t="str">
            <v/>
          </cell>
        </row>
        <row r="286"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L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>
            <v>0</v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>
            <v>1</v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>
            <v>0</v>
          </cell>
          <cell r="AD286" t="str">
            <v/>
          </cell>
          <cell r="AE286" t="str">
            <v/>
          </cell>
          <cell r="AF286" t="str">
            <v/>
          </cell>
        </row>
        <row r="287"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L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>
            <v>0</v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>
            <v>1</v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>
            <v>0</v>
          </cell>
          <cell r="AD287" t="str">
            <v/>
          </cell>
          <cell r="AE287" t="str">
            <v/>
          </cell>
          <cell r="AF287" t="str">
            <v/>
          </cell>
        </row>
        <row r="288"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L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>
            <v>0</v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>
            <v>1</v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>
            <v>0</v>
          </cell>
          <cell r="AD288" t="str">
            <v/>
          </cell>
          <cell r="AE288" t="str">
            <v/>
          </cell>
          <cell r="AF288" t="str">
            <v/>
          </cell>
        </row>
        <row r="289"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L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>
            <v>0</v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>
            <v>1</v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>
            <v>0</v>
          </cell>
          <cell r="AD289" t="str">
            <v/>
          </cell>
          <cell r="AE289" t="str">
            <v/>
          </cell>
          <cell r="AF289" t="str">
            <v/>
          </cell>
        </row>
        <row r="290"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L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>
            <v>0</v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>
            <v>1</v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>
            <v>0</v>
          </cell>
          <cell r="AD290" t="str">
            <v/>
          </cell>
          <cell r="AE290" t="str">
            <v/>
          </cell>
          <cell r="AF290" t="str">
            <v/>
          </cell>
        </row>
        <row r="291"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L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>
            <v>0</v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>
            <v>1</v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>
            <v>0</v>
          </cell>
          <cell r="AD291" t="str">
            <v/>
          </cell>
          <cell r="AE291" t="str">
            <v/>
          </cell>
          <cell r="AF291" t="str">
            <v/>
          </cell>
        </row>
        <row r="292"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L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>
            <v>0</v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>
            <v>1</v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>
            <v>0</v>
          </cell>
          <cell r="AD292" t="str">
            <v/>
          </cell>
          <cell r="AE292" t="str">
            <v/>
          </cell>
          <cell r="AF292" t="str">
            <v/>
          </cell>
        </row>
        <row r="293"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L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>
            <v>0</v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>
            <v>1</v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>
            <v>0</v>
          </cell>
          <cell r="AD293" t="str">
            <v/>
          </cell>
          <cell r="AE293" t="str">
            <v/>
          </cell>
          <cell r="AF293" t="str">
            <v/>
          </cell>
        </row>
        <row r="294"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L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>
            <v>0</v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>
            <v>1</v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>
            <v>0</v>
          </cell>
          <cell r="AD294" t="str">
            <v/>
          </cell>
          <cell r="AE294" t="str">
            <v/>
          </cell>
          <cell r="AF294" t="str">
            <v/>
          </cell>
        </row>
        <row r="295"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L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>
            <v>0</v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>
            <v>1</v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>
            <v>0</v>
          </cell>
          <cell r="AD295" t="str">
            <v/>
          </cell>
          <cell r="AE295" t="str">
            <v/>
          </cell>
          <cell r="AF295" t="str">
            <v/>
          </cell>
        </row>
        <row r="296"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L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>
            <v>0</v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>
            <v>1</v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>
            <v>0</v>
          </cell>
          <cell r="AD296" t="str">
            <v/>
          </cell>
          <cell r="AE296" t="str">
            <v/>
          </cell>
          <cell r="AF296" t="str">
            <v/>
          </cell>
        </row>
        <row r="297"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L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>
            <v>0</v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>
            <v>1</v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>
            <v>0</v>
          </cell>
          <cell r="AD297" t="str">
            <v/>
          </cell>
          <cell r="AE297" t="str">
            <v/>
          </cell>
          <cell r="AF297" t="str">
            <v/>
          </cell>
        </row>
        <row r="298"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L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>
            <v>0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>
            <v>1</v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>
            <v>0</v>
          </cell>
          <cell r="AD298" t="str">
            <v/>
          </cell>
          <cell r="AE298" t="str">
            <v/>
          </cell>
          <cell r="AF298" t="str">
            <v/>
          </cell>
        </row>
        <row r="299"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L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>
            <v>0</v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>
            <v>1</v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>
            <v>0</v>
          </cell>
          <cell r="AD299" t="str">
            <v/>
          </cell>
          <cell r="AE299" t="str">
            <v/>
          </cell>
          <cell r="AF299" t="str">
            <v/>
          </cell>
        </row>
        <row r="300"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L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>
            <v>0</v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>
            <v>1</v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>
            <v>0</v>
          </cell>
          <cell r="AD300" t="str">
            <v/>
          </cell>
          <cell r="AE300" t="str">
            <v/>
          </cell>
          <cell r="AF300" t="str">
            <v/>
          </cell>
        </row>
        <row r="301"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L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>
            <v>0</v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>
            <v>1</v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>
            <v>0</v>
          </cell>
          <cell r="AD301" t="str">
            <v/>
          </cell>
          <cell r="AE301" t="str">
            <v/>
          </cell>
          <cell r="AF301" t="str">
            <v/>
          </cell>
        </row>
        <row r="302"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L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>
            <v>0</v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>
            <v>1</v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>
            <v>0</v>
          </cell>
          <cell r="AD302" t="str">
            <v/>
          </cell>
          <cell r="AE302" t="str">
            <v/>
          </cell>
          <cell r="AF302" t="str">
            <v/>
          </cell>
        </row>
        <row r="303"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L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>
            <v>0</v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>
            <v>1</v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>
            <v>0</v>
          </cell>
          <cell r="AD303" t="str">
            <v/>
          </cell>
          <cell r="AE303" t="str">
            <v/>
          </cell>
          <cell r="AF303" t="str">
            <v/>
          </cell>
        </row>
        <row r="304"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L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>
            <v>0</v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>
            <v>1</v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>
            <v>0</v>
          </cell>
          <cell r="AD304" t="str">
            <v/>
          </cell>
          <cell r="AE304" t="str">
            <v/>
          </cell>
          <cell r="AF304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ants"/>
      <sheetName val="Emarg"/>
      <sheetName val="Classement"/>
      <sheetName val="Classt MG"/>
      <sheetName val="Grille"/>
    </sheetNames>
    <sheetDataSet>
      <sheetData sheetId="0">
        <row r="6">
          <cell r="A6" t="str">
            <v>Dos.</v>
          </cell>
          <cell r="B6" t="str">
            <v>Nom</v>
          </cell>
          <cell r="C6" t="str">
            <v>Equipe</v>
          </cell>
          <cell r="D6" t="str">
            <v>Code UCI</v>
          </cell>
          <cell r="E6" t="str">
            <v>Série</v>
          </cell>
        </row>
        <row r="7">
          <cell r="A7">
            <v>1</v>
          </cell>
          <cell r="B7" t="str">
            <v>AUDIC Dylan</v>
          </cell>
          <cell r="C7" t="str">
            <v>AC LANESTER 56</v>
          </cell>
          <cell r="D7" t="str">
            <v>FRA19991206</v>
          </cell>
          <cell r="E7" t="str">
            <v>Junior</v>
          </cell>
        </row>
        <row r="8">
          <cell r="A8">
            <v>2</v>
          </cell>
          <cell r="B8" t="str">
            <v>BALTENWECK Mewen</v>
          </cell>
          <cell r="C8" t="str">
            <v>AC LANESTER 56</v>
          </cell>
          <cell r="D8" t="str">
            <v>FRA19980130</v>
          </cell>
          <cell r="E8" t="str">
            <v>Junior</v>
          </cell>
        </row>
        <row r="9">
          <cell r="A9">
            <v>3</v>
          </cell>
          <cell r="B9" t="str">
            <v>JUSTUM Axel</v>
          </cell>
          <cell r="C9" t="str">
            <v>AC LANESTER 56</v>
          </cell>
          <cell r="D9" t="str">
            <v>FRA19990323</v>
          </cell>
          <cell r="E9" t="str">
            <v>Junior</v>
          </cell>
        </row>
        <row r="10">
          <cell r="A10">
            <v>4</v>
          </cell>
          <cell r="B10" t="str">
            <v>LE BAIL Hugo</v>
          </cell>
          <cell r="C10" t="str">
            <v>AC LANESTER 56</v>
          </cell>
          <cell r="D10" t="str">
            <v>FRA19980726</v>
          </cell>
          <cell r="E10" t="str">
            <v>Junior</v>
          </cell>
        </row>
        <row r="11">
          <cell r="A11">
            <v>5</v>
          </cell>
          <cell r="B11" t="str">
            <v>LE CAM Brendan</v>
          </cell>
          <cell r="C11" t="str">
            <v>AC LANESTER 56</v>
          </cell>
          <cell r="D11" t="str">
            <v>FRA19990815</v>
          </cell>
          <cell r="E11" t="str">
            <v>Junior</v>
          </cell>
        </row>
        <row r="12">
          <cell r="A12">
            <v>6</v>
          </cell>
          <cell r="B12" t="str">
            <v>LE CHENADEC Antoine</v>
          </cell>
          <cell r="C12" t="str">
            <v>AC LANESTER 56</v>
          </cell>
          <cell r="D12" t="str">
            <v>FRA19990122</v>
          </cell>
          <cell r="E12" t="str">
            <v>Junior</v>
          </cell>
        </row>
        <row r="13">
          <cell r="A13">
            <v>7</v>
          </cell>
          <cell r="B13" t="str">
            <v>TEISSEIRE Clement</v>
          </cell>
          <cell r="C13" t="str">
            <v>AC LANESTER 56</v>
          </cell>
          <cell r="D13" t="str">
            <v>FRA19990824</v>
          </cell>
          <cell r="E13" t="str">
            <v>Junior</v>
          </cell>
        </row>
        <row r="14">
          <cell r="A14">
            <v>8</v>
          </cell>
          <cell r="B14" t="str">
            <v>BLEVIN Noe</v>
          </cell>
          <cell r="C14" t="str">
            <v>CDC MORBIHAN DE LA FFC</v>
          </cell>
          <cell r="D14" t="str">
            <v>FRA19991110</v>
          </cell>
          <cell r="E14" t="str">
            <v>Junior</v>
          </cell>
        </row>
        <row r="15">
          <cell r="A15">
            <v>9</v>
          </cell>
          <cell r="B15" t="str">
            <v>BRIAND Killian</v>
          </cell>
          <cell r="C15" t="str">
            <v>CDC MORBIHAN DE LA FFC</v>
          </cell>
          <cell r="D15" t="str">
            <v>FRA19980507</v>
          </cell>
          <cell r="E15" t="str">
            <v>Junior</v>
          </cell>
        </row>
        <row r="16">
          <cell r="A16">
            <v>10</v>
          </cell>
          <cell r="B16" t="str">
            <v>GLON Youen</v>
          </cell>
          <cell r="C16" t="str">
            <v>CDC MORBIHAN DE LA FFC</v>
          </cell>
          <cell r="D16" t="str">
            <v>FRA19990428</v>
          </cell>
          <cell r="E16" t="str">
            <v>Junior</v>
          </cell>
        </row>
        <row r="17">
          <cell r="A17">
            <v>11</v>
          </cell>
          <cell r="B17" t="str">
            <v>GUENNEUGUES Erwann</v>
          </cell>
          <cell r="C17" t="str">
            <v>CDC MORBIHAN DE LA FFC</v>
          </cell>
          <cell r="D17" t="str">
            <v>FRA19990526</v>
          </cell>
          <cell r="E17" t="str">
            <v>Junior</v>
          </cell>
        </row>
        <row r="18">
          <cell r="A18">
            <v>12</v>
          </cell>
          <cell r="B18" t="str">
            <v>LE FALHER Erwan</v>
          </cell>
          <cell r="C18" t="str">
            <v>CDC MORBIHAN DE LA FFC</v>
          </cell>
          <cell r="D18" t="str">
            <v>FRA19980210</v>
          </cell>
          <cell r="E18" t="str">
            <v>Junior</v>
          </cell>
        </row>
        <row r="19">
          <cell r="A19">
            <v>13</v>
          </cell>
          <cell r="B19" t="str">
            <v>LE GOVIC Antoine</v>
          </cell>
          <cell r="C19" t="str">
            <v>CDC MORBIHAN DE LA FFC</v>
          </cell>
          <cell r="D19" t="str">
            <v>FRA19990610</v>
          </cell>
          <cell r="E19" t="str">
            <v>Junior</v>
          </cell>
        </row>
        <row r="20">
          <cell r="A20">
            <v>14</v>
          </cell>
          <cell r="B20" t="str">
            <v>LE PENNEC Guerand</v>
          </cell>
          <cell r="C20" t="str">
            <v>CDC MORBIHAN DE LA FFC</v>
          </cell>
          <cell r="D20" t="str">
            <v>FRA19990312</v>
          </cell>
          <cell r="E20" t="str">
            <v>Junior</v>
          </cell>
        </row>
        <row r="21">
          <cell r="A21">
            <v>15</v>
          </cell>
          <cell r="B21" t="str">
            <v>LE VIGOUROUX Baptiste</v>
          </cell>
          <cell r="C21" t="str">
            <v>CDC MORBIHAN DE LA FFC</v>
          </cell>
          <cell r="D21" t="str">
            <v>FRA19990814</v>
          </cell>
          <cell r="E21" t="str">
            <v>Junior</v>
          </cell>
        </row>
        <row r="22">
          <cell r="A22">
            <v>16</v>
          </cell>
          <cell r="B22" t="str">
            <v>RIVALLAIN Hugo</v>
          </cell>
          <cell r="C22" t="str">
            <v>CDC MORBIHAN DE LA FFC</v>
          </cell>
          <cell r="D22" t="str">
            <v>FRA19981225</v>
          </cell>
          <cell r="E22" t="str">
            <v>Junior</v>
          </cell>
        </row>
        <row r="23">
          <cell r="A23">
            <v>17</v>
          </cell>
          <cell r="B23" t="str">
            <v>VINCE Alexis</v>
          </cell>
          <cell r="C23" t="str">
            <v>CDC MORBIHAN DE LA FFC</v>
          </cell>
          <cell r="D23" t="str">
            <v>FRA19980306</v>
          </cell>
          <cell r="E23" t="str">
            <v>Junior</v>
          </cell>
        </row>
        <row r="24">
          <cell r="A24">
            <v>18</v>
          </cell>
          <cell r="B24" t="str">
            <v>BERTIN Alexandre</v>
          </cell>
          <cell r="C24" t="str">
            <v>EC QUEVENOISE</v>
          </cell>
          <cell r="D24" t="str">
            <v>FRA19990914</v>
          </cell>
          <cell r="E24" t="str">
            <v>Junior</v>
          </cell>
        </row>
        <row r="25">
          <cell r="A25">
            <v>19</v>
          </cell>
          <cell r="B25" t="str">
            <v>BESNARD Vincent</v>
          </cell>
          <cell r="C25" t="str">
            <v>EC QUEVENOISE</v>
          </cell>
          <cell r="D25" t="str">
            <v>FRA19990624</v>
          </cell>
          <cell r="E25" t="str">
            <v>Junior</v>
          </cell>
        </row>
        <row r="26">
          <cell r="A26">
            <v>20</v>
          </cell>
          <cell r="B26" t="str">
            <v>BREGARDIS Melvin</v>
          </cell>
          <cell r="C26" t="str">
            <v>EC QUEVENOISE</v>
          </cell>
          <cell r="D26" t="str">
            <v>FRA19990331</v>
          </cell>
          <cell r="E26" t="str">
            <v>Junior</v>
          </cell>
        </row>
        <row r="27">
          <cell r="A27">
            <v>21</v>
          </cell>
          <cell r="B27" t="str">
            <v>HEMERY Ewen</v>
          </cell>
          <cell r="C27" t="str">
            <v>EC QUEVENOISE</v>
          </cell>
          <cell r="D27" t="str">
            <v>FRA19990701</v>
          </cell>
          <cell r="E27" t="str">
            <v>Junior</v>
          </cell>
        </row>
        <row r="28">
          <cell r="A28">
            <v>22</v>
          </cell>
          <cell r="B28" t="str">
            <v>LE GLOAHEC Anthony</v>
          </cell>
          <cell r="C28" t="str">
            <v>EC QUEVENOISE</v>
          </cell>
          <cell r="D28" t="str">
            <v>FRA19990429</v>
          </cell>
          <cell r="E28" t="str">
            <v>Junior</v>
          </cell>
        </row>
        <row r="29">
          <cell r="A29">
            <v>23</v>
          </cell>
          <cell r="B29" t="str">
            <v>LECLERCQ Julien</v>
          </cell>
          <cell r="C29" t="str">
            <v>EC QUEVENOISE</v>
          </cell>
          <cell r="D29" t="str">
            <v>FRA19980927</v>
          </cell>
          <cell r="E29" t="str">
            <v>Junior</v>
          </cell>
        </row>
        <row r="30">
          <cell r="A30">
            <v>24</v>
          </cell>
          <cell r="B30" t="str">
            <v>PERRET Gurvan</v>
          </cell>
          <cell r="C30" t="str">
            <v>EC QUEVENOISE</v>
          </cell>
          <cell r="D30" t="str">
            <v>FRA19980523</v>
          </cell>
          <cell r="E30" t="str">
            <v>Junior</v>
          </cell>
        </row>
        <row r="31">
          <cell r="A31">
            <v>25</v>
          </cell>
          <cell r="B31" t="str">
            <v>CENDRE Pierre</v>
          </cell>
          <cell r="C31" t="str">
            <v>HENNEBONT CYCLISME</v>
          </cell>
          <cell r="D31" t="str">
            <v>FRA19990227</v>
          </cell>
          <cell r="E31" t="str">
            <v>Junior</v>
          </cell>
        </row>
        <row r="32">
          <cell r="A32">
            <v>26</v>
          </cell>
          <cell r="B32" t="str">
            <v>LE BLEIZ Yohan</v>
          </cell>
          <cell r="C32" t="str">
            <v>HENNEBONT CYCLISME</v>
          </cell>
          <cell r="D32" t="str">
            <v>FRA19980528</v>
          </cell>
          <cell r="E32" t="str">
            <v>Junior</v>
          </cell>
        </row>
        <row r="33">
          <cell r="A33">
            <v>27</v>
          </cell>
          <cell r="B33" t="str">
            <v>LE DU Gwendal</v>
          </cell>
          <cell r="C33" t="str">
            <v>HENNEBONT CYCLISME</v>
          </cell>
          <cell r="D33" t="str">
            <v>FRA19981014</v>
          </cell>
          <cell r="E33" t="str">
            <v>Junior</v>
          </cell>
        </row>
        <row r="34">
          <cell r="A34">
            <v>28</v>
          </cell>
          <cell r="B34" t="str">
            <v>BOTUHA Corentin</v>
          </cell>
          <cell r="C34" t="str">
            <v>OC LOCMINE</v>
          </cell>
          <cell r="D34" t="str">
            <v>FRA19990127</v>
          </cell>
          <cell r="E34" t="str">
            <v>Junior</v>
          </cell>
        </row>
        <row r="35">
          <cell r="A35">
            <v>29</v>
          </cell>
          <cell r="B35" t="str">
            <v>COTARD Theo</v>
          </cell>
          <cell r="C35" t="str">
            <v>OC LOCMINE</v>
          </cell>
          <cell r="D35" t="str">
            <v>FRA19990725</v>
          </cell>
          <cell r="E35" t="str">
            <v>Junior</v>
          </cell>
        </row>
        <row r="36">
          <cell r="A36">
            <v>30</v>
          </cell>
          <cell r="B36" t="str">
            <v>DESLANDES Maxime</v>
          </cell>
          <cell r="C36" t="str">
            <v>OC LOCMINE</v>
          </cell>
          <cell r="D36" t="str">
            <v>FRA19980304</v>
          </cell>
          <cell r="E36" t="str">
            <v>Junior</v>
          </cell>
        </row>
        <row r="37">
          <cell r="A37">
            <v>31</v>
          </cell>
          <cell r="B37" t="str">
            <v>JEGAT Jordan</v>
          </cell>
          <cell r="C37" t="str">
            <v>OC LOCMINE</v>
          </cell>
          <cell r="D37" t="str">
            <v>FRA19990607</v>
          </cell>
          <cell r="E37" t="str">
            <v>Junior</v>
          </cell>
        </row>
        <row r="38">
          <cell r="A38">
            <v>32</v>
          </cell>
          <cell r="B38" t="str">
            <v>PROD`HOMME Florian</v>
          </cell>
          <cell r="C38" t="str">
            <v>OC LOCMINE</v>
          </cell>
          <cell r="D38" t="str">
            <v>FRA19980302</v>
          </cell>
          <cell r="E38" t="str">
            <v>Junior</v>
          </cell>
        </row>
        <row r="39">
          <cell r="A39">
            <v>33</v>
          </cell>
          <cell r="B39" t="str">
            <v>MONNERAIS Baptiste</v>
          </cell>
          <cell r="C39" t="str">
            <v>SC MALESTROIT</v>
          </cell>
          <cell r="D39" t="str">
            <v>FRA19990726</v>
          </cell>
          <cell r="E39" t="str">
            <v>Junior</v>
          </cell>
        </row>
        <row r="40">
          <cell r="A40">
            <v>34</v>
          </cell>
          <cell r="B40" t="str">
            <v>LAVOLE Alexis</v>
          </cell>
          <cell r="C40" t="str">
            <v>VC PAYS DE LORIENT</v>
          </cell>
          <cell r="D40" t="str">
            <v>FRA19981025</v>
          </cell>
          <cell r="E40" t="str">
            <v>Junior</v>
          </cell>
        </row>
        <row r="41">
          <cell r="A41">
            <v>35</v>
          </cell>
          <cell r="B41" t="str">
            <v>SEGUI Damien</v>
          </cell>
          <cell r="C41" t="str">
            <v>AC TREGUNCOISE</v>
          </cell>
          <cell r="D41" t="str">
            <v>FRA19980917</v>
          </cell>
          <cell r="E41" t="str">
            <v>Junior</v>
          </cell>
        </row>
        <row r="42">
          <cell r="A42">
            <v>36</v>
          </cell>
          <cell r="B42" t="str">
            <v>MUGUET Corentin</v>
          </cell>
          <cell r="C42" t="str">
            <v>CC BIGOUDEN</v>
          </cell>
          <cell r="D42" t="str">
            <v>FRA19990505</v>
          </cell>
          <cell r="E42" t="str">
            <v>Junior</v>
          </cell>
        </row>
        <row r="43">
          <cell r="A43">
            <v>37</v>
          </cell>
          <cell r="B43" t="str">
            <v>LE FRESNE Julien</v>
          </cell>
          <cell r="C43" t="str">
            <v>CC CONCARNOIS</v>
          </cell>
          <cell r="D43" t="str">
            <v>FRA19990929</v>
          </cell>
          <cell r="E43" t="str">
            <v>Junior</v>
          </cell>
        </row>
        <row r="44">
          <cell r="A44">
            <v>38</v>
          </cell>
          <cell r="B44" t="str">
            <v>BOUVIER Kylian</v>
          </cell>
          <cell r="C44" t="str">
            <v>CC PLANCOETIN</v>
          </cell>
          <cell r="D44" t="str">
            <v>FRA19980512</v>
          </cell>
          <cell r="E44" t="str">
            <v>Junior</v>
          </cell>
        </row>
        <row r="45">
          <cell r="A45">
            <v>39</v>
          </cell>
          <cell r="B45" t="str">
            <v>DENIS Bruno</v>
          </cell>
          <cell r="C45" t="str">
            <v>CC PLANCOETIN</v>
          </cell>
          <cell r="D45" t="str">
            <v>FRA19981119</v>
          </cell>
          <cell r="E45" t="str">
            <v>Junior</v>
          </cell>
        </row>
        <row r="46">
          <cell r="A46">
            <v>40</v>
          </cell>
          <cell r="B46" t="str">
            <v>LETORT Guillaume</v>
          </cell>
          <cell r="C46" t="str">
            <v>CC PLANCOETIN</v>
          </cell>
          <cell r="D46" t="str">
            <v>FRA19990110</v>
          </cell>
          <cell r="E46" t="str">
            <v>Junior</v>
          </cell>
        </row>
        <row r="47">
          <cell r="A47">
            <v>41</v>
          </cell>
          <cell r="B47" t="str">
            <v>RENARD Alexis</v>
          </cell>
          <cell r="C47" t="str">
            <v>CC PLANCOETIN</v>
          </cell>
          <cell r="D47" t="str">
            <v>FRA19990601</v>
          </cell>
          <cell r="E47" t="str">
            <v>Junior</v>
          </cell>
        </row>
        <row r="48">
          <cell r="A48">
            <v>42</v>
          </cell>
          <cell r="B48" t="str">
            <v>VETEL Gildas</v>
          </cell>
          <cell r="C48" t="str">
            <v>CC PLANCOETIN</v>
          </cell>
          <cell r="D48" t="str">
            <v>FRA19990416</v>
          </cell>
          <cell r="E48" t="str">
            <v>Junior</v>
          </cell>
        </row>
        <row r="49">
          <cell r="A49">
            <v>43</v>
          </cell>
          <cell r="B49" t="str">
            <v>ALLENO Thomas</v>
          </cell>
          <cell r="C49" t="str">
            <v>CDC CÔTES-D'ARMOR DE LA FFC</v>
          </cell>
          <cell r="D49" t="str">
            <v>FRA19980324</v>
          </cell>
          <cell r="E49" t="str">
            <v>Junior</v>
          </cell>
        </row>
        <row r="50">
          <cell r="A50">
            <v>44</v>
          </cell>
          <cell r="B50" t="str">
            <v>BRIEND Emmanuel</v>
          </cell>
          <cell r="C50" t="str">
            <v>CDC CÔTES-D'ARMOR DE LA FFC</v>
          </cell>
          <cell r="D50" t="str">
            <v>FRA19990427</v>
          </cell>
          <cell r="E50" t="str">
            <v>Junior</v>
          </cell>
        </row>
        <row r="51">
          <cell r="A51">
            <v>45</v>
          </cell>
          <cell r="B51" t="str">
            <v>CHANDEMERLE Hugo</v>
          </cell>
          <cell r="C51" t="str">
            <v>CDC CÔTES-D'ARMOR DE LA FFC</v>
          </cell>
          <cell r="D51" t="str">
            <v>FRA19980209</v>
          </cell>
          <cell r="E51" t="str">
            <v>Junior</v>
          </cell>
        </row>
        <row r="52">
          <cell r="A52">
            <v>46</v>
          </cell>
          <cell r="B52" t="str">
            <v>LE BIGOT Maxime</v>
          </cell>
          <cell r="C52" t="str">
            <v>CDC CÔTES-D'ARMOR DE LA FFC</v>
          </cell>
          <cell r="D52" t="str">
            <v>FRA19980715</v>
          </cell>
          <cell r="E52" t="str">
            <v>Junior</v>
          </cell>
        </row>
        <row r="53">
          <cell r="A53">
            <v>47</v>
          </cell>
          <cell r="B53" t="str">
            <v>LE BOUCHER Adrien</v>
          </cell>
          <cell r="C53" t="str">
            <v>CDC CÔTES-D'ARMOR DE LA FFC</v>
          </cell>
          <cell r="D53" t="str">
            <v>FRA19981219</v>
          </cell>
          <cell r="E53" t="str">
            <v>Junior</v>
          </cell>
        </row>
        <row r="54">
          <cell r="A54">
            <v>48</v>
          </cell>
          <cell r="B54" t="str">
            <v>TARDIVEL Theo</v>
          </cell>
          <cell r="C54" t="str">
            <v>CDC CÔTES-D'ARMOR DE LA FFC</v>
          </cell>
          <cell r="D54" t="str">
            <v>FRA19981207</v>
          </cell>
          <cell r="E54" t="str">
            <v>Junior</v>
          </cell>
        </row>
        <row r="55">
          <cell r="A55">
            <v>49</v>
          </cell>
          <cell r="B55" t="str">
            <v>TERACHE Allan</v>
          </cell>
          <cell r="C55" t="str">
            <v>CDC CÔTES-D'ARMOR DE LA FFC</v>
          </cell>
          <cell r="D55" t="str">
            <v>FRA19990205</v>
          </cell>
          <cell r="E55" t="str">
            <v>Junior</v>
          </cell>
        </row>
        <row r="56">
          <cell r="A56">
            <v>50</v>
          </cell>
          <cell r="B56" t="str">
            <v>DANION Ewen</v>
          </cell>
          <cell r="C56" t="str">
            <v>DYNAMIC CLUB QUEDILLAC</v>
          </cell>
          <cell r="D56" t="str">
            <v>FRA19990224</v>
          </cell>
          <cell r="E56" t="str">
            <v>Junior</v>
          </cell>
        </row>
        <row r="57">
          <cell r="A57">
            <v>51</v>
          </cell>
          <cell r="B57" t="str">
            <v>PERRIER Kyliane</v>
          </cell>
          <cell r="C57" t="str">
            <v>DYNAMIC CLUB QUEDILLAC</v>
          </cell>
          <cell r="D57" t="str">
            <v>FRA19991202</v>
          </cell>
          <cell r="E57" t="str">
            <v>Junior</v>
          </cell>
        </row>
        <row r="58">
          <cell r="A58">
            <v>52</v>
          </cell>
          <cell r="B58" t="str">
            <v>PIRON Clement</v>
          </cell>
          <cell r="C58" t="str">
            <v>DYNAMIC CLUB QUEDILLAC</v>
          </cell>
          <cell r="D58" t="str">
            <v>FRA19990626</v>
          </cell>
          <cell r="E58" t="str">
            <v>Junior</v>
          </cell>
        </row>
        <row r="59">
          <cell r="A59">
            <v>53</v>
          </cell>
          <cell r="B59" t="str">
            <v>POUILLOT Boris</v>
          </cell>
          <cell r="C59" t="str">
            <v>DYNAMIC CLUB QUEDILLAC</v>
          </cell>
          <cell r="D59" t="str">
            <v>FRA19990622</v>
          </cell>
          <cell r="E59" t="str">
            <v>Junior</v>
          </cell>
        </row>
        <row r="60">
          <cell r="A60">
            <v>54</v>
          </cell>
          <cell r="B60" t="str">
            <v>ROCABOY Quentin</v>
          </cell>
          <cell r="C60" t="str">
            <v>DYNAMIC CLUB QUEDILLAC</v>
          </cell>
          <cell r="D60" t="str">
            <v>FRA19990705</v>
          </cell>
          <cell r="E60" t="str">
            <v>Junior</v>
          </cell>
        </row>
        <row r="61">
          <cell r="A61">
            <v>55</v>
          </cell>
          <cell r="B61" t="str">
            <v>BOILEAU Envel</v>
          </cell>
          <cell r="C61" t="str">
            <v>EC PLESTIN PAYS TREGOR</v>
          </cell>
          <cell r="D61" t="str">
            <v>FRA19990102</v>
          </cell>
          <cell r="E61" t="str">
            <v>Junior</v>
          </cell>
        </row>
        <row r="62">
          <cell r="A62">
            <v>56</v>
          </cell>
          <cell r="B62" t="str">
            <v>GANNERAY Maxime</v>
          </cell>
          <cell r="C62" t="str">
            <v>EC PLESTIN PAYS TREGOR</v>
          </cell>
          <cell r="D62" t="str">
            <v>FRA19990225</v>
          </cell>
          <cell r="E62" t="str">
            <v>Junior</v>
          </cell>
        </row>
        <row r="63">
          <cell r="A63">
            <v>57</v>
          </cell>
          <cell r="B63" t="str">
            <v>PASTUREL Maxime</v>
          </cell>
          <cell r="C63" t="str">
            <v>EC RENNAISE</v>
          </cell>
          <cell r="D63" t="str">
            <v>FRA19991206</v>
          </cell>
          <cell r="E63" t="str">
            <v>Junior</v>
          </cell>
        </row>
        <row r="64">
          <cell r="A64">
            <v>58</v>
          </cell>
          <cell r="B64" t="str">
            <v>KEARNEY Aaron</v>
          </cell>
          <cell r="C64" t="str">
            <v>NICOLAS ROCHE Performance - Irlande</v>
          </cell>
          <cell r="D64" t="str">
            <v>IRL19981227</v>
          </cell>
          <cell r="E64" t="str">
            <v>Junior</v>
          </cell>
        </row>
        <row r="65">
          <cell r="A65">
            <v>59</v>
          </cell>
          <cell r="B65" t="str">
            <v>LEECH Ciaran</v>
          </cell>
          <cell r="C65" t="str">
            <v>NICOLAS ROCHE Performance - Irlande</v>
          </cell>
          <cell r="D65" t="str">
            <v>IRL19980812</v>
          </cell>
          <cell r="E65" t="str">
            <v>Junior</v>
          </cell>
        </row>
        <row r="66">
          <cell r="A66">
            <v>60</v>
          </cell>
          <cell r="B66" t="str">
            <v>LEECH Conor</v>
          </cell>
          <cell r="C66" t="str">
            <v>NICOLAS ROCHE Performance - Irlande</v>
          </cell>
          <cell r="D66" t="str">
            <v>IRL19980812</v>
          </cell>
          <cell r="E66" t="str">
            <v>Junior</v>
          </cell>
        </row>
        <row r="67">
          <cell r="A67">
            <v>61</v>
          </cell>
          <cell r="B67" t="str">
            <v>O`LEARY Robert</v>
          </cell>
          <cell r="C67" t="str">
            <v>NICOLAS ROCHE Performance - Irlande</v>
          </cell>
          <cell r="D67" t="str">
            <v>IRL19980129</v>
          </cell>
          <cell r="E67" t="str">
            <v>Junior</v>
          </cell>
        </row>
        <row r="68">
          <cell r="A68">
            <v>62</v>
          </cell>
          <cell r="B68" t="str">
            <v>WALSH Ben</v>
          </cell>
          <cell r="C68" t="str">
            <v>NICOLAS ROCHE Performance - Irlande</v>
          </cell>
          <cell r="D68" t="str">
            <v>IRL19990823</v>
          </cell>
          <cell r="E68" t="str">
            <v>Junior</v>
          </cell>
        </row>
        <row r="69">
          <cell r="A69">
            <v>63</v>
          </cell>
          <cell r="B69" t="str">
            <v>YOUNG Xeno</v>
          </cell>
          <cell r="C69" t="str">
            <v>NICOLAS ROCHE Performance - Irlande</v>
          </cell>
          <cell r="D69" t="str">
            <v>IRL19991109</v>
          </cell>
          <cell r="E69" t="str">
            <v>Junior</v>
          </cell>
        </row>
        <row r="70">
          <cell r="A70">
            <v>64</v>
          </cell>
          <cell r="B70" t="str">
            <v>LE GOFF Kevin</v>
          </cell>
          <cell r="C70" t="str">
            <v>SOJASUN ESPOIR ACNC</v>
          </cell>
          <cell r="D70" t="str">
            <v>FRA19981014</v>
          </cell>
          <cell r="E70" t="str">
            <v>Junior</v>
          </cell>
        </row>
        <row r="71">
          <cell r="A71">
            <v>65</v>
          </cell>
          <cell r="B71" t="str">
            <v>BAELE Benoit</v>
          </cell>
          <cell r="C71" t="str">
            <v>SPIDER KING EFC ETIXX - Belgique</v>
          </cell>
          <cell r="D71" t="str">
            <v>BEL19990417</v>
          </cell>
          <cell r="E71" t="str">
            <v>Junior</v>
          </cell>
        </row>
        <row r="72">
          <cell r="A72">
            <v>66</v>
          </cell>
          <cell r="B72" t="str">
            <v>HELSMOORTEL Dwight</v>
          </cell>
          <cell r="C72" t="str">
            <v>SPIDER KING EFC ETIXX - Belgique</v>
          </cell>
          <cell r="D72" t="str">
            <v>BEL19980824</v>
          </cell>
          <cell r="E72" t="str">
            <v>Junior</v>
          </cell>
        </row>
        <row r="73">
          <cell r="A73">
            <v>67</v>
          </cell>
          <cell r="B73" t="str">
            <v>MEERSCHAERT Leonardo</v>
          </cell>
          <cell r="C73" t="str">
            <v>SPIDER KING EFC ETIXX - Belgique</v>
          </cell>
          <cell r="D73" t="str">
            <v>BEL19990924</v>
          </cell>
          <cell r="E73" t="str">
            <v>Junior</v>
          </cell>
        </row>
        <row r="74">
          <cell r="A74">
            <v>68</v>
          </cell>
          <cell r="B74" t="str">
            <v>VAN DE VOORDE Lennert</v>
          </cell>
          <cell r="C74" t="str">
            <v>SPIDER KING EFC ETIXX - Belgique</v>
          </cell>
          <cell r="D74" t="str">
            <v>BEL19980711</v>
          </cell>
          <cell r="E74" t="str">
            <v>Junior</v>
          </cell>
        </row>
        <row r="75">
          <cell r="A75">
            <v>69</v>
          </cell>
          <cell r="B75" t="str">
            <v>VAN KEIRSBULCK Jorden</v>
          </cell>
          <cell r="C75" t="str">
            <v>SPIDER KING EFC ETIXX - Belgique</v>
          </cell>
          <cell r="D75" t="str">
            <v>BEL19981119</v>
          </cell>
          <cell r="E75" t="str">
            <v>Junior</v>
          </cell>
        </row>
        <row r="76">
          <cell r="A76">
            <v>70</v>
          </cell>
          <cell r="B76" t="str">
            <v>VYNCKE Seppe</v>
          </cell>
          <cell r="C76" t="str">
            <v>SPIDER KING EFC ETIXX - Belgique</v>
          </cell>
          <cell r="D76" t="str">
            <v>BEL19990106</v>
          </cell>
          <cell r="E76" t="str">
            <v>Junior</v>
          </cell>
        </row>
        <row r="77">
          <cell r="A77">
            <v>71</v>
          </cell>
          <cell r="B77" t="str">
            <v>LAMOUR Mael</v>
          </cell>
          <cell r="C77" t="str">
            <v>ST RENAN IROISE VELO</v>
          </cell>
          <cell r="D77" t="str">
            <v>FRA19981007</v>
          </cell>
          <cell r="E77" t="str">
            <v>Junior</v>
          </cell>
        </row>
        <row r="78">
          <cell r="A78">
            <v>72</v>
          </cell>
          <cell r="B78" t="str">
            <v>LE VOURCH Theo</v>
          </cell>
          <cell r="C78" t="str">
            <v>ST RENAN IROISE VELO</v>
          </cell>
          <cell r="D78" t="str">
            <v>FRA19991118</v>
          </cell>
          <cell r="E78" t="str">
            <v>Junior</v>
          </cell>
        </row>
        <row r="79">
          <cell r="A79">
            <v>73</v>
          </cell>
          <cell r="B79" t="str">
            <v>LESONGEUR Quentin</v>
          </cell>
          <cell r="C79" t="str">
            <v>ST RENAN IROISE VELO</v>
          </cell>
          <cell r="D79" t="str">
            <v>FRA19990107</v>
          </cell>
          <cell r="E79" t="str">
            <v>Junior</v>
          </cell>
        </row>
        <row r="80">
          <cell r="A80">
            <v>74</v>
          </cell>
          <cell r="B80" t="str">
            <v>AMELOT Florian</v>
          </cell>
          <cell r="C80" t="str">
            <v>TEAM PAYS DE DINAN</v>
          </cell>
          <cell r="D80" t="str">
            <v>FRA19990308</v>
          </cell>
          <cell r="E80" t="str">
            <v>Junior</v>
          </cell>
        </row>
        <row r="81">
          <cell r="A81">
            <v>75</v>
          </cell>
          <cell r="B81" t="str">
            <v>HAMON Maxime</v>
          </cell>
          <cell r="C81" t="str">
            <v>TEAM PAYS DE DINAN</v>
          </cell>
          <cell r="D81" t="str">
            <v>FRA19980116</v>
          </cell>
          <cell r="E81" t="str">
            <v>Junior</v>
          </cell>
        </row>
        <row r="82">
          <cell r="A82">
            <v>76</v>
          </cell>
          <cell r="B82" t="str">
            <v>PONCEL Maxime</v>
          </cell>
          <cell r="C82" t="str">
            <v>TEAM PAYS DE DINAN</v>
          </cell>
          <cell r="D82" t="str">
            <v>FRA19981112</v>
          </cell>
          <cell r="E82" t="str">
            <v>Junior</v>
          </cell>
        </row>
        <row r="83">
          <cell r="A83">
            <v>77</v>
          </cell>
          <cell r="B83" t="str">
            <v>FOLINAIS Thomas</v>
          </cell>
          <cell r="C83" t="str">
            <v>UC BRIOCHINE</v>
          </cell>
          <cell r="D83" t="str">
            <v>FRA19980114</v>
          </cell>
          <cell r="E83" t="str">
            <v>Junior</v>
          </cell>
        </row>
        <row r="84">
          <cell r="A84">
            <v>78</v>
          </cell>
          <cell r="B84" t="str">
            <v>MAERTENS Gauthier</v>
          </cell>
          <cell r="C84" t="str">
            <v>UC BRIOCHINE</v>
          </cell>
          <cell r="D84" t="str">
            <v>FRA19990827</v>
          </cell>
          <cell r="E84" t="str">
            <v>Junior</v>
          </cell>
        </row>
        <row r="85">
          <cell r="A85">
            <v>79</v>
          </cell>
          <cell r="B85" t="str">
            <v>RAULT Francois</v>
          </cell>
          <cell r="C85" t="str">
            <v>UC BRIOCHINE</v>
          </cell>
          <cell r="D85" t="str">
            <v>FRA19980811</v>
          </cell>
          <cell r="E85" t="str">
            <v>Junior</v>
          </cell>
        </row>
        <row r="86">
          <cell r="A86">
            <v>80</v>
          </cell>
          <cell r="B86" t="str">
            <v>ROLLAND William</v>
          </cell>
          <cell r="C86" t="str">
            <v>UC BRIOCHINE</v>
          </cell>
          <cell r="D86" t="str">
            <v>FRA19990825</v>
          </cell>
          <cell r="E86" t="str">
            <v>Junior</v>
          </cell>
        </row>
        <row r="87">
          <cell r="A87">
            <v>81</v>
          </cell>
          <cell r="B87" t="str">
            <v>UDIN Alexis</v>
          </cell>
          <cell r="C87" t="str">
            <v>UC BRIOCHINE</v>
          </cell>
          <cell r="D87" t="str">
            <v>FRA19980602</v>
          </cell>
          <cell r="E87" t="str">
            <v>Junior</v>
          </cell>
        </row>
        <row r="88">
          <cell r="A88">
            <v>82</v>
          </cell>
          <cell r="B88" t="str">
            <v>BORDERIE Yann</v>
          </cell>
          <cell r="C88" t="str">
            <v>UC GUIPAVASIENNE</v>
          </cell>
          <cell r="D88" t="str">
            <v>FRA19990611</v>
          </cell>
          <cell r="E88" t="str">
            <v>Junior</v>
          </cell>
        </row>
        <row r="89">
          <cell r="A89">
            <v>83</v>
          </cell>
          <cell r="B89" t="str">
            <v>ESNAULT Pierre</v>
          </cell>
          <cell r="C89" t="str">
            <v>UC GUIPAVASIENNE</v>
          </cell>
          <cell r="D89" t="str">
            <v>FRA19990810</v>
          </cell>
          <cell r="E89" t="str">
            <v>Junior</v>
          </cell>
        </row>
        <row r="90">
          <cell r="A90">
            <v>84</v>
          </cell>
          <cell r="B90" t="str">
            <v>GOURIOU Robin</v>
          </cell>
          <cell r="C90" t="str">
            <v>UC GUIPAVASIENNE</v>
          </cell>
          <cell r="D90" t="str">
            <v>FRA19991116</v>
          </cell>
          <cell r="E90" t="str">
            <v>Junior</v>
          </cell>
        </row>
        <row r="91">
          <cell r="A91">
            <v>85</v>
          </cell>
          <cell r="B91" t="str">
            <v>LOUEDOC Quentin</v>
          </cell>
          <cell r="C91" t="str">
            <v>UC GUIPAVASIENNE</v>
          </cell>
          <cell r="D91" t="str">
            <v>FRA19991214</v>
          </cell>
          <cell r="E91" t="str">
            <v>Junior</v>
          </cell>
        </row>
        <row r="92">
          <cell r="A92">
            <v>86</v>
          </cell>
          <cell r="B92" t="str">
            <v>PERROT Yoann</v>
          </cell>
          <cell r="C92" t="str">
            <v>UC GUIPAVASIENNE</v>
          </cell>
          <cell r="D92" t="str">
            <v>FRA19990409</v>
          </cell>
          <cell r="E92" t="str">
            <v>Junior</v>
          </cell>
        </row>
        <row r="93">
          <cell r="A93">
            <v>87</v>
          </cell>
          <cell r="B93" t="str">
            <v>BERNARD Viannay</v>
          </cell>
          <cell r="C93" t="str">
            <v>UC PAYS DE MORLAIX</v>
          </cell>
          <cell r="D93" t="str">
            <v>FRA19990421</v>
          </cell>
          <cell r="E93" t="str">
            <v>Junior</v>
          </cell>
        </row>
        <row r="94">
          <cell r="A94">
            <v>88</v>
          </cell>
          <cell r="B94" t="str">
            <v>BOILEAU Alan</v>
          </cell>
          <cell r="C94" t="str">
            <v>UC PAYS DE MORLAIX</v>
          </cell>
          <cell r="D94" t="str">
            <v>FRA19990625</v>
          </cell>
          <cell r="E94" t="str">
            <v>Junior</v>
          </cell>
        </row>
        <row r="95">
          <cell r="A95">
            <v>89</v>
          </cell>
          <cell r="B95" t="str">
            <v>LE ROUX Amaury</v>
          </cell>
          <cell r="C95" t="str">
            <v>UC PAYS DE MORLAIX</v>
          </cell>
          <cell r="D95" t="str">
            <v>FRA19980707</v>
          </cell>
          <cell r="E95" t="str">
            <v>Junior</v>
          </cell>
        </row>
        <row r="96">
          <cell r="A96">
            <v>90</v>
          </cell>
          <cell r="B96" t="str">
            <v>DAUPHIN Florian</v>
          </cell>
          <cell r="C96" t="str">
            <v>UC QUIMPERLOISE</v>
          </cell>
          <cell r="D96" t="str">
            <v>FRA19990406</v>
          </cell>
          <cell r="E96" t="str">
            <v>Junior</v>
          </cell>
        </row>
        <row r="97">
          <cell r="A97">
            <v>91</v>
          </cell>
          <cell r="B97" t="str">
            <v>HULLOIS Julien</v>
          </cell>
          <cell r="C97" t="str">
            <v>UC QUIMPERLOISE</v>
          </cell>
          <cell r="D97" t="str">
            <v>FRA19991110</v>
          </cell>
          <cell r="E97" t="str">
            <v>Junior</v>
          </cell>
        </row>
        <row r="98">
          <cell r="A98">
            <v>92</v>
          </cell>
          <cell r="B98" t="str">
            <v>AUBRY Mathys</v>
          </cell>
          <cell r="C98" t="str">
            <v>US VERN CYCLISME</v>
          </cell>
          <cell r="D98" t="str">
            <v>FRA19980605</v>
          </cell>
          <cell r="E98" t="str">
            <v>Junior</v>
          </cell>
        </row>
        <row r="99">
          <cell r="A99">
            <v>93</v>
          </cell>
          <cell r="B99" t="str">
            <v>MOREAU Corentin</v>
          </cell>
          <cell r="C99" t="str">
            <v>US VERN CYCLISME</v>
          </cell>
          <cell r="D99" t="str">
            <v>FRA19980720</v>
          </cell>
          <cell r="E99" t="str">
            <v>Junior</v>
          </cell>
        </row>
        <row r="100">
          <cell r="A100">
            <v>94</v>
          </cell>
          <cell r="B100" t="str">
            <v>PETIT Guillaume</v>
          </cell>
          <cell r="C100" t="str">
            <v>US VERN CYCLISME</v>
          </cell>
          <cell r="D100" t="str">
            <v>FRA19981205</v>
          </cell>
          <cell r="E100" t="str">
            <v>Junior</v>
          </cell>
        </row>
        <row r="101">
          <cell r="A101">
            <v>95</v>
          </cell>
          <cell r="B101" t="str">
            <v>QUERE Loïc</v>
          </cell>
          <cell r="C101" t="str">
            <v>US VERN CYCLISME</v>
          </cell>
          <cell r="D101" t="str">
            <v>FRA19980131</v>
          </cell>
          <cell r="E101" t="str">
            <v>Junior</v>
          </cell>
        </row>
        <row r="102">
          <cell r="A102">
            <v>96</v>
          </cell>
          <cell r="B102" t="str">
            <v>RIMASSON Adrien</v>
          </cell>
          <cell r="C102" t="str">
            <v>US VERN CYCLISME</v>
          </cell>
          <cell r="D102" t="str">
            <v>FRA19981129</v>
          </cell>
          <cell r="E102" t="str">
            <v>Junior</v>
          </cell>
        </row>
        <row r="103">
          <cell r="A103">
            <v>97</v>
          </cell>
          <cell r="B103" t="str">
            <v>LELGOUARCH Thomas</v>
          </cell>
          <cell r="C103" t="str">
            <v>VC CHAVAGNAIS</v>
          </cell>
          <cell r="D103" t="str">
            <v>FRA19990705</v>
          </cell>
          <cell r="E103" t="str">
            <v>Junior</v>
          </cell>
        </row>
        <row r="104">
          <cell r="A104">
            <v>98</v>
          </cell>
          <cell r="B104" t="str">
            <v>BENOIST Antoine</v>
          </cell>
          <cell r="C104" t="str">
            <v>VC PAYS DE LOUDEAC</v>
          </cell>
          <cell r="D104" t="str">
            <v>FRA19990806</v>
          </cell>
          <cell r="E104" t="str">
            <v>Junior</v>
          </cell>
        </row>
        <row r="105">
          <cell r="A105">
            <v>99</v>
          </cell>
          <cell r="B105" t="str">
            <v>BURLOT Lucas</v>
          </cell>
          <cell r="C105" t="str">
            <v>VC PAYS DE LOUDEAC</v>
          </cell>
          <cell r="D105" t="str">
            <v>FRA19990127</v>
          </cell>
          <cell r="E105" t="str">
            <v>Junior</v>
          </cell>
        </row>
        <row r="106">
          <cell r="A106">
            <v>100</v>
          </cell>
          <cell r="B106" t="str">
            <v>EZEQUEL Maxime</v>
          </cell>
          <cell r="C106" t="str">
            <v>VC PAYS DE LOUDEAC</v>
          </cell>
          <cell r="D106" t="str">
            <v>FRA19980620</v>
          </cell>
          <cell r="E106" t="str">
            <v>Junior</v>
          </cell>
        </row>
        <row r="107">
          <cell r="A107">
            <v>101</v>
          </cell>
          <cell r="B107" t="str">
            <v>GALLAIS Alexandre</v>
          </cell>
          <cell r="C107" t="str">
            <v>VC PAYS DE LOUDEAC</v>
          </cell>
          <cell r="D107" t="str">
            <v>FRA19980614</v>
          </cell>
          <cell r="E107" t="str">
            <v>Junior</v>
          </cell>
        </row>
        <row r="108">
          <cell r="A108">
            <v>102</v>
          </cell>
          <cell r="B108" t="str">
            <v>GUILLEMIN Nicolas</v>
          </cell>
          <cell r="C108" t="str">
            <v>VC PAYS DE LOUDEAC</v>
          </cell>
          <cell r="D108" t="str">
            <v>FRA19990323</v>
          </cell>
          <cell r="E108" t="str">
            <v>Junior</v>
          </cell>
        </row>
        <row r="109">
          <cell r="A109">
            <v>103</v>
          </cell>
          <cell r="B109" t="str">
            <v>JARNO Pierre Alexandre</v>
          </cell>
          <cell r="C109" t="str">
            <v>VC PAYS DE LOUDEAC</v>
          </cell>
          <cell r="D109" t="str">
            <v>FRA19991231</v>
          </cell>
          <cell r="E109" t="str">
            <v>Junior</v>
          </cell>
        </row>
        <row r="110">
          <cell r="A110">
            <v>104</v>
          </cell>
          <cell r="B110" t="str">
            <v>LE ROUX Axel</v>
          </cell>
          <cell r="C110" t="str">
            <v>VC PAYS DE LOUDEAC</v>
          </cell>
          <cell r="D110" t="str">
            <v>FRA19990827</v>
          </cell>
          <cell r="E110" t="str">
            <v>Junior</v>
          </cell>
        </row>
        <row r="111">
          <cell r="A111">
            <v>105</v>
          </cell>
          <cell r="B111" t="str">
            <v>SIDANER Alan</v>
          </cell>
          <cell r="C111" t="str">
            <v>VC PAYS DE LOUDEAC</v>
          </cell>
          <cell r="D111" t="str">
            <v>FRA19990403</v>
          </cell>
          <cell r="E111" t="str">
            <v>Junior</v>
          </cell>
        </row>
        <row r="112">
          <cell r="A112">
            <v>106</v>
          </cell>
          <cell r="B112" t="str">
            <v>VEZIE Valentin</v>
          </cell>
          <cell r="C112" t="str">
            <v>VC PAYS DE LOUDEAC</v>
          </cell>
          <cell r="D112" t="str">
            <v>FRA19990213</v>
          </cell>
          <cell r="E112" t="str">
            <v>Junior</v>
          </cell>
        </row>
        <row r="113">
          <cell r="A113">
            <v>107</v>
          </cell>
          <cell r="B113" t="str">
            <v>ALLEE Nathan</v>
          </cell>
          <cell r="C113" t="str">
            <v>VC SAINT MALO</v>
          </cell>
          <cell r="D113" t="str">
            <v>FRA19980706</v>
          </cell>
          <cell r="E113" t="str">
            <v>Junior</v>
          </cell>
        </row>
        <row r="114">
          <cell r="A114">
            <v>108</v>
          </cell>
          <cell r="B114" t="str">
            <v>LE BERRE Adrien</v>
          </cell>
          <cell r="C114" t="str">
            <v>VC SAINT MALO</v>
          </cell>
          <cell r="D114" t="str">
            <v>FRA19980202</v>
          </cell>
          <cell r="E114" t="str">
            <v>Junior</v>
          </cell>
        </row>
        <row r="115">
          <cell r="A115">
            <v>109</v>
          </cell>
          <cell r="B115" t="str">
            <v>ROUPSARD Quentin</v>
          </cell>
          <cell r="C115" t="str">
            <v>VC SAINT MALO</v>
          </cell>
          <cell r="D115" t="str">
            <v>FRA19980104</v>
          </cell>
          <cell r="E115" t="str">
            <v>Junior</v>
          </cell>
        </row>
        <row r="116">
          <cell r="A116">
            <v>110</v>
          </cell>
          <cell r="B116" t="str">
            <v>THEBAULT Antoine</v>
          </cell>
          <cell r="C116" t="str">
            <v>VC SAINT MALO</v>
          </cell>
          <cell r="D116" t="str">
            <v>FRA19990105</v>
          </cell>
          <cell r="E116" t="str">
            <v>Junior</v>
          </cell>
        </row>
        <row r="117">
          <cell r="A117">
            <v>111</v>
          </cell>
          <cell r="B117" t="str">
            <v>LE HIR Adrien</v>
          </cell>
          <cell r="C117" t="str">
            <v>VS PLABENNEC</v>
          </cell>
          <cell r="D117" t="str">
            <v>FRA19980804</v>
          </cell>
          <cell r="E117" t="str">
            <v>Junior</v>
          </cell>
        </row>
        <row r="118">
          <cell r="A118">
            <v>112</v>
          </cell>
          <cell r="B118" t="str">
            <v>VIGNES Cedric</v>
          </cell>
          <cell r="C118" t="str">
            <v>VS QUIMPEROIS</v>
          </cell>
          <cell r="D118" t="str">
            <v>FRA19980705</v>
          </cell>
          <cell r="E118" t="str">
            <v>Junior</v>
          </cell>
        </row>
        <row r="119">
          <cell r="A119">
            <v>113</v>
          </cell>
          <cell r="B119" t="str">
            <v>GESTIN William</v>
          </cell>
          <cell r="C119" t="str">
            <v>VS SCAEROIS</v>
          </cell>
          <cell r="D119" t="str">
            <v>FRA19990531</v>
          </cell>
          <cell r="E119" t="str">
            <v>Junior</v>
          </cell>
        </row>
        <row r="120">
          <cell r="A120">
            <v>114</v>
          </cell>
          <cell r="B120" t="str">
            <v>GOASDOUE Loic</v>
          </cell>
          <cell r="C120" t="str">
            <v>A.C. BOLLENE</v>
          </cell>
          <cell r="D120" t="str">
            <v>FRA19981219</v>
          </cell>
          <cell r="E120" t="str">
            <v>Junior</v>
          </cell>
        </row>
        <row r="121">
          <cell r="A121">
            <v>115</v>
          </cell>
          <cell r="B121" t="str">
            <v>DALIBERT Loes</v>
          </cell>
          <cell r="C121" t="str">
            <v>AC BREVINOIS</v>
          </cell>
          <cell r="D121" t="str">
            <v>FRA19980404</v>
          </cell>
          <cell r="E121" t="str">
            <v>Junior</v>
          </cell>
        </row>
        <row r="122">
          <cell r="A122">
            <v>116</v>
          </cell>
          <cell r="B122" t="str">
            <v>DENIS Martin</v>
          </cell>
          <cell r="C122" t="str">
            <v>AC BREVINOIS</v>
          </cell>
          <cell r="D122" t="str">
            <v>FRA19990320</v>
          </cell>
          <cell r="E122" t="str">
            <v>Junior</v>
          </cell>
        </row>
        <row r="123">
          <cell r="A123">
            <v>117</v>
          </cell>
          <cell r="B123" t="str">
            <v>GARCES Ronan</v>
          </cell>
          <cell r="C123" t="str">
            <v>AC BREVINOIS</v>
          </cell>
          <cell r="D123" t="str">
            <v>FRA19981002</v>
          </cell>
          <cell r="E123" t="str">
            <v>Junior</v>
          </cell>
        </row>
        <row r="124">
          <cell r="A124">
            <v>118</v>
          </cell>
          <cell r="B124" t="str">
            <v>GUEGAN Mael</v>
          </cell>
          <cell r="C124" t="str">
            <v>AC BREVINOIS</v>
          </cell>
          <cell r="D124" t="str">
            <v>FRA19980119</v>
          </cell>
          <cell r="E124" t="str">
            <v>Junior</v>
          </cell>
        </row>
        <row r="125">
          <cell r="A125">
            <v>119</v>
          </cell>
          <cell r="B125" t="str">
            <v>LORENT Kevin</v>
          </cell>
          <cell r="C125" t="str">
            <v>AC BREVINOIS</v>
          </cell>
          <cell r="D125" t="str">
            <v>FRA19980604</v>
          </cell>
          <cell r="E125" t="str">
            <v>Junior</v>
          </cell>
        </row>
        <row r="126">
          <cell r="A126">
            <v>120</v>
          </cell>
          <cell r="B126" t="str">
            <v>RUEL Quentin</v>
          </cell>
          <cell r="C126" t="str">
            <v>AC BREVINOIS</v>
          </cell>
          <cell r="D126" t="str">
            <v>FRA19991008</v>
          </cell>
          <cell r="E126" t="str">
            <v>Junior</v>
          </cell>
        </row>
        <row r="127">
          <cell r="A127">
            <v>121</v>
          </cell>
          <cell r="B127" t="str">
            <v>TAILLANDIER Axel</v>
          </cell>
          <cell r="C127" t="str">
            <v>AC BREVINOIS</v>
          </cell>
          <cell r="D127" t="str">
            <v>FRA19990702</v>
          </cell>
          <cell r="E127" t="str">
            <v>Junior</v>
          </cell>
        </row>
        <row r="128">
          <cell r="A128">
            <v>122</v>
          </cell>
          <cell r="B128" t="str">
            <v>LE HENAFF Romain</v>
          </cell>
          <cell r="C128" t="str">
            <v>C.O.COURONNAIS</v>
          </cell>
          <cell r="D128" t="str">
            <v>FRA19980309</v>
          </cell>
          <cell r="E128" t="str">
            <v>Junior</v>
          </cell>
        </row>
        <row r="129">
          <cell r="A129">
            <v>123</v>
          </cell>
          <cell r="B129" t="str">
            <v>MURICE Maxime</v>
          </cell>
          <cell r="C129" t="str">
            <v>CC IGNY PALAISEAU 91</v>
          </cell>
          <cell r="D129" t="str">
            <v>FRA19991104</v>
          </cell>
          <cell r="E129" t="str">
            <v>Junior</v>
          </cell>
        </row>
        <row r="130">
          <cell r="A130">
            <v>124</v>
          </cell>
          <cell r="B130" t="str">
            <v>FONTAN Aurélien</v>
          </cell>
          <cell r="C130" t="str">
            <v>CDC HAUTS-DE-SEINE DE LA FFC</v>
          </cell>
          <cell r="D130" t="str">
            <v>FRA19980407</v>
          </cell>
          <cell r="E130" t="str">
            <v>Junior</v>
          </cell>
        </row>
        <row r="131">
          <cell r="A131">
            <v>125</v>
          </cell>
          <cell r="B131" t="str">
            <v>JALLET Alexandre</v>
          </cell>
          <cell r="C131" t="str">
            <v>CDC HAUTS-DE-SEINE DE LA FFC</v>
          </cell>
          <cell r="D131" t="str">
            <v>FRA19980725</v>
          </cell>
          <cell r="E131" t="str">
            <v>Junior</v>
          </cell>
        </row>
        <row r="132">
          <cell r="A132">
            <v>126</v>
          </cell>
          <cell r="B132" t="str">
            <v>MARTIN Jérémy</v>
          </cell>
          <cell r="C132" t="str">
            <v>CDC HAUTS-DE-SEINE DE LA FFC</v>
          </cell>
          <cell r="D132" t="str">
            <v>FRA19981016</v>
          </cell>
          <cell r="E132" t="str">
            <v>Junior</v>
          </cell>
        </row>
        <row r="133">
          <cell r="A133">
            <v>127</v>
          </cell>
          <cell r="B133" t="str">
            <v>VILLEMIN Alan</v>
          </cell>
          <cell r="C133" t="str">
            <v>CDC HAUTS-DE-SEINE DE LA FFC</v>
          </cell>
          <cell r="D133" t="str">
            <v>FRA19991211</v>
          </cell>
          <cell r="E133" t="str">
            <v>Junior</v>
          </cell>
        </row>
        <row r="134">
          <cell r="A134">
            <v>128</v>
          </cell>
          <cell r="B134" t="str">
            <v>BARBIN Louis</v>
          </cell>
          <cell r="C134" t="str">
            <v>CDC MAINE-ET-LOIRE DE LA FFC</v>
          </cell>
          <cell r="D134" t="str">
            <v>FRA19990404</v>
          </cell>
          <cell r="E134" t="str">
            <v>Junior</v>
          </cell>
        </row>
        <row r="135">
          <cell r="A135">
            <v>129</v>
          </cell>
          <cell r="B135" t="str">
            <v>BRIN Florentin</v>
          </cell>
          <cell r="C135" t="str">
            <v>CDC MAINE-ET-LOIRE DE LA FFC</v>
          </cell>
          <cell r="D135" t="str">
            <v>FRA19990226</v>
          </cell>
          <cell r="E135" t="str">
            <v>Junior</v>
          </cell>
        </row>
        <row r="136">
          <cell r="A136">
            <v>130</v>
          </cell>
          <cell r="B136" t="str">
            <v>MORICE Sacha</v>
          </cell>
          <cell r="C136" t="str">
            <v>CDC MAINE-ET-LOIRE DE LA FFC</v>
          </cell>
          <cell r="D136" t="str">
            <v>FRA19990502</v>
          </cell>
          <cell r="E136" t="str">
            <v>Junior</v>
          </cell>
        </row>
        <row r="137">
          <cell r="A137">
            <v>131</v>
          </cell>
          <cell r="B137" t="str">
            <v>SONNIC Simon</v>
          </cell>
          <cell r="C137" t="str">
            <v>CDC MAINE-ET-LOIRE DE LA FFC</v>
          </cell>
          <cell r="D137" t="str">
            <v>FRA19990427</v>
          </cell>
          <cell r="E137" t="str">
            <v>Junior</v>
          </cell>
        </row>
        <row r="138">
          <cell r="A138">
            <v>132</v>
          </cell>
          <cell r="B138" t="str">
            <v>VINCENT Mario</v>
          </cell>
          <cell r="C138" t="str">
            <v>CDC MAINE-ET-LOIRE DE LA FFC</v>
          </cell>
          <cell r="D138" t="str">
            <v>FRA19991228</v>
          </cell>
          <cell r="E138" t="str">
            <v>Junior</v>
          </cell>
        </row>
        <row r="139">
          <cell r="A139">
            <v>133</v>
          </cell>
          <cell r="B139" t="str">
            <v>VITRE Nicolas</v>
          </cell>
          <cell r="C139" t="str">
            <v>CDC MAINE-ET-LOIRE DE LA FFC</v>
          </cell>
          <cell r="D139" t="str">
            <v>FRA19991106</v>
          </cell>
          <cell r="E139" t="str">
            <v>Junior</v>
          </cell>
        </row>
        <row r="140">
          <cell r="A140">
            <v>134</v>
          </cell>
          <cell r="B140" t="str">
            <v>DENES Theo</v>
          </cell>
          <cell r="C140" t="str">
            <v>CYCLO CLUB ERNEEN</v>
          </cell>
          <cell r="D140" t="str">
            <v>FRA19990515</v>
          </cell>
          <cell r="E140" t="str">
            <v>Junior</v>
          </cell>
        </row>
        <row r="141">
          <cell r="A141">
            <v>135</v>
          </cell>
          <cell r="B141" t="str">
            <v>LALONNIER Baptiste</v>
          </cell>
          <cell r="C141" t="str">
            <v>CYCLO CLUB ERNEEN</v>
          </cell>
          <cell r="D141" t="str">
            <v>FRA19990225</v>
          </cell>
          <cell r="E141" t="str">
            <v>Junior</v>
          </cell>
        </row>
        <row r="142">
          <cell r="A142">
            <v>136</v>
          </cell>
          <cell r="B142" t="str">
            <v>SABLE Jules</v>
          </cell>
          <cell r="C142" t="str">
            <v>CYCLO CLUB ERNEEN</v>
          </cell>
          <cell r="D142" t="str">
            <v>FRA19990513</v>
          </cell>
          <cell r="E142" t="str">
            <v>Junior</v>
          </cell>
        </row>
        <row r="143">
          <cell r="A143">
            <v>137</v>
          </cell>
          <cell r="B143" t="str">
            <v>DOUBREMELLE Dorian</v>
          </cell>
          <cell r="C143" t="str">
            <v>ES CAEN</v>
          </cell>
          <cell r="D143" t="str">
            <v>FRA19981218</v>
          </cell>
          <cell r="E143" t="str">
            <v>Junior</v>
          </cell>
        </row>
        <row r="144">
          <cell r="A144">
            <v>138</v>
          </cell>
          <cell r="B144" t="str">
            <v>BEAUSSIRE Martin</v>
          </cell>
          <cell r="C144" t="str">
            <v>LA ROCHE SUR YON VENDEE CYCLISME</v>
          </cell>
          <cell r="D144" t="str">
            <v>FRA19990911</v>
          </cell>
          <cell r="E144" t="str">
            <v>Junior</v>
          </cell>
        </row>
        <row r="145">
          <cell r="A145">
            <v>139</v>
          </cell>
          <cell r="B145" t="str">
            <v>FORESTIER Clovis</v>
          </cell>
          <cell r="C145" t="str">
            <v>NANTES DOULON VS</v>
          </cell>
          <cell r="D145" t="str">
            <v>FRA19980119</v>
          </cell>
          <cell r="E145" t="str">
            <v>Junior</v>
          </cell>
        </row>
        <row r="146">
          <cell r="A146">
            <v>140</v>
          </cell>
          <cell r="B146" t="str">
            <v>LE MERDY Gwenvael</v>
          </cell>
          <cell r="C146" t="str">
            <v>TEAM U ANJOU 49</v>
          </cell>
          <cell r="D146" t="str">
            <v>FRA19990225</v>
          </cell>
          <cell r="E146" t="str">
            <v>Junior</v>
          </cell>
        </row>
        <row r="147">
          <cell r="A147">
            <v>141</v>
          </cell>
          <cell r="B147" t="str">
            <v>LEBOUCHER Arthur</v>
          </cell>
          <cell r="C147" t="str">
            <v>TEAM U ANJOU 49</v>
          </cell>
          <cell r="D147" t="str">
            <v>FRA19980911</v>
          </cell>
          <cell r="E147" t="str">
            <v>Junior</v>
          </cell>
        </row>
        <row r="148">
          <cell r="A148">
            <v>142</v>
          </cell>
          <cell r="B148" t="str">
            <v>MOURAUD Armand</v>
          </cell>
          <cell r="C148" t="str">
            <v>TEAM U ANJOU 49</v>
          </cell>
          <cell r="D148" t="str">
            <v>FRA19981028</v>
          </cell>
          <cell r="E148" t="str">
            <v>Junior</v>
          </cell>
        </row>
        <row r="149">
          <cell r="A149">
            <v>143</v>
          </cell>
          <cell r="B149" t="str">
            <v>THOMAS Kevin</v>
          </cell>
          <cell r="C149" t="str">
            <v>TEAM U ANJOU 49</v>
          </cell>
          <cell r="D149" t="str">
            <v>FRA19990814</v>
          </cell>
          <cell r="E149" t="str">
            <v>Junior</v>
          </cell>
        </row>
        <row r="150">
          <cell r="A150">
            <v>144</v>
          </cell>
          <cell r="B150" t="str">
            <v>FERRON Valentin</v>
          </cell>
          <cell r="C150" t="str">
            <v>U.V.POITIERS</v>
          </cell>
          <cell r="D150" t="str">
            <v>FRA19980208</v>
          </cell>
          <cell r="E150" t="str">
            <v>Junior</v>
          </cell>
        </row>
        <row r="151">
          <cell r="A151">
            <v>145</v>
          </cell>
          <cell r="B151" t="str">
            <v>GODEFROY Bastien</v>
          </cell>
          <cell r="C151" t="str">
            <v>UC BRICQUEBEC</v>
          </cell>
          <cell r="D151" t="str">
            <v>FRA19991207</v>
          </cell>
          <cell r="E151" t="str">
            <v>Junior</v>
          </cell>
        </row>
        <row r="152">
          <cell r="A152">
            <v>146</v>
          </cell>
          <cell r="B152" t="str">
            <v>MARIE Jordan</v>
          </cell>
          <cell r="C152" t="str">
            <v>UC BRICQUEBEC</v>
          </cell>
          <cell r="D152" t="str">
            <v>FRA19980502</v>
          </cell>
          <cell r="E152" t="str">
            <v>Junior</v>
          </cell>
        </row>
        <row r="153">
          <cell r="A153">
            <v>147</v>
          </cell>
          <cell r="B153" t="str">
            <v>POTIN Jérémie</v>
          </cell>
          <cell r="C153" t="str">
            <v>UC BRICQUEBEC</v>
          </cell>
          <cell r="D153" t="str">
            <v>FRA19990530</v>
          </cell>
          <cell r="E153" t="str">
            <v>Junior</v>
          </cell>
        </row>
        <row r="154">
          <cell r="A154">
            <v>148</v>
          </cell>
          <cell r="B154" t="str">
            <v>BABAITA Dan Mihai</v>
          </cell>
          <cell r="C154" t="str">
            <v>UC NANTES ATLANTIQUE</v>
          </cell>
          <cell r="D154" t="str">
            <v>ROU19981221</v>
          </cell>
          <cell r="E154" t="str">
            <v>Junior</v>
          </cell>
        </row>
        <row r="155">
          <cell r="A155">
            <v>149</v>
          </cell>
          <cell r="B155" t="str">
            <v>CAQUINEAU LE DROGO Soren</v>
          </cell>
          <cell r="C155" t="str">
            <v>UC NANTES ATLANTIQUE</v>
          </cell>
          <cell r="D155" t="str">
            <v>FRA19990922</v>
          </cell>
          <cell r="E155" t="str">
            <v>Junior</v>
          </cell>
        </row>
        <row r="156">
          <cell r="A156">
            <v>150</v>
          </cell>
          <cell r="B156" t="str">
            <v>CHANSON Quentin</v>
          </cell>
          <cell r="C156" t="str">
            <v>UC NANTES ATLANTIQUE</v>
          </cell>
          <cell r="D156" t="str">
            <v>FRA19991205</v>
          </cell>
          <cell r="E156" t="str">
            <v>Junior</v>
          </cell>
        </row>
        <row r="157">
          <cell r="A157">
            <v>151</v>
          </cell>
          <cell r="B157" t="str">
            <v>GARNIER Renan</v>
          </cell>
          <cell r="C157" t="str">
            <v>UC NANTES ATLANTIQUE</v>
          </cell>
          <cell r="D157" t="str">
            <v>FRA19980422</v>
          </cell>
          <cell r="E157" t="str">
            <v>Junior</v>
          </cell>
        </row>
        <row r="158">
          <cell r="A158">
            <v>152</v>
          </cell>
          <cell r="B158" t="str">
            <v>LE NY Jean Louis</v>
          </cell>
          <cell r="C158" t="str">
            <v>UC NANTES ATLANTIQUE</v>
          </cell>
          <cell r="D158" t="str">
            <v>FRA19980129</v>
          </cell>
          <cell r="E158" t="str">
            <v>Junior</v>
          </cell>
        </row>
        <row r="159">
          <cell r="A159">
            <v>153</v>
          </cell>
          <cell r="B159" t="str">
            <v>MARIAULT Axel</v>
          </cell>
          <cell r="C159" t="str">
            <v>UC NANTES ATLANTIQUE</v>
          </cell>
          <cell r="D159" t="str">
            <v>FRA19980607</v>
          </cell>
          <cell r="E159" t="str">
            <v>Junior</v>
          </cell>
        </row>
        <row r="160">
          <cell r="A160">
            <v>154</v>
          </cell>
          <cell r="B160" t="str">
            <v>ROQUAIN Louis</v>
          </cell>
          <cell r="C160" t="str">
            <v>UC NANTES ATLANTIQUE</v>
          </cell>
          <cell r="D160" t="str">
            <v>FRA19980504</v>
          </cell>
          <cell r="E160" t="str">
            <v>Junior</v>
          </cell>
        </row>
        <row r="161">
          <cell r="A161">
            <v>155</v>
          </cell>
          <cell r="B161" t="str">
            <v>GUITTON Valentin Joel</v>
          </cell>
          <cell r="C161" t="str">
            <v>US PONTCHATELAINE</v>
          </cell>
          <cell r="D161" t="str">
            <v>FRA19991229</v>
          </cell>
          <cell r="E161" t="str">
            <v>Junior</v>
          </cell>
        </row>
        <row r="162">
          <cell r="A162">
            <v>156</v>
          </cell>
          <cell r="B162" t="str">
            <v>LE CLAIRE Bryan</v>
          </cell>
          <cell r="C162" t="str">
            <v>US PONTCHATELAINE</v>
          </cell>
          <cell r="D162" t="str">
            <v>FRA19981205</v>
          </cell>
          <cell r="E162" t="str">
            <v>Junior</v>
          </cell>
        </row>
        <row r="163">
          <cell r="A163">
            <v>157</v>
          </cell>
          <cell r="B163" t="str">
            <v>DUBREIL Vitaly</v>
          </cell>
          <cell r="C163" t="str">
            <v>VC ETAMPES</v>
          </cell>
          <cell r="D163" t="str">
            <v>FRA19990326</v>
          </cell>
          <cell r="E163" t="str">
            <v>Junior</v>
          </cell>
        </row>
        <row r="164">
          <cell r="A164">
            <v>158</v>
          </cell>
          <cell r="B164" t="str">
            <v>AIRAUD Tristan</v>
          </cell>
          <cell r="C164" t="str">
            <v>VC SEBASTIENNAIS</v>
          </cell>
          <cell r="D164" t="str">
            <v>FRA19990613</v>
          </cell>
          <cell r="E164" t="str">
            <v>Junior</v>
          </cell>
        </row>
        <row r="165">
          <cell r="A165">
            <v>159</v>
          </cell>
          <cell r="B165" t="str">
            <v>BUREAU Elliott</v>
          </cell>
          <cell r="C165" t="str">
            <v>VC SEBASTIENNAIS</v>
          </cell>
          <cell r="D165" t="str">
            <v>FRA19990715</v>
          </cell>
          <cell r="E165" t="str">
            <v>Junior</v>
          </cell>
        </row>
        <row r="166">
          <cell r="A166">
            <v>160</v>
          </cell>
          <cell r="B166" t="str">
            <v>DEMESLAY Quentin</v>
          </cell>
          <cell r="C166" t="str">
            <v>VC SEBASTIENNAIS</v>
          </cell>
          <cell r="D166" t="str">
            <v>FRA19990728</v>
          </cell>
          <cell r="E166" t="str">
            <v>Junior</v>
          </cell>
        </row>
        <row r="167">
          <cell r="A167">
            <v>161</v>
          </cell>
          <cell r="B167" t="str">
            <v>LE FAOU Nicolas</v>
          </cell>
          <cell r="C167" t="str">
            <v>VC SEBASTIENNAIS</v>
          </cell>
          <cell r="D167" t="str">
            <v>FRA19981107</v>
          </cell>
          <cell r="E167" t="str">
            <v>Junior</v>
          </cell>
        </row>
        <row r="168">
          <cell r="A168">
            <v>162</v>
          </cell>
          <cell r="B168" t="str">
            <v>QUAIREAU BODARD Arthur</v>
          </cell>
          <cell r="C168" t="str">
            <v>VC SEBASTIENNAIS</v>
          </cell>
          <cell r="D168" t="str">
            <v>FRA19991222</v>
          </cell>
          <cell r="E168" t="str">
            <v>Junior</v>
          </cell>
        </row>
        <row r="169">
          <cell r="A169">
            <v>163</v>
          </cell>
          <cell r="B169" t="str">
            <v>BEAUGENDRE Axel</v>
          </cell>
          <cell r="C169" t="str">
            <v>VELO SPORT VALLETAIS</v>
          </cell>
          <cell r="D169" t="str">
            <v>FRA19980121</v>
          </cell>
          <cell r="E169" t="str">
            <v>Junior</v>
          </cell>
        </row>
        <row r="170">
          <cell r="A170">
            <v>164</v>
          </cell>
          <cell r="B170" t="str">
            <v>GOULET Florian</v>
          </cell>
          <cell r="C170" t="str">
            <v>VELO SPORT VALLETAIS</v>
          </cell>
          <cell r="D170" t="str">
            <v>FRA19990908</v>
          </cell>
          <cell r="E170" t="str">
            <v>Junior</v>
          </cell>
        </row>
        <row r="171">
          <cell r="A171">
            <v>165</v>
          </cell>
          <cell r="B171" t="str">
            <v>JOUSSEAUME Alan</v>
          </cell>
          <cell r="C171" t="str">
            <v>VELO SPORT VALLETAIS</v>
          </cell>
          <cell r="D171" t="str">
            <v>FRA19980803</v>
          </cell>
          <cell r="E171" t="str">
            <v>Junior</v>
          </cell>
        </row>
        <row r="172">
          <cell r="A172">
            <v>166</v>
          </cell>
          <cell r="B172" t="str">
            <v>SALLAYONNEL Dylan</v>
          </cell>
          <cell r="C172" t="str">
            <v>VELO SPORT VALLETAIS</v>
          </cell>
          <cell r="D172" t="str">
            <v>FRA19980904</v>
          </cell>
          <cell r="E172" t="str">
            <v>Junior</v>
          </cell>
        </row>
        <row r="173">
          <cell r="A173">
            <v>167</v>
          </cell>
          <cell r="B173" t="str">
            <v>TERRIEN Arthur</v>
          </cell>
          <cell r="C173" t="str">
            <v>VELO SPORT VALLETAIS</v>
          </cell>
          <cell r="D173" t="str">
            <v>FRA19990426</v>
          </cell>
          <cell r="E173" t="str">
            <v>Junior</v>
          </cell>
        </row>
        <row r="174">
          <cell r="A174">
            <v>168</v>
          </cell>
          <cell r="B174" t="str">
            <v>TESSON Jason</v>
          </cell>
          <cell r="C174" t="str">
            <v>VELO SPORT VALLETAIS</v>
          </cell>
          <cell r="D174" t="str">
            <v>FRA19980109</v>
          </cell>
          <cell r="E174" t="str">
            <v>Junior</v>
          </cell>
        </row>
        <row r="175">
          <cell r="A175">
            <v>169</v>
          </cell>
          <cell r="B175" t="str">
            <v>DRANSART Maxime</v>
          </cell>
          <cell r="C175" t="str">
            <v>TEAM PAYS DE DINAN</v>
          </cell>
          <cell r="D175" t="str">
            <v>FRA19980822</v>
          </cell>
          <cell r="E175" t="str">
            <v>Junior</v>
          </cell>
        </row>
        <row r="176">
          <cell r="A176">
            <v>170</v>
          </cell>
          <cell r="B176" t="str">
            <v>KELLY Jacob</v>
          </cell>
          <cell r="C176" t="str">
            <v>TEAM MASSY UNITE</v>
          </cell>
          <cell r="D176" t="str">
            <v>BAR19990829</v>
          </cell>
          <cell r="E176" t="str">
            <v>Junior</v>
          </cell>
        </row>
        <row r="177">
          <cell r="A177">
            <v>171</v>
          </cell>
          <cell r="B177" t="str">
            <v>CHARLES Etienne</v>
          </cell>
          <cell r="C177" t="str">
            <v>VELOCE VANNETAIS C.</v>
          </cell>
          <cell r="D177" t="str">
            <v>FRA19980220</v>
          </cell>
          <cell r="E177" t="str">
            <v>Junior</v>
          </cell>
        </row>
        <row r="178">
          <cell r="A178">
            <v>172</v>
          </cell>
        </row>
        <row r="179">
          <cell r="A179">
            <v>173</v>
          </cell>
        </row>
        <row r="180">
          <cell r="A180">
            <v>174</v>
          </cell>
        </row>
        <row r="181">
          <cell r="A181">
            <v>175</v>
          </cell>
        </row>
        <row r="182">
          <cell r="A182">
            <v>176</v>
          </cell>
        </row>
        <row r="183">
          <cell r="A183">
            <v>177</v>
          </cell>
        </row>
        <row r="184">
          <cell r="A184">
            <v>178</v>
          </cell>
        </row>
        <row r="185">
          <cell r="A185">
            <v>179</v>
          </cell>
        </row>
        <row r="186">
          <cell r="A186">
            <v>180</v>
          </cell>
        </row>
        <row r="187">
          <cell r="A187">
            <v>181</v>
          </cell>
        </row>
        <row r="188">
          <cell r="A188">
            <v>182</v>
          </cell>
        </row>
        <row r="189">
          <cell r="A189">
            <v>183</v>
          </cell>
        </row>
        <row r="190">
          <cell r="A190">
            <v>184</v>
          </cell>
        </row>
        <row r="191">
          <cell r="A191">
            <v>185</v>
          </cell>
        </row>
        <row r="192">
          <cell r="A192">
            <v>186</v>
          </cell>
        </row>
        <row r="193">
          <cell r="A193">
            <v>187</v>
          </cell>
        </row>
        <row r="194">
          <cell r="A194">
            <v>188</v>
          </cell>
        </row>
        <row r="195">
          <cell r="A195">
            <v>189</v>
          </cell>
        </row>
        <row r="196">
          <cell r="A196">
            <v>190</v>
          </cell>
        </row>
        <row r="197">
          <cell r="A197">
            <v>191</v>
          </cell>
        </row>
        <row r="198">
          <cell r="A198">
            <v>192</v>
          </cell>
        </row>
        <row r="199">
          <cell r="A199">
            <v>193</v>
          </cell>
        </row>
        <row r="200">
          <cell r="A200">
            <v>194</v>
          </cell>
        </row>
        <row r="201">
          <cell r="A201">
            <v>195</v>
          </cell>
        </row>
        <row r="202">
          <cell r="A202">
            <v>196</v>
          </cell>
        </row>
        <row r="203">
          <cell r="A203">
            <v>197</v>
          </cell>
        </row>
        <row r="204">
          <cell r="A204">
            <v>198</v>
          </cell>
        </row>
        <row r="205">
          <cell r="A205">
            <v>199</v>
          </cell>
        </row>
        <row r="206">
          <cell r="A206">
            <v>200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CI_ID"/>
      <sheetName val="Source Int"/>
      <sheetName val="Données épreuves"/>
      <sheetName val="Insertion engagement internet"/>
      <sheetName val="Engagés"/>
      <sheetName val="Enga manuel"/>
      <sheetName val="Liste des partants FFC"/>
      <sheetName val="Partants (liste simplifiée)"/>
      <sheetName val="EMARGEMENT"/>
      <sheetName val="Grille"/>
      <sheetName val="Saisie CLASSEMENT"/>
      <sheetName val="Edition Class INTERNET"/>
      <sheetName val="Edition Class Cat1"/>
      <sheetName val="Edition Class Cat2"/>
      <sheetName val="Edition Class CatAge"/>
      <sheetName val="Edition Class dame"/>
      <sheetName val="Edit Class Equipes"/>
      <sheetName val="Edition Class Annexe 1"/>
      <sheetName val="Edition Class Annexe 2"/>
      <sheetName val="Fichier cicle web"/>
      <sheetName val="Fichier cicle web annexe 1"/>
      <sheetName val="Fichier cicle web annexe 2"/>
      <sheetName val="Fichier cicle web annexe 3"/>
      <sheetName val="Fichier cicle web annexe 4"/>
      <sheetName val="Facture engagements"/>
      <sheetName val="ETAT RESULT RECTO"/>
      <sheetName val="ETAT RESULT VERSO"/>
      <sheetName val="FICHE OBSERVATION"/>
      <sheetName val="Secours - Recto"/>
      <sheetName val="Secours - Verso"/>
      <sheetName val="Prime - Recto"/>
      <sheetName val="Prime - Verso"/>
      <sheetName val="Rapport Jury"/>
      <sheetName val="Gestion_epreuves_V9"/>
    </sheetNames>
    <definedNames>
      <definedName name="Macro9"/>
    </definedNames>
    <sheetDataSet>
      <sheetData sheetId="0"/>
      <sheetData sheetId="1"/>
      <sheetData sheetId="2"/>
      <sheetData sheetId="3"/>
      <sheetData sheetId="4">
        <row r="10">
          <cell r="A10">
            <v>1</v>
          </cell>
          <cell r="B10" t="str">
            <v/>
          </cell>
          <cell r="C10">
            <v>1</v>
          </cell>
          <cell r="D10" t="str">
            <v/>
          </cell>
          <cell r="E10" t="str">
            <v>x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</row>
        <row r="11">
          <cell r="A11" t="str">
            <v/>
          </cell>
          <cell r="B11" t="str">
            <v/>
          </cell>
          <cell r="C11">
            <v>2</v>
          </cell>
          <cell r="D11" t="str">
            <v/>
          </cell>
          <cell r="E11" t="str">
            <v>x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</row>
        <row r="12">
          <cell r="A12" t="str">
            <v/>
          </cell>
          <cell r="B12" t="str">
            <v/>
          </cell>
          <cell r="C12">
            <v>3</v>
          </cell>
          <cell r="D12" t="str">
            <v/>
          </cell>
          <cell r="E12" t="str">
            <v>x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</row>
        <row r="13">
          <cell r="A13" t="str">
            <v/>
          </cell>
          <cell r="B13" t="str">
            <v/>
          </cell>
          <cell r="C13">
            <v>4</v>
          </cell>
          <cell r="D13" t="str">
            <v/>
          </cell>
          <cell r="E13" t="str">
            <v xml:space="preserve">X 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</row>
        <row r="14">
          <cell r="A14" t="str">
            <v/>
          </cell>
          <cell r="B14" t="str">
            <v/>
          </cell>
          <cell r="C14">
            <v>5</v>
          </cell>
          <cell r="D14" t="str">
            <v/>
          </cell>
          <cell r="E14" t="str">
            <v>x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</row>
        <row r="15">
          <cell r="A15" t="str">
            <v/>
          </cell>
          <cell r="B15" t="str">
            <v/>
          </cell>
          <cell r="C15">
            <v>6</v>
          </cell>
          <cell r="D15" t="str">
            <v/>
          </cell>
          <cell r="E15" t="str">
            <v>x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</row>
        <row r="16">
          <cell r="A16" t="str">
            <v/>
          </cell>
          <cell r="B16" t="str">
            <v/>
          </cell>
          <cell r="C16">
            <v>7</v>
          </cell>
          <cell r="D16" t="str">
            <v/>
          </cell>
          <cell r="E16" t="str">
            <v>x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</row>
        <row r="17">
          <cell r="A17" t="str">
            <v/>
          </cell>
          <cell r="B17" t="str">
            <v/>
          </cell>
          <cell r="C17">
            <v>8</v>
          </cell>
          <cell r="D17" t="str">
            <v/>
          </cell>
          <cell r="E17" t="str">
            <v>x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</row>
        <row r="18">
          <cell r="A18" t="str">
            <v/>
          </cell>
          <cell r="B18" t="str">
            <v/>
          </cell>
          <cell r="C18">
            <v>9</v>
          </cell>
          <cell r="D18" t="str">
            <v/>
          </cell>
          <cell r="E18" t="str">
            <v>x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</row>
        <row r="19">
          <cell r="A19" t="str">
            <v/>
          </cell>
          <cell r="B19" t="str">
            <v/>
          </cell>
          <cell r="C19">
            <v>10</v>
          </cell>
          <cell r="D19" t="str">
            <v/>
          </cell>
          <cell r="E19" t="str">
            <v>x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</row>
        <row r="20">
          <cell r="A20" t="str">
            <v/>
          </cell>
          <cell r="B20" t="str">
            <v/>
          </cell>
          <cell r="C20">
            <v>11</v>
          </cell>
          <cell r="D20" t="str">
            <v/>
          </cell>
          <cell r="E20" t="str">
            <v>x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</row>
        <row r="21">
          <cell r="A21" t="str">
            <v/>
          </cell>
          <cell r="B21" t="str">
            <v/>
          </cell>
          <cell r="C21">
            <v>12</v>
          </cell>
          <cell r="D21" t="str">
            <v/>
          </cell>
          <cell r="E21" t="str">
            <v>x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</row>
        <row r="22">
          <cell r="A22" t="str">
            <v/>
          </cell>
          <cell r="B22" t="str">
            <v/>
          </cell>
          <cell r="C22">
            <v>13</v>
          </cell>
          <cell r="D22" t="str">
            <v/>
          </cell>
          <cell r="E22" t="str">
            <v>x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</row>
        <row r="23">
          <cell r="A23" t="str">
            <v/>
          </cell>
          <cell r="B23" t="str">
            <v/>
          </cell>
          <cell r="C23">
            <v>14</v>
          </cell>
          <cell r="D23" t="str">
            <v/>
          </cell>
          <cell r="E23" t="str">
            <v>x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</row>
        <row r="24">
          <cell r="A24" t="str">
            <v/>
          </cell>
          <cell r="B24" t="str">
            <v/>
          </cell>
          <cell r="C24">
            <v>15</v>
          </cell>
          <cell r="D24" t="str">
            <v/>
          </cell>
          <cell r="E24" t="str">
            <v>x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</row>
        <row r="25">
          <cell r="A25" t="str">
            <v/>
          </cell>
          <cell r="B25" t="str">
            <v/>
          </cell>
          <cell r="C25">
            <v>16</v>
          </cell>
          <cell r="D25" t="str">
            <v/>
          </cell>
          <cell r="E25" t="str">
            <v>x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</row>
        <row r="26">
          <cell r="A26" t="str">
            <v/>
          </cell>
          <cell r="B26" t="str">
            <v/>
          </cell>
          <cell r="C26">
            <v>17</v>
          </cell>
          <cell r="D26" t="str">
            <v/>
          </cell>
          <cell r="E26" t="str">
            <v>x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</row>
        <row r="27">
          <cell r="A27" t="str">
            <v/>
          </cell>
          <cell r="B27" t="str">
            <v/>
          </cell>
          <cell r="C27">
            <v>18</v>
          </cell>
          <cell r="D27" t="str">
            <v/>
          </cell>
          <cell r="E27" t="str">
            <v>x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</row>
        <row r="28">
          <cell r="A28" t="str">
            <v/>
          </cell>
          <cell r="B28" t="str">
            <v/>
          </cell>
          <cell r="C28">
            <v>19</v>
          </cell>
          <cell r="D28" t="str">
            <v/>
          </cell>
          <cell r="E28" t="str">
            <v>x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</row>
        <row r="29">
          <cell r="A29" t="str">
            <v/>
          </cell>
          <cell r="B29" t="str">
            <v/>
          </cell>
          <cell r="C29">
            <v>20</v>
          </cell>
          <cell r="D29" t="str">
            <v/>
          </cell>
          <cell r="E29" t="str">
            <v>x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</row>
        <row r="30">
          <cell r="A30" t="str">
            <v/>
          </cell>
          <cell r="B30" t="str">
            <v/>
          </cell>
          <cell r="C30">
            <v>21</v>
          </cell>
          <cell r="D30" t="str">
            <v/>
          </cell>
          <cell r="E30" t="str">
            <v>x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</row>
        <row r="31">
          <cell r="A31" t="str">
            <v/>
          </cell>
          <cell r="B31" t="str">
            <v/>
          </cell>
          <cell r="C31">
            <v>22</v>
          </cell>
          <cell r="D31" t="str">
            <v/>
          </cell>
          <cell r="E31" t="str">
            <v>x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</row>
        <row r="32">
          <cell r="A32" t="str">
            <v/>
          </cell>
          <cell r="B32" t="str">
            <v/>
          </cell>
          <cell r="C32">
            <v>23</v>
          </cell>
          <cell r="D32" t="str">
            <v/>
          </cell>
          <cell r="E32" t="str">
            <v>x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</row>
        <row r="33">
          <cell r="A33" t="str">
            <v/>
          </cell>
          <cell r="B33" t="str">
            <v/>
          </cell>
          <cell r="C33">
            <v>24</v>
          </cell>
          <cell r="D33" t="str">
            <v/>
          </cell>
          <cell r="E33" t="str">
            <v>x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</row>
        <row r="34">
          <cell r="A34" t="str">
            <v/>
          </cell>
          <cell r="B34" t="str">
            <v/>
          </cell>
          <cell r="C34">
            <v>25</v>
          </cell>
          <cell r="D34" t="str">
            <v/>
          </cell>
          <cell r="E34" t="str">
            <v>x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</row>
        <row r="35">
          <cell r="A35" t="str">
            <v/>
          </cell>
          <cell r="B35" t="str">
            <v/>
          </cell>
          <cell r="C35">
            <v>26</v>
          </cell>
          <cell r="D35" t="str">
            <v/>
          </cell>
          <cell r="E35" t="str">
            <v>x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</row>
        <row r="36">
          <cell r="A36" t="str">
            <v/>
          </cell>
          <cell r="B36" t="str">
            <v/>
          </cell>
          <cell r="C36">
            <v>27</v>
          </cell>
          <cell r="D36" t="str">
            <v/>
          </cell>
          <cell r="E36" t="str">
            <v>x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</row>
        <row r="37">
          <cell r="A37" t="str">
            <v/>
          </cell>
          <cell r="B37" t="str">
            <v/>
          </cell>
          <cell r="C37">
            <v>28</v>
          </cell>
          <cell r="D37" t="str">
            <v/>
          </cell>
          <cell r="E37" t="str">
            <v>x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</row>
        <row r="38">
          <cell r="A38" t="str">
            <v/>
          </cell>
          <cell r="B38" t="str">
            <v/>
          </cell>
          <cell r="C38">
            <v>29</v>
          </cell>
          <cell r="D38" t="str">
            <v/>
          </cell>
          <cell r="E38" t="str">
            <v>x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</row>
        <row r="39">
          <cell r="A39" t="str">
            <v/>
          </cell>
          <cell r="B39" t="str">
            <v/>
          </cell>
          <cell r="C39">
            <v>30</v>
          </cell>
          <cell r="D39" t="str">
            <v/>
          </cell>
          <cell r="E39" t="str">
            <v>x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</row>
        <row r="40">
          <cell r="A40" t="str">
            <v/>
          </cell>
          <cell r="B40" t="str">
            <v/>
          </cell>
          <cell r="C40">
            <v>31</v>
          </cell>
          <cell r="D40" t="str">
            <v/>
          </cell>
          <cell r="E40" t="str">
            <v>x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</row>
        <row r="41">
          <cell r="A41" t="str">
            <v/>
          </cell>
          <cell r="B41" t="str">
            <v/>
          </cell>
          <cell r="C41">
            <v>32</v>
          </cell>
          <cell r="D41" t="str">
            <v/>
          </cell>
          <cell r="E41" t="str">
            <v>x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</row>
        <row r="42">
          <cell r="A42" t="str">
            <v/>
          </cell>
          <cell r="B42" t="str">
            <v/>
          </cell>
          <cell r="C42">
            <v>33</v>
          </cell>
          <cell r="D42" t="str">
            <v/>
          </cell>
          <cell r="E42" t="str">
            <v>x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</row>
        <row r="43">
          <cell r="A43" t="str">
            <v/>
          </cell>
          <cell r="B43" t="str">
            <v/>
          </cell>
          <cell r="C43">
            <v>34</v>
          </cell>
          <cell r="D43" t="str">
            <v/>
          </cell>
          <cell r="E43" t="str">
            <v>x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</row>
        <row r="44">
          <cell r="A44" t="str">
            <v/>
          </cell>
          <cell r="B44" t="str">
            <v/>
          </cell>
          <cell r="C44">
            <v>35</v>
          </cell>
          <cell r="D44" t="str">
            <v/>
          </cell>
          <cell r="E44" t="str">
            <v>x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</row>
        <row r="45">
          <cell r="A45" t="str">
            <v/>
          </cell>
          <cell r="B45" t="str">
            <v/>
          </cell>
          <cell r="C45">
            <v>36</v>
          </cell>
          <cell r="D45" t="str">
            <v/>
          </cell>
          <cell r="E45" t="str">
            <v>x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</row>
        <row r="46">
          <cell r="A46" t="str">
            <v/>
          </cell>
          <cell r="B46" t="str">
            <v/>
          </cell>
          <cell r="C46">
            <v>37</v>
          </cell>
          <cell r="D46" t="str">
            <v/>
          </cell>
          <cell r="E46" t="str">
            <v>x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</row>
        <row r="47">
          <cell r="A47" t="str">
            <v/>
          </cell>
          <cell r="B47" t="str">
            <v/>
          </cell>
          <cell r="C47">
            <v>38</v>
          </cell>
          <cell r="D47" t="str">
            <v/>
          </cell>
          <cell r="E47" t="str">
            <v>x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</row>
        <row r="48">
          <cell r="A48" t="str">
            <v/>
          </cell>
          <cell r="B48" t="str">
            <v/>
          </cell>
          <cell r="C48">
            <v>39</v>
          </cell>
          <cell r="D48" t="str">
            <v/>
          </cell>
          <cell r="E48" t="str">
            <v>x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A49" t="str">
            <v/>
          </cell>
          <cell r="B49" t="str">
            <v/>
          </cell>
          <cell r="C49">
            <v>40</v>
          </cell>
          <cell r="D49" t="str">
            <v/>
          </cell>
          <cell r="E49" t="str">
            <v>x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A50" t="str">
            <v/>
          </cell>
          <cell r="B50" t="str">
            <v/>
          </cell>
          <cell r="C50">
            <v>41</v>
          </cell>
          <cell r="D50" t="str">
            <v/>
          </cell>
          <cell r="E50" t="str">
            <v>x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A51" t="str">
            <v/>
          </cell>
          <cell r="B51" t="str">
            <v/>
          </cell>
          <cell r="C51">
            <v>42</v>
          </cell>
          <cell r="D51" t="str">
            <v/>
          </cell>
          <cell r="E51" t="str">
            <v>x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A52" t="str">
            <v/>
          </cell>
          <cell r="B52" t="str">
            <v/>
          </cell>
          <cell r="C52">
            <v>43</v>
          </cell>
          <cell r="D52" t="str">
            <v/>
          </cell>
          <cell r="E52" t="str">
            <v>x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A53" t="str">
            <v/>
          </cell>
          <cell r="B53" t="str">
            <v/>
          </cell>
          <cell r="C53">
            <v>44</v>
          </cell>
          <cell r="D53" t="str">
            <v/>
          </cell>
          <cell r="E53" t="str">
            <v>x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</row>
        <row r="54">
          <cell r="A54" t="str">
            <v/>
          </cell>
          <cell r="B54" t="str">
            <v/>
          </cell>
          <cell r="C54">
            <v>45</v>
          </cell>
          <cell r="D54" t="str">
            <v/>
          </cell>
          <cell r="E54" t="str">
            <v>x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</row>
        <row r="55">
          <cell r="A55" t="str">
            <v/>
          </cell>
          <cell r="B55" t="str">
            <v/>
          </cell>
          <cell r="C55">
            <v>46</v>
          </cell>
          <cell r="D55" t="str">
            <v/>
          </cell>
          <cell r="E55" t="str">
            <v>x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</row>
        <row r="56">
          <cell r="A56" t="str">
            <v/>
          </cell>
          <cell r="B56" t="str">
            <v/>
          </cell>
          <cell r="C56">
            <v>47</v>
          </cell>
          <cell r="D56" t="str">
            <v/>
          </cell>
          <cell r="E56" t="str">
            <v>x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</row>
        <row r="57">
          <cell r="A57" t="str">
            <v/>
          </cell>
          <cell r="B57" t="str">
            <v/>
          </cell>
          <cell r="C57">
            <v>48</v>
          </cell>
          <cell r="D57" t="str">
            <v/>
          </cell>
          <cell r="E57" t="str">
            <v>x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</row>
        <row r="58">
          <cell r="A58" t="str">
            <v/>
          </cell>
          <cell r="B58" t="str">
            <v/>
          </cell>
          <cell r="C58">
            <v>49</v>
          </cell>
          <cell r="D58" t="str">
            <v/>
          </cell>
          <cell r="E58" t="str">
            <v>x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</row>
        <row r="59">
          <cell r="A59" t="str">
            <v/>
          </cell>
          <cell r="B59" t="str">
            <v/>
          </cell>
          <cell r="C59">
            <v>50</v>
          </cell>
          <cell r="D59" t="str">
            <v/>
          </cell>
          <cell r="E59" t="str">
            <v>x</v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</row>
        <row r="60">
          <cell r="A60" t="str">
            <v/>
          </cell>
          <cell r="B60" t="str">
            <v/>
          </cell>
          <cell r="C60">
            <v>51</v>
          </cell>
          <cell r="D60" t="str">
            <v/>
          </cell>
          <cell r="E60" t="str">
            <v>x</v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</row>
        <row r="61">
          <cell r="A61" t="str">
            <v/>
          </cell>
          <cell r="B61" t="str">
            <v/>
          </cell>
          <cell r="C61">
            <v>52</v>
          </cell>
          <cell r="D61" t="str">
            <v/>
          </cell>
          <cell r="E61" t="str">
            <v>x</v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</row>
        <row r="62">
          <cell r="A62" t="str">
            <v/>
          </cell>
          <cell r="B62" t="str">
            <v/>
          </cell>
          <cell r="C62">
            <v>53</v>
          </cell>
          <cell r="D62" t="str">
            <v/>
          </cell>
          <cell r="E62" t="str">
            <v>x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</row>
        <row r="63">
          <cell r="A63" t="str">
            <v/>
          </cell>
          <cell r="B63" t="str">
            <v/>
          </cell>
          <cell r="C63">
            <v>54</v>
          </cell>
          <cell r="D63" t="str">
            <v/>
          </cell>
          <cell r="E63" t="str">
            <v>x</v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</row>
        <row r="64">
          <cell r="A64" t="str">
            <v/>
          </cell>
          <cell r="B64" t="str">
            <v/>
          </cell>
          <cell r="C64">
            <v>55</v>
          </cell>
          <cell r="D64" t="str">
            <v/>
          </cell>
          <cell r="E64" t="str">
            <v>x</v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</row>
        <row r="65">
          <cell r="A65" t="str">
            <v/>
          </cell>
          <cell r="B65" t="str">
            <v/>
          </cell>
          <cell r="C65">
            <v>56</v>
          </cell>
          <cell r="D65" t="str">
            <v/>
          </cell>
          <cell r="E65" t="str">
            <v>x</v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</row>
        <row r="66">
          <cell r="A66" t="str">
            <v/>
          </cell>
          <cell r="B66" t="str">
            <v/>
          </cell>
          <cell r="C66">
            <v>57</v>
          </cell>
          <cell r="D66" t="str">
            <v/>
          </cell>
          <cell r="E66" t="str">
            <v>x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</row>
        <row r="67">
          <cell r="A67" t="str">
            <v/>
          </cell>
          <cell r="B67" t="str">
            <v/>
          </cell>
          <cell r="C67">
            <v>58</v>
          </cell>
          <cell r="D67" t="str">
            <v/>
          </cell>
          <cell r="E67" t="str">
            <v>x</v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</row>
        <row r="68">
          <cell r="A68" t="str">
            <v/>
          </cell>
          <cell r="B68" t="str">
            <v/>
          </cell>
          <cell r="C68">
            <v>59</v>
          </cell>
          <cell r="D68" t="str">
            <v/>
          </cell>
          <cell r="E68" t="str">
            <v>x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</row>
        <row r="69">
          <cell r="A69" t="str">
            <v/>
          </cell>
          <cell r="B69" t="str">
            <v/>
          </cell>
          <cell r="C69">
            <v>60</v>
          </cell>
          <cell r="D69" t="str">
            <v/>
          </cell>
          <cell r="E69" t="str">
            <v>x</v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</row>
        <row r="70">
          <cell r="A70" t="str">
            <v/>
          </cell>
          <cell r="B70" t="str">
            <v/>
          </cell>
          <cell r="C70">
            <v>61</v>
          </cell>
          <cell r="D70" t="str">
            <v/>
          </cell>
          <cell r="E70" t="str">
            <v>x</v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</row>
        <row r="71">
          <cell r="A71" t="str">
            <v/>
          </cell>
          <cell r="B71" t="str">
            <v/>
          </cell>
          <cell r="C71">
            <v>62</v>
          </cell>
          <cell r="D71" t="str">
            <v/>
          </cell>
          <cell r="E71" t="str">
            <v>x</v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</row>
        <row r="72">
          <cell r="A72" t="str">
            <v/>
          </cell>
          <cell r="B72" t="str">
            <v/>
          </cell>
          <cell r="C72">
            <v>63</v>
          </cell>
          <cell r="D72" t="str">
            <v/>
          </cell>
          <cell r="E72" t="str">
            <v>x</v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</row>
        <row r="73">
          <cell r="A73" t="str">
            <v/>
          </cell>
          <cell r="B73" t="str">
            <v/>
          </cell>
          <cell r="C73">
            <v>64</v>
          </cell>
          <cell r="D73" t="str">
            <v/>
          </cell>
          <cell r="E73" t="str">
            <v>x</v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</row>
        <row r="74">
          <cell r="A74" t="str">
            <v/>
          </cell>
          <cell r="B74" t="str">
            <v/>
          </cell>
          <cell r="C74">
            <v>65</v>
          </cell>
          <cell r="D74" t="str">
            <v/>
          </cell>
          <cell r="E74" t="str">
            <v>x</v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</row>
        <row r="75">
          <cell r="A75" t="str">
            <v/>
          </cell>
          <cell r="B75" t="str">
            <v/>
          </cell>
          <cell r="C75">
            <v>66</v>
          </cell>
          <cell r="D75" t="str">
            <v/>
          </cell>
          <cell r="E75" t="str">
            <v>x</v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</row>
        <row r="76">
          <cell r="A76" t="str">
            <v/>
          </cell>
          <cell r="B76" t="str">
            <v/>
          </cell>
          <cell r="C76">
            <v>67</v>
          </cell>
          <cell r="D76" t="str">
            <v/>
          </cell>
          <cell r="E76" t="str">
            <v>x</v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</row>
        <row r="77">
          <cell r="A77" t="str">
            <v/>
          </cell>
          <cell r="B77" t="str">
            <v/>
          </cell>
          <cell r="C77">
            <v>68</v>
          </cell>
          <cell r="D77" t="str">
            <v/>
          </cell>
          <cell r="E77" t="str">
            <v>x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</row>
        <row r="78">
          <cell r="A78" t="str">
            <v/>
          </cell>
          <cell r="B78" t="str">
            <v/>
          </cell>
          <cell r="C78">
            <v>69</v>
          </cell>
          <cell r="D78" t="str">
            <v/>
          </cell>
          <cell r="E78" t="str">
            <v>x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</row>
        <row r="79">
          <cell r="A79" t="str">
            <v/>
          </cell>
          <cell r="B79" t="str">
            <v/>
          </cell>
          <cell r="C79">
            <v>70</v>
          </cell>
          <cell r="D79" t="str">
            <v/>
          </cell>
          <cell r="E79" t="str">
            <v>x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</row>
        <row r="80">
          <cell r="A80" t="str">
            <v/>
          </cell>
          <cell r="B80" t="str">
            <v/>
          </cell>
          <cell r="C80">
            <v>71</v>
          </cell>
          <cell r="D80" t="str">
            <v/>
          </cell>
          <cell r="E80" t="str">
            <v>x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</row>
        <row r="81">
          <cell r="A81" t="str">
            <v/>
          </cell>
          <cell r="B81" t="str">
            <v/>
          </cell>
          <cell r="C81">
            <v>72</v>
          </cell>
          <cell r="D81" t="str">
            <v/>
          </cell>
          <cell r="E81" t="str">
            <v>x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</row>
        <row r="82">
          <cell r="A82" t="str">
            <v/>
          </cell>
          <cell r="B82" t="str">
            <v/>
          </cell>
          <cell r="C82">
            <v>73</v>
          </cell>
          <cell r="D82" t="str">
            <v/>
          </cell>
          <cell r="E82" t="str">
            <v>x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</row>
        <row r="83">
          <cell r="A83" t="str">
            <v/>
          </cell>
          <cell r="B83" t="str">
            <v/>
          </cell>
          <cell r="C83">
            <v>74</v>
          </cell>
          <cell r="D83" t="str">
            <v/>
          </cell>
          <cell r="E83" t="str">
            <v>x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</row>
        <row r="84">
          <cell r="A84" t="str">
            <v/>
          </cell>
          <cell r="B84" t="str">
            <v/>
          </cell>
          <cell r="C84">
            <v>75</v>
          </cell>
          <cell r="D84" t="str">
            <v/>
          </cell>
          <cell r="E84" t="str">
            <v>x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</row>
        <row r="85">
          <cell r="A85" t="str">
            <v/>
          </cell>
          <cell r="B85" t="str">
            <v/>
          </cell>
          <cell r="C85">
            <v>76</v>
          </cell>
          <cell r="D85" t="str">
            <v/>
          </cell>
          <cell r="E85" t="str">
            <v>x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</row>
        <row r="86">
          <cell r="A86" t="str">
            <v/>
          </cell>
          <cell r="B86" t="str">
            <v/>
          </cell>
          <cell r="C86">
            <v>77</v>
          </cell>
          <cell r="D86" t="str">
            <v/>
          </cell>
          <cell r="E86" t="str">
            <v>x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</row>
        <row r="87">
          <cell r="A87" t="str">
            <v/>
          </cell>
          <cell r="B87" t="str">
            <v/>
          </cell>
          <cell r="C87">
            <v>78</v>
          </cell>
          <cell r="D87" t="str">
            <v/>
          </cell>
          <cell r="E87" t="str">
            <v>x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</row>
        <row r="88">
          <cell r="A88" t="str">
            <v/>
          </cell>
          <cell r="B88" t="str">
            <v/>
          </cell>
          <cell r="C88">
            <v>79</v>
          </cell>
          <cell r="D88" t="str">
            <v/>
          </cell>
          <cell r="E88" t="str">
            <v>x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</row>
        <row r="89">
          <cell r="A89" t="str">
            <v/>
          </cell>
          <cell r="B89" t="str">
            <v/>
          </cell>
          <cell r="C89">
            <v>80</v>
          </cell>
          <cell r="D89" t="str">
            <v/>
          </cell>
          <cell r="E89" t="str">
            <v>x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</row>
        <row r="90">
          <cell r="A90" t="str">
            <v/>
          </cell>
          <cell r="B90" t="str">
            <v/>
          </cell>
          <cell r="C90">
            <v>81</v>
          </cell>
          <cell r="D90" t="str">
            <v/>
          </cell>
          <cell r="E90" t="str">
            <v>x</v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</row>
        <row r="91">
          <cell r="A91" t="str">
            <v/>
          </cell>
          <cell r="B91" t="str">
            <v/>
          </cell>
          <cell r="C91">
            <v>82</v>
          </cell>
          <cell r="D91" t="str">
            <v/>
          </cell>
          <cell r="E91" t="str">
            <v>x</v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</row>
        <row r="92">
          <cell r="A92" t="str">
            <v/>
          </cell>
          <cell r="B92" t="str">
            <v/>
          </cell>
          <cell r="C92">
            <v>83</v>
          </cell>
          <cell r="D92" t="str">
            <v/>
          </cell>
          <cell r="E92" t="str">
            <v>x</v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</row>
        <row r="93">
          <cell r="A93" t="str">
            <v/>
          </cell>
          <cell r="B93" t="str">
            <v/>
          </cell>
          <cell r="C93">
            <v>84</v>
          </cell>
          <cell r="D93" t="str">
            <v/>
          </cell>
          <cell r="E93" t="str">
            <v>x</v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</row>
        <row r="94">
          <cell r="A94" t="str">
            <v/>
          </cell>
          <cell r="B94" t="str">
            <v/>
          </cell>
          <cell r="C94">
            <v>85</v>
          </cell>
          <cell r="D94" t="str">
            <v/>
          </cell>
          <cell r="E94" t="str">
            <v>x</v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</row>
        <row r="95">
          <cell r="A95" t="str">
            <v/>
          </cell>
          <cell r="B95" t="str">
            <v/>
          </cell>
          <cell r="C95">
            <v>86</v>
          </cell>
          <cell r="D95" t="str">
            <v/>
          </cell>
          <cell r="E95" t="str">
            <v>x</v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</row>
        <row r="96">
          <cell r="A96" t="str">
            <v/>
          </cell>
          <cell r="B96" t="str">
            <v/>
          </cell>
          <cell r="C96">
            <v>87</v>
          </cell>
          <cell r="D96" t="str">
            <v/>
          </cell>
          <cell r="E96" t="str">
            <v>x</v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</row>
        <row r="97">
          <cell r="A97" t="str">
            <v/>
          </cell>
          <cell r="B97" t="str">
            <v/>
          </cell>
          <cell r="C97">
            <v>88</v>
          </cell>
          <cell r="D97" t="str">
            <v/>
          </cell>
          <cell r="E97" t="str">
            <v>x</v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</row>
        <row r="98">
          <cell r="A98" t="str">
            <v/>
          </cell>
          <cell r="B98" t="str">
            <v/>
          </cell>
          <cell r="C98">
            <v>89</v>
          </cell>
          <cell r="D98" t="str">
            <v/>
          </cell>
          <cell r="E98" t="str">
            <v>x</v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</row>
        <row r="99">
          <cell r="A99" t="str">
            <v/>
          </cell>
          <cell r="B99" t="str">
            <v/>
          </cell>
          <cell r="C99">
            <v>90</v>
          </cell>
          <cell r="D99" t="str">
            <v/>
          </cell>
          <cell r="E99" t="str">
            <v>x</v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</row>
        <row r="100">
          <cell r="A100" t="str">
            <v/>
          </cell>
          <cell r="B100" t="str">
            <v/>
          </cell>
          <cell r="C100">
            <v>91</v>
          </cell>
          <cell r="D100" t="str">
            <v/>
          </cell>
          <cell r="E100" t="str">
            <v>x</v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</row>
        <row r="101">
          <cell r="A101" t="str">
            <v/>
          </cell>
          <cell r="B101" t="str">
            <v/>
          </cell>
          <cell r="C101">
            <v>92</v>
          </cell>
          <cell r="D101" t="str">
            <v/>
          </cell>
          <cell r="E101" t="str">
            <v>x</v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</row>
        <row r="102">
          <cell r="A102" t="str">
            <v/>
          </cell>
          <cell r="B102" t="str">
            <v/>
          </cell>
          <cell r="C102">
            <v>93</v>
          </cell>
          <cell r="D102" t="str">
            <v/>
          </cell>
          <cell r="E102" t="str">
            <v>x</v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</row>
        <row r="103">
          <cell r="A103" t="str">
            <v/>
          </cell>
          <cell r="B103" t="str">
            <v/>
          </cell>
          <cell r="C103">
            <v>94</v>
          </cell>
          <cell r="D103" t="str">
            <v/>
          </cell>
          <cell r="E103" t="str">
            <v>x</v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</row>
        <row r="104">
          <cell r="A104" t="str">
            <v/>
          </cell>
          <cell r="B104" t="str">
            <v/>
          </cell>
          <cell r="C104">
            <v>95</v>
          </cell>
          <cell r="D104" t="str">
            <v/>
          </cell>
          <cell r="E104" t="str">
            <v>x</v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</row>
        <row r="105">
          <cell r="A105" t="str">
            <v/>
          </cell>
          <cell r="B105" t="str">
            <v/>
          </cell>
          <cell r="C105">
            <v>96</v>
          </cell>
          <cell r="D105" t="str">
            <v/>
          </cell>
          <cell r="E105" t="str">
            <v>x</v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</row>
        <row r="106">
          <cell r="A106" t="str">
            <v/>
          </cell>
          <cell r="B106" t="str">
            <v/>
          </cell>
          <cell r="C106">
            <v>97</v>
          </cell>
          <cell r="D106" t="str">
            <v/>
          </cell>
          <cell r="E106" t="str">
            <v>x</v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</row>
        <row r="107">
          <cell r="A107" t="str">
            <v/>
          </cell>
          <cell r="B107" t="str">
            <v/>
          </cell>
          <cell r="C107">
            <v>98</v>
          </cell>
          <cell r="D107" t="str">
            <v/>
          </cell>
          <cell r="E107" t="str">
            <v>x</v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</row>
        <row r="108">
          <cell r="A108" t="str">
            <v/>
          </cell>
          <cell r="B108" t="str">
            <v/>
          </cell>
          <cell r="C108">
            <v>99</v>
          </cell>
          <cell r="D108" t="str">
            <v/>
          </cell>
          <cell r="E108" t="str">
            <v>x</v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</row>
        <row r="109">
          <cell r="A109" t="str">
            <v/>
          </cell>
          <cell r="B109" t="str">
            <v/>
          </cell>
          <cell r="C109">
            <v>100</v>
          </cell>
          <cell r="D109" t="str">
            <v/>
          </cell>
          <cell r="E109" t="str">
            <v>x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</row>
        <row r="110">
          <cell r="A110" t="str">
            <v/>
          </cell>
          <cell r="B110" t="str">
            <v/>
          </cell>
          <cell r="C110">
            <v>101</v>
          </cell>
          <cell r="D110" t="str">
            <v/>
          </cell>
          <cell r="E110" t="str">
            <v>x</v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</row>
        <row r="111">
          <cell r="A111" t="str">
            <v/>
          </cell>
          <cell r="B111" t="str">
            <v/>
          </cell>
          <cell r="C111">
            <v>102</v>
          </cell>
          <cell r="D111" t="str">
            <v/>
          </cell>
          <cell r="E111" t="str">
            <v>x</v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</row>
        <row r="112">
          <cell r="A112" t="str">
            <v/>
          </cell>
          <cell r="B112" t="str">
            <v/>
          </cell>
          <cell r="C112">
            <v>103</v>
          </cell>
          <cell r="D112" t="str">
            <v/>
          </cell>
          <cell r="E112" t="str">
            <v>x</v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</row>
        <row r="113">
          <cell r="A113" t="str">
            <v/>
          </cell>
          <cell r="B113" t="str">
            <v/>
          </cell>
          <cell r="C113">
            <v>104</v>
          </cell>
          <cell r="D113" t="str">
            <v/>
          </cell>
          <cell r="E113" t="str">
            <v>x</v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</row>
        <row r="114">
          <cell r="A114" t="str">
            <v/>
          </cell>
          <cell r="B114" t="str">
            <v/>
          </cell>
          <cell r="C114">
            <v>105</v>
          </cell>
          <cell r="D114" t="str">
            <v/>
          </cell>
          <cell r="E114" t="str">
            <v>x</v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</row>
        <row r="115">
          <cell r="A115" t="str">
            <v/>
          </cell>
          <cell r="B115" t="str">
            <v/>
          </cell>
          <cell r="C115">
            <v>106</v>
          </cell>
          <cell r="D115" t="str">
            <v/>
          </cell>
          <cell r="E115" t="str">
            <v>x</v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</row>
        <row r="116">
          <cell r="A116" t="str">
            <v/>
          </cell>
          <cell r="B116" t="str">
            <v/>
          </cell>
          <cell r="C116">
            <v>107</v>
          </cell>
          <cell r="D116" t="str">
            <v/>
          </cell>
          <cell r="E116" t="str">
            <v>x</v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</row>
        <row r="117">
          <cell r="A117" t="str">
            <v/>
          </cell>
          <cell r="B117" t="str">
            <v/>
          </cell>
          <cell r="C117">
            <v>108</v>
          </cell>
          <cell r="D117" t="str">
            <v/>
          </cell>
          <cell r="E117" t="str">
            <v>x</v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</row>
        <row r="118">
          <cell r="A118" t="str">
            <v/>
          </cell>
          <cell r="B118" t="str">
            <v/>
          </cell>
          <cell r="C118">
            <v>109</v>
          </cell>
          <cell r="D118" t="str">
            <v/>
          </cell>
          <cell r="E118" t="str">
            <v>x</v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</row>
        <row r="119">
          <cell r="A119" t="str">
            <v/>
          </cell>
          <cell r="B119" t="str">
            <v/>
          </cell>
          <cell r="C119">
            <v>110</v>
          </cell>
          <cell r="D119" t="str">
            <v/>
          </cell>
          <cell r="E119" t="str">
            <v>x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</row>
        <row r="120">
          <cell r="A120" t="str">
            <v/>
          </cell>
          <cell r="B120" t="str">
            <v/>
          </cell>
          <cell r="C120">
            <v>111</v>
          </cell>
          <cell r="D120" t="str">
            <v/>
          </cell>
          <cell r="E120" t="str">
            <v>x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</row>
        <row r="121">
          <cell r="A121" t="str">
            <v/>
          </cell>
          <cell r="B121" t="str">
            <v/>
          </cell>
          <cell r="C121">
            <v>112</v>
          </cell>
          <cell r="D121" t="str">
            <v/>
          </cell>
          <cell r="E121" t="str">
            <v>x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</row>
        <row r="122">
          <cell r="A122" t="str">
            <v/>
          </cell>
          <cell r="B122" t="str">
            <v/>
          </cell>
          <cell r="C122">
            <v>113</v>
          </cell>
          <cell r="D122" t="str">
            <v/>
          </cell>
          <cell r="E122" t="str">
            <v>x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</row>
        <row r="123">
          <cell r="A123" t="str">
            <v/>
          </cell>
          <cell r="B123" t="str">
            <v/>
          </cell>
          <cell r="C123">
            <v>114</v>
          </cell>
          <cell r="D123" t="str">
            <v/>
          </cell>
          <cell r="E123" t="str">
            <v>x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</row>
        <row r="124">
          <cell r="A124" t="str">
            <v/>
          </cell>
          <cell r="B124" t="str">
            <v/>
          </cell>
          <cell r="C124">
            <v>115</v>
          </cell>
          <cell r="D124" t="str">
            <v/>
          </cell>
          <cell r="E124" t="str">
            <v>x</v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</row>
        <row r="125">
          <cell r="A125" t="str">
            <v/>
          </cell>
          <cell r="B125" t="str">
            <v/>
          </cell>
          <cell r="C125">
            <v>116</v>
          </cell>
          <cell r="D125" t="str">
            <v/>
          </cell>
          <cell r="E125" t="str">
            <v>x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</row>
        <row r="126">
          <cell r="A126" t="str">
            <v/>
          </cell>
          <cell r="B126" t="str">
            <v/>
          </cell>
          <cell r="C126">
            <v>117</v>
          </cell>
          <cell r="D126" t="str">
            <v/>
          </cell>
          <cell r="E126" t="str">
            <v>x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</row>
        <row r="127">
          <cell r="A127" t="str">
            <v/>
          </cell>
          <cell r="B127" t="str">
            <v/>
          </cell>
          <cell r="C127">
            <v>118</v>
          </cell>
          <cell r="D127" t="str">
            <v/>
          </cell>
          <cell r="E127" t="str">
            <v>x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 t="str">
            <v/>
          </cell>
          <cell r="B128" t="str">
            <v/>
          </cell>
          <cell r="C128">
            <v>119</v>
          </cell>
          <cell r="D128" t="str">
            <v/>
          </cell>
          <cell r="E128" t="str">
            <v>x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</row>
        <row r="129">
          <cell r="A129" t="str">
            <v/>
          </cell>
          <cell r="B129" t="str">
            <v/>
          </cell>
          <cell r="C129">
            <v>120</v>
          </cell>
          <cell r="D129" t="str">
            <v/>
          </cell>
          <cell r="E129" t="str">
            <v>x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</row>
        <row r="130">
          <cell r="A130" t="str">
            <v/>
          </cell>
          <cell r="B130" t="str">
            <v/>
          </cell>
          <cell r="C130">
            <v>121</v>
          </cell>
          <cell r="D130" t="str">
            <v/>
          </cell>
          <cell r="E130" t="str">
            <v>x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</row>
        <row r="131">
          <cell r="A131" t="str">
            <v/>
          </cell>
          <cell r="B131" t="str">
            <v/>
          </cell>
          <cell r="C131">
            <v>122</v>
          </cell>
          <cell r="D131" t="str">
            <v/>
          </cell>
          <cell r="E131" t="str">
            <v>x</v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</row>
        <row r="132">
          <cell r="A132" t="str">
            <v/>
          </cell>
          <cell r="B132" t="str">
            <v/>
          </cell>
          <cell r="C132">
            <v>123</v>
          </cell>
          <cell r="D132" t="str">
            <v/>
          </cell>
          <cell r="E132" t="str">
            <v>x</v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</row>
        <row r="133">
          <cell r="A133" t="str">
            <v/>
          </cell>
          <cell r="B133" t="str">
            <v/>
          </cell>
          <cell r="C133">
            <v>124</v>
          </cell>
          <cell r="D133" t="str">
            <v/>
          </cell>
          <cell r="E133" t="str">
            <v>x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</row>
        <row r="134">
          <cell r="A134" t="str">
            <v/>
          </cell>
          <cell r="B134" t="str">
            <v/>
          </cell>
          <cell r="C134">
            <v>125</v>
          </cell>
          <cell r="D134" t="str">
            <v/>
          </cell>
          <cell r="E134" t="str">
            <v>x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</row>
        <row r="135">
          <cell r="A135" t="str">
            <v/>
          </cell>
          <cell r="B135" t="str">
            <v/>
          </cell>
          <cell r="C135">
            <v>126</v>
          </cell>
          <cell r="D135" t="str">
            <v/>
          </cell>
          <cell r="E135" t="str">
            <v>x</v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</row>
        <row r="136">
          <cell r="A136" t="str">
            <v/>
          </cell>
          <cell r="B136" t="str">
            <v/>
          </cell>
          <cell r="C136">
            <v>127</v>
          </cell>
          <cell r="D136" t="str">
            <v/>
          </cell>
          <cell r="E136" t="str">
            <v>x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</row>
        <row r="137">
          <cell r="A137" t="str">
            <v/>
          </cell>
          <cell r="B137" t="str">
            <v/>
          </cell>
          <cell r="C137">
            <v>128</v>
          </cell>
          <cell r="D137" t="str">
            <v/>
          </cell>
          <cell r="E137" t="str">
            <v>x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</row>
        <row r="138">
          <cell r="A138" t="str">
            <v/>
          </cell>
          <cell r="B138" t="str">
            <v/>
          </cell>
          <cell r="C138">
            <v>129</v>
          </cell>
          <cell r="D138" t="str">
            <v/>
          </cell>
          <cell r="E138" t="str">
            <v>x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</row>
        <row r="139">
          <cell r="A139" t="str">
            <v/>
          </cell>
          <cell r="B139" t="str">
            <v/>
          </cell>
          <cell r="C139">
            <v>130</v>
          </cell>
          <cell r="D139" t="str">
            <v/>
          </cell>
          <cell r="E139" t="str">
            <v>x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</row>
        <row r="140">
          <cell r="A140" t="str">
            <v/>
          </cell>
          <cell r="B140" t="str">
            <v/>
          </cell>
          <cell r="C140">
            <v>131</v>
          </cell>
          <cell r="D140" t="str">
            <v/>
          </cell>
          <cell r="E140" t="str">
            <v>x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</row>
        <row r="141">
          <cell r="A141" t="str">
            <v/>
          </cell>
          <cell r="B141" t="str">
            <v/>
          </cell>
          <cell r="C141">
            <v>132</v>
          </cell>
          <cell r="D141" t="str">
            <v/>
          </cell>
          <cell r="E141" t="str">
            <v>x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</row>
        <row r="142">
          <cell r="A142" t="str">
            <v/>
          </cell>
          <cell r="B142" t="str">
            <v/>
          </cell>
          <cell r="C142">
            <v>133</v>
          </cell>
          <cell r="D142" t="str">
            <v/>
          </cell>
          <cell r="E142" t="str">
            <v>x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</row>
        <row r="143">
          <cell r="A143" t="str">
            <v/>
          </cell>
          <cell r="B143" t="str">
            <v/>
          </cell>
          <cell r="C143">
            <v>134</v>
          </cell>
          <cell r="D143" t="str">
            <v/>
          </cell>
          <cell r="E143" t="str">
            <v>x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</row>
        <row r="144">
          <cell r="A144" t="str">
            <v/>
          </cell>
          <cell r="B144" t="str">
            <v/>
          </cell>
          <cell r="C144">
            <v>135</v>
          </cell>
          <cell r="D144" t="str">
            <v/>
          </cell>
          <cell r="E144" t="str">
            <v>x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</row>
        <row r="145">
          <cell r="A145" t="str">
            <v/>
          </cell>
          <cell r="B145" t="str">
            <v/>
          </cell>
          <cell r="C145">
            <v>136</v>
          </cell>
          <cell r="D145" t="str">
            <v/>
          </cell>
          <cell r="E145" t="str">
            <v>x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</row>
        <row r="146">
          <cell r="A146" t="str">
            <v/>
          </cell>
          <cell r="B146" t="str">
            <v/>
          </cell>
          <cell r="C146">
            <v>137</v>
          </cell>
          <cell r="D146" t="str">
            <v/>
          </cell>
          <cell r="E146" t="str">
            <v>x</v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</row>
        <row r="147">
          <cell r="A147" t="str">
            <v/>
          </cell>
          <cell r="B147" t="str">
            <v/>
          </cell>
          <cell r="C147">
            <v>138</v>
          </cell>
          <cell r="D147" t="str">
            <v/>
          </cell>
          <cell r="E147" t="str">
            <v>x</v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</row>
        <row r="148">
          <cell r="A148" t="str">
            <v/>
          </cell>
          <cell r="B148" t="str">
            <v/>
          </cell>
          <cell r="C148">
            <v>139</v>
          </cell>
          <cell r="D148" t="str">
            <v/>
          </cell>
          <cell r="E148" t="str">
            <v>x</v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</row>
        <row r="149">
          <cell r="A149" t="str">
            <v/>
          </cell>
          <cell r="B149" t="str">
            <v/>
          </cell>
          <cell r="C149">
            <v>140</v>
          </cell>
          <cell r="D149" t="str">
            <v/>
          </cell>
          <cell r="E149" t="str">
            <v>x</v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</row>
        <row r="150">
          <cell r="A150" t="str">
            <v/>
          </cell>
          <cell r="B150" t="str">
            <v/>
          </cell>
          <cell r="C150">
            <v>141</v>
          </cell>
          <cell r="D150" t="str">
            <v/>
          </cell>
          <cell r="E150" t="str">
            <v>x</v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</row>
        <row r="151">
          <cell r="A151" t="str">
            <v/>
          </cell>
          <cell r="B151" t="str">
            <v/>
          </cell>
          <cell r="C151">
            <v>142</v>
          </cell>
          <cell r="D151" t="str">
            <v/>
          </cell>
          <cell r="E151" t="str">
            <v>x</v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</row>
        <row r="152">
          <cell r="A152" t="str">
            <v/>
          </cell>
          <cell r="B152" t="str">
            <v/>
          </cell>
          <cell r="C152">
            <v>143</v>
          </cell>
          <cell r="D152" t="str">
            <v/>
          </cell>
          <cell r="E152" t="str">
            <v>x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</row>
        <row r="153">
          <cell r="A153" t="str">
            <v/>
          </cell>
          <cell r="B153" t="str">
            <v/>
          </cell>
          <cell r="C153">
            <v>144</v>
          </cell>
          <cell r="D153" t="str">
            <v/>
          </cell>
          <cell r="E153" t="str">
            <v>x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</row>
        <row r="154">
          <cell r="A154" t="str">
            <v/>
          </cell>
          <cell r="B154" t="str">
            <v/>
          </cell>
          <cell r="C154">
            <v>145</v>
          </cell>
          <cell r="D154" t="str">
            <v/>
          </cell>
          <cell r="E154" t="str">
            <v>x</v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</row>
        <row r="155">
          <cell r="A155" t="str">
            <v/>
          </cell>
          <cell r="B155" t="str">
            <v/>
          </cell>
          <cell r="C155">
            <v>146</v>
          </cell>
          <cell r="D155" t="str">
            <v/>
          </cell>
          <cell r="E155" t="str">
            <v>x</v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</row>
        <row r="156">
          <cell r="A156" t="str">
            <v/>
          </cell>
          <cell r="B156" t="str">
            <v/>
          </cell>
          <cell r="C156">
            <v>147</v>
          </cell>
          <cell r="D156" t="str">
            <v/>
          </cell>
          <cell r="E156" t="str">
            <v>x</v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</row>
        <row r="157">
          <cell r="A157" t="str">
            <v/>
          </cell>
          <cell r="B157" t="str">
            <v/>
          </cell>
          <cell r="C157">
            <v>148</v>
          </cell>
          <cell r="D157" t="str">
            <v/>
          </cell>
          <cell r="E157" t="str">
            <v>x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</row>
        <row r="158">
          <cell r="A158" t="str">
            <v/>
          </cell>
          <cell r="B158" t="str">
            <v/>
          </cell>
          <cell r="C158">
            <v>149</v>
          </cell>
          <cell r="D158" t="str">
            <v/>
          </cell>
          <cell r="E158" t="str">
            <v>x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</row>
        <row r="159">
          <cell r="A159" t="str">
            <v/>
          </cell>
          <cell r="B159" t="str">
            <v/>
          </cell>
          <cell r="C159">
            <v>150</v>
          </cell>
          <cell r="D159" t="str">
            <v/>
          </cell>
          <cell r="E159" t="str">
            <v>x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</row>
        <row r="160">
          <cell r="A160" t="str">
            <v/>
          </cell>
          <cell r="B160" t="str">
            <v/>
          </cell>
          <cell r="C160">
            <v>151</v>
          </cell>
          <cell r="D160" t="str">
            <v/>
          </cell>
          <cell r="E160" t="str">
            <v>x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</row>
        <row r="161">
          <cell r="A161" t="str">
            <v/>
          </cell>
          <cell r="B161" t="str">
            <v/>
          </cell>
          <cell r="C161">
            <v>152</v>
          </cell>
          <cell r="D161" t="str">
            <v/>
          </cell>
          <cell r="E161" t="str">
            <v>x</v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</row>
        <row r="162">
          <cell r="A162" t="str">
            <v/>
          </cell>
          <cell r="B162" t="str">
            <v/>
          </cell>
          <cell r="C162">
            <v>153</v>
          </cell>
          <cell r="D162" t="str">
            <v/>
          </cell>
          <cell r="E162" t="str">
            <v>x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</row>
        <row r="163">
          <cell r="A163" t="str">
            <v/>
          </cell>
          <cell r="B163" t="str">
            <v/>
          </cell>
          <cell r="C163">
            <v>154</v>
          </cell>
          <cell r="D163" t="str">
            <v/>
          </cell>
          <cell r="E163" t="str">
            <v>x</v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</row>
        <row r="164">
          <cell r="A164" t="str">
            <v/>
          </cell>
          <cell r="B164" t="str">
            <v/>
          </cell>
          <cell r="C164">
            <v>155</v>
          </cell>
          <cell r="D164" t="str">
            <v/>
          </cell>
          <cell r="E164" t="str">
            <v>x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</row>
        <row r="165">
          <cell r="A165" t="str">
            <v/>
          </cell>
          <cell r="B165" t="str">
            <v/>
          </cell>
          <cell r="C165">
            <v>156</v>
          </cell>
          <cell r="D165" t="str">
            <v/>
          </cell>
          <cell r="E165" t="str">
            <v>x</v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</row>
        <row r="166">
          <cell r="A166" t="str">
            <v/>
          </cell>
          <cell r="B166" t="str">
            <v/>
          </cell>
          <cell r="C166">
            <v>157</v>
          </cell>
          <cell r="D166" t="str">
            <v/>
          </cell>
          <cell r="E166" t="str">
            <v>x</v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</row>
        <row r="167">
          <cell r="A167" t="str">
            <v/>
          </cell>
          <cell r="B167" t="str">
            <v/>
          </cell>
          <cell r="C167">
            <v>158</v>
          </cell>
          <cell r="D167" t="str">
            <v/>
          </cell>
          <cell r="E167" t="str">
            <v>x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</row>
        <row r="168">
          <cell r="A168" t="str">
            <v/>
          </cell>
          <cell r="B168" t="str">
            <v/>
          </cell>
          <cell r="C168">
            <v>159</v>
          </cell>
          <cell r="D168" t="str">
            <v/>
          </cell>
          <cell r="E168" t="str">
            <v>x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</row>
        <row r="169">
          <cell r="A169" t="str">
            <v/>
          </cell>
          <cell r="B169" t="str">
            <v/>
          </cell>
          <cell r="C169">
            <v>160</v>
          </cell>
          <cell r="D169" t="str">
            <v/>
          </cell>
          <cell r="E169" t="str">
            <v>x</v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</row>
        <row r="170">
          <cell r="A170" t="str">
            <v/>
          </cell>
          <cell r="B170" t="str">
            <v/>
          </cell>
          <cell r="C170">
            <v>161</v>
          </cell>
          <cell r="D170" t="str">
            <v/>
          </cell>
          <cell r="E170" t="str">
            <v>x</v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</row>
        <row r="171">
          <cell r="A171" t="str">
            <v/>
          </cell>
          <cell r="B171" t="str">
            <v/>
          </cell>
          <cell r="C171">
            <v>162</v>
          </cell>
          <cell r="D171" t="str">
            <v/>
          </cell>
          <cell r="E171" t="str">
            <v>x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</row>
        <row r="172">
          <cell r="A172" t="str">
            <v/>
          </cell>
          <cell r="B172" t="str">
            <v/>
          </cell>
          <cell r="C172">
            <v>163</v>
          </cell>
          <cell r="D172" t="str">
            <v/>
          </cell>
          <cell r="E172" t="str">
            <v>x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</row>
        <row r="173">
          <cell r="A173" t="str">
            <v/>
          </cell>
          <cell r="B173" t="str">
            <v/>
          </cell>
          <cell r="C173">
            <v>164</v>
          </cell>
          <cell r="D173" t="str">
            <v/>
          </cell>
          <cell r="E173" t="str">
            <v>x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</row>
        <row r="174">
          <cell r="A174" t="str">
            <v/>
          </cell>
          <cell r="B174" t="str">
            <v/>
          </cell>
          <cell r="C174">
            <v>165</v>
          </cell>
          <cell r="D174" t="str">
            <v/>
          </cell>
          <cell r="E174" t="str">
            <v>x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</row>
        <row r="175">
          <cell r="A175" t="str">
            <v/>
          </cell>
          <cell r="B175" t="str">
            <v/>
          </cell>
          <cell r="C175">
            <v>166</v>
          </cell>
          <cell r="D175" t="str">
            <v/>
          </cell>
          <cell r="E175" t="str">
            <v>x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</row>
        <row r="176">
          <cell r="A176" t="str">
            <v/>
          </cell>
          <cell r="B176" t="str">
            <v/>
          </cell>
          <cell r="C176">
            <v>167</v>
          </cell>
          <cell r="D176" t="str">
            <v/>
          </cell>
          <cell r="E176" t="str">
            <v>x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</row>
        <row r="177">
          <cell r="A177" t="str">
            <v/>
          </cell>
          <cell r="B177" t="str">
            <v/>
          </cell>
          <cell r="C177">
            <v>168</v>
          </cell>
          <cell r="D177" t="str">
            <v/>
          </cell>
          <cell r="E177" t="str">
            <v>x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</row>
        <row r="178">
          <cell r="A178" t="str">
            <v/>
          </cell>
          <cell r="B178" t="str">
            <v/>
          </cell>
          <cell r="C178">
            <v>169</v>
          </cell>
          <cell r="D178" t="str">
            <v/>
          </cell>
          <cell r="E178" t="str">
            <v>x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</row>
        <row r="179">
          <cell r="A179" t="str">
            <v/>
          </cell>
          <cell r="B179" t="str">
            <v/>
          </cell>
          <cell r="C179">
            <v>170</v>
          </cell>
          <cell r="D179" t="str">
            <v/>
          </cell>
          <cell r="E179" t="str">
            <v>x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</row>
        <row r="180">
          <cell r="A180" t="str">
            <v/>
          </cell>
          <cell r="B180" t="str">
            <v/>
          </cell>
          <cell r="C180">
            <v>171</v>
          </cell>
          <cell r="D180" t="str">
            <v/>
          </cell>
          <cell r="E180" t="str">
            <v>x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</row>
        <row r="181">
          <cell r="A181" t="str">
            <v/>
          </cell>
          <cell r="B181" t="str">
            <v/>
          </cell>
          <cell r="C181">
            <v>172</v>
          </cell>
          <cell r="D181" t="str">
            <v/>
          </cell>
          <cell r="E181" t="str">
            <v>x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</row>
        <row r="182">
          <cell r="A182" t="str">
            <v/>
          </cell>
          <cell r="B182" t="str">
            <v/>
          </cell>
          <cell r="C182">
            <v>173</v>
          </cell>
          <cell r="D182" t="str">
            <v/>
          </cell>
          <cell r="E182" t="str">
            <v>x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</row>
        <row r="183">
          <cell r="A183" t="str">
            <v/>
          </cell>
          <cell r="B183" t="str">
            <v/>
          </cell>
          <cell r="C183">
            <v>174</v>
          </cell>
          <cell r="D183" t="str">
            <v/>
          </cell>
          <cell r="E183" t="str">
            <v>x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</row>
        <row r="184">
          <cell r="A184" t="str">
            <v/>
          </cell>
          <cell r="B184" t="str">
            <v/>
          </cell>
          <cell r="C184">
            <v>175</v>
          </cell>
          <cell r="D184" t="str">
            <v/>
          </cell>
          <cell r="E184" t="str">
            <v>x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</row>
        <row r="185">
          <cell r="A185" t="str">
            <v/>
          </cell>
          <cell r="B185" t="str">
            <v/>
          </cell>
          <cell r="C185">
            <v>176</v>
          </cell>
          <cell r="D185" t="str">
            <v/>
          </cell>
          <cell r="E185" t="str">
            <v>x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</row>
        <row r="186">
          <cell r="A186" t="str">
            <v/>
          </cell>
          <cell r="B186" t="str">
            <v/>
          </cell>
          <cell r="C186">
            <v>177</v>
          </cell>
          <cell r="D186" t="str">
            <v/>
          </cell>
          <cell r="E186" t="str">
            <v>x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</row>
        <row r="187">
          <cell r="A187" t="str">
            <v/>
          </cell>
          <cell r="B187" t="str">
            <v/>
          </cell>
          <cell r="C187">
            <v>178</v>
          </cell>
          <cell r="D187" t="str">
            <v/>
          </cell>
          <cell r="E187" t="str">
            <v>x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</row>
        <row r="188">
          <cell r="A188" t="str">
            <v/>
          </cell>
          <cell r="B188" t="str">
            <v/>
          </cell>
          <cell r="C188">
            <v>179</v>
          </cell>
          <cell r="D188" t="str">
            <v/>
          </cell>
          <cell r="E188" t="str">
            <v>x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</row>
        <row r="189">
          <cell r="A189" t="str">
            <v/>
          </cell>
          <cell r="B189" t="str">
            <v/>
          </cell>
          <cell r="C189">
            <v>180</v>
          </cell>
          <cell r="D189" t="str">
            <v/>
          </cell>
          <cell r="E189" t="str">
            <v>x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</row>
        <row r="190">
          <cell r="A190" t="str">
            <v/>
          </cell>
          <cell r="B190" t="str">
            <v/>
          </cell>
          <cell r="C190">
            <v>181</v>
          </cell>
          <cell r="D190" t="str">
            <v/>
          </cell>
          <cell r="E190" t="str">
            <v>x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</row>
        <row r="191">
          <cell r="A191" t="str">
            <v/>
          </cell>
          <cell r="B191" t="str">
            <v/>
          </cell>
          <cell r="C191">
            <v>182</v>
          </cell>
          <cell r="D191" t="str">
            <v/>
          </cell>
          <cell r="E191" t="str">
            <v>x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</row>
        <row r="192">
          <cell r="A192" t="str">
            <v/>
          </cell>
          <cell r="B192" t="str">
            <v/>
          </cell>
          <cell r="C192">
            <v>183</v>
          </cell>
          <cell r="D192" t="str">
            <v/>
          </cell>
          <cell r="E192" t="str">
            <v>x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</row>
        <row r="193">
          <cell r="A193" t="str">
            <v/>
          </cell>
          <cell r="B193" t="str">
            <v/>
          </cell>
          <cell r="C193">
            <v>184</v>
          </cell>
          <cell r="D193" t="str">
            <v/>
          </cell>
          <cell r="E193" t="str">
            <v>x</v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</row>
        <row r="194">
          <cell r="A194" t="str">
            <v/>
          </cell>
          <cell r="B194" t="str">
            <v/>
          </cell>
          <cell r="C194">
            <v>185</v>
          </cell>
          <cell r="D194" t="str">
            <v/>
          </cell>
          <cell r="E194" t="str">
            <v>x</v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</row>
        <row r="195">
          <cell r="A195" t="str">
            <v/>
          </cell>
          <cell r="B195" t="str">
            <v/>
          </cell>
          <cell r="C195">
            <v>186</v>
          </cell>
          <cell r="D195" t="str">
            <v/>
          </cell>
          <cell r="E195" t="str">
            <v>x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</row>
        <row r="196">
          <cell r="A196" t="str">
            <v/>
          </cell>
          <cell r="B196" t="str">
            <v/>
          </cell>
          <cell r="C196">
            <v>187</v>
          </cell>
          <cell r="D196" t="str">
            <v/>
          </cell>
          <cell r="E196" t="str">
            <v>x</v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</row>
        <row r="197">
          <cell r="A197" t="str">
            <v/>
          </cell>
          <cell r="B197" t="str">
            <v/>
          </cell>
          <cell r="C197">
            <v>188</v>
          </cell>
          <cell r="D197" t="str">
            <v/>
          </cell>
          <cell r="E197" t="str">
            <v>x</v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</row>
        <row r="198">
          <cell r="A198" t="str">
            <v/>
          </cell>
          <cell r="B198" t="str">
            <v/>
          </cell>
          <cell r="C198">
            <v>189</v>
          </cell>
          <cell r="D198" t="str">
            <v/>
          </cell>
          <cell r="E198" t="str">
            <v>x</v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</row>
        <row r="199">
          <cell r="A199" t="str">
            <v/>
          </cell>
          <cell r="B199" t="str">
            <v/>
          </cell>
          <cell r="C199">
            <v>190</v>
          </cell>
          <cell r="D199" t="str">
            <v/>
          </cell>
          <cell r="E199" t="str">
            <v>x</v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</row>
        <row r="200">
          <cell r="A200" t="str">
            <v/>
          </cell>
          <cell r="B200" t="str">
            <v/>
          </cell>
          <cell r="C200">
            <v>191</v>
          </cell>
          <cell r="D200" t="str">
            <v/>
          </cell>
          <cell r="E200" t="str">
            <v>x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</row>
        <row r="201">
          <cell r="A201" t="str">
            <v/>
          </cell>
          <cell r="B201" t="str">
            <v/>
          </cell>
          <cell r="C201">
            <v>192</v>
          </cell>
          <cell r="D201" t="str">
            <v/>
          </cell>
          <cell r="E201" t="str">
            <v>x</v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</row>
        <row r="202">
          <cell r="A202" t="str">
            <v/>
          </cell>
          <cell r="B202" t="str">
            <v/>
          </cell>
          <cell r="C202">
            <v>193</v>
          </cell>
          <cell r="D202" t="str">
            <v/>
          </cell>
          <cell r="E202" t="str">
            <v>x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</row>
        <row r="203">
          <cell r="A203" t="str">
            <v/>
          </cell>
          <cell r="B203" t="str">
            <v/>
          </cell>
          <cell r="C203">
            <v>194</v>
          </cell>
          <cell r="D203" t="str">
            <v/>
          </cell>
          <cell r="E203" t="str">
            <v>x</v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</row>
        <row r="204">
          <cell r="A204" t="str">
            <v/>
          </cell>
          <cell r="B204" t="str">
            <v/>
          </cell>
          <cell r="C204">
            <v>195</v>
          </cell>
          <cell r="D204" t="str">
            <v/>
          </cell>
          <cell r="E204" t="str">
            <v>x</v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</row>
        <row r="205">
          <cell r="A205" t="str">
            <v/>
          </cell>
          <cell r="B205" t="str">
            <v/>
          </cell>
          <cell r="C205">
            <v>196</v>
          </cell>
          <cell r="D205" t="str">
            <v/>
          </cell>
          <cell r="E205" t="str">
            <v>x</v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</row>
        <row r="206">
          <cell r="A206" t="str">
            <v/>
          </cell>
          <cell r="B206" t="str">
            <v/>
          </cell>
          <cell r="C206">
            <v>197</v>
          </cell>
          <cell r="D206" t="str">
            <v/>
          </cell>
          <cell r="E206" t="str">
            <v>x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</row>
        <row r="207">
          <cell r="A207" t="str">
            <v/>
          </cell>
          <cell r="B207" t="str">
            <v/>
          </cell>
          <cell r="C207">
            <v>198</v>
          </cell>
          <cell r="D207" t="str">
            <v/>
          </cell>
          <cell r="E207" t="str">
            <v>x</v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</row>
        <row r="208">
          <cell r="A208" t="str">
            <v/>
          </cell>
          <cell r="B208" t="str">
            <v/>
          </cell>
          <cell r="C208">
            <v>199</v>
          </cell>
          <cell r="D208" t="str">
            <v/>
          </cell>
          <cell r="E208" t="str">
            <v>x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</row>
        <row r="209">
          <cell r="A209" t="str">
            <v/>
          </cell>
          <cell r="B209" t="str">
            <v/>
          </cell>
          <cell r="C209">
            <v>200</v>
          </cell>
          <cell r="D209" t="str">
            <v/>
          </cell>
          <cell r="E209" t="str">
            <v>x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</row>
        <row r="210">
          <cell r="A210" t="str">
            <v/>
          </cell>
          <cell r="B210" t="str">
            <v/>
          </cell>
          <cell r="C210">
            <v>201</v>
          </cell>
          <cell r="D210" t="str">
            <v/>
          </cell>
          <cell r="E210" t="str">
            <v>x</v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</row>
        <row r="211">
          <cell r="A211" t="str">
            <v/>
          </cell>
          <cell r="B211" t="str">
            <v/>
          </cell>
          <cell r="C211">
            <v>202</v>
          </cell>
          <cell r="D211" t="str">
            <v/>
          </cell>
          <cell r="E211" t="str">
            <v>x</v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</row>
        <row r="212">
          <cell r="A212" t="str">
            <v/>
          </cell>
          <cell r="B212" t="str">
            <v/>
          </cell>
          <cell r="C212">
            <v>203</v>
          </cell>
          <cell r="D212" t="str">
            <v/>
          </cell>
          <cell r="E212" t="str">
            <v>x</v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</row>
        <row r="213">
          <cell r="A213" t="str">
            <v/>
          </cell>
          <cell r="B213" t="str">
            <v/>
          </cell>
          <cell r="C213">
            <v>204</v>
          </cell>
          <cell r="D213" t="str">
            <v/>
          </cell>
          <cell r="E213" t="str">
            <v>x</v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</row>
        <row r="214">
          <cell r="A214" t="str">
            <v/>
          </cell>
          <cell r="B214" t="str">
            <v/>
          </cell>
          <cell r="C214">
            <v>205</v>
          </cell>
          <cell r="D214" t="str">
            <v/>
          </cell>
          <cell r="E214" t="str">
            <v>x</v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</row>
        <row r="215">
          <cell r="A215" t="str">
            <v/>
          </cell>
          <cell r="B215" t="str">
            <v/>
          </cell>
          <cell r="C215">
            <v>206</v>
          </cell>
          <cell r="D215" t="str">
            <v/>
          </cell>
          <cell r="E215" t="str">
            <v>x</v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</row>
        <row r="216">
          <cell r="A216" t="str">
            <v/>
          </cell>
          <cell r="B216" t="str">
            <v/>
          </cell>
          <cell r="C216">
            <v>207</v>
          </cell>
          <cell r="D216" t="str">
            <v/>
          </cell>
          <cell r="E216" t="str">
            <v>x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</row>
        <row r="217">
          <cell r="A217" t="str">
            <v/>
          </cell>
          <cell r="B217" t="str">
            <v/>
          </cell>
          <cell r="C217">
            <v>208</v>
          </cell>
          <cell r="D217" t="str">
            <v/>
          </cell>
          <cell r="E217" t="str">
            <v>x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</row>
        <row r="218">
          <cell r="A218" t="str">
            <v/>
          </cell>
          <cell r="B218" t="str">
            <v/>
          </cell>
          <cell r="C218">
            <v>209</v>
          </cell>
          <cell r="D218" t="str">
            <v/>
          </cell>
          <cell r="E218" t="str">
            <v>x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</row>
        <row r="219">
          <cell r="A219" t="str">
            <v/>
          </cell>
          <cell r="B219" t="str">
            <v/>
          </cell>
          <cell r="C219">
            <v>210</v>
          </cell>
          <cell r="D219" t="str">
            <v/>
          </cell>
          <cell r="E219" t="str">
            <v>x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</row>
        <row r="220">
          <cell r="A220" t="str">
            <v/>
          </cell>
          <cell r="B220" t="str">
            <v/>
          </cell>
          <cell r="C220">
            <v>211</v>
          </cell>
          <cell r="D220" t="str">
            <v/>
          </cell>
          <cell r="E220" t="str">
            <v>x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</row>
        <row r="221">
          <cell r="A221" t="str">
            <v/>
          </cell>
          <cell r="B221" t="str">
            <v/>
          </cell>
          <cell r="C221">
            <v>212</v>
          </cell>
          <cell r="D221" t="str">
            <v/>
          </cell>
          <cell r="E221" t="str">
            <v>x</v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</row>
        <row r="222">
          <cell r="A222" t="str">
            <v/>
          </cell>
          <cell r="B222" t="str">
            <v/>
          </cell>
          <cell r="C222">
            <v>213</v>
          </cell>
          <cell r="D222" t="str">
            <v/>
          </cell>
          <cell r="E222" t="str">
            <v>x</v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</row>
        <row r="223">
          <cell r="A223" t="str">
            <v/>
          </cell>
          <cell r="B223" t="str">
            <v/>
          </cell>
          <cell r="C223">
            <v>214</v>
          </cell>
          <cell r="D223" t="str">
            <v/>
          </cell>
          <cell r="E223" t="str">
            <v>x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</row>
        <row r="224">
          <cell r="A224" t="str">
            <v/>
          </cell>
          <cell r="B224" t="str">
            <v/>
          </cell>
          <cell r="C224">
            <v>215</v>
          </cell>
          <cell r="D224" t="str">
            <v/>
          </cell>
          <cell r="E224" t="str">
            <v>x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</row>
        <row r="225">
          <cell r="A225" t="str">
            <v/>
          </cell>
          <cell r="B225" t="str">
            <v/>
          </cell>
          <cell r="C225">
            <v>216</v>
          </cell>
          <cell r="D225" t="str">
            <v/>
          </cell>
          <cell r="E225" t="str">
            <v>x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</row>
        <row r="226">
          <cell r="A226" t="str">
            <v/>
          </cell>
          <cell r="B226" t="str">
            <v/>
          </cell>
          <cell r="C226">
            <v>217</v>
          </cell>
          <cell r="D226" t="str">
            <v/>
          </cell>
          <cell r="E226" t="str">
            <v>x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</row>
        <row r="227">
          <cell r="A227" t="str">
            <v/>
          </cell>
          <cell r="B227" t="str">
            <v/>
          </cell>
          <cell r="C227">
            <v>218</v>
          </cell>
          <cell r="D227" t="str">
            <v/>
          </cell>
          <cell r="E227" t="str">
            <v>x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</row>
        <row r="228">
          <cell r="A228" t="str">
            <v/>
          </cell>
          <cell r="B228" t="str">
            <v/>
          </cell>
          <cell r="C228">
            <v>219</v>
          </cell>
          <cell r="D228" t="str">
            <v/>
          </cell>
          <cell r="E228" t="str">
            <v>x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</row>
        <row r="229">
          <cell r="A229" t="str">
            <v/>
          </cell>
          <cell r="B229" t="str">
            <v/>
          </cell>
          <cell r="C229">
            <v>220</v>
          </cell>
          <cell r="D229" t="str">
            <v/>
          </cell>
          <cell r="E229" t="str">
            <v>x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</row>
        <row r="230">
          <cell r="A230" t="str">
            <v/>
          </cell>
          <cell r="B230" t="str">
            <v/>
          </cell>
          <cell r="C230">
            <v>221</v>
          </cell>
          <cell r="D230" t="str">
            <v/>
          </cell>
          <cell r="E230" t="str">
            <v>x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</row>
        <row r="231">
          <cell r="A231" t="str">
            <v/>
          </cell>
          <cell r="B231" t="str">
            <v/>
          </cell>
          <cell r="C231">
            <v>222</v>
          </cell>
          <cell r="D231" t="str">
            <v/>
          </cell>
          <cell r="E231" t="str">
            <v>x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</row>
        <row r="232">
          <cell r="A232" t="str">
            <v/>
          </cell>
          <cell r="B232" t="str">
            <v/>
          </cell>
          <cell r="C232">
            <v>223</v>
          </cell>
          <cell r="D232" t="str">
            <v/>
          </cell>
          <cell r="E232" t="str">
            <v>x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</row>
        <row r="233">
          <cell r="A233" t="str">
            <v/>
          </cell>
          <cell r="B233" t="str">
            <v/>
          </cell>
          <cell r="C233">
            <v>224</v>
          </cell>
          <cell r="D233" t="str">
            <v/>
          </cell>
          <cell r="E233" t="str">
            <v>x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</row>
        <row r="234">
          <cell r="A234" t="str">
            <v/>
          </cell>
          <cell r="B234" t="str">
            <v/>
          </cell>
          <cell r="C234">
            <v>225</v>
          </cell>
          <cell r="D234" t="str">
            <v/>
          </cell>
          <cell r="E234" t="str">
            <v>x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</row>
        <row r="235">
          <cell r="A235" t="str">
            <v/>
          </cell>
          <cell r="B235" t="str">
            <v/>
          </cell>
          <cell r="C235">
            <v>226</v>
          </cell>
          <cell r="D235" t="str">
            <v/>
          </cell>
          <cell r="E235" t="str">
            <v>x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</row>
        <row r="236">
          <cell r="A236" t="str">
            <v/>
          </cell>
          <cell r="B236" t="str">
            <v/>
          </cell>
          <cell r="C236">
            <v>227</v>
          </cell>
          <cell r="D236" t="str">
            <v/>
          </cell>
          <cell r="E236" t="str">
            <v>x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</row>
        <row r="237">
          <cell r="A237" t="str">
            <v/>
          </cell>
          <cell r="B237" t="str">
            <v/>
          </cell>
          <cell r="C237">
            <v>228</v>
          </cell>
          <cell r="D237" t="str">
            <v/>
          </cell>
          <cell r="E237" t="str">
            <v>x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</row>
        <row r="238">
          <cell r="A238" t="str">
            <v/>
          </cell>
          <cell r="B238" t="str">
            <v/>
          </cell>
          <cell r="C238">
            <v>229</v>
          </cell>
          <cell r="D238" t="str">
            <v/>
          </cell>
          <cell r="E238" t="str">
            <v>x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</row>
        <row r="239">
          <cell r="A239" t="str">
            <v/>
          </cell>
          <cell r="B239" t="str">
            <v/>
          </cell>
          <cell r="C239">
            <v>230</v>
          </cell>
          <cell r="D239" t="str">
            <v/>
          </cell>
          <cell r="E239" t="str">
            <v>x</v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</row>
        <row r="240">
          <cell r="A240" t="str">
            <v/>
          </cell>
          <cell r="B240" t="str">
            <v/>
          </cell>
          <cell r="C240">
            <v>231</v>
          </cell>
          <cell r="D240" t="str">
            <v/>
          </cell>
          <cell r="E240" t="str">
            <v>x</v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</row>
        <row r="241">
          <cell r="A241" t="str">
            <v/>
          </cell>
          <cell r="B241" t="str">
            <v/>
          </cell>
          <cell r="C241">
            <v>232</v>
          </cell>
          <cell r="D241" t="str">
            <v/>
          </cell>
          <cell r="E241" t="str">
            <v>x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</row>
        <row r="242">
          <cell r="A242" t="str">
            <v/>
          </cell>
          <cell r="B242" t="str">
            <v/>
          </cell>
          <cell r="C242">
            <v>233</v>
          </cell>
          <cell r="D242" t="str">
            <v/>
          </cell>
          <cell r="E242" t="str">
            <v>x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</row>
        <row r="243">
          <cell r="A243" t="str">
            <v/>
          </cell>
          <cell r="B243" t="str">
            <v/>
          </cell>
          <cell r="C243">
            <v>234</v>
          </cell>
          <cell r="D243" t="str">
            <v/>
          </cell>
          <cell r="E243" t="str">
            <v>x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</row>
        <row r="244">
          <cell r="A244" t="str">
            <v/>
          </cell>
          <cell r="B244" t="str">
            <v/>
          </cell>
          <cell r="C244">
            <v>235</v>
          </cell>
          <cell r="D244" t="str">
            <v/>
          </cell>
          <cell r="E244" t="str">
            <v>x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</row>
        <row r="245">
          <cell r="A245" t="str">
            <v/>
          </cell>
          <cell r="B245" t="str">
            <v/>
          </cell>
          <cell r="C245">
            <v>236</v>
          </cell>
          <cell r="D245" t="str">
            <v/>
          </cell>
          <cell r="E245" t="str">
            <v>x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</row>
        <row r="246">
          <cell r="A246" t="str">
            <v/>
          </cell>
          <cell r="B246" t="str">
            <v/>
          </cell>
          <cell r="C246">
            <v>237</v>
          </cell>
          <cell r="D246" t="str">
            <v/>
          </cell>
          <cell r="E246" t="str">
            <v>x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</row>
        <row r="247">
          <cell r="A247" t="str">
            <v/>
          </cell>
          <cell r="B247" t="str">
            <v/>
          </cell>
          <cell r="C247">
            <v>238</v>
          </cell>
          <cell r="D247" t="str">
            <v/>
          </cell>
          <cell r="E247" t="str">
            <v>x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</row>
        <row r="248">
          <cell r="A248" t="str">
            <v/>
          </cell>
          <cell r="B248" t="str">
            <v/>
          </cell>
          <cell r="C248">
            <v>239</v>
          </cell>
          <cell r="D248" t="str">
            <v/>
          </cell>
          <cell r="E248" t="str">
            <v>x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</row>
        <row r="249">
          <cell r="A249" t="str">
            <v/>
          </cell>
          <cell r="B249" t="str">
            <v/>
          </cell>
          <cell r="C249">
            <v>240</v>
          </cell>
          <cell r="D249" t="str">
            <v/>
          </cell>
          <cell r="E249" t="str">
            <v>x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</row>
        <row r="250">
          <cell r="A250" t="str">
            <v/>
          </cell>
          <cell r="B250" t="str">
            <v/>
          </cell>
          <cell r="C250">
            <v>241</v>
          </cell>
          <cell r="D250" t="str">
            <v/>
          </cell>
          <cell r="E250" t="str">
            <v>x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</row>
        <row r="251">
          <cell r="A251" t="str">
            <v/>
          </cell>
          <cell r="B251" t="str">
            <v/>
          </cell>
          <cell r="C251">
            <v>242</v>
          </cell>
          <cell r="D251" t="str">
            <v/>
          </cell>
          <cell r="E251" t="str">
            <v>x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</row>
        <row r="252">
          <cell r="A252" t="str">
            <v/>
          </cell>
          <cell r="B252" t="str">
            <v/>
          </cell>
          <cell r="C252">
            <v>243</v>
          </cell>
          <cell r="D252" t="str">
            <v/>
          </cell>
          <cell r="E252" t="str">
            <v>x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</row>
        <row r="253">
          <cell r="A253" t="str">
            <v/>
          </cell>
          <cell r="B253" t="str">
            <v/>
          </cell>
          <cell r="C253">
            <v>244</v>
          </cell>
          <cell r="D253" t="str">
            <v/>
          </cell>
          <cell r="E253" t="str">
            <v>x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</row>
        <row r="254">
          <cell r="A254" t="str">
            <v/>
          </cell>
          <cell r="B254" t="str">
            <v/>
          </cell>
          <cell r="C254">
            <v>245</v>
          </cell>
          <cell r="D254" t="str">
            <v/>
          </cell>
          <cell r="E254" t="str">
            <v>x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</row>
        <row r="255">
          <cell r="A255" t="str">
            <v/>
          </cell>
          <cell r="B255" t="str">
            <v/>
          </cell>
          <cell r="C255">
            <v>246</v>
          </cell>
          <cell r="D255" t="str">
            <v/>
          </cell>
          <cell r="E255" t="str">
            <v>x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</row>
        <row r="256">
          <cell r="A256" t="str">
            <v/>
          </cell>
          <cell r="B256" t="str">
            <v/>
          </cell>
          <cell r="C256">
            <v>247</v>
          </cell>
          <cell r="D256" t="str">
            <v/>
          </cell>
          <cell r="E256" t="str">
            <v>x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</row>
        <row r="257">
          <cell r="A257" t="str">
            <v/>
          </cell>
          <cell r="B257" t="str">
            <v/>
          </cell>
          <cell r="C257">
            <v>248</v>
          </cell>
          <cell r="D257" t="str">
            <v/>
          </cell>
          <cell r="E257" t="str">
            <v>x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</row>
        <row r="258">
          <cell r="A258" t="str">
            <v/>
          </cell>
          <cell r="B258" t="str">
            <v/>
          </cell>
          <cell r="C258">
            <v>249</v>
          </cell>
          <cell r="D258" t="str">
            <v/>
          </cell>
          <cell r="E258" t="str">
            <v>x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</row>
        <row r="259">
          <cell r="A259" t="str">
            <v/>
          </cell>
          <cell r="B259" t="str">
            <v/>
          </cell>
          <cell r="C259">
            <v>250</v>
          </cell>
          <cell r="D259" t="str">
            <v/>
          </cell>
          <cell r="E259" t="str">
            <v>x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</row>
        <row r="260">
          <cell r="A260" t="str">
            <v/>
          </cell>
          <cell r="B260" t="str">
            <v/>
          </cell>
          <cell r="C260">
            <v>251</v>
          </cell>
          <cell r="D260" t="str">
            <v/>
          </cell>
          <cell r="E260" t="str">
            <v>x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</row>
        <row r="261">
          <cell r="A261" t="str">
            <v/>
          </cell>
          <cell r="B261" t="str">
            <v/>
          </cell>
          <cell r="C261">
            <v>252</v>
          </cell>
          <cell r="D261" t="str">
            <v/>
          </cell>
          <cell r="E261" t="str">
            <v>x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</row>
        <row r="262">
          <cell r="A262" t="str">
            <v/>
          </cell>
          <cell r="B262" t="str">
            <v/>
          </cell>
          <cell r="C262">
            <v>253</v>
          </cell>
          <cell r="D262" t="str">
            <v/>
          </cell>
          <cell r="E262" t="str">
            <v>x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</row>
        <row r="263">
          <cell r="A263" t="str">
            <v/>
          </cell>
          <cell r="B263" t="str">
            <v/>
          </cell>
          <cell r="C263">
            <v>254</v>
          </cell>
          <cell r="D263" t="str">
            <v/>
          </cell>
          <cell r="E263" t="str">
            <v>x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</row>
        <row r="264">
          <cell r="A264" t="str">
            <v/>
          </cell>
          <cell r="B264" t="str">
            <v/>
          </cell>
          <cell r="C264">
            <v>255</v>
          </cell>
          <cell r="D264" t="str">
            <v/>
          </cell>
          <cell r="E264" t="str">
            <v>x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</row>
        <row r="265">
          <cell r="A265" t="str">
            <v/>
          </cell>
          <cell r="B265" t="str">
            <v/>
          </cell>
          <cell r="C265">
            <v>256</v>
          </cell>
          <cell r="D265" t="str">
            <v/>
          </cell>
          <cell r="E265" t="str">
            <v>x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</row>
        <row r="266">
          <cell r="A266" t="str">
            <v/>
          </cell>
          <cell r="B266" t="str">
            <v/>
          </cell>
          <cell r="C266">
            <v>257</v>
          </cell>
          <cell r="D266" t="str">
            <v/>
          </cell>
          <cell r="E266" t="str">
            <v>x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</row>
        <row r="267">
          <cell r="A267" t="str">
            <v/>
          </cell>
          <cell r="B267" t="str">
            <v/>
          </cell>
          <cell r="C267">
            <v>258</v>
          </cell>
          <cell r="D267" t="str">
            <v/>
          </cell>
          <cell r="E267" t="str">
            <v>x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</row>
        <row r="268">
          <cell r="A268" t="str">
            <v/>
          </cell>
          <cell r="B268" t="str">
            <v/>
          </cell>
          <cell r="C268">
            <v>259</v>
          </cell>
          <cell r="D268" t="str">
            <v/>
          </cell>
          <cell r="E268" t="str">
            <v>x</v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</row>
        <row r="269">
          <cell r="A269" t="str">
            <v/>
          </cell>
          <cell r="B269" t="str">
            <v/>
          </cell>
          <cell r="C269">
            <v>260</v>
          </cell>
          <cell r="D269" t="str">
            <v/>
          </cell>
          <cell r="E269" t="str">
            <v>x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</row>
        <row r="270">
          <cell r="A270" t="str">
            <v/>
          </cell>
          <cell r="B270" t="str">
            <v/>
          </cell>
          <cell r="C270">
            <v>261</v>
          </cell>
          <cell r="D270" t="str">
            <v/>
          </cell>
          <cell r="E270" t="str">
            <v>x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</row>
        <row r="271">
          <cell r="A271" t="str">
            <v/>
          </cell>
          <cell r="B271" t="str">
            <v/>
          </cell>
          <cell r="C271">
            <v>262</v>
          </cell>
          <cell r="D271" t="str">
            <v/>
          </cell>
          <cell r="E271" t="str">
            <v>x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</row>
        <row r="272">
          <cell r="A272" t="str">
            <v/>
          </cell>
          <cell r="B272" t="str">
            <v/>
          </cell>
          <cell r="C272">
            <v>263</v>
          </cell>
          <cell r="D272" t="str">
            <v/>
          </cell>
          <cell r="E272" t="str">
            <v>x</v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</row>
        <row r="273">
          <cell r="A273" t="str">
            <v/>
          </cell>
          <cell r="B273" t="str">
            <v/>
          </cell>
          <cell r="C273">
            <v>264</v>
          </cell>
          <cell r="D273" t="str">
            <v/>
          </cell>
          <cell r="E273" t="str">
            <v>x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</row>
        <row r="274">
          <cell r="A274" t="str">
            <v/>
          </cell>
          <cell r="B274" t="str">
            <v/>
          </cell>
          <cell r="C274">
            <v>265</v>
          </cell>
          <cell r="D274" t="str">
            <v/>
          </cell>
          <cell r="E274" t="str">
            <v>x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</row>
        <row r="275">
          <cell r="A275" t="str">
            <v/>
          </cell>
          <cell r="B275" t="str">
            <v/>
          </cell>
          <cell r="C275">
            <v>266</v>
          </cell>
          <cell r="D275" t="str">
            <v/>
          </cell>
          <cell r="E275" t="str">
            <v>x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</row>
        <row r="276">
          <cell r="A276" t="str">
            <v/>
          </cell>
          <cell r="B276" t="str">
            <v/>
          </cell>
          <cell r="C276">
            <v>267</v>
          </cell>
          <cell r="D276" t="str">
            <v/>
          </cell>
          <cell r="E276" t="str">
            <v>x</v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</row>
        <row r="277">
          <cell r="A277" t="str">
            <v/>
          </cell>
          <cell r="B277" t="str">
            <v/>
          </cell>
          <cell r="C277">
            <v>268</v>
          </cell>
          <cell r="D277" t="str">
            <v/>
          </cell>
          <cell r="E277" t="str">
            <v>x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</row>
        <row r="278">
          <cell r="A278" t="str">
            <v/>
          </cell>
          <cell r="B278" t="str">
            <v/>
          </cell>
          <cell r="C278">
            <v>269</v>
          </cell>
          <cell r="D278" t="str">
            <v/>
          </cell>
          <cell r="E278" t="str">
            <v>x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</row>
        <row r="279">
          <cell r="A279" t="str">
            <v/>
          </cell>
          <cell r="B279" t="str">
            <v/>
          </cell>
          <cell r="C279">
            <v>270</v>
          </cell>
          <cell r="D279" t="str">
            <v/>
          </cell>
          <cell r="E279" t="str">
            <v>x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</row>
        <row r="280">
          <cell r="A280" t="str">
            <v/>
          </cell>
          <cell r="B280" t="str">
            <v/>
          </cell>
          <cell r="C280">
            <v>271</v>
          </cell>
          <cell r="D280" t="str">
            <v/>
          </cell>
          <cell r="E280" t="str">
            <v>x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</row>
        <row r="281">
          <cell r="A281" t="str">
            <v/>
          </cell>
          <cell r="B281" t="str">
            <v/>
          </cell>
          <cell r="C281">
            <v>272</v>
          </cell>
          <cell r="D281" t="str">
            <v/>
          </cell>
          <cell r="E281" t="str">
            <v>x</v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</row>
        <row r="282">
          <cell r="A282" t="str">
            <v/>
          </cell>
          <cell r="B282" t="str">
            <v/>
          </cell>
          <cell r="C282">
            <v>273</v>
          </cell>
          <cell r="D282" t="str">
            <v/>
          </cell>
          <cell r="E282" t="str">
            <v>x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</row>
        <row r="283">
          <cell r="A283" t="str">
            <v/>
          </cell>
          <cell r="B283" t="str">
            <v/>
          </cell>
          <cell r="C283">
            <v>274</v>
          </cell>
          <cell r="D283" t="str">
            <v/>
          </cell>
          <cell r="E283" t="str">
            <v>x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</row>
        <row r="284">
          <cell r="A284" t="str">
            <v/>
          </cell>
          <cell r="B284" t="str">
            <v/>
          </cell>
          <cell r="C284">
            <v>275</v>
          </cell>
          <cell r="D284" t="str">
            <v/>
          </cell>
          <cell r="E284" t="str">
            <v>x</v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</row>
        <row r="285">
          <cell r="A285" t="str">
            <v/>
          </cell>
          <cell r="B285" t="str">
            <v/>
          </cell>
          <cell r="C285">
            <v>276</v>
          </cell>
          <cell r="D285" t="str">
            <v/>
          </cell>
          <cell r="E285" t="str">
            <v>x</v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</row>
        <row r="286">
          <cell r="A286" t="str">
            <v/>
          </cell>
          <cell r="B286" t="str">
            <v/>
          </cell>
          <cell r="C286">
            <v>277</v>
          </cell>
          <cell r="D286" t="str">
            <v/>
          </cell>
          <cell r="E286" t="str">
            <v>x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</row>
        <row r="287">
          <cell r="A287" t="str">
            <v/>
          </cell>
          <cell r="B287" t="str">
            <v/>
          </cell>
          <cell r="C287">
            <v>278</v>
          </cell>
          <cell r="D287" t="str">
            <v/>
          </cell>
          <cell r="E287" t="str">
            <v>x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</row>
        <row r="288">
          <cell r="A288" t="str">
            <v/>
          </cell>
          <cell r="B288" t="str">
            <v/>
          </cell>
          <cell r="C288">
            <v>279</v>
          </cell>
          <cell r="D288" t="str">
            <v/>
          </cell>
          <cell r="E288" t="str">
            <v>x</v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</row>
        <row r="289">
          <cell r="A289" t="str">
            <v/>
          </cell>
          <cell r="B289" t="str">
            <v/>
          </cell>
          <cell r="C289">
            <v>280</v>
          </cell>
          <cell r="D289" t="str">
            <v/>
          </cell>
          <cell r="E289" t="str">
            <v>x</v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</row>
        <row r="290">
          <cell r="A290" t="str">
            <v/>
          </cell>
          <cell r="B290" t="str">
            <v/>
          </cell>
          <cell r="C290">
            <v>281</v>
          </cell>
          <cell r="D290" t="str">
            <v/>
          </cell>
          <cell r="E290" t="str">
            <v>x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</row>
        <row r="291">
          <cell r="A291" t="str">
            <v/>
          </cell>
          <cell r="B291" t="str">
            <v/>
          </cell>
          <cell r="C291">
            <v>282</v>
          </cell>
          <cell r="D291" t="str">
            <v/>
          </cell>
          <cell r="E291" t="str">
            <v>x</v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</row>
        <row r="292">
          <cell r="A292" t="str">
            <v/>
          </cell>
          <cell r="B292" t="str">
            <v/>
          </cell>
          <cell r="C292">
            <v>283</v>
          </cell>
          <cell r="D292" t="str">
            <v/>
          </cell>
          <cell r="E292" t="str">
            <v>x</v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</row>
        <row r="293">
          <cell r="A293" t="str">
            <v/>
          </cell>
          <cell r="B293" t="str">
            <v/>
          </cell>
          <cell r="C293">
            <v>284</v>
          </cell>
          <cell r="D293" t="str">
            <v/>
          </cell>
          <cell r="E293" t="str">
            <v>x</v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</row>
        <row r="294">
          <cell r="A294" t="str">
            <v/>
          </cell>
          <cell r="B294" t="str">
            <v/>
          </cell>
          <cell r="C294">
            <v>285</v>
          </cell>
          <cell r="D294" t="str">
            <v/>
          </cell>
          <cell r="E294" t="str">
            <v>x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</row>
        <row r="295">
          <cell r="A295" t="str">
            <v/>
          </cell>
          <cell r="B295" t="str">
            <v/>
          </cell>
          <cell r="C295">
            <v>286</v>
          </cell>
          <cell r="D295" t="str">
            <v/>
          </cell>
          <cell r="E295" t="str">
            <v>x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</row>
        <row r="296">
          <cell r="A296" t="str">
            <v/>
          </cell>
          <cell r="B296" t="str">
            <v/>
          </cell>
          <cell r="C296">
            <v>287</v>
          </cell>
          <cell r="D296" t="str">
            <v/>
          </cell>
          <cell r="E296" t="str">
            <v>x</v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</row>
        <row r="297">
          <cell r="A297" t="str">
            <v/>
          </cell>
          <cell r="B297" t="str">
            <v/>
          </cell>
          <cell r="C297">
            <v>288</v>
          </cell>
          <cell r="D297" t="str">
            <v/>
          </cell>
          <cell r="E297" t="str">
            <v>x</v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</row>
        <row r="298">
          <cell r="A298" t="str">
            <v/>
          </cell>
          <cell r="B298" t="str">
            <v/>
          </cell>
          <cell r="C298">
            <v>289</v>
          </cell>
          <cell r="D298" t="str">
            <v/>
          </cell>
          <cell r="E298" t="str">
            <v>x</v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</row>
        <row r="299">
          <cell r="A299" t="str">
            <v/>
          </cell>
          <cell r="B299" t="str">
            <v/>
          </cell>
          <cell r="C299">
            <v>290</v>
          </cell>
          <cell r="D299" t="str">
            <v/>
          </cell>
          <cell r="E299" t="str">
            <v>x</v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</row>
        <row r="300">
          <cell r="A300" t="str">
            <v/>
          </cell>
          <cell r="C300">
            <v>291</v>
          </cell>
          <cell r="D300" t="str">
            <v/>
          </cell>
          <cell r="E300" t="str">
            <v>x</v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</row>
        <row r="301">
          <cell r="A301" t="str">
            <v/>
          </cell>
          <cell r="C301">
            <v>292</v>
          </cell>
          <cell r="D301" t="str">
            <v/>
          </cell>
          <cell r="E301" t="str">
            <v>x</v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</row>
        <row r="302">
          <cell r="A302" t="str">
            <v/>
          </cell>
          <cell r="C302">
            <v>293</v>
          </cell>
          <cell r="D302" t="str">
            <v/>
          </cell>
          <cell r="E302" t="str">
            <v>x</v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</row>
        <row r="303">
          <cell r="A303" t="str">
            <v/>
          </cell>
          <cell r="C303">
            <v>294</v>
          </cell>
          <cell r="D303" t="str">
            <v/>
          </cell>
          <cell r="E303" t="str">
            <v>x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</row>
        <row r="304">
          <cell r="A304" t="str">
            <v/>
          </cell>
          <cell r="C304">
            <v>295</v>
          </cell>
          <cell r="D304" t="str">
            <v/>
          </cell>
          <cell r="E304" t="str">
            <v>x</v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</row>
        <row r="305">
          <cell r="A305" t="str">
            <v/>
          </cell>
          <cell r="C305">
            <v>296</v>
          </cell>
          <cell r="D305" t="str">
            <v/>
          </cell>
          <cell r="E305" t="str">
            <v>x</v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</row>
        <row r="306">
          <cell r="A306" t="str">
            <v/>
          </cell>
          <cell r="C306">
            <v>297</v>
          </cell>
          <cell r="D306" t="str">
            <v/>
          </cell>
          <cell r="E306" t="str">
            <v>x</v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</row>
        <row r="307">
          <cell r="A307" t="str">
            <v/>
          </cell>
          <cell r="C307">
            <v>298</v>
          </cell>
          <cell r="D307" t="str">
            <v/>
          </cell>
          <cell r="E307" t="str">
            <v>x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</row>
        <row r="308">
          <cell r="A308" t="str">
            <v/>
          </cell>
          <cell r="C308">
            <v>299</v>
          </cell>
          <cell r="D308" t="str">
            <v/>
          </cell>
          <cell r="E308" t="str">
            <v>x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</row>
        <row r="309">
          <cell r="A309" t="str">
            <v/>
          </cell>
          <cell r="C309">
            <v>300</v>
          </cell>
          <cell r="D309" t="str">
            <v/>
          </cell>
          <cell r="E309" t="str">
            <v>x</v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</row>
        <row r="310">
          <cell r="A310" t="str">
            <v/>
          </cell>
          <cell r="C310">
            <v>301</v>
          </cell>
          <cell r="D310" t="str">
            <v/>
          </cell>
          <cell r="E310" t="str">
            <v>x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</row>
        <row r="311">
          <cell r="A311" t="str">
            <v/>
          </cell>
          <cell r="C311">
            <v>302</v>
          </cell>
          <cell r="D311" t="str">
            <v/>
          </cell>
          <cell r="E311" t="str">
            <v>x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</row>
        <row r="312">
          <cell r="A312" t="str">
            <v/>
          </cell>
          <cell r="C312">
            <v>303</v>
          </cell>
          <cell r="D312" t="str">
            <v/>
          </cell>
          <cell r="E312" t="str">
            <v>x</v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</row>
        <row r="313">
          <cell r="A313" t="str">
            <v/>
          </cell>
          <cell r="C313">
            <v>304</v>
          </cell>
          <cell r="D313" t="str">
            <v/>
          </cell>
          <cell r="E313" t="str">
            <v>x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</row>
        <row r="314">
          <cell r="A314" t="str">
            <v/>
          </cell>
          <cell r="C314">
            <v>305</v>
          </cell>
          <cell r="D314" t="str">
            <v/>
          </cell>
          <cell r="E314" t="str">
            <v>x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</row>
        <row r="315">
          <cell r="A315" t="str">
            <v/>
          </cell>
          <cell r="C315">
            <v>306</v>
          </cell>
          <cell r="D315" t="str">
            <v/>
          </cell>
          <cell r="E315" t="str">
            <v>x</v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</row>
        <row r="316">
          <cell r="A316" t="str">
            <v/>
          </cell>
          <cell r="C316">
            <v>307</v>
          </cell>
          <cell r="D316" t="str">
            <v/>
          </cell>
          <cell r="E316" t="str">
            <v>x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</row>
        <row r="317">
          <cell r="A317" t="str">
            <v/>
          </cell>
          <cell r="C317">
            <v>308</v>
          </cell>
          <cell r="D317" t="str">
            <v/>
          </cell>
          <cell r="E317" t="str">
            <v>x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</row>
        <row r="318">
          <cell r="A318" t="str">
            <v/>
          </cell>
          <cell r="C318">
            <v>309</v>
          </cell>
          <cell r="D318" t="str">
            <v/>
          </cell>
          <cell r="E318" t="str">
            <v>x</v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</row>
        <row r="319">
          <cell r="A319" t="str">
            <v/>
          </cell>
          <cell r="C319">
            <v>310</v>
          </cell>
          <cell r="D319" t="str">
            <v/>
          </cell>
          <cell r="E319" t="str">
            <v>x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</row>
        <row r="320">
          <cell r="A320" t="str">
            <v/>
          </cell>
          <cell r="C320">
            <v>311</v>
          </cell>
          <cell r="D320" t="str">
            <v/>
          </cell>
          <cell r="E320" t="str">
            <v>x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</row>
        <row r="321">
          <cell r="A321" t="str">
            <v/>
          </cell>
          <cell r="C321">
            <v>312</v>
          </cell>
          <cell r="D321" t="str">
            <v/>
          </cell>
          <cell r="E321" t="str">
            <v>x</v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</row>
        <row r="322">
          <cell r="A322" t="str">
            <v/>
          </cell>
          <cell r="C322">
            <v>313</v>
          </cell>
          <cell r="D322" t="str">
            <v/>
          </cell>
          <cell r="E322" t="str">
            <v>x</v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</row>
        <row r="323">
          <cell r="A323" t="str">
            <v/>
          </cell>
          <cell r="C323">
            <v>314</v>
          </cell>
          <cell r="D323" t="str">
            <v/>
          </cell>
          <cell r="E323" t="str">
            <v>x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</row>
        <row r="324">
          <cell r="A324" t="str">
            <v/>
          </cell>
          <cell r="C324">
            <v>315</v>
          </cell>
          <cell r="D324" t="str">
            <v/>
          </cell>
          <cell r="E324" t="str">
            <v>x</v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</row>
        <row r="325">
          <cell r="A325" t="str">
            <v/>
          </cell>
          <cell r="C325">
            <v>316</v>
          </cell>
          <cell r="D325" t="str">
            <v/>
          </cell>
          <cell r="E325" t="str">
            <v>x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</row>
        <row r="326">
          <cell r="A326" t="str">
            <v/>
          </cell>
          <cell r="C326">
            <v>317</v>
          </cell>
          <cell r="D326" t="str">
            <v/>
          </cell>
          <cell r="E326" t="str">
            <v>x</v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</row>
        <row r="327">
          <cell r="A327" t="str">
            <v/>
          </cell>
          <cell r="C327">
            <v>318</v>
          </cell>
          <cell r="D327" t="str">
            <v/>
          </cell>
          <cell r="E327" t="str">
            <v>x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</row>
        <row r="328">
          <cell r="A328" t="str">
            <v/>
          </cell>
          <cell r="C328">
            <v>319</v>
          </cell>
          <cell r="D328" t="str">
            <v/>
          </cell>
          <cell r="E328" t="str">
            <v>x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</row>
        <row r="329">
          <cell r="A329" t="str">
            <v/>
          </cell>
          <cell r="C329">
            <v>320</v>
          </cell>
          <cell r="D329" t="str">
            <v/>
          </cell>
          <cell r="E329" t="str">
            <v>x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</row>
        <row r="330">
          <cell r="A330" t="str">
            <v/>
          </cell>
          <cell r="C330">
            <v>321</v>
          </cell>
          <cell r="D330" t="str">
            <v/>
          </cell>
          <cell r="E330" t="str">
            <v>x</v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</row>
        <row r="331">
          <cell r="A331" t="str">
            <v/>
          </cell>
          <cell r="C331">
            <v>322</v>
          </cell>
          <cell r="D331" t="str">
            <v/>
          </cell>
          <cell r="E331" t="str">
            <v>x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</row>
        <row r="332">
          <cell r="A332" t="str">
            <v/>
          </cell>
          <cell r="C332">
            <v>323</v>
          </cell>
          <cell r="D332" t="str">
            <v/>
          </cell>
          <cell r="E332" t="str">
            <v>x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</row>
        <row r="333">
          <cell r="A333" t="str">
            <v/>
          </cell>
          <cell r="C333">
            <v>324</v>
          </cell>
          <cell r="D333" t="str">
            <v/>
          </cell>
          <cell r="E333" t="str">
            <v>x</v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</row>
        <row r="334">
          <cell r="A334" t="str">
            <v/>
          </cell>
          <cell r="C334">
            <v>325</v>
          </cell>
          <cell r="D334" t="str">
            <v/>
          </cell>
          <cell r="E334" t="str">
            <v>x</v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</row>
        <row r="335">
          <cell r="A335" t="str">
            <v/>
          </cell>
          <cell r="C335">
            <v>326</v>
          </cell>
          <cell r="D335" t="str">
            <v/>
          </cell>
          <cell r="E335" t="str">
            <v>x</v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</row>
        <row r="336">
          <cell r="A336" t="str">
            <v/>
          </cell>
          <cell r="C336">
            <v>327</v>
          </cell>
          <cell r="D336" t="str">
            <v/>
          </cell>
          <cell r="E336" t="str">
            <v>x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</row>
        <row r="337">
          <cell r="A337" t="str">
            <v/>
          </cell>
          <cell r="C337">
            <v>328</v>
          </cell>
          <cell r="D337" t="str">
            <v/>
          </cell>
          <cell r="E337" t="str">
            <v>x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</row>
        <row r="338">
          <cell r="A338" t="str">
            <v/>
          </cell>
          <cell r="C338">
            <v>329</v>
          </cell>
          <cell r="D338" t="str">
            <v/>
          </cell>
          <cell r="E338" t="str">
            <v>x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</row>
        <row r="339">
          <cell r="A339" t="str">
            <v/>
          </cell>
          <cell r="C339">
            <v>330</v>
          </cell>
          <cell r="D339" t="str">
            <v/>
          </cell>
          <cell r="E339" t="str">
            <v>x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</row>
        <row r="340">
          <cell r="A340" t="str">
            <v/>
          </cell>
          <cell r="C340">
            <v>331</v>
          </cell>
          <cell r="D340" t="str">
            <v/>
          </cell>
          <cell r="E340" t="str">
            <v>x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</row>
        <row r="341">
          <cell r="A341" t="str">
            <v/>
          </cell>
          <cell r="C341">
            <v>332</v>
          </cell>
          <cell r="D341" t="str">
            <v/>
          </cell>
          <cell r="E341" t="str">
            <v>x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</row>
        <row r="342">
          <cell r="A342" t="str">
            <v/>
          </cell>
          <cell r="C342">
            <v>333</v>
          </cell>
          <cell r="D342" t="str">
            <v/>
          </cell>
          <cell r="E342" t="str">
            <v>x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</row>
        <row r="343">
          <cell r="A343" t="str">
            <v/>
          </cell>
          <cell r="C343">
            <v>334</v>
          </cell>
          <cell r="D343" t="str">
            <v/>
          </cell>
          <cell r="E343" t="str">
            <v>x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</row>
        <row r="344">
          <cell r="A344" t="str">
            <v/>
          </cell>
          <cell r="C344">
            <v>335</v>
          </cell>
          <cell r="D344" t="str">
            <v/>
          </cell>
          <cell r="E344" t="str">
            <v>x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</row>
        <row r="345">
          <cell r="A345" t="str">
            <v/>
          </cell>
          <cell r="C345">
            <v>336</v>
          </cell>
          <cell r="D345" t="str">
            <v/>
          </cell>
          <cell r="E345" t="str">
            <v>x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</row>
        <row r="346">
          <cell r="A346" t="str">
            <v/>
          </cell>
          <cell r="C346">
            <v>337</v>
          </cell>
          <cell r="D346" t="str">
            <v/>
          </cell>
          <cell r="E346" t="str">
            <v>x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</row>
        <row r="347">
          <cell r="A347" t="str">
            <v/>
          </cell>
          <cell r="C347">
            <v>338</v>
          </cell>
          <cell r="D347" t="str">
            <v/>
          </cell>
          <cell r="E347" t="str">
            <v>x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</row>
        <row r="348">
          <cell r="A348" t="str">
            <v/>
          </cell>
          <cell r="C348">
            <v>339</v>
          </cell>
          <cell r="D348" t="str">
            <v/>
          </cell>
          <cell r="E348" t="str">
            <v>x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</row>
        <row r="349">
          <cell r="A349" t="str">
            <v/>
          </cell>
          <cell r="C349">
            <v>340</v>
          </cell>
          <cell r="D349" t="str">
            <v/>
          </cell>
          <cell r="E349" t="str">
            <v>x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</row>
        <row r="350">
          <cell r="A350" t="str">
            <v/>
          </cell>
          <cell r="C350">
            <v>341</v>
          </cell>
          <cell r="D350" t="str">
            <v/>
          </cell>
          <cell r="E350" t="str">
            <v>x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</row>
        <row r="351">
          <cell r="A351" t="str">
            <v/>
          </cell>
          <cell r="C351">
            <v>342</v>
          </cell>
          <cell r="D351" t="str">
            <v/>
          </cell>
          <cell r="E351" t="str">
            <v>x</v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</row>
        <row r="352">
          <cell r="A352" t="str">
            <v/>
          </cell>
          <cell r="C352">
            <v>343</v>
          </cell>
          <cell r="D352" t="str">
            <v/>
          </cell>
          <cell r="E352" t="str">
            <v>x</v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</row>
        <row r="353">
          <cell r="A353" t="str">
            <v/>
          </cell>
          <cell r="C353">
            <v>344</v>
          </cell>
          <cell r="D353" t="str">
            <v/>
          </cell>
          <cell r="E353" t="str">
            <v>x</v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</row>
        <row r="354">
          <cell r="A354" t="str">
            <v/>
          </cell>
          <cell r="C354">
            <v>345</v>
          </cell>
          <cell r="D354" t="str">
            <v/>
          </cell>
          <cell r="E354" t="str">
            <v>x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</row>
        <row r="355">
          <cell r="A355" t="str">
            <v/>
          </cell>
          <cell r="C355">
            <v>346</v>
          </cell>
          <cell r="D355" t="str">
            <v/>
          </cell>
          <cell r="E355" t="str">
            <v>x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</row>
        <row r="356">
          <cell r="A356" t="str">
            <v/>
          </cell>
          <cell r="C356">
            <v>347</v>
          </cell>
          <cell r="D356" t="str">
            <v/>
          </cell>
          <cell r="E356" t="str">
            <v>x</v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</row>
        <row r="357">
          <cell r="A357" t="str">
            <v/>
          </cell>
          <cell r="C357">
            <v>348</v>
          </cell>
          <cell r="D357" t="str">
            <v/>
          </cell>
          <cell r="E357" t="str">
            <v>x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</row>
        <row r="358">
          <cell r="A358" t="str">
            <v/>
          </cell>
          <cell r="C358">
            <v>349</v>
          </cell>
          <cell r="D358" t="str">
            <v/>
          </cell>
          <cell r="E358" t="str">
            <v>x</v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</row>
        <row r="359">
          <cell r="A359" t="str">
            <v/>
          </cell>
          <cell r="C359">
            <v>350</v>
          </cell>
          <cell r="D359" t="str">
            <v/>
          </cell>
          <cell r="E359" t="str">
            <v>x</v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</row>
        <row r="360">
          <cell r="A360" t="str">
            <v/>
          </cell>
          <cell r="C360">
            <v>351</v>
          </cell>
          <cell r="D360" t="str">
            <v/>
          </cell>
          <cell r="E360" t="str">
            <v>x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</row>
        <row r="361">
          <cell r="A361" t="str">
            <v/>
          </cell>
          <cell r="C361">
            <v>352</v>
          </cell>
          <cell r="D361" t="str">
            <v/>
          </cell>
          <cell r="E361" t="str">
            <v>x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</row>
        <row r="362">
          <cell r="A362" t="str">
            <v/>
          </cell>
          <cell r="C362">
            <v>353</v>
          </cell>
          <cell r="D362" t="str">
            <v/>
          </cell>
          <cell r="E362" t="str">
            <v>x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</row>
        <row r="363">
          <cell r="A363" t="str">
            <v/>
          </cell>
          <cell r="C363">
            <v>354</v>
          </cell>
          <cell r="D363" t="str">
            <v/>
          </cell>
          <cell r="E363" t="str">
            <v>x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</row>
        <row r="364">
          <cell r="A364" t="str">
            <v/>
          </cell>
          <cell r="C364">
            <v>355</v>
          </cell>
          <cell r="D364" t="str">
            <v/>
          </cell>
          <cell r="E364" t="str">
            <v>x</v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</row>
        <row r="365">
          <cell r="A365" t="str">
            <v/>
          </cell>
          <cell r="C365">
            <v>356</v>
          </cell>
          <cell r="D365" t="str">
            <v/>
          </cell>
          <cell r="E365" t="str">
            <v>x</v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</row>
        <row r="366">
          <cell r="A366" t="str">
            <v/>
          </cell>
          <cell r="C366">
            <v>357</v>
          </cell>
          <cell r="D366" t="str">
            <v/>
          </cell>
          <cell r="E366" t="str">
            <v>x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</row>
        <row r="367">
          <cell r="A367" t="str">
            <v/>
          </cell>
          <cell r="C367">
            <v>358</v>
          </cell>
          <cell r="D367" t="str">
            <v/>
          </cell>
          <cell r="E367" t="str">
            <v>x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</row>
        <row r="368">
          <cell r="A368" t="str">
            <v/>
          </cell>
          <cell r="C368">
            <v>359</v>
          </cell>
          <cell r="D368" t="str">
            <v/>
          </cell>
          <cell r="E368" t="str">
            <v>x</v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</row>
        <row r="369">
          <cell r="A369" t="str">
            <v/>
          </cell>
          <cell r="C369">
            <v>360</v>
          </cell>
          <cell r="D369" t="str">
            <v/>
          </cell>
          <cell r="E369" t="str">
            <v>x</v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</row>
        <row r="370">
          <cell r="A370" t="str">
            <v/>
          </cell>
          <cell r="C370">
            <v>361</v>
          </cell>
          <cell r="D370" t="str">
            <v/>
          </cell>
          <cell r="E370" t="str">
            <v>x</v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</row>
        <row r="371">
          <cell r="A371" t="str">
            <v/>
          </cell>
          <cell r="C371">
            <v>362</v>
          </cell>
          <cell r="D371" t="str">
            <v/>
          </cell>
          <cell r="E371" t="str">
            <v>x</v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</row>
        <row r="372">
          <cell r="A372" t="str">
            <v/>
          </cell>
          <cell r="C372">
            <v>363</v>
          </cell>
          <cell r="D372" t="str">
            <v/>
          </cell>
          <cell r="E372" t="str">
            <v>x</v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</row>
        <row r="373">
          <cell r="A373" t="str">
            <v/>
          </cell>
          <cell r="C373">
            <v>364</v>
          </cell>
          <cell r="D373" t="str">
            <v/>
          </cell>
          <cell r="E373" t="str">
            <v>x</v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</row>
        <row r="374">
          <cell r="A374" t="str">
            <v/>
          </cell>
          <cell r="C374">
            <v>365</v>
          </cell>
          <cell r="D374" t="str">
            <v/>
          </cell>
          <cell r="E374" t="str">
            <v>x</v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</row>
        <row r="375">
          <cell r="A375" t="str">
            <v/>
          </cell>
          <cell r="C375">
            <v>366</v>
          </cell>
          <cell r="D375" t="str">
            <v/>
          </cell>
          <cell r="E375" t="str">
            <v>x</v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</row>
        <row r="376">
          <cell r="A376" t="str">
            <v/>
          </cell>
          <cell r="C376">
            <v>367</v>
          </cell>
          <cell r="D376" t="str">
            <v/>
          </cell>
          <cell r="E376" t="str">
            <v>x</v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</row>
        <row r="377">
          <cell r="A377" t="str">
            <v/>
          </cell>
          <cell r="C377">
            <v>368</v>
          </cell>
          <cell r="D377" t="str">
            <v/>
          </cell>
          <cell r="E377" t="str">
            <v>x</v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</row>
        <row r="378">
          <cell r="A378" t="str">
            <v/>
          </cell>
          <cell r="C378">
            <v>369</v>
          </cell>
          <cell r="D378" t="str">
            <v/>
          </cell>
          <cell r="E378" t="str">
            <v>x</v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</row>
        <row r="379">
          <cell r="A379" t="str">
            <v/>
          </cell>
          <cell r="C379">
            <v>370</v>
          </cell>
          <cell r="D379" t="str">
            <v/>
          </cell>
          <cell r="E379" t="str">
            <v>x</v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</row>
        <row r="380">
          <cell r="A380" t="str">
            <v/>
          </cell>
          <cell r="C380">
            <v>371</v>
          </cell>
          <cell r="D380" t="str">
            <v/>
          </cell>
          <cell r="E380" t="str">
            <v>x</v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</row>
        <row r="381">
          <cell r="A381" t="str">
            <v/>
          </cell>
          <cell r="C381">
            <v>372</v>
          </cell>
          <cell r="D381" t="str">
            <v/>
          </cell>
          <cell r="E381" t="str">
            <v>x</v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</row>
        <row r="382">
          <cell r="A382" t="str">
            <v/>
          </cell>
          <cell r="C382">
            <v>373</v>
          </cell>
          <cell r="D382" t="str">
            <v/>
          </cell>
          <cell r="E382" t="str">
            <v>x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</row>
        <row r="383">
          <cell r="A383" t="str">
            <v/>
          </cell>
          <cell r="C383">
            <v>374</v>
          </cell>
          <cell r="D383" t="str">
            <v/>
          </cell>
          <cell r="E383" t="str">
            <v>x</v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</row>
        <row r="384">
          <cell r="A384" t="str">
            <v/>
          </cell>
          <cell r="C384">
            <v>375</v>
          </cell>
          <cell r="D384" t="str">
            <v/>
          </cell>
          <cell r="E384" t="str">
            <v>x</v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</row>
        <row r="385">
          <cell r="A385" t="str">
            <v/>
          </cell>
          <cell r="C385">
            <v>376</v>
          </cell>
          <cell r="D385" t="str">
            <v/>
          </cell>
          <cell r="E385" t="str">
            <v>x</v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</row>
        <row r="386">
          <cell r="A386" t="str">
            <v/>
          </cell>
          <cell r="C386">
            <v>377</v>
          </cell>
          <cell r="D386" t="str">
            <v/>
          </cell>
          <cell r="E386" t="str">
            <v>x</v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</row>
        <row r="387">
          <cell r="A387" t="str">
            <v/>
          </cell>
          <cell r="C387">
            <v>378</v>
          </cell>
          <cell r="D387" t="str">
            <v/>
          </cell>
          <cell r="E387" t="str">
            <v>x</v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</row>
        <row r="388">
          <cell r="A388" t="str">
            <v/>
          </cell>
          <cell r="C388">
            <v>379</v>
          </cell>
          <cell r="D388" t="str">
            <v/>
          </cell>
          <cell r="E388" t="str">
            <v>x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</row>
        <row r="389">
          <cell r="A389" t="str">
            <v/>
          </cell>
          <cell r="C389">
            <v>380</v>
          </cell>
          <cell r="D389" t="str">
            <v/>
          </cell>
          <cell r="E389" t="str">
            <v>x</v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</row>
        <row r="390">
          <cell r="A390" t="str">
            <v/>
          </cell>
          <cell r="C390">
            <v>381</v>
          </cell>
          <cell r="D390" t="str">
            <v/>
          </cell>
          <cell r="E390" t="str">
            <v>x</v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</row>
        <row r="391">
          <cell r="A391" t="str">
            <v/>
          </cell>
          <cell r="C391">
            <v>382</v>
          </cell>
          <cell r="D391" t="str">
            <v/>
          </cell>
          <cell r="E391" t="str">
            <v>x</v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</row>
        <row r="392">
          <cell r="A392" t="str">
            <v/>
          </cell>
          <cell r="C392">
            <v>383</v>
          </cell>
          <cell r="D392" t="str">
            <v/>
          </cell>
          <cell r="E392" t="str">
            <v>x</v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</row>
        <row r="393">
          <cell r="A393" t="str">
            <v/>
          </cell>
          <cell r="C393">
            <v>384</v>
          </cell>
          <cell r="D393" t="str">
            <v/>
          </cell>
          <cell r="E393" t="str">
            <v>x</v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</row>
        <row r="394">
          <cell r="A394" t="str">
            <v/>
          </cell>
          <cell r="C394">
            <v>385</v>
          </cell>
          <cell r="D394" t="str">
            <v/>
          </cell>
          <cell r="E394" t="str">
            <v>x</v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</row>
        <row r="395">
          <cell r="A395" t="str">
            <v/>
          </cell>
          <cell r="C395">
            <v>386</v>
          </cell>
          <cell r="D395" t="str">
            <v/>
          </cell>
          <cell r="E395" t="str">
            <v>x</v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</row>
        <row r="396">
          <cell r="A396" t="str">
            <v/>
          </cell>
          <cell r="C396">
            <v>387</v>
          </cell>
          <cell r="D396" t="str">
            <v/>
          </cell>
          <cell r="E396" t="str">
            <v>x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</row>
        <row r="397">
          <cell r="A397" t="str">
            <v/>
          </cell>
          <cell r="C397">
            <v>388</v>
          </cell>
          <cell r="D397" t="str">
            <v/>
          </cell>
          <cell r="E397" t="str">
            <v>x</v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</row>
        <row r="398">
          <cell r="A398" t="str">
            <v/>
          </cell>
          <cell r="C398">
            <v>389</v>
          </cell>
          <cell r="D398" t="str">
            <v/>
          </cell>
          <cell r="E398" t="str">
            <v>x</v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</row>
        <row r="399">
          <cell r="A399" t="str">
            <v/>
          </cell>
          <cell r="C399">
            <v>390</v>
          </cell>
          <cell r="D399" t="str">
            <v/>
          </cell>
          <cell r="E399" t="str">
            <v>x</v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</row>
        <row r="400">
          <cell r="A400" t="str">
            <v/>
          </cell>
          <cell r="C400">
            <v>391</v>
          </cell>
          <cell r="D400" t="str">
            <v/>
          </cell>
          <cell r="E400" t="str">
            <v>x</v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</row>
        <row r="401">
          <cell r="A401" t="str">
            <v/>
          </cell>
          <cell r="C401">
            <v>392</v>
          </cell>
          <cell r="D401" t="str">
            <v/>
          </cell>
          <cell r="E401" t="str">
            <v>x</v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</row>
        <row r="402">
          <cell r="A402" t="str">
            <v/>
          </cell>
          <cell r="C402">
            <v>393</v>
          </cell>
          <cell r="D402" t="str">
            <v/>
          </cell>
          <cell r="E402" t="str">
            <v>x</v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</row>
        <row r="403">
          <cell r="A403" t="str">
            <v/>
          </cell>
          <cell r="C403">
            <v>394</v>
          </cell>
          <cell r="D403" t="str">
            <v/>
          </cell>
          <cell r="E403" t="str">
            <v>x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</row>
        <row r="404">
          <cell r="A404" t="str">
            <v/>
          </cell>
          <cell r="C404">
            <v>395</v>
          </cell>
          <cell r="D404" t="str">
            <v/>
          </cell>
          <cell r="E404" t="str">
            <v>x</v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</row>
        <row r="405">
          <cell r="A405" t="str">
            <v/>
          </cell>
          <cell r="C405">
            <v>396</v>
          </cell>
          <cell r="D405" t="str">
            <v/>
          </cell>
          <cell r="E405" t="str">
            <v>x</v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</row>
        <row r="406">
          <cell r="A406" t="str">
            <v/>
          </cell>
          <cell r="C406">
            <v>397</v>
          </cell>
          <cell r="D406" t="str">
            <v/>
          </cell>
          <cell r="E406" t="str">
            <v>x</v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</row>
        <row r="407">
          <cell r="A407" t="str">
            <v/>
          </cell>
          <cell r="C407">
            <v>398</v>
          </cell>
          <cell r="D407" t="str">
            <v/>
          </cell>
          <cell r="E407" t="str">
            <v>x</v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</row>
        <row r="408">
          <cell r="A408" t="str">
            <v/>
          </cell>
          <cell r="C408">
            <v>399</v>
          </cell>
          <cell r="D408" t="str">
            <v/>
          </cell>
          <cell r="E408" t="str">
            <v>x</v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</row>
        <row r="409">
          <cell r="A409" t="str">
            <v/>
          </cell>
          <cell r="C409">
            <v>400</v>
          </cell>
          <cell r="D409" t="str">
            <v/>
          </cell>
          <cell r="E409" t="str">
            <v>x</v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</row>
        <row r="410">
          <cell r="A410" t="str">
            <v/>
          </cell>
          <cell r="C410">
            <v>401</v>
          </cell>
          <cell r="D410" t="str">
            <v/>
          </cell>
          <cell r="E410" t="str">
            <v>x</v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</row>
        <row r="411">
          <cell r="A411" t="str">
            <v/>
          </cell>
          <cell r="C411">
            <v>402</v>
          </cell>
          <cell r="D411" t="str">
            <v/>
          </cell>
          <cell r="E411" t="str">
            <v>x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</row>
        <row r="412">
          <cell r="A412" t="str">
            <v/>
          </cell>
          <cell r="C412">
            <v>403</v>
          </cell>
          <cell r="D412" t="str">
            <v/>
          </cell>
          <cell r="E412" t="str">
            <v>x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</row>
        <row r="413">
          <cell r="A413" t="str">
            <v/>
          </cell>
          <cell r="C413">
            <v>404</v>
          </cell>
          <cell r="D413" t="str">
            <v/>
          </cell>
          <cell r="E413" t="str">
            <v>x</v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</row>
        <row r="414">
          <cell r="A414" t="str">
            <v/>
          </cell>
          <cell r="C414">
            <v>405</v>
          </cell>
          <cell r="D414" t="str">
            <v/>
          </cell>
          <cell r="E414" t="str">
            <v>x</v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</row>
        <row r="415">
          <cell r="A415" t="str">
            <v/>
          </cell>
          <cell r="C415">
            <v>406</v>
          </cell>
          <cell r="D415" t="str">
            <v/>
          </cell>
          <cell r="E415" t="str">
            <v>x</v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</row>
        <row r="416">
          <cell r="A416" t="str">
            <v/>
          </cell>
          <cell r="C416">
            <v>407</v>
          </cell>
          <cell r="D416" t="str">
            <v/>
          </cell>
          <cell r="E416" t="str">
            <v>x</v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</row>
        <row r="417">
          <cell r="A417" t="str">
            <v/>
          </cell>
          <cell r="C417">
            <v>408</v>
          </cell>
          <cell r="D417" t="str">
            <v/>
          </cell>
          <cell r="E417" t="str">
            <v>x</v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</row>
        <row r="418">
          <cell r="A418" t="str">
            <v/>
          </cell>
          <cell r="C418">
            <v>409</v>
          </cell>
          <cell r="D418" t="str">
            <v/>
          </cell>
          <cell r="E418" t="str">
            <v>x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</row>
        <row r="419">
          <cell r="A419" t="str">
            <v/>
          </cell>
          <cell r="C419">
            <v>410</v>
          </cell>
          <cell r="D419" t="str">
            <v/>
          </cell>
          <cell r="E419" t="str">
            <v>x</v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</row>
        <row r="420">
          <cell r="A420" t="str">
            <v/>
          </cell>
          <cell r="C420">
            <v>411</v>
          </cell>
          <cell r="D420" t="str">
            <v/>
          </cell>
          <cell r="E420" t="str">
            <v>x</v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</row>
        <row r="421">
          <cell r="A421" t="str">
            <v/>
          </cell>
          <cell r="C421">
            <v>412</v>
          </cell>
          <cell r="D421" t="str">
            <v/>
          </cell>
          <cell r="E421" t="str">
            <v>x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</row>
        <row r="422">
          <cell r="A422" t="str">
            <v/>
          </cell>
          <cell r="C422">
            <v>413</v>
          </cell>
          <cell r="D422" t="str">
            <v/>
          </cell>
          <cell r="E422" t="str">
            <v>x</v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</row>
        <row r="423">
          <cell r="A423" t="str">
            <v/>
          </cell>
          <cell r="C423">
            <v>414</v>
          </cell>
          <cell r="D423" t="str">
            <v/>
          </cell>
          <cell r="E423" t="str">
            <v>x</v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</row>
        <row r="424">
          <cell r="A424" t="str">
            <v/>
          </cell>
          <cell r="C424">
            <v>415</v>
          </cell>
          <cell r="D424" t="str">
            <v/>
          </cell>
          <cell r="E424" t="str">
            <v>x</v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</row>
        <row r="425">
          <cell r="A425" t="str">
            <v/>
          </cell>
          <cell r="C425">
            <v>416</v>
          </cell>
          <cell r="D425" t="str">
            <v/>
          </cell>
          <cell r="E425" t="str">
            <v>x</v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</row>
        <row r="426">
          <cell r="A426" t="str">
            <v/>
          </cell>
          <cell r="C426">
            <v>417</v>
          </cell>
          <cell r="D426" t="str">
            <v/>
          </cell>
          <cell r="E426" t="str">
            <v>x</v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</row>
        <row r="427">
          <cell r="A427" t="str">
            <v/>
          </cell>
          <cell r="C427">
            <v>418</v>
          </cell>
          <cell r="D427" t="str">
            <v/>
          </cell>
          <cell r="E427" t="str">
            <v>x</v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</row>
        <row r="428">
          <cell r="A428" t="str">
            <v/>
          </cell>
          <cell r="C428">
            <v>419</v>
          </cell>
          <cell r="D428" t="str">
            <v/>
          </cell>
          <cell r="E428" t="str">
            <v>x</v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</row>
        <row r="429">
          <cell r="A429" t="str">
            <v/>
          </cell>
          <cell r="C429">
            <v>420</v>
          </cell>
          <cell r="D429" t="str">
            <v/>
          </cell>
          <cell r="E429" t="str">
            <v>x</v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</row>
        <row r="430">
          <cell r="A430" t="str">
            <v/>
          </cell>
          <cell r="C430">
            <v>421</v>
          </cell>
          <cell r="D430" t="str">
            <v/>
          </cell>
          <cell r="E430" t="str">
            <v>x</v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</row>
        <row r="431">
          <cell r="A431" t="str">
            <v/>
          </cell>
          <cell r="C431">
            <v>422</v>
          </cell>
          <cell r="D431" t="str">
            <v/>
          </cell>
          <cell r="E431" t="str">
            <v>x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</row>
        <row r="432">
          <cell r="A432" t="str">
            <v/>
          </cell>
          <cell r="C432">
            <v>423</v>
          </cell>
          <cell r="D432" t="str">
            <v/>
          </cell>
          <cell r="E432" t="str">
            <v>x</v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</row>
        <row r="433">
          <cell r="A433" t="str">
            <v/>
          </cell>
          <cell r="C433">
            <v>424</v>
          </cell>
          <cell r="D433" t="str">
            <v/>
          </cell>
          <cell r="E433" t="str">
            <v>x</v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</row>
        <row r="434">
          <cell r="A434" t="str">
            <v/>
          </cell>
          <cell r="C434">
            <v>425</v>
          </cell>
          <cell r="D434" t="str">
            <v/>
          </cell>
          <cell r="E434" t="str">
            <v>x</v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</row>
        <row r="435">
          <cell r="A435" t="str">
            <v/>
          </cell>
          <cell r="C435">
            <v>426</v>
          </cell>
          <cell r="D435" t="str">
            <v/>
          </cell>
          <cell r="E435" t="str">
            <v>x</v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</row>
        <row r="436">
          <cell r="A436" t="str">
            <v/>
          </cell>
          <cell r="C436">
            <v>427</v>
          </cell>
          <cell r="D436" t="str">
            <v/>
          </cell>
          <cell r="E436" t="str">
            <v>x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</row>
        <row r="437">
          <cell r="A437" t="str">
            <v/>
          </cell>
          <cell r="C437">
            <v>428</v>
          </cell>
          <cell r="D437" t="str">
            <v/>
          </cell>
          <cell r="E437" t="str">
            <v>x</v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</row>
        <row r="438">
          <cell r="A438" t="str">
            <v/>
          </cell>
          <cell r="C438">
            <v>429</v>
          </cell>
          <cell r="D438" t="str">
            <v/>
          </cell>
          <cell r="E438" t="str">
            <v>x</v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</row>
        <row r="439">
          <cell r="A439" t="str">
            <v/>
          </cell>
          <cell r="C439">
            <v>430</v>
          </cell>
          <cell r="D439" t="str">
            <v/>
          </cell>
          <cell r="E439" t="str">
            <v>x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</row>
        <row r="440">
          <cell r="A440" t="str">
            <v/>
          </cell>
          <cell r="C440">
            <v>431</v>
          </cell>
          <cell r="D440" t="str">
            <v/>
          </cell>
          <cell r="E440" t="str">
            <v>x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</row>
        <row r="441">
          <cell r="A441" t="str">
            <v/>
          </cell>
          <cell r="C441">
            <v>432</v>
          </cell>
          <cell r="D441" t="str">
            <v/>
          </cell>
          <cell r="E441" t="str">
            <v>x</v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</row>
        <row r="442">
          <cell r="A442" t="str">
            <v/>
          </cell>
          <cell r="C442">
            <v>433</v>
          </cell>
          <cell r="D442" t="str">
            <v/>
          </cell>
          <cell r="E442" t="str">
            <v>x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</row>
        <row r="443">
          <cell r="A443" t="str">
            <v/>
          </cell>
          <cell r="C443">
            <v>434</v>
          </cell>
          <cell r="D443" t="str">
            <v/>
          </cell>
          <cell r="E443" t="str">
            <v>x</v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</row>
        <row r="444">
          <cell r="A444" t="str">
            <v/>
          </cell>
          <cell r="C444">
            <v>435</v>
          </cell>
          <cell r="D444" t="str">
            <v/>
          </cell>
          <cell r="E444" t="str">
            <v>x</v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</row>
        <row r="445">
          <cell r="A445" t="str">
            <v/>
          </cell>
          <cell r="C445">
            <v>436</v>
          </cell>
          <cell r="D445" t="str">
            <v/>
          </cell>
          <cell r="E445" t="str">
            <v>x</v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</row>
        <row r="446">
          <cell r="A446" t="str">
            <v/>
          </cell>
          <cell r="C446">
            <v>437</v>
          </cell>
          <cell r="D446" t="str">
            <v/>
          </cell>
          <cell r="E446" t="str">
            <v>x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</row>
        <row r="447">
          <cell r="A447" t="str">
            <v/>
          </cell>
          <cell r="C447">
            <v>438</v>
          </cell>
          <cell r="D447" t="str">
            <v/>
          </cell>
          <cell r="E447" t="str">
            <v>x</v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</row>
        <row r="448">
          <cell r="A448" t="str">
            <v/>
          </cell>
          <cell r="C448">
            <v>439</v>
          </cell>
          <cell r="D448" t="str">
            <v/>
          </cell>
          <cell r="E448" t="str">
            <v>x</v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</row>
        <row r="449">
          <cell r="A449" t="str">
            <v/>
          </cell>
          <cell r="C449">
            <v>440</v>
          </cell>
          <cell r="D449" t="str">
            <v/>
          </cell>
          <cell r="E449" t="str">
            <v>x</v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</row>
        <row r="450">
          <cell r="A450" t="str">
            <v/>
          </cell>
          <cell r="C450">
            <v>441</v>
          </cell>
          <cell r="D450" t="str">
            <v/>
          </cell>
          <cell r="E450" t="str">
            <v>x</v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</row>
        <row r="451">
          <cell r="A451" t="str">
            <v/>
          </cell>
          <cell r="C451">
            <v>442</v>
          </cell>
          <cell r="D451" t="str">
            <v/>
          </cell>
          <cell r="E451" t="str">
            <v>x</v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</row>
        <row r="452">
          <cell r="A452" t="str">
            <v/>
          </cell>
          <cell r="C452">
            <v>443</v>
          </cell>
          <cell r="D452" t="str">
            <v/>
          </cell>
          <cell r="E452" t="str">
            <v>x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</row>
        <row r="453">
          <cell r="A453" t="str">
            <v/>
          </cell>
          <cell r="C453">
            <v>444</v>
          </cell>
          <cell r="D453" t="str">
            <v/>
          </cell>
          <cell r="E453" t="str">
            <v>x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</row>
        <row r="454">
          <cell r="A454" t="str">
            <v/>
          </cell>
          <cell r="C454">
            <v>445</v>
          </cell>
          <cell r="D454" t="str">
            <v/>
          </cell>
          <cell r="E454" t="str">
            <v>x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</row>
        <row r="455">
          <cell r="A455" t="str">
            <v/>
          </cell>
          <cell r="C455">
            <v>446</v>
          </cell>
          <cell r="D455" t="str">
            <v/>
          </cell>
          <cell r="E455" t="str">
            <v>x</v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</row>
        <row r="456">
          <cell r="A456" t="str">
            <v/>
          </cell>
          <cell r="C456">
            <v>447</v>
          </cell>
          <cell r="D456" t="str">
            <v/>
          </cell>
          <cell r="E456" t="str">
            <v>x</v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</row>
        <row r="457">
          <cell r="A457" t="str">
            <v/>
          </cell>
          <cell r="C457">
            <v>448</v>
          </cell>
          <cell r="D457" t="str">
            <v/>
          </cell>
          <cell r="E457" t="str">
            <v>x</v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</row>
        <row r="458">
          <cell r="A458" t="str">
            <v/>
          </cell>
          <cell r="C458">
            <v>449</v>
          </cell>
          <cell r="D458" t="str">
            <v/>
          </cell>
          <cell r="E458" t="str">
            <v>x</v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</row>
        <row r="459">
          <cell r="A459" t="str">
            <v/>
          </cell>
          <cell r="C459">
            <v>450</v>
          </cell>
          <cell r="D459" t="str">
            <v/>
          </cell>
          <cell r="E459" t="str">
            <v>x</v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</row>
        <row r="460">
          <cell r="A460" t="str">
            <v/>
          </cell>
          <cell r="C460">
            <v>451</v>
          </cell>
          <cell r="D460" t="str">
            <v/>
          </cell>
          <cell r="E460" t="str">
            <v>x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</row>
        <row r="461">
          <cell r="A461" t="str">
            <v/>
          </cell>
          <cell r="C461">
            <v>452</v>
          </cell>
          <cell r="D461" t="str">
            <v/>
          </cell>
          <cell r="E461" t="str">
            <v>x</v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</row>
        <row r="462">
          <cell r="A462" t="str">
            <v/>
          </cell>
          <cell r="C462">
            <v>453</v>
          </cell>
          <cell r="D462" t="str">
            <v/>
          </cell>
          <cell r="E462" t="str">
            <v>x</v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</row>
        <row r="463">
          <cell r="A463" t="str">
            <v/>
          </cell>
          <cell r="C463">
            <v>454</v>
          </cell>
          <cell r="D463" t="str">
            <v/>
          </cell>
          <cell r="E463" t="str">
            <v>x</v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</row>
        <row r="464">
          <cell r="A464" t="str">
            <v/>
          </cell>
          <cell r="C464">
            <v>455</v>
          </cell>
          <cell r="D464" t="str">
            <v/>
          </cell>
          <cell r="E464" t="str">
            <v>x</v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</row>
        <row r="465">
          <cell r="A465" t="str">
            <v/>
          </cell>
          <cell r="C465">
            <v>456</v>
          </cell>
          <cell r="D465" t="str">
            <v/>
          </cell>
          <cell r="E465" t="str">
            <v>x</v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</row>
        <row r="466">
          <cell r="A466" t="str">
            <v/>
          </cell>
          <cell r="C466">
            <v>457</v>
          </cell>
          <cell r="D466" t="str">
            <v/>
          </cell>
          <cell r="E466" t="str">
            <v>x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</row>
        <row r="467">
          <cell r="A467" t="str">
            <v/>
          </cell>
          <cell r="C467">
            <v>458</v>
          </cell>
          <cell r="D467" t="str">
            <v/>
          </cell>
          <cell r="E467" t="str">
            <v>x</v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</row>
        <row r="468">
          <cell r="A468" t="str">
            <v/>
          </cell>
          <cell r="C468">
            <v>459</v>
          </cell>
          <cell r="D468" t="str">
            <v/>
          </cell>
          <cell r="E468" t="str">
            <v>x</v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</row>
        <row r="469">
          <cell r="A469" t="str">
            <v/>
          </cell>
          <cell r="C469">
            <v>460</v>
          </cell>
          <cell r="D469" t="str">
            <v/>
          </cell>
          <cell r="E469" t="str">
            <v>x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</row>
        <row r="470">
          <cell r="A470" t="str">
            <v/>
          </cell>
          <cell r="C470">
            <v>461</v>
          </cell>
          <cell r="D470" t="str">
            <v/>
          </cell>
          <cell r="E470" t="str">
            <v>x</v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</row>
        <row r="471">
          <cell r="A471" t="str">
            <v/>
          </cell>
          <cell r="C471">
            <v>462</v>
          </cell>
          <cell r="D471" t="str">
            <v/>
          </cell>
          <cell r="E471" t="str">
            <v>x</v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</row>
        <row r="472">
          <cell r="A472" t="str">
            <v/>
          </cell>
          <cell r="C472">
            <v>463</v>
          </cell>
          <cell r="D472" t="str">
            <v/>
          </cell>
          <cell r="E472" t="str">
            <v>x</v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</row>
        <row r="473">
          <cell r="A473" t="str">
            <v/>
          </cell>
          <cell r="C473">
            <v>464</v>
          </cell>
          <cell r="D473" t="str">
            <v/>
          </cell>
          <cell r="E473" t="str">
            <v>x</v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</row>
        <row r="474">
          <cell r="A474" t="str">
            <v/>
          </cell>
          <cell r="C474">
            <v>465</v>
          </cell>
          <cell r="D474" t="str">
            <v/>
          </cell>
          <cell r="E474" t="str">
            <v>x</v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</row>
        <row r="475">
          <cell r="A475" t="str">
            <v/>
          </cell>
          <cell r="C475">
            <v>466</v>
          </cell>
          <cell r="D475" t="str">
            <v/>
          </cell>
          <cell r="E475" t="str">
            <v>x</v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</row>
        <row r="476">
          <cell r="A476" t="str">
            <v/>
          </cell>
          <cell r="C476">
            <v>467</v>
          </cell>
          <cell r="D476" t="str">
            <v/>
          </cell>
          <cell r="E476" t="str">
            <v>x</v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</row>
        <row r="477">
          <cell r="A477" t="str">
            <v/>
          </cell>
          <cell r="C477">
            <v>468</v>
          </cell>
          <cell r="D477" t="str">
            <v/>
          </cell>
          <cell r="E477" t="str">
            <v>x</v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</row>
        <row r="478">
          <cell r="A478" t="str">
            <v/>
          </cell>
          <cell r="C478">
            <v>469</v>
          </cell>
          <cell r="D478" t="str">
            <v/>
          </cell>
          <cell r="E478" t="str">
            <v>x</v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</row>
        <row r="479">
          <cell r="A479" t="str">
            <v/>
          </cell>
          <cell r="C479">
            <v>470</v>
          </cell>
          <cell r="D479" t="str">
            <v/>
          </cell>
          <cell r="E479" t="str">
            <v>x</v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</row>
        <row r="480">
          <cell r="A480" t="str">
            <v/>
          </cell>
          <cell r="C480">
            <v>471</v>
          </cell>
          <cell r="D480" t="str">
            <v/>
          </cell>
          <cell r="E480" t="str">
            <v>x</v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</row>
        <row r="481">
          <cell r="A481" t="str">
            <v/>
          </cell>
          <cell r="C481">
            <v>472</v>
          </cell>
          <cell r="D481" t="str">
            <v/>
          </cell>
          <cell r="E481" t="str">
            <v>x</v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</row>
        <row r="482">
          <cell r="A482" t="str">
            <v/>
          </cell>
          <cell r="C482">
            <v>473</v>
          </cell>
          <cell r="D482" t="str">
            <v/>
          </cell>
          <cell r="E482" t="str">
            <v>x</v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</row>
        <row r="483">
          <cell r="A483" t="str">
            <v/>
          </cell>
          <cell r="C483">
            <v>474</v>
          </cell>
          <cell r="D483" t="str">
            <v/>
          </cell>
          <cell r="E483" t="str">
            <v>x</v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</row>
        <row r="484">
          <cell r="A484" t="str">
            <v/>
          </cell>
          <cell r="C484">
            <v>475</v>
          </cell>
          <cell r="D484" t="str">
            <v/>
          </cell>
          <cell r="E484" t="str">
            <v>x</v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</row>
        <row r="485">
          <cell r="A485" t="str">
            <v/>
          </cell>
          <cell r="C485">
            <v>476</v>
          </cell>
          <cell r="D485" t="str">
            <v/>
          </cell>
          <cell r="E485" t="str">
            <v>x</v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</row>
        <row r="486">
          <cell r="A486" t="str">
            <v/>
          </cell>
          <cell r="C486">
            <v>477</v>
          </cell>
          <cell r="D486" t="str">
            <v/>
          </cell>
          <cell r="E486" t="str">
            <v>x</v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</row>
        <row r="487">
          <cell r="A487" t="str">
            <v/>
          </cell>
          <cell r="C487">
            <v>478</v>
          </cell>
          <cell r="D487" t="str">
            <v/>
          </cell>
          <cell r="E487" t="str">
            <v>x</v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</row>
        <row r="488">
          <cell r="A488" t="str">
            <v/>
          </cell>
          <cell r="C488">
            <v>479</v>
          </cell>
          <cell r="D488" t="str">
            <v/>
          </cell>
          <cell r="E488" t="str">
            <v>x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</row>
        <row r="489">
          <cell r="A489" t="str">
            <v/>
          </cell>
          <cell r="C489">
            <v>480</v>
          </cell>
          <cell r="D489" t="str">
            <v/>
          </cell>
          <cell r="E489" t="str">
            <v>x</v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</row>
        <row r="490">
          <cell r="A490" t="str">
            <v/>
          </cell>
          <cell r="C490">
            <v>481</v>
          </cell>
          <cell r="D490" t="str">
            <v/>
          </cell>
          <cell r="E490" t="str">
            <v>x</v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</row>
        <row r="491">
          <cell r="A491" t="str">
            <v/>
          </cell>
          <cell r="C491">
            <v>482</v>
          </cell>
          <cell r="D491" t="str">
            <v/>
          </cell>
          <cell r="E491" t="str">
            <v>x</v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</row>
        <row r="492">
          <cell r="A492" t="str">
            <v/>
          </cell>
          <cell r="C492">
            <v>483</v>
          </cell>
          <cell r="D492" t="str">
            <v/>
          </cell>
          <cell r="E492" t="str">
            <v>x</v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</row>
        <row r="493">
          <cell r="A493" t="str">
            <v/>
          </cell>
          <cell r="C493">
            <v>484</v>
          </cell>
          <cell r="D493" t="str">
            <v/>
          </cell>
          <cell r="E493" t="str">
            <v>x</v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</row>
        <row r="494">
          <cell r="A494" t="str">
            <v/>
          </cell>
          <cell r="C494">
            <v>485</v>
          </cell>
          <cell r="D494" t="str">
            <v/>
          </cell>
          <cell r="E494" t="str">
            <v>x</v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</row>
        <row r="495">
          <cell r="A495" t="str">
            <v/>
          </cell>
          <cell r="C495">
            <v>486</v>
          </cell>
          <cell r="D495" t="str">
            <v/>
          </cell>
          <cell r="E495" t="str">
            <v>x</v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</row>
        <row r="496">
          <cell r="A496" t="str">
            <v/>
          </cell>
          <cell r="C496">
            <v>487</v>
          </cell>
          <cell r="D496" t="str">
            <v/>
          </cell>
          <cell r="E496" t="str">
            <v>x</v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</row>
        <row r="497">
          <cell r="A497" t="str">
            <v/>
          </cell>
          <cell r="C497">
            <v>488</v>
          </cell>
          <cell r="D497" t="str">
            <v/>
          </cell>
          <cell r="E497" t="str">
            <v>x</v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</row>
        <row r="498">
          <cell r="A498" t="str">
            <v/>
          </cell>
          <cell r="C498">
            <v>489</v>
          </cell>
          <cell r="D498" t="str">
            <v/>
          </cell>
          <cell r="E498" t="str">
            <v>x</v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</row>
        <row r="499">
          <cell r="A499" t="str">
            <v/>
          </cell>
          <cell r="C499">
            <v>490</v>
          </cell>
          <cell r="D499" t="str">
            <v/>
          </cell>
          <cell r="E499" t="str">
            <v>x</v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</row>
        <row r="500">
          <cell r="A500" t="str">
            <v/>
          </cell>
          <cell r="C500">
            <v>491</v>
          </cell>
          <cell r="D500" t="str">
            <v/>
          </cell>
          <cell r="E500" t="str">
            <v>x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</row>
        <row r="501">
          <cell r="A501" t="str">
            <v/>
          </cell>
          <cell r="C501">
            <v>492</v>
          </cell>
          <cell r="D501" t="str">
            <v/>
          </cell>
          <cell r="E501" t="str">
            <v>x</v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</row>
        <row r="502">
          <cell r="A502" t="str">
            <v/>
          </cell>
          <cell r="C502">
            <v>493</v>
          </cell>
          <cell r="D502" t="str">
            <v/>
          </cell>
          <cell r="E502" t="str">
            <v>x</v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</row>
        <row r="503">
          <cell r="A503" t="str">
            <v/>
          </cell>
          <cell r="C503">
            <v>494</v>
          </cell>
          <cell r="D503" t="str">
            <v/>
          </cell>
          <cell r="E503" t="str">
            <v>x</v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</row>
        <row r="504">
          <cell r="A504" t="str">
            <v/>
          </cell>
          <cell r="C504">
            <v>495</v>
          </cell>
          <cell r="D504" t="str">
            <v/>
          </cell>
          <cell r="E504" t="str">
            <v>x</v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</row>
        <row r="505">
          <cell r="A505" t="str">
            <v/>
          </cell>
          <cell r="C505">
            <v>496</v>
          </cell>
          <cell r="D505" t="str">
            <v/>
          </cell>
          <cell r="E505" t="str">
            <v>x</v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</row>
        <row r="506">
          <cell r="A506" t="str">
            <v/>
          </cell>
          <cell r="C506">
            <v>497</v>
          </cell>
          <cell r="D506" t="str">
            <v/>
          </cell>
          <cell r="E506" t="str">
            <v>x</v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</row>
        <row r="507">
          <cell r="A507" t="str">
            <v/>
          </cell>
          <cell r="C507">
            <v>498</v>
          </cell>
          <cell r="D507" t="str">
            <v/>
          </cell>
          <cell r="E507" t="str">
            <v>x</v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</row>
        <row r="508">
          <cell r="A508" t="str">
            <v/>
          </cell>
          <cell r="C508">
            <v>499</v>
          </cell>
          <cell r="D508" t="str">
            <v/>
          </cell>
          <cell r="E508" t="str">
            <v>x</v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</row>
        <row r="509">
          <cell r="A509" t="str">
            <v/>
          </cell>
          <cell r="C509">
            <v>500</v>
          </cell>
          <cell r="D509" t="str">
            <v/>
          </cell>
          <cell r="E509" t="str">
            <v>x</v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D2" t="str">
            <v>Vide</v>
          </cell>
          <cell r="AF2" t="str">
            <v>Vide</v>
          </cell>
        </row>
        <row r="3">
          <cell r="AD3" t="str">
            <v/>
          </cell>
          <cell r="AF3" t="str">
            <v/>
          </cell>
        </row>
        <row r="4">
          <cell r="AD4" t="str">
            <v/>
          </cell>
          <cell r="AF4" t="str">
            <v/>
          </cell>
        </row>
        <row r="5">
          <cell r="AD5" t="str">
            <v/>
          </cell>
          <cell r="AF5" t="str">
            <v/>
          </cell>
        </row>
        <row r="6">
          <cell r="AD6" t="str">
            <v/>
          </cell>
          <cell r="AF6" t="str">
            <v/>
          </cell>
        </row>
        <row r="7">
          <cell r="AD7" t="str">
            <v/>
          </cell>
          <cell r="AF7" t="str">
            <v/>
          </cell>
        </row>
        <row r="8">
          <cell r="AD8" t="str">
            <v/>
          </cell>
          <cell r="AF8" t="str">
            <v/>
          </cell>
        </row>
        <row r="9">
          <cell r="AD9" t="str">
            <v/>
          </cell>
          <cell r="AF9" t="str">
            <v/>
          </cell>
        </row>
        <row r="10">
          <cell r="AD10" t="str">
            <v/>
          </cell>
          <cell r="AF10" t="str">
            <v/>
          </cell>
        </row>
        <row r="11">
          <cell r="AD11" t="str">
            <v/>
          </cell>
          <cell r="AF11" t="str">
            <v/>
          </cell>
        </row>
        <row r="12">
          <cell r="AD12" t="str">
            <v/>
          </cell>
          <cell r="AF12" t="str">
            <v/>
          </cell>
        </row>
        <row r="13">
          <cell r="AD13" t="str">
            <v/>
          </cell>
          <cell r="AF13" t="str">
            <v/>
          </cell>
        </row>
        <row r="14">
          <cell r="AD14" t="str">
            <v/>
          </cell>
          <cell r="AF14" t="str">
            <v/>
          </cell>
        </row>
        <row r="15">
          <cell r="AD15" t="str">
            <v/>
          </cell>
          <cell r="AF15" t="str">
            <v/>
          </cell>
        </row>
        <row r="16">
          <cell r="AD16" t="str">
            <v/>
          </cell>
          <cell r="AF16" t="str">
            <v/>
          </cell>
        </row>
        <row r="17">
          <cell r="AD17" t="str">
            <v/>
          </cell>
          <cell r="AF17" t="str">
            <v/>
          </cell>
        </row>
        <row r="18">
          <cell r="AD18" t="str">
            <v/>
          </cell>
          <cell r="AF18" t="str">
            <v/>
          </cell>
        </row>
        <row r="19">
          <cell r="AD19" t="str">
            <v/>
          </cell>
          <cell r="AF19" t="str">
            <v/>
          </cell>
        </row>
        <row r="20">
          <cell r="AD20" t="str">
            <v/>
          </cell>
          <cell r="AF20" t="str">
            <v/>
          </cell>
        </row>
        <row r="21">
          <cell r="AD21" t="str">
            <v/>
          </cell>
          <cell r="AF21" t="str">
            <v/>
          </cell>
        </row>
        <row r="22">
          <cell r="AD22" t="str">
            <v/>
          </cell>
          <cell r="AF22" t="str">
            <v/>
          </cell>
        </row>
        <row r="23">
          <cell r="AD23" t="str">
            <v/>
          </cell>
          <cell r="AF23" t="str">
            <v/>
          </cell>
        </row>
        <row r="24">
          <cell r="AD24" t="str">
            <v/>
          </cell>
          <cell r="AF24" t="str">
            <v/>
          </cell>
        </row>
        <row r="25">
          <cell r="AD25" t="str">
            <v/>
          </cell>
          <cell r="AF25" t="str">
            <v/>
          </cell>
        </row>
        <row r="26">
          <cell r="AD26" t="str">
            <v/>
          </cell>
          <cell r="AF26" t="str">
            <v/>
          </cell>
        </row>
        <row r="27">
          <cell r="AD27" t="str">
            <v/>
          </cell>
          <cell r="AF27" t="str">
            <v/>
          </cell>
        </row>
        <row r="28">
          <cell r="AD28" t="str">
            <v/>
          </cell>
          <cell r="AF28" t="str">
            <v/>
          </cell>
        </row>
        <row r="29">
          <cell r="AD29" t="str">
            <v/>
          </cell>
          <cell r="AF29" t="str">
            <v/>
          </cell>
        </row>
        <row r="30">
          <cell r="AD30" t="str">
            <v/>
          </cell>
          <cell r="AF30" t="str">
            <v/>
          </cell>
        </row>
        <row r="31">
          <cell r="AD31" t="str">
            <v/>
          </cell>
          <cell r="AF31" t="str">
            <v/>
          </cell>
        </row>
        <row r="32">
          <cell r="AD32" t="str">
            <v/>
          </cell>
          <cell r="AF32" t="str">
            <v/>
          </cell>
        </row>
        <row r="33">
          <cell r="AD33" t="str">
            <v/>
          </cell>
          <cell r="AF33" t="str">
            <v/>
          </cell>
        </row>
        <row r="34">
          <cell r="AD34" t="str">
            <v/>
          </cell>
          <cell r="AF34" t="str">
            <v/>
          </cell>
        </row>
        <row r="35">
          <cell r="AD35" t="str">
            <v/>
          </cell>
          <cell r="AF35" t="str">
            <v/>
          </cell>
        </row>
        <row r="36">
          <cell r="AD36" t="str">
            <v/>
          </cell>
          <cell r="AF36" t="str">
            <v/>
          </cell>
        </row>
        <row r="37">
          <cell r="AD37" t="str">
            <v/>
          </cell>
          <cell r="AF37" t="str">
            <v/>
          </cell>
        </row>
        <row r="38">
          <cell r="AD38" t="str">
            <v/>
          </cell>
          <cell r="AF38" t="str">
            <v/>
          </cell>
        </row>
        <row r="39">
          <cell r="AD39" t="str">
            <v/>
          </cell>
          <cell r="AF39" t="str">
            <v/>
          </cell>
        </row>
        <row r="40">
          <cell r="AD40" t="str">
            <v/>
          </cell>
          <cell r="AF40" t="str">
            <v/>
          </cell>
        </row>
        <row r="41">
          <cell r="AD41" t="str">
            <v/>
          </cell>
          <cell r="AF41" t="str">
            <v/>
          </cell>
        </row>
        <row r="42">
          <cell r="AD42" t="str">
            <v/>
          </cell>
          <cell r="AF42" t="str">
            <v/>
          </cell>
        </row>
        <row r="43">
          <cell r="AD43" t="str">
            <v/>
          </cell>
          <cell r="AF43" t="str">
            <v/>
          </cell>
        </row>
        <row r="44">
          <cell r="AD44" t="str">
            <v/>
          </cell>
          <cell r="AF44" t="str">
            <v/>
          </cell>
        </row>
        <row r="45">
          <cell r="AD45" t="str">
            <v/>
          </cell>
          <cell r="AF45" t="str">
            <v/>
          </cell>
        </row>
        <row r="46">
          <cell r="AD46" t="str">
            <v/>
          </cell>
          <cell r="AF46" t="str">
            <v/>
          </cell>
        </row>
        <row r="47">
          <cell r="AD47" t="str">
            <v/>
          </cell>
          <cell r="AF47" t="str">
            <v/>
          </cell>
        </row>
        <row r="48">
          <cell r="AD48" t="str">
            <v/>
          </cell>
          <cell r="AF48" t="str">
            <v/>
          </cell>
        </row>
        <row r="49">
          <cell r="AD49" t="str">
            <v/>
          </cell>
          <cell r="AF49" t="str">
            <v/>
          </cell>
        </row>
        <row r="50">
          <cell r="AD50" t="str">
            <v/>
          </cell>
          <cell r="AF50" t="str">
            <v/>
          </cell>
        </row>
        <row r="51">
          <cell r="AD51" t="str">
            <v/>
          </cell>
          <cell r="AF51" t="str">
            <v/>
          </cell>
        </row>
        <row r="52">
          <cell r="AD52" t="str">
            <v/>
          </cell>
          <cell r="AF52" t="str">
            <v/>
          </cell>
        </row>
        <row r="53">
          <cell r="AD53" t="str">
            <v/>
          </cell>
          <cell r="AF53" t="str">
            <v/>
          </cell>
        </row>
        <row r="54">
          <cell r="AD54" t="str">
            <v/>
          </cell>
          <cell r="AF54" t="str">
            <v/>
          </cell>
        </row>
        <row r="55">
          <cell r="AD55" t="str">
            <v/>
          </cell>
          <cell r="AF55" t="str">
            <v/>
          </cell>
        </row>
        <row r="56">
          <cell r="AD56" t="str">
            <v/>
          </cell>
          <cell r="AF56" t="str">
            <v/>
          </cell>
        </row>
        <row r="57">
          <cell r="AD57" t="str">
            <v/>
          </cell>
          <cell r="AF57" t="str">
            <v/>
          </cell>
        </row>
        <row r="58">
          <cell r="AD58" t="str">
            <v/>
          </cell>
          <cell r="AF58" t="str">
            <v/>
          </cell>
        </row>
        <row r="59">
          <cell r="AD59" t="str">
            <v/>
          </cell>
          <cell r="AF59" t="str">
            <v/>
          </cell>
        </row>
        <row r="60">
          <cell r="AD60" t="str">
            <v/>
          </cell>
          <cell r="AF60" t="str">
            <v/>
          </cell>
        </row>
        <row r="61">
          <cell r="AD61" t="str">
            <v/>
          </cell>
          <cell r="AF61" t="str">
            <v/>
          </cell>
        </row>
        <row r="62">
          <cell r="AD62" t="str">
            <v/>
          </cell>
          <cell r="AF62" t="str">
            <v/>
          </cell>
        </row>
        <row r="63">
          <cell r="AD63" t="str">
            <v/>
          </cell>
          <cell r="AF63" t="str">
            <v/>
          </cell>
        </row>
        <row r="64">
          <cell r="AD64" t="str">
            <v/>
          </cell>
          <cell r="AF64" t="str">
            <v/>
          </cell>
        </row>
        <row r="65">
          <cell r="AD65" t="str">
            <v/>
          </cell>
          <cell r="AF65" t="str">
            <v/>
          </cell>
        </row>
        <row r="66">
          <cell r="AD66" t="str">
            <v/>
          </cell>
          <cell r="AF66" t="str">
            <v/>
          </cell>
        </row>
        <row r="67">
          <cell r="AD67" t="str">
            <v/>
          </cell>
          <cell r="AF67" t="str">
            <v/>
          </cell>
        </row>
        <row r="68">
          <cell r="AD68" t="str">
            <v/>
          </cell>
          <cell r="AF68" t="str">
            <v/>
          </cell>
        </row>
        <row r="69">
          <cell r="AD69" t="str">
            <v/>
          </cell>
          <cell r="AF69" t="str">
            <v/>
          </cell>
        </row>
        <row r="70">
          <cell r="AD70" t="str">
            <v/>
          </cell>
          <cell r="AF70" t="str">
            <v/>
          </cell>
        </row>
        <row r="71">
          <cell r="AD71" t="str">
            <v/>
          </cell>
          <cell r="AF71" t="str">
            <v/>
          </cell>
        </row>
        <row r="72">
          <cell r="AD72" t="str">
            <v/>
          </cell>
          <cell r="AF72" t="str">
            <v/>
          </cell>
        </row>
        <row r="73">
          <cell r="AD73" t="str">
            <v/>
          </cell>
          <cell r="AF73" t="str">
            <v/>
          </cell>
        </row>
        <row r="74">
          <cell r="AD74" t="str">
            <v/>
          </cell>
          <cell r="AF74" t="str">
            <v/>
          </cell>
        </row>
        <row r="75">
          <cell r="AD75" t="str">
            <v/>
          </cell>
          <cell r="AF75" t="str">
            <v/>
          </cell>
        </row>
        <row r="76">
          <cell r="AD76" t="str">
            <v/>
          </cell>
          <cell r="AF76" t="str">
            <v/>
          </cell>
        </row>
        <row r="77">
          <cell r="AD77" t="str">
            <v/>
          </cell>
          <cell r="AF77" t="str">
            <v/>
          </cell>
        </row>
        <row r="78">
          <cell r="AD78" t="str">
            <v/>
          </cell>
          <cell r="AF78" t="str">
            <v/>
          </cell>
        </row>
        <row r="79">
          <cell r="AD79" t="str">
            <v/>
          </cell>
          <cell r="AF79" t="str">
            <v/>
          </cell>
        </row>
        <row r="80">
          <cell r="AD80" t="str">
            <v/>
          </cell>
          <cell r="AF80" t="str">
            <v/>
          </cell>
        </row>
        <row r="81">
          <cell r="AD81" t="str">
            <v/>
          </cell>
          <cell r="AF81" t="str">
            <v/>
          </cell>
        </row>
        <row r="82">
          <cell r="AD82" t="str">
            <v/>
          </cell>
          <cell r="AF82" t="str">
            <v/>
          </cell>
        </row>
        <row r="83">
          <cell r="AD83" t="str">
            <v/>
          </cell>
          <cell r="AF83" t="str">
            <v/>
          </cell>
        </row>
        <row r="84">
          <cell r="AD84" t="str">
            <v/>
          </cell>
          <cell r="AF84" t="str">
            <v/>
          </cell>
        </row>
        <row r="85">
          <cell r="AD85" t="str">
            <v/>
          </cell>
          <cell r="AF85" t="str">
            <v/>
          </cell>
        </row>
        <row r="86">
          <cell r="AD86" t="str">
            <v/>
          </cell>
          <cell r="AF86" t="str">
            <v/>
          </cell>
        </row>
        <row r="87">
          <cell r="AD87" t="str">
            <v/>
          </cell>
          <cell r="AF87" t="str">
            <v/>
          </cell>
        </row>
        <row r="88">
          <cell r="AD88" t="str">
            <v/>
          </cell>
          <cell r="AF88" t="str">
            <v/>
          </cell>
        </row>
        <row r="89">
          <cell r="AD89" t="str">
            <v/>
          </cell>
          <cell r="AF89" t="str">
            <v/>
          </cell>
        </row>
        <row r="90">
          <cell r="AD90" t="str">
            <v/>
          </cell>
          <cell r="AF90" t="str">
            <v/>
          </cell>
        </row>
        <row r="91">
          <cell r="AD91" t="str">
            <v/>
          </cell>
          <cell r="AF91" t="str">
            <v/>
          </cell>
        </row>
        <row r="92">
          <cell r="AD92" t="str">
            <v/>
          </cell>
          <cell r="AF92" t="str">
            <v/>
          </cell>
        </row>
        <row r="93">
          <cell r="AD93" t="str">
            <v/>
          </cell>
          <cell r="AF93" t="str">
            <v/>
          </cell>
        </row>
        <row r="94">
          <cell r="AD94" t="str">
            <v/>
          </cell>
          <cell r="AF94" t="str">
            <v/>
          </cell>
        </row>
      </sheetData>
      <sheetData sheetId="13">
        <row r="2">
          <cell r="AD2" t="str">
            <v>Vide</v>
          </cell>
          <cell r="AF2" t="str">
            <v>Vide</v>
          </cell>
        </row>
        <row r="3">
          <cell r="AD3" t="str">
            <v/>
          </cell>
          <cell r="AF3" t="str">
            <v/>
          </cell>
        </row>
        <row r="4">
          <cell r="AD4" t="str">
            <v/>
          </cell>
          <cell r="AF4" t="str">
            <v/>
          </cell>
        </row>
        <row r="5">
          <cell r="AD5" t="str">
            <v/>
          </cell>
          <cell r="AF5" t="str">
            <v/>
          </cell>
        </row>
        <row r="6">
          <cell r="AD6" t="str">
            <v/>
          </cell>
          <cell r="AF6" t="str">
            <v/>
          </cell>
        </row>
        <row r="7">
          <cell r="AD7" t="str">
            <v/>
          </cell>
          <cell r="AF7" t="str">
            <v/>
          </cell>
        </row>
        <row r="8">
          <cell r="AD8" t="str">
            <v/>
          </cell>
          <cell r="AF8" t="str">
            <v/>
          </cell>
        </row>
        <row r="9">
          <cell r="AD9" t="str">
            <v/>
          </cell>
          <cell r="AF9" t="str">
            <v/>
          </cell>
        </row>
        <row r="10">
          <cell r="AD10" t="str">
            <v/>
          </cell>
          <cell r="AF10" t="str">
            <v/>
          </cell>
        </row>
        <row r="11">
          <cell r="AD11" t="str">
            <v/>
          </cell>
          <cell r="AF11" t="str">
            <v/>
          </cell>
        </row>
        <row r="12">
          <cell r="AD12" t="str">
            <v/>
          </cell>
          <cell r="AF12" t="str">
            <v/>
          </cell>
        </row>
        <row r="13">
          <cell r="AD13" t="str">
            <v/>
          </cell>
          <cell r="AF13" t="str">
            <v/>
          </cell>
        </row>
        <row r="14">
          <cell r="AD14" t="str">
            <v/>
          </cell>
          <cell r="AF14" t="str">
            <v/>
          </cell>
        </row>
        <row r="15">
          <cell r="AD15" t="str">
            <v/>
          </cell>
          <cell r="AF15" t="str">
            <v/>
          </cell>
        </row>
        <row r="16">
          <cell r="AD16" t="str">
            <v/>
          </cell>
          <cell r="AF16" t="str">
            <v/>
          </cell>
        </row>
        <row r="17">
          <cell r="AD17" t="str">
            <v/>
          </cell>
          <cell r="AF17" t="str">
            <v/>
          </cell>
        </row>
        <row r="18">
          <cell r="AD18" t="str">
            <v/>
          </cell>
          <cell r="AF18" t="str">
            <v/>
          </cell>
        </row>
        <row r="19">
          <cell r="AD19" t="str">
            <v/>
          </cell>
          <cell r="AF19" t="str">
            <v/>
          </cell>
        </row>
        <row r="20">
          <cell r="AD20" t="str">
            <v/>
          </cell>
          <cell r="AF20" t="str">
            <v/>
          </cell>
        </row>
        <row r="21">
          <cell r="AD21" t="str">
            <v/>
          </cell>
          <cell r="AF21" t="str">
            <v/>
          </cell>
        </row>
        <row r="22">
          <cell r="AD22" t="str">
            <v/>
          </cell>
          <cell r="AF22" t="str">
            <v/>
          </cell>
        </row>
        <row r="23">
          <cell r="AD23" t="str">
            <v/>
          </cell>
          <cell r="AF23" t="str">
            <v/>
          </cell>
        </row>
        <row r="24">
          <cell r="AD24" t="str">
            <v/>
          </cell>
          <cell r="AF24" t="str">
            <v/>
          </cell>
        </row>
        <row r="25">
          <cell r="AD25" t="str">
            <v/>
          </cell>
          <cell r="AF25" t="str">
            <v/>
          </cell>
        </row>
        <row r="26">
          <cell r="AD26" t="str">
            <v/>
          </cell>
          <cell r="AF26" t="str">
            <v/>
          </cell>
        </row>
        <row r="27">
          <cell r="AD27" t="str">
            <v/>
          </cell>
          <cell r="AF27" t="str">
            <v/>
          </cell>
        </row>
        <row r="28">
          <cell r="AD28" t="str">
            <v/>
          </cell>
          <cell r="AF28" t="str">
            <v/>
          </cell>
        </row>
        <row r="29">
          <cell r="AD29" t="str">
            <v/>
          </cell>
          <cell r="AF29" t="str">
            <v/>
          </cell>
        </row>
        <row r="30">
          <cell r="AD30" t="str">
            <v/>
          </cell>
          <cell r="AF30" t="str">
            <v/>
          </cell>
        </row>
        <row r="31">
          <cell r="AD31" t="str">
            <v/>
          </cell>
          <cell r="AF31" t="str">
            <v/>
          </cell>
        </row>
        <row r="32">
          <cell r="AD32" t="str">
            <v/>
          </cell>
          <cell r="AF32" t="str">
            <v/>
          </cell>
        </row>
        <row r="33">
          <cell r="AD33" t="str">
            <v/>
          </cell>
          <cell r="AF33" t="str">
            <v/>
          </cell>
        </row>
        <row r="34">
          <cell r="AD34" t="str">
            <v/>
          </cell>
          <cell r="AF34" t="str">
            <v/>
          </cell>
        </row>
        <row r="35">
          <cell r="AD35" t="str">
            <v/>
          </cell>
          <cell r="AF35" t="str">
            <v/>
          </cell>
        </row>
        <row r="36">
          <cell r="AD36" t="str">
            <v/>
          </cell>
          <cell r="AF36" t="str">
            <v/>
          </cell>
        </row>
        <row r="37">
          <cell r="AD37" t="str">
            <v/>
          </cell>
          <cell r="AF37" t="str">
            <v/>
          </cell>
        </row>
        <row r="38">
          <cell r="AD38" t="str">
            <v/>
          </cell>
          <cell r="AF38" t="str">
            <v/>
          </cell>
        </row>
        <row r="39">
          <cell r="AD39" t="str">
            <v/>
          </cell>
          <cell r="AF39" t="str">
            <v/>
          </cell>
        </row>
        <row r="40">
          <cell r="AD40" t="str">
            <v/>
          </cell>
          <cell r="AF40" t="str">
            <v/>
          </cell>
        </row>
        <row r="41">
          <cell r="AD41" t="str">
            <v/>
          </cell>
          <cell r="AF41" t="str">
            <v/>
          </cell>
        </row>
        <row r="42">
          <cell r="AD42" t="str">
            <v/>
          </cell>
          <cell r="AF42" t="str">
            <v/>
          </cell>
        </row>
        <row r="43">
          <cell r="AD43" t="str">
            <v/>
          </cell>
          <cell r="AF43" t="str">
            <v/>
          </cell>
        </row>
        <row r="44">
          <cell r="AD44" t="str">
            <v/>
          </cell>
          <cell r="AF44" t="str">
            <v/>
          </cell>
        </row>
        <row r="45">
          <cell r="AD45" t="str">
            <v/>
          </cell>
          <cell r="AF45" t="str">
            <v/>
          </cell>
        </row>
        <row r="46">
          <cell r="AD46" t="str">
            <v/>
          </cell>
          <cell r="AF46" t="str">
            <v/>
          </cell>
        </row>
        <row r="47">
          <cell r="AD47" t="str">
            <v/>
          </cell>
          <cell r="AF47" t="str">
            <v/>
          </cell>
        </row>
        <row r="48">
          <cell r="AD48" t="str">
            <v/>
          </cell>
          <cell r="AF48" t="str">
            <v/>
          </cell>
        </row>
        <row r="49">
          <cell r="AD49" t="str">
            <v/>
          </cell>
          <cell r="AF49" t="str">
            <v/>
          </cell>
        </row>
        <row r="50">
          <cell r="AD50" t="str">
            <v/>
          </cell>
          <cell r="AF50" t="str">
            <v/>
          </cell>
        </row>
        <row r="51">
          <cell r="AD51" t="str">
            <v/>
          </cell>
          <cell r="AF51" t="str">
            <v/>
          </cell>
        </row>
        <row r="52">
          <cell r="AD52" t="str">
            <v/>
          </cell>
          <cell r="AF52" t="str">
            <v/>
          </cell>
        </row>
        <row r="53">
          <cell r="AD53" t="str">
            <v/>
          </cell>
          <cell r="AF53" t="str">
            <v/>
          </cell>
        </row>
        <row r="54">
          <cell r="AD54" t="str">
            <v/>
          </cell>
          <cell r="AF54" t="str">
            <v/>
          </cell>
        </row>
        <row r="55">
          <cell r="AD55" t="str">
            <v/>
          </cell>
          <cell r="AF55" t="str">
            <v/>
          </cell>
        </row>
        <row r="56">
          <cell r="AD56" t="str">
            <v/>
          </cell>
          <cell r="AF56" t="str">
            <v/>
          </cell>
        </row>
        <row r="57">
          <cell r="AD57" t="str">
            <v/>
          </cell>
          <cell r="AF57" t="str">
            <v/>
          </cell>
        </row>
        <row r="58">
          <cell r="AD58" t="str">
            <v/>
          </cell>
          <cell r="AF58" t="str">
            <v/>
          </cell>
        </row>
        <row r="59">
          <cell r="AD59" t="str">
            <v/>
          </cell>
          <cell r="AF59" t="str">
            <v/>
          </cell>
        </row>
        <row r="60">
          <cell r="AD60" t="str">
            <v/>
          </cell>
          <cell r="AF60" t="str">
            <v/>
          </cell>
        </row>
        <row r="61">
          <cell r="AD61" t="str">
            <v/>
          </cell>
          <cell r="AF61" t="str">
            <v/>
          </cell>
        </row>
        <row r="62">
          <cell r="AD62" t="str">
            <v/>
          </cell>
          <cell r="AF62" t="str">
            <v/>
          </cell>
        </row>
        <row r="63">
          <cell r="AD63" t="str">
            <v/>
          </cell>
          <cell r="AF63" t="str">
            <v/>
          </cell>
        </row>
        <row r="64">
          <cell r="AD64" t="str">
            <v/>
          </cell>
          <cell r="AF64" t="str">
            <v/>
          </cell>
        </row>
        <row r="65">
          <cell r="AD65" t="str">
            <v/>
          </cell>
          <cell r="AF65" t="str">
            <v/>
          </cell>
        </row>
        <row r="66">
          <cell r="AD66" t="str">
            <v/>
          </cell>
          <cell r="AF66" t="str">
            <v/>
          </cell>
        </row>
        <row r="67">
          <cell r="AD67" t="str">
            <v/>
          </cell>
          <cell r="AF67" t="str">
            <v/>
          </cell>
        </row>
        <row r="68">
          <cell r="AD68" t="str">
            <v/>
          </cell>
          <cell r="AF68" t="str">
            <v/>
          </cell>
        </row>
        <row r="69">
          <cell r="AD69" t="str">
            <v/>
          </cell>
          <cell r="AF69" t="str">
            <v/>
          </cell>
        </row>
        <row r="70">
          <cell r="AD70" t="str">
            <v/>
          </cell>
          <cell r="AF70" t="str">
            <v/>
          </cell>
        </row>
        <row r="71">
          <cell r="AD71" t="str">
            <v/>
          </cell>
          <cell r="AF71" t="str">
            <v/>
          </cell>
        </row>
        <row r="72">
          <cell r="AD72" t="str">
            <v/>
          </cell>
          <cell r="AF72" t="str">
            <v/>
          </cell>
        </row>
        <row r="73">
          <cell r="AD73" t="str">
            <v/>
          </cell>
          <cell r="AF73" t="str">
            <v/>
          </cell>
        </row>
        <row r="74">
          <cell r="AD74" t="str">
            <v/>
          </cell>
          <cell r="AF74" t="str">
            <v/>
          </cell>
        </row>
        <row r="75">
          <cell r="AD75" t="str">
            <v/>
          </cell>
          <cell r="AF75" t="str">
            <v/>
          </cell>
        </row>
        <row r="76">
          <cell r="AD76" t="str">
            <v/>
          </cell>
          <cell r="AF76" t="str">
            <v/>
          </cell>
        </row>
        <row r="77">
          <cell r="AD77" t="str">
            <v/>
          </cell>
          <cell r="AF77" t="str">
            <v/>
          </cell>
        </row>
        <row r="78">
          <cell r="AD78" t="str">
            <v/>
          </cell>
          <cell r="AF78" t="str">
            <v/>
          </cell>
        </row>
        <row r="79">
          <cell r="AD79" t="str">
            <v/>
          </cell>
          <cell r="AF79" t="str">
            <v/>
          </cell>
        </row>
        <row r="80">
          <cell r="AD80" t="str">
            <v/>
          </cell>
          <cell r="AF80" t="str">
            <v/>
          </cell>
        </row>
        <row r="81">
          <cell r="AD81" t="str">
            <v/>
          </cell>
          <cell r="AF81" t="str">
            <v/>
          </cell>
        </row>
        <row r="82">
          <cell r="AD82" t="str">
            <v/>
          </cell>
          <cell r="AF82" t="str">
            <v/>
          </cell>
        </row>
        <row r="83">
          <cell r="AD83" t="str">
            <v/>
          </cell>
          <cell r="AF83" t="str">
            <v/>
          </cell>
        </row>
        <row r="84">
          <cell r="AD84" t="str">
            <v/>
          </cell>
          <cell r="AF84" t="str">
            <v/>
          </cell>
        </row>
        <row r="85">
          <cell r="AD85" t="str">
            <v/>
          </cell>
          <cell r="AF85" t="str">
            <v/>
          </cell>
        </row>
        <row r="86">
          <cell r="AD86" t="str">
            <v/>
          </cell>
          <cell r="AF86" t="str">
            <v/>
          </cell>
        </row>
        <row r="87">
          <cell r="AD87" t="str">
            <v/>
          </cell>
          <cell r="AF87" t="str">
            <v/>
          </cell>
        </row>
        <row r="88">
          <cell r="AD88" t="str">
            <v/>
          </cell>
          <cell r="AF88" t="str">
            <v/>
          </cell>
        </row>
        <row r="89">
          <cell r="AD89" t="str">
            <v/>
          </cell>
          <cell r="AF89" t="str">
            <v/>
          </cell>
        </row>
        <row r="90">
          <cell r="AD90" t="str">
            <v/>
          </cell>
          <cell r="AF90" t="str">
            <v/>
          </cell>
        </row>
        <row r="91">
          <cell r="AD91" t="str">
            <v/>
          </cell>
          <cell r="AF91" t="str">
            <v/>
          </cell>
        </row>
        <row r="92">
          <cell r="AD92" t="str">
            <v/>
          </cell>
          <cell r="AF92" t="str">
            <v/>
          </cell>
        </row>
        <row r="93">
          <cell r="AD93" t="str">
            <v/>
          </cell>
          <cell r="AF93" t="str">
            <v/>
          </cell>
        </row>
        <row r="94">
          <cell r="AD94" t="str">
            <v/>
          </cell>
          <cell r="AF94" t="str">
            <v/>
          </cell>
        </row>
      </sheetData>
      <sheetData sheetId="14">
        <row r="2">
          <cell r="AB2" t="str">
            <v>Vide</v>
          </cell>
        </row>
        <row r="3">
          <cell r="AB3" t="str">
            <v/>
          </cell>
        </row>
        <row r="4">
          <cell r="AB4" t="str">
            <v/>
          </cell>
        </row>
        <row r="5">
          <cell r="AB5" t="str">
            <v/>
          </cell>
        </row>
        <row r="6">
          <cell r="AB6" t="str">
            <v/>
          </cell>
        </row>
        <row r="7">
          <cell r="AB7" t="str">
            <v/>
          </cell>
        </row>
        <row r="8">
          <cell r="AB8" t="str">
            <v/>
          </cell>
        </row>
        <row r="9">
          <cell r="AB9" t="str">
            <v/>
          </cell>
        </row>
        <row r="10">
          <cell r="AB10" t="str">
            <v/>
          </cell>
        </row>
        <row r="11">
          <cell r="AB11" t="str">
            <v/>
          </cell>
        </row>
        <row r="12">
          <cell r="AB12" t="str">
            <v/>
          </cell>
        </row>
        <row r="13">
          <cell r="AB13" t="str">
            <v/>
          </cell>
        </row>
        <row r="14">
          <cell r="AB14" t="str">
            <v/>
          </cell>
        </row>
        <row r="15">
          <cell r="AB15" t="str">
            <v/>
          </cell>
        </row>
        <row r="16">
          <cell r="AB16" t="str">
            <v/>
          </cell>
        </row>
        <row r="17">
          <cell r="AB17" t="str">
            <v/>
          </cell>
        </row>
        <row r="18">
          <cell r="AB18" t="str">
            <v/>
          </cell>
        </row>
        <row r="19">
          <cell r="AB19" t="str">
            <v/>
          </cell>
        </row>
        <row r="20">
          <cell r="AB20" t="str">
            <v/>
          </cell>
        </row>
        <row r="21">
          <cell r="AB21" t="str">
            <v/>
          </cell>
        </row>
        <row r="22">
          <cell r="AB22" t="str">
            <v/>
          </cell>
        </row>
        <row r="23">
          <cell r="AB23" t="str">
            <v/>
          </cell>
        </row>
        <row r="24">
          <cell r="AB24" t="str">
            <v/>
          </cell>
        </row>
        <row r="25">
          <cell r="AB25" t="str">
            <v/>
          </cell>
        </row>
        <row r="26">
          <cell r="AB26" t="str">
            <v/>
          </cell>
        </row>
        <row r="27">
          <cell r="AB27" t="str">
            <v/>
          </cell>
        </row>
        <row r="28">
          <cell r="AB28" t="str">
            <v/>
          </cell>
        </row>
        <row r="29">
          <cell r="AB29" t="str">
            <v/>
          </cell>
        </row>
        <row r="30">
          <cell r="AB30" t="str">
            <v/>
          </cell>
        </row>
        <row r="31">
          <cell r="AB31" t="str">
            <v/>
          </cell>
        </row>
        <row r="32">
          <cell r="AB32" t="str">
            <v/>
          </cell>
        </row>
        <row r="33">
          <cell r="AB33" t="str">
            <v/>
          </cell>
        </row>
        <row r="34">
          <cell r="AB34" t="str">
            <v/>
          </cell>
        </row>
        <row r="35">
          <cell r="AB35" t="str">
            <v/>
          </cell>
        </row>
        <row r="36">
          <cell r="AB36" t="str">
            <v/>
          </cell>
        </row>
        <row r="37">
          <cell r="AB37" t="str">
            <v/>
          </cell>
        </row>
        <row r="38">
          <cell r="AB38" t="str">
            <v/>
          </cell>
        </row>
        <row r="39">
          <cell r="AB39" t="str">
            <v/>
          </cell>
        </row>
        <row r="40">
          <cell r="AB40" t="str">
            <v/>
          </cell>
        </row>
        <row r="41">
          <cell r="AB41" t="str">
            <v/>
          </cell>
        </row>
        <row r="42">
          <cell r="AB42" t="str">
            <v/>
          </cell>
        </row>
        <row r="43">
          <cell r="AB43" t="str">
            <v/>
          </cell>
        </row>
        <row r="44">
          <cell r="AB44" t="str">
            <v/>
          </cell>
        </row>
        <row r="45">
          <cell r="AB45" t="str">
            <v/>
          </cell>
        </row>
        <row r="46">
          <cell r="AB46" t="str">
            <v/>
          </cell>
        </row>
        <row r="47">
          <cell r="AB47" t="str">
            <v/>
          </cell>
        </row>
        <row r="48">
          <cell r="AB48" t="str">
            <v/>
          </cell>
        </row>
        <row r="49">
          <cell r="AB49" t="str">
            <v/>
          </cell>
        </row>
        <row r="50">
          <cell r="AB50" t="str">
            <v/>
          </cell>
        </row>
        <row r="51">
          <cell r="AB51" t="str">
            <v/>
          </cell>
        </row>
        <row r="52">
          <cell r="AB52" t="str">
            <v/>
          </cell>
        </row>
        <row r="53">
          <cell r="AB53" t="str">
            <v/>
          </cell>
        </row>
        <row r="54">
          <cell r="AB54" t="str">
            <v/>
          </cell>
        </row>
        <row r="55">
          <cell r="AB55" t="str">
            <v/>
          </cell>
        </row>
        <row r="56">
          <cell r="AB56" t="str">
            <v/>
          </cell>
        </row>
        <row r="57">
          <cell r="AB57" t="str">
            <v/>
          </cell>
        </row>
        <row r="58">
          <cell r="AB58" t="str">
            <v/>
          </cell>
        </row>
        <row r="59">
          <cell r="AB59" t="str">
            <v/>
          </cell>
        </row>
        <row r="60">
          <cell r="AB60" t="str">
            <v/>
          </cell>
        </row>
        <row r="61">
          <cell r="AB61" t="str">
            <v/>
          </cell>
        </row>
        <row r="62">
          <cell r="AB62" t="str">
            <v/>
          </cell>
        </row>
        <row r="63">
          <cell r="AB63" t="str">
            <v/>
          </cell>
        </row>
        <row r="64">
          <cell r="AB64" t="str">
            <v/>
          </cell>
        </row>
        <row r="65">
          <cell r="AB65" t="str">
            <v/>
          </cell>
        </row>
        <row r="66">
          <cell r="AB66" t="str">
            <v/>
          </cell>
        </row>
        <row r="67">
          <cell r="AB67" t="str">
            <v/>
          </cell>
        </row>
        <row r="68">
          <cell r="AB68" t="str">
            <v/>
          </cell>
        </row>
        <row r="69">
          <cell r="AB69" t="str">
            <v/>
          </cell>
        </row>
        <row r="70">
          <cell r="AB70" t="str">
            <v/>
          </cell>
        </row>
        <row r="71">
          <cell r="AB71" t="str">
            <v/>
          </cell>
        </row>
        <row r="72">
          <cell r="AB72" t="str">
            <v/>
          </cell>
        </row>
        <row r="73">
          <cell r="AB73" t="str">
            <v/>
          </cell>
        </row>
        <row r="74">
          <cell r="AB74" t="str">
            <v/>
          </cell>
        </row>
        <row r="75">
          <cell r="AB75" t="str">
            <v/>
          </cell>
        </row>
        <row r="76">
          <cell r="AB76" t="str">
            <v/>
          </cell>
        </row>
        <row r="77">
          <cell r="AB77" t="str">
            <v/>
          </cell>
        </row>
        <row r="78">
          <cell r="AB78" t="str">
            <v/>
          </cell>
        </row>
        <row r="79">
          <cell r="AB79" t="str">
            <v/>
          </cell>
        </row>
        <row r="80">
          <cell r="AB80" t="str">
            <v/>
          </cell>
        </row>
        <row r="81">
          <cell r="AB81" t="str">
            <v/>
          </cell>
        </row>
        <row r="82">
          <cell r="AB82" t="str">
            <v/>
          </cell>
        </row>
        <row r="83">
          <cell r="AB83" t="str">
            <v/>
          </cell>
        </row>
        <row r="84">
          <cell r="AB84" t="str">
            <v/>
          </cell>
        </row>
        <row r="85">
          <cell r="AB85" t="str">
            <v/>
          </cell>
        </row>
        <row r="86">
          <cell r="AB86" t="str">
            <v/>
          </cell>
        </row>
        <row r="87">
          <cell r="AB87" t="str">
            <v/>
          </cell>
        </row>
        <row r="88">
          <cell r="AB88" t="str">
            <v/>
          </cell>
        </row>
        <row r="89">
          <cell r="AB89" t="str">
            <v/>
          </cell>
        </row>
        <row r="90">
          <cell r="AB90" t="str">
            <v/>
          </cell>
        </row>
        <row r="91">
          <cell r="AB91" t="str">
            <v/>
          </cell>
        </row>
        <row r="92">
          <cell r="AB92" t="str">
            <v/>
          </cell>
        </row>
        <row r="93">
          <cell r="AB93" t="str">
            <v/>
          </cell>
        </row>
        <row r="94">
          <cell r="AB94" t="str">
            <v/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7"/>
  <dimension ref="A1:Z8976"/>
  <sheetViews>
    <sheetView topLeftCell="L1" workbookViewId="0">
      <selection activeCell="Z1" sqref="Z1"/>
    </sheetView>
  </sheetViews>
  <sheetFormatPr baseColWidth="10" defaultColWidth="11.44140625" defaultRowHeight="13.2"/>
  <cols>
    <col min="1" max="1" width="12.6640625" style="406" hidden="1" customWidth="1"/>
    <col min="2" max="2" width="11" style="406" hidden="1" customWidth="1"/>
    <col min="3" max="3" width="15.109375" style="406" hidden="1" customWidth="1"/>
    <col min="4" max="4" width="11.44140625" style="406" hidden="1" customWidth="1"/>
    <col min="5" max="5" width="26" style="406" hidden="1" customWidth="1"/>
    <col min="6" max="6" width="22.88671875" style="406" hidden="1" customWidth="1"/>
    <col min="7" max="8" width="11.44140625" style="406" hidden="1" customWidth="1"/>
    <col min="9" max="9" width="17.6640625" style="201" hidden="1" customWidth="1"/>
    <col min="10" max="10" width="0" style="201" hidden="1" customWidth="1"/>
    <col min="11" max="16384" width="11.44140625" style="201"/>
  </cols>
  <sheetData>
    <row r="1" spans="1:26">
      <c r="A1" s="404" t="s">
        <v>76</v>
      </c>
      <c r="B1" s="405" t="s">
        <v>6</v>
      </c>
      <c r="C1" s="405" t="s">
        <v>77</v>
      </c>
      <c r="D1" s="405" t="s">
        <v>78</v>
      </c>
      <c r="E1" s="405" t="s">
        <v>79</v>
      </c>
      <c r="F1" s="405" t="s">
        <v>3</v>
      </c>
      <c r="G1" s="405" t="s">
        <v>110</v>
      </c>
      <c r="H1" s="405" t="s">
        <v>314</v>
      </c>
      <c r="I1" s="405" t="s">
        <v>328</v>
      </c>
      <c r="Z1" s="403"/>
    </row>
    <row r="2" spans="1:26">
      <c r="I2" s="543"/>
    </row>
    <row r="3" spans="1:26">
      <c r="I3" s="543"/>
    </row>
    <row r="4" spans="1:26">
      <c r="I4" s="543"/>
    </row>
    <row r="5" spans="1:26">
      <c r="I5" s="543"/>
    </row>
    <row r="6" spans="1:26">
      <c r="I6" s="543"/>
    </row>
    <row r="7" spans="1:26">
      <c r="I7" s="543"/>
    </row>
    <row r="8" spans="1:26">
      <c r="I8" s="543"/>
    </row>
    <row r="9" spans="1:26">
      <c r="I9" s="543"/>
    </row>
    <row r="10" spans="1:26">
      <c r="I10" s="543"/>
    </row>
    <row r="11" spans="1:26">
      <c r="I11" s="543"/>
    </row>
    <row r="12" spans="1:26">
      <c r="I12" s="543"/>
    </row>
    <row r="13" spans="1:26">
      <c r="I13" s="543"/>
    </row>
    <row r="14" spans="1:26">
      <c r="I14" s="543"/>
    </row>
    <row r="15" spans="1:26">
      <c r="I15" s="543"/>
    </row>
    <row r="16" spans="1:26">
      <c r="I16" s="543"/>
    </row>
    <row r="17" spans="9:9">
      <c r="I17" s="543"/>
    </row>
    <row r="18" spans="9:9">
      <c r="I18" s="543"/>
    </row>
    <row r="19" spans="9:9">
      <c r="I19" s="543"/>
    </row>
    <row r="20" spans="9:9">
      <c r="I20" s="543"/>
    </row>
    <row r="21" spans="9:9">
      <c r="I21" s="543"/>
    </row>
    <row r="22" spans="9:9">
      <c r="I22" s="543"/>
    </row>
    <row r="23" spans="9:9">
      <c r="I23" s="543"/>
    </row>
    <row r="24" spans="9:9">
      <c r="I24" s="543"/>
    </row>
    <row r="25" spans="9:9">
      <c r="I25" s="543"/>
    </row>
    <row r="26" spans="9:9">
      <c r="I26" s="543"/>
    </row>
    <row r="27" spans="9:9">
      <c r="I27" s="543"/>
    </row>
    <row r="28" spans="9:9">
      <c r="I28" s="543"/>
    </row>
    <row r="29" spans="9:9">
      <c r="I29" s="543"/>
    </row>
    <row r="30" spans="9:9">
      <c r="I30" s="543"/>
    </row>
    <row r="31" spans="9:9">
      <c r="I31" s="543"/>
    </row>
    <row r="32" spans="9:9">
      <c r="I32" s="543"/>
    </row>
    <row r="33" spans="9:9">
      <c r="I33" s="543"/>
    </row>
    <row r="34" spans="9:9">
      <c r="I34" s="543"/>
    </row>
    <row r="35" spans="9:9">
      <c r="I35" s="543"/>
    </row>
    <row r="36" spans="9:9">
      <c r="I36" s="543"/>
    </row>
    <row r="37" spans="9:9">
      <c r="I37" s="543"/>
    </row>
    <row r="38" spans="9:9">
      <c r="I38" s="543"/>
    </row>
    <row r="39" spans="9:9">
      <c r="I39" s="543"/>
    </row>
    <row r="40" spans="9:9">
      <c r="I40" s="543"/>
    </row>
    <row r="41" spans="9:9">
      <c r="I41" s="543"/>
    </row>
    <row r="42" spans="9:9">
      <c r="I42" s="543"/>
    </row>
    <row r="43" spans="9:9">
      <c r="I43" s="543"/>
    </row>
    <row r="44" spans="9:9">
      <c r="I44" s="543"/>
    </row>
    <row r="45" spans="9:9">
      <c r="I45" s="543"/>
    </row>
    <row r="46" spans="9:9">
      <c r="I46" s="543"/>
    </row>
    <row r="47" spans="9:9">
      <c r="I47" s="543"/>
    </row>
    <row r="48" spans="9:9">
      <c r="I48" s="543"/>
    </row>
    <row r="49" spans="9:9">
      <c r="I49" s="543"/>
    </row>
    <row r="50" spans="9:9">
      <c r="I50" s="543"/>
    </row>
    <row r="51" spans="9:9">
      <c r="I51" s="543"/>
    </row>
    <row r="52" spans="9:9">
      <c r="I52" s="543"/>
    </row>
    <row r="53" spans="9:9">
      <c r="I53" s="543"/>
    </row>
    <row r="54" spans="9:9">
      <c r="I54" s="543"/>
    </row>
    <row r="55" spans="9:9">
      <c r="I55" s="543"/>
    </row>
    <row r="56" spans="9:9">
      <c r="I56" s="543"/>
    </row>
    <row r="57" spans="9:9">
      <c r="I57" s="543"/>
    </row>
    <row r="58" spans="9:9">
      <c r="I58" s="543"/>
    </row>
    <row r="59" spans="9:9">
      <c r="I59" s="543"/>
    </row>
    <row r="60" spans="9:9">
      <c r="I60" s="543"/>
    </row>
    <row r="61" spans="9:9">
      <c r="I61" s="543"/>
    </row>
    <row r="62" spans="9:9">
      <c r="I62" s="543"/>
    </row>
    <row r="63" spans="9:9">
      <c r="I63" s="543"/>
    </row>
    <row r="64" spans="9:9">
      <c r="I64" s="543"/>
    </row>
    <row r="65" spans="9:9">
      <c r="I65" s="543"/>
    </row>
    <row r="66" spans="9:9">
      <c r="I66" s="543"/>
    </row>
    <row r="67" spans="9:9">
      <c r="I67" s="543"/>
    </row>
    <row r="68" spans="9:9">
      <c r="I68" s="543"/>
    </row>
    <row r="69" spans="9:9">
      <c r="I69" s="543"/>
    </row>
    <row r="70" spans="9:9">
      <c r="I70" s="543"/>
    </row>
    <row r="71" spans="9:9">
      <c r="I71" s="543"/>
    </row>
    <row r="72" spans="9:9">
      <c r="I72" s="543"/>
    </row>
    <row r="73" spans="9:9">
      <c r="I73" s="543"/>
    </row>
    <row r="74" spans="9:9">
      <c r="I74" s="543"/>
    </row>
    <row r="75" spans="9:9">
      <c r="I75" s="543"/>
    </row>
    <row r="76" spans="9:9">
      <c r="I76" s="543"/>
    </row>
    <row r="77" spans="9:9">
      <c r="I77" s="543"/>
    </row>
    <row r="78" spans="9:9">
      <c r="I78" s="543"/>
    </row>
    <row r="79" spans="9:9">
      <c r="I79" s="543"/>
    </row>
    <row r="80" spans="9:9">
      <c r="I80" s="543"/>
    </row>
    <row r="81" spans="9:9">
      <c r="I81" s="543"/>
    </row>
    <row r="82" spans="9:9">
      <c r="I82" s="543"/>
    </row>
    <row r="83" spans="9:9">
      <c r="I83" s="543"/>
    </row>
    <row r="84" spans="9:9">
      <c r="I84" s="543"/>
    </row>
    <row r="85" spans="9:9">
      <c r="I85" s="543"/>
    </row>
    <row r="86" spans="9:9">
      <c r="I86" s="543"/>
    </row>
    <row r="87" spans="9:9">
      <c r="I87" s="543"/>
    </row>
    <row r="88" spans="9:9">
      <c r="I88" s="543"/>
    </row>
    <row r="89" spans="9:9">
      <c r="I89" s="543"/>
    </row>
    <row r="90" spans="9:9">
      <c r="I90" s="543"/>
    </row>
    <row r="91" spans="9:9">
      <c r="I91" s="543"/>
    </row>
    <row r="92" spans="9:9">
      <c r="I92" s="543"/>
    </row>
    <row r="93" spans="9:9">
      <c r="I93" s="543"/>
    </row>
    <row r="94" spans="9:9">
      <c r="I94" s="543"/>
    </row>
    <row r="95" spans="9:9">
      <c r="I95" s="543"/>
    </row>
    <row r="96" spans="9:9">
      <c r="I96" s="543"/>
    </row>
    <row r="97" spans="9:9">
      <c r="I97" s="543"/>
    </row>
    <row r="98" spans="9:9">
      <c r="I98" s="543"/>
    </row>
    <row r="99" spans="9:9">
      <c r="I99" s="543"/>
    </row>
    <row r="100" spans="9:9">
      <c r="I100" s="543"/>
    </row>
    <row r="101" spans="9:9">
      <c r="I101" s="543"/>
    </row>
    <row r="102" spans="9:9">
      <c r="I102" s="543"/>
    </row>
    <row r="103" spans="9:9">
      <c r="I103" s="543"/>
    </row>
    <row r="104" spans="9:9">
      <c r="I104" s="543"/>
    </row>
    <row r="105" spans="9:9">
      <c r="I105" s="543"/>
    </row>
    <row r="106" spans="9:9">
      <c r="I106" s="543"/>
    </row>
    <row r="107" spans="9:9">
      <c r="I107" s="543"/>
    </row>
    <row r="108" spans="9:9">
      <c r="I108" s="543"/>
    </row>
    <row r="109" spans="9:9">
      <c r="I109" s="543"/>
    </row>
    <row r="110" spans="9:9">
      <c r="I110" s="543"/>
    </row>
    <row r="111" spans="9:9">
      <c r="I111" s="543"/>
    </row>
    <row r="112" spans="9:9">
      <c r="I112" s="543"/>
    </row>
    <row r="113" spans="9:9">
      <c r="I113" s="543"/>
    </row>
    <row r="114" spans="9:9">
      <c r="I114" s="543"/>
    </row>
    <row r="115" spans="9:9">
      <c r="I115" s="543"/>
    </row>
    <row r="116" spans="9:9">
      <c r="I116" s="543"/>
    </row>
    <row r="117" spans="9:9">
      <c r="I117" s="543"/>
    </row>
    <row r="118" spans="9:9">
      <c r="I118" s="543"/>
    </row>
    <row r="119" spans="9:9">
      <c r="I119" s="543"/>
    </row>
    <row r="120" spans="9:9">
      <c r="I120" s="543"/>
    </row>
    <row r="121" spans="9:9">
      <c r="I121" s="543"/>
    </row>
    <row r="122" spans="9:9">
      <c r="I122" s="543"/>
    </row>
    <row r="123" spans="9:9">
      <c r="I123" s="543"/>
    </row>
    <row r="124" spans="9:9">
      <c r="I124" s="543"/>
    </row>
    <row r="125" spans="9:9">
      <c r="I125" s="543"/>
    </row>
    <row r="126" spans="9:9">
      <c r="I126" s="543"/>
    </row>
    <row r="127" spans="9:9">
      <c r="I127" s="543"/>
    </row>
    <row r="128" spans="9:9">
      <c r="I128" s="543"/>
    </row>
    <row r="129" spans="9:9">
      <c r="I129" s="543"/>
    </row>
    <row r="130" spans="9:9">
      <c r="I130" s="543"/>
    </row>
    <row r="131" spans="9:9">
      <c r="I131" s="543"/>
    </row>
    <row r="132" spans="9:9">
      <c r="I132" s="543"/>
    </row>
    <row r="133" spans="9:9">
      <c r="I133" s="543"/>
    </row>
    <row r="134" spans="9:9">
      <c r="I134" s="543"/>
    </row>
    <row r="135" spans="9:9">
      <c r="I135" s="543"/>
    </row>
    <row r="136" spans="9:9">
      <c r="I136" s="543"/>
    </row>
    <row r="137" spans="9:9">
      <c r="I137" s="543"/>
    </row>
    <row r="138" spans="9:9">
      <c r="I138" s="543"/>
    </row>
    <row r="139" spans="9:9">
      <c r="I139" s="543"/>
    </row>
    <row r="140" spans="9:9">
      <c r="I140" s="543"/>
    </row>
    <row r="141" spans="9:9">
      <c r="I141" s="543"/>
    </row>
    <row r="142" spans="9:9">
      <c r="I142" s="543"/>
    </row>
    <row r="143" spans="9:9">
      <c r="I143" s="543"/>
    </row>
    <row r="144" spans="9:9">
      <c r="I144" s="543"/>
    </row>
    <row r="145" spans="9:9">
      <c r="I145" s="543"/>
    </row>
    <row r="146" spans="9:9">
      <c r="I146" s="543"/>
    </row>
    <row r="147" spans="9:9">
      <c r="I147" s="543"/>
    </row>
    <row r="148" spans="9:9">
      <c r="I148" s="543"/>
    </row>
    <row r="149" spans="9:9">
      <c r="I149" s="543"/>
    </row>
    <row r="150" spans="9:9">
      <c r="I150" s="543"/>
    </row>
    <row r="151" spans="9:9">
      <c r="I151" s="543"/>
    </row>
    <row r="152" spans="9:9">
      <c r="I152" s="543"/>
    </row>
    <row r="153" spans="9:9">
      <c r="I153" s="543"/>
    </row>
    <row r="154" spans="9:9">
      <c r="I154" s="543"/>
    </row>
    <row r="155" spans="9:9">
      <c r="I155" s="543"/>
    </row>
    <row r="156" spans="9:9">
      <c r="I156" s="543"/>
    </row>
    <row r="157" spans="9:9">
      <c r="I157" s="543"/>
    </row>
    <row r="158" spans="9:9">
      <c r="I158" s="543"/>
    </row>
    <row r="159" spans="9:9">
      <c r="I159" s="543"/>
    </row>
    <row r="160" spans="9:9">
      <c r="I160" s="543"/>
    </row>
    <row r="161" spans="9:9">
      <c r="I161" s="543"/>
    </row>
    <row r="162" spans="9:9">
      <c r="I162" s="543"/>
    </row>
    <row r="163" spans="9:9">
      <c r="I163" s="543"/>
    </row>
    <row r="164" spans="9:9">
      <c r="I164" s="543"/>
    </row>
    <row r="165" spans="9:9">
      <c r="I165" s="543"/>
    </row>
    <row r="166" spans="9:9">
      <c r="I166" s="543"/>
    </row>
    <row r="167" spans="9:9">
      <c r="I167" s="543"/>
    </row>
    <row r="168" spans="9:9">
      <c r="I168" s="543"/>
    </row>
    <row r="169" spans="9:9">
      <c r="I169" s="543"/>
    </row>
    <row r="170" spans="9:9">
      <c r="I170" s="543"/>
    </row>
    <row r="171" spans="9:9">
      <c r="I171" s="543"/>
    </row>
    <row r="172" spans="9:9">
      <c r="I172" s="543"/>
    </row>
    <row r="173" spans="9:9">
      <c r="I173" s="543"/>
    </row>
    <row r="174" spans="9:9">
      <c r="I174" s="543"/>
    </row>
    <row r="175" spans="9:9">
      <c r="I175" s="543"/>
    </row>
    <row r="176" spans="9:9">
      <c r="I176" s="543"/>
    </row>
    <row r="177" spans="9:9">
      <c r="I177" s="543"/>
    </row>
    <row r="178" spans="9:9">
      <c r="I178" s="543"/>
    </row>
    <row r="179" spans="9:9">
      <c r="I179" s="543"/>
    </row>
    <row r="180" spans="9:9">
      <c r="I180" s="543"/>
    </row>
    <row r="181" spans="9:9">
      <c r="I181" s="543"/>
    </row>
    <row r="182" spans="9:9">
      <c r="I182" s="543"/>
    </row>
    <row r="183" spans="9:9">
      <c r="I183" s="543"/>
    </row>
    <row r="184" spans="9:9">
      <c r="I184" s="543"/>
    </row>
    <row r="185" spans="9:9">
      <c r="I185" s="543"/>
    </row>
    <row r="186" spans="9:9">
      <c r="I186" s="543"/>
    </row>
    <row r="187" spans="9:9">
      <c r="I187" s="543"/>
    </row>
    <row r="188" spans="9:9">
      <c r="I188" s="543"/>
    </row>
    <row r="189" spans="9:9">
      <c r="I189" s="543"/>
    </row>
    <row r="190" spans="9:9">
      <c r="I190" s="543"/>
    </row>
    <row r="191" spans="9:9">
      <c r="I191" s="543"/>
    </row>
    <row r="192" spans="9:9">
      <c r="I192" s="543"/>
    </row>
    <row r="193" spans="9:9">
      <c r="I193" s="543"/>
    </row>
    <row r="194" spans="9:9">
      <c r="I194" s="543"/>
    </row>
    <row r="195" spans="9:9">
      <c r="I195" s="543"/>
    </row>
    <row r="196" spans="9:9">
      <c r="I196" s="543"/>
    </row>
    <row r="197" spans="9:9">
      <c r="I197" s="543"/>
    </row>
    <row r="198" spans="9:9">
      <c r="I198" s="543"/>
    </row>
    <row r="199" spans="9:9">
      <c r="I199" s="543"/>
    </row>
    <row r="200" spans="9:9">
      <c r="I200" s="543"/>
    </row>
    <row r="201" spans="9:9">
      <c r="I201" s="543"/>
    </row>
    <row r="202" spans="9:9">
      <c r="I202" s="543"/>
    </row>
    <row r="203" spans="9:9">
      <c r="I203" s="543"/>
    </row>
    <row r="204" spans="9:9">
      <c r="I204" s="543"/>
    </row>
    <row r="205" spans="9:9">
      <c r="I205" s="543"/>
    </row>
    <row r="206" spans="9:9">
      <c r="I206" s="543"/>
    </row>
    <row r="207" spans="9:9">
      <c r="I207" s="543"/>
    </row>
    <row r="208" spans="9:9">
      <c r="I208" s="543"/>
    </row>
    <row r="209" spans="9:9">
      <c r="I209" s="543"/>
    </row>
    <row r="210" spans="9:9">
      <c r="I210" s="543"/>
    </row>
    <row r="211" spans="9:9">
      <c r="I211" s="543"/>
    </row>
    <row r="212" spans="9:9">
      <c r="I212" s="543"/>
    </row>
    <row r="213" spans="9:9">
      <c r="I213" s="543"/>
    </row>
    <row r="214" spans="9:9">
      <c r="I214" s="543"/>
    </row>
    <row r="215" spans="9:9">
      <c r="I215" s="543"/>
    </row>
    <row r="216" spans="9:9">
      <c r="I216" s="543"/>
    </row>
    <row r="217" spans="9:9">
      <c r="I217" s="543"/>
    </row>
    <row r="218" spans="9:9">
      <c r="I218" s="543"/>
    </row>
    <row r="219" spans="9:9">
      <c r="I219" s="543"/>
    </row>
    <row r="220" spans="9:9">
      <c r="I220" s="543"/>
    </row>
    <row r="221" spans="9:9">
      <c r="I221" s="543"/>
    </row>
    <row r="222" spans="9:9">
      <c r="I222" s="543"/>
    </row>
    <row r="223" spans="9:9">
      <c r="I223" s="543"/>
    </row>
    <row r="224" spans="9:9">
      <c r="I224" s="543"/>
    </row>
    <row r="225" spans="9:9">
      <c r="I225" s="543"/>
    </row>
    <row r="226" spans="9:9">
      <c r="I226" s="543"/>
    </row>
    <row r="227" spans="9:9">
      <c r="I227" s="543"/>
    </row>
    <row r="228" spans="9:9">
      <c r="I228" s="543"/>
    </row>
    <row r="229" spans="9:9">
      <c r="I229" s="543"/>
    </row>
    <row r="230" spans="9:9">
      <c r="I230" s="543"/>
    </row>
    <row r="231" spans="9:9">
      <c r="I231" s="543"/>
    </row>
    <row r="232" spans="9:9">
      <c r="I232" s="543"/>
    </row>
    <row r="233" spans="9:9">
      <c r="I233" s="543"/>
    </row>
    <row r="234" spans="9:9">
      <c r="I234" s="543"/>
    </row>
    <row r="235" spans="9:9">
      <c r="I235" s="543"/>
    </row>
    <row r="236" spans="9:9">
      <c r="I236" s="543"/>
    </row>
    <row r="237" spans="9:9">
      <c r="I237" s="543"/>
    </row>
    <row r="238" spans="9:9">
      <c r="I238" s="543"/>
    </row>
    <row r="239" spans="9:9">
      <c r="I239" s="543"/>
    </row>
    <row r="240" spans="9:9">
      <c r="I240" s="543"/>
    </row>
    <row r="241" spans="9:9">
      <c r="I241" s="543"/>
    </row>
    <row r="242" spans="9:9">
      <c r="I242" s="543"/>
    </row>
    <row r="243" spans="9:9">
      <c r="I243" s="543"/>
    </row>
    <row r="244" spans="9:9">
      <c r="I244" s="543"/>
    </row>
    <row r="245" spans="9:9">
      <c r="I245" s="543"/>
    </row>
    <row r="246" spans="9:9">
      <c r="I246" s="543"/>
    </row>
    <row r="247" spans="9:9">
      <c r="I247" s="543"/>
    </row>
    <row r="248" spans="9:9">
      <c r="I248" s="543"/>
    </row>
    <row r="249" spans="9:9">
      <c r="I249" s="543"/>
    </row>
    <row r="250" spans="9:9">
      <c r="I250" s="543"/>
    </row>
    <row r="251" spans="9:9">
      <c r="I251" s="543"/>
    </row>
    <row r="252" spans="9:9">
      <c r="I252" s="543"/>
    </row>
    <row r="253" spans="9:9">
      <c r="I253" s="543"/>
    </row>
    <row r="254" spans="9:9">
      <c r="I254" s="543"/>
    </row>
    <row r="255" spans="9:9">
      <c r="I255" s="543"/>
    </row>
    <row r="256" spans="9:9">
      <c r="I256" s="543"/>
    </row>
    <row r="257" spans="9:9">
      <c r="I257" s="543"/>
    </row>
    <row r="258" spans="9:9">
      <c r="I258" s="543"/>
    </row>
    <row r="259" spans="9:9">
      <c r="I259" s="543"/>
    </row>
    <row r="260" spans="9:9">
      <c r="I260" s="543"/>
    </row>
    <row r="261" spans="9:9">
      <c r="I261" s="543"/>
    </row>
    <row r="262" spans="9:9">
      <c r="I262" s="543"/>
    </row>
    <row r="263" spans="9:9">
      <c r="I263" s="543"/>
    </row>
    <row r="264" spans="9:9">
      <c r="I264" s="543"/>
    </row>
    <row r="265" spans="9:9">
      <c r="I265" s="543"/>
    </row>
    <row r="266" spans="9:9">
      <c r="I266" s="543"/>
    </row>
    <row r="267" spans="9:9">
      <c r="I267" s="543"/>
    </row>
    <row r="268" spans="9:9">
      <c r="I268" s="543"/>
    </row>
    <row r="269" spans="9:9">
      <c r="I269" s="543"/>
    </row>
    <row r="270" spans="9:9">
      <c r="I270" s="543"/>
    </row>
    <row r="271" spans="9:9">
      <c r="I271" s="543"/>
    </row>
    <row r="272" spans="9:9">
      <c r="I272" s="543"/>
    </row>
    <row r="273" spans="9:9">
      <c r="I273" s="543"/>
    </row>
    <row r="274" spans="9:9">
      <c r="I274" s="543"/>
    </row>
    <row r="275" spans="9:9">
      <c r="I275" s="543"/>
    </row>
    <row r="276" spans="9:9">
      <c r="I276" s="543"/>
    </row>
    <row r="277" spans="9:9">
      <c r="I277" s="543"/>
    </row>
    <row r="278" spans="9:9">
      <c r="I278" s="543"/>
    </row>
    <row r="279" spans="9:9">
      <c r="I279" s="543"/>
    </row>
    <row r="280" spans="9:9">
      <c r="I280" s="543"/>
    </row>
    <row r="281" spans="9:9">
      <c r="I281" s="543"/>
    </row>
    <row r="282" spans="9:9">
      <c r="I282" s="543"/>
    </row>
    <row r="283" spans="9:9">
      <c r="I283" s="543"/>
    </row>
    <row r="284" spans="9:9">
      <c r="I284" s="543"/>
    </row>
    <row r="285" spans="9:9">
      <c r="I285" s="543"/>
    </row>
    <row r="286" spans="9:9">
      <c r="I286" s="543"/>
    </row>
    <row r="287" spans="9:9">
      <c r="I287" s="543"/>
    </row>
    <row r="288" spans="9:9">
      <c r="I288" s="543"/>
    </row>
    <row r="289" spans="9:9">
      <c r="I289" s="543"/>
    </row>
    <row r="290" spans="9:9">
      <c r="I290" s="543"/>
    </row>
    <row r="291" spans="9:9">
      <c r="I291" s="543"/>
    </row>
    <row r="292" spans="9:9">
      <c r="I292" s="543"/>
    </row>
    <row r="293" spans="9:9">
      <c r="I293" s="543"/>
    </row>
    <row r="294" spans="9:9">
      <c r="I294" s="543"/>
    </row>
    <row r="295" spans="9:9">
      <c r="I295" s="543"/>
    </row>
    <row r="296" spans="9:9">
      <c r="I296" s="543"/>
    </row>
    <row r="297" spans="9:9">
      <c r="I297" s="543"/>
    </row>
    <row r="298" spans="9:9">
      <c r="I298" s="543"/>
    </row>
    <row r="299" spans="9:9">
      <c r="I299" s="543"/>
    </row>
    <row r="300" spans="9:9">
      <c r="I300" s="543"/>
    </row>
    <row r="301" spans="9:9">
      <c r="I301" s="543"/>
    </row>
    <row r="302" spans="9:9">
      <c r="I302" s="543"/>
    </row>
    <row r="303" spans="9:9">
      <c r="I303" s="543"/>
    </row>
    <row r="304" spans="9:9">
      <c r="I304" s="543"/>
    </row>
    <row r="305" spans="1:9">
      <c r="A305" s="407"/>
      <c r="B305" s="407"/>
      <c r="C305" s="407"/>
      <c r="D305" s="407"/>
      <c r="E305" s="407"/>
      <c r="F305" s="407"/>
      <c r="I305" s="543"/>
    </row>
    <row r="306" spans="1:9">
      <c r="I306" s="543"/>
    </row>
    <row r="307" spans="1:9">
      <c r="I307" s="543"/>
    </row>
    <row r="308" spans="1:9">
      <c r="I308" s="543"/>
    </row>
    <row r="309" spans="1:9">
      <c r="I309" s="543"/>
    </row>
    <row r="310" spans="1:9">
      <c r="I310" s="543"/>
    </row>
    <row r="311" spans="1:9">
      <c r="I311" s="543"/>
    </row>
    <row r="312" spans="1:9">
      <c r="I312" s="543"/>
    </row>
    <row r="313" spans="1:9">
      <c r="I313" s="543"/>
    </row>
    <row r="314" spans="1:9">
      <c r="I314" s="543"/>
    </row>
    <row r="315" spans="1:9">
      <c r="I315" s="543"/>
    </row>
    <row r="316" spans="1:9">
      <c r="I316" s="543"/>
    </row>
    <row r="317" spans="1:9">
      <c r="I317" s="543"/>
    </row>
    <row r="318" spans="1:9">
      <c r="I318" s="543"/>
    </row>
    <row r="319" spans="1:9">
      <c r="I319" s="543"/>
    </row>
    <row r="320" spans="1:9">
      <c r="I320" s="543"/>
    </row>
    <row r="321" spans="9:9">
      <c r="I321" s="543"/>
    </row>
    <row r="322" spans="9:9">
      <c r="I322" s="543"/>
    </row>
    <row r="323" spans="9:9">
      <c r="I323" s="543"/>
    </row>
    <row r="324" spans="9:9">
      <c r="I324" s="543"/>
    </row>
    <row r="325" spans="9:9">
      <c r="I325" s="543"/>
    </row>
    <row r="326" spans="9:9">
      <c r="I326" s="543"/>
    </row>
    <row r="327" spans="9:9">
      <c r="I327" s="543"/>
    </row>
    <row r="328" spans="9:9">
      <c r="I328" s="543"/>
    </row>
    <row r="329" spans="9:9">
      <c r="I329" s="543"/>
    </row>
    <row r="330" spans="9:9">
      <c r="I330" s="543"/>
    </row>
    <row r="331" spans="9:9">
      <c r="I331" s="543"/>
    </row>
    <row r="332" spans="9:9">
      <c r="I332" s="543"/>
    </row>
    <row r="333" spans="9:9">
      <c r="I333" s="543"/>
    </row>
    <row r="334" spans="9:9">
      <c r="I334" s="543"/>
    </row>
    <row r="335" spans="9:9">
      <c r="I335" s="543"/>
    </row>
    <row r="336" spans="9:9">
      <c r="I336" s="543"/>
    </row>
    <row r="337" spans="9:9">
      <c r="I337" s="543"/>
    </row>
    <row r="338" spans="9:9">
      <c r="I338" s="543"/>
    </row>
    <row r="339" spans="9:9">
      <c r="I339" s="543"/>
    </row>
    <row r="340" spans="9:9">
      <c r="I340" s="543"/>
    </row>
    <row r="341" spans="9:9">
      <c r="I341" s="543"/>
    </row>
    <row r="342" spans="9:9">
      <c r="I342" s="543"/>
    </row>
    <row r="343" spans="9:9">
      <c r="I343" s="543"/>
    </row>
    <row r="344" spans="9:9">
      <c r="I344" s="543"/>
    </row>
    <row r="345" spans="9:9">
      <c r="I345" s="543"/>
    </row>
    <row r="346" spans="9:9">
      <c r="I346" s="543"/>
    </row>
    <row r="347" spans="9:9">
      <c r="I347" s="543"/>
    </row>
    <row r="348" spans="9:9">
      <c r="I348" s="543"/>
    </row>
    <row r="349" spans="9:9">
      <c r="I349" s="543"/>
    </row>
    <row r="350" spans="9:9">
      <c r="I350" s="543"/>
    </row>
    <row r="351" spans="9:9">
      <c r="I351" s="543"/>
    </row>
    <row r="352" spans="9:9">
      <c r="I352" s="543"/>
    </row>
    <row r="353" spans="9:9">
      <c r="I353" s="543"/>
    </row>
    <row r="354" spans="9:9">
      <c r="I354" s="543"/>
    </row>
    <row r="355" spans="9:9">
      <c r="I355" s="543"/>
    </row>
    <row r="356" spans="9:9">
      <c r="I356" s="543"/>
    </row>
    <row r="357" spans="9:9">
      <c r="I357" s="543"/>
    </row>
    <row r="358" spans="9:9">
      <c r="I358" s="543"/>
    </row>
    <row r="359" spans="9:9">
      <c r="I359" s="543"/>
    </row>
    <row r="360" spans="9:9">
      <c r="I360" s="543"/>
    </row>
    <row r="361" spans="9:9">
      <c r="I361" s="543"/>
    </row>
    <row r="362" spans="9:9">
      <c r="I362" s="543"/>
    </row>
    <row r="363" spans="9:9">
      <c r="I363" s="543"/>
    </row>
    <row r="364" spans="9:9">
      <c r="I364" s="543"/>
    </row>
    <row r="365" spans="9:9">
      <c r="I365" s="543"/>
    </row>
    <row r="366" spans="9:9">
      <c r="I366" s="543"/>
    </row>
    <row r="367" spans="9:9">
      <c r="I367" s="543"/>
    </row>
    <row r="368" spans="9:9">
      <c r="I368" s="543"/>
    </row>
    <row r="369" spans="1:9">
      <c r="I369" s="543"/>
    </row>
    <row r="370" spans="1:9">
      <c r="I370" s="543"/>
    </row>
    <row r="371" spans="1:9">
      <c r="I371" s="543"/>
    </row>
    <row r="372" spans="1:9">
      <c r="I372" s="543"/>
    </row>
    <row r="373" spans="1:9">
      <c r="I373" s="543"/>
    </row>
    <row r="374" spans="1:9">
      <c r="I374" s="543"/>
    </row>
    <row r="375" spans="1:9">
      <c r="A375" s="407"/>
      <c r="B375" s="407"/>
      <c r="C375" s="407"/>
      <c r="D375" s="407"/>
      <c r="E375" s="407"/>
      <c r="F375" s="407"/>
      <c r="I375" s="543"/>
    </row>
    <row r="376" spans="1:9">
      <c r="I376" s="543"/>
    </row>
    <row r="377" spans="1:9">
      <c r="I377" s="543"/>
    </row>
    <row r="378" spans="1:9">
      <c r="I378" s="543"/>
    </row>
    <row r="379" spans="1:9">
      <c r="I379" s="543"/>
    </row>
    <row r="380" spans="1:9">
      <c r="I380" s="543"/>
    </row>
    <row r="381" spans="1:9">
      <c r="I381" s="543"/>
    </row>
    <row r="382" spans="1:9">
      <c r="I382" s="543"/>
    </row>
    <row r="383" spans="1:9">
      <c r="I383" s="543"/>
    </row>
    <row r="384" spans="1:9">
      <c r="I384" s="543"/>
    </row>
    <row r="385" spans="9:9">
      <c r="I385" s="543"/>
    </row>
    <row r="386" spans="9:9">
      <c r="I386" s="543"/>
    </row>
    <row r="387" spans="9:9">
      <c r="I387" s="543"/>
    </row>
    <row r="388" spans="9:9">
      <c r="I388" s="543"/>
    </row>
    <row r="389" spans="9:9">
      <c r="I389" s="543"/>
    </row>
    <row r="390" spans="9:9">
      <c r="I390" s="543"/>
    </row>
    <row r="391" spans="9:9">
      <c r="I391" s="543"/>
    </row>
    <row r="392" spans="9:9">
      <c r="I392" s="543"/>
    </row>
    <row r="393" spans="9:9">
      <c r="I393" s="543"/>
    </row>
    <row r="394" spans="9:9">
      <c r="I394" s="543"/>
    </row>
    <row r="395" spans="9:9">
      <c r="I395" s="543"/>
    </row>
    <row r="396" spans="9:9">
      <c r="I396" s="543"/>
    </row>
    <row r="397" spans="9:9">
      <c r="I397" s="543"/>
    </row>
    <row r="398" spans="9:9">
      <c r="I398" s="543"/>
    </row>
    <row r="399" spans="9:9">
      <c r="I399" s="543"/>
    </row>
    <row r="400" spans="9:9">
      <c r="I400" s="543"/>
    </row>
    <row r="401" spans="9:9">
      <c r="I401" s="543"/>
    </row>
    <row r="402" spans="9:9">
      <c r="I402" s="543"/>
    </row>
    <row r="403" spans="9:9">
      <c r="I403" s="543"/>
    </row>
    <row r="404" spans="9:9">
      <c r="I404" s="543"/>
    </row>
    <row r="405" spans="9:9">
      <c r="I405" s="543"/>
    </row>
    <row r="406" spans="9:9">
      <c r="I406" s="543"/>
    </row>
    <row r="407" spans="9:9">
      <c r="I407" s="543"/>
    </row>
    <row r="408" spans="9:9">
      <c r="I408" s="543"/>
    </row>
    <row r="409" spans="9:9">
      <c r="I409" s="543"/>
    </row>
    <row r="410" spans="9:9">
      <c r="I410" s="543"/>
    </row>
    <row r="411" spans="9:9">
      <c r="I411" s="543"/>
    </row>
    <row r="412" spans="9:9">
      <c r="I412" s="543"/>
    </row>
    <row r="413" spans="9:9">
      <c r="I413" s="543"/>
    </row>
    <row r="414" spans="9:9">
      <c r="I414" s="543"/>
    </row>
    <row r="415" spans="9:9">
      <c r="I415" s="543"/>
    </row>
    <row r="416" spans="9:9">
      <c r="I416" s="543"/>
    </row>
    <row r="417" spans="9:9">
      <c r="I417" s="543"/>
    </row>
    <row r="418" spans="9:9">
      <c r="I418" s="543"/>
    </row>
    <row r="419" spans="9:9">
      <c r="I419" s="543"/>
    </row>
    <row r="420" spans="9:9">
      <c r="I420" s="543"/>
    </row>
    <row r="421" spans="9:9">
      <c r="I421" s="543"/>
    </row>
    <row r="422" spans="9:9">
      <c r="I422" s="543"/>
    </row>
    <row r="423" spans="9:9">
      <c r="I423" s="543"/>
    </row>
    <row r="424" spans="9:9">
      <c r="I424" s="543"/>
    </row>
    <row r="425" spans="9:9">
      <c r="I425" s="543"/>
    </row>
    <row r="426" spans="9:9">
      <c r="I426" s="543"/>
    </row>
    <row r="427" spans="9:9">
      <c r="I427" s="543"/>
    </row>
    <row r="428" spans="9:9">
      <c r="I428" s="543"/>
    </row>
    <row r="429" spans="9:9">
      <c r="I429" s="543"/>
    </row>
    <row r="430" spans="9:9">
      <c r="I430" s="543"/>
    </row>
    <row r="431" spans="9:9">
      <c r="I431" s="543"/>
    </row>
    <row r="432" spans="9:9">
      <c r="I432" s="543"/>
    </row>
    <row r="433" spans="9:9">
      <c r="I433" s="543"/>
    </row>
    <row r="434" spans="9:9">
      <c r="I434" s="543"/>
    </row>
    <row r="435" spans="9:9">
      <c r="I435" s="543"/>
    </row>
    <row r="436" spans="9:9">
      <c r="I436" s="543"/>
    </row>
    <row r="437" spans="9:9">
      <c r="I437" s="543"/>
    </row>
    <row r="438" spans="9:9">
      <c r="I438" s="543"/>
    </row>
    <row r="439" spans="9:9">
      <c r="I439" s="543"/>
    </row>
    <row r="440" spans="9:9">
      <c r="I440" s="543"/>
    </row>
    <row r="441" spans="9:9">
      <c r="I441" s="543"/>
    </row>
    <row r="442" spans="9:9">
      <c r="I442" s="543"/>
    </row>
    <row r="443" spans="9:9">
      <c r="I443" s="543"/>
    </row>
    <row r="444" spans="9:9">
      <c r="I444" s="543"/>
    </row>
    <row r="445" spans="9:9">
      <c r="I445" s="543"/>
    </row>
    <row r="446" spans="9:9">
      <c r="I446" s="543"/>
    </row>
    <row r="447" spans="9:9">
      <c r="I447" s="543"/>
    </row>
    <row r="448" spans="9:9">
      <c r="I448" s="543"/>
    </row>
    <row r="449" spans="9:9">
      <c r="I449" s="543"/>
    </row>
    <row r="450" spans="9:9">
      <c r="I450" s="543"/>
    </row>
    <row r="451" spans="9:9">
      <c r="I451" s="543"/>
    </row>
    <row r="452" spans="9:9">
      <c r="I452" s="543"/>
    </row>
    <row r="453" spans="9:9">
      <c r="I453" s="543"/>
    </row>
    <row r="454" spans="9:9">
      <c r="I454" s="543"/>
    </row>
    <row r="455" spans="9:9">
      <c r="I455" s="543"/>
    </row>
    <row r="456" spans="9:9">
      <c r="I456" s="543"/>
    </row>
    <row r="457" spans="9:9">
      <c r="I457" s="543"/>
    </row>
    <row r="458" spans="9:9">
      <c r="I458" s="543"/>
    </row>
    <row r="459" spans="9:9">
      <c r="I459" s="543"/>
    </row>
    <row r="460" spans="9:9">
      <c r="I460" s="543"/>
    </row>
    <row r="461" spans="9:9">
      <c r="I461" s="543"/>
    </row>
    <row r="462" spans="9:9">
      <c r="I462" s="543"/>
    </row>
    <row r="463" spans="9:9">
      <c r="I463" s="543"/>
    </row>
    <row r="464" spans="9:9">
      <c r="I464" s="543"/>
    </row>
    <row r="465" spans="9:9">
      <c r="I465" s="543"/>
    </row>
    <row r="466" spans="9:9">
      <c r="I466" s="543"/>
    </row>
    <row r="467" spans="9:9">
      <c r="I467" s="543"/>
    </row>
    <row r="468" spans="9:9">
      <c r="I468" s="543"/>
    </row>
    <row r="469" spans="9:9">
      <c r="I469" s="543"/>
    </row>
    <row r="470" spans="9:9">
      <c r="I470" s="543"/>
    </row>
    <row r="471" spans="9:9">
      <c r="I471" s="543"/>
    </row>
    <row r="472" spans="9:9">
      <c r="I472" s="543"/>
    </row>
    <row r="473" spans="9:9">
      <c r="I473" s="543"/>
    </row>
    <row r="474" spans="9:9">
      <c r="I474" s="543"/>
    </row>
    <row r="475" spans="9:9">
      <c r="I475" s="543"/>
    </row>
    <row r="476" spans="9:9">
      <c r="I476" s="543"/>
    </row>
    <row r="477" spans="9:9">
      <c r="I477" s="543"/>
    </row>
    <row r="478" spans="9:9">
      <c r="I478" s="543"/>
    </row>
    <row r="479" spans="9:9">
      <c r="I479" s="543"/>
    </row>
    <row r="480" spans="9:9">
      <c r="I480" s="543"/>
    </row>
    <row r="481" spans="9:9">
      <c r="I481" s="543"/>
    </row>
    <row r="482" spans="9:9">
      <c r="I482" s="543"/>
    </row>
    <row r="483" spans="9:9">
      <c r="I483" s="543"/>
    </row>
    <row r="484" spans="9:9">
      <c r="I484" s="543"/>
    </row>
    <row r="485" spans="9:9">
      <c r="I485" s="543"/>
    </row>
    <row r="486" spans="9:9">
      <c r="I486" s="543"/>
    </row>
    <row r="487" spans="9:9">
      <c r="I487" s="543"/>
    </row>
    <row r="488" spans="9:9">
      <c r="I488" s="543"/>
    </row>
    <row r="489" spans="9:9">
      <c r="I489" s="543"/>
    </row>
    <row r="490" spans="9:9">
      <c r="I490" s="543"/>
    </row>
    <row r="491" spans="9:9">
      <c r="I491" s="543"/>
    </row>
    <row r="492" spans="9:9">
      <c r="I492" s="543"/>
    </row>
    <row r="493" spans="9:9">
      <c r="I493" s="543"/>
    </row>
    <row r="494" spans="9:9">
      <c r="I494" s="543"/>
    </row>
    <row r="495" spans="9:9">
      <c r="I495" s="543"/>
    </row>
    <row r="496" spans="9:9">
      <c r="I496" s="543"/>
    </row>
    <row r="497" spans="9:9">
      <c r="I497" s="543"/>
    </row>
    <row r="498" spans="9:9">
      <c r="I498" s="543"/>
    </row>
    <row r="499" spans="9:9">
      <c r="I499" s="543"/>
    </row>
    <row r="500" spans="9:9">
      <c r="I500" s="543"/>
    </row>
    <row r="501" spans="9:9">
      <c r="I501" s="543"/>
    </row>
    <row r="502" spans="9:9">
      <c r="I502" s="543"/>
    </row>
    <row r="503" spans="9:9">
      <c r="I503" s="543"/>
    </row>
    <row r="504" spans="9:9">
      <c r="I504" s="543"/>
    </row>
    <row r="505" spans="9:9">
      <c r="I505" s="543"/>
    </row>
    <row r="506" spans="9:9">
      <c r="I506" s="543"/>
    </row>
    <row r="507" spans="9:9">
      <c r="I507" s="543"/>
    </row>
    <row r="508" spans="9:9">
      <c r="I508" s="543"/>
    </row>
    <row r="509" spans="9:9">
      <c r="I509" s="543"/>
    </row>
    <row r="510" spans="9:9">
      <c r="I510" s="543"/>
    </row>
    <row r="511" spans="9:9">
      <c r="I511" s="543"/>
    </row>
    <row r="512" spans="9:9">
      <c r="I512" s="543"/>
    </row>
    <row r="513" spans="9:9">
      <c r="I513" s="543"/>
    </row>
    <row r="514" spans="9:9">
      <c r="I514" s="543"/>
    </row>
    <row r="515" spans="9:9">
      <c r="I515" s="543"/>
    </row>
    <row r="516" spans="9:9">
      <c r="I516" s="543"/>
    </row>
    <row r="517" spans="9:9">
      <c r="I517" s="543"/>
    </row>
    <row r="518" spans="9:9">
      <c r="I518" s="543"/>
    </row>
    <row r="519" spans="9:9">
      <c r="I519" s="543"/>
    </row>
    <row r="520" spans="9:9">
      <c r="I520" s="543"/>
    </row>
    <row r="521" spans="9:9">
      <c r="I521" s="543"/>
    </row>
    <row r="522" spans="9:9">
      <c r="I522" s="543"/>
    </row>
    <row r="523" spans="9:9">
      <c r="I523" s="543"/>
    </row>
    <row r="524" spans="9:9">
      <c r="I524" s="543"/>
    </row>
    <row r="525" spans="9:9">
      <c r="I525" s="543"/>
    </row>
    <row r="526" spans="9:9">
      <c r="I526" s="543"/>
    </row>
    <row r="527" spans="9:9">
      <c r="I527" s="543"/>
    </row>
    <row r="528" spans="9:9">
      <c r="I528" s="543"/>
    </row>
    <row r="529" spans="9:9">
      <c r="I529" s="543"/>
    </row>
    <row r="530" spans="9:9">
      <c r="I530" s="543"/>
    </row>
    <row r="531" spans="9:9">
      <c r="I531" s="543"/>
    </row>
    <row r="532" spans="9:9">
      <c r="I532" s="543"/>
    </row>
    <row r="533" spans="9:9">
      <c r="I533" s="543"/>
    </row>
    <row r="534" spans="9:9">
      <c r="I534" s="543"/>
    </row>
    <row r="535" spans="9:9">
      <c r="I535" s="543"/>
    </row>
    <row r="536" spans="9:9">
      <c r="I536" s="543"/>
    </row>
    <row r="537" spans="9:9">
      <c r="I537" s="543"/>
    </row>
    <row r="538" spans="9:9">
      <c r="I538" s="543"/>
    </row>
    <row r="539" spans="9:9">
      <c r="I539" s="543"/>
    </row>
    <row r="540" spans="9:9">
      <c r="I540" s="543"/>
    </row>
    <row r="541" spans="9:9">
      <c r="I541" s="543"/>
    </row>
    <row r="542" spans="9:9">
      <c r="I542" s="543"/>
    </row>
    <row r="543" spans="9:9">
      <c r="I543" s="543"/>
    </row>
    <row r="544" spans="9:9">
      <c r="I544" s="543"/>
    </row>
    <row r="545" spans="9:9">
      <c r="I545" s="543"/>
    </row>
    <row r="546" spans="9:9">
      <c r="I546" s="543"/>
    </row>
    <row r="547" spans="9:9">
      <c r="I547" s="543"/>
    </row>
    <row r="548" spans="9:9">
      <c r="I548" s="543"/>
    </row>
    <row r="549" spans="9:9">
      <c r="I549" s="543"/>
    </row>
    <row r="550" spans="9:9">
      <c r="I550" s="543"/>
    </row>
    <row r="551" spans="9:9">
      <c r="I551" s="543"/>
    </row>
    <row r="552" spans="9:9">
      <c r="I552" s="543"/>
    </row>
    <row r="553" spans="9:9">
      <c r="I553" s="543"/>
    </row>
    <row r="554" spans="9:9">
      <c r="I554" s="543"/>
    </row>
    <row r="555" spans="9:9">
      <c r="I555" s="543"/>
    </row>
    <row r="556" spans="9:9">
      <c r="I556" s="543"/>
    </row>
    <row r="557" spans="9:9">
      <c r="I557" s="543"/>
    </row>
    <row r="558" spans="9:9">
      <c r="I558" s="543"/>
    </row>
    <row r="559" spans="9:9">
      <c r="I559" s="543"/>
    </row>
    <row r="560" spans="9:9">
      <c r="I560" s="543"/>
    </row>
    <row r="561" spans="9:9">
      <c r="I561" s="543"/>
    </row>
    <row r="562" spans="9:9">
      <c r="I562" s="543"/>
    </row>
    <row r="563" spans="9:9">
      <c r="I563" s="543"/>
    </row>
    <row r="564" spans="9:9">
      <c r="I564" s="543"/>
    </row>
    <row r="565" spans="9:9">
      <c r="I565" s="543"/>
    </row>
    <row r="566" spans="9:9">
      <c r="I566" s="543"/>
    </row>
    <row r="567" spans="9:9">
      <c r="I567" s="543"/>
    </row>
    <row r="568" spans="9:9">
      <c r="I568" s="543"/>
    </row>
    <row r="569" spans="9:9">
      <c r="I569" s="543"/>
    </row>
    <row r="570" spans="9:9">
      <c r="I570" s="543"/>
    </row>
    <row r="571" spans="9:9">
      <c r="I571" s="543"/>
    </row>
    <row r="572" spans="9:9">
      <c r="I572" s="543"/>
    </row>
    <row r="573" spans="9:9">
      <c r="I573" s="543"/>
    </row>
    <row r="574" spans="9:9">
      <c r="I574" s="543"/>
    </row>
    <row r="575" spans="9:9">
      <c r="I575" s="543"/>
    </row>
    <row r="576" spans="9:9">
      <c r="I576" s="543"/>
    </row>
    <row r="577" spans="9:9">
      <c r="I577" s="543"/>
    </row>
    <row r="578" spans="9:9">
      <c r="I578" s="543"/>
    </row>
    <row r="579" spans="9:9">
      <c r="I579" s="543"/>
    </row>
    <row r="580" spans="9:9">
      <c r="I580" s="543"/>
    </row>
    <row r="581" spans="9:9">
      <c r="I581" s="543"/>
    </row>
    <row r="582" spans="9:9">
      <c r="I582" s="543"/>
    </row>
    <row r="583" spans="9:9">
      <c r="I583" s="543"/>
    </row>
    <row r="584" spans="9:9">
      <c r="I584" s="543"/>
    </row>
    <row r="585" spans="9:9">
      <c r="I585" s="543"/>
    </row>
    <row r="586" spans="9:9">
      <c r="I586" s="543"/>
    </row>
    <row r="587" spans="9:9">
      <c r="I587" s="543"/>
    </row>
    <row r="588" spans="9:9">
      <c r="I588" s="543"/>
    </row>
    <row r="589" spans="9:9">
      <c r="I589" s="543"/>
    </row>
    <row r="590" spans="9:9">
      <c r="I590" s="543"/>
    </row>
    <row r="591" spans="9:9">
      <c r="I591" s="543"/>
    </row>
    <row r="592" spans="9:9">
      <c r="I592" s="543"/>
    </row>
    <row r="593" spans="9:9">
      <c r="I593" s="543"/>
    </row>
    <row r="594" spans="9:9">
      <c r="I594" s="543"/>
    </row>
    <row r="595" spans="9:9">
      <c r="I595" s="543"/>
    </row>
    <row r="596" spans="9:9">
      <c r="I596" s="543"/>
    </row>
    <row r="597" spans="9:9">
      <c r="I597" s="543"/>
    </row>
    <row r="598" spans="9:9">
      <c r="I598" s="543"/>
    </row>
    <row r="599" spans="9:9">
      <c r="I599" s="543"/>
    </row>
    <row r="600" spans="9:9">
      <c r="I600" s="543"/>
    </row>
    <row r="601" spans="9:9">
      <c r="I601" s="543"/>
    </row>
    <row r="602" spans="9:9">
      <c r="I602" s="543"/>
    </row>
    <row r="603" spans="9:9">
      <c r="I603" s="543"/>
    </row>
    <row r="604" spans="9:9">
      <c r="I604" s="543"/>
    </row>
    <row r="605" spans="9:9">
      <c r="I605" s="543"/>
    </row>
    <row r="606" spans="9:9">
      <c r="I606" s="543"/>
    </row>
    <row r="607" spans="9:9">
      <c r="I607" s="543"/>
    </row>
    <row r="608" spans="9:9">
      <c r="I608" s="543"/>
    </row>
    <row r="609" spans="9:9">
      <c r="I609" s="543"/>
    </row>
    <row r="610" spans="9:9">
      <c r="I610" s="543"/>
    </row>
    <row r="611" spans="9:9">
      <c r="I611" s="543"/>
    </row>
    <row r="612" spans="9:9">
      <c r="I612" s="543"/>
    </row>
    <row r="613" spans="9:9">
      <c r="I613" s="543"/>
    </row>
    <row r="614" spans="9:9">
      <c r="I614" s="543"/>
    </row>
    <row r="615" spans="9:9">
      <c r="I615" s="543"/>
    </row>
    <row r="616" spans="9:9">
      <c r="I616" s="543"/>
    </row>
    <row r="617" spans="9:9">
      <c r="I617" s="543"/>
    </row>
    <row r="618" spans="9:9">
      <c r="I618" s="543"/>
    </row>
    <row r="619" spans="9:9">
      <c r="I619" s="543"/>
    </row>
    <row r="620" spans="9:9">
      <c r="I620" s="543"/>
    </row>
    <row r="621" spans="9:9">
      <c r="I621" s="543"/>
    </row>
    <row r="622" spans="9:9">
      <c r="I622" s="543"/>
    </row>
    <row r="623" spans="9:9">
      <c r="I623" s="543"/>
    </row>
    <row r="624" spans="9:9">
      <c r="I624" s="543"/>
    </row>
    <row r="625" spans="9:9">
      <c r="I625" s="543"/>
    </row>
    <row r="626" spans="9:9">
      <c r="I626" s="543"/>
    </row>
    <row r="627" spans="9:9">
      <c r="I627" s="543"/>
    </row>
    <row r="628" spans="9:9">
      <c r="I628" s="543"/>
    </row>
    <row r="629" spans="9:9">
      <c r="I629" s="543"/>
    </row>
    <row r="630" spans="9:9">
      <c r="I630" s="543"/>
    </row>
    <row r="631" spans="9:9">
      <c r="I631" s="543"/>
    </row>
    <row r="632" spans="9:9">
      <c r="I632" s="543"/>
    </row>
    <row r="633" spans="9:9">
      <c r="I633" s="543"/>
    </row>
    <row r="634" spans="9:9">
      <c r="I634" s="543"/>
    </row>
    <row r="635" spans="9:9">
      <c r="I635" s="543"/>
    </row>
    <row r="636" spans="9:9">
      <c r="I636" s="543"/>
    </row>
    <row r="637" spans="9:9">
      <c r="I637" s="543"/>
    </row>
    <row r="638" spans="9:9">
      <c r="I638" s="543"/>
    </row>
    <row r="639" spans="9:9">
      <c r="I639" s="543"/>
    </row>
    <row r="640" spans="9:9">
      <c r="I640" s="543"/>
    </row>
    <row r="641" spans="9:9">
      <c r="I641" s="543"/>
    </row>
    <row r="642" spans="9:9">
      <c r="I642" s="543"/>
    </row>
    <row r="643" spans="9:9">
      <c r="I643" s="543"/>
    </row>
    <row r="644" spans="9:9">
      <c r="I644" s="543"/>
    </row>
    <row r="645" spans="9:9">
      <c r="I645" s="543"/>
    </row>
    <row r="646" spans="9:9">
      <c r="I646" s="543"/>
    </row>
    <row r="647" spans="9:9">
      <c r="I647" s="543"/>
    </row>
    <row r="648" spans="9:9">
      <c r="I648" s="543"/>
    </row>
    <row r="649" spans="9:9">
      <c r="I649" s="543"/>
    </row>
    <row r="650" spans="9:9">
      <c r="I650" s="543"/>
    </row>
    <row r="651" spans="9:9">
      <c r="I651" s="543"/>
    </row>
    <row r="652" spans="9:9">
      <c r="I652" s="543"/>
    </row>
    <row r="653" spans="9:9">
      <c r="I653" s="543"/>
    </row>
    <row r="654" spans="9:9">
      <c r="I654" s="543"/>
    </row>
    <row r="655" spans="9:9">
      <c r="I655" s="543"/>
    </row>
    <row r="656" spans="9:9">
      <c r="I656" s="543"/>
    </row>
    <row r="657" spans="9:9">
      <c r="I657" s="543"/>
    </row>
    <row r="658" spans="9:9">
      <c r="I658" s="543"/>
    </row>
    <row r="659" spans="9:9">
      <c r="I659" s="543"/>
    </row>
    <row r="660" spans="9:9">
      <c r="I660" s="543"/>
    </row>
    <row r="661" spans="9:9">
      <c r="I661" s="543"/>
    </row>
    <row r="662" spans="9:9">
      <c r="I662" s="543"/>
    </row>
    <row r="663" spans="9:9">
      <c r="I663" s="543"/>
    </row>
    <row r="664" spans="9:9">
      <c r="I664" s="543"/>
    </row>
    <row r="665" spans="9:9">
      <c r="I665" s="543"/>
    </row>
    <row r="666" spans="9:9">
      <c r="I666" s="543"/>
    </row>
    <row r="667" spans="9:9">
      <c r="I667" s="543"/>
    </row>
    <row r="668" spans="9:9">
      <c r="I668" s="543"/>
    </row>
    <row r="669" spans="9:9">
      <c r="I669" s="543"/>
    </row>
    <row r="670" spans="9:9">
      <c r="I670" s="543"/>
    </row>
    <row r="671" spans="9:9">
      <c r="I671" s="543"/>
    </row>
    <row r="672" spans="9:9">
      <c r="I672" s="543"/>
    </row>
    <row r="673" spans="9:9">
      <c r="I673" s="543"/>
    </row>
    <row r="674" spans="9:9">
      <c r="I674" s="543"/>
    </row>
    <row r="675" spans="9:9">
      <c r="I675" s="543"/>
    </row>
    <row r="676" spans="9:9">
      <c r="I676" s="543"/>
    </row>
    <row r="677" spans="9:9">
      <c r="I677" s="543"/>
    </row>
    <row r="678" spans="9:9">
      <c r="I678" s="543"/>
    </row>
    <row r="679" spans="9:9">
      <c r="I679" s="543"/>
    </row>
    <row r="680" spans="9:9">
      <c r="I680" s="543"/>
    </row>
    <row r="681" spans="9:9">
      <c r="I681" s="543"/>
    </row>
    <row r="682" spans="9:9">
      <c r="I682" s="543"/>
    </row>
    <row r="683" spans="9:9">
      <c r="I683" s="543"/>
    </row>
    <row r="684" spans="9:9">
      <c r="I684" s="543"/>
    </row>
    <row r="685" spans="9:9">
      <c r="I685" s="543"/>
    </row>
    <row r="686" spans="9:9">
      <c r="I686" s="543"/>
    </row>
    <row r="687" spans="9:9">
      <c r="I687" s="543"/>
    </row>
    <row r="688" spans="9:9">
      <c r="I688" s="543"/>
    </row>
    <row r="689" spans="9:9">
      <c r="I689" s="543"/>
    </row>
    <row r="690" spans="9:9">
      <c r="I690" s="543"/>
    </row>
    <row r="691" spans="9:9">
      <c r="I691" s="543"/>
    </row>
    <row r="692" spans="9:9">
      <c r="I692" s="543"/>
    </row>
    <row r="693" spans="9:9">
      <c r="I693" s="543"/>
    </row>
    <row r="694" spans="9:9">
      <c r="I694" s="543"/>
    </row>
    <row r="695" spans="9:9">
      <c r="I695" s="543"/>
    </row>
    <row r="696" spans="9:9">
      <c r="I696" s="543"/>
    </row>
    <row r="697" spans="9:9">
      <c r="I697" s="543"/>
    </row>
    <row r="698" spans="9:9">
      <c r="I698" s="543"/>
    </row>
    <row r="699" spans="9:9">
      <c r="I699" s="543"/>
    </row>
    <row r="700" spans="9:9">
      <c r="I700" s="543"/>
    </row>
    <row r="701" spans="9:9">
      <c r="I701" s="543"/>
    </row>
    <row r="702" spans="9:9">
      <c r="I702" s="543"/>
    </row>
    <row r="703" spans="9:9">
      <c r="I703" s="543"/>
    </row>
    <row r="704" spans="9:9">
      <c r="I704" s="543"/>
    </row>
    <row r="705" spans="9:9">
      <c r="I705" s="543"/>
    </row>
    <row r="706" spans="9:9">
      <c r="I706" s="543"/>
    </row>
    <row r="707" spans="9:9">
      <c r="I707" s="543"/>
    </row>
    <row r="708" spans="9:9">
      <c r="I708" s="543"/>
    </row>
    <row r="709" spans="9:9">
      <c r="I709" s="543"/>
    </row>
    <row r="710" spans="9:9">
      <c r="I710" s="543"/>
    </row>
    <row r="711" spans="9:9">
      <c r="I711" s="543"/>
    </row>
    <row r="712" spans="9:9">
      <c r="I712" s="543"/>
    </row>
    <row r="713" spans="9:9">
      <c r="I713" s="543"/>
    </row>
    <row r="714" spans="9:9">
      <c r="I714" s="543"/>
    </row>
    <row r="715" spans="9:9">
      <c r="I715" s="543"/>
    </row>
    <row r="716" spans="9:9">
      <c r="I716" s="543"/>
    </row>
    <row r="717" spans="9:9">
      <c r="I717" s="543"/>
    </row>
    <row r="718" spans="9:9">
      <c r="I718" s="543"/>
    </row>
    <row r="719" spans="9:9">
      <c r="I719" s="543"/>
    </row>
    <row r="720" spans="9:9">
      <c r="I720" s="543"/>
    </row>
    <row r="721" spans="9:9">
      <c r="I721" s="543"/>
    </row>
    <row r="722" spans="9:9">
      <c r="I722" s="543"/>
    </row>
    <row r="723" spans="9:9">
      <c r="I723" s="543"/>
    </row>
    <row r="724" spans="9:9">
      <c r="I724" s="543"/>
    </row>
    <row r="725" spans="9:9">
      <c r="I725" s="543"/>
    </row>
    <row r="726" spans="9:9">
      <c r="I726" s="543"/>
    </row>
    <row r="727" spans="9:9">
      <c r="I727" s="543"/>
    </row>
    <row r="728" spans="9:9">
      <c r="I728" s="543"/>
    </row>
    <row r="729" spans="9:9">
      <c r="I729" s="543"/>
    </row>
    <row r="730" spans="9:9">
      <c r="I730" s="543"/>
    </row>
    <row r="731" spans="9:9">
      <c r="I731" s="543"/>
    </row>
    <row r="732" spans="9:9">
      <c r="I732" s="543"/>
    </row>
    <row r="733" spans="9:9">
      <c r="I733" s="543"/>
    </row>
    <row r="734" spans="9:9">
      <c r="I734" s="543"/>
    </row>
    <row r="735" spans="9:9">
      <c r="I735" s="543"/>
    </row>
    <row r="736" spans="9:9">
      <c r="I736" s="543"/>
    </row>
    <row r="737" spans="9:9">
      <c r="I737" s="543"/>
    </row>
    <row r="738" spans="9:9">
      <c r="I738" s="543"/>
    </row>
    <row r="739" spans="9:9">
      <c r="I739" s="543"/>
    </row>
    <row r="740" spans="9:9">
      <c r="I740" s="543"/>
    </row>
    <row r="741" spans="9:9">
      <c r="I741" s="543"/>
    </row>
    <row r="742" spans="9:9">
      <c r="I742" s="543"/>
    </row>
    <row r="743" spans="9:9">
      <c r="I743" s="543"/>
    </row>
    <row r="744" spans="9:9">
      <c r="I744" s="543"/>
    </row>
    <row r="745" spans="9:9">
      <c r="I745" s="543"/>
    </row>
    <row r="746" spans="9:9">
      <c r="I746" s="543"/>
    </row>
    <row r="747" spans="9:9">
      <c r="I747" s="543"/>
    </row>
    <row r="748" spans="9:9">
      <c r="I748" s="543"/>
    </row>
    <row r="749" spans="9:9">
      <c r="I749" s="543"/>
    </row>
    <row r="750" spans="9:9">
      <c r="I750" s="543"/>
    </row>
    <row r="751" spans="9:9">
      <c r="I751" s="543"/>
    </row>
    <row r="752" spans="9:9">
      <c r="I752" s="543"/>
    </row>
    <row r="753" spans="9:9">
      <c r="I753" s="543"/>
    </row>
    <row r="754" spans="9:9">
      <c r="I754" s="543"/>
    </row>
    <row r="755" spans="9:9">
      <c r="I755" s="543"/>
    </row>
    <row r="756" spans="9:9">
      <c r="I756" s="543"/>
    </row>
    <row r="757" spans="9:9">
      <c r="I757" s="543"/>
    </row>
    <row r="758" spans="9:9">
      <c r="I758" s="543"/>
    </row>
    <row r="759" spans="9:9">
      <c r="I759" s="543"/>
    </row>
    <row r="760" spans="9:9">
      <c r="I760" s="543"/>
    </row>
    <row r="761" spans="9:9">
      <c r="I761" s="543"/>
    </row>
    <row r="762" spans="9:9">
      <c r="I762" s="543"/>
    </row>
    <row r="763" spans="9:9">
      <c r="I763" s="543"/>
    </row>
    <row r="764" spans="9:9">
      <c r="I764" s="543"/>
    </row>
    <row r="765" spans="9:9">
      <c r="I765" s="543"/>
    </row>
    <row r="766" spans="9:9">
      <c r="I766" s="543"/>
    </row>
    <row r="767" spans="9:9">
      <c r="I767" s="543"/>
    </row>
    <row r="768" spans="9:9">
      <c r="I768" s="543"/>
    </row>
    <row r="769" spans="9:9">
      <c r="I769" s="543"/>
    </row>
    <row r="770" spans="9:9">
      <c r="I770" s="543"/>
    </row>
    <row r="771" spans="9:9">
      <c r="I771" s="543"/>
    </row>
    <row r="772" spans="9:9">
      <c r="I772" s="543"/>
    </row>
    <row r="773" spans="9:9">
      <c r="I773" s="543"/>
    </row>
    <row r="774" spans="9:9">
      <c r="I774" s="543"/>
    </row>
    <row r="775" spans="9:9">
      <c r="I775" s="543"/>
    </row>
    <row r="776" spans="9:9">
      <c r="I776" s="543"/>
    </row>
    <row r="777" spans="9:9">
      <c r="I777" s="543"/>
    </row>
    <row r="778" spans="9:9">
      <c r="I778" s="543"/>
    </row>
    <row r="779" spans="9:9">
      <c r="I779" s="543"/>
    </row>
    <row r="780" spans="9:9">
      <c r="I780" s="543"/>
    </row>
    <row r="781" spans="9:9">
      <c r="I781" s="543"/>
    </row>
    <row r="782" spans="9:9">
      <c r="I782" s="543"/>
    </row>
    <row r="783" spans="9:9">
      <c r="I783" s="543"/>
    </row>
    <row r="784" spans="9:9">
      <c r="I784" s="543"/>
    </row>
    <row r="785" spans="9:9">
      <c r="I785" s="543"/>
    </row>
    <row r="786" spans="9:9">
      <c r="I786" s="543"/>
    </row>
    <row r="787" spans="9:9">
      <c r="I787" s="543"/>
    </row>
    <row r="788" spans="9:9">
      <c r="I788" s="543"/>
    </row>
    <row r="789" spans="9:9">
      <c r="I789" s="543"/>
    </row>
    <row r="790" spans="9:9">
      <c r="I790" s="543"/>
    </row>
    <row r="791" spans="9:9">
      <c r="I791" s="543"/>
    </row>
    <row r="792" spans="9:9">
      <c r="I792" s="543"/>
    </row>
    <row r="793" spans="9:9">
      <c r="I793" s="543"/>
    </row>
    <row r="794" spans="9:9">
      <c r="I794" s="543"/>
    </row>
    <row r="795" spans="9:9">
      <c r="I795" s="543"/>
    </row>
    <row r="796" spans="9:9">
      <c r="I796" s="543"/>
    </row>
    <row r="797" spans="9:9">
      <c r="I797" s="543"/>
    </row>
    <row r="798" spans="9:9">
      <c r="I798" s="543"/>
    </row>
    <row r="799" spans="9:9">
      <c r="I799" s="543"/>
    </row>
    <row r="800" spans="9:9">
      <c r="I800" s="543"/>
    </row>
    <row r="801" spans="9:9">
      <c r="I801" s="543"/>
    </row>
    <row r="802" spans="9:9">
      <c r="I802" s="543"/>
    </row>
    <row r="803" spans="9:9">
      <c r="I803" s="543"/>
    </row>
    <row r="804" spans="9:9">
      <c r="I804" s="543"/>
    </row>
    <row r="805" spans="9:9">
      <c r="I805" s="543"/>
    </row>
    <row r="806" spans="9:9">
      <c r="I806" s="543"/>
    </row>
    <row r="807" spans="9:9">
      <c r="I807" s="543"/>
    </row>
    <row r="808" spans="9:9">
      <c r="I808" s="543"/>
    </row>
    <row r="809" spans="9:9">
      <c r="I809" s="543"/>
    </row>
    <row r="810" spans="9:9">
      <c r="I810" s="543"/>
    </row>
    <row r="811" spans="9:9">
      <c r="I811" s="543"/>
    </row>
    <row r="812" spans="9:9">
      <c r="I812" s="543"/>
    </row>
    <row r="813" spans="9:9">
      <c r="I813" s="543"/>
    </row>
    <row r="814" spans="9:9">
      <c r="I814" s="543"/>
    </row>
    <row r="815" spans="9:9">
      <c r="I815" s="543"/>
    </row>
    <row r="816" spans="9:9">
      <c r="I816" s="543"/>
    </row>
    <row r="817" spans="9:9">
      <c r="I817" s="543"/>
    </row>
    <row r="818" spans="9:9">
      <c r="I818" s="543"/>
    </row>
    <row r="819" spans="9:9">
      <c r="I819" s="543"/>
    </row>
    <row r="820" spans="9:9">
      <c r="I820" s="543"/>
    </row>
    <row r="821" spans="9:9">
      <c r="I821" s="543"/>
    </row>
    <row r="822" spans="9:9">
      <c r="I822" s="543"/>
    </row>
    <row r="823" spans="9:9">
      <c r="I823" s="543"/>
    </row>
    <row r="824" spans="9:9">
      <c r="I824" s="543"/>
    </row>
    <row r="825" spans="9:9">
      <c r="I825" s="543"/>
    </row>
    <row r="826" spans="9:9">
      <c r="I826" s="543"/>
    </row>
    <row r="827" spans="9:9">
      <c r="I827" s="543"/>
    </row>
    <row r="828" spans="9:9">
      <c r="I828" s="543"/>
    </row>
    <row r="829" spans="9:9">
      <c r="I829" s="543"/>
    </row>
    <row r="830" spans="9:9">
      <c r="I830" s="543"/>
    </row>
    <row r="831" spans="9:9">
      <c r="I831" s="543"/>
    </row>
    <row r="832" spans="9:9">
      <c r="I832" s="543"/>
    </row>
    <row r="833" spans="9:9">
      <c r="I833" s="543"/>
    </row>
    <row r="834" spans="9:9">
      <c r="I834" s="543"/>
    </row>
    <row r="835" spans="9:9">
      <c r="I835" s="543"/>
    </row>
    <row r="836" spans="9:9">
      <c r="I836" s="543"/>
    </row>
    <row r="837" spans="9:9">
      <c r="I837" s="543"/>
    </row>
    <row r="838" spans="9:9">
      <c r="I838" s="543"/>
    </row>
    <row r="839" spans="9:9">
      <c r="I839" s="543"/>
    </row>
    <row r="840" spans="9:9">
      <c r="I840" s="543"/>
    </row>
    <row r="841" spans="9:9">
      <c r="I841" s="543"/>
    </row>
    <row r="842" spans="9:9">
      <c r="I842" s="543"/>
    </row>
    <row r="843" spans="9:9">
      <c r="I843" s="543"/>
    </row>
    <row r="844" spans="9:9">
      <c r="I844" s="543"/>
    </row>
    <row r="845" spans="9:9">
      <c r="I845" s="543"/>
    </row>
    <row r="846" spans="9:9">
      <c r="I846" s="543"/>
    </row>
    <row r="847" spans="9:9">
      <c r="I847" s="543"/>
    </row>
    <row r="848" spans="9:9">
      <c r="I848" s="543"/>
    </row>
    <row r="849" spans="9:9">
      <c r="I849" s="543"/>
    </row>
    <row r="850" spans="9:9">
      <c r="I850" s="543"/>
    </row>
    <row r="851" spans="9:9">
      <c r="I851" s="543"/>
    </row>
    <row r="852" spans="9:9">
      <c r="I852" s="543"/>
    </row>
    <row r="853" spans="9:9">
      <c r="I853" s="543"/>
    </row>
    <row r="854" spans="9:9">
      <c r="I854" s="543"/>
    </row>
    <row r="855" spans="9:9">
      <c r="I855" s="543"/>
    </row>
    <row r="856" spans="9:9">
      <c r="I856" s="543"/>
    </row>
    <row r="857" spans="9:9">
      <c r="I857" s="543"/>
    </row>
    <row r="858" spans="9:9">
      <c r="I858" s="543"/>
    </row>
    <row r="859" spans="9:9">
      <c r="I859" s="543"/>
    </row>
    <row r="860" spans="9:9">
      <c r="I860" s="543"/>
    </row>
    <row r="861" spans="9:9">
      <c r="I861" s="543"/>
    </row>
    <row r="862" spans="9:9">
      <c r="I862" s="543"/>
    </row>
    <row r="863" spans="9:9">
      <c r="I863" s="543"/>
    </row>
    <row r="864" spans="9:9">
      <c r="I864" s="543"/>
    </row>
    <row r="865" spans="9:9">
      <c r="I865" s="543"/>
    </row>
    <row r="866" spans="9:9">
      <c r="I866" s="543"/>
    </row>
    <row r="867" spans="9:9">
      <c r="I867" s="543"/>
    </row>
    <row r="868" spans="9:9">
      <c r="I868" s="543"/>
    </row>
    <row r="869" spans="9:9">
      <c r="I869" s="543"/>
    </row>
    <row r="870" spans="9:9">
      <c r="I870" s="543"/>
    </row>
    <row r="871" spans="9:9">
      <c r="I871" s="543"/>
    </row>
    <row r="872" spans="9:9">
      <c r="I872" s="543"/>
    </row>
    <row r="873" spans="9:9">
      <c r="I873" s="543"/>
    </row>
    <row r="874" spans="9:9">
      <c r="I874" s="543"/>
    </row>
    <row r="875" spans="9:9">
      <c r="I875" s="543"/>
    </row>
    <row r="876" spans="9:9">
      <c r="I876" s="543"/>
    </row>
    <row r="877" spans="9:9">
      <c r="I877" s="543"/>
    </row>
    <row r="878" spans="9:9">
      <c r="I878" s="543"/>
    </row>
    <row r="879" spans="9:9">
      <c r="I879" s="543"/>
    </row>
    <row r="880" spans="9:9">
      <c r="I880" s="543"/>
    </row>
    <row r="881" spans="9:9">
      <c r="I881" s="543"/>
    </row>
    <row r="882" spans="9:9">
      <c r="I882" s="543"/>
    </row>
    <row r="883" spans="9:9">
      <c r="I883" s="543"/>
    </row>
    <row r="884" spans="9:9">
      <c r="I884" s="543"/>
    </row>
    <row r="885" spans="9:9">
      <c r="I885" s="543"/>
    </row>
    <row r="886" spans="9:9">
      <c r="I886" s="543"/>
    </row>
    <row r="887" spans="9:9">
      <c r="I887" s="543"/>
    </row>
    <row r="888" spans="9:9">
      <c r="I888" s="543"/>
    </row>
    <row r="889" spans="9:9">
      <c r="I889" s="543"/>
    </row>
    <row r="890" spans="9:9">
      <c r="I890" s="543"/>
    </row>
    <row r="891" spans="9:9">
      <c r="I891" s="543"/>
    </row>
    <row r="892" spans="9:9">
      <c r="I892" s="543"/>
    </row>
    <row r="893" spans="9:9">
      <c r="I893" s="543"/>
    </row>
    <row r="894" spans="9:9">
      <c r="I894" s="543"/>
    </row>
    <row r="895" spans="9:9">
      <c r="I895" s="543"/>
    </row>
    <row r="896" spans="9:9">
      <c r="I896" s="543"/>
    </row>
    <row r="897" spans="9:9">
      <c r="I897" s="543"/>
    </row>
    <row r="898" spans="9:9">
      <c r="I898" s="543"/>
    </row>
    <row r="899" spans="9:9">
      <c r="I899" s="543"/>
    </row>
    <row r="900" spans="9:9">
      <c r="I900" s="543"/>
    </row>
    <row r="901" spans="9:9">
      <c r="I901" s="543"/>
    </row>
    <row r="902" spans="9:9">
      <c r="I902" s="543"/>
    </row>
    <row r="903" spans="9:9">
      <c r="I903" s="543"/>
    </row>
    <row r="904" spans="9:9">
      <c r="I904" s="543"/>
    </row>
    <row r="905" spans="9:9">
      <c r="I905" s="543"/>
    </row>
    <row r="906" spans="9:9">
      <c r="I906" s="543"/>
    </row>
    <row r="907" spans="9:9">
      <c r="I907" s="543"/>
    </row>
    <row r="908" spans="9:9">
      <c r="I908" s="543"/>
    </row>
    <row r="909" spans="9:9">
      <c r="I909" s="543"/>
    </row>
    <row r="910" spans="9:9">
      <c r="I910" s="543"/>
    </row>
    <row r="911" spans="9:9">
      <c r="I911" s="543"/>
    </row>
    <row r="912" spans="9:9">
      <c r="I912" s="543"/>
    </row>
    <row r="913" spans="9:9">
      <c r="I913" s="543"/>
    </row>
    <row r="914" spans="9:9">
      <c r="I914" s="543"/>
    </row>
    <row r="915" spans="9:9">
      <c r="I915" s="543"/>
    </row>
    <row r="916" spans="9:9">
      <c r="I916" s="543"/>
    </row>
    <row r="917" spans="9:9">
      <c r="I917" s="543"/>
    </row>
    <row r="918" spans="9:9">
      <c r="I918" s="543"/>
    </row>
    <row r="919" spans="9:9">
      <c r="I919" s="543"/>
    </row>
    <row r="920" spans="9:9">
      <c r="I920" s="543"/>
    </row>
    <row r="921" spans="9:9">
      <c r="I921" s="543"/>
    </row>
    <row r="922" spans="9:9">
      <c r="I922" s="543"/>
    </row>
    <row r="923" spans="9:9">
      <c r="I923" s="543"/>
    </row>
    <row r="924" spans="9:9">
      <c r="I924" s="543"/>
    </row>
    <row r="925" spans="9:9">
      <c r="I925" s="543"/>
    </row>
    <row r="926" spans="9:9">
      <c r="I926" s="543"/>
    </row>
    <row r="927" spans="9:9">
      <c r="I927" s="543"/>
    </row>
    <row r="928" spans="9:9">
      <c r="I928" s="543"/>
    </row>
    <row r="929" spans="9:9">
      <c r="I929" s="543"/>
    </row>
    <row r="930" spans="9:9">
      <c r="I930" s="543"/>
    </row>
    <row r="931" spans="9:9">
      <c r="I931" s="543"/>
    </row>
    <row r="932" spans="9:9">
      <c r="I932" s="543"/>
    </row>
    <row r="933" spans="9:9">
      <c r="I933" s="543"/>
    </row>
    <row r="934" spans="9:9">
      <c r="I934" s="543"/>
    </row>
    <row r="935" spans="9:9">
      <c r="I935" s="543"/>
    </row>
    <row r="936" spans="9:9">
      <c r="I936" s="543"/>
    </row>
    <row r="937" spans="9:9">
      <c r="I937" s="543"/>
    </row>
    <row r="938" spans="9:9">
      <c r="I938" s="543"/>
    </row>
    <row r="939" spans="9:9">
      <c r="I939" s="543"/>
    </row>
    <row r="940" spans="9:9">
      <c r="I940" s="543"/>
    </row>
    <row r="941" spans="9:9">
      <c r="I941" s="543"/>
    </row>
    <row r="942" spans="9:9">
      <c r="I942" s="543"/>
    </row>
    <row r="943" spans="9:9">
      <c r="I943" s="543"/>
    </row>
    <row r="944" spans="9:9">
      <c r="I944" s="543"/>
    </row>
    <row r="945" spans="9:9">
      <c r="I945" s="543"/>
    </row>
    <row r="946" spans="9:9">
      <c r="I946" s="543"/>
    </row>
    <row r="947" spans="9:9">
      <c r="I947" s="543"/>
    </row>
    <row r="948" spans="9:9">
      <c r="I948" s="543"/>
    </row>
    <row r="949" spans="9:9">
      <c r="I949" s="543"/>
    </row>
    <row r="950" spans="9:9">
      <c r="I950" s="543"/>
    </row>
    <row r="951" spans="9:9">
      <c r="I951" s="543"/>
    </row>
    <row r="952" spans="9:9">
      <c r="I952" s="543"/>
    </row>
    <row r="953" spans="9:9">
      <c r="I953" s="543"/>
    </row>
    <row r="954" spans="9:9">
      <c r="I954" s="543"/>
    </row>
    <row r="955" spans="9:9">
      <c r="I955" s="543"/>
    </row>
    <row r="956" spans="9:9">
      <c r="I956" s="543"/>
    </row>
    <row r="957" spans="9:9">
      <c r="I957" s="543"/>
    </row>
    <row r="958" spans="9:9">
      <c r="I958" s="543"/>
    </row>
    <row r="959" spans="9:9">
      <c r="I959" s="543"/>
    </row>
    <row r="960" spans="9:9">
      <c r="I960" s="543"/>
    </row>
    <row r="961" spans="9:9">
      <c r="I961" s="543"/>
    </row>
    <row r="962" spans="9:9">
      <c r="I962" s="543"/>
    </row>
    <row r="963" spans="9:9">
      <c r="I963" s="543"/>
    </row>
    <row r="964" spans="9:9">
      <c r="I964" s="543"/>
    </row>
    <row r="965" spans="9:9">
      <c r="I965" s="543"/>
    </row>
    <row r="966" spans="9:9">
      <c r="I966" s="543"/>
    </row>
    <row r="967" spans="9:9">
      <c r="I967" s="543"/>
    </row>
    <row r="968" spans="9:9">
      <c r="I968" s="543"/>
    </row>
    <row r="969" spans="9:9">
      <c r="I969" s="543"/>
    </row>
    <row r="970" spans="9:9">
      <c r="I970" s="543"/>
    </row>
    <row r="971" spans="9:9">
      <c r="I971" s="543"/>
    </row>
    <row r="972" spans="9:9">
      <c r="I972" s="543"/>
    </row>
    <row r="973" spans="9:9">
      <c r="I973" s="543"/>
    </row>
    <row r="974" spans="9:9">
      <c r="I974" s="543"/>
    </row>
    <row r="975" spans="9:9">
      <c r="I975" s="543"/>
    </row>
    <row r="976" spans="9:9">
      <c r="I976" s="543"/>
    </row>
    <row r="977" spans="9:9">
      <c r="I977" s="543"/>
    </row>
    <row r="978" spans="9:9">
      <c r="I978" s="543"/>
    </row>
    <row r="979" spans="9:9">
      <c r="I979" s="543"/>
    </row>
    <row r="980" spans="9:9">
      <c r="I980" s="543"/>
    </row>
    <row r="981" spans="9:9">
      <c r="I981" s="543"/>
    </row>
    <row r="982" spans="9:9">
      <c r="I982" s="543"/>
    </row>
    <row r="983" spans="9:9">
      <c r="I983" s="543"/>
    </row>
    <row r="984" spans="9:9">
      <c r="I984" s="543"/>
    </row>
    <row r="985" spans="9:9">
      <c r="I985" s="543"/>
    </row>
    <row r="986" spans="9:9">
      <c r="I986" s="543"/>
    </row>
    <row r="987" spans="9:9">
      <c r="I987" s="543"/>
    </row>
    <row r="988" spans="9:9">
      <c r="I988" s="543"/>
    </row>
    <row r="989" spans="9:9">
      <c r="I989" s="543"/>
    </row>
    <row r="990" spans="9:9">
      <c r="I990" s="543"/>
    </row>
    <row r="991" spans="9:9">
      <c r="I991" s="543"/>
    </row>
    <row r="992" spans="9:9">
      <c r="I992" s="543"/>
    </row>
    <row r="993" spans="9:9">
      <c r="I993" s="543"/>
    </row>
    <row r="994" spans="9:9">
      <c r="I994" s="543"/>
    </row>
    <row r="995" spans="9:9">
      <c r="I995" s="543"/>
    </row>
    <row r="996" spans="9:9">
      <c r="I996" s="543"/>
    </row>
    <row r="997" spans="9:9">
      <c r="I997" s="543"/>
    </row>
    <row r="998" spans="9:9">
      <c r="I998" s="543"/>
    </row>
    <row r="999" spans="9:9">
      <c r="I999" s="543"/>
    </row>
    <row r="1000" spans="9:9">
      <c r="I1000" s="543"/>
    </row>
    <row r="1001" spans="9:9">
      <c r="I1001" s="543"/>
    </row>
    <row r="1002" spans="9:9">
      <c r="I1002" s="543"/>
    </row>
    <row r="1003" spans="9:9">
      <c r="I1003" s="543"/>
    </row>
    <row r="1004" spans="9:9">
      <c r="I1004" s="543"/>
    </row>
    <row r="1005" spans="9:9">
      <c r="I1005" s="543"/>
    </row>
    <row r="1006" spans="9:9">
      <c r="I1006" s="543"/>
    </row>
    <row r="1007" spans="9:9">
      <c r="I1007" s="543"/>
    </row>
    <row r="1008" spans="9:9">
      <c r="I1008" s="543"/>
    </row>
    <row r="1009" spans="9:9">
      <c r="I1009" s="543"/>
    </row>
    <row r="1010" spans="9:9">
      <c r="I1010" s="543"/>
    </row>
    <row r="1011" spans="9:9">
      <c r="I1011" s="543"/>
    </row>
    <row r="1012" spans="9:9">
      <c r="I1012" s="543"/>
    </row>
    <row r="1013" spans="9:9">
      <c r="I1013" s="543"/>
    </row>
    <row r="1014" spans="9:9">
      <c r="I1014" s="543"/>
    </row>
    <row r="1015" spans="9:9">
      <c r="I1015" s="543"/>
    </row>
    <row r="1016" spans="9:9">
      <c r="I1016" s="543"/>
    </row>
    <row r="1017" spans="9:9">
      <c r="I1017" s="543"/>
    </row>
    <row r="1018" spans="9:9">
      <c r="I1018" s="543"/>
    </row>
    <row r="1019" spans="9:9">
      <c r="I1019" s="543"/>
    </row>
    <row r="1020" spans="9:9">
      <c r="I1020" s="543"/>
    </row>
    <row r="1021" spans="9:9">
      <c r="I1021" s="543"/>
    </row>
    <row r="1022" spans="9:9">
      <c r="I1022" s="543"/>
    </row>
    <row r="1023" spans="9:9">
      <c r="I1023" s="543"/>
    </row>
    <row r="1024" spans="9:9">
      <c r="I1024" s="543"/>
    </row>
    <row r="1025" spans="9:9">
      <c r="I1025" s="543"/>
    </row>
    <row r="1026" spans="9:9">
      <c r="I1026" s="543"/>
    </row>
    <row r="1027" spans="9:9">
      <c r="I1027" s="543"/>
    </row>
    <row r="1028" spans="9:9">
      <c r="I1028" s="543"/>
    </row>
    <row r="1029" spans="9:9">
      <c r="I1029" s="543"/>
    </row>
    <row r="1030" spans="9:9">
      <c r="I1030" s="543"/>
    </row>
    <row r="1031" spans="9:9">
      <c r="I1031" s="543"/>
    </row>
    <row r="1032" spans="9:9">
      <c r="I1032" s="543"/>
    </row>
    <row r="1033" spans="9:9">
      <c r="I1033" s="543"/>
    </row>
    <row r="1034" spans="9:9">
      <c r="I1034" s="543"/>
    </row>
    <row r="1035" spans="9:9">
      <c r="I1035" s="543"/>
    </row>
    <row r="1036" spans="9:9">
      <c r="I1036" s="543"/>
    </row>
    <row r="1037" spans="9:9">
      <c r="I1037" s="543"/>
    </row>
    <row r="1038" spans="9:9">
      <c r="I1038" s="543"/>
    </row>
    <row r="1039" spans="9:9">
      <c r="I1039" s="543"/>
    </row>
    <row r="1040" spans="9:9">
      <c r="I1040" s="543"/>
    </row>
    <row r="1041" spans="9:9">
      <c r="I1041" s="543"/>
    </row>
    <row r="1042" spans="9:9">
      <c r="I1042" s="543"/>
    </row>
    <row r="1043" spans="9:9">
      <c r="I1043" s="543"/>
    </row>
    <row r="1044" spans="9:9">
      <c r="I1044" s="543"/>
    </row>
    <row r="1045" spans="9:9">
      <c r="I1045" s="543"/>
    </row>
    <row r="1046" spans="9:9">
      <c r="I1046" s="543"/>
    </row>
    <row r="1047" spans="9:9">
      <c r="I1047" s="543"/>
    </row>
    <row r="1048" spans="9:9">
      <c r="I1048" s="543"/>
    </row>
    <row r="1049" spans="9:9">
      <c r="I1049" s="543"/>
    </row>
    <row r="1050" spans="9:9">
      <c r="I1050" s="543"/>
    </row>
    <row r="1051" spans="9:9">
      <c r="I1051" s="543"/>
    </row>
    <row r="1052" spans="9:9">
      <c r="I1052" s="543"/>
    </row>
    <row r="1053" spans="9:9">
      <c r="I1053" s="543"/>
    </row>
    <row r="1054" spans="9:9">
      <c r="I1054" s="543"/>
    </row>
    <row r="1055" spans="9:9">
      <c r="I1055" s="543"/>
    </row>
    <row r="1056" spans="9:9">
      <c r="I1056" s="543"/>
    </row>
    <row r="1057" spans="9:9">
      <c r="I1057" s="543"/>
    </row>
    <row r="1058" spans="9:9">
      <c r="I1058" s="543"/>
    </row>
    <row r="1059" spans="9:9">
      <c r="I1059" s="543"/>
    </row>
    <row r="1060" spans="9:9">
      <c r="I1060" s="543"/>
    </row>
    <row r="1061" spans="9:9">
      <c r="I1061" s="543"/>
    </row>
    <row r="1062" spans="9:9">
      <c r="I1062" s="543"/>
    </row>
    <row r="1063" spans="9:9">
      <c r="I1063" s="543"/>
    </row>
    <row r="1064" spans="9:9">
      <c r="I1064" s="543"/>
    </row>
    <row r="1065" spans="9:9">
      <c r="I1065" s="543"/>
    </row>
    <row r="1066" spans="9:9">
      <c r="I1066" s="543"/>
    </row>
    <row r="1067" spans="9:9">
      <c r="I1067" s="543"/>
    </row>
    <row r="1068" spans="9:9">
      <c r="I1068" s="543"/>
    </row>
    <row r="1069" spans="9:9">
      <c r="I1069" s="543"/>
    </row>
    <row r="1070" spans="9:9">
      <c r="I1070" s="543"/>
    </row>
    <row r="1071" spans="9:9">
      <c r="I1071" s="543"/>
    </row>
    <row r="1072" spans="9:9">
      <c r="I1072" s="543"/>
    </row>
    <row r="1073" spans="9:9">
      <c r="I1073" s="543"/>
    </row>
    <row r="1074" spans="9:9">
      <c r="I1074" s="543"/>
    </row>
    <row r="1075" spans="9:9">
      <c r="I1075" s="543"/>
    </row>
    <row r="1076" spans="9:9">
      <c r="I1076" s="543"/>
    </row>
    <row r="1077" spans="9:9">
      <c r="I1077" s="543"/>
    </row>
    <row r="1078" spans="9:9">
      <c r="I1078" s="543"/>
    </row>
    <row r="1079" spans="9:9">
      <c r="I1079" s="543"/>
    </row>
    <row r="1080" spans="9:9">
      <c r="I1080" s="543"/>
    </row>
    <row r="1081" spans="9:9">
      <c r="I1081" s="543"/>
    </row>
    <row r="1082" spans="9:9">
      <c r="I1082" s="543"/>
    </row>
    <row r="1083" spans="9:9">
      <c r="I1083" s="543"/>
    </row>
    <row r="1084" spans="9:9">
      <c r="I1084" s="543"/>
    </row>
    <row r="1085" spans="9:9">
      <c r="I1085" s="543"/>
    </row>
    <row r="1086" spans="9:9">
      <c r="I1086" s="543"/>
    </row>
    <row r="1087" spans="9:9">
      <c r="I1087" s="543"/>
    </row>
    <row r="1088" spans="9:9">
      <c r="I1088" s="543"/>
    </row>
    <row r="1089" spans="9:9">
      <c r="I1089" s="543"/>
    </row>
    <row r="1090" spans="9:9">
      <c r="I1090" s="543"/>
    </row>
    <row r="1091" spans="9:9">
      <c r="I1091" s="543"/>
    </row>
    <row r="1092" spans="9:9">
      <c r="I1092" s="543"/>
    </row>
    <row r="1093" spans="9:9">
      <c r="I1093" s="543"/>
    </row>
    <row r="1094" spans="9:9">
      <c r="I1094" s="543"/>
    </row>
    <row r="1095" spans="9:9">
      <c r="I1095" s="543"/>
    </row>
    <row r="1096" spans="9:9">
      <c r="I1096" s="543"/>
    </row>
    <row r="1097" spans="9:9">
      <c r="I1097" s="543"/>
    </row>
    <row r="1098" spans="9:9">
      <c r="I1098" s="543"/>
    </row>
    <row r="1099" spans="9:9">
      <c r="I1099" s="543"/>
    </row>
    <row r="1100" spans="9:9">
      <c r="I1100" s="543"/>
    </row>
    <row r="1101" spans="9:9">
      <c r="I1101" s="543"/>
    </row>
    <row r="1102" spans="9:9">
      <c r="I1102" s="543"/>
    </row>
    <row r="1103" spans="9:9">
      <c r="I1103" s="543"/>
    </row>
    <row r="1104" spans="9:9">
      <c r="I1104" s="543"/>
    </row>
    <row r="1105" spans="9:9">
      <c r="I1105" s="543"/>
    </row>
    <row r="1106" spans="9:9">
      <c r="I1106" s="543"/>
    </row>
    <row r="1107" spans="9:9">
      <c r="I1107" s="543"/>
    </row>
    <row r="1108" spans="9:9">
      <c r="I1108" s="543"/>
    </row>
    <row r="1109" spans="9:9">
      <c r="I1109" s="543"/>
    </row>
    <row r="1110" spans="9:9">
      <c r="I1110" s="543"/>
    </row>
    <row r="1111" spans="9:9">
      <c r="I1111" s="543"/>
    </row>
    <row r="1112" spans="9:9">
      <c r="I1112" s="543"/>
    </row>
    <row r="1113" spans="9:9">
      <c r="I1113" s="543"/>
    </row>
    <row r="1114" spans="9:9">
      <c r="I1114" s="543"/>
    </row>
    <row r="1115" spans="9:9">
      <c r="I1115" s="543"/>
    </row>
    <row r="1116" spans="9:9">
      <c r="I1116" s="543"/>
    </row>
    <row r="1117" spans="9:9">
      <c r="I1117" s="543"/>
    </row>
    <row r="1118" spans="9:9">
      <c r="I1118" s="543"/>
    </row>
    <row r="1119" spans="9:9">
      <c r="I1119" s="543"/>
    </row>
    <row r="1120" spans="9:9">
      <c r="I1120" s="543"/>
    </row>
    <row r="1121" spans="9:9">
      <c r="I1121" s="543"/>
    </row>
    <row r="1122" spans="9:9">
      <c r="I1122" s="543"/>
    </row>
    <row r="1123" spans="9:9">
      <c r="I1123" s="543"/>
    </row>
    <row r="1124" spans="9:9">
      <c r="I1124" s="543"/>
    </row>
    <row r="1125" spans="9:9">
      <c r="I1125" s="543"/>
    </row>
    <row r="1126" spans="9:9">
      <c r="I1126" s="543"/>
    </row>
    <row r="1127" spans="9:9">
      <c r="I1127" s="543"/>
    </row>
    <row r="1128" spans="9:9">
      <c r="I1128" s="543"/>
    </row>
    <row r="1129" spans="9:9">
      <c r="I1129" s="543"/>
    </row>
    <row r="1130" spans="9:9">
      <c r="I1130" s="543"/>
    </row>
    <row r="1131" spans="9:9">
      <c r="I1131" s="543"/>
    </row>
    <row r="1132" spans="9:9">
      <c r="I1132" s="543"/>
    </row>
    <row r="1133" spans="9:9">
      <c r="I1133" s="543"/>
    </row>
    <row r="1134" spans="9:9">
      <c r="I1134" s="543"/>
    </row>
    <row r="1135" spans="9:9">
      <c r="I1135" s="543"/>
    </row>
    <row r="1136" spans="9:9">
      <c r="I1136" s="543"/>
    </row>
    <row r="1137" spans="9:9">
      <c r="I1137" s="543"/>
    </row>
    <row r="1138" spans="9:9">
      <c r="I1138" s="543"/>
    </row>
    <row r="1139" spans="9:9">
      <c r="I1139" s="543"/>
    </row>
    <row r="1140" spans="9:9">
      <c r="I1140" s="543"/>
    </row>
    <row r="1141" spans="9:9">
      <c r="I1141" s="543"/>
    </row>
    <row r="1142" spans="9:9">
      <c r="I1142" s="543"/>
    </row>
    <row r="1143" spans="9:9">
      <c r="I1143" s="543"/>
    </row>
    <row r="1144" spans="9:9">
      <c r="I1144" s="543"/>
    </row>
    <row r="1145" spans="9:9">
      <c r="I1145" s="543"/>
    </row>
    <row r="1146" spans="9:9">
      <c r="I1146" s="543"/>
    </row>
    <row r="1147" spans="9:9">
      <c r="I1147" s="543"/>
    </row>
    <row r="1148" spans="9:9">
      <c r="I1148" s="543"/>
    </row>
    <row r="1149" spans="9:9">
      <c r="I1149" s="543"/>
    </row>
    <row r="1150" spans="9:9">
      <c r="I1150" s="543"/>
    </row>
    <row r="1151" spans="9:9">
      <c r="I1151" s="543"/>
    </row>
    <row r="1152" spans="9:9">
      <c r="I1152" s="543"/>
    </row>
    <row r="1153" spans="9:9">
      <c r="I1153" s="543"/>
    </row>
    <row r="1154" spans="9:9">
      <c r="I1154" s="543"/>
    </row>
    <row r="1155" spans="9:9">
      <c r="I1155" s="543"/>
    </row>
    <row r="1156" spans="9:9">
      <c r="I1156" s="543"/>
    </row>
    <row r="1157" spans="9:9">
      <c r="I1157" s="543"/>
    </row>
    <row r="1158" spans="9:9">
      <c r="I1158" s="543"/>
    </row>
    <row r="1159" spans="9:9">
      <c r="I1159" s="543"/>
    </row>
    <row r="1160" spans="9:9">
      <c r="I1160" s="543"/>
    </row>
    <row r="1161" spans="9:9">
      <c r="I1161" s="543"/>
    </row>
    <row r="1162" spans="9:9">
      <c r="I1162" s="543"/>
    </row>
    <row r="1163" spans="9:9">
      <c r="I1163" s="543"/>
    </row>
    <row r="1164" spans="9:9">
      <c r="I1164" s="543"/>
    </row>
    <row r="1165" spans="9:9">
      <c r="I1165" s="543"/>
    </row>
    <row r="1166" spans="9:9">
      <c r="I1166" s="543"/>
    </row>
    <row r="1167" spans="9:9">
      <c r="I1167" s="543"/>
    </row>
    <row r="1168" spans="9:9">
      <c r="I1168" s="543"/>
    </row>
    <row r="1169" spans="9:9">
      <c r="I1169" s="543"/>
    </row>
    <row r="1170" spans="9:9">
      <c r="I1170" s="543"/>
    </row>
    <row r="1171" spans="9:9">
      <c r="I1171" s="543"/>
    </row>
    <row r="1172" spans="9:9">
      <c r="I1172" s="543"/>
    </row>
    <row r="1173" spans="9:9">
      <c r="I1173" s="543"/>
    </row>
    <row r="1174" spans="9:9">
      <c r="I1174" s="543"/>
    </row>
    <row r="1175" spans="9:9">
      <c r="I1175" s="543"/>
    </row>
    <row r="1176" spans="9:9">
      <c r="I1176" s="543"/>
    </row>
    <row r="1177" spans="9:9">
      <c r="I1177" s="543"/>
    </row>
    <row r="1178" spans="9:9">
      <c r="I1178" s="543"/>
    </row>
    <row r="1179" spans="9:9">
      <c r="I1179" s="543"/>
    </row>
    <row r="1180" spans="9:9">
      <c r="I1180" s="543"/>
    </row>
    <row r="1181" spans="9:9">
      <c r="I1181" s="543"/>
    </row>
    <row r="1182" spans="9:9">
      <c r="I1182" s="543"/>
    </row>
    <row r="1183" spans="9:9">
      <c r="I1183" s="543"/>
    </row>
    <row r="1184" spans="9:9">
      <c r="I1184" s="543"/>
    </row>
    <row r="1185" spans="9:9">
      <c r="I1185" s="543"/>
    </row>
    <row r="1186" spans="9:9">
      <c r="I1186" s="543"/>
    </row>
    <row r="1187" spans="9:9">
      <c r="I1187" s="543"/>
    </row>
    <row r="1188" spans="9:9">
      <c r="I1188" s="543"/>
    </row>
    <row r="1189" spans="9:9">
      <c r="I1189" s="543"/>
    </row>
    <row r="1190" spans="9:9">
      <c r="I1190" s="543"/>
    </row>
    <row r="1191" spans="9:9">
      <c r="I1191" s="543"/>
    </row>
    <row r="1192" spans="9:9">
      <c r="I1192" s="543"/>
    </row>
    <row r="1193" spans="9:9">
      <c r="I1193" s="543"/>
    </row>
    <row r="1194" spans="9:9">
      <c r="I1194" s="543"/>
    </row>
    <row r="1195" spans="9:9">
      <c r="I1195" s="543"/>
    </row>
    <row r="1196" spans="9:9">
      <c r="I1196" s="543"/>
    </row>
    <row r="1197" spans="9:9">
      <c r="I1197" s="543"/>
    </row>
    <row r="1198" spans="9:9">
      <c r="I1198" s="543"/>
    </row>
    <row r="1199" spans="9:9">
      <c r="I1199" s="543"/>
    </row>
    <row r="1200" spans="9:9">
      <c r="I1200" s="543"/>
    </row>
    <row r="1201" spans="9:9">
      <c r="I1201" s="543"/>
    </row>
    <row r="1202" spans="9:9">
      <c r="I1202" s="543"/>
    </row>
    <row r="1203" spans="9:9">
      <c r="I1203" s="543"/>
    </row>
    <row r="1204" spans="9:9">
      <c r="I1204" s="543"/>
    </row>
    <row r="1205" spans="9:9">
      <c r="I1205" s="543"/>
    </row>
    <row r="1206" spans="9:9">
      <c r="I1206" s="543"/>
    </row>
    <row r="1207" spans="9:9">
      <c r="I1207" s="543"/>
    </row>
    <row r="1208" spans="9:9">
      <c r="I1208" s="543"/>
    </row>
    <row r="1209" spans="9:9">
      <c r="I1209" s="543"/>
    </row>
    <row r="1210" spans="9:9">
      <c r="I1210" s="543"/>
    </row>
    <row r="1211" spans="9:9">
      <c r="I1211" s="543"/>
    </row>
    <row r="1212" spans="9:9">
      <c r="I1212" s="543"/>
    </row>
    <row r="1213" spans="9:9">
      <c r="I1213" s="543"/>
    </row>
    <row r="1214" spans="9:9">
      <c r="I1214" s="543"/>
    </row>
    <row r="1215" spans="9:9">
      <c r="I1215" s="543"/>
    </row>
    <row r="1216" spans="9:9">
      <c r="I1216" s="543"/>
    </row>
    <row r="1217" spans="9:9">
      <c r="I1217" s="543"/>
    </row>
    <row r="1218" spans="9:9">
      <c r="I1218" s="543"/>
    </row>
    <row r="1219" spans="9:9">
      <c r="I1219" s="543"/>
    </row>
    <row r="1220" spans="9:9">
      <c r="I1220" s="543"/>
    </row>
    <row r="1221" spans="9:9">
      <c r="I1221" s="543"/>
    </row>
    <row r="1222" spans="9:9">
      <c r="I1222" s="543"/>
    </row>
    <row r="1223" spans="9:9">
      <c r="I1223" s="543"/>
    </row>
    <row r="1224" spans="9:9">
      <c r="I1224" s="543"/>
    </row>
    <row r="1225" spans="9:9">
      <c r="I1225" s="543"/>
    </row>
    <row r="1226" spans="9:9">
      <c r="I1226" s="543"/>
    </row>
    <row r="1227" spans="9:9">
      <c r="I1227" s="543"/>
    </row>
    <row r="1228" spans="9:9">
      <c r="I1228" s="543"/>
    </row>
    <row r="1229" spans="9:9">
      <c r="I1229" s="543"/>
    </row>
    <row r="1230" spans="9:9">
      <c r="I1230" s="543"/>
    </row>
    <row r="1231" spans="9:9">
      <c r="I1231" s="543"/>
    </row>
    <row r="1232" spans="9:9">
      <c r="I1232" s="543"/>
    </row>
    <row r="1233" spans="9:9">
      <c r="I1233" s="543"/>
    </row>
    <row r="1234" spans="9:9">
      <c r="I1234" s="543"/>
    </row>
    <row r="1235" spans="9:9">
      <c r="I1235" s="543"/>
    </row>
    <row r="1236" spans="9:9">
      <c r="I1236" s="543"/>
    </row>
    <row r="1237" spans="9:9">
      <c r="I1237" s="543"/>
    </row>
    <row r="1238" spans="9:9">
      <c r="I1238" s="543"/>
    </row>
    <row r="1239" spans="9:9">
      <c r="I1239" s="543"/>
    </row>
    <row r="1240" spans="9:9">
      <c r="I1240" s="543"/>
    </row>
    <row r="1241" spans="9:9">
      <c r="I1241" s="543"/>
    </row>
    <row r="1242" spans="9:9">
      <c r="I1242" s="543"/>
    </row>
    <row r="1243" spans="9:9">
      <c r="I1243" s="543"/>
    </row>
    <row r="1244" spans="9:9">
      <c r="I1244" s="543"/>
    </row>
    <row r="1245" spans="9:9">
      <c r="I1245" s="543"/>
    </row>
    <row r="1246" spans="9:9">
      <c r="I1246" s="543"/>
    </row>
    <row r="1247" spans="9:9">
      <c r="I1247" s="543"/>
    </row>
    <row r="1248" spans="9:9">
      <c r="I1248" s="543"/>
    </row>
    <row r="1249" spans="9:9">
      <c r="I1249" s="543"/>
    </row>
    <row r="1250" spans="9:9">
      <c r="I1250" s="543"/>
    </row>
    <row r="1251" spans="9:9">
      <c r="I1251" s="543"/>
    </row>
    <row r="1252" spans="9:9">
      <c r="I1252" s="543"/>
    </row>
    <row r="1253" spans="9:9">
      <c r="I1253" s="543"/>
    </row>
    <row r="1254" spans="9:9">
      <c r="I1254" s="543"/>
    </row>
    <row r="1255" spans="9:9">
      <c r="I1255" s="543"/>
    </row>
    <row r="1256" spans="9:9">
      <c r="I1256" s="543"/>
    </row>
    <row r="1257" spans="9:9">
      <c r="I1257" s="543"/>
    </row>
    <row r="1258" spans="9:9">
      <c r="I1258" s="543"/>
    </row>
    <row r="1259" spans="9:9">
      <c r="I1259" s="543"/>
    </row>
    <row r="1260" spans="9:9">
      <c r="I1260" s="543"/>
    </row>
    <row r="1261" spans="9:9">
      <c r="I1261" s="543"/>
    </row>
    <row r="1262" spans="9:9">
      <c r="I1262" s="543"/>
    </row>
    <row r="1263" spans="9:9">
      <c r="I1263" s="543"/>
    </row>
    <row r="1264" spans="9:9">
      <c r="I1264" s="543"/>
    </row>
    <row r="1265" spans="9:9">
      <c r="I1265" s="543"/>
    </row>
    <row r="1266" spans="9:9">
      <c r="I1266" s="543"/>
    </row>
    <row r="1267" spans="9:9">
      <c r="I1267" s="543"/>
    </row>
    <row r="1268" spans="9:9">
      <c r="I1268" s="543"/>
    </row>
    <row r="1269" spans="9:9">
      <c r="I1269" s="543"/>
    </row>
    <row r="1270" spans="9:9">
      <c r="I1270" s="543"/>
    </row>
    <row r="1271" spans="9:9">
      <c r="I1271" s="543"/>
    </row>
    <row r="1272" spans="9:9">
      <c r="I1272" s="543"/>
    </row>
    <row r="1273" spans="9:9">
      <c r="I1273" s="543"/>
    </row>
    <row r="1274" spans="9:9">
      <c r="I1274" s="543"/>
    </row>
    <row r="1275" spans="9:9">
      <c r="I1275" s="543"/>
    </row>
    <row r="1276" spans="9:9">
      <c r="I1276" s="543"/>
    </row>
    <row r="1277" spans="9:9">
      <c r="I1277" s="543"/>
    </row>
    <row r="1278" spans="9:9">
      <c r="I1278" s="543"/>
    </row>
    <row r="1279" spans="9:9">
      <c r="I1279" s="543"/>
    </row>
    <row r="1280" spans="9:9">
      <c r="I1280" s="543"/>
    </row>
    <row r="1281" spans="9:9">
      <c r="I1281" s="543"/>
    </row>
    <row r="1282" spans="9:9">
      <c r="I1282" s="543"/>
    </row>
    <row r="1283" spans="9:9">
      <c r="I1283" s="543"/>
    </row>
    <row r="1284" spans="9:9">
      <c r="I1284" s="543"/>
    </row>
    <row r="1285" spans="9:9">
      <c r="I1285" s="543"/>
    </row>
    <row r="1286" spans="9:9">
      <c r="I1286" s="543"/>
    </row>
    <row r="1287" spans="9:9">
      <c r="I1287" s="543"/>
    </row>
    <row r="1288" spans="9:9">
      <c r="I1288" s="543"/>
    </row>
    <row r="1289" spans="9:9">
      <c r="I1289" s="543"/>
    </row>
    <row r="1290" spans="9:9">
      <c r="I1290" s="543"/>
    </row>
    <row r="1291" spans="9:9">
      <c r="I1291" s="543"/>
    </row>
    <row r="1292" spans="9:9">
      <c r="I1292" s="543"/>
    </row>
    <row r="1293" spans="9:9">
      <c r="I1293" s="543"/>
    </row>
    <row r="1294" spans="9:9">
      <c r="I1294" s="543"/>
    </row>
    <row r="1295" spans="9:9">
      <c r="I1295" s="543"/>
    </row>
    <row r="1296" spans="9:9">
      <c r="I1296" s="543"/>
    </row>
    <row r="1297" spans="9:9">
      <c r="I1297" s="543"/>
    </row>
    <row r="1298" spans="9:9">
      <c r="I1298" s="543"/>
    </row>
    <row r="1299" spans="9:9">
      <c r="I1299" s="543"/>
    </row>
    <row r="1300" spans="9:9">
      <c r="I1300" s="543"/>
    </row>
    <row r="1301" spans="9:9">
      <c r="I1301" s="543"/>
    </row>
    <row r="1302" spans="9:9">
      <c r="I1302" s="543"/>
    </row>
    <row r="1303" spans="9:9">
      <c r="I1303" s="543"/>
    </row>
    <row r="1304" spans="9:9">
      <c r="I1304" s="543"/>
    </row>
    <row r="1305" spans="9:9">
      <c r="I1305" s="543"/>
    </row>
    <row r="1306" spans="9:9">
      <c r="I1306" s="543"/>
    </row>
    <row r="1307" spans="9:9">
      <c r="I1307" s="543"/>
    </row>
    <row r="1308" spans="9:9">
      <c r="I1308" s="543"/>
    </row>
    <row r="1309" spans="9:9">
      <c r="I1309" s="543"/>
    </row>
    <row r="1310" spans="9:9">
      <c r="I1310" s="543"/>
    </row>
    <row r="1311" spans="9:9">
      <c r="I1311" s="543"/>
    </row>
    <row r="1312" spans="9:9">
      <c r="I1312" s="543"/>
    </row>
    <row r="1313" spans="9:9">
      <c r="I1313" s="543"/>
    </row>
    <row r="1314" spans="9:9">
      <c r="I1314" s="543"/>
    </row>
    <row r="1315" spans="9:9">
      <c r="I1315" s="543"/>
    </row>
    <row r="1316" spans="9:9">
      <c r="I1316" s="543"/>
    </row>
    <row r="1317" spans="9:9">
      <c r="I1317" s="543"/>
    </row>
    <row r="1318" spans="9:9">
      <c r="I1318" s="543"/>
    </row>
    <row r="1319" spans="9:9">
      <c r="I1319" s="543"/>
    </row>
    <row r="1320" spans="9:9">
      <c r="I1320" s="543"/>
    </row>
    <row r="1321" spans="9:9">
      <c r="I1321" s="543"/>
    </row>
    <row r="1322" spans="9:9">
      <c r="I1322" s="543"/>
    </row>
    <row r="1323" spans="9:9">
      <c r="I1323" s="543"/>
    </row>
    <row r="1324" spans="9:9">
      <c r="I1324" s="543"/>
    </row>
    <row r="1325" spans="9:9">
      <c r="I1325" s="543"/>
    </row>
    <row r="1326" spans="9:9">
      <c r="I1326" s="543"/>
    </row>
    <row r="1327" spans="9:9">
      <c r="I1327" s="543"/>
    </row>
    <row r="1328" spans="9:9">
      <c r="I1328" s="543"/>
    </row>
    <row r="1329" spans="9:9">
      <c r="I1329" s="543"/>
    </row>
    <row r="1330" spans="9:9">
      <c r="I1330" s="543"/>
    </row>
    <row r="1331" spans="9:9">
      <c r="I1331" s="543"/>
    </row>
    <row r="1332" spans="9:9">
      <c r="I1332" s="543"/>
    </row>
    <row r="1333" spans="9:9">
      <c r="I1333" s="543"/>
    </row>
    <row r="1334" spans="9:9">
      <c r="I1334" s="543"/>
    </row>
    <row r="1335" spans="9:9">
      <c r="I1335" s="543"/>
    </row>
    <row r="1336" spans="9:9">
      <c r="I1336" s="543"/>
    </row>
    <row r="1337" spans="9:9">
      <c r="I1337" s="543"/>
    </row>
    <row r="1338" spans="9:9">
      <c r="I1338" s="543"/>
    </row>
    <row r="1339" spans="9:9">
      <c r="I1339" s="543"/>
    </row>
    <row r="1340" spans="9:9">
      <c r="I1340" s="543"/>
    </row>
    <row r="1341" spans="9:9">
      <c r="I1341" s="543"/>
    </row>
    <row r="1342" spans="9:9">
      <c r="I1342" s="543"/>
    </row>
    <row r="1343" spans="9:9">
      <c r="I1343" s="543"/>
    </row>
    <row r="1344" spans="9:9">
      <c r="I1344" s="543"/>
    </row>
    <row r="1345" spans="9:9">
      <c r="I1345" s="543"/>
    </row>
    <row r="1346" spans="9:9">
      <c r="I1346" s="543"/>
    </row>
    <row r="1347" spans="9:9">
      <c r="I1347" s="543"/>
    </row>
    <row r="1348" spans="9:9">
      <c r="I1348" s="543"/>
    </row>
    <row r="1349" spans="9:9">
      <c r="I1349" s="543"/>
    </row>
    <row r="1350" spans="9:9">
      <c r="I1350" s="543"/>
    </row>
    <row r="1351" spans="9:9">
      <c r="I1351" s="543"/>
    </row>
    <row r="1352" spans="9:9">
      <c r="I1352" s="543"/>
    </row>
    <row r="1353" spans="9:9">
      <c r="I1353" s="543"/>
    </row>
    <row r="1354" spans="9:9">
      <c r="I1354" s="543"/>
    </row>
    <row r="1355" spans="9:9">
      <c r="I1355" s="543"/>
    </row>
    <row r="1356" spans="9:9">
      <c r="I1356" s="543"/>
    </row>
    <row r="1357" spans="9:9">
      <c r="I1357" s="543"/>
    </row>
    <row r="1358" spans="9:9">
      <c r="I1358" s="543"/>
    </row>
    <row r="1359" spans="9:9">
      <c r="I1359" s="543"/>
    </row>
    <row r="1360" spans="9:9">
      <c r="I1360" s="543"/>
    </row>
    <row r="1361" spans="9:9">
      <c r="I1361" s="543"/>
    </row>
    <row r="1362" spans="9:9">
      <c r="I1362" s="543"/>
    </row>
    <row r="1363" spans="9:9">
      <c r="I1363" s="543"/>
    </row>
    <row r="1364" spans="9:9">
      <c r="I1364" s="543"/>
    </row>
    <row r="1365" spans="9:9">
      <c r="I1365" s="543"/>
    </row>
    <row r="1366" spans="9:9">
      <c r="I1366" s="543"/>
    </row>
    <row r="1367" spans="9:9">
      <c r="I1367" s="543"/>
    </row>
    <row r="1368" spans="9:9">
      <c r="I1368" s="543"/>
    </row>
    <row r="1369" spans="9:9">
      <c r="I1369" s="543"/>
    </row>
    <row r="1370" spans="9:9">
      <c r="I1370" s="543"/>
    </row>
    <row r="1371" spans="9:9">
      <c r="I1371" s="543"/>
    </row>
    <row r="1372" spans="9:9">
      <c r="I1372" s="543"/>
    </row>
    <row r="1373" spans="9:9">
      <c r="I1373" s="543"/>
    </row>
    <row r="1374" spans="9:9">
      <c r="I1374" s="543"/>
    </row>
    <row r="1375" spans="9:9">
      <c r="I1375" s="543"/>
    </row>
    <row r="1376" spans="9:9">
      <c r="I1376" s="543"/>
    </row>
    <row r="1377" spans="9:9">
      <c r="I1377" s="543"/>
    </row>
    <row r="1378" spans="9:9">
      <c r="I1378" s="543"/>
    </row>
    <row r="1379" spans="9:9">
      <c r="I1379" s="543"/>
    </row>
    <row r="1380" spans="9:9">
      <c r="I1380" s="543"/>
    </row>
    <row r="1381" spans="9:9">
      <c r="I1381" s="543"/>
    </row>
    <row r="1382" spans="9:9">
      <c r="I1382" s="543"/>
    </row>
    <row r="1383" spans="9:9">
      <c r="I1383" s="543"/>
    </row>
    <row r="1384" spans="9:9">
      <c r="I1384" s="543"/>
    </row>
    <row r="1385" spans="9:9">
      <c r="I1385" s="543"/>
    </row>
    <row r="1386" spans="9:9">
      <c r="I1386" s="543"/>
    </row>
    <row r="1387" spans="9:9">
      <c r="I1387" s="543"/>
    </row>
    <row r="1388" spans="9:9">
      <c r="I1388" s="543"/>
    </row>
    <row r="1389" spans="9:9">
      <c r="I1389" s="543"/>
    </row>
    <row r="1390" spans="9:9">
      <c r="I1390" s="543"/>
    </row>
    <row r="1391" spans="9:9">
      <c r="I1391" s="543"/>
    </row>
    <row r="1392" spans="9:9">
      <c r="I1392" s="543"/>
    </row>
    <row r="1393" spans="9:9">
      <c r="I1393" s="543"/>
    </row>
    <row r="1394" spans="9:9">
      <c r="I1394" s="543"/>
    </row>
    <row r="1395" spans="9:9">
      <c r="I1395" s="543"/>
    </row>
    <row r="1396" spans="9:9">
      <c r="I1396" s="543"/>
    </row>
    <row r="1397" spans="9:9">
      <c r="I1397" s="543"/>
    </row>
    <row r="1398" spans="9:9">
      <c r="I1398" s="543"/>
    </row>
    <row r="1399" spans="9:9">
      <c r="I1399" s="543"/>
    </row>
    <row r="1400" spans="9:9">
      <c r="I1400" s="543"/>
    </row>
    <row r="1401" spans="9:9">
      <c r="I1401" s="543"/>
    </row>
    <row r="1402" spans="9:9">
      <c r="I1402" s="543"/>
    </row>
    <row r="1403" spans="9:9">
      <c r="I1403" s="543"/>
    </row>
    <row r="1404" spans="9:9">
      <c r="I1404" s="543"/>
    </row>
    <row r="1405" spans="9:9">
      <c r="I1405" s="543"/>
    </row>
    <row r="1406" spans="9:9">
      <c r="I1406" s="543"/>
    </row>
    <row r="1407" spans="9:9">
      <c r="I1407" s="543"/>
    </row>
    <row r="1408" spans="9:9">
      <c r="I1408" s="543"/>
    </row>
    <row r="1409" spans="9:9">
      <c r="I1409" s="543"/>
    </row>
    <row r="1410" spans="9:9">
      <c r="I1410" s="543"/>
    </row>
    <row r="1411" spans="9:9">
      <c r="I1411" s="543"/>
    </row>
    <row r="1412" spans="9:9">
      <c r="I1412" s="543"/>
    </row>
    <row r="1413" spans="9:9">
      <c r="I1413" s="543"/>
    </row>
    <row r="1414" spans="9:9">
      <c r="I1414" s="543"/>
    </row>
    <row r="1415" spans="9:9">
      <c r="I1415" s="543"/>
    </row>
    <row r="1416" spans="9:9">
      <c r="I1416" s="543"/>
    </row>
    <row r="1417" spans="9:9">
      <c r="I1417" s="543"/>
    </row>
    <row r="1418" spans="9:9">
      <c r="I1418" s="543"/>
    </row>
    <row r="1419" spans="9:9">
      <c r="I1419" s="543"/>
    </row>
    <row r="1420" spans="9:9">
      <c r="I1420" s="543"/>
    </row>
    <row r="1421" spans="9:9">
      <c r="I1421" s="543"/>
    </row>
    <row r="1422" spans="9:9">
      <c r="I1422" s="543"/>
    </row>
    <row r="1423" spans="9:9">
      <c r="I1423" s="543"/>
    </row>
    <row r="1424" spans="9:9">
      <c r="I1424" s="543"/>
    </row>
    <row r="1425" spans="9:9">
      <c r="I1425" s="543"/>
    </row>
    <row r="1426" spans="9:9">
      <c r="I1426" s="543"/>
    </row>
    <row r="1427" spans="9:9">
      <c r="I1427" s="543"/>
    </row>
    <row r="1428" spans="9:9">
      <c r="I1428" s="543"/>
    </row>
    <row r="1429" spans="9:9">
      <c r="I1429" s="543"/>
    </row>
    <row r="1430" spans="9:9">
      <c r="I1430" s="543"/>
    </row>
    <row r="1431" spans="9:9">
      <c r="I1431" s="543"/>
    </row>
    <row r="1432" spans="9:9">
      <c r="I1432" s="543"/>
    </row>
    <row r="1433" spans="9:9">
      <c r="I1433" s="543"/>
    </row>
    <row r="1434" spans="9:9">
      <c r="I1434" s="543"/>
    </row>
    <row r="1435" spans="9:9">
      <c r="I1435" s="543"/>
    </row>
    <row r="1436" spans="9:9">
      <c r="I1436" s="543"/>
    </row>
    <row r="1437" spans="9:9">
      <c r="I1437" s="543"/>
    </row>
    <row r="1438" spans="9:9">
      <c r="I1438" s="543"/>
    </row>
    <row r="1439" spans="9:9">
      <c r="I1439" s="543"/>
    </row>
    <row r="1440" spans="9:9">
      <c r="I1440" s="543"/>
    </row>
    <row r="1441" spans="9:9">
      <c r="I1441" s="543"/>
    </row>
    <row r="1442" spans="9:9">
      <c r="I1442" s="543"/>
    </row>
    <row r="1443" spans="9:9">
      <c r="I1443" s="543"/>
    </row>
    <row r="1444" spans="9:9">
      <c r="I1444" s="543"/>
    </row>
    <row r="1445" spans="9:9">
      <c r="I1445" s="543"/>
    </row>
    <row r="1446" spans="9:9">
      <c r="I1446" s="543"/>
    </row>
    <row r="1447" spans="9:9">
      <c r="I1447" s="543"/>
    </row>
    <row r="1448" spans="9:9">
      <c r="I1448" s="543"/>
    </row>
    <row r="1449" spans="9:9">
      <c r="I1449" s="543"/>
    </row>
    <row r="1450" spans="9:9">
      <c r="I1450" s="543"/>
    </row>
    <row r="1451" spans="9:9">
      <c r="I1451" s="543"/>
    </row>
    <row r="1452" spans="9:9">
      <c r="I1452" s="543"/>
    </row>
    <row r="1453" spans="9:9">
      <c r="I1453" s="543"/>
    </row>
    <row r="1454" spans="9:9">
      <c r="I1454" s="543"/>
    </row>
    <row r="1455" spans="9:9">
      <c r="I1455" s="543"/>
    </row>
    <row r="1456" spans="9:9">
      <c r="I1456" s="543"/>
    </row>
    <row r="1457" spans="9:9">
      <c r="I1457" s="543"/>
    </row>
    <row r="1458" spans="9:9">
      <c r="I1458" s="543"/>
    </row>
    <row r="1459" spans="9:9">
      <c r="I1459" s="543"/>
    </row>
    <row r="1460" spans="9:9">
      <c r="I1460" s="543"/>
    </row>
    <row r="1461" spans="9:9">
      <c r="I1461" s="543"/>
    </row>
    <row r="1462" spans="9:9">
      <c r="I1462" s="543"/>
    </row>
    <row r="1463" spans="9:9">
      <c r="I1463" s="543"/>
    </row>
    <row r="1464" spans="9:9">
      <c r="I1464" s="543"/>
    </row>
    <row r="1465" spans="9:9">
      <c r="I1465" s="543"/>
    </row>
    <row r="1466" spans="9:9">
      <c r="I1466" s="543"/>
    </row>
    <row r="1467" spans="9:9">
      <c r="I1467" s="543"/>
    </row>
    <row r="1468" spans="9:9">
      <c r="I1468" s="543"/>
    </row>
    <row r="1469" spans="9:9">
      <c r="I1469" s="543"/>
    </row>
    <row r="1470" spans="9:9">
      <c r="I1470" s="543"/>
    </row>
    <row r="1471" spans="9:9">
      <c r="I1471" s="543"/>
    </row>
    <row r="1472" spans="9:9">
      <c r="I1472" s="543"/>
    </row>
    <row r="1473" spans="9:9">
      <c r="I1473" s="543"/>
    </row>
    <row r="1474" spans="9:9">
      <c r="I1474" s="543"/>
    </row>
    <row r="1475" spans="9:9">
      <c r="I1475" s="543"/>
    </row>
    <row r="1476" spans="9:9">
      <c r="I1476" s="543"/>
    </row>
    <row r="1477" spans="9:9">
      <c r="I1477" s="543"/>
    </row>
    <row r="1478" spans="9:9">
      <c r="I1478" s="543"/>
    </row>
    <row r="1479" spans="9:9">
      <c r="I1479" s="543"/>
    </row>
    <row r="1480" spans="9:9">
      <c r="I1480" s="543"/>
    </row>
    <row r="1481" spans="9:9">
      <c r="I1481" s="543"/>
    </row>
    <row r="1482" spans="9:9">
      <c r="I1482" s="543"/>
    </row>
    <row r="1483" spans="9:9">
      <c r="I1483" s="543"/>
    </row>
    <row r="1484" spans="9:9">
      <c r="I1484" s="543"/>
    </row>
    <row r="1485" spans="9:9">
      <c r="I1485" s="543"/>
    </row>
    <row r="1486" spans="9:9">
      <c r="I1486" s="543"/>
    </row>
    <row r="1487" spans="9:9">
      <c r="I1487" s="543"/>
    </row>
    <row r="1488" spans="9:9">
      <c r="I1488" s="543"/>
    </row>
    <row r="1489" spans="9:9">
      <c r="I1489" s="543"/>
    </row>
    <row r="1490" spans="9:9">
      <c r="I1490" s="543"/>
    </row>
    <row r="1491" spans="9:9">
      <c r="I1491" s="543"/>
    </row>
    <row r="1492" spans="9:9">
      <c r="I1492" s="543"/>
    </row>
    <row r="1493" spans="9:9">
      <c r="I1493" s="543"/>
    </row>
    <row r="1494" spans="9:9">
      <c r="I1494" s="543"/>
    </row>
    <row r="1495" spans="9:9">
      <c r="I1495" s="543"/>
    </row>
    <row r="1496" spans="9:9">
      <c r="I1496" s="543"/>
    </row>
    <row r="1497" spans="9:9">
      <c r="I1497" s="543"/>
    </row>
    <row r="1498" spans="9:9">
      <c r="I1498" s="543"/>
    </row>
    <row r="1499" spans="9:9">
      <c r="I1499" s="543"/>
    </row>
    <row r="1500" spans="9:9">
      <c r="I1500" s="543"/>
    </row>
    <row r="1501" spans="9:9">
      <c r="I1501" s="543"/>
    </row>
    <row r="1502" spans="9:9">
      <c r="I1502" s="543"/>
    </row>
    <row r="1503" spans="9:9">
      <c r="I1503" s="543"/>
    </row>
    <row r="1504" spans="9:9">
      <c r="I1504" s="543"/>
    </row>
    <row r="1505" spans="9:9">
      <c r="I1505" s="543"/>
    </row>
    <row r="1506" spans="9:9">
      <c r="I1506" s="543"/>
    </row>
    <row r="1507" spans="9:9">
      <c r="I1507" s="543"/>
    </row>
    <row r="1508" spans="9:9">
      <c r="I1508" s="543"/>
    </row>
    <row r="1509" spans="9:9">
      <c r="I1509" s="543"/>
    </row>
    <row r="1510" spans="9:9">
      <c r="I1510" s="543"/>
    </row>
    <row r="1511" spans="9:9">
      <c r="I1511" s="543"/>
    </row>
    <row r="1512" spans="9:9">
      <c r="I1512" s="543"/>
    </row>
    <row r="1513" spans="9:9">
      <c r="I1513" s="543"/>
    </row>
    <row r="1514" spans="9:9">
      <c r="I1514" s="543"/>
    </row>
    <row r="1515" spans="9:9">
      <c r="I1515" s="543"/>
    </row>
    <row r="1516" spans="9:9">
      <c r="I1516" s="543"/>
    </row>
    <row r="1517" spans="9:9">
      <c r="I1517" s="543"/>
    </row>
    <row r="1518" spans="9:9">
      <c r="I1518" s="543"/>
    </row>
    <row r="1519" spans="9:9">
      <c r="I1519" s="543"/>
    </row>
    <row r="1520" spans="9:9">
      <c r="I1520" s="543"/>
    </row>
    <row r="1521" spans="9:9">
      <c r="I1521" s="543"/>
    </row>
    <row r="1522" spans="9:9">
      <c r="I1522" s="543"/>
    </row>
    <row r="1523" spans="9:9">
      <c r="I1523" s="543"/>
    </row>
    <row r="1524" spans="9:9">
      <c r="I1524" s="543"/>
    </row>
    <row r="1525" spans="9:9">
      <c r="I1525" s="543"/>
    </row>
    <row r="1526" spans="9:9">
      <c r="I1526" s="543"/>
    </row>
    <row r="1527" spans="9:9">
      <c r="I1527" s="543"/>
    </row>
    <row r="1528" spans="9:9">
      <c r="I1528" s="543"/>
    </row>
    <row r="1529" spans="9:9">
      <c r="I1529" s="543"/>
    </row>
    <row r="1530" spans="9:9">
      <c r="I1530" s="543"/>
    </row>
    <row r="1531" spans="9:9">
      <c r="I1531" s="543"/>
    </row>
    <row r="1532" spans="9:9">
      <c r="I1532" s="543"/>
    </row>
    <row r="1533" spans="9:9">
      <c r="I1533" s="543"/>
    </row>
    <row r="1534" spans="9:9">
      <c r="I1534" s="543"/>
    </row>
    <row r="1535" spans="9:9">
      <c r="I1535" s="543"/>
    </row>
    <row r="1536" spans="9:9">
      <c r="I1536" s="543"/>
    </row>
    <row r="1537" spans="9:9">
      <c r="I1537" s="543"/>
    </row>
    <row r="1538" spans="9:9">
      <c r="I1538" s="543"/>
    </row>
    <row r="1539" spans="9:9">
      <c r="I1539" s="543"/>
    </row>
    <row r="1540" spans="9:9">
      <c r="I1540" s="543"/>
    </row>
    <row r="1541" spans="9:9">
      <c r="I1541" s="543"/>
    </row>
    <row r="1542" spans="9:9">
      <c r="I1542" s="543"/>
    </row>
    <row r="1543" spans="9:9">
      <c r="I1543" s="543"/>
    </row>
    <row r="1544" spans="9:9">
      <c r="I1544" s="543"/>
    </row>
    <row r="1545" spans="9:9">
      <c r="I1545" s="543"/>
    </row>
    <row r="1546" spans="9:9">
      <c r="I1546" s="543"/>
    </row>
    <row r="1547" spans="9:9">
      <c r="I1547" s="543"/>
    </row>
    <row r="1548" spans="9:9">
      <c r="I1548" s="543"/>
    </row>
    <row r="1549" spans="9:9">
      <c r="I1549" s="543"/>
    </row>
    <row r="1550" spans="9:9">
      <c r="I1550" s="543"/>
    </row>
    <row r="1551" spans="9:9">
      <c r="I1551" s="543"/>
    </row>
    <row r="1552" spans="9:9">
      <c r="I1552" s="543"/>
    </row>
    <row r="1553" spans="9:9">
      <c r="I1553" s="543"/>
    </row>
    <row r="1554" spans="9:9">
      <c r="I1554" s="543"/>
    </row>
    <row r="1555" spans="9:9">
      <c r="I1555" s="543"/>
    </row>
    <row r="1556" spans="9:9">
      <c r="I1556" s="543"/>
    </row>
    <row r="1557" spans="9:9">
      <c r="I1557" s="543"/>
    </row>
    <row r="1558" spans="9:9">
      <c r="I1558" s="543"/>
    </row>
    <row r="1559" spans="9:9">
      <c r="I1559" s="543"/>
    </row>
    <row r="1560" spans="9:9">
      <c r="I1560" s="543"/>
    </row>
    <row r="1561" spans="9:9">
      <c r="I1561" s="543"/>
    </row>
    <row r="1562" spans="9:9">
      <c r="I1562" s="543"/>
    </row>
    <row r="1563" spans="9:9">
      <c r="I1563" s="543"/>
    </row>
    <row r="1564" spans="9:9">
      <c r="I1564" s="543"/>
    </row>
    <row r="1565" spans="9:9">
      <c r="I1565" s="543"/>
    </row>
    <row r="1566" spans="9:9">
      <c r="I1566" s="543"/>
    </row>
    <row r="1567" spans="9:9">
      <c r="I1567" s="543"/>
    </row>
    <row r="1568" spans="9:9">
      <c r="I1568" s="543"/>
    </row>
    <row r="1569" spans="9:9">
      <c r="I1569" s="543"/>
    </row>
    <row r="1570" spans="9:9">
      <c r="I1570" s="543"/>
    </row>
    <row r="1571" spans="9:9">
      <c r="I1571" s="543"/>
    </row>
    <row r="1572" spans="9:9">
      <c r="I1572" s="543"/>
    </row>
    <row r="1573" spans="9:9">
      <c r="I1573" s="543"/>
    </row>
    <row r="1574" spans="9:9">
      <c r="I1574" s="543"/>
    </row>
    <row r="1575" spans="9:9">
      <c r="I1575" s="543"/>
    </row>
    <row r="1576" spans="9:9">
      <c r="I1576" s="543"/>
    </row>
    <row r="1577" spans="9:9">
      <c r="I1577" s="543"/>
    </row>
    <row r="1578" spans="9:9">
      <c r="I1578" s="543"/>
    </row>
    <row r="1579" spans="9:9">
      <c r="I1579" s="543"/>
    </row>
    <row r="1580" spans="9:9">
      <c r="I1580" s="543"/>
    </row>
    <row r="1581" spans="9:9">
      <c r="I1581" s="543"/>
    </row>
    <row r="1582" spans="9:9">
      <c r="I1582" s="543"/>
    </row>
    <row r="1583" spans="9:9">
      <c r="I1583" s="543"/>
    </row>
    <row r="1584" spans="9:9">
      <c r="I1584" s="543"/>
    </row>
    <row r="1585" spans="9:9">
      <c r="I1585" s="543"/>
    </row>
    <row r="1586" spans="9:9">
      <c r="I1586" s="543"/>
    </row>
    <row r="1587" spans="9:9">
      <c r="I1587" s="543"/>
    </row>
    <row r="1588" spans="9:9">
      <c r="I1588" s="543"/>
    </row>
    <row r="1589" spans="9:9">
      <c r="I1589" s="543"/>
    </row>
    <row r="1590" spans="9:9">
      <c r="I1590" s="543"/>
    </row>
    <row r="1591" spans="9:9">
      <c r="I1591" s="543"/>
    </row>
    <row r="1592" spans="9:9">
      <c r="I1592" s="543"/>
    </row>
    <row r="1593" spans="9:9">
      <c r="I1593" s="543"/>
    </row>
    <row r="1594" spans="9:9">
      <c r="I1594" s="543"/>
    </row>
    <row r="1595" spans="9:9">
      <c r="I1595" s="543"/>
    </row>
    <row r="1596" spans="9:9">
      <c r="I1596" s="543"/>
    </row>
    <row r="1597" spans="9:9">
      <c r="I1597" s="543"/>
    </row>
    <row r="1598" spans="9:9">
      <c r="I1598" s="543"/>
    </row>
    <row r="1599" spans="9:9">
      <c r="I1599" s="543"/>
    </row>
    <row r="1600" spans="9:9">
      <c r="I1600" s="543"/>
    </row>
    <row r="1601" spans="9:9">
      <c r="I1601" s="543"/>
    </row>
    <row r="1602" spans="9:9">
      <c r="I1602" s="543"/>
    </row>
    <row r="1603" spans="9:9">
      <c r="I1603" s="543"/>
    </row>
    <row r="1604" spans="9:9">
      <c r="I1604" s="543"/>
    </row>
    <row r="1605" spans="9:9">
      <c r="I1605" s="543"/>
    </row>
    <row r="1606" spans="9:9">
      <c r="I1606" s="543"/>
    </row>
    <row r="1607" spans="9:9">
      <c r="I1607" s="543"/>
    </row>
    <row r="1608" spans="9:9">
      <c r="I1608" s="543"/>
    </row>
    <row r="1609" spans="9:9">
      <c r="I1609" s="543"/>
    </row>
    <row r="1610" spans="9:9">
      <c r="I1610" s="543"/>
    </row>
    <row r="1611" spans="9:9">
      <c r="I1611" s="543"/>
    </row>
    <row r="1612" spans="9:9">
      <c r="I1612" s="543"/>
    </row>
    <row r="1613" spans="9:9">
      <c r="I1613" s="543"/>
    </row>
    <row r="1614" spans="9:9">
      <c r="I1614" s="543"/>
    </row>
    <row r="1615" spans="9:9">
      <c r="I1615" s="543"/>
    </row>
    <row r="1616" spans="9:9">
      <c r="I1616" s="543"/>
    </row>
    <row r="1617" spans="9:9">
      <c r="I1617" s="543"/>
    </row>
    <row r="1618" spans="9:9">
      <c r="I1618" s="543"/>
    </row>
    <row r="1619" spans="9:9">
      <c r="I1619" s="543"/>
    </row>
    <row r="1620" spans="9:9">
      <c r="I1620" s="543"/>
    </row>
    <row r="1621" spans="9:9">
      <c r="I1621" s="543"/>
    </row>
    <row r="1622" spans="9:9">
      <c r="I1622" s="543"/>
    </row>
    <row r="1623" spans="9:9">
      <c r="I1623" s="543"/>
    </row>
    <row r="1624" spans="9:9">
      <c r="I1624" s="543"/>
    </row>
    <row r="1625" spans="9:9">
      <c r="I1625" s="543"/>
    </row>
    <row r="1626" spans="9:9">
      <c r="I1626" s="543"/>
    </row>
    <row r="1627" spans="9:9">
      <c r="I1627" s="543"/>
    </row>
    <row r="1628" spans="9:9">
      <c r="I1628" s="543"/>
    </row>
    <row r="1629" spans="9:9">
      <c r="I1629" s="543"/>
    </row>
    <row r="1630" spans="9:9">
      <c r="I1630" s="543"/>
    </row>
    <row r="1631" spans="9:9">
      <c r="I1631" s="543"/>
    </row>
    <row r="1632" spans="9:9">
      <c r="I1632" s="543"/>
    </row>
    <row r="1633" spans="9:9">
      <c r="I1633" s="543"/>
    </row>
    <row r="1634" spans="9:9">
      <c r="I1634" s="543"/>
    </row>
    <row r="1635" spans="9:9">
      <c r="I1635" s="543"/>
    </row>
    <row r="1636" spans="9:9">
      <c r="I1636" s="543"/>
    </row>
    <row r="1637" spans="9:9">
      <c r="I1637" s="543"/>
    </row>
    <row r="1638" spans="9:9">
      <c r="I1638" s="543"/>
    </row>
    <row r="1639" spans="9:9">
      <c r="I1639" s="543"/>
    </row>
    <row r="1640" spans="9:9">
      <c r="I1640" s="543"/>
    </row>
    <row r="1641" spans="9:9">
      <c r="I1641" s="543"/>
    </row>
    <row r="1642" spans="9:9">
      <c r="I1642" s="543"/>
    </row>
    <row r="1643" spans="9:9">
      <c r="I1643" s="543"/>
    </row>
    <row r="1644" spans="9:9">
      <c r="I1644" s="543"/>
    </row>
    <row r="1645" spans="9:9">
      <c r="I1645" s="543"/>
    </row>
    <row r="1646" spans="9:9">
      <c r="I1646" s="543"/>
    </row>
    <row r="1647" spans="9:9">
      <c r="I1647" s="543"/>
    </row>
    <row r="1648" spans="9:9">
      <c r="I1648" s="543"/>
    </row>
    <row r="1649" spans="9:9">
      <c r="I1649" s="543"/>
    </row>
    <row r="1650" spans="9:9">
      <c r="I1650" s="543"/>
    </row>
    <row r="1651" spans="9:9">
      <c r="I1651" s="543"/>
    </row>
    <row r="1652" spans="9:9">
      <c r="I1652" s="543"/>
    </row>
    <row r="1653" spans="9:9">
      <c r="I1653" s="543"/>
    </row>
    <row r="1654" spans="9:9">
      <c r="I1654" s="543"/>
    </row>
    <row r="1655" spans="9:9">
      <c r="I1655" s="543"/>
    </row>
    <row r="1656" spans="9:9">
      <c r="I1656" s="543"/>
    </row>
    <row r="1657" spans="9:9">
      <c r="I1657" s="543"/>
    </row>
    <row r="1658" spans="9:9">
      <c r="I1658" s="543"/>
    </row>
    <row r="1659" spans="9:9">
      <c r="I1659" s="543"/>
    </row>
    <row r="1660" spans="9:9">
      <c r="I1660" s="543"/>
    </row>
    <row r="1661" spans="9:9">
      <c r="I1661" s="543"/>
    </row>
    <row r="1662" spans="9:9">
      <c r="I1662" s="543"/>
    </row>
    <row r="1663" spans="9:9">
      <c r="I1663" s="543"/>
    </row>
    <row r="1664" spans="9:9">
      <c r="I1664" s="543"/>
    </row>
    <row r="1665" spans="9:9">
      <c r="I1665" s="543"/>
    </row>
    <row r="1666" spans="9:9">
      <c r="I1666" s="543"/>
    </row>
    <row r="1667" spans="9:9">
      <c r="I1667" s="543"/>
    </row>
    <row r="1668" spans="9:9">
      <c r="I1668" s="543"/>
    </row>
    <row r="1669" spans="9:9">
      <c r="I1669" s="543"/>
    </row>
    <row r="1670" spans="9:9">
      <c r="I1670" s="543"/>
    </row>
    <row r="1671" spans="9:9">
      <c r="I1671" s="543"/>
    </row>
    <row r="1672" spans="9:9">
      <c r="I1672" s="543"/>
    </row>
    <row r="1673" spans="9:9">
      <c r="I1673" s="543"/>
    </row>
    <row r="1674" spans="9:9">
      <c r="I1674" s="543"/>
    </row>
    <row r="1675" spans="9:9">
      <c r="I1675" s="543"/>
    </row>
    <row r="1676" spans="9:9">
      <c r="I1676" s="543"/>
    </row>
    <row r="1677" spans="9:9">
      <c r="I1677" s="543"/>
    </row>
    <row r="1678" spans="9:9">
      <c r="I1678" s="543"/>
    </row>
    <row r="1679" spans="9:9">
      <c r="I1679" s="543"/>
    </row>
    <row r="1680" spans="9:9">
      <c r="I1680" s="543"/>
    </row>
    <row r="1681" spans="9:9">
      <c r="I1681" s="543"/>
    </row>
    <row r="1682" spans="9:9">
      <c r="I1682" s="543"/>
    </row>
    <row r="1683" spans="9:9">
      <c r="I1683" s="543"/>
    </row>
    <row r="1684" spans="9:9">
      <c r="I1684" s="543"/>
    </row>
    <row r="1685" spans="9:9">
      <c r="I1685" s="543"/>
    </row>
    <row r="1686" spans="9:9">
      <c r="I1686" s="543"/>
    </row>
    <row r="1687" spans="9:9">
      <c r="I1687" s="543"/>
    </row>
    <row r="1688" spans="9:9">
      <c r="I1688" s="543"/>
    </row>
    <row r="1689" spans="9:9">
      <c r="I1689" s="543"/>
    </row>
    <row r="1690" spans="9:9">
      <c r="I1690" s="543"/>
    </row>
    <row r="1691" spans="9:9">
      <c r="I1691" s="543"/>
    </row>
    <row r="1692" spans="9:9">
      <c r="I1692" s="543"/>
    </row>
    <row r="1693" spans="9:9">
      <c r="I1693" s="543"/>
    </row>
    <row r="1694" spans="9:9">
      <c r="I1694" s="543"/>
    </row>
    <row r="1695" spans="9:9">
      <c r="I1695" s="543"/>
    </row>
    <row r="1696" spans="9:9">
      <c r="I1696" s="543"/>
    </row>
    <row r="1697" spans="9:9">
      <c r="I1697" s="543"/>
    </row>
    <row r="1698" spans="9:9">
      <c r="I1698" s="543"/>
    </row>
    <row r="1699" spans="9:9">
      <c r="I1699" s="543"/>
    </row>
    <row r="1700" spans="9:9">
      <c r="I1700" s="543"/>
    </row>
    <row r="1701" spans="9:9">
      <c r="I1701" s="543"/>
    </row>
    <row r="1702" spans="9:9">
      <c r="I1702" s="543"/>
    </row>
    <row r="1703" spans="9:9">
      <c r="I1703" s="543"/>
    </row>
    <row r="1704" spans="9:9">
      <c r="I1704" s="543"/>
    </row>
    <row r="1705" spans="9:9">
      <c r="I1705" s="543"/>
    </row>
    <row r="1706" spans="9:9">
      <c r="I1706" s="543"/>
    </row>
    <row r="1707" spans="9:9">
      <c r="I1707" s="543"/>
    </row>
    <row r="1708" spans="9:9">
      <c r="I1708" s="543"/>
    </row>
    <row r="1709" spans="9:9">
      <c r="I1709" s="543"/>
    </row>
    <row r="1710" spans="9:9">
      <c r="I1710" s="543"/>
    </row>
    <row r="1711" spans="9:9">
      <c r="I1711" s="543"/>
    </row>
    <row r="1712" spans="9:9">
      <c r="I1712" s="543"/>
    </row>
    <row r="1713" spans="9:9">
      <c r="I1713" s="543"/>
    </row>
    <row r="1714" spans="9:9">
      <c r="I1714" s="543"/>
    </row>
    <row r="1715" spans="9:9">
      <c r="I1715" s="543"/>
    </row>
    <row r="1716" spans="9:9">
      <c r="I1716" s="543"/>
    </row>
    <row r="1717" spans="9:9">
      <c r="I1717" s="543"/>
    </row>
    <row r="1718" spans="9:9">
      <c r="I1718" s="543"/>
    </row>
    <row r="1719" spans="9:9">
      <c r="I1719" s="543"/>
    </row>
    <row r="1720" spans="9:9">
      <c r="I1720" s="543"/>
    </row>
    <row r="1721" spans="9:9">
      <c r="I1721" s="543"/>
    </row>
    <row r="1722" spans="9:9">
      <c r="I1722" s="543"/>
    </row>
    <row r="1723" spans="9:9">
      <c r="I1723" s="543"/>
    </row>
    <row r="1724" spans="9:9">
      <c r="I1724" s="543"/>
    </row>
    <row r="1725" spans="9:9">
      <c r="I1725" s="543"/>
    </row>
    <row r="1726" spans="9:9">
      <c r="I1726" s="543"/>
    </row>
    <row r="1727" spans="9:9">
      <c r="I1727" s="543"/>
    </row>
    <row r="1728" spans="9:9">
      <c r="I1728" s="543"/>
    </row>
    <row r="1729" spans="9:9">
      <c r="I1729" s="543"/>
    </row>
    <row r="1730" spans="9:9">
      <c r="I1730" s="543"/>
    </row>
    <row r="1731" spans="9:9">
      <c r="I1731" s="543"/>
    </row>
    <row r="1732" spans="9:9">
      <c r="I1732" s="543"/>
    </row>
    <row r="1733" spans="9:9">
      <c r="I1733" s="543"/>
    </row>
    <row r="1734" spans="9:9">
      <c r="I1734" s="543"/>
    </row>
    <row r="1735" spans="9:9">
      <c r="I1735" s="543"/>
    </row>
    <row r="1736" spans="9:9">
      <c r="I1736" s="543"/>
    </row>
    <row r="1737" spans="9:9">
      <c r="I1737" s="543"/>
    </row>
    <row r="1738" spans="9:9">
      <c r="I1738" s="543"/>
    </row>
    <row r="1739" spans="9:9">
      <c r="I1739" s="543"/>
    </row>
    <row r="1740" spans="9:9">
      <c r="I1740" s="543"/>
    </row>
    <row r="1741" spans="9:9">
      <c r="I1741" s="543"/>
    </row>
    <row r="1742" spans="9:9">
      <c r="I1742" s="543"/>
    </row>
    <row r="1743" spans="9:9">
      <c r="I1743" s="543"/>
    </row>
    <row r="1744" spans="9:9">
      <c r="I1744" s="543"/>
    </row>
    <row r="1745" spans="9:9">
      <c r="I1745" s="543"/>
    </row>
    <row r="1746" spans="9:9">
      <c r="I1746" s="543"/>
    </row>
    <row r="1747" spans="9:9">
      <c r="I1747" s="543"/>
    </row>
    <row r="1748" spans="9:9">
      <c r="I1748" s="543"/>
    </row>
    <row r="1749" spans="9:9">
      <c r="I1749" s="543"/>
    </row>
    <row r="1750" spans="9:9">
      <c r="I1750" s="543"/>
    </row>
    <row r="1751" spans="9:9">
      <c r="I1751" s="543"/>
    </row>
    <row r="1752" spans="9:9">
      <c r="I1752" s="543"/>
    </row>
    <row r="1753" spans="9:9">
      <c r="I1753" s="543"/>
    </row>
    <row r="1754" spans="9:9">
      <c r="I1754" s="543"/>
    </row>
    <row r="1755" spans="9:9">
      <c r="I1755" s="543"/>
    </row>
    <row r="1756" spans="9:9">
      <c r="I1756" s="543"/>
    </row>
    <row r="1757" spans="9:9">
      <c r="I1757" s="543"/>
    </row>
    <row r="1758" spans="9:9">
      <c r="I1758" s="543"/>
    </row>
    <row r="1759" spans="9:9">
      <c r="I1759" s="543"/>
    </row>
    <row r="1760" spans="9:9">
      <c r="I1760" s="543"/>
    </row>
    <row r="1761" spans="9:9">
      <c r="I1761" s="543"/>
    </row>
    <row r="1762" spans="9:9">
      <c r="I1762" s="543"/>
    </row>
    <row r="1763" spans="9:9">
      <c r="I1763" s="543"/>
    </row>
    <row r="1764" spans="9:9">
      <c r="I1764" s="543"/>
    </row>
    <row r="1765" spans="9:9">
      <c r="I1765" s="543"/>
    </row>
    <row r="1766" spans="9:9">
      <c r="I1766" s="543"/>
    </row>
    <row r="1767" spans="9:9">
      <c r="I1767" s="543"/>
    </row>
    <row r="1768" spans="9:9">
      <c r="I1768" s="543"/>
    </row>
    <row r="1769" spans="9:9">
      <c r="I1769" s="543"/>
    </row>
    <row r="1770" spans="9:9">
      <c r="I1770" s="543"/>
    </row>
    <row r="1771" spans="9:9">
      <c r="I1771" s="543"/>
    </row>
    <row r="1772" spans="9:9">
      <c r="I1772" s="543"/>
    </row>
    <row r="1773" spans="9:9">
      <c r="I1773" s="543"/>
    </row>
    <row r="1774" spans="9:9">
      <c r="I1774" s="543"/>
    </row>
    <row r="1775" spans="9:9">
      <c r="I1775" s="543"/>
    </row>
    <row r="1776" spans="9:9">
      <c r="I1776" s="543"/>
    </row>
    <row r="1777" spans="9:9">
      <c r="I1777" s="543"/>
    </row>
    <row r="1778" spans="9:9">
      <c r="I1778" s="543"/>
    </row>
    <row r="1779" spans="9:9">
      <c r="I1779" s="543"/>
    </row>
    <row r="1780" spans="9:9">
      <c r="I1780" s="543"/>
    </row>
    <row r="1781" spans="9:9">
      <c r="I1781" s="543"/>
    </row>
    <row r="1782" spans="9:9">
      <c r="I1782" s="543"/>
    </row>
    <row r="1783" spans="9:9">
      <c r="I1783" s="543"/>
    </row>
    <row r="1784" spans="9:9">
      <c r="I1784" s="543"/>
    </row>
    <row r="1785" spans="9:9">
      <c r="I1785" s="543"/>
    </row>
    <row r="1786" spans="9:9">
      <c r="I1786" s="543"/>
    </row>
    <row r="1787" spans="9:9">
      <c r="I1787" s="543"/>
    </row>
    <row r="1788" spans="9:9">
      <c r="I1788" s="543"/>
    </row>
    <row r="1789" spans="9:9">
      <c r="I1789" s="543"/>
    </row>
    <row r="1790" spans="9:9">
      <c r="I1790" s="543"/>
    </row>
    <row r="1791" spans="9:9">
      <c r="I1791" s="543"/>
    </row>
    <row r="1792" spans="9:9">
      <c r="I1792" s="543"/>
    </row>
    <row r="1793" spans="9:9">
      <c r="I1793" s="543"/>
    </row>
    <row r="1794" spans="9:9">
      <c r="I1794" s="543"/>
    </row>
    <row r="1795" spans="9:9">
      <c r="I1795" s="543"/>
    </row>
    <row r="1796" spans="9:9">
      <c r="I1796" s="543"/>
    </row>
    <row r="1797" spans="9:9">
      <c r="I1797" s="543"/>
    </row>
    <row r="1798" spans="9:9">
      <c r="I1798" s="543"/>
    </row>
    <row r="1799" spans="9:9">
      <c r="I1799" s="543"/>
    </row>
    <row r="1800" spans="9:9">
      <c r="I1800" s="543"/>
    </row>
    <row r="1801" spans="9:9">
      <c r="I1801" s="543"/>
    </row>
    <row r="1802" spans="9:9">
      <c r="I1802" s="543"/>
    </row>
    <row r="1803" spans="9:9">
      <c r="I1803" s="543"/>
    </row>
    <row r="1804" spans="9:9">
      <c r="I1804" s="543"/>
    </row>
    <row r="1805" spans="9:9">
      <c r="I1805" s="543"/>
    </row>
    <row r="1806" spans="9:9">
      <c r="I1806" s="543"/>
    </row>
    <row r="1807" spans="9:9">
      <c r="I1807" s="543"/>
    </row>
    <row r="1808" spans="9:9">
      <c r="I1808" s="543"/>
    </row>
    <row r="1809" spans="9:9">
      <c r="I1809" s="543"/>
    </row>
    <row r="1810" spans="9:9">
      <c r="I1810" s="543"/>
    </row>
    <row r="1811" spans="9:9">
      <c r="I1811" s="543"/>
    </row>
    <row r="1812" spans="9:9">
      <c r="I1812" s="543"/>
    </row>
    <row r="1813" spans="9:9">
      <c r="I1813" s="543"/>
    </row>
    <row r="1814" spans="9:9">
      <c r="I1814" s="543"/>
    </row>
    <row r="1815" spans="9:9">
      <c r="I1815" s="543"/>
    </row>
    <row r="1816" spans="9:9">
      <c r="I1816" s="543"/>
    </row>
    <row r="1817" spans="9:9">
      <c r="I1817" s="543"/>
    </row>
    <row r="1818" spans="9:9">
      <c r="I1818" s="543"/>
    </row>
    <row r="1819" spans="9:9">
      <c r="I1819" s="543"/>
    </row>
    <row r="1820" spans="9:9">
      <c r="I1820" s="543"/>
    </row>
    <row r="1821" spans="9:9">
      <c r="I1821" s="543"/>
    </row>
    <row r="1822" spans="9:9">
      <c r="I1822" s="543"/>
    </row>
    <row r="1823" spans="9:9">
      <c r="I1823" s="543"/>
    </row>
    <row r="1824" spans="9:9">
      <c r="I1824" s="543"/>
    </row>
    <row r="1825" spans="9:9">
      <c r="I1825" s="543"/>
    </row>
    <row r="1826" spans="9:9">
      <c r="I1826" s="543"/>
    </row>
    <row r="1827" spans="9:9">
      <c r="I1827" s="543"/>
    </row>
    <row r="1828" spans="9:9">
      <c r="I1828" s="543"/>
    </row>
    <row r="1829" spans="9:9">
      <c r="I1829" s="543"/>
    </row>
    <row r="1830" spans="9:9">
      <c r="I1830" s="543"/>
    </row>
    <row r="1831" spans="9:9">
      <c r="I1831" s="543"/>
    </row>
    <row r="1832" spans="9:9">
      <c r="I1832" s="543"/>
    </row>
    <row r="1833" spans="9:9">
      <c r="I1833" s="543"/>
    </row>
    <row r="1834" spans="9:9">
      <c r="I1834" s="543"/>
    </row>
    <row r="1835" spans="9:9">
      <c r="I1835" s="543"/>
    </row>
    <row r="1836" spans="9:9">
      <c r="I1836" s="543"/>
    </row>
    <row r="1837" spans="9:9">
      <c r="I1837" s="543"/>
    </row>
    <row r="1838" spans="9:9">
      <c r="I1838" s="543"/>
    </row>
    <row r="1839" spans="9:9">
      <c r="I1839" s="543"/>
    </row>
    <row r="1840" spans="9:9">
      <c r="I1840" s="543"/>
    </row>
    <row r="1841" spans="9:9">
      <c r="I1841" s="543"/>
    </row>
    <row r="1842" spans="9:9">
      <c r="I1842" s="543"/>
    </row>
    <row r="1843" spans="9:9">
      <c r="I1843" s="543"/>
    </row>
    <row r="1844" spans="9:9">
      <c r="I1844" s="543"/>
    </row>
    <row r="1845" spans="9:9">
      <c r="I1845" s="543"/>
    </row>
    <row r="1846" spans="9:9">
      <c r="I1846" s="543"/>
    </row>
    <row r="1847" spans="9:9">
      <c r="I1847" s="543"/>
    </row>
    <row r="1848" spans="9:9">
      <c r="I1848" s="543"/>
    </row>
    <row r="1849" spans="9:9">
      <c r="I1849" s="543"/>
    </row>
    <row r="1850" spans="9:9">
      <c r="I1850" s="543"/>
    </row>
    <row r="1851" spans="9:9">
      <c r="I1851" s="543"/>
    </row>
    <row r="1852" spans="9:9">
      <c r="I1852" s="543"/>
    </row>
    <row r="1853" spans="9:9">
      <c r="I1853" s="543"/>
    </row>
    <row r="1854" spans="9:9">
      <c r="I1854" s="543"/>
    </row>
    <row r="1855" spans="9:9">
      <c r="I1855" s="543"/>
    </row>
    <row r="1856" spans="9:9">
      <c r="I1856" s="543"/>
    </row>
    <row r="1857" spans="9:9">
      <c r="I1857" s="543"/>
    </row>
    <row r="1858" spans="9:9">
      <c r="I1858" s="543"/>
    </row>
    <row r="1859" spans="9:9">
      <c r="I1859" s="543"/>
    </row>
    <row r="1860" spans="9:9">
      <c r="I1860" s="543"/>
    </row>
    <row r="1861" spans="9:9">
      <c r="I1861" s="543"/>
    </row>
    <row r="1862" spans="9:9">
      <c r="I1862" s="543"/>
    </row>
    <row r="1863" spans="9:9">
      <c r="I1863" s="543"/>
    </row>
    <row r="1864" spans="9:9">
      <c r="I1864" s="543"/>
    </row>
    <row r="1865" spans="9:9">
      <c r="I1865" s="543"/>
    </row>
    <row r="1866" spans="9:9">
      <c r="I1866" s="543"/>
    </row>
    <row r="1867" spans="9:9">
      <c r="I1867" s="543"/>
    </row>
    <row r="1868" spans="9:9">
      <c r="I1868" s="543"/>
    </row>
    <row r="1869" spans="9:9">
      <c r="I1869" s="543"/>
    </row>
    <row r="1870" spans="9:9">
      <c r="I1870" s="543"/>
    </row>
    <row r="1871" spans="9:9">
      <c r="I1871" s="543"/>
    </row>
    <row r="1872" spans="9:9">
      <c r="I1872" s="543"/>
    </row>
    <row r="1873" spans="9:9">
      <c r="I1873" s="543"/>
    </row>
    <row r="1874" spans="9:9">
      <c r="I1874" s="543"/>
    </row>
    <row r="1875" spans="9:9">
      <c r="I1875" s="543"/>
    </row>
    <row r="1876" spans="9:9">
      <c r="I1876" s="543"/>
    </row>
    <row r="1877" spans="9:9">
      <c r="I1877" s="543"/>
    </row>
    <row r="1878" spans="9:9">
      <c r="I1878" s="543"/>
    </row>
    <row r="1879" spans="9:9">
      <c r="I1879" s="543"/>
    </row>
    <row r="1880" spans="9:9">
      <c r="I1880" s="543"/>
    </row>
    <row r="1881" spans="9:9">
      <c r="I1881" s="543"/>
    </row>
    <row r="1882" spans="9:9">
      <c r="I1882" s="543"/>
    </row>
    <row r="1883" spans="9:9">
      <c r="I1883" s="543"/>
    </row>
    <row r="1884" spans="9:9">
      <c r="I1884" s="543"/>
    </row>
    <row r="1885" spans="9:9">
      <c r="I1885" s="543"/>
    </row>
    <row r="1886" spans="9:9">
      <c r="I1886" s="543"/>
    </row>
    <row r="1887" spans="9:9">
      <c r="I1887" s="543"/>
    </row>
    <row r="1888" spans="9:9">
      <c r="I1888" s="543"/>
    </row>
    <row r="1889" spans="9:9">
      <c r="I1889" s="543"/>
    </row>
    <row r="1890" spans="9:9">
      <c r="I1890" s="543"/>
    </row>
    <row r="1891" spans="9:9">
      <c r="I1891" s="543"/>
    </row>
    <row r="1892" spans="9:9">
      <c r="I1892" s="543"/>
    </row>
    <row r="1893" spans="9:9">
      <c r="I1893" s="543"/>
    </row>
    <row r="1894" spans="9:9">
      <c r="I1894" s="543"/>
    </row>
    <row r="1895" spans="9:9">
      <c r="I1895" s="543"/>
    </row>
    <row r="1896" spans="9:9">
      <c r="I1896" s="543"/>
    </row>
    <row r="1897" spans="9:9">
      <c r="I1897" s="543"/>
    </row>
    <row r="1898" spans="9:9">
      <c r="I1898" s="543"/>
    </row>
    <row r="1899" spans="9:9">
      <c r="I1899" s="543"/>
    </row>
    <row r="1900" spans="9:9">
      <c r="I1900" s="543"/>
    </row>
    <row r="1901" spans="9:9">
      <c r="I1901" s="543"/>
    </row>
    <row r="1902" spans="9:9">
      <c r="I1902" s="543"/>
    </row>
    <row r="1903" spans="9:9">
      <c r="I1903" s="543"/>
    </row>
    <row r="1904" spans="9:9">
      <c r="I1904" s="543"/>
    </row>
    <row r="1905" spans="9:9">
      <c r="I1905" s="543"/>
    </row>
    <row r="1906" spans="9:9">
      <c r="I1906" s="543"/>
    </row>
    <row r="1907" spans="9:9">
      <c r="I1907" s="543"/>
    </row>
    <row r="1908" spans="9:9">
      <c r="I1908" s="543"/>
    </row>
    <row r="1909" spans="9:9">
      <c r="I1909" s="543"/>
    </row>
    <row r="1910" spans="9:9">
      <c r="I1910" s="543"/>
    </row>
    <row r="1911" spans="9:9">
      <c r="I1911" s="543"/>
    </row>
    <row r="1912" spans="9:9">
      <c r="I1912" s="543"/>
    </row>
    <row r="1913" spans="9:9">
      <c r="I1913" s="543"/>
    </row>
    <row r="1914" spans="9:9">
      <c r="I1914" s="543"/>
    </row>
    <row r="1915" spans="9:9">
      <c r="I1915" s="543"/>
    </row>
    <row r="1916" spans="9:9">
      <c r="I1916" s="543"/>
    </row>
    <row r="1917" spans="9:9">
      <c r="I1917" s="543"/>
    </row>
    <row r="1918" spans="9:9">
      <c r="I1918" s="543"/>
    </row>
    <row r="1919" spans="9:9">
      <c r="I1919" s="543"/>
    </row>
    <row r="1920" spans="9:9">
      <c r="I1920" s="543"/>
    </row>
    <row r="1921" spans="9:9">
      <c r="I1921" s="543"/>
    </row>
    <row r="1922" spans="9:9">
      <c r="I1922" s="543"/>
    </row>
    <row r="1923" spans="9:9">
      <c r="I1923" s="543"/>
    </row>
    <row r="1924" spans="9:9">
      <c r="I1924" s="543"/>
    </row>
    <row r="1925" spans="9:9">
      <c r="I1925" s="543"/>
    </row>
    <row r="1926" spans="9:9">
      <c r="I1926" s="543"/>
    </row>
    <row r="1927" spans="9:9">
      <c r="I1927" s="543"/>
    </row>
    <row r="1928" spans="9:9">
      <c r="I1928" s="543"/>
    </row>
    <row r="1929" spans="9:9">
      <c r="I1929" s="543"/>
    </row>
    <row r="1930" spans="9:9">
      <c r="I1930" s="543"/>
    </row>
    <row r="1931" spans="9:9">
      <c r="I1931" s="543"/>
    </row>
    <row r="1932" spans="9:9">
      <c r="I1932" s="543"/>
    </row>
    <row r="1933" spans="9:9">
      <c r="I1933" s="543"/>
    </row>
    <row r="1934" spans="9:9">
      <c r="I1934" s="543"/>
    </row>
    <row r="1935" spans="9:9">
      <c r="I1935" s="543"/>
    </row>
    <row r="1936" spans="9:9">
      <c r="I1936" s="543"/>
    </row>
    <row r="1937" spans="9:9">
      <c r="I1937" s="543"/>
    </row>
    <row r="1938" spans="9:9">
      <c r="I1938" s="543"/>
    </row>
    <row r="1939" spans="9:9">
      <c r="I1939" s="543"/>
    </row>
    <row r="1940" spans="9:9">
      <c r="I1940" s="543"/>
    </row>
    <row r="1941" spans="9:9">
      <c r="I1941" s="543"/>
    </row>
    <row r="1942" spans="9:9">
      <c r="I1942" s="543"/>
    </row>
    <row r="1943" spans="9:9">
      <c r="I1943" s="543"/>
    </row>
    <row r="1944" spans="9:9">
      <c r="I1944" s="543"/>
    </row>
    <row r="1945" spans="9:9">
      <c r="I1945" s="543"/>
    </row>
    <row r="1946" spans="9:9">
      <c r="I1946" s="543"/>
    </row>
    <row r="1947" spans="9:9">
      <c r="I1947" s="543"/>
    </row>
    <row r="1948" spans="9:9">
      <c r="I1948" s="543"/>
    </row>
    <row r="1949" spans="9:9">
      <c r="I1949" s="543"/>
    </row>
    <row r="1950" spans="9:9">
      <c r="I1950" s="543"/>
    </row>
    <row r="1951" spans="9:9">
      <c r="I1951" s="543"/>
    </row>
    <row r="1952" spans="9:9">
      <c r="I1952" s="543"/>
    </row>
    <row r="1953" spans="9:9">
      <c r="I1953" s="543"/>
    </row>
    <row r="1954" spans="9:9">
      <c r="I1954" s="543"/>
    </row>
    <row r="1955" spans="9:9">
      <c r="I1955" s="543"/>
    </row>
    <row r="1956" spans="9:9">
      <c r="I1956" s="543"/>
    </row>
    <row r="1957" spans="9:9">
      <c r="I1957" s="543"/>
    </row>
    <row r="1958" spans="9:9">
      <c r="I1958" s="543"/>
    </row>
    <row r="1959" spans="9:9">
      <c r="I1959" s="543"/>
    </row>
    <row r="1960" spans="9:9">
      <c r="I1960" s="543"/>
    </row>
    <row r="1961" spans="9:9">
      <c r="I1961" s="543"/>
    </row>
    <row r="1962" spans="9:9">
      <c r="I1962" s="543"/>
    </row>
    <row r="1963" spans="9:9">
      <c r="I1963" s="543"/>
    </row>
    <row r="1964" spans="9:9">
      <c r="I1964" s="543"/>
    </row>
    <row r="1965" spans="9:9">
      <c r="I1965" s="543"/>
    </row>
    <row r="1966" spans="9:9">
      <c r="I1966" s="543"/>
    </row>
    <row r="1967" spans="9:9">
      <c r="I1967" s="543"/>
    </row>
    <row r="1968" spans="9:9">
      <c r="I1968" s="543"/>
    </row>
    <row r="1969" spans="9:9">
      <c r="I1969" s="543"/>
    </row>
    <row r="1970" spans="9:9">
      <c r="I1970" s="543"/>
    </row>
    <row r="1971" spans="9:9">
      <c r="I1971" s="543"/>
    </row>
    <row r="1972" spans="9:9">
      <c r="I1972" s="543"/>
    </row>
    <row r="1973" spans="9:9">
      <c r="I1973" s="543"/>
    </row>
    <row r="1974" spans="9:9">
      <c r="I1974" s="543"/>
    </row>
    <row r="1975" spans="9:9">
      <c r="I1975" s="543"/>
    </row>
    <row r="1976" spans="9:9">
      <c r="I1976" s="543"/>
    </row>
    <row r="1977" spans="9:9">
      <c r="I1977" s="543"/>
    </row>
    <row r="1978" spans="9:9">
      <c r="I1978" s="543"/>
    </row>
    <row r="1979" spans="9:9">
      <c r="I1979" s="543"/>
    </row>
    <row r="1980" spans="9:9">
      <c r="I1980" s="543"/>
    </row>
    <row r="1981" spans="9:9">
      <c r="I1981" s="543"/>
    </row>
    <row r="1982" spans="9:9">
      <c r="I1982" s="543"/>
    </row>
    <row r="1983" spans="9:9">
      <c r="I1983" s="543"/>
    </row>
    <row r="1984" spans="9:9">
      <c r="I1984" s="543"/>
    </row>
    <row r="1985" spans="9:9">
      <c r="I1985" s="543"/>
    </row>
    <row r="1986" spans="9:9">
      <c r="I1986" s="543"/>
    </row>
    <row r="1987" spans="9:9">
      <c r="I1987" s="543"/>
    </row>
    <row r="1988" spans="9:9">
      <c r="I1988" s="543"/>
    </row>
    <row r="1989" spans="9:9">
      <c r="I1989" s="543"/>
    </row>
    <row r="1990" spans="9:9">
      <c r="I1990" s="543"/>
    </row>
    <row r="1991" spans="9:9">
      <c r="I1991" s="543"/>
    </row>
    <row r="1992" spans="9:9">
      <c r="I1992" s="543"/>
    </row>
    <row r="1993" spans="9:9">
      <c r="I1993" s="543"/>
    </row>
    <row r="1994" spans="9:9">
      <c r="I1994" s="543"/>
    </row>
    <row r="1995" spans="9:9">
      <c r="I1995" s="543"/>
    </row>
    <row r="1996" spans="9:9">
      <c r="I1996" s="543"/>
    </row>
    <row r="1997" spans="9:9">
      <c r="I1997" s="543"/>
    </row>
    <row r="1998" spans="9:9">
      <c r="I1998" s="543"/>
    </row>
    <row r="1999" spans="9:9">
      <c r="I1999" s="543"/>
    </row>
    <row r="2000" spans="9:9">
      <c r="I2000" s="543"/>
    </row>
    <row r="2001" spans="9:9">
      <c r="I2001" s="543"/>
    </row>
    <row r="2002" spans="9:9">
      <c r="I2002" s="543"/>
    </row>
    <row r="2003" spans="9:9">
      <c r="I2003" s="543"/>
    </row>
    <row r="2004" spans="9:9">
      <c r="I2004" s="543"/>
    </row>
    <row r="2005" spans="9:9">
      <c r="I2005" s="543"/>
    </row>
    <row r="2006" spans="9:9">
      <c r="I2006" s="543"/>
    </row>
    <row r="2007" spans="9:9">
      <c r="I2007" s="543"/>
    </row>
    <row r="2008" spans="9:9">
      <c r="I2008" s="543"/>
    </row>
    <row r="2009" spans="9:9">
      <c r="I2009" s="543"/>
    </row>
    <row r="2010" spans="9:9">
      <c r="I2010" s="543"/>
    </row>
    <row r="2011" spans="9:9">
      <c r="I2011" s="543"/>
    </row>
    <row r="2012" spans="9:9">
      <c r="I2012" s="543"/>
    </row>
    <row r="2013" spans="9:9">
      <c r="I2013" s="543"/>
    </row>
    <row r="2014" spans="9:9">
      <c r="I2014" s="543"/>
    </row>
    <row r="2015" spans="9:9">
      <c r="I2015" s="543"/>
    </row>
    <row r="2016" spans="9:9">
      <c r="I2016" s="543"/>
    </row>
    <row r="2017" spans="9:9">
      <c r="I2017" s="543"/>
    </row>
    <row r="2018" spans="9:9">
      <c r="I2018" s="543"/>
    </row>
    <row r="2019" spans="9:9">
      <c r="I2019" s="543"/>
    </row>
    <row r="2020" spans="9:9">
      <c r="I2020" s="543"/>
    </row>
    <row r="2021" spans="9:9">
      <c r="I2021" s="543"/>
    </row>
    <row r="2022" spans="9:9">
      <c r="I2022" s="543"/>
    </row>
    <row r="2023" spans="9:9">
      <c r="I2023" s="543"/>
    </row>
    <row r="2024" spans="9:9">
      <c r="I2024" s="543"/>
    </row>
    <row r="2025" spans="9:9">
      <c r="I2025" s="543"/>
    </row>
    <row r="2026" spans="9:9">
      <c r="I2026" s="543"/>
    </row>
    <row r="2027" spans="9:9">
      <c r="I2027" s="543"/>
    </row>
    <row r="2028" spans="9:9">
      <c r="I2028" s="543"/>
    </row>
    <row r="2029" spans="9:9">
      <c r="I2029" s="543"/>
    </row>
    <row r="2030" spans="9:9">
      <c r="I2030" s="543"/>
    </row>
    <row r="2031" spans="9:9">
      <c r="I2031" s="543"/>
    </row>
    <row r="2032" spans="9:9">
      <c r="I2032" s="543"/>
    </row>
    <row r="2033" spans="9:9">
      <c r="I2033" s="543"/>
    </row>
    <row r="2034" spans="9:9">
      <c r="I2034" s="543"/>
    </row>
    <row r="2035" spans="9:9">
      <c r="I2035" s="543"/>
    </row>
    <row r="2036" spans="9:9">
      <c r="I2036" s="543"/>
    </row>
    <row r="2037" spans="9:9">
      <c r="I2037" s="543"/>
    </row>
    <row r="2038" spans="9:9">
      <c r="I2038" s="543"/>
    </row>
    <row r="2039" spans="9:9">
      <c r="I2039" s="543"/>
    </row>
    <row r="2040" spans="9:9">
      <c r="I2040" s="543"/>
    </row>
    <row r="2041" spans="9:9">
      <c r="I2041" s="543"/>
    </row>
    <row r="2042" spans="9:9">
      <c r="I2042" s="543"/>
    </row>
    <row r="2043" spans="9:9">
      <c r="I2043" s="543"/>
    </row>
    <row r="2044" spans="9:9">
      <c r="I2044" s="543"/>
    </row>
    <row r="2045" spans="9:9">
      <c r="I2045" s="543"/>
    </row>
    <row r="2046" spans="9:9">
      <c r="I2046" s="543"/>
    </row>
    <row r="2047" spans="9:9">
      <c r="I2047" s="543"/>
    </row>
    <row r="2048" spans="9:9">
      <c r="I2048" s="543"/>
    </row>
    <row r="2049" spans="9:9">
      <c r="I2049" s="543"/>
    </row>
    <row r="2050" spans="9:9">
      <c r="I2050" s="543"/>
    </row>
    <row r="2051" spans="9:9">
      <c r="I2051" s="543"/>
    </row>
    <row r="2052" spans="9:9">
      <c r="I2052" s="543"/>
    </row>
    <row r="2053" spans="9:9">
      <c r="I2053" s="543"/>
    </row>
    <row r="2054" spans="9:9">
      <c r="I2054" s="543"/>
    </row>
    <row r="2055" spans="9:9">
      <c r="I2055" s="543"/>
    </row>
    <row r="2056" spans="9:9">
      <c r="I2056" s="543"/>
    </row>
    <row r="2057" spans="9:9">
      <c r="I2057" s="543"/>
    </row>
    <row r="2058" spans="9:9">
      <c r="I2058" s="543"/>
    </row>
    <row r="2059" spans="9:9">
      <c r="I2059" s="543"/>
    </row>
    <row r="2060" spans="9:9">
      <c r="I2060" s="543"/>
    </row>
    <row r="2061" spans="9:9">
      <c r="I2061" s="543"/>
    </row>
    <row r="2062" spans="9:9">
      <c r="I2062" s="543"/>
    </row>
    <row r="2063" spans="9:9">
      <c r="I2063" s="543"/>
    </row>
    <row r="2064" spans="9:9">
      <c r="I2064" s="543"/>
    </row>
    <row r="2065" spans="9:9">
      <c r="I2065" s="543"/>
    </row>
    <row r="2066" spans="9:9">
      <c r="I2066" s="543"/>
    </row>
    <row r="2067" spans="9:9">
      <c r="I2067" s="543"/>
    </row>
    <row r="2068" spans="9:9">
      <c r="I2068" s="543"/>
    </row>
    <row r="2069" spans="9:9">
      <c r="I2069" s="543"/>
    </row>
    <row r="2070" spans="9:9">
      <c r="I2070" s="543"/>
    </row>
    <row r="2071" spans="9:9">
      <c r="I2071" s="543"/>
    </row>
    <row r="2072" spans="9:9">
      <c r="I2072" s="543"/>
    </row>
    <row r="2073" spans="9:9">
      <c r="I2073" s="543"/>
    </row>
    <row r="2074" spans="9:9">
      <c r="I2074" s="543"/>
    </row>
    <row r="2075" spans="9:9">
      <c r="I2075" s="543"/>
    </row>
    <row r="2076" spans="9:9">
      <c r="I2076" s="543"/>
    </row>
    <row r="2077" spans="9:9">
      <c r="I2077" s="543"/>
    </row>
    <row r="2078" spans="9:9">
      <c r="I2078" s="543"/>
    </row>
    <row r="2079" spans="9:9">
      <c r="I2079" s="543"/>
    </row>
    <row r="2080" spans="9:9">
      <c r="I2080" s="543"/>
    </row>
    <row r="2081" spans="9:9">
      <c r="I2081" s="543"/>
    </row>
    <row r="2082" spans="9:9">
      <c r="I2082" s="543"/>
    </row>
    <row r="2083" spans="9:9">
      <c r="I2083" s="543"/>
    </row>
    <row r="2084" spans="9:9">
      <c r="I2084" s="543"/>
    </row>
    <row r="2085" spans="9:9">
      <c r="I2085" s="543"/>
    </row>
    <row r="2086" spans="9:9">
      <c r="I2086" s="543"/>
    </row>
    <row r="2087" spans="9:9">
      <c r="I2087" s="543"/>
    </row>
    <row r="2088" spans="9:9">
      <c r="I2088" s="543"/>
    </row>
    <row r="2089" spans="9:9">
      <c r="I2089" s="543"/>
    </row>
    <row r="2090" spans="9:9">
      <c r="I2090" s="543"/>
    </row>
    <row r="2091" spans="9:9">
      <c r="I2091" s="543"/>
    </row>
    <row r="2092" spans="9:9">
      <c r="I2092" s="543"/>
    </row>
    <row r="2093" spans="9:9">
      <c r="I2093" s="543"/>
    </row>
    <row r="2094" spans="9:9">
      <c r="I2094" s="543"/>
    </row>
    <row r="2095" spans="9:9">
      <c r="I2095" s="543"/>
    </row>
    <row r="2096" spans="9:9">
      <c r="I2096" s="543"/>
    </row>
    <row r="2097" spans="9:9">
      <c r="I2097" s="543"/>
    </row>
    <row r="2098" spans="9:9">
      <c r="I2098" s="543"/>
    </row>
    <row r="2099" spans="9:9">
      <c r="I2099" s="543"/>
    </row>
    <row r="2100" spans="9:9">
      <c r="I2100" s="543"/>
    </row>
    <row r="2101" spans="9:9">
      <c r="I2101" s="543"/>
    </row>
    <row r="2102" spans="9:9">
      <c r="I2102" s="543"/>
    </row>
    <row r="2103" spans="9:9">
      <c r="I2103" s="543"/>
    </row>
    <row r="2104" spans="9:9">
      <c r="I2104" s="543"/>
    </row>
    <row r="2105" spans="9:9">
      <c r="I2105" s="543"/>
    </row>
    <row r="2106" spans="9:9">
      <c r="I2106" s="543"/>
    </row>
    <row r="2107" spans="9:9">
      <c r="I2107" s="543"/>
    </row>
    <row r="2108" spans="9:9">
      <c r="I2108" s="543"/>
    </row>
    <row r="2109" spans="9:9">
      <c r="I2109" s="543"/>
    </row>
    <row r="2110" spans="9:9">
      <c r="I2110" s="543"/>
    </row>
    <row r="2111" spans="9:9">
      <c r="I2111" s="543"/>
    </row>
    <row r="2112" spans="9:9">
      <c r="I2112" s="543"/>
    </row>
    <row r="2113" spans="9:9">
      <c r="I2113" s="543"/>
    </row>
    <row r="2114" spans="9:9">
      <c r="I2114" s="543"/>
    </row>
    <row r="2115" spans="9:9">
      <c r="I2115" s="543"/>
    </row>
    <row r="2116" spans="9:9">
      <c r="I2116" s="543"/>
    </row>
    <row r="2117" spans="9:9">
      <c r="I2117" s="543"/>
    </row>
    <row r="2118" spans="9:9">
      <c r="I2118" s="543"/>
    </row>
    <row r="2119" spans="9:9">
      <c r="I2119" s="543"/>
    </row>
    <row r="2120" spans="9:9">
      <c r="I2120" s="543"/>
    </row>
    <row r="2121" spans="9:9">
      <c r="I2121" s="543"/>
    </row>
    <row r="2122" spans="9:9">
      <c r="I2122" s="543"/>
    </row>
    <row r="2123" spans="9:9">
      <c r="I2123" s="543"/>
    </row>
    <row r="2124" spans="9:9">
      <c r="I2124" s="543"/>
    </row>
    <row r="2125" spans="9:9">
      <c r="I2125" s="543"/>
    </row>
    <row r="2126" spans="9:9">
      <c r="I2126" s="543"/>
    </row>
    <row r="2127" spans="9:9">
      <c r="I2127" s="543"/>
    </row>
    <row r="2128" spans="9:9">
      <c r="I2128" s="543"/>
    </row>
    <row r="2129" spans="9:9">
      <c r="I2129" s="543"/>
    </row>
    <row r="2130" spans="9:9">
      <c r="I2130" s="543"/>
    </row>
    <row r="2131" spans="9:9">
      <c r="I2131" s="543"/>
    </row>
    <row r="2132" spans="9:9">
      <c r="I2132" s="543"/>
    </row>
    <row r="2133" spans="9:9">
      <c r="I2133" s="543"/>
    </row>
    <row r="2134" spans="9:9">
      <c r="I2134" s="543"/>
    </row>
    <row r="2135" spans="9:9">
      <c r="I2135" s="543"/>
    </row>
    <row r="2136" spans="9:9">
      <c r="I2136" s="543"/>
    </row>
    <row r="2137" spans="9:9">
      <c r="I2137" s="543"/>
    </row>
    <row r="2138" spans="9:9">
      <c r="I2138" s="543"/>
    </row>
    <row r="2139" spans="9:9">
      <c r="I2139" s="543"/>
    </row>
    <row r="2140" spans="9:9">
      <c r="I2140" s="543"/>
    </row>
    <row r="2141" spans="9:9">
      <c r="I2141" s="543"/>
    </row>
    <row r="2142" spans="9:9">
      <c r="I2142" s="543"/>
    </row>
    <row r="2143" spans="9:9">
      <c r="I2143" s="543"/>
    </row>
    <row r="2144" spans="9:9">
      <c r="I2144" s="543"/>
    </row>
    <row r="2145" spans="9:9">
      <c r="I2145" s="543"/>
    </row>
    <row r="2146" spans="9:9">
      <c r="I2146" s="543"/>
    </row>
    <row r="2147" spans="9:9">
      <c r="I2147" s="543"/>
    </row>
    <row r="2148" spans="9:9">
      <c r="I2148" s="543"/>
    </row>
    <row r="2149" spans="9:9">
      <c r="I2149" s="543"/>
    </row>
    <row r="2150" spans="9:9">
      <c r="I2150" s="543"/>
    </row>
    <row r="2151" spans="9:9">
      <c r="I2151" s="543"/>
    </row>
    <row r="2152" spans="9:9">
      <c r="I2152" s="543"/>
    </row>
    <row r="2153" spans="9:9">
      <c r="I2153" s="543"/>
    </row>
    <row r="2154" spans="9:9">
      <c r="I2154" s="543"/>
    </row>
    <row r="2155" spans="9:9">
      <c r="I2155" s="543"/>
    </row>
    <row r="2156" spans="9:9">
      <c r="I2156" s="543"/>
    </row>
    <row r="2157" spans="9:9">
      <c r="I2157" s="543"/>
    </row>
    <row r="2158" spans="9:9">
      <c r="I2158" s="543"/>
    </row>
    <row r="2159" spans="9:9">
      <c r="I2159" s="543"/>
    </row>
    <row r="2160" spans="9:9">
      <c r="I2160" s="543"/>
    </row>
    <row r="2161" spans="9:9">
      <c r="I2161" s="543"/>
    </row>
    <row r="2162" spans="9:9">
      <c r="I2162" s="543"/>
    </row>
    <row r="2163" spans="9:9">
      <c r="I2163" s="543"/>
    </row>
    <row r="2164" spans="9:9">
      <c r="I2164" s="543"/>
    </row>
    <row r="2165" spans="9:9">
      <c r="I2165" s="543"/>
    </row>
    <row r="2166" spans="9:9">
      <c r="I2166" s="543"/>
    </row>
    <row r="2167" spans="9:9">
      <c r="I2167" s="543"/>
    </row>
    <row r="2168" spans="9:9">
      <c r="I2168" s="543"/>
    </row>
    <row r="2169" spans="9:9">
      <c r="I2169" s="543"/>
    </row>
    <row r="2170" spans="9:9">
      <c r="I2170" s="543"/>
    </row>
    <row r="2171" spans="9:9">
      <c r="I2171" s="543"/>
    </row>
    <row r="2172" spans="9:9">
      <c r="I2172" s="543"/>
    </row>
    <row r="2173" spans="9:9">
      <c r="I2173" s="543"/>
    </row>
    <row r="2174" spans="9:9">
      <c r="I2174" s="543"/>
    </row>
    <row r="2175" spans="9:9">
      <c r="I2175" s="543"/>
    </row>
    <row r="2176" spans="9:9">
      <c r="I2176" s="543"/>
    </row>
    <row r="2177" spans="9:9">
      <c r="I2177" s="543"/>
    </row>
    <row r="2178" spans="9:9">
      <c r="I2178" s="543"/>
    </row>
    <row r="2179" spans="9:9">
      <c r="I2179" s="543"/>
    </row>
    <row r="2180" spans="9:9">
      <c r="I2180" s="543"/>
    </row>
    <row r="2181" spans="9:9">
      <c r="I2181" s="543"/>
    </row>
    <row r="2182" spans="9:9">
      <c r="I2182" s="543"/>
    </row>
    <row r="2183" spans="9:9">
      <c r="I2183" s="543"/>
    </row>
    <row r="2184" spans="9:9">
      <c r="I2184" s="543"/>
    </row>
    <row r="2185" spans="9:9">
      <c r="I2185" s="543"/>
    </row>
    <row r="2186" spans="9:9">
      <c r="I2186" s="543"/>
    </row>
    <row r="2187" spans="9:9">
      <c r="I2187" s="543"/>
    </row>
    <row r="2188" spans="9:9">
      <c r="I2188" s="543"/>
    </row>
    <row r="2189" spans="9:9">
      <c r="I2189" s="543"/>
    </row>
    <row r="2190" spans="9:9">
      <c r="I2190" s="543"/>
    </row>
    <row r="2191" spans="9:9">
      <c r="I2191" s="543"/>
    </row>
    <row r="2192" spans="9:9">
      <c r="I2192" s="543"/>
    </row>
    <row r="2193" spans="9:9">
      <c r="I2193" s="543"/>
    </row>
    <row r="2194" spans="9:9">
      <c r="I2194" s="543"/>
    </row>
    <row r="2195" spans="9:9">
      <c r="I2195" s="543"/>
    </row>
    <row r="2196" spans="9:9">
      <c r="I2196" s="543"/>
    </row>
    <row r="2197" spans="9:9">
      <c r="I2197" s="543"/>
    </row>
    <row r="2198" spans="9:9">
      <c r="I2198" s="543"/>
    </row>
    <row r="2199" spans="9:9">
      <c r="I2199" s="543"/>
    </row>
    <row r="2200" spans="9:9">
      <c r="I2200" s="543"/>
    </row>
    <row r="2201" spans="9:9">
      <c r="I2201" s="543"/>
    </row>
    <row r="2202" spans="9:9">
      <c r="I2202" s="543"/>
    </row>
    <row r="2203" spans="9:9">
      <c r="I2203" s="543"/>
    </row>
    <row r="2204" spans="9:9">
      <c r="I2204" s="543"/>
    </row>
    <row r="2205" spans="9:9">
      <c r="I2205" s="543"/>
    </row>
    <row r="2206" spans="9:9">
      <c r="I2206" s="543"/>
    </row>
    <row r="2207" spans="9:9">
      <c r="I2207" s="543"/>
    </row>
    <row r="2208" spans="9:9">
      <c r="I2208" s="543"/>
    </row>
    <row r="2209" spans="9:9">
      <c r="I2209" s="543"/>
    </row>
    <row r="2210" spans="9:9">
      <c r="I2210" s="543"/>
    </row>
    <row r="2211" spans="9:9">
      <c r="I2211" s="543"/>
    </row>
    <row r="2212" spans="9:9">
      <c r="I2212" s="543"/>
    </row>
    <row r="2213" spans="9:9">
      <c r="I2213" s="543"/>
    </row>
    <row r="2214" spans="9:9">
      <c r="I2214" s="543"/>
    </row>
    <row r="2215" spans="9:9">
      <c r="I2215" s="543"/>
    </row>
    <row r="2216" spans="9:9">
      <c r="I2216" s="543"/>
    </row>
    <row r="2217" spans="9:9">
      <c r="I2217" s="543"/>
    </row>
    <row r="2218" spans="9:9">
      <c r="I2218" s="543"/>
    </row>
    <row r="2219" spans="9:9">
      <c r="I2219" s="543"/>
    </row>
    <row r="2220" spans="9:9">
      <c r="I2220" s="543"/>
    </row>
    <row r="2221" spans="9:9">
      <c r="I2221" s="543"/>
    </row>
    <row r="2222" spans="9:9">
      <c r="I2222" s="543"/>
    </row>
    <row r="2223" spans="9:9">
      <c r="I2223" s="543"/>
    </row>
    <row r="2224" spans="9:9">
      <c r="I2224" s="543"/>
    </row>
    <row r="2225" spans="9:9">
      <c r="I2225" s="543"/>
    </row>
    <row r="2226" spans="9:9">
      <c r="I2226" s="543"/>
    </row>
    <row r="2227" spans="9:9">
      <c r="I2227" s="543"/>
    </row>
    <row r="2228" spans="9:9">
      <c r="I2228" s="543"/>
    </row>
    <row r="2229" spans="9:9">
      <c r="I2229" s="543"/>
    </row>
    <row r="2230" spans="9:9">
      <c r="I2230" s="543"/>
    </row>
    <row r="2231" spans="9:9">
      <c r="I2231" s="543"/>
    </row>
    <row r="2232" spans="9:9">
      <c r="I2232" s="543"/>
    </row>
    <row r="2233" spans="9:9">
      <c r="I2233" s="543"/>
    </row>
    <row r="2234" spans="9:9">
      <c r="I2234" s="543"/>
    </row>
    <row r="2235" spans="9:9">
      <c r="I2235" s="543"/>
    </row>
    <row r="2236" spans="9:9">
      <c r="I2236" s="543"/>
    </row>
    <row r="2237" spans="9:9">
      <c r="I2237" s="543"/>
    </row>
    <row r="2238" spans="9:9">
      <c r="I2238" s="543"/>
    </row>
    <row r="2239" spans="9:9">
      <c r="I2239" s="543"/>
    </row>
    <row r="2240" spans="9:9">
      <c r="I2240" s="543"/>
    </row>
    <row r="2241" spans="9:9">
      <c r="I2241" s="543"/>
    </row>
    <row r="2242" spans="9:9">
      <c r="I2242" s="543"/>
    </row>
    <row r="2243" spans="9:9">
      <c r="I2243" s="543"/>
    </row>
    <row r="2244" spans="9:9">
      <c r="I2244" s="543"/>
    </row>
    <row r="2245" spans="9:9">
      <c r="I2245" s="543"/>
    </row>
    <row r="2246" spans="9:9">
      <c r="I2246" s="543"/>
    </row>
    <row r="2247" spans="9:9">
      <c r="I2247" s="543"/>
    </row>
    <row r="2248" spans="9:9">
      <c r="I2248" s="543"/>
    </row>
    <row r="2249" spans="9:9">
      <c r="I2249" s="543"/>
    </row>
    <row r="2250" spans="9:9">
      <c r="I2250" s="543"/>
    </row>
    <row r="2251" spans="9:9">
      <c r="I2251" s="543"/>
    </row>
    <row r="2252" spans="9:9">
      <c r="I2252" s="543"/>
    </row>
    <row r="2253" spans="9:9">
      <c r="I2253" s="543"/>
    </row>
    <row r="2254" spans="9:9">
      <c r="I2254" s="543"/>
    </row>
    <row r="2255" spans="9:9">
      <c r="I2255" s="543"/>
    </row>
    <row r="2256" spans="9:9">
      <c r="I2256" s="543"/>
    </row>
    <row r="2257" spans="9:9">
      <c r="I2257" s="543"/>
    </row>
    <row r="2258" spans="9:9">
      <c r="I2258" s="543"/>
    </row>
    <row r="2259" spans="9:9">
      <c r="I2259" s="543"/>
    </row>
    <row r="2260" spans="9:9">
      <c r="I2260" s="543"/>
    </row>
    <row r="2261" spans="9:9">
      <c r="I2261" s="543"/>
    </row>
    <row r="2262" spans="9:9">
      <c r="I2262" s="543"/>
    </row>
    <row r="2263" spans="9:9">
      <c r="I2263" s="543"/>
    </row>
    <row r="2264" spans="9:9">
      <c r="I2264" s="543"/>
    </row>
    <row r="2265" spans="9:9">
      <c r="I2265" s="543"/>
    </row>
    <row r="2266" spans="9:9">
      <c r="I2266" s="543"/>
    </row>
    <row r="2267" spans="9:9">
      <c r="I2267" s="543"/>
    </row>
    <row r="2268" spans="9:9">
      <c r="I2268" s="543"/>
    </row>
    <row r="2269" spans="9:9">
      <c r="I2269" s="543"/>
    </row>
    <row r="2270" spans="9:9">
      <c r="I2270" s="543"/>
    </row>
    <row r="2271" spans="9:9">
      <c r="I2271" s="543"/>
    </row>
    <row r="2272" spans="9:9">
      <c r="I2272" s="543"/>
    </row>
    <row r="2273" spans="9:9">
      <c r="I2273" s="543"/>
    </row>
    <row r="2274" spans="9:9">
      <c r="I2274" s="543"/>
    </row>
    <row r="2275" spans="9:9">
      <c r="I2275" s="543"/>
    </row>
    <row r="2276" spans="9:9">
      <c r="I2276" s="543"/>
    </row>
    <row r="2277" spans="9:9">
      <c r="I2277" s="543"/>
    </row>
    <row r="2278" spans="9:9">
      <c r="I2278" s="543"/>
    </row>
    <row r="2279" spans="9:9">
      <c r="I2279" s="543"/>
    </row>
    <row r="2280" spans="9:9">
      <c r="I2280" s="543"/>
    </row>
    <row r="2281" spans="9:9">
      <c r="I2281" s="543"/>
    </row>
    <row r="2282" spans="9:9">
      <c r="I2282" s="543"/>
    </row>
    <row r="2283" spans="9:9">
      <c r="I2283" s="543"/>
    </row>
    <row r="2284" spans="9:9">
      <c r="I2284" s="543"/>
    </row>
    <row r="2285" spans="9:9">
      <c r="I2285" s="543"/>
    </row>
    <row r="2286" spans="9:9">
      <c r="I2286" s="543"/>
    </row>
    <row r="2287" spans="9:9">
      <c r="I2287" s="543"/>
    </row>
    <row r="2288" spans="9:9">
      <c r="I2288" s="543"/>
    </row>
    <row r="2289" spans="9:9">
      <c r="I2289" s="543"/>
    </row>
    <row r="2290" spans="9:9">
      <c r="I2290" s="543"/>
    </row>
    <row r="2291" spans="9:9">
      <c r="I2291" s="543"/>
    </row>
    <row r="2292" spans="9:9">
      <c r="I2292" s="543"/>
    </row>
    <row r="2293" spans="9:9">
      <c r="I2293" s="543"/>
    </row>
    <row r="2294" spans="9:9">
      <c r="I2294" s="543"/>
    </row>
    <row r="2295" spans="9:9">
      <c r="I2295" s="543"/>
    </row>
    <row r="2296" spans="9:9">
      <c r="I2296" s="543"/>
    </row>
    <row r="2297" spans="9:9">
      <c r="I2297" s="543"/>
    </row>
    <row r="2298" spans="9:9">
      <c r="I2298" s="543"/>
    </row>
    <row r="2299" spans="9:9">
      <c r="I2299" s="543"/>
    </row>
    <row r="2300" spans="9:9">
      <c r="I2300" s="543"/>
    </row>
    <row r="2301" spans="9:9">
      <c r="I2301" s="543"/>
    </row>
    <row r="2302" spans="9:9">
      <c r="I2302" s="543"/>
    </row>
    <row r="2303" spans="9:9">
      <c r="I2303" s="543"/>
    </row>
    <row r="2304" spans="9:9">
      <c r="I2304" s="543"/>
    </row>
    <row r="2305" spans="9:9">
      <c r="I2305" s="543"/>
    </row>
    <row r="2306" spans="9:9">
      <c r="I2306" s="543"/>
    </row>
    <row r="2307" spans="9:9">
      <c r="I2307" s="543"/>
    </row>
    <row r="2308" spans="9:9">
      <c r="I2308" s="543"/>
    </row>
    <row r="2309" spans="9:9">
      <c r="I2309" s="543"/>
    </row>
    <row r="2310" spans="9:9">
      <c r="I2310" s="543"/>
    </row>
    <row r="2311" spans="9:9">
      <c r="I2311" s="543"/>
    </row>
    <row r="2312" spans="9:9">
      <c r="I2312" s="543"/>
    </row>
    <row r="2313" spans="9:9">
      <c r="I2313" s="543"/>
    </row>
    <row r="2314" spans="9:9">
      <c r="I2314" s="543"/>
    </row>
    <row r="2315" spans="9:9">
      <c r="I2315" s="543"/>
    </row>
    <row r="2316" spans="9:9">
      <c r="I2316" s="543"/>
    </row>
    <row r="2317" spans="9:9">
      <c r="I2317" s="543"/>
    </row>
    <row r="2318" spans="9:9">
      <c r="I2318" s="543"/>
    </row>
    <row r="2319" spans="9:9">
      <c r="I2319" s="543"/>
    </row>
    <row r="2320" spans="9:9">
      <c r="I2320" s="543"/>
    </row>
    <row r="2321" spans="9:9">
      <c r="I2321" s="543"/>
    </row>
    <row r="2322" spans="9:9">
      <c r="I2322" s="543"/>
    </row>
    <row r="2323" spans="9:9">
      <c r="I2323" s="543"/>
    </row>
    <row r="2324" spans="9:9">
      <c r="I2324" s="543"/>
    </row>
    <row r="2325" spans="9:9">
      <c r="I2325" s="543"/>
    </row>
    <row r="2326" spans="9:9">
      <c r="I2326" s="543"/>
    </row>
    <row r="2327" spans="9:9">
      <c r="I2327" s="543"/>
    </row>
    <row r="2328" spans="9:9">
      <c r="I2328" s="543"/>
    </row>
    <row r="2329" spans="9:9">
      <c r="I2329" s="543"/>
    </row>
    <row r="2330" spans="9:9">
      <c r="I2330" s="543"/>
    </row>
    <row r="2331" spans="9:9">
      <c r="I2331" s="543"/>
    </row>
    <row r="2332" spans="9:9">
      <c r="I2332" s="543"/>
    </row>
    <row r="2333" spans="9:9">
      <c r="I2333" s="543"/>
    </row>
    <row r="2334" spans="9:9">
      <c r="I2334" s="543"/>
    </row>
    <row r="2335" spans="9:9">
      <c r="I2335" s="543"/>
    </row>
    <row r="2336" spans="9:9">
      <c r="I2336" s="543"/>
    </row>
    <row r="2337" spans="9:9">
      <c r="I2337" s="543"/>
    </row>
    <row r="2338" spans="9:9">
      <c r="I2338" s="543"/>
    </row>
    <row r="2339" spans="9:9">
      <c r="I2339" s="543"/>
    </row>
    <row r="2340" spans="9:9">
      <c r="I2340" s="543"/>
    </row>
    <row r="2341" spans="9:9">
      <c r="I2341" s="543"/>
    </row>
    <row r="2342" spans="9:9">
      <c r="I2342" s="543"/>
    </row>
    <row r="2343" spans="9:9">
      <c r="I2343" s="543"/>
    </row>
    <row r="2344" spans="9:9">
      <c r="I2344" s="543"/>
    </row>
    <row r="2345" spans="9:9">
      <c r="I2345" s="543"/>
    </row>
    <row r="2346" spans="9:9">
      <c r="I2346" s="543"/>
    </row>
    <row r="2347" spans="9:9">
      <c r="I2347" s="543"/>
    </row>
    <row r="2348" spans="9:9">
      <c r="I2348" s="543"/>
    </row>
    <row r="2349" spans="9:9">
      <c r="I2349" s="543"/>
    </row>
    <row r="2350" spans="9:9">
      <c r="I2350" s="543"/>
    </row>
    <row r="2351" spans="9:9">
      <c r="I2351" s="543"/>
    </row>
    <row r="2352" spans="9:9">
      <c r="I2352" s="543"/>
    </row>
    <row r="2353" spans="9:9">
      <c r="I2353" s="543"/>
    </row>
    <row r="2354" spans="9:9">
      <c r="I2354" s="543"/>
    </row>
    <row r="2355" spans="9:9">
      <c r="I2355" s="543"/>
    </row>
    <row r="2356" spans="9:9">
      <c r="I2356" s="543"/>
    </row>
    <row r="2357" spans="9:9">
      <c r="I2357" s="543"/>
    </row>
    <row r="2358" spans="9:9">
      <c r="I2358" s="543"/>
    </row>
    <row r="2359" spans="9:9">
      <c r="I2359" s="543"/>
    </row>
    <row r="2360" spans="9:9">
      <c r="I2360" s="543"/>
    </row>
    <row r="2361" spans="9:9">
      <c r="I2361" s="543"/>
    </row>
    <row r="2362" spans="9:9">
      <c r="I2362" s="543"/>
    </row>
    <row r="2363" spans="9:9">
      <c r="I2363" s="543"/>
    </row>
    <row r="2364" spans="9:9">
      <c r="I2364" s="543"/>
    </row>
    <row r="2365" spans="9:9">
      <c r="I2365" s="543"/>
    </row>
    <row r="2366" spans="9:9">
      <c r="I2366" s="543"/>
    </row>
    <row r="2367" spans="9:9">
      <c r="I2367" s="543"/>
    </row>
    <row r="2368" spans="9:9">
      <c r="I2368" s="543"/>
    </row>
    <row r="2369" spans="9:9">
      <c r="I2369" s="543"/>
    </row>
    <row r="2370" spans="9:9">
      <c r="I2370" s="543"/>
    </row>
    <row r="2371" spans="9:9">
      <c r="I2371" s="543"/>
    </row>
    <row r="2372" spans="9:9">
      <c r="I2372" s="543"/>
    </row>
    <row r="2373" spans="9:9">
      <c r="I2373" s="543"/>
    </row>
    <row r="2374" spans="9:9">
      <c r="I2374" s="543"/>
    </row>
    <row r="2375" spans="9:9">
      <c r="I2375" s="543"/>
    </row>
    <row r="2376" spans="9:9">
      <c r="I2376" s="543"/>
    </row>
    <row r="2377" spans="9:9">
      <c r="I2377" s="543"/>
    </row>
    <row r="2378" spans="9:9">
      <c r="I2378" s="543"/>
    </row>
    <row r="2379" spans="9:9">
      <c r="I2379" s="543"/>
    </row>
    <row r="2380" spans="9:9">
      <c r="I2380" s="543"/>
    </row>
    <row r="2381" spans="9:9">
      <c r="I2381" s="543"/>
    </row>
    <row r="2382" spans="9:9">
      <c r="I2382" s="543"/>
    </row>
    <row r="2383" spans="9:9">
      <c r="I2383" s="543"/>
    </row>
    <row r="2384" spans="9:9">
      <c r="I2384" s="543"/>
    </row>
    <row r="2385" spans="9:9">
      <c r="I2385" s="543"/>
    </row>
    <row r="2386" spans="9:9">
      <c r="I2386" s="543"/>
    </row>
    <row r="2387" spans="9:9">
      <c r="I2387" s="543"/>
    </row>
    <row r="2388" spans="9:9">
      <c r="I2388" s="543"/>
    </row>
    <row r="2389" spans="9:9">
      <c r="I2389" s="543"/>
    </row>
    <row r="2390" spans="9:9">
      <c r="I2390" s="543"/>
    </row>
    <row r="2391" spans="9:9">
      <c r="I2391" s="543"/>
    </row>
    <row r="2392" spans="9:9">
      <c r="I2392" s="543"/>
    </row>
    <row r="2393" spans="9:9">
      <c r="I2393" s="543"/>
    </row>
    <row r="2394" spans="9:9">
      <c r="I2394" s="543"/>
    </row>
    <row r="2395" spans="9:9">
      <c r="I2395" s="543"/>
    </row>
    <row r="2396" spans="9:9">
      <c r="I2396" s="543"/>
    </row>
    <row r="2397" spans="9:9">
      <c r="I2397" s="543"/>
    </row>
    <row r="2398" spans="9:9">
      <c r="I2398" s="543"/>
    </row>
    <row r="2399" spans="9:9">
      <c r="I2399" s="543"/>
    </row>
    <row r="2400" spans="9:9">
      <c r="I2400" s="543"/>
    </row>
    <row r="2401" spans="9:9">
      <c r="I2401" s="543"/>
    </row>
    <row r="2402" spans="9:9">
      <c r="I2402" s="543"/>
    </row>
    <row r="2403" spans="9:9">
      <c r="I2403" s="543"/>
    </row>
    <row r="2404" spans="9:9">
      <c r="I2404" s="543"/>
    </row>
    <row r="2405" spans="9:9">
      <c r="I2405" s="543"/>
    </row>
    <row r="2406" spans="9:9">
      <c r="I2406" s="543"/>
    </row>
    <row r="2407" spans="9:9">
      <c r="I2407" s="543"/>
    </row>
    <row r="2408" spans="9:9">
      <c r="I2408" s="543"/>
    </row>
    <row r="2409" spans="9:9">
      <c r="I2409" s="543"/>
    </row>
    <row r="2410" spans="9:9">
      <c r="I2410" s="543"/>
    </row>
    <row r="2411" spans="9:9">
      <c r="I2411" s="543"/>
    </row>
    <row r="2412" spans="9:9">
      <c r="I2412" s="543"/>
    </row>
    <row r="2413" spans="9:9">
      <c r="I2413" s="543"/>
    </row>
    <row r="2414" spans="9:9">
      <c r="I2414" s="543"/>
    </row>
    <row r="2415" spans="9:9">
      <c r="I2415" s="543"/>
    </row>
    <row r="2416" spans="9:9">
      <c r="I2416" s="543"/>
    </row>
    <row r="2417" spans="9:9">
      <c r="I2417" s="543"/>
    </row>
    <row r="2418" spans="9:9">
      <c r="I2418" s="543"/>
    </row>
    <row r="2419" spans="9:9">
      <c r="I2419" s="543"/>
    </row>
    <row r="2420" spans="9:9">
      <c r="I2420" s="543"/>
    </row>
    <row r="2421" spans="9:9">
      <c r="I2421" s="543"/>
    </row>
    <row r="2422" spans="9:9">
      <c r="I2422" s="543"/>
    </row>
    <row r="2423" spans="9:9">
      <c r="I2423" s="543"/>
    </row>
    <row r="2424" spans="9:9">
      <c r="I2424" s="543"/>
    </row>
    <row r="2425" spans="9:9">
      <c r="I2425" s="543"/>
    </row>
    <row r="2426" spans="9:9">
      <c r="I2426" s="543"/>
    </row>
    <row r="2427" spans="9:9">
      <c r="I2427" s="543"/>
    </row>
    <row r="2428" spans="9:9">
      <c r="I2428" s="543"/>
    </row>
    <row r="2429" spans="9:9">
      <c r="I2429" s="543"/>
    </row>
    <row r="2430" spans="9:9">
      <c r="I2430" s="543"/>
    </row>
    <row r="2431" spans="9:9">
      <c r="I2431" s="543"/>
    </row>
    <row r="2432" spans="9:9">
      <c r="I2432" s="543"/>
    </row>
    <row r="2433" spans="9:9">
      <c r="I2433" s="543"/>
    </row>
    <row r="2434" spans="9:9">
      <c r="I2434" s="543"/>
    </row>
    <row r="2435" spans="9:9">
      <c r="I2435" s="543"/>
    </row>
    <row r="2436" spans="9:9">
      <c r="I2436" s="543"/>
    </row>
    <row r="2437" spans="9:9">
      <c r="I2437" s="543"/>
    </row>
    <row r="2438" spans="9:9">
      <c r="I2438" s="543"/>
    </row>
    <row r="2439" spans="9:9">
      <c r="I2439" s="543"/>
    </row>
    <row r="2440" spans="9:9">
      <c r="I2440" s="543"/>
    </row>
    <row r="2441" spans="9:9">
      <c r="I2441" s="543"/>
    </row>
    <row r="2442" spans="9:9">
      <c r="I2442" s="543"/>
    </row>
    <row r="2443" spans="9:9">
      <c r="I2443" s="543"/>
    </row>
    <row r="2444" spans="9:9">
      <c r="I2444" s="543"/>
    </row>
    <row r="2445" spans="9:9">
      <c r="I2445" s="543"/>
    </row>
    <row r="2446" spans="9:9">
      <c r="I2446" s="543"/>
    </row>
    <row r="2447" spans="9:9">
      <c r="I2447" s="543"/>
    </row>
    <row r="2448" spans="9:9">
      <c r="I2448" s="543"/>
    </row>
    <row r="2449" spans="9:9">
      <c r="I2449" s="543"/>
    </row>
    <row r="2450" spans="9:9">
      <c r="I2450" s="543"/>
    </row>
    <row r="2451" spans="9:9">
      <c r="I2451" s="543"/>
    </row>
    <row r="2452" spans="9:9">
      <c r="I2452" s="543"/>
    </row>
    <row r="2453" spans="9:9">
      <c r="I2453" s="543"/>
    </row>
    <row r="2454" spans="9:9">
      <c r="I2454" s="543"/>
    </row>
    <row r="2455" spans="9:9">
      <c r="I2455" s="543"/>
    </row>
    <row r="2456" spans="9:9">
      <c r="I2456" s="543"/>
    </row>
    <row r="2457" spans="9:9">
      <c r="I2457" s="543"/>
    </row>
    <row r="2458" spans="9:9">
      <c r="I2458" s="543"/>
    </row>
    <row r="2459" spans="9:9">
      <c r="I2459" s="543"/>
    </row>
    <row r="2460" spans="9:9">
      <c r="I2460" s="543"/>
    </row>
    <row r="2461" spans="9:9">
      <c r="I2461" s="543"/>
    </row>
    <row r="2462" spans="9:9">
      <c r="I2462" s="543"/>
    </row>
    <row r="2463" spans="9:9">
      <c r="I2463" s="543"/>
    </row>
    <row r="2464" spans="9:9">
      <c r="I2464" s="543"/>
    </row>
    <row r="2465" spans="9:9">
      <c r="I2465" s="543"/>
    </row>
    <row r="2466" spans="9:9">
      <c r="I2466" s="543"/>
    </row>
    <row r="2467" spans="9:9">
      <c r="I2467" s="543"/>
    </row>
    <row r="2468" spans="9:9">
      <c r="I2468" s="543"/>
    </row>
    <row r="2469" spans="9:9">
      <c r="I2469" s="543"/>
    </row>
    <row r="2470" spans="9:9">
      <c r="I2470" s="543"/>
    </row>
    <row r="2471" spans="9:9">
      <c r="I2471" s="543"/>
    </row>
    <row r="2472" spans="9:9">
      <c r="I2472" s="543"/>
    </row>
    <row r="2473" spans="9:9">
      <c r="I2473" s="543"/>
    </row>
    <row r="2474" spans="9:9">
      <c r="I2474" s="543"/>
    </row>
    <row r="2475" spans="9:9">
      <c r="I2475" s="543"/>
    </row>
    <row r="2476" spans="9:9">
      <c r="I2476" s="543"/>
    </row>
    <row r="2477" spans="9:9">
      <c r="I2477" s="543"/>
    </row>
    <row r="2478" spans="9:9">
      <c r="I2478" s="543"/>
    </row>
    <row r="2479" spans="9:9">
      <c r="I2479" s="543"/>
    </row>
    <row r="2480" spans="9:9">
      <c r="I2480" s="543"/>
    </row>
    <row r="2481" spans="9:9">
      <c r="I2481" s="543"/>
    </row>
    <row r="2482" spans="9:9">
      <c r="I2482" s="543"/>
    </row>
    <row r="2483" spans="9:9">
      <c r="I2483" s="543"/>
    </row>
    <row r="2484" spans="9:9">
      <c r="I2484" s="543"/>
    </row>
    <row r="2485" spans="9:9">
      <c r="I2485" s="543"/>
    </row>
    <row r="2486" spans="9:9">
      <c r="I2486" s="543"/>
    </row>
    <row r="2487" spans="9:9">
      <c r="I2487" s="543"/>
    </row>
    <row r="2488" spans="9:9">
      <c r="I2488" s="543"/>
    </row>
    <row r="2489" spans="9:9">
      <c r="I2489" s="543"/>
    </row>
    <row r="2490" spans="9:9">
      <c r="I2490" s="543"/>
    </row>
    <row r="2491" spans="9:9">
      <c r="I2491" s="543"/>
    </row>
    <row r="2492" spans="9:9">
      <c r="I2492" s="543"/>
    </row>
    <row r="2493" spans="9:9">
      <c r="I2493" s="543"/>
    </row>
    <row r="2494" spans="9:9">
      <c r="I2494" s="543"/>
    </row>
    <row r="2495" spans="9:9">
      <c r="I2495" s="543"/>
    </row>
    <row r="2496" spans="9:9">
      <c r="I2496" s="543"/>
    </row>
    <row r="2497" spans="9:9">
      <c r="I2497" s="543"/>
    </row>
    <row r="2498" spans="9:9">
      <c r="I2498" s="543"/>
    </row>
    <row r="2499" spans="9:9">
      <c r="I2499" s="543"/>
    </row>
    <row r="2500" spans="9:9">
      <c r="I2500" s="543"/>
    </row>
    <row r="2501" spans="9:9">
      <c r="I2501" s="543"/>
    </row>
    <row r="2502" spans="9:9">
      <c r="I2502" s="543"/>
    </row>
    <row r="2503" spans="9:9">
      <c r="I2503" s="543"/>
    </row>
    <row r="2504" spans="9:9">
      <c r="I2504" s="543"/>
    </row>
    <row r="2505" spans="9:9">
      <c r="I2505" s="543"/>
    </row>
    <row r="2506" spans="9:9">
      <c r="I2506" s="543"/>
    </row>
    <row r="2507" spans="9:9">
      <c r="I2507" s="543"/>
    </row>
    <row r="2508" spans="9:9">
      <c r="I2508" s="543"/>
    </row>
    <row r="2509" spans="9:9">
      <c r="I2509" s="543"/>
    </row>
    <row r="2510" spans="9:9">
      <c r="I2510" s="543"/>
    </row>
    <row r="2511" spans="9:9">
      <c r="I2511" s="543"/>
    </row>
    <row r="2512" spans="9:9">
      <c r="I2512" s="543"/>
    </row>
    <row r="2513" spans="9:9">
      <c r="I2513" s="543"/>
    </row>
    <row r="2514" spans="9:9">
      <c r="I2514" s="543"/>
    </row>
    <row r="2515" spans="9:9">
      <c r="I2515" s="543"/>
    </row>
    <row r="2516" spans="9:9">
      <c r="I2516" s="543"/>
    </row>
    <row r="2517" spans="9:9">
      <c r="I2517" s="543"/>
    </row>
    <row r="2518" spans="9:9">
      <c r="I2518" s="543"/>
    </row>
    <row r="2519" spans="9:9">
      <c r="I2519" s="543"/>
    </row>
    <row r="2520" spans="9:9">
      <c r="I2520" s="543"/>
    </row>
    <row r="2521" spans="9:9">
      <c r="I2521" s="543"/>
    </row>
    <row r="2522" spans="9:9">
      <c r="I2522" s="543"/>
    </row>
    <row r="2523" spans="9:9">
      <c r="I2523" s="543"/>
    </row>
    <row r="2524" spans="9:9">
      <c r="I2524" s="543"/>
    </row>
    <row r="2525" spans="9:9">
      <c r="I2525" s="543"/>
    </row>
    <row r="2526" spans="9:9">
      <c r="I2526" s="543"/>
    </row>
    <row r="2527" spans="9:9">
      <c r="I2527" s="543"/>
    </row>
    <row r="2528" spans="9:9">
      <c r="I2528" s="543"/>
    </row>
    <row r="2529" spans="9:9">
      <c r="I2529" s="543"/>
    </row>
    <row r="2530" spans="9:9">
      <c r="I2530" s="543"/>
    </row>
    <row r="2531" spans="9:9">
      <c r="I2531" s="543"/>
    </row>
    <row r="2532" spans="9:9">
      <c r="I2532" s="543"/>
    </row>
    <row r="2533" spans="9:9">
      <c r="I2533" s="543"/>
    </row>
    <row r="2534" spans="9:9">
      <c r="I2534" s="543"/>
    </row>
    <row r="2535" spans="9:9">
      <c r="I2535" s="543"/>
    </row>
    <row r="2536" spans="9:9">
      <c r="I2536" s="543"/>
    </row>
    <row r="2537" spans="9:9">
      <c r="I2537" s="543"/>
    </row>
    <row r="2538" spans="9:9">
      <c r="I2538" s="543"/>
    </row>
    <row r="2539" spans="9:9">
      <c r="I2539" s="543"/>
    </row>
    <row r="2540" spans="9:9">
      <c r="I2540" s="543"/>
    </row>
    <row r="2541" spans="9:9">
      <c r="I2541" s="543"/>
    </row>
    <row r="2542" spans="9:9">
      <c r="I2542" s="543"/>
    </row>
    <row r="2543" spans="9:9">
      <c r="I2543" s="543"/>
    </row>
    <row r="2544" spans="9:9">
      <c r="I2544" s="543"/>
    </row>
    <row r="2545" spans="9:9">
      <c r="I2545" s="543"/>
    </row>
    <row r="2546" spans="9:9">
      <c r="I2546" s="543"/>
    </row>
    <row r="2547" spans="9:9">
      <c r="I2547" s="543"/>
    </row>
    <row r="2548" spans="9:9">
      <c r="I2548" s="543"/>
    </row>
    <row r="2549" spans="9:9">
      <c r="I2549" s="543"/>
    </row>
    <row r="2550" spans="9:9">
      <c r="I2550" s="543"/>
    </row>
    <row r="2551" spans="9:9">
      <c r="I2551" s="543"/>
    </row>
    <row r="2552" spans="9:9">
      <c r="I2552" s="543"/>
    </row>
    <row r="2553" spans="9:9">
      <c r="I2553" s="543"/>
    </row>
    <row r="2554" spans="9:9">
      <c r="I2554" s="543"/>
    </row>
    <row r="2555" spans="9:9">
      <c r="I2555" s="543"/>
    </row>
    <row r="2556" spans="9:9">
      <c r="I2556" s="543"/>
    </row>
    <row r="2557" spans="9:9">
      <c r="I2557" s="543"/>
    </row>
    <row r="2558" spans="9:9">
      <c r="I2558" s="543"/>
    </row>
    <row r="2559" spans="9:9">
      <c r="I2559" s="543"/>
    </row>
    <row r="2560" spans="9:9">
      <c r="I2560" s="543"/>
    </row>
    <row r="2561" spans="9:9">
      <c r="I2561" s="543"/>
    </row>
    <row r="2562" spans="9:9">
      <c r="I2562" s="543"/>
    </row>
    <row r="2563" spans="9:9">
      <c r="I2563" s="543"/>
    </row>
    <row r="2564" spans="9:9">
      <c r="I2564" s="543"/>
    </row>
    <row r="2565" spans="9:9">
      <c r="I2565" s="543"/>
    </row>
    <row r="2566" spans="9:9">
      <c r="I2566" s="543"/>
    </row>
    <row r="2567" spans="9:9">
      <c r="I2567" s="543"/>
    </row>
    <row r="2568" spans="9:9">
      <c r="I2568" s="543"/>
    </row>
    <row r="2569" spans="9:9">
      <c r="I2569" s="543"/>
    </row>
    <row r="2570" spans="9:9">
      <c r="I2570" s="543"/>
    </row>
    <row r="2571" spans="9:9">
      <c r="I2571" s="543"/>
    </row>
    <row r="2572" spans="9:9">
      <c r="I2572" s="543"/>
    </row>
    <row r="2573" spans="9:9">
      <c r="I2573" s="543"/>
    </row>
    <row r="2574" spans="9:9">
      <c r="I2574" s="543"/>
    </row>
    <row r="2575" spans="9:9">
      <c r="I2575" s="543"/>
    </row>
    <row r="2576" spans="9:9">
      <c r="I2576" s="543"/>
    </row>
    <row r="2577" spans="9:9">
      <c r="I2577" s="543"/>
    </row>
    <row r="2578" spans="9:9">
      <c r="I2578" s="543"/>
    </row>
    <row r="2579" spans="9:9">
      <c r="I2579" s="543"/>
    </row>
    <row r="2580" spans="9:9">
      <c r="I2580" s="543"/>
    </row>
    <row r="2581" spans="9:9">
      <c r="I2581" s="543"/>
    </row>
    <row r="2582" spans="9:9">
      <c r="I2582" s="543"/>
    </row>
    <row r="2583" spans="9:9">
      <c r="I2583" s="543"/>
    </row>
    <row r="2584" spans="9:9">
      <c r="I2584" s="543"/>
    </row>
    <row r="2585" spans="9:9">
      <c r="I2585" s="543"/>
    </row>
    <row r="2586" spans="9:9">
      <c r="I2586" s="543"/>
    </row>
    <row r="2587" spans="9:9">
      <c r="I2587" s="543"/>
    </row>
    <row r="2588" spans="9:9">
      <c r="I2588" s="543"/>
    </row>
    <row r="2589" spans="9:9">
      <c r="I2589" s="543"/>
    </row>
    <row r="2590" spans="9:9">
      <c r="I2590" s="543"/>
    </row>
    <row r="2591" spans="9:9">
      <c r="I2591" s="543"/>
    </row>
    <row r="2592" spans="9:9">
      <c r="I2592" s="543"/>
    </row>
    <row r="2593" spans="9:9">
      <c r="I2593" s="543"/>
    </row>
    <row r="2594" spans="9:9">
      <c r="I2594" s="543"/>
    </row>
    <row r="2595" spans="9:9">
      <c r="I2595" s="543"/>
    </row>
    <row r="2596" spans="9:9">
      <c r="I2596" s="543"/>
    </row>
    <row r="2597" spans="9:9">
      <c r="I2597" s="543"/>
    </row>
    <row r="2598" spans="9:9">
      <c r="I2598" s="543"/>
    </row>
    <row r="2599" spans="9:9">
      <c r="I2599" s="543"/>
    </row>
    <row r="2600" spans="9:9">
      <c r="I2600" s="543"/>
    </row>
    <row r="2601" spans="9:9">
      <c r="I2601" s="543"/>
    </row>
    <row r="2602" spans="9:9">
      <c r="I2602" s="543"/>
    </row>
    <row r="2603" spans="9:9">
      <c r="I2603" s="543"/>
    </row>
    <row r="2604" spans="9:9">
      <c r="I2604" s="543"/>
    </row>
    <row r="2605" spans="9:9">
      <c r="I2605" s="543"/>
    </row>
    <row r="2606" spans="9:9">
      <c r="I2606" s="543"/>
    </row>
    <row r="2607" spans="9:9">
      <c r="I2607" s="543"/>
    </row>
    <row r="2608" spans="9:9">
      <c r="I2608" s="543"/>
    </row>
    <row r="2609" spans="9:9">
      <c r="I2609" s="543"/>
    </row>
    <row r="2610" spans="9:9">
      <c r="I2610" s="543"/>
    </row>
    <row r="2611" spans="9:9">
      <c r="I2611" s="543"/>
    </row>
    <row r="2612" spans="9:9">
      <c r="I2612" s="543"/>
    </row>
    <row r="2613" spans="9:9">
      <c r="I2613" s="543"/>
    </row>
    <row r="2614" spans="9:9">
      <c r="I2614" s="543"/>
    </row>
    <row r="2615" spans="9:9">
      <c r="I2615" s="543"/>
    </row>
    <row r="2616" spans="9:9">
      <c r="I2616" s="543"/>
    </row>
    <row r="2617" spans="9:9">
      <c r="I2617" s="543"/>
    </row>
    <row r="2618" spans="9:9">
      <c r="I2618" s="543"/>
    </row>
    <row r="2619" spans="9:9">
      <c r="I2619" s="543"/>
    </row>
    <row r="2620" spans="9:9">
      <c r="I2620" s="543"/>
    </row>
    <row r="2621" spans="9:9">
      <c r="I2621" s="543"/>
    </row>
    <row r="2622" spans="9:9">
      <c r="I2622" s="543"/>
    </row>
    <row r="2623" spans="9:9">
      <c r="I2623" s="543"/>
    </row>
    <row r="2624" spans="9:9">
      <c r="I2624" s="543"/>
    </row>
    <row r="2625" spans="9:9">
      <c r="I2625" s="543"/>
    </row>
    <row r="2626" spans="9:9">
      <c r="I2626" s="543"/>
    </row>
    <row r="2627" spans="9:9">
      <c r="I2627" s="543"/>
    </row>
    <row r="2628" spans="9:9">
      <c r="I2628" s="543"/>
    </row>
    <row r="2629" spans="9:9">
      <c r="I2629" s="543"/>
    </row>
    <row r="2630" spans="9:9">
      <c r="I2630" s="543"/>
    </row>
    <row r="2631" spans="9:9">
      <c r="I2631" s="543"/>
    </row>
    <row r="2632" spans="9:9">
      <c r="I2632" s="543"/>
    </row>
    <row r="2633" spans="9:9">
      <c r="I2633" s="543"/>
    </row>
    <row r="2634" spans="9:9">
      <c r="I2634" s="543"/>
    </row>
    <row r="2635" spans="9:9">
      <c r="I2635" s="543"/>
    </row>
    <row r="2636" spans="9:9">
      <c r="I2636" s="543"/>
    </row>
    <row r="2637" spans="9:9">
      <c r="I2637" s="543"/>
    </row>
    <row r="2638" spans="9:9">
      <c r="I2638" s="543"/>
    </row>
    <row r="2639" spans="9:9">
      <c r="I2639" s="543"/>
    </row>
    <row r="2640" spans="9:9">
      <c r="I2640" s="543"/>
    </row>
    <row r="2641" spans="9:9">
      <c r="I2641" s="543"/>
    </row>
    <row r="2642" spans="9:9">
      <c r="I2642" s="543"/>
    </row>
    <row r="2643" spans="9:9">
      <c r="I2643" s="543"/>
    </row>
    <row r="2644" spans="9:9">
      <c r="I2644" s="543"/>
    </row>
    <row r="2645" spans="9:9">
      <c r="I2645" s="543"/>
    </row>
    <row r="2646" spans="9:9">
      <c r="I2646" s="543"/>
    </row>
    <row r="2647" spans="9:9">
      <c r="I2647" s="543"/>
    </row>
    <row r="2648" spans="9:9">
      <c r="I2648" s="543"/>
    </row>
    <row r="2649" spans="9:9">
      <c r="I2649" s="543"/>
    </row>
    <row r="2650" spans="9:9">
      <c r="I2650" s="543"/>
    </row>
    <row r="2651" spans="9:9">
      <c r="I2651" s="543"/>
    </row>
    <row r="2652" spans="9:9">
      <c r="I2652" s="543"/>
    </row>
    <row r="2653" spans="9:9">
      <c r="I2653" s="543"/>
    </row>
    <row r="2654" spans="9:9">
      <c r="I2654" s="543"/>
    </row>
    <row r="2655" spans="9:9">
      <c r="I2655" s="543"/>
    </row>
    <row r="2656" spans="9:9">
      <c r="I2656" s="543"/>
    </row>
    <row r="2657" spans="9:9">
      <c r="I2657" s="543"/>
    </row>
    <row r="2658" spans="9:9">
      <c r="I2658" s="543"/>
    </row>
    <row r="2659" spans="9:9">
      <c r="I2659" s="543"/>
    </row>
    <row r="2660" spans="9:9">
      <c r="I2660" s="543"/>
    </row>
    <row r="2661" spans="9:9">
      <c r="I2661" s="543"/>
    </row>
    <row r="2662" spans="9:9">
      <c r="I2662" s="543"/>
    </row>
    <row r="2663" spans="9:9">
      <c r="I2663" s="543"/>
    </row>
    <row r="2664" spans="9:9">
      <c r="I2664" s="543"/>
    </row>
    <row r="2665" spans="9:9">
      <c r="I2665" s="543"/>
    </row>
    <row r="2666" spans="9:9">
      <c r="I2666" s="543"/>
    </row>
    <row r="2667" spans="9:9">
      <c r="I2667" s="543"/>
    </row>
    <row r="2668" spans="9:9">
      <c r="I2668" s="543"/>
    </row>
    <row r="2669" spans="9:9">
      <c r="I2669" s="543"/>
    </row>
    <row r="2670" spans="9:9">
      <c r="I2670" s="543"/>
    </row>
    <row r="2671" spans="9:9">
      <c r="I2671" s="543"/>
    </row>
    <row r="2672" spans="9:9">
      <c r="I2672" s="543"/>
    </row>
    <row r="2673" spans="9:9">
      <c r="I2673" s="543"/>
    </row>
    <row r="2674" spans="9:9">
      <c r="I2674" s="543"/>
    </row>
    <row r="2675" spans="9:9">
      <c r="I2675" s="543"/>
    </row>
    <row r="2676" spans="9:9">
      <c r="I2676" s="543"/>
    </row>
    <row r="2677" spans="9:9">
      <c r="I2677" s="543"/>
    </row>
    <row r="2678" spans="9:9">
      <c r="I2678" s="543"/>
    </row>
    <row r="2679" spans="9:9">
      <c r="I2679" s="543"/>
    </row>
    <row r="2680" spans="9:9">
      <c r="I2680" s="543"/>
    </row>
    <row r="2681" spans="9:9">
      <c r="I2681" s="543"/>
    </row>
    <row r="2682" spans="9:9">
      <c r="I2682" s="543"/>
    </row>
    <row r="2683" spans="9:9">
      <c r="I2683" s="543"/>
    </row>
    <row r="2684" spans="9:9">
      <c r="I2684" s="543"/>
    </row>
    <row r="2685" spans="9:9">
      <c r="I2685" s="543"/>
    </row>
    <row r="2686" spans="9:9">
      <c r="I2686" s="543"/>
    </row>
    <row r="2687" spans="9:9">
      <c r="I2687" s="543"/>
    </row>
    <row r="2688" spans="9:9">
      <c r="I2688" s="543"/>
    </row>
    <row r="2689" spans="9:9">
      <c r="I2689" s="543"/>
    </row>
    <row r="2690" spans="9:9">
      <c r="I2690" s="543"/>
    </row>
    <row r="2691" spans="9:9">
      <c r="I2691" s="543"/>
    </row>
    <row r="2692" spans="9:9">
      <c r="I2692" s="543"/>
    </row>
    <row r="2693" spans="9:9">
      <c r="I2693" s="543"/>
    </row>
    <row r="2694" spans="9:9">
      <c r="I2694" s="543"/>
    </row>
    <row r="2695" spans="9:9">
      <c r="I2695" s="543"/>
    </row>
    <row r="2696" spans="9:9">
      <c r="I2696" s="543"/>
    </row>
    <row r="2697" spans="9:9">
      <c r="I2697" s="543"/>
    </row>
    <row r="2698" spans="9:9">
      <c r="I2698" s="543"/>
    </row>
    <row r="2699" spans="9:9">
      <c r="I2699" s="543"/>
    </row>
    <row r="2700" spans="9:9">
      <c r="I2700" s="543"/>
    </row>
    <row r="2701" spans="9:9">
      <c r="I2701" s="543"/>
    </row>
    <row r="2702" spans="9:9">
      <c r="I2702" s="543"/>
    </row>
    <row r="2703" spans="9:9">
      <c r="I2703" s="543"/>
    </row>
    <row r="2704" spans="9:9">
      <c r="I2704" s="543"/>
    </row>
    <row r="2705" spans="9:9">
      <c r="I2705" s="543"/>
    </row>
    <row r="2706" spans="9:9">
      <c r="I2706" s="543"/>
    </row>
    <row r="2707" spans="9:9">
      <c r="I2707" s="543"/>
    </row>
    <row r="2708" spans="9:9">
      <c r="I2708" s="543"/>
    </row>
    <row r="2709" spans="9:9">
      <c r="I2709" s="543"/>
    </row>
    <row r="2710" spans="9:9">
      <c r="I2710" s="543"/>
    </row>
    <row r="2711" spans="9:9">
      <c r="I2711" s="543"/>
    </row>
    <row r="2712" spans="9:9">
      <c r="I2712" s="543"/>
    </row>
    <row r="2713" spans="9:9">
      <c r="I2713" s="543"/>
    </row>
    <row r="2714" spans="9:9">
      <c r="I2714" s="543"/>
    </row>
    <row r="2715" spans="9:9">
      <c r="I2715" s="543"/>
    </row>
    <row r="2716" spans="9:9">
      <c r="I2716" s="543"/>
    </row>
    <row r="2717" spans="9:9">
      <c r="I2717" s="543"/>
    </row>
    <row r="2718" spans="9:9">
      <c r="I2718" s="543"/>
    </row>
    <row r="2719" spans="9:9">
      <c r="I2719" s="543"/>
    </row>
    <row r="2720" spans="9:9">
      <c r="I2720" s="543"/>
    </row>
    <row r="2721" spans="9:9">
      <c r="I2721" s="543"/>
    </row>
    <row r="2722" spans="9:9">
      <c r="I2722" s="543"/>
    </row>
    <row r="2723" spans="9:9">
      <c r="I2723" s="543"/>
    </row>
    <row r="2724" spans="9:9">
      <c r="I2724" s="543"/>
    </row>
    <row r="2725" spans="9:9">
      <c r="I2725" s="543"/>
    </row>
    <row r="2726" spans="9:9">
      <c r="I2726" s="543"/>
    </row>
    <row r="2727" spans="9:9">
      <c r="I2727" s="543"/>
    </row>
    <row r="2728" spans="9:9">
      <c r="I2728" s="543"/>
    </row>
    <row r="2729" spans="9:9">
      <c r="I2729" s="543"/>
    </row>
    <row r="2730" spans="9:9">
      <c r="I2730" s="543"/>
    </row>
    <row r="2731" spans="9:9">
      <c r="I2731" s="543"/>
    </row>
    <row r="2732" spans="9:9">
      <c r="I2732" s="543"/>
    </row>
    <row r="2733" spans="9:9">
      <c r="I2733" s="543"/>
    </row>
    <row r="2734" spans="9:9">
      <c r="I2734" s="543"/>
    </row>
    <row r="2735" spans="9:9">
      <c r="I2735" s="543"/>
    </row>
    <row r="2736" spans="9:9">
      <c r="I2736" s="543"/>
    </row>
    <row r="2737" spans="9:9">
      <c r="I2737" s="543"/>
    </row>
    <row r="2738" spans="9:9">
      <c r="I2738" s="543"/>
    </row>
    <row r="2739" spans="9:9">
      <c r="I2739" s="543"/>
    </row>
    <row r="2740" spans="9:9">
      <c r="I2740" s="543"/>
    </row>
    <row r="2741" spans="9:9">
      <c r="I2741" s="543"/>
    </row>
    <row r="2742" spans="9:9">
      <c r="I2742" s="543"/>
    </row>
    <row r="2743" spans="9:9">
      <c r="I2743" s="543"/>
    </row>
    <row r="2744" spans="9:9">
      <c r="I2744" s="543"/>
    </row>
    <row r="2745" spans="9:9">
      <c r="I2745" s="543"/>
    </row>
    <row r="2746" spans="9:9">
      <c r="I2746" s="543"/>
    </row>
    <row r="2747" spans="9:9">
      <c r="I2747" s="543"/>
    </row>
    <row r="2748" spans="9:9">
      <c r="I2748" s="543"/>
    </row>
    <row r="2749" spans="9:9">
      <c r="I2749" s="543"/>
    </row>
    <row r="2750" spans="9:9">
      <c r="I2750" s="543"/>
    </row>
    <row r="2751" spans="9:9">
      <c r="I2751" s="543"/>
    </row>
    <row r="2752" spans="9:9">
      <c r="I2752" s="543"/>
    </row>
    <row r="2753" spans="9:9">
      <c r="I2753" s="543"/>
    </row>
    <row r="2754" spans="9:9">
      <c r="I2754" s="543"/>
    </row>
    <row r="2755" spans="9:9">
      <c r="I2755" s="543"/>
    </row>
    <row r="2756" spans="9:9">
      <c r="I2756" s="543"/>
    </row>
    <row r="2757" spans="9:9">
      <c r="I2757" s="543"/>
    </row>
    <row r="2758" spans="9:9">
      <c r="I2758" s="543"/>
    </row>
    <row r="2759" spans="9:9">
      <c r="I2759" s="543"/>
    </row>
    <row r="2760" spans="9:9">
      <c r="I2760" s="543"/>
    </row>
    <row r="2761" spans="9:9">
      <c r="I2761" s="543"/>
    </row>
    <row r="2762" spans="9:9">
      <c r="I2762" s="543"/>
    </row>
    <row r="2763" spans="9:9">
      <c r="I2763" s="543"/>
    </row>
    <row r="2764" spans="9:9">
      <c r="I2764" s="543"/>
    </row>
    <row r="2765" spans="9:9">
      <c r="I2765" s="543"/>
    </row>
    <row r="2766" spans="9:9">
      <c r="I2766" s="543"/>
    </row>
    <row r="2767" spans="9:9">
      <c r="I2767" s="543"/>
    </row>
    <row r="2768" spans="9:9">
      <c r="I2768" s="543"/>
    </row>
    <row r="2769" spans="9:9">
      <c r="I2769" s="543"/>
    </row>
    <row r="2770" spans="9:9">
      <c r="I2770" s="543"/>
    </row>
    <row r="2771" spans="9:9">
      <c r="I2771" s="543"/>
    </row>
    <row r="2772" spans="9:9">
      <c r="I2772" s="543"/>
    </row>
    <row r="2773" spans="9:9">
      <c r="I2773" s="543"/>
    </row>
    <row r="2774" spans="9:9">
      <c r="I2774" s="543"/>
    </row>
    <row r="2775" spans="9:9">
      <c r="I2775" s="543"/>
    </row>
    <row r="2776" spans="9:9">
      <c r="I2776" s="543"/>
    </row>
    <row r="2777" spans="9:9">
      <c r="I2777" s="543"/>
    </row>
    <row r="2778" spans="9:9">
      <c r="I2778" s="543"/>
    </row>
    <row r="2779" spans="9:9">
      <c r="I2779" s="543"/>
    </row>
    <row r="2780" spans="9:9">
      <c r="I2780" s="543"/>
    </row>
    <row r="2781" spans="9:9">
      <c r="I2781" s="543"/>
    </row>
    <row r="2782" spans="9:9">
      <c r="I2782" s="543"/>
    </row>
    <row r="2783" spans="9:9">
      <c r="I2783" s="543"/>
    </row>
    <row r="2784" spans="9:9">
      <c r="I2784" s="543"/>
    </row>
    <row r="2785" spans="9:9">
      <c r="I2785" s="543"/>
    </row>
    <row r="2786" spans="9:9">
      <c r="I2786" s="543"/>
    </row>
    <row r="2787" spans="9:9">
      <c r="I2787" s="543"/>
    </row>
    <row r="2788" spans="9:9">
      <c r="I2788" s="543"/>
    </row>
    <row r="2789" spans="9:9">
      <c r="I2789" s="543"/>
    </row>
    <row r="2790" spans="9:9">
      <c r="I2790" s="543"/>
    </row>
    <row r="2791" spans="9:9">
      <c r="I2791" s="543"/>
    </row>
    <row r="2792" spans="9:9">
      <c r="I2792" s="543"/>
    </row>
    <row r="2793" spans="9:9">
      <c r="I2793" s="543"/>
    </row>
    <row r="2794" spans="9:9">
      <c r="I2794" s="543"/>
    </row>
    <row r="2795" spans="9:9">
      <c r="I2795" s="543"/>
    </row>
    <row r="2796" spans="9:9">
      <c r="I2796" s="543"/>
    </row>
    <row r="2797" spans="9:9">
      <c r="I2797" s="543"/>
    </row>
    <row r="2798" spans="9:9">
      <c r="I2798" s="543"/>
    </row>
    <row r="2799" spans="9:9">
      <c r="I2799" s="543"/>
    </row>
    <row r="2800" spans="9:9">
      <c r="I2800" s="543"/>
    </row>
    <row r="2801" spans="9:9">
      <c r="I2801" s="543"/>
    </row>
    <row r="2802" spans="9:9">
      <c r="I2802" s="543"/>
    </row>
    <row r="2803" spans="9:9">
      <c r="I2803" s="543"/>
    </row>
    <row r="2804" spans="9:9">
      <c r="I2804" s="543"/>
    </row>
    <row r="2805" spans="9:9">
      <c r="I2805" s="543"/>
    </row>
    <row r="2806" spans="9:9">
      <c r="I2806" s="543"/>
    </row>
    <row r="2807" spans="9:9">
      <c r="I2807" s="543"/>
    </row>
    <row r="2808" spans="9:9">
      <c r="I2808" s="543"/>
    </row>
    <row r="2809" spans="9:9">
      <c r="I2809" s="543"/>
    </row>
    <row r="2810" spans="9:9">
      <c r="I2810" s="543"/>
    </row>
    <row r="2811" spans="9:9">
      <c r="I2811" s="543"/>
    </row>
    <row r="2812" spans="9:9">
      <c r="I2812" s="543"/>
    </row>
    <row r="2813" spans="9:9">
      <c r="I2813" s="543"/>
    </row>
    <row r="2814" spans="9:9">
      <c r="I2814" s="543"/>
    </row>
    <row r="2815" spans="9:9">
      <c r="I2815" s="543"/>
    </row>
    <row r="2816" spans="9:9">
      <c r="I2816" s="543"/>
    </row>
    <row r="2817" spans="9:9">
      <c r="I2817" s="543"/>
    </row>
    <row r="2818" spans="9:9">
      <c r="I2818" s="543"/>
    </row>
    <row r="2819" spans="9:9">
      <c r="I2819" s="543"/>
    </row>
    <row r="2820" spans="9:9">
      <c r="I2820" s="543"/>
    </row>
    <row r="2821" spans="9:9">
      <c r="I2821" s="543"/>
    </row>
    <row r="2822" spans="9:9">
      <c r="I2822" s="543"/>
    </row>
    <row r="2823" spans="9:9">
      <c r="I2823" s="543"/>
    </row>
    <row r="2824" spans="9:9">
      <c r="I2824" s="543"/>
    </row>
    <row r="2825" spans="9:9">
      <c r="I2825" s="543"/>
    </row>
    <row r="2826" spans="9:9">
      <c r="I2826" s="543"/>
    </row>
    <row r="2827" spans="9:9">
      <c r="I2827" s="543"/>
    </row>
    <row r="2828" spans="9:9">
      <c r="I2828" s="543"/>
    </row>
    <row r="2829" spans="9:9">
      <c r="I2829" s="543"/>
    </row>
    <row r="2830" spans="9:9">
      <c r="I2830" s="543"/>
    </row>
    <row r="2831" spans="9:9">
      <c r="I2831" s="543"/>
    </row>
    <row r="2832" spans="9:9">
      <c r="I2832" s="543"/>
    </row>
    <row r="2833" spans="9:9">
      <c r="I2833" s="543"/>
    </row>
    <row r="2834" spans="9:9">
      <c r="I2834" s="543"/>
    </row>
    <row r="2835" spans="9:9">
      <c r="I2835" s="543"/>
    </row>
    <row r="2836" spans="9:9">
      <c r="I2836" s="543"/>
    </row>
    <row r="2837" spans="9:9">
      <c r="I2837" s="543"/>
    </row>
    <row r="2838" spans="9:9">
      <c r="I2838" s="543"/>
    </row>
    <row r="2839" spans="9:9">
      <c r="I2839" s="543"/>
    </row>
    <row r="2840" spans="9:9">
      <c r="I2840" s="543"/>
    </row>
    <row r="2841" spans="9:9">
      <c r="I2841" s="543"/>
    </row>
    <row r="2842" spans="9:9">
      <c r="I2842" s="543"/>
    </row>
    <row r="2843" spans="9:9">
      <c r="I2843" s="543"/>
    </row>
    <row r="2844" spans="9:9">
      <c r="I2844" s="543"/>
    </row>
    <row r="2845" spans="9:9">
      <c r="I2845" s="543"/>
    </row>
    <row r="2846" spans="9:9">
      <c r="I2846" s="543"/>
    </row>
    <row r="2847" spans="9:9">
      <c r="I2847" s="543"/>
    </row>
    <row r="2848" spans="9:9">
      <c r="I2848" s="543"/>
    </row>
    <row r="2849" spans="9:9">
      <c r="I2849" s="543"/>
    </row>
    <row r="2850" spans="9:9">
      <c r="I2850" s="543"/>
    </row>
    <row r="2851" spans="9:9">
      <c r="I2851" s="543"/>
    </row>
    <row r="2852" spans="9:9">
      <c r="I2852" s="543"/>
    </row>
    <row r="2853" spans="9:9">
      <c r="I2853" s="543"/>
    </row>
    <row r="2854" spans="9:9">
      <c r="I2854" s="543"/>
    </row>
    <row r="2855" spans="9:9">
      <c r="I2855" s="543"/>
    </row>
    <row r="2856" spans="9:9">
      <c r="I2856" s="543"/>
    </row>
    <row r="2857" spans="9:9">
      <c r="I2857" s="543"/>
    </row>
    <row r="2858" spans="9:9">
      <c r="I2858" s="543"/>
    </row>
    <row r="2859" spans="9:9">
      <c r="I2859" s="543"/>
    </row>
    <row r="2860" spans="9:9">
      <c r="I2860" s="543"/>
    </row>
    <row r="2861" spans="9:9">
      <c r="I2861" s="543"/>
    </row>
    <row r="2862" spans="9:9">
      <c r="I2862" s="543"/>
    </row>
    <row r="2863" spans="9:9">
      <c r="I2863" s="543"/>
    </row>
    <row r="2864" spans="9:9">
      <c r="I2864" s="543"/>
    </row>
    <row r="2865" spans="9:9">
      <c r="I2865" s="543"/>
    </row>
    <row r="2866" spans="9:9">
      <c r="I2866" s="543"/>
    </row>
    <row r="2867" spans="9:9">
      <c r="I2867" s="543"/>
    </row>
    <row r="2868" spans="9:9">
      <c r="I2868" s="543"/>
    </row>
    <row r="2869" spans="9:9">
      <c r="I2869" s="543"/>
    </row>
    <row r="2870" spans="9:9">
      <c r="I2870" s="543"/>
    </row>
    <row r="2871" spans="9:9">
      <c r="I2871" s="543"/>
    </row>
    <row r="2872" spans="9:9">
      <c r="I2872" s="543"/>
    </row>
    <row r="2873" spans="9:9">
      <c r="I2873" s="543"/>
    </row>
    <row r="2874" spans="9:9">
      <c r="I2874" s="543"/>
    </row>
    <row r="2875" spans="9:9">
      <c r="I2875" s="543"/>
    </row>
    <row r="2876" spans="9:9">
      <c r="I2876" s="543"/>
    </row>
    <row r="2877" spans="9:9">
      <c r="I2877" s="543"/>
    </row>
    <row r="2878" spans="9:9">
      <c r="I2878" s="543"/>
    </row>
    <row r="2879" spans="9:9">
      <c r="I2879" s="543"/>
    </row>
    <row r="2880" spans="9:9">
      <c r="I2880" s="543"/>
    </row>
    <row r="2881" spans="9:9">
      <c r="I2881" s="543"/>
    </row>
    <row r="2882" spans="9:9">
      <c r="I2882" s="543"/>
    </row>
    <row r="2883" spans="9:9">
      <c r="I2883" s="543"/>
    </row>
    <row r="2884" spans="9:9">
      <c r="I2884" s="543"/>
    </row>
    <row r="2885" spans="9:9">
      <c r="I2885" s="543"/>
    </row>
    <row r="2886" spans="9:9">
      <c r="I2886" s="543"/>
    </row>
    <row r="2887" spans="9:9">
      <c r="I2887" s="543"/>
    </row>
    <row r="2888" spans="9:9">
      <c r="I2888" s="543"/>
    </row>
    <row r="2889" spans="9:9">
      <c r="I2889" s="543"/>
    </row>
    <row r="2890" spans="9:9">
      <c r="I2890" s="543"/>
    </row>
    <row r="2891" spans="9:9">
      <c r="I2891" s="543"/>
    </row>
    <row r="2892" spans="9:9">
      <c r="I2892" s="543"/>
    </row>
    <row r="2893" spans="9:9">
      <c r="I2893" s="543"/>
    </row>
    <row r="2894" spans="9:9">
      <c r="I2894" s="543"/>
    </row>
    <row r="2895" spans="9:9">
      <c r="I2895" s="543"/>
    </row>
    <row r="2896" spans="9:9">
      <c r="I2896" s="543"/>
    </row>
    <row r="2897" spans="9:9">
      <c r="I2897" s="543"/>
    </row>
    <row r="2898" spans="9:9">
      <c r="I2898" s="543"/>
    </row>
    <row r="2899" spans="9:9">
      <c r="I2899" s="543"/>
    </row>
    <row r="2900" spans="9:9">
      <c r="I2900" s="543"/>
    </row>
    <row r="2901" spans="9:9">
      <c r="I2901" s="543"/>
    </row>
    <row r="2902" spans="9:9">
      <c r="I2902" s="543"/>
    </row>
    <row r="2903" spans="9:9">
      <c r="I2903" s="543"/>
    </row>
    <row r="2904" spans="9:9">
      <c r="I2904" s="543"/>
    </row>
    <row r="2905" spans="9:9">
      <c r="I2905" s="543"/>
    </row>
    <row r="2906" spans="9:9">
      <c r="I2906" s="543"/>
    </row>
    <row r="2907" spans="9:9">
      <c r="I2907" s="543"/>
    </row>
    <row r="2908" spans="9:9">
      <c r="I2908" s="543"/>
    </row>
    <row r="2909" spans="9:9">
      <c r="I2909" s="543"/>
    </row>
    <row r="2910" spans="9:9">
      <c r="I2910" s="543"/>
    </row>
    <row r="2911" spans="9:9">
      <c r="I2911" s="543"/>
    </row>
    <row r="2912" spans="9:9">
      <c r="I2912" s="543"/>
    </row>
    <row r="2913" spans="9:9">
      <c r="I2913" s="543"/>
    </row>
    <row r="2914" spans="9:9">
      <c r="I2914" s="543"/>
    </row>
    <row r="2915" spans="9:9">
      <c r="I2915" s="543"/>
    </row>
    <row r="2916" spans="9:9">
      <c r="I2916" s="543"/>
    </row>
    <row r="2917" spans="9:9">
      <c r="I2917" s="543"/>
    </row>
    <row r="2918" spans="9:9">
      <c r="I2918" s="543"/>
    </row>
    <row r="2919" spans="9:9">
      <c r="I2919" s="543"/>
    </row>
    <row r="2920" spans="9:9">
      <c r="I2920" s="543"/>
    </row>
    <row r="2921" spans="9:9">
      <c r="I2921" s="543"/>
    </row>
    <row r="2922" spans="9:9">
      <c r="I2922" s="543"/>
    </row>
    <row r="2923" spans="9:9">
      <c r="I2923" s="543"/>
    </row>
    <row r="2924" spans="9:9">
      <c r="I2924" s="543"/>
    </row>
    <row r="2925" spans="9:9">
      <c r="I2925" s="543"/>
    </row>
    <row r="2926" spans="9:9">
      <c r="I2926" s="543"/>
    </row>
    <row r="2927" spans="9:9">
      <c r="I2927" s="543"/>
    </row>
    <row r="2928" spans="9:9">
      <c r="I2928" s="543"/>
    </row>
    <row r="2929" spans="9:9">
      <c r="I2929" s="543"/>
    </row>
    <row r="2930" spans="9:9">
      <c r="I2930" s="543"/>
    </row>
    <row r="2931" spans="9:9">
      <c r="I2931" s="543"/>
    </row>
    <row r="2932" spans="9:9">
      <c r="I2932" s="543"/>
    </row>
    <row r="2933" spans="9:9">
      <c r="I2933" s="543"/>
    </row>
    <row r="2934" spans="9:9">
      <c r="I2934" s="543"/>
    </row>
    <row r="2935" spans="9:9">
      <c r="I2935" s="543"/>
    </row>
    <row r="2936" spans="9:9">
      <c r="I2936" s="543"/>
    </row>
    <row r="2937" spans="9:9">
      <c r="I2937" s="543"/>
    </row>
    <row r="2938" spans="9:9">
      <c r="I2938" s="543"/>
    </row>
    <row r="2939" spans="9:9">
      <c r="I2939" s="543"/>
    </row>
    <row r="2940" spans="9:9">
      <c r="I2940" s="543"/>
    </row>
    <row r="2941" spans="9:9">
      <c r="I2941" s="543"/>
    </row>
    <row r="2942" spans="9:9">
      <c r="I2942" s="543"/>
    </row>
    <row r="2943" spans="9:9">
      <c r="I2943" s="543"/>
    </row>
    <row r="2944" spans="9:9">
      <c r="I2944" s="543"/>
    </row>
    <row r="2945" spans="9:9">
      <c r="I2945" s="543"/>
    </row>
    <row r="2946" spans="9:9">
      <c r="I2946" s="543"/>
    </row>
    <row r="2947" spans="9:9">
      <c r="I2947" s="543"/>
    </row>
    <row r="2948" spans="9:9">
      <c r="I2948" s="543"/>
    </row>
    <row r="2949" spans="9:9">
      <c r="I2949" s="543"/>
    </row>
    <row r="2950" spans="9:9">
      <c r="I2950" s="543"/>
    </row>
    <row r="2951" spans="9:9">
      <c r="I2951" s="543"/>
    </row>
    <row r="2952" spans="9:9">
      <c r="I2952" s="543"/>
    </row>
    <row r="2953" spans="9:9">
      <c r="I2953" s="543"/>
    </row>
    <row r="2954" spans="9:9">
      <c r="I2954" s="543"/>
    </row>
    <row r="2955" spans="9:9">
      <c r="I2955" s="543"/>
    </row>
    <row r="2956" spans="9:9">
      <c r="I2956" s="543"/>
    </row>
    <row r="2957" spans="9:9">
      <c r="I2957" s="543"/>
    </row>
    <row r="2958" spans="9:9">
      <c r="I2958" s="543"/>
    </row>
    <row r="2959" spans="9:9">
      <c r="I2959" s="543"/>
    </row>
    <row r="2960" spans="9:9">
      <c r="I2960" s="543"/>
    </row>
    <row r="2961" spans="9:9">
      <c r="I2961" s="543"/>
    </row>
    <row r="2962" spans="9:9">
      <c r="I2962" s="543"/>
    </row>
    <row r="2963" spans="9:9">
      <c r="I2963" s="543"/>
    </row>
    <row r="2964" spans="9:9">
      <c r="I2964" s="543"/>
    </row>
    <row r="2965" spans="9:9">
      <c r="I2965" s="543"/>
    </row>
    <row r="2966" spans="9:9">
      <c r="I2966" s="543"/>
    </row>
    <row r="2967" spans="9:9">
      <c r="I2967" s="543"/>
    </row>
    <row r="2968" spans="9:9">
      <c r="I2968" s="543"/>
    </row>
    <row r="2969" spans="9:9">
      <c r="I2969" s="543"/>
    </row>
    <row r="2970" spans="9:9">
      <c r="I2970" s="543"/>
    </row>
    <row r="2971" spans="9:9">
      <c r="I2971" s="543"/>
    </row>
    <row r="2972" spans="9:9">
      <c r="I2972" s="543"/>
    </row>
    <row r="2973" spans="9:9">
      <c r="I2973" s="543"/>
    </row>
    <row r="2974" spans="9:9">
      <c r="I2974" s="543"/>
    </row>
    <row r="2975" spans="9:9">
      <c r="I2975" s="543"/>
    </row>
    <row r="2976" spans="9:9">
      <c r="I2976" s="543"/>
    </row>
    <row r="2977" spans="9:9">
      <c r="I2977" s="543"/>
    </row>
    <row r="2978" spans="9:9">
      <c r="I2978" s="543"/>
    </row>
    <row r="2979" spans="9:9">
      <c r="I2979" s="543"/>
    </row>
    <row r="2980" spans="9:9">
      <c r="I2980" s="543"/>
    </row>
    <row r="2981" spans="9:9">
      <c r="I2981" s="543"/>
    </row>
    <row r="2982" spans="9:9">
      <c r="I2982" s="543"/>
    </row>
    <row r="2983" spans="9:9">
      <c r="I2983" s="543"/>
    </row>
    <row r="2984" spans="9:9">
      <c r="I2984" s="543"/>
    </row>
    <row r="2985" spans="9:9">
      <c r="I2985" s="543"/>
    </row>
    <row r="2986" spans="9:9">
      <c r="I2986" s="543"/>
    </row>
    <row r="2987" spans="9:9">
      <c r="I2987" s="543"/>
    </row>
    <row r="2988" spans="9:9">
      <c r="I2988" s="543"/>
    </row>
    <row r="2989" spans="9:9">
      <c r="I2989" s="543"/>
    </row>
    <row r="2990" spans="9:9">
      <c r="I2990" s="543"/>
    </row>
    <row r="2991" spans="9:9">
      <c r="I2991" s="543"/>
    </row>
    <row r="2992" spans="9:9">
      <c r="I2992" s="543"/>
    </row>
    <row r="2993" spans="9:9">
      <c r="I2993" s="543"/>
    </row>
    <row r="2994" spans="9:9">
      <c r="I2994" s="543"/>
    </row>
    <row r="2995" spans="9:9">
      <c r="I2995" s="543"/>
    </row>
    <row r="2996" spans="9:9">
      <c r="I2996" s="543"/>
    </row>
    <row r="2997" spans="9:9">
      <c r="I2997" s="543"/>
    </row>
    <row r="2998" spans="9:9">
      <c r="I2998" s="543"/>
    </row>
    <row r="2999" spans="9:9">
      <c r="I2999" s="543"/>
    </row>
    <row r="3000" spans="9:9">
      <c r="I3000" s="543"/>
    </row>
    <row r="3001" spans="9:9">
      <c r="I3001" s="543"/>
    </row>
    <row r="3002" spans="9:9">
      <c r="I3002" s="543"/>
    </row>
    <row r="3003" spans="9:9">
      <c r="I3003" s="543"/>
    </row>
    <row r="3004" spans="9:9">
      <c r="I3004" s="543"/>
    </row>
    <row r="3005" spans="9:9">
      <c r="I3005" s="543"/>
    </row>
    <row r="3006" spans="9:9">
      <c r="I3006" s="543"/>
    </row>
    <row r="3007" spans="9:9">
      <c r="I3007" s="543"/>
    </row>
    <row r="3008" spans="9:9">
      <c r="I3008" s="543"/>
    </row>
    <row r="3009" spans="9:9">
      <c r="I3009" s="543"/>
    </row>
    <row r="3010" spans="9:9">
      <c r="I3010" s="543"/>
    </row>
    <row r="3011" spans="9:9">
      <c r="I3011" s="543"/>
    </row>
    <row r="3012" spans="9:9">
      <c r="I3012" s="543"/>
    </row>
    <row r="3013" spans="9:9">
      <c r="I3013" s="543"/>
    </row>
    <row r="3014" spans="9:9">
      <c r="I3014" s="543"/>
    </row>
    <row r="3015" spans="9:9">
      <c r="I3015" s="543"/>
    </row>
    <row r="3016" spans="9:9">
      <c r="I3016" s="543"/>
    </row>
    <row r="3017" spans="9:9">
      <c r="I3017" s="543"/>
    </row>
    <row r="3018" spans="9:9">
      <c r="I3018" s="543"/>
    </row>
    <row r="3019" spans="9:9">
      <c r="I3019" s="543"/>
    </row>
    <row r="3020" spans="9:9">
      <c r="I3020" s="543"/>
    </row>
    <row r="3021" spans="9:9">
      <c r="I3021" s="543"/>
    </row>
    <row r="3022" spans="9:9">
      <c r="I3022" s="543"/>
    </row>
    <row r="3023" spans="9:9">
      <c r="I3023" s="543"/>
    </row>
    <row r="3024" spans="9:9">
      <c r="I3024" s="543"/>
    </row>
    <row r="3025" spans="9:9">
      <c r="I3025" s="543"/>
    </row>
    <row r="3026" spans="9:9">
      <c r="I3026" s="543"/>
    </row>
    <row r="3027" spans="9:9">
      <c r="I3027" s="543"/>
    </row>
    <row r="3028" spans="9:9">
      <c r="I3028" s="543"/>
    </row>
    <row r="3029" spans="9:9">
      <c r="I3029" s="543"/>
    </row>
    <row r="3030" spans="9:9">
      <c r="I3030" s="543"/>
    </row>
    <row r="3031" spans="9:9">
      <c r="I3031" s="543"/>
    </row>
    <row r="3032" spans="9:9">
      <c r="I3032" s="543"/>
    </row>
    <row r="3033" spans="9:9">
      <c r="I3033" s="543"/>
    </row>
    <row r="3034" spans="9:9">
      <c r="I3034" s="543"/>
    </row>
    <row r="3035" spans="9:9">
      <c r="I3035" s="543"/>
    </row>
    <row r="3036" spans="9:9">
      <c r="I3036" s="543"/>
    </row>
    <row r="3037" spans="9:9">
      <c r="I3037" s="543"/>
    </row>
    <row r="3038" spans="9:9">
      <c r="I3038" s="543"/>
    </row>
    <row r="3039" spans="9:9">
      <c r="I3039" s="543"/>
    </row>
    <row r="3040" spans="9:9">
      <c r="I3040" s="543"/>
    </row>
    <row r="3041" spans="9:9">
      <c r="I3041" s="543"/>
    </row>
    <row r="3042" spans="9:9">
      <c r="I3042" s="543"/>
    </row>
    <row r="3043" spans="9:9">
      <c r="I3043" s="543"/>
    </row>
    <row r="3044" spans="9:9">
      <c r="I3044" s="543"/>
    </row>
    <row r="3045" spans="9:9">
      <c r="I3045" s="543"/>
    </row>
    <row r="3046" spans="9:9">
      <c r="I3046" s="543"/>
    </row>
    <row r="3047" spans="9:9">
      <c r="I3047" s="543"/>
    </row>
    <row r="3048" spans="9:9">
      <c r="I3048" s="543"/>
    </row>
    <row r="3049" spans="9:9">
      <c r="I3049" s="543"/>
    </row>
    <row r="3050" spans="9:9">
      <c r="I3050" s="543"/>
    </row>
    <row r="3051" spans="9:9">
      <c r="I3051" s="543"/>
    </row>
    <row r="3052" spans="9:9">
      <c r="I3052" s="543"/>
    </row>
    <row r="3053" spans="9:9">
      <c r="I3053" s="543"/>
    </row>
    <row r="3054" spans="9:9">
      <c r="I3054" s="543"/>
    </row>
    <row r="3055" spans="9:9">
      <c r="I3055" s="543"/>
    </row>
    <row r="3056" spans="9:9">
      <c r="I3056" s="543"/>
    </row>
    <row r="3057" spans="9:9">
      <c r="I3057" s="543"/>
    </row>
    <row r="3058" spans="9:9">
      <c r="I3058" s="543"/>
    </row>
    <row r="3059" spans="9:9">
      <c r="I3059" s="543"/>
    </row>
    <row r="3060" spans="9:9">
      <c r="I3060" s="543"/>
    </row>
    <row r="3061" spans="9:9">
      <c r="I3061" s="543"/>
    </row>
    <row r="3062" spans="9:9">
      <c r="I3062" s="543"/>
    </row>
    <row r="3063" spans="9:9">
      <c r="I3063" s="543"/>
    </row>
    <row r="3064" spans="9:9">
      <c r="I3064" s="543"/>
    </row>
    <row r="3065" spans="9:9">
      <c r="I3065" s="543"/>
    </row>
    <row r="3066" spans="9:9">
      <c r="I3066" s="543"/>
    </row>
    <row r="3067" spans="9:9">
      <c r="I3067" s="543"/>
    </row>
    <row r="3068" spans="9:9">
      <c r="I3068" s="543"/>
    </row>
    <row r="3069" spans="9:9">
      <c r="I3069" s="543"/>
    </row>
    <row r="3070" spans="9:9">
      <c r="I3070" s="543"/>
    </row>
    <row r="3071" spans="9:9">
      <c r="I3071" s="543"/>
    </row>
    <row r="3072" spans="9:9">
      <c r="I3072" s="543"/>
    </row>
    <row r="3073" spans="9:9">
      <c r="I3073" s="543"/>
    </row>
    <row r="3074" spans="9:9">
      <c r="I3074" s="543"/>
    </row>
    <row r="3075" spans="9:9">
      <c r="I3075" s="543"/>
    </row>
    <row r="3076" spans="9:9">
      <c r="I3076" s="543"/>
    </row>
    <row r="3077" spans="9:9">
      <c r="I3077" s="543"/>
    </row>
    <row r="3078" spans="9:9">
      <c r="I3078" s="543"/>
    </row>
    <row r="3079" spans="9:9">
      <c r="I3079" s="543"/>
    </row>
    <row r="3080" spans="9:9">
      <c r="I3080" s="543"/>
    </row>
    <row r="3081" spans="9:9">
      <c r="I3081" s="543"/>
    </row>
    <row r="3082" spans="9:9">
      <c r="I3082" s="543"/>
    </row>
    <row r="3083" spans="9:9">
      <c r="I3083" s="543"/>
    </row>
    <row r="3084" spans="9:9">
      <c r="I3084" s="543"/>
    </row>
    <row r="3085" spans="9:9">
      <c r="I3085" s="543"/>
    </row>
    <row r="3086" spans="9:9">
      <c r="I3086" s="543"/>
    </row>
    <row r="3087" spans="9:9">
      <c r="I3087" s="543"/>
    </row>
    <row r="3088" spans="9:9">
      <c r="I3088" s="543"/>
    </row>
    <row r="3089" spans="9:9">
      <c r="I3089" s="543"/>
    </row>
    <row r="3090" spans="9:9">
      <c r="I3090" s="543"/>
    </row>
    <row r="3091" spans="9:9">
      <c r="I3091" s="543"/>
    </row>
    <row r="3092" spans="9:9">
      <c r="I3092" s="543"/>
    </row>
    <row r="3093" spans="9:9">
      <c r="I3093" s="543"/>
    </row>
    <row r="3094" spans="9:9">
      <c r="I3094" s="543"/>
    </row>
    <row r="3095" spans="9:9">
      <c r="I3095" s="543"/>
    </row>
    <row r="3096" spans="9:9">
      <c r="I3096" s="543"/>
    </row>
    <row r="3097" spans="9:9">
      <c r="I3097" s="543"/>
    </row>
    <row r="3098" spans="9:9">
      <c r="I3098" s="543"/>
    </row>
    <row r="3099" spans="9:9">
      <c r="I3099" s="543"/>
    </row>
    <row r="3100" spans="9:9">
      <c r="I3100" s="543"/>
    </row>
    <row r="3101" spans="9:9">
      <c r="I3101" s="543"/>
    </row>
    <row r="3102" spans="9:9">
      <c r="I3102" s="543"/>
    </row>
    <row r="3103" spans="9:9">
      <c r="I3103" s="543"/>
    </row>
    <row r="3104" spans="9:9">
      <c r="I3104" s="543"/>
    </row>
    <row r="3105" spans="9:9">
      <c r="I3105" s="543"/>
    </row>
    <row r="3106" spans="9:9">
      <c r="I3106" s="543"/>
    </row>
    <row r="3107" spans="9:9">
      <c r="I3107" s="543"/>
    </row>
    <row r="3108" spans="9:9">
      <c r="I3108" s="543"/>
    </row>
    <row r="3109" spans="9:9">
      <c r="I3109" s="543"/>
    </row>
    <row r="3110" spans="9:9">
      <c r="I3110" s="543"/>
    </row>
    <row r="3111" spans="9:9">
      <c r="I3111" s="543"/>
    </row>
    <row r="3112" spans="9:9">
      <c r="I3112" s="543"/>
    </row>
    <row r="3113" spans="9:9">
      <c r="I3113" s="543"/>
    </row>
    <row r="3114" spans="9:9">
      <c r="I3114" s="543"/>
    </row>
    <row r="3115" spans="9:9">
      <c r="I3115" s="543"/>
    </row>
    <row r="3116" spans="9:9">
      <c r="I3116" s="543"/>
    </row>
    <row r="3117" spans="9:9">
      <c r="I3117" s="543"/>
    </row>
    <row r="3118" spans="9:9">
      <c r="I3118" s="543"/>
    </row>
    <row r="3119" spans="9:9">
      <c r="I3119" s="543"/>
    </row>
    <row r="3120" spans="9:9">
      <c r="I3120" s="543"/>
    </row>
    <row r="3121" spans="9:9">
      <c r="I3121" s="543"/>
    </row>
    <row r="3122" spans="9:9">
      <c r="I3122" s="543"/>
    </row>
    <row r="3123" spans="9:9">
      <c r="I3123" s="543"/>
    </row>
    <row r="3124" spans="9:9">
      <c r="I3124" s="543"/>
    </row>
    <row r="3125" spans="9:9">
      <c r="I3125" s="543"/>
    </row>
    <row r="3126" spans="9:9">
      <c r="I3126" s="543"/>
    </row>
    <row r="3127" spans="9:9">
      <c r="I3127" s="543"/>
    </row>
    <row r="3128" spans="9:9">
      <c r="I3128" s="543"/>
    </row>
    <row r="3129" spans="9:9">
      <c r="I3129" s="543"/>
    </row>
    <row r="3130" spans="9:9">
      <c r="I3130" s="543"/>
    </row>
    <row r="3131" spans="9:9">
      <c r="I3131" s="543"/>
    </row>
    <row r="3132" spans="9:9">
      <c r="I3132" s="543"/>
    </row>
    <row r="3133" spans="9:9">
      <c r="I3133" s="543"/>
    </row>
    <row r="3134" spans="9:9">
      <c r="I3134" s="543"/>
    </row>
    <row r="3135" spans="9:9">
      <c r="I3135" s="543"/>
    </row>
    <row r="3136" spans="9:9">
      <c r="I3136" s="543"/>
    </row>
    <row r="3137" spans="9:9">
      <c r="I3137" s="543"/>
    </row>
    <row r="3138" spans="9:9">
      <c r="I3138" s="543"/>
    </row>
    <row r="3139" spans="9:9">
      <c r="I3139" s="543"/>
    </row>
    <row r="3140" spans="9:9">
      <c r="I3140" s="543"/>
    </row>
    <row r="3141" spans="9:9">
      <c r="I3141" s="543"/>
    </row>
    <row r="3142" spans="9:9">
      <c r="I3142" s="543"/>
    </row>
    <row r="3143" spans="9:9">
      <c r="I3143" s="543"/>
    </row>
    <row r="3144" spans="9:9">
      <c r="I3144" s="543"/>
    </row>
    <row r="3145" spans="9:9">
      <c r="I3145" s="543"/>
    </row>
    <row r="3146" spans="9:9">
      <c r="I3146" s="543"/>
    </row>
    <row r="3147" spans="9:9">
      <c r="I3147" s="543"/>
    </row>
    <row r="3148" spans="9:9">
      <c r="I3148" s="543"/>
    </row>
    <row r="3149" spans="9:9">
      <c r="I3149" s="543"/>
    </row>
    <row r="3150" spans="9:9">
      <c r="I3150" s="543"/>
    </row>
    <row r="3151" spans="9:9">
      <c r="I3151" s="543"/>
    </row>
    <row r="3152" spans="9:9">
      <c r="I3152" s="543"/>
    </row>
    <row r="3153" spans="9:9">
      <c r="I3153" s="543"/>
    </row>
    <row r="3154" spans="9:9">
      <c r="I3154" s="543"/>
    </row>
    <row r="3155" spans="9:9">
      <c r="I3155" s="543"/>
    </row>
    <row r="3156" spans="9:9">
      <c r="I3156" s="543"/>
    </row>
    <row r="3157" spans="9:9">
      <c r="I3157" s="543"/>
    </row>
    <row r="3158" spans="9:9">
      <c r="I3158" s="543"/>
    </row>
    <row r="3159" spans="9:9">
      <c r="I3159" s="543"/>
    </row>
    <row r="3160" spans="9:9">
      <c r="I3160" s="543"/>
    </row>
    <row r="3161" spans="9:9">
      <c r="I3161" s="543"/>
    </row>
    <row r="3162" spans="9:9">
      <c r="I3162" s="543"/>
    </row>
    <row r="3163" spans="9:9">
      <c r="I3163" s="543"/>
    </row>
    <row r="3164" spans="9:9">
      <c r="I3164" s="543"/>
    </row>
    <row r="3165" spans="9:9">
      <c r="I3165" s="543"/>
    </row>
    <row r="3166" spans="9:9">
      <c r="I3166" s="543"/>
    </row>
    <row r="3167" spans="9:9">
      <c r="I3167" s="543"/>
    </row>
    <row r="3168" spans="9:9">
      <c r="I3168" s="543"/>
    </row>
    <row r="3169" spans="9:9">
      <c r="I3169" s="543"/>
    </row>
    <row r="3170" spans="9:9">
      <c r="I3170" s="543"/>
    </row>
    <row r="3171" spans="9:9">
      <c r="I3171" s="543"/>
    </row>
    <row r="3172" spans="9:9">
      <c r="I3172" s="543"/>
    </row>
    <row r="3173" spans="9:9">
      <c r="I3173" s="543"/>
    </row>
    <row r="3174" spans="9:9">
      <c r="I3174" s="543"/>
    </row>
    <row r="3175" spans="9:9">
      <c r="I3175" s="543"/>
    </row>
    <row r="3176" spans="9:9">
      <c r="I3176" s="543"/>
    </row>
    <row r="3177" spans="9:9">
      <c r="I3177" s="543"/>
    </row>
    <row r="3178" spans="9:9">
      <c r="I3178" s="543"/>
    </row>
    <row r="3179" spans="9:9">
      <c r="I3179" s="543"/>
    </row>
    <row r="3180" spans="9:9">
      <c r="I3180" s="543"/>
    </row>
    <row r="3181" spans="9:9">
      <c r="I3181" s="543"/>
    </row>
    <row r="3182" spans="9:9">
      <c r="I3182" s="543"/>
    </row>
    <row r="3183" spans="9:9">
      <c r="I3183" s="543"/>
    </row>
    <row r="3184" spans="9:9">
      <c r="I3184" s="543"/>
    </row>
    <row r="3185" spans="9:9">
      <c r="I3185" s="543"/>
    </row>
    <row r="3186" spans="9:9">
      <c r="I3186" s="543"/>
    </row>
    <row r="3187" spans="9:9">
      <c r="I3187" s="543"/>
    </row>
    <row r="3188" spans="9:9">
      <c r="I3188" s="543"/>
    </row>
    <row r="3189" spans="9:9">
      <c r="I3189" s="543"/>
    </row>
    <row r="3190" spans="9:9">
      <c r="I3190" s="543"/>
    </row>
    <row r="3191" spans="9:9">
      <c r="I3191" s="543"/>
    </row>
    <row r="3192" spans="9:9">
      <c r="I3192" s="543"/>
    </row>
    <row r="3193" spans="9:9">
      <c r="I3193" s="543"/>
    </row>
    <row r="3194" spans="9:9">
      <c r="I3194" s="543"/>
    </row>
    <row r="3195" spans="9:9">
      <c r="I3195" s="543"/>
    </row>
    <row r="3196" spans="9:9">
      <c r="I3196" s="543"/>
    </row>
    <row r="3197" spans="9:9">
      <c r="I3197" s="543"/>
    </row>
    <row r="3198" spans="9:9">
      <c r="I3198" s="543"/>
    </row>
    <row r="3199" spans="9:9">
      <c r="I3199" s="543"/>
    </row>
    <row r="3200" spans="9:9">
      <c r="I3200" s="543"/>
    </row>
    <row r="3201" spans="9:9">
      <c r="I3201" s="543"/>
    </row>
    <row r="3202" spans="9:9">
      <c r="I3202" s="543"/>
    </row>
    <row r="3203" spans="9:9">
      <c r="I3203" s="543"/>
    </row>
    <row r="3204" spans="9:9">
      <c r="I3204" s="543"/>
    </row>
    <row r="3205" spans="9:9">
      <c r="I3205" s="543"/>
    </row>
    <row r="3206" spans="9:9">
      <c r="I3206" s="543"/>
    </row>
    <row r="3207" spans="9:9">
      <c r="I3207" s="543"/>
    </row>
    <row r="3208" spans="9:9">
      <c r="I3208" s="543"/>
    </row>
    <row r="3209" spans="9:9">
      <c r="I3209" s="543"/>
    </row>
    <row r="3210" spans="9:9">
      <c r="I3210" s="543"/>
    </row>
    <row r="3211" spans="9:9">
      <c r="I3211" s="543"/>
    </row>
    <row r="3212" spans="9:9">
      <c r="I3212" s="543"/>
    </row>
    <row r="3213" spans="9:9">
      <c r="I3213" s="543"/>
    </row>
    <row r="3214" spans="9:9">
      <c r="I3214" s="543"/>
    </row>
    <row r="3215" spans="9:9">
      <c r="I3215" s="543"/>
    </row>
    <row r="3216" spans="9:9">
      <c r="I3216" s="543"/>
    </row>
    <row r="3217" spans="9:9">
      <c r="I3217" s="543"/>
    </row>
    <row r="3218" spans="9:9">
      <c r="I3218" s="543"/>
    </row>
    <row r="3219" spans="9:9">
      <c r="I3219" s="543"/>
    </row>
    <row r="3220" spans="9:9">
      <c r="I3220" s="543"/>
    </row>
    <row r="3221" spans="9:9">
      <c r="I3221" s="543"/>
    </row>
    <row r="3222" spans="9:9">
      <c r="I3222" s="543"/>
    </row>
    <row r="3223" spans="9:9">
      <c r="I3223" s="543"/>
    </row>
    <row r="3224" spans="9:9">
      <c r="I3224" s="543"/>
    </row>
    <row r="3225" spans="9:9">
      <c r="I3225" s="543"/>
    </row>
    <row r="3226" spans="9:9">
      <c r="I3226" s="543"/>
    </row>
    <row r="3227" spans="9:9">
      <c r="I3227" s="543"/>
    </row>
    <row r="3228" spans="9:9">
      <c r="I3228" s="543"/>
    </row>
    <row r="3229" spans="9:9">
      <c r="I3229" s="543"/>
    </row>
    <row r="3230" spans="9:9">
      <c r="I3230" s="543"/>
    </row>
    <row r="3231" spans="9:9">
      <c r="I3231" s="543"/>
    </row>
    <row r="3232" spans="9:9">
      <c r="I3232" s="543"/>
    </row>
    <row r="3233" spans="9:9">
      <c r="I3233" s="543"/>
    </row>
    <row r="3234" spans="9:9">
      <c r="I3234" s="543"/>
    </row>
    <row r="3235" spans="9:9">
      <c r="I3235" s="543"/>
    </row>
    <row r="3236" spans="9:9">
      <c r="I3236" s="543"/>
    </row>
    <row r="3237" spans="9:9">
      <c r="I3237" s="543"/>
    </row>
    <row r="3238" spans="9:9">
      <c r="I3238" s="543"/>
    </row>
    <row r="3239" spans="9:9">
      <c r="I3239" s="543"/>
    </row>
    <row r="3240" spans="9:9">
      <c r="I3240" s="543"/>
    </row>
    <row r="3241" spans="9:9">
      <c r="I3241" s="543"/>
    </row>
    <row r="3242" spans="9:9">
      <c r="I3242" s="543"/>
    </row>
    <row r="3243" spans="9:9">
      <c r="I3243" s="543"/>
    </row>
    <row r="3244" spans="9:9">
      <c r="I3244" s="543"/>
    </row>
    <row r="3245" spans="9:9">
      <c r="I3245" s="543"/>
    </row>
    <row r="3246" spans="9:9">
      <c r="I3246" s="543"/>
    </row>
    <row r="3247" spans="9:9">
      <c r="I3247" s="543"/>
    </row>
    <row r="3248" spans="9:9">
      <c r="I3248" s="543"/>
    </row>
    <row r="3249" spans="9:9">
      <c r="I3249" s="543"/>
    </row>
    <row r="3250" spans="9:9">
      <c r="I3250" s="543"/>
    </row>
    <row r="3251" spans="9:9">
      <c r="I3251" s="543"/>
    </row>
    <row r="3252" spans="9:9">
      <c r="I3252" s="543"/>
    </row>
    <row r="3253" spans="9:9">
      <c r="I3253" s="543"/>
    </row>
    <row r="3254" spans="9:9">
      <c r="I3254" s="543"/>
    </row>
    <row r="3255" spans="9:9">
      <c r="I3255" s="543"/>
    </row>
    <row r="3256" spans="9:9">
      <c r="I3256" s="543"/>
    </row>
    <row r="3257" spans="9:9">
      <c r="I3257" s="543"/>
    </row>
    <row r="3258" spans="9:9">
      <c r="I3258" s="543"/>
    </row>
    <row r="3259" spans="9:9">
      <c r="I3259" s="543"/>
    </row>
    <row r="3260" spans="9:9">
      <c r="I3260" s="543"/>
    </row>
    <row r="3261" spans="9:9">
      <c r="I3261" s="543"/>
    </row>
    <row r="3262" spans="9:9">
      <c r="I3262" s="543"/>
    </row>
    <row r="3263" spans="9:9">
      <c r="I3263" s="543"/>
    </row>
    <row r="3264" spans="9:9">
      <c r="I3264" s="543"/>
    </row>
    <row r="3265" spans="9:9">
      <c r="I3265" s="543"/>
    </row>
    <row r="3266" spans="9:9">
      <c r="I3266" s="543"/>
    </row>
    <row r="3267" spans="9:9">
      <c r="I3267" s="543"/>
    </row>
    <row r="3268" spans="9:9">
      <c r="I3268" s="543"/>
    </row>
    <row r="3269" spans="9:9">
      <c r="I3269" s="543"/>
    </row>
    <row r="3270" spans="9:9">
      <c r="I3270" s="543"/>
    </row>
    <row r="3271" spans="9:9">
      <c r="I3271" s="543"/>
    </row>
    <row r="3272" spans="9:9">
      <c r="I3272" s="543"/>
    </row>
    <row r="3273" spans="9:9">
      <c r="I3273" s="543"/>
    </row>
    <row r="3274" spans="9:9">
      <c r="I3274" s="543"/>
    </row>
    <row r="3275" spans="9:9">
      <c r="I3275" s="543"/>
    </row>
    <row r="3276" spans="9:9">
      <c r="I3276" s="543"/>
    </row>
    <row r="3277" spans="9:9">
      <c r="I3277" s="543"/>
    </row>
    <row r="3278" spans="9:9">
      <c r="I3278" s="543"/>
    </row>
    <row r="3279" spans="9:9">
      <c r="I3279" s="543"/>
    </row>
    <row r="3280" spans="9:9">
      <c r="I3280" s="543"/>
    </row>
    <row r="3281" spans="9:9">
      <c r="I3281" s="543"/>
    </row>
    <row r="3282" spans="9:9">
      <c r="I3282" s="543"/>
    </row>
    <row r="3283" spans="9:9">
      <c r="I3283" s="543"/>
    </row>
    <row r="3284" spans="9:9">
      <c r="I3284" s="543"/>
    </row>
    <row r="3285" spans="9:9">
      <c r="I3285" s="543"/>
    </row>
    <row r="3286" spans="9:9">
      <c r="I3286" s="543"/>
    </row>
    <row r="3287" spans="9:9">
      <c r="I3287" s="543"/>
    </row>
    <row r="3288" spans="9:9">
      <c r="I3288" s="543"/>
    </row>
    <row r="3289" spans="9:9">
      <c r="I3289" s="543"/>
    </row>
    <row r="3290" spans="9:9">
      <c r="I3290" s="543"/>
    </row>
    <row r="3291" spans="9:9">
      <c r="I3291" s="543"/>
    </row>
    <row r="3292" spans="9:9">
      <c r="I3292" s="543"/>
    </row>
    <row r="3293" spans="9:9">
      <c r="I3293" s="543"/>
    </row>
    <row r="3294" spans="9:9">
      <c r="I3294" s="543"/>
    </row>
    <row r="3295" spans="9:9">
      <c r="I3295" s="543"/>
    </row>
    <row r="3296" spans="9:9">
      <c r="I3296" s="543"/>
    </row>
    <row r="3297" spans="9:9">
      <c r="I3297" s="543"/>
    </row>
    <row r="3298" spans="9:9">
      <c r="I3298" s="543"/>
    </row>
    <row r="3299" spans="9:9">
      <c r="I3299" s="543"/>
    </row>
    <row r="3300" spans="9:9">
      <c r="I3300" s="543"/>
    </row>
    <row r="3301" spans="9:9">
      <c r="I3301" s="543"/>
    </row>
    <row r="3302" spans="9:9">
      <c r="I3302" s="543"/>
    </row>
    <row r="3303" spans="9:9">
      <c r="I3303" s="543"/>
    </row>
    <row r="3304" spans="9:9">
      <c r="I3304" s="543"/>
    </row>
    <row r="3305" spans="9:9">
      <c r="I3305" s="543"/>
    </row>
    <row r="3306" spans="9:9">
      <c r="I3306" s="543"/>
    </row>
    <row r="3307" spans="9:9">
      <c r="I3307" s="543"/>
    </row>
    <row r="3308" spans="9:9">
      <c r="I3308" s="543"/>
    </row>
    <row r="3309" spans="9:9">
      <c r="I3309" s="543"/>
    </row>
    <row r="3310" spans="9:9">
      <c r="I3310" s="543"/>
    </row>
    <row r="3311" spans="9:9">
      <c r="I3311" s="543"/>
    </row>
    <row r="3312" spans="9:9">
      <c r="I3312" s="543"/>
    </row>
    <row r="3313" spans="9:9">
      <c r="I3313" s="543"/>
    </row>
    <row r="3314" spans="9:9">
      <c r="I3314" s="543"/>
    </row>
    <row r="3315" spans="9:9">
      <c r="I3315" s="543"/>
    </row>
    <row r="3316" spans="9:9">
      <c r="I3316" s="543"/>
    </row>
    <row r="3317" spans="9:9">
      <c r="I3317" s="543"/>
    </row>
    <row r="3318" spans="9:9">
      <c r="I3318" s="543"/>
    </row>
    <row r="3319" spans="9:9">
      <c r="I3319" s="543"/>
    </row>
    <row r="3320" spans="9:9">
      <c r="I3320" s="543"/>
    </row>
    <row r="3321" spans="9:9">
      <c r="I3321" s="543"/>
    </row>
    <row r="3322" spans="9:9">
      <c r="I3322" s="543"/>
    </row>
    <row r="3323" spans="9:9">
      <c r="I3323" s="543"/>
    </row>
    <row r="3324" spans="9:9">
      <c r="I3324" s="543"/>
    </row>
    <row r="3325" spans="9:9">
      <c r="I3325" s="543"/>
    </row>
    <row r="3326" spans="9:9">
      <c r="I3326" s="543"/>
    </row>
    <row r="3327" spans="9:9">
      <c r="I3327" s="543"/>
    </row>
    <row r="3328" spans="9:9">
      <c r="I3328" s="543"/>
    </row>
    <row r="3329" spans="9:9">
      <c r="I3329" s="543"/>
    </row>
    <row r="3330" spans="9:9">
      <c r="I3330" s="543"/>
    </row>
    <row r="3331" spans="9:9">
      <c r="I3331" s="543"/>
    </row>
    <row r="3332" spans="9:9">
      <c r="I3332" s="543"/>
    </row>
    <row r="3333" spans="9:9">
      <c r="I3333" s="543"/>
    </row>
    <row r="3334" spans="9:9">
      <c r="I3334" s="543"/>
    </row>
    <row r="3335" spans="9:9">
      <c r="I3335" s="543"/>
    </row>
    <row r="3336" spans="9:9">
      <c r="I3336" s="543"/>
    </row>
    <row r="3337" spans="9:9">
      <c r="I3337" s="543"/>
    </row>
    <row r="3338" spans="9:9">
      <c r="I3338" s="543"/>
    </row>
    <row r="3339" spans="9:9">
      <c r="I3339" s="543"/>
    </row>
    <row r="3340" spans="9:9">
      <c r="I3340" s="543"/>
    </row>
    <row r="3341" spans="9:9">
      <c r="I3341" s="543"/>
    </row>
    <row r="3342" spans="9:9">
      <c r="I3342" s="543"/>
    </row>
    <row r="3343" spans="9:9">
      <c r="I3343" s="543"/>
    </row>
    <row r="3344" spans="9:9">
      <c r="I3344" s="543"/>
    </row>
    <row r="3345" spans="9:9">
      <c r="I3345" s="543"/>
    </row>
    <row r="3346" spans="9:9">
      <c r="I3346" s="543"/>
    </row>
    <row r="3347" spans="9:9">
      <c r="I3347" s="543"/>
    </row>
    <row r="3348" spans="9:9">
      <c r="I3348" s="543"/>
    </row>
    <row r="3349" spans="9:9">
      <c r="I3349" s="543"/>
    </row>
    <row r="3350" spans="9:9">
      <c r="I3350" s="543"/>
    </row>
    <row r="3351" spans="9:9">
      <c r="I3351" s="543"/>
    </row>
    <row r="3352" spans="9:9">
      <c r="I3352" s="543"/>
    </row>
    <row r="3353" spans="9:9">
      <c r="I3353" s="543"/>
    </row>
    <row r="3354" spans="9:9">
      <c r="I3354" s="543"/>
    </row>
    <row r="3355" spans="9:9">
      <c r="I3355" s="543"/>
    </row>
    <row r="3356" spans="9:9">
      <c r="I3356" s="543"/>
    </row>
    <row r="3357" spans="9:9">
      <c r="I3357" s="543"/>
    </row>
    <row r="3358" spans="9:9">
      <c r="I3358" s="543"/>
    </row>
    <row r="3359" spans="9:9">
      <c r="I3359" s="543"/>
    </row>
    <row r="3360" spans="9:9">
      <c r="I3360" s="543"/>
    </row>
    <row r="3361" spans="9:9">
      <c r="I3361" s="543"/>
    </row>
    <row r="3362" spans="9:9">
      <c r="I3362" s="543"/>
    </row>
    <row r="3363" spans="9:9">
      <c r="I3363" s="543"/>
    </row>
    <row r="3364" spans="9:9">
      <c r="I3364" s="543"/>
    </row>
    <row r="3365" spans="9:9">
      <c r="I3365" s="543"/>
    </row>
    <row r="3366" spans="9:9">
      <c r="I3366" s="543"/>
    </row>
    <row r="3367" spans="9:9">
      <c r="I3367" s="543"/>
    </row>
    <row r="3368" spans="9:9">
      <c r="I3368" s="543"/>
    </row>
    <row r="3369" spans="9:9">
      <c r="I3369" s="543"/>
    </row>
    <row r="3370" spans="9:9">
      <c r="I3370" s="543"/>
    </row>
    <row r="3371" spans="9:9">
      <c r="I3371" s="543"/>
    </row>
    <row r="3372" spans="9:9">
      <c r="I3372" s="543"/>
    </row>
    <row r="3373" spans="9:9">
      <c r="I3373" s="543"/>
    </row>
    <row r="3374" spans="9:9">
      <c r="I3374" s="543"/>
    </row>
    <row r="3375" spans="9:9">
      <c r="I3375" s="543"/>
    </row>
    <row r="3376" spans="9:9">
      <c r="I3376" s="543"/>
    </row>
    <row r="3377" spans="9:9">
      <c r="I3377" s="543"/>
    </row>
    <row r="3378" spans="9:9">
      <c r="I3378" s="543"/>
    </row>
    <row r="3379" spans="9:9">
      <c r="I3379" s="543"/>
    </row>
    <row r="3380" spans="9:9">
      <c r="I3380" s="543"/>
    </row>
    <row r="3381" spans="9:9">
      <c r="I3381" s="543"/>
    </row>
    <row r="3382" spans="9:9">
      <c r="I3382" s="543"/>
    </row>
    <row r="3383" spans="9:9">
      <c r="I3383" s="543"/>
    </row>
    <row r="3384" spans="9:9">
      <c r="I3384" s="543"/>
    </row>
    <row r="3385" spans="9:9">
      <c r="I3385" s="543"/>
    </row>
    <row r="3386" spans="9:9">
      <c r="I3386" s="543"/>
    </row>
    <row r="3387" spans="9:9">
      <c r="I3387" s="543"/>
    </row>
    <row r="3388" spans="9:9">
      <c r="I3388" s="543"/>
    </row>
    <row r="3389" spans="9:9">
      <c r="I3389" s="543"/>
    </row>
    <row r="3390" spans="9:9">
      <c r="I3390" s="543"/>
    </row>
    <row r="3391" spans="9:9">
      <c r="I3391" s="543"/>
    </row>
    <row r="3392" spans="9:9">
      <c r="I3392" s="543"/>
    </row>
    <row r="3393" spans="9:9">
      <c r="I3393" s="543"/>
    </row>
    <row r="3394" spans="9:9">
      <c r="I3394" s="543"/>
    </row>
    <row r="3395" spans="9:9">
      <c r="I3395" s="543"/>
    </row>
    <row r="3396" spans="9:9">
      <c r="I3396" s="543"/>
    </row>
    <row r="3397" spans="9:9">
      <c r="I3397" s="543"/>
    </row>
    <row r="3398" spans="9:9">
      <c r="I3398" s="543"/>
    </row>
    <row r="3399" spans="9:9">
      <c r="I3399" s="543"/>
    </row>
    <row r="3400" spans="9:9">
      <c r="I3400" s="543"/>
    </row>
    <row r="3401" spans="9:9">
      <c r="I3401" s="543"/>
    </row>
    <row r="3402" spans="9:9">
      <c r="I3402" s="543"/>
    </row>
    <row r="3403" spans="9:9">
      <c r="I3403" s="543"/>
    </row>
    <row r="3404" spans="9:9">
      <c r="I3404" s="543"/>
    </row>
    <row r="3405" spans="9:9">
      <c r="I3405" s="543"/>
    </row>
    <row r="3406" spans="9:9">
      <c r="I3406" s="543"/>
    </row>
    <row r="3407" spans="9:9">
      <c r="I3407" s="543"/>
    </row>
    <row r="3408" spans="9:9">
      <c r="I3408" s="543"/>
    </row>
    <row r="3409" spans="9:9">
      <c r="I3409" s="543"/>
    </row>
    <row r="3410" spans="9:9">
      <c r="I3410" s="543"/>
    </row>
    <row r="3411" spans="9:9">
      <c r="I3411" s="543"/>
    </row>
    <row r="3412" spans="9:9">
      <c r="I3412" s="543"/>
    </row>
    <row r="3413" spans="9:9">
      <c r="I3413" s="543"/>
    </row>
    <row r="3414" spans="9:9">
      <c r="I3414" s="543"/>
    </row>
    <row r="3415" spans="9:9">
      <c r="I3415" s="543"/>
    </row>
    <row r="3416" spans="9:9">
      <c r="I3416" s="543"/>
    </row>
    <row r="3417" spans="9:9">
      <c r="I3417" s="543"/>
    </row>
    <row r="3418" spans="9:9">
      <c r="I3418" s="543"/>
    </row>
    <row r="3419" spans="9:9">
      <c r="I3419" s="543"/>
    </row>
    <row r="3420" spans="9:9">
      <c r="I3420" s="543"/>
    </row>
    <row r="3421" spans="9:9">
      <c r="I3421" s="543"/>
    </row>
    <row r="3422" spans="9:9">
      <c r="I3422" s="543"/>
    </row>
    <row r="3423" spans="9:9">
      <c r="I3423" s="543"/>
    </row>
    <row r="3424" spans="9:9">
      <c r="I3424" s="543"/>
    </row>
    <row r="3425" spans="9:9">
      <c r="I3425" s="543"/>
    </row>
    <row r="3426" spans="9:9">
      <c r="I3426" s="543"/>
    </row>
    <row r="3427" spans="9:9">
      <c r="I3427" s="543"/>
    </row>
    <row r="3428" spans="9:9">
      <c r="I3428" s="543"/>
    </row>
    <row r="3429" spans="9:9">
      <c r="I3429" s="543"/>
    </row>
    <row r="3430" spans="9:9">
      <c r="I3430" s="543"/>
    </row>
    <row r="3431" spans="9:9">
      <c r="I3431" s="543"/>
    </row>
    <row r="3432" spans="9:9">
      <c r="I3432" s="543"/>
    </row>
    <row r="3433" spans="9:9">
      <c r="I3433" s="543"/>
    </row>
    <row r="3434" spans="9:9">
      <c r="I3434" s="543"/>
    </row>
    <row r="3435" spans="9:9">
      <c r="I3435" s="543"/>
    </row>
    <row r="3436" spans="9:9">
      <c r="I3436" s="543"/>
    </row>
    <row r="3437" spans="9:9">
      <c r="I3437" s="543"/>
    </row>
    <row r="3438" spans="9:9">
      <c r="I3438" s="543"/>
    </row>
    <row r="3439" spans="9:9">
      <c r="I3439" s="543"/>
    </row>
    <row r="3440" spans="9:9">
      <c r="I3440" s="543"/>
    </row>
    <row r="3441" spans="9:9">
      <c r="I3441" s="543"/>
    </row>
    <row r="3442" spans="9:9">
      <c r="I3442" s="543"/>
    </row>
    <row r="3443" spans="9:9">
      <c r="I3443" s="543"/>
    </row>
    <row r="3444" spans="9:9">
      <c r="I3444" s="543"/>
    </row>
    <row r="3445" spans="9:9">
      <c r="I3445" s="543"/>
    </row>
    <row r="3446" spans="9:9">
      <c r="I3446" s="543"/>
    </row>
    <row r="3447" spans="9:9">
      <c r="I3447" s="543"/>
    </row>
    <row r="3448" spans="9:9">
      <c r="I3448" s="543"/>
    </row>
    <row r="3449" spans="9:9">
      <c r="I3449" s="543"/>
    </row>
    <row r="3450" spans="9:9">
      <c r="I3450" s="543"/>
    </row>
    <row r="3451" spans="9:9">
      <c r="I3451" s="543"/>
    </row>
    <row r="3452" spans="9:9">
      <c r="I3452" s="543"/>
    </row>
    <row r="3453" spans="9:9">
      <c r="I3453" s="543"/>
    </row>
    <row r="3454" spans="9:9">
      <c r="I3454" s="543"/>
    </row>
    <row r="3455" spans="9:9">
      <c r="I3455" s="543"/>
    </row>
    <row r="3456" spans="9:9">
      <c r="I3456" s="543"/>
    </row>
    <row r="3457" spans="9:9">
      <c r="I3457" s="543"/>
    </row>
    <row r="3458" spans="9:9">
      <c r="I3458" s="543"/>
    </row>
    <row r="3459" spans="9:9">
      <c r="I3459" s="543"/>
    </row>
    <row r="3460" spans="9:9">
      <c r="I3460" s="543"/>
    </row>
    <row r="3461" spans="9:9">
      <c r="I3461" s="543"/>
    </row>
    <row r="3462" spans="9:9">
      <c r="I3462" s="543"/>
    </row>
    <row r="3463" spans="9:9">
      <c r="I3463" s="543"/>
    </row>
    <row r="3464" spans="9:9">
      <c r="I3464" s="543"/>
    </row>
    <row r="3465" spans="9:9">
      <c r="I3465" s="543"/>
    </row>
    <row r="3466" spans="9:9">
      <c r="I3466" s="543"/>
    </row>
    <row r="3467" spans="9:9">
      <c r="I3467" s="543"/>
    </row>
    <row r="3468" spans="9:9">
      <c r="I3468" s="543"/>
    </row>
    <row r="3469" spans="9:9">
      <c r="I3469" s="543"/>
    </row>
    <row r="3470" spans="9:9">
      <c r="I3470" s="543"/>
    </row>
    <row r="3471" spans="9:9">
      <c r="I3471" s="543"/>
    </row>
    <row r="3472" spans="9:9">
      <c r="I3472" s="543"/>
    </row>
    <row r="3473" spans="9:9">
      <c r="I3473" s="543"/>
    </row>
    <row r="3474" spans="9:9">
      <c r="I3474" s="543"/>
    </row>
    <row r="3475" spans="9:9">
      <c r="I3475" s="543"/>
    </row>
    <row r="3476" spans="9:9">
      <c r="I3476" s="543"/>
    </row>
    <row r="3477" spans="9:9">
      <c r="I3477" s="543"/>
    </row>
    <row r="3478" spans="9:9">
      <c r="I3478" s="543"/>
    </row>
    <row r="3479" spans="9:9">
      <c r="I3479" s="543"/>
    </row>
    <row r="3480" spans="9:9">
      <c r="I3480" s="543"/>
    </row>
    <row r="3481" spans="9:9">
      <c r="I3481" s="543"/>
    </row>
    <row r="3482" spans="9:9">
      <c r="I3482" s="543"/>
    </row>
    <row r="3483" spans="9:9">
      <c r="I3483" s="543"/>
    </row>
    <row r="3484" spans="9:9">
      <c r="I3484" s="543"/>
    </row>
    <row r="3485" spans="9:9">
      <c r="I3485" s="543"/>
    </row>
    <row r="3486" spans="9:9">
      <c r="I3486" s="543"/>
    </row>
    <row r="3487" spans="9:9">
      <c r="I3487" s="543"/>
    </row>
    <row r="3488" spans="9:9">
      <c r="I3488" s="543"/>
    </row>
    <row r="3489" spans="9:9">
      <c r="I3489" s="543"/>
    </row>
    <row r="3490" spans="9:9">
      <c r="I3490" s="543"/>
    </row>
    <row r="3491" spans="9:9">
      <c r="I3491" s="543"/>
    </row>
    <row r="3492" spans="9:9">
      <c r="I3492" s="543"/>
    </row>
    <row r="3493" spans="9:9">
      <c r="I3493" s="543"/>
    </row>
    <row r="3494" spans="9:9">
      <c r="I3494" s="543"/>
    </row>
    <row r="3495" spans="9:9">
      <c r="I3495" s="543"/>
    </row>
    <row r="3496" spans="9:9">
      <c r="I3496" s="543"/>
    </row>
    <row r="3497" spans="9:9">
      <c r="I3497" s="543"/>
    </row>
    <row r="3498" spans="9:9">
      <c r="I3498" s="543"/>
    </row>
    <row r="3499" spans="9:9">
      <c r="I3499" s="543"/>
    </row>
    <row r="3500" spans="9:9">
      <c r="I3500" s="543"/>
    </row>
    <row r="3501" spans="9:9">
      <c r="I3501" s="543"/>
    </row>
    <row r="3502" spans="9:9">
      <c r="I3502" s="543"/>
    </row>
    <row r="3503" spans="9:9">
      <c r="I3503" s="543"/>
    </row>
    <row r="3504" spans="9:9">
      <c r="I3504" s="543"/>
    </row>
    <row r="3505" spans="9:9">
      <c r="I3505" s="543"/>
    </row>
    <row r="3506" spans="9:9">
      <c r="I3506" s="543"/>
    </row>
    <row r="3507" spans="9:9">
      <c r="I3507" s="543"/>
    </row>
    <row r="3508" spans="9:9">
      <c r="I3508" s="543"/>
    </row>
    <row r="3509" spans="9:9">
      <c r="I3509" s="543"/>
    </row>
    <row r="3510" spans="9:9">
      <c r="I3510" s="543"/>
    </row>
    <row r="3511" spans="9:9">
      <c r="I3511" s="543"/>
    </row>
    <row r="3512" spans="9:9">
      <c r="I3512" s="543"/>
    </row>
    <row r="3513" spans="9:9">
      <c r="I3513" s="543"/>
    </row>
    <row r="3514" spans="9:9">
      <c r="I3514" s="543"/>
    </row>
    <row r="3515" spans="9:9">
      <c r="I3515" s="543"/>
    </row>
    <row r="3516" spans="9:9">
      <c r="I3516" s="543"/>
    </row>
    <row r="3517" spans="9:9">
      <c r="I3517" s="543"/>
    </row>
    <row r="3518" spans="9:9">
      <c r="I3518" s="543"/>
    </row>
    <row r="3519" spans="9:9">
      <c r="I3519" s="543"/>
    </row>
    <row r="3520" spans="9:9">
      <c r="I3520" s="543"/>
    </row>
    <row r="3521" spans="9:9">
      <c r="I3521" s="543"/>
    </row>
    <row r="3522" spans="9:9">
      <c r="I3522" s="543"/>
    </row>
    <row r="3523" spans="9:9">
      <c r="I3523" s="543"/>
    </row>
    <row r="3524" spans="9:9">
      <c r="I3524" s="543"/>
    </row>
    <row r="3525" spans="9:9">
      <c r="I3525" s="543"/>
    </row>
    <row r="3526" spans="9:9">
      <c r="I3526" s="543"/>
    </row>
    <row r="3527" spans="9:9">
      <c r="I3527" s="543"/>
    </row>
    <row r="3528" spans="9:9">
      <c r="I3528" s="543"/>
    </row>
    <row r="3529" spans="9:9">
      <c r="I3529" s="543"/>
    </row>
    <row r="3530" spans="9:9">
      <c r="I3530" s="543"/>
    </row>
    <row r="3531" spans="9:9">
      <c r="I3531" s="543"/>
    </row>
    <row r="3532" spans="9:9">
      <c r="I3532" s="543"/>
    </row>
    <row r="3533" spans="9:9">
      <c r="I3533" s="543"/>
    </row>
    <row r="3534" spans="9:9">
      <c r="I3534" s="543"/>
    </row>
    <row r="3535" spans="9:9">
      <c r="I3535" s="543"/>
    </row>
    <row r="3536" spans="9:9">
      <c r="I3536" s="543"/>
    </row>
    <row r="3537" spans="9:9">
      <c r="I3537" s="543"/>
    </row>
    <row r="3538" spans="9:9">
      <c r="I3538" s="543"/>
    </row>
    <row r="3539" spans="9:9">
      <c r="I3539" s="543"/>
    </row>
    <row r="3540" spans="9:9">
      <c r="I3540" s="543"/>
    </row>
    <row r="3541" spans="9:9">
      <c r="I3541" s="543"/>
    </row>
    <row r="3542" spans="9:9">
      <c r="I3542" s="543"/>
    </row>
    <row r="3543" spans="9:9">
      <c r="I3543" s="543"/>
    </row>
    <row r="3544" spans="9:9">
      <c r="I3544" s="543"/>
    </row>
    <row r="3545" spans="9:9">
      <c r="I3545" s="543"/>
    </row>
    <row r="3546" spans="9:9">
      <c r="I3546" s="543"/>
    </row>
    <row r="3547" spans="9:9">
      <c r="I3547" s="543"/>
    </row>
    <row r="3548" spans="9:9">
      <c r="I3548" s="543"/>
    </row>
    <row r="3549" spans="9:9">
      <c r="I3549" s="543"/>
    </row>
    <row r="3550" spans="9:9">
      <c r="I3550" s="543"/>
    </row>
    <row r="3551" spans="9:9">
      <c r="I3551" s="543"/>
    </row>
    <row r="3552" spans="9:9">
      <c r="I3552" s="543"/>
    </row>
    <row r="3553" spans="9:9">
      <c r="I3553" s="543"/>
    </row>
    <row r="3554" spans="9:9">
      <c r="I3554" s="543"/>
    </row>
    <row r="3555" spans="9:9">
      <c r="I3555" s="543"/>
    </row>
    <row r="3556" spans="9:9">
      <c r="I3556" s="543"/>
    </row>
    <row r="3557" spans="9:9">
      <c r="I3557" s="543"/>
    </row>
    <row r="3558" spans="9:9">
      <c r="I3558" s="543"/>
    </row>
    <row r="3559" spans="9:9">
      <c r="I3559" s="543"/>
    </row>
    <row r="3560" spans="9:9">
      <c r="I3560" s="543"/>
    </row>
    <row r="3561" spans="9:9">
      <c r="I3561" s="543"/>
    </row>
    <row r="3562" spans="9:9">
      <c r="I3562" s="543"/>
    </row>
    <row r="3563" spans="9:9">
      <c r="I3563" s="543"/>
    </row>
    <row r="3564" spans="9:9">
      <c r="I3564" s="543"/>
    </row>
    <row r="3565" spans="9:9">
      <c r="I3565" s="543"/>
    </row>
    <row r="3566" spans="9:9">
      <c r="I3566" s="543"/>
    </row>
    <row r="3567" spans="9:9">
      <c r="I3567" s="543"/>
    </row>
    <row r="3568" spans="9:9">
      <c r="I3568" s="543"/>
    </row>
    <row r="3569" spans="9:9">
      <c r="I3569" s="543"/>
    </row>
    <row r="3570" spans="9:9">
      <c r="I3570" s="543"/>
    </row>
    <row r="3571" spans="9:9">
      <c r="I3571" s="543"/>
    </row>
    <row r="3572" spans="9:9">
      <c r="I3572" s="543"/>
    </row>
    <row r="3573" spans="9:9">
      <c r="I3573" s="543"/>
    </row>
    <row r="3574" spans="9:9">
      <c r="I3574" s="543"/>
    </row>
    <row r="3575" spans="9:9">
      <c r="I3575" s="543"/>
    </row>
    <row r="3576" spans="9:9">
      <c r="I3576" s="543"/>
    </row>
    <row r="3577" spans="9:9">
      <c r="I3577" s="543"/>
    </row>
    <row r="3578" spans="9:9">
      <c r="I3578" s="543"/>
    </row>
    <row r="3579" spans="9:9">
      <c r="I3579" s="543"/>
    </row>
    <row r="3580" spans="9:9">
      <c r="I3580" s="543"/>
    </row>
    <row r="3581" spans="9:9">
      <c r="I3581" s="543"/>
    </row>
    <row r="3582" spans="9:9">
      <c r="I3582" s="543"/>
    </row>
    <row r="3583" spans="9:9">
      <c r="I3583" s="543"/>
    </row>
    <row r="3584" spans="9:9">
      <c r="I3584" s="543"/>
    </row>
    <row r="3585" spans="9:9">
      <c r="I3585" s="543"/>
    </row>
    <row r="3586" spans="9:9">
      <c r="I3586" s="543"/>
    </row>
    <row r="3587" spans="9:9">
      <c r="I3587" s="543"/>
    </row>
    <row r="3588" spans="9:9">
      <c r="I3588" s="543"/>
    </row>
    <row r="3589" spans="9:9">
      <c r="I3589" s="543"/>
    </row>
    <row r="3590" spans="9:9">
      <c r="I3590" s="543"/>
    </row>
    <row r="3591" spans="9:9">
      <c r="I3591" s="543"/>
    </row>
    <row r="3592" spans="9:9">
      <c r="I3592" s="543"/>
    </row>
    <row r="3593" spans="9:9">
      <c r="I3593" s="543"/>
    </row>
    <row r="3594" spans="9:9">
      <c r="I3594" s="543"/>
    </row>
    <row r="3595" spans="9:9">
      <c r="I3595" s="543"/>
    </row>
    <row r="3596" spans="9:9">
      <c r="I3596" s="543"/>
    </row>
    <row r="3597" spans="9:9">
      <c r="I3597" s="543"/>
    </row>
    <row r="3598" spans="9:9">
      <c r="I3598" s="543"/>
    </row>
    <row r="3599" spans="9:9">
      <c r="I3599" s="543"/>
    </row>
    <row r="3600" spans="9:9">
      <c r="I3600" s="543"/>
    </row>
    <row r="3601" spans="9:9">
      <c r="I3601" s="543"/>
    </row>
    <row r="3602" spans="9:9">
      <c r="I3602" s="543"/>
    </row>
    <row r="3603" spans="9:9">
      <c r="I3603" s="543"/>
    </row>
    <row r="3604" spans="9:9">
      <c r="I3604" s="543"/>
    </row>
    <row r="3605" spans="9:9">
      <c r="I3605" s="543"/>
    </row>
    <row r="3606" spans="9:9">
      <c r="I3606" s="543"/>
    </row>
    <row r="3607" spans="9:9">
      <c r="I3607" s="543"/>
    </row>
    <row r="3608" spans="9:9">
      <c r="I3608" s="543"/>
    </row>
    <row r="3609" spans="9:9">
      <c r="I3609" s="543"/>
    </row>
    <row r="3610" spans="9:9">
      <c r="I3610" s="543"/>
    </row>
    <row r="3611" spans="9:9">
      <c r="I3611" s="543"/>
    </row>
    <row r="3612" spans="9:9">
      <c r="I3612" s="543"/>
    </row>
    <row r="3613" spans="9:9">
      <c r="I3613" s="543"/>
    </row>
    <row r="3614" spans="9:9">
      <c r="I3614" s="543"/>
    </row>
    <row r="3615" spans="9:9">
      <c r="I3615" s="543"/>
    </row>
    <row r="3616" spans="9:9">
      <c r="I3616" s="543"/>
    </row>
    <row r="3617" spans="9:9">
      <c r="I3617" s="543"/>
    </row>
    <row r="3618" spans="9:9">
      <c r="I3618" s="543"/>
    </row>
    <row r="3619" spans="9:9">
      <c r="I3619" s="543"/>
    </row>
    <row r="3620" spans="9:9">
      <c r="I3620" s="543"/>
    </row>
    <row r="3621" spans="9:9">
      <c r="I3621" s="543"/>
    </row>
    <row r="3622" spans="9:9">
      <c r="I3622" s="543"/>
    </row>
    <row r="3623" spans="9:9">
      <c r="I3623" s="543"/>
    </row>
    <row r="3624" spans="9:9">
      <c r="I3624" s="543"/>
    </row>
    <row r="3625" spans="9:9">
      <c r="I3625" s="543"/>
    </row>
    <row r="3626" spans="9:9">
      <c r="I3626" s="543"/>
    </row>
    <row r="3627" spans="9:9">
      <c r="I3627" s="543"/>
    </row>
    <row r="3628" spans="9:9">
      <c r="I3628" s="543"/>
    </row>
    <row r="3629" spans="9:9">
      <c r="I3629" s="543"/>
    </row>
    <row r="3630" spans="9:9">
      <c r="I3630" s="543"/>
    </row>
    <row r="3631" spans="9:9">
      <c r="I3631" s="543"/>
    </row>
    <row r="3632" spans="9:9">
      <c r="I3632" s="543"/>
    </row>
    <row r="3633" spans="9:9">
      <c r="I3633" s="543"/>
    </row>
    <row r="3634" spans="9:9">
      <c r="I3634" s="543"/>
    </row>
    <row r="3635" spans="9:9">
      <c r="I3635" s="543"/>
    </row>
    <row r="3636" spans="9:9">
      <c r="I3636" s="543"/>
    </row>
    <row r="3637" spans="9:9">
      <c r="I3637" s="543"/>
    </row>
    <row r="3638" spans="9:9">
      <c r="I3638" s="543"/>
    </row>
    <row r="3639" spans="9:9">
      <c r="I3639" s="543"/>
    </row>
    <row r="3640" spans="9:9">
      <c r="I3640" s="543"/>
    </row>
    <row r="3641" spans="9:9">
      <c r="I3641" s="543"/>
    </row>
    <row r="3642" spans="9:9">
      <c r="I3642" s="543"/>
    </row>
    <row r="3643" spans="9:9">
      <c r="I3643" s="543"/>
    </row>
    <row r="3644" spans="9:9">
      <c r="I3644" s="543"/>
    </row>
    <row r="3645" spans="9:9">
      <c r="I3645" s="543"/>
    </row>
    <row r="3646" spans="9:9">
      <c r="I3646" s="543"/>
    </row>
    <row r="3647" spans="9:9">
      <c r="I3647" s="543"/>
    </row>
    <row r="3648" spans="9:9">
      <c r="I3648" s="543"/>
    </row>
    <row r="3649" spans="9:9">
      <c r="I3649" s="543"/>
    </row>
    <row r="3650" spans="9:9">
      <c r="I3650" s="543"/>
    </row>
    <row r="3651" spans="9:9">
      <c r="I3651" s="543"/>
    </row>
    <row r="3652" spans="9:9">
      <c r="I3652" s="543"/>
    </row>
    <row r="3653" spans="9:9">
      <c r="I3653" s="543"/>
    </row>
    <row r="3654" spans="9:9">
      <c r="I3654" s="543"/>
    </row>
    <row r="3655" spans="9:9">
      <c r="I3655" s="543"/>
    </row>
    <row r="3656" spans="9:9">
      <c r="I3656" s="543"/>
    </row>
    <row r="3657" spans="9:9">
      <c r="I3657" s="543"/>
    </row>
    <row r="3658" spans="9:9">
      <c r="I3658" s="543"/>
    </row>
    <row r="3659" spans="9:9">
      <c r="I3659" s="543"/>
    </row>
    <row r="3660" spans="9:9">
      <c r="I3660" s="543"/>
    </row>
    <row r="3661" spans="9:9">
      <c r="I3661" s="543"/>
    </row>
    <row r="3662" spans="9:9">
      <c r="I3662" s="543"/>
    </row>
    <row r="3663" spans="9:9">
      <c r="I3663" s="543"/>
    </row>
    <row r="3664" spans="9:9">
      <c r="I3664" s="543"/>
    </row>
    <row r="3665" spans="9:9">
      <c r="I3665" s="543"/>
    </row>
    <row r="3666" spans="9:9">
      <c r="I3666" s="543"/>
    </row>
    <row r="3667" spans="9:9">
      <c r="I3667" s="543"/>
    </row>
    <row r="3668" spans="9:9">
      <c r="I3668" s="543"/>
    </row>
    <row r="3669" spans="9:9">
      <c r="I3669" s="543"/>
    </row>
    <row r="3670" spans="9:9">
      <c r="I3670" s="543"/>
    </row>
    <row r="3671" spans="9:9">
      <c r="I3671" s="543"/>
    </row>
    <row r="3672" spans="9:9">
      <c r="I3672" s="543"/>
    </row>
    <row r="3673" spans="9:9">
      <c r="I3673" s="543"/>
    </row>
    <row r="3674" spans="9:9">
      <c r="I3674" s="543"/>
    </row>
    <row r="3675" spans="9:9">
      <c r="I3675" s="543"/>
    </row>
    <row r="3676" spans="9:9">
      <c r="I3676" s="543"/>
    </row>
    <row r="3677" spans="9:9">
      <c r="I3677" s="543"/>
    </row>
    <row r="3678" spans="9:9">
      <c r="I3678" s="543"/>
    </row>
    <row r="3679" spans="9:9">
      <c r="I3679" s="543"/>
    </row>
    <row r="3680" spans="9:9">
      <c r="I3680" s="543"/>
    </row>
    <row r="3681" spans="9:9">
      <c r="I3681" s="543"/>
    </row>
    <row r="3682" spans="9:9">
      <c r="I3682" s="543"/>
    </row>
    <row r="3683" spans="9:9">
      <c r="I3683" s="543"/>
    </row>
    <row r="3684" spans="9:9">
      <c r="I3684" s="543"/>
    </row>
    <row r="3685" spans="9:9">
      <c r="I3685" s="543"/>
    </row>
    <row r="3686" spans="9:9">
      <c r="I3686" s="543"/>
    </row>
    <row r="3687" spans="9:9">
      <c r="I3687" s="543"/>
    </row>
    <row r="3688" spans="9:9">
      <c r="I3688" s="543"/>
    </row>
    <row r="3689" spans="9:9">
      <c r="I3689" s="543"/>
    </row>
    <row r="3690" spans="9:9">
      <c r="I3690" s="543"/>
    </row>
    <row r="3691" spans="9:9">
      <c r="I3691" s="543"/>
    </row>
    <row r="3692" spans="9:9">
      <c r="I3692" s="543"/>
    </row>
    <row r="3693" spans="9:9">
      <c r="I3693" s="543"/>
    </row>
    <row r="3694" spans="9:9">
      <c r="I3694" s="543"/>
    </row>
    <row r="3695" spans="9:9">
      <c r="I3695" s="543"/>
    </row>
    <row r="3696" spans="9:9">
      <c r="I3696" s="543"/>
    </row>
    <row r="3697" spans="9:9">
      <c r="I3697" s="543"/>
    </row>
    <row r="3698" spans="9:9">
      <c r="I3698" s="543"/>
    </row>
    <row r="3699" spans="9:9">
      <c r="I3699" s="543"/>
    </row>
    <row r="3700" spans="9:9">
      <c r="I3700" s="543"/>
    </row>
    <row r="3701" spans="9:9">
      <c r="I3701" s="543"/>
    </row>
    <row r="3702" spans="9:9">
      <c r="I3702" s="543"/>
    </row>
    <row r="3703" spans="9:9">
      <c r="I3703" s="543"/>
    </row>
    <row r="3704" spans="9:9">
      <c r="I3704" s="543"/>
    </row>
    <row r="3705" spans="9:9">
      <c r="I3705" s="543"/>
    </row>
    <row r="3706" spans="9:9">
      <c r="I3706" s="543"/>
    </row>
    <row r="3707" spans="9:9">
      <c r="I3707" s="543"/>
    </row>
    <row r="3708" spans="9:9">
      <c r="I3708" s="543"/>
    </row>
    <row r="3709" spans="9:9">
      <c r="I3709" s="543"/>
    </row>
    <row r="3710" spans="9:9">
      <c r="I3710" s="543"/>
    </row>
    <row r="3711" spans="9:9">
      <c r="I3711" s="543"/>
    </row>
    <row r="3712" spans="9:9">
      <c r="I3712" s="543"/>
    </row>
    <row r="3713" spans="9:9">
      <c r="I3713" s="543"/>
    </row>
    <row r="3714" spans="9:9">
      <c r="I3714" s="543"/>
    </row>
    <row r="3715" spans="9:9">
      <c r="I3715" s="543"/>
    </row>
    <row r="3716" spans="9:9">
      <c r="I3716" s="543"/>
    </row>
    <row r="3717" spans="9:9">
      <c r="I3717" s="543"/>
    </row>
    <row r="3718" spans="9:9">
      <c r="I3718" s="543"/>
    </row>
    <row r="3719" spans="9:9">
      <c r="I3719" s="543"/>
    </row>
    <row r="3720" spans="9:9">
      <c r="I3720" s="543"/>
    </row>
    <row r="3721" spans="9:9">
      <c r="I3721" s="543"/>
    </row>
    <row r="3722" spans="9:9">
      <c r="I3722" s="543"/>
    </row>
    <row r="3723" spans="9:9">
      <c r="I3723" s="543"/>
    </row>
    <row r="3724" spans="9:9">
      <c r="I3724" s="543"/>
    </row>
    <row r="3725" spans="9:9">
      <c r="I3725" s="543"/>
    </row>
    <row r="3726" spans="9:9">
      <c r="I3726" s="543"/>
    </row>
    <row r="3727" spans="9:9">
      <c r="I3727" s="543"/>
    </row>
    <row r="3728" spans="9:9">
      <c r="I3728" s="543"/>
    </row>
    <row r="3729" spans="9:9">
      <c r="I3729" s="543"/>
    </row>
    <row r="3730" spans="9:9">
      <c r="I3730" s="543"/>
    </row>
    <row r="3731" spans="9:9">
      <c r="I3731" s="543"/>
    </row>
    <row r="3732" spans="9:9">
      <c r="I3732" s="543"/>
    </row>
    <row r="3733" spans="9:9">
      <c r="I3733" s="543"/>
    </row>
    <row r="3734" spans="9:9">
      <c r="I3734" s="543"/>
    </row>
    <row r="3735" spans="9:9">
      <c r="I3735" s="543"/>
    </row>
    <row r="3736" spans="9:9">
      <c r="I3736" s="543"/>
    </row>
    <row r="3737" spans="9:9">
      <c r="I3737" s="543"/>
    </row>
    <row r="3738" spans="9:9">
      <c r="I3738" s="543"/>
    </row>
    <row r="3739" spans="9:9">
      <c r="I3739" s="543"/>
    </row>
    <row r="3740" spans="9:9">
      <c r="I3740" s="543"/>
    </row>
    <row r="3741" spans="9:9">
      <c r="I3741" s="543"/>
    </row>
    <row r="3742" spans="9:9">
      <c r="I3742" s="543"/>
    </row>
    <row r="3743" spans="9:9">
      <c r="I3743" s="543"/>
    </row>
    <row r="3744" spans="9:9">
      <c r="I3744" s="543"/>
    </row>
    <row r="3745" spans="9:9">
      <c r="I3745" s="543"/>
    </row>
    <row r="3746" spans="9:9">
      <c r="I3746" s="543"/>
    </row>
    <row r="3747" spans="9:9">
      <c r="I3747" s="543"/>
    </row>
    <row r="3748" spans="9:9">
      <c r="I3748" s="543"/>
    </row>
    <row r="3749" spans="9:9">
      <c r="I3749" s="543"/>
    </row>
    <row r="3750" spans="9:9">
      <c r="I3750" s="543"/>
    </row>
    <row r="3751" spans="9:9">
      <c r="I3751" s="543"/>
    </row>
    <row r="3752" spans="9:9">
      <c r="I3752" s="543"/>
    </row>
    <row r="3753" spans="9:9">
      <c r="I3753" s="543"/>
    </row>
    <row r="3754" spans="9:9">
      <c r="I3754" s="543"/>
    </row>
    <row r="3755" spans="9:9">
      <c r="I3755" s="543"/>
    </row>
    <row r="3756" spans="9:9">
      <c r="I3756" s="543"/>
    </row>
    <row r="3757" spans="9:9">
      <c r="I3757" s="543"/>
    </row>
    <row r="3758" spans="9:9">
      <c r="I3758" s="543"/>
    </row>
    <row r="3759" spans="9:9">
      <c r="I3759" s="543"/>
    </row>
    <row r="3760" spans="9:9">
      <c r="I3760" s="543"/>
    </row>
    <row r="3761" spans="9:9">
      <c r="I3761" s="543"/>
    </row>
    <row r="3762" spans="9:9">
      <c r="I3762" s="543"/>
    </row>
    <row r="3763" spans="9:9">
      <c r="I3763" s="543"/>
    </row>
    <row r="3764" spans="9:9">
      <c r="I3764" s="543"/>
    </row>
    <row r="3765" spans="9:9">
      <c r="I3765" s="543"/>
    </row>
    <row r="3766" spans="9:9">
      <c r="I3766" s="543"/>
    </row>
    <row r="3767" spans="9:9">
      <c r="I3767" s="543"/>
    </row>
    <row r="3768" spans="9:9">
      <c r="I3768" s="543"/>
    </row>
    <row r="3769" spans="9:9">
      <c r="I3769" s="543"/>
    </row>
    <row r="3770" spans="9:9">
      <c r="I3770" s="543"/>
    </row>
    <row r="3771" spans="9:9">
      <c r="I3771" s="543"/>
    </row>
    <row r="3772" spans="9:9">
      <c r="I3772" s="543"/>
    </row>
    <row r="3773" spans="9:9">
      <c r="I3773" s="543"/>
    </row>
    <row r="3774" spans="9:9">
      <c r="I3774" s="543"/>
    </row>
    <row r="3775" spans="9:9">
      <c r="I3775" s="543"/>
    </row>
    <row r="3776" spans="9:9">
      <c r="I3776" s="543"/>
    </row>
    <row r="3777" spans="9:9">
      <c r="I3777" s="543"/>
    </row>
    <row r="3778" spans="9:9">
      <c r="I3778" s="543"/>
    </row>
    <row r="3779" spans="9:9">
      <c r="I3779" s="543"/>
    </row>
    <row r="3780" spans="9:9">
      <c r="I3780" s="543"/>
    </row>
    <row r="3781" spans="9:9">
      <c r="I3781" s="543"/>
    </row>
    <row r="3782" spans="9:9">
      <c r="I3782" s="543"/>
    </row>
    <row r="3783" spans="9:9">
      <c r="I3783" s="543"/>
    </row>
    <row r="3784" spans="9:9">
      <c r="I3784" s="543"/>
    </row>
    <row r="3785" spans="9:9">
      <c r="I3785" s="543"/>
    </row>
    <row r="3786" spans="9:9">
      <c r="I3786" s="543"/>
    </row>
    <row r="3787" spans="9:9">
      <c r="I3787" s="543"/>
    </row>
    <row r="3788" spans="9:9">
      <c r="I3788" s="543"/>
    </row>
    <row r="3789" spans="9:9">
      <c r="I3789" s="543"/>
    </row>
    <row r="3790" spans="9:9">
      <c r="I3790" s="543"/>
    </row>
    <row r="3791" spans="9:9">
      <c r="I3791" s="543"/>
    </row>
    <row r="3792" spans="9:9">
      <c r="I3792" s="543"/>
    </row>
    <row r="3793" spans="9:9">
      <c r="I3793" s="543"/>
    </row>
    <row r="3794" spans="9:9">
      <c r="I3794" s="543"/>
    </row>
    <row r="3795" spans="9:9">
      <c r="I3795" s="543"/>
    </row>
    <row r="3796" spans="9:9">
      <c r="I3796" s="543"/>
    </row>
    <row r="3797" spans="9:9">
      <c r="I3797" s="543"/>
    </row>
    <row r="3798" spans="9:9">
      <c r="I3798" s="543"/>
    </row>
    <row r="3799" spans="9:9">
      <c r="I3799" s="543"/>
    </row>
    <row r="3800" spans="9:9">
      <c r="I3800" s="543"/>
    </row>
    <row r="3801" spans="9:9">
      <c r="I3801" s="543"/>
    </row>
    <row r="3802" spans="9:9">
      <c r="I3802" s="543"/>
    </row>
    <row r="3803" spans="9:9">
      <c r="I3803" s="543"/>
    </row>
    <row r="3804" spans="9:9">
      <c r="I3804" s="543"/>
    </row>
    <row r="3805" spans="9:9">
      <c r="I3805" s="543"/>
    </row>
    <row r="3806" spans="9:9">
      <c r="I3806" s="543"/>
    </row>
    <row r="3807" spans="9:9">
      <c r="I3807" s="543"/>
    </row>
    <row r="3808" spans="9:9">
      <c r="I3808" s="543"/>
    </row>
    <row r="3809" spans="9:9">
      <c r="I3809" s="543"/>
    </row>
    <row r="3810" spans="9:9">
      <c r="I3810" s="543"/>
    </row>
    <row r="3811" spans="9:9">
      <c r="I3811" s="543"/>
    </row>
    <row r="3812" spans="9:9">
      <c r="I3812" s="543"/>
    </row>
    <row r="3813" spans="9:9">
      <c r="I3813" s="543"/>
    </row>
    <row r="3814" spans="9:9">
      <c r="I3814" s="543"/>
    </row>
    <row r="3815" spans="9:9">
      <c r="I3815" s="543"/>
    </row>
    <row r="3816" spans="9:9">
      <c r="I3816" s="543"/>
    </row>
    <row r="3817" spans="9:9">
      <c r="I3817" s="543"/>
    </row>
    <row r="3818" spans="9:9">
      <c r="I3818" s="543"/>
    </row>
    <row r="3819" spans="9:9">
      <c r="I3819" s="543"/>
    </row>
    <row r="3820" spans="9:9">
      <c r="I3820" s="543"/>
    </row>
    <row r="3821" spans="9:9">
      <c r="I3821" s="543"/>
    </row>
    <row r="3822" spans="9:9">
      <c r="I3822" s="543"/>
    </row>
    <row r="3823" spans="9:9">
      <c r="I3823" s="543"/>
    </row>
    <row r="3824" spans="9:9">
      <c r="I3824" s="543"/>
    </row>
    <row r="3825" spans="9:9">
      <c r="I3825" s="543"/>
    </row>
    <row r="3826" spans="9:9">
      <c r="I3826" s="543"/>
    </row>
    <row r="3827" spans="9:9">
      <c r="I3827" s="543"/>
    </row>
    <row r="3828" spans="9:9">
      <c r="I3828" s="543"/>
    </row>
    <row r="3829" spans="9:9">
      <c r="I3829" s="543"/>
    </row>
    <row r="3830" spans="9:9">
      <c r="I3830" s="543"/>
    </row>
    <row r="3831" spans="9:9">
      <c r="I3831" s="543"/>
    </row>
    <row r="3832" spans="9:9">
      <c r="I3832" s="543"/>
    </row>
    <row r="3833" spans="9:9">
      <c r="I3833" s="543"/>
    </row>
    <row r="3834" spans="9:9">
      <c r="I3834" s="543"/>
    </row>
    <row r="3835" spans="9:9">
      <c r="I3835" s="543"/>
    </row>
    <row r="3836" spans="9:9">
      <c r="I3836" s="543"/>
    </row>
    <row r="3837" spans="9:9">
      <c r="I3837" s="543"/>
    </row>
    <row r="3838" spans="9:9">
      <c r="I3838" s="543"/>
    </row>
    <row r="3839" spans="9:9">
      <c r="I3839" s="543"/>
    </row>
    <row r="3840" spans="9:9">
      <c r="I3840" s="543"/>
    </row>
    <row r="3841" spans="9:9">
      <c r="I3841" s="543"/>
    </row>
    <row r="3842" spans="9:9">
      <c r="I3842" s="543"/>
    </row>
    <row r="3843" spans="9:9">
      <c r="I3843" s="543"/>
    </row>
    <row r="3844" spans="9:9">
      <c r="I3844" s="543"/>
    </row>
    <row r="3845" spans="9:9">
      <c r="I3845" s="543"/>
    </row>
    <row r="3846" spans="9:9">
      <c r="I3846" s="543"/>
    </row>
    <row r="3847" spans="9:9">
      <c r="I3847" s="543"/>
    </row>
    <row r="3848" spans="9:9">
      <c r="I3848" s="543"/>
    </row>
    <row r="3849" spans="9:9">
      <c r="I3849" s="543"/>
    </row>
    <row r="3850" spans="9:9">
      <c r="I3850" s="543"/>
    </row>
    <row r="3851" spans="9:9">
      <c r="I3851" s="543"/>
    </row>
    <row r="3852" spans="9:9">
      <c r="I3852" s="543"/>
    </row>
    <row r="3853" spans="9:9">
      <c r="I3853" s="543"/>
    </row>
    <row r="3854" spans="9:9">
      <c r="I3854" s="543"/>
    </row>
    <row r="3855" spans="9:9">
      <c r="I3855" s="543"/>
    </row>
    <row r="3856" spans="9:9">
      <c r="I3856" s="543"/>
    </row>
    <row r="3857" spans="9:9">
      <c r="I3857" s="543"/>
    </row>
    <row r="3858" spans="9:9">
      <c r="I3858" s="543"/>
    </row>
    <row r="3859" spans="9:9">
      <c r="I3859" s="543"/>
    </row>
    <row r="3860" spans="9:9">
      <c r="I3860" s="543"/>
    </row>
    <row r="3861" spans="9:9">
      <c r="I3861" s="543"/>
    </row>
    <row r="3862" spans="9:9">
      <c r="I3862" s="543"/>
    </row>
    <row r="3863" spans="9:9">
      <c r="I3863" s="543"/>
    </row>
    <row r="3864" spans="9:9">
      <c r="I3864" s="543"/>
    </row>
    <row r="3865" spans="9:9">
      <c r="I3865" s="543"/>
    </row>
    <row r="3866" spans="9:9">
      <c r="I3866" s="543"/>
    </row>
    <row r="3867" spans="9:9">
      <c r="I3867" s="543"/>
    </row>
    <row r="3868" spans="9:9">
      <c r="I3868" s="543"/>
    </row>
    <row r="3869" spans="9:9">
      <c r="I3869" s="543"/>
    </row>
    <row r="3870" spans="9:9">
      <c r="I3870" s="543"/>
    </row>
    <row r="3871" spans="9:9">
      <c r="I3871" s="543"/>
    </row>
    <row r="3872" spans="9:9">
      <c r="I3872" s="543"/>
    </row>
    <row r="3873" spans="9:9">
      <c r="I3873" s="543"/>
    </row>
    <row r="3874" spans="9:9">
      <c r="I3874" s="543"/>
    </row>
    <row r="3875" spans="9:9">
      <c r="I3875" s="543"/>
    </row>
    <row r="3876" spans="9:9">
      <c r="I3876" s="543"/>
    </row>
    <row r="3877" spans="9:9">
      <c r="I3877" s="543"/>
    </row>
    <row r="3878" spans="9:9">
      <c r="I3878" s="543"/>
    </row>
    <row r="3879" spans="9:9">
      <c r="I3879" s="543"/>
    </row>
    <row r="3880" spans="9:9">
      <c r="I3880" s="543"/>
    </row>
    <row r="3881" spans="9:9">
      <c r="I3881" s="543"/>
    </row>
    <row r="3882" spans="9:9">
      <c r="I3882" s="543"/>
    </row>
    <row r="3883" spans="9:9">
      <c r="I3883" s="543"/>
    </row>
    <row r="3884" spans="9:9">
      <c r="I3884" s="543"/>
    </row>
    <row r="3885" spans="9:9">
      <c r="I3885" s="543"/>
    </row>
    <row r="3886" spans="9:9">
      <c r="I3886" s="543"/>
    </row>
    <row r="3887" spans="9:9">
      <c r="I3887" s="543"/>
    </row>
    <row r="3888" spans="9:9">
      <c r="I3888" s="543"/>
    </row>
    <row r="3889" spans="9:9">
      <c r="I3889" s="543"/>
    </row>
    <row r="3890" spans="9:9">
      <c r="I3890" s="543"/>
    </row>
    <row r="3891" spans="9:9">
      <c r="I3891" s="543"/>
    </row>
    <row r="3892" spans="9:9">
      <c r="I3892" s="543"/>
    </row>
    <row r="3893" spans="9:9">
      <c r="I3893" s="543"/>
    </row>
    <row r="3894" spans="9:9">
      <c r="I3894" s="543"/>
    </row>
    <row r="3895" spans="9:9">
      <c r="I3895" s="543"/>
    </row>
    <row r="3896" spans="9:9">
      <c r="I3896" s="543"/>
    </row>
    <row r="3897" spans="9:9">
      <c r="I3897" s="543"/>
    </row>
    <row r="3898" spans="9:9">
      <c r="I3898" s="543"/>
    </row>
    <row r="3899" spans="9:9">
      <c r="I3899" s="543"/>
    </row>
    <row r="3900" spans="9:9">
      <c r="I3900" s="543"/>
    </row>
    <row r="3901" spans="9:9">
      <c r="I3901" s="543"/>
    </row>
    <row r="3902" spans="9:9">
      <c r="I3902" s="543"/>
    </row>
    <row r="3903" spans="9:9">
      <c r="I3903" s="543"/>
    </row>
    <row r="3904" spans="9:9">
      <c r="I3904" s="543"/>
    </row>
    <row r="3905" spans="9:9">
      <c r="I3905" s="543"/>
    </row>
    <row r="3906" spans="9:9">
      <c r="I3906" s="543"/>
    </row>
    <row r="3907" spans="9:9">
      <c r="I3907" s="543"/>
    </row>
    <row r="3908" spans="9:9">
      <c r="I3908" s="543"/>
    </row>
    <row r="3909" spans="9:9">
      <c r="I3909" s="543"/>
    </row>
    <row r="3910" spans="9:9">
      <c r="I3910" s="543"/>
    </row>
    <row r="3911" spans="9:9">
      <c r="I3911" s="543"/>
    </row>
    <row r="3912" spans="9:9">
      <c r="I3912" s="543"/>
    </row>
    <row r="3913" spans="9:9">
      <c r="I3913" s="543"/>
    </row>
    <row r="3914" spans="9:9">
      <c r="I3914" s="543"/>
    </row>
    <row r="3915" spans="9:9">
      <c r="I3915" s="543"/>
    </row>
    <row r="3916" spans="9:9">
      <c r="I3916" s="543"/>
    </row>
    <row r="3917" spans="9:9">
      <c r="I3917" s="543"/>
    </row>
    <row r="3918" spans="9:9">
      <c r="I3918" s="543"/>
    </row>
    <row r="3919" spans="9:9">
      <c r="I3919" s="543"/>
    </row>
    <row r="3920" spans="9:9">
      <c r="I3920" s="543"/>
    </row>
    <row r="3921" spans="9:9">
      <c r="I3921" s="543"/>
    </row>
    <row r="3922" spans="9:9">
      <c r="I3922" s="543"/>
    </row>
    <row r="3923" spans="9:9">
      <c r="I3923" s="543"/>
    </row>
    <row r="3924" spans="9:9">
      <c r="I3924" s="543"/>
    </row>
    <row r="3925" spans="9:9">
      <c r="I3925" s="543"/>
    </row>
    <row r="3926" spans="9:9">
      <c r="I3926" s="543"/>
    </row>
    <row r="3927" spans="9:9">
      <c r="I3927" s="543"/>
    </row>
    <row r="3928" spans="9:9">
      <c r="I3928" s="543"/>
    </row>
    <row r="3929" spans="9:9">
      <c r="I3929" s="543"/>
    </row>
    <row r="3930" spans="9:9">
      <c r="I3930" s="543"/>
    </row>
    <row r="3931" spans="9:9">
      <c r="I3931" s="543"/>
    </row>
    <row r="3932" spans="9:9">
      <c r="I3932" s="543"/>
    </row>
    <row r="3933" spans="9:9">
      <c r="I3933" s="543"/>
    </row>
    <row r="3934" spans="9:9">
      <c r="I3934" s="543"/>
    </row>
    <row r="3935" spans="9:9">
      <c r="I3935" s="543"/>
    </row>
    <row r="3936" spans="9:9">
      <c r="I3936" s="543"/>
    </row>
    <row r="3937" spans="9:9">
      <c r="I3937" s="543"/>
    </row>
    <row r="3938" spans="9:9">
      <c r="I3938" s="543"/>
    </row>
    <row r="3939" spans="9:9">
      <c r="I3939" s="543"/>
    </row>
    <row r="3940" spans="9:9">
      <c r="I3940" s="543"/>
    </row>
    <row r="3941" spans="9:9">
      <c r="I3941" s="543"/>
    </row>
    <row r="3942" spans="9:9">
      <c r="I3942" s="543"/>
    </row>
    <row r="3943" spans="9:9">
      <c r="I3943" s="543"/>
    </row>
    <row r="3944" spans="9:9">
      <c r="I3944" s="543"/>
    </row>
    <row r="3945" spans="9:9">
      <c r="I3945" s="543"/>
    </row>
    <row r="3946" spans="9:9">
      <c r="I3946" s="543"/>
    </row>
    <row r="3947" spans="9:9">
      <c r="I3947" s="543"/>
    </row>
    <row r="3948" spans="9:9">
      <c r="I3948" s="543"/>
    </row>
    <row r="3949" spans="9:9">
      <c r="I3949" s="543"/>
    </row>
    <row r="3950" spans="9:9">
      <c r="I3950" s="543"/>
    </row>
    <row r="3951" spans="9:9">
      <c r="I3951" s="543"/>
    </row>
    <row r="3952" spans="9:9">
      <c r="I3952" s="543"/>
    </row>
    <row r="3953" spans="9:9">
      <c r="I3953" s="543"/>
    </row>
    <row r="3954" spans="9:9">
      <c r="I3954" s="543"/>
    </row>
    <row r="3955" spans="9:9">
      <c r="I3955" s="543"/>
    </row>
    <row r="3956" spans="9:9">
      <c r="I3956" s="543"/>
    </row>
    <row r="3957" spans="9:9">
      <c r="I3957" s="543"/>
    </row>
    <row r="3958" spans="9:9">
      <c r="I3958" s="543"/>
    </row>
    <row r="3959" spans="9:9">
      <c r="I3959" s="543"/>
    </row>
    <row r="3960" spans="9:9">
      <c r="I3960" s="543"/>
    </row>
    <row r="3961" spans="9:9">
      <c r="I3961" s="543"/>
    </row>
    <row r="3962" spans="9:9">
      <c r="I3962" s="543"/>
    </row>
    <row r="3963" spans="9:9">
      <c r="I3963" s="543"/>
    </row>
    <row r="3964" spans="9:9">
      <c r="I3964" s="543"/>
    </row>
    <row r="3965" spans="9:9">
      <c r="I3965" s="543"/>
    </row>
    <row r="3966" spans="9:9">
      <c r="I3966" s="543"/>
    </row>
    <row r="3967" spans="9:9">
      <c r="I3967" s="543"/>
    </row>
    <row r="3968" spans="9:9">
      <c r="I3968" s="543"/>
    </row>
    <row r="3969" spans="9:9">
      <c r="I3969" s="543"/>
    </row>
    <row r="3970" spans="9:9">
      <c r="I3970" s="543"/>
    </row>
    <row r="3971" spans="9:9">
      <c r="I3971" s="543"/>
    </row>
    <row r="3972" spans="9:9">
      <c r="I3972" s="543"/>
    </row>
    <row r="3973" spans="9:9">
      <c r="I3973" s="543"/>
    </row>
    <row r="3974" spans="9:9">
      <c r="I3974" s="543"/>
    </row>
    <row r="3975" spans="9:9">
      <c r="I3975" s="543"/>
    </row>
    <row r="3976" spans="9:9">
      <c r="I3976" s="543"/>
    </row>
    <row r="3977" spans="9:9">
      <c r="I3977" s="543"/>
    </row>
    <row r="3978" spans="9:9">
      <c r="I3978" s="543"/>
    </row>
    <row r="3979" spans="9:9">
      <c r="I3979" s="543"/>
    </row>
    <row r="3980" spans="9:9">
      <c r="I3980" s="543"/>
    </row>
    <row r="3981" spans="9:9">
      <c r="I3981" s="543"/>
    </row>
    <row r="3982" spans="9:9">
      <c r="I3982" s="543"/>
    </row>
    <row r="3983" spans="9:9">
      <c r="I3983" s="543"/>
    </row>
    <row r="3984" spans="9:9">
      <c r="I3984" s="543"/>
    </row>
    <row r="3985" spans="9:9">
      <c r="I3985" s="543"/>
    </row>
    <row r="3986" spans="9:9">
      <c r="I3986" s="543"/>
    </row>
    <row r="3987" spans="9:9">
      <c r="I3987" s="543"/>
    </row>
    <row r="3988" spans="9:9">
      <c r="I3988" s="543"/>
    </row>
    <row r="3989" spans="9:9">
      <c r="I3989" s="543"/>
    </row>
    <row r="3990" spans="9:9">
      <c r="I3990" s="543"/>
    </row>
    <row r="3991" spans="9:9">
      <c r="I3991" s="543"/>
    </row>
    <row r="3992" spans="9:9">
      <c r="I3992" s="543"/>
    </row>
    <row r="3993" spans="9:9">
      <c r="I3993" s="543"/>
    </row>
    <row r="3994" spans="9:9">
      <c r="I3994" s="543"/>
    </row>
    <row r="3995" spans="9:9">
      <c r="I3995" s="543"/>
    </row>
    <row r="3996" spans="9:9">
      <c r="I3996" s="543"/>
    </row>
    <row r="3997" spans="9:9">
      <c r="I3997" s="543"/>
    </row>
    <row r="3998" spans="9:9">
      <c r="I3998" s="543"/>
    </row>
    <row r="3999" spans="9:9">
      <c r="I3999" s="543"/>
    </row>
    <row r="4000" spans="9:9">
      <c r="I4000" s="543"/>
    </row>
    <row r="4001" spans="9:9">
      <c r="I4001" s="543"/>
    </row>
    <row r="4002" spans="9:9">
      <c r="I4002" s="543"/>
    </row>
    <row r="4003" spans="9:9">
      <c r="I4003" s="543"/>
    </row>
    <row r="4004" spans="9:9">
      <c r="I4004" s="543"/>
    </row>
    <row r="4005" spans="9:9">
      <c r="I4005" s="543"/>
    </row>
    <row r="4006" spans="9:9">
      <c r="I4006" s="543"/>
    </row>
    <row r="4007" spans="9:9">
      <c r="I4007" s="543"/>
    </row>
    <row r="4008" spans="9:9">
      <c r="I4008" s="543"/>
    </row>
    <row r="4009" spans="9:9">
      <c r="I4009" s="543"/>
    </row>
    <row r="4010" spans="9:9">
      <c r="I4010" s="543"/>
    </row>
    <row r="4011" spans="9:9">
      <c r="I4011" s="543"/>
    </row>
    <row r="4012" spans="9:9">
      <c r="I4012" s="543"/>
    </row>
    <row r="4013" spans="9:9">
      <c r="I4013" s="543"/>
    </row>
    <row r="4014" spans="9:9">
      <c r="I4014" s="543"/>
    </row>
    <row r="4015" spans="9:9">
      <c r="I4015" s="543"/>
    </row>
    <row r="4016" spans="9:9">
      <c r="I4016" s="543"/>
    </row>
    <row r="4017" spans="9:9">
      <c r="I4017" s="543"/>
    </row>
    <row r="4018" spans="9:9">
      <c r="I4018" s="543"/>
    </row>
    <row r="4019" spans="9:9">
      <c r="I4019" s="543"/>
    </row>
    <row r="4020" spans="9:9">
      <c r="I4020" s="543"/>
    </row>
    <row r="4021" spans="9:9">
      <c r="I4021" s="543"/>
    </row>
    <row r="4022" spans="9:9">
      <c r="I4022" s="543"/>
    </row>
    <row r="4023" spans="9:9">
      <c r="I4023" s="543"/>
    </row>
    <row r="4024" spans="9:9">
      <c r="I4024" s="543"/>
    </row>
    <row r="4025" spans="9:9">
      <c r="I4025" s="543"/>
    </row>
    <row r="4026" spans="9:9">
      <c r="I4026" s="543"/>
    </row>
    <row r="4027" spans="9:9">
      <c r="I4027" s="543"/>
    </row>
    <row r="4028" spans="9:9">
      <c r="I4028" s="543"/>
    </row>
    <row r="4029" spans="9:9">
      <c r="I4029" s="543"/>
    </row>
    <row r="4030" spans="9:9">
      <c r="I4030" s="543"/>
    </row>
    <row r="4031" spans="9:9">
      <c r="I4031" s="543"/>
    </row>
    <row r="4032" spans="9:9">
      <c r="I4032" s="543"/>
    </row>
    <row r="4033" spans="9:9">
      <c r="I4033" s="543"/>
    </row>
    <row r="4034" spans="9:9">
      <c r="I4034" s="543"/>
    </row>
    <row r="4035" spans="9:9">
      <c r="I4035" s="543"/>
    </row>
    <row r="4036" spans="9:9">
      <c r="I4036" s="543"/>
    </row>
    <row r="4037" spans="9:9">
      <c r="I4037" s="543"/>
    </row>
    <row r="4038" spans="9:9">
      <c r="I4038" s="543"/>
    </row>
    <row r="4039" spans="9:9">
      <c r="I4039" s="543"/>
    </row>
    <row r="4040" spans="9:9">
      <c r="I4040" s="543"/>
    </row>
    <row r="4041" spans="9:9">
      <c r="I4041" s="543"/>
    </row>
    <row r="4042" spans="9:9">
      <c r="I4042" s="543"/>
    </row>
    <row r="4043" spans="9:9">
      <c r="I4043" s="543"/>
    </row>
    <row r="4044" spans="9:9">
      <c r="I4044" s="543"/>
    </row>
    <row r="4045" spans="9:9">
      <c r="I4045" s="543"/>
    </row>
    <row r="4046" spans="9:9">
      <c r="I4046" s="543"/>
    </row>
    <row r="4047" spans="9:9">
      <c r="I4047" s="543"/>
    </row>
    <row r="4048" spans="9:9">
      <c r="I4048" s="543"/>
    </row>
    <row r="4049" spans="9:9">
      <c r="I4049" s="543"/>
    </row>
    <row r="4050" spans="9:9">
      <c r="I4050" s="543"/>
    </row>
    <row r="4051" spans="9:9">
      <c r="I4051" s="543"/>
    </row>
    <row r="4052" spans="9:9">
      <c r="I4052" s="543"/>
    </row>
    <row r="4053" spans="9:9">
      <c r="I4053" s="543"/>
    </row>
    <row r="4054" spans="9:9">
      <c r="I4054" s="543"/>
    </row>
    <row r="4055" spans="9:9">
      <c r="I4055" s="543"/>
    </row>
    <row r="4056" spans="9:9">
      <c r="I4056" s="543"/>
    </row>
    <row r="4057" spans="9:9">
      <c r="I4057" s="543"/>
    </row>
    <row r="4058" spans="9:9">
      <c r="I4058" s="543"/>
    </row>
    <row r="4059" spans="9:9">
      <c r="I4059" s="543"/>
    </row>
    <row r="4060" spans="9:9">
      <c r="I4060" s="543"/>
    </row>
    <row r="4061" spans="9:9">
      <c r="I4061" s="543"/>
    </row>
    <row r="4062" spans="9:9">
      <c r="I4062" s="543"/>
    </row>
    <row r="4063" spans="9:9">
      <c r="I4063" s="543"/>
    </row>
    <row r="4064" spans="9:9">
      <c r="I4064" s="543"/>
    </row>
    <row r="4065" spans="9:9">
      <c r="I4065" s="543"/>
    </row>
    <row r="4066" spans="9:9">
      <c r="I4066" s="543"/>
    </row>
    <row r="4067" spans="9:9">
      <c r="I4067" s="543"/>
    </row>
    <row r="4068" spans="9:9">
      <c r="I4068" s="543"/>
    </row>
    <row r="4069" spans="9:9">
      <c r="I4069" s="543"/>
    </row>
    <row r="4070" spans="9:9">
      <c r="I4070" s="543"/>
    </row>
    <row r="4071" spans="9:9">
      <c r="I4071" s="543"/>
    </row>
    <row r="4072" spans="9:9">
      <c r="I4072" s="543"/>
    </row>
    <row r="4073" spans="9:9">
      <c r="I4073" s="543"/>
    </row>
    <row r="4074" spans="9:9">
      <c r="I4074" s="543"/>
    </row>
    <row r="4075" spans="9:9">
      <c r="I4075" s="543"/>
    </row>
    <row r="4076" spans="9:9">
      <c r="I4076" s="543"/>
    </row>
    <row r="4077" spans="9:9">
      <c r="I4077" s="543"/>
    </row>
    <row r="4078" spans="9:9">
      <c r="I4078" s="543"/>
    </row>
    <row r="4079" spans="9:9">
      <c r="I4079" s="543"/>
    </row>
    <row r="4080" spans="9:9">
      <c r="I4080" s="543"/>
    </row>
    <row r="4081" spans="9:9">
      <c r="I4081" s="543"/>
    </row>
    <row r="4082" spans="9:9">
      <c r="I4082" s="543"/>
    </row>
    <row r="4083" spans="9:9">
      <c r="I4083" s="543"/>
    </row>
    <row r="4084" spans="9:9">
      <c r="I4084" s="543"/>
    </row>
    <row r="4085" spans="9:9">
      <c r="I4085" s="543"/>
    </row>
    <row r="4086" spans="9:9">
      <c r="I4086" s="543"/>
    </row>
    <row r="4087" spans="9:9">
      <c r="I4087" s="543"/>
    </row>
    <row r="4088" spans="9:9">
      <c r="I4088" s="543"/>
    </row>
    <row r="4089" spans="9:9">
      <c r="I4089" s="543"/>
    </row>
    <row r="4090" spans="9:9">
      <c r="I4090" s="543"/>
    </row>
    <row r="4091" spans="9:9">
      <c r="I4091" s="543"/>
    </row>
    <row r="4092" spans="9:9">
      <c r="I4092" s="543"/>
    </row>
    <row r="4093" spans="9:9">
      <c r="I4093" s="543"/>
    </row>
    <row r="4094" spans="9:9">
      <c r="I4094" s="543"/>
    </row>
    <row r="4095" spans="9:9">
      <c r="I4095" s="543"/>
    </row>
    <row r="4096" spans="9:9">
      <c r="I4096" s="543"/>
    </row>
    <row r="4097" spans="9:9">
      <c r="I4097" s="543"/>
    </row>
    <row r="4098" spans="9:9">
      <c r="I4098" s="543"/>
    </row>
    <row r="4099" spans="9:9">
      <c r="I4099" s="543"/>
    </row>
    <row r="4100" spans="9:9">
      <c r="I4100" s="543"/>
    </row>
    <row r="4101" spans="9:9">
      <c r="I4101" s="543"/>
    </row>
    <row r="4102" spans="9:9">
      <c r="I4102" s="543"/>
    </row>
    <row r="4103" spans="9:9">
      <c r="I4103" s="543"/>
    </row>
    <row r="4104" spans="9:9">
      <c r="I4104" s="543"/>
    </row>
    <row r="4105" spans="9:9">
      <c r="I4105" s="543"/>
    </row>
    <row r="4106" spans="9:9">
      <c r="I4106" s="543"/>
    </row>
    <row r="4107" spans="9:9">
      <c r="I4107" s="543"/>
    </row>
    <row r="4108" spans="9:9">
      <c r="I4108" s="543"/>
    </row>
    <row r="4109" spans="9:9">
      <c r="I4109" s="543"/>
    </row>
    <row r="4110" spans="9:9">
      <c r="I4110" s="543"/>
    </row>
    <row r="4111" spans="9:9">
      <c r="I4111" s="543"/>
    </row>
    <row r="4112" spans="9:9">
      <c r="I4112" s="543"/>
    </row>
    <row r="4113" spans="9:9">
      <c r="I4113" s="543"/>
    </row>
    <row r="4114" spans="9:9">
      <c r="I4114" s="543"/>
    </row>
    <row r="4115" spans="9:9">
      <c r="I4115" s="543"/>
    </row>
    <row r="4116" spans="9:9">
      <c r="I4116" s="543"/>
    </row>
    <row r="4117" spans="9:9">
      <c r="I4117" s="543"/>
    </row>
    <row r="4118" spans="9:9">
      <c r="I4118" s="543"/>
    </row>
    <row r="4119" spans="9:9">
      <c r="I4119" s="543"/>
    </row>
    <row r="4120" spans="9:9">
      <c r="I4120" s="543"/>
    </row>
    <row r="4121" spans="9:9">
      <c r="I4121" s="543"/>
    </row>
    <row r="4122" spans="9:9">
      <c r="I4122" s="543"/>
    </row>
    <row r="4123" spans="9:9">
      <c r="I4123" s="543"/>
    </row>
    <row r="4124" spans="9:9">
      <c r="I4124" s="543"/>
    </row>
    <row r="4125" spans="9:9">
      <c r="I4125" s="543"/>
    </row>
    <row r="4126" spans="9:9">
      <c r="I4126" s="543"/>
    </row>
    <row r="4127" spans="9:9">
      <c r="I4127" s="543"/>
    </row>
    <row r="4128" spans="9:9">
      <c r="I4128" s="543"/>
    </row>
    <row r="4129" spans="9:9">
      <c r="I4129" s="543"/>
    </row>
    <row r="4130" spans="9:9">
      <c r="I4130" s="543"/>
    </row>
    <row r="4131" spans="9:9">
      <c r="I4131" s="543"/>
    </row>
    <row r="4132" spans="9:9">
      <c r="I4132" s="543"/>
    </row>
    <row r="4133" spans="9:9">
      <c r="I4133" s="543"/>
    </row>
    <row r="4134" spans="9:9">
      <c r="I4134" s="543"/>
    </row>
    <row r="4135" spans="9:9">
      <c r="I4135" s="543"/>
    </row>
    <row r="4136" spans="9:9">
      <c r="I4136" s="543"/>
    </row>
    <row r="4137" spans="9:9">
      <c r="I4137" s="543"/>
    </row>
    <row r="4138" spans="9:9">
      <c r="I4138" s="543"/>
    </row>
    <row r="4139" spans="9:9">
      <c r="I4139" s="543"/>
    </row>
    <row r="4140" spans="9:9">
      <c r="I4140" s="543"/>
    </row>
    <row r="4141" spans="9:9">
      <c r="I4141" s="543"/>
    </row>
    <row r="4142" spans="9:9">
      <c r="I4142" s="543"/>
    </row>
    <row r="4143" spans="9:9">
      <c r="I4143" s="543"/>
    </row>
    <row r="4144" spans="9:9">
      <c r="I4144" s="543"/>
    </row>
    <row r="4145" spans="9:9">
      <c r="I4145" s="543"/>
    </row>
    <row r="4146" spans="9:9">
      <c r="I4146" s="543"/>
    </row>
    <row r="4147" spans="9:9">
      <c r="I4147" s="543"/>
    </row>
    <row r="4148" spans="9:9">
      <c r="I4148" s="543"/>
    </row>
    <row r="4149" spans="9:9">
      <c r="I4149" s="543"/>
    </row>
    <row r="4150" spans="9:9">
      <c r="I4150" s="543"/>
    </row>
    <row r="4151" spans="9:9">
      <c r="I4151" s="543"/>
    </row>
    <row r="4152" spans="9:9">
      <c r="I4152" s="543"/>
    </row>
    <row r="4153" spans="9:9">
      <c r="I4153" s="543"/>
    </row>
    <row r="4154" spans="9:9">
      <c r="I4154" s="543"/>
    </row>
    <row r="4155" spans="9:9">
      <c r="I4155" s="543"/>
    </row>
    <row r="4156" spans="9:9">
      <c r="I4156" s="543"/>
    </row>
    <row r="4157" spans="9:9">
      <c r="I4157" s="543"/>
    </row>
    <row r="4158" spans="9:9">
      <c r="I4158" s="543"/>
    </row>
    <row r="4159" spans="9:9">
      <c r="I4159" s="543"/>
    </row>
    <row r="4160" spans="9:9">
      <c r="I4160" s="543"/>
    </row>
    <row r="4161" spans="9:9">
      <c r="I4161" s="543"/>
    </row>
    <row r="4162" spans="9:9">
      <c r="I4162" s="543"/>
    </row>
    <row r="4163" spans="9:9">
      <c r="I4163" s="543"/>
    </row>
    <row r="4164" spans="9:9">
      <c r="I4164" s="543"/>
    </row>
    <row r="4165" spans="9:9">
      <c r="I4165" s="543"/>
    </row>
    <row r="4166" spans="9:9">
      <c r="I4166" s="543"/>
    </row>
    <row r="4167" spans="9:9">
      <c r="I4167" s="543"/>
    </row>
    <row r="4168" spans="9:9">
      <c r="I4168" s="543"/>
    </row>
    <row r="4169" spans="9:9">
      <c r="I4169" s="543"/>
    </row>
    <row r="4170" spans="9:9">
      <c r="I4170" s="543"/>
    </row>
    <row r="4171" spans="9:9">
      <c r="I4171" s="543"/>
    </row>
    <row r="4172" spans="9:9">
      <c r="I4172" s="543"/>
    </row>
    <row r="4173" spans="9:9">
      <c r="I4173" s="543"/>
    </row>
    <row r="4174" spans="9:9">
      <c r="I4174" s="543"/>
    </row>
    <row r="4175" spans="9:9">
      <c r="I4175" s="543"/>
    </row>
    <row r="4176" spans="9:9">
      <c r="I4176" s="543"/>
    </row>
    <row r="4177" spans="9:9">
      <c r="I4177" s="543"/>
    </row>
    <row r="4178" spans="9:9">
      <c r="I4178" s="543"/>
    </row>
    <row r="4179" spans="9:9">
      <c r="I4179" s="543"/>
    </row>
    <row r="4180" spans="9:9">
      <c r="I4180" s="543"/>
    </row>
    <row r="4181" spans="9:9">
      <c r="I4181" s="543"/>
    </row>
    <row r="4182" spans="9:9">
      <c r="I4182" s="543"/>
    </row>
    <row r="4183" spans="9:9">
      <c r="I4183" s="543"/>
    </row>
    <row r="4184" spans="9:9">
      <c r="I4184" s="543"/>
    </row>
    <row r="4185" spans="9:9">
      <c r="I4185" s="543"/>
    </row>
    <row r="4186" spans="9:9">
      <c r="I4186" s="543"/>
    </row>
    <row r="4187" spans="9:9">
      <c r="I4187" s="543"/>
    </row>
    <row r="4188" spans="9:9">
      <c r="I4188" s="543"/>
    </row>
    <row r="4189" spans="9:9">
      <c r="I4189" s="543"/>
    </row>
    <row r="4190" spans="9:9">
      <c r="I4190" s="543"/>
    </row>
    <row r="4191" spans="9:9">
      <c r="I4191" s="543"/>
    </row>
    <row r="4192" spans="9:9">
      <c r="I4192" s="543"/>
    </row>
    <row r="4193" spans="9:9">
      <c r="I4193" s="543"/>
    </row>
    <row r="4194" spans="9:9">
      <c r="I4194" s="543"/>
    </row>
    <row r="4195" spans="9:9">
      <c r="I4195" s="543"/>
    </row>
    <row r="4196" spans="9:9">
      <c r="I4196" s="543"/>
    </row>
    <row r="4197" spans="9:9">
      <c r="I4197" s="543"/>
    </row>
    <row r="4198" spans="9:9">
      <c r="I4198" s="543"/>
    </row>
    <row r="4199" spans="9:9">
      <c r="I4199" s="543"/>
    </row>
    <row r="4200" spans="9:9">
      <c r="I4200" s="543"/>
    </row>
    <row r="4201" spans="9:9">
      <c r="I4201" s="543"/>
    </row>
    <row r="4202" spans="9:9">
      <c r="I4202" s="543"/>
    </row>
    <row r="4203" spans="9:9">
      <c r="I4203" s="543"/>
    </row>
    <row r="4204" spans="9:9">
      <c r="I4204" s="543"/>
    </row>
    <row r="4205" spans="9:9">
      <c r="I4205" s="543"/>
    </row>
    <row r="4206" spans="9:9">
      <c r="I4206" s="543"/>
    </row>
    <row r="4207" spans="9:9">
      <c r="I4207" s="543"/>
    </row>
    <row r="4208" spans="9:9">
      <c r="I4208" s="543"/>
    </row>
    <row r="4209" spans="9:9">
      <c r="I4209" s="543"/>
    </row>
    <row r="4210" spans="9:9">
      <c r="I4210" s="543"/>
    </row>
    <row r="4211" spans="9:9">
      <c r="I4211" s="543"/>
    </row>
    <row r="4212" spans="9:9">
      <c r="I4212" s="543"/>
    </row>
    <row r="4213" spans="9:9">
      <c r="I4213" s="543"/>
    </row>
    <row r="4214" spans="9:9">
      <c r="I4214" s="543"/>
    </row>
    <row r="4215" spans="9:9">
      <c r="I4215" s="543"/>
    </row>
    <row r="4216" spans="9:9">
      <c r="I4216" s="543"/>
    </row>
    <row r="4217" spans="9:9">
      <c r="I4217" s="543"/>
    </row>
    <row r="4218" spans="9:9">
      <c r="I4218" s="543"/>
    </row>
    <row r="4219" spans="9:9">
      <c r="I4219" s="543"/>
    </row>
    <row r="4220" spans="9:9">
      <c r="I4220" s="543"/>
    </row>
    <row r="4221" spans="9:9">
      <c r="I4221" s="543"/>
    </row>
    <row r="4222" spans="9:9">
      <c r="I4222" s="543"/>
    </row>
    <row r="4223" spans="9:9">
      <c r="I4223" s="543"/>
    </row>
    <row r="4224" spans="9:9">
      <c r="I4224" s="543"/>
    </row>
    <row r="4225" spans="9:9">
      <c r="I4225" s="543"/>
    </row>
    <row r="4226" spans="9:9">
      <c r="I4226" s="543"/>
    </row>
    <row r="4227" spans="9:9">
      <c r="I4227" s="543"/>
    </row>
    <row r="4228" spans="9:9">
      <c r="I4228" s="543"/>
    </row>
    <row r="4229" spans="9:9">
      <c r="I4229" s="543"/>
    </row>
    <row r="4230" spans="9:9">
      <c r="I4230" s="543"/>
    </row>
    <row r="4231" spans="9:9">
      <c r="I4231" s="543"/>
    </row>
    <row r="4232" spans="9:9">
      <c r="I4232" s="543"/>
    </row>
    <row r="4233" spans="9:9">
      <c r="I4233" s="543"/>
    </row>
    <row r="4234" spans="9:9">
      <c r="I4234" s="543"/>
    </row>
    <row r="4235" spans="9:9">
      <c r="I4235" s="543"/>
    </row>
    <row r="4236" spans="9:9">
      <c r="I4236" s="543"/>
    </row>
    <row r="4237" spans="9:9">
      <c r="I4237" s="543"/>
    </row>
    <row r="4238" spans="9:9">
      <c r="I4238" s="543"/>
    </row>
    <row r="4239" spans="9:9">
      <c r="I4239" s="543"/>
    </row>
    <row r="4240" spans="9:9">
      <c r="I4240" s="543"/>
    </row>
    <row r="4241" spans="9:9">
      <c r="I4241" s="543"/>
    </row>
    <row r="4242" spans="9:9">
      <c r="I4242" s="543"/>
    </row>
    <row r="4243" spans="9:9">
      <c r="I4243" s="543"/>
    </row>
    <row r="4244" spans="9:9">
      <c r="I4244" s="543"/>
    </row>
    <row r="4245" spans="9:9">
      <c r="I4245" s="543"/>
    </row>
    <row r="4246" spans="9:9">
      <c r="I4246" s="543"/>
    </row>
    <row r="4247" spans="9:9">
      <c r="I4247" s="543"/>
    </row>
    <row r="4248" spans="9:9">
      <c r="I4248" s="543"/>
    </row>
    <row r="4249" spans="9:9">
      <c r="I4249" s="543"/>
    </row>
    <row r="4250" spans="9:9">
      <c r="I4250" s="543"/>
    </row>
    <row r="4251" spans="9:9">
      <c r="I4251" s="543"/>
    </row>
    <row r="4252" spans="9:9">
      <c r="I4252" s="543"/>
    </row>
    <row r="4253" spans="9:9">
      <c r="I4253" s="543"/>
    </row>
    <row r="4254" spans="9:9">
      <c r="I4254" s="543"/>
    </row>
    <row r="4255" spans="9:9">
      <c r="I4255" s="543"/>
    </row>
    <row r="4256" spans="9:9">
      <c r="I4256" s="543"/>
    </row>
    <row r="4257" spans="9:9">
      <c r="I4257" s="543"/>
    </row>
    <row r="4258" spans="9:9">
      <c r="I4258" s="543"/>
    </row>
    <row r="4259" spans="9:9">
      <c r="I4259" s="543"/>
    </row>
    <row r="4260" spans="9:9">
      <c r="I4260" s="543"/>
    </row>
    <row r="4261" spans="9:9">
      <c r="I4261" s="543"/>
    </row>
    <row r="4262" spans="9:9">
      <c r="I4262" s="543"/>
    </row>
    <row r="4263" spans="9:9">
      <c r="I4263" s="543"/>
    </row>
    <row r="4264" spans="9:9">
      <c r="I4264" s="543"/>
    </row>
    <row r="4265" spans="9:9">
      <c r="I4265" s="543"/>
    </row>
    <row r="4266" spans="9:9">
      <c r="I4266" s="543"/>
    </row>
    <row r="4267" spans="9:9">
      <c r="I4267" s="543"/>
    </row>
    <row r="4268" spans="9:9">
      <c r="I4268" s="543"/>
    </row>
    <row r="4269" spans="9:9">
      <c r="I4269" s="543"/>
    </row>
    <row r="4270" spans="9:9">
      <c r="I4270" s="543"/>
    </row>
    <row r="4271" spans="9:9">
      <c r="I4271" s="543"/>
    </row>
    <row r="4272" spans="9:9">
      <c r="I4272" s="543"/>
    </row>
    <row r="4273" spans="9:9">
      <c r="I4273" s="543"/>
    </row>
    <row r="4274" spans="9:9">
      <c r="I4274" s="543"/>
    </row>
    <row r="4275" spans="9:9">
      <c r="I4275" s="543"/>
    </row>
    <row r="4276" spans="9:9">
      <c r="I4276" s="543"/>
    </row>
    <row r="4277" spans="9:9">
      <c r="I4277" s="543"/>
    </row>
    <row r="4278" spans="9:9">
      <c r="I4278" s="543"/>
    </row>
    <row r="4279" spans="9:9">
      <c r="I4279" s="543"/>
    </row>
    <row r="4280" spans="9:9">
      <c r="I4280" s="543"/>
    </row>
    <row r="4281" spans="9:9">
      <c r="I4281" s="543"/>
    </row>
    <row r="4282" spans="9:9">
      <c r="I4282" s="543"/>
    </row>
    <row r="4283" spans="9:9">
      <c r="I4283" s="543"/>
    </row>
    <row r="4284" spans="9:9">
      <c r="I4284" s="543"/>
    </row>
    <row r="4285" spans="9:9">
      <c r="I4285" s="543"/>
    </row>
    <row r="4286" spans="9:9">
      <c r="I4286" s="543"/>
    </row>
    <row r="4287" spans="9:9">
      <c r="I4287" s="543"/>
    </row>
    <row r="4288" spans="9:9">
      <c r="I4288" s="543"/>
    </row>
    <row r="4289" spans="9:9">
      <c r="I4289" s="543"/>
    </row>
    <row r="4290" spans="9:9">
      <c r="I4290" s="543"/>
    </row>
    <row r="4291" spans="9:9">
      <c r="I4291" s="543"/>
    </row>
    <row r="4292" spans="9:9">
      <c r="I4292" s="543"/>
    </row>
    <row r="4293" spans="9:9">
      <c r="I4293" s="543"/>
    </row>
    <row r="4294" spans="9:9">
      <c r="I4294" s="543"/>
    </row>
    <row r="4295" spans="9:9">
      <c r="I4295" s="543"/>
    </row>
    <row r="4296" spans="9:9">
      <c r="I4296" s="543"/>
    </row>
    <row r="4297" spans="9:9">
      <c r="I4297" s="543"/>
    </row>
    <row r="4298" spans="9:9">
      <c r="I4298" s="543"/>
    </row>
    <row r="4299" spans="9:9">
      <c r="I4299" s="543"/>
    </row>
    <row r="4300" spans="9:9">
      <c r="I4300" s="543"/>
    </row>
    <row r="4301" spans="9:9">
      <c r="I4301" s="543"/>
    </row>
    <row r="4302" spans="9:9">
      <c r="I4302" s="543"/>
    </row>
    <row r="4303" spans="9:9">
      <c r="I4303" s="543"/>
    </row>
    <row r="4304" spans="9:9">
      <c r="I4304" s="543"/>
    </row>
    <row r="4305" spans="9:9">
      <c r="I4305" s="543"/>
    </row>
    <row r="4306" spans="9:9">
      <c r="I4306" s="543"/>
    </row>
    <row r="4307" spans="9:9">
      <c r="I4307" s="543"/>
    </row>
    <row r="4308" spans="9:9">
      <c r="I4308" s="543"/>
    </row>
    <row r="4309" spans="9:9">
      <c r="I4309" s="543"/>
    </row>
    <row r="4310" spans="9:9">
      <c r="I4310" s="543"/>
    </row>
    <row r="4311" spans="9:9">
      <c r="I4311" s="543"/>
    </row>
    <row r="4312" spans="9:9">
      <c r="I4312" s="543"/>
    </row>
    <row r="4313" spans="9:9">
      <c r="I4313" s="543"/>
    </row>
    <row r="4314" spans="9:9">
      <c r="I4314" s="543"/>
    </row>
    <row r="4315" spans="9:9">
      <c r="I4315" s="543"/>
    </row>
    <row r="4316" spans="9:9">
      <c r="I4316" s="543"/>
    </row>
    <row r="4317" spans="9:9">
      <c r="I4317" s="543"/>
    </row>
    <row r="4318" spans="9:9">
      <c r="I4318" s="543"/>
    </row>
    <row r="4319" spans="9:9">
      <c r="I4319" s="543"/>
    </row>
    <row r="4320" spans="9:9">
      <c r="I4320" s="543"/>
    </row>
    <row r="4321" spans="9:9">
      <c r="I4321" s="543"/>
    </row>
    <row r="4322" spans="9:9">
      <c r="I4322" s="543"/>
    </row>
    <row r="4323" spans="9:9">
      <c r="I4323" s="543"/>
    </row>
    <row r="4324" spans="9:9">
      <c r="I4324" s="543"/>
    </row>
    <row r="4325" spans="9:9">
      <c r="I4325" s="543"/>
    </row>
    <row r="4326" spans="9:9">
      <c r="I4326" s="543"/>
    </row>
    <row r="4327" spans="9:9">
      <c r="I4327" s="543"/>
    </row>
    <row r="4328" spans="9:9">
      <c r="I4328" s="543"/>
    </row>
    <row r="4329" spans="9:9">
      <c r="I4329" s="543"/>
    </row>
    <row r="4330" spans="9:9">
      <c r="I4330" s="543"/>
    </row>
    <row r="4331" spans="9:9">
      <c r="I4331" s="543"/>
    </row>
    <row r="4332" spans="9:9">
      <c r="I4332" s="543"/>
    </row>
    <row r="4333" spans="9:9">
      <c r="I4333" s="543"/>
    </row>
    <row r="4334" spans="9:9">
      <c r="I4334" s="543"/>
    </row>
    <row r="4335" spans="9:9">
      <c r="I4335" s="543"/>
    </row>
    <row r="4336" spans="9:9">
      <c r="I4336" s="543"/>
    </row>
    <row r="4337" spans="9:9">
      <c r="I4337" s="543"/>
    </row>
    <row r="4338" spans="9:9">
      <c r="I4338" s="543"/>
    </row>
    <row r="4339" spans="9:9">
      <c r="I4339" s="543"/>
    </row>
    <row r="4340" spans="9:9">
      <c r="I4340" s="543"/>
    </row>
    <row r="4341" spans="9:9">
      <c r="I4341" s="543"/>
    </row>
    <row r="4342" spans="9:9">
      <c r="I4342" s="543"/>
    </row>
    <row r="4343" spans="9:9">
      <c r="I4343" s="543"/>
    </row>
    <row r="4344" spans="9:9">
      <c r="I4344" s="543"/>
    </row>
    <row r="4345" spans="9:9">
      <c r="I4345" s="543"/>
    </row>
    <row r="4346" spans="9:9">
      <c r="I4346" s="543"/>
    </row>
    <row r="4347" spans="9:9">
      <c r="I4347" s="543"/>
    </row>
    <row r="4348" spans="9:9">
      <c r="I4348" s="543"/>
    </row>
    <row r="4349" spans="9:9">
      <c r="I4349" s="543"/>
    </row>
    <row r="4350" spans="9:9">
      <c r="I4350" s="543"/>
    </row>
    <row r="4351" spans="9:9">
      <c r="I4351" s="543"/>
    </row>
    <row r="4352" spans="9:9">
      <c r="I4352" s="543"/>
    </row>
    <row r="4353" spans="9:9">
      <c r="I4353" s="543"/>
    </row>
    <row r="4354" spans="9:9">
      <c r="I4354" s="543"/>
    </row>
    <row r="4355" spans="9:9">
      <c r="I4355" s="543"/>
    </row>
    <row r="4356" spans="9:9">
      <c r="I4356" s="543"/>
    </row>
    <row r="4357" spans="9:9">
      <c r="I4357" s="543"/>
    </row>
    <row r="4358" spans="9:9">
      <c r="I4358" s="543"/>
    </row>
    <row r="4359" spans="9:9">
      <c r="I4359" s="543"/>
    </row>
    <row r="4360" spans="9:9">
      <c r="I4360" s="543"/>
    </row>
    <row r="4361" spans="9:9">
      <c r="I4361" s="543"/>
    </row>
    <row r="4362" spans="9:9">
      <c r="I4362" s="543"/>
    </row>
    <row r="4363" spans="9:9">
      <c r="I4363" s="543"/>
    </row>
    <row r="4364" spans="9:9">
      <c r="I4364" s="543"/>
    </row>
    <row r="4365" spans="9:9">
      <c r="I4365" s="543"/>
    </row>
    <row r="4366" spans="9:9">
      <c r="I4366" s="543"/>
    </row>
    <row r="4367" spans="9:9">
      <c r="I4367" s="543"/>
    </row>
    <row r="4368" spans="9:9">
      <c r="I4368" s="543"/>
    </row>
    <row r="4369" spans="9:9">
      <c r="I4369" s="543"/>
    </row>
    <row r="4370" spans="9:9">
      <c r="I4370" s="543"/>
    </row>
    <row r="4371" spans="9:9">
      <c r="I4371" s="543"/>
    </row>
    <row r="4372" spans="9:9">
      <c r="I4372" s="543"/>
    </row>
    <row r="4373" spans="9:9">
      <c r="I4373" s="543"/>
    </row>
    <row r="4374" spans="9:9">
      <c r="I4374" s="543"/>
    </row>
    <row r="4375" spans="9:9">
      <c r="I4375" s="543"/>
    </row>
    <row r="4376" spans="9:9">
      <c r="I4376" s="543"/>
    </row>
    <row r="4377" spans="9:9">
      <c r="I4377" s="543"/>
    </row>
    <row r="4378" spans="9:9">
      <c r="I4378" s="543"/>
    </row>
    <row r="4379" spans="9:9">
      <c r="I4379" s="543"/>
    </row>
    <row r="4380" spans="9:9">
      <c r="I4380" s="543"/>
    </row>
    <row r="4381" spans="9:9">
      <c r="I4381" s="543"/>
    </row>
    <row r="4382" spans="9:9">
      <c r="I4382" s="543"/>
    </row>
    <row r="4383" spans="9:9">
      <c r="I4383" s="543"/>
    </row>
    <row r="4384" spans="9:9">
      <c r="I4384" s="543"/>
    </row>
    <row r="4385" spans="9:9">
      <c r="I4385" s="543"/>
    </row>
    <row r="4386" spans="9:9">
      <c r="I4386" s="543"/>
    </row>
    <row r="4387" spans="9:9">
      <c r="I4387" s="543"/>
    </row>
    <row r="4388" spans="9:9">
      <c r="I4388" s="543"/>
    </row>
    <row r="4389" spans="9:9">
      <c r="I4389" s="543"/>
    </row>
    <row r="4390" spans="9:9">
      <c r="I4390" s="543"/>
    </row>
    <row r="4391" spans="9:9">
      <c r="I4391" s="543"/>
    </row>
    <row r="4392" spans="9:9">
      <c r="I4392" s="543"/>
    </row>
    <row r="4393" spans="9:9">
      <c r="I4393" s="543"/>
    </row>
    <row r="4394" spans="9:9">
      <c r="I4394" s="543"/>
    </row>
    <row r="4395" spans="9:9">
      <c r="I4395" s="543"/>
    </row>
    <row r="4396" spans="9:9">
      <c r="I4396" s="543"/>
    </row>
    <row r="4397" spans="9:9">
      <c r="I4397" s="543"/>
    </row>
    <row r="4398" spans="9:9">
      <c r="I4398" s="543"/>
    </row>
    <row r="4399" spans="9:9">
      <c r="I4399" s="543"/>
    </row>
    <row r="4400" spans="9:9">
      <c r="I4400" s="543"/>
    </row>
    <row r="4401" spans="9:9">
      <c r="I4401" s="543"/>
    </row>
    <row r="4402" spans="9:9">
      <c r="I4402" s="543"/>
    </row>
    <row r="4403" spans="9:9">
      <c r="I4403" s="543"/>
    </row>
    <row r="4404" spans="9:9">
      <c r="I4404" s="543"/>
    </row>
    <row r="4405" spans="9:9">
      <c r="I4405" s="543"/>
    </row>
    <row r="4406" spans="9:9">
      <c r="I4406" s="543"/>
    </row>
    <row r="4407" spans="9:9">
      <c r="I4407" s="543"/>
    </row>
    <row r="4408" spans="9:9">
      <c r="I4408" s="543"/>
    </row>
    <row r="4409" spans="9:9">
      <c r="I4409" s="543"/>
    </row>
    <row r="4410" spans="9:9">
      <c r="I4410" s="543"/>
    </row>
    <row r="4411" spans="9:9">
      <c r="I4411" s="543"/>
    </row>
    <row r="4412" spans="9:9">
      <c r="I4412" s="543"/>
    </row>
    <row r="4413" spans="9:9">
      <c r="I4413" s="543"/>
    </row>
    <row r="4414" spans="9:9">
      <c r="I4414" s="543"/>
    </row>
    <row r="4415" spans="9:9">
      <c r="I4415" s="543"/>
    </row>
    <row r="4416" spans="9:9">
      <c r="I4416" s="543"/>
    </row>
    <row r="4417" spans="9:9">
      <c r="I4417" s="543"/>
    </row>
    <row r="4418" spans="9:9">
      <c r="I4418" s="543"/>
    </row>
    <row r="4419" spans="9:9">
      <c r="I4419" s="543"/>
    </row>
    <row r="4420" spans="9:9">
      <c r="I4420" s="543"/>
    </row>
    <row r="4421" spans="9:9">
      <c r="I4421" s="543"/>
    </row>
    <row r="4422" spans="9:9">
      <c r="I4422" s="543"/>
    </row>
    <row r="4423" spans="9:9">
      <c r="I4423" s="543"/>
    </row>
    <row r="4424" spans="9:9">
      <c r="I4424" s="543"/>
    </row>
    <row r="4425" spans="9:9">
      <c r="I4425" s="543"/>
    </row>
    <row r="4426" spans="9:9">
      <c r="I4426" s="543"/>
    </row>
    <row r="4427" spans="9:9">
      <c r="I4427" s="543"/>
    </row>
    <row r="4428" spans="9:9">
      <c r="I4428" s="543"/>
    </row>
    <row r="4429" spans="9:9">
      <c r="I4429" s="543"/>
    </row>
    <row r="4430" spans="9:9">
      <c r="I4430" s="543"/>
    </row>
    <row r="4431" spans="9:9">
      <c r="I4431" s="543"/>
    </row>
    <row r="4432" spans="9:9">
      <c r="I4432" s="543"/>
    </row>
    <row r="4433" spans="9:9">
      <c r="I4433" s="543"/>
    </row>
    <row r="4434" spans="9:9">
      <c r="I4434" s="543"/>
    </row>
    <row r="4435" spans="9:9">
      <c r="I4435" s="543"/>
    </row>
    <row r="4436" spans="9:9">
      <c r="I4436" s="543"/>
    </row>
    <row r="4437" spans="9:9">
      <c r="I4437" s="543"/>
    </row>
    <row r="4438" spans="9:9">
      <c r="I4438" s="543"/>
    </row>
    <row r="4439" spans="9:9">
      <c r="I4439" s="543"/>
    </row>
    <row r="4440" spans="9:9">
      <c r="I4440" s="543"/>
    </row>
    <row r="4441" spans="9:9">
      <c r="I4441" s="543"/>
    </row>
    <row r="4442" spans="9:9">
      <c r="I4442" s="543"/>
    </row>
    <row r="4443" spans="9:9">
      <c r="I4443" s="543"/>
    </row>
    <row r="4444" spans="9:9">
      <c r="I4444" s="543"/>
    </row>
    <row r="4445" spans="9:9">
      <c r="I4445" s="543"/>
    </row>
    <row r="4446" spans="9:9">
      <c r="I4446" s="543"/>
    </row>
    <row r="4447" spans="9:9">
      <c r="I4447" s="543"/>
    </row>
    <row r="4448" spans="9:9">
      <c r="I4448" s="543"/>
    </row>
    <row r="4449" spans="9:9">
      <c r="I4449" s="543"/>
    </row>
    <row r="4450" spans="9:9">
      <c r="I4450" s="543"/>
    </row>
    <row r="4451" spans="9:9">
      <c r="I4451" s="543"/>
    </row>
    <row r="4452" spans="9:9">
      <c r="I4452" s="543"/>
    </row>
    <row r="4453" spans="9:9">
      <c r="I4453" s="543"/>
    </row>
    <row r="4454" spans="9:9">
      <c r="I4454" s="543"/>
    </row>
    <row r="4455" spans="9:9">
      <c r="I4455" s="543"/>
    </row>
    <row r="4456" spans="9:9">
      <c r="I4456" s="543"/>
    </row>
    <row r="4457" spans="9:9">
      <c r="I4457" s="543"/>
    </row>
    <row r="4458" spans="9:9">
      <c r="I4458" s="543"/>
    </row>
    <row r="4459" spans="9:9">
      <c r="I4459" s="543"/>
    </row>
    <row r="4460" spans="9:9">
      <c r="I4460" s="543"/>
    </row>
    <row r="4461" spans="9:9">
      <c r="I4461" s="543"/>
    </row>
    <row r="4462" spans="9:9">
      <c r="I4462" s="543"/>
    </row>
    <row r="4463" spans="9:9">
      <c r="I4463" s="543"/>
    </row>
    <row r="4464" spans="9:9">
      <c r="I4464" s="543"/>
    </row>
    <row r="4465" spans="9:9">
      <c r="I4465" s="543"/>
    </row>
    <row r="4466" spans="9:9">
      <c r="I4466" s="543"/>
    </row>
    <row r="4467" spans="9:9">
      <c r="I4467" s="543"/>
    </row>
    <row r="4468" spans="9:9">
      <c r="I4468" s="543"/>
    </row>
    <row r="4469" spans="9:9">
      <c r="I4469" s="543"/>
    </row>
    <row r="4470" spans="9:9">
      <c r="I4470" s="543"/>
    </row>
    <row r="4471" spans="9:9">
      <c r="I4471" s="543"/>
    </row>
    <row r="4472" spans="9:9">
      <c r="I4472" s="543"/>
    </row>
    <row r="4473" spans="9:9">
      <c r="I4473" s="543"/>
    </row>
    <row r="4474" spans="9:9">
      <c r="I4474" s="543"/>
    </row>
    <row r="4475" spans="9:9">
      <c r="I4475" s="543"/>
    </row>
    <row r="4476" spans="9:9">
      <c r="I4476" s="543"/>
    </row>
    <row r="4477" spans="9:9">
      <c r="I4477" s="543"/>
    </row>
    <row r="4478" spans="9:9">
      <c r="I4478" s="543"/>
    </row>
    <row r="4479" spans="9:9">
      <c r="I4479" s="543"/>
    </row>
    <row r="4480" spans="9:9">
      <c r="I4480" s="543"/>
    </row>
    <row r="4481" spans="9:9">
      <c r="I4481" s="543"/>
    </row>
    <row r="4482" spans="9:9">
      <c r="I4482" s="543"/>
    </row>
    <row r="4483" spans="9:9">
      <c r="I4483" s="543"/>
    </row>
    <row r="4484" spans="9:9">
      <c r="I4484" s="543"/>
    </row>
    <row r="4485" spans="9:9">
      <c r="I4485" s="543"/>
    </row>
    <row r="4486" spans="9:9">
      <c r="I4486" s="543"/>
    </row>
    <row r="4487" spans="9:9">
      <c r="I4487" s="543"/>
    </row>
    <row r="4488" spans="9:9">
      <c r="I4488" s="543"/>
    </row>
    <row r="4489" spans="9:9">
      <c r="I4489" s="543"/>
    </row>
    <row r="4490" spans="9:9">
      <c r="I4490" s="543"/>
    </row>
    <row r="4491" spans="9:9">
      <c r="I4491" s="543"/>
    </row>
    <row r="4492" spans="9:9">
      <c r="I4492" s="543"/>
    </row>
    <row r="4493" spans="9:9">
      <c r="I4493" s="543"/>
    </row>
    <row r="4494" spans="9:9">
      <c r="I4494" s="543"/>
    </row>
    <row r="4495" spans="9:9">
      <c r="I4495" s="543"/>
    </row>
    <row r="4496" spans="9:9">
      <c r="I4496" s="543"/>
    </row>
    <row r="4497" spans="9:9">
      <c r="I4497" s="543"/>
    </row>
    <row r="4498" spans="9:9">
      <c r="I4498" s="543"/>
    </row>
    <row r="4499" spans="9:9">
      <c r="I4499" s="543"/>
    </row>
    <row r="4500" spans="9:9">
      <c r="I4500" s="543"/>
    </row>
    <row r="4501" spans="9:9">
      <c r="I4501" s="543"/>
    </row>
    <row r="4502" spans="9:9">
      <c r="I4502" s="543"/>
    </row>
    <row r="4503" spans="9:9">
      <c r="I4503" s="543"/>
    </row>
    <row r="4504" spans="9:9">
      <c r="I4504" s="543"/>
    </row>
    <row r="4505" spans="9:9">
      <c r="I4505" s="543"/>
    </row>
    <row r="4506" spans="9:9">
      <c r="I4506" s="543"/>
    </row>
    <row r="4507" spans="9:9">
      <c r="I4507" s="543"/>
    </row>
    <row r="4508" spans="9:9">
      <c r="I4508" s="543"/>
    </row>
    <row r="4509" spans="9:9">
      <c r="I4509" s="543"/>
    </row>
    <row r="4510" spans="9:9">
      <c r="I4510" s="543"/>
    </row>
    <row r="4511" spans="9:9">
      <c r="I4511" s="543"/>
    </row>
    <row r="4512" spans="9:9">
      <c r="I4512" s="543"/>
    </row>
    <row r="4513" spans="9:9">
      <c r="I4513" s="543"/>
    </row>
    <row r="4514" spans="9:9">
      <c r="I4514" s="543"/>
    </row>
    <row r="4515" spans="9:9">
      <c r="I4515" s="543"/>
    </row>
    <row r="4516" spans="9:9">
      <c r="I4516" s="543"/>
    </row>
    <row r="4517" spans="9:9">
      <c r="I4517" s="543"/>
    </row>
    <row r="4518" spans="9:9">
      <c r="I4518" s="543"/>
    </row>
    <row r="4519" spans="9:9">
      <c r="I4519" s="543"/>
    </row>
    <row r="4520" spans="9:9">
      <c r="I4520" s="543"/>
    </row>
    <row r="4521" spans="9:9">
      <c r="I4521" s="543"/>
    </row>
    <row r="4522" spans="9:9">
      <c r="I4522" s="543"/>
    </row>
    <row r="4523" spans="9:9">
      <c r="I4523" s="543"/>
    </row>
    <row r="4524" spans="9:9">
      <c r="I4524" s="543"/>
    </row>
    <row r="4525" spans="9:9">
      <c r="I4525" s="543"/>
    </row>
    <row r="4526" spans="9:9">
      <c r="I4526" s="543"/>
    </row>
    <row r="4527" spans="9:9">
      <c r="I4527" s="543"/>
    </row>
    <row r="4528" spans="9:9">
      <c r="I4528" s="543"/>
    </row>
    <row r="4529" spans="9:9">
      <c r="I4529" s="543"/>
    </row>
    <row r="4530" spans="9:9">
      <c r="I4530" s="543"/>
    </row>
    <row r="4531" spans="9:9">
      <c r="I4531" s="543"/>
    </row>
    <row r="4532" spans="9:9">
      <c r="I4532" s="543"/>
    </row>
    <row r="4533" spans="9:9">
      <c r="I4533" s="543"/>
    </row>
    <row r="4534" spans="9:9">
      <c r="I4534" s="543"/>
    </row>
    <row r="4535" spans="9:9">
      <c r="I4535" s="543"/>
    </row>
    <row r="4536" spans="9:9">
      <c r="I4536" s="543"/>
    </row>
    <row r="4537" spans="9:9">
      <c r="I4537" s="543"/>
    </row>
    <row r="4538" spans="9:9">
      <c r="I4538" s="543"/>
    </row>
    <row r="4539" spans="9:9">
      <c r="I4539" s="543"/>
    </row>
    <row r="4540" spans="9:9">
      <c r="I4540" s="543"/>
    </row>
    <row r="4541" spans="9:9">
      <c r="I4541" s="543"/>
    </row>
    <row r="4542" spans="9:9">
      <c r="I4542" s="543"/>
    </row>
    <row r="4543" spans="9:9">
      <c r="I4543" s="543"/>
    </row>
    <row r="4544" spans="9:9">
      <c r="I4544" s="543"/>
    </row>
    <row r="4545" spans="9:9">
      <c r="I4545" s="543"/>
    </row>
    <row r="4546" spans="9:9">
      <c r="I4546" s="543"/>
    </row>
    <row r="4547" spans="9:9">
      <c r="I4547" s="543"/>
    </row>
    <row r="4548" spans="9:9">
      <c r="I4548" s="543"/>
    </row>
    <row r="4549" spans="9:9">
      <c r="I4549" s="543"/>
    </row>
    <row r="4550" spans="9:9">
      <c r="I4550" s="543"/>
    </row>
    <row r="4551" spans="9:9">
      <c r="I4551" s="543"/>
    </row>
    <row r="4552" spans="9:9">
      <c r="I4552" s="543"/>
    </row>
    <row r="4553" spans="9:9">
      <c r="I4553" s="543"/>
    </row>
    <row r="4554" spans="9:9">
      <c r="I4554" s="543"/>
    </row>
    <row r="4555" spans="9:9">
      <c r="I4555" s="543"/>
    </row>
    <row r="4556" spans="9:9">
      <c r="I4556" s="543"/>
    </row>
    <row r="4557" spans="9:9">
      <c r="I4557" s="543"/>
    </row>
    <row r="4558" spans="9:9">
      <c r="I4558" s="543"/>
    </row>
    <row r="4559" spans="9:9">
      <c r="I4559" s="543"/>
    </row>
    <row r="4560" spans="9:9">
      <c r="I4560" s="543"/>
    </row>
    <row r="4561" spans="9:9">
      <c r="I4561" s="543"/>
    </row>
    <row r="4562" spans="9:9">
      <c r="I4562" s="543"/>
    </row>
    <row r="4563" spans="9:9">
      <c r="I4563" s="543"/>
    </row>
    <row r="4564" spans="9:9">
      <c r="I4564" s="543"/>
    </row>
    <row r="4565" spans="9:9">
      <c r="I4565" s="543"/>
    </row>
    <row r="4566" spans="9:9">
      <c r="I4566" s="543"/>
    </row>
    <row r="4567" spans="9:9">
      <c r="I4567" s="543"/>
    </row>
    <row r="4568" spans="9:9">
      <c r="I4568" s="543"/>
    </row>
    <row r="4569" spans="9:9">
      <c r="I4569" s="543"/>
    </row>
    <row r="4570" spans="9:9">
      <c r="I4570" s="543"/>
    </row>
    <row r="4571" spans="9:9">
      <c r="I4571" s="543"/>
    </row>
    <row r="4572" spans="9:9">
      <c r="I4572" s="543"/>
    </row>
    <row r="4573" spans="9:9">
      <c r="I4573" s="543"/>
    </row>
    <row r="4574" spans="9:9">
      <c r="I4574" s="543"/>
    </row>
    <row r="4575" spans="9:9">
      <c r="I4575" s="543"/>
    </row>
    <row r="4576" spans="9:9">
      <c r="I4576" s="543"/>
    </row>
    <row r="4577" spans="9:9">
      <c r="I4577" s="543"/>
    </row>
    <row r="4578" spans="9:9">
      <c r="I4578" s="543"/>
    </row>
    <row r="4579" spans="9:9">
      <c r="I4579" s="543"/>
    </row>
    <row r="4580" spans="9:9">
      <c r="I4580" s="543"/>
    </row>
    <row r="4581" spans="9:9">
      <c r="I4581" s="543"/>
    </row>
    <row r="4582" spans="9:9">
      <c r="I4582" s="543"/>
    </row>
    <row r="4583" spans="9:9">
      <c r="I4583" s="543"/>
    </row>
    <row r="4584" spans="9:9">
      <c r="I4584" s="543"/>
    </row>
    <row r="4585" spans="9:9">
      <c r="I4585" s="543"/>
    </row>
    <row r="4586" spans="9:9">
      <c r="I4586" s="543"/>
    </row>
    <row r="4587" spans="9:9">
      <c r="I4587" s="543"/>
    </row>
    <row r="4588" spans="9:9">
      <c r="I4588" s="543"/>
    </row>
    <row r="4589" spans="9:9">
      <c r="I4589" s="543"/>
    </row>
    <row r="4590" spans="9:9">
      <c r="I4590" s="543"/>
    </row>
    <row r="4591" spans="9:9">
      <c r="I4591" s="543"/>
    </row>
    <row r="4592" spans="9:9">
      <c r="I4592" s="543"/>
    </row>
    <row r="4593" spans="9:9">
      <c r="I4593" s="543"/>
    </row>
    <row r="4594" spans="9:9">
      <c r="I4594" s="543"/>
    </row>
    <row r="4595" spans="9:9">
      <c r="I4595" s="543"/>
    </row>
    <row r="4596" spans="9:9">
      <c r="I4596" s="543"/>
    </row>
    <row r="4597" spans="9:9">
      <c r="I4597" s="543"/>
    </row>
    <row r="4598" spans="9:9">
      <c r="I4598" s="543"/>
    </row>
    <row r="4599" spans="9:9">
      <c r="I4599" s="543"/>
    </row>
    <row r="4600" spans="9:9">
      <c r="I4600" s="543"/>
    </row>
    <row r="4601" spans="9:9">
      <c r="I4601" s="543"/>
    </row>
    <row r="4602" spans="9:9">
      <c r="I4602" s="543"/>
    </row>
    <row r="4603" spans="9:9">
      <c r="I4603" s="543"/>
    </row>
    <row r="4604" spans="9:9">
      <c r="I4604" s="543"/>
    </row>
    <row r="4605" spans="9:9">
      <c r="I4605" s="543"/>
    </row>
    <row r="4606" spans="9:9">
      <c r="I4606" s="543"/>
    </row>
    <row r="4607" spans="9:9">
      <c r="I4607" s="543"/>
    </row>
    <row r="4608" spans="9:9">
      <c r="I4608" s="543"/>
    </row>
    <row r="4609" spans="9:9">
      <c r="I4609" s="543"/>
    </row>
    <row r="4610" spans="9:9">
      <c r="I4610" s="543"/>
    </row>
    <row r="4611" spans="9:9">
      <c r="I4611" s="543"/>
    </row>
    <row r="4612" spans="9:9">
      <c r="I4612" s="543"/>
    </row>
    <row r="4613" spans="9:9">
      <c r="I4613" s="543"/>
    </row>
    <row r="4614" spans="9:9">
      <c r="I4614" s="543"/>
    </row>
    <row r="4615" spans="9:9">
      <c r="I4615" s="543"/>
    </row>
    <row r="4616" spans="9:9">
      <c r="I4616" s="543"/>
    </row>
    <row r="4617" spans="9:9">
      <c r="I4617" s="543"/>
    </row>
    <row r="4618" spans="9:9">
      <c r="I4618" s="543"/>
    </row>
    <row r="4619" spans="9:9">
      <c r="I4619" s="543"/>
    </row>
    <row r="4620" spans="9:9">
      <c r="I4620" s="543"/>
    </row>
    <row r="4621" spans="9:9">
      <c r="I4621" s="543"/>
    </row>
    <row r="4622" spans="9:9">
      <c r="I4622" s="543"/>
    </row>
    <row r="4623" spans="9:9">
      <c r="I4623" s="543"/>
    </row>
    <row r="4624" spans="9:9">
      <c r="I4624" s="543"/>
    </row>
    <row r="4625" spans="9:9">
      <c r="I4625" s="543"/>
    </row>
    <row r="4626" spans="9:9">
      <c r="I4626" s="543"/>
    </row>
    <row r="4627" spans="9:9">
      <c r="I4627" s="543"/>
    </row>
    <row r="4628" spans="9:9">
      <c r="I4628" s="543"/>
    </row>
    <row r="4629" spans="9:9">
      <c r="I4629" s="543"/>
    </row>
    <row r="4630" spans="9:9">
      <c r="I4630" s="543"/>
    </row>
    <row r="4631" spans="9:9">
      <c r="I4631" s="543"/>
    </row>
    <row r="4632" spans="9:9">
      <c r="I4632" s="543"/>
    </row>
    <row r="4633" spans="9:9">
      <c r="I4633" s="543"/>
    </row>
    <row r="4634" spans="9:9">
      <c r="I4634" s="543"/>
    </row>
    <row r="4635" spans="9:9">
      <c r="I4635" s="543"/>
    </row>
    <row r="4636" spans="9:9">
      <c r="I4636" s="543"/>
    </row>
    <row r="4637" spans="9:9">
      <c r="I4637" s="543"/>
    </row>
    <row r="4638" spans="9:9">
      <c r="I4638" s="543"/>
    </row>
    <row r="4639" spans="9:9">
      <c r="I4639" s="543"/>
    </row>
    <row r="4640" spans="9:9">
      <c r="I4640" s="543"/>
    </row>
    <row r="4641" spans="9:9">
      <c r="I4641" s="543"/>
    </row>
    <row r="4642" spans="9:9">
      <c r="I4642" s="543"/>
    </row>
    <row r="4643" spans="9:9">
      <c r="I4643" s="543"/>
    </row>
    <row r="4644" spans="9:9">
      <c r="I4644" s="543"/>
    </row>
    <row r="4645" spans="9:9">
      <c r="I4645" s="543"/>
    </row>
    <row r="4646" spans="9:9">
      <c r="I4646" s="543"/>
    </row>
    <row r="4647" spans="9:9">
      <c r="I4647" s="543"/>
    </row>
    <row r="4648" spans="9:9">
      <c r="I4648" s="543"/>
    </row>
    <row r="4649" spans="9:9">
      <c r="I4649" s="543"/>
    </row>
    <row r="4650" spans="9:9">
      <c r="I4650" s="543"/>
    </row>
    <row r="4651" spans="9:9">
      <c r="I4651" s="543"/>
    </row>
    <row r="4652" spans="9:9">
      <c r="I4652" s="543"/>
    </row>
    <row r="4653" spans="9:9">
      <c r="I4653" s="543"/>
    </row>
    <row r="4654" spans="9:9">
      <c r="I4654" s="543"/>
    </row>
    <row r="4655" spans="9:9">
      <c r="I4655" s="543"/>
    </row>
    <row r="4656" spans="9:9">
      <c r="I4656" s="543"/>
    </row>
    <row r="4657" spans="9:9">
      <c r="I4657" s="543"/>
    </row>
    <row r="4658" spans="9:9">
      <c r="I4658" s="543"/>
    </row>
    <row r="4659" spans="9:9">
      <c r="I4659" s="543"/>
    </row>
    <row r="4660" spans="9:9">
      <c r="I4660" s="543"/>
    </row>
    <row r="4661" spans="9:9">
      <c r="I4661" s="543"/>
    </row>
    <row r="4662" spans="9:9">
      <c r="I4662" s="543"/>
    </row>
    <row r="4663" spans="9:9">
      <c r="I4663" s="543"/>
    </row>
    <row r="4664" spans="9:9">
      <c r="I4664" s="543"/>
    </row>
    <row r="4665" spans="9:9">
      <c r="I4665" s="543"/>
    </row>
    <row r="4666" spans="9:9">
      <c r="I4666" s="543"/>
    </row>
    <row r="4667" spans="9:9">
      <c r="I4667" s="543"/>
    </row>
    <row r="4668" spans="9:9">
      <c r="I4668" s="543"/>
    </row>
    <row r="4669" spans="9:9">
      <c r="I4669" s="543"/>
    </row>
    <row r="4670" spans="9:9">
      <c r="I4670" s="543"/>
    </row>
    <row r="4671" spans="9:9">
      <c r="I4671" s="543"/>
    </row>
    <row r="4672" spans="9:9">
      <c r="I4672" s="543"/>
    </row>
    <row r="4673" spans="9:9">
      <c r="I4673" s="543"/>
    </row>
    <row r="4674" spans="9:9">
      <c r="I4674" s="543"/>
    </row>
    <row r="4675" spans="9:9">
      <c r="I4675" s="543"/>
    </row>
    <row r="4676" spans="9:9">
      <c r="I4676" s="543"/>
    </row>
    <row r="4677" spans="9:9">
      <c r="I4677" s="543"/>
    </row>
    <row r="4678" spans="9:9">
      <c r="I4678" s="543"/>
    </row>
    <row r="4679" spans="9:9">
      <c r="I4679" s="543"/>
    </row>
    <row r="4680" spans="9:9">
      <c r="I4680" s="543"/>
    </row>
    <row r="4681" spans="9:9">
      <c r="I4681" s="543"/>
    </row>
    <row r="4682" spans="9:9">
      <c r="I4682" s="543"/>
    </row>
    <row r="4683" spans="9:9">
      <c r="I4683" s="543"/>
    </row>
    <row r="4684" spans="9:9">
      <c r="I4684" s="543"/>
    </row>
    <row r="4685" spans="9:9">
      <c r="I4685" s="543"/>
    </row>
    <row r="4686" spans="9:9">
      <c r="I4686" s="543"/>
    </row>
    <row r="4687" spans="9:9">
      <c r="I4687" s="543"/>
    </row>
    <row r="4688" spans="9:9">
      <c r="I4688" s="543"/>
    </row>
    <row r="4689" spans="9:9">
      <c r="I4689" s="543"/>
    </row>
    <row r="4690" spans="9:9">
      <c r="I4690" s="543"/>
    </row>
    <row r="4691" spans="9:9">
      <c r="I4691" s="543"/>
    </row>
    <row r="4692" spans="9:9">
      <c r="I4692" s="543"/>
    </row>
    <row r="4693" spans="9:9">
      <c r="I4693" s="543"/>
    </row>
    <row r="4694" spans="9:9">
      <c r="I4694" s="543"/>
    </row>
    <row r="4695" spans="9:9">
      <c r="I4695" s="543"/>
    </row>
    <row r="4696" spans="9:9">
      <c r="I4696" s="543"/>
    </row>
    <row r="4697" spans="9:9">
      <c r="I4697" s="543"/>
    </row>
    <row r="4698" spans="9:9">
      <c r="I4698" s="543"/>
    </row>
    <row r="4699" spans="9:9">
      <c r="I4699" s="543"/>
    </row>
    <row r="4700" spans="9:9">
      <c r="I4700" s="543"/>
    </row>
    <row r="4701" spans="9:9">
      <c r="I4701" s="543"/>
    </row>
    <row r="4702" spans="9:9">
      <c r="I4702" s="543"/>
    </row>
    <row r="4703" spans="9:9">
      <c r="I4703" s="543"/>
    </row>
    <row r="4704" spans="9:9">
      <c r="I4704" s="543"/>
    </row>
    <row r="4705" spans="9:9">
      <c r="I4705" s="543"/>
    </row>
    <row r="4706" spans="9:9">
      <c r="I4706" s="543"/>
    </row>
    <row r="4707" spans="9:9">
      <c r="I4707" s="543"/>
    </row>
    <row r="4708" spans="9:9">
      <c r="I4708" s="543"/>
    </row>
    <row r="4709" spans="9:9">
      <c r="I4709" s="543"/>
    </row>
    <row r="4710" spans="9:9">
      <c r="I4710" s="543"/>
    </row>
    <row r="4711" spans="9:9">
      <c r="I4711" s="543"/>
    </row>
    <row r="4712" spans="9:9">
      <c r="I4712" s="543"/>
    </row>
    <row r="4713" spans="9:9">
      <c r="I4713" s="543"/>
    </row>
    <row r="4714" spans="9:9">
      <c r="I4714" s="543"/>
    </row>
    <row r="4715" spans="9:9">
      <c r="I4715" s="543"/>
    </row>
    <row r="4716" spans="9:9">
      <c r="I4716" s="543"/>
    </row>
    <row r="4717" spans="9:9">
      <c r="I4717" s="543"/>
    </row>
    <row r="4718" spans="9:9">
      <c r="I4718" s="543"/>
    </row>
    <row r="4719" spans="9:9">
      <c r="I4719" s="543"/>
    </row>
    <row r="4720" spans="9:9">
      <c r="I4720" s="543"/>
    </row>
    <row r="4721" spans="9:9">
      <c r="I4721" s="543"/>
    </row>
    <row r="4722" spans="9:9">
      <c r="I4722" s="543"/>
    </row>
    <row r="4723" spans="9:9">
      <c r="I4723" s="543"/>
    </row>
    <row r="4724" spans="9:9">
      <c r="I4724" s="543"/>
    </row>
    <row r="4725" spans="9:9">
      <c r="I4725" s="543"/>
    </row>
    <row r="4726" spans="9:9">
      <c r="I4726" s="543"/>
    </row>
    <row r="4727" spans="9:9">
      <c r="I4727" s="543"/>
    </row>
    <row r="4728" spans="9:9">
      <c r="I4728" s="543"/>
    </row>
    <row r="4729" spans="9:9">
      <c r="I4729" s="543"/>
    </row>
    <row r="4730" spans="9:9">
      <c r="I4730" s="543"/>
    </row>
    <row r="4731" spans="9:9">
      <c r="I4731" s="543"/>
    </row>
    <row r="4732" spans="9:9">
      <c r="I4732" s="543"/>
    </row>
    <row r="4733" spans="9:9">
      <c r="I4733" s="543"/>
    </row>
    <row r="4734" spans="9:9">
      <c r="I4734" s="543"/>
    </row>
    <row r="4735" spans="9:9">
      <c r="I4735" s="543"/>
    </row>
    <row r="4736" spans="9:9">
      <c r="I4736" s="543"/>
    </row>
    <row r="4737" spans="9:9">
      <c r="I4737" s="543"/>
    </row>
    <row r="4738" spans="9:9">
      <c r="I4738" s="543"/>
    </row>
    <row r="4739" spans="9:9">
      <c r="I4739" s="543"/>
    </row>
    <row r="4740" spans="9:9">
      <c r="I4740" s="543"/>
    </row>
    <row r="4741" spans="9:9">
      <c r="I4741" s="543"/>
    </row>
    <row r="4742" spans="9:9">
      <c r="I4742" s="543"/>
    </row>
    <row r="4743" spans="9:9">
      <c r="I4743" s="543"/>
    </row>
    <row r="4744" spans="9:9">
      <c r="I4744" s="543"/>
    </row>
    <row r="4745" spans="9:9">
      <c r="I4745" s="543"/>
    </row>
    <row r="4746" spans="9:9">
      <c r="I4746" s="543"/>
    </row>
    <row r="4747" spans="9:9">
      <c r="I4747" s="543"/>
    </row>
    <row r="4748" spans="9:9">
      <c r="I4748" s="543"/>
    </row>
    <row r="4749" spans="9:9">
      <c r="I4749" s="543"/>
    </row>
    <row r="4750" spans="9:9">
      <c r="I4750" s="543"/>
    </row>
    <row r="4751" spans="9:9">
      <c r="I4751" s="543"/>
    </row>
    <row r="4752" spans="9:9">
      <c r="I4752" s="543"/>
    </row>
    <row r="4753" spans="9:9">
      <c r="I4753" s="543"/>
    </row>
    <row r="4754" spans="9:9">
      <c r="I4754" s="543"/>
    </row>
    <row r="4755" spans="9:9">
      <c r="I4755" s="543"/>
    </row>
    <row r="4756" spans="9:9">
      <c r="I4756" s="543"/>
    </row>
    <row r="4757" spans="9:9">
      <c r="I4757" s="543"/>
    </row>
    <row r="4758" spans="9:9">
      <c r="I4758" s="543"/>
    </row>
    <row r="4759" spans="9:9">
      <c r="I4759" s="543"/>
    </row>
    <row r="4760" spans="9:9">
      <c r="I4760" s="543"/>
    </row>
    <row r="4761" spans="9:9">
      <c r="I4761" s="543"/>
    </row>
    <row r="4762" spans="9:9">
      <c r="I4762" s="543"/>
    </row>
    <row r="4763" spans="9:9">
      <c r="I4763" s="543"/>
    </row>
    <row r="4764" spans="9:9">
      <c r="I4764" s="543"/>
    </row>
    <row r="4765" spans="9:9">
      <c r="I4765" s="543"/>
    </row>
    <row r="4766" spans="9:9">
      <c r="I4766" s="543"/>
    </row>
    <row r="4767" spans="9:9">
      <c r="I4767" s="543"/>
    </row>
    <row r="4768" spans="9:9">
      <c r="I4768" s="543"/>
    </row>
    <row r="4769" spans="9:9">
      <c r="I4769" s="543"/>
    </row>
    <row r="4770" spans="9:9">
      <c r="I4770" s="543"/>
    </row>
    <row r="4771" spans="9:9">
      <c r="I4771" s="543"/>
    </row>
    <row r="4772" spans="9:9">
      <c r="I4772" s="543"/>
    </row>
    <row r="4773" spans="9:9">
      <c r="I4773" s="543"/>
    </row>
    <row r="4774" spans="9:9">
      <c r="I4774" s="543"/>
    </row>
    <row r="4775" spans="9:9">
      <c r="I4775" s="543"/>
    </row>
    <row r="4776" spans="9:9">
      <c r="I4776" s="543"/>
    </row>
    <row r="4777" spans="9:9">
      <c r="I4777" s="543"/>
    </row>
    <row r="4778" spans="9:9">
      <c r="I4778" s="543"/>
    </row>
    <row r="4779" spans="9:9">
      <c r="I4779" s="543"/>
    </row>
    <row r="4780" spans="9:9">
      <c r="I4780" s="543"/>
    </row>
    <row r="4781" spans="9:9">
      <c r="I4781" s="543"/>
    </row>
    <row r="4782" spans="9:9">
      <c r="I4782" s="543"/>
    </row>
    <row r="4783" spans="9:9">
      <c r="I4783" s="543"/>
    </row>
    <row r="4784" spans="9:9">
      <c r="I4784" s="543"/>
    </row>
    <row r="4785" spans="9:9">
      <c r="I4785" s="543"/>
    </row>
    <row r="4786" spans="9:9">
      <c r="I4786" s="543"/>
    </row>
    <row r="4787" spans="9:9">
      <c r="I4787" s="543"/>
    </row>
    <row r="4788" spans="9:9">
      <c r="I4788" s="543"/>
    </row>
    <row r="4789" spans="9:9">
      <c r="I4789" s="543"/>
    </row>
    <row r="4790" spans="9:9">
      <c r="I4790" s="543"/>
    </row>
    <row r="4791" spans="9:9">
      <c r="I4791" s="543"/>
    </row>
    <row r="4792" spans="9:9">
      <c r="I4792" s="543"/>
    </row>
    <row r="4793" spans="9:9">
      <c r="I4793" s="543"/>
    </row>
    <row r="4794" spans="9:9">
      <c r="I4794" s="543"/>
    </row>
    <row r="4795" spans="9:9">
      <c r="I4795" s="543"/>
    </row>
    <row r="4796" spans="9:9">
      <c r="I4796" s="543"/>
    </row>
    <row r="4797" spans="9:9">
      <c r="I4797" s="543"/>
    </row>
    <row r="4798" spans="9:9">
      <c r="I4798" s="543"/>
    </row>
    <row r="4799" spans="9:9">
      <c r="I4799" s="543"/>
    </row>
    <row r="4800" spans="9:9">
      <c r="I4800" s="543"/>
    </row>
    <row r="4801" spans="9:9">
      <c r="I4801" s="543"/>
    </row>
    <row r="4802" spans="9:9">
      <c r="I4802" s="543"/>
    </row>
    <row r="4803" spans="9:9">
      <c r="I4803" s="543"/>
    </row>
    <row r="4804" spans="9:9">
      <c r="I4804" s="543"/>
    </row>
    <row r="4805" spans="9:9">
      <c r="I4805" s="543"/>
    </row>
    <row r="4806" spans="9:9">
      <c r="I4806" s="543"/>
    </row>
    <row r="4807" spans="9:9">
      <c r="I4807" s="543"/>
    </row>
    <row r="4808" spans="9:9">
      <c r="I4808" s="543"/>
    </row>
    <row r="4809" spans="9:9">
      <c r="I4809" s="543"/>
    </row>
    <row r="4810" spans="9:9">
      <c r="I4810" s="543"/>
    </row>
    <row r="4811" spans="9:9">
      <c r="I4811" s="543"/>
    </row>
    <row r="4812" spans="9:9">
      <c r="I4812" s="543"/>
    </row>
    <row r="4813" spans="9:9">
      <c r="I4813" s="543"/>
    </row>
    <row r="4814" spans="9:9">
      <c r="I4814" s="543"/>
    </row>
    <row r="4815" spans="9:9">
      <c r="I4815" s="543"/>
    </row>
    <row r="4816" spans="9:9">
      <c r="I4816" s="543"/>
    </row>
    <row r="4817" spans="9:9">
      <c r="I4817" s="543"/>
    </row>
    <row r="4818" spans="9:9">
      <c r="I4818" s="543"/>
    </row>
    <row r="4819" spans="9:9">
      <c r="I4819" s="543"/>
    </row>
    <row r="4820" spans="9:9">
      <c r="I4820" s="543"/>
    </row>
    <row r="4821" spans="9:9">
      <c r="I4821" s="543"/>
    </row>
    <row r="4822" spans="9:9">
      <c r="I4822" s="543"/>
    </row>
    <row r="4823" spans="9:9">
      <c r="I4823" s="543"/>
    </row>
    <row r="4824" spans="9:9">
      <c r="I4824" s="543"/>
    </row>
    <row r="4825" spans="9:9">
      <c r="I4825" s="543"/>
    </row>
    <row r="4826" spans="9:9">
      <c r="I4826" s="543"/>
    </row>
    <row r="4827" spans="9:9">
      <c r="I4827" s="543"/>
    </row>
    <row r="4828" spans="9:9">
      <c r="I4828" s="543"/>
    </row>
    <row r="4829" spans="9:9">
      <c r="I4829" s="543"/>
    </row>
    <row r="4830" spans="9:9">
      <c r="I4830" s="543"/>
    </row>
    <row r="4831" spans="9:9">
      <c r="I4831" s="543"/>
    </row>
    <row r="4832" spans="9:9">
      <c r="I4832" s="543"/>
    </row>
    <row r="4833" spans="9:9">
      <c r="I4833" s="543"/>
    </row>
    <row r="4834" spans="9:9">
      <c r="I4834" s="543"/>
    </row>
    <row r="4835" spans="9:9">
      <c r="I4835" s="543"/>
    </row>
    <row r="4836" spans="9:9">
      <c r="I4836" s="543"/>
    </row>
    <row r="4837" spans="9:9">
      <c r="I4837" s="543"/>
    </row>
    <row r="4838" spans="9:9">
      <c r="I4838" s="543"/>
    </row>
    <row r="4839" spans="9:9">
      <c r="I4839" s="543"/>
    </row>
    <row r="4840" spans="9:9">
      <c r="I4840" s="543"/>
    </row>
    <row r="4841" spans="9:9">
      <c r="I4841" s="543"/>
    </row>
    <row r="4842" spans="9:9">
      <c r="I4842" s="543"/>
    </row>
    <row r="4843" spans="9:9">
      <c r="I4843" s="543"/>
    </row>
    <row r="4844" spans="9:9">
      <c r="I4844" s="543"/>
    </row>
    <row r="4845" spans="9:9">
      <c r="I4845" s="543"/>
    </row>
    <row r="4846" spans="9:9">
      <c r="I4846" s="543"/>
    </row>
    <row r="4847" spans="9:9">
      <c r="I4847" s="543"/>
    </row>
    <row r="4848" spans="9:9">
      <c r="I4848" s="543"/>
    </row>
    <row r="4849" spans="9:9">
      <c r="I4849" s="543"/>
    </row>
    <row r="4850" spans="9:9">
      <c r="I4850" s="543"/>
    </row>
    <row r="4851" spans="9:9">
      <c r="I4851" s="543"/>
    </row>
    <row r="4852" spans="9:9">
      <c r="I4852" s="543"/>
    </row>
    <row r="4853" spans="9:9">
      <c r="I4853" s="543"/>
    </row>
    <row r="4854" spans="9:9">
      <c r="I4854" s="543"/>
    </row>
    <row r="4855" spans="9:9">
      <c r="I4855" s="543"/>
    </row>
    <row r="4856" spans="9:9">
      <c r="I4856" s="543"/>
    </row>
    <row r="4857" spans="9:9">
      <c r="I4857" s="543"/>
    </row>
    <row r="4858" spans="9:9">
      <c r="I4858" s="543"/>
    </row>
    <row r="4859" spans="9:9">
      <c r="I4859" s="543"/>
    </row>
    <row r="4860" spans="9:9">
      <c r="I4860" s="543"/>
    </row>
    <row r="4861" spans="9:9">
      <c r="I4861" s="543"/>
    </row>
    <row r="4862" spans="9:9">
      <c r="I4862" s="543"/>
    </row>
    <row r="4863" spans="9:9">
      <c r="I4863" s="543"/>
    </row>
    <row r="4864" spans="9:9">
      <c r="I4864" s="543"/>
    </row>
    <row r="4865" spans="9:9">
      <c r="I4865" s="543"/>
    </row>
    <row r="4866" spans="9:9">
      <c r="I4866" s="543"/>
    </row>
    <row r="4867" spans="9:9">
      <c r="I4867" s="543"/>
    </row>
    <row r="4868" spans="9:9">
      <c r="I4868" s="543"/>
    </row>
    <row r="4869" spans="9:9">
      <c r="I4869" s="543"/>
    </row>
    <row r="4870" spans="9:9">
      <c r="I4870" s="543"/>
    </row>
    <row r="4871" spans="9:9">
      <c r="I4871" s="543"/>
    </row>
    <row r="4872" spans="9:9">
      <c r="I4872" s="543"/>
    </row>
    <row r="4873" spans="9:9">
      <c r="I4873" s="543"/>
    </row>
    <row r="4874" spans="9:9">
      <c r="I4874" s="543"/>
    </row>
    <row r="4875" spans="9:9">
      <c r="I4875" s="543"/>
    </row>
    <row r="4876" spans="9:9">
      <c r="I4876" s="543"/>
    </row>
    <row r="4877" spans="9:9">
      <c r="I4877" s="543"/>
    </row>
    <row r="4878" spans="9:9">
      <c r="I4878" s="543"/>
    </row>
    <row r="4879" spans="9:9">
      <c r="I4879" s="543"/>
    </row>
    <row r="4880" spans="9:9">
      <c r="I4880" s="543"/>
    </row>
    <row r="4881" spans="9:9">
      <c r="I4881" s="543"/>
    </row>
    <row r="4882" spans="9:9">
      <c r="I4882" s="543"/>
    </row>
    <row r="4883" spans="9:9">
      <c r="I4883" s="543"/>
    </row>
    <row r="4884" spans="9:9">
      <c r="I4884" s="543"/>
    </row>
    <row r="4885" spans="9:9">
      <c r="I4885" s="543"/>
    </row>
    <row r="4886" spans="9:9">
      <c r="I4886" s="543"/>
    </row>
    <row r="4887" spans="9:9">
      <c r="I4887" s="543"/>
    </row>
    <row r="4888" spans="9:9">
      <c r="I4888" s="543"/>
    </row>
    <row r="4889" spans="9:9">
      <c r="I4889" s="543"/>
    </row>
    <row r="4890" spans="9:9">
      <c r="I4890" s="543"/>
    </row>
    <row r="4891" spans="9:9">
      <c r="I4891" s="543"/>
    </row>
    <row r="4892" spans="9:9">
      <c r="I4892" s="543"/>
    </row>
    <row r="4893" spans="9:9">
      <c r="I4893" s="543"/>
    </row>
    <row r="4894" spans="9:9">
      <c r="I4894" s="543"/>
    </row>
    <row r="4895" spans="9:9">
      <c r="I4895" s="543"/>
    </row>
    <row r="4896" spans="9:9">
      <c r="I4896" s="543"/>
    </row>
    <row r="4897" spans="9:9">
      <c r="I4897" s="543"/>
    </row>
    <row r="4898" spans="9:9">
      <c r="I4898" s="543"/>
    </row>
    <row r="4899" spans="9:9">
      <c r="I4899" s="543"/>
    </row>
    <row r="4900" spans="9:9">
      <c r="I4900" s="543"/>
    </row>
    <row r="4901" spans="9:9">
      <c r="I4901" s="543"/>
    </row>
    <row r="4902" spans="9:9">
      <c r="I4902" s="543"/>
    </row>
    <row r="4903" spans="9:9">
      <c r="I4903" s="543"/>
    </row>
    <row r="4904" spans="9:9">
      <c r="I4904" s="543"/>
    </row>
    <row r="4905" spans="9:9">
      <c r="I4905" s="543"/>
    </row>
    <row r="4906" spans="9:9">
      <c r="I4906" s="543"/>
    </row>
    <row r="4907" spans="9:9">
      <c r="I4907" s="543"/>
    </row>
    <row r="4908" spans="9:9">
      <c r="I4908" s="543"/>
    </row>
    <row r="4909" spans="9:9">
      <c r="I4909" s="543"/>
    </row>
    <row r="4910" spans="9:9">
      <c r="I4910" s="543"/>
    </row>
    <row r="4911" spans="9:9">
      <c r="I4911" s="543"/>
    </row>
    <row r="4912" spans="9:9">
      <c r="I4912" s="543"/>
    </row>
    <row r="4913" spans="9:9">
      <c r="I4913" s="543"/>
    </row>
    <row r="4914" spans="9:9">
      <c r="I4914" s="543"/>
    </row>
    <row r="4915" spans="9:9">
      <c r="I4915" s="543"/>
    </row>
    <row r="4916" spans="9:9">
      <c r="I4916" s="543"/>
    </row>
    <row r="4917" spans="9:9">
      <c r="I4917" s="543"/>
    </row>
    <row r="4918" spans="9:9">
      <c r="I4918" s="543"/>
    </row>
    <row r="4919" spans="9:9">
      <c r="I4919" s="543"/>
    </row>
    <row r="4920" spans="9:9">
      <c r="I4920" s="543"/>
    </row>
    <row r="4921" spans="9:9">
      <c r="I4921" s="543"/>
    </row>
    <row r="4922" spans="9:9">
      <c r="I4922" s="543"/>
    </row>
    <row r="4923" spans="9:9">
      <c r="I4923" s="543"/>
    </row>
    <row r="4924" spans="9:9">
      <c r="I4924" s="543"/>
    </row>
    <row r="4925" spans="9:9">
      <c r="I4925" s="543"/>
    </row>
    <row r="4926" spans="9:9">
      <c r="I4926" s="543"/>
    </row>
    <row r="4927" spans="9:9">
      <c r="I4927" s="543"/>
    </row>
    <row r="4928" spans="9:9">
      <c r="I4928" s="543"/>
    </row>
    <row r="4929" spans="9:9">
      <c r="I4929" s="543"/>
    </row>
    <row r="4930" spans="9:9">
      <c r="I4930" s="543"/>
    </row>
    <row r="4931" spans="9:9">
      <c r="I4931" s="543"/>
    </row>
    <row r="4932" spans="9:9">
      <c r="I4932" s="543"/>
    </row>
    <row r="4933" spans="9:9">
      <c r="I4933" s="543"/>
    </row>
    <row r="4934" spans="9:9">
      <c r="I4934" s="543"/>
    </row>
    <row r="4935" spans="9:9">
      <c r="I4935" s="543"/>
    </row>
    <row r="4936" spans="9:9">
      <c r="I4936" s="543"/>
    </row>
    <row r="4937" spans="9:9">
      <c r="I4937" s="543"/>
    </row>
    <row r="4938" spans="9:9">
      <c r="I4938" s="543"/>
    </row>
    <row r="4939" spans="9:9">
      <c r="I4939" s="543"/>
    </row>
    <row r="4940" spans="9:9">
      <c r="I4940" s="543"/>
    </row>
    <row r="4941" spans="9:9">
      <c r="I4941" s="543"/>
    </row>
    <row r="4942" spans="9:9">
      <c r="I4942" s="543"/>
    </row>
    <row r="4943" spans="9:9">
      <c r="I4943" s="543"/>
    </row>
    <row r="4944" spans="9:9">
      <c r="I4944" s="543"/>
    </row>
    <row r="4945" spans="9:9">
      <c r="I4945" s="543"/>
    </row>
    <row r="4946" spans="9:9">
      <c r="I4946" s="543"/>
    </row>
    <row r="4947" spans="9:9">
      <c r="I4947" s="543"/>
    </row>
    <row r="4948" spans="9:9">
      <c r="I4948" s="543"/>
    </row>
    <row r="4949" spans="9:9">
      <c r="I4949" s="543"/>
    </row>
    <row r="4950" spans="9:9">
      <c r="I4950" s="543"/>
    </row>
    <row r="4951" spans="9:9">
      <c r="I4951" s="543"/>
    </row>
    <row r="4952" spans="9:9">
      <c r="I4952" s="543"/>
    </row>
    <row r="4953" spans="9:9">
      <c r="I4953" s="543"/>
    </row>
    <row r="4954" spans="9:9">
      <c r="I4954" s="543"/>
    </row>
    <row r="4955" spans="9:9">
      <c r="I4955" s="543"/>
    </row>
    <row r="4956" spans="9:9">
      <c r="I4956" s="543"/>
    </row>
    <row r="4957" spans="9:9">
      <c r="I4957" s="543"/>
    </row>
    <row r="4958" spans="9:9">
      <c r="I4958" s="543"/>
    </row>
    <row r="4959" spans="9:9">
      <c r="I4959" s="543"/>
    </row>
    <row r="4960" spans="9:9">
      <c r="I4960" s="543"/>
    </row>
    <row r="4961" spans="9:9">
      <c r="I4961" s="543"/>
    </row>
    <row r="4962" spans="9:9">
      <c r="I4962" s="543"/>
    </row>
    <row r="4963" spans="9:9">
      <c r="I4963" s="543"/>
    </row>
    <row r="4964" spans="9:9">
      <c r="I4964" s="543"/>
    </row>
    <row r="4965" spans="9:9">
      <c r="I4965" s="543"/>
    </row>
    <row r="4966" spans="9:9">
      <c r="I4966" s="543"/>
    </row>
    <row r="4967" spans="9:9">
      <c r="I4967" s="543"/>
    </row>
    <row r="4968" spans="9:9">
      <c r="I4968" s="543"/>
    </row>
    <row r="4969" spans="9:9">
      <c r="I4969" s="543"/>
    </row>
    <row r="4970" spans="9:9">
      <c r="I4970" s="543"/>
    </row>
    <row r="4971" spans="9:9">
      <c r="I4971" s="543"/>
    </row>
    <row r="4972" spans="9:9">
      <c r="I4972" s="543"/>
    </row>
    <row r="4973" spans="9:9">
      <c r="I4973" s="543"/>
    </row>
    <row r="4974" spans="9:9">
      <c r="I4974" s="543"/>
    </row>
    <row r="4975" spans="9:9">
      <c r="I4975" s="543"/>
    </row>
    <row r="4976" spans="9:9">
      <c r="I4976" s="543"/>
    </row>
    <row r="4977" spans="9:9">
      <c r="I4977" s="543"/>
    </row>
    <row r="4978" spans="9:9">
      <c r="I4978" s="543"/>
    </row>
    <row r="4979" spans="9:9">
      <c r="I4979" s="543"/>
    </row>
    <row r="4980" spans="9:9">
      <c r="I4980" s="543"/>
    </row>
    <row r="4981" spans="9:9">
      <c r="I4981" s="543"/>
    </row>
    <row r="4982" spans="9:9">
      <c r="I4982" s="543"/>
    </row>
    <row r="4983" spans="9:9">
      <c r="I4983" s="543"/>
    </row>
    <row r="4984" spans="9:9">
      <c r="I4984" s="543"/>
    </row>
    <row r="4985" spans="9:9">
      <c r="I4985" s="543"/>
    </row>
    <row r="4986" spans="9:9">
      <c r="I4986" s="543"/>
    </row>
    <row r="4987" spans="9:9">
      <c r="I4987" s="543"/>
    </row>
    <row r="4988" spans="9:9">
      <c r="I4988" s="543"/>
    </row>
    <row r="4989" spans="9:9">
      <c r="I4989" s="543"/>
    </row>
    <row r="4990" spans="9:9">
      <c r="I4990" s="543"/>
    </row>
    <row r="4991" spans="9:9">
      <c r="I4991" s="543"/>
    </row>
    <row r="4992" spans="9:9">
      <c r="I4992" s="543"/>
    </row>
    <row r="4993" spans="9:9">
      <c r="I4993" s="543"/>
    </row>
    <row r="4994" spans="9:9">
      <c r="I4994" s="543"/>
    </row>
    <row r="4995" spans="9:9">
      <c r="I4995" s="543"/>
    </row>
    <row r="4996" spans="9:9">
      <c r="I4996" s="543"/>
    </row>
    <row r="4997" spans="9:9">
      <c r="I4997" s="543"/>
    </row>
    <row r="4998" spans="9:9">
      <c r="I4998" s="543"/>
    </row>
    <row r="4999" spans="9:9">
      <c r="I4999" s="543"/>
    </row>
    <row r="5000" spans="9:9">
      <c r="I5000" s="543"/>
    </row>
    <row r="5001" spans="9:9">
      <c r="I5001" s="543"/>
    </row>
    <row r="5002" spans="9:9">
      <c r="I5002" s="543"/>
    </row>
    <row r="5003" spans="9:9">
      <c r="I5003" s="543"/>
    </row>
    <row r="5004" spans="9:9">
      <c r="I5004" s="543"/>
    </row>
    <row r="5005" spans="9:9">
      <c r="I5005" s="543"/>
    </row>
    <row r="5006" spans="9:9">
      <c r="I5006" s="543"/>
    </row>
    <row r="5007" spans="9:9">
      <c r="I5007" s="543"/>
    </row>
    <row r="5008" spans="9:9">
      <c r="I5008" s="543"/>
    </row>
    <row r="5009" spans="9:9">
      <c r="I5009" s="543"/>
    </row>
    <row r="5010" spans="9:9">
      <c r="I5010" s="543"/>
    </row>
    <row r="5011" spans="9:9">
      <c r="I5011" s="543"/>
    </row>
    <row r="5012" spans="9:9">
      <c r="I5012" s="543"/>
    </row>
    <row r="5013" spans="9:9">
      <c r="I5013" s="543"/>
    </row>
    <row r="5014" spans="9:9">
      <c r="I5014" s="543"/>
    </row>
    <row r="5015" spans="9:9">
      <c r="I5015" s="543"/>
    </row>
    <row r="5016" spans="9:9">
      <c r="I5016" s="543"/>
    </row>
    <row r="5017" spans="9:9">
      <c r="I5017" s="543"/>
    </row>
    <row r="5018" spans="9:9">
      <c r="I5018" s="543"/>
    </row>
    <row r="5019" spans="9:9">
      <c r="I5019" s="543"/>
    </row>
    <row r="5020" spans="9:9">
      <c r="I5020" s="543"/>
    </row>
    <row r="5021" spans="9:9">
      <c r="I5021" s="543"/>
    </row>
    <row r="5022" spans="9:9">
      <c r="I5022" s="543"/>
    </row>
    <row r="5023" spans="9:9">
      <c r="I5023" s="543"/>
    </row>
    <row r="5024" spans="9:9">
      <c r="I5024" s="543"/>
    </row>
    <row r="5025" spans="9:9">
      <c r="I5025" s="543"/>
    </row>
    <row r="5026" spans="9:9">
      <c r="I5026" s="543"/>
    </row>
    <row r="5027" spans="9:9">
      <c r="I5027" s="543"/>
    </row>
    <row r="5028" spans="9:9">
      <c r="I5028" s="543"/>
    </row>
    <row r="5029" spans="9:9">
      <c r="I5029" s="543"/>
    </row>
    <row r="5030" spans="9:9">
      <c r="I5030" s="543"/>
    </row>
    <row r="5031" spans="9:9">
      <c r="I5031" s="543"/>
    </row>
    <row r="5032" spans="9:9">
      <c r="I5032" s="543"/>
    </row>
    <row r="5033" spans="9:9">
      <c r="I5033" s="543"/>
    </row>
    <row r="5034" spans="9:9">
      <c r="I5034" s="543"/>
    </row>
    <row r="5035" spans="9:9">
      <c r="I5035" s="543"/>
    </row>
    <row r="5036" spans="9:9">
      <c r="I5036" s="543"/>
    </row>
    <row r="5037" spans="9:9">
      <c r="I5037" s="543"/>
    </row>
    <row r="5038" spans="9:9">
      <c r="I5038" s="543"/>
    </row>
    <row r="5039" spans="9:9">
      <c r="I5039" s="543"/>
    </row>
    <row r="5040" spans="9:9">
      <c r="I5040" s="543"/>
    </row>
    <row r="5041" spans="9:9">
      <c r="I5041" s="543"/>
    </row>
    <row r="5042" spans="9:9">
      <c r="I5042" s="543"/>
    </row>
    <row r="5043" spans="9:9">
      <c r="I5043" s="543"/>
    </row>
    <row r="5044" spans="9:9">
      <c r="I5044" s="543"/>
    </row>
    <row r="5045" spans="9:9">
      <c r="I5045" s="543"/>
    </row>
    <row r="5046" spans="9:9">
      <c r="I5046" s="543"/>
    </row>
    <row r="5047" spans="9:9">
      <c r="I5047" s="543"/>
    </row>
    <row r="5048" spans="9:9">
      <c r="I5048" s="543"/>
    </row>
    <row r="5049" spans="9:9">
      <c r="I5049" s="543"/>
    </row>
    <row r="5050" spans="9:9">
      <c r="I5050" s="543"/>
    </row>
    <row r="5051" spans="9:9">
      <c r="I5051" s="543"/>
    </row>
    <row r="5052" spans="9:9">
      <c r="I5052" s="543"/>
    </row>
    <row r="5053" spans="9:9">
      <c r="I5053" s="543"/>
    </row>
    <row r="5054" spans="9:9">
      <c r="I5054" s="543"/>
    </row>
    <row r="5055" spans="9:9">
      <c r="I5055" s="543"/>
    </row>
    <row r="5056" spans="9:9">
      <c r="I5056" s="543"/>
    </row>
    <row r="5057" spans="9:9">
      <c r="I5057" s="543"/>
    </row>
    <row r="5058" spans="9:9">
      <c r="I5058" s="543"/>
    </row>
    <row r="5059" spans="9:9">
      <c r="I5059" s="543"/>
    </row>
    <row r="5060" spans="9:9">
      <c r="I5060" s="543"/>
    </row>
    <row r="5061" spans="9:9">
      <c r="I5061" s="543"/>
    </row>
    <row r="5062" spans="9:9">
      <c r="I5062" s="543"/>
    </row>
    <row r="5063" spans="9:9">
      <c r="I5063" s="543"/>
    </row>
    <row r="5064" spans="9:9">
      <c r="I5064" s="543"/>
    </row>
    <row r="5065" spans="9:9">
      <c r="I5065" s="543"/>
    </row>
    <row r="5066" spans="9:9">
      <c r="I5066" s="543"/>
    </row>
    <row r="5067" spans="9:9">
      <c r="I5067" s="543"/>
    </row>
    <row r="5068" spans="9:9">
      <c r="I5068" s="543"/>
    </row>
    <row r="5069" spans="9:9">
      <c r="I5069" s="543"/>
    </row>
    <row r="5070" spans="9:9">
      <c r="I5070" s="543"/>
    </row>
    <row r="5071" spans="9:9">
      <c r="I5071" s="543"/>
    </row>
    <row r="5072" spans="9:9">
      <c r="I5072" s="543"/>
    </row>
    <row r="5073" spans="9:9">
      <c r="I5073" s="543"/>
    </row>
    <row r="5074" spans="9:9">
      <c r="I5074" s="543"/>
    </row>
    <row r="5075" spans="9:9">
      <c r="I5075" s="543"/>
    </row>
    <row r="5076" spans="9:9">
      <c r="I5076" s="543"/>
    </row>
    <row r="5077" spans="9:9">
      <c r="I5077" s="543"/>
    </row>
    <row r="5078" spans="9:9">
      <c r="I5078" s="543"/>
    </row>
    <row r="5079" spans="9:9">
      <c r="I5079" s="543"/>
    </row>
    <row r="5080" spans="9:9">
      <c r="I5080" s="543"/>
    </row>
    <row r="5081" spans="9:9">
      <c r="I5081" s="543"/>
    </row>
    <row r="5082" spans="9:9">
      <c r="I5082" s="543"/>
    </row>
    <row r="5083" spans="9:9">
      <c r="I5083" s="543"/>
    </row>
    <row r="5084" spans="9:9">
      <c r="I5084" s="543"/>
    </row>
    <row r="5085" spans="9:9">
      <c r="I5085" s="543"/>
    </row>
    <row r="5086" spans="9:9">
      <c r="I5086" s="543"/>
    </row>
    <row r="5087" spans="9:9">
      <c r="I5087" s="543"/>
    </row>
    <row r="5088" spans="9:9">
      <c r="I5088" s="543"/>
    </row>
    <row r="5089" spans="9:9">
      <c r="I5089" s="543"/>
    </row>
    <row r="5090" spans="9:9">
      <c r="I5090" s="543"/>
    </row>
    <row r="5091" spans="9:9">
      <c r="I5091" s="543"/>
    </row>
    <row r="5092" spans="9:9">
      <c r="I5092" s="543"/>
    </row>
    <row r="5093" spans="9:9">
      <c r="I5093" s="543"/>
    </row>
    <row r="5094" spans="9:9">
      <c r="I5094" s="543"/>
    </row>
    <row r="5095" spans="9:9">
      <c r="I5095" s="543"/>
    </row>
    <row r="5096" spans="9:9">
      <c r="I5096" s="543"/>
    </row>
    <row r="5097" spans="9:9">
      <c r="I5097" s="543"/>
    </row>
    <row r="5098" spans="9:9">
      <c r="I5098" s="543"/>
    </row>
    <row r="5099" spans="9:9">
      <c r="I5099" s="543"/>
    </row>
    <row r="5100" spans="9:9">
      <c r="I5100" s="543"/>
    </row>
    <row r="5101" spans="9:9">
      <c r="I5101" s="543"/>
    </row>
    <row r="5102" spans="9:9">
      <c r="I5102" s="543"/>
    </row>
    <row r="5103" spans="9:9">
      <c r="I5103" s="543"/>
    </row>
    <row r="5104" spans="9:9">
      <c r="I5104" s="543"/>
    </row>
    <row r="5105" spans="9:9">
      <c r="I5105" s="543"/>
    </row>
    <row r="5106" spans="9:9">
      <c r="I5106" s="543"/>
    </row>
    <row r="5107" spans="9:9">
      <c r="I5107" s="543"/>
    </row>
    <row r="5108" spans="9:9">
      <c r="I5108" s="543"/>
    </row>
    <row r="5109" spans="9:9">
      <c r="I5109" s="543"/>
    </row>
    <row r="5110" spans="9:9">
      <c r="I5110" s="543"/>
    </row>
    <row r="5111" spans="9:9">
      <c r="I5111" s="543"/>
    </row>
    <row r="5112" spans="9:9">
      <c r="I5112" s="543"/>
    </row>
    <row r="5113" spans="9:9">
      <c r="I5113" s="543"/>
    </row>
    <row r="5114" spans="9:9">
      <c r="I5114" s="543"/>
    </row>
    <row r="5115" spans="9:9">
      <c r="I5115" s="543"/>
    </row>
    <row r="5116" spans="9:9">
      <c r="I5116" s="543"/>
    </row>
    <row r="5117" spans="9:9">
      <c r="I5117" s="543"/>
    </row>
    <row r="5118" spans="9:9">
      <c r="I5118" s="543"/>
    </row>
    <row r="5119" spans="9:9">
      <c r="I5119" s="543"/>
    </row>
    <row r="5120" spans="9:9">
      <c r="I5120" s="543"/>
    </row>
    <row r="5121" spans="9:9">
      <c r="I5121" s="543"/>
    </row>
    <row r="5122" spans="9:9">
      <c r="I5122" s="543"/>
    </row>
    <row r="5123" spans="9:9">
      <c r="I5123" s="543"/>
    </row>
    <row r="5124" spans="9:9">
      <c r="I5124" s="543"/>
    </row>
    <row r="5125" spans="9:9">
      <c r="I5125" s="543"/>
    </row>
    <row r="5126" spans="9:9">
      <c r="I5126" s="543"/>
    </row>
    <row r="5127" spans="9:9">
      <c r="I5127" s="543"/>
    </row>
    <row r="5128" spans="9:9">
      <c r="I5128" s="543"/>
    </row>
    <row r="5129" spans="9:9">
      <c r="I5129" s="543"/>
    </row>
    <row r="5130" spans="9:9">
      <c r="I5130" s="543"/>
    </row>
    <row r="5131" spans="9:9">
      <c r="I5131" s="543"/>
    </row>
    <row r="5132" spans="9:9">
      <c r="I5132" s="543"/>
    </row>
    <row r="5133" spans="9:9">
      <c r="I5133" s="543"/>
    </row>
    <row r="5134" spans="9:9">
      <c r="I5134" s="543"/>
    </row>
    <row r="5135" spans="9:9">
      <c r="I5135" s="543"/>
    </row>
    <row r="5136" spans="9:9">
      <c r="I5136" s="543"/>
    </row>
    <row r="5137" spans="9:9">
      <c r="I5137" s="543"/>
    </row>
    <row r="5138" spans="9:9">
      <c r="I5138" s="543"/>
    </row>
    <row r="5139" spans="9:9">
      <c r="I5139" s="543"/>
    </row>
    <row r="5140" spans="9:9">
      <c r="I5140" s="543"/>
    </row>
    <row r="5141" spans="9:9">
      <c r="I5141" s="543"/>
    </row>
    <row r="5142" spans="9:9">
      <c r="I5142" s="543"/>
    </row>
    <row r="5143" spans="9:9">
      <c r="I5143" s="543"/>
    </row>
    <row r="5144" spans="9:9">
      <c r="I5144" s="543"/>
    </row>
    <row r="5145" spans="9:9">
      <c r="I5145" s="543"/>
    </row>
    <row r="5146" spans="9:9">
      <c r="I5146" s="543"/>
    </row>
    <row r="5147" spans="9:9">
      <c r="I5147" s="543"/>
    </row>
    <row r="5148" spans="9:9">
      <c r="I5148" s="543"/>
    </row>
    <row r="5149" spans="9:9">
      <c r="I5149" s="543"/>
    </row>
    <row r="5150" spans="9:9">
      <c r="I5150" s="543"/>
    </row>
    <row r="5151" spans="9:9">
      <c r="I5151" s="543"/>
    </row>
    <row r="5152" spans="9:9">
      <c r="I5152" s="543"/>
    </row>
    <row r="5153" spans="9:9">
      <c r="I5153" s="543"/>
    </row>
    <row r="5154" spans="9:9">
      <c r="I5154" s="543"/>
    </row>
    <row r="5155" spans="9:9">
      <c r="I5155" s="543"/>
    </row>
    <row r="5156" spans="9:9">
      <c r="I5156" s="543"/>
    </row>
    <row r="5157" spans="9:9">
      <c r="I5157" s="543"/>
    </row>
    <row r="5158" spans="9:9">
      <c r="I5158" s="543"/>
    </row>
    <row r="5159" spans="9:9">
      <c r="I5159" s="543"/>
    </row>
    <row r="5160" spans="9:9">
      <c r="I5160" s="543"/>
    </row>
    <row r="5161" spans="9:9">
      <c r="I5161" s="543"/>
    </row>
    <row r="5162" spans="9:9">
      <c r="I5162" s="543"/>
    </row>
    <row r="5163" spans="9:9">
      <c r="I5163" s="543"/>
    </row>
    <row r="5164" spans="9:9">
      <c r="I5164" s="543"/>
    </row>
    <row r="5165" spans="9:9">
      <c r="I5165" s="543"/>
    </row>
    <row r="5166" spans="9:9">
      <c r="I5166" s="543"/>
    </row>
    <row r="5167" spans="9:9">
      <c r="I5167" s="543"/>
    </row>
    <row r="5168" spans="9:9">
      <c r="I5168" s="543"/>
    </row>
    <row r="5169" spans="9:9">
      <c r="I5169" s="543"/>
    </row>
    <row r="5170" spans="9:9">
      <c r="I5170" s="543"/>
    </row>
    <row r="5171" spans="9:9">
      <c r="I5171" s="543"/>
    </row>
    <row r="5172" spans="9:9">
      <c r="I5172" s="543"/>
    </row>
    <row r="5173" spans="9:9">
      <c r="I5173" s="543"/>
    </row>
    <row r="5174" spans="9:9">
      <c r="I5174" s="543"/>
    </row>
    <row r="5175" spans="9:9">
      <c r="I5175" s="543"/>
    </row>
    <row r="5176" spans="9:9">
      <c r="I5176" s="543"/>
    </row>
    <row r="5177" spans="9:9">
      <c r="I5177" s="543"/>
    </row>
    <row r="5178" spans="9:9">
      <c r="I5178" s="543"/>
    </row>
    <row r="5179" spans="9:9">
      <c r="I5179" s="543"/>
    </row>
    <row r="5180" spans="9:9">
      <c r="I5180" s="543"/>
    </row>
    <row r="5181" spans="9:9">
      <c r="I5181" s="543"/>
    </row>
    <row r="5182" spans="9:9">
      <c r="I5182" s="543"/>
    </row>
    <row r="5183" spans="9:9">
      <c r="I5183" s="543"/>
    </row>
    <row r="5184" spans="9:9">
      <c r="I5184" s="543"/>
    </row>
    <row r="5185" spans="9:9">
      <c r="I5185" s="543"/>
    </row>
    <row r="5186" spans="9:9">
      <c r="I5186" s="543"/>
    </row>
    <row r="5187" spans="9:9">
      <c r="I5187" s="543"/>
    </row>
    <row r="5188" spans="9:9">
      <c r="I5188" s="543"/>
    </row>
    <row r="5189" spans="9:9">
      <c r="I5189" s="543"/>
    </row>
    <row r="5190" spans="9:9">
      <c r="I5190" s="543"/>
    </row>
    <row r="5191" spans="9:9">
      <c r="I5191" s="543"/>
    </row>
    <row r="5192" spans="9:9">
      <c r="I5192" s="543"/>
    </row>
    <row r="5193" spans="9:9">
      <c r="I5193" s="543"/>
    </row>
    <row r="5194" spans="9:9">
      <c r="I5194" s="543"/>
    </row>
    <row r="5195" spans="9:9">
      <c r="I5195" s="543"/>
    </row>
    <row r="5196" spans="9:9">
      <c r="I5196" s="543"/>
    </row>
    <row r="5197" spans="9:9">
      <c r="I5197" s="543"/>
    </row>
    <row r="5198" spans="9:9">
      <c r="I5198" s="543"/>
    </row>
    <row r="5199" spans="9:9">
      <c r="I5199" s="543"/>
    </row>
    <row r="5200" spans="9:9">
      <c r="I5200" s="543"/>
    </row>
    <row r="5201" spans="9:9">
      <c r="I5201" s="543"/>
    </row>
    <row r="5202" spans="9:9">
      <c r="I5202" s="543"/>
    </row>
    <row r="5203" spans="9:9">
      <c r="I5203" s="543"/>
    </row>
    <row r="5204" spans="9:9">
      <c r="I5204" s="543"/>
    </row>
    <row r="5205" spans="9:9">
      <c r="I5205" s="543"/>
    </row>
    <row r="5206" spans="9:9">
      <c r="I5206" s="543"/>
    </row>
    <row r="5207" spans="9:9">
      <c r="I5207" s="543"/>
    </row>
    <row r="5208" spans="9:9">
      <c r="I5208" s="543"/>
    </row>
    <row r="5209" spans="9:9">
      <c r="I5209" s="543"/>
    </row>
    <row r="5210" spans="9:9">
      <c r="I5210" s="543"/>
    </row>
    <row r="5211" spans="9:9">
      <c r="I5211" s="543"/>
    </row>
    <row r="5212" spans="9:9">
      <c r="I5212" s="543"/>
    </row>
    <row r="5213" spans="9:9">
      <c r="I5213" s="543"/>
    </row>
    <row r="5214" spans="9:9">
      <c r="I5214" s="543"/>
    </row>
    <row r="5215" spans="9:9">
      <c r="I5215" s="543"/>
    </row>
    <row r="5216" spans="9:9">
      <c r="I5216" s="543"/>
    </row>
    <row r="5217" spans="9:9">
      <c r="I5217" s="543"/>
    </row>
    <row r="5218" spans="9:9">
      <c r="I5218" s="543"/>
    </row>
    <row r="5219" spans="9:9">
      <c r="I5219" s="543"/>
    </row>
    <row r="5220" spans="9:9">
      <c r="I5220" s="543"/>
    </row>
    <row r="5221" spans="9:9">
      <c r="I5221" s="543"/>
    </row>
    <row r="5222" spans="9:9">
      <c r="I5222" s="543"/>
    </row>
    <row r="5223" spans="9:9">
      <c r="I5223" s="543"/>
    </row>
    <row r="5224" spans="9:9">
      <c r="I5224" s="543"/>
    </row>
    <row r="5225" spans="9:9">
      <c r="I5225" s="543"/>
    </row>
    <row r="5226" spans="9:9">
      <c r="I5226" s="543"/>
    </row>
    <row r="5227" spans="9:9">
      <c r="I5227" s="543"/>
    </row>
    <row r="5228" spans="9:9">
      <c r="I5228" s="543"/>
    </row>
    <row r="5229" spans="9:9">
      <c r="I5229" s="543"/>
    </row>
    <row r="5230" spans="9:9">
      <c r="I5230" s="543"/>
    </row>
    <row r="5231" spans="9:9">
      <c r="I5231" s="543"/>
    </row>
    <row r="5232" spans="9:9">
      <c r="I5232" s="543"/>
    </row>
    <row r="5233" spans="9:9">
      <c r="I5233" s="543"/>
    </row>
    <row r="5234" spans="9:9">
      <c r="I5234" s="543"/>
    </row>
    <row r="5235" spans="9:9">
      <c r="I5235" s="543"/>
    </row>
    <row r="5236" spans="9:9">
      <c r="I5236" s="543"/>
    </row>
    <row r="5237" spans="9:9">
      <c r="I5237" s="543"/>
    </row>
    <row r="5238" spans="9:9">
      <c r="I5238" s="543"/>
    </row>
    <row r="5239" spans="9:9">
      <c r="I5239" s="543"/>
    </row>
    <row r="5240" spans="9:9">
      <c r="I5240" s="543"/>
    </row>
    <row r="5241" spans="9:9">
      <c r="I5241" s="543"/>
    </row>
    <row r="5242" spans="9:9">
      <c r="I5242" s="543"/>
    </row>
    <row r="5243" spans="9:9">
      <c r="I5243" s="543"/>
    </row>
    <row r="5244" spans="9:9">
      <c r="I5244" s="543"/>
    </row>
    <row r="5245" spans="9:9">
      <c r="I5245" s="543"/>
    </row>
    <row r="5246" spans="9:9">
      <c r="I5246" s="543"/>
    </row>
    <row r="5247" spans="9:9">
      <c r="I5247" s="543"/>
    </row>
    <row r="5248" spans="9:9">
      <c r="I5248" s="543"/>
    </row>
    <row r="5249" spans="9:9">
      <c r="I5249" s="543"/>
    </row>
    <row r="5250" spans="9:9">
      <c r="I5250" s="543"/>
    </row>
    <row r="5251" spans="9:9">
      <c r="I5251" s="543"/>
    </row>
    <row r="5252" spans="9:9">
      <c r="I5252" s="543"/>
    </row>
    <row r="5253" spans="9:9">
      <c r="I5253" s="543"/>
    </row>
    <row r="5254" spans="9:9">
      <c r="I5254" s="543"/>
    </row>
    <row r="5255" spans="9:9">
      <c r="I5255" s="543"/>
    </row>
    <row r="5256" spans="9:9">
      <c r="I5256" s="543"/>
    </row>
    <row r="5257" spans="9:9">
      <c r="I5257" s="543"/>
    </row>
    <row r="5258" spans="9:9">
      <c r="I5258" s="543"/>
    </row>
    <row r="5259" spans="9:9">
      <c r="I5259" s="543"/>
    </row>
    <row r="5260" spans="9:9">
      <c r="I5260" s="543"/>
    </row>
    <row r="5261" spans="9:9">
      <c r="I5261" s="543"/>
    </row>
    <row r="5262" spans="9:9">
      <c r="I5262" s="543"/>
    </row>
    <row r="5263" spans="9:9">
      <c r="I5263" s="543"/>
    </row>
    <row r="5264" spans="9:9">
      <c r="I5264" s="543"/>
    </row>
    <row r="5265" spans="9:9">
      <c r="I5265" s="543"/>
    </row>
    <row r="5266" spans="9:9">
      <c r="I5266" s="543"/>
    </row>
    <row r="5267" spans="9:9">
      <c r="I5267" s="543"/>
    </row>
    <row r="5268" spans="9:9">
      <c r="I5268" s="543"/>
    </row>
    <row r="5269" spans="9:9">
      <c r="I5269" s="543"/>
    </row>
    <row r="5270" spans="9:9">
      <c r="I5270" s="543"/>
    </row>
    <row r="5271" spans="9:9">
      <c r="I5271" s="543"/>
    </row>
    <row r="5272" spans="9:9">
      <c r="I5272" s="543"/>
    </row>
    <row r="5273" spans="9:9">
      <c r="I5273" s="543"/>
    </row>
    <row r="5274" spans="9:9">
      <c r="I5274" s="543"/>
    </row>
    <row r="5275" spans="9:9">
      <c r="I5275" s="543"/>
    </row>
    <row r="5276" spans="9:9">
      <c r="I5276" s="543"/>
    </row>
    <row r="5277" spans="9:9">
      <c r="I5277" s="543"/>
    </row>
    <row r="5278" spans="9:9">
      <c r="I5278" s="543"/>
    </row>
    <row r="5279" spans="9:9">
      <c r="I5279" s="543"/>
    </row>
    <row r="5280" spans="9:9">
      <c r="I5280" s="543"/>
    </row>
    <row r="5281" spans="9:9">
      <c r="I5281" s="543"/>
    </row>
    <row r="5282" spans="9:9">
      <c r="I5282" s="543"/>
    </row>
    <row r="5283" spans="9:9">
      <c r="I5283" s="543"/>
    </row>
    <row r="5284" spans="9:9">
      <c r="I5284" s="543"/>
    </row>
    <row r="5285" spans="9:9">
      <c r="I5285" s="543"/>
    </row>
    <row r="5286" spans="9:9">
      <c r="I5286" s="543"/>
    </row>
    <row r="5287" spans="9:9">
      <c r="I5287" s="543"/>
    </row>
    <row r="5288" spans="9:9">
      <c r="I5288" s="543"/>
    </row>
    <row r="5289" spans="9:9">
      <c r="I5289" s="543"/>
    </row>
    <row r="5290" spans="9:9">
      <c r="I5290" s="543"/>
    </row>
    <row r="5291" spans="9:9">
      <c r="I5291" s="543"/>
    </row>
    <row r="5292" spans="9:9">
      <c r="I5292" s="543"/>
    </row>
    <row r="5293" spans="9:9">
      <c r="I5293" s="543"/>
    </row>
    <row r="5294" spans="9:9">
      <c r="I5294" s="543"/>
    </row>
    <row r="5295" spans="9:9">
      <c r="I5295" s="543"/>
    </row>
    <row r="5296" spans="9:9">
      <c r="I5296" s="543"/>
    </row>
    <row r="5297" spans="9:9">
      <c r="I5297" s="543"/>
    </row>
    <row r="5298" spans="9:9">
      <c r="I5298" s="543"/>
    </row>
    <row r="5299" spans="9:9">
      <c r="I5299" s="543"/>
    </row>
    <row r="5300" spans="9:9">
      <c r="I5300" s="543"/>
    </row>
    <row r="5301" spans="9:9">
      <c r="I5301" s="543"/>
    </row>
    <row r="5302" spans="9:9">
      <c r="I5302" s="543"/>
    </row>
    <row r="5303" spans="9:9">
      <c r="I5303" s="543"/>
    </row>
    <row r="5304" spans="9:9">
      <c r="I5304" s="543"/>
    </row>
    <row r="5305" spans="9:9">
      <c r="I5305" s="543"/>
    </row>
    <row r="5306" spans="9:9">
      <c r="I5306" s="543"/>
    </row>
    <row r="5307" spans="9:9">
      <c r="I5307" s="543"/>
    </row>
    <row r="5308" spans="9:9">
      <c r="I5308" s="543"/>
    </row>
    <row r="5309" spans="9:9">
      <c r="I5309" s="543"/>
    </row>
    <row r="5310" spans="9:9">
      <c r="I5310" s="543"/>
    </row>
    <row r="5311" spans="9:9">
      <c r="I5311" s="543"/>
    </row>
    <row r="5312" spans="9:9">
      <c r="I5312" s="543"/>
    </row>
    <row r="5313" spans="9:9">
      <c r="I5313" s="543"/>
    </row>
    <row r="5314" spans="9:9">
      <c r="I5314" s="543"/>
    </row>
    <row r="5315" spans="9:9">
      <c r="I5315" s="543"/>
    </row>
    <row r="5316" spans="9:9">
      <c r="I5316" s="543"/>
    </row>
    <row r="5317" spans="9:9">
      <c r="I5317" s="543"/>
    </row>
    <row r="5318" spans="9:9">
      <c r="I5318" s="543"/>
    </row>
    <row r="5319" spans="9:9">
      <c r="I5319" s="543"/>
    </row>
    <row r="5320" spans="9:9">
      <c r="I5320" s="543"/>
    </row>
    <row r="5321" spans="9:9">
      <c r="I5321" s="543"/>
    </row>
    <row r="5322" spans="9:9">
      <c r="I5322" s="543"/>
    </row>
    <row r="5323" spans="9:9">
      <c r="I5323" s="543"/>
    </row>
    <row r="5324" spans="9:9">
      <c r="I5324" s="543"/>
    </row>
    <row r="5325" spans="9:9">
      <c r="I5325" s="543"/>
    </row>
    <row r="5326" spans="9:9">
      <c r="I5326" s="543"/>
    </row>
    <row r="5327" spans="9:9">
      <c r="I5327" s="543"/>
    </row>
    <row r="5328" spans="9:9">
      <c r="I5328" s="543"/>
    </row>
    <row r="5329" spans="9:9">
      <c r="I5329" s="543"/>
    </row>
    <row r="5330" spans="9:9">
      <c r="I5330" s="543"/>
    </row>
    <row r="5331" spans="9:9">
      <c r="I5331" s="543"/>
    </row>
    <row r="5332" spans="9:9">
      <c r="I5332" s="543"/>
    </row>
    <row r="5333" spans="9:9">
      <c r="I5333" s="543"/>
    </row>
    <row r="5334" spans="9:9">
      <c r="I5334" s="543"/>
    </row>
    <row r="5335" spans="9:9">
      <c r="I5335" s="543"/>
    </row>
    <row r="5336" spans="9:9">
      <c r="I5336" s="543"/>
    </row>
    <row r="5337" spans="9:9">
      <c r="I5337" s="543"/>
    </row>
    <row r="5338" spans="9:9">
      <c r="I5338" s="543"/>
    </row>
    <row r="5339" spans="9:9">
      <c r="I5339" s="543"/>
    </row>
    <row r="5340" spans="9:9">
      <c r="I5340" s="543"/>
    </row>
    <row r="5341" spans="9:9">
      <c r="I5341" s="543"/>
    </row>
    <row r="5342" spans="9:9">
      <c r="I5342" s="543"/>
    </row>
    <row r="5343" spans="9:9">
      <c r="I5343" s="543"/>
    </row>
    <row r="5344" spans="9:9">
      <c r="I5344" s="543"/>
    </row>
    <row r="5345" spans="9:9">
      <c r="I5345" s="543"/>
    </row>
    <row r="5346" spans="9:9">
      <c r="I5346" s="543"/>
    </row>
    <row r="5347" spans="9:9">
      <c r="I5347" s="543"/>
    </row>
    <row r="5348" spans="9:9">
      <c r="I5348" s="543"/>
    </row>
    <row r="5349" spans="9:9">
      <c r="I5349" s="543"/>
    </row>
    <row r="5350" spans="9:9">
      <c r="I5350" s="543"/>
    </row>
    <row r="5351" spans="9:9">
      <c r="I5351" s="543"/>
    </row>
    <row r="5352" spans="9:9">
      <c r="I5352" s="543"/>
    </row>
    <row r="5353" spans="9:9">
      <c r="I5353" s="543"/>
    </row>
    <row r="5354" spans="9:9">
      <c r="I5354" s="543"/>
    </row>
    <row r="5355" spans="9:9">
      <c r="I5355" s="543"/>
    </row>
    <row r="5356" spans="9:9">
      <c r="I5356" s="543"/>
    </row>
    <row r="5357" spans="9:9">
      <c r="I5357" s="543"/>
    </row>
    <row r="5358" spans="9:9">
      <c r="I5358" s="543"/>
    </row>
    <row r="5359" spans="9:9">
      <c r="I5359" s="543"/>
    </row>
    <row r="5360" spans="9:9">
      <c r="I5360" s="543"/>
    </row>
    <row r="5361" spans="9:9">
      <c r="I5361" s="543"/>
    </row>
    <row r="5362" spans="9:9">
      <c r="I5362" s="543"/>
    </row>
    <row r="5363" spans="9:9">
      <c r="I5363" s="543"/>
    </row>
    <row r="5364" spans="9:9">
      <c r="I5364" s="543"/>
    </row>
    <row r="5365" spans="9:9">
      <c r="I5365" s="543"/>
    </row>
    <row r="5366" spans="9:9">
      <c r="I5366" s="543"/>
    </row>
    <row r="5367" spans="9:9">
      <c r="I5367" s="543"/>
    </row>
    <row r="5368" spans="9:9">
      <c r="I5368" s="543"/>
    </row>
    <row r="5369" spans="9:9">
      <c r="I5369" s="543"/>
    </row>
    <row r="5370" spans="9:9">
      <c r="I5370" s="543"/>
    </row>
    <row r="5371" spans="9:9">
      <c r="I5371" s="543"/>
    </row>
    <row r="5372" spans="9:9">
      <c r="I5372" s="543"/>
    </row>
    <row r="5373" spans="9:9">
      <c r="I5373" s="543"/>
    </row>
    <row r="5374" spans="9:9">
      <c r="I5374" s="543"/>
    </row>
    <row r="5375" spans="9:9">
      <c r="I5375" s="543"/>
    </row>
    <row r="5376" spans="9:9">
      <c r="I5376" s="543"/>
    </row>
    <row r="5377" spans="9:9">
      <c r="I5377" s="543"/>
    </row>
    <row r="5378" spans="9:9">
      <c r="I5378" s="543"/>
    </row>
    <row r="5379" spans="9:9">
      <c r="I5379" s="543"/>
    </row>
    <row r="5380" spans="9:9">
      <c r="I5380" s="543"/>
    </row>
    <row r="5381" spans="9:9">
      <c r="I5381" s="543"/>
    </row>
    <row r="5382" spans="9:9">
      <c r="I5382" s="543"/>
    </row>
    <row r="5383" spans="9:9">
      <c r="I5383" s="543"/>
    </row>
    <row r="5384" spans="9:9">
      <c r="I5384" s="543"/>
    </row>
    <row r="5385" spans="9:9">
      <c r="I5385" s="543"/>
    </row>
    <row r="5386" spans="9:9">
      <c r="I5386" s="543"/>
    </row>
    <row r="5387" spans="9:9">
      <c r="I5387" s="543"/>
    </row>
    <row r="5388" spans="9:9">
      <c r="I5388" s="543"/>
    </row>
    <row r="5389" spans="9:9">
      <c r="I5389" s="543"/>
    </row>
    <row r="5390" spans="9:9">
      <c r="I5390" s="543"/>
    </row>
    <row r="5391" spans="9:9">
      <c r="I5391" s="543"/>
    </row>
    <row r="5392" spans="9:9">
      <c r="I5392" s="543"/>
    </row>
    <row r="5393" spans="9:9">
      <c r="I5393" s="543"/>
    </row>
    <row r="5394" spans="9:9">
      <c r="I5394" s="543"/>
    </row>
    <row r="5395" spans="9:9">
      <c r="I5395" s="543"/>
    </row>
    <row r="5396" spans="9:9">
      <c r="I5396" s="543"/>
    </row>
    <row r="5397" spans="9:9">
      <c r="I5397" s="543"/>
    </row>
    <row r="5398" spans="9:9">
      <c r="I5398" s="543"/>
    </row>
    <row r="5399" spans="9:9">
      <c r="I5399" s="543"/>
    </row>
    <row r="5400" spans="9:9">
      <c r="I5400" s="543"/>
    </row>
    <row r="5401" spans="9:9">
      <c r="I5401" s="543"/>
    </row>
    <row r="5402" spans="9:9">
      <c r="I5402" s="543"/>
    </row>
    <row r="5403" spans="9:9">
      <c r="I5403" s="543"/>
    </row>
    <row r="5404" spans="9:9">
      <c r="I5404" s="543"/>
    </row>
    <row r="5405" spans="9:9">
      <c r="I5405" s="543"/>
    </row>
    <row r="5406" spans="9:9">
      <c r="I5406" s="543"/>
    </row>
    <row r="5407" spans="9:9">
      <c r="I5407" s="543"/>
    </row>
    <row r="5408" spans="9:9">
      <c r="I5408" s="543"/>
    </row>
    <row r="5409" spans="9:9">
      <c r="I5409" s="543"/>
    </row>
    <row r="5410" spans="9:9">
      <c r="I5410" s="543"/>
    </row>
    <row r="5411" spans="9:9">
      <c r="I5411" s="543"/>
    </row>
    <row r="5412" spans="9:9">
      <c r="I5412" s="543"/>
    </row>
    <row r="5413" spans="9:9">
      <c r="I5413" s="543"/>
    </row>
    <row r="5414" spans="9:9">
      <c r="I5414" s="543"/>
    </row>
    <row r="5415" spans="9:9">
      <c r="I5415" s="543"/>
    </row>
    <row r="5416" spans="9:9">
      <c r="I5416" s="543"/>
    </row>
    <row r="5417" spans="9:9">
      <c r="I5417" s="543"/>
    </row>
    <row r="5418" spans="9:9">
      <c r="I5418" s="543"/>
    </row>
    <row r="5419" spans="9:9">
      <c r="I5419" s="543"/>
    </row>
    <row r="5420" spans="9:9">
      <c r="I5420" s="543"/>
    </row>
    <row r="5421" spans="9:9">
      <c r="I5421" s="543"/>
    </row>
    <row r="5422" spans="9:9">
      <c r="I5422" s="543"/>
    </row>
    <row r="5423" spans="9:9">
      <c r="I5423" s="543"/>
    </row>
    <row r="5424" spans="9:9">
      <c r="I5424" s="543"/>
    </row>
    <row r="5425" spans="9:9">
      <c r="I5425" s="543"/>
    </row>
    <row r="5426" spans="9:9">
      <c r="I5426" s="543"/>
    </row>
    <row r="5427" spans="9:9">
      <c r="I5427" s="543"/>
    </row>
    <row r="5428" spans="9:9">
      <c r="I5428" s="543"/>
    </row>
    <row r="5429" spans="9:9">
      <c r="I5429" s="543"/>
    </row>
    <row r="5430" spans="9:9">
      <c r="I5430" s="543"/>
    </row>
    <row r="5431" spans="9:9">
      <c r="I5431" s="543"/>
    </row>
    <row r="5432" spans="9:9">
      <c r="I5432" s="543"/>
    </row>
    <row r="5433" spans="9:9">
      <c r="I5433" s="543"/>
    </row>
    <row r="5434" spans="9:9">
      <c r="I5434" s="543"/>
    </row>
    <row r="5435" spans="9:9">
      <c r="I5435" s="543"/>
    </row>
    <row r="5436" spans="9:9">
      <c r="I5436" s="543"/>
    </row>
    <row r="5437" spans="9:9">
      <c r="I5437" s="543"/>
    </row>
    <row r="5438" spans="9:9">
      <c r="I5438" s="543"/>
    </row>
    <row r="5439" spans="9:9">
      <c r="I5439" s="543"/>
    </row>
    <row r="5440" spans="9:9">
      <c r="I5440" s="543"/>
    </row>
    <row r="5441" spans="9:9">
      <c r="I5441" s="543"/>
    </row>
    <row r="5442" spans="9:9">
      <c r="I5442" s="543"/>
    </row>
    <row r="5443" spans="9:9">
      <c r="I5443" s="543"/>
    </row>
    <row r="5444" spans="9:9">
      <c r="I5444" s="543"/>
    </row>
    <row r="5445" spans="9:9">
      <c r="I5445" s="543"/>
    </row>
    <row r="5446" spans="9:9">
      <c r="I5446" s="543"/>
    </row>
    <row r="5447" spans="9:9">
      <c r="I5447" s="543"/>
    </row>
    <row r="5448" spans="9:9">
      <c r="I5448" s="543"/>
    </row>
    <row r="5449" spans="9:9">
      <c r="I5449" s="543"/>
    </row>
    <row r="5450" spans="9:9">
      <c r="I5450" s="543"/>
    </row>
    <row r="5451" spans="9:9">
      <c r="I5451" s="543"/>
    </row>
    <row r="5452" spans="9:9">
      <c r="I5452" s="543"/>
    </row>
    <row r="5453" spans="9:9">
      <c r="I5453" s="543"/>
    </row>
    <row r="5454" spans="9:9">
      <c r="I5454" s="543"/>
    </row>
    <row r="5455" spans="9:9">
      <c r="I5455" s="543"/>
    </row>
    <row r="5456" spans="9:9">
      <c r="I5456" s="543"/>
    </row>
    <row r="5457" spans="9:9">
      <c r="I5457" s="543"/>
    </row>
    <row r="5458" spans="9:9">
      <c r="I5458" s="543"/>
    </row>
    <row r="5459" spans="9:9">
      <c r="I5459" s="543"/>
    </row>
    <row r="5460" spans="9:9">
      <c r="I5460" s="543"/>
    </row>
    <row r="5461" spans="9:9">
      <c r="I5461" s="543"/>
    </row>
    <row r="5462" spans="9:9">
      <c r="I5462" s="543"/>
    </row>
    <row r="5463" spans="9:9">
      <c r="I5463" s="543"/>
    </row>
    <row r="5464" spans="9:9">
      <c r="I5464" s="543"/>
    </row>
    <row r="5465" spans="9:9">
      <c r="I5465" s="543"/>
    </row>
    <row r="5466" spans="9:9">
      <c r="I5466" s="543"/>
    </row>
    <row r="5467" spans="9:9">
      <c r="I5467" s="543"/>
    </row>
    <row r="5468" spans="9:9">
      <c r="I5468" s="543"/>
    </row>
    <row r="5469" spans="9:9">
      <c r="I5469" s="543"/>
    </row>
    <row r="5470" spans="9:9">
      <c r="I5470" s="543"/>
    </row>
    <row r="5471" spans="9:9">
      <c r="I5471" s="543"/>
    </row>
    <row r="5472" spans="9:9">
      <c r="I5472" s="543"/>
    </row>
    <row r="5473" spans="9:9">
      <c r="I5473" s="543"/>
    </row>
    <row r="5474" spans="9:9">
      <c r="I5474" s="543"/>
    </row>
    <row r="5475" spans="9:9">
      <c r="I5475" s="543"/>
    </row>
    <row r="5476" spans="9:9">
      <c r="I5476" s="543"/>
    </row>
    <row r="5477" spans="9:9">
      <c r="I5477" s="543"/>
    </row>
    <row r="5478" spans="9:9">
      <c r="I5478" s="543"/>
    </row>
    <row r="5479" spans="9:9">
      <c r="I5479" s="543"/>
    </row>
    <row r="5480" spans="9:9">
      <c r="I5480" s="543"/>
    </row>
    <row r="5481" spans="9:9">
      <c r="I5481" s="543"/>
    </row>
    <row r="5482" spans="9:9">
      <c r="I5482" s="543"/>
    </row>
    <row r="5483" spans="9:9">
      <c r="I5483" s="543"/>
    </row>
    <row r="5484" spans="9:9">
      <c r="I5484" s="543"/>
    </row>
    <row r="5485" spans="9:9">
      <c r="I5485" s="543"/>
    </row>
    <row r="5486" spans="9:9">
      <c r="I5486" s="543"/>
    </row>
    <row r="5487" spans="9:9">
      <c r="I5487" s="543"/>
    </row>
    <row r="5488" spans="9:9">
      <c r="I5488" s="543"/>
    </row>
    <row r="5489" spans="9:9">
      <c r="I5489" s="543"/>
    </row>
    <row r="5490" spans="9:9">
      <c r="I5490" s="543"/>
    </row>
    <row r="5491" spans="9:9">
      <c r="I5491" s="543"/>
    </row>
    <row r="5492" spans="9:9">
      <c r="I5492" s="543"/>
    </row>
    <row r="5493" spans="9:9">
      <c r="I5493" s="543"/>
    </row>
    <row r="5494" spans="9:9">
      <c r="I5494" s="543"/>
    </row>
    <row r="5495" spans="9:9">
      <c r="I5495" s="543"/>
    </row>
    <row r="5496" spans="9:9">
      <c r="I5496" s="543"/>
    </row>
    <row r="5497" spans="9:9">
      <c r="I5497" s="543"/>
    </row>
    <row r="5498" spans="9:9">
      <c r="I5498" s="543"/>
    </row>
    <row r="5499" spans="9:9">
      <c r="I5499" s="543"/>
    </row>
    <row r="5500" spans="9:9">
      <c r="I5500" s="543"/>
    </row>
    <row r="5501" spans="9:9">
      <c r="I5501" s="543"/>
    </row>
    <row r="5502" spans="9:9">
      <c r="I5502" s="543"/>
    </row>
    <row r="5503" spans="9:9">
      <c r="I5503" s="543"/>
    </row>
    <row r="5504" spans="9:9">
      <c r="I5504" s="543"/>
    </row>
    <row r="5505" spans="9:9">
      <c r="I5505" s="543"/>
    </row>
    <row r="5506" spans="9:9">
      <c r="I5506" s="543"/>
    </row>
    <row r="5507" spans="9:9">
      <c r="I5507" s="543"/>
    </row>
    <row r="5508" spans="9:9">
      <c r="I5508" s="543"/>
    </row>
    <row r="5509" spans="9:9">
      <c r="I5509" s="543"/>
    </row>
    <row r="5510" spans="9:9">
      <c r="I5510" s="543"/>
    </row>
    <row r="5511" spans="9:9">
      <c r="I5511" s="543"/>
    </row>
    <row r="5512" spans="9:9">
      <c r="I5512" s="543"/>
    </row>
    <row r="5513" spans="9:9">
      <c r="I5513" s="543"/>
    </row>
    <row r="5514" spans="9:9">
      <c r="I5514" s="543"/>
    </row>
    <row r="5515" spans="9:9">
      <c r="I5515" s="543"/>
    </row>
    <row r="5516" spans="9:9">
      <c r="I5516" s="543"/>
    </row>
    <row r="5517" spans="9:9">
      <c r="I5517" s="543"/>
    </row>
    <row r="5518" spans="9:9">
      <c r="I5518" s="543"/>
    </row>
    <row r="5519" spans="9:9">
      <c r="I5519" s="543"/>
    </row>
    <row r="5520" spans="9:9">
      <c r="I5520" s="543"/>
    </row>
    <row r="5521" spans="9:9">
      <c r="I5521" s="543"/>
    </row>
    <row r="5522" spans="9:9">
      <c r="I5522" s="543"/>
    </row>
    <row r="5523" spans="9:9">
      <c r="I5523" s="543"/>
    </row>
    <row r="5524" spans="9:9">
      <c r="I5524" s="543"/>
    </row>
    <row r="5525" spans="9:9">
      <c r="I5525" s="543"/>
    </row>
    <row r="5526" spans="9:9">
      <c r="I5526" s="543"/>
    </row>
    <row r="5527" spans="9:9">
      <c r="I5527" s="543"/>
    </row>
    <row r="5528" spans="9:9">
      <c r="I5528" s="543"/>
    </row>
    <row r="5529" spans="9:9">
      <c r="I5529" s="543"/>
    </row>
    <row r="5530" spans="9:9">
      <c r="I5530" s="543"/>
    </row>
    <row r="5531" spans="9:9">
      <c r="I5531" s="543"/>
    </row>
    <row r="5532" spans="9:9">
      <c r="I5532" s="543"/>
    </row>
    <row r="5533" spans="9:9">
      <c r="I5533" s="543"/>
    </row>
    <row r="5534" spans="9:9">
      <c r="I5534" s="543"/>
    </row>
    <row r="5535" spans="9:9">
      <c r="I5535" s="543"/>
    </row>
    <row r="5536" spans="9:9">
      <c r="I5536" s="543"/>
    </row>
    <row r="5537" spans="9:9">
      <c r="I5537" s="543"/>
    </row>
    <row r="5538" spans="9:9">
      <c r="I5538" s="543"/>
    </row>
    <row r="5539" spans="9:9">
      <c r="I5539" s="543"/>
    </row>
    <row r="5540" spans="9:9">
      <c r="I5540" s="543"/>
    </row>
    <row r="5541" spans="9:9">
      <c r="I5541" s="543"/>
    </row>
    <row r="5542" spans="9:9">
      <c r="I5542" s="543"/>
    </row>
    <row r="5543" spans="9:9">
      <c r="I5543" s="543"/>
    </row>
    <row r="5544" spans="9:9">
      <c r="I5544" s="543"/>
    </row>
    <row r="5545" spans="9:9">
      <c r="I5545" s="543"/>
    </row>
    <row r="5546" spans="9:9">
      <c r="I5546" s="543"/>
    </row>
    <row r="5547" spans="9:9">
      <c r="I5547" s="543"/>
    </row>
    <row r="5548" spans="9:9">
      <c r="I5548" s="543"/>
    </row>
    <row r="5549" spans="9:9">
      <c r="I5549" s="543"/>
    </row>
    <row r="5550" spans="9:9">
      <c r="I5550" s="543"/>
    </row>
    <row r="5551" spans="9:9">
      <c r="I5551" s="543"/>
    </row>
    <row r="5552" spans="9:9">
      <c r="I5552" s="543"/>
    </row>
    <row r="5553" spans="9:9">
      <c r="I5553" s="543"/>
    </row>
    <row r="5554" spans="9:9">
      <c r="I5554" s="543"/>
    </row>
    <row r="5555" spans="9:9">
      <c r="I5555" s="543"/>
    </row>
    <row r="5556" spans="9:9">
      <c r="I5556" s="543"/>
    </row>
    <row r="5557" spans="9:9">
      <c r="I5557" s="543"/>
    </row>
    <row r="5558" spans="9:9">
      <c r="I5558" s="543"/>
    </row>
    <row r="5559" spans="9:9">
      <c r="I5559" s="543"/>
    </row>
    <row r="5560" spans="9:9">
      <c r="I5560" s="543"/>
    </row>
    <row r="5561" spans="9:9">
      <c r="I5561" s="543"/>
    </row>
    <row r="5562" spans="9:9">
      <c r="I5562" s="543"/>
    </row>
    <row r="5563" spans="9:9">
      <c r="I5563" s="543"/>
    </row>
    <row r="5564" spans="9:9">
      <c r="I5564" s="543"/>
    </row>
    <row r="5565" spans="9:9">
      <c r="I5565" s="543"/>
    </row>
    <row r="5566" spans="9:9">
      <c r="I5566" s="543"/>
    </row>
    <row r="5567" spans="9:9">
      <c r="I5567" s="543"/>
    </row>
    <row r="5568" spans="9:9">
      <c r="I5568" s="543"/>
    </row>
    <row r="5569" spans="9:9">
      <c r="I5569" s="543"/>
    </row>
    <row r="5570" spans="9:9">
      <c r="I5570" s="543"/>
    </row>
    <row r="5571" spans="9:9">
      <c r="I5571" s="543"/>
    </row>
    <row r="5572" spans="9:9">
      <c r="I5572" s="543"/>
    </row>
    <row r="5573" spans="9:9">
      <c r="I5573" s="543"/>
    </row>
    <row r="5574" spans="9:9">
      <c r="I5574" s="543"/>
    </row>
    <row r="5575" spans="9:9">
      <c r="I5575" s="543"/>
    </row>
    <row r="5576" spans="9:9">
      <c r="I5576" s="543"/>
    </row>
    <row r="5577" spans="9:9">
      <c r="I5577" s="543"/>
    </row>
    <row r="5578" spans="9:9">
      <c r="I5578" s="543"/>
    </row>
    <row r="5579" spans="9:9">
      <c r="I5579" s="543"/>
    </row>
    <row r="5580" spans="9:9">
      <c r="I5580" s="543"/>
    </row>
    <row r="5581" spans="9:9">
      <c r="I5581" s="543"/>
    </row>
    <row r="5582" spans="9:9">
      <c r="I5582" s="543"/>
    </row>
    <row r="5583" spans="9:9">
      <c r="I5583" s="543"/>
    </row>
    <row r="5584" spans="9:9">
      <c r="I5584" s="543"/>
    </row>
    <row r="5585" spans="9:9">
      <c r="I5585" s="543"/>
    </row>
    <row r="5586" spans="9:9">
      <c r="I5586" s="543"/>
    </row>
    <row r="5587" spans="9:9">
      <c r="I5587" s="543"/>
    </row>
    <row r="5588" spans="9:9">
      <c r="I5588" s="543"/>
    </row>
    <row r="5589" spans="9:9">
      <c r="I5589" s="543"/>
    </row>
    <row r="5590" spans="9:9">
      <c r="I5590" s="543"/>
    </row>
    <row r="5591" spans="9:9">
      <c r="I5591" s="543"/>
    </row>
    <row r="5592" spans="9:9">
      <c r="I5592" s="543"/>
    </row>
    <row r="5593" spans="9:9">
      <c r="I5593" s="543"/>
    </row>
    <row r="5594" spans="9:9">
      <c r="I5594" s="543"/>
    </row>
    <row r="5595" spans="9:9">
      <c r="I5595" s="543"/>
    </row>
    <row r="5596" spans="9:9">
      <c r="I5596" s="543"/>
    </row>
    <row r="5597" spans="9:9">
      <c r="I5597" s="543"/>
    </row>
    <row r="5598" spans="9:9">
      <c r="I5598" s="543"/>
    </row>
    <row r="5599" spans="9:9">
      <c r="I5599" s="543"/>
    </row>
    <row r="5600" spans="9:9">
      <c r="I5600" s="543"/>
    </row>
    <row r="5601" spans="9:9">
      <c r="I5601" s="543"/>
    </row>
    <row r="5602" spans="9:9">
      <c r="I5602" s="543"/>
    </row>
    <row r="5603" spans="9:9">
      <c r="I5603" s="543"/>
    </row>
    <row r="5604" spans="9:9">
      <c r="I5604" s="543"/>
    </row>
    <row r="5605" spans="9:9">
      <c r="I5605" s="543"/>
    </row>
    <row r="5606" spans="9:9">
      <c r="I5606" s="543"/>
    </row>
    <row r="5607" spans="9:9">
      <c r="I5607" s="543"/>
    </row>
    <row r="5608" spans="9:9">
      <c r="I5608" s="543"/>
    </row>
    <row r="5609" spans="9:9">
      <c r="I5609" s="543"/>
    </row>
    <row r="5610" spans="9:9">
      <c r="I5610" s="543"/>
    </row>
    <row r="5611" spans="9:9">
      <c r="I5611" s="543"/>
    </row>
    <row r="5612" spans="9:9">
      <c r="I5612" s="543"/>
    </row>
    <row r="5613" spans="9:9">
      <c r="I5613" s="543"/>
    </row>
    <row r="5614" spans="9:9">
      <c r="I5614" s="543"/>
    </row>
    <row r="5615" spans="9:9">
      <c r="I5615" s="543"/>
    </row>
    <row r="5616" spans="9:9">
      <c r="I5616" s="543"/>
    </row>
    <row r="5617" spans="9:9">
      <c r="I5617" s="543"/>
    </row>
    <row r="5618" spans="9:9">
      <c r="I5618" s="543"/>
    </row>
    <row r="5619" spans="9:9">
      <c r="I5619" s="543"/>
    </row>
    <row r="5620" spans="9:9">
      <c r="I5620" s="543"/>
    </row>
    <row r="5621" spans="9:9">
      <c r="I5621" s="543"/>
    </row>
    <row r="5622" spans="9:9">
      <c r="I5622" s="543"/>
    </row>
    <row r="5623" spans="9:9">
      <c r="I5623" s="543"/>
    </row>
    <row r="5624" spans="9:9">
      <c r="I5624" s="543"/>
    </row>
    <row r="5625" spans="9:9">
      <c r="I5625" s="543"/>
    </row>
    <row r="5626" spans="9:9">
      <c r="I5626" s="543"/>
    </row>
    <row r="5627" spans="9:9">
      <c r="I5627" s="543"/>
    </row>
    <row r="5628" spans="9:9">
      <c r="I5628" s="543"/>
    </row>
    <row r="5629" spans="9:9">
      <c r="I5629" s="543"/>
    </row>
    <row r="5630" spans="9:9">
      <c r="I5630" s="543"/>
    </row>
    <row r="5631" spans="9:9">
      <c r="I5631" s="543"/>
    </row>
    <row r="5632" spans="9:9">
      <c r="I5632" s="543"/>
    </row>
    <row r="5633" spans="9:9">
      <c r="I5633" s="543"/>
    </row>
    <row r="5634" spans="9:9">
      <c r="I5634" s="543"/>
    </row>
    <row r="5635" spans="9:9">
      <c r="I5635" s="543"/>
    </row>
    <row r="5636" spans="9:9">
      <c r="I5636" s="543"/>
    </row>
    <row r="5637" spans="9:9">
      <c r="I5637" s="543"/>
    </row>
    <row r="5638" spans="9:9">
      <c r="I5638" s="543"/>
    </row>
    <row r="5639" spans="9:9">
      <c r="I5639" s="543"/>
    </row>
    <row r="5640" spans="9:9">
      <c r="I5640" s="543"/>
    </row>
    <row r="5641" spans="9:9">
      <c r="I5641" s="543"/>
    </row>
    <row r="5642" spans="9:9">
      <c r="I5642" s="543"/>
    </row>
    <row r="5643" spans="9:9">
      <c r="I5643" s="543"/>
    </row>
    <row r="5644" spans="9:9">
      <c r="I5644" s="543"/>
    </row>
    <row r="5645" spans="9:9">
      <c r="I5645" s="543"/>
    </row>
    <row r="5646" spans="9:9">
      <c r="I5646" s="543"/>
    </row>
    <row r="5647" spans="9:9">
      <c r="I5647" s="543"/>
    </row>
    <row r="5648" spans="9:9">
      <c r="I5648" s="543"/>
    </row>
    <row r="5649" spans="9:9">
      <c r="I5649" s="543"/>
    </row>
    <row r="5650" spans="9:9">
      <c r="I5650" s="543"/>
    </row>
    <row r="5651" spans="9:9">
      <c r="I5651" s="543"/>
    </row>
    <row r="5652" spans="9:9">
      <c r="I5652" s="543"/>
    </row>
    <row r="5653" spans="9:9">
      <c r="I5653" s="543"/>
    </row>
    <row r="5654" spans="9:9">
      <c r="I5654" s="543"/>
    </row>
    <row r="5655" spans="9:9">
      <c r="I5655" s="543"/>
    </row>
    <row r="5656" spans="9:9">
      <c r="I5656" s="543"/>
    </row>
    <row r="5657" spans="9:9">
      <c r="I5657" s="543"/>
    </row>
    <row r="5658" spans="9:9">
      <c r="I5658" s="543"/>
    </row>
    <row r="5659" spans="9:9">
      <c r="I5659" s="543"/>
    </row>
    <row r="5660" spans="9:9">
      <c r="I5660" s="543"/>
    </row>
    <row r="5661" spans="9:9">
      <c r="I5661" s="543"/>
    </row>
    <row r="5662" spans="9:9">
      <c r="I5662" s="543"/>
    </row>
    <row r="5663" spans="9:9">
      <c r="I5663" s="543"/>
    </row>
    <row r="5664" spans="9:9">
      <c r="I5664" s="543"/>
    </row>
    <row r="5665" spans="9:9">
      <c r="I5665" s="543"/>
    </row>
    <row r="5666" spans="9:9">
      <c r="I5666" s="543"/>
    </row>
    <row r="5667" spans="9:9">
      <c r="I5667" s="543"/>
    </row>
    <row r="5668" spans="9:9">
      <c r="I5668" s="543"/>
    </row>
    <row r="5669" spans="9:9">
      <c r="I5669" s="543"/>
    </row>
    <row r="5670" spans="9:9">
      <c r="I5670" s="543"/>
    </row>
    <row r="5671" spans="9:9">
      <c r="I5671" s="543"/>
    </row>
    <row r="5672" spans="9:9">
      <c r="I5672" s="543"/>
    </row>
    <row r="5673" spans="9:9">
      <c r="I5673" s="543"/>
    </row>
    <row r="5674" spans="9:9">
      <c r="I5674" s="543"/>
    </row>
    <row r="5675" spans="9:9">
      <c r="I5675" s="543"/>
    </row>
    <row r="5676" spans="9:9">
      <c r="I5676" s="543"/>
    </row>
    <row r="5677" spans="9:9">
      <c r="I5677" s="543"/>
    </row>
    <row r="5678" spans="9:9">
      <c r="I5678" s="543"/>
    </row>
    <row r="5679" spans="9:9">
      <c r="I5679" s="543"/>
    </row>
    <row r="5680" spans="9:9">
      <c r="I5680" s="543"/>
    </row>
    <row r="5681" spans="9:9">
      <c r="I5681" s="543"/>
    </row>
    <row r="5682" spans="9:9">
      <c r="I5682" s="543"/>
    </row>
    <row r="5683" spans="9:9">
      <c r="I5683" s="543"/>
    </row>
    <row r="5684" spans="9:9">
      <c r="I5684" s="543"/>
    </row>
    <row r="5685" spans="9:9">
      <c r="I5685" s="543"/>
    </row>
    <row r="5686" spans="9:9">
      <c r="I5686" s="543"/>
    </row>
    <row r="5687" spans="9:9">
      <c r="I5687" s="543"/>
    </row>
    <row r="5688" spans="9:9">
      <c r="I5688" s="543"/>
    </row>
    <row r="5689" spans="9:9">
      <c r="I5689" s="543"/>
    </row>
    <row r="5690" spans="9:9">
      <c r="I5690" s="543"/>
    </row>
    <row r="5691" spans="9:9">
      <c r="I5691" s="543"/>
    </row>
    <row r="5692" spans="9:9">
      <c r="I5692" s="543"/>
    </row>
    <row r="5693" spans="9:9">
      <c r="I5693" s="543"/>
    </row>
    <row r="5694" spans="9:9">
      <c r="I5694" s="543"/>
    </row>
    <row r="5695" spans="9:9">
      <c r="I5695" s="543"/>
    </row>
    <row r="5696" spans="9:9">
      <c r="I5696" s="543"/>
    </row>
    <row r="5697" spans="9:9">
      <c r="I5697" s="543"/>
    </row>
    <row r="5698" spans="9:9">
      <c r="I5698" s="543"/>
    </row>
    <row r="5699" spans="9:9">
      <c r="I5699" s="543"/>
    </row>
    <row r="5700" spans="9:9">
      <c r="I5700" s="543"/>
    </row>
    <row r="5701" spans="9:9">
      <c r="I5701" s="543"/>
    </row>
    <row r="5702" spans="9:9">
      <c r="I5702" s="543"/>
    </row>
    <row r="5703" spans="9:9">
      <c r="I5703" s="543"/>
    </row>
    <row r="5704" spans="9:9">
      <c r="I5704" s="543"/>
    </row>
    <row r="5705" spans="9:9">
      <c r="I5705" s="543"/>
    </row>
    <row r="5706" spans="9:9">
      <c r="I5706" s="543"/>
    </row>
    <row r="5707" spans="9:9">
      <c r="I5707" s="543"/>
    </row>
    <row r="5708" spans="9:9">
      <c r="I5708" s="543"/>
    </row>
    <row r="5709" spans="9:9">
      <c r="I5709" s="543"/>
    </row>
    <row r="5710" spans="9:9">
      <c r="I5710" s="543"/>
    </row>
    <row r="5711" spans="9:9">
      <c r="I5711" s="543"/>
    </row>
    <row r="5712" spans="9:9">
      <c r="I5712" s="543"/>
    </row>
    <row r="5713" spans="9:9">
      <c r="I5713" s="543"/>
    </row>
    <row r="5714" spans="9:9">
      <c r="I5714" s="543"/>
    </row>
    <row r="5715" spans="9:9">
      <c r="I5715" s="543"/>
    </row>
    <row r="5716" spans="9:9">
      <c r="I5716" s="543"/>
    </row>
    <row r="5717" spans="9:9">
      <c r="I5717" s="543"/>
    </row>
    <row r="5718" spans="9:9">
      <c r="I5718" s="543"/>
    </row>
    <row r="5719" spans="9:9">
      <c r="I5719" s="543"/>
    </row>
    <row r="5720" spans="9:9">
      <c r="I5720" s="543"/>
    </row>
    <row r="5721" spans="9:9">
      <c r="I5721" s="543"/>
    </row>
    <row r="5722" spans="9:9">
      <c r="I5722" s="543"/>
    </row>
    <row r="5723" spans="9:9">
      <c r="I5723" s="543"/>
    </row>
    <row r="5724" spans="9:9">
      <c r="I5724" s="543"/>
    </row>
    <row r="5725" spans="9:9">
      <c r="I5725" s="543"/>
    </row>
    <row r="5726" spans="9:9">
      <c r="I5726" s="543"/>
    </row>
    <row r="5727" spans="9:9">
      <c r="I5727" s="543"/>
    </row>
    <row r="5728" spans="9:9">
      <c r="I5728" s="543"/>
    </row>
    <row r="5729" spans="9:9">
      <c r="I5729" s="543"/>
    </row>
    <row r="5730" spans="9:9">
      <c r="I5730" s="543"/>
    </row>
    <row r="5731" spans="9:9">
      <c r="I5731" s="543"/>
    </row>
    <row r="5732" spans="9:9">
      <c r="I5732" s="543"/>
    </row>
    <row r="5733" spans="9:9">
      <c r="I5733" s="543"/>
    </row>
    <row r="5734" spans="9:9">
      <c r="I5734" s="543"/>
    </row>
    <row r="5735" spans="9:9">
      <c r="I5735" s="543"/>
    </row>
    <row r="5736" spans="9:9">
      <c r="I5736" s="543"/>
    </row>
    <row r="5737" spans="9:9">
      <c r="I5737" s="543"/>
    </row>
    <row r="5738" spans="9:9">
      <c r="I5738" s="543"/>
    </row>
    <row r="5739" spans="9:9">
      <c r="I5739" s="543"/>
    </row>
    <row r="5740" spans="9:9">
      <c r="I5740" s="543"/>
    </row>
    <row r="5741" spans="9:9">
      <c r="I5741" s="543"/>
    </row>
    <row r="5742" spans="9:9">
      <c r="I5742" s="543"/>
    </row>
    <row r="5743" spans="9:9">
      <c r="I5743" s="543"/>
    </row>
    <row r="5744" spans="9:9">
      <c r="I5744" s="543"/>
    </row>
    <row r="5745" spans="9:9">
      <c r="I5745" s="543"/>
    </row>
    <row r="5746" spans="9:9">
      <c r="I5746" s="543"/>
    </row>
    <row r="5747" spans="9:9">
      <c r="I5747" s="543"/>
    </row>
    <row r="5748" spans="9:9">
      <c r="I5748" s="543"/>
    </row>
    <row r="5749" spans="9:9">
      <c r="I5749" s="543"/>
    </row>
    <row r="5750" spans="9:9">
      <c r="I5750" s="543"/>
    </row>
    <row r="5751" spans="9:9">
      <c r="I5751" s="543"/>
    </row>
    <row r="5752" spans="9:9">
      <c r="I5752" s="543"/>
    </row>
    <row r="5753" spans="9:9">
      <c r="I5753" s="543"/>
    </row>
    <row r="5754" spans="9:9">
      <c r="I5754" s="543"/>
    </row>
    <row r="5755" spans="9:9">
      <c r="I5755" s="543"/>
    </row>
    <row r="5756" spans="9:9">
      <c r="I5756" s="543"/>
    </row>
    <row r="5757" spans="9:9">
      <c r="I5757" s="543"/>
    </row>
    <row r="5758" spans="9:9">
      <c r="I5758" s="543"/>
    </row>
    <row r="5759" spans="9:9">
      <c r="I5759" s="543"/>
    </row>
    <row r="5760" spans="9:9">
      <c r="I5760" s="543"/>
    </row>
    <row r="5761" spans="9:9">
      <c r="I5761" s="543"/>
    </row>
    <row r="5762" spans="9:9">
      <c r="I5762" s="543"/>
    </row>
    <row r="5763" spans="9:9">
      <c r="I5763" s="543"/>
    </row>
    <row r="5764" spans="9:9">
      <c r="I5764" s="543"/>
    </row>
    <row r="5765" spans="9:9">
      <c r="I5765" s="543"/>
    </row>
    <row r="5766" spans="9:9">
      <c r="I5766" s="543"/>
    </row>
    <row r="5767" spans="9:9">
      <c r="I5767" s="543"/>
    </row>
    <row r="5768" spans="9:9">
      <c r="I5768" s="543"/>
    </row>
    <row r="5769" spans="9:9">
      <c r="I5769" s="543"/>
    </row>
    <row r="5770" spans="9:9">
      <c r="I5770" s="543"/>
    </row>
    <row r="5771" spans="9:9">
      <c r="I5771" s="543"/>
    </row>
    <row r="5772" spans="9:9">
      <c r="I5772" s="543"/>
    </row>
    <row r="5773" spans="9:9">
      <c r="I5773" s="543"/>
    </row>
    <row r="5774" spans="9:9">
      <c r="I5774" s="543"/>
    </row>
    <row r="5775" spans="9:9">
      <c r="I5775" s="543"/>
    </row>
    <row r="5776" spans="9:9">
      <c r="I5776" s="543"/>
    </row>
    <row r="5777" spans="9:9">
      <c r="I5777" s="543"/>
    </row>
    <row r="5778" spans="9:9">
      <c r="I5778" s="543"/>
    </row>
    <row r="5779" spans="9:9">
      <c r="I5779" s="543"/>
    </row>
    <row r="5780" spans="9:9">
      <c r="I5780" s="543"/>
    </row>
    <row r="5781" spans="9:9">
      <c r="I5781" s="543"/>
    </row>
    <row r="5782" spans="9:9">
      <c r="I5782" s="543"/>
    </row>
    <row r="5783" spans="9:9">
      <c r="I5783" s="543"/>
    </row>
    <row r="5784" spans="9:9">
      <c r="I5784" s="543"/>
    </row>
    <row r="5785" spans="9:9">
      <c r="I5785" s="543"/>
    </row>
    <row r="5786" spans="9:9">
      <c r="I5786" s="543"/>
    </row>
    <row r="5787" spans="9:9">
      <c r="I5787" s="543"/>
    </row>
    <row r="5788" spans="9:9">
      <c r="I5788" s="543"/>
    </row>
    <row r="5789" spans="9:9">
      <c r="I5789" s="543"/>
    </row>
    <row r="5790" spans="9:9">
      <c r="I5790" s="543"/>
    </row>
    <row r="5791" spans="9:9">
      <c r="I5791" s="543"/>
    </row>
    <row r="5792" spans="9:9">
      <c r="I5792" s="543"/>
    </row>
    <row r="5793" spans="9:9">
      <c r="I5793" s="543"/>
    </row>
    <row r="5794" spans="9:9">
      <c r="I5794" s="543"/>
    </row>
    <row r="5795" spans="9:9">
      <c r="I5795" s="543"/>
    </row>
    <row r="5796" spans="9:9">
      <c r="I5796" s="543"/>
    </row>
    <row r="5797" spans="9:9">
      <c r="I5797" s="543"/>
    </row>
    <row r="5798" spans="9:9">
      <c r="I5798" s="543"/>
    </row>
    <row r="5799" spans="9:9">
      <c r="I5799" s="543"/>
    </row>
    <row r="5800" spans="9:9">
      <c r="I5800" s="543"/>
    </row>
    <row r="5801" spans="9:9">
      <c r="I5801" s="543"/>
    </row>
    <row r="5802" spans="9:9">
      <c r="I5802" s="543"/>
    </row>
    <row r="5803" spans="9:9">
      <c r="I5803" s="543"/>
    </row>
    <row r="5804" spans="9:9">
      <c r="I5804" s="543"/>
    </row>
    <row r="5805" spans="9:9">
      <c r="I5805" s="543"/>
    </row>
    <row r="5806" spans="9:9">
      <c r="I5806" s="543"/>
    </row>
    <row r="5807" spans="9:9">
      <c r="I5807" s="543"/>
    </row>
    <row r="5808" spans="9:9">
      <c r="I5808" s="543"/>
    </row>
    <row r="5809" spans="9:9">
      <c r="I5809" s="543"/>
    </row>
    <row r="5810" spans="9:9">
      <c r="I5810" s="543"/>
    </row>
    <row r="5811" spans="9:9">
      <c r="I5811" s="543"/>
    </row>
    <row r="5812" spans="9:9">
      <c r="I5812" s="543"/>
    </row>
    <row r="5813" spans="9:9">
      <c r="I5813" s="543"/>
    </row>
    <row r="5814" spans="9:9">
      <c r="I5814" s="543"/>
    </row>
    <row r="5815" spans="9:9">
      <c r="I5815" s="543"/>
    </row>
    <row r="5816" spans="9:9">
      <c r="I5816" s="543"/>
    </row>
    <row r="5817" spans="9:9">
      <c r="I5817" s="543"/>
    </row>
    <row r="5818" spans="9:9">
      <c r="I5818" s="543"/>
    </row>
    <row r="5819" spans="9:9">
      <c r="I5819" s="543"/>
    </row>
    <row r="5820" spans="9:9">
      <c r="I5820" s="543"/>
    </row>
    <row r="5821" spans="9:9">
      <c r="I5821" s="543"/>
    </row>
    <row r="5822" spans="9:9">
      <c r="I5822" s="543"/>
    </row>
    <row r="5823" spans="9:9">
      <c r="I5823" s="543"/>
    </row>
    <row r="5824" spans="9:9">
      <c r="I5824" s="543"/>
    </row>
    <row r="5825" spans="9:9">
      <c r="I5825" s="543"/>
    </row>
    <row r="5826" spans="9:9">
      <c r="I5826" s="543"/>
    </row>
    <row r="5827" spans="9:9">
      <c r="I5827" s="543"/>
    </row>
    <row r="5828" spans="9:9">
      <c r="I5828" s="543"/>
    </row>
    <row r="5829" spans="9:9">
      <c r="I5829" s="543"/>
    </row>
    <row r="5830" spans="9:9">
      <c r="I5830" s="543"/>
    </row>
    <row r="5831" spans="9:9">
      <c r="I5831" s="543"/>
    </row>
    <row r="5832" spans="9:9">
      <c r="I5832" s="543"/>
    </row>
    <row r="5833" spans="9:9">
      <c r="I5833" s="543"/>
    </row>
    <row r="5834" spans="9:9">
      <c r="I5834" s="543"/>
    </row>
    <row r="5835" spans="9:9">
      <c r="I5835" s="543"/>
    </row>
    <row r="5836" spans="9:9">
      <c r="I5836" s="543"/>
    </row>
    <row r="5837" spans="9:9">
      <c r="I5837" s="543"/>
    </row>
    <row r="5838" spans="9:9">
      <c r="I5838" s="543"/>
    </row>
    <row r="5839" spans="9:9">
      <c r="I5839" s="543"/>
    </row>
    <row r="5840" spans="9:9">
      <c r="I5840" s="543"/>
    </row>
    <row r="5841" spans="9:9">
      <c r="I5841" s="543"/>
    </row>
    <row r="5842" spans="9:9">
      <c r="I5842" s="543"/>
    </row>
    <row r="5843" spans="9:9">
      <c r="I5843" s="543"/>
    </row>
    <row r="5844" spans="9:9">
      <c r="I5844" s="543"/>
    </row>
    <row r="5845" spans="9:9">
      <c r="I5845" s="543"/>
    </row>
    <row r="5846" spans="9:9">
      <c r="I5846" s="543"/>
    </row>
    <row r="5847" spans="9:9">
      <c r="I5847" s="543"/>
    </row>
    <row r="5848" spans="9:9">
      <c r="I5848" s="543"/>
    </row>
    <row r="5849" spans="9:9">
      <c r="I5849" s="543"/>
    </row>
    <row r="5850" spans="9:9">
      <c r="I5850" s="543"/>
    </row>
    <row r="5851" spans="9:9">
      <c r="I5851" s="543"/>
    </row>
    <row r="5852" spans="9:9">
      <c r="I5852" s="543"/>
    </row>
    <row r="5853" spans="9:9">
      <c r="I5853" s="543"/>
    </row>
    <row r="5854" spans="9:9">
      <c r="I5854" s="543"/>
    </row>
    <row r="5855" spans="9:9">
      <c r="I5855" s="543"/>
    </row>
    <row r="5856" spans="9:9">
      <c r="I5856" s="543"/>
    </row>
    <row r="5857" spans="9:9">
      <c r="I5857" s="543"/>
    </row>
    <row r="5858" spans="9:9">
      <c r="I5858" s="543"/>
    </row>
    <row r="5859" spans="9:9">
      <c r="I5859" s="543"/>
    </row>
    <row r="5860" spans="9:9">
      <c r="I5860" s="543"/>
    </row>
    <row r="5861" spans="9:9">
      <c r="I5861" s="543"/>
    </row>
    <row r="5862" spans="9:9">
      <c r="I5862" s="543"/>
    </row>
    <row r="5863" spans="9:9">
      <c r="I5863" s="543"/>
    </row>
    <row r="5864" spans="9:9">
      <c r="I5864" s="543"/>
    </row>
    <row r="5865" spans="9:9">
      <c r="I5865" s="543"/>
    </row>
    <row r="5866" spans="9:9">
      <c r="I5866" s="543"/>
    </row>
    <row r="5867" spans="9:9">
      <c r="I5867" s="543"/>
    </row>
    <row r="5868" spans="9:9">
      <c r="I5868" s="543"/>
    </row>
    <row r="5869" spans="9:9">
      <c r="I5869" s="543"/>
    </row>
    <row r="5870" spans="9:9">
      <c r="I5870" s="543"/>
    </row>
    <row r="5871" spans="9:9">
      <c r="I5871" s="543"/>
    </row>
    <row r="5872" spans="9:9">
      <c r="I5872" s="543"/>
    </row>
    <row r="5873" spans="9:9">
      <c r="I5873" s="543"/>
    </row>
    <row r="5874" spans="9:9">
      <c r="I5874" s="543"/>
    </row>
    <row r="5875" spans="9:9">
      <c r="I5875" s="543"/>
    </row>
    <row r="5876" spans="9:9">
      <c r="I5876" s="543"/>
    </row>
    <row r="5877" spans="9:9">
      <c r="I5877" s="543"/>
    </row>
    <row r="5878" spans="9:9">
      <c r="I5878" s="543"/>
    </row>
    <row r="5879" spans="9:9">
      <c r="I5879" s="543"/>
    </row>
    <row r="5880" spans="9:9">
      <c r="I5880" s="543"/>
    </row>
    <row r="5881" spans="9:9">
      <c r="I5881" s="543"/>
    </row>
    <row r="5882" spans="9:9">
      <c r="I5882" s="543"/>
    </row>
    <row r="5883" spans="9:9">
      <c r="I5883" s="543"/>
    </row>
    <row r="5884" spans="9:9">
      <c r="I5884" s="543"/>
    </row>
    <row r="5885" spans="9:9">
      <c r="I5885" s="543"/>
    </row>
    <row r="5886" spans="9:9">
      <c r="I5886" s="543"/>
    </row>
    <row r="5887" spans="9:9">
      <c r="I5887" s="543"/>
    </row>
    <row r="5888" spans="9:9">
      <c r="I5888" s="543"/>
    </row>
    <row r="5889" spans="9:9">
      <c r="I5889" s="543"/>
    </row>
    <row r="5890" spans="9:9">
      <c r="I5890" s="543"/>
    </row>
    <row r="5891" spans="9:9">
      <c r="I5891" s="543"/>
    </row>
    <row r="5892" spans="9:9">
      <c r="I5892" s="543"/>
    </row>
    <row r="5893" spans="9:9">
      <c r="I5893" s="543"/>
    </row>
    <row r="5894" spans="9:9">
      <c r="I5894" s="543"/>
    </row>
    <row r="5895" spans="9:9">
      <c r="I5895" s="543"/>
    </row>
    <row r="5896" spans="9:9">
      <c r="I5896" s="543"/>
    </row>
    <row r="5897" spans="9:9">
      <c r="I5897" s="543"/>
    </row>
    <row r="5898" spans="9:9">
      <c r="I5898" s="543"/>
    </row>
    <row r="5899" spans="9:9">
      <c r="I5899" s="543"/>
    </row>
    <row r="5900" spans="9:9">
      <c r="I5900" s="543"/>
    </row>
    <row r="5901" spans="9:9">
      <c r="I5901" s="543"/>
    </row>
    <row r="5902" spans="9:9">
      <c r="I5902" s="543"/>
    </row>
    <row r="5903" spans="9:9">
      <c r="I5903" s="543"/>
    </row>
    <row r="5904" spans="9:9">
      <c r="I5904" s="543"/>
    </row>
    <row r="5905" spans="9:9">
      <c r="I5905" s="543"/>
    </row>
    <row r="5906" spans="9:9">
      <c r="I5906" s="543"/>
    </row>
    <row r="5907" spans="9:9">
      <c r="I5907" s="543"/>
    </row>
    <row r="5908" spans="9:9">
      <c r="I5908" s="543"/>
    </row>
    <row r="5909" spans="9:9">
      <c r="I5909" s="543"/>
    </row>
    <row r="5910" spans="9:9">
      <c r="I5910" s="543"/>
    </row>
    <row r="5911" spans="9:9">
      <c r="I5911" s="543"/>
    </row>
    <row r="5912" spans="9:9">
      <c r="I5912" s="543"/>
    </row>
    <row r="5913" spans="9:9">
      <c r="I5913" s="543"/>
    </row>
    <row r="5914" spans="9:9">
      <c r="I5914" s="543"/>
    </row>
    <row r="5915" spans="9:9">
      <c r="I5915" s="543"/>
    </row>
    <row r="5916" spans="9:9">
      <c r="I5916" s="543"/>
    </row>
    <row r="5917" spans="9:9">
      <c r="I5917" s="543"/>
    </row>
    <row r="5918" spans="9:9">
      <c r="I5918" s="543"/>
    </row>
    <row r="5919" spans="9:9">
      <c r="I5919" s="543"/>
    </row>
    <row r="5920" spans="9:9">
      <c r="I5920" s="543"/>
    </row>
    <row r="5921" spans="9:9">
      <c r="I5921" s="543"/>
    </row>
    <row r="5922" spans="9:9">
      <c r="I5922" s="543"/>
    </row>
    <row r="5923" spans="9:9">
      <c r="I5923" s="543"/>
    </row>
    <row r="5924" spans="9:9">
      <c r="I5924" s="543"/>
    </row>
    <row r="5925" spans="9:9">
      <c r="I5925" s="543"/>
    </row>
    <row r="5926" spans="9:9">
      <c r="I5926" s="543"/>
    </row>
    <row r="5927" spans="9:9">
      <c r="I5927" s="543"/>
    </row>
    <row r="5928" spans="9:9">
      <c r="I5928" s="543"/>
    </row>
    <row r="5929" spans="9:9">
      <c r="I5929" s="543"/>
    </row>
    <row r="5930" spans="9:9">
      <c r="I5930" s="543"/>
    </row>
    <row r="5931" spans="9:9">
      <c r="I5931" s="543"/>
    </row>
    <row r="5932" spans="9:9">
      <c r="I5932" s="543"/>
    </row>
    <row r="5933" spans="9:9">
      <c r="I5933" s="543"/>
    </row>
    <row r="5934" spans="9:9">
      <c r="I5934" s="543"/>
    </row>
    <row r="5935" spans="9:9">
      <c r="I5935" s="543"/>
    </row>
    <row r="5936" spans="9:9">
      <c r="I5936" s="543"/>
    </row>
    <row r="5937" spans="9:9">
      <c r="I5937" s="543"/>
    </row>
    <row r="5938" spans="9:9">
      <c r="I5938" s="543"/>
    </row>
    <row r="5939" spans="9:9">
      <c r="I5939" s="543"/>
    </row>
    <row r="5940" spans="9:9">
      <c r="I5940" s="543"/>
    </row>
    <row r="5941" spans="9:9">
      <c r="I5941" s="543"/>
    </row>
    <row r="5942" spans="9:9">
      <c r="I5942" s="543"/>
    </row>
    <row r="5943" spans="9:9">
      <c r="I5943" s="543"/>
    </row>
    <row r="5944" spans="9:9">
      <c r="I5944" s="543"/>
    </row>
    <row r="5945" spans="9:9">
      <c r="I5945" s="543"/>
    </row>
    <row r="5946" spans="9:9">
      <c r="I5946" s="543"/>
    </row>
    <row r="5947" spans="9:9">
      <c r="I5947" s="543"/>
    </row>
    <row r="5948" spans="9:9">
      <c r="I5948" s="543"/>
    </row>
    <row r="5949" spans="9:9">
      <c r="I5949" s="543"/>
    </row>
    <row r="5950" spans="9:9">
      <c r="I5950" s="543"/>
    </row>
    <row r="5951" spans="9:9">
      <c r="I5951" s="543"/>
    </row>
    <row r="5952" spans="9:9">
      <c r="I5952" s="543"/>
    </row>
    <row r="5953" spans="9:9">
      <c r="I5953" s="543"/>
    </row>
    <row r="5954" spans="9:9">
      <c r="I5954" s="543"/>
    </row>
    <row r="5955" spans="9:9">
      <c r="I5955" s="543"/>
    </row>
    <row r="5956" spans="9:9">
      <c r="I5956" s="543"/>
    </row>
    <row r="5957" spans="9:9">
      <c r="I5957" s="543"/>
    </row>
    <row r="5958" spans="9:9">
      <c r="I5958" s="543"/>
    </row>
    <row r="5959" spans="9:9">
      <c r="I5959" s="543"/>
    </row>
    <row r="5960" spans="9:9">
      <c r="I5960" s="543"/>
    </row>
    <row r="5961" spans="9:9">
      <c r="I5961" s="543"/>
    </row>
    <row r="5962" spans="9:9">
      <c r="I5962" s="543"/>
    </row>
    <row r="5963" spans="9:9">
      <c r="I5963" s="543"/>
    </row>
    <row r="5964" spans="9:9">
      <c r="I5964" s="543"/>
    </row>
    <row r="5965" spans="9:9">
      <c r="I5965" s="543"/>
    </row>
    <row r="5966" spans="9:9">
      <c r="I5966" s="543"/>
    </row>
    <row r="5967" spans="9:9">
      <c r="I5967" s="543"/>
    </row>
    <row r="5968" spans="9:9">
      <c r="I5968" s="543"/>
    </row>
    <row r="5969" spans="9:9">
      <c r="I5969" s="543"/>
    </row>
    <row r="5970" spans="9:9">
      <c r="I5970" s="543"/>
    </row>
    <row r="5971" spans="9:9">
      <c r="I5971" s="543"/>
    </row>
    <row r="5972" spans="9:9">
      <c r="I5972" s="543"/>
    </row>
    <row r="5973" spans="9:9">
      <c r="I5973" s="543"/>
    </row>
    <row r="5974" spans="9:9">
      <c r="I5974" s="543"/>
    </row>
    <row r="5975" spans="9:9">
      <c r="I5975" s="543"/>
    </row>
    <row r="5976" spans="9:9">
      <c r="I5976" s="543"/>
    </row>
    <row r="5977" spans="9:9">
      <c r="I5977" s="543"/>
    </row>
    <row r="5978" spans="9:9">
      <c r="I5978" s="543"/>
    </row>
    <row r="5979" spans="9:9">
      <c r="I5979" s="543"/>
    </row>
    <row r="5980" spans="9:9">
      <c r="I5980" s="543"/>
    </row>
    <row r="5981" spans="9:9">
      <c r="I5981" s="543"/>
    </row>
    <row r="5982" spans="9:9">
      <c r="I5982" s="543"/>
    </row>
    <row r="5983" spans="9:9">
      <c r="I5983" s="543"/>
    </row>
    <row r="5984" spans="9:9">
      <c r="I5984" s="543"/>
    </row>
    <row r="5985" spans="9:9">
      <c r="I5985" s="543"/>
    </row>
    <row r="5986" spans="9:9">
      <c r="I5986" s="543"/>
    </row>
    <row r="5987" spans="9:9">
      <c r="I5987" s="543"/>
    </row>
    <row r="5988" spans="9:9">
      <c r="I5988" s="543"/>
    </row>
    <row r="5989" spans="9:9">
      <c r="I5989" s="543"/>
    </row>
    <row r="5990" spans="9:9">
      <c r="I5990" s="543"/>
    </row>
    <row r="5991" spans="9:9">
      <c r="I5991" s="543"/>
    </row>
    <row r="5992" spans="9:9">
      <c r="I5992" s="543"/>
    </row>
    <row r="5993" spans="9:9">
      <c r="I5993" s="543"/>
    </row>
    <row r="5994" spans="9:9">
      <c r="I5994" s="543"/>
    </row>
    <row r="5995" spans="9:9">
      <c r="I5995" s="543"/>
    </row>
    <row r="5996" spans="9:9">
      <c r="I5996" s="543"/>
    </row>
    <row r="5997" spans="9:9">
      <c r="I5997" s="543"/>
    </row>
    <row r="5998" spans="9:9">
      <c r="I5998" s="543"/>
    </row>
    <row r="5999" spans="9:9">
      <c r="I5999" s="543"/>
    </row>
    <row r="6000" spans="9:9">
      <c r="I6000" s="543"/>
    </row>
    <row r="6001" spans="9:9">
      <c r="I6001" s="543"/>
    </row>
    <row r="6002" spans="9:9">
      <c r="I6002" s="543"/>
    </row>
    <row r="6003" spans="9:9">
      <c r="I6003" s="543"/>
    </row>
    <row r="6004" spans="9:9">
      <c r="I6004" s="543"/>
    </row>
    <row r="6005" spans="9:9">
      <c r="I6005" s="543"/>
    </row>
    <row r="6006" spans="9:9">
      <c r="I6006" s="543"/>
    </row>
    <row r="6007" spans="9:9">
      <c r="I6007" s="543"/>
    </row>
    <row r="6008" spans="9:9">
      <c r="I6008" s="543"/>
    </row>
    <row r="6009" spans="9:9">
      <c r="I6009" s="543"/>
    </row>
    <row r="6010" spans="9:9">
      <c r="I6010" s="543"/>
    </row>
    <row r="6011" spans="9:9">
      <c r="I6011" s="543"/>
    </row>
    <row r="6012" spans="9:9">
      <c r="I6012" s="543"/>
    </row>
    <row r="6013" spans="9:9">
      <c r="I6013" s="543"/>
    </row>
    <row r="6014" spans="9:9">
      <c r="I6014" s="543"/>
    </row>
    <row r="6015" spans="9:9">
      <c r="I6015" s="543"/>
    </row>
    <row r="6016" spans="9:9">
      <c r="I6016" s="543"/>
    </row>
    <row r="6017" spans="9:9">
      <c r="I6017" s="543"/>
    </row>
    <row r="6018" spans="9:9">
      <c r="I6018" s="543"/>
    </row>
    <row r="6019" spans="9:9">
      <c r="I6019" s="543"/>
    </row>
    <row r="6020" spans="9:9">
      <c r="I6020" s="543"/>
    </row>
    <row r="6021" spans="9:9">
      <c r="I6021" s="543"/>
    </row>
    <row r="6022" spans="9:9">
      <c r="I6022" s="543"/>
    </row>
    <row r="6023" spans="9:9">
      <c r="I6023" s="543"/>
    </row>
    <row r="6024" spans="9:9">
      <c r="I6024" s="543"/>
    </row>
    <row r="6025" spans="9:9">
      <c r="I6025" s="543"/>
    </row>
    <row r="6026" spans="9:9">
      <c r="I6026" s="543"/>
    </row>
    <row r="6027" spans="9:9">
      <c r="I6027" s="543"/>
    </row>
    <row r="6028" spans="9:9">
      <c r="I6028" s="543"/>
    </row>
    <row r="6029" spans="9:9">
      <c r="I6029" s="543"/>
    </row>
    <row r="6030" spans="9:9">
      <c r="I6030" s="543"/>
    </row>
    <row r="6031" spans="9:9">
      <c r="I6031" s="543"/>
    </row>
    <row r="6032" spans="9:9">
      <c r="I6032" s="543"/>
    </row>
    <row r="6033" spans="9:9">
      <c r="I6033" s="543"/>
    </row>
    <row r="6034" spans="9:9">
      <c r="I6034" s="543"/>
    </row>
    <row r="6035" spans="9:9">
      <c r="I6035" s="543"/>
    </row>
    <row r="6036" spans="9:9">
      <c r="I6036" s="543"/>
    </row>
    <row r="6037" spans="9:9">
      <c r="I6037" s="543"/>
    </row>
    <row r="6038" spans="9:9">
      <c r="I6038" s="543"/>
    </row>
    <row r="6039" spans="9:9">
      <c r="I6039" s="543"/>
    </row>
    <row r="6040" spans="9:9">
      <c r="I6040" s="543"/>
    </row>
    <row r="6041" spans="9:9">
      <c r="I6041" s="543"/>
    </row>
    <row r="6042" spans="9:9">
      <c r="I6042" s="543"/>
    </row>
    <row r="6043" spans="9:9">
      <c r="I6043" s="543"/>
    </row>
    <row r="6044" spans="9:9">
      <c r="I6044" s="543"/>
    </row>
    <row r="6045" spans="9:9">
      <c r="I6045" s="543"/>
    </row>
    <row r="6046" spans="9:9">
      <c r="I6046" s="543"/>
    </row>
    <row r="6047" spans="9:9">
      <c r="I6047" s="543"/>
    </row>
    <row r="6048" spans="9:9">
      <c r="I6048" s="543"/>
    </row>
    <row r="6049" spans="9:9">
      <c r="I6049" s="543"/>
    </row>
    <row r="6050" spans="9:9">
      <c r="I6050" s="543"/>
    </row>
    <row r="6051" spans="9:9">
      <c r="I6051" s="543"/>
    </row>
    <row r="6052" spans="9:9">
      <c r="I6052" s="543"/>
    </row>
    <row r="6053" spans="9:9">
      <c r="I6053" s="543"/>
    </row>
    <row r="6054" spans="9:9">
      <c r="I6054" s="543"/>
    </row>
    <row r="6055" spans="9:9">
      <c r="I6055" s="543"/>
    </row>
    <row r="6056" spans="9:9">
      <c r="I6056" s="543"/>
    </row>
    <row r="6057" spans="9:9">
      <c r="I6057" s="543"/>
    </row>
    <row r="6058" spans="9:9">
      <c r="I6058" s="543"/>
    </row>
    <row r="6059" spans="9:9">
      <c r="I6059" s="543"/>
    </row>
    <row r="6060" spans="9:9">
      <c r="I6060" s="543"/>
    </row>
    <row r="6061" spans="9:9">
      <c r="I6061" s="543"/>
    </row>
    <row r="6062" spans="9:9">
      <c r="I6062" s="543"/>
    </row>
    <row r="6063" spans="9:9">
      <c r="I6063" s="543"/>
    </row>
    <row r="6064" spans="9:9">
      <c r="I6064" s="543"/>
    </row>
    <row r="6065" spans="9:9">
      <c r="I6065" s="543"/>
    </row>
    <row r="6066" spans="9:9">
      <c r="I6066" s="543"/>
    </row>
    <row r="6067" spans="9:9">
      <c r="I6067" s="543"/>
    </row>
    <row r="6068" spans="9:9">
      <c r="I6068" s="543"/>
    </row>
    <row r="6069" spans="9:9">
      <c r="I6069" s="543"/>
    </row>
    <row r="6070" spans="9:9">
      <c r="I6070" s="543"/>
    </row>
    <row r="6071" spans="9:9">
      <c r="I6071" s="543"/>
    </row>
    <row r="6072" spans="9:9">
      <c r="I6072" s="543"/>
    </row>
    <row r="6073" spans="9:9">
      <c r="I6073" s="543"/>
    </row>
    <row r="6074" spans="9:9">
      <c r="I6074" s="543"/>
    </row>
    <row r="6075" spans="9:9">
      <c r="I6075" s="543"/>
    </row>
    <row r="6076" spans="9:9">
      <c r="I6076" s="543"/>
    </row>
    <row r="6077" spans="9:9">
      <c r="I6077" s="543"/>
    </row>
    <row r="6078" spans="9:9">
      <c r="I6078" s="543"/>
    </row>
    <row r="6079" spans="9:9">
      <c r="I6079" s="543"/>
    </row>
    <row r="6080" spans="9:9">
      <c r="I6080" s="543"/>
    </row>
    <row r="6081" spans="9:9">
      <c r="I6081" s="543"/>
    </row>
    <row r="6082" spans="9:9">
      <c r="I6082" s="543"/>
    </row>
    <row r="6083" spans="9:9">
      <c r="I6083" s="543"/>
    </row>
    <row r="6084" spans="9:9">
      <c r="I6084" s="543"/>
    </row>
    <row r="6085" spans="9:9">
      <c r="I6085" s="543"/>
    </row>
    <row r="6086" spans="9:9">
      <c r="I6086" s="543"/>
    </row>
    <row r="6087" spans="9:9">
      <c r="I6087" s="543"/>
    </row>
    <row r="6088" spans="9:9">
      <c r="I6088" s="543"/>
    </row>
    <row r="6089" spans="9:9">
      <c r="I6089" s="543"/>
    </row>
    <row r="6090" spans="9:9">
      <c r="I6090" s="543"/>
    </row>
    <row r="6091" spans="9:9">
      <c r="I6091" s="543"/>
    </row>
    <row r="6092" spans="9:9">
      <c r="I6092" s="543"/>
    </row>
    <row r="6093" spans="9:9">
      <c r="I6093" s="543"/>
    </row>
    <row r="6094" spans="9:9">
      <c r="I6094" s="543"/>
    </row>
    <row r="6095" spans="9:9">
      <c r="I6095" s="543"/>
    </row>
    <row r="6096" spans="9:9">
      <c r="I6096" s="543"/>
    </row>
    <row r="6097" spans="9:9">
      <c r="I6097" s="543"/>
    </row>
    <row r="6098" spans="9:9">
      <c r="I6098" s="543"/>
    </row>
    <row r="6099" spans="9:9">
      <c r="I6099" s="543"/>
    </row>
    <row r="6100" spans="9:9">
      <c r="I6100" s="543"/>
    </row>
    <row r="6101" spans="9:9">
      <c r="I6101" s="543"/>
    </row>
    <row r="6102" spans="9:9">
      <c r="I6102" s="543"/>
    </row>
    <row r="6103" spans="9:9">
      <c r="I6103" s="543"/>
    </row>
    <row r="6104" spans="9:9">
      <c r="I6104" s="543"/>
    </row>
    <row r="6105" spans="9:9">
      <c r="I6105" s="543"/>
    </row>
    <row r="6106" spans="9:9">
      <c r="I6106" s="543"/>
    </row>
    <row r="6107" spans="9:9">
      <c r="I6107" s="543"/>
    </row>
    <row r="6108" spans="9:9">
      <c r="I6108" s="543"/>
    </row>
    <row r="6109" spans="9:9">
      <c r="I6109" s="543"/>
    </row>
    <row r="6110" spans="9:9">
      <c r="I6110" s="543"/>
    </row>
    <row r="6111" spans="9:9">
      <c r="I6111" s="543"/>
    </row>
    <row r="6112" spans="9:9">
      <c r="I6112" s="543"/>
    </row>
    <row r="6113" spans="9:9">
      <c r="I6113" s="543"/>
    </row>
    <row r="6114" spans="9:9">
      <c r="I6114" s="543"/>
    </row>
    <row r="6115" spans="9:9">
      <c r="I6115" s="543"/>
    </row>
    <row r="6116" spans="9:9">
      <c r="I6116" s="543"/>
    </row>
    <row r="6117" spans="9:9">
      <c r="I6117" s="543"/>
    </row>
    <row r="6118" spans="9:9">
      <c r="I6118" s="543"/>
    </row>
    <row r="6119" spans="9:9">
      <c r="I6119" s="543"/>
    </row>
    <row r="6120" spans="9:9">
      <c r="I6120" s="543"/>
    </row>
    <row r="6121" spans="9:9">
      <c r="I6121" s="543"/>
    </row>
    <row r="6122" spans="9:9">
      <c r="I6122" s="543"/>
    </row>
    <row r="6123" spans="9:9">
      <c r="I6123" s="543"/>
    </row>
    <row r="6124" spans="9:9">
      <c r="I6124" s="543"/>
    </row>
    <row r="6125" spans="9:9">
      <c r="I6125" s="543"/>
    </row>
    <row r="6126" spans="9:9">
      <c r="I6126" s="543"/>
    </row>
    <row r="6127" spans="9:9">
      <c r="I6127" s="543"/>
    </row>
    <row r="6128" spans="9:9">
      <c r="I6128" s="543"/>
    </row>
    <row r="6129" spans="9:9">
      <c r="I6129" s="543"/>
    </row>
    <row r="6130" spans="9:9">
      <c r="I6130" s="543"/>
    </row>
    <row r="6131" spans="9:9">
      <c r="I6131" s="543"/>
    </row>
    <row r="6132" spans="9:9">
      <c r="I6132" s="543"/>
    </row>
    <row r="6133" spans="9:9">
      <c r="I6133" s="543"/>
    </row>
    <row r="6134" spans="9:9">
      <c r="I6134" s="543"/>
    </row>
    <row r="6135" spans="9:9">
      <c r="I6135" s="543"/>
    </row>
    <row r="6136" spans="9:9">
      <c r="I6136" s="543"/>
    </row>
    <row r="6137" spans="9:9">
      <c r="I6137" s="543"/>
    </row>
    <row r="6138" spans="9:9">
      <c r="I6138" s="543"/>
    </row>
    <row r="6139" spans="9:9">
      <c r="I6139" s="543"/>
    </row>
    <row r="6140" spans="9:9">
      <c r="I6140" s="543"/>
    </row>
    <row r="6141" spans="9:9">
      <c r="I6141" s="543"/>
    </row>
    <row r="6142" spans="9:9">
      <c r="I6142" s="543"/>
    </row>
    <row r="6143" spans="9:9">
      <c r="I6143" s="543"/>
    </row>
    <row r="6144" spans="9:9">
      <c r="I6144" s="543"/>
    </row>
    <row r="6145" spans="9:9">
      <c r="I6145" s="543"/>
    </row>
    <row r="6146" spans="9:9">
      <c r="I6146" s="543"/>
    </row>
    <row r="6147" spans="9:9">
      <c r="I6147" s="543"/>
    </row>
    <row r="6148" spans="9:9">
      <c r="I6148" s="543"/>
    </row>
    <row r="6149" spans="9:9">
      <c r="I6149" s="543"/>
    </row>
    <row r="6150" spans="9:9">
      <c r="I6150" s="543"/>
    </row>
    <row r="6151" spans="9:9">
      <c r="I6151" s="543"/>
    </row>
    <row r="6152" spans="9:9">
      <c r="I6152" s="543"/>
    </row>
    <row r="6153" spans="9:9">
      <c r="I6153" s="543"/>
    </row>
    <row r="6154" spans="9:9">
      <c r="I6154" s="543"/>
    </row>
    <row r="6155" spans="9:9">
      <c r="I6155" s="543"/>
    </row>
    <row r="6156" spans="9:9">
      <c r="I6156" s="543"/>
    </row>
    <row r="6157" spans="9:9">
      <c r="I6157" s="543"/>
    </row>
    <row r="6158" spans="9:9">
      <c r="I6158" s="543"/>
    </row>
    <row r="6159" spans="9:9">
      <c r="I6159" s="543"/>
    </row>
    <row r="6160" spans="9:9">
      <c r="I6160" s="543"/>
    </row>
    <row r="6161" spans="9:9">
      <c r="I6161" s="543"/>
    </row>
    <row r="6162" spans="9:9">
      <c r="I6162" s="543"/>
    </row>
    <row r="6163" spans="9:9">
      <c r="I6163" s="543"/>
    </row>
    <row r="6164" spans="9:9">
      <c r="I6164" s="543"/>
    </row>
    <row r="6165" spans="9:9">
      <c r="I6165" s="543"/>
    </row>
    <row r="6166" spans="9:9">
      <c r="I6166" s="543"/>
    </row>
    <row r="6167" spans="9:9">
      <c r="I6167" s="543"/>
    </row>
    <row r="6168" spans="9:9">
      <c r="I6168" s="543"/>
    </row>
    <row r="6169" spans="9:9">
      <c r="I6169" s="543"/>
    </row>
    <row r="6170" spans="9:9">
      <c r="I6170" s="543"/>
    </row>
    <row r="6171" spans="9:9">
      <c r="I6171" s="543"/>
    </row>
    <row r="6172" spans="9:9">
      <c r="I6172" s="543"/>
    </row>
    <row r="6173" spans="9:9">
      <c r="I6173" s="543"/>
    </row>
    <row r="6174" spans="9:9">
      <c r="I6174" s="543"/>
    </row>
    <row r="6175" spans="9:9">
      <c r="I6175" s="543"/>
    </row>
    <row r="6176" spans="9:9">
      <c r="I6176" s="543"/>
    </row>
    <row r="6177" spans="9:9">
      <c r="I6177" s="543"/>
    </row>
    <row r="6178" spans="9:9">
      <c r="I6178" s="543"/>
    </row>
    <row r="6179" spans="9:9">
      <c r="I6179" s="543"/>
    </row>
    <row r="6180" spans="9:9">
      <c r="I6180" s="543"/>
    </row>
    <row r="6181" spans="9:9">
      <c r="I6181" s="543"/>
    </row>
    <row r="6182" spans="9:9">
      <c r="I6182" s="543"/>
    </row>
    <row r="6183" spans="9:9">
      <c r="I6183" s="543"/>
    </row>
    <row r="6184" spans="9:9">
      <c r="I6184" s="543"/>
    </row>
    <row r="6185" spans="9:9">
      <c r="I6185" s="543"/>
    </row>
    <row r="6186" spans="9:9">
      <c r="I6186" s="543"/>
    </row>
    <row r="6187" spans="9:9">
      <c r="I6187" s="543"/>
    </row>
    <row r="6188" spans="9:9">
      <c r="I6188" s="543"/>
    </row>
    <row r="6189" spans="9:9">
      <c r="I6189" s="543"/>
    </row>
    <row r="6190" spans="9:9">
      <c r="I6190" s="543"/>
    </row>
    <row r="6191" spans="9:9">
      <c r="I6191" s="543"/>
    </row>
    <row r="6192" spans="9:9">
      <c r="I6192" s="543"/>
    </row>
    <row r="6193" spans="9:9">
      <c r="I6193" s="543"/>
    </row>
    <row r="6194" spans="9:9">
      <c r="I6194" s="543"/>
    </row>
    <row r="6195" spans="9:9">
      <c r="I6195" s="543"/>
    </row>
    <row r="6196" spans="9:9">
      <c r="I6196" s="543"/>
    </row>
    <row r="6197" spans="9:9">
      <c r="I6197" s="543"/>
    </row>
    <row r="6198" spans="9:9">
      <c r="I6198" s="543"/>
    </row>
    <row r="6199" spans="9:9">
      <c r="I6199" s="543"/>
    </row>
    <row r="6200" spans="9:9">
      <c r="I6200" s="543"/>
    </row>
    <row r="6201" spans="9:9">
      <c r="I6201" s="543"/>
    </row>
    <row r="6202" spans="9:9">
      <c r="I6202" s="543"/>
    </row>
    <row r="6203" spans="9:9">
      <c r="I6203" s="543"/>
    </row>
    <row r="6204" spans="9:9">
      <c r="I6204" s="543"/>
    </row>
    <row r="6205" spans="9:9">
      <c r="I6205" s="543"/>
    </row>
    <row r="6206" spans="9:9">
      <c r="I6206" s="543"/>
    </row>
    <row r="6207" spans="9:9">
      <c r="I6207" s="543"/>
    </row>
    <row r="6208" spans="9:9">
      <c r="I6208" s="543"/>
    </row>
    <row r="6209" spans="9:9">
      <c r="I6209" s="543"/>
    </row>
    <row r="6210" spans="9:9">
      <c r="I6210" s="543"/>
    </row>
    <row r="6211" spans="9:9">
      <c r="I6211" s="543"/>
    </row>
    <row r="6212" spans="9:9">
      <c r="I6212" s="543"/>
    </row>
    <row r="6213" spans="9:9">
      <c r="I6213" s="543"/>
    </row>
    <row r="6214" spans="9:9">
      <c r="I6214" s="543"/>
    </row>
    <row r="6215" spans="9:9">
      <c r="I6215" s="543"/>
    </row>
    <row r="6216" spans="9:9">
      <c r="I6216" s="543"/>
    </row>
    <row r="6217" spans="9:9">
      <c r="I6217" s="543"/>
    </row>
    <row r="6218" spans="9:9">
      <c r="I6218" s="543"/>
    </row>
    <row r="6219" spans="9:9">
      <c r="I6219" s="543"/>
    </row>
    <row r="6220" spans="9:9">
      <c r="I6220" s="543"/>
    </row>
    <row r="6221" spans="9:9">
      <c r="I6221" s="543"/>
    </row>
    <row r="6222" spans="9:9">
      <c r="I6222" s="543"/>
    </row>
    <row r="6223" spans="9:9">
      <c r="I6223" s="543"/>
    </row>
    <row r="6224" spans="9:9">
      <c r="I6224" s="543"/>
    </row>
    <row r="6225" spans="9:9">
      <c r="I6225" s="543"/>
    </row>
    <row r="6226" spans="9:9">
      <c r="I6226" s="543"/>
    </row>
    <row r="6227" spans="9:9">
      <c r="I6227" s="543"/>
    </row>
    <row r="6228" spans="9:9">
      <c r="I6228" s="543"/>
    </row>
    <row r="6229" spans="9:9">
      <c r="I6229" s="543"/>
    </row>
    <row r="6230" spans="9:9">
      <c r="I6230" s="543"/>
    </row>
    <row r="6231" spans="9:9">
      <c r="I6231" s="543"/>
    </row>
    <row r="6232" spans="9:9">
      <c r="I6232" s="543"/>
    </row>
    <row r="6233" spans="9:9">
      <c r="I6233" s="543"/>
    </row>
    <row r="6234" spans="9:9">
      <c r="I6234" s="543"/>
    </row>
    <row r="6235" spans="9:9">
      <c r="I6235" s="543"/>
    </row>
    <row r="6236" spans="9:9">
      <c r="I6236" s="543"/>
    </row>
    <row r="6237" spans="9:9">
      <c r="I6237" s="543"/>
    </row>
    <row r="6238" spans="9:9">
      <c r="I6238" s="543"/>
    </row>
    <row r="6239" spans="9:9">
      <c r="I6239" s="543"/>
    </row>
    <row r="6240" spans="9:9">
      <c r="I6240" s="543"/>
    </row>
    <row r="6241" spans="9:9">
      <c r="I6241" s="543"/>
    </row>
    <row r="6242" spans="9:9">
      <c r="I6242" s="543"/>
    </row>
    <row r="6243" spans="9:9">
      <c r="I6243" s="543"/>
    </row>
    <row r="6244" spans="9:9">
      <c r="I6244" s="543"/>
    </row>
    <row r="6245" spans="9:9">
      <c r="I6245" s="543"/>
    </row>
    <row r="6246" spans="9:9">
      <c r="I6246" s="543"/>
    </row>
    <row r="6247" spans="9:9">
      <c r="I6247" s="543"/>
    </row>
    <row r="6248" spans="9:9">
      <c r="I6248" s="543"/>
    </row>
    <row r="6249" spans="9:9">
      <c r="I6249" s="543"/>
    </row>
    <row r="6250" spans="9:9">
      <c r="I6250" s="543"/>
    </row>
    <row r="6251" spans="9:9">
      <c r="I6251" s="543"/>
    </row>
    <row r="6252" spans="9:9">
      <c r="I6252" s="543"/>
    </row>
    <row r="6253" spans="9:9">
      <c r="I6253" s="543"/>
    </row>
    <row r="6254" spans="9:9">
      <c r="I6254" s="543"/>
    </row>
    <row r="6255" spans="9:9">
      <c r="I6255" s="543"/>
    </row>
    <row r="6256" spans="9:9">
      <c r="I6256" s="543"/>
    </row>
    <row r="6257" spans="9:9">
      <c r="I6257" s="543"/>
    </row>
    <row r="6258" spans="9:9">
      <c r="I6258" s="543"/>
    </row>
    <row r="6259" spans="9:9">
      <c r="I6259" s="543"/>
    </row>
    <row r="6260" spans="9:9">
      <c r="I6260" s="543"/>
    </row>
    <row r="6261" spans="9:9">
      <c r="I6261" s="543"/>
    </row>
    <row r="6262" spans="9:9">
      <c r="I6262" s="543"/>
    </row>
    <row r="6263" spans="9:9">
      <c r="I6263" s="543"/>
    </row>
    <row r="6264" spans="9:9">
      <c r="I6264" s="543"/>
    </row>
    <row r="6265" spans="9:9">
      <c r="I6265" s="543"/>
    </row>
    <row r="6266" spans="9:9">
      <c r="I6266" s="543"/>
    </row>
    <row r="6267" spans="9:9">
      <c r="I6267" s="543"/>
    </row>
    <row r="6268" spans="9:9">
      <c r="I6268" s="543"/>
    </row>
    <row r="6269" spans="9:9">
      <c r="I6269" s="543"/>
    </row>
    <row r="6270" spans="9:9">
      <c r="I6270" s="543"/>
    </row>
    <row r="6271" spans="9:9">
      <c r="I6271" s="543"/>
    </row>
    <row r="6272" spans="9:9">
      <c r="I6272" s="543"/>
    </row>
    <row r="6273" spans="9:9">
      <c r="I6273" s="543"/>
    </row>
    <row r="6274" spans="9:9">
      <c r="I6274" s="543"/>
    </row>
    <row r="6275" spans="9:9">
      <c r="I6275" s="543"/>
    </row>
    <row r="6276" spans="9:9">
      <c r="I6276" s="543"/>
    </row>
    <row r="6277" spans="9:9">
      <c r="I6277" s="543"/>
    </row>
    <row r="6278" spans="9:9">
      <c r="I6278" s="543"/>
    </row>
    <row r="6279" spans="9:9">
      <c r="I6279" s="543"/>
    </row>
    <row r="6280" spans="9:9">
      <c r="I6280" s="543"/>
    </row>
    <row r="6281" spans="9:9">
      <c r="I6281" s="543"/>
    </row>
    <row r="6282" spans="9:9">
      <c r="I6282" s="543"/>
    </row>
    <row r="6283" spans="9:9">
      <c r="I6283" s="543"/>
    </row>
    <row r="6284" spans="9:9">
      <c r="I6284" s="543"/>
    </row>
    <row r="6285" spans="9:9">
      <c r="I6285" s="543"/>
    </row>
    <row r="6286" spans="9:9">
      <c r="I6286" s="543"/>
    </row>
    <row r="6287" spans="9:9">
      <c r="I6287" s="543"/>
    </row>
    <row r="6288" spans="9:9">
      <c r="I6288" s="543"/>
    </row>
    <row r="6289" spans="9:9">
      <c r="I6289" s="543"/>
    </row>
    <row r="6290" spans="9:9">
      <c r="I6290" s="543"/>
    </row>
    <row r="6291" spans="9:9">
      <c r="I6291" s="543"/>
    </row>
    <row r="6292" spans="9:9">
      <c r="I6292" s="543"/>
    </row>
    <row r="6293" spans="9:9">
      <c r="I6293" s="543"/>
    </row>
    <row r="6294" spans="9:9">
      <c r="I6294" s="543"/>
    </row>
    <row r="6295" spans="9:9">
      <c r="I6295" s="543"/>
    </row>
    <row r="6296" spans="9:9">
      <c r="I6296" s="543"/>
    </row>
    <row r="6297" spans="9:9">
      <c r="I6297" s="543"/>
    </row>
    <row r="6298" spans="9:9">
      <c r="I6298" s="543"/>
    </row>
    <row r="6299" spans="9:9">
      <c r="I6299" s="543"/>
    </row>
    <row r="6300" spans="9:9">
      <c r="I6300" s="543"/>
    </row>
    <row r="6301" spans="9:9">
      <c r="I6301" s="543"/>
    </row>
    <row r="6302" spans="9:9">
      <c r="I6302" s="543"/>
    </row>
    <row r="6303" spans="9:9">
      <c r="I6303" s="543"/>
    </row>
    <row r="6304" spans="9:9">
      <c r="I6304" s="543"/>
    </row>
    <row r="6305" spans="9:9">
      <c r="I6305" s="543"/>
    </row>
    <row r="6306" spans="9:9">
      <c r="I6306" s="543"/>
    </row>
    <row r="6307" spans="9:9">
      <c r="I6307" s="543"/>
    </row>
    <row r="6308" spans="9:9">
      <c r="I6308" s="543"/>
    </row>
    <row r="6309" spans="9:9">
      <c r="I6309" s="543"/>
    </row>
    <row r="6310" spans="9:9">
      <c r="I6310" s="543"/>
    </row>
    <row r="6311" spans="9:9">
      <c r="I6311" s="543"/>
    </row>
    <row r="6312" spans="9:9">
      <c r="I6312" s="543"/>
    </row>
    <row r="6313" spans="9:9">
      <c r="I6313" s="543"/>
    </row>
    <row r="6314" spans="9:9">
      <c r="I6314" s="543"/>
    </row>
    <row r="6315" spans="9:9">
      <c r="I6315" s="543"/>
    </row>
    <row r="6316" spans="9:9">
      <c r="I6316" s="543"/>
    </row>
    <row r="6317" spans="9:9">
      <c r="I6317" s="543"/>
    </row>
    <row r="6318" spans="9:9">
      <c r="I6318" s="543"/>
    </row>
    <row r="6319" spans="9:9">
      <c r="I6319" s="543"/>
    </row>
    <row r="6320" spans="9:9">
      <c r="I6320" s="543"/>
    </row>
    <row r="6321" spans="9:9">
      <c r="I6321" s="543"/>
    </row>
    <row r="6322" spans="9:9">
      <c r="I6322" s="543"/>
    </row>
    <row r="6323" spans="9:9">
      <c r="I6323" s="543"/>
    </row>
    <row r="6324" spans="9:9">
      <c r="I6324" s="543"/>
    </row>
    <row r="6325" spans="9:9">
      <c r="I6325" s="543"/>
    </row>
    <row r="6326" spans="9:9">
      <c r="I6326" s="543"/>
    </row>
    <row r="6327" spans="9:9">
      <c r="I6327" s="543"/>
    </row>
    <row r="6328" spans="9:9">
      <c r="I6328" s="543"/>
    </row>
    <row r="6329" spans="9:9">
      <c r="I6329" s="543"/>
    </row>
    <row r="6330" spans="9:9">
      <c r="I6330" s="543"/>
    </row>
    <row r="6331" spans="9:9">
      <c r="I6331" s="543"/>
    </row>
    <row r="6332" spans="9:9">
      <c r="I6332" s="543"/>
    </row>
    <row r="6333" spans="9:9">
      <c r="I6333" s="543"/>
    </row>
    <row r="6334" spans="9:9">
      <c r="I6334" s="543"/>
    </row>
    <row r="6335" spans="9:9">
      <c r="I6335" s="543"/>
    </row>
    <row r="6336" spans="9:9">
      <c r="I6336" s="543"/>
    </row>
    <row r="6337" spans="9:9">
      <c r="I6337" s="543"/>
    </row>
    <row r="6338" spans="9:9">
      <c r="I6338" s="543"/>
    </row>
    <row r="6339" spans="9:9">
      <c r="I6339" s="543"/>
    </row>
    <row r="6340" spans="9:9">
      <c r="I6340" s="543"/>
    </row>
    <row r="6341" spans="9:9">
      <c r="I6341" s="543"/>
    </row>
    <row r="6342" spans="9:9">
      <c r="I6342" s="543"/>
    </row>
    <row r="6343" spans="9:9">
      <c r="I6343" s="543"/>
    </row>
    <row r="6344" spans="9:9">
      <c r="I6344" s="543"/>
    </row>
    <row r="6345" spans="9:9">
      <c r="I6345" s="543"/>
    </row>
    <row r="6346" spans="9:9">
      <c r="I6346" s="543"/>
    </row>
    <row r="6347" spans="9:9">
      <c r="I6347" s="543"/>
    </row>
    <row r="6348" spans="9:9">
      <c r="I6348" s="543"/>
    </row>
    <row r="6349" spans="9:9">
      <c r="I6349" s="543"/>
    </row>
    <row r="6350" spans="9:9">
      <c r="I6350" s="543"/>
    </row>
    <row r="6351" spans="9:9">
      <c r="I6351" s="543"/>
    </row>
    <row r="6352" spans="9:9">
      <c r="I6352" s="543"/>
    </row>
    <row r="6353" spans="9:9">
      <c r="I6353" s="543"/>
    </row>
    <row r="6354" spans="9:9">
      <c r="I6354" s="543"/>
    </row>
    <row r="6355" spans="9:9">
      <c r="I6355" s="543"/>
    </row>
    <row r="6356" spans="9:9">
      <c r="I6356" s="543"/>
    </row>
    <row r="6357" spans="9:9">
      <c r="I6357" s="543"/>
    </row>
    <row r="6358" spans="9:9">
      <c r="I6358" s="543"/>
    </row>
    <row r="6359" spans="9:9">
      <c r="I6359" s="543"/>
    </row>
    <row r="6360" spans="9:9">
      <c r="I6360" s="543"/>
    </row>
    <row r="6361" spans="9:9">
      <c r="I6361" s="543"/>
    </row>
    <row r="6362" spans="9:9">
      <c r="I6362" s="543"/>
    </row>
    <row r="6363" spans="9:9">
      <c r="I6363" s="543"/>
    </row>
    <row r="6364" spans="9:9">
      <c r="I6364" s="543"/>
    </row>
    <row r="6365" spans="9:9">
      <c r="I6365" s="543"/>
    </row>
    <row r="6366" spans="9:9">
      <c r="I6366" s="543"/>
    </row>
    <row r="6367" spans="9:9">
      <c r="I6367" s="543"/>
    </row>
    <row r="6368" spans="9:9">
      <c r="I6368" s="543"/>
    </row>
    <row r="6369" spans="9:9">
      <c r="I6369" s="543"/>
    </row>
    <row r="6370" spans="9:9">
      <c r="I6370" s="543"/>
    </row>
    <row r="6371" spans="9:9">
      <c r="I6371" s="543"/>
    </row>
    <row r="6372" spans="9:9">
      <c r="I6372" s="543"/>
    </row>
    <row r="6373" spans="9:9">
      <c r="I6373" s="543"/>
    </row>
    <row r="6374" spans="9:9">
      <c r="I6374" s="543"/>
    </row>
    <row r="6375" spans="9:9">
      <c r="I6375" s="543"/>
    </row>
    <row r="6376" spans="9:9">
      <c r="I6376" s="543"/>
    </row>
    <row r="6377" spans="9:9">
      <c r="I6377" s="543"/>
    </row>
    <row r="6378" spans="9:9">
      <c r="I6378" s="543"/>
    </row>
    <row r="6379" spans="9:9">
      <c r="I6379" s="543"/>
    </row>
    <row r="6380" spans="9:9">
      <c r="I6380" s="543"/>
    </row>
    <row r="6381" spans="9:9">
      <c r="I6381" s="543"/>
    </row>
    <row r="6382" spans="9:9">
      <c r="I6382" s="543"/>
    </row>
    <row r="6383" spans="9:9">
      <c r="I6383" s="543"/>
    </row>
    <row r="6384" spans="9:9">
      <c r="I6384" s="543"/>
    </row>
    <row r="6385" spans="9:9">
      <c r="I6385" s="543"/>
    </row>
    <row r="6386" spans="9:9">
      <c r="I6386" s="543"/>
    </row>
    <row r="6387" spans="9:9">
      <c r="I6387" s="543"/>
    </row>
    <row r="6388" spans="9:9">
      <c r="I6388" s="543"/>
    </row>
    <row r="6389" spans="9:9">
      <c r="I6389" s="543"/>
    </row>
    <row r="6390" spans="9:9">
      <c r="I6390" s="543"/>
    </row>
    <row r="6391" spans="9:9">
      <c r="I6391" s="543"/>
    </row>
    <row r="6392" spans="9:9">
      <c r="I6392" s="543"/>
    </row>
    <row r="6393" spans="9:9">
      <c r="I6393" s="543"/>
    </row>
    <row r="6394" spans="9:9">
      <c r="I6394" s="543"/>
    </row>
    <row r="6395" spans="9:9">
      <c r="I6395" s="543"/>
    </row>
    <row r="6396" spans="9:9">
      <c r="I6396" s="543"/>
    </row>
    <row r="6397" spans="9:9">
      <c r="I6397" s="543"/>
    </row>
    <row r="6398" spans="9:9">
      <c r="I6398" s="543"/>
    </row>
    <row r="6399" spans="9:9">
      <c r="I6399" s="543"/>
    </row>
    <row r="6400" spans="9:9">
      <c r="I6400" s="543"/>
    </row>
    <row r="6401" spans="9:9">
      <c r="I6401" s="543"/>
    </row>
    <row r="6402" spans="9:9">
      <c r="I6402" s="543"/>
    </row>
    <row r="6403" spans="9:9">
      <c r="I6403" s="543"/>
    </row>
    <row r="6404" spans="9:9">
      <c r="I6404" s="543"/>
    </row>
    <row r="6405" spans="9:9">
      <c r="I6405" s="543"/>
    </row>
    <row r="6406" spans="9:9">
      <c r="I6406" s="543"/>
    </row>
    <row r="6407" spans="9:9">
      <c r="I6407" s="543"/>
    </row>
    <row r="6408" spans="9:9">
      <c r="I6408" s="543"/>
    </row>
    <row r="6409" spans="9:9">
      <c r="I6409" s="543"/>
    </row>
    <row r="6410" spans="9:9">
      <c r="I6410" s="543"/>
    </row>
    <row r="6411" spans="9:9">
      <c r="I6411" s="543"/>
    </row>
    <row r="6412" spans="9:9">
      <c r="I6412" s="543"/>
    </row>
    <row r="6413" spans="9:9">
      <c r="I6413" s="543"/>
    </row>
    <row r="6414" spans="9:9">
      <c r="I6414" s="543"/>
    </row>
    <row r="6415" spans="9:9">
      <c r="I6415" s="543"/>
    </row>
    <row r="6416" spans="9:9">
      <c r="I6416" s="543"/>
    </row>
    <row r="6417" spans="9:9">
      <c r="I6417" s="543"/>
    </row>
    <row r="6418" spans="9:9">
      <c r="I6418" s="543"/>
    </row>
    <row r="6419" spans="9:9">
      <c r="I6419" s="543"/>
    </row>
    <row r="6420" spans="9:9">
      <c r="I6420" s="543"/>
    </row>
    <row r="6421" spans="9:9">
      <c r="I6421" s="543"/>
    </row>
    <row r="6422" spans="9:9">
      <c r="I6422" s="543"/>
    </row>
    <row r="6423" spans="9:9">
      <c r="I6423" s="543"/>
    </row>
    <row r="6424" spans="9:9">
      <c r="I6424" s="543"/>
    </row>
    <row r="6425" spans="9:9">
      <c r="I6425" s="543"/>
    </row>
    <row r="6426" spans="9:9">
      <c r="I6426" s="543"/>
    </row>
    <row r="6427" spans="9:9">
      <c r="I6427" s="543"/>
    </row>
    <row r="6428" spans="9:9">
      <c r="I6428" s="543"/>
    </row>
    <row r="6429" spans="9:9">
      <c r="I6429" s="543"/>
    </row>
    <row r="6430" spans="9:9">
      <c r="I6430" s="543"/>
    </row>
    <row r="6431" spans="9:9">
      <c r="I6431" s="543"/>
    </row>
    <row r="6432" spans="9:9">
      <c r="I6432" s="543"/>
    </row>
    <row r="6433" spans="9:9">
      <c r="I6433" s="543"/>
    </row>
    <row r="6434" spans="9:9">
      <c r="I6434" s="543"/>
    </row>
    <row r="6435" spans="9:9">
      <c r="I6435" s="543"/>
    </row>
    <row r="6436" spans="9:9">
      <c r="I6436" s="543"/>
    </row>
    <row r="6437" spans="9:9">
      <c r="I6437" s="543"/>
    </row>
    <row r="6438" spans="9:9">
      <c r="I6438" s="543"/>
    </row>
    <row r="6439" spans="9:9">
      <c r="I6439" s="543"/>
    </row>
    <row r="6440" spans="9:9">
      <c r="I6440" s="543"/>
    </row>
    <row r="6441" spans="9:9">
      <c r="I6441" s="543"/>
    </row>
    <row r="6442" spans="9:9">
      <c r="I6442" s="543"/>
    </row>
    <row r="6443" spans="9:9">
      <c r="I6443" s="543"/>
    </row>
    <row r="6444" spans="9:9">
      <c r="I6444" s="543"/>
    </row>
    <row r="6445" spans="9:9">
      <c r="I6445" s="543"/>
    </row>
    <row r="6446" spans="9:9">
      <c r="I6446" s="543"/>
    </row>
    <row r="6447" spans="9:9">
      <c r="I6447" s="543"/>
    </row>
    <row r="6448" spans="9:9">
      <c r="I6448" s="543"/>
    </row>
    <row r="6449" spans="9:9">
      <c r="I6449" s="543"/>
    </row>
    <row r="6450" spans="9:9">
      <c r="I6450" s="543"/>
    </row>
    <row r="6451" spans="9:9">
      <c r="I6451" s="543"/>
    </row>
    <row r="6452" spans="9:9">
      <c r="I6452" s="543"/>
    </row>
    <row r="6453" spans="9:9">
      <c r="I6453" s="543"/>
    </row>
    <row r="6454" spans="9:9">
      <c r="I6454" s="543"/>
    </row>
    <row r="6455" spans="9:9">
      <c r="I6455" s="543"/>
    </row>
    <row r="6456" spans="9:9">
      <c r="I6456" s="543"/>
    </row>
    <row r="6457" spans="9:9">
      <c r="I6457" s="543"/>
    </row>
    <row r="6458" spans="9:9">
      <c r="I6458" s="543"/>
    </row>
    <row r="6459" spans="9:9">
      <c r="I6459" s="543"/>
    </row>
    <row r="6460" spans="9:9">
      <c r="I6460" s="543"/>
    </row>
    <row r="6461" spans="9:9">
      <c r="I6461" s="543"/>
    </row>
    <row r="6462" spans="9:9">
      <c r="I6462" s="543"/>
    </row>
    <row r="6463" spans="9:9">
      <c r="I6463" s="543"/>
    </row>
    <row r="6464" spans="9:9">
      <c r="I6464" s="543"/>
    </row>
    <row r="6465" spans="9:9">
      <c r="I6465" s="543"/>
    </row>
    <row r="6466" spans="9:9">
      <c r="I6466" s="543"/>
    </row>
    <row r="6467" spans="9:9">
      <c r="I6467" s="543"/>
    </row>
    <row r="6468" spans="9:9">
      <c r="I6468" s="543"/>
    </row>
    <row r="6469" spans="9:9">
      <c r="I6469" s="543"/>
    </row>
    <row r="6470" spans="9:9">
      <c r="I6470" s="543"/>
    </row>
    <row r="6471" spans="9:9">
      <c r="I6471" s="543"/>
    </row>
    <row r="6472" spans="9:9">
      <c r="I6472" s="543"/>
    </row>
    <row r="6473" spans="9:9">
      <c r="I6473" s="543"/>
    </row>
    <row r="6474" spans="9:9">
      <c r="I6474" s="543"/>
    </row>
    <row r="6475" spans="9:9">
      <c r="I6475" s="543"/>
    </row>
    <row r="6476" spans="9:9">
      <c r="I6476" s="543"/>
    </row>
    <row r="6477" spans="9:9">
      <c r="I6477" s="543"/>
    </row>
    <row r="6478" spans="9:9">
      <c r="I6478" s="543"/>
    </row>
    <row r="6479" spans="9:9">
      <c r="I6479" s="543"/>
    </row>
    <row r="6480" spans="9:9">
      <c r="I6480" s="543"/>
    </row>
    <row r="6481" spans="9:9">
      <c r="I6481" s="543"/>
    </row>
    <row r="6482" spans="9:9">
      <c r="I6482" s="543"/>
    </row>
    <row r="6483" spans="9:9">
      <c r="I6483" s="543"/>
    </row>
    <row r="6484" spans="9:9">
      <c r="I6484" s="543"/>
    </row>
    <row r="6485" spans="9:9">
      <c r="I6485" s="543"/>
    </row>
    <row r="6486" spans="9:9">
      <c r="I6486" s="543"/>
    </row>
    <row r="6487" spans="9:9">
      <c r="I6487" s="543"/>
    </row>
    <row r="6488" spans="9:9">
      <c r="I6488" s="543"/>
    </row>
    <row r="6489" spans="9:9">
      <c r="I6489" s="543"/>
    </row>
    <row r="6490" spans="9:9">
      <c r="I6490" s="543"/>
    </row>
    <row r="6491" spans="9:9">
      <c r="I6491" s="543"/>
    </row>
    <row r="6492" spans="9:9">
      <c r="I6492" s="543"/>
    </row>
    <row r="6493" spans="9:9">
      <c r="I6493" s="543"/>
    </row>
    <row r="6494" spans="9:9">
      <c r="I6494" s="543"/>
    </row>
    <row r="6495" spans="9:9">
      <c r="I6495" s="543"/>
    </row>
    <row r="6496" spans="9:9">
      <c r="I6496" s="543"/>
    </row>
    <row r="6497" spans="9:9">
      <c r="I6497" s="543"/>
    </row>
    <row r="6498" spans="9:9">
      <c r="I6498" s="543"/>
    </row>
    <row r="6499" spans="9:9">
      <c r="I6499" s="543"/>
    </row>
    <row r="6500" spans="9:9">
      <c r="I6500" s="543"/>
    </row>
    <row r="6501" spans="9:9">
      <c r="I6501" s="543"/>
    </row>
    <row r="6502" spans="9:9">
      <c r="I6502" s="543"/>
    </row>
    <row r="6503" spans="9:9">
      <c r="I6503" s="543"/>
    </row>
    <row r="6504" spans="9:9">
      <c r="I6504" s="543"/>
    </row>
    <row r="6505" spans="9:9">
      <c r="I6505" s="543"/>
    </row>
    <row r="6506" spans="9:9">
      <c r="I6506" s="543"/>
    </row>
    <row r="6507" spans="9:9">
      <c r="I6507" s="543"/>
    </row>
    <row r="6508" spans="9:9">
      <c r="I6508" s="543"/>
    </row>
    <row r="6509" spans="9:9">
      <c r="I6509" s="543"/>
    </row>
    <row r="6510" spans="9:9">
      <c r="I6510" s="543"/>
    </row>
    <row r="6511" spans="9:9">
      <c r="I6511" s="543"/>
    </row>
    <row r="6512" spans="9:9">
      <c r="I6512" s="543"/>
    </row>
    <row r="6513" spans="9:9">
      <c r="I6513" s="543"/>
    </row>
    <row r="6514" spans="9:9">
      <c r="I6514" s="543"/>
    </row>
    <row r="6515" spans="9:9">
      <c r="I6515" s="543"/>
    </row>
    <row r="6516" spans="9:9">
      <c r="I6516" s="543"/>
    </row>
    <row r="6517" spans="9:9">
      <c r="I6517" s="543"/>
    </row>
    <row r="6518" spans="9:9">
      <c r="I6518" s="543"/>
    </row>
    <row r="6519" spans="9:9">
      <c r="I6519" s="543"/>
    </row>
    <row r="6520" spans="9:9">
      <c r="I6520" s="543"/>
    </row>
    <row r="6521" spans="9:9">
      <c r="I6521" s="543"/>
    </row>
    <row r="6522" spans="9:9">
      <c r="I6522" s="543"/>
    </row>
    <row r="6523" spans="9:9">
      <c r="I6523" s="543"/>
    </row>
    <row r="6524" spans="9:9">
      <c r="I6524" s="543"/>
    </row>
    <row r="6525" spans="9:9">
      <c r="I6525" s="543"/>
    </row>
    <row r="6526" spans="9:9">
      <c r="I6526" s="543"/>
    </row>
    <row r="6527" spans="9:9">
      <c r="I6527" s="543"/>
    </row>
    <row r="6528" spans="9:9">
      <c r="I6528" s="543"/>
    </row>
    <row r="6529" spans="9:9">
      <c r="I6529" s="543"/>
    </row>
    <row r="6530" spans="9:9">
      <c r="I6530" s="543"/>
    </row>
    <row r="6531" spans="9:9">
      <c r="I6531" s="543"/>
    </row>
    <row r="6532" spans="9:9">
      <c r="I6532" s="543"/>
    </row>
    <row r="6533" spans="9:9">
      <c r="I6533" s="543"/>
    </row>
    <row r="6534" spans="9:9">
      <c r="I6534" s="543"/>
    </row>
    <row r="6535" spans="9:9">
      <c r="I6535" s="543"/>
    </row>
    <row r="6536" spans="9:9">
      <c r="I6536" s="543"/>
    </row>
    <row r="6537" spans="9:9">
      <c r="I6537" s="543"/>
    </row>
    <row r="6538" spans="9:9">
      <c r="I6538" s="543"/>
    </row>
    <row r="6539" spans="9:9">
      <c r="I6539" s="543"/>
    </row>
    <row r="6540" spans="9:9">
      <c r="I6540" s="543"/>
    </row>
    <row r="6541" spans="9:9">
      <c r="I6541" s="543"/>
    </row>
    <row r="6542" spans="9:9">
      <c r="I6542" s="543"/>
    </row>
    <row r="6543" spans="9:9">
      <c r="I6543" s="543"/>
    </row>
    <row r="6544" spans="9:9">
      <c r="I6544" s="543"/>
    </row>
    <row r="6545" spans="9:9">
      <c r="I6545" s="543"/>
    </row>
    <row r="6546" spans="9:9">
      <c r="I6546" s="543"/>
    </row>
    <row r="6547" spans="9:9">
      <c r="I6547" s="543"/>
    </row>
    <row r="6548" spans="9:9">
      <c r="I6548" s="543"/>
    </row>
    <row r="6549" spans="9:9">
      <c r="I6549" s="543"/>
    </row>
    <row r="6550" spans="9:9">
      <c r="I6550" s="543"/>
    </row>
    <row r="6551" spans="9:9">
      <c r="I6551" s="543"/>
    </row>
    <row r="6552" spans="9:9">
      <c r="I6552" s="543"/>
    </row>
    <row r="6553" spans="9:9">
      <c r="I6553" s="543"/>
    </row>
    <row r="6554" spans="9:9">
      <c r="I6554" s="543"/>
    </row>
    <row r="6555" spans="9:9">
      <c r="I6555" s="543"/>
    </row>
    <row r="6556" spans="9:9">
      <c r="I6556" s="543"/>
    </row>
    <row r="6557" spans="9:9">
      <c r="I6557" s="543"/>
    </row>
    <row r="6558" spans="9:9">
      <c r="I6558" s="543"/>
    </row>
    <row r="6559" spans="9:9">
      <c r="I6559" s="543"/>
    </row>
    <row r="6560" spans="9:9">
      <c r="I6560" s="543"/>
    </row>
    <row r="6561" spans="9:9">
      <c r="I6561" s="543"/>
    </row>
    <row r="6562" spans="9:9">
      <c r="I6562" s="543"/>
    </row>
    <row r="6563" spans="9:9">
      <c r="I6563" s="543"/>
    </row>
    <row r="6564" spans="9:9">
      <c r="I6564" s="543"/>
    </row>
    <row r="6565" spans="9:9">
      <c r="I6565" s="543"/>
    </row>
    <row r="6566" spans="9:9">
      <c r="I6566" s="543"/>
    </row>
    <row r="6567" spans="9:9">
      <c r="I6567" s="543"/>
    </row>
    <row r="6568" spans="9:9">
      <c r="I6568" s="543"/>
    </row>
    <row r="6569" spans="9:9">
      <c r="I6569" s="543"/>
    </row>
    <row r="6570" spans="9:9">
      <c r="I6570" s="543"/>
    </row>
    <row r="6571" spans="9:9">
      <c r="I6571" s="543"/>
    </row>
    <row r="6572" spans="9:9">
      <c r="I6572" s="543"/>
    </row>
    <row r="6573" spans="9:9">
      <c r="I6573" s="543"/>
    </row>
    <row r="6574" spans="9:9">
      <c r="I6574" s="543"/>
    </row>
    <row r="6575" spans="9:9">
      <c r="I6575" s="543"/>
    </row>
    <row r="6576" spans="9:9">
      <c r="I6576" s="543"/>
    </row>
    <row r="6577" spans="9:9">
      <c r="I6577" s="543"/>
    </row>
    <row r="6578" spans="9:9">
      <c r="I6578" s="543"/>
    </row>
    <row r="6579" spans="9:9">
      <c r="I6579" s="543"/>
    </row>
    <row r="6580" spans="9:9">
      <c r="I6580" s="543"/>
    </row>
    <row r="6581" spans="9:9">
      <c r="I6581" s="543"/>
    </row>
    <row r="6582" spans="9:9">
      <c r="I6582" s="543"/>
    </row>
    <row r="6583" spans="9:9">
      <c r="I6583" s="543"/>
    </row>
    <row r="6584" spans="9:9">
      <c r="I6584" s="543"/>
    </row>
    <row r="6585" spans="9:9">
      <c r="I6585" s="543"/>
    </row>
    <row r="6586" spans="9:9">
      <c r="I6586" s="543"/>
    </row>
    <row r="6587" spans="9:9">
      <c r="I6587" s="543"/>
    </row>
    <row r="6588" spans="9:9">
      <c r="I6588" s="543"/>
    </row>
    <row r="6589" spans="9:9">
      <c r="I6589" s="543"/>
    </row>
    <row r="6590" spans="9:9">
      <c r="I6590" s="543"/>
    </row>
    <row r="6591" spans="9:9">
      <c r="I6591" s="543"/>
    </row>
    <row r="6592" spans="9:9">
      <c r="I6592" s="543"/>
    </row>
    <row r="6593" spans="9:9">
      <c r="I6593" s="543"/>
    </row>
    <row r="6594" spans="9:9">
      <c r="I6594" s="543"/>
    </row>
    <row r="6595" spans="9:9">
      <c r="I6595" s="543"/>
    </row>
    <row r="6596" spans="9:9">
      <c r="I6596" s="543"/>
    </row>
    <row r="6597" spans="9:9">
      <c r="I6597" s="543"/>
    </row>
    <row r="6598" spans="9:9">
      <c r="I6598" s="543"/>
    </row>
    <row r="6599" spans="9:9">
      <c r="I6599" s="543"/>
    </row>
    <row r="6600" spans="9:9">
      <c r="I6600" s="543"/>
    </row>
    <row r="6601" spans="9:9">
      <c r="I6601" s="543"/>
    </row>
    <row r="6602" spans="9:9">
      <c r="I6602" s="543"/>
    </row>
    <row r="6603" spans="9:9">
      <c r="I6603" s="543"/>
    </row>
    <row r="6604" spans="9:9">
      <c r="I6604" s="543"/>
    </row>
    <row r="6605" spans="9:9">
      <c r="I6605" s="543"/>
    </row>
    <row r="6606" spans="9:9">
      <c r="I6606" s="543"/>
    </row>
    <row r="6607" spans="9:9">
      <c r="I6607" s="543"/>
    </row>
    <row r="6608" spans="9:9">
      <c r="I6608" s="543"/>
    </row>
    <row r="6609" spans="9:9">
      <c r="I6609" s="543"/>
    </row>
    <row r="6610" spans="9:9">
      <c r="I6610" s="543"/>
    </row>
    <row r="6611" spans="9:9">
      <c r="I6611" s="543"/>
    </row>
    <row r="6612" spans="9:9">
      <c r="I6612" s="543"/>
    </row>
    <row r="6613" spans="9:9">
      <c r="I6613" s="543"/>
    </row>
    <row r="6614" spans="9:9">
      <c r="I6614" s="543"/>
    </row>
    <row r="6615" spans="9:9">
      <c r="I6615" s="543"/>
    </row>
    <row r="6616" spans="9:9">
      <c r="I6616" s="543"/>
    </row>
    <row r="6617" spans="9:9">
      <c r="I6617" s="543"/>
    </row>
    <row r="6618" spans="9:9">
      <c r="I6618" s="543"/>
    </row>
    <row r="6619" spans="9:9">
      <c r="I6619" s="543"/>
    </row>
    <row r="6620" spans="9:9">
      <c r="I6620" s="543"/>
    </row>
    <row r="6621" spans="9:9">
      <c r="I6621" s="543"/>
    </row>
    <row r="6622" spans="9:9">
      <c r="I6622" s="543"/>
    </row>
    <row r="6623" spans="9:9">
      <c r="I6623" s="543"/>
    </row>
    <row r="6624" spans="9:9">
      <c r="I6624" s="543"/>
    </row>
    <row r="6625" spans="9:9">
      <c r="I6625" s="543"/>
    </row>
    <row r="6626" spans="9:9">
      <c r="I6626" s="543"/>
    </row>
    <row r="6627" spans="9:9">
      <c r="I6627" s="543"/>
    </row>
    <row r="6628" spans="9:9">
      <c r="I6628" s="543"/>
    </row>
    <row r="6629" spans="9:9">
      <c r="I6629" s="543"/>
    </row>
    <row r="6630" spans="9:9">
      <c r="I6630" s="543"/>
    </row>
    <row r="6631" spans="9:9">
      <c r="I6631" s="543"/>
    </row>
    <row r="6632" spans="9:9">
      <c r="I6632" s="543"/>
    </row>
    <row r="6633" spans="9:9">
      <c r="I6633" s="543"/>
    </row>
    <row r="6634" spans="9:9">
      <c r="I6634" s="543"/>
    </row>
    <row r="6635" spans="9:9">
      <c r="I6635" s="543"/>
    </row>
    <row r="6636" spans="9:9">
      <c r="I6636" s="543"/>
    </row>
    <row r="6637" spans="9:9">
      <c r="I6637" s="543"/>
    </row>
    <row r="6638" spans="9:9">
      <c r="I6638" s="543"/>
    </row>
    <row r="6639" spans="9:9">
      <c r="I6639" s="543"/>
    </row>
    <row r="6640" spans="9:9">
      <c r="I6640" s="543"/>
    </row>
    <row r="6641" spans="9:9">
      <c r="I6641" s="543"/>
    </row>
    <row r="6642" spans="9:9">
      <c r="I6642" s="543"/>
    </row>
    <row r="6643" spans="9:9">
      <c r="I6643" s="543"/>
    </row>
    <row r="6644" spans="9:9">
      <c r="I6644" s="543"/>
    </row>
    <row r="6645" spans="9:9">
      <c r="I6645" s="543"/>
    </row>
    <row r="6646" spans="9:9">
      <c r="I6646" s="543"/>
    </row>
    <row r="6647" spans="9:9">
      <c r="I6647" s="543"/>
    </row>
    <row r="6648" spans="9:9">
      <c r="I6648" s="543"/>
    </row>
    <row r="6649" spans="9:9">
      <c r="I6649" s="543"/>
    </row>
    <row r="6650" spans="9:9">
      <c r="I6650" s="543"/>
    </row>
    <row r="6651" spans="9:9">
      <c r="I6651" s="543"/>
    </row>
    <row r="6652" spans="9:9">
      <c r="I6652" s="543"/>
    </row>
    <row r="6653" spans="9:9">
      <c r="I6653" s="543"/>
    </row>
    <row r="6654" spans="9:9">
      <c r="I6654" s="543"/>
    </row>
    <row r="6655" spans="9:9">
      <c r="I6655" s="543"/>
    </row>
    <row r="6656" spans="9:9">
      <c r="I6656" s="543"/>
    </row>
    <row r="6657" spans="9:9">
      <c r="I6657" s="543"/>
    </row>
    <row r="6658" spans="9:9">
      <c r="I6658" s="543"/>
    </row>
    <row r="6659" spans="9:9">
      <c r="I6659" s="543"/>
    </row>
    <row r="6660" spans="9:9">
      <c r="I6660" s="543"/>
    </row>
    <row r="6661" spans="9:9">
      <c r="I6661" s="543"/>
    </row>
    <row r="6662" spans="9:9">
      <c r="I6662" s="543"/>
    </row>
    <row r="6663" spans="9:9">
      <c r="I6663" s="543"/>
    </row>
    <row r="6664" spans="9:9">
      <c r="I6664" s="543"/>
    </row>
    <row r="6665" spans="9:9">
      <c r="I6665" s="543"/>
    </row>
    <row r="6666" spans="9:9">
      <c r="I6666" s="543"/>
    </row>
    <row r="6667" spans="9:9">
      <c r="I6667" s="543"/>
    </row>
    <row r="6668" spans="9:9">
      <c r="I6668" s="543"/>
    </row>
    <row r="6669" spans="9:9">
      <c r="I6669" s="543"/>
    </row>
    <row r="6670" spans="9:9">
      <c r="I6670" s="543"/>
    </row>
    <row r="6671" spans="9:9">
      <c r="I6671" s="543"/>
    </row>
    <row r="6672" spans="9:9">
      <c r="I6672" s="543"/>
    </row>
    <row r="6673" spans="9:9">
      <c r="I6673" s="543"/>
    </row>
    <row r="6674" spans="9:9">
      <c r="I6674" s="543"/>
    </row>
    <row r="6675" spans="9:9">
      <c r="I6675" s="543"/>
    </row>
    <row r="6676" spans="9:9">
      <c r="I6676" s="543"/>
    </row>
    <row r="6677" spans="9:9">
      <c r="I6677" s="543"/>
    </row>
    <row r="6678" spans="9:9">
      <c r="I6678" s="543"/>
    </row>
    <row r="6679" spans="9:9">
      <c r="I6679" s="543"/>
    </row>
    <row r="6680" spans="9:9">
      <c r="I6680" s="543"/>
    </row>
    <row r="6681" spans="9:9">
      <c r="I6681" s="543"/>
    </row>
    <row r="6682" spans="9:9">
      <c r="I6682" s="543"/>
    </row>
    <row r="6683" spans="9:9">
      <c r="I6683" s="543"/>
    </row>
    <row r="6684" spans="9:9">
      <c r="I6684" s="543"/>
    </row>
    <row r="6685" spans="9:9">
      <c r="I6685" s="543"/>
    </row>
    <row r="6686" spans="9:9">
      <c r="I6686" s="543"/>
    </row>
    <row r="6687" spans="9:9">
      <c r="I6687" s="543"/>
    </row>
    <row r="6688" spans="9:9">
      <c r="I6688" s="543"/>
    </row>
    <row r="6689" spans="9:9">
      <c r="I6689" s="543"/>
    </row>
    <row r="6690" spans="9:9">
      <c r="I6690" s="543"/>
    </row>
    <row r="6691" spans="9:9">
      <c r="I6691" s="543"/>
    </row>
    <row r="6692" spans="9:9">
      <c r="I6692" s="543"/>
    </row>
    <row r="6693" spans="9:9">
      <c r="I6693" s="543"/>
    </row>
    <row r="6694" spans="9:9">
      <c r="I6694" s="543"/>
    </row>
    <row r="6695" spans="9:9">
      <c r="I6695" s="543"/>
    </row>
    <row r="6696" spans="9:9">
      <c r="I6696" s="543"/>
    </row>
    <row r="6697" spans="9:9">
      <c r="I6697" s="543"/>
    </row>
    <row r="6698" spans="9:9">
      <c r="I6698" s="543"/>
    </row>
    <row r="6699" spans="9:9">
      <c r="I6699" s="543"/>
    </row>
    <row r="6700" spans="9:9">
      <c r="I6700" s="543"/>
    </row>
    <row r="6701" spans="9:9">
      <c r="I6701" s="543"/>
    </row>
    <row r="6702" spans="9:9">
      <c r="I6702" s="543"/>
    </row>
    <row r="6703" spans="9:9">
      <c r="I6703" s="543"/>
    </row>
    <row r="6704" spans="9:9">
      <c r="I6704" s="543"/>
    </row>
    <row r="6705" spans="9:9">
      <c r="I6705" s="543"/>
    </row>
    <row r="6706" spans="9:9">
      <c r="I6706" s="543"/>
    </row>
    <row r="6707" spans="9:9">
      <c r="I6707" s="543"/>
    </row>
    <row r="6708" spans="9:9">
      <c r="I6708" s="543"/>
    </row>
    <row r="6709" spans="9:9">
      <c r="I6709" s="543"/>
    </row>
    <row r="6710" spans="9:9">
      <c r="I6710" s="543"/>
    </row>
    <row r="6711" spans="9:9">
      <c r="I6711" s="543"/>
    </row>
    <row r="6712" spans="9:9">
      <c r="I6712" s="543"/>
    </row>
    <row r="6713" spans="9:9">
      <c r="I6713" s="543"/>
    </row>
    <row r="6714" spans="9:9">
      <c r="I6714" s="543"/>
    </row>
    <row r="6715" spans="9:9">
      <c r="I6715" s="543"/>
    </row>
    <row r="6716" spans="9:9">
      <c r="I6716" s="543"/>
    </row>
    <row r="6717" spans="9:9">
      <c r="I6717" s="543"/>
    </row>
    <row r="6718" spans="9:9">
      <c r="I6718" s="543"/>
    </row>
    <row r="6719" spans="9:9">
      <c r="I6719" s="543"/>
    </row>
    <row r="6720" spans="9:9">
      <c r="I6720" s="543"/>
    </row>
    <row r="6721" spans="9:9">
      <c r="I6721" s="543"/>
    </row>
    <row r="6722" spans="9:9">
      <c r="I6722" s="543"/>
    </row>
    <row r="6723" spans="9:9">
      <c r="I6723" s="543"/>
    </row>
    <row r="6724" spans="9:9">
      <c r="I6724" s="543"/>
    </row>
    <row r="6725" spans="9:9">
      <c r="I6725" s="543"/>
    </row>
    <row r="6726" spans="9:9">
      <c r="I6726" s="543"/>
    </row>
    <row r="6727" spans="9:9">
      <c r="I6727" s="543"/>
    </row>
    <row r="6728" spans="9:9">
      <c r="I6728" s="543"/>
    </row>
    <row r="6729" spans="9:9">
      <c r="I6729" s="543"/>
    </row>
    <row r="6730" spans="9:9">
      <c r="I6730" s="543"/>
    </row>
    <row r="6731" spans="9:9">
      <c r="I6731" s="543"/>
    </row>
    <row r="6732" spans="9:9">
      <c r="I6732" s="543"/>
    </row>
    <row r="6733" spans="9:9">
      <c r="I6733" s="543"/>
    </row>
    <row r="6734" spans="9:9">
      <c r="I6734" s="543"/>
    </row>
    <row r="6735" spans="9:9">
      <c r="I6735" s="543"/>
    </row>
    <row r="6736" spans="9:9">
      <c r="I6736" s="543"/>
    </row>
    <row r="6737" spans="9:9">
      <c r="I6737" s="543"/>
    </row>
    <row r="6738" spans="9:9">
      <c r="I6738" s="543"/>
    </row>
    <row r="6739" spans="9:9">
      <c r="I6739" s="543"/>
    </row>
    <row r="6740" spans="9:9">
      <c r="I6740" s="543"/>
    </row>
    <row r="6741" spans="9:9">
      <c r="I6741" s="543"/>
    </row>
    <row r="6742" spans="9:9">
      <c r="I6742" s="543"/>
    </row>
    <row r="6743" spans="9:9">
      <c r="I6743" s="543"/>
    </row>
    <row r="6744" spans="9:9">
      <c r="I6744" s="543"/>
    </row>
    <row r="6745" spans="9:9">
      <c r="I6745" s="543"/>
    </row>
    <row r="6746" spans="9:9">
      <c r="I6746" s="543"/>
    </row>
    <row r="6747" spans="9:9">
      <c r="I6747" s="543"/>
    </row>
    <row r="6748" spans="9:9">
      <c r="I6748" s="543"/>
    </row>
    <row r="6749" spans="9:9">
      <c r="I6749" s="543"/>
    </row>
    <row r="6750" spans="9:9">
      <c r="I6750" s="543"/>
    </row>
    <row r="6751" spans="9:9">
      <c r="I6751" s="543"/>
    </row>
    <row r="6752" spans="9:9">
      <c r="I6752" s="543"/>
    </row>
    <row r="6753" spans="9:9">
      <c r="I6753" s="543"/>
    </row>
    <row r="6754" spans="9:9">
      <c r="I6754" s="543"/>
    </row>
    <row r="6755" spans="9:9">
      <c r="I6755" s="543"/>
    </row>
    <row r="6756" spans="9:9">
      <c r="I6756" s="543"/>
    </row>
    <row r="6757" spans="9:9">
      <c r="I6757" s="543"/>
    </row>
    <row r="6758" spans="9:9">
      <c r="I6758" s="543"/>
    </row>
    <row r="6759" spans="9:9">
      <c r="I6759" s="543"/>
    </row>
    <row r="6760" spans="9:9">
      <c r="I6760" s="543"/>
    </row>
    <row r="6761" spans="9:9">
      <c r="I6761" s="543"/>
    </row>
    <row r="6762" spans="9:9">
      <c r="I6762" s="543"/>
    </row>
    <row r="6763" spans="9:9">
      <c r="I6763" s="543"/>
    </row>
    <row r="6764" spans="9:9">
      <c r="I6764" s="543"/>
    </row>
    <row r="6765" spans="9:9">
      <c r="I6765" s="543"/>
    </row>
    <row r="6766" spans="9:9">
      <c r="I6766" s="543"/>
    </row>
    <row r="6767" spans="9:9">
      <c r="I6767" s="543"/>
    </row>
    <row r="6768" spans="9:9">
      <c r="I6768" s="543"/>
    </row>
    <row r="6769" spans="9:9">
      <c r="I6769" s="543"/>
    </row>
    <row r="6770" spans="9:9">
      <c r="I6770" s="543"/>
    </row>
    <row r="6771" spans="9:9">
      <c r="I6771" s="543"/>
    </row>
    <row r="6772" spans="9:9">
      <c r="I6772" s="543"/>
    </row>
    <row r="6773" spans="9:9">
      <c r="I6773" s="543"/>
    </row>
    <row r="6774" spans="9:9">
      <c r="I6774" s="543"/>
    </row>
    <row r="6775" spans="9:9">
      <c r="I6775" s="543"/>
    </row>
    <row r="6776" spans="9:9">
      <c r="I6776" s="543"/>
    </row>
    <row r="6777" spans="9:9">
      <c r="I6777" s="543"/>
    </row>
    <row r="6778" spans="9:9">
      <c r="I6778" s="543"/>
    </row>
    <row r="6779" spans="9:9">
      <c r="I6779" s="543"/>
    </row>
    <row r="6780" spans="9:9">
      <c r="I6780" s="543"/>
    </row>
    <row r="6781" spans="9:9">
      <c r="I6781" s="543"/>
    </row>
    <row r="6782" spans="9:9">
      <c r="I6782" s="543"/>
    </row>
    <row r="6783" spans="9:9">
      <c r="I6783" s="543"/>
    </row>
    <row r="6784" spans="9:9">
      <c r="I6784" s="543"/>
    </row>
    <row r="6785" spans="9:9">
      <c r="I6785" s="543"/>
    </row>
    <row r="6786" spans="9:9">
      <c r="I6786" s="543"/>
    </row>
    <row r="6787" spans="9:9">
      <c r="I6787" s="543"/>
    </row>
    <row r="6788" spans="9:9">
      <c r="I6788" s="543"/>
    </row>
    <row r="6789" spans="9:9">
      <c r="I6789" s="543"/>
    </row>
    <row r="6790" spans="9:9">
      <c r="I6790" s="543"/>
    </row>
    <row r="6791" spans="9:9">
      <c r="I6791" s="543"/>
    </row>
    <row r="6792" spans="9:9">
      <c r="I6792" s="543"/>
    </row>
    <row r="6793" spans="9:9">
      <c r="I6793" s="543"/>
    </row>
    <row r="6794" spans="9:9">
      <c r="I6794" s="543"/>
    </row>
    <row r="6795" spans="9:9">
      <c r="I6795" s="543"/>
    </row>
    <row r="6796" spans="9:9">
      <c r="I6796" s="543"/>
    </row>
    <row r="6797" spans="9:9">
      <c r="I6797" s="543"/>
    </row>
    <row r="6798" spans="9:9">
      <c r="I6798" s="543"/>
    </row>
    <row r="6799" spans="9:9">
      <c r="I6799" s="543"/>
    </row>
    <row r="6800" spans="9:9">
      <c r="I6800" s="543"/>
    </row>
    <row r="6801" spans="9:9">
      <c r="I6801" s="543"/>
    </row>
    <row r="6802" spans="9:9">
      <c r="I6802" s="543"/>
    </row>
    <row r="6803" spans="9:9">
      <c r="I6803" s="543"/>
    </row>
    <row r="6804" spans="9:9">
      <c r="I6804" s="543"/>
    </row>
    <row r="6805" spans="9:9">
      <c r="I6805" s="543"/>
    </row>
    <row r="6806" spans="9:9">
      <c r="I6806" s="543"/>
    </row>
    <row r="6807" spans="9:9">
      <c r="I6807" s="543"/>
    </row>
    <row r="6808" spans="9:9">
      <c r="I6808" s="543"/>
    </row>
    <row r="6809" spans="9:9">
      <c r="I6809" s="543"/>
    </row>
    <row r="6810" spans="9:9">
      <c r="I6810" s="543"/>
    </row>
    <row r="6811" spans="9:9">
      <c r="I6811" s="543"/>
    </row>
    <row r="6812" spans="9:9">
      <c r="I6812" s="543"/>
    </row>
    <row r="6813" spans="9:9">
      <c r="I6813" s="543"/>
    </row>
    <row r="6814" spans="9:9">
      <c r="I6814" s="543"/>
    </row>
    <row r="6815" spans="9:9">
      <c r="I6815" s="543"/>
    </row>
    <row r="6816" spans="9:9">
      <c r="I6816" s="543"/>
    </row>
    <row r="6817" spans="9:9">
      <c r="I6817" s="543"/>
    </row>
    <row r="6818" spans="9:9">
      <c r="I6818" s="543"/>
    </row>
    <row r="6819" spans="9:9">
      <c r="I6819" s="543"/>
    </row>
    <row r="6820" spans="9:9">
      <c r="I6820" s="543"/>
    </row>
    <row r="6821" spans="9:9">
      <c r="I6821" s="543"/>
    </row>
    <row r="6822" spans="9:9">
      <c r="I6822" s="543"/>
    </row>
    <row r="6823" spans="9:9">
      <c r="I6823" s="543"/>
    </row>
    <row r="6824" spans="9:9">
      <c r="I6824" s="543"/>
    </row>
    <row r="6825" spans="9:9">
      <c r="I6825" s="543"/>
    </row>
    <row r="6826" spans="9:9">
      <c r="I6826" s="543"/>
    </row>
    <row r="6827" spans="9:9">
      <c r="I6827" s="543"/>
    </row>
    <row r="6828" spans="9:9">
      <c r="I6828" s="543"/>
    </row>
    <row r="6829" spans="9:9">
      <c r="I6829" s="543"/>
    </row>
    <row r="6830" spans="9:9">
      <c r="I6830" s="543"/>
    </row>
    <row r="6831" spans="9:9">
      <c r="I6831" s="543"/>
    </row>
    <row r="6832" spans="9:9">
      <c r="I6832" s="543"/>
    </row>
    <row r="6833" spans="9:9">
      <c r="I6833" s="543"/>
    </row>
    <row r="6834" spans="9:9">
      <c r="I6834" s="543"/>
    </row>
    <row r="6835" spans="9:9">
      <c r="I6835" s="543"/>
    </row>
    <row r="6836" spans="9:9">
      <c r="I6836" s="543"/>
    </row>
    <row r="6837" spans="9:9">
      <c r="I6837" s="543"/>
    </row>
    <row r="6838" spans="9:9">
      <c r="I6838" s="543"/>
    </row>
    <row r="6839" spans="9:9">
      <c r="I6839" s="543"/>
    </row>
    <row r="6840" spans="9:9">
      <c r="I6840" s="543"/>
    </row>
    <row r="6841" spans="9:9">
      <c r="I6841" s="543"/>
    </row>
    <row r="6842" spans="9:9">
      <c r="I6842" s="543"/>
    </row>
    <row r="6843" spans="9:9">
      <c r="I6843" s="543"/>
    </row>
    <row r="6844" spans="9:9">
      <c r="I6844" s="543"/>
    </row>
    <row r="6845" spans="9:9">
      <c r="I6845" s="543"/>
    </row>
    <row r="6846" spans="9:9">
      <c r="I6846" s="543"/>
    </row>
    <row r="6847" spans="9:9">
      <c r="I6847" s="543"/>
    </row>
    <row r="6848" spans="9:9">
      <c r="I6848" s="543"/>
    </row>
    <row r="6849" spans="9:9">
      <c r="I6849" s="543"/>
    </row>
    <row r="6850" spans="9:9">
      <c r="I6850" s="543"/>
    </row>
    <row r="6851" spans="9:9">
      <c r="I6851" s="543"/>
    </row>
    <row r="6852" spans="9:9">
      <c r="I6852" s="543"/>
    </row>
    <row r="6853" spans="9:9">
      <c r="I6853" s="543"/>
    </row>
    <row r="6854" spans="9:9">
      <c r="I6854" s="543"/>
    </row>
    <row r="6855" spans="9:9">
      <c r="I6855" s="543"/>
    </row>
    <row r="6856" spans="9:9">
      <c r="I6856" s="543"/>
    </row>
    <row r="6857" spans="9:9">
      <c r="I6857" s="543"/>
    </row>
    <row r="6858" spans="9:9">
      <c r="I6858" s="543"/>
    </row>
    <row r="6859" spans="9:9">
      <c r="I6859" s="543"/>
    </row>
    <row r="6860" spans="9:9">
      <c r="I6860" s="543"/>
    </row>
    <row r="6861" spans="9:9">
      <c r="I6861" s="543"/>
    </row>
    <row r="6862" spans="9:9">
      <c r="I6862" s="543"/>
    </row>
    <row r="6863" spans="9:9">
      <c r="I6863" s="543"/>
    </row>
    <row r="6864" spans="9:9">
      <c r="I6864" s="543"/>
    </row>
    <row r="6865" spans="9:9">
      <c r="I6865" s="543"/>
    </row>
    <row r="6866" spans="9:9">
      <c r="I6866" s="543"/>
    </row>
    <row r="6867" spans="9:9">
      <c r="I6867" s="543"/>
    </row>
    <row r="6868" spans="9:9">
      <c r="I6868" s="543"/>
    </row>
    <row r="6869" spans="9:9">
      <c r="I6869" s="543"/>
    </row>
    <row r="6870" spans="9:9">
      <c r="I6870" s="543"/>
    </row>
    <row r="6871" spans="9:9">
      <c r="I6871" s="543"/>
    </row>
    <row r="6872" spans="9:9">
      <c r="I6872" s="543"/>
    </row>
    <row r="6873" spans="9:9">
      <c r="I6873" s="543"/>
    </row>
    <row r="6874" spans="9:9">
      <c r="I6874" s="543"/>
    </row>
    <row r="6875" spans="9:9">
      <c r="I6875" s="543"/>
    </row>
    <row r="6876" spans="9:9">
      <c r="I6876" s="543"/>
    </row>
    <row r="6877" spans="9:9">
      <c r="I6877" s="543"/>
    </row>
    <row r="6878" spans="9:9">
      <c r="I6878" s="543"/>
    </row>
    <row r="6879" spans="9:9">
      <c r="I6879" s="543"/>
    </row>
    <row r="6880" spans="9:9">
      <c r="I6880" s="543"/>
    </row>
    <row r="6881" spans="9:9">
      <c r="I6881" s="543"/>
    </row>
    <row r="6882" spans="9:9">
      <c r="I6882" s="543"/>
    </row>
    <row r="6883" spans="9:9">
      <c r="I6883" s="543"/>
    </row>
    <row r="6884" spans="9:9">
      <c r="I6884" s="543"/>
    </row>
    <row r="6885" spans="9:9">
      <c r="I6885" s="543"/>
    </row>
    <row r="6886" spans="9:9">
      <c r="I6886" s="543"/>
    </row>
    <row r="6887" spans="9:9">
      <c r="I6887" s="543"/>
    </row>
    <row r="6888" spans="9:9">
      <c r="I6888" s="543"/>
    </row>
    <row r="6889" spans="9:9">
      <c r="I6889" s="543"/>
    </row>
    <row r="6890" spans="9:9">
      <c r="I6890" s="543"/>
    </row>
    <row r="6891" spans="9:9">
      <c r="I6891" s="543"/>
    </row>
    <row r="6892" spans="9:9">
      <c r="I6892" s="543"/>
    </row>
    <row r="6893" spans="9:9">
      <c r="I6893" s="543"/>
    </row>
    <row r="6894" spans="9:9">
      <c r="I6894" s="543"/>
    </row>
    <row r="6895" spans="9:9">
      <c r="I6895" s="543"/>
    </row>
    <row r="6896" spans="9:9">
      <c r="I6896" s="543"/>
    </row>
    <row r="6897" spans="9:9">
      <c r="I6897" s="543"/>
    </row>
    <row r="6898" spans="9:9">
      <c r="I6898" s="543"/>
    </row>
    <row r="6899" spans="9:9">
      <c r="I6899" s="543"/>
    </row>
    <row r="6900" spans="9:9">
      <c r="I6900" s="543"/>
    </row>
    <row r="6901" spans="9:9">
      <c r="I6901" s="543"/>
    </row>
    <row r="6902" spans="9:9">
      <c r="I6902" s="543"/>
    </row>
    <row r="6903" spans="9:9">
      <c r="I6903" s="543"/>
    </row>
    <row r="6904" spans="9:9">
      <c r="I6904" s="543"/>
    </row>
    <row r="6905" spans="9:9">
      <c r="I6905" s="543"/>
    </row>
    <row r="6906" spans="9:9">
      <c r="I6906" s="543"/>
    </row>
    <row r="6907" spans="9:9">
      <c r="I6907" s="543"/>
    </row>
    <row r="6908" spans="9:9">
      <c r="I6908" s="543"/>
    </row>
    <row r="6909" spans="9:9">
      <c r="I6909" s="543"/>
    </row>
    <row r="6910" spans="9:9">
      <c r="I6910" s="543"/>
    </row>
    <row r="6911" spans="9:9">
      <c r="I6911" s="543"/>
    </row>
    <row r="6912" spans="9:9">
      <c r="I6912" s="543"/>
    </row>
    <row r="6913" spans="9:9">
      <c r="I6913" s="543"/>
    </row>
    <row r="6914" spans="9:9">
      <c r="I6914" s="543"/>
    </row>
    <row r="6915" spans="9:9">
      <c r="I6915" s="543"/>
    </row>
    <row r="6916" spans="9:9">
      <c r="I6916" s="543"/>
    </row>
    <row r="6917" spans="9:9">
      <c r="I6917" s="543"/>
    </row>
    <row r="6918" spans="9:9">
      <c r="I6918" s="543"/>
    </row>
    <row r="6919" spans="9:9">
      <c r="I6919" s="543"/>
    </row>
    <row r="6920" spans="9:9">
      <c r="I6920" s="543"/>
    </row>
    <row r="6921" spans="9:9">
      <c r="I6921" s="543"/>
    </row>
    <row r="6922" spans="9:9">
      <c r="I6922" s="543"/>
    </row>
    <row r="6923" spans="9:9">
      <c r="I6923" s="543"/>
    </row>
    <row r="6924" spans="9:9">
      <c r="I6924" s="543"/>
    </row>
    <row r="6925" spans="9:9">
      <c r="I6925" s="543"/>
    </row>
    <row r="6926" spans="9:9">
      <c r="I6926" s="543"/>
    </row>
    <row r="6927" spans="9:9">
      <c r="I6927" s="543"/>
    </row>
    <row r="6928" spans="9:9">
      <c r="I6928" s="543"/>
    </row>
    <row r="6929" spans="9:9">
      <c r="I6929" s="543"/>
    </row>
    <row r="6930" spans="9:9">
      <c r="I6930" s="543"/>
    </row>
    <row r="6931" spans="9:9">
      <c r="I6931" s="543"/>
    </row>
    <row r="6932" spans="9:9">
      <c r="I6932" s="543"/>
    </row>
    <row r="6933" spans="9:9">
      <c r="I6933" s="543"/>
    </row>
    <row r="6934" spans="9:9">
      <c r="I6934" s="543"/>
    </row>
    <row r="6935" spans="9:9">
      <c r="I6935" s="543"/>
    </row>
    <row r="6936" spans="9:9">
      <c r="I6936" s="543"/>
    </row>
    <row r="6937" spans="9:9">
      <c r="I6937" s="543"/>
    </row>
    <row r="6938" spans="9:9">
      <c r="I6938" s="543"/>
    </row>
    <row r="6939" spans="9:9">
      <c r="I6939" s="543"/>
    </row>
    <row r="6940" spans="9:9">
      <c r="I6940" s="543"/>
    </row>
    <row r="6941" spans="9:9">
      <c r="I6941" s="543"/>
    </row>
    <row r="6942" spans="9:9">
      <c r="I6942" s="543"/>
    </row>
    <row r="6943" spans="9:9">
      <c r="I6943" s="543"/>
    </row>
    <row r="6944" spans="9:9">
      <c r="I6944" s="543"/>
    </row>
    <row r="6945" spans="9:9">
      <c r="I6945" s="543"/>
    </row>
    <row r="6946" spans="9:9">
      <c r="I6946" s="543"/>
    </row>
    <row r="6947" spans="9:9">
      <c r="I6947" s="543"/>
    </row>
    <row r="6948" spans="9:9">
      <c r="I6948" s="543"/>
    </row>
    <row r="6949" spans="9:9">
      <c r="I6949" s="543"/>
    </row>
    <row r="6950" spans="9:9">
      <c r="I6950" s="543"/>
    </row>
    <row r="6951" spans="9:9">
      <c r="I6951" s="543"/>
    </row>
    <row r="6952" spans="9:9">
      <c r="I6952" s="543"/>
    </row>
    <row r="6953" spans="9:9">
      <c r="I6953" s="543"/>
    </row>
    <row r="6954" spans="9:9">
      <c r="I6954" s="543"/>
    </row>
    <row r="6955" spans="9:9">
      <c r="I6955" s="543"/>
    </row>
    <row r="6956" spans="9:9">
      <c r="I6956" s="543"/>
    </row>
    <row r="6957" spans="9:9">
      <c r="I6957" s="543"/>
    </row>
    <row r="6958" spans="9:9">
      <c r="I6958" s="543"/>
    </row>
    <row r="6959" spans="9:9">
      <c r="I6959" s="543"/>
    </row>
    <row r="6960" spans="9:9">
      <c r="I6960" s="543"/>
    </row>
    <row r="6961" spans="9:9">
      <c r="I6961" s="543"/>
    </row>
    <row r="6962" spans="9:9">
      <c r="I6962" s="543"/>
    </row>
    <row r="6963" spans="9:9">
      <c r="I6963" s="543"/>
    </row>
    <row r="6964" spans="9:9">
      <c r="I6964" s="543"/>
    </row>
    <row r="6965" spans="9:9">
      <c r="I6965" s="543"/>
    </row>
    <row r="6966" spans="9:9">
      <c r="I6966" s="543"/>
    </row>
    <row r="6967" spans="9:9">
      <c r="I6967" s="543"/>
    </row>
    <row r="6968" spans="9:9">
      <c r="I6968" s="543"/>
    </row>
    <row r="6969" spans="9:9">
      <c r="I6969" s="543"/>
    </row>
    <row r="6970" spans="9:9">
      <c r="I6970" s="543"/>
    </row>
    <row r="6971" spans="9:9">
      <c r="I6971" s="543"/>
    </row>
    <row r="6972" spans="9:9">
      <c r="I6972" s="543"/>
    </row>
    <row r="6973" spans="9:9">
      <c r="I6973" s="543"/>
    </row>
    <row r="6974" spans="9:9">
      <c r="I6974" s="543"/>
    </row>
    <row r="6975" spans="9:9">
      <c r="I6975" s="543"/>
    </row>
    <row r="6976" spans="9:9">
      <c r="I6976" s="543"/>
    </row>
    <row r="6977" spans="9:9">
      <c r="I6977" s="543"/>
    </row>
    <row r="6978" spans="9:9">
      <c r="I6978" s="543"/>
    </row>
    <row r="6979" spans="9:9">
      <c r="I6979" s="543"/>
    </row>
    <row r="6980" spans="9:9">
      <c r="I6980" s="543"/>
    </row>
    <row r="6981" spans="9:9">
      <c r="I6981" s="543"/>
    </row>
    <row r="6982" spans="9:9">
      <c r="I6982" s="543"/>
    </row>
    <row r="6983" spans="9:9">
      <c r="I6983" s="543"/>
    </row>
    <row r="6984" spans="9:9">
      <c r="I6984" s="543"/>
    </row>
    <row r="6985" spans="9:9">
      <c r="I6985" s="543"/>
    </row>
    <row r="6986" spans="9:9">
      <c r="I6986" s="543"/>
    </row>
    <row r="6987" spans="9:9">
      <c r="I6987" s="543"/>
    </row>
    <row r="6988" spans="9:9">
      <c r="I6988" s="543"/>
    </row>
    <row r="6989" spans="9:9">
      <c r="I6989" s="543"/>
    </row>
    <row r="6990" spans="9:9">
      <c r="I6990" s="543"/>
    </row>
    <row r="6991" spans="9:9">
      <c r="I6991" s="543"/>
    </row>
    <row r="6992" spans="9:9">
      <c r="I6992" s="543"/>
    </row>
    <row r="6993" spans="9:9">
      <c r="I6993" s="543"/>
    </row>
    <row r="6994" spans="9:9">
      <c r="I6994" s="543"/>
    </row>
    <row r="6995" spans="9:9">
      <c r="I6995" s="543"/>
    </row>
    <row r="6996" spans="9:9">
      <c r="I6996" s="543"/>
    </row>
    <row r="6997" spans="9:9">
      <c r="I6997" s="543"/>
    </row>
    <row r="6998" spans="9:9">
      <c r="I6998" s="543"/>
    </row>
    <row r="6999" spans="9:9">
      <c r="I6999" s="543"/>
    </row>
    <row r="7000" spans="9:9">
      <c r="I7000" s="543"/>
    </row>
    <row r="7001" spans="9:9">
      <c r="I7001" s="543"/>
    </row>
    <row r="7002" spans="9:9">
      <c r="I7002" s="543"/>
    </row>
    <row r="7003" spans="9:9">
      <c r="I7003" s="543"/>
    </row>
    <row r="7004" spans="9:9">
      <c r="I7004" s="543"/>
    </row>
    <row r="7005" spans="9:9">
      <c r="I7005" s="543"/>
    </row>
    <row r="7006" spans="9:9">
      <c r="I7006" s="543"/>
    </row>
    <row r="7007" spans="9:9">
      <c r="I7007" s="543"/>
    </row>
    <row r="7008" spans="9:9">
      <c r="I7008" s="543"/>
    </row>
    <row r="7009" spans="9:9">
      <c r="I7009" s="543"/>
    </row>
    <row r="7010" spans="9:9">
      <c r="I7010" s="543"/>
    </row>
    <row r="7011" spans="9:9">
      <c r="I7011" s="543"/>
    </row>
    <row r="7012" spans="9:9">
      <c r="I7012" s="543"/>
    </row>
    <row r="7013" spans="9:9">
      <c r="I7013" s="543"/>
    </row>
    <row r="7014" spans="9:9">
      <c r="I7014" s="543"/>
    </row>
    <row r="7015" spans="9:9">
      <c r="I7015" s="543"/>
    </row>
    <row r="7016" spans="9:9">
      <c r="I7016" s="543"/>
    </row>
    <row r="7017" spans="9:9">
      <c r="I7017" s="543"/>
    </row>
    <row r="7018" spans="9:9">
      <c r="I7018" s="543"/>
    </row>
    <row r="7019" spans="9:9">
      <c r="I7019" s="543"/>
    </row>
    <row r="7020" spans="9:9">
      <c r="I7020" s="543"/>
    </row>
    <row r="7021" spans="9:9">
      <c r="I7021" s="543"/>
    </row>
    <row r="7022" spans="9:9">
      <c r="I7022" s="543"/>
    </row>
    <row r="7023" spans="9:9">
      <c r="I7023" s="543"/>
    </row>
    <row r="7024" spans="9:9">
      <c r="I7024" s="543"/>
    </row>
    <row r="7025" spans="9:9">
      <c r="I7025" s="543"/>
    </row>
    <row r="7026" spans="9:9">
      <c r="I7026" s="543"/>
    </row>
    <row r="7027" spans="9:9">
      <c r="I7027" s="543"/>
    </row>
    <row r="7028" spans="9:9">
      <c r="I7028" s="543"/>
    </row>
    <row r="7029" spans="9:9">
      <c r="I7029" s="543"/>
    </row>
    <row r="7030" spans="9:9">
      <c r="I7030" s="543"/>
    </row>
    <row r="7031" spans="9:9">
      <c r="I7031" s="543"/>
    </row>
    <row r="7032" spans="9:9">
      <c r="I7032" s="543"/>
    </row>
    <row r="7033" spans="9:9">
      <c r="I7033" s="543"/>
    </row>
    <row r="7034" spans="9:9">
      <c r="I7034" s="543"/>
    </row>
    <row r="7035" spans="9:9">
      <c r="I7035" s="543"/>
    </row>
    <row r="7036" spans="9:9">
      <c r="I7036" s="543"/>
    </row>
    <row r="7037" spans="9:9">
      <c r="I7037" s="543"/>
    </row>
    <row r="7038" spans="9:9">
      <c r="I7038" s="543"/>
    </row>
    <row r="7039" spans="9:9">
      <c r="I7039" s="543"/>
    </row>
    <row r="7040" spans="9:9">
      <c r="I7040" s="543"/>
    </row>
    <row r="7041" spans="9:9">
      <c r="I7041" s="543"/>
    </row>
    <row r="7042" spans="9:9">
      <c r="I7042" s="543"/>
    </row>
    <row r="7043" spans="9:9">
      <c r="I7043" s="543"/>
    </row>
    <row r="7044" spans="9:9">
      <c r="I7044" s="543"/>
    </row>
    <row r="7045" spans="9:9">
      <c r="I7045" s="543"/>
    </row>
    <row r="7046" spans="9:9">
      <c r="I7046" s="543"/>
    </row>
    <row r="7047" spans="9:9">
      <c r="I7047" s="543"/>
    </row>
    <row r="7048" spans="9:9">
      <c r="I7048" s="543"/>
    </row>
    <row r="7049" spans="9:9">
      <c r="I7049" s="543"/>
    </row>
    <row r="7050" spans="9:9">
      <c r="I7050" s="543"/>
    </row>
    <row r="7051" spans="9:9">
      <c r="I7051" s="543"/>
    </row>
    <row r="7052" spans="9:9">
      <c r="I7052" s="543"/>
    </row>
    <row r="7053" spans="9:9">
      <c r="I7053" s="543"/>
    </row>
    <row r="7054" spans="9:9">
      <c r="I7054" s="543"/>
    </row>
    <row r="7055" spans="9:9">
      <c r="I7055" s="543"/>
    </row>
    <row r="7056" spans="9:9">
      <c r="I7056" s="543"/>
    </row>
    <row r="7057" spans="9:9">
      <c r="I7057" s="543"/>
    </row>
    <row r="7058" spans="9:9">
      <c r="I7058" s="543"/>
    </row>
    <row r="7059" spans="9:9">
      <c r="I7059" s="543"/>
    </row>
    <row r="7060" spans="9:9">
      <c r="I7060" s="543"/>
    </row>
    <row r="7061" spans="9:9">
      <c r="I7061" s="543"/>
    </row>
    <row r="7062" spans="9:9">
      <c r="I7062" s="543"/>
    </row>
    <row r="7063" spans="9:9">
      <c r="I7063" s="543"/>
    </row>
    <row r="7064" spans="9:9">
      <c r="I7064" s="543"/>
    </row>
    <row r="7065" spans="9:9">
      <c r="I7065" s="543"/>
    </row>
    <row r="7066" spans="9:9">
      <c r="I7066" s="543"/>
    </row>
    <row r="7067" spans="9:9">
      <c r="I7067" s="543"/>
    </row>
    <row r="7068" spans="9:9">
      <c r="I7068" s="543"/>
    </row>
    <row r="7069" spans="9:9">
      <c r="I7069" s="543"/>
    </row>
    <row r="7070" spans="9:9">
      <c r="I7070" s="543"/>
    </row>
    <row r="7071" spans="9:9">
      <c r="I7071" s="543"/>
    </row>
    <row r="7072" spans="9:9">
      <c r="I7072" s="543"/>
    </row>
    <row r="7073" spans="9:9">
      <c r="I7073" s="543"/>
    </row>
    <row r="7074" spans="9:9">
      <c r="I7074" s="543"/>
    </row>
    <row r="7075" spans="9:9">
      <c r="I7075" s="543"/>
    </row>
    <row r="7076" spans="9:9">
      <c r="I7076" s="543"/>
    </row>
    <row r="7077" spans="9:9">
      <c r="I7077" s="543"/>
    </row>
    <row r="7078" spans="9:9">
      <c r="I7078" s="543"/>
    </row>
    <row r="7079" spans="9:9">
      <c r="I7079" s="543"/>
    </row>
    <row r="7080" spans="9:9">
      <c r="I7080" s="543"/>
    </row>
    <row r="7081" spans="9:9">
      <c r="I7081" s="543"/>
    </row>
    <row r="7082" spans="9:9">
      <c r="I7082" s="543"/>
    </row>
    <row r="7083" spans="9:9">
      <c r="I7083" s="543"/>
    </row>
    <row r="7084" spans="9:9">
      <c r="I7084" s="543"/>
    </row>
    <row r="7085" spans="9:9">
      <c r="I7085" s="543"/>
    </row>
    <row r="7086" spans="9:9">
      <c r="I7086" s="543"/>
    </row>
    <row r="7087" spans="9:9">
      <c r="I7087" s="543"/>
    </row>
    <row r="7088" spans="9:9">
      <c r="I7088" s="543"/>
    </row>
    <row r="7089" spans="9:9">
      <c r="I7089" s="543"/>
    </row>
    <row r="7090" spans="9:9">
      <c r="I7090" s="543"/>
    </row>
    <row r="7091" spans="9:9">
      <c r="I7091" s="543"/>
    </row>
    <row r="7092" spans="9:9">
      <c r="I7092" s="543"/>
    </row>
    <row r="7093" spans="9:9">
      <c r="I7093" s="543"/>
    </row>
    <row r="7094" spans="9:9">
      <c r="I7094" s="543"/>
    </row>
    <row r="7095" spans="9:9">
      <c r="I7095" s="543"/>
    </row>
    <row r="7096" spans="9:9">
      <c r="I7096" s="543"/>
    </row>
    <row r="7097" spans="9:9">
      <c r="I7097" s="543"/>
    </row>
    <row r="7098" spans="9:9">
      <c r="I7098" s="543"/>
    </row>
    <row r="7099" spans="9:9">
      <c r="I7099" s="543"/>
    </row>
    <row r="7100" spans="9:9">
      <c r="I7100" s="543"/>
    </row>
    <row r="7101" spans="9:9">
      <c r="I7101" s="543"/>
    </row>
    <row r="7102" spans="9:9">
      <c r="I7102" s="543"/>
    </row>
    <row r="7103" spans="9:9">
      <c r="I7103" s="543"/>
    </row>
    <row r="7104" spans="9:9">
      <c r="I7104" s="543"/>
    </row>
    <row r="7105" spans="9:9">
      <c r="I7105" s="543"/>
    </row>
    <row r="7106" spans="9:9">
      <c r="I7106" s="543"/>
    </row>
    <row r="7107" spans="9:9">
      <c r="I7107" s="543"/>
    </row>
    <row r="7108" spans="9:9">
      <c r="I7108" s="543"/>
    </row>
    <row r="7109" spans="9:9">
      <c r="I7109" s="543"/>
    </row>
    <row r="7110" spans="9:9">
      <c r="I7110" s="543"/>
    </row>
    <row r="7111" spans="9:9">
      <c r="I7111" s="543"/>
    </row>
    <row r="7112" spans="9:9">
      <c r="I7112" s="543"/>
    </row>
    <row r="7113" spans="9:9">
      <c r="I7113" s="543"/>
    </row>
    <row r="7114" spans="9:9">
      <c r="I7114" s="543"/>
    </row>
    <row r="7115" spans="9:9">
      <c r="I7115" s="543"/>
    </row>
    <row r="7116" spans="9:9">
      <c r="I7116" s="543"/>
    </row>
    <row r="7117" spans="9:9">
      <c r="I7117" s="543"/>
    </row>
    <row r="7118" spans="9:9">
      <c r="I7118" s="543"/>
    </row>
    <row r="7119" spans="9:9">
      <c r="I7119" s="543"/>
    </row>
    <row r="7120" spans="9:9">
      <c r="I7120" s="543"/>
    </row>
    <row r="7121" spans="9:9">
      <c r="I7121" s="543"/>
    </row>
    <row r="7122" spans="9:9">
      <c r="I7122" s="543"/>
    </row>
    <row r="7123" spans="9:9">
      <c r="I7123" s="543"/>
    </row>
    <row r="7124" spans="9:9">
      <c r="I7124" s="543"/>
    </row>
    <row r="7125" spans="9:9">
      <c r="I7125" s="543"/>
    </row>
    <row r="7126" spans="9:9">
      <c r="I7126" s="543"/>
    </row>
    <row r="7127" spans="9:9">
      <c r="I7127" s="543"/>
    </row>
    <row r="7128" spans="9:9">
      <c r="I7128" s="543"/>
    </row>
    <row r="7129" spans="9:9">
      <c r="I7129" s="543"/>
    </row>
    <row r="7130" spans="9:9">
      <c r="I7130" s="543"/>
    </row>
    <row r="7131" spans="9:9">
      <c r="I7131" s="543"/>
    </row>
    <row r="7132" spans="9:9">
      <c r="I7132" s="543"/>
    </row>
    <row r="7133" spans="9:9">
      <c r="I7133" s="543"/>
    </row>
    <row r="7134" spans="9:9">
      <c r="I7134" s="543"/>
    </row>
    <row r="7135" spans="9:9">
      <c r="I7135" s="543"/>
    </row>
    <row r="7136" spans="9:9">
      <c r="I7136" s="543"/>
    </row>
    <row r="7137" spans="9:9">
      <c r="I7137" s="543"/>
    </row>
    <row r="7138" spans="9:9">
      <c r="I7138" s="543"/>
    </row>
    <row r="7139" spans="9:9">
      <c r="I7139" s="543"/>
    </row>
    <row r="7140" spans="9:9">
      <c r="I7140" s="543"/>
    </row>
    <row r="7141" spans="9:9">
      <c r="I7141" s="543"/>
    </row>
    <row r="7142" spans="9:9">
      <c r="I7142" s="543"/>
    </row>
    <row r="7143" spans="9:9">
      <c r="I7143" s="543"/>
    </row>
    <row r="7144" spans="9:9">
      <c r="I7144" s="543"/>
    </row>
    <row r="7145" spans="9:9">
      <c r="I7145" s="543"/>
    </row>
    <row r="7146" spans="9:9">
      <c r="I7146" s="543"/>
    </row>
    <row r="7147" spans="9:9">
      <c r="I7147" s="543"/>
    </row>
    <row r="7148" spans="9:9">
      <c r="I7148" s="543"/>
    </row>
    <row r="7149" spans="9:9">
      <c r="I7149" s="543"/>
    </row>
    <row r="7150" spans="9:9">
      <c r="I7150" s="543"/>
    </row>
    <row r="7151" spans="9:9">
      <c r="I7151" s="543"/>
    </row>
    <row r="7152" spans="9:9">
      <c r="I7152" s="543"/>
    </row>
    <row r="7153" spans="9:9">
      <c r="I7153" s="543"/>
    </row>
    <row r="7154" spans="9:9">
      <c r="I7154" s="543"/>
    </row>
    <row r="7155" spans="9:9">
      <c r="I7155" s="543"/>
    </row>
    <row r="7156" spans="9:9">
      <c r="I7156" s="543"/>
    </row>
    <row r="7157" spans="9:9">
      <c r="I7157" s="543"/>
    </row>
    <row r="7158" spans="9:9">
      <c r="I7158" s="543"/>
    </row>
    <row r="7159" spans="9:9">
      <c r="I7159" s="543"/>
    </row>
    <row r="7160" spans="9:9">
      <c r="I7160" s="543"/>
    </row>
    <row r="7161" spans="9:9">
      <c r="I7161" s="543"/>
    </row>
    <row r="7162" spans="9:9">
      <c r="I7162" s="543"/>
    </row>
    <row r="7163" spans="9:9">
      <c r="I7163" s="543"/>
    </row>
    <row r="7164" spans="9:9">
      <c r="I7164" s="543"/>
    </row>
    <row r="7165" spans="9:9">
      <c r="I7165" s="543"/>
    </row>
    <row r="7166" spans="9:9">
      <c r="I7166" s="543"/>
    </row>
    <row r="7167" spans="9:9">
      <c r="I7167" s="543"/>
    </row>
    <row r="7168" spans="9:9">
      <c r="I7168" s="543"/>
    </row>
    <row r="7169" spans="9:9">
      <c r="I7169" s="543"/>
    </row>
    <row r="7170" spans="9:9">
      <c r="I7170" s="543"/>
    </row>
    <row r="7171" spans="9:9">
      <c r="I7171" s="543"/>
    </row>
    <row r="7172" spans="9:9">
      <c r="I7172" s="543"/>
    </row>
    <row r="7173" spans="9:9">
      <c r="I7173" s="543"/>
    </row>
    <row r="7174" spans="9:9">
      <c r="I7174" s="543"/>
    </row>
    <row r="7175" spans="9:9">
      <c r="I7175" s="543"/>
    </row>
    <row r="7176" spans="9:9">
      <c r="I7176" s="543"/>
    </row>
    <row r="7177" spans="9:9">
      <c r="I7177" s="543"/>
    </row>
    <row r="7178" spans="9:9">
      <c r="I7178" s="543"/>
    </row>
    <row r="7179" spans="9:9">
      <c r="I7179" s="543"/>
    </row>
    <row r="7180" spans="9:9">
      <c r="I7180" s="543"/>
    </row>
    <row r="7181" spans="9:9">
      <c r="I7181" s="543"/>
    </row>
    <row r="7182" spans="9:9">
      <c r="I7182" s="543"/>
    </row>
    <row r="7183" spans="9:9">
      <c r="I7183" s="543"/>
    </row>
    <row r="7184" spans="9:9">
      <c r="I7184" s="543"/>
    </row>
    <row r="7185" spans="9:9">
      <c r="I7185" s="543"/>
    </row>
    <row r="7186" spans="9:9">
      <c r="I7186" s="543"/>
    </row>
    <row r="7187" spans="9:9">
      <c r="I7187" s="543"/>
    </row>
    <row r="7188" spans="9:9">
      <c r="I7188" s="543"/>
    </row>
    <row r="7189" spans="9:9">
      <c r="I7189" s="543"/>
    </row>
    <row r="7190" spans="9:9">
      <c r="I7190" s="543"/>
    </row>
    <row r="7191" spans="9:9">
      <c r="I7191" s="543"/>
    </row>
    <row r="7192" spans="9:9">
      <c r="I7192" s="543"/>
    </row>
    <row r="7193" spans="9:9">
      <c r="I7193" s="543"/>
    </row>
    <row r="7194" spans="9:9">
      <c r="I7194" s="543"/>
    </row>
    <row r="7195" spans="9:9">
      <c r="I7195" s="543"/>
    </row>
    <row r="7196" spans="9:9">
      <c r="I7196" s="543"/>
    </row>
    <row r="7197" spans="9:9">
      <c r="I7197" s="543"/>
    </row>
    <row r="7198" spans="9:9">
      <c r="I7198" s="543"/>
    </row>
    <row r="7199" spans="9:9">
      <c r="I7199" s="543"/>
    </row>
    <row r="7200" spans="9:9">
      <c r="I7200" s="543"/>
    </row>
    <row r="7201" spans="9:9">
      <c r="I7201" s="543"/>
    </row>
    <row r="7202" spans="9:9">
      <c r="I7202" s="543"/>
    </row>
    <row r="7203" spans="9:9">
      <c r="I7203" s="543"/>
    </row>
    <row r="7204" spans="9:9">
      <c r="I7204" s="543"/>
    </row>
    <row r="7205" spans="9:9">
      <c r="I7205" s="543"/>
    </row>
    <row r="7206" spans="9:9">
      <c r="I7206" s="543"/>
    </row>
    <row r="7207" spans="9:9">
      <c r="I7207" s="543"/>
    </row>
    <row r="7208" spans="9:9">
      <c r="I7208" s="543"/>
    </row>
    <row r="7209" spans="9:9">
      <c r="I7209" s="543"/>
    </row>
    <row r="7210" spans="9:9">
      <c r="I7210" s="543"/>
    </row>
    <row r="7211" spans="9:9">
      <c r="I7211" s="543"/>
    </row>
    <row r="7212" spans="9:9">
      <c r="I7212" s="543"/>
    </row>
    <row r="7213" spans="9:9">
      <c r="I7213" s="543"/>
    </row>
    <row r="7214" spans="9:9">
      <c r="I7214" s="543"/>
    </row>
    <row r="7215" spans="9:9">
      <c r="I7215" s="543"/>
    </row>
    <row r="7216" spans="9:9">
      <c r="I7216" s="543"/>
    </row>
    <row r="7217" spans="9:9">
      <c r="I7217" s="543"/>
    </row>
    <row r="7218" spans="9:9">
      <c r="I7218" s="543"/>
    </row>
    <row r="7219" spans="9:9">
      <c r="I7219" s="543"/>
    </row>
    <row r="7220" spans="9:9">
      <c r="I7220" s="543"/>
    </row>
    <row r="7221" spans="9:9">
      <c r="I7221" s="543"/>
    </row>
    <row r="7222" spans="9:9">
      <c r="I7222" s="543"/>
    </row>
    <row r="7223" spans="9:9">
      <c r="I7223" s="543"/>
    </row>
    <row r="7224" spans="9:9">
      <c r="I7224" s="543"/>
    </row>
    <row r="7225" spans="9:9">
      <c r="I7225" s="543"/>
    </row>
    <row r="7226" spans="9:9">
      <c r="I7226" s="543"/>
    </row>
    <row r="7227" spans="9:9">
      <c r="I7227" s="543"/>
    </row>
    <row r="7228" spans="9:9">
      <c r="I7228" s="543"/>
    </row>
    <row r="7229" spans="9:9">
      <c r="I7229" s="543"/>
    </row>
    <row r="7230" spans="9:9">
      <c r="I7230" s="543"/>
    </row>
    <row r="7231" spans="9:9">
      <c r="I7231" s="543"/>
    </row>
    <row r="7232" spans="9:9">
      <c r="I7232" s="543"/>
    </row>
    <row r="7233" spans="9:9">
      <c r="I7233" s="543"/>
    </row>
    <row r="7234" spans="9:9">
      <c r="I7234" s="543"/>
    </row>
    <row r="7235" spans="9:9">
      <c r="I7235" s="543"/>
    </row>
    <row r="7236" spans="9:9">
      <c r="I7236" s="543"/>
    </row>
    <row r="7237" spans="9:9">
      <c r="I7237" s="543"/>
    </row>
    <row r="7238" spans="9:9">
      <c r="I7238" s="543"/>
    </row>
    <row r="7239" spans="9:9">
      <c r="I7239" s="543"/>
    </row>
    <row r="7240" spans="9:9">
      <c r="I7240" s="543"/>
    </row>
    <row r="7241" spans="9:9">
      <c r="I7241" s="543"/>
    </row>
    <row r="7242" spans="9:9">
      <c r="I7242" s="543"/>
    </row>
    <row r="7243" spans="9:9">
      <c r="I7243" s="543"/>
    </row>
    <row r="7244" spans="9:9">
      <c r="I7244" s="543"/>
    </row>
    <row r="7245" spans="9:9">
      <c r="I7245" s="543"/>
    </row>
    <row r="7246" spans="9:9">
      <c r="I7246" s="543"/>
    </row>
    <row r="7247" spans="9:9">
      <c r="I7247" s="543"/>
    </row>
    <row r="7248" spans="9:9">
      <c r="I7248" s="543"/>
    </row>
    <row r="7249" spans="9:9">
      <c r="I7249" s="543"/>
    </row>
    <row r="7250" spans="9:9">
      <c r="I7250" s="543"/>
    </row>
    <row r="7251" spans="9:9">
      <c r="I7251" s="543"/>
    </row>
    <row r="7252" spans="9:9">
      <c r="I7252" s="543"/>
    </row>
    <row r="7253" spans="9:9">
      <c r="I7253" s="543"/>
    </row>
    <row r="7254" spans="9:9">
      <c r="I7254" s="543"/>
    </row>
    <row r="7255" spans="9:9">
      <c r="I7255" s="543"/>
    </row>
    <row r="7256" spans="9:9">
      <c r="I7256" s="543"/>
    </row>
    <row r="7257" spans="9:9">
      <c r="I7257" s="543"/>
    </row>
    <row r="7258" spans="9:9">
      <c r="I7258" s="543"/>
    </row>
    <row r="7259" spans="9:9">
      <c r="I7259" s="543"/>
    </row>
    <row r="7260" spans="9:9">
      <c r="I7260" s="543"/>
    </row>
    <row r="7261" spans="9:9">
      <c r="I7261" s="543"/>
    </row>
    <row r="7262" spans="9:9">
      <c r="I7262" s="543"/>
    </row>
    <row r="7263" spans="9:9">
      <c r="I7263" s="543"/>
    </row>
    <row r="7264" spans="9:9">
      <c r="I7264" s="543"/>
    </row>
    <row r="7265" spans="9:9">
      <c r="I7265" s="543"/>
    </row>
    <row r="7266" spans="9:9">
      <c r="I7266" s="543"/>
    </row>
    <row r="7267" spans="9:9">
      <c r="I7267" s="543"/>
    </row>
    <row r="7268" spans="9:9">
      <c r="I7268" s="543"/>
    </row>
    <row r="7269" spans="9:9">
      <c r="I7269" s="543"/>
    </row>
    <row r="7270" spans="9:9">
      <c r="I7270" s="543"/>
    </row>
    <row r="7271" spans="9:9">
      <c r="I7271" s="543"/>
    </row>
    <row r="7272" spans="9:9">
      <c r="I7272" s="543"/>
    </row>
    <row r="7273" spans="9:9">
      <c r="I7273" s="543"/>
    </row>
    <row r="7274" spans="9:9">
      <c r="I7274" s="543"/>
    </row>
    <row r="7275" spans="9:9">
      <c r="I7275" s="543"/>
    </row>
    <row r="7276" spans="9:9">
      <c r="I7276" s="543"/>
    </row>
    <row r="7277" spans="9:9">
      <c r="I7277" s="543"/>
    </row>
    <row r="7278" spans="9:9">
      <c r="I7278" s="543"/>
    </row>
    <row r="7279" spans="9:9">
      <c r="I7279" s="543"/>
    </row>
    <row r="7280" spans="9:9">
      <c r="I7280" s="543"/>
    </row>
    <row r="7281" spans="9:9">
      <c r="I7281" s="543"/>
    </row>
    <row r="7282" spans="9:9">
      <c r="I7282" s="543"/>
    </row>
    <row r="7283" spans="9:9">
      <c r="I7283" s="543"/>
    </row>
    <row r="7284" spans="9:9">
      <c r="I7284" s="543"/>
    </row>
    <row r="7285" spans="9:9">
      <c r="I7285" s="543"/>
    </row>
    <row r="7286" spans="9:9">
      <c r="I7286" s="543"/>
    </row>
    <row r="7287" spans="9:9">
      <c r="I7287" s="543"/>
    </row>
    <row r="7288" spans="9:9">
      <c r="I7288" s="543"/>
    </row>
    <row r="7289" spans="9:9">
      <c r="I7289" s="543"/>
    </row>
    <row r="7290" spans="9:9">
      <c r="I7290" s="543"/>
    </row>
    <row r="7291" spans="9:9">
      <c r="I7291" s="543"/>
    </row>
    <row r="7292" spans="9:9">
      <c r="I7292" s="543"/>
    </row>
    <row r="7293" spans="9:9">
      <c r="I7293" s="543"/>
    </row>
    <row r="7294" spans="9:9">
      <c r="I7294" s="543"/>
    </row>
    <row r="7295" spans="9:9">
      <c r="I7295" s="543"/>
    </row>
    <row r="7296" spans="9:9">
      <c r="I7296" s="543"/>
    </row>
    <row r="7297" spans="9:9">
      <c r="I7297" s="543"/>
    </row>
    <row r="7298" spans="9:9">
      <c r="I7298" s="543"/>
    </row>
    <row r="7299" spans="9:9">
      <c r="I7299" s="543"/>
    </row>
    <row r="7300" spans="9:9">
      <c r="I7300" s="543"/>
    </row>
    <row r="7301" spans="9:9">
      <c r="I7301" s="543"/>
    </row>
    <row r="7302" spans="9:9">
      <c r="I7302" s="543"/>
    </row>
    <row r="7303" spans="9:9">
      <c r="I7303" s="543"/>
    </row>
    <row r="7304" spans="9:9">
      <c r="I7304" s="543"/>
    </row>
    <row r="7305" spans="9:9">
      <c r="I7305" s="543"/>
    </row>
    <row r="7306" spans="9:9">
      <c r="I7306" s="543"/>
    </row>
    <row r="7307" spans="9:9">
      <c r="I7307" s="543"/>
    </row>
    <row r="7308" spans="9:9">
      <c r="I7308" s="543"/>
    </row>
    <row r="7309" spans="9:9">
      <c r="I7309" s="543"/>
    </row>
    <row r="7310" spans="9:9">
      <c r="I7310" s="543"/>
    </row>
    <row r="7311" spans="9:9">
      <c r="I7311" s="543"/>
    </row>
    <row r="7312" spans="9:9">
      <c r="I7312" s="543"/>
    </row>
    <row r="7313" spans="9:9">
      <c r="I7313" s="543"/>
    </row>
    <row r="7314" spans="9:9">
      <c r="I7314" s="543"/>
    </row>
    <row r="7315" spans="9:9">
      <c r="I7315" s="543"/>
    </row>
    <row r="7316" spans="9:9">
      <c r="I7316" s="543"/>
    </row>
    <row r="7317" spans="9:9">
      <c r="I7317" s="543"/>
    </row>
    <row r="7318" spans="9:9">
      <c r="I7318" s="543"/>
    </row>
    <row r="7319" spans="9:9">
      <c r="I7319" s="543"/>
    </row>
    <row r="7320" spans="9:9">
      <c r="I7320" s="543"/>
    </row>
    <row r="7321" spans="9:9">
      <c r="I7321" s="543"/>
    </row>
    <row r="7322" spans="9:9">
      <c r="I7322" s="543"/>
    </row>
    <row r="7323" spans="9:9">
      <c r="I7323" s="543"/>
    </row>
    <row r="7324" spans="9:9">
      <c r="I7324" s="543"/>
    </row>
    <row r="7325" spans="9:9">
      <c r="I7325" s="543"/>
    </row>
    <row r="7326" spans="9:9">
      <c r="I7326" s="543"/>
    </row>
    <row r="7327" spans="9:9">
      <c r="I7327" s="543"/>
    </row>
    <row r="7328" spans="9:9">
      <c r="I7328" s="543"/>
    </row>
    <row r="7329" spans="9:9">
      <c r="I7329" s="543"/>
    </row>
    <row r="7330" spans="9:9">
      <c r="I7330" s="543"/>
    </row>
    <row r="7331" spans="9:9">
      <c r="I7331" s="543"/>
    </row>
    <row r="7332" spans="9:9">
      <c r="I7332" s="543"/>
    </row>
    <row r="7333" spans="9:9">
      <c r="I7333" s="543"/>
    </row>
    <row r="7334" spans="9:9">
      <c r="I7334" s="543"/>
    </row>
    <row r="7335" spans="9:9">
      <c r="I7335" s="543"/>
    </row>
    <row r="7336" spans="9:9">
      <c r="I7336" s="543"/>
    </row>
    <row r="7337" spans="9:9">
      <c r="I7337" s="543"/>
    </row>
    <row r="7338" spans="9:9">
      <c r="I7338" s="543"/>
    </row>
    <row r="7339" spans="9:9">
      <c r="I7339" s="543"/>
    </row>
    <row r="7340" spans="9:9">
      <c r="I7340" s="543"/>
    </row>
    <row r="7341" spans="9:9">
      <c r="I7341" s="543"/>
    </row>
    <row r="7342" spans="9:9">
      <c r="I7342" s="543"/>
    </row>
    <row r="7343" spans="9:9">
      <c r="I7343" s="543"/>
    </row>
    <row r="7344" spans="9:9">
      <c r="I7344" s="543"/>
    </row>
    <row r="7345" spans="9:9">
      <c r="I7345" s="543"/>
    </row>
    <row r="7346" spans="9:9">
      <c r="I7346" s="543"/>
    </row>
    <row r="7347" spans="9:9">
      <c r="I7347" s="543"/>
    </row>
    <row r="7348" spans="9:9">
      <c r="I7348" s="543"/>
    </row>
    <row r="7349" spans="9:9">
      <c r="I7349" s="543"/>
    </row>
    <row r="7350" spans="9:9">
      <c r="I7350" s="543"/>
    </row>
    <row r="7351" spans="9:9">
      <c r="I7351" s="543"/>
    </row>
    <row r="7352" spans="9:9">
      <c r="I7352" s="543"/>
    </row>
    <row r="7353" spans="9:9">
      <c r="I7353" s="543"/>
    </row>
    <row r="7354" spans="9:9">
      <c r="I7354" s="543"/>
    </row>
    <row r="7355" spans="9:9">
      <c r="I7355" s="543"/>
    </row>
    <row r="7356" spans="9:9">
      <c r="I7356" s="543"/>
    </row>
    <row r="7357" spans="9:9">
      <c r="I7357" s="543"/>
    </row>
    <row r="7358" spans="9:9">
      <c r="I7358" s="543"/>
    </row>
    <row r="7359" spans="9:9">
      <c r="I7359" s="543"/>
    </row>
    <row r="7360" spans="9:9">
      <c r="I7360" s="543"/>
    </row>
    <row r="7361" spans="9:9">
      <c r="I7361" s="543"/>
    </row>
    <row r="7362" spans="9:9">
      <c r="I7362" s="543"/>
    </row>
    <row r="7363" spans="9:9">
      <c r="I7363" s="543"/>
    </row>
    <row r="7364" spans="9:9">
      <c r="I7364" s="543"/>
    </row>
    <row r="7365" spans="9:9">
      <c r="I7365" s="543"/>
    </row>
    <row r="7366" spans="9:9">
      <c r="I7366" s="543"/>
    </row>
    <row r="7367" spans="9:9">
      <c r="I7367" s="543"/>
    </row>
    <row r="7368" spans="9:9">
      <c r="I7368" s="543"/>
    </row>
    <row r="7369" spans="9:9">
      <c r="I7369" s="543"/>
    </row>
    <row r="7370" spans="9:9">
      <c r="I7370" s="543"/>
    </row>
    <row r="7371" spans="9:9">
      <c r="I7371" s="543"/>
    </row>
    <row r="7372" spans="9:9">
      <c r="I7372" s="543"/>
    </row>
    <row r="7373" spans="9:9">
      <c r="I7373" s="543"/>
    </row>
    <row r="7374" spans="9:9">
      <c r="I7374" s="543"/>
    </row>
    <row r="7375" spans="9:9">
      <c r="I7375" s="543"/>
    </row>
    <row r="7376" spans="9:9">
      <c r="I7376" s="543"/>
    </row>
    <row r="7377" spans="9:9">
      <c r="I7377" s="543"/>
    </row>
    <row r="7378" spans="9:9">
      <c r="I7378" s="543"/>
    </row>
    <row r="7379" spans="9:9">
      <c r="I7379" s="543"/>
    </row>
    <row r="7380" spans="9:9">
      <c r="I7380" s="543"/>
    </row>
    <row r="7381" spans="9:9">
      <c r="I7381" s="543"/>
    </row>
    <row r="7382" spans="9:9">
      <c r="I7382" s="543"/>
    </row>
    <row r="7383" spans="9:9">
      <c r="I7383" s="543"/>
    </row>
    <row r="7384" spans="9:9">
      <c r="I7384" s="543"/>
    </row>
    <row r="7385" spans="9:9">
      <c r="I7385" s="543"/>
    </row>
    <row r="7386" spans="9:9">
      <c r="I7386" s="543"/>
    </row>
    <row r="7387" spans="9:9">
      <c r="I7387" s="543"/>
    </row>
    <row r="7388" spans="9:9">
      <c r="I7388" s="543"/>
    </row>
    <row r="7389" spans="9:9">
      <c r="I7389" s="543"/>
    </row>
    <row r="7390" spans="9:9">
      <c r="I7390" s="543"/>
    </row>
    <row r="7391" spans="9:9">
      <c r="I7391" s="543"/>
    </row>
    <row r="7392" spans="9:9">
      <c r="I7392" s="543"/>
    </row>
    <row r="7393" spans="9:9">
      <c r="I7393" s="543"/>
    </row>
    <row r="7394" spans="9:9">
      <c r="I7394" s="543"/>
    </row>
    <row r="7395" spans="9:9">
      <c r="I7395" s="543"/>
    </row>
    <row r="7396" spans="9:9">
      <c r="I7396" s="543"/>
    </row>
    <row r="7397" spans="9:9">
      <c r="I7397" s="543"/>
    </row>
    <row r="7398" spans="9:9">
      <c r="I7398" s="543"/>
    </row>
    <row r="7399" spans="9:9">
      <c r="I7399" s="543"/>
    </row>
    <row r="7400" spans="9:9">
      <c r="I7400" s="543"/>
    </row>
    <row r="7401" spans="9:9">
      <c r="I7401" s="543"/>
    </row>
    <row r="7402" spans="9:9">
      <c r="I7402" s="543"/>
    </row>
    <row r="7403" spans="9:9">
      <c r="I7403" s="543"/>
    </row>
    <row r="7404" spans="9:9">
      <c r="I7404" s="543"/>
    </row>
    <row r="7405" spans="9:9">
      <c r="I7405" s="543"/>
    </row>
    <row r="7406" spans="9:9">
      <c r="I7406" s="543"/>
    </row>
    <row r="7407" spans="9:9">
      <c r="I7407" s="543"/>
    </row>
    <row r="7408" spans="9:9">
      <c r="I7408" s="543"/>
    </row>
    <row r="7409" spans="9:9">
      <c r="I7409" s="543"/>
    </row>
    <row r="7410" spans="9:9">
      <c r="I7410" s="543"/>
    </row>
    <row r="7411" spans="9:9">
      <c r="I7411" s="543"/>
    </row>
    <row r="7412" spans="9:9">
      <c r="I7412" s="543"/>
    </row>
    <row r="7413" spans="9:9">
      <c r="I7413" s="543"/>
    </row>
    <row r="7414" spans="9:9">
      <c r="I7414" s="543"/>
    </row>
    <row r="7415" spans="9:9">
      <c r="I7415" s="543"/>
    </row>
    <row r="7416" spans="9:9">
      <c r="I7416" s="543"/>
    </row>
    <row r="7417" spans="9:9">
      <c r="I7417" s="543"/>
    </row>
    <row r="7418" spans="9:9">
      <c r="I7418" s="543"/>
    </row>
    <row r="7419" spans="9:9">
      <c r="I7419" s="543"/>
    </row>
    <row r="7420" spans="9:9">
      <c r="I7420" s="543"/>
    </row>
    <row r="7421" spans="9:9">
      <c r="I7421" s="543"/>
    </row>
    <row r="7422" spans="9:9">
      <c r="I7422" s="543"/>
    </row>
    <row r="7423" spans="9:9">
      <c r="I7423" s="543"/>
    </row>
    <row r="7424" spans="9:9">
      <c r="I7424" s="543"/>
    </row>
    <row r="7425" spans="9:9">
      <c r="I7425" s="543"/>
    </row>
    <row r="7426" spans="9:9">
      <c r="I7426" s="543"/>
    </row>
    <row r="7427" spans="9:9">
      <c r="I7427" s="543"/>
    </row>
    <row r="7428" spans="9:9">
      <c r="I7428" s="543"/>
    </row>
    <row r="7429" spans="9:9">
      <c r="I7429" s="543"/>
    </row>
    <row r="7430" spans="9:9">
      <c r="I7430" s="543"/>
    </row>
    <row r="7431" spans="9:9">
      <c r="I7431" s="543"/>
    </row>
    <row r="7432" spans="9:9">
      <c r="I7432" s="543"/>
    </row>
    <row r="7433" spans="9:9">
      <c r="I7433" s="543"/>
    </row>
    <row r="7434" spans="9:9">
      <c r="I7434" s="543"/>
    </row>
    <row r="7435" spans="9:9">
      <c r="I7435" s="543"/>
    </row>
    <row r="7436" spans="9:9">
      <c r="I7436" s="543"/>
    </row>
    <row r="7437" spans="9:9">
      <c r="I7437" s="543"/>
    </row>
    <row r="7438" spans="9:9">
      <c r="I7438" s="543"/>
    </row>
    <row r="7439" spans="9:9">
      <c r="I7439" s="543"/>
    </row>
    <row r="7440" spans="9:9">
      <c r="I7440" s="543"/>
    </row>
    <row r="7441" spans="9:9">
      <c r="I7441" s="543"/>
    </row>
    <row r="7442" spans="9:9">
      <c r="I7442" s="543"/>
    </row>
    <row r="7443" spans="9:9">
      <c r="I7443" s="543"/>
    </row>
    <row r="7444" spans="9:9">
      <c r="I7444" s="543"/>
    </row>
    <row r="7445" spans="9:9">
      <c r="I7445" s="543"/>
    </row>
    <row r="7446" spans="9:9">
      <c r="I7446" s="543"/>
    </row>
    <row r="7447" spans="9:9">
      <c r="I7447" s="543"/>
    </row>
    <row r="7448" spans="9:9">
      <c r="I7448" s="543"/>
    </row>
    <row r="7449" spans="9:9">
      <c r="I7449" s="543"/>
    </row>
    <row r="7450" spans="9:9">
      <c r="I7450" s="543"/>
    </row>
    <row r="7451" spans="9:9">
      <c r="I7451" s="543"/>
    </row>
    <row r="7452" spans="9:9">
      <c r="I7452" s="543"/>
    </row>
    <row r="7453" spans="9:9">
      <c r="I7453" s="543"/>
    </row>
    <row r="7454" spans="9:9">
      <c r="I7454" s="543"/>
    </row>
    <row r="7455" spans="9:9">
      <c r="I7455" s="543"/>
    </row>
    <row r="7456" spans="9:9">
      <c r="I7456" s="543"/>
    </row>
    <row r="7457" spans="9:9">
      <c r="I7457" s="543"/>
    </row>
    <row r="7458" spans="9:9">
      <c r="I7458" s="543"/>
    </row>
    <row r="7459" spans="9:9">
      <c r="I7459" s="543"/>
    </row>
    <row r="7460" spans="9:9">
      <c r="I7460" s="543"/>
    </row>
    <row r="7461" spans="9:9">
      <c r="I7461" s="543"/>
    </row>
    <row r="7462" spans="9:9">
      <c r="I7462" s="543"/>
    </row>
    <row r="7463" spans="9:9">
      <c r="I7463" s="543"/>
    </row>
    <row r="7464" spans="9:9">
      <c r="I7464" s="543"/>
    </row>
    <row r="7465" spans="9:9">
      <c r="I7465" s="543"/>
    </row>
    <row r="7466" spans="9:9">
      <c r="I7466" s="543"/>
    </row>
    <row r="7467" spans="9:9">
      <c r="I7467" s="543"/>
    </row>
    <row r="7468" spans="9:9">
      <c r="I7468" s="543"/>
    </row>
    <row r="7469" spans="9:9">
      <c r="I7469" s="543"/>
    </row>
    <row r="7470" spans="9:9">
      <c r="I7470" s="543"/>
    </row>
    <row r="7471" spans="9:9">
      <c r="I7471" s="543"/>
    </row>
    <row r="7472" spans="9:9">
      <c r="I7472" s="543"/>
    </row>
    <row r="7473" spans="9:9">
      <c r="I7473" s="543"/>
    </row>
    <row r="7474" spans="9:9">
      <c r="I7474" s="543"/>
    </row>
    <row r="7475" spans="9:9">
      <c r="I7475" s="543"/>
    </row>
    <row r="7476" spans="9:9">
      <c r="I7476" s="543"/>
    </row>
    <row r="7477" spans="9:9">
      <c r="I7477" s="543"/>
    </row>
    <row r="7478" spans="9:9">
      <c r="I7478" s="543"/>
    </row>
    <row r="7479" spans="9:9">
      <c r="I7479" s="543"/>
    </row>
    <row r="7480" spans="9:9">
      <c r="I7480" s="543"/>
    </row>
    <row r="7481" spans="9:9">
      <c r="I7481" s="543"/>
    </row>
    <row r="7482" spans="9:9">
      <c r="I7482" s="543"/>
    </row>
    <row r="7483" spans="9:9">
      <c r="I7483" s="543"/>
    </row>
    <row r="7484" spans="9:9">
      <c r="I7484" s="543"/>
    </row>
    <row r="7485" spans="9:9">
      <c r="I7485" s="543"/>
    </row>
    <row r="7486" spans="9:9">
      <c r="I7486" s="543"/>
    </row>
    <row r="7487" spans="9:9">
      <c r="I7487" s="543"/>
    </row>
    <row r="7488" spans="9:9">
      <c r="I7488" s="543"/>
    </row>
    <row r="7489" spans="9:9">
      <c r="I7489" s="543"/>
    </row>
    <row r="7490" spans="9:9">
      <c r="I7490" s="543"/>
    </row>
    <row r="7491" spans="9:9">
      <c r="I7491" s="543"/>
    </row>
    <row r="7492" spans="9:9">
      <c r="I7492" s="543"/>
    </row>
    <row r="7493" spans="9:9">
      <c r="I7493" s="543"/>
    </row>
    <row r="7494" spans="9:9">
      <c r="I7494" s="543"/>
    </row>
    <row r="7495" spans="9:9">
      <c r="I7495" s="543"/>
    </row>
    <row r="7496" spans="9:9">
      <c r="I7496" s="543"/>
    </row>
    <row r="7497" spans="9:9">
      <c r="I7497" s="543"/>
    </row>
    <row r="7498" spans="9:9">
      <c r="I7498" s="543"/>
    </row>
    <row r="7499" spans="9:9">
      <c r="I7499" s="543"/>
    </row>
    <row r="7500" spans="9:9">
      <c r="I7500" s="543"/>
    </row>
    <row r="7501" spans="9:9">
      <c r="I7501" s="543"/>
    </row>
    <row r="7502" spans="9:9">
      <c r="I7502" s="543"/>
    </row>
    <row r="7503" spans="9:9">
      <c r="I7503" s="543"/>
    </row>
    <row r="7504" spans="9:9">
      <c r="I7504" s="543"/>
    </row>
    <row r="7505" spans="9:9">
      <c r="I7505" s="543"/>
    </row>
    <row r="7506" spans="9:9">
      <c r="I7506" s="543"/>
    </row>
    <row r="7507" spans="9:9">
      <c r="I7507" s="543"/>
    </row>
    <row r="7508" spans="9:9">
      <c r="I7508" s="543"/>
    </row>
    <row r="7509" spans="9:9">
      <c r="I7509" s="543"/>
    </row>
    <row r="7510" spans="9:9">
      <c r="I7510" s="543"/>
    </row>
    <row r="7511" spans="9:9">
      <c r="I7511" s="543"/>
    </row>
    <row r="7512" spans="9:9">
      <c r="I7512" s="543"/>
    </row>
    <row r="7513" spans="9:9">
      <c r="I7513" s="543"/>
    </row>
    <row r="7514" spans="9:9">
      <c r="I7514" s="543"/>
    </row>
    <row r="7515" spans="9:9">
      <c r="I7515" s="543"/>
    </row>
    <row r="7516" spans="9:9">
      <c r="I7516" s="543"/>
    </row>
    <row r="7517" spans="9:9">
      <c r="I7517" s="543"/>
    </row>
    <row r="7518" spans="9:9">
      <c r="I7518" s="543"/>
    </row>
    <row r="7519" spans="9:9">
      <c r="I7519" s="543"/>
    </row>
    <row r="7520" spans="9:9">
      <c r="I7520" s="543"/>
    </row>
    <row r="7521" spans="9:9">
      <c r="I7521" s="543"/>
    </row>
    <row r="7522" spans="9:9">
      <c r="I7522" s="543"/>
    </row>
    <row r="7523" spans="9:9">
      <c r="I7523" s="543"/>
    </row>
    <row r="7524" spans="9:9">
      <c r="I7524" s="543"/>
    </row>
    <row r="7525" spans="9:9">
      <c r="I7525" s="543"/>
    </row>
    <row r="7526" spans="9:9">
      <c r="I7526" s="543"/>
    </row>
    <row r="7527" spans="9:9">
      <c r="I7527" s="543"/>
    </row>
    <row r="7528" spans="9:9">
      <c r="I7528" s="543"/>
    </row>
    <row r="7529" spans="9:9">
      <c r="I7529" s="543"/>
    </row>
    <row r="7530" spans="9:9">
      <c r="I7530" s="543"/>
    </row>
    <row r="7531" spans="9:9">
      <c r="I7531" s="543"/>
    </row>
    <row r="7532" spans="9:9">
      <c r="I7532" s="543"/>
    </row>
    <row r="7533" spans="9:9">
      <c r="I7533" s="543"/>
    </row>
    <row r="7534" spans="9:9">
      <c r="I7534" s="543"/>
    </row>
    <row r="7535" spans="9:9">
      <c r="I7535" s="543"/>
    </row>
    <row r="7536" spans="9:9">
      <c r="I7536" s="543"/>
    </row>
    <row r="7537" spans="9:9">
      <c r="I7537" s="543"/>
    </row>
    <row r="7538" spans="9:9">
      <c r="I7538" s="543"/>
    </row>
    <row r="7539" spans="9:9">
      <c r="I7539" s="543"/>
    </row>
    <row r="7540" spans="9:9">
      <c r="I7540" s="543"/>
    </row>
    <row r="7541" spans="9:9">
      <c r="I7541" s="543"/>
    </row>
    <row r="7542" spans="9:9">
      <c r="I7542" s="543"/>
    </row>
    <row r="7543" spans="9:9">
      <c r="I7543" s="543"/>
    </row>
    <row r="7544" spans="9:9">
      <c r="I7544" s="543"/>
    </row>
    <row r="7545" spans="9:9">
      <c r="I7545" s="543"/>
    </row>
    <row r="7546" spans="9:9">
      <c r="I7546" s="543"/>
    </row>
    <row r="7547" spans="9:9">
      <c r="I7547" s="543"/>
    </row>
    <row r="7548" spans="9:9">
      <c r="I7548" s="543"/>
    </row>
    <row r="7549" spans="9:9">
      <c r="I7549" s="543"/>
    </row>
    <row r="7550" spans="9:9">
      <c r="I7550" s="543"/>
    </row>
    <row r="7551" spans="9:9">
      <c r="I7551" s="543"/>
    </row>
    <row r="7552" spans="9:9">
      <c r="I7552" s="543"/>
    </row>
    <row r="7553" spans="9:9">
      <c r="I7553" s="543"/>
    </row>
    <row r="7554" spans="9:9">
      <c r="I7554" s="543"/>
    </row>
    <row r="7555" spans="9:9">
      <c r="I7555" s="543"/>
    </row>
    <row r="7556" spans="9:9">
      <c r="I7556" s="543"/>
    </row>
    <row r="7557" spans="9:9">
      <c r="I7557" s="543"/>
    </row>
    <row r="7558" spans="9:9">
      <c r="I7558" s="543"/>
    </row>
    <row r="7559" spans="9:9">
      <c r="I7559" s="543"/>
    </row>
    <row r="7560" spans="9:9">
      <c r="I7560" s="543"/>
    </row>
    <row r="7561" spans="9:9">
      <c r="I7561" s="543"/>
    </row>
    <row r="7562" spans="9:9">
      <c r="I7562" s="543"/>
    </row>
    <row r="7563" spans="9:9">
      <c r="I7563" s="543"/>
    </row>
    <row r="7564" spans="9:9">
      <c r="I7564" s="543"/>
    </row>
    <row r="7565" spans="9:9">
      <c r="I7565" s="543"/>
    </row>
    <row r="7566" spans="9:9">
      <c r="I7566" s="543"/>
    </row>
    <row r="7567" spans="9:9">
      <c r="I7567" s="543"/>
    </row>
    <row r="7568" spans="9:9">
      <c r="I7568" s="543"/>
    </row>
    <row r="7569" spans="9:9">
      <c r="I7569" s="543"/>
    </row>
    <row r="7570" spans="9:9">
      <c r="I7570" s="543"/>
    </row>
    <row r="7571" spans="9:9">
      <c r="I7571" s="543"/>
    </row>
    <row r="7572" spans="9:9">
      <c r="I7572" s="543"/>
    </row>
    <row r="7573" spans="9:9">
      <c r="I7573" s="543"/>
    </row>
    <row r="7574" spans="9:9">
      <c r="I7574" s="543"/>
    </row>
    <row r="7575" spans="9:9">
      <c r="I7575" s="543"/>
    </row>
    <row r="7576" spans="9:9">
      <c r="I7576" s="543"/>
    </row>
    <row r="7577" spans="9:9">
      <c r="I7577" s="543"/>
    </row>
    <row r="7578" spans="9:9">
      <c r="I7578" s="543"/>
    </row>
    <row r="7579" spans="9:9">
      <c r="I7579" s="543"/>
    </row>
    <row r="7580" spans="9:9">
      <c r="I7580" s="543"/>
    </row>
    <row r="7581" spans="9:9">
      <c r="I7581" s="543"/>
    </row>
    <row r="7582" spans="9:9">
      <c r="I7582" s="543"/>
    </row>
    <row r="7583" spans="9:9">
      <c r="I7583" s="543"/>
    </row>
    <row r="7584" spans="9:9">
      <c r="I7584" s="543"/>
    </row>
    <row r="7585" spans="9:9">
      <c r="I7585" s="543"/>
    </row>
    <row r="7586" spans="9:9">
      <c r="I7586" s="543"/>
    </row>
    <row r="7587" spans="9:9">
      <c r="I7587" s="543"/>
    </row>
    <row r="7588" spans="9:9">
      <c r="I7588" s="543"/>
    </row>
    <row r="7589" spans="9:9">
      <c r="I7589" s="543"/>
    </row>
    <row r="7590" spans="9:9">
      <c r="I7590" s="543"/>
    </row>
    <row r="7591" spans="9:9">
      <c r="I7591" s="543"/>
    </row>
    <row r="7592" spans="9:9">
      <c r="I7592" s="543"/>
    </row>
    <row r="7593" spans="9:9">
      <c r="I7593" s="543"/>
    </row>
    <row r="7594" spans="9:9">
      <c r="I7594" s="543"/>
    </row>
    <row r="7595" spans="9:9">
      <c r="I7595" s="543"/>
    </row>
    <row r="7596" spans="9:9">
      <c r="I7596" s="543"/>
    </row>
    <row r="7597" spans="9:9">
      <c r="I7597" s="543"/>
    </row>
    <row r="7598" spans="9:9">
      <c r="I7598" s="543"/>
    </row>
    <row r="7599" spans="9:9">
      <c r="I7599" s="543"/>
    </row>
    <row r="7600" spans="9:9">
      <c r="I7600" s="543"/>
    </row>
    <row r="7601" spans="9:9">
      <c r="I7601" s="543"/>
    </row>
    <row r="7602" spans="9:9">
      <c r="I7602" s="543"/>
    </row>
    <row r="7603" spans="9:9">
      <c r="I7603" s="543"/>
    </row>
    <row r="7604" spans="9:9">
      <c r="I7604" s="543"/>
    </row>
    <row r="7605" spans="9:9">
      <c r="I7605" s="543"/>
    </row>
    <row r="7606" spans="9:9">
      <c r="I7606" s="543"/>
    </row>
    <row r="7607" spans="9:9">
      <c r="I7607" s="543"/>
    </row>
    <row r="7608" spans="9:9">
      <c r="I7608" s="543"/>
    </row>
    <row r="7609" spans="9:9">
      <c r="I7609" s="543"/>
    </row>
    <row r="7610" spans="9:9">
      <c r="I7610" s="543"/>
    </row>
    <row r="7611" spans="9:9">
      <c r="I7611" s="543"/>
    </row>
    <row r="7612" spans="9:9">
      <c r="I7612" s="543"/>
    </row>
    <row r="7613" spans="9:9">
      <c r="I7613" s="543"/>
    </row>
    <row r="7614" spans="9:9">
      <c r="I7614" s="543"/>
    </row>
    <row r="7615" spans="9:9">
      <c r="I7615" s="543"/>
    </row>
    <row r="7616" spans="9:9">
      <c r="I7616" s="543"/>
    </row>
    <row r="7617" spans="9:9">
      <c r="I7617" s="543"/>
    </row>
    <row r="7618" spans="9:9">
      <c r="I7618" s="543"/>
    </row>
    <row r="7619" spans="9:9">
      <c r="I7619" s="543"/>
    </row>
    <row r="7620" spans="9:9">
      <c r="I7620" s="543"/>
    </row>
    <row r="7621" spans="9:9">
      <c r="I7621" s="543"/>
    </row>
    <row r="7622" spans="9:9">
      <c r="I7622" s="543"/>
    </row>
    <row r="7623" spans="9:9">
      <c r="I7623" s="543"/>
    </row>
    <row r="7624" spans="9:9">
      <c r="I7624" s="543"/>
    </row>
    <row r="7625" spans="9:9">
      <c r="I7625" s="543"/>
    </row>
    <row r="7626" spans="9:9">
      <c r="I7626" s="543"/>
    </row>
    <row r="7627" spans="9:9">
      <c r="I7627" s="543"/>
    </row>
    <row r="7628" spans="9:9">
      <c r="I7628" s="543"/>
    </row>
    <row r="7629" spans="9:9">
      <c r="I7629" s="543"/>
    </row>
    <row r="7630" spans="9:9">
      <c r="I7630" s="543"/>
    </row>
    <row r="7631" spans="9:9">
      <c r="I7631" s="543"/>
    </row>
    <row r="7632" spans="9:9">
      <c r="I7632" s="543"/>
    </row>
    <row r="7633" spans="9:9">
      <c r="I7633" s="543"/>
    </row>
    <row r="7634" spans="9:9">
      <c r="I7634" s="543"/>
    </row>
    <row r="7635" spans="9:9">
      <c r="I7635" s="543"/>
    </row>
    <row r="7636" spans="9:9">
      <c r="I7636" s="543"/>
    </row>
    <row r="7637" spans="9:9">
      <c r="I7637" s="543"/>
    </row>
    <row r="7638" spans="9:9">
      <c r="I7638" s="543"/>
    </row>
    <row r="7639" spans="9:9">
      <c r="I7639" s="543"/>
    </row>
    <row r="7640" spans="9:9">
      <c r="I7640" s="543"/>
    </row>
    <row r="7641" spans="9:9">
      <c r="I7641" s="543"/>
    </row>
    <row r="7642" spans="9:9">
      <c r="I7642" s="543"/>
    </row>
    <row r="7643" spans="9:9">
      <c r="I7643" s="543"/>
    </row>
    <row r="7644" spans="9:9">
      <c r="I7644" s="543"/>
    </row>
    <row r="7645" spans="9:9">
      <c r="I7645" s="543"/>
    </row>
    <row r="7646" spans="9:9">
      <c r="I7646" s="543"/>
    </row>
    <row r="7647" spans="9:9">
      <c r="I7647" s="543"/>
    </row>
    <row r="7648" spans="9:9">
      <c r="I7648" s="543"/>
    </row>
    <row r="7649" spans="9:9">
      <c r="I7649" s="543"/>
    </row>
    <row r="7650" spans="9:9">
      <c r="I7650" s="543"/>
    </row>
    <row r="7651" spans="9:9">
      <c r="I7651" s="543"/>
    </row>
    <row r="7652" spans="9:9">
      <c r="I7652" s="543"/>
    </row>
    <row r="7653" spans="9:9">
      <c r="I7653" s="543"/>
    </row>
    <row r="7654" spans="9:9">
      <c r="I7654" s="543"/>
    </row>
    <row r="7655" spans="9:9">
      <c r="I7655" s="543"/>
    </row>
    <row r="7656" spans="9:9">
      <c r="I7656" s="543"/>
    </row>
    <row r="7657" spans="9:9">
      <c r="I7657" s="543"/>
    </row>
    <row r="7658" spans="9:9">
      <c r="I7658" s="543"/>
    </row>
    <row r="7659" spans="9:9">
      <c r="I7659" s="543"/>
    </row>
    <row r="7660" spans="9:9">
      <c r="I7660" s="543"/>
    </row>
    <row r="7661" spans="9:9">
      <c r="I7661" s="543"/>
    </row>
    <row r="7662" spans="9:9">
      <c r="I7662" s="543"/>
    </row>
    <row r="7663" spans="9:9">
      <c r="I7663" s="543"/>
    </row>
    <row r="7664" spans="9:9">
      <c r="I7664" s="543"/>
    </row>
    <row r="7665" spans="9:9">
      <c r="I7665" s="543"/>
    </row>
    <row r="7666" spans="9:9">
      <c r="I7666" s="543"/>
    </row>
    <row r="7667" spans="9:9">
      <c r="I7667" s="543"/>
    </row>
    <row r="7668" spans="9:9">
      <c r="I7668" s="543"/>
    </row>
    <row r="7669" spans="9:9">
      <c r="I7669" s="543"/>
    </row>
    <row r="7670" spans="9:9">
      <c r="I7670" s="543"/>
    </row>
    <row r="7671" spans="9:9">
      <c r="I7671" s="543"/>
    </row>
    <row r="7672" spans="9:9">
      <c r="I7672" s="543"/>
    </row>
    <row r="7673" spans="9:9">
      <c r="I7673" s="543"/>
    </row>
    <row r="7674" spans="9:9">
      <c r="I7674" s="543"/>
    </row>
    <row r="7675" spans="9:9">
      <c r="I7675" s="543"/>
    </row>
    <row r="7676" spans="9:9">
      <c r="I7676" s="543"/>
    </row>
    <row r="7677" spans="9:9">
      <c r="I7677" s="543"/>
    </row>
    <row r="7678" spans="9:9">
      <c r="I7678" s="543"/>
    </row>
    <row r="7679" spans="9:9">
      <c r="I7679" s="543"/>
    </row>
    <row r="7680" spans="9:9">
      <c r="I7680" s="543"/>
    </row>
    <row r="7681" spans="9:9">
      <c r="I7681" s="543"/>
    </row>
    <row r="7682" spans="9:9">
      <c r="I7682" s="543"/>
    </row>
    <row r="7683" spans="9:9">
      <c r="I7683" s="543"/>
    </row>
    <row r="7684" spans="9:9">
      <c r="I7684" s="543"/>
    </row>
    <row r="7685" spans="9:9">
      <c r="I7685" s="543"/>
    </row>
    <row r="7686" spans="9:9">
      <c r="I7686" s="543"/>
    </row>
    <row r="7687" spans="9:9">
      <c r="I7687" s="543"/>
    </row>
    <row r="7688" spans="9:9">
      <c r="I7688" s="543"/>
    </row>
    <row r="7689" spans="9:9">
      <c r="I7689" s="543"/>
    </row>
    <row r="7690" spans="9:9">
      <c r="I7690" s="543"/>
    </row>
    <row r="7691" spans="9:9">
      <c r="I7691" s="543"/>
    </row>
    <row r="7692" spans="9:9">
      <c r="I7692" s="543"/>
    </row>
    <row r="7693" spans="9:9">
      <c r="I7693" s="543"/>
    </row>
    <row r="7694" spans="9:9">
      <c r="I7694" s="543"/>
    </row>
    <row r="7695" spans="9:9">
      <c r="I7695" s="543"/>
    </row>
    <row r="7696" spans="9:9">
      <c r="I7696" s="543"/>
    </row>
    <row r="7697" spans="9:9">
      <c r="I7697" s="543"/>
    </row>
    <row r="7698" spans="9:9">
      <c r="I7698" s="543"/>
    </row>
    <row r="7699" spans="9:9">
      <c r="I7699" s="543"/>
    </row>
    <row r="7700" spans="9:9">
      <c r="I7700" s="543"/>
    </row>
    <row r="7701" spans="9:9">
      <c r="I7701" s="543"/>
    </row>
    <row r="7702" spans="9:9">
      <c r="I7702" s="543"/>
    </row>
    <row r="7703" spans="9:9">
      <c r="I7703" s="543"/>
    </row>
    <row r="7704" spans="9:9">
      <c r="I7704" s="543"/>
    </row>
    <row r="7705" spans="9:9">
      <c r="I7705" s="543"/>
    </row>
    <row r="7706" spans="9:9">
      <c r="I7706" s="543"/>
    </row>
    <row r="7707" spans="9:9">
      <c r="I7707" s="543"/>
    </row>
    <row r="7708" spans="9:9">
      <c r="I7708" s="543"/>
    </row>
    <row r="7709" spans="9:9">
      <c r="I7709" s="543"/>
    </row>
    <row r="7710" spans="9:9">
      <c r="I7710" s="543"/>
    </row>
    <row r="7711" spans="9:9">
      <c r="I7711" s="543"/>
    </row>
    <row r="7712" spans="9:9">
      <c r="I7712" s="543"/>
    </row>
    <row r="7713" spans="9:9">
      <c r="I7713" s="543"/>
    </row>
    <row r="7714" spans="9:9">
      <c r="I7714" s="543"/>
    </row>
    <row r="7715" spans="9:9">
      <c r="I7715" s="543"/>
    </row>
    <row r="7716" spans="9:9">
      <c r="I7716" s="543"/>
    </row>
    <row r="7717" spans="9:9">
      <c r="I7717" s="543"/>
    </row>
    <row r="7718" spans="9:9">
      <c r="I7718" s="543"/>
    </row>
    <row r="7719" spans="9:9">
      <c r="I7719" s="543"/>
    </row>
    <row r="7720" spans="9:9">
      <c r="I7720" s="543"/>
    </row>
    <row r="7721" spans="9:9">
      <c r="I7721" s="543"/>
    </row>
    <row r="7722" spans="9:9">
      <c r="I7722" s="543"/>
    </row>
    <row r="7723" spans="9:9">
      <c r="I7723" s="543"/>
    </row>
    <row r="7724" spans="9:9">
      <c r="I7724" s="543"/>
    </row>
    <row r="7725" spans="9:9">
      <c r="I7725" s="543"/>
    </row>
    <row r="7726" spans="9:9">
      <c r="I7726" s="543"/>
    </row>
    <row r="7727" spans="9:9">
      <c r="I7727" s="543"/>
    </row>
    <row r="7728" spans="9:9">
      <c r="I7728" s="543"/>
    </row>
    <row r="7729" spans="9:9">
      <c r="I7729" s="543"/>
    </row>
    <row r="7730" spans="9:9">
      <c r="I7730" s="543"/>
    </row>
    <row r="7731" spans="9:9">
      <c r="I7731" s="543"/>
    </row>
    <row r="7732" spans="9:9">
      <c r="I7732" s="543"/>
    </row>
    <row r="7733" spans="9:9">
      <c r="I7733" s="543"/>
    </row>
    <row r="7734" spans="9:9">
      <c r="I7734" s="543"/>
    </row>
    <row r="7735" spans="9:9">
      <c r="I7735" s="543"/>
    </row>
    <row r="7736" spans="9:9">
      <c r="I7736" s="543"/>
    </row>
    <row r="7737" spans="9:9">
      <c r="I7737" s="543"/>
    </row>
    <row r="7738" spans="9:9">
      <c r="I7738" s="543"/>
    </row>
    <row r="7739" spans="9:9">
      <c r="I7739" s="543"/>
    </row>
    <row r="7740" spans="9:9">
      <c r="I7740" s="543"/>
    </row>
    <row r="7741" spans="9:9">
      <c r="I7741" s="543"/>
    </row>
    <row r="7742" spans="9:9">
      <c r="I7742" s="543"/>
    </row>
    <row r="7743" spans="9:9">
      <c r="I7743" s="543"/>
    </row>
    <row r="7744" spans="9:9">
      <c r="I7744" s="543"/>
    </row>
    <row r="7745" spans="9:9">
      <c r="I7745" s="543"/>
    </row>
    <row r="7746" spans="9:9">
      <c r="I7746" s="543"/>
    </row>
    <row r="7747" spans="9:9">
      <c r="I7747" s="543"/>
    </row>
    <row r="7748" spans="9:9">
      <c r="I7748" s="543"/>
    </row>
    <row r="7749" spans="9:9">
      <c r="I7749" s="543"/>
    </row>
    <row r="7750" spans="9:9">
      <c r="I7750" s="543"/>
    </row>
    <row r="7751" spans="9:9">
      <c r="I7751" s="543"/>
    </row>
    <row r="7752" spans="9:9">
      <c r="I7752" s="543"/>
    </row>
    <row r="7753" spans="9:9">
      <c r="I7753" s="543"/>
    </row>
    <row r="7754" spans="9:9">
      <c r="I7754" s="543"/>
    </row>
    <row r="7755" spans="9:9">
      <c r="I7755" s="543"/>
    </row>
    <row r="7756" spans="9:9">
      <c r="I7756" s="543"/>
    </row>
    <row r="7757" spans="9:9">
      <c r="I7757" s="543"/>
    </row>
    <row r="7758" spans="9:9">
      <c r="I7758" s="543"/>
    </row>
    <row r="7759" spans="9:9">
      <c r="I7759" s="543"/>
    </row>
    <row r="7760" spans="9:9">
      <c r="I7760" s="543"/>
    </row>
    <row r="7761" spans="9:9">
      <c r="I7761" s="543"/>
    </row>
    <row r="7762" spans="9:9">
      <c r="I7762" s="543"/>
    </row>
    <row r="7763" spans="9:9">
      <c r="I7763" s="543"/>
    </row>
    <row r="7764" spans="9:9">
      <c r="I7764" s="543"/>
    </row>
    <row r="7765" spans="9:9">
      <c r="I7765" s="543"/>
    </row>
    <row r="7766" spans="9:9">
      <c r="I7766" s="543"/>
    </row>
    <row r="7767" spans="9:9">
      <c r="I7767" s="543"/>
    </row>
    <row r="7768" spans="9:9">
      <c r="I7768" s="543"/>
    </row>
    <row r="7769" spans="9:9">
      <c r="I7769" s="543"/>
    </row>
    <row r="7770" spans="9:9">
      <c r="I7770" s="543"/>
    </row>
    <row r="7771" spans="9:9">
      <c r="I7771" s="543"/>
    </row>
    <row r="7772" spans="9:9">
      <c r="I7772" s="543"/>
    </row>
    <row r="7773" spans="9:9">
      <c r="I7773" s="543"/>
    </row>
    <row r="7774" spans="9:9">
      <c r="I7774" s="543"/>
    </row>
    <row r="7775" spans="9:9">
      <c r="I7775" s="543"/>
    </row>
    <row r="7776" spans="9:9">
      <c r="I7776" s="543"/>
    </row>
    <row r="7777" spans="9:9">
      <c r="I7777" s="543"/>
    </row>
    <row r="7778" spans="9:9">
      <c r="I7778" s="543"/>
    </row>
    <row r="7779" spans="9:9">
      <c r="I7779" s="543"/>
    </row>
    <row r="7780" spans="9:9">
      <c r="I7780" s="543"/>
    </row>
    <row r="7781" spans="9:9">
      <c r="I7781" s="543"/>
    </row>
    <row r="7782" spans="9:9">
      <c r="I7782" s="543"/>
    </row>
    <row r="7783" spans="9:9">
      <c r="I7783" s="543"/>
    </row>
    <row r="7784" spans="9:9">
      <c r="I7784" s="543"/>
    </row>
    <row r="7785" spans="9:9">
      <c r="I7785" s="543"/>
    </row>
    <row r="7786" spans="9:9">
      <c r="I7786" s="543"/>
    </row>
    <row r="7787" spans="9:9">
      <c r="I7787" s="543"/>
    </row>
    <row r="7788" spans="9:9">
      <c r="I7788" s="543"/>
    </row>
    <row r="7789" spans="9:9">
      <c r="I7789" s="543"/>
    </row>
    <row r="7790" spans="9:9">
      <c r="I7790" s="543"/>
    </row>
    <row r="7791" spans="9:9">
      <c r="I7791" s="543"/>
    </row>
    <row r="7792" spans="9:9">
      <c r="I7792" s="543"/>
    </row>
    <row r="7793" spans="9:9">
      <c r="I7793" s="543"/>
    </row>
    <row r="7794" spans="9:9">
      <c r="I7794" s="543"/>
    </row>
    <row r="7795" spans="9:9">
      <c r="I7795" s="543"/>
    </row>
    <row r="7796" spans="9:9">
      <c r="I7796" s="543"/>
    </row>
    <row r="7797" spans="9:9">
      <c r="I7797" s="543"/>
    </row>
    <row r="7798" spans="9:9">
      <c r="I7798" s="543"/>
    </row>
    <row r="7799" spans="9:9">
      <c r="I7799" s="543"/>
    </row>
    <row r="7800" spans="9:9">
      <c r="I7800" s="543"/>
    </row>
    <row r="7801" spans="9:9">
      <c r="I7801" s="543"/>
    </row>
    <row r="7802" spans="9:9">
      <c r="I7802" s="543"/>
    </row>
    <row r="7803" spans="9:9">
      <c r="I7803" s="543"/>
    </row>
    <row r="7804" spans="9:9">
      <c r="I7804" s="543"/>
    </row>
    <row r="7805" spans="9:9">
      <c r="I7805" s="543"/>
    </row>
    <row r="7806" spans="9:9">
      <c r="I7806" s="543"/>
    </row>
    <row r="7807" spans="9:9">
      <c r="I7807" s="543"/>
    </row>
    <row r="7808" spans="9:9">
      <c r="I7808" s="543"/>
    </row>
    <row r="7809" spans="9:9">
      <c r="I7809" s="543"/>
    </row>
    <row r="7810" spans="9:9">
      <c r="I7810" s="543"/>
    </row>
    <row r="7811" spans="9:9">
      <c r="I7811" s="543"/>
    </row>
    <row r="7812" spans="9:9">
      <c r="I7812" s="543"/>
    </row>
    <row r="7813" spans="9:9">
      <c r="I7813" s="543"/>
    </row>
    <row r="7814" spans="9:9">
      <c r="I7814" s="543"/>
    </row>
    <row r="7815" spans="9:9">
      <c r="I7815" s="543"/>
    </row>
    <row r="7816" spans="9:9">
      <c r="I7816" s="543"/>
    </row>
    <row r="7817" spans="9:9">
      <c r="I7817" s="543"/>
    </row>
    <row r="7818" spans="9:9">
      <c r="I7818" s="543"/>
    </row>
    <row r="7819" spans="9:9">
      <c r="I7819" s="543"/>
    </row>
    <row r="7820" spans="9:9">
      <c r="I7820" s="543"/>
    </row>
    <row r="7821" spans="9:9">
      <c r="I7821" s="543"/>
    </row>
    <row r="7822" spans="9:9">
      <c r="I7822" s="543"/>
    </row>
    <row r="7823" spans="9:9">
      <c r="I7823" s="543"/>
    </row>
    <row r="7824" spans="9:9">
      <c r="I7824" s="543"/>
    </row>
    <row r="7825" spans="9:9">
      <c r="I7825" s="543"/>
    </row>
    <row r="7826" spans="9:9">
      <c r="I7826" s="543"/>
    </row>
    <row r="7827" spans="9:9">
      <c r="I7827" s="543"/>
    </row>
    <row r="7828" spans="9:9">
      <c r="I7828" s="543"/>
    </row>
    <row r="7829" spans="9:9">
      <c r="I7829" s="543"/>
    </row>
    <row r="7830" spans="9:9">
      <c r="I7830" s="543"/>
    </row>
    <row r="7831" spans="9:9">
      <c r="I7831" s="543"/>
    </row>
    <row r="7832" spans="9:9">
      <c r="I7832" s="543"/>
    </row>
    <row r="7833" spans="9:9">
      <c r="I7833" s="543"/>
    </row>
    <row r="7834" spans="9:9">
      <c r="I7834" s="543"/>
    </row>
    <row r="7835" spans="9:9">
      <c r="I7835" s="543"/>
    </row>
    <row r="7836" spans="9:9">
      <c r="I7836" s="543"/>
    </row>
    <row r="7837" spans="9:9">
      <c r="I7837" s="543"/>
    </row>
    <row r="7838" spans="9:9">
      <c r="I7838" s="543"/>
    </row>
    <row r="7839" spans="9:9">
      <c r="I7839" s="543"/>
    </row>
    <row r="7840" spans="9:9">
      <c r="I7840" s="543"/>
    </row>
    <row r="7841" spans="9:9">
      <c r="I7841" s="543"/>
    </row>
    <row r="7842" spans="9:9">
      <c r="I7842" s="543"/>
    </row>
    <row r="7843" spans="9:9">
      <c r="I7843" s="543"/>
    </row>
    <row r="7844" spans="9:9">
      <c r="I7844" s="543"/>
    </row>
    <row r="7845" spans="9:9">
      <c r="I7845" s="543"/>
    </row>
    <row r="7846" spans="9:9">
      <c r="I7846" s="543"/>
    </row>
    <row r="7847" spans="9:9">
      <c r="I7847" s="543"/>
    </row>
    <row r="7848" spans="9:9">
      <c r="I7848" s="543"/>
    </row>
    <row r="7849" spans="9:9">
      <c r="I7849" s="543"/>
    </row>
    <row r="7850" spans="9:9">
      <c r="I7850" s="543"/>
    </row>
    <row r="7851" spans="9:9">
      <c r="I7851" s="543"/>
    </row>
    <row r="7852" spans="9:9">
      <c r="I7852" s="543"/>
    </row>
    <row r="7853" spans="9:9">
      <c r="I7853" s="543"/>
    </row>
    <row r="7854" spans="9:9">
      <c r="I7854" s="543"/>
    </row>
    <row r="7855" spans="9:9">
      <c r="I7855" s="543"/>
    </row>
    <row r="7856" spans="9:9">
      <c r="I7856" s="543"/>
    </row>
    <row r="7857" spans="9:9">
      <c r="I7857" s="543"/>
    </row>
    <row r="7858" spans="9:9">
      <c r="I7858" s="543"/>
    </row>
    <row r="7859" spans="9:9">
      <c r="I7859" s="543"/>
    </row>
    <row r="7860" spans="9:9">
      <c r="I7860" s="543"/>
    </row>
    <row r="7861" spans="9:9">
      <c r="I7861" s="543"/>
    </row>
    <row r="7862" spans="9:9">
      <c r="I7862" s="543"/>
    </row>
    <row r="7863" spans="9:9">
      <c r="I7863" s="543"/>
    </row>
    <row r="7864" spans="9:9">
      <c r="I7864" s="543"/>
    </row>
    <row r="7865" spans="9:9">
      <c r="I7865" s="543"/>
    </row>
    <row r="7866" spans="9:9">
      <c r="I7866" s="543"/>
    </row>
    <row r="7867" spans="9:9">
      <c r="I7867" s="543"/>
    </row>
    <row r="7868" spans="9:9">
      <c r="I7868" s="543"/>
    </row>
    <row r="7869" spans="9:9">
      <c r="I7869" s="543"/>
    </row>
    <row r="7870" spans="9:9">
      <c r="I7870" s="543"/>
    </row>
    <row r="7871" spans="9:9">
      <c r="I7871" s="543"/>
    </row>
    <row r="7872" spans="9:9">
      <c r="I7872" s="543"/>
    </row>
    <row r="7873" spans="9:9">
      <c r="I7873" s="543"/>
    </row>
    <row r="7874" spans="9:9">
      <c r="I7874" s="543"/>
    </row>
    <row r="7875" spans="9:9">
      <c r="I7875" s="543"/>
    </row>
    <row r="7876" spans="9:9">
      <c r="I7876" s="543"/>
    </row>
    <row r="7877" spans="9:9">
      <c r="I7877" s="543"/>
    </row>
    <row r="7878" spans="9:9">
      <c r="I7878" s="543"/>
    </row>
    <row r="7879" spans="9:9">
      <c r="I7879" s="543"/>
    </row>
    <row r="7880" spans="9:9">
      <c r="I7880" s="543"/>
    </row>
    <row r="7881" spans="9:9">
      <c r="I7881" s="543"/>
    </row>
    <row r="7882" spans="9:9">
      <c r="I7882" s="543"/>
    </row>
    <row r="7883" spans="9:9">
      <c r="I7883" s="543"/>
    </row>
    <row r="7884" spans="9:9">
      <c r="I7884" s="543"/>
    </row>
    <row r="7885" spans="9:9">
      <c r="I7885" s="543"/>
    </row>
    <row r="7886" spans="9:9">
      <c r="I7886" s="543"/>
    </row>
    <row r="7887" spans="9:9">
      <c r="I7887" s="543"/>
    </row>
    <row r="7888" spans="9:9">
      <c r="I7888" s="543"/>
    </row>
    <row r="7889" spans="9:9">
      <c r="I7889" s="543"/>
    </row>
    <row r="7890" spans="9:9">
      <c r="I7890" s="543"/>
    </row>
    <row r="7891" spans="9:9">
      <c r="I7891" s="543"/>
    </row>
    <row r="7892" spans="9:9">
      <c r="I7892" s="543"/>
    </row>
    <row r="7893" spans="9:9">
      <c r="I7893" s="543"/>
    </row>
    <row r="7894" spans="9:9">
      <c r="I7894" s="543"/>
    </row>
    <row r="7895" spans="9:9">
      <c r="I7895" s="543"/>
    </row>
    <row r="7896" spans="9:9">
      <c r="I7896" s="543"/>
    </row>
    <row r="7897" spans="9:9">
      <c r="I7897" s="543"/>
    </row>
    <row r="7898" spans="9:9">
      <c r="I7898" s="543"/>
    </row>
    <row r="7899" spans="9:9">
      <c r="I7899" s="543"/>
    </row>
    <row r="7900" spans="9:9">
      <c r="I7900" s="543"/>
    </row>
    <row r="7901" spans="9:9">
      <c r="I7901" s="543"/>
    </row>
    <row r="7902" spans="9:9">
      <c r="I7902" s="543"/>
    </row>
    <row r="7903" spans="9:9">
      <c r="I7903" s="543"/>
    </row>
    <row r="7904" spans="9:9">
      <c r="I7904" s="543"/>
    </row>
    <row r="7905" spans="9:9">
      <c r="I7905" s="543"/>
    </row>
    <row r="7906" spans="9:9">
      <c r="I7906" s="543"/>
    </row>
    <row r="7907" spans="9:9">
      <c r="I7907" s="543"/>
    </row>
    <row r="7908" spans="9:9">
      <c r="I7908" s="543"/>
    </row>
    <row r="7909" spans="9:9">
      <c r="I7909" s="543"/>
    </row>
    <row r="7910" spans="9:9">
      <c r="I7910" s="543"/>
    </row>
    <row r="7911" spans="9:9">
      <c r="I7911" s="543"/>
    </row>
    <row r="7912" spans="9:9">
      <c r="I7912" s="543"/>
    </row>
    <row r="7913" spans="9:9">
      <c r="I7913" s="543"/>
    </row>
    <row r="7914" spans="9:9">
      <c r="I7914" s="543"/>
    </row>
    <row r="7915" spans="9:9">
      <c r="I7915" s="543"/>
    </row>
    <row r="7916" spans="9:9">
      <c r="I7916" s="543"/>
    </row>
    <row r="7917" spans="9:9">
      <c r="I7917" s="543"/>
    </row>
    <row r="7918" spans="9:9">
      <c r="I7918" s="543"/>
    </row>
    <row r="7919" spans="9:9">
      <c r="I7919" s="543"/>
    </row>
    <row r="7920" spans="9:9">
      <c r="I7920" s="543"/>
    </row>
    <row r="7921" spans="9:9">
      <c r="I7921" s="543"/>
    </row>
    <row r="7922" spans="9:9">
      <c r="I7922" s="543"/>
    </row>
    <row r="7923" spans="9:9">
      <c r="I7923" s="543"/>
    </row>
    <row r="7924" spans="9:9">
      <c r="I7924" s="543"/>
    </row>
    <row r="7925" spans="9:9">
      <c r="I7925" s="543"/>
    </row>
    <row r="7926" spans="9:9">
      <c r="I7926" s="543"/>
    </row>
    <row r="7927" spans="9:9">
      <c r="I7927" s="543"/>
    </row>
    <row r="7928" spans="9:9">
      <c r="I7928" s="543"/>
    </row>
    <row r="7929" spans="9:9">
      <c r="I7929" s="543"/>
    </row>
    <row r="7930" spans="9:9">
      <c r="I7930" s="543"/>
    </row>
    <row r="7931" spans="9:9">
      <c r="I7931" s="543"/>
    </row>
    <row r="7932" spans="9:9">
      <c r="I7932" s="543"/>
    </row>
    <row r="7933" spans="9:9">
      <c r="I7933" s="543"/>
    </row>
    <row r="7934" spans="9:9">
      <c r="I7934" s="543"/>
    </row>
    <row r="7935" spans="9:9">
      <c r="I7935" s="543"/>
    </row>
    <row r="7936" spans="9:9">
      <c r="I7936" s="543"/>
    </row>
    <row r="7937" spans="9:9">
      <c r="I7937" s="543"/>
    </row>
    <row r="7938" spans="9:9">
      <c r="I7938" s="543"/>
    </row>
    <row r="7939" spans="9:9">
      <c r="I7939" s="543"/>
    </row>
    <row r="7940" spans="9:9">
      <c r="I7940" s="543"/>
    </row>
    <row r="7941" spans="9:9">
      <c r="I7941" s="543"/>
    </row>
    <row r="7942" spans="9:9">
      <c r="I7942" s="543"/>
    </row>
    <row r="7943" spans="9:9">
      <c r="I7943" s="543"/>
    </row>
    <row r="7944" spans="9:9">
      <c r="I7944" s="543"/>
    </row>
    <row r="7945" spans="9:9">
      <c r="I7945" s="543"/>
    </row>
    <row r="7946" spans="9:9">
      <c r="I7946" s="543"/>
    </row>
    <row r="7947" spans="9:9">
      <c r="I7947" s="543"/>
    </row>
    <row r="7948" spans="9:9">
      <c r="I7948" s="543"/>
    </row>
    <row r="7949" spans="9:9">
      <c r="I7949" s="543"/>
    </row>
    <row r="7950" spans="9:9">
      <c r="I7950" s="543"/>
    </row>
    <row r="7951" spans="9:9">
      <c r="I7951" s="543"/>
    </row>
    <row r="7952" spans="9:9">
      <c r="I7952" s="543"/>
    </row>
    <row r="7953" spans="9:9">
      <c r="I7953" s="543"/>
    </row>
    <row r="7954" spans="9:9">
      <c r="I7954" s="543"/>
    </row>
    <row r="7955" spans="9:9">
      <c r="I7955" s="543"/>
    </row>
    <row r="7956" spans="9:9">
      <c r="I7956" s="543"/>
    </row>
    <row r="7957" spans="9:9">
      <c r="I7957" s="543"/>
    </row>
    <row r="7958" spans="9:9">
      <c r="I7958" s="543"/>
    </row>
    <row r="7959" spans="9:9">
      <c r="I7959" s="543"/>
    </row>
    <row r="7960" spans="9:9">
      <c r="I7960" s="543"/>
    </row>
    <row r="7961" spans="9:9">
      <c r="I7961" s="543"/>
    </row>
    <row r="7962" spans="9:9">
      <c r="I7962" s="543"/>
    </row>
    <row r="7963" spans="9:9">
      <c r="I7963" s="543"/>
    </row>
    <row r="7964" spans="9:9">
      <c r="I7964" s="543"/>
    </row>
    <row r="7965" spans="9:9">
      <c r="I7965" s="543"/>
    </row>
    <row r="7966" spans="9:9">
      <c r="I7966" s="543"/>
    </row>
    <row r="7967" spans="9:9">
      <c r="I7967" s="543"/>
    </row>
    <row r="7968" spans="9:9">
      <c r="I7968" s="543"/>
    </row>
    <row r="7969" spans="9:9">
      <c r="I7969" s="543"/>
    </row>
    <row r="7970" spans="9:9">
      <c r="I7970" s="543"/>
    </row>
    <row r="7971" spans="9:9">
      <c r="I7971" s="543"/>
    </row>
    <row r="7972" spans="9:9">
      <c r="I7972" s="543"/>
    </row>
    <row r="7973" spans="9:9">
      <c r="I7973" s="543"/>
    </row>
    <row r="7974" spans="9:9">
      <c r="I7974" s="543"/>
    </row>
    <row r="7975" spans="9:9">
      <c r="I7975" s="543"/>
    </row>
    <row r="7976" spans="9:9">
      <c r="I7976" s="543"/>
    </row>
    <row r="7977" spans="9:9">
      <c r="I7977" s="543"/>
    </row>
    <row r="7978" spans="9:9">
      <c r="I7978" s="543"/>
    </row>
    <row r="7979" spans="9:9">
      <c r="I7979" s="543"/>
    </row>
    <row r="7980" spans="9:9">
      <c r="I7980" s="543"/>
    </row>
    <row r="7981" spans="9:9">
      <c r="I7981" s="543"/>
    </row>
    <row r="7982" spans="9:9">
      <c r="I7982" s="543"/>
    </row>
    <row r="7983" spans="9:9">
      <c r="I7983" s="543"/>
    </row>
    <row r="7984" spans="9:9">
      <c r="I7984" s="543"/>
    </row>
    <row r="7985" spans="9:9">
      <c r="I7985" s="543"/>
    </row>
    <row r="7986" spans="9:9">
      <c r="I7986" s="543"/>
    </row>
    <row r="7987" spans="9:9">
      <c r="I7987" s="543"/>
    </row>
    <row r="7988" spans="9:9">
      <c r="I7988" s="543"/>
    </row>
    <row r="7989" spans="9:9">
      <c r="I7989" s="543"/>
    </row>
    <row r="7990" spans="9:9">
      <c r="I7990" s="543"/>
    </row>
    <row r="7991" spans="9:9">
      <c r="I7991" s="543"/>
    </row>
    <row r="7992" spans="9:9">
      <c r="I7992" s="543"/>
    </row>
    <row r="7993" spans="9:9">
      <c r="I7993" s="543"/>
    </row>
    <row r="7994" spans="9:9">
      <c r="I7994" s="543"/>
    </row>
    <row r="7995" spans="9:9">
      <c r="I7995" s="543"/>
    </row>
    <row r="7996" spans="9:9">
      <c r="I7996" s="543"/>
    </row>
    <row r="7997" spans="9:9">
      <c r="I7997" s="543"/>
    </row>
    <row r="7998" spans="9:9">
      <c r="I7998" s="543"/>
    </row>
    <row r="7999" spans="9:9">
      <c r="I7999" s="543"/>
    </row>
    <row r="8000" spans="9:9">
      <c r="I8000" s="543"/>
    </row>
    <row r="8001" spans="9:9">
      <c r="I8001" s="543"/>
    </row>
    <row r="8002" spans="9:9">
      <c r="I8002" s="543"/>
    </row>
    <row r="8003" spans="9:9">
      <c r="I8003" s="543"/>
    </row>
    <row r="8004" spans="9:9">
      <c r="I8004" s="543"/>
    </row>
    <row r="8005" spans="9:9">
      <c r="I8005" s="543"/>
    </row>
    <row r="8006" spans="9:9">
      <c r="I8006" s="543"/>
    </row>
    <row r="8007" spans="9:9">
      <c r="I8007" s="543"/>
    </row>
    <row r="8008" spans="9:9">
      <c r="I8008" s="543"/>
    </row>
    <row r="8009" spans="9:9">
      <c r="I8009" s="543"/>
    </row>
    <row r="8010" spans="9:9">
      <c r="I8010" s="543"/>
    </row>
    <row r="8011" spans="9:9">
      <c r="I8011" s="543"/>
    </row>
    <row r="8012" spans="9:9">
      <c r="I8012" s="543"/>
    </row>
    <row r="8013" spans="9:9">
      <c r="I8013" s="543"/>
    </row>
    <row r="8014" spans="9:9">
      <c r="I8014" s="543"/>
    </row>
    <row r="8015" spans="9:9">
      <c r="I8015" s="543"/>
    </row>
    <row r="8016" spans="9:9">
      <c r="I8016" s="543"/>
    </row>
    <row r="8017" spans="9:9">
      <c r="I8017" s="543"/>
    </row>
    <row r="8018" spans="9:9">
      <c r="I8018" s="543"/>
    </row>
    <row r="8019" spans="9:9">
      <c r="I8019" s="543"/>
    </row>
    <row r="8020" spans="9:9">
      <c r="I8020" s="543"/>
    </row>
    <row r="8021" spans="9:9">
      <c r="I8021" s="543"/>
    </row>
    <row r="8022" spans="9:9">
      <c r="I8022" s="543"/>
    </row>
    <row r="8023" spans="9:9">
      <c r="I8023" s="543"/>
    </row>
    <row r="8024" spans="9:9">
      <c r="I8024" s="543"/>
    </row>
    <row r="8025" spans="9:9">
      <c r="I8025" s="543"/>
    </row>
    <row r="8026" spans="9:9">
      <c r="I8026" s="543"/>
    </row>
    <row r="8027" spans="9:9">
      <c r="I8027" s="543"/>
    </row>
    <row r="8028" spans="9:9">
      <c r="I8028" s="543"/>
    </row>
    <row r="8029" spans="9:9">
      <c r="I8029" s="543"/>
    </row>
    <row r="8030" spans="9:9">
      <c r="I8030" s="543"/>
    </row>
    <row r="8031" spans="9:9">
      <c r="I8031" s="543"/>
    </row>
    <row r="8032" spans="9:9">
      <c r="I8032" s="543"/>
    </row>
    <row r="8033" spans="9:9">
      <c r="I8033" s="543"/>
    </row>
    <row r="8034" spans="9:9">
      <c r="I8034" s="543"/>
    </row>
    <row r="8035" spans="9:9">
      <c r="I8035" s="543"/>
    </row>
    <row r="8036" spans="9:9">
      <c r="I8036" s="543"/>
    </row>
    <row r="8037" spans="9:9">
      <c r="I8037" s="543"/>
    </row>
    <row r="8038" spans="9:9">
      <c r="I8038" s="543"/>
    </row>
    <row r="8039" spans="9:9">
      <c r="I8039" s="543"/>
    </row>
    <row r="8040" spans="9:9">
      <c r="I8040" s="543"/>
    </row>
    <row r="8041" spans="9:9">
      <c r="I8041" s="543"/>
    </row>
    <row r="8042" spans="9:9">
      <c r="I8042" s="543"/>
    </row>
    <row r="8043" spans="9:9">
      <c r="I8043" s="543"/>
    </row>
    <row r="8044" spans="9:9">
      <c r="I8044" s="543"/>
    </row>
    <row r="8045" spans="9:9">
      <c r="I8045" s="543"/>
    </row>
    <row r="8046" spans="9:9">
      <c r="I8046" s="543"/>
    </row>
    <row r="8047" spans="9:9">
      <c r="I8047" s="543"/>
    </row>
    <row r="8048" spans="9:9">
      <c r="I8048" s="543"/>
    </row>
    <row r="8049" spans="9:9">
      <c r="I8049" s="543"/>
    </row>
    <row r="8050" spans="9:9">
      <c r="I8050" s="543"/>
    </row>
    <row r="8051" spans="9:9">
      <c r="I8051" s="543"/>
    </row>
    <row r="8052" spans="9:9">
      <c r="I8052" s="543"/>
    </row>
    <row r="8053" spans="9:9">
      <c r="I8053" s="543"/>
    </row>
    <row r="8054" spans="9:9">
      <c r="I8054" s="543"/>
    </row>
    <row r="8055" spans="9:9">
      <c r="I8055" s="543"/>
    </row>
    <row r="8056" spans="9:9">
      <c r="I8056" s="543"/>
    </row>
    <row r="8057" spans="9:9">
      <c r="I8057" s="543"/>
    </row>
    <row r="8058" spans="9:9">
      <c r="I8058" s="543"/>
    </row>
    <row r="8059" spans="9:9">
      <c r="I8059" s="543"/>
    </row>
    <row r="8060" spans="9:9">
      <c r="I8060" s="543"/>
    </row>
    <row r="8061" spans="9:9">
      <c r="I8061" s="543"/>
    </row>
    <row r="8062" spans="9:9">
      <c r="I8062" s="543"/>
    </row>
    <row r="8063" spans="9:9">
      <c r="I8063" s="543"/>
    </row>
    <row r="8064" spans="9:9">
      <c r="I8064" s="543"/>
    </row>
    <row r="8065" spans="9:9">
      <c r="I8065" s="543"/>
    </row>
    <row r="8066" spans="9:9">
      <c r="I8066" s="543"/>
    </row>
    <row r="8067" spans="9:9">
      <c r="I8067" s="543"/>
    </row>
    <row r="8068" spans="9:9">
      <c r="I8068" s="543"/>
    </row>
    <row r="8069" spans="9:9">
      <c r="I8069" s="543"/>
    </row>
    <row r="8070" spans="9:9">
      <c r="I8070" s="543"/>
    </row>
    <row r="8071" spans="9:9">
      <c r="I8071" s="543"/>
    </row>
    <row r="8072" spans="9:9">
      <c r="I8072" s="543"/>
    </row>
    <row r="8073" spans="9:9">
      <c r="I8073" s="543"/>
    </row>
    <row r="8074" spans="9:9">
      <c r="I8074" s="543"/>
    </row>
    <row r="8075" spans="9:9">
      <c r="I8075" s="543"/>
    </row>
    <row r="8076" spans="9:9">
      <c r="I8076" s="543"/>
    </row>
    <row r="8077" spans="9:9">
      <c r="I8077" s="543"/>
    </row>
    <row r="8078" spans="9:9">
      <c r="I8078" s="543"/>
    </row>
    <row r="8079" spans="9:9">
      <c r="I8079" s="543"/>
    </row>
    <row r="8080" spans="9:9">
      <c r="I8080" s="543"/>
    </row>
    <row r="8081" spans="9:9">
      <c r="I8081" s="543"/>
    </row>
    <row r="8082" spans="9:9">
      <c r="I8082" s="543"/>
    </row>
    <row r="8083" spans="9:9">
      <c r="I8083" s="543"/>
    </row>
    <row r="8084" spans="9:9">
      <c r="I8084" s="543"/>
    </row>
    <row r="8085" spans="9:9">
      <c r="I8085" s="543"/>
    </row>
    <row r="8086" spans="9:9">
      <c r="I8086" s="543"/>
    </row>
    <row r="8087" spans="9:9">
      <c r="I8087" s="543"/>
    </row>
    <row r="8088" spans="9:9">
      <c r="I8088" s="543"/>
    </row>
    <row r="8089" spans="9:9">
      <c r="I8089" s="543"/>
    </row>
    <row r="8090" spans="9:9">
      <c r="I8090" s="543"/>
    </row>
    <row r="8091" spans="9:9">
      <c r="I8091" s="543"/>
    </row>
    <row r="8092" spans="9:9">
      <c r="I8092" s="543"/>
    </row>
    <row r="8093" spans="9:9">
      <c r="I8093" s="543"/>
    </row>
    <row r="8094" spans="9:9">
      <c r="I8094" s="543"/>
    </row>
    <row r="8095" spans="9:9">
      <c r="I8095" s="543"/>
    </row>
    <row r="8096" spans="9:9">
      <c r="I8096" s="543"/>
    </row>
    <row r="8097" spans="9:9">
      <c r="I8097" s="543"/>
    </row>
    <row r="8098" spans="9:9">
      <c r="I8098" s="543"/>
    </row>
    <row r="8099" spans="9:9">
      <c r="I8099" s="543"/>
    </row>
    <row r="8100" spans="9:9">
      <c r="I8100" s="543"/>
    </row>
    <row r="8101" spans="9:9">
      <c r="I8101" s="543"/>
    </row>
    <row r="8102" spans="9:9">
      <c r="I8102" s="543"/>
    </row>
    <row r="8103" spans="9:9">
      <c r="I8103" s="543"/>
    </row>
    <row r="8104" spans="9:9">
      <c r="I8104" s="543"/>
    </row>
    <row r="8105" spans="9:9">
      <c r="I8105" s="543"/>
    </row>
    <row r="8106" spans="9:9">
      <c r="I8106" s="543"/>
    </row>
    <row r="8107" spans="9:9">
      <c r="I8107" s="543"/>
    </row>
    <row r="8108" spans="9:9">
      <c r="I8108" s="543"/>
    </row>
    <row r="8109" spans="9:9">
      <c r="I8109" s="543"/>
    </row>
    <row r="8110" spans="9:9">
      <c r="I8110" s="543"/>
    </row>
    <row r="8111" spans="9:9">
      <c r="I8111" s="543"/>
    </row>
    <row r="8112" spans="9:9">
      <c r="I8112" s="543"/>
    </row>
    <row r="8113" spans="9:9">
      <c r="I8113" s="543"/>
    </row>
    <row r="8114" spans="9:9">
      <c r="I8114" s="543"/>
    </row>
    <row r="8115" spans="9:9">
      <c r="I8115" s="543"/>
    </row>
    <row r="8116" spans="9:9">
      <c r="I8116" s="543"/>
    </row>
    <row r="8117" spans="9:9">
      <c r="I8117" s="543"/>
    </row>
    <row r="8118" spans="9:9">
      <c r="I8118" s="543"/>
    </row>
    <row r="8119" spans="9:9">
      <c r="I8119" s="543"/>
    </row>
    <row r="8120" spans="9:9">
      <c r="I8120" s="543"/>
    </row>
    <row r="8121" spans="9:9">
      <c r="I8121" s="543"/>
    </row>
    <row r="8122" spans="9:9">
      <c r="I8122" s="543"/>
    </row>
    <row r="8123" spans="9:9">
      <c r="I8123" s="543"/>
    </row>
    <row r="8124" spans="9:9">
      <c r="I8124" s="543"/>
    </row>
    <row r="8125" spans="9:9">
      <c r="I8125" s="543"/>
    </row>
    <row r="8126" spans="9:9">
      <c r="I8126" s="543"/>
    </row>
    <row r="8127" spans="9:9">
      <c r="I8127" s="543"/>
    </row>
    <row r="8128" spans="9:9">
      <c r="I8128" s="543"/>
    </row>
    <row r="8129" spans="9:9">
      <c r="I8129" s="543"/>
    </row>
    <row r="8130" spans="9:9">
      <c r="I8130" s="543"/>
    </row>
    <row r="8131" spans="9:9">
      <c r="I8131" s="543"/>
    </row>
    <row r="8132" spans="9:9">
      <c r="I8132" s="543"/>
    </row>
    <row r="8133" spans="9:9">
      <c r="I8133" s="543"/>
    </row>
    <row r="8134" spans="9:9">
      <c r="I8134" s="543"/>
    </row>
    <row r="8135" spans="9:9">
      <c r="I8135" s="543"/>
    </row>
    <row r="8136" spans="9:9">
      <c r="I8136" s="543"/>
    </row>
    <row r="8137" spans="9:9">
      <c r="I8137" s="543"/>
    </row>
    <row r="8138" spans="9:9">
      <c r="I8138" s="543"/>
    </row>
    <row r="8139" spans="9:9">
      <c r="I8139" s="543"/>
    </row>
    <row r="8140" spans="9:9">
      <c r="I8140" s="543"/>
    </row>
    <row r="8141" spans="9:9">
      <c r="I8141" s="543"/>
    </row>
    <row r="8142" spans="9:9">
      <c r="I8142" s="543"/>
    </row>
    <row r="8143" spans="9:9">
      <c r="I8143" s="543"/>
    </row>
    <row r="8144" spans="9:9">
      <c r="I8144" s="543"/>
    </row>
    <row r="8145" spans="9:9">
      <c r="I8145" s="543"/>
    </row>
    <row r="8146" spans="9:9">
      <c r="I8146" s="543"/>
    </row>
    <row r="8147" spans="9:9">
      <c r="I8147" s="543"/>
    </row>
    <row r="8148" spans="9:9">
      <c r="I8148" s="543"/>
    </row>
    <row r="8149" spans="9:9">
      <c r="I8149" s="543"/>
    </row>
    <row r="8150" spans="9:9">
      <c r="I8150" s="543"/>
    </row>
    <row r="8151" spans="9:9">
      <c r="I8151" s="543"/>
    </row>
    <row r="8152" spans="9:9">
      <c r="I8152" s="543"/>
    </row>
    <row r="8153" spans="9:9">
      <c r="I8153" s="543"/>
    </row>
    <row r="8154" spans="9:9">
      <c r="I8154" s="543"/>
    </row>
    <row r="8155" spans="9:9">
      <c r="I8155" s="543"/>
    </row>
    <row r="8156" spans="9:9">
      <c r="I8156" s="543"/>
    </row>
    <row r="8157" spans="9:9">
      <c r="I8157" s="543"/>
    </row>
    <row r="8158" spans="9:9">
      <c r="I8158" s="543"/>
    </row>
    <row r="8159" spans="9:9">
      <c r="I8159" s="543"/>
    </row>
    <row r="8160" spans="9:9">
      <c r="I8160" s="543"/>
    </row>
    <row r="8161" spans="9:9">
      <c r="I8161" s="543"/>
    </row>
    <row r="8162" spans="9:9">
      <c r="I8162" s="543"/>
    </row>
    <row r="8163" spans="9:9">
      <c r="I8163" s="543"/>
    </row>
    <row r="8164" spans="9:9">
      <c r="I8164" s="543"/>
    </row>
    <row r="8165" spans="9:9">
      <c r="I8165" s="543"/>
    </row>
    <row r="8166" spans="9:9">
      <c r="I8166" s="543"/>
    </row>
    <row r="8167" spans="9:9">
      <c r="I8167" s="543"/>
    </row>
    <row r="8168" spans="9:9">
      <c r="I8168" s="543"/>
    </row>
    <row r="8169" spans="9:9">
      <c r="I8169" s="543"/>
    </row>
    <row r="8170" spans="9:9">
      <c r="I8170" s="543"/>
    </row>
    <row r="8171" spans="9:9">
      <c r="I8171" s="543"/>
    </row>
    <row r="8172" spans="9:9">
      <c r="I8172" s="543"/>
    </row>
    <row r="8173" spans="9:9">
      <c r="I8173" s="543"/>
    </row>
    <row r="8174" spans="9:9">
      <c r="I8174" s="543"/>
    </row>
    <row r="8175" spans="9:9">
      <c r="I8175" s="543"/>
    </row>
    <row r="8176" spans="9:9">
      <c r="I8176" s="543"/>
    </row>
    <row r="8177" spans="9:9">
      <c r="I8177" s="543"/>
    </row>
    <row r="8178" spans="9:9">
      <c r="I8178" s="543"/>
    </row>
    <row r="8179" spans="9:9">
      <c r="I8179" s="543"/>
    </row>
    <row r="8180" spans="9:9">
      <c r="I8180" s="543"/>
    </row>
    <row r="8181" spans="9:9">
      <c r="I8181" s="543"/>
    </row>
    <row r="8182" spans="9:9">
      <c r="I8182" s="543"/>
    </row>
    <row r="8183" spans="9:9">
      <c r="I8183" s="543"/>
    </row>
    <row r="8184" spans="9:9">
      <c r="I8184" s="543"/>
    </row>
    <row r="8185" spans="9:9">
      <c r="I8185" s="543"/>
    </row>
    <row r="8186" spans="9:9">
      <c r="I8186" s="543"/>
    </row>
    <row r="8187" spans="9:9">
      <c r="I8187" s="543"/>
    </row>
    <row r="8188" spans="9:9">
      <c r="I8188" s="543"/>
    </row>
    <row r="8189" spans="9:9">
      <c r="I8189" s="543"/>
    </row>
    <row r="8190" spans="9:9">
      <c r="I8190" s="543"/>
    </row>
    <row r="8191" spans="9:9">
      <c r="I8191" s="543"/>
    </row>
    <row r="8192" spans="9:9">
      <c r="I8192" s="543"/>
    </row>
    <row r="8193" spans="9:9">
      <c r="I8193" s="543"/>
    </row>
    <row r="8194" spans="9:9">
      <c r="I8194" s="543"/>
    </row>
    <row r="8195" spans="9:9">
      <c r="I8195" s="543"/>
    </row>
    <row r="8196" spans="9:9">
      <c r="I8196" s="543"/>
    </row>
    <row r="8197" spans="9:9">
      <c r="I8197" s="543"/>
    </row>
    <row r="8198" spans="9:9">
      <c r="I8198" s="543"/>
    </row>
    <row r="8199" spans="9:9">
      <c r="I8199" s="543"/>
    </row>
    <row r="8200" spans="9:9">
      <c r="I8200" s="543"/>
    </row>
    <row r="8201" spans="9:9">
      <c r="I8201" s="543"/>
    </row>
    <row r="8202" spans="9:9">
      <c r="I8202" s="543"/>
    </row>
    <row r="8203" spans="9:9">
      <c r="I8203" s="543"/>
    </row>
    <row r="8204" spans="9:9">
      <c r="I8204" s="543"/>
    </row>
    <row r="8205" spans="9:9">
      <c r="I8205" s="543"/>
    </row>
    <row r="8206" spans="9:9">
      <c r="I8206" s="543"/>
    </row>
    <row r="8207" spans="9:9">
      <c r="I8207" s="543"/>
    </row>
    <row r="8208" spans="9:9">
      <c r="I8208" s="543"/>
    </row>
    <row r="8209" spans="9:9">
      <c r="I8209" s="543"/>
    </row>
    <row r="8210" spans="9:9">
      <c r="I8210" s="543"/>
    </row>
    <row r="8211" spans="9:9">
      <c r="I8211" s="543"/>
    </row>
    <row r="8212" spans="9:9">
      <c r="I8212" s="543"/>
    </row>
    <row r="8213" spans="9:9">
      <c r="I8213" s="543"/>
    </row>
    <row r="8214" spans="9:9">
      <c r="I8214" s="543"/>
    </row>
    <row r="8215" spans="9:9">
      <c r="I8215" s="543"/>
    </row>
    <row r="8216" spans="9:9">
      <c r="I8216" s="543"/>
    </row>
    <row r="8217" spans="9:9">
      <c r="I8217" s="543"/>
    </row>
    <row r="8218" spans="9:9">
      <c r="I8218" s="543"/>
    </row>
    <row r="8219" spans="9:9">
      <c r="I8219" s="543"/>
    </row>
    <row r="8220" spans="9:9">
      <c r="I8220" s="543"/>
    </row>
    <row r="8221" spans="9:9">
      <c r="I8221" s="543"/>
    </row>
    <row r="8222" spans="9:9">
      <c r="I8222" s="543"/>
    </row>
    <row r="8223" spans="9:9">
      <c r="I8223" s="543"/>
    </row>
    <row r="8224" spans="9:9">
      <c r="I8224" s="543"/>
    </row>
    <row r="8225" spans="9:9">
      <c r="I8225" s="543"/>
    </row>
    <row r="8226" spans="9:9">
      <c r="I8226" s="543"/>
    </row>
    <row r="8227" spans="9:9">
      <c r="I8227" s="543"/>
    </row>
    <row r="8228" spans="9:9">
      <c r="I8228" s="543"/>
    </row>
    <row r="8229" spans="9:9">
      <c r="I8229" s="543"/>
    </row>
    <row r="8230" spans="9:9">
      <c r="I8230" s="543"/>
    </row>
    <row r="8231" spans="9:9">
      <c r="I8231" s="543"/>
    </row>
    <row r="8232" spans="9:9">
      <c r="I8232" s="543"/>
    </row>
    <row r="8233" spans="9:9">
      <c r="I8233" s="543"/>
    </row>
    <row r="8234" spans="9:9">
      <c r="I8234" s="543"/>
    </row>
    <row r="8235" spans="9:9">
      <c r="I8235" s="543"/>
    </row>
    <row r="8236" spans="9:9">
      <c r="I8236" s="543"/>
    </row>
    <row r="8237" spans="9:9">
      <c r="I8237" s="543"/>
    </row>
    <row r="8238" spans="9:9">
      <c r="I8238" s="543"/>
    </row>
    <row r="8239" spans="9:9">
      <c r="I8239" s="543"/>
    </row>
    <row r="8240" spans="9:9">
      <c r="I8240" s="543"/>
    </row>
    <row r="8241" spans="9:9">
      <c r="I8241" s="543"/>
    </row>
    <row r="8242" spans="9:9">
      <c r="I8242" s="543"/>
    </row>
    <row r="8243" spans="9:9">
      <c r="I8243" s="543"/>
    </row>
    <row r="8244" spans="9:9">
      <c r="I8244" s="543"/>
    </row>
    <row r="8245" spans="9:9">
      <c r="I8245" s="543"/>
    </row>
    <row r="8246" spans="9:9">
      <c r="I8246" s="543"/>
    </row>
    <row r="8247" spans="9:9">
      <c r="I8247" s="543"/>
    </row>
    <row r="8248" spans="9:9">
      <c r="I8248" s="543"/>
    </row>
    <row r="8249" spans="9:9">
      <c r="I8249" s="543"/>
    </row>
    <row r="8250" spans="9:9">
      <c r="I8250" s="543"/>
    </row>
    <row r="8251" spans="9:9">
      <c r="I8251" s="543"/>
    </row>
    <row r="8252" spans="9:9">
      <c r="I8252" s="543"/>
    </row>
    <row r="8253" spans="9:9">
      <c r="I8253" s="543"/>
    </row>
    <row r="8254" spans="9:9">
      <c r="I8254" s="543"/>
    </row>
    <row r="8255" spans="9:9">
      <c r="I8255" s="543"/>
    </row>
    <row r="8256" spans="9:9">
      <c r="I8256" s="543"/>
    </row>
    <row r="8257" spans="9:9">
      <c r="I8257" s="543"/>
    </row>
    <row r="8258" spans="9:9">
      <c r="I8258" s="543"/>
    </row>
    <row r="8259" spans="9:9">
      <c r="I8259" s="543"/>
    </row>
    <row r="8260" spans="9:9">
      <c r="I8260" s="543"/>
    </row>
    <row r="8261" spans="9:9">
      <c r="I8261" s="543"/>
    </row>
    <row r="8262" spans="9:9">
      <c r="I8262" s="543"/>
    </row>
    <row r="8263" spans="9:9">
      <c r="I8263" s="543"/>
    </row>
    <row r="8264" spans="9:9">
      <c r="I8264" s="543"/>
    </row>
    <row r="8265" spans="9:9">
      <c r="I8265" s="543"/>
    </row>
    <row r="8266" spans="9:9">
      <c r="I8266" s="543"/>
    </row>
    <row r="8267" spans="9:9">
      <c r="I8267" s="543"/>
    </row>
    <row r="8268" spans="9:9">
      <c r="I8268" s="543"/>
    </row>
    <row r="8269" spans="9:9">
      <c r="I8269" s="543"/>
    </row>
    <row r="8270" spans="9:9">
      <c r="I8270" s="543"/>
    </row>
    <row r="8271" spans="9:9">
      <c r="I8271" s="543"/>
    </row>
    <row r="8272" spans="9:9">
      <c r="I8272" s="543"/>
    </row>
    <row r="8273" spans="9:9">
      <c r="I8273" s="543"/>
    </row>
    <row r="8274" spans="9:9">
      <c r="I8274" s="543"/>
    </row>
    <row r="8275" spans="9:9">
      <c r="I8275" s="543"/>
    </row>
    <row r="8276" spans="9:9">
      <c r="I8276" s="543"/>
    </row>
    <row r="8277" spans="9:9">
      <c r="I8277" s="543"/>
    </row>
    <row r="8278" spans="9:9">
      <c r="I8278" s="543"/>
    </row>
    <row r="8279" spans="9:9">
      <c r="I8279" s="543"/>
    </row>
    <row r="8280" spans="9:9">
      <c r="I8280" s="543"/>
    </row>
    <row r="8281" spans="9:9">
      <c r="I8281" s="543"/>
    </row>
    <row r="8282" spans="9:9">
      <c r="I8282" s="543"/>
    </row>
    <row r="8283" spans="9:9">
      <c r="I8283" s="543"/>
    </row>
    <row r="8284" spans="9:9">
      <c r="I8284" s="543"/>
    </row>
    <row r="8285" spans="9:9">
      <c r="I8285" s="543"/>
    </row>
    <row r="8286" spans="9:9">
      <c r="I8286" s="543"/>
    </row>
    <row r="8287" spans="9:9">
      <c r="I8287" s="543"/>
    </row>
    <row r="8288" spans="9:9">
      <c r="I8288" s="543"/>
    </row>
    <row r="8289" spans="9:9">
      <c r="I8289" s="543"/>
    </row>
    <row r="8290" spans="9:9">
      <c r="I8290" s="543"/>
    </row>
    <row r="8291" spans="9:9">
      <c r="I8291" s="543"/>
    </row>
    <row r="8292" spans="9:9">
      <c r="I8292" s="543"/>
    </row>
    <row r="8293" spans="9:9">
      <c r="I8293" s="543"/>
    </row>
    <row r="8294" spans="9:9">
      <c r="I8294" s="543"/>
    </row>
    <row r="8295" spans="9:9">
      <c r="I8295" s="543"/>
    </row>
    <row r="8296" spans="9:9">
      <c r="I8296" s="543"/>
    </row>
    <row r="8297" spans="9:9">
      <c r="I8297" s="543"/>
    </row>
    <row r="8298" spans="9:9">
      <c r="I8298" s="543"/>
    </row>
    <row r="8299" spans="9:9">
      <c r="I8299" s="543"/>
    </row>
    <row r="8300" spans="9:9">
      <c r="I8300" s="543"/>
    </row>
    <row r="8301" spans="9:9">
      <c r="I8301" s="543"/>
    </row>
    <row r="8302" spans="9:9">
      <c r="I8302" s="543"/>
    </row>
    <row r="8303" spans="9:9">
      <c r="I8303" s="543"/>
    </row>
    <row r="8304" spans="9:9">
      <c r="I8304" s="543"/>
    </row>
    <row r="8305" spans="9:9">
      <c r="I8305" s="543"/>
    </row>
    <row r="8306" spans="9:9">
      <c r="I8306" s="543"/>
    </row>
    <row r="8307" spans="9:9">
      <c r="I8307" s="543"/>
    </row>
    <row r="8308" spans="9:9">
      <c r="I8308" s="543"/>
    </row>
    <row r="8309" spans="9:9">
      <c r="I8309" s="543"/>
    </row>
    <row r="8310" spans="9:9">
      <c r="I8310" s="543"/>
    </row>
    <row r="8311" spans="9:9">
      <c r="I8311" s="543"/>
    </row>
    <row r="8312" spans="9:9">
      <c r="I8312" s="543"/>
    </row>
    <row r="8313" spans="9:9">
      <c r="I8313" s="543"/>
    </row>
    <row r="8314" spans="9:9">
      <c r="I8314" s="543"/>
    </row>
    <row r="8315" spans="9:9">
      <c r="I8315" s="543"/>
    </row>
    <row r="8316" spans="9:9">
      <c r="I8316" s="543"/>
    </row>
    <row r="8317" spans="9:9">
      <c r="I8317" s="543"/>
    </row>
    <row r="8318" spans="9:9">
      <c r="I8318" s="543"/>
    </row>
    <row r="8319" spans="9:9">
      <c r="I8319" s="543"/>
    </row>
    <row r="8320" spans="9:9">
      <c r="I8320" s="543"/>
    </row>
    <row r="8321" spans="9:9">
      <c r="I8321" s="543"/>
    </row>
    <row r="8322" spans="9:9">
      <c r="I8322" s="543"/>
    </row>
    <row r="8323" spans="9:9">
      <c r="I8323" s="543"/>
    </row>
    <row r="8324" spans="9:9">
      <c r="I8324" s="543"/>
    </row>
    <row r="8325" spans="9:9">
      <c r="I8325" s="543"/>
    </row>
    <row r="8326" spans="9:9">
      <c r="I8326" s="543"/>
    </row>
    <row r="8327" spans="9:9">
      <c r="I8327" s="543"/>
    </row>
    <row r="8328" spans="9:9">
      <c r="I8328" s="543"/>
    </row>
    <row r="8329" spans="9:9">
      <c r="I8329" s="543"/>
    </row>
    <row r="8330" spans="9:9">
      <c r="I8330" s="543"/>
    </row>
    <row r="8331" spans="9:9">
      <c r="I8331" s="543"/>
    </row>
    <row r="8332" spans="9:9">
      <c r="I8332" s="543"/>
    </row>
    <row r="8333" spans="9:9">
      <c r="I8333" s="543"/>
    </row>
    <row r="8334" spans="9:9">
      <c r="I8334" s="543"/>
    </row>
    <row r="8335" spans="9:9">
      <c r="I8335" s="543"/>
    </row>
    <row r="8336" spans="9:9">
      <c r="I8336" s="543"/>
    </row>
    <row r="8337" spans="9:9">
      <c r="I8337" s="543"/>
    </row>
    <row r="8338" spans="9:9">
      <c r="I8338" s="543"/>
    </row>
    <row r="8339" spans="9:9">
      <c r="I8339" s="543"/>
    </row>
    <row r="8340" spans="9:9">
      <c r="I8340" s="543"/>
    </row>
    <row r="8341" spans="9:9">
      <c r="I8341" s="543"/>
    </row>
    <row r="8342" spans="9:9">
      <c r="I8342" s="543"/>
    </row>
    <row r="8343" spans="9:9">
      <c r="I8343" s="543"/>
    </row>
    <row r="8344" spans="9:9">
      <c r="I8344" s="543"/>
    </row>
    <row r="8345" spans="9:9">
      <c r="I8345" s="543"/>
    </row>
    <row r="8346" spans="9:9">
      <c r="I8346" s="543"/>
    </row>
    <row r="8347" spans="9:9">
      <c r="I8347" s="543"/>
    </row>
    <row r="8348" spans="9:9">
      <c r="I8348" s="543"/>
    </row>
    <row r="8349" spans="9:9">
      <c r="I8349" s="543"/>
    </row>
    <row r="8350" spans="9:9">
      <c r="I8350" s="543"/>
    </row>
    <row r="8351" spans="9:9">
      <c r="I8351" s="543"/>
    </row>
    <row r="8352" spans="9:9">
      <c r="I8352" s="543"/>
    </row>
    <row r="8353" spans="9:9">
      <c r="I8353" s="543"/>
    </row>
    <row r="8354" spans="9:9">
      <c r="I8354" s="543"/>
    </row>
    <row r="8355" spans="9:9">
      <c r="I8355" s="543"/>
    </row>
    <row r="8356" spans="9:9">
      <c r="I8356" s="543"/>
    </row>
    <row r="8357" spans="9:9">
      <c r="I8357" s="543"/>
    </row>
    <row r="8358" spans="9:9">
      <c r="I8358" s="543"/>
    </row>
    <row r="8359" spans="9:9">
      <c r="I8359" s="543"/>
    </row>
    <row r="8360" spans="9:9">
      <c r="I8360" s="543"/>
    </row>
    <row r="8361" spans="9:9">
      <c r="I8361" s="543"/>
    </row>
    <row r="8362" spans="9:9">
      <c r="I8362" s="543"/>
    </row>
    <row r="8363" spans="9:9">
      <c r="I8363" s="543"/>
    </row>
    <row r="8364" spans="9:9">
      <c r="I8364" s="543"/>
    </row>
    <row r="8365" spans="9:9">
      <c r="I8365" s="543"/>
    </row>
    <row r="8366" spans="9:9">
      <c r="I8366" s="543"/>
    </row>
    <row r="8367" spans="9:9">
      <c r="I8367" s="543"/>
    </row>
    <row r="8368" spans="9:9">
      <c r="I8368" s="543"/>
    </row>
    <row r="8369" spans="9:9">
      <c r="I8369" s="543"/>
    </row>
    <row r="8370" spans="9:9">
      <c r="I8370" s="543"/>
    </row>
    <row r="8371" spans="9:9">
      <c r="I8371" s="543"/>
    </row>
    <row r="8372" spans="9:9">
      <c r="I8372" s="543"/>
    </row>
    <row r="8373" spans="9:9">
      <c r="I8373" s="543"/>
    </row>
    <row r="8374" spans="9:9">
      <c r="I8374" s="543"/>
    </row>
    <row r="8375" spans="9:9">
      <c r="I8375" s="543"/>
    </row>
    <row r="8376" spans="9:9">
      <c r="I8376" s="543"/>
    </row>
    <row r="8377" spans="9:9">
      <c r="I8377" s="543"/>
    </row>
    <row r="8378" spans="9:9">
      <c r="I8378" s="543"/>
    </row>
    <row r="8379" spans="9:9">
      <c r="I8379" s="543"/>
    </row>
    <row r="8380" spans="9:9">
      <c r="I8380" s="543"/>
    </row>
    <row r="8381" spans="9:9">
      <c r="I8381" s="543"/>
    </row>
    <row r="8382" spans="9:9">
      <c r="I8382" s="543"/>
    </row>
    <row r="8383" spans="9:9">
      <c r="I8383" s="543"/>
    </row>
    <row r="8384" spans="9:9">
      <c r="I8384" s="543"/>
    </row>
    <row r="8385" spans="9:9">
      <c r="I8385" s="543"/>
    </row>
    <row r="8386" spans="9:9">
      <c r="I8386" s="543"/>
    </row>
    <row r="8387" spans="9:9">
      <c r="I8387" s="543"/>
    </row>
    <row r="8388" spans="9:9">
      <c r="I8388" s="543"/>
    </row>
    <row r="8389" spans="9:9">
      <c r="I8389" s="543"/>
    </row>
    <row r="8390" spans="9:9">
      <c r="I8390" s="543"/>
    </row>
    <row r="8391" spans="9:9">
      <c r="I8391" s="543"/>
    </row>
    <row r="8392" spans="9:9">
      <c r="I8392" s="543"/>
    </row>
    <row r="8393" spans="9:9">
      <c r="I8393" s="543"/>
    </row>
    <row r="8394" spans="9:9">
      <c r="I8394" s="543"/>
    </row>
    <row r="8395" spans="9:9">
      <c r="I8395" s="543"/>
    </row>
    <row r="8396" spans="9:9">
      <c r="I8396" s="543"/>
    </row>
    <row r="8397" spans="9:9">
      <c r="I8397" s="543"/>
    </row>
    <row r="8398" spans="9:9">
      <c r="I8398" s="543"/>
    </row>
    <row r="8399" spans="9:9">
      <c r="I8399" s="543"/>
    </row>
    <row r="8400" spans="9:9">
      <c r="I8400" s="543"/>
    </row>
    <row r="8401" spans="9:9">
      <c r="I8401" s="543"/>
    </row>
    <row r="8402" spans="9:9">
      <c r="I8402" s="543"/>
    </row>
    <row r="8403" spans="9:9">
      <c r="I8403" s="543"/>
    </row>
    <row r="8404" spans="9:9">
      <c r="I8404" s="543"/>
    </row>
    <row r="8405" spans="9:9">
      <c r="I8405" s="543"/>
    </row>
    <row r="8406" spans="9:9">
      <c r="I8406" s="543"/>
    </row>
    <row r="8407" spans="9:9">
      <c r="I8407" s="543"/>
    </row>
    <row r="8408" spans="9:9">
      <c r="I8408" s="543"/>
    </row>
    <row r="8409" spans="9:9">
      <c r="I8409" s="543"/>
    </row>
    <row r="8410" spans="9:9">
      <c r="I8410" s="543"/>
    </row>
    <row r="8411" spans="9:9">
      <c r="I8411" s="543"/>
    </row>
    <row r="8412" spans="9:9">
      <c r="I8412" s="543"/>
    </row>
    <row r="8413" spans="9:9">
      <c r="I8413" s="543"/>
    </row>
    <row r="8414" spans="9:9">
      <c r="I8414" s="543"/>
    </row>
    <row r="8415" spans="9:9">
      <c r="I8415" s="543"/>
    </row>
    <row r="8416" spans="9:9">
      <c r="I8416" s="543"/>
    </row>
    <row r="8417" spans="9:9">
      <c r="I8417" s="543"/>
    </row>
    <row r="8418" spans="9:9">
      <c r="I8418" s="543"/>
    </row>
    <row r="8419" spans="9:9">
      <c r="I8419" s="543"/>
    </row>
    <row r="8420" spans="9:9">
      <c r="I8420" s="543"/>
    </row>
    <row r="8421" spans="9:9">
      <c r="I8421" s="543"/>
    </row>
    <row r="8422" spans="9:9">
      <c r="I8422" s="543"/>
    </row>
    <row r="8423" spans="9:9">
      <c r="I8423" s="543"/>
    </row>
    <row r="8424" spans="9:9">
      <c r="I8424" s="543"/>
    </row>
    <row r="8425" spans="9:9">
      <c r="I8425" s="543"/>
    </row>
    <row r="8426" spans="9:9">
      <c r="I8426" s="543"/>
    </row>
    <row r="8427" spans="9:9">
      <c r="I8427" s="543"/>
    </row>
    <row r="8428" spans="9:9">
      <c r="I8428" s="543"/>
    </row>
    <row r="8429" spans="9:9">
      <c r="I8429" s="543"/>
    </row>
    <row r="8430" spans="9:9">
      <c r="I8430" s="543"/>
    </row>
    <row r="8431" spans="9:9">
      <c r="I8431" s="543"/>
    </row>
    <row r="8432" spans="9:9">
      <c r="I8432" s="543"/>
    </row>
    <row r="8433" spans="9:9">
      <c r="I8433" s="543"/>
    </row>
    <row r="8434" spans="9:9">
      <c r="I8434" s="543"/>
    </row>
    <row r="8435" spans="9:9">
      <c r="I8435" s="543"/>
    </row>
    <row r="8436" spans="9:9">
      <c r="I8436" s="543"/>
    </row>
    <row r="8437" spans="9:9">
      <c r="I8437" s="543"/>
    </row>
    <row r="8438" spans="9:9">
      <c r="I8438" s="543"/>
    </row>
    <row r="8439" spans="9:9">
      <c r="I8439" s="543"/>
    </row>
    <row r="8440" spans="9:9">
      <c r="I8440" s="543"/>
    </row>
    <row r="8441" spans="9:9">
      <c r="I8441" s="543"/>
    </row>
    <row r="8442" spans="9:9">
      <c r="I8442" s="543"/>
    </row>
    <row r="8443" spans="9:9">
      <c r="I8443" s="543"/>
    </row>
    <row r="8444" spans="9:9">
      <c r="I8444" s="543"/>
    </row>
    <row r="8445" spans="9:9">
      <c r="I8445" s="543"/>
    </row>
    <row r="8446" spans="9:9">
      <c r="I8446" s="543"/>
    </row>
    <row r="8447" spans="9:9">
      <c r="I8447" s="543"/>
    </row>
    <row r="8448" spans="9:9">
      <c r="I8448" s="543"/>
    </row>
    <row r="8449" spans="9:9">
      <c r="I8449" s="543"/>
    </row>
    <row r="8450" spans="9:9">
      <c r="I8450" s="543"/>
    </row>
    <row r="8451" spans="9:9">
      <c r="I8451" s="543"/>
    </row>
    <row r="8452" spans="9:9">
      <c r="I8452" s="543"/>
    </row>
    <row r="8453" spans="9:9">
      <c r="I8453" s="543"/>
    </row>
    <row r="8454" spans="9:9">
      <c r="I8454" s="543"/>
    </row>
    <row r="8455" spans="9:9">
      <c r="I8455" s="543"/>
    </row>
    <row r="8456" spans="9:9">
      <c r="I8456" s="543"/>
    </row>
    <row r="8457" spans="9:9">
      <c r="I8457" s="543"/>
    </row>
    <row r="8458" spans="9:9">
      <c r="I8458" s="543"/>
    </row>
    <row r="8459" spans="9:9">
      <c r="I8459" s="543"/>
    </row>
    <row r="8460" spans="9:9">
      <c r="I8460" s="543"/>
    </row>
    <row r="8461" spans="9:9">
      <c r="I8461" s="543"/>
    </row>
    <row r="8462" spans="9:9">
      <c r="I8462" s="543"/>
    </row>
    <row r="8463" spans="9:9">
      <c r="I8463" s="543"/>
    </row>
    <row r="8464" spans="9:9">
      <c r="I8464" s="543"/>
    </row>
    <row r="8465" spans="9:9">
      <c r="I8465" s="543"/>
    </row>
    <row r="8466" spans="9:9">
      <c r="I8466" s="543"/>
    </row>
    <row r="8467" spans="9:9">
      <c r="I8467" s="543"/>
    </row>
    <row r="8468" spans="9:9">
      <c r="I8468" s="543"/>
    </row>
    <row r="8469" spans="9:9">
      <c r="I8469" s="543"/>
    </row>
    <row r="8470" spans="9:9">
      <c r="I8470" s="543"/>
    </row>
    <row r="8471" spans="9:9">
      <c r="I8471" s="543"/>
    </row>
    <row r="8472" spans="9:9">
      <c r="I8472" s="543"/>
    </row>
    <row r="8473" spans="9:9">
      <c r="I8473" s="543"/>
    </row>
    <row r="8474" spans="9:9">
      <c r="I8474" s="543"/>
    </row>
    <row r="8475" spans="9:9">
      <c r="I8475" s="543"/>
    </row>
    <row r="8476" spans="9:9">
      <c r="I8476" s="543"/>
    </row>
    <row r="8477" spans="9:9">
      <c r="I8477" s="543"/>
    </row>
    <row r="8478" spans="9:9">
      <c r="I8478" s="543"/>
    </row>
    <row r="8479" spans="9:9">
      <c r="I8479" s="543"/>
    </row>
    <row r="8480" spans="9:9">
      <c r="I8480" s="543"/>
    </row>
    <row r="8481" spans="9:9">
      <c r="I8481" s="543"/>
    </row>
    <row r="8482" spans="9:9">
      <c r="I8482" s="543"/>
    </row>
    <row r="8483" spans="9:9">
      <c r="I8483" s="543"/>
    </row>
    <row r="8484" spans="9:9">
      <c r="I8484" s="543"/>
    </row>
    <row r="8485" spans="9:9">
      <c r="I8485" s="543"/>
    </row>
    <row r="8486" spans="9:9">
      <c r="I8486" s="543"/>
    </row>
    <row r="8487" spans="9:9">
      <c r="I8487" s="543"/>
    </row>
    <row r="8488" spans="9:9">
      <c r="I8488" s="543"/>
    </row>
    <row r="8489" spans="9:9">
      <c r="I8489" s="543"/>
    </row>
    <row r="8490" spans="9:9">
      <c r="I8490" s="543"/>
    </row>
    <row r="8491" spans="9:9">
      <c r="I8491" s="543"/>
    </row>
    <row r="8492" spans="9:9">
      <c r="I8492" s="543"/>
    </row>
    <row r="8493" spans="9:9">
      <c r="I8493" s="543"/>
    </row>
    <row r="8494" spans="9:9">
      <c r="I8494" s="543"/>
    </row>
    <row r="8495" spans="9:9">
      <c r="I8495" s="543"/>
    </row>
    <row r="8496" spans="9:9">
      <c r="I8496" s="543"/>
    </row>
    <row r="8497" spans="9:9">
      <c r="I8497" s="543"/>
    </row>
    <row r="8498" spans="9:9">
      <c r="I8498" s="543"/>
    </row>
    <row r="8499" spans="9:9">
      <c r="I8499" s="543"/>
    </row>
    <row r="8500" spans="9:9">
      <c r="I8500" s="543"/>
    </row>
    <row r="8501" spans="9:9">
      <c r="I8501" s="543"/>
    </row>
    <row r="8502" spans="9:9">
      <c r="I8502" s="543"/>
    </row>
    <row r="8503" spans="9:9">
      <c r="I8503" s="543"/>
    </row>
    <row r="8504" spans="9:9">
      <c r="I8504" s="543"/>
    </row>
    <row r="8505" spans="9:9">
      <c r="I8505" s="543"/>
    </row>
    <row r="8506" spans="9:9">
      <c r="I8506" s="543"/>
    </row>
    <row r="8507" spans="9:9">
      <c r="I8507" s="543"/>
    </row>
    <row r="8508" spans="9:9">
      <c r="I8508" s="543"/>
    </row>
    <row r="8509" spans="9:9">
      <c r="I8509" s="543"/>
    </row>
    <row r="8510" spans="9:9">
      <c r="I8510" s="543"/>
    </row>
    <row r="8511" spans="9:9">
      <c r="I8511" s="543"/>
    </row>
    <row r="8512" spans="9:9">
      <c r="I8512" s="543"/>
    </row>
    <row r="8513" spans="9:9">
      <c r="I8513" s="543"/>
    </row>
    <row r="8514" spans="9:9">
      <c r="I8514" s="543"/>
    </row>
    <row r="8515" spans="9:9">
      <c r="I8515" s="543"/>
    </row>
    <row r="8516" spans="9:9">
      <c r="I8516" s="543"/>
    </row>
    <row r="8517" spans="9:9">
      <c r="I8517" s="543"/>
    </row>
    <row r="8518" spans="9:9">
      <c r="I8518" s="543"/>
    </row>
    <row r="8519" spans="9:9">
      <c r="I8519" s="543"/>
    </row>
    <row r="8520" spans="9:9">
      <c r="I8520" s="543"/>
    </row>
    <row r="8521" spans="9:9">
      <c r="I8521" s="543"/>
    </row>
    <row r="8522" spans="9:9">
      <c r="I8522" s="543"/>
    </row>
    <row r="8523" spans="9:9">
      <c r="I8523" s="543"/>
    </row>
    <row r="8524" spans="9:9">
      <c r="I8524" s="543"/>
    </row>
    <row r="8525" spans="9:9">
      <c r="I8525" s="543"/>
    </row>
    <row r="8526" spans="9:9">
      <c r="I8526" s="543"/>
    </row>
    <row r="8527" spans="9:9">
      <c r="I8527" s="543"/>
    </row>
    <row r="8528" spans="9:9">
      <c r="I8528" s="543"/>
    </row>
    <row r="8529" spans="9:9">
      <c r="I8529" s="543"/>
    </row>
    <row r="8530" spans="9:9">
      <c r="I8530" s="543"/>
    </row>
    <row r="8531" spans="9:9">
      <c r="I8531" s="543"/>
    </row>
    <row r="8532" spans="9:9">
      <c r="I8532" s="543"/>
    </row>
    <row r="8533" spans="9:9">
      <c r="I8533" s="543"/>
    </row>
    <row r="8534" spans="9:9">
      <c r="I8534" s="543"/>
    </row>
    <row r="8535" spans="9:9">
      <c r="I8535" s="543"/>
    </row>
    <row r="8536" spans="9:9">
      <c r="I8536" s="543"/>
    </row>
    <row r="8537" spans="9:9">
      <c r="I8537" s="543"/>
    </row>
    <row r="8538" spans="9:9">
      <c r="I8538" s="543"/>
    </row>
    <row r="8539" spans="9:9">
      <c r="I8539" s="543"/>
    </row>
    <row r="8540" spans="9:9">
      <c r="I8540" s="543"/>
    </row>
    <row r="8541" spans="9:9">
      <c r="I8541" s="543"/>
    </row>
    <row r="8542" spans="9:9">
      <c r="I8542" s="543"/>
    </row>
    <row r="8543" spans="9:9">
      <c r="I8543" s="543"/>
    </row>
    <row r="8544" spans="9:9">
      <c r="I8544" s="543"/>
    </row>
    <row r="8545" spans="9:9">
      <c r="I8545" s="543"/>
    </row>
    <row r="8546" spans="9:9">
      <c r="I8546" s="543"/>
    </row>
    <row r="8547" spans="9:9">
      <c r="I8547" s="543"/>
    </row>
    <row r="8548" spans="9:9">
      <c r="I8548" s="543"/>
    </row>
    <row r="8549" spans="9:9">
      <c r="I8549" s="543"/>
    </row>
    <row r="8550" spans="9:9">
      <c r="I8550" s="543"/>
    </row>
    <row r="8551" spans="9:9">
      <c r="I8551" s="543"/>
    </row>
    <row r="8552" spans="9:9">
      <c r="I8552" s="543"/>
    </row>
    <row r="8553" spans="9:9">
      <c r="I8553" s="543"/>
    </row>
    <row r="8554" spans="9:9">
      <c r="I8554" s="543"/>
    </row>
    <row r="8555" spans="9:9">
      <c r="I8555" s="543"/>
    </row>
    <row r="8556" spans="9:9">
      <c r="I8556" s="543"/>
    </row>
    <row r="8557" spans="9:9">
      <c r="I8557" s="543"/>
    </row>
    <row r="8558" spans="9:9">
      <c r="I8558" s="543"/>
    </row>
    <row r="8559" spans="9:9">
      <c r="I8559" s="543"/>
    </row>
    <row r="8560" spans="9:9">
      <c r="I8560" s="543"/>
    </row>
    <row r="8561" spans="9:9">
      <c r="I8561" s="543"/>
    </row>
    <row r="8562" spans="9:9">
      <c r="I8562" s="543"/>
    </row>
    <row r="8563" spans="9:9">
      <c r="I8563" s="543"/>
    </row>
    <row r="8564" spans="9:9">
      <c r="I8564" s="543"/>
    </row>
    <row r="8565" spans="9:9">
      <c r="I8565" s="543"/>
    </row>
    <row r="8566" spans="9:9">
      <c r="I8566" s="543"/>
    </row>
    <row r="8567" spans="9:9">
      <c r="I8567" s="543"/>
    </row>
    <row r="8568" spans="9:9">
      <c r="I8568" s="543"/>
    </row>
    <row r="8569" spans="9:9">
      <c r="I8569" s="543"/>
    </row>
    <row r="8570" spans="9:9">
      <c r="I8570" s="543"/>
    </row>
    <row r="8571" spans="9:9">
      <c r="I8571" s="543"/>
    </row>
    <row r="8572" spans="9:9">
      <c r="I8572" s="543"/>
    </row>
    <row r="8573" spans="9:9">
      <c r="I8573" s="543"/>
    </row>
    <row r="8574" spans="9:9">
      <c r="I8574" s="543"/>
    </row>
    <row r="8575" spans="9:9">
      <c r="I8575" s="543"/>
    </row>
    <row r="8576" spans="9:9">
      <c r="I8576" s="543"/>
    </row>
    <row r="8577" spans="9:9">
      <c r="I8577" s="543"/>
    </row>
    <row r="8578" spans="9:9">
      <c r="I8578" s="543"/>
    </row>
    <row r="8579" spans="9:9">
      <c r="I8579" s="543"/>
    </row>
    <row r="8580" spans="9:9">
      <c r="I8580" s="543"/>
    </row>
    <row r="8581" spans="9:9">
      <c r="I8581" s="543"/>
    </row>
    <row r="8582" spans="9:9">
      <c r="I8582" s="543"/>
    </row>
    <row r="8583" spans="9:9">
      <c r="I8583" s="543"/>
    </row>
    <row r="8584" spans="9:9">
      <c r="I8584" s="543"/>
    </row>
    <row r="8585" spans="9:9">
      <c r="I8585" s="543"/>
    </row>
    <row r="8586" spans="9:9">
      <c r="I8586" s="543"/>
    </row>
    <row r="8587" spans="9:9">
      <c r="I8587" s="543"/>
    </row>
    <row r="8588" spans="9:9">
      <c r="I8588" s="543"/>
    </row>
    <row r="8589" spans="9:9">
      <c r="I8589" s="543"/>
    </row>
    <row r="8590" spans="9:9">
      <c r="I8590" s="543"/>
    </row>
    <row r="8591" spans="9:9">
      <c r="I8591" s="543"/>
    </row>
    <row r="8592" spans="9:9">
      <c r="I8592" s="543"/>
    </row>
    <row r="8593" spans="9:9">
      <c r="I8593" s="543"/>
    </row>
    <row r="8594" spans="9:9">
      <c r="I8594" s="543"/>
    </row>
    <row r="8595" spans="9:9">
      <c r="I8595" s="543"/>
    </row>
    <row r="8596" spans="9:9">
      <c r="I8596" s="543"/>
    </row>
    <row r="8597" spans="9:9">
      <c r="I8597" s="543"/>
    </row>
    <row r="8598" spans="9:9">
      <c r="I8598" s="543"/>
    </row>
    <row r="8599" spans="9:9">
      <c r="I8599" s="543"/>
    </row>
    <row r="8600" spans="9:9">
      <c r="I8600" s="543"/>
    </row>
    <row r="8601" spans="9:9">
      <c r="I8601" s="543"/>
    </row>
    <row r="8602" spans="9:9">
      <c r="I8602" s="543"/>
    </row>
    <row r="8603" spans="9:9">
      <c r="I8603" s="543"/>
    </row>
    <row r="8604" spans="9:9">
      <c r="I8604" s="543"/>
    </row>
    <row r="8605" spans="9:9">
      <c r="I8605" s="543"/>
    </row>
    <row r="8606" spans="9:9">
      <c r="I8606" s="543"/>
    </row>
    <row r="8607" spans="9:9">
      <c r="I8607" s="543"/>
    </row>
    <row r="8608" spans="9:9">
      <c r="I8608" s="543"/>
    </row>
    <row r="8609" spans="9:9">
      <c r="I8609" s="543"/>
    </row>
    <row r="8610" spans="9:9">
      <c r="I8610" s="543"/>
    </row>
    <row r="8611" spans="9:9">
      <c r="I8611" s="543"/>
    </row>
    <row r="8612" spans="9:9">
      <c r="I8612" s="543"/>
    </row>
    <row r="8613" spans="9:9">
      <c r="I8613" s="543"/>
    </row>
    <row r="8614" spans="9:9">
      <c r="I8614" s="543"/>
    </row>
    <row r="8615" spans="9:9">
      <c r="I8615" s="543"/>
    </row>
    <row r="8616" spans="9:9">
      <c r="I8616" s="543"/>
    </row>
    <row r="8617" spans="9:9">
      <c r="I8617" s="543"/>
    </row>
    <row r="8618" spans="9:9">
      <c r="I8618" s="543"/>
    </row>
    <row r="8619" spans="9:9">
      <c r="I8619" s="543"/>
    </row>
    <row r="8620" spans="9:9">
      <c r="I8620" s="543"/>
    </row>
    <row r="8621" spans="9:9">
      <c r="I8621" s="543"/>
    </row>
    <row r="8622" spans="9:9">
      <c r="I8622" s="543"/>
    </row>
    <row r="8623" spans="9:9">
      <c r="I8623" s="543"/>
    </row>
    <row r="8624" spans="9:9">
      <c r="I8624" s="543"/>
    </row>
    <row r="8625" spans="9:9">
      <c r="I8625" s="543"/>
    </row>
    <row r="8626" spans="9:9">
      <c r="I8626" s="543"/>
    </row>
    <row r="8627" spans="9:9">
      <c r="I8627" s="543"/>
    </row>
    <row r="8628" spans="9:9">
      <c r="I8628" s="543"/>
    </row>
    <row r="8629" spans="9:9">
      <c r="I8629" s="543"/>
    </row>
    <row r="8630" spans="9:9">
      <c r="I8630" s="543"/>
    </row>
    <row r="8631" spans="9:9">
      <c r="I8631" s="543"/>
    </row>
    <row r="8632" spans="9:9">
      <c r="I8632" s="543"/>
    </row>
    <row r="8633" spans="9:9">
      <c r="I8633" s="543"/>
    </row>
    <row r="8634" spans="9:9">
      <c r="I8634" s="543"/>
    </row>
    <row r="8635" spans="9:9">
      <c r="I8635" s="543"/>
    </row>
    <row r="8636" spans="9:9">
      <c r="I8636" s="543"/>
    </row>
    <row r="8637" spans="9:9">
      <c r="I8637" s="543"/>
    </row>
    <row r="8638" spans="9:9">
      <c r="I8638" s="543"/>
    </row>
    <row r="8639" spans="9:9">
      <c r="I8639" s="543"/>
    </row>
    <row r="8640" spans="9:9">
      <c r="I8640" s="543"/>
    </row>
    <row r="8641" spans="9:9">
      <c r="I8641" s="543"/>
    </row>
    <row r="8642" spans="9:9">
      <c r="I8642" s="543"/>
    </row>
    <row r="8643" spans="9:9">
      <c r="I8643" s="543"/>
    </row>
    <row r="8644" spans="9:9">
      <c r="I8644" s="543"/>
    </row>
    <row r="8645" spans="9:9">
      <c r="I8645" s="543"/>
    </row>
    <row r="8646" spans="9:9">
      <c r="I8646" s="543"/>
    </row>
    <row r="8647" spans="9:9">
      <c r="I8647" s="543"/>
    </row>
    <row r="8648" spans="9:9">
      <c r="I8648" s="543"/>
    </row>
    <row r="8649" spans="9:9">
      <c r="I8649" s="543"/>
    </row>
    <row r="8650" spans="9:9">
      <c r="I8650" s="543"/>
    </row>
    <row r="8651" spans="9:9">
      <c r="I8651" s="543"/>
    </row>
    <row r="8652" spans="9:9">
      <c r="I8652" s="543"/>
    </row>
    <row r="8653" spans="9:9">
      <c r="I8653" s="543"/>
    </row>
    <row r="8654" spans="9:9">
      <c r="I8654" s="543"/>
    </row>
    <row r="8655" spans="9:9">
      <c r="I8655" s="543"/>
    </row>
    <row r="8656" spans="9:9">
      <c r="I8656" s="543"/>
    </row>
    <row r="8657" spans="9:9">
      <c r="I8657" s="543"/>
    </row>
    <row r="8658" spans="9:9">
      <c r="I8658" s="543"/>
    </row>
    <row r="8659" spans="9:9">
      <c r="I8659" s="543"/>
    </row>
    <row r="8660" spans="9:9">
      <c r="I8660" s="543"/>
    </row>
    <row r="8661" spans="9:9">
      <c r="I8661" s="543"/>
    </row>
    <row r="8662" spans="9:9">
      <c r="I8662" s="543"/>
    </row>
    <row r="8663" spans="9:9">
      <c r="I8663" s="543"/>
    </row>
    <row r="8664" spans="9:9">
      <c r="I8664" s="543"/>
    </row>
    <row r="8665" spans="9:9">
      <c r="I8665" s="543"/>
    </row>
    <row r="8666" spans="9:9">
      <c r="I8666" s="543"/>
    </row>
    <row r="8667" spans="9:9">
      <c r="I8667" s="543"/>
    </row>
    <row r="8668" spans="9:9">
      <c r="I8668" s="543"/>
    </row>
    <row r="8669" spans="9:9">
      <c r="I8669" s="543"/>
    </row>
    <row r="8670" spans="9:9">
      <c r="I8670" s="543"/>
    </row>
    <row r="8671" spans="9:9">
      <c r="I8671" s="543"/>
    </row>
    <row r="8672" spans="9:9">
      <c r="I8672" s="543"/>
    </row>
    <row r="8673" spans="9:9">
      <c r="I8673" s="543"/>
    </row>
    <row r="8674" spans="9:9">
      <c r="I8674" s="543"/>
    </row>
    <row r="8675" spans="9:9">
      <c r="I8675" s="543"/>
    </row>
    <row r="8676" spans="9:9">
      <c r="I8676" s="543"/>
    </row>
    <row r="8677" spans="9:9">
      <c r="I8677" s="543"/>
    </row>
    <row r="8678" spans="9:9">
      <c r="I8678" s="543"/>
    </row>
    <row r="8679" spans="9:9">
      <c r="I8679" s="543"/>
    </row>
    <row r="8680" spans="9:9">
      <c r="I8680" s="543"/>
    </row>
    <row r="8681" spans="9:9">
      <c r="I8681" s="543"/>
    </row>
    <row r="8682" spans="9:9">
      <c r="I8682" s="543"/>
    </row>
    <row r="8683" spans="9:9">
      <c r="I8683" s="543"/>
    </row>
    <row r="8684" spans="9:9">
      <c r="I8684" s="543"/>
    </row>
    <row r="8685" spans="9:9">
      <c r="I8685" s="543"/>
    </row>
    <row r="8686" spans="9:9">
      <c r="I8686" s="543"/>
    </row>
    <row r="8687" spans="9:9">
      <c r="I8687" s="543"/>
    </row>
    <row r="8688" spans="9:9">
      <c r="I8688" s="543"/>
    </row>
    <row r="8689" spans="9:9">
      <c r="I8689" s="543"/>
    </row>
    <row r="8690" spans="9:9">
      <c r="I8690" s="543"/>
    </row>
    <row r="8691" spans="9:9">
      <c r="I8691" s="543"/>
    </row>
    <row r="8692" spans="9:9">
      <c r="I8692" s="543"/>
    </row>
    <row r="8693" spans="9:9">
      <c r="I8693" s="543"/>
    </row>
    <row r="8694" spans="9:9">
      <c r="I8694" s="543"/>
    </row>
    <row r="8695" spans="9:9">
      <c r="I8695" s="543"/>
    </row>
    <row r="8696" spans="9:9">
      <c r="I8696" s="543"/>
    </row>
    <row r="8697" spans="9:9">
      <c r="I8697" s="543"/>
    </row>
    <row r="8698" spans="9:9">
      <c r="I8698" s="543"/>
    </row>
    <row r="8699" spans="9:9">
      <c r="I8699" s="543"/>
    </row>
    <row r="8700" spans="9:9">
      <c r="I8700" s="543"/>
    </row>
    <row r="8701" spans="9:9">
      <c r="I8701" s="543"/>
    </row>
    <row r="8702" spans="9:9">
      <c r="I8702" s="543"/>
    </row>
    <row r="8703" spans="9:9">
      <c r="I8703" s="543"/>
    </row>
    <row r="8704" spans="9:9">
      <c r="I8704" s="543"/>
    </row>
    <row r="8705" spans="9:9">
      <c r="I8705" s="543"/>
    </row>
    <row r="8706" spans="9:9">
      <c r="I8706" s="543"/>
    </row>
    <row r="8707" spans="9:9">
      <c r="I8707" s="543"/>
    </row>
    <row r="8708" spans="9:9">
      <c r="I8708" s="543"/>
    </row>
    <row r="8709" spans="9:9">
      <c r="I8709" s="543"/>
    </row>
    <row r="8710" spans="9:9">
      <c r="I8710" s="543"/>
    </row>
    <row r="8711" spans="9:9">
      <c r="I8711" s="543"/>
    </row>
    <row r="8712" spans="9:9">
      <c r="I8712" s="543"/>
    </row>
    <row r="8713" spans="9:9">
      <c r="I8713" s="543"/>
    </row>
    <row r="8714" spans="9:9">
      <c r="I8714" s="543"/>
    </row>
    <row r="8715" spans="9:9">
      <c r="I8715" s="543"/>
    </row>
    <row r="8716" spans="9:9">
      <c r="I8716" s="543"/>
    </row>
    <row r="8717" spans="9:9">
      <c r="I8717" s="543"/>
    </row>
    <row r="8718" spans="9:9">
      <c r="I8718" s="543"/>
    </row>
    <row r="8719" spans="9:9">
      <c r="I8719" s="543"/>
    </row>
    <row r="8720" spans="9:9">
      <c r="I8720" s="543"/>
    </row>
    <row r="8721" spans="9:9">
      <c r="I8721" s="543"/>
    </row>
    <row r="8722" spans="9:9">
      <c r="I8722" s="543"/>
    </row>
    <row r="8723" spans="9:9">
      <c r="I8723" s="543"/>
    </row>
    <row r="8724" spans="9:9">
      <c r="I8724" s="543"/>
    </row>
    <row r="8725" spans="9:9">
      <c r="I8725" s="543"/>
    </row>
    <row r="8726" spans="9:9">
      <c r="I8726" s="543"/>
    </row>
    <row r="8727" spans="9:9">
      <c r="I8727" s="543"/>
    </row>
    <row r="8728" spans="9:9">
      <c r="I8728" s="543"/>
    </row>
    <row r="8729" spans="9:9">
      <c r="I8729" s="543"/>
    </row>
    <row r="8730" spans="9:9">
      <c r="I8730" s="543"/>
    </row>
    <row r="8731" spans="9:9">
      <c r="I8731" s="543"/>
    </row>
    <row r="8732" spans="9:9">
      <c r="I8732" s="543"/>
    </row>
    <row r="8733" spans="9:9">
      <c r="I8733" s="543"/>
    </row>
    <row r="8734" spans="9:9">
      <c r="I8734" s="543"/>
    </row>
    <row r="8735" spans="9:9">
      <c r="I8735" s="543"/>
    </row>
    <row r="8736" spans="9:9">
      <c r="I8736" s="543"/>
    </row>
    <row r="8737" spans="9:9">
      <c r="I8737" s="543"/>
    </row>
    <row r="8738" spans="9:9">
      <c r="I8738" s="543"/>
    </row>
    <row r="8739" spans="9:9">
      <c r="I8739" s="543"/>
    </row>
    <row r="8740" spans="9:9">
      <c r="I8740" s="543"/>
    </row>
    <row r="8741" spans="9:9">
      <c r="I8741" s="543"/>
    </row>
    <row r="8742" spans="9:9">
      <c r="I8742" s="543"/>
    </row>
    <row r="8743" spans="9:9">
      <c r="I8743" s="543"/>
    </row>
    <row r="8744" spans="9:9">
      <c r="I8744" s="543"/>
    </row>
    <row r="8745" spans="9:9">
      <c r="I8745" s="543"/>
    </row>
    <row r="8746" spans="9:9">
      <c r="I8746" s="543"/>
    </row>
    <row r="8747" spans="9:9">
      <c r="I8747" s="543"/>
    </row>
    <row r="8748" spans="9:9">
      <c r="I8748" s="543"/>
    </row>
    <row r="8749" spans="9:9">
      <c r="I8749" s="543"/>
    </row>
    <row r="8750" spans="9:9">
      <c r="I8750" s="543"/>
    </row>
    <row r="8751" spans="9:9">
      <c r="I8751" s="543"/>
    </row>
    <row r="8752" spans="9:9">
      <c r="I8752" s="543"/>
    </row>
    <row r="8753" spans="9:9">
      <c r="I8753" s="543"/>
    </row>
    <row r="8754" spans="9:9">
      <c r="I8754" s="543"/>
    </row>
    <row r="8755" spans="9:9">
      <c r="I8755" s="543"/>
    </row>
    <row r="8756" spans="9:9">
      <c r="I8756" s="543"/>
    </row>
    <row r="8757" spans="9:9">
      <c r="I8757" s="543"/>
    </row>
    <row r="8758" spans="9:9">
      <c r="I8758" s="543"/>
    </row>
    <row r="8759" spans="9:9">
      <c r="I8759" s="543"/>
    </row>
    <row r="8760" spans="9:9">
      <c r="I8760" s="543"/>
    </row>
    <row r="8761" spans="9:9">
      <c r="I8761" s="543"/>
    </row>
    <row r="8762" spans="9:9">
      <c r="I8762" s="543"/>
    </row>
    <row r="8763" spans="9:9">
      <c r="I8763" s="543"/>
    </row>
    <row r="8764" spans="9:9">
      <c r="I8764" s="543"/>
    </row>
    <row r="8765" spans="9:9">
      <c r="I8765" s="543"/>
    </row>
    <row r="8766" spans="9:9">
      <c r="I8766" s="543"/>
    </row>
    <row r="8767" spans="9:9">
      <c r="I8767" s="543"/>
    </row>
    <row r="8768" spans="9:9">
      <c r="I8768" s="543"/>
    </row>
    <row r="8769" spans="9:9">
      <c r="I8769" s="543"/>
    </row>
    <row r="8770" spans="9:9">
      <c r="I8770" s="543"/>
    </row>
    <row r="8771" spans="9:9">
      <c r="I8771" s="543"/>
    </row>
    <row r="8772" spans="9:9">
      <c r="I8772" s="543"/>
    </row>
    <row r="8773" spans="9:9">
      <c r="I8773" s="543"/>
    </row>
    <row r="8774" spans="9:9">
      <c r="I8774" s="543"/>
    </row>
    <row r="8775" spans="9:9">
      <c r="I8775" s="543"/>
    </row>
    <row r="8776" spans="9:9">
      <c r="I8776" s="543"/>
    </row>
    <row r="8777" spans="9:9">
      <c r="I8777" s="543"/>
    </row>
    <row r="8778" spans="9:9">
      <c r="I8778" s="543"/>
    </row>
    <row r="8779" spans="9:9">
      <c r="I8779" s="543"/>
    </row>
    <row r="8780" spans="9:9">
      <c r="I8780" s="543"/>
    </row>
    <row r="8781" spans="9:9">
      <c r="I8781" s="543"/>
    </row>
    <row r="8782" spans="9:9">
      <c r="I8782" s="543"/>
    </row>
    <row r="8783" spans="9:9">
      <c r="I8783" s="543"/>
    </row>
    <row r="8784" spans="9:9">
      <c r="I8784" s="543"/>
    </row>
    <row r="8785" spans="9:9">
      <c r="I8785" s="543"/>
    </row>
    <row r="8786" spans="9:9">
      <c r="I8786" s="543"/>
    </row>
    <row r="8787" spans="9:9">
      <c r="I8787" s="543"/>
    </row>
    <row r="8788" spans="9:9">
      <c r="I8788" s="543"/>
    </row>
    <row r="8789" spans="9:9">
      <c r="I8789" s="543"/>
    </row>
    <row r="8790" spans="9:9">
      <c r="I8790" s="543"/>
    </row>
    <row r="8791" spans="9:9">
      <c r="I8791" s="543"/>
    </row>
    <row r="8792" spans="9:9">
      <c r="I8792" s="543"/>
    </row>
    <row r="8793" spans="9:9">
      <c r="I8793" s="543"/>
    </row>
    <row r="8794" spans="9:9">
      <c r="I8794" s="543"/>
    </row>
    <row r="8795" spans="9:9">
      <c r="I8795" s="543"/>
    </row>
    <row r="8796" spans="9:9">
      <c r="I8796" s="543"/>
    </row>
    <row r="8797" spans="9:9">
      <c r="I8797" s="543"/>
    </row>
    <row r="8798" spans="9:9">
      <c r="I8798" s="543"/>
    </row>
    <row r="8799" spans="9:9">
      <c r="I8799" s="543"/>
    </row>
    <row r="8800" spans="9:9">
      <c r="I8800" s="543"/>
    </row>
    <row r="8801" spans="9:9">
      <c r="I8801" s="543"/>
    </row>
    <row r="8802" spans="9:9">
      <c r="I8802" s="543"/>
    </row>
    <row r="8803" spans="9:9">
      <c r="I8803" s="543"/>
    </row>
    <row r="8804" spans="9:9">
      <c r="I8804" s="543"/>
    </row>
    <row r="8805" spans="9:9">
      <c r="I8805" s="543"/>
    </row>
    <row r="8806" spans="9:9">
      <c r="I8806" s="543"/>
    </row>
    <row r="8807" spans="9:9">
      <c r="I8807" s="543"/>
    </row>
    <row r="8808" spans="9:9">
      <c r="I8808" s="543"/>
    </row>
    <row r="8809" spans="9:9">
      <c r="I8809" s="543"/>
    </row>
    <row r="8810" spans="9:9">
      <c r="I8810" s="543"/>
    </row>
    <row r="8811" spans="9:9">
      <c r="I8811" s="543"/>
    </row>
    <row r="8812" spans="9:9">
      <c r="I8812" s="543"/>
    </row>
    <row r="8813" spans="9:9">
      <c r="I8813" s="543"/>
    </row>
    <row r="8814" spans="9:9">
      <c r="I8814" s="543"/>
    </row>
    <row r="8815" spans="9:9">
      <c r="I8815" s="543"/>
    </row>
    <row r="8816" spans="9:9">
      <c r="I8816" s="543"/>
    </row>
    <row r="8817" spans="9:9">
      <c r="I8817" s="543"/>
    </row>
    <row r="8818" spans="9:9">
      <c r="I8818" s="543"/>
    </row>
    <row r="8819" spans="9:9">
      <c r="I8819" s="543"/>
    </row>
    <row r="8820" spans="9:9">
      <c r="I8820" s="543"/>
    </row>
    <row r="8821" spans="9:9">
      <c r="I8821" s="543"/>
    </row>
    <row r="8822" spans="9:9">
      <c r="I8822" s="543"/>
    </row>
    <row r="8823" spans="9:9">
      <c r="I8823" s="543"/>
    </row>
    <row r="8824" spans="9:9">
      <c r="I8824" s="543"/>
    </row>
    <row r="8825" spans="9:9">
      <c r="I8825" s="543"/>
    </row>
    <row r="8826" spans="9:9">
      <c r="I8826" s="543"/>
    </row>
    <row r="8827" spans="9:9">
      <c r="I8827" s="543"/>
    </row>
    <row r="8828" spans="9:9">
      <c r="I8828" s="543"/>
    </row>
    <row r="8829" spans="9:9">
      <c r="I8829" s="543"/>
    </row>
    <row r="8830" spans="9:9">
      <c r="I8830" s="543"/>
    </row>
    <row r="8831" spans="9:9">
      <c r="I8831" s="543"/>
    </row>
    <row r="8832" spans="9:9">
      <c r="I8832" s="543"/>
    </row>
    <row r="8833" spans="9:9">
      <c r="I8833" s="543"/>
    </row>
    <row r="8834" spans="9:9">
      <c r="I8834" s="543"/>
    </row>
    <row r="8835" spans="9:9">
      <c r="I8835" s="543"/>
    </row>
    <row r="8836" spans="9:9">
      <c r="I8836" s="543"/>
    </row>
    <row r="8837" spans="9:9">
      <c r="I8837" s="543"/>
    </row>
    <row r="8838" spans="9:9">
      <c r="I8838" s="543"/>
    </row>
    <row r="8839" spans="9:9">
      <c r="I8839" s="543"/>
    </row>
    <row r="8840" spans="9:9">
      <c r="I8840" s="543"/>
    </row>
    <row r="8841" spans="9:9">
      <c r="I8841" s="543"/>
    </row>
    <row r="8842" spans="9:9">
      <c r="I8842" s="543"/>
    </row>
    <row r="8843" spans="9:9">
      <c r="I8843" s="543"/>
    </row>
    <row r="8844" spans="9:9">
      <c r="I8844" s="543"/>
    </row>
    <row r="8845" spans="9:9">
      <c r="I8845" s="543"/>
    </row>
    <row r="8846" spans="9:9">
      <c r="I8846" s="543"/>
    </row>
    <row r="8847" spans="9:9">
      <c r="I8847" s="543"/>
    </row>
    <row r="8848" spans="9:9">
      <c r="I8848" s="543"/>
    </row>
    <row r="8849" spans="9:9">
      <c r="I8849" s="543"/>
    </row>
    <row r="8850" spans="9:9">
      <c r="I8850" s="543"/>
    </row>
    <row r="8851" spans="9:9">
      <c r="I8851" s="543"/>
    </row>
    <row r="8852" spans="9:9">
      <c r="I8852" s="543"/>
    </row>
    <row r="8853" spans="9:9">
      <c r="I8853" s="543"/>
    </row>
    <row r="8854" spans="9:9">
      <c r="I8854" s="543"/>
    </row>
    <row r="8855" spans="9:9">
      <c r="I8855" s="543"/>
    </row>
    <row r="8856" spans="9:9">
      <c r="I8856" s="543"/>
    </row>
    <row r="8857" spans="9:9">
      <c r="I8857" s="543"/>
    </row>
    <row r="8858" spans="9:9">
      <c r="I8858" s="543"/>
    </row>
    <row r="8859" spans="9:9">
      <c r="I8859" s="543"/>
    </row>
    <row r="8860" spans="9:9">
      <c r="I8860" s="543"/>
    </row>
    <row r="8861" spans="9:9">
      <c r="I8861" s="543"/>
    </row>
    <row r="8862" spans="9:9">
      <c r="I8862" s="543"/>
    </row>
    <row r="8863" spans="9:9">
      <c r="I8863" s="543"/>
    </row>
    <row r="8864" spans="9:9">
      <c r="I8864" s="543"/>
    </row>
    <row r="8865" spans="9:9">
      <c r="I8865" s="543"/>
    </row>
    <row r="8866" spans="9:9">
      <c r="I8866" s="543"/>
    </row>
    <row r="8867" spans="9:9">
      <c r="I8867" s="543"/>
    </row>
    <row r="8868" spans="9:9">
      <c r="I8868" s="543"/>
    </row>
    <row r="8869" spans="9:9">
      <c r="I8869" s="543"/>
    </row>
    <row r="8870" spans="9:9">
      <c r="I8870" s="543"/>
    </row>
    <row r="8871" spans="9:9">
      <c r="I8871" s="543"/>
    </row>
    <row r="8872" spans="9:9">
      <c r="I8872" s="543"/>
    </row>
    <row r="8873" spans="9:9">
      <c r="I8873" s="543"/>
    </row>
    <row r="8874" spans="9:9">
      <c r="I8874" s="543"/>
    </row>
    <row r="8875" spans="9:9">
      <c r="I8875" s="543"/>
    </row>
    <row r="8876" spans="9:9">
      <c r="I8876" s="543"/>
    </row>
    <row r="8877" spans="9:9">
      <c r="I8877" s="543"/>
    </row>
    <row r="8878" spans="9:9">
      <c r="I8878" s="543"/>
    </row>
    <row r="8879" spans="9:9">
      <c r="I8879" s="543"/>
    </row>
    <row r="8880" spans="9:9">
      <c r="I8880" s="543"/>
    </row>
    <row r="8881" spans="9:9">
      <c r="I8881" s="543"/>
    </row>
    <row r="8882" spans="9:9">
      <c r="I8882" s="543"/>
    </row>
    <row r="8883" spans="9:9">
      <c r="I8883" s="543"/>
    </row>
    <row r="8884" spans="9:9">
      <c r="I8884" s="543"/>
    </row>
    <row r="8885" spans="9:9">
      <c r="I8885" s="543"/>
    </row>
    <row r="8886" spans="9:9">
      <c r="I8886" s="543"/>
    </row>
    <row r="8887" spans="9:9">
      <c r="I8887" s="543"/>
    </row>
    <row r="8888" spans="9:9">
      <c r="I8888" s="543"/>
    </row>
    <row r="8889" spans="9:9">
      <c r="I8889" s="543"/>
    </row>
    <row r="8890" spans="9:9">
      <c r="I8890" s="543"/>
    </row>
    <row r="8891" spans="9:9">
      <c r="I8891" s="543"/>
    </row>
    <row r="8892" spans="9:9">
      <c r="I8892" s="543"/>
    </row>
    <row r="8893" spans="9:9">
      <c r="I8893" s="543"/>
    </row>
    <row r="8894" spans="9:9">
      <c r="I8894" s="543"/>
    </row>
    <row r="8895" spans="9:9">
      <c r="I8895" s="543"/>
    </row>
    <row r="8896" spans="9:9">
      <c r="I8896" s="543"/>
    </row>
    <row r="8897" spans="9:9">
      <c r="I8897" s="543"/>
    </row>
    <row r="8898" spans="9:9">
      <c r="I8898" s="543"/>
    </row>
    <row r="8899" spans="9:9">
      <c r="I8899" s="543"/>
    </row>
    <row r="8900" spans="9:9">
      <c r="I8900" s="543"/>
    </row>
    <row r="8901" spans="9:9">
      <c r="I8901" s="543"/>
    </row>
    <row r="8902" spans="9:9">
      <c r="I8902" s="543"/>
    </row>
    <row r="8903" spans="9:9">
      <c r="I8903" s="543"/>
    </row>
    <row r="8904" spans="9:9">
      <c r="I8904" s="543"/>
    </row>
    <row r="8905" spans="9:9">
      <c r="I8905" s="543"/>
    </row>
    <row r="8906" spans="9:9">
      <c r="I8906" s="543"/>
    </row>
    <row r="8907" spans="9:9">
      <c r="I8907" s="543"/>
    </row>
    <row r="8908" spans="9:9">
      <c r="I8908" s="543"/>
    </row>
    <row r="8909" spans="9:9">
      <c r="I8909" s="543"/>
    </row>
    <row r="8910" spans="9:9">
      <c r="I8910" s="543"/>
    </row>
    <row r="8911" spans="9:9">
      <c r="I8911" s="543"/>
    </row>
    <row r="8912" spans="9:9">
      <c r="I8912" s="543"/>
    </row>
    <row r="8913" spans="9:9">
      <c r="I8913" s="543"/>
    </row>
    <row r="8914" spans="9:9">
      <c r="I8914" s="543"/>
    </row>
    <row r="8915" spans="9:9">
      <c r="I8915" s="543"/>
    </row>
    <row r="8916" spans="9:9">
      <c r="I8916" s="543"/>
    </row>
    <row r="8917" spans="9:9">
      <c r="I8917" s="543"/>
    </row>
    <row r="8918" spans="9:9">
      <c r="I8918" s="543"/>
    </row>
    <row r="8919" spans="9:9">
      <c r="I8919" s="543"/>
    </row>
    <row r="8920" spans="9:9">
      <c r="I8920" s="543"/>
    </row>
    <row r="8921" spans="9:9">
      <c r="I8921" s="543"/>
    </row>
    <row r="8922" spans="9:9">
      <c r="I8922" s="543"/>
    </row>
    <row r="8923" spans="9:9">
      <c r="I8923" s="543"/>
    </row>
    <row r="8924" spans="9:9">
      <c r="I8924" s="543"/>
    </row>
    <row r="8925" spans="9:9">
      <c r="I8925" s="543"/>
    </row>
    <row r="8926" spans="9:9">
      <c r="I8926" s="543"/>
    </row>
    <row r="8927" spans="9:9">
      <c r="I8927" s="543"/>
    </row>
    <row r="8928" spans="9:9">
      <c r="I8928" s="543"/>
    </row>
    <row r="8929" spans="9:9">
      <c r="I8929" s="543"/>
    </row>
    <row r="8930" spans="9:9">
      <c r="I8930" s="543"/>
    </row>
    <row r="8931" spans="9:9">
      <c r="I8931" s="543"/>
    </row>
    <row r="8932" spans="9:9">
      <c r="I8932" s="543"/>
    </row>
    <row r="8933" spans="9:9">
      <c r="I8933" s="543"/>
    </row>
    <row r="8934" spans="9:9">
      <c r="I8934" s="543"/>
    </row>
    <row r="8935" spans="9:9">
      <c r="I8935" s="543"/>
    </row>
    <row r="8936" spans="9:9">
      <c r="I8936" s="543"/>
    </row>
    <row r="8937" spans="9:9">
      <c r="I8937" s="543"/>
    </row>
    <row r="8938" spans="9:9">
      <c r="I8938" s="543"/>
    </row>
    <row r="8939" spans="9:9">
      <c r="I8939" s="543"/>
    </row>
    <row r="8940" spans="9:9">
      <c r="I8940" s="543"/>
    </row>
    <row r="8941" spans="9:9">
      <c r="I8941" s="543"/>
    </row>
    <row r="8942" spans="9:9">
      <c r="I8942" s="543"/>
    </row>
    <row r="8943" spans="9:9">
      <c r="I8943" s="543"/>
    </row>
    <row r="8944" spans="9:9">
      <c r="I8944" s="543"/>
    </row>
    <row r="8945" spans="9:9">
      <c r="I8945" s="543"/>
    </row>
    <row r="8946" spans="9:9">
      <c r="I8946" s="543"/>
    </row>
    <row r="8947" spans="9:9">
      <c r="I8947" s="543"/>
    </row>
    <row r="8948" spans="9:9">
      <c r="I8948" s="543"/>
    </row>
    <row r="8949" spans="9:9">
      <c r="I8949" s="543"/>
    </row>
    <row r="8950" spans="9:9">
      <c r="I8950" s="543"/>
    </row>
    <row r="8951" spans="9:9">
      <c r="I8951" s="543"/>
    </row>
    <row r="8952" spans="9:9">
      <c r="I8952" s="543"/>
    </row>
    <row r="8953" spans="9:9">
      <c r="I8953" s="543"/>
    </row>
    <row r="8954" spans="9:9">
      <c r="I8954" s="543"/>
    </row>
    <row r="8955" spans="9:9">
      <c r="I8955" s="543"/>
    </row>
    <row r="8956" spans="9:9">
      <c r="I8956" s="543"/>
    </row>
    <row r="8957" spans="9:9">
      <c r="I8957" s="543"/>
    </row>
    <row r="8958" spans="9:9">
      <c r="I8958" s="543"/>
    </row>
    <row r="8959" spans="9:9">
      <c r="I8959" s="543"/>
    </row>
    <row r="8960" spans="9:9">
      <c r="I8960" s="543"/>
    </row>
    <row r="8961" spans="9:9">
      <c r="I8961" s="543"/>
    </row>
    <row r="8962" spans="9:9">
      <c r="I8962" s="543"/>
    </row>
    <row r="8963" spans="9:9">
      <c r="I8963" s="543"/>
    </row>
    <row r="8964" spans="9:9">
      <c r="I8964" s="543"/>
    </row>
    <row r="8965" spans="9:9">
      <c r="I8965" s="543"/>
    </row>
    <row r="8966" spans="9:9">
      <c r="I8966" s="543"/>
    </row>
    <row r="8967" spans="9:9">
      <c r="I8967" s="543"/>
    </row>
    <row r="8968" spans="9:9">
      <c r="I8968" s="543"/>
    </row>
    <row r="8969" spans="9:9">
      <c r="I8969" s="543"/>
    </row>
    <row r="8970" spans="9:9">
      <c r="I8970" s="543"/>
    </row>
    <row r="8971" spans="9:9">
      <c r="I8971" s="543"/>
    </row>
    <row r="8972" spans="9:9">
      <c r="I8972" s="543"/>
    </row>
    <row r="8973" spans="9:9">
      <c r="I8973" s="543"/>
    </row>
    <row r="8974" spans="9:9">
      <c r="I8974" s="543"/>
    </row>
    <row r="8975" spans="9:9">
      <c r="I8975" s="543"/>
    </row>
    <row r="8976" spans="9:9">
      <c r="I8976" s="543"/>
    </row>
  </sheetData>
  <sheetProtection password="EFB0" sheet="1" objects="1" scenarios="1" selectLockedCells="1"/>
  <autoFilter ref="A1:I1" xr:uid="{00000000-0009-0000-0000-000000000000}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">
    <tabColor theme="8" tint="0.59999389629810485"/>
    <pageSetUpPr fitToPage="1"/>
  </sheetPr>
  <dimension ref="A1:O353"/>
  <sheetViews>
    <sheetView showGridLines="0" showZeros="0" topLeftCell="C1" zoomScale="80" zoomScaleNormal="80" workbookViewId="0">
      <selection activeCell="C1" sqref="C1:N1048576"/>
    </sheetView>
  </sheetViews>
  <sheetFormatPr baseColWidth="10" defaultColWidth="11.88671875" defaultRowHeight="13.8"/>
  <cols>
    <col min="1" max="1" width="12.33203125" style="4" hidden="1" customWidth="1"/>
    <col min="2" max="2" width="10.44140625" style="4" hidden="1" customWidth="1"/>
    <col min="3" max="3" width="10.33203125" style="4" customWidth="1"/>
    <col min="4" max="4" width="16" style="4" customWidth="1"/>
    <col min="5" max="5" width="14.109375" style="4" customWidth="1"/>
    <col min="6" max="6" width="14" style="551" customWidth="1"/>
    <col min="7" max="7" width="27.109375" style="5" customWidth="1"/>
    <col min="8" max="8" width="20.33203125" style="5" customWidth="1"/>
    <col min="9" max="9" width="46.109375" style="5" customWidth="1"/>
    <col min="10" max="10" width="19.5546875" style="4" customWidth="1"/>
    <col min="11" max="11" width="5.6640625" style="4" customWidth="1"/>
    <col min="12" max="13" width="8.109375" style="4" bestFit="1" customWidth="1"/>
    <col min="14" max="14" width="43.33203125" style="4" customWidth="1"/>
    <col min="15" max="15" width="11.88671875" style="4" hidden="1" customWidth="1"/>
    <col min="16" max="16384" width="11.88671875" style="4"/>
  </cols>
  <sheetData>
    <row r="1" spans="1:15" ht="15.6">
      <c r="A1" s="552">
        <v>250</v>
      </c>
      <c r="C1" s="765" t="s">
        <v>308</v>
      </c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4">
        <f>COUNTIF(A2:A353,1)</f>
        <v>2</v>
      </c>
    </row>
    <row r="2" spans="1:15" ht="15.6" customHeight="1">
      <c r="A2" s="4">
        <v>1</v>
      </c>
      <c r="C2" s="766" t="str">
        <f>'Données épreuves'!B15</f>
        <v/>
      </c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</row>
    <row r="3" spans="1:15" ht="32.25" customHeight="1">
      <c r="A3" s="4">
        <v>1</v>
      </c>
      <c r="C3" s="534" t="s">
        <v>56</v>
      </c>
      <c r="D3" s="534" t="s">
        <v>333</v>
      </c>
      <c r="E3" s="534" t="s">
        <v>117</v>
      </c>
      <c r="F3" s="549" t="s">
        <v>328</v>
      </c>
      <c r="G3" s="535" t="s">
        <v>77</v>
      </c>
      <c r="H3" s="535" t="s">
        <v>59</v>
      </c>
      <c r="I3" s="535" t="s">
        <v>118</v>
      </c>
      <c r="J3" s="534" t="s">
        <v>61</v>
      </c>
      <c r="K3" s="534" t="s">
        <v>119</v>
      </c>
      <c r="L3" s="653" t="s">
        <v>437</v>
      </c>
      <c r="M3" s="534" t="s">
        <v>375</v>
      </c>
      <c r="N3" s="534" t="s">
        <v>236</v>
      </c>
    </row>
    <row r="4" spans="1:15" ht="38.25" customHeight="1">
      <c r="A4" s="4">
        <f t="shared" ref="A4:A67" si="0">IF(LEN(C4)&gt;0,1,0)</f>
        <v>0</v>
      </c>
      <c r="B4" s="4">
        <v>1</v>
      </c>
      <c r="C4" s="471" t="str">
        <f>IF(ISERROR(VLOOKUP($B4,Engagés!$B$10:$N$509,1,FALSE))=TRUE,"",VLOOKUP($B4,Engagés!$B$10:$N$509,2,FALSE))</f>
        <v/>
      </c>
      <c r="D4" s="74" t="str">
        <f>IF(C4="","",VLOOKUP($C4,Engagés!$C$10:$N$509,4,FALSE))</f>
        <v/>
      </c>
      <c r="E4" s="74" t="str">
        <f>IF(C4="","",VLOOKUP($C4,Engagés!$C$10:$N$509,5,FALSE))</f>
        <v/>
      </c>
      <c r="F4" s="550" t="str">
        <f>IF(D4="","",VLOOKUP($C4,Engagés!$C$10:$T$509,18,FALSE))</f>
        <v/>
      </c>
      <c r="G4" s="102" t="str">
        <f>IF($C4="","",VLOOKUP($C4,Engagés!$C$10:$N$509,6,FALSE))</f>
        <v/>
      </c>
      <c r="H4" s="102" t="str">
        <f>IF($C4="","",VLOOKUP($C4,Engagés!$C$10:$N$509,7,FALSE))</f>
        <v/>
      </c>
      <c r="I4" s="102" t="str">
        <f>IF($C4="","",VLOOKUP($C4,Engagés!$C$10:$N$509,8,FALSE))</f>
        <v/>
      </c>
      <c r="J4" s="74" t="str">
        <f>IF($C4="","",VLOOKUP($C4,Engagés!$C$10:$N$509,9,FALSE))</f>
        <v/>
      </c>
      <c r="K4" s="74" t="str">
        <f>IF($C4="","",VLOOKUP($C4,Engagés!$C$10:$N$509,10,FALSE))</f>
        <v/>
      </c>
      <c r="L4" s="74" t="str">
        <f>IF($C4="","",VLOOKUP($C4,Engagés!$C$10:$N$509,11,FALSE))</f>
        <v/>
      </c>
      <c r="M4" s="74" t="str">
        <f>IF($C4="","",VLOOKUP($C4,Engagés!$C$10:$N$509,12,FALSE))</f>
        <v/>
      </c>
      <c r="N4" s="75"/>
    </row>
    <row r="5" spans="1:15" ht="38.25" customHeight="1">
      <c r="A5" s="4">
        <f t="shared" si="0"/>
        <v>0</v>
      </c>
      <c r="B5" s="4">
        <v>2</v>
      </c>
      <c r="C5" s="471" t="str">
        <f>IF(ISERROR(VLOOKUP($B5,Engagés!$B$10:$N$509,1,FALSE))=TRUE,"",VLOOKUP($B5,Engagés!$B$10:$N$509,2,FALSE))</f>
        <v/>
      </c>
      <c r="D5" s="74" t="str">
        <f>IF(C5="","",VLOOKUP($C5,Engagés!$C$10:$N$509,4,FALSE))</f>
        <v/>
      </c>
      <c r="E5" s="74" t="str">
        <f>IF(C5="","",VLOOKUP($C5,Engagés!$C$10:$N$509,5,FALSE))</f>
        <v/>
      </c>
      <c r="F5" s="550" t="str">
        <f>IF(D5="","",VLOOKUP($C5,Engagés!$C$10:$T$509,18,FALSE))</f>
        <v/>
      </c>
      <c r="G5" s="102" t="str">
        <f>IF($C5="","",VLOOKUP($C5,Engagés!$C$10:$N$509,6,FALSE))</f>
        <v/>
      </c>
      <c r="H5" s="102" t="str">
        <f>IF($C5="","",VLOOKUP($C5,Engagés!$C$10:$N$509,7,FALSE))</f>
        <v/>
      </c>
      <c r="I5" s="102" t="str">
        <f>IF($C5="","",VLOOKUP($C5,Engagés!$C$10:$N$509,8,FALSE))</f>
        <v/>
      </c>
      <c r="J5" s="74" t="str">
        <f>IF($C5="","",VLOOKUP($C5,Engagés!$C$10:$N$509,9,FALSE))</f>
        <v/>
      </c>
      <c r="K5" s="74" t="str">
        <f>IF($C5="","",VLOOKUP($C5,Engagés!$C$10:$N$509,10,FALSE))</f>
        <v/>
      </c>
      <c r="L5" s="74" t="str">
        <f>IF($C5="","",VLOOKUP($C5,Engagés!$C$10:$N$509,11,FALSE))</f>
        <v/>
      </c>
      <c r="M5" s="74" t="str">
        <f>IF($C5="","",VLOOKUP($C5,Engagés!$C$10:$N$509,12,FALSE))</f>
        <v/>
      </c>
      <c r="N5" s="75"/>
    </row>
    <row r="6" spans="1:15" ht="38.25" customHeight="1">
      <c r="A6" s="4">
        <f t="shared" si="0"/>
        <v>0</v>
      </c>
      <c r="B6" s="4">
        <v>3</v>
      </c>
      <c r="C6" s="471" t="str">
        <f>IF(ISERROR(VLOOKUP($B6,Engagés!$B$10:$N$509,1,FALSE))=TRUE,"",VLOOKUP($B6,Engagés!$B$10:$N$509,2,FALSE))</f>
        <v/>
      </c>
      <c r="D6" s="74" t="str">
        <f>IF(C6="","",VLOOKUP($C6,Engagés!$C$10:$N$509,4,FALSE))</f>
        <v/>
      </c>
      <c r="E6" s="74" t="str">
        <f>IF(C6="","",VLOOKUP($C6,Engagés!$C$10:$N$509,5,FALSE))</f>
        <v/>
      </c>
      <c r="F6" s="550" t="str">
        <f>IF(D6="","",VLOOKUP($C6,Engagés!$C$10:$T$509,18,FALSE))</f>
        <v/>
      </c>
      <c r="G6" s="102" t="str">
        <f>IF($C6="","",VLOOKUP($C6,Engagés!$C$10:$N$509,6,FALSE))</f>
        <v/>
      </c>
      <c r="H6" s="102" t="str">
        <f>IF($C6="","",VLOOKUP($C6,Engagés!$C$10:$N$509,7,FALSE))</f>
        <v/>
      </c>
      <c r="I6" s="102" t="str">
        <f>IF($C6="","",VLOOKUP($C6,Engagés!$C$10:$N$509,8,FALSE))</f>
        <v/>
      </c>
      <c r="J6" s="74" t="str">
        <f>IF($C6="","",VLOOKUP($C6,Engagés!$C$10:$N$509,9,FALSE))</f>
        <v/>
      </c>
      <c r="K6" s="74" t="str">
        <f>IF($C6="","",VLOOKUP($C6,Engagés!$C$10:$N$509,10,FALSE))</f>
        <v/>
      </c>
      <c r="L6" s="74" t="str">
        <f>IF($C6="","",VLOOKUP($C6,Engagés!$C$10:$N$509,11,FALSE))</f>
        <v/>
      </c>
      <c r="M6" s="74" t="str">
        <f>IF($C6="","",VLOOKUP($C6,Engagés!$C$10:$N$509,12,FALSE))</f>
        <v/>
      </c>
      <c r="N6" s="75"/>
    </row>
    <row r="7" spans="1:15" ht="38.25" customHeight="1">
      <c r="A7" s="4">
        <f t="shared" si="0"/>
        <v>0</v>
      </c>
      <c r="B7" s="4">
        <v>4</v>
      </c>
      <c r="C7" s="471" t="str">
        <f>IF(ISERROR(VLOOKUP($B7,Engagés!$B$10:$N$509,1,FALSE))=TRUE,"",VLOOKUP($B7,Engagés!$B$10:$N$509,2,FALSE))</f>
        <v/>
      </c>
      <c r="D7" s="74" t="str">
        <f>IF(C7="","",VLOOKUP($C7,Engagés!$C$10:$N$509,4,FALSE))</f>
        <v/>
      </c>
      <c r="E7" s="74" t="str">
        <f>IF(C7="","",VLOOKUP($C7,Engagés!$C$10:$N$509,5,FALSE))</f>
        <v/>
      </c>
      <c r="F7" s="550" t="str">
        <f>IF(D7="","",VLOOKUP($C7,Engagés!$C$10:$T$509,18,FALSE))</f>
        <v/>
      </c>
      <c r="G7" s="102" t="str">
        <f>IF($C7="","",VLOOKUP($C7,Engagés!$C$10:$N$509,6,FALSE))</f>
        <v/>
      </c>
      <c r="H7" s="102" t="str">
        <f>IF($C7="","",VLOOKUP($C7,Engagés!$C$10:$N$509,7,FALSE))</f>
        <v/>
      </c>
      <c r="I7" s="102" t="str">
        <f>IF($C7="","",VLOOKUP($C7,Engagés!$C$10:$N$509,8,FALSE))</f>
        <v/>
      </c>
      <c r="J7" s="74" t="str">
        <f>IF($C7="","",VLOOKUP($C7,Engagés!$C$10:$N$509,9,FALSE))</f>
        <v/>
      </c>
      <c r="K7" s="74" t="str">
        <f>IF($C7="","",VLOOKUP($C7,Engagés!$C$10:$N$509,10,FALSE))</f>
        <v/>
      </c>
      <c r="L7" s="74" t="str">
        <f>IF($C7="","",VLOOKUP($C7,Engagés!$C$10:$N$509,11,FALSE))</f>
        <v/>
      </c>
      <c r="M7" s="74" t="str">
        <f>IF($C7="","",VLOOKUP($C7,Engagés!$C$10:$N$509,12,FALSE))</f>
        <v/>
      </c>
      <c r="N7" s="75"/>
    </row>
    <row r="8" spans="1:15" ht="38.25" customHeight="1">
      <c r="A8" s="4">
        <f t="shared" si="0"/>
        <v>0</v>
      </c>
      <c r="B8" s="4">
        <v>5</v>
      </c>
      <c r="C8" s="471" t="str">
        <f>IF(ISERROR(VLOOKUP($B8,Engagés!$B$10:$N$509,1,FALSE))=TRUE,"",VLOOKUP($B8,Engagés!$B$10:$N$509,2,FALSE))</f>
        <v/>
      </c>
      <c r="D8" s="74" t="str">
        <f>IF(C8="","",VLOOKUP($C8,Engagés!$C$10:$N$509,4,FALSE))</f>
        <v/>
      </c>
      <c r="E8" s="74" t="str">
        <f>IF(C8="","",VLOOKUP($C8,Engagés!$C$10:$N$509,5,FALSE))</f>
        <v/>
      </c>
      <c r="F8" s="550" t="str">
        <f>IF(D8="","",VLOOKUP($C8,Engagés!$C$10:$T$509,18,FALSE))</f>
        <v/>
      </c>
      <c r="G8" s="102" t="str">
        <f>IF($C8="","",VLOOKUP($C8,Engagés!$C$10:$N$509,6,FALSE))</f>
        <v/>
      </c>
      <c r="H8" s="102" t="str">
        <f>IF($C8="","",VLOOKUP($C8,Engagés!$C$10:$N$509,7,FALSE))</f>
        <v/>
      </c>
      <c r="I8" s="102" t="str">
        <f>IF($C8="","",VLOOKUP($C8,Engagés!$C$10:$N$509,8,FALSE))</f>
        <v/>
      </c>
      <c r="J8" s="74" t="str">
        <f>IF($C8="","",VLOOKUP($C8,Engagés!$C$10:$N$509,9,FALSE))</f>
        <v/>
      </c>
      <c r="K8" s="74" t="str">
        <f>IF($C8="","",VLOOKUP($C8,Engagés!$C$10:$N$509,10,FALSE))</f>
        <v/>
      </c>
      <c r="L8" s="74" t="str">
        <f>IF($C8="","",VLOOKUP($C8,Engagés!$C$10:$N$509,11,FALSE))</f>
        <v/>
      </c>
      <c r="M8" s="74" t="str">
        <f>IF($C8="","",VLOOKUP($C8,Engagés!$C$10:$N$509,12,FALSE))</f>
        <v/>
      </c>
      <c r="N8" s="75"/>
    </row>
    <row r="9" spans="1:15" ht="38.25" customHeight="1">
      <c r="A9" s="4">
        <f t="shared" si="0"/>
        <v>0</v>
      </c>
      <c r="B9" s="4">
        <v>6</v>
      </c>
      <c r="C9" s="471" t="str">
        <f>IF(ISERROR(VLOOKUP($B9,Engagés!$B$10:$N$509,1,FALSE))=TRUE,"",VLOOKUP($B9,Engagés!$B$10:$N$509,2,FALSE))</f>
        <v/>
      </c>
      <c r="D9" s="74" t="str">
        <f>IF(C9="","",VLOOKUP($C9,Engagés!$C$10:$N$509,4,FALSE))</f>
        <v/>
      </c>
      <c r="E9" s="74" t="str">
        <f>IF(C9="","",VLOOKUP($C9,Engagés!$C$10:$N$509,5,FALSE))</f>
        <v/>
      </c>
      <c r="F9" s="550" t="str">
        <f>IF(D9="","",VLOOKUP($C9,Engagés!$C$10:$T$509,18,FALSE))</f>
        <v/>
      </c>
      <c r="G9" s="102" t="str">
        <f>IF($C9="","",VLOOKUP($C9,Engagés!$C$10:$N$509,6,FALSE))</f>
        <v/>
      </c>
      <c r="H9" s="102" t="str">
        <f>IF($C9="","",VLOOKUP($C9,Engagés!$C$10:$N$509,7,FALSE))</f>
        <v/>
      </c>
      <c r="I9" s="102" t="str">
        <f>IF($C9="","",VLOOKUP($C9,Engagés!$C$10:$N$509,8,FALSE))</f>
        <v/>
      </c>
      <c r="J9" s="74" t="str">
        <f>IF($C9="","",VLOOKUP($C9,Engagés!$C$10:$N$509,9,FALSE))</f>
        <v/>
      </c>
      <c r="K9" s="74" t="str">
        <f>IF($C9="","",VLOOKUP($C9,Engagés!$C$10:$N$509,10,FALSE))</f>
        <v/>
      </c>
      <c r="L9" s="74" t="str">
        <f>IF($C9="","",VLOOKUP($C9,Engagés!$C$10:$N$509,11,FALSE))</f>
        <v/>
      </c>
      <c r="M9" s="74" t="str">
        <f>IF($C9="","",VLOOKUP($C9,Engagés!$C$10:$N$509,12,FALSE))</f>
        <v/>
      </c>
      <c r="N9" s="75"/>
    </row>
    <row r="10" spans="1:15" ht="38.25" customHeight="1">
      <c r="A10" s="4">
        <f t="shared" si="0"/>
        <v>0</v>
      </c>
      <c r="B10" s="4">
        <v>7</v>
      </c>
      <c r="C10" s="471" t="str">
        <f>IF(ISERROR(VLOOKUP($B10,Engagés!$B$10:$N$509,1,FALSE))=TRUE,"",VLOOKUP($B10,Engagés!$B$10:$N$509,2,FALSE))</f>
        <v/>
      </c>
      <c r="D10" s="74" t="str">
        <f>IF(C10="","",VLOOKUP($C10,Engagés!$C$10:$N$509,4,FALSE))</f>
        <v/>
      </c>
      <c r="E10" s="74" t="str">
        <f>IF(C10="","",VLOOKUP($C10,Engagés!$C$10:$N$509,5,FALSE))</f>
        <v/>
      </c>
      <c r="F10" s="550" t="str">
        <f>IF(D10="","",VLOOKUP($C10,Engagés!$C$10:$T$509,18,FALSE))</f>
        <v/>
      </c>
      <c r="G10" s="102" t="str">
        <f>IF($C10="","",VLOOKUP($C10,Engagés!$C$10:$N$509,6,FALSE))</f>
        <v/>
      </c>
      <c r="H10" s="102" t="str">
        <f>IF($C10="","",VLOOKUP($C10,Engagés!$C$10:$N$509,7,FALSE))</f>
        <v/>
      </c>
      <c r="I10" s="102" t="str">
        <f>IF($C10="","",VLOOKUP($C10,Engagés!$C$10:$N$509,8,FALSE))</f>
        <v/>
      </c>
      <c r="J10" s="74" t="str">
        <f>IF($C10="","",VLOOKUP($C10,Engagés!$C$10:$N$509,9,FALSE))</f>
        <v/>
      </c>
      <c r="K10" s="74" t="str">
        <f>IF($C10="","",VLOOKUP($C10,Engagés!$C$10:$N$509,10,FALSE))</f>
        <v/>
      </c>
      <c r="L10" s="74" t="str">
        <f>IF($C10="","",VLOOKUP($C10,Engagés!$C$10:$N$509,11,FALSE))</f>
        <v/>
      </c>
      <c r="M10" s="74" t="str">
        <f>IF($C10="","",VLOOKUP($C10,Engagés!$C$10:$N$509,12,FALSE))</f>
        <v/>
      </c>
      <c r="N10" s="75"/>
    </row>
    <row r="11" spans="1:15" ht="38.25" customHeight="1">
      <c r="A11" s="4">
        <f t="shared" si="0"/>
        <v>0</v>
      </c>
      <c r="B11" s="4">
        <v>8</v>
      </c>
      <c r="C11" s="471" t="str">
        <f>IF(ISERROR(VLOOKUP($B11,Engagés!$B$10:$N$509,1,FALSE))=TRUE,"",VLOOKUP($B11,Engagés!$B$10:$N$509,2,FALSE))</f>
        <v/>
      </c>
      <c r="D11" s="74" t="str">
        <f>IF(C11="","",VLOOKUP($C11,Engagés!$C$10:$N$509,4,FALSE))</f>
        <v/>
      </c>
      <c r="E11" s="74" t="str">
        <f>IF(C11="","",VLOOKUP($C11,Engagés!$C$10:$N$509,5,FALSE))</f>
        <v/>
      </c>
      <c r="F11" s="550" t="str">
        <f>IF(D11="","",VLOOKUP($C11,Engagés!$C$10:$T$509,18,FALSE))</f>
        <v/>
      </c>
      <c r="G11" s="102" t="str">
        <f>IF($C11="","",VLOOKUP($C11,Engagés!$C$10:$N$509,6,FALSE))</f>
        <v/>
      </c>
      <c r="H11" s="102" t="str">
        <f>IF($C11="","",VLOOKUP($C11,Engagés!$C$10:$N$509,7,FALSE))</f>
        <v/>
      </c>
      <c r="I11" s="102" t="str">
        <f>IF($C11="","",VLOOKUP($C11,Engagés!$C$10:$N$509,8,FALSE))</f>
        <v/>
      </c>
      <c r="J11" s="74" t="str">
        <f>IF($C11="","",VLOOKUP($C11,Engagés!$C$10:$N$509,9,FALSE))</f>
        <v/>
      </c>
      <c r="K11" s="74" t="str">
        <f>IF($C11="","",VLOOKUP($C11,Engagés!$C$10:$N$509,10,FALSE))</f>
        <v/>
      </c>
      <c r="L11" s="74" t="str">
        <f>IF($C11="","",VLOOKUP($C11,Engagés!$C$10:$N$509,11,FALSE))</f>
        <v/>
      </c>
      <c r="M11" s="74" t="str">
        <f>IF($C11="","",VLOOKUP($C11,Engagés!$C$10:$N$509,12,FALSE))</f>
        <v/>
      </c>
      <c r="N11" s="75"/>
    </row>
    <row r="12" spans="1:15" ht="38.25" customHeight="1">
      <c r="A12" s="4">
        <f t="shared" si="0"/>
        <v>0</v>
      </c>
      <c r="B12" s="4">
        <v>9</v>
      </c>
      <c r="C12" s="471" t="str">
        <f>IF(ISERROR(VLOOKUP($B12,Engagés!$B$10:$N$509,1,FALSE))=TRUE,"",VLOOKUP($B12,Engagés!$B$10:$N$509,2,FALSE))</f>
        <v/>
      </c>
      <c r="D12" s="74" t="str">
        <f>IF(C12="","",VLOOKUP($C12,Engagés!$C$10:$N$509,4,FALSE))</f>
        <v/>
      </c>
      <c r="E12" s="74" t="str">
        <f>IF(C12="","",VLOOKUP($C12,Engagés!$C$10:$N$509,5,FALSE))</f>
        <v/>
      </c>
      <c r="F12" s="550" t="str">
        <f>IF(D12="","",VLOOKUP($C12,Engagés!$C$10:$T$509,18,FALSE))</f>
        <v/>
      </c>
      <c r="G12" s="102" t="str">
        <f>IF($C12="","",VLOOKUP($C12,Engagés!$C$10:$N$509,6,FALSE))</f>
        <v/>
      </c>
      <c r="H12" s="102" t="str">
        <f>IF($C12="","",VLOOKUP($C12,Engagés!$C$10:$N$509,7,FALSE))</f>
        <v/>
      </c>
      <c r="I12" s="102" t="str">
        <f>IF($C12="","",VLOOKUP($C12,Engagés!$C$10:$N$509,8,FALSE))</f>
        <v/>
      </c>
      <c r="J12" s="74" t="str">
        <f>IF($C12="","",VLOOKUP($C12,Engagés!$C$10:$N$509,9,FALSE))</f>
        <v/>
      </c>
      <c r="K12" s="74" t="str">
        <f>IF($C12="","",VLOOKUP($C12,Engagés!$C$10:$N$509,10,FALSE))</f>
        <v/>
      </c>
      <c r="L12" s="74" t="str">
        <f>IF($C12="","",VLOOKUP($C12,Engagés!$C$10:$N$509,11,FALSE))</f>
        <v/>
      </c>
      <c r="M12" s="74" t="str">
        <f>IF($C12="","",VLOOKUP($C12,Engagés!$C$10:$N$509,12,FALSE))</f>
        <v/>
      </c>
      <c r="N12" s="75"/>
    </row>
    <row r="13" spans="1:15" ht="38.25" customHeight="1">
      <c r="A13" s="4">
        <f t="shared" si="0"/>
        <v>0</v>
      </c>
      <c r="B13" s="4">
        <v>10</v>
      </c>
      <c r="C13" s="471" t="str">
        <f>IF(ISERROR(VLOOKUP($B13,Engagés!$B$10:$N$509,1,FALSE))=TRUE,"",VLOOKUP($B13,Engagés!$B$10:$N$509,2,FALSE))</f>
        <v/>
      </c>
      <c r="D13" s="74" t="str">
        <f>IF(C13="","",VLOOKUP($C13,Engagés!$C$10:$N$509,4,FALSE))</f>
        <v/>
      </c>
      <c r="E13" s="74" t="str">
        <f>IF(C13="","",VLOOKUP($C13,Engagés!$C$10:$N$509,5,FALSE))</f>
        <v/>
      </c>
      <c r="F13" s="550" t="str">
        <f>IF(D13="","",VLOOKUP($C13,Engagés!$C$10:$T$509,18,FALSE))</f>
        <v/>
      </c>
      <c r="G13" s="102" t="str">
        <f>IF($C13="","",VLOOKUP($C13,Engagés!$C$10:$N$509,6,FALSE))</f>
        <v/>
      </c>
      <c r="H13" s="102" t="str">
        <f>IF($C13="","",VLOOKUP($C13,Engagés!$C$10:$N$509,7,FALSE))</f>
        <v/>
      </c>
      <c r="I13" s="102" t="str">
        <f>IF($C13="","",VLOOKUP($C13,Engagés!$C$10:$N$509,8,FALSE))</f>
        <v/>
      </c>
      <c r="J13" s="74" t="str">
        <f>IF($C13="","",VLOOKUP($C13,Engagés!$C$10:$N$509,9,FALSE))</f>
        <v/>
      </c>
      <c r="K13" s="74" t="str">
        <f>IF($C13="","",VLOOKUP($C13,Engagés!$C$10:$N$509,10,FALSE))</f>
        <v/>
      </c>
      <c r="L13" s="74" t="str">
        <f>IF($C13="","",VLOOKUP($C13,Engagés!$C$10:$N$509,11,FALSE))</f>
        <v/>
      </c>
      <c r="M13" s="74" t="str">
        <f>IF($C13="","",VLOOKUP($C13,Engagés!$C$10:$N$509,12,FALSE))</f>
        <v/>
      </c>
      <c r="N13" s="75"/>
    </row>
    <row r="14" spans="1:15" ht="38.25" customHeight="1">
      <c r="A14" s="4">
        <f t="shared" si="0"/>
        <v>0</v>
      </c>
      <c r="B14" s="4">
        <v>11</v>
      </c>
      <c r="C14" s="471" t="str">
        <f>IF(ISERROR(VLOOKUP($B14,Engagés!$B$10:$N$509,1,FALSE))=TRUE,"",VLOOKUP($B14,Engagés!$B$10:$N$509,2,FALSE))</f>
        <v/>
      </c>
      <c r="D14" s="74" t="str">
        <f>IF(C14="","",VLOOKUP($C14,Engagés!$C$10:$N$509,4,FALSE))</f>
        <v/>
      </c>
      <c r="E14" s="74" t="str">
        <f>IF(C14="","",VLOOKUP($C14,Engagés!$C$10:$N$509,5,FALSE))</f>
        <v/>
      </c>
      <c r="F14" s="550" t="str">
        <f>IF(D14="","",VLOOKUP($C14,Engagés!$C$10:$T$509,18,FALSE))</f>
        <v/>
      </c>
      <c r="G14" s="102" t="str">
        <f>IF($C14="","",VLOOKUP($C14,Engagés!$C$10:$N$509,6,FALSE))</f>
        <v/>
      </c>
      <c r="H14" s="102" t="str">
        <f>IF($C14="","",VLOOKUP($C14,Engagés!$C$10:$N$509,7,FALSE))</f>
        <v/>
      </c>
      <c r="I14" s="102" t="str">
        <f>IF($C14="","",VLOOKUP($C14,Engagés!$C$10:$N$509,8,FALSE))</f>
        <v/>
      </c>
      <c r="J14" s="74" t="str">
        <f>IF($C14="","",VLOOKUP($C14,Engagés!$C$10:$N$509,9,FALSE))</f>
        <v/>
      </c>
      <c r="K14" s="74" t="str">
        <f>IF($C14="","",VLOOKUP($C14,Engagés!$C$10:$N$509,10,FALSE))</f>
        <v/>
      </c>
      <c r="L14" s="74" t="str">
        <f>IF($C14="","",VLOOKUP($C14,Engagés!$C$10:$N$509,11,FALSE))</f>
        <v/>
      </c>
      <c r="M14" s="74" t="str">
        <f>IF($C14="","",VLOOKUP($C14,Engagés!$C$10:$N$509,12,FALSE))</f>
        <v/>
      </c>
      <c r="N14" s="75"/>
    </row>
    <row r="15" spans="1:15" ht="38.25" customHeight="1">
      <c r="A15" s="4">
        <f t="shared" si="0"/>
        <v>0</v>
      </c>
      <c r="B15" s="4">
        <v>12</v>
      </c>
      <c r="C15" s="471" t="str">
        <f>IF(ISERROR(VLOOKUP($B15,Engagés!$B$10:$N$509,1,FALSE))=TRUE,"",VLOOKUP($B15,Engagés!$B$10:$N$509,2,FALSE))</f>
        <v/>
      </c>
      <c r="D15" s="74" t="str">
        <f>IF(C15="","",VLOOKUP($C15,Engagés!$C$10:$N$509,4,FALSE))</f>
        <v/>
      </c>
      <c r="E15" s="74" t="str">
        <f>IF(C15="","",VLOOKUP($C15,Engagés!$C$10:$N$509,5,FALSE))</f>
        <v/>
      </c>
      <c r="F15" s="550" t="str">
        <f>IF(D15="","",VLOOKUP($C15,Engagés!$C$10:$T$509,18,FALSE))</f>
        <v/>
      </c>
      <c r="G15" s="102" t="str">
        <f>IF($C15="","",VLOOKUP($C15,Engagés!$C$10:$N$509,6,FALSE))</f>
        <v/>
      </c>
      <c r="H15" s="102" t="str">
        <f>IF($C15="","",VLOOKUP($C15,Engagés!$C$10:$N$509,7,FALSE))</f>
        <v/>
      </c>
      <c r="I15" s="102" t="str">
        <f>IF($C15="","",VLOOKUP($C15,Engagés!$C$10:$N$509,8,FALSE))</f>
        <v/>
      </c>
      <c r="J15" s="74" t="str">
        <f>IF($C15="","",VLOOKUP($C15,Engagés!$C$10:$N$509,9,FALSE))</f>
        <v/>
      </c>
      <c r="K15" s="74" t="str">
        <f>IF($C15="","",VLOOKUP($C15,Engagés!$C$10:$N$509,10,FALSE))</f>
        <v/>
      </c>
      <c r="L15" s="74" t="str">
        <f>IF($C15="","",VLOOKUP($C15,Engagés!$C$10:$N$509,11,FALSE))</f>
        <v/>
      </c>
      <c r="M15" s="74" t="str">
        <f>IF($C15="","",VLOOKUP($C15,Engagés!$C$10:$N$509,12,FALSE))</f>
        <v/>
      </c>
      <c r="N15" s="75"/>
    </row>
    <row r="16" spans="1:15" ht="38.25" customHeight="1">
      <c r="A16" s="4">
        <f t="shared" si="0"/>
        <v>0</v>
      </c>
      <c r="B16" s="4">
        <v>13</v>
      </c>
      <c r="C16" s="471" t="str">
        <f>IF(ISERROR(VLOOKUP($B16,Engagés!$B$10:$N$509,1,FALSE))=TRUE,"",VLOOKUP($B16,Engagés!$B$10:$N$509,2,FALSE))</f>
        <v/>
      </c>
      <c r="D16" s="74" t="str">
        <f>IF(C16="","",VLOOKUP($C16,Engagés!$C$10:$N$509,4,FALSE))</f>
        <v/>
      </c>
      <c r="E16" s="74" t="str">
        <f>IF(C16="","",VLOOKUP($C16,Engagés!$C$10:$N$509,5,FALSE))</f>
        <v/>
      </c>
      <c r="F16" s="550" t="str">
        <f>IF(D16="","",VLOOKUP($C16,Engagés!$C$10:$T$509,18,FALSE))</f>
        <v/>
      </c>
      <c r="G16" s="102" t="str">
        <f>IF($C16="","",VLOOKUP($C16,Engagés!$C$10:$N$509,6,FALSE))</f>
        <v/>
      </c>
      <c r="H16" s="102" t="str">
        <f>IF($C16="","",VLOOKUP($C16,Engagés!$C$10:$N$509,7,FALSE))</f>
        <v/>
      </c>
      <c r="I16" s="102" t="str">
        <f>IF($C16="","",VLOOKUP($C16,Engagés!$C$10:$N$509,8,FALSE))</f>
        <v/>
      </c>
      <c r="J16" s="74" t="str">
        <f>IF($C16="","",VLOOKUP($C16,Engagés!$C$10:$N$509,9,FALSE))</f>
        <v/>
      </c>
      <c r="K16" s="74" t="str">
        <f>IF($C16="","",VLOOKUP($C16,Engagés!$C$10:$N$509,10,FALSE))</f>
        <v/>
      </c>
      <c r="L16" s="74" t="str">
        <f>IF($C16="","",VLOOKUP($C16,Engagés!$C$10:$N$509,11,FALSE))</f>
        <v/>
      </c>
      <c r="M16" s="74" t="str">
        <f>IF($C16="","",VLOOKUP($C16,Engagés!$C$10:$N$509,12,FALSE))</f>
        <v/>
      </c>
      <c r="N16" s="75"/>
    </row>
    <row r="17" spans="1:14" ht="38.25" customHeight="1">
      <c r="A17" s="4">
        <f t="shared" si="0"/>
        <v>0</v>
      </c>
      <c r="B17" s="4">
        <v>14</v>
      </c>
      <c r="C17" s="471" t="str">
        <f>IF(ISERROR(VLOOKUP($B17,Engagés!$B$10:$N$509,1,FALSE))=TRUE,"",VLOOKUP($B17,Engagés!$B$10:$N$509,2,FALSE))</f>
        <v/>
      </c>
      <c r="D17" s="74" t="str">
        <f>IF(C17="","",VLOOKUP($C17,Engagés!$C$10:$N$509,4,FALSE))</f>
        <v/>
      </c>
      <c r="E17" s="74" t="str">
        <f>IF(C17="","",VLOOKUP($C17,Engagés!$C$10:$N$509,5,FALSE))</f>
        <v/>
      </c>
      <c r="F17" s="550" t="str">
        <f>IF(D17="","",VLOOKUP($C17,Engagés!$C$10:$T$509,18,FALSE))</f>
        <v/>
      </c>
      <c r="G17" s="102" t="str">
        <f>IF($C17="","",VLOOKUP($C17,Engagés!$C$10:$N$509,6,FALSE))</f>
        <v/>
      </c>
      <c r="H17" s="102" t="str">
        <f>IF($C17="","",VLOOKUP($C17,Engagés!$C$10:$N$509,7,FALSE))</f>
        <v/>
      </c>
      <c r="I17" s="102" t="str">
        <f>IF($C17="","",VLOOKUP($C17,Engagés!$C$10:$N$509,8,FALSE))</f>
        <v/>
      </c>
      <c r="J17" s="74" t="str">
        <f>IF($C17="","",VLOOKUP($C17,Engagés!$C$10:$N$509,9,FALSE))</f>
        <v/>
      </c>
      <c r="K17" s="74" t="str">
        <f>IF($C17="","",VLOOKUP($C17,Engagés!$C$10:$N$509,10,FALSE))</f>
        <v/>
      </c>
      <c r="L17" s="74" t="str">
        <f>IF($C17="","",VLOOKUP($C17,Engagés!$C$10:$N$509,11,FALSE))</f>
        <v/>
      </c>
      <c r="M17" s="74" t="str">
        <f>IF($C17="","",VLOOKUP($C17,Engagés!$C$10:$N$509,12,FALSE))</f>
        <v/>
      </c>
      <c r="N17" s="75"/>
    </row>
    <row r="18" spans="1:14" ht="38.25" customHeight="1">
      <c r="A18" s="4">
        <f t="shared" si="0"/>
        <v>0</v>
      </c>
      <c r="B18" s="4">
        <v>15</v>
      </c>
      <c r="C18" s="471" t="str">
        <f>IF(ISERROR(VLOOKUP($B18,Engagés!$B$10:$N$509,1,FALSE))=TRUE,"",VLOOKUP($B18,Engagés!$B$10:$N$509,2,FALSE))</f>
        <v/>
      </c>
      <c r="D18" s="74" t="str">
        <f>IF(C18="","",VLOOKUP($C18,Engagés!$C$10:$N$509,4,FALSE))</f>
        <v/>
      </c>
      <c r="E18" s="74" t="str">
        <f>IF(C18="","",VLOOKUP($C18,Engagés!$C$10:$N$509,5,FALSE))</f>
        <v/>
      </c>
      <c r="F18" s="550" t="str">
        <f>IF(D18="","",VLOOKUP($C18,Engagés!$C$10:$T$509,18,FALSE))</f>
        <v/>
      </c>
      <c r="G18" s="102" t="str">
        <f>IF($C18="","",VLOOKUP($C18,Engagés!$C$10:$N$509,6,FALSE))</f>
        <v/>
      </c>
      <c r="H18" s="102" t="str">
        <f>IF($C18="","",VLOOKUP($C18,Engagés!$C$10:$N$509,7,FALSE))</f>
        <v/>
      </c>
      <c r="I18" s="102" t="str">
        <f>IF($C18="","",VLOOKUP($C18,Engagés!$C$10:$N$509,8,FALSE))</f>
        <v/>
      </c>
      <c r="J18" s="74" t="str">
        <f>IF($C18="","",VLOOKUP($C18,Engagés!$C$10:$N$509,9,FALSE))</f>
        <v/>
      </c>
      <c r="K18" s="74" t="str">
        <f>IF($C18="","",VLOOKUP($C18,Engagés!$C$10:$N$509,10,FALSE))</f>
        <v/>
      </c>
      <c r="L18" s="74" t="str">
        <f>IF($C18="","",VLOOKUP($C18,Engagés!$C$10:$N$509,11,FALSE))</f>
        <v/>
      </c>
      <c r="M18" s="74" t="str">
        <f>IF($C18="","",VLOOKUP($C18,Engagés!$C$10:$N$509,12,FALSE))</f>
        <v/>
      </c>
      <c r="N18" s="75"/>
    </row>
    <row r="19" spans="1:14" ht="38.25" customHeight="1">
      <c r="A19" s="4">
        <f t="shared" si="0"/>
        <v>0</v>
      </c>
      <c r="B19" s="4">
        <v>16</v>
      </c>
      <c r="C19" s="471" t="str">
        <f>IF(ISERROR(VLOOKUP($B19,Engagés!$B$10:$N$509,1,FALSE))=TRUE,"",VLOOKUP($B19,Engagés!$B$10:$N$509,2,FALSE))</f>
        <v/>
      </c>
      <c r="D19" s="74" t="str">
        <f>IF(C19="","",VLOOKUP($C19,Engagés!$C$10:$N$509,4,FALSE))</f>
        <v/>
      </c>
      <c r="E19" s="74" t="str">
        <f>IF(C19="","",VLOOKUP($C19,Engagés!$C$10:$N$509,5,FALSE))</f>
        <v/>
      </c>
      <c r="F19" s="550" t="str">
        <f>IF(D19="","",VLOOKUP($C19,Engagés!$C$10:$T$509,18,FALSE))</f>
        <v/>
      </c>
      <c r="G19" s="102" t="str">
        <f>IF($C19="","",VLOOKUP($C19,Engagés!$C$10:$N$509,6,FALSE))</f>
        <v/>
      </c>
      <c r="H19" s="102" t="str">
        <f>IF($C19="","",VLOOKUP($C19,Engagés!$C$10:$N$509,7,FALSE))</f>
        <v/>
      </c>
      <c r="I19" s="102" t="str">
        <f>IF($C19="","",VLOOKUP($C19,Engagés!$C$10:$N$509,8,FALSE))</f>
        <v/>
      </c>
      <c r="J19" s="74" t="str">
        <f>IF($C19="","",VLOOKUP($C19,Engagés!$C$10:$N$509,9,FALSE))</f>
        <v/>
      </c>
      <c r="K19" s="74" t="str">
        <f>IF($C19="","",VLOOKUP($C19,Engagés!$C$10:$N$509,10,FALSE))</f>
        <v/>
      </c>
      <c r="L19" s="74" t="str">
        <f>IF($C19="","",VLOOKUP($C19,Engagés!$C$10:$N$509,11,FALSE))</f>
        <v/>
      </c>
      <c r="M19" s="74" t="str">
        <f>IF($C19="","",VLOOKUP($C19,Engagés!$C$10:$N$509,12,FALSE))</f>
        <v/>
      </c>
      <c r="N19" s="75"/>
    </row>
    <row r="20" spans="1:14" ht="38.25" customHeight="1">
      <c r="A20" s="4">
        <f t="shared" si="0"/>
        <v>0</v>
      </c>
      <c r="B20" s="4">
        <v>17</v>
      </c>
      <c r="C20" s="471" t="str">
        <f>IF(ISERROR(VLOOKUP($B20,Engagés!$B$10:$N$509,1,FALSE))=TRUE,"",VLOOKUP($B20,Engagés!$B$10:$N$509,2,FALSE))</f>
        <v/>
      </c>
      <c r="D20" s="74" t="str">
        <f>IF(C20="","",VLOOKUP($C20,Engagés!$C$10:$N$509,4,FALSE))</f>
        <v/>
      </c>
      <c r="E20" s="74" t="str">
        <f>IF(C20="","",VLOOKUP($C20,Engagés!$C$10:$N$509,5,FALSE))</f>
        <v/>
      </c>
      <c r="F20" s="550" t="str">
        <f>IF(D20="","",VLOOKUP($C20,Engagés!$C$10:$T$509,18,FALSE))</f>
        <v/>
      </c>
      <c r="G20" s="102" t="str">
        <f>IF($C20="","",VLOOKUP($C20,Engagés!$C$10:$N$509,6,FALSE))</f>
        <v/>
      </c>
      <c r="H20" s="102" t="str">
        <f>IF($C20="","",VLOOKUP($C20,Engagés!$C$10:$N$509,7,FALSE))</f>
        <v/>
      </c>
      <c r="I20" s="102" t="str">
        <f>IF($C20="","",VLOOKUP($C20,Engagés!$C$10:$N$509,8,FALSE))</f>
        <v/>
      </c>
      <c r="J20" s="74" t="str">
        <f>IF($C20="","",VLOOKUP($C20,Engagés!$C$10:$N$509,9,FALSE))</f>
        <v/>
      </c>
      <c r="K20" s="74" t="str">
        <f>IF($C20="","",VLOOKUP($C20,Engagés!$C$10:$N$509,10,FALSE))</f>
        <v/>
      </c>
      <c r="L20" s="74" t="str">
        <f>IF($C20="","",VLOOKUP($C20,Engagés!$C$10:$N$509,11,FALSE))</f>
        <v/>
      </c>
      <c r="M20" s="74" t="str">
        <f>IF($C20="","",VLOOKUP($C20,Engagés!$C$10:$N$509,12,FALSE))</f>
        <v/>
      </c>
      <c r="N20" s="75"/>
    </row>
    <row r="21" spans="1:14" ht="38.25" customHeight="1">
      <c r="A21" s="4">
        <f t="shared" si="0"/>
        <v>0</v>
      </c>
      <c r="B21" s="4">
        <v>18</v>
      </c>
      <c r="C21" s="471" t="str">
        <f>IF(ISERROR(VLOOKUP($B21,Engagés!$B$10:$N$509,1,FALSE))=TRUE,"",VLOOKUP($B21,Engagés!$B$10:$N$509,2,FALSE))</f>
        <v/>
      </c>
      <c r="D21" s="74" t="str">
        <f>IF(C21="","",VLOOKUP($C21,Engagés!$C$10:$N$509,4,FALSE))</f>
        <v/>
      </c>
      <c r="E21" s="74" t="str">
        <f>IF(C21="","",VLOOKUP($C21,Engagés!$C$10:$N$509,5,FALSE))</f>
        <v/>
      </c>
      <c r="F21" s="550" t="str">
        <f>IF(D21="","",VLOOKUP($C21,Engagés!$C$10:$T$509,18,FALSE))</f>
        <v/>
      </c>
      <c r="G21" s="102" t="str">
        <f>IF($C21="","",VLOOKUP($C21,Engagés!$C$10:$N$509,6,FALSE))</f>
        <v/>
      </c>
      <c r="H21" s="102" t="str">
        <f>IF($C21="","",VLOOKUP($C21,Engagés!$C$10:$N$509,7,FALSE))</f>
        <v/>
      </c>
      <c r="I21" s="102" t="str">
        <f>IF($C21="","",VLOOKUP($C21,Engagés!$C$10:$N$509,8,FALSE))</f>
        <v/>
      </c>
      <c r="J21" s="74" t="str">
        <f>IF($C21="","",VLOOKUP($C21,Engagés!$C$10:$N$509,9,FALSE))</f>
        <v/>
      </c>
      <c r="K21" s="74" t="str">
        <f>IF($C21="","",VLOOKUP($C21,Engagés!$C$10:$N$509,10,FALSE))</f>
        <v/>
      </c>
      <c r="L21" s="74" t="str">
        <f>IF($C21="","",VLOOKUP($C21,Engagés!$C$10:$N$509,11,FALSE))</f>
        <v/>
      </c>
      <c r="M21" s="74" t="str">
        <f>IF($C21="","",VLOOKUP($C21,Engagés!$C$10:$N$509,12,FALSE))</f>
        <v/>
      </c>
      <c r="N21" s="75"/>
    </row>
    <row r="22" spans="1:14" ht="38.25" customHeight="1">
      <c r="A22" s="4">
        <f t="shared" si="0"/>
        <v>0</v>
      </c>
      <c r="B22" s="4">
        <v>19</v>
      </c>
      <c r="C22" s="471" t="str">
        <f>IF(ISERROR(VLOOKUP($B22,Engagés!$B$10:$N$509,1,FALSE))=TRUE,"",VLOOKUP($B22,Engagés!$B$10:$N$509,2,FALSE))</f>
        <v/>
      </c>
      <c r="D22" s="74" t="str">
        <f>IF(C22="","",VLOOKUP($C22,Engagés!$C$10:$N$509,4,FALSE))</f>
        <v/>
      </c>
      <c r="E22" s="74" t="str">
        <f>IF(C22="","",VLOOKUP($C22,Engagés!$C$10:$N$509,5,FALSE))</f>
        <v/>
      </c>
      <c r="F22" s="550" t="str">
        <f>IF(D22="","",VLOOKUP($C22,Engagés!$C$10:$T$509,18,FALSE))</f>
        <v/>
      </c>
      <c r="G22" s="102" t="str">
        <f>IF($C22="","",VLOOKUP($C22,Engagés!$C$10:$N$509,6,FALSE))</f>
        <v/>
      </c>
      <c r="H22" s="102" t="str">
        <f>IF($C22="","",VLOOKUP($C22,Engagés!$C$10:$N$509,7,FALSE))</f>
        <v/>
      </c>
      <c r="I22" s="102" t="str">
        <f>IF($C22="","",VLOOKUP($C22,Engagés!$C$10:$N$509,8,FALSE))</f>
        <v/>
      </c>
      <c r="J22" s="74" t="str">
        <f>IF($C22="","",VLOOKUP($C22,Engagés!$C$10:$N$509,9,FALSE))</f>
        <v/>
      </c>
      <c r="K22" s="74" t="str">
        <f>IF($C22="","",VLOOKUP($C22,Engagés!$C$10:$N$509,10,FALSE))</f>
        <v/>
      </c>
      <c r="L22" s="74" t="str">
        <f>IF($C22="","",VLOOKUP($C22,Engagés!$C$10:$N$509,11,FALSE))</f>
        <v/>
      </c>
      <c r="M22" s="74" t="str">
        <f>IF($C22="","",VLOOKUP($C22,Engagés!$C$10:$N$509,12,FALSE))</f>
        <v/>
      </c>
      <c r="N22" s="75"/>
    </row>
    <row r="23" spans="1:14" ht="38.25" customHeight="1">
      <c r="A23" s="4">
        <f t="shared" si="0"/>
        <v>0</v>
      </c>
      <c r="B23" s="4">
        <v>20</v>
      </c>
      <c r="C23" s="471" t="str">
        <f>IF(ISERROR(VLOOKUP($B23,Engagés!$B$10:$N$509,1,FALSE))=TRUE,"",VLOOKUP($B23,Engagés!$B$10:$N$509,2,FALSE))</f>
        <v/>
      </c>
      <c r="D23" s="74" t="str">
        <f>IF(C23="","",VLOOKUP($C23,Engagés!$C$10:$N$509,4,FALSE))</f>
        <v/>
      </c>
      <c r="E23" s="74" t="str">
        <f>IF(C23="","",VLOOKUP($C23,Engagés!$C$10:$N$509,5,FALSE))</f>
        <v/>
      </c>
      <c r="F23" s="550" t="str">
        <f>IF(D23="","",VLOOKUP($C23,Engagés!$C$10:$T$509,18,FALSE))</f>
        <v/>
      </c>
      <c r="G23" s="102" t="str">
        <f>IF($C23="","",VLOOKUP($C23,Engagés!$C$10:$N$509,6,FALSE))</f>
        <v/>
      </c>
      <c r="H23" s="102" t="str">
        <f>IF($C23="","",VLOOKUP($C23,Engagés!$C$10:$N$509,7,FALSE))</f>
        <v/>
      </c>
      <c r="I23" s="102" t="str">
        <f>IF($C23="","",VLOOKUP($C23,Engagés!$C$10:$N$509,8,FALSE))</f>
        <v/>
      </c>
      <c r="J23" s="74" t="str">
        <f>IF($C23="","",VLOOKUP($C23,Engagés!$C$10:$N$509,9,FALSE))</f>
        <v/>
      </c>
      <c r="K23" s="74" t="str">
        <f>IF($C23="","",VLOOKUP($C23,Engagés!$C$10:$N$509,10,FALSE))</f>
        <v/>
      </c>
      <c r="L23" s="74" t="str">
        <f>IF($C23="","",VLOOKUP($C23,Engagés!$C$10:$N$509,11,FALSE))</f>
        <v/>
      </c>
      <c r="M23" s="74" t="str">
        <f>IF($C23="","",VLOOKUP($C23,Engagés!$C$10:$N$509,12,FALSE))</f>
        <v/>
      </c>
      <c r="N23" s="75"/>
    </row>
    <row r="24" spans="1:14" ht="38.25" customHeight="1">
      <c r="A24" s="4">
        <f t="shared" si="0"/>
        <v>0</v>
      </c>
      <c r="B24" s="4">
        <v>21</v>
      </c>
      <c r="C24" s="471" t="str">
        <f>IF(ISERROR(VLOOKUP($B24,Engagés!$B$10:$N$509,1,FALSE))=TRUE,"",VLOOKUP($B24,Engagés!$B$10:$N$509,2,FALSE))</f>
        <v/>
      </c>
      <c r="D24" s="74" t="str">
        <f>IF(C24="","",VLOOKUP($C24,Engagés!$C$10:$N$509,4,FALSE))</f>
        <v/>
      </c>
      <c r="E24" s="74" t="str">
        <f>IF(C24="","",VLOOKUP($C24,Engagés!$C$10:$N$509,5,FALSE))</f>
        <v/>
      </c>
      <c r="F24" s="550" t="str">
        <f>IF(D24="","",VLOOKUP($C24,Engagés!$C$10:$T$509,18,FALSE))</f>
        <v/>
      </c>
      <c r="G24" s="102" t="str">
        <f>IF($C24="","",VLOOKUP($C24,Engagés!$C$10:$N$509,6,FALSE))</f>
        <v/>
      </c>
      <c r="H24" s="102" t="str">
        <f>IF($C24="","",VLOOKUP($C24,Engagés!$C$10:$N$509,7,FALSE))</f>
        <v/>
      </c>
      <c r="I24" s="102" t="str">
        <f>IF($C24="","",VLOOKUP($C24,Engagés!$C$10:$N$509,8,FALSE))</f>
        <v/>
      </c>
      <c r="J24" s="74" t="str">
        <f>IF($C24="","",VLOOKUP($C24,Engagés!$C$10:$N$509,9,FALSE))</f>
        <v/>
      </c>
      <c r="K24" s="74" t="str">
        <f>IF($C24="","",VLOOKUP($C24,Engagés!$C$10:$N$509,10,FALSE))</f>
        <v/>
      </c>
      <c r="L24" s="74" t="str">
        <f>IF($C24="","",VLOOKUP($C24,Engagés!$C$10:$N$509,11,FALSE))</f>
        <v/>
      </c>
      <c r="M24" s="74" t="str">
        <f>IF($C24="","",VLOOKUP($C24,Engagés!$C$10:$N$509,12,FALSE))</f>
        <v/>
      </c>
      <c r="N24" s="75"/>
    </row>
    <row r="25" spans="1:14" ht="38.25" customHeight="1">
      <c r="A25" s="4">
        <f t="shared" si="0"/>
        <v>0</v>
      </c>
      <c r="B25" s="4">
        <v>22</v>
      </c>
      <c r="C25" s="471" t="str">
        <f>IF(ISERROR(VLOOKUP($B25,Engagés!$B$10:$N$509,1,FALSE))=TRUE,"",VLOOKUP($B25,Engagés!$B$10:$N$509,2,FALSE))</f>
        <v/>
      </c>
      <c r="D25" s="74" t="str">
        <f>IF(C25="","",VLOOKUP($C25,Engagés!$C$10:$N$509,4,FALSE))</f>
        <v/>
      </c>
      <c r="E25" s="74" t="str">
        <f>IF(C25="","",VLOOKUP($C25,Engagés!$C$10:$N$509,5,FALSE))</f>
        <v/>
      </c>
      <c r="F25" s="550" t="str">
        <f>IF(D25="","",VLOOKUP($C25,Engagés!$C$10:$T$509,18,FALSE))</f>
        <v/>
      </c>
      <c r="G25" s="102" t="str">
        <f>IF($C25="","",VLOOKUP($C25,Engagés!$C$10:$N$509,6,FALSE))</f>
        <v/>
      </c>
      <c r="H25" s="102" t="str">
        <f>IF($C25="","",VLOOKUP($C25,Engagés!$C$10:$N$509,7,FALSE))</f>
        <v/>
      </c>
      <c r="I25" s="102" t="str">
        <f>IF($C25="","",VLOOKUP($C25,Engagés!$C$10:$N$509,8,FALSE))</f>
        <v/>
      </c>
      <c r="J25" s="74" t="str">
        <f>IF($C25="","",VLOOKUP($C25,Engagés!$C$10:$N$509,9,FALSE))</f>
        <v/>
      </c>
      <c r="K25" s="74" t="str">
        <f>IF($C25="","",VLOOKUP($C25,Engagés!$C$10:$N$509,10,FALSE))</f>
        <v/>
      </c>
      <c r="L25" s="74" t="str">
        <f>IF($C25="","",VLOOKUP($C25,Engagés!$C$10:$N$509,11,FALSE))</f>
        <v/>
      </c>
      <c r="M25" s="74" t="str">
        <f>IF($C25="","",VLOOKUP($C25,Engagés!$C$10:$N$509,12,FALSE))</f>
        <v/>
      </c>
      <c r="N25" s="75"/>
    </row>
    <row r="26" spans="1:14" ht="38.25" customHeight="1">
      <c r="A26" s="4">
        <f t="shared" si="0"/>
        <v>0</v>
      </c>
      <c r="B26" s="4">
        <v>23</v>
      </c>
      <c r="C26" s="471" t="str">
        <f>IF(ISERROR(VLOOKUP($B26,Engagés!$B$10:$N$509,1,FALSE))=TRUE,"",VLOOKUP($B26,Engagés!$B$10:$N$509,2,FALSE))</f>
        <v/>
      </c>
      <c r="D26" s="74" t="str">
        <f>IF(C26="","",VLOOKUP($C26,Engagés!$C$10:$N$509,4,FALSE))</f>
        <v/>
      </c>
      <c r="E26" s="74" t="str">
        <f>IF(C26="","",VLOOKUP($C26,Engagés!$C$10:$N$509,5,FALSE))</f>
        <v/>
      </c>
      <c r="F26" s="550" t="str">
        <f>IF(D26="","",VLOOKUP($C26,Engagés!$C$10:$T$509,18,FALSE))</f>
        <v/>
      </c>
      <c r="G26" s="102" t="str">
        <f>IF($C26="","",VLOOKUP($C26,Engagés!$C$10:$N$509,6,FALSE))</f>
        <v/>
      </c>
      <c r="H26" s="102" t="str">
        <f>IF($C26="","",VLOOKUP($C26,Engagés!$C$10:$N$509,7,FALSE))</f>
        <v/>
      </c>
      <c r="I26" s="102" t="str">
        <f>IF($C26="","",VLOOKUP($C26,Engagés!$C$10:$N$509,8,FALSE))</f>
        <v/>
      </c>
      <c r="J26" s="74" t="str">
        <f>IF($C26="","",VLOOKUP($C26,Engagés!$C$10:$N$509,9,FALSE))</f>
        <v/>
      </c>
      <c r="K26" s="74" t="str">
        <f>IF($C26="","",VLOOKUP($C26,Engagés!$C$10:$N$509,10,FALSE))</f>
        <v/>
      </c>
      <c r="L26" s="74" t="str">
        <f>IF($C26="","",VLOOKUP($C26,Engagés!$C$10:$N$509,11,FALSE))</f>
        <v/>
      </c>
      <c r="M26" s="74" t="str">
        <f>IF($C26="","",VLOOKUP($C26,Engagés!$C$10:$N$509,12,FALSE))</f>
        <v/>
      </c>
      <c r="N26" s="75"/>
    </row>
    <row r="27" spans="1:14" ht="38.25" customHeight="1">
      <c r="A27" s="4">
        <f t="shared" si="0"/>
        <v>0</v>
      </c>
      <c r="B27" s="4">
        <v>24</v>
      </c>
      <c r="C27" s="471" t="str">
        <f>IF(ISERROR(VLOOKUP($B27,Engagés!$B$10:$N$509,1,FALSE))=TRUE,"",VLOOKUP($B27,Engagés!$B$10:$N$509,2,FALSE))</f>
        <v/>
      </c>
      <c r="D27" s="74" t="str">
        <f>IF(C27="","",VLOOKUP($C27,Engagés!$C$10:$N$509,4,FALSE))</f>
        <v/>
      </c>
      <c r="E27" s="74" t="str">
        <f>IF(C27="","",VLOOKUP($C27,Engagés!$C$10:$N$509,5,FALSE))</f>
        <v/>
      </c>
      <c r="F27" s="550" t="str">
        <f>IF(D27="","",VLOOKUP($C27,Engagés!$C$10:$T$509,18,FALSE))</f>
        <v/>
      </c>
      <c r="G27" s="102" t="str">
        <f>IF($C27="","",VLOOKUP($C27,Engagés!$C$10:$N$509,6,FALSE))</f>
        <v/>
      </c>
      <c r="H27" s="102" t="str">
        <f>IF($C27="","",VLOOKUP($C27,Engagés!$C$10:$N$509,7,FALSE))</f>
        <v/>
      </c>
      <c r="I27" s="102" t="str">
        <f>IF($C27="","",VLOOKUP($C27,Engagés!$C$10:$N$509,8,FALSE))</f>
        <v/>
      </c>
      <c r="J27" s="74" t="str">
        <f>IF($C27="","",VLOOKUP($C27,Engagés!$C$10:$N$509,9,FALSE))</f>
        <v/>
      </c>
      <c r="K27" s="74" t="str">
        <f>IF($C27="","",VLOOKUP($C27,Engagés!$C$10:$N$509,10,FALSE))</f>
        <v/>
      </c>
      <c r="L27" s="74" t="str">
        <f>IF($C27="","",VLOOKUP($C27,Engagés!$C$10:$N$509,11,FALSE))</f>
        <v/>
      </c>
      <c r="M27" s="74" t="str">
        <f>IF($C27="","",VLOOKUP($C27,Engagés!$C$10:$N$509,12,FALSE))</f>
        <v/>
      </c>
      <c r="N27" s="75"/>
    </row>
    <row r="28" spans="1:14" ht="38.25" customHeight="1">
      <c r="A28" s="4">
        <f t="shared" si="0"/>
        <v>0</v>
      </c>
      <c r="B28" s="4">
        <v>25</v>
      </c>
      <c r="C28" s="471" t="str">
        <f>IF(ISERROR(VLOOKUP($B28,Engagés!$B$10:$N$509,1,FALSE))=TRUE,"",VLOOKUP($B28,Engagés!$B$10:$N$509,2,FALSE))</f>
        <v/>
      </c>
      <c r="D28" s="74" t="str">
        <f>IF(C28="","",VLOOKUP($C28,Engagés!$C$10:$N$509,4,FALSE))</f>
        <v/>
      </c>
      <c r="E28" s="74" t="str">
        <f>IF(C28="","",VLOOKUP($C28,Engagés!$C$10:$N$509,5,FALSE))</f>
        <v/>
      </c>
      <c r="F28" s="550" t="str">
        <f>IF(D28="","",VLOOKUP($C28,Engagés!$C$10:$T$509,18,FALSE))</f>
        <v/>
      </c>
      <c r="G28" s="102" t="str">
        <f>IF($C28="","",VLOOKUP($C28,Engagés!$C$10:$N$509,6,FALSE))</f>
        <v/>
      </c>
      <c r="H28" s="102" t="str">
        <f>IF($C28="","",VLOOKUP($C28,Engagés!$C$10:$N$509,7,FALSE))</f>
        <v/>
      </c>
      <c r="I28" s="102" t="str">
        <f>IF($C28="","",VLOOKUP($C28,Engagés!$C$10:$N$509,8,FALSE))</f>
        <v/>
      </c>
      <c r="J28" s="74" t="str">
        <f>IF($C28="","",VLOOKUP($C28,Engagés!$C$10:$N$509,9,FALSE))</f>
        <v/>
      </c>
      <c r="K28" s="74" t="str">
        <f>IF($C28="","",VLOOKUP($C28,Engagés!$C$10:$N$509,10,FALSE))</f>
        <v/>
      </c>
      <c r="L28" s="74" t="str">
        <f>IF($C28="","",VLOOKUP($C28,Engagés!$C$10:$N$509,11,FALSE))</f>
        <v/>
      </c>
      <c r="M28" s="74" t="str">
        <f>IF($C28="","",VLOOKUP($C28,Engagés!$C$10:$N$509,12,FALSE))</f>
        <v/>
      </c>
      <c r="N28" s="75"/>
    </row>
    <row r="29" spans="1:14" ht="38.25" customHeight="1">
      <c r="A29" s="4">
        <f t="shared" si="0"/>
        <v>0</v>
      </c>
      <c r="B29" s="4">
        <v>26</v>
      </c>
      <c r="C29" s="471" t="str">
        <f>IF(ISERROR(VLOOKUP($B29,Engagés!$B$10:$N$509,1,FALSE))=TRUE,"",VLOOKUP($B29,Engagés!$B$10:$N$509,2,FALSE))</f>
        <v/>
      </c>
      <c r="D29" s="74" t="str">
        <f>IF(C29="","",VLOOKUP($C29,Engagés!$C$10:$N$509,4,FALSE))</f>
        <v/>
      </c>
      <c r="E29" s="74" t="str">
        <f>IF(C29="","",VLOOKUP($C29,Engagés!$C$10:$N$509,5,FALSE))</f>
        <v/>
      </c>
      <c r="F29" s="550" t="str">
        <f>IF(D29="","",VLOOKUP($C29,Engagés!$C$10:$T$509,18,FALSE))</f>
        <v/>
      </c>
      <c r="G29" s="102" t="str">
        <f>IF($C29="","",VLOOKUP($C29,Engagés!$C$10:$N$509,6,FALSE))</f>
        <v/>
      </c>
      <c r="H29" s="102" t="str">
        <f>IF($C29="","",VLOOKUP($C29,Engagés!$C$10:$N$509,7,FALSE))</f>
        <v/>
      </c>
      <c r="I29" s="102" t="str">
        <f>IF($C29="","",VLOOKUP($C29,Engagés!$C$10:$N$509,8,FALSE))</f>
        <v/>
      </c>
      <c r="J29" s="74" t="str">
        <f>IF($C29="","",VLOOKUP($C29,Engagés!$C$10:$N$509,9,FALSE))</f>
        <v/>
      </c>
      <c r="K29" s="74" t="str">
        <f>IF($C29="","",VLOOKUP($C29,Engagés!$C$10:$N$509,10,FALSE))</f>
        <v/>
      </c>
      <c r="L29" s="74" t="str">
        <f>IF($C29="","",VLOOKUP($C29,Engagés!$C$10:$N$509,11,FALSE))</f>
        <v/>
      </c>
      <c r="M29" s="74" t="str">
        <f>IF($C29="","",VLOOKUP($C29,Engagés!$C$10:$N$509,12,FALSE))</f>
        <v/>
      </c>
      <c r="N29" s="75"/>
    </row>
    <row r="30" spans="1:14" ht="38.25" customHeight="1">
      <c r="A30" s="4">
        <f t="shared" si="0"/>
        <v>0</v>
      </c>
      <c r="B30" s="4">
        <v>27</v>
      </c>
      <c r="C30" s="471" t="str">
        <f>IF(ISERROR(VLOOKUP($B30,Engagés!$B$10:$N$509,1,FALSE))=TRUE,"",VLOOKUP($B30,Engagés!$B$10:$N$509,2,FALSE))</f>
        <v/>
      </c>
      <c r="D30" s="74" t="str">
        <f>IF(C30="","",VLOOKUP($C30,Engagés!$C$10:$N$509,4,FALSE))</f>
        <v/>
      </c>
      <c r="E30" s="74" t="str">
        <f>IF(C30="","",VLOOKUP($C30,Engagés!$C$10:$N$509,5,FALSE))</f>
        <v/>
      </c>
      <c r="F30" s="550" t="str">
        <f>IF(D30="","",VLOOKUP($C30,Engagés!$C$10:$T$509,18,FALSE))</f>
        <v/>
      </c>
      <c r="G30" s="102" t="str">
        <f>IF($C30="","",VLOOKUP($C30,Engagés!$C$10:$N$509,6,FALSE))</f>
        <v/>
      </c>
      <c r="H30" s="102" t="str">
        <f>IF($C30="","",VLOOKUP($C30,Engagés!$C$10:$N$509,7,FALSE))</f>
        <v/>
      </c>
      <c r="I30" s="102" t="str">
        <f>IF($C30="","",VLOOKUP($C30,Engagés!$C$10:$N$509,8,FALSE))</f>
        <v/>
      </c>
      <c r="J30" s="74" t="str">
        <f>IF($C30="","",VLOOKUP($C30,Engagés!$C$10:$N$509,9,FALSE))</f>
        <v/>
      </c>
      <c r="K30" s="74" t="str">
        <f>IF($C30="","",VLOOKUP($C30,Engagés!$C$10:$N$509,10,FALSE))</f>
        <v/>
      </c>
      <c r="L30" s="74" t="str">
        <f>IF($C30="","",VLOOKUP($C30,Engagés!$C$10:$N$509,11,FALSE))</f>
        <v/>
      </c>
      <c r="M30" s="74" t="str">
        <f>IF($C30="","",VLOOKUP($C30,Engagés!$C$10:$N$509,12,FALSE))</f>
        <v/>
      </c>
      <c r="N30" s="75"/>
    </row>
    <row r="31" spans="1:14" ht="38.25" customHeight="1">
      <c r="A31" s="4">
        <f t="shared" si="0"/>
        <v>0</v>
      </c>
      <c r="B31" s="4">
        <v>28</v>
      </c>
      <c r="C31" s="471" t="str">
        <f>IF(ISERROR(VLOOKUP($B31,Engagés!$B$10:$N$509,1,FALSE))=TRUE,"",VLOOKUP($B31,Engagés!$B$10:$N$509,2,FALSE))</f>
        <v/>
      </c>
      <c r="D31" s="74" t="str">
        <f>IF(C31="","",VLOOKUP($C31,Engagés!$C$10:$N$509,4,FALSE))</f>
        <v/>
      </c>
      <c r="E31" s="74" t="str">
        <f>IF(C31="","",VLOOKUP($C31,Engagés!$C$10:$N$509,5,FALSE))</f>
        <v/>
      </c>
      <c r="F31" s="550" t="str">
        <f>IF(D31="","",VLOOKUP($C31,Engagés!$C$10:$T$509,18,FALSE))</f>
        <v/>
      </c>
      <c r="G31" s="102" t="str">
        <f>IF($C31="","",VLOOKUP($C31,Engagés!$C$10:$N$509,6,FALSE))</f>
        <v/>
      </c>
      <c r="H31" s="102" t="str">
        <f>IF($C31="","",VLOOKUP($C31,Engagés!$C$10:$N$509,7,FALSE))</f>
        <v/>
      </c>
      <c r="I31" s="102" t="str">
        <f>IF($C31="","",VLOOKUP($C31,Engagés!$C$10:$N$509,8,FALSE))</f>
        <v/>
      </c>
      <c r="J31" s="74" t="str">
        <f>IF($C31="","",VLOOKUP($C31,Engagés!$C$10:$N$509,9,FALSE))</f>
        <v/>
      </c>
      <c r="K31" s="74" t="str">
        <f>IF($C31="","",VLOOKUP($C31,Engagés!$C$10:$N$509,10,FALSE))</f>
        <v/>
      </c>
      <c r="L31" s="74" t="str">
        <f>IF($C31="","",VLOOKUP($C31,Engagés!$C$10:$N$509,11,FALSE))</f>
        <v/>
      </c>
      <c r="M31" s="74" t="str">
        <f>IF($C31="","",VLOOKUP($C31,Engagés!$C$10:$N$509,12,FALSE))</f>
        <v/>
      </c>
      <c r="N31" s="75"/>
    </row>
    <row r="32" spans="1:14" ht="38.25" customHeight="1">
      <c r="A32" s="4">
        <f t="shared" si="0"/>
        <v>0</v>
      </c>
      <c r="B32" s="4">
        <v>29</v>
      </c>
      <c r="C32" s="471" t="str">
        <f>IF(ISERROR(VLOOKUP($B32,Engagés!$B$10:$N$509,1,FALSE))=TRUE,"",VLOOKUP($B32,Engagés!$B$10:$N$509,2,FALSE))</f>
        <v/>
      </c>
      <c r="D32" s="74" t="str">
        <f>IF(C32="","",VLOOKUP($C32,Engagés!$C$10:$N$509,4,FALSE))</f>
        <v/>
      </c>
      <c r="E32" s="74" t="str">
        <f>IF(C32="","",VLOOKUP($C32,Engagés!$C$10:$N$509,5,FALSE))</f>
        <v/>
      </c>
      <c r="F32" s="550" t="str">
        <f>IF(D32="","",VLOOKUP($C32,Engagés!$C$10:$T$509,18,FALSE))</f>
        <v/>
      </c>
      <c r="G32" s="102" t="str">
        <f>IF($C32="","",VLOOKUP($C32,Engagés!$C$10:$N$509,6,FALSE))</f>
        <v/>
      </c>
      <c r="H32" s="102" t="str">
        <f>IF($C32="","",VLOOKUP($C32,Engagés!$C$10:$N$509,7,FALSE))</f>
        <v/>
      </c>
      <c r="I32" s="102" t="str">
        <f>IF($C32="","",VLOOKUP($C32,Engagés!$C$10:$N$509,8,FALSE))</f>
        <v/>
      </c>
      <c r="J32" s="74" t="str">
        <f>IF($C32="","",VLOOKUP($C32,Engagés!$C$10:$N$509,9,FALSE))</f>
        <v/>
      </c>
      <c r="K32" s="74" t="str">
        <f>IF($C32="","",VLOOKUP($C32,Engagés!$C$10:$N$509,10,FALSE))</f>
        <v/>
      </c>
      <c r="L32" s="74" t="str">
        <f>IF($C32="","",VLOOKUP($C32,Engagés!$C$10:$N$509,11,FALSE))</f>
        <v/>
      </c>
      <c r="M32" s="74" t="str">
        <f>IF($C32="","",VLOOKUP($C32,Engagés!$C$10:$N$509,12,FALSE))</f>
        <v/>
      </c>
      <c r="N32" s="75"/>
    </row>
    <row r="33" spans="1:14" ht="38.25" customHeight="1">
      <c r="A33" s="4">
        <f t="shared" si="0"/>
        <v>0</v>
      </c>
      <c r="B33" s="4">
        <v>30</v>
      </c>
      <c r="C33" s="471" t="str">
        <f>IF(ISERROR(VLOOKUP($B33,Engagés!$B$10:$N$509,1,FALSE))=TRUE,"",VLOOKUP($B33,Engagés!$B$10:$N$509,2,FALSE))</f>
        <v/>
      </c>
      <c r="D33" s="74" t="str">
        <f>IF(C33="","",VLOOKUP($C33,Engagés!$C$10:$N$509,4,FALSE))</f>
        <v/>
      </c>
      <c r="E33" s="74" t="str">
        <f>IF(C33="","",VLOOKUP($C33,Engagés!$C$10:$N$509,5,FALSE))</f>
        <v/>
      </c>
      <c r="F33" s="550" t="str">
        <f>IF(D33="","",VLOOKUP($C33,Engagés!$C$10:$T$509,18,FALSE))</f>
        <v/>
      </c>
      <c r="G33" s="102" t="str">
        <f>IF($C33="","",VLOOKUP($C33,Engagés!$C$10:$N$509,6,FALSE))</f>
        <v/>
      </c>
      <c r="H33" s="102" t="str">
        <f>IF($C33="","",VLOOKUP($C33,Engagés!$C$10:$N$509,7,FALSE))</f>
        <v/>
      </c>
      <c r="I33" s="102" t="str">
        <f>IF($C33="","",VLOOKUP($C33,Engagés!$C$10:$N$509,8,FALSE))</f>
        <v/>
      </c>
      <c r="J33" s="74" t="str">
        <f>IF($C33="","",VLOOKUP($C33,Engagés!$C$10:$N$509,9,FALSE))</f>
        <v/>
      </c>
      <c r="K33" s="74" t="str">
        <f>IF($C33="","",VLOOKUP($C33,Engagés!$C$10:$N$509,10,FALSE))</f>
        <v/>
      </c>
      <c r="L33" s="74" t="str">
        <f>IF($C33="","",VLOOKUP($C33,Engagés!$C$10:$N$509,11,FALSE))</f>
        <v/>
      </c>
      <c r="M33" s="74" t="str">
        <f>IF($C33="","",VLOOKUP($C33,Engagés!$C$10:$N$509,12,FALSE))</f>
        <v/>
      </c>
      <c r="N33" s="75"/>
    </row>
    <row r="34" spans="1:14" ht="38.25" customHeight="1">
      <c r="A34" s="4">
        <f t="shared" si="0"/>
        <v>0</v>
      </c>
      <c r="B34" s="4">
        <v>31</v>
      </c>
      <c r="C34" s="471" t="str">
        <f>IF(ISERROR(VLOOKUP($B34,Engagés!$B$10:$N$509,1,FALSE))=TRUE,"",VLOOKUP($B34,Engagés!$B$10:$N$509,2,FALSE))</f>
        <v/>
      </c>
      <c r="D34" s="74" t="str">
        <f>IF(C34="","",VLOOKUP($C34,Engagés!$C$10:$N$509,4,FALSE))</f>
        <v/>
      </c>
      <c r="E34" s="74" t="str">
        <f>IF(C34="","",VLOOKUP($C34,Engagés!$C$10:$N$509,5,FALSE))</f>
        <v/>
      </c>
      <c r="F34" s="550" t="str">
        <f>IF(D34="","",VLOOKUP($C34,Engagés!$C$10:$T$509,18,FALSE))</f>
        <v/>
      </c>
      <c r="G34" s="102" t="str">
        <f>IF($C34="","",VLOOKUP($C34,Engagés!$C$10:$N$509,6,FALSE))</f>
        <v/>
      </c>
      <c r="H34" s="102" t="str">
        <f>IF($C34="","",VLOOKUP($C34,Engagés!$C$10:$N$509,7,FALSE))</f>
        <v/>
      </c>
      <c r="I34" s="102" t="str">
        <f>IF($C34="","",VLOOKUP($C34,Engagés!$C$10:$N$509,8,FALSE))</f>
        <v/>
      </c>
      <c r="J34" s="74" t="str">
        <f>IF($C34="","",VLOOKUP($C34,Engagés!$C$10:$N$509,9,FALSE))</f>
        <v/>
      </c>
      <c r="K34" s="74" t="str">
        <f>IF($C34="","",VLOOKUP($C34,Engagés!$C$10:$N$509,10,FALSE))</f>
        <v/>
      </c>
      <c r="L34" s="74" t="str">
        <f>IF($C34="","",VLOOKUP($C34,Engagés!$C$10:$N$509,11,FALSE))</f>
        <v/>
      </c>
      <c r="M34" s="74" t="str">
        <f>IF($C34="","",VLOOKUP($C34,Engagés!$C$10:$N$509,12,FALSE))</f>
        <v/>
      </c>
      <c r="N34" s="75"/>
    </row>
    <row r="35" spans="1:14" ht="38.25" customHeight="1">
      <c r="A35" s="4">
        <f t="shared" si="0"/>
        <v>0</v>
      </c>
      <c r="B35" s="4">
        <v>32</v>
      </c>
      <c r="C35" s="471" t="str">
        <f>IF(ISERROR(VLOOKUP($B35,Engagés!$B$10:$N$509,1,FALSE))=TRUE,"",VLOOKUP($B35,Engagés!$B$10:$N$509,2,FALSE))</f>
        <v/>
      </c>
      <c r="D35" s="74" t="str">
        <f>IF(C35="","",VLOOKUP($C35,Engagés!$C$10:$N$509,4,FALSE))</f>
        <v/>
      </c>
      <c r="E35" s="74" t="str">
        <f>IF(C35="","",VLOOKUP($C35,Engagés!$C$10:$N$509,5,FALSE))</f>
        <v/>
      </c>
      <c r="F35" s="550" t="str">
        <f>IF(D35="","",VLOOKUP($C35,Engagés!$C$10:$T$509,18,FALSE))</f>
        <v/>
      </c>
      <c r="G35" s="102" t="str">
        <f>IF($C35="","",VLOOKUP($C35,Engagés!$C$10:$N$509,6,FALSE))</f>
        <v/>
      </c>
      <c r="H35" s="102" t="str">
        <f>IF($C35="","",VLOOKUP($C35,Engagés!$C$10:$N$509,7,FALSE))</f>
        <v/>
      </c>
      <c r="I35" s="102" t="str">
        <f>IF($C35="","",VLOOKUP($C35,Engagés!$C$10:$N$509,8,FALSE))</f>
        <v/>
      </c>
      <c r="J35" s="74" t="str">
        <f>IF($C35="","",VLOOKUP($C35,Engagés!$C$10:$N$509,9,FALSE))</f>
        <v/>
      </c>
      <c r="K35" s="74" t="str">
        <f>IF($C35="","",VLOOKUP($C35,Engagés!$C$10:$N$509,10,FALSE))</f>
        <v/>
      </c>
      <c r="L35" s="74" t="str">
        <f>IF($C35="","",VLOOKUP($C35,Engagés!$C$10:$N$509,11,FALSE))</f>
        <v/>
      </c>
      <c r="M35" s="74" t="str">
        <f>IF($C35="","",VLOOKUP($C35,Engagés!$C$10:$N$509,12,FALSE))</f>
        <v/>
      </c>
      <c r="N35" s="75"/>
    </row>
    <row r="36" spans="1:14" ht="38.25" customHeight="1">
      <c r="A36" s="4">
        <f t="shared" si="0"/>
        <v>0</v>
      </c>
      <c r="B36" s="4">
        <v>33</v>
      </c>
      <c r="C36" s="471" t="str">
        <f>IF(ISERROR(VLOOKUP($B36,Engagés!$B$10:$N$509,1,FALSE))=TRUE,"",VLOOKUP($B36,Engagés!$B$10:$N$509,2,FALSE))</f>
        <v/>
      </c>
      <c r="D36" s="74" t="str">
        <f>IF(C36="","",VLOOKUP($C36,Engagés!$C$10:$N$509,4,FALSE))</f>
        <v/>
      </c>
      <c r="E36" s="74" t="str">
        <f>IF(C36="","",VLOOKUP($C36,Engagés!$C$10:$N$509,5,FALSE))</f>
        <v/>
      </c>
      <c r="F36" s="550" t="str">
        <f>IF(D36="","",VLOOKUP($C36,Engagés!$C$10:$T$509,18,FALSE))</f>
        <v/>
      </c>
      <c r="G36" s="102" t="str">
        <f>IF($C36="","",VLOOKUP($C36,Engagés!$C$10:$N$509,6,FALSE))</f>
        <v/>
      </c>
      <c r="H36" s="102" t="str">
        <f>IF($C36="","",VLOOKUP($C36,Engagés!$C$10:$N$509,7,FALSE))</f>
        <v/>
      </c>
      <c r="I36" s="102" t="str">
        <f>IF($C36="","",VLOOKUP($C36,Engagés!$C$10:$N$509,8,FALSE))</f>
        <v/>
      </c>
      <c r="J36" s="74" t="str">
        <f>IF($C36="","",VLOOKUP($C36,Engagés!$C$10:$N$509,9,FALSE))</f>
        <v/>
      </c>
      <c r="K36" s="74" t="str">
        <f>IF($C36="","",VLOOKUP($C36,Engagés!$C$10:$N$509,10,FALSE))</f>
        <v/>
      </c>
      <c r="L36" s="74" t="str">
        <f>IF($C36="","",VLOOKUP($C36,Engagés!$C$10:$N$509,11,FALSE))</f>
        <v/>
      </c>
      <c r="M36" s="74" t="str">
        <f>IF($C36="","",VLOOKUP($C36,Engagés!$C$10:$N$509,12,FALSE))</f>
        <v/>
      </c>
      <c r="N36" s="75"/>
    </row>
    <row r="37" spans="1:14" ht="38.25" customHeight="1">
      <c r="A37" s="4">
        <f t="shared" si="0"/>
        <v>0</v>
      </c>
      <c r="B37" s="4">
        <v>34</v>
      </c>
      <c r="C37" s="471" t="str">
        <f>IF(ISERROR(VLOOKUP($B37,Engagés!$B$10:$N$509,1,FALSE))=TRUE,"",VLOOKUP($B37,Engagés!$B$10:$N$509,2,FALSE))</f>
        <v/>
      </c>
      <c r="D37" s="74" t="str">
        <f>IF(C37="","",VLOOKUP($C37,Engagés!$C$10:$N$509,4,FALSE))</f>
        <v/>
      </c>
      <c r="E37" s="74" t="str">
        <f>IF(C37="","",VLOOKUP($C37,Engagés!$C$10:$N$509,5,FALSE))</f>
        <v/>
      </c>
      <c r="F37" s="550" t="str">
        <f>IF(D37="","",VLOOKUP($C37,Engagés!$C$10:$T$509,18,FALSE))</f>
        <v/>
      </c>
      <c r="G37" s="102" t="str">
        <f>IF($C37="","",VLOOKUP($C37,Engagés!$C$10:$N$509,6,FALSE))</f>
        <v/>
      </c>
      <c r="H37" s="102" t="str">
        <f>IF($C37="","",VLOOKUP($C37,Engagés!$C$10:$N$509,7,FALSE))</f>
        <v/>
      </c>
      <c r="I37" s="102" t="str">
        <f>IF($C37="","",VLOOKUP($C37,Engagés!$C$10:$N$509,8,FALSE))</f>
        <v/>
      </c>
      <c r="J37" s="74" t="str">
        <f>IF($C37="","",VLOOKUP($C37,Engagés!$C$10:$N$509,9,FALSE))</f>
        <v/>
      </c>
      <c r="K37" s="74" t="str">
        <f>IF($C37="","",VLOOKUP($C37,Engagés!$C$10:$N$509,10,FALSE))</f>
        <v/>
      </c>
      <c r="L37" s="74" t="str">
        <f>IF($C37="","",VLOOKUP($C37,Engagés!$C$10:$N$509,11,FALSE))</f>
        <v/>
      </c>
      <c r="M37" s="74" t="str">
        <f>IF($C37="","",VLOOKUP($C37,Engagés!$C$10:$N$509,12,FALSE))</f>
        <v/>
      </c>
      <c r="N37" s="75"/>
    </row>
    <row r="38" spans="1:14" ht="38.25" customHeight="1">
      <c r="A38" s="4">
        <f t="shared" si="0"/>
        <v>0</v>
      </c>
      <c r="B38" s="4">
        <v>35</v>
      </c>
      <c r="C38" s="471" t="str">
        <f>IF(ISERROR(VLOOKUP($B38,Engagés!$B$10:$N$509,1,FALSE))=TRUE,"",VLOOKUP($B38,Engagés!$B$10:$N$509,2,FALSE))</f>
        <v/>
      </c>
      <c r="D38" s="74" t="str">
        <f>IF(C38="","",VLOOKUP($C38,Engagés!$C$10:$N$509,4,FALSE))</f>
        <v/>
      </c>
      <c r="E38" s="74" t="str">
        <f>IF(C38="","",VLOOKUP($C38,Engagés!$C$10:$N$509,5,FALSE))</f>
        <v/>
      </c>
      <c r="F38" s="550" t="str">
        <f>IF(D38="","",VLOOKUP($C38,Engagés!$C$10:$T$509,18,FALSE))</f>
        <v/>
      </c>
      <c r="G38" s="102" t="str">
        <f>IF($C38="","",VLOOKUP($C38,Engagés!$C$10:$N$509,6,FALSE))</f>
        <v/>
      </c>
      <c r="H38" s="102" t="str">
        <f>IF($C38="","",VLOOKUP($C38,Engagés!$C$10:$N$509,7,FALSE))</f>
        <v/>
      </c>
      <c r="I38" s="102" t="str">
        <f>IF($C38="","",VLOOKUP($C38,Engagés!$C$10:$N$509,8,FALSE))</f>
        <v/>
      </c>
      <c r="J38" s="74" t="str">
        <f>IF($C38="","",VLOOKUP($C38,Engagés!$C$10:$N$509,9,FALSE))</f>
        <v/>
      </c>
      <c r="K38" s="74" t="str">
        <f>IF($C38="","",VLOOKUP($C38,Engagés!$C$10:$N$509,10,FALSE))</f>
        <v/>
      </c>
      <c r="L38" s="74" t="str">
        <f>IF($C38="","",VLOOKUP($C38,Engagés!$C$10:$N$509,11,FALSE))</f>
        <v/>
      </c>
      <c r="M38" s="74" t="str">
        <f>IF($C38="","",VLOOKUP($C38,Engagés!$C$10:$N$509,12,FALSE))</f>
        <v/>
      </c>
      <c r="N38" s="75"/>
    </row>
    <row r="39" spans="1:14" ht="38.25" customHeight="1">
      <c r="A39" s="4">
        <f t="shared" si="0"/>
        <v>0</v>
      </c>
      <c r="B39" s="4">
        <v>36</v>
      </c>
      <c r="C39" s="471" t="str">
        <f>IF(ISERROR(VLOOKUP($B39,Engagés!$B$10:$N$509,1,FALSE))=TRUE,"",VLOOKUP($B39,Engagés!$B$10:$N$509,2,FALSE))</f>
        <v/>
      </c>
      <c r="D39" s="74" t="str">
        <f>IF(C39="","",VLOOKUP($C39,Engagés!$C$10:$N$509,4,FALSE))</f>
        <v/>
      </c>
      <c r="E39" s="74" t="str">
        <f>IF(C39="","",VLOOKUP($C39,Engagés!$C$10:$N$509,5,FALSE))</f>
        <v/>
      </c>
      <c r="F39" s="550" t="str">
        <f>IF(D39="","",VLOOKUP($C39,Engagés!$C$10:$T$509,18,FALSE))</f>
        <v/>
      </c>
      <c r="G39" s="102" t="str">
        <f>IF($C39="","",VLOOKUP($C39,Engagés!$C$10:$N$509,6,FALSE))</f>
        <v/>
      </c>
      <c r="H39" s="102" t="str">
        <f>IF($C39="","",VLOOKUP($C39,Engagés!$C$10:$N$509,7,FALSE))</f>
        <v/>
      </c>
      <c r="I39" s="102" t="str">
        <f>IF($C39="","",VLOOKUP($C39,Engagés!$C$10:$N$509,8,FALSE))</f>
        <v/>
      </c>
      <c r="J39" s="74" t="str">
        <f>IF($C39="","",VLOOKUP($C39,Engagés!$C$10:$N$509,9,FALSE))</f>
        <v/>
      </c>
      <c r="K39" s="74" t="str">
        <f>IF($C39="","",VLOOKUP($C39,Engagés!$C$10:$N$509,10,FALSE))</f>
        <v/>
      </c>
      <c r="L39" s="74" t="str">
        <f>IF($C39="","",VLOOKUP($C39,Engagés!$C$10:$N$509,11,FALSE))</f>
        <v/>
      </c>
      <c r="M39" s="74" t="str">
        <f>IF($C39="","",VLOOKUP($C39,Engagés!$C$10:$N$509,12,FALSE))</f>
        <v/>
      </c>
      <c r="N39" s="75"/>
    </row>
    <row r="40" spans="1:14" ht="38.25" customHeight="1">
      <c r="A40" s="4">
        <f t="shared" si="0"/>
        <v>0</v>
      </c>
      <c r="B40" s="4">
        <v>37</v>
      </c>
      <c r="C40" s="471" t="str">
        <f>IF(ISERROR(VLOOKUP($B40,Engagés!$B$10:$N$509,1,FALSE))=TRUE,"",VLOOKUP($B40,Engagés!$B$10:$N$509,2,FALSE))</f>
        <v/>
      </c>
      <c r="D40" s="74" t="str">
        <f>IF(C40="","",VLOOKUP($C40,Engagés!$C$10:$N$509,4,FALSE))</f>
        <v/>
      </c>
      <c r="E40" s="74" t="str">
        <f>IF(C40="","",VLOOKUP($C40,Engagés!$C$10:$N$509,5,FALSE))</f>
        <v/>
      </c>
      <c r="F40" s="550" t="str">
        <f>IF(D40="","",VLOOKUP($C40,Engagés!$C$10:$T$509,18,FALSE))</f>
        <v/>
      </c>
      <c r="G40" s="102" t="str">
        <f>IF($C40="","",VLOOKUP($C40,Engagés!$C$10:$N$509,6,FALSE))</f>
        <v/>
      </c>
      <c r="H40" s="102" t="str">
        <f>IF($C40="","",VLOOKUP($C40,Engagés!$C$10:$N$509,7,FALSE))</f>
        <v/>
      </c>
      <c r="I40" s="102" t="str">
        <f>IF($C40="","",VLOOKUP($C40,Engagés!$C$10:$N$509,8,FALSE))</f>
        <v/>
      </c>
      <c r="J40" s="74" t="str">
        <f>IF($C40="","",VLOOKUP($C40,Engagés!$C$10:$N$509,9,FALSE))</f>
        <v/>
      </c>
      <c r="K40" s="74" t="str">
        <f>IF($C40="","",VLOOKUP($C40,Engagés!$C$10:$N$509,10,FALSE))</f>
        <v/>
      </c>
      <c r="L40" s="74" t="str">
        <f>IF($C40="","",VLOOKUP($C40,Engagés!$C$10:$N$509,11,FALSE))</f>
        <v/>
      </c>
      <c r="M40" s="74" t="str">
        <f>IF($C40="","",VLOOKUP($C40,Engagés!$C$10:$N$509,12,FALSE))</f>
        <v/>
      </c>
      <c r="N40" s="75"/>
    </row>
    <row r="41" spans="1:14" ht="38.25" customHeight="1">
      <c r="A41" s="4">
        <f t="shared" si="0"/>
        <v>0</v>
      </c>
      <c r="B41" s="4">
        <v>38</v>
      </c>
      <c r="C41" s="471" t="str">
        <f>IF(ISERROR(VLOOKUP($B41,Engagés!$B$10:$N$509,1,FALSE))=TRUE,"",VLOOKUP($B41,Engagés!$B$10:$N$509,2,FALSE))</f>
        <v/>
      </c>
      <c r="D41" s="74" t="str">
        <f>IF(C41="","",VLOOKUP($C41,Engagés!$C$10:$N$509,4,FALSE))</f>
        <v/>
      </c>
      <c r="E41" s="74" t="str">
        <f>IF(C41="","",VLOOKUP($C41,Engagés!$C$10:$N$509,5,FALSE))</f>
        <v/>
      </c>
      <c r="F41" s="550" t="str">
        <f>IF(D41="","",VLOOKUP($C41,Engagés!$C$10:$T$509,18,FALSE))</f>
        <v/>
      </c>
      <c r="G41" s="102" t="str">
        <f>IF($C41="","",VLOOKUP($C41,Engagés!$C$10:$N$509,6,FALSE))</f>
        <v/>
      </c>
      <c r="H41" s="102" t="str">
        <f>IF($C41="","",VLOOKUP($C41,Engagés!$C$10:$N$509,7,FALSE))</f>
        <v/>
      </c>
      <c r="I41" s="102" t="str">
        <f>IF($C41="","",VLOOKUP($C41,Engagés!$C$10:$N$509,8,FALSE))</f>
        <v/>
      </c>
      <c r="J41" s="74" t="str">
        <f>IF($C41="","",VLOOKUP($C41,Engagés!$C$10:$N$509,9,FALSE))</f>
        <v/>
      </c>
      <c r="K41" s="74" t="str">
        <f>IF($C41="","",VLOOKUP($C41,Engagés!$C$10:$N$509,10,FALSE))</f>
        <v/>
      </c>
      <c r="L41" s="74" t="str">
        <f>IF($C41="","",VLOOKUP($C41,Engagés!$C$10:$N$509,11,FALSE))</f>
        <v/>
      </c>
      <c r="M41" s="74" t="str">
        <f>IF($C41="","",VLOOKUP($C41,Engagés!$C$10:$N$509,12,FALSE))</f>
        <v/>
      </c>
      <c r="N41" s="75"/>
    </row>
    <row r="42" spans="1:14" ht="38.25" customHeight="1">
      <c r="A42" s="4">
        <f t="shared" si="0"/>
        <v>0</v>
      </c>
      <c r="B42" s="4">
        <v>39</v>
      </c>
      <c r="C42" s="471" t="str">
        <f>IF(ISERROR(VLOOKUP($B42,Engagés!$B$10:$N$509,1,FALSE))=TRUE,"",VLOOKUP($B42,Engagés!$B$10:$N$509,2,FALSE))</f>
        <v/>
      </c>
      <c r="D42" s="74" t="str">
        <f>IF(C42="","",VLOOKUP($C42,Engagés!$C$10:$N$509,4,FALSE))</f>
        <v/>
      </c>
      <c r="E42" s="74" t="str">
        <f>IF(C42="","",VLOOKUP($C42,Engagés!$C$10:$N$509,5,FALSE))</f>
        <v/>
      </c>
      <c r="F42" s="550" t="str">
        <f>IF(D42="","",VLOOKUP($C42,Engagés!$C$10:$T$509,18,FALSE))</f>
        <v/>
      </c>
      <c r="G42" s="102" t="str">
        <f>IF($C42="","",VLOOKUP($C42,Engagés!$C$10:$N$509,6,FALSE))</f>
        <v/>
      </c>
      <c r="H42" s="102" t="str">
        <f>IF($C42="","",VLOOKUP($C42,Engagés!$C$10:$N$509,7,FALSE))</f>
        <v/>
      </c>
      <c r="I42" s="102" t="str">
        <f>IF($C42="","",VLOOKUP($C42,Engagés!$C$10:$N$509,8,FALSE))</f>
        <v/>
      </c>
      <c r="J42" s="74" t="str">
        <f>IF($C42="","",VLOOKUP($C42,Engagés!$C$10:$N$509,9,FALSE))</f>
        <v/>
      </c>
      <c r="K42" s="74" t="str">
        <f>IF($C42="","",VLOOKUP($C42,Engagés!$C$10:$N$509,10,FALSE))</f>
        <v/>
      </c>
      <c r="L42" s="74" t="str">
        <f>IF($C42="","",VLOOKUP($C42,Engagés!$C$10:$N$509,11,FALSE))</f>
        <v/>
      </c>
      <c r="M42" s="74" t="str">
        <f>IF($C42="","",VLOOKUP($C42,Engagés!$C$10:$N$509,12,FALSE))</f>
        <v/>
      </c>
      <c r="N42" s="75"/>
    </row>
    <row r="43" spans="1:14" ht="38.25" customHeight="1">
      <c r="A43" s="4">
        <f t="shared" si="0"/>
        <v>0</v>
      </c>
      <c r="B43" s="4">
        <v>40</v>
      </c>
      <c r="C43" s="471" t="str">
        <f>IF(ISERROR(VLOOKUP($B43,Engagés!$B$10:$N$509,1,FALSE))=TRUE,"",VLOOKUP($B43,Engagés!$B$10:$N$509,2,FALSE))</f>
        <v/>
      </c>
      <c r="D43" s="74" t="str">
        <f>IF(C43="","",VLOOKUP($C43,Engagés!$C$10:$N$509,4,FALSE))</f>
        <v/>
      </c>
      <c r="E43" s="74" t="str">
        <f>IF(C43="","",VLOOKUP($C43,Engagés!$C$10:$N$509,5,FALSE))</f>
        <v/>
      </c>
      <c r="F43" s="550" t="str">
        <f>IF(D43="","",VLOOKUP($C43,Engagés!$C$10:$T$509,18,FALSE))</f>
        <v/>
      </c>
      <c r="G43" s="102" t="str">
        <f>IF($C43="","",VLOOKUP($C43,Engagés!$C$10:$N$509,6,FALSE))</f>
        <v/>
      </c>
      <c r="H43" s="102" t="str">
        <f>IF($C43="","",VLOOKUP($C43,Engagés!$C$10:$N$509,7,FALSE))</f>
        <v/>
      </c>
      <c r="I43" s="102" t="str">
        <f>IF($C43="","",VLOOKUP($C43,Engagés!$C$10:$N$509,8,FALSE))</f>
        <v/>
      </c>
      <c r="J43" s="74" t="str">
        <f>IF($C43="","",VLOOKUP($C43,Engagés!$C$10:$N$509,9,FALSE))</f>
        <v/>
      </c>
      <c r="K43" s="74" t="str">
        <f>IF($C43="","",VLOOKUP($C43,Engagés!$C$10:$N$509,10,FALSE))</f>
        <v/>
      </c>
      <c r="L43" s="74" t="str">
        <f>IF($C43="","",VLOOKUP($C43,Engagés!$C$10:$N$509,11,FALSE))</f>
        <v/>
      </c>
      <c r="M43" s="74" t="str">
        <f>IF($C43="","",VLOOKUP($C43,Engagés!$C$10:$N$509,12,FALSE))</f>
        <v/>
      </c>
      <c r="N43" s="75"/>
    </row>
    <row r="44" spans="1:14" ht="38.25" customHeight="1">
      <c r="A44" s="4">
        <f t="shared" si="0"/>
        <v>0</v>
      </c>
      <c r="B44" s="4">
        <v>41</v>
      </c>
      <c r="C44" s="471" t="str">
        <f>IF(ISERROR(VLOOKUP($B44,Engagés!$B$10:$N$509,1,FALSE))=TRUE,"",VLOOKUP($B44,Engagés!$B$10:$N$509,2,FALSE))</f>
        <v/>
      </c>
      <c r="D44" s="74" t="str">
        <f>IF(C44="","",VLOOKUP($C44,Engagés!$C$10:$N$509,4,FALSE))</f>
        <v/>
      </c>
      <c r="E44" s="74" t="str">
        <f>IF(C44="","",VLOOKUP($C44,Engagés!$C$10:$N$509,5,FALSE))</f>
        <v/>
      </c>
      <c r="F44" s="550" t="str">
        <f>IF(D44="","",VLOOKUP($C44,Engagés!$C$10:$T$509,18,FALSE))</f>
        <v/>
      </c>
      <c r="G44" s="102" t="str">
        <f>IF($C44="","",VLOOKUP($C44,Engagés!$C$10:$N$509,6,FALSE))</f>
        <v/>
      </c>
      <c r="H44" s="102" t="str">
        <f>IF($C44="","",VLOOKUP($C44,Engagés!$C$10:$N$509,7,FALSE))</f>
        <v/>
      </c>
      <c r="I44" s="102" t="str">
        <f>IF($C44="","",VLOOKUP($C44,Engagés!$C$10:$N$509,8,FALSE))</f>
        <v/>
      </c>
      <c r="J44" s="74" t="str">
        <f>IF($C44="","",VLOOKUP($C44,Engagés!$C$10:$N$509,9,FALSE))</f>
        <v/>
      </c>
      <c r="K44" s="74" t="str">
        <f>IF($C44="","",VLOOKUP($C44,Engagés!$C$10:$N$509,10,FALSE))</f>
        <v/>
      </c>
      <c r="L44" s="74" t="str">
        <f>IF($C44="","",VLOOKUP($C44,Engagés!$C$10:$N$509,11,FALSE))</f>
        <v/>
      </c>
      <c r="M44" s="74" t="str">
        <f>IF($C44="","",VLOOKUP($C44,Engagés!$C$10:$N$509,12,FALSE))</f>
        <v/>
      </c>
      <c r="N44" s="75"/>
    </row>
    <row r="45" spans="1:14" ht="38.25" customHeight="1">
      <c r="A45" s="4">
        <f t="shared" si="0"/>
        <v>0</v>
      </c>
      <c r="B45" s="4">
        <v>42</v>
      </c>
      <c r="C45" s="471" t="str">
        <f>IF(ISERROR(VLOOKUP($B45,Engagés!$B$10:$N$509,1,FALSE))=TRUE,"",VLOOKUP($B45,Engagés!$B$10:$N$509,2,FALSE))</f>
        <v/>
      </c>
      <c r="D45" s="74" t="str">
        <f>IF(C45="","",VLOOKUP($C45,Engagés!$C$10:$N$509,4,FALSE))</f>
        <v/>
      </c>
      <c r="E45" s="74" t="str">
        <f>IF(C45="","",VLOOKUP($C45,Engagés!$C$10:$N$509,5,FALSE))</f>
        <v/>
      </c>
      <c r="F45" s="550" t="str">
        <f>IF(D45="","",VLOOKUP($C45,Engagés!$C$10:$T$509,18,FALSE))</f>
        <v/>
      </c>
      <c r="G45" s="102" t="str">
        <f>IF($C45="","",VLOOKUP($C45,Engagés!$C$10:$N$509,6,FALSE))</f>
        <v/>
      </c>
      <c r="H45" s="102" t="str">
        <f>IF($C45="","",VLOOKUP($C45,Engagés!$C$10:$N$509,7,FALSE))</f>
        <v/>
      </c>
      <c r="I45" s="102" t="str">
        <f>IF($C45="","",VLOOKUP($C45,Engagés!$C$10:$N$509,8,FALSE))</f>
        <v/>
      </c>
      <c r="J45" s="74" t="str">
        <f>IF($C45="","",VLOOKUP($C45,Engagés!$C$10:$N$509,9,FALSE))</f>
        <v/>
      </c>
      <c r="K45" s="74" t="str">
        <f>IF($C45="","",VLOOKUP($C45,Engagés!$C$10:$N$509,10,FALSE))</f>
        <v/>
      </c>
      <c r="L45" s="74" t="str">
        <f>IF($C45="","",VLOOKUP($C45,Engagés!$C$10:$N$509,11,FALSE))</f>
        <v/>
      </c>
      <c r="M45" s="74" t="str">
        <f>IF($C45="","",VLOOKUP($C45,Engagés!$C$10:$N$509,12,FALSE))</f>
        <v/>
      </c>
      <c r="N45" s="75"/>
    </row>
    <row r="46" spans="1:14" ht="38.25" customHeight="1">
      <c r="A46" s="4">
        <f t="shared" si="0"/>
        <v>0</v>
      </c>
      <c r="B46" s="4">
        <v>43</v>
      </c>
      <c r="C46" s="471" t="str">
        <f>IF(ISERROR(VLOOKUP($B46,Engagés!$B$10:$N$509,1,FALSE))=TRUE,"",VLOOKUP($B46,Engagés!$B$10:$N$509,2,FALSE))</f>
        <v/>
      </c>
      <c r="D46" s="74" t="str">
        <f>IF(C46="","",VLOOKUP($C46,Engagés!$C$10:$N$509,4,FALSE))</f>
        <v/>
      </c>
      <c r="E46" s="74" t="str">
        <f>IF(C46="","",VLOOKUP($C46,Engagés!$C$10:$N$509,5,FALSE))</f>
        <v/>
      </c>
      <c r="F46" s="550" t="str">
        <f>IF(D46="","",VLOOKUP($C46,Engagés!$C$10:$T$509,18,FALSE))</f>
        <v/>
      </c>
      <c r="G46" s="102" t="str">
        <f>IF($C46="","",VLOOKUP($C46,Engagés!$C$10:$N$509,6,FALSE))</f>
        <v/>
      </c>
      <c r="H46" s="102" t="str">
        <f>IF($C46="","",VLOOKUP($C46,Engagés!$C$10:$N$509,7,FALSE))</f>
        <v/>
      </c>
      <c r="I46" s="102" t="str">
        <f>IF($C46="","",VLOOKUP($C46,Engagés!$C$10:$N$509,8,FALSE))</f>
        <v/>
      </c>
      <c r="J46" s="74" t="str">
        <f>IF($C46="","",VLOOKUP($C46,Engagés!$C$10:$N$509,9,FALSE))</f>
        <v/>
      </c>
      <c r="K46" s="74" t="str">
        <f>IF($C46="","",VLOOKUP($C46,Engagés!$C$10:$N$509,10,FALSE))</f>
        <v/>
      </c>
      <c r="L46" s="74" t="str">
        <f>IF($C46="","",VLOOKUP($C46,Engagés!$C$10:$N$509,11,FALSE))</f>
        <v/>
      </c>
      <c r="M46" s="74" t="str">
        <f>IF($C46="","",VLOOKUP($C46,Engagés!$C$10:$N$509,12,FALSE))</f>
        <v/>
      </c>
      <c r="N46" s="75"/>
    </row>
    <row r="47" spans="1:14" ht="38.25" customHeight="1">
      <c r="A47" s="4">
        <f t="shared" si="0"/>
        <v>0</v>
      </c>
      <c r="B47" s="4">
        <v>44</v>
      </c>
      <c r="C47" s="471" t="str">
        <f>IF(ISERROR(VLOOKUP($B47,Engagés!$B$10:$N$509,1,FALSE))=TRUE,"",VLOOKUP($B47,Engagés!$B$10:$N$509,2,FALSE))</f>
        <v/>
      </c>
      <c r="D47" s="74" t="str">
        <f>IF(C47="","",VLOOKUP($C47,Engagés!$C$10:$N$509,4,FALSE))</f>
        <v/>
      </c>
      <c r="E47" s="74" t="str">
        <f>IF(C47="","",VLOOKUP($C47,Engagés!$C$10:$N$509,5,FALSE))</f>
        <v/>
      </c>
      <c r="F47" s="550" t="str">
        <f>IF(D47="","",VLOOKUP($C47,Engagés!$C$10:$T$509,18,FALSE))</f>
        <v/>
      </c>
      <c r="G47" s="102" t="str">
        <f>IF($C47="","",VLOOKUP($C47,Engagés!$C$10:$N$509,6,FALSE))</f>
        <v/>
      </c>
      <c r="H47" s="102" t="str">
        <f>IF($C47="","",VLOOKUP($C47,Engagés!$C$10:$N$509,7,FALSE))</f>
        <v/>
      </c>
      <c r="I47" s="102" t="str">
        <f>IF($C47="","",VLOOKUP($C47,Engagés!$C$10:$N$509,8,FALSE))</f>
        <v/>
      </c>
      <c r="J47" s="74" t="str">
        <f>IF($C47="","",VLOOKUP($C47,Engagés!$C$10:$N$509,9,FALSE))</f>
        <v/>
      </c>
      <c r="K47" s="74" t="str">
        <f>IF($C47="","",VLOOKUP($C47,Engagés!$C$10:$N$509,10,FALSE))</f>
        <v/>
      </c>
      <c r="L47" s="74" t="str">
        <f>IF($C47="","",VLOOKUP($C47,Engagés!$C$10:$N$509,11,FALSE))</f>
        <v/>
      </c>
      <c r="M47" s="74" t="str">
        <f>IF($C47="","",VLOOKUP($C47,Engagés!$C$10:$N$509,12,FALSE))</f>
        <v/>
      </c>
      <c r="N47" s="75"/>
    </row>
    <row r="48" spans="1:14" ht="38.25" customHeight="1">
      <c r="A48" s="4">
        <f t="shared" si="0"/>
        <v>0</v>
      </c>
      <c r="B48" s="4">
        <v>45</v>
      </c>
      <c r="C48" s="471" t="str">
        <f>IF(ISERROR(VLOOKUP($B48,Engagés!$B$10:$N$509,1,FALSE))=TRUE,"",VLOOKUP($B48,Engagés!$B$10:$N$509,2,FALSE))</f>
        <v/>
      </c>
      <c r="D48" s="74" t="str">
        <f>IF(C48="","",VLOOKUP($C48,Engagés!$C$10:$N$509,4,FALSE))</f>
        <v/>
      </c>
      <c r="E48" s="74" t="str">
        <f>IF(C48="","",VLOOKUP($C48,Engagés!$C$10:$N$509,5,FALSE))</f>
        <v/>
      </c>
      <c r="F48" s="550" t="str">
        <f>IF(D48="","",VLOOKUP($C48,Engagés!$C$10:$T$509,18,FALSE))</f>
        <v/>
      </c>
      <c r="G48" s="102" t="str">
        <f>IF($C48="","",VLOOKUP($C48,Engagés!$C$10:$N$509,6,FALSE))</f>
        <v/>
      </c>
      <c r="H48" s="102" t="str">
        <f>IF($C48="","",VLOOKUP($C48,Engagés!$C$10:$N$509,7,FALSE))</f>
        <v/>
      </c>
      <c r="I48" s="102" t="str">
        <f>IF($C48="","",VLOOKUP($C48,Engagés!$C$10:$N$509,8,FALSE))</f>
        <v/>
      </c>
      <c r="J48" s="74" t="str">
        <f>IF($C48="","",VLOOKUP($C48,Engagés!$C$10:$N$509,9,FALSE))</f>
        <v/>
      </c>
      <c r="K48" s="74" t="str">
        <f>IF($C48="","",VLOOKUP($C48,Engagés!$C$10:$N$509,10,FALSE))</f>
        <v/>
      </c>
      <c r="L48" s="74" t="str">
        <f>IF($C48="","",VLOOKUP($C48,Engagés!$C$10:$N$509,11,FALSE))</f>
        <v/>
      </c>
      <c r="M48" s="74" t="str">
        <f>IF($C48="","",VLOOKUP($C48,Engagés!$C$10:$N$509,12,FALSE))</f>
        <v/>
      </c>
      <c r="N48" s="75"/>
    </row>
    <row r="49" spans="1:14" ht="38.25" customHeight="1">
      <c r="A49" s="4">
        <f t="shared" si="0"/>
        <v>0</v>
      </c>
      <c r="B49" s="4">
        <v>46</v>
      </c>
      <c r="C49" s="471" t="str">
        <f>IF(ISERROR(VLOOKUP($B49,Engagés!$B$10:$N$509,1,FALSE))=TRUE,"",VLOOKUP($B49,Engagés!$B$10:$N$509,2,FALSE))</f>
        <v/>
      </c>
      <c r="D49" s="74" t="str">
        <f>IF(C49="","",VLOOKUP($C49,Engagés!$C$10:$N$509,4,FALSE))</f>
        <v/>
      </c>
      <c r="E49" s="74" t="str">
        <f>IF(C49="","",VLOOKUP($C49,Engagés!$C$10:$N$509,5,FALSE))</f>
        <v/>
      </c>
      <c r="F49" s="550" t="str">
        <f>IF(D49="","",VLOOKUP($C49,Engagés!$C$10:$T$509,18,FALSE))</f>
        <v/>
      </c>
      <c r="G49" s="102" t="str">
        <f>IF($C49="","",VLOOKUP($C49,Engagés!$C$10:$N$509,6,FALSE))</f>
        <v/>
      </c>
      <c r="H49" s="102" t="str">
        <f>IF($C49="","",VLOOKUP($C49,Engagés!$C$10:$N$509,7,FALSE))</f>
        <v/>
      </c>
      <c r="I49" s="102" t="str">
        <f>IF($C49="","",VLOOKUP($C49,Engagés!$C$10:$N$509,8,FALSE))</f>
        <v/>
      </c>
      <c r="J49" s="74" t="str">
        <f>IF($C49="","",VLOOKUP($C49,Engagés!$C$10:$N$509,9,FALSE))</f>
        <v/>
      </c>
      <c r="K49" s="74" t="str">
        <f>IF($C49="","",VLOOKUP($C49,Engagés!$C$10:$N$509,10,FALSE))</f>
        <v/>
      </c>
      <c r="L49" s="74" t="str">
        <f>IF($C49="","",VLOOKUP($C49,Engagés!$C$10:$N$509,11,FALSE))</f>
        <v/>
      </c>
      <c r="M49" s="74" t="str">
        <f>IF($C49="","",VLOOKUP($C49,Engagés!$C$10:$N$509,12,FALSE))</f>
        <v/>
      </c>
      <c r="N49" s="75"/>
    </row>
    <row r="50" spans="1:14" ht="38.25" customHeight="1">
      <c r="A50" s="4">
        <f t="shared" si="0"/>
        <v>0</v>
      </c>
      <c r="B50" s="4">
        <v>47</v>
      </c>
      <c r="C50" s="471" t="str">
        <f>IF(ISERROR(VLOOKUP($B50,Engagés!$B$10:$N$509,1,FALSE))=TRUE,"",VLOOKUP($B50,Engagés!$B$10:$N$509,2,FALSE))</f>
        <v/>
      </c>
      <c r="D50" s="74" t="str">
        <f>IF(C50="","",VLOOKUP($C50,Engagés!$C$10:$N$509,4,FALSE))</f>
        <v/>
      </c>
      <c r="E50" s="74" t="str">
        <f>IF(C50="","",VLOOKUP($C50,Engagés!$C$10:$N$509,5,FALSE))</f>
        <v/>
      </c>
      <c r="F50" s="550" t="str">
        <f>IF(D50="","",VLOOKUP($C50,Engagés!$C$10:$T$509,18,FALSE))</f>
        <v/>
      </c>
      <c r="G50" s="102" t="str">
        <f>IF($C50="","",VLOOKUP($C50,Engagés!$C$10:$N$509,6,FALSE))</f>
        <v/>
      </c>
      <c r="H50" s="102" t="str">
        <f>IF($C50="","",VLOOKUP($C50,Engagés!$C$10:$N$509,7,FALSE))</f>
        <v/>
      </c>
      <c r="I50" s="102" t="str">
        <f>IF($C50="","",VLOOKUP($C50,Engagés!$C$10:$N$509,8,FALSE))</f>
        <v/>
      </c>
      <c r="J50" s="74" t="str">
        <f>IF($C50="","",VLOOKUP($C50,Engagés!$C$10:$N$509,9,FALSE))</f>
        <v/>
      </c>
      <c r="K50" s="74" t="str">
        <f>IF($C50="","",VLOOKUP($C50,Engagés!$C$10:$N$509,10,FALSE))</f>
        <v/>
      </c>
      <c r="L50" s="74" t="str">
        <f>IF($C50="","",VLOOKUP($C50,Engagés!$C$10:$N$509,11,FALSE))</f>
        <v/>
      </c>
      <c r="M50" s="74" t="str">
        <f>IF($C50="","",VLOOKUP($C50,Engagés!$C$10:$N$509,12,FALSE))</f>
        <v/>
      </c>
      <c r="N50" s="75"/>
    </row>
    <row r="51" spans="1:14" ht="38.25" customHeight="1">
      <c r="A51" s="4">
        <f t="shared" si="0"/>
        <v>0</v>
      </c>
      <c r="B51" s="4">
        <v>48</v>
      </c>
      <c r="C51" s="471" t="str">
        <f>IF(ISERROR(VLOOKUP($B51,Engagés!$B$10:$N$509,1,FALSE))=TRUE,"",VLOOKUP($B51,Engagés!$B$10:$N$509,2,FALSE))</f>
        <v/>
      </c>
      <c r="D51" s="74" t="str">
        <f>IF(C51="","",VLOOKUP($C51,Engagés!$C$10:$N$509,4,FALSE))</f>
        <v/>
      </c>
      <c r="E51" s="74" t="str">
        <f>IF(C51="","",VLOOKUP($C51,Engagés!$C$10:$N$509,5,FALSE))</f>
        <v/>
      </c>
      <c r="F51" s="550" t="str">
        <f>IF(D51="","",VLOOKUP($C51,Engagés!$C$10:$T$509,18,FALSE))</f>
        <v/>
      </c>
      <c r="G51" s="102" t="str">
        <f>IF($C51="","",VLOOKUP($C51,Engagés!$C$10:$N$509,6,FALSE))</f>
        <v/>
      </c>
      <c r="H51" s="102" t="str">
        <f>IF($C51="","",VLOOKUP($C51,Engagés!$C$10:$N$509,7,FALSE))</f>
        <v/>
      </c>
      <c r="I51" s="102" t="str">
        <f>IF($C51="","",VLOOKUP($C51,Engagés!$C$10:$N$509,8,FALSE))</f>
        <v/>
      </c>
      <c r="J51" s="74" t="str">
        <f>IF($C51="","",VLOOKUP($C51,Engagés!$C$10:$N$509,9,FALSE))</f>
        <v/>
      </c>
      <c r="K51" s="74" t="str">
        <f>IF($C51="","",VLOOKUP($C51,Engagés!$C$10:$N$509,10,FALSE))</f>
        <v/>
      </c>
      <c r="L51" s="74" t="str">
        <f>IF($C51="","",VLOOKUP($C51,Engagés!$C$10:$N$509,11,FALSE))</f>
        <v/>
      </c>
      <c r="M51" s="74" t="str">
        <f>IF($C51="","",VLOOKUP($C51,Engagés!$C$10:$N$509,12,FALSE))</f>
        <v/>
      </c>
      <c r="N51" s="75"/>
    </row>
    <row r="52" spans="1:14" ht="38.25" customHeight="1">
      <c r="A52" s="4">
        <f t="shared" si="0"/>
        <v>0</v>
      </c>
      <c r="B52" s="4">
        <v>49</v>
      </c>
      <c r="C52" s="471" t="str">
        <f>IF(ISERROR(VLOOKUP($B52,Engagés!$B$10:$N$509,1,FALSE))=TRUE,"",VLOOKUP($B52,Engagés!$B$10:$N$509,2,FALSE))</f>
        <v/>
      </c>
      <c r="D52" s="74" t="str">
        <f>IF(C52="","",VLOOKUP($C52,Engagés!$C$10:$N$509,4,FALSE))</f>
        <v/>
      </c>
      <c r="E52" s="74" t="str">
        <f>IF(C52="","",VLOOKUP($C52,Engagés!$C$10:$N$509,5,FALSE))</f>
        <v/>
      </c>
      <c r="F52" s="550" t="str">
        <f>IF(D52="","",VLOOKUP($C52,Engagés!$C$10:$T$509,18,FALSE))</f>
        <v/>
      </c>
      <c r="G52" s="102" t="str">
        <f>IF($C52="","",VLOOKUP($C52,Engagés!$C$10:$N$509,6,FALSE))</f>
        <v/>
      </c>
      <c r="H52" s="102" t="str">
        <f>IF($C52="","",VLOOKUP($C52,Engagés!$C$10:$N$509,7,FALSE))</f>
        <v/>
      </c>
      <c r="I52" s="102" t="str">
        <f>IF($C52="","",VLOOKUP($C52,Engagés!$C$10:$N$509,8,FALSE))</f>
        <v/>
      </c>
      <c r="J52" s="74" t="str">
        <f>IF($C52="","",VLOOKUP($C52,Engagés!$C$10:$N$509,9,FALSE))</f>
        <v/>
      </c>
      <c r="K52" s="74" t="str">
        <f>IF($C52="","",VLOOKUP($C52,Engagés!$C$10:$N$509,10,FALSE))</f>
        <v/>
      </c>
      <c r="L52" s="74" t="str">
        <f>IF($C52="","",VLOOKUP($C52,Engagés!$C$10:$N$509,11,FALSE))</f>
        <v/>
      </c>
      <c r="M52" s="74" t="str">
        <f>IF($C52="","",VLOOKUP($C52,Engagés!$C$10:$N$509,12,FALSE))</f>
        <v/>
      </c>
      <c r="N52" s="75"/>
    </row>
    <row r="53" spans="1:14" ht="38.25" customHeight="1">
      <c r="A53" s="4">
        <f t="shared" si="0"/>
        <v>0</v>
      </c>
      <c r="B53" s="4">
        <v>50</v>
      </c>
      <c r="C53" s="471" t="str">
        <f>IF(ISERROR(VLOOKUP($B53,Engagés!$B$10:$N$509,1,FALSE))=TRUE,"",VLOOKUP($B53,Engagés!$B$10:$N$509,2,FALSE))</f>
        <v/>
      </c>
      <c r="D53" s="74" t="str">
        <f>IF(C53="","",VLOOKUP($C53,Engagés!$C$10:$N$509,4,FALSE))</f>
        <v/>
      </c>
      <c r="E53" s="74" t="str">
        <f>IF(C53="","",VLOOKUP($C53,Engagés!$C$10:$N$509,5,FALSE))</f>
        <v/>
      </c>
      <c r="F53" s="550" t="str">
        <f>IF(D53="","",VLOOKUP($C53,Engagés!$C$10:$T$509,18,FALSE))</f>
        <v/>
      </c>
      <c r="G53" s="102" t="str">
        <f>IF($C53="","",VLOOKUP($C53,Engagés!$C$10:$N$509,6,FALSE))</f>
        <v/>
      </c>
      <c r="H53" s="102" t="str">
        <f>IF($C53="","",VLOOKUP($C53,Engagés!$C$10:$N$509,7,FALSE))</f>
        <v/>
      </c>
      <c r="I53" s="102" t="str">
        <f>IF($C53="","",VLOOKUP($C53,Engagés!$C$10:$N$509,8,FALSE))</f>
        <v/>
      </c>
      <c r="J53" s="74" t="str">
        <f>IF($C53="","",VLOOKUP($C53,Engagés!$C$10:$N$509,9,FALSE))</f>
        <v/>
      </c>
      <c r="K53" s="74" t="str">
        <f>IF($C53="","",VLOOKUP($C53,Engagés!$C$10:$N$509,10,FALSE))</f>
        <v/>
      </c>
      <c r="L53" s="74" t="str">
        <f>IF($C53="","",VLOOKUP($C53,Engagés!$C$10:$N$509,11,FALSE))</f>
        <v/>
      </c>
      <c r="M53" s="74" t="str">
        <f>IF($C53="","",VLOOKUP($C53,Engagés!$C$10:$N$509,12,FALSE))</f>
        <v/>
      </c>
      <c r="N53" s="75"/>
    </row>
    <row r="54" spans="1:14" ht="38.25" customHeight="1">
      <c r="A54" s="4">
        <f t="shared" si="0"/>
        <v>0</v>
      </c>
      <c r="B54" s="4">
        <v>51</v>
      </c>
      <c r="C54" s="471" t="str">
        <f>IF(ISERROR(VLOOKUP($B54,Engagés!$B$10:$N$509,1,FALSE))=TRUE,"",VLOOKUP($B54,Engagés!$B$10:$N$509,2,FALSE))</f>
        <v/>
      </c>
      <c r="D54" s="74" t="str">
        <f>IF(C54="","",VLOOKUP($C54,Engagés!$C$10:$N$509,4,FALSE))</f>
        <v/>
      </c>
      <c r="E54" s="74" t="str">
        <f>IF(C54="","",VLOOKUP($C54,Engagés!$C$10:$N$509,5,FALSE))</f>
        <v/>
      </c>
      <c r="F54" s="550" t="str">
        <f>IF(D54="","",VLOOKUP($C54,Engagés!$C$10:$T$509,18,FALSE))</f>
        <v/>
      </c>
      <c r="G54" s="102" t="str">
        <f>IF($C54="","",VLOOKUP($C54,Engagés!$C$10:$N$509,6,FALSE))</f>
        <v/>
      </c>
      <c r="H54" s="102" t="str">
        <f>IF($C54="","",VLOOKUP($C54,Engagés!$C$10:$N$509,7,FALSE))</f>
        <v/>
      </c>
      <c r="I54" s="102" t="str">
        <f>IF($C54="","",VLOOKUP($C54,Engagés!$C$10:$N$509,8,FALSE))</f>
        <v/>
      </c>
      <c r="J54" s="74" t="str">
        <f>IF($C54="","",VLOOKUP($C54,Engagés!$C$10:$N$509,9,FALSE))</f>
        <v/>
      </c>
      <c r="K54" s="74" t="str">
        <f>IF($C54="","",VLOOKUP($C54,Engagés!$C$10:$N$509,10,FALSE))</f>
        <v/>
      </c>
      <c r="L54" s="74" t="str">
        <f>IF($C54="","",VLOOKUP($C54,Engagés!$C$10:$N$509,11,FALSE))</f>
        <v/>
      </c>
      <c r="M54" s="74" t="str">
        <f>IF($C54="","",VLOOKUP($C54,Engagés!$C$10:$N$509,12,FALSE))</f>
        <v/>
      </c>
      <c r="N54" s="75"/>
    </row>
    <row r="55" spans="1:14" ht="38.25" customHeight="1">
      <c r="A55" s="4">
        <f t="shared" si="0"/>
        <v>0</v>
      </c>
      <c r="B55" s="4">
        <v>52</v>
      </c>
      <c r="C55" s="471" t="str">
        <f>IF(ISERROR(VLOOKUP($B55,Engagés!$B$10:$N$509,1,FALSE))=TRUE,"",VLOOKUP($B55,Engagés!$B$10:$N$509,2,FALSE))</f>
        <v/>
      </c>
      <c r="D55" s="74" t="str">
        <f>IF(C55="","",VLOOKUP($C55,Engagés!$C$10:$N$509,4,FALSE))</f>
        <v/>
      </c>
      <c r="E55" s="74" t="str">
        <f>IF(C55="","",VLOOKUP($C55,Engagés!$C$10:$N$509,5,FALSE))</f>
        <v/>
      </c>
      <c r="F55" s="550" t="str">
        <f>IF(D55="","",VLOOKUP($C55,Engagés!$C$10:$T$509,18,FALSE))</f>
        <v/>
      </c>
      <c r="G55" s="102" t="str">
        <f>IF($C55="","",VLOOKUP($C55,Engagés!$C$10:$N$509,6,FALSE))</f>
        <v/>
      </c>
      <c r="H55" s="102" t="str">
        <f>IF($C55="","",VLOOKUP($C55,Engagés!$C$10:$N$509,7,FALSE))</f>
        <v/>
      </c>
      <c r="I55" s="102" t="str">
        <f>IF($C55="","",VLOOKUP($C55,Engagés!$C$10:$N$509,8,FALSE))</f>
        <v/>
      </c>
      <c r="J55" s="74" t="str">
        <f>IF($C55="","",VLOOKUP($C55,Engagés!$C$10:$N$509,9,FALSE))</f>
        <v/>
      </c>
      <c r="K55" s="74" t="str">
        <f>IF($C55="","",VLOOKUP($C55,Engagés!$C$10:$N$509,10,FALSE))</f>
        <v/>
      </c>
      <c r="L55" s="74" t="str">
        <f>IF($C55="","",VLOOKUP($C55,Engagés!$C$10:$N$509,11,FALSE))</f>
        <v/>
      </c>
      <c r="M55" s="74" t="str">
        <f>IF($C55="","",VLOOKUP($C55,Engagés!$C$10:$N$509,12,FALSE))</f>
        <v/>
      </c>
      <c r="N55" s="75"/>
    </row>
    <row r="56" spans="1:14" ht="38.25" customHeight="1">
      <c r="A56" s="4">
        <f t="shared" si="0"/>
        <v>0</v>
      </c>
      <c r="B56" s="4">
        <v>53</v>
      </c>
      <c r="C56" s="471" t="str">
        <f>IF(ISERROR(VLOOKUP($B56,Engagés!$B$10:$N$509,1,FALSE))=TRUE,"",VLOOKUP($B56,Engagés!$B$10:$N$509,2,FALSE))</f>
        <v/>
      </c>
      <c r="D56" s="74" t="str">
        <f>IF(C56="","",VLOOKUP($C56,Engagés!$C$10:$N$509,4,FALSE))</f>
        <v/>
      </c>
      <c r="E56" s="74" t="str">
        <f>IF(C56="","",VLOOKUP($C56,Engagés!$C$10:$N$509,5,FALSE))</f>
        <v/>
      </c>
      <c r="F56" s="550" t="str">
        <f>IF(D56="","",VLOOKUP($C56,Engagés!$C$10:$T$509,18,FALSE))</f>
        <v/>
      </c>
      <c r="G56" s="102" t="str">
        <f>IF($C56="","",VLOOKUP($C56,Engagés!$C$10:$N$509,6,FALSE))</f>
        <v/>
      </c>
      <c r="H56" s="102" t="str">
        <f>IF($C56="","",VLOOKUP($C56,Engagés!$C$10:$N$509,7,FALSE))</f>
        <v/>
      </c>
      <c r="I56" s="102" t="str">
        <f>IF($C56="","",VLOOKUP($C56,Engagés!$C$10:$N$509,8,FALSE))</f>
        <v/>
      </c>
      <c r="J56" s="74" t="str">
        <f>IF($C56="","",VLOOKUP($C56,Engagés!$C$10:$N$509,9,FALSE))</f>
        <v/>
      </c>
      <c r="K56" s="74" t="str">
        <f>IF($C56="","",VLOOKUP($C56,Engagés!$C$10:$N$509,10,FALSE))</f>
        <v/>
      </c>
      <c r="L56" s="74" t="str">
        <f>IF($C56="","",VLOOKUP($C56,Engagés!$C$10:$N$509,11,FALSE))</f>
        <v/>
      </c>
      <c r="M56" s="74" t="str">
        <f>IF($C56="","",VLOOKUP($C56,Engagés!$C$10:$N$509,12,FALSE))</f>
        <v/>
      </c>
      <c r="N56" s="75"/>
    </row>
    <row r="57" spans="1:14" ht="38.25" customHeight="1">
      <c r="A57" s="4">
        <f t="shared" si="0"/>
        <v>0</v>
      </c>
      <c r="B57" s="4">
        <v>54</v>
      </c>
      <c r="C57" s="471" t="str">
        <f>IF(ISERROR(VLOOKUP($B57,Engagés!$B$10:$N$509,1,FALSE))=TRUE,"",VLOOKUP($B57,Engagés!$B$10:$N$509,2,FALSE))</f>
        <v/>
      </c>
      <c r="D57" s="74" t="str">
        <f>IF(C57="","",VLOOKUP($C57,Engagés!$C$10:$N$509,4,FALSE))</f>
        <v/>
      </c>
      <c r="E57" s="74" t="str">
        <f>IF(C57="","",VLOOKUP($C57,Engagés!$C$10:$N$509,5,FALSE))</f>
        <v/>
      </c>
      <c r="F57" s="550" t="str">
        <f>IF(D57="","",VLOOKUP($C57,Engagés!$C$10:$T$509,18,FALSE))</f>
        <v/>
      </c>
      <c r="G57" s="102" t="str">
        <f>IF($C57="","",VLOOKUP($C57,Engagés!$C$10:$N$509,6,FALSE))</f>
        <v/>
      </c>
      <c r="H57" s="102" t="str">
        <f>IF($C57="","",VLOOKUP($C57,Engagés!$C$10:$N$509,7,FALSE))</f>
        <v/>
      </c>
      <c r="I57" s="102" t="str">
        <f>IF($C57="","",VLOOKUP($C57,Engagés!$C$10:$N$509,8,FALSE))</f>
        <v/>
      </c>
      <c r="J57" s="74" t="str">
        <f>IF($C57="","",VLOOKUP($C57,Engagés!$C$10:$N$509,9,FALSE))</f>
        <v/>
      </c>
      <c r="K57" s="74" t="str">
        <f>IF($C57="","",VLOOKUP($C57,Engagés!$C$10:$N$509,10,FALSE))</f>
        <v/>
      </c>
      <c r="L57" s="74" t="str">
        <f>IF($C57="","",VLOOKUP($C57,Engagés!$C$10:$N$509,11,FALSE))</f>
        <v/>
      </c>
      <c r="M57" s="74" t="str">
        <f>IF($C57="","",VLOOKUP($C57,Engagés!$C$10:$N$509,12,FALSE))</f>
        <v/>
      </c>
      <c r="N57" s="75"/>
    </row>
    <row r="58" spans="1:14" ht="38.25" customHeight="1">
      <c r="A58" s="4">
        <f t="shared" si="0"/>
        <v>0</v>
      </c>
      <c r="B58" s="4">
        <v>55</v>
      </c>
      <c r="C58" s="471" t="str">
        <f>IF(ISERROR(VLOOKUP($B58,Engagés!$B$10:$N$509,1,FALSE))=TRUE,"",VLOOKUP($B58,Engagés!$B$10:$N$509,2,FALSE))</f>
        <v/>
      </c>
      <c r="D58" s="74" t="str">
        <f>IF(C58="","",VLOOKUP($C58,Engagés!$C$10:$N$509,4,FALSE))</f>
        <v/>
      </c>
      <c r="E58" s="74" t="str">
        <f>IF(C58="","",VLOOKUP($C58,Engagés!$C$10:$N$509,5,FALSE))</f>
        <v/>
      </c>
      <c r="F58" s="550" t="str">
        <f>IF(D58="","",VLOOKUP($C58,Engagés!$C$10:$T$509,18,FALSE))</f>
        <v/>
      </c>
      <c r="G58" s="102" t="str">
        <f>IF($C58="","",VLOOKUP($C58,Engagés!$C$10:$N$509,6,FALSE))</f>
        <v/>
      </c>
      <c r="H58" s="102" t="str">
        <f>IF($C58="","",VLOOKUP($C58,Engagés!$C$10:$N$509,7,FALSE))</f>
        <v/>
      </c>
      <c r="I58" s="102" t="str">
        <f>IF($C58="","",VLOOKUP($C58,Engagés!$C$10:$N$509,8,FALSE))</f>
        <v/>
      </c>
      <c r="J58" s="74" t="str">
        <f>IF($C58="","",VLOOKUP($C58,Engagés!$C$10:$N$509,9,FALSE))</f>
        <v/>
      </c>
      <c r="K58" s="74" t="str">
        <f>IF($C58="","",VLOOKUP($C58,Engagés!$C$10:$N$509,10,FALSE))</f>
        <v/>
      </c>
      <c r="L58" s="74" t="str">
        <f>IF($C58="","",VLOOKUP($C58,Engagés!$C$10:$N$509,11,FALSE))</f>
        <v/>
      </c>
      <c r="M58" s="74" t="str">
        <f>IF($C58="","",VLOOKUP($C58,Engagés!$C$10:$N$509,12,FALSE))</f>
        <v/>
      </c>
      <c r="N58" s="75"/>
    </row>
    <row r="59" spans="1:14" ht="38.25" customHeight="1">
      <c r="A59" s="4">
        <f t="shared" si="0"/>
        <v>0</v>
      </c>
      <c r="B59" s="4">
        <v>56</v>
      </c>
      <c r="C59" s="471" t="str">
        <f>IF(ISERROR(VLOOKUP($B59,Engagés!$B$10:$N$509,1,FALSE))=TRUE,"",VLOOKUP($B59,Engagés!$B$10:$N$509,2,FALSE))</f>
        <v/>
      </c>
      <c r="D59" s="74" t="str">
        <f>IF(C59="","",VLOOKUP($C59,Engagés!$C$10:$N$509,4,FALSE))</f>
        <v/>
      </c>
      <c r="E59" s="74" t="str">
        <f>IF(C59="","",VLOOKUP($C59,Engagés!$C$10:$N$509,5,FALSE))</f>
        <v/>
      </c>
      <c r="F59" s="550" t="str">
        <f>IF(D59="","",VLOOKUP($C59,Engagés!$C$10:$T$509,18,FALSE))</f>
        <v/>
      </c>
      <c r="G59" s="102" t="str">
        <f>IF($C59="","",VLOOKUP($C59,Engagés!$C$10:$N$509,6,FALSE))</f>
        <v/>
      </c>
      <c r="H59" s="102" t="str">
        <f>IF($C59="","",VLOOKUP($C59,Engagés!$C$10:$N$509,7,FALSE))</f>
        <v/>
      </c>
      <c r="I59" s="102" t="str">
        <f>IF($C59="","",VLOOKUP($C59,Engagés!$C$10:$N$509,8,FALSE))</f>
        <v/>
      </c>
      <c r="J59" s="74" t="str">
        <f>IF($C59="","",VLOOKUP($C59,Engagés!$C$10:$N$509,9,FALSE))</f>
        <v/>
      </c>
      <c r="K59" s="74" t="str">
        <f>IF($C59="","",VLOOKUP($C59,Engagés!$C$10:$N$509,10,FALSE))</f>
        <v/>
      </c>
      <c r="L59" s="74" t="str">
        <f>IF($C59="","",VLOOKUP($C59,Engagés!$C$10:$N$509,11,FALSE))</f>
        <v/>
      </c>
      <c r="M59" s="74" t="str">
        <f>IF($C59="","",VLOOKUP($C59,Engagés!$C$10:$N$509,12,FALSE))</f>
        <v/>
      </c>
      <c r="N59" s="75"/>
    </row>
    <row r="60" spans="1:14" ht="38.25" customHeight="1">
      <c r="A60" s="4">
        <f t="shared" si="0"/>
        <v>0</v>
      </c>
      <c r="B60" s="4">
        <v>57</v>
      </c>
      <c r="C60" s="471" t="str">
        <f>IF(ISERROR(VLOOKUP($B60,Engagés!$B$10:$N$509,1,FALSE))=TRUE,"",VLOOKUP($B60,Engagés!$B$10:$N$509,2,FALSE))</f>
        <v/>
      </c>
      <c r="D60" s="74" t="str">
        <f>IF(C60="","",VLOOKUP($C60,Engagés!$C$10:$N$509,4,FALSE))</f>
        <v/>
      </c>
      <c r="E60" s="74" t="str">
        <f>IF(C60="","",VLOOKUP($C60,Engagés!$C$10:$N$509,5,FALSE))</f>
        <v/>
      </c>
      <c r="F60" s="550" t="str">
        <f>IF(D60="","",VLOOKUP($C60,Engagés!$C$10:$T$509,18,FALSE))</f>
        <v/>
      </c>
      <c r="G60" s="102" t="str">
        <f>IF($C60="","",VLOOKUP($C60,Engagés!$C$10:$N$509,6,FALSE))</f>
        <v/>
      </c>
      <c r="H60" s="102" t="str">
        <f>IF($C60="","",VLOOKUP($C60,Engagés!$C$10:$N$509,7,FALSE))</f>
        <v/>
      </c>
      <c r="I60" s="102" t="str">
        <f>IF($C60="","",VLOOKUP($C60,Engagés!$C$10:$N$509,8,FALSE))</f>
        <v/>
      </c>
      <c r="J60" s="74" t="str">
        <f>IF($C60="","",VLOOKUP($C60,Engagés!$C$10:$N$509,9,FALSE))</f>
        <v/>
      </c>
      <c r="K60" s="74" t="str">
        <f>IF($C60="","",VLOOKUP($C60,Engagés!$C$10:$N$509,10,FALSE))</f>
        <v/>
      </c>
      <c r="L60" s="74" t="str">
        <f>IF($C60="","",VLOOKUP($C60,Engagés!$C$10:$N$509,11,FALSE))</f>
        <v/>
      </c>
      <c r="M60" s="74" t="str">
        <f>IF($C60="","",VLOOKUP($C60,Engagés!$C$10:$N$509,12,FALSE))</f>
        <v/>
      </c>
      <c r="N60" s="75"/>
    </row>
    <row r="61" spans="1:14" ht="38.25" customHeight="1">
      <c r="A61" s="4">
        <f t="shared" si="0"/>
        <v>0</v>
      </c>
      <c r="B61" s="4">
        <v>58</v>
      </c>
      <c r="C61" s="471" t="str">
        <f>IF(ISERROR(VLOOKUP($B61,Engagés!$B$10:$N$509,1,FALSE))=TRUE,"",VLOOKUP($B61,Engagés!$B$10:$N$509,2,FALSE))</f>
        <v/>
      </c>
      <c r="D61" s="74" t="str">
        <f>IF(C61="","",VLOOKUP($C61,Engagés!$C$10:$N$509,4,FALSE))</f>
        <v/>
      </c>
      <c r="E61" s="74" t="str">
        <f>IF(C61="","",VLOOKUP($C61,Engagés!$C$10:$N$509,5,FALSE))</f>
        <v/>
      </c>
      <c r="F61" s="550" t="str">
        <f>IF(D61="","",VLOOKUP($C61,Engagés!$C$10:$T$509,18,FALSE))</f>
        <v/>
      </c>
      <c r="G61" s="102" t="str">
        <f>IF($C61="","",VLOOKUP($C61,Engagés!$C$10:$N$509,6,FALSE))</f>
        <v/>
      </c>
      <c r="H61" s="102" t="str">
        <f>IF($C61="","",VLOOKUP($C61,Engagés!$C$10:$N$509,7,FALSE))</f>
        <v/>
      </c>
      <c r="I61" s="102" t="str">
        <f>IF($C61="","",VLOOKUP($C61,Engagés!$C$10:$N$509,8,FALSE))</f>
        <v/>
      </c>
      <c r="J61" s="74" t="str">
        <f>IF($C61="","",VLOOKUP($C61,Engagés!$C$10:$N$509,9,FALSE))</f>
        <v/>
      </c>
      <c r="K61" s="74" t="str">
        <f>IF($C61="","",VLOOKUP($C61,Engagés!$C$10:$N$509,10,FALSE))</f>
        <v/>
      </c>
      <c r="L61" s="74" t="str">
        <f>IF($C61="","",VLOOKUP($C61,Engagés!$C$10:$N$509,11,FALSE))</f>
        <v/>
      </c>
      <c r="M61" s="74" t="str">
        <f>IF($C61="","",VLOOKUP($C61,Engagés!$C$10:$N$509,12,FALSE))</f>
        <v/>
      </c>
      <c r="N61" s="75"/>
    </row>
    <row r="62" spans="1:14" ht="38.25" customHeight="1">
      <c r="A62" s="4">
        <f t="shared" si="0"/>
        <v>0</v>
      </c>
      <c r="B62" s="4">
        <v>59</v>
      </c>
      <c r="C62" s="471" t="str">
        <f>IF(ISERROR(VLOOKUP($B62,Engagés!$B$10:$N$509,1,FALSE))=TRUE,"",VLOOKUP($B62,Engagés!$B$10:$N$509,2,FALSE))</f>
        <v/>
      </c>
      <c r="D62" s="74" t="str">
        <f>IF(C62="","",VLOOKUP($C62,Engagés!$C$10:$N$509,4,FALSE))</f>
        <v/>
      </c>
      <c r="E62" s="74" t="str">
        <f>IF(C62="","",VLOOKUP($C62,Engagés!$C$10:$N$509,5,FALSE))</f>
        <v/>
      </c>
      <c r="F62" s="550" t="str">
        <f>IF(D62="","",VLOOKUP($C62,Engagés!$C$10:$T$509,18,FALSE))</f>
        <v/>
      </c>
      <c r="G62" s="102" t="str">
        <f>IF($C62="","",VLOOKUP($C62,Engagés!$C$10:$N$509,6,FALSE))</f>
        <v/>
      </c>
      <c r="H62" s="102" t="str">
        <f>IF($C62="","",VLOOKUP($C62,Engagés!$C$10:$N$509,7,FALSE))</f>
        <v/>
      </c>
      <c r="I62" s="102" t="str">
        <f>IF($C62="","",VLOOKUP($C62,Engagés!$C$10:$N$509,8,FALSE))</f>
        <v/>
      </c>
      <c r="J62" s="74" t="str">
        <f>IF($C62="","",VLOOKUP($C62,Engagés!$C$10:$N$509,9,FALSE))</f>
        <v/>
      </c>
      <c r="K62" s="74" t="str">
        <f>IF($C62="","",VLOOKUP($C62,Engagés!$C$10:$N$509,10,FALSE))</f>
        <v/>
      </c>
      <c r="L62" s="74" t="str">
        <f>IF($C62="","",VLOOKUP($C62,Engagés!$C$10:$N$509,11,FALSE))</f>
        <v/>
      </c>
      <c r="M62" s="74" t="str">
        <f>IF($C62="","",VLOOKUP($C62,Engagés!$C$10:$N$509,12,FALSE))</f>
        <v/>
      </c>
      <c r="N62" s="75"/>
    </row>
    <row r="63" spans="1:14" ht="38.25" customHeight="1">
      <c r="A63" s="4">
        <f t="shared" si="0"/>
        <v>0</v>
      </c>
      <c r="B63" s="4">
        <v>60</v>
      </c>
      <c r="C63" s="471" t="str">
        <f>IF(ISERROR(VLOOKUP($B63,Engagés!$B$10:$N$509,1,FALSE))=TRUE,"",VLOOKUP($B63,Engagés!$B$10:$N$509,2,FALSE))</f>
        <v/>
      </c>
      <c r="D63" s="74" t="str">
        <f>IF(C63="","",VLOOKUP($C63,Engagés!$C$10:$N$509,4,FALSE))</f>
        <v/>
      </c>
      <c r="E63" s="74" t="str">
        <f>IF(C63="","",VLOOKUP($C63,Engagés!$C$10:$N$509,5,FALSE))</f>
        <v/>
      </c>
      <c r="F63" s="550" t="str">
        <f>IF(D63="","",VLOOKUP($C63,Engagés!$C$10:$T$509,18,FALSE))</f>
        <v/>
      </c>
      <c r="G63" s="102" t="str">
        <f>IF($C63="","",VLOOKUP($C63,Engagés!$C$10:$N$509,6,FALSE))</f>
        <v/>
      </c>
      <c r="H63" s="102" t="str">
        <f>IF($C63="","",VLOOKUP($C63,Engagés!$C$10:$N$509,7,FALSE))</f>
        <v/>
      </c>
      <c r="I63" s="102" t="str">
        <f>IF($C63="","",VLOOKUP($C63,Engagés!$C$10:$N$509,8,FALSE))</f>
        <v/>
      </c>
      <c r="J63" s="74" t="str">
        <f>IF($C63="","",VLOOKUP($C63,Engagés!$C$10:$N$509,9,FALSE))</f>
        <v/>
      </c>
      <c r="K63" s="74" t="str">
        <f>IF($C63="","",VLOOKUP($C63,Engagés!$C$10:$N$509,10,FALSE))</f>
        <v/>
      </c>
      <c r="L63" s="74" t="str">
        <f>IF($C63="","",VLOOKUP($C63,Engagés!$C$10:$N$509,11,FALSE))</f>
        <v/>
      </c>
      <c r="M63" s="74" t="str">
        <f>IF($C63="","",VLOOKUP($C63,Engagés!$C$10:$N$509,12,FALSE))</f>
        <v/>
      </c>
      <c r="N63" s="75"/>
    </row>
    <row r="64" spans="1:14" ht="38.25" customHeight="1">
      <c r="A64" s="4">
        <f t="shared" si="0"/>
        <v>0</v>
      </c>
      <c r="B64" s="4">
        <v>61</v>
      </c>
      <c r="C64" s="471" t="str">
        <f>IF(ISERROR(VLOOKUP($B64,Engagés!$B$10:$N$509,1,FALSE))=TRUE,"",VLOOKUP($B64,Engagés!$B$10:$N$509,2,FALSE))</f>
        <v/>
      </c>
      <c r="D64" s="74" t="str">
        <f>IF(C64="","",VLOOKUP($C64,Engagés!$C$10:$N$509,4,FALSE))</f>
        <v/>
      </c>
      <c r="E64" s="74" t="str">
        <f>IF(C64="","",VLOOKUP($C64,Engagés!$C$10:$N$509,5,FALSE))</f>
        <v/>
      </c>
      <c r="F64" s="550" t="str">
        <f>IF(D64="","",VLOOKUP($C64,Engagés!$C$10:$T$509,18,FALSE))</f>
        <v/>
      </c>
      <c r="G64" s="102" t="str">
        <f>IF($C64="","",VLOOKUP($C64,Engagés!$C$10:$N$509,6,FALSE))</f>
        <v/>
      </c>
      <c r="H64" s="102" t="str">
        <f>IF($C64="","",VLOOKUP($C64,Engagés!$C$10:$N$509,7,FALSE))</f>
        <v/>
      </c>
      <c r="I64" s="102" t="str">
        <f>IF($C64="","",VLOOKUP($C64,Engagés!$C$10:$N$509,8,FALSE))</f>
        <v/>
      </c>
      <c r="J64" s="74" t="str">
        <f>IF($C64="","",VLOOKUP($C64,Engagés!$C$10:$N$509,9,FALSE))</f>
        <v/>
      </c>
      <c r="K64" s="74" t="str">
        <f>IF($C64="","",VLOOKUP($C64,Engagés!$C$10:$N$509,10,FALSE))</f>
        <v/>
      </c>
      <c r="L64" s="74" t="str">
        <f>IF($C64="","",VLOOKUP($C64,Engagés!$C$10:$N$509,11,FALSE))</f>
        <v/>
      </c>
      <c r="M64" s="74" t="str">
        <f>IF($C64="","",VLOOKUP($C64,Engagés!$C$10:$N$509,12,FALSE))</f>
        <v/>
      </c>
      <c r="N64" s="75"/>
    </row>
    <row r="65" spans="1:14" ht="38.25" customHeight="1">
      <c r="A65" s="4">
        <f t="shared" si="0"/>
        <v>0</v>
      </c>
      <c r="B65" s="4">
        <v>62</v>
      </c>
      <c r="C65" s="471" t="str">
        <f>IF(ISERROR(VLOOKUP($B65,Engagés!$B$10:$N$509,1,FALSE))=TRUE,"",VLOOKUP($B65,Engagés!$B$10:$N$509,2,FALSE))</f>
        <v/>
      </c>
      <c r="D65" s="74" t="str">
        <f>IF(C65="","",VLOOKUP($C65,Engagés!$C$10:$N$509,4,FALSE))</f>
        <v/>
      </c>
      <c r="E65" s="74" t="str">
        <f>IF(C65="","",VLOOKUP($C65,Engagés!$C$10:$N$509,5,FALSE))</f>
        <v/>
      </c>
      <c r="F65" s="550" t="str">
        <f>IF(D65="","",VLOOKUP($C65,Engagés!$C$10:$T$509,18,FALSE))</f>
        <v/>
      </c>
      <c r="G65" s="102" t="str">
        <f>IF($C65="","",VLOOKUP($C65,Engagés!$C$10:$N$509,6,FALSE))</f>
        <v/>
      </c>
      <c r="H65" s="102" t="str">
        <f>IF($C65="","",VLOOKUP($C65,Engagés!$C$10:$N$509,7,FALSE))</f>
        <v/>
      </c>
      <c r="I65" s="102" t="str">
        <f>IF($C65="","",VLOOKUP($C65,Engagés!$C$10:$N$509,8,FALSE))</f>
        <v/>
      </c>
      <c r="J65" s="74" t="str">
        <f>IF($C65="","",VLOOKUP($C65,Engagés!$C$10:$N$509,9,FALSE))</f>
        <v/>
      </c>
      <c r="K65" s="74" t="str">
        <f>IF($C65="","",VLOOKUP($C65,Engagés!$C$10:$N$509,10,FALSE))</f>
        <v/>
      </c>
      <c r="L65" s="74" t="str">
        <f>IF($C65="","",VLOOKUP($C65,Engagés!$C$10:$N$509,11,FALSE))</f>
        <v/>
      </c>
      <c r="M65" s="74" t="str">
        <f>IF($C65="","",VLOOKUP($C65,Engagés!$C$10:$N$509,12,FALSE))</f>
        <v/>
      </c>
      <c r="N65" s="75"/>
    </row>
    <row r="66" spans="1:14" ht="38.25" customHeight="1">
      <c r="A66" s="4">
        <f t="shared" si="0"/>
        <v>0</v>
      </c>
      <c r="B66" s="4">
        <v>63</v>
      </c>
      <c r="C66" s="471" t="str">
        <f>IF(ISERROR(VLOOKUP($B66,Engagés!$B$10:$N$509,1,FALSE))=TRUE,"",VLOOKUP($B66,Engagés!$B$10:$N$509,2,FALSE))</f>
        <v/>
      </c>
      <c r="D66" s="74" t="str">
        <f>IF(C66="","",VLOOKUP($C66,Engagés!$C$10:$N$509,4,FALSE))</f>
        <v/>
      </c>
      <c r="E66" s="74" t="str">
        <f>IF(C66="","",VLOOKUP($C66,Engagés!$C$10:$N$509,5,FALSE))</f>
        <v/>
      </c>
      <c r="F66" s="550" t="str">
        <f>IF(D66="","",VLOOKUP($C66,Engagés!$C$10:$T$509,18,FALSE))</f>
        <v/>
      </c>
      <c r="G66" s="102" t="str">
        <f>IF($C66="","",VLOOKUP($C66,Engagés!$C$10:$N$509,6,FALSE))</f>
        <v/>
      </c>
      <c r="H66" s="102" t="str">
        <f>IF($C66="","",VLOOKUP($C66,Engagés!$C$10:$N$509,7,FALSE))</f>
        <v/>
      </c>
      <c r="I66" s="102" t="str">
        <f>IF($C66="","",VLOOKUP($C66,Engagés!$C$10:$N$509,8,FALSE))</f>
        <v/>
      </c>
      <c r="J66" s="74" t="str">
        <f>IF($C66="","",VLOOKUP($C66,Engagés!$C$10:$N$509,9,FALSE))</f>
        <v/>
      </c>
      <c r="K66" s="74" t="str">
        <f>IF($C66="","",VLOOKUP($C66,Engagés!$C$10:$N$509,10,FALSE))</f>
        <v/>
      </c>
      <c r="L66" s="74" t="str">
        <f>IF($C66="","",VLOOKUP($C66,Engagés!$C$10:$N$509,11,FALSE))</f>
        <v/>
      </c>
      <c r="M66" s="74" t="str">
        <f>IF($C66="","",VLOOKUP($C66,Engagés!$C$10:$N$509,12,FALSE))</f>
        <v/>
      </c>
      <c r="N66" s="75"/>
    </row>
    <row r="67" spans="1:14" ht="38.25" customHeight="1">
      <c r="A67" s="4">
        <f t="shared" si="0"/>
        <v>0</v>
      </c>
      <c r="B67" s="4">
        <v>64</v>
      </c>
      <c r="C67" s="471" t="str">
        <f>IF(ISERROR(VLOOKUP($B67,Engagés!$B$10:$N$509,1,FALSE))=TRUE,"",VLOOKUP($B67,Engagés!$B$10:$N$509,2,FALSE))</f>
        <v/>
      </c>
      <c r="D67" s="74" t="str">
        <f>IF(C67="","",VLOOKUP($C67,Engagés!$C$10:$N$509,4,FALSE))</f>
        <v/>
      </c>
      <c r="E67" s="74" t="str">
        <f>IF(C67="","",VLOOKUP($C67,Engagés!$C$10:$N$509,5,FALSE))</f>
        <v/>
      </c>
      <c r="F67" s="550" t="str">
        <f>IF(D67="","",VLOOKUP($C67,Engagés!$C$10:$T$509,18,FALSE))</f>
        <v/>
      </c>
      <c r="G67" s="102" t="str">
        <f>IF($C67="","",VLOOKUP($C67,Engagés!$C$10:$N$509,6,FALSE))</f>
        <v/>
      </c>
      <c r="H67" s="102" t="str">
        <f>IF($C67="","",VLOOKUP($C67,Engagés!$C$10:$N$509,7,FALSE))</f>
        <v/>
      </c>
      <c r="I67" s="102" t="str">
        <f>IF($C67="","",VLOOKUP($C67,Engagés!$C$10:$N$509,8,FALSE))</f>
        <v/>
      </c>
      <c r="J67" s="74" t="str">
        <f>IF($C67="","",VLOOKUP($C67,Engagés!$C$10:$N$509,9,FALSE))</f>
        <v/>
      </c>
      <c r="K67" s="74" t="str">
        <f>IF($C67="","",VLOOKUP($C67,Engagés!$C$10:$N$509,10,FALSE))</f>
        <v/>
      </c>
      <c r="L67" s="74" t="str">
        <f>IF($C67="","",VLOOKUP($C67,Engagés!$C$10:$N$509,11,FALSE))</f>
        <v/>
      </c>
      <c r="M67" s="74" t="str">
        <f>IF($C67="","",VLOOKUP($C67,Engagés!$C$10:$N$509,12,FALSE))</f>
        <v/>
      </c>
      <c r="N67" s="75"/>
    </row>
    <row r="68" spans="1:14" ht="38.25" customHeight="1">
      <c r="A68" s="4">
        <f t="shared" ref="A68:A131" si="1">IF(LEN(C68)&gt;0,1,0)</f>
        <v>0</v>
      </c>
      <c r="B68" s="4">
        <v>65</v>
      </c>
      <c r="C68" s="471" t="str">
        <f>IF(ISERROR(VLOOKUP($B68,Engagés!$B$10:$N$509,1,FALSE))=TRUE,"",VLOOKUP($B68,Engagés!$B$10:$N$509,2,FALSE))</f>
        <v/>
      </c>
      <c r="D68" s="74" t="str">
        <f>IF(C68="","",VLOOKUP($C68,Engagés!$C$10:$N$509,4,FALSE))</f>
        <v/>
      </c>
      <c r="E68" s="74" t="str">
        <f>IF(C68="","",VLOOKUP($C68,Engagés!$C$10:$N$509,5,FALSE))</f>
        <v/>
      </c>
      <c r="F68" s="550" t="str">
        <f>IF(D68="","",VLOOKUP($C68,Engagés!$C$10:$T$509,18,FALSE))</f>
        <v/>
      </c>
      <c r="G68" s="102" t="str">
        <f>IF($C68="","",VLOOKUP($C68,Engagés!$C$10:$N$509,6,FALSE))</f>
        <v/>
      </c>
      <c r="H68" s="102" t="str">
        <f>IF($C68="","",VLOOKUP($C68,Engagés!$C$10:$N$509,7,FALSE))</f>
        <v/>
      </c>
      <c r="I68" s="102" t="str">
        <f>IF($C68="","",VLOOKUP($C68,Engagés!$C$10:$N$509,8,FALSE))</f>
        <v/>
      </c>
      <c r="J68" s="74" t="str">
        <f>IF($C68="","",VLOOKUP($C68,Engagés!$C$10:$N$509,9,FALSE))</f>
        <v/>
      </c>
      <c r="K68" s="74" t="str">
        <f>IF($C68="","",VLOOKUP($C68,Engagés!$C$10:$N$509,10,FALSE))</f>
        <v/>
      </c>
      <c r="L68" s="74" t="str">
        <f>IF($C68="","",VLOOKUP($C68,Engagés!$C$10:$N$509,11,FALSE))</f>
        <v/>
      </c>
      <c r="M68" s="74" t="str">
        <f>IF($C68="","",VLOOKUP($C68,Engagés!$C$10:$N$509,12,FALSE))</f>
        <v/>
      </c>
      <c r="N68" s="75"/>
    </row>
    <row r="69" spans="1:14" ht="38.25" customHeight="1">
      <c r="A69" s="4">
        <f t="shared" si="1"/>
        <v>0</v>
      </c>
      <c r="B69" s="4">
        <v>66</v>
      </c>
      <c r="C69" s="471" t="str">
        <f>IF(ISERROR(VLOOKUP($B69,Engagés!$B$10:$N$509,1,FALSE))=TRUE,"",VLOOKUP($B69,Engagés!$B$10:$N$509,2,FALSE))</f>
        <v/>
      </c>
      <c r="D69" s="74" t="str">
        <f>IF(C69="","",VLOOKUP($C69,Engagés!$C$10:$N$509,4,FALSE))</f>
        <v/>
      </c>
      <c r="E69" s="74" t="str">
        <f>IF(C69="","",VLOOKUP($C69,Engagés!$C$10:$N$509,5,FALSE))</f>
        <v/>
      </c>
      <c r="F69" s="550" t="str">
        <f>IF(D69="","",VLOOKUP($C69,Engagés!$C$10:$T$509,18,FALSE))</f>
        <v/>
      </c>
      <c r="G69" s="102" t="str">
        <f>IF($C69="","",VLOOKUP($C69,Engagés!$C$10:$N$509,6,FALSE))</f>
        <v/>
      </c>
      <c r="H69" s="102" t="str">
        <f>IF($C69="","",VLOOKUP($C69,Engagés!$C$10:$N$509,7,FALSE))</f>
        <v/>
      </c>
      <c r="I69" s="102" t="str">
        <f>IF($C69="","",VLOOKUP($C69,Engagés!$C$10:$N$509,8,FALSE))</f>
        <v/>
      </c>
      <c r="J69" s="74" t="str">
        <f>IF($C69="","",VLOOKUP($C69,Engagés!$C$10:$N$509,9,FALSE))</f>
        <v/>
      </c>
      <c r="K69" s="74" t="str">
        <f>IF($C69="","",VLOOKUP($C69,Engagés!$C$10:$N$509,10,FALSE))</f>
        <v/>
      </c>
      <c r="L69" s="74" t="str">
        <f>IF($C69="","",VLOOKUP($C69,Engagés!$C$10:$N$509,11,FALSE))</f>
        <v/>
      </c>
      <c r="M69" s="74" t="str">
        <f>IF($C69="","",VLOOKUP($C69,Engagés!$C$10:$N$509,12,FALSE))</f>
        <v/>
      </c>
      <c r="N69" s="75"/>
    </row>
    <row r="70" spans="1:14" ht="38.25" customHeight="1">
      <c r="A70" s="4">
        <f t="shared" si="1"/>
        <v>0</v>
      </c>
      <c r="B70" s="4">
        <v>67</v>
      </c>
      <c r="C70" s="471" t="str">
        <f>IF(ISERROR(VLOOKUP($B70,Engagés!$B$10:$N$509,1,FALSE))=TRUE,"",VLOOKUP($B70,Engagés!$B$10:$N$509,2,FALSE))</f>
        <v/>
      </c>
      <c r="D70" s="74" t="str">
        <f>IF(C70="","",VLOOKUP($C70,Engagés!$C$10:$N$509,4,FALSE))</f>
        <v/>
      </c>
      <c r="E70" s="74" t="str">
        <f>IF(C70="","",VLOOKUP($C70,Engagés!$C$10:$N$509,5,FALSE))</f>
        <v/>
      </c>
      <c r="F70" s="550" t="str">
        <f>IF(D70="","",VLOOKUP($C70,Engagés!$C$10:$T$509,18,FALSE))</f>
        <v/>
      </c>
      <c r="G70" s="102" t="str">
        <f>IF($C70="","",VLOOKUP($C70,Engagés!$C$10:$N$509,6,FALSE))</f>
        <v/>
      </c>
      <c r="H70" s="102" t="str">
        <f>IF($C70="","",VLOOKUP($C70,Engagés!$C$10:$N$509,7,FALSE))</f>
        <v/>
      </c>
      <c r="I70" s="102" t="str">
        <f>IF($C70="","",VLOOKUP($C70,Engagés!$C$10:$N$509,8,FALSE))</f>
        <v/>
      </c>
      <c r="J70" s="74" t="str">
        <f>IF($C70="","",VLOOKUP($C70,Engagés!$C$10:$N$509,9,FALSE))</f>
        <v/>
      </c>
      <c r="K70" s="74" t="str">
        <f>IF($C70="","",VLOOKUP($C70,Engagés!$C$10:$N$509,10,FALSE))</f>
        <v/>
      </c>
      <c r="L70" s="74" t="str">
        <f>IF($C70="","",VLOOKUP($C70,Engagés!$C$10:$N$509,11,FALSE))</f>
        <v/>
      </c>
      <c r="M70" s="74" t="str">
        <f>IF($C70="","",VLOOKUP($C70,Engagés!$C$10:$N$509,12,FALSE))</f>
        <v/>
      </c>
      <c r="N70" s="75"/>
    </row>
    <row r="71" spans="1:14" ht="38.25" customHeight="1">
      <c r="A71" s="4">
        <f t="shared" si="1"/>
        <v>0</v>
      </c>
      <c r="B71" s="4">
        <v>68</v>
      </c>
      <c r="C71" s="471" t="str">
        <f>IF(ISERROR(VLOOKUP($B71,Engagés!$B$10:$N$509,1,FALSE))=TRUE,"",VLOOKUP($B71,Engagés!$B$10:$N$509,2,FALSE))</f>
        <v/>
      </c>
      <c r="D71" s="74" t="str">
        <f>IF(C71="","",VLOOKUP($C71,Engagés!$C$10:$N$509,4,FALSE))</f>
        <v/>
      </c>
      <c r="E71" s="74" t="str">
        <f>IF(C71="","",VLOOKUP($C71,Engagés!$C$10:$N$509,5,FALSE))</f>
        <v/>
      </c>
      <c r="F71" s="550" t="str">
        <f>IF(D71="","",VLOOKUP($C71,Engagés!$C$10:$T$509,18,FALSE))</f>
        <v/>
      </c>
      <c r="G71" s="102" t="str">
        <f>IF($C71="","",VLOOKUP($C71,Engagés!$C$10:$N$509,6,FALSE))</f>
        <v/>
      </c>
      <c r="H71" s="102" t="str">
        <f>IF($C71="","",VLOOKUP($C71,Engagés!$C$10:$N$509,7,FALSE))</f>
        <v/>
      </c>
      <c r="I71" s="102" t="str">
        <f>IF($C71="","",VLOOKUP($C71,Engagés!$C$10:$N$509,8,FALSE))</f>
        <v/>
      </c>
      <c r="J71" s="74" t="str">
        <f>IF($C71="","",VLOOKUP($C71,Engagés!$C$10:$N$509,9,FALSE))</f>
        <v/>
      </c>
      <c r="K71" s="74" t="str">
        <f>IF($C71="","",VLOOKUP($C71,Engagés!$C$10:$N$509,10,FALSE))</f>
        <v/>
      </c>
      <c r="L71" s="74" t="str">
        <f>IF($C71="","",VLOOKUP($C71,Engagés!$C$10:$N$509,11,FALSE))</f>
        <v/>
      </c>
      <c r="M71" s="74" t="str">
        <f>IF($C71="","",VLOOKUP($C71,Engagés!$C$10:$N$509,12,FALSE))</f>
        <v/>
      </c>
      <c r="N71" s="75"/>
    </row>
    <row r="72" spans="1:14" ht="38.25" customHeight="1">
      <c r="A72" s="4">
        <f t="shared" si="1"/>
        <v>0</v>
      </c>
      <c r="B72" s="4">
        <v>69</v>
      </c>
      <c r="C72" s="471" t="str">
        <f>IF(ISERROR(VLOOKUP($B72,Engagés!$B$10:$N$509,1,FALSE))=TRUE,"",VLOOKUP($B72,Engagés!$B$10:$N$509,2,FALSE))</f>
        <v/>
      </c>
      <c r="D72" s="74" t="str">
        <f>IF(C72="","",VLOOKUP($C72,Engagés!$C$10:$N$509,4,FALSE))</f>
        <v/>
      </c>
      <c r="E72" s="74" t="str">
        <f>IF(C72="","",VLOOKUP($C72,Engagés!$C$10:$N$509,5,FALSE))</f>
        <v/>
      </c>
      <c r="F72" s="550" t="str">
        <f>IF(D72="","",VLOOKUP($C72,Engagés!$C$10:$T$509,18,FALSE))</f>
        <v/>
      </c>
      <c r="G72" s="102" t="str">
        <f>IF($C72="","",VLOOKUP($C72,Engagés!$C$10:$N$509,6,FALSE))</f>
        <v/>
      </c>
      <c r="H72" s="102" t="str">
        <f>IF($C72="","",VLOOKUP($C72,Engagés!$C$10:$N$509,7,FALSE))</f>
        <v/>
      </c>
      <c r="I72" s="102" t="str">
        <f>IF($C72="","",VLOOKUP($C72,Engagés!$C$10:$N$509,8,FALSE))</f>
        <v/>
      </c>
      <c r="J72" s="74" t="str">
        <f>IF($C72="","",VLOOKUP($C72,Engagés!$C$10:$N$509,9,FALSE))</f>
        <v/>
      </c>
      <c r="K72" s="74" t="str">
        <f>IF($C72="","",VLOOKUP($C72,Engagés!$C$10:$N$509,10,FALSE))</f>
        <v/>
      </c>
      <c r="L72" s="74" t="str">
        <f>IF($C72="","",VLOOKUP($C72,Engagés!$C$10:$N$509,11,FALSE))</f>
        <v/>
      </c>
      <c r="M72" s="74" t="str">
        <f>IF($C72="","",VLOOKUP($C72,Engagés!$C$10:$N$509,12,FALSE))</f>
        <v/>
      </c>
      <c r="N72" s="75"/>
    </row>
    <row r="73" spans="1:14" ht="38.25" customHeight="1">
      <c r="A73" s="4">
        <f t="shared" si="1"/>
        <v>0</v>
      </c>
      <c r="B73" s="4">
        <v>70</v>
      </c>
      <c r="C73" s="471" t="str">
        <f>IF(ISERROR(VLOOKUP($B73,Engagés!$B$10:$N$509,1,FALSE))=TRUE,"",VLOOKUP($B73,Engagés!$B$10:$N$509,2,FALSE))</f>
        <v/>
      </c>
      <c r="D73" s="74" t="str">
        <f>IF(C73="","",VLOOKUP($C73,Engagés!$C$10:$N$509,4,FALSE))</f>
        <v/>
      </c>
      <c r="E73" s="74" t="str">
        <f>IF(C73="","",VLOOKUP($C73,Engagés!$C$10:$N$509,5,FALSE))</f>
        <v/>
      </c>
      <c r="F73" s="550" t="str">
        <f>IF(D73="","",VLOOKUP($C73,Engagés!$C$10:$T$509,18,FALSE))</f>
        <v/>
      </c>
      <c r="G73" s="102" t="str">
        <f>IF($C73="","",VLOOKUP($C73,Engagés!$C$10:$N$509,6,FALSE))</f>
        <v/>
      </c>
      <c r="H73" s="102" t="str">
        <f>IF($C73="","",VLOOKUP($C73,Engagés!$C$10:$N$509,7,FALSE))</f>
        <v/>
      </c>
      <c r="I73" s="102" t="str">
        <f>IF($C73="","",VLOOKUP($C73,Engagés!$C$10:$N$509,8,FALSE))</f>
        <v/>
      </c>
      <c r="J73" s="74" t="str">
        <f>IF($C73="","",VLOOKUP($C73,Engagés!$C$10:$N$509,9,FALSE))</f>
        <v/>
      </c>
      <c r="K73" s="74" t="str">
        <f>IF($C73="","",VLOOKUP($C73,Engagés!$C$10:$N$509,10,FALSE))</f>
        <v/>
      </c>
      <c r="L73" s="74" t="str">
        <f>IF($C73="","",VLOOKUP($C73,Engagés!$C$10:$N$509,11,FALSE))</f>
        <v/>
      </c>
      <c r="M73" s="74" t="str">
        <f>IF($C73="","",VLOOKUP($C73,Engagés!$C$10:$N$509,12,FALSE))</f>
        <v/>
      </c>
      <c r="N73" s="75"/>
    </row>
    <row r="74" spans="1:14" ht="38.25" customHeight="1">
      <c r="A74" s="4">
        <f t="shared" si="1"/>
        <v>0</v>
      </c>
      <c r="B74" s="4">
        <v>71</v>
      </c>
      <c r="C74" s="471" t="str">
        <f>IF(ISERROR(VLOOKUP($B74,Engagés!$B$10:$N$509,1,FALSE))=TRUE,"",VLOOKUP($B74,Engagés!$B$10:$N$509,2,FALSE))</f>
        <v/>
      </c>
      <c r="D74" s="74" t="str">
        <f>IF(C74="","",VLOOKUP($C74,Engagés!$C$10:$N$509,4,FALSE))</f>
        <v/>
      </c>
      <c r="E74" s="74" t="str">
        <f>IF(C74="","",VLOOKUP($C74,Engagés!$C$10:$N$509,5,FALSE))</f>
        <v/>
      </c>
      <c r="F74" s="550" t="str">
        <f>IF(D74="","",VLOOKUP($C74,Engagés!$C$10:$T$509,18,FALSE))</f>
        <v/>
      </c>
      <c r="G74" s="102" t="str">
        <f>IF($C74="","",VLOOKUP($C74,Engagés!$C$10:$N$509,6,FALSE))</f>
        <v/>
      </c>
      <c r="H74" s="102" t="str">
        <f>IF($C74="","",VLOOKUP($C74,Engagés!$C$10:$N$509,7,FALSE))</f>
        <v/>
      </c>
      <c r="I74" s="102" t="str">
        <f>IF($C74="","",VLOOKUP($C74,Engagés!$C$10:$N$509,8,FALSE))</f>
        <v/>
      </c>
      <c r="J74" s="74" t="str">
        <f>IF($C74="","",VLOOKUP($C74,Engagés!$C$10:$N$509,9,FALSE))</f>
        <v/>
      </c>
      <c r="K74" s="74" t="str">
        <f>IF($C74="","",VLOOKUP($C74,Engagés!$C$10:$N$509,10,FALSE))</f>
        <v/>
      </c>
      <c r="L74" s="74" t="str">
        <f>IF($C74="","",VLOOKUP($C74,Engagés!$C$10:$N$509,11,FALSE))</f>
        <v/>
      </c>
      <c r="M74" s="74" t="str">
        <f>IF($C74="","",VLOOKUP($C74,Engagés!$C$10:$N$509,12,FALSE))</f>
        <v/>
      </c>
      <c r="N74" s="75"/>
    </row>
    <row r="75" spans="1:14" ht="38.25" customHeight="1">
      <c r="A75" s="4">
        <f t="shared" si="1"/>
        <v>0</v>
      </c>
      <c r="B75" s="4">
        <v>72</v>
      </c>
      <c r="C75" s="471" t="str">
        <f>IF(ISERROR(VLOOKUP($B75,Engagés!$B$10:$N$509,1,FALSE))=TRUE,"",VLOOKUP($B75,Engagés!$B$10:$N$509,2,FALSE))</f>
        <v/>
      </c>
      <c r="D75" s="74" t="str">
        <f>IF(C75="","",VLOOKUP($C75,Engagés!$C$10:$N$509,4,FALSE))</f>
        <v/>
      </c>
      <c r="E75" s="74" t="str">
        <f>IF(C75="","",VLOOKUP($C75,Engagés!$C$10:$N$509,5,FALSE))</f>
        <v/>
      </c>
      <c r="F75" s="550" t="str">
        <f>IF(D75="","",VLOOKUP($C75,Engagés!$C$10:$T$509,18,FALSE))</f>
        <v/>
      </c>
      <c r="G75" s="102" t="str">
        <f>IF($C75="","",VLOOKUP($C75,Engagés!$C$10:$N$509,6,FALSE))</f>
        <v/>
      </c>
      <c r="H75" s="102" t="str">
        <f>IF($C75="","",VLOOKUP($C75,Engagés!$C$10:$N$509,7,FALSE))</f>
        <v/>
      </c>
      <c r="I75" s="102" t="str">
        <f>IF($C75="","",VLOOKUP($C75,Engagés!$C$10:$N$509,8,FALSE))</f>
        <v/>
      </c>
      <c r="J75" s="74" t="str">
        <f>IF($C75="","",VLOOKUP($C75,Engagés!$C$10:$N$509,9,FALSE))</f>
        <v/>
      </c>
      <c r="K75" s="74" t="str">
        <f>IF($C75="","",VLOOKUP($C75,Engagés!$C$10:$N$509,10,FALSE))</f>
        <v/>
      </c>
      <c r="L75" s="74" t="str">
        <f>IF($C75="","",VLOOKUP($C75,Engagés!$C$10:$N$509,11,FALSE))</f>
        <v/>
      </c>
      <c r="M75" s="74" t="str">
        <f>IF($C75="","",VLOOKUP($C75,Engagés!$C$10:$N$509,12,FALSE))</f>
        <v/>
      </c>
      <c r="N75" s="75"/>
    </row>
    <row r="76" spans="1:14" ht="38.25" customHeight="1">
      <c r="A76" s="4">
        <f t="shared" si="1"/>
        <v>0</v>
      </c>
      <c r="B76" s="4">
        <v>73</v>
      </c>
      <c r="C76" s="471" t="str">
        <f>IF(ISERROR(VLOOKUP($B76,Engagés!$B$10:$N$509,1,FALSE))=TRUE,"",VLOOKUP($B76,Engagés!$B$10:$N$509,2,FALSE))</f>
        <v/>
      </c>
      <c r="D76" s="74" t="str">
        <f>IF(C76="","",VLOOKUP($C76,Engagés!$C$10:$N$509,4,FALSE))</f>
        <v/>
      </c>
      <c r="E76" s="74" t="str">
        <f>IF(C76="","",VLOOKUP($C76,Engagés!$C$10:$N$509,5,FALSE))</f>
        <v/>
      </c>
      <c r="F76" s="550" t="str">
        <f>IF(D76="","",VLOOKUP($C76,Engagés!$C$10:$T$509,18,FALSE))</f>
        <v/>
      </c>
      <c r="G76" s="102" t="str">
        <f>IF($C76="","",VLOOKUP($C76,Engagés!$C$10:$N$509,6,FALSE))</f>
        <v/>
      </c>
      <c r="H76" s="102" t="str">
        <f>IF($C76="","",VLOOKUP($C76,Engagés!$C$10:$N$509,7,FALSE))</f>
        <v/>
      </c>
      <c r="I76" s="102" t="str">
        <f>IF($C76="","",VLOOKUP($C76,Engagés!$C$10:$N$509,8,FALSE))</f>
        <v/>
      </c>
      <c r="J76" s="74" t="str">
        <f>IF($C76="","",VLOOKUP($C76,Engagés!$C$10:$N$509,9,FALSE))</f>
        <v/>
      </c>
      <c r="K76" s="74" t="str">
        <f>IF($C76="","",VLOOKUP($C76,Engagés!$C$10:$N$509,10,FALSE))</f>
        <v/>
      </c>
      <c r="L76" s="74" t="str">
        <f>IF($C76="","",VLOOKUP($C76,Engagés!$C$10:$N$509,11,FALSE))</f>
        <v/>
      </c>
      <c r="M76" s="74" t="str">
        <f>IF($C76="","",VLOOKUP($C76,Engagés!$C$10:$N$509,12,FALSE))</f>
        <v/>
      </c>
      <c r="N76" s="75"/>
    </row>
    <row r="77" spans="1:14" ht="38.25" customHeight="1">
      <c r="A77" s="4">
        <f t="shared" si="1"/>
        <v>0</v>
      </c>
      <c r="B77" s="4">
        <v>74</v>
      </c>
      <c r="C77" s="471" t="str">
        <f>IF(ISERROR(VLOOKUP($B77,Engagés!$B$10:$N$509,1,FALSE))=TRUE,"",VLOOKUP($B77,Engagés!$B$10:$N$509,2,FALSE))</f>
        <v/>
      </c>
      <c r="D77" s="74" t="str">
        <f>IF(C77="","",VLOOKUP($C77,Engagés!$C$10:$N$509,4,FALSE))</f>
        <v/>
      </c>
      <c r="E77" s="74" t="str">
        <f>IF(C77="","",VLOOKUP($C77,Engagés!$C$10:$N$509,5,FALSE))</f>
        <v/>
      </c>
      <c r="F77" s="550" t="str">
        <f>IF(D77="","",VLOOKUP($C77,Engagés!$C$10:$T$509,18,FALSE))</f>
        <v/>
      </c>
      <c r="G77" s="102" t="str">
        <f>IF($C77="","",VLOOKUP($C77,Engagés!$C$10:$N$509,6,FALSE))</f>
        <v/>
      </c>
      <c r="H77" s="102" t="str">
        <f>IF($C77="","",VLOOKUP($C77,Engagés!$C$10:$N$509,7,FALSE))</f>
        <v/>
      </c>
      <c r="I77" s="102" t="str">
        <f>IF($C77="","",VLOOKUP($C77,Engagés!$C$10:$N$509,8,FALSE))</f>
        <v/>
      </c>
      <c r="J77" s="74" t="str">
        <f>IF($C77="","",VLOOKUP($C77,Engagés!$C$10:$N$509,9,FALSE))</f>
        <v/>
      </c>
      <c r="K77" s="74" t="str">
        <f>IF($C77="","",VLOOKUP($C77,Engagés!$C$10:$N$509,10,FALSE))</f>
        <v/>
      </c>
      <c r="L77" s="74" t="str">
        <f>IF($C77="","",VLOOKUP($C77,Engagés!$C$10:$N$509,11,FALSE))</f>
        <v/>
      </c>
      <c r="M77" s="74" t="str">
        <f>IF($C77="","",VLOOKUP($C77,Engagés!$C$10:$N$509,12,FALSE))</f>
        <v/>
      </c>
      <c r="N77" s="75"/>
    </row>
    <row r="78" spans="1:14" ht="38.25" customHeight="1">
      <c r="A78" s="4">
        <f t="shared" si="1"/>
        <v>0</v>
      </c>
      <c r="B78" s="4">
        <v>75</v>
      </c>
      <c r="C78" s="471" t="str">
        <f>IF(ISERROR(VLOOKUP($B78,Engagés!$B$10:$N$509,1,FALSE))=TRUE,"",VLOOKUP($B78,Engagés!$B$10:$N$509,2,FALSE))</f>
        <v/>
      </c>
      <c r="D78" s="74" t="str">
        <f>IF(C78="","",VLOOKUP($C78,Engagés!$C$10:$N$509,4,FALSE))</f>
        <v/>
      </c>
      <c r="E78" s="74" t="str">
        <f>IF(C78="","",VLOOKUP($C78,Engagés!$C$10:$N$509,5,FALSE))</f>
        <v/>
      </c>
      <c r="F78" s="550" t="str">
        <f>IF(D78="","",VLOOKUP($C78,Engagés!$C$10:$T$509,18,FALSE))</f>
        <v/>
      </c>
      <c r="G78" s="102" t="str">
        <f>IF($C78="","",VLOOKUP($C78,Engagés!$C$10:$N$509,6,FALSE))</f>
        <v/>
      </c>
      <c r="H78" s="102" t="str">
        <f>IF($C78="","",VLOOKUP($C78,Engagés!$C$10:$N$509,7,FALSE))</f>
        <v/>
      </c>
      <c r="I78" s="102" t="str">
        <f>IF($C78="","",VLOOKUP($C78,Engagés!$C$10:$N$509,8,FALSE))</f>
        <v/>
      </c>
      <c r="J78" s="74" t="str">
        <f>IF($C78="","",VLOOKUP($C78,Engagés!$C$10:$N$509,9,FALSE))</f>
        <v/>
      </c>
      <c r="K78" s="74" t="str">
        <f>IF($C78="","",VLOOKUP($C78,Engagés!$C$10:$N$509,10,FALSE))</f>
        <v/>
      </c>
      <c r="L78" s="74" t="str">
        <f>IF($C78="","",VLOOKUP($C78,Engagés!$C$10:$N$509,11,FALSE))</f>
        <v/>
      </c>
      <c r="M78" s="74" t="str">
        <f>IF($C78="","",VLOOKUP($C78,Engagés!$C$10:$N$509,12,FALSE))</f>
        <v/>
      </c>
      <c r="N78" s="75"/>
    </row>
    <row r="79" spans="1:14" ht="38.25" customHeight="1">
      <c r="A79" s="4">
        <f t="shared" si="1"/>
        <v>0</v>
      </c>
      <c r="B79" s="4">
        <v>76</v>
      </c>
      <c r="C79" s="471" t="str">
        <f>IF(ISERROR(VLOOKUP($B79,Engagés!$B$10:$N$509,1,FALSE))=TRUE,"",VLOOKUP($B79,Engagés!$B$10:$N$509,2,FALSE))</f>
        <v/>
      </c>
      <c r="D79" s="74" t="str">
        <f>IF(C79="","",VLOOKUP($C79,Engagés!$C$10:$N$509,4,FALSE))</f>
        <v/>
      </c>
      <c r="E79" s="74" t="str">
        <f>IF(C79="","",VLOOKUP($C79,Engagés!$C$10:$N$509,5,FALSE))</f>
        <v/>
      </c>
      <c r="F79" s="550" t="str">
        <f>IF(D79="","",VLOOKUP($C79,Engagés!$C$10:$T$509,18,FALSE))</f>
        <v/>
      </c>
      <c r="G79" s="102" t="str">
        <f>IF($C79="","",VLOOKUP($C79,Engagés!$C$10:$N$509,6,FALSE))</f>
        <v/>
      </c>
      <c r="H79" s="102" t="str">
        <f>IF($C79="","",VLOOKUP($C79,Engagés!$C$10:$N$509,7,FALSE))</f>
        <v/>
      </c>
      <c r="I79" s="102" t="str">
        <f>IF($C79="","",VLOOKUP($C79,Engagés!$C$10:$N$509,8,FALSE))</f>
        <v/>
      </c>
      <c r="J79" s="74" t="str">
        <f>IF($C79="","",VLOOKUP($C79,Engagés!$C$10:$N$509,9,FALSE))</f>
        <v/>
      </c>
      <c r="K79" s="74" t="str">
        <f>IF($C79="","",VLOOKUP($C79,Engagés!$C$10:$N$509,10,FALSE))</f>
        <v/>
      </c>
      <c r="L79" s="74" t="str">
        <f>IF($C79="","",VLOOKUP($C79,Engagés!$C$10:$N$509,11,FALSE))</f>
        <v/>
      </c>
      <c r="M79" s="74" t="str">
        <f>IF($C79="","",VLOOKUP($C79,Engagés!$C$10:$N$509,12,FALSE))</f>
        <v/>
      </c>
      <c r="N79" s="75"/>
    </row>
    <row r="80" spans="1:14" ht="38.25" customHeight="1">
      <c r="A80" s="4">
        <f t="shared" si="1"/>
        <v>0</v>
      </c>
      <c r="B80" s="4">
        <v>77</v>
      </c>
      <c r="C80" s="471" t="str">
        <f>IF(ISERROR(VLOOKUP($B80,Engagés!$B$10:$N$509,1,FALSE))=TRUE,"",VLOOKUP($B80,Engagés!$B$10:$N$509,2,FALSE))</f>
        <v/>
      </c>
      <c r="D80" s="74" t="str">
        <f>IF(C80="","",VLOOKUP($C80,Engagés!$C$10:$N$509,4,FALSE))</f>
        <v/>
      </c>
      <c r="E80" s="74" t="str">
        <f>IF(C80="","",VLOOKUP($C80,Engagés!$C$10:$N$509,5,FALSE))</f>
        <v/>
      </c>
      <c r="F80" s="550" t="str">
        <f>IF(D80="","",VLOOKUP($C80,Engagés!$C$10:$T$509,18,FALSE))</f>
        <v/>
      </c>
      <c r="G80" s="102" t="str">
        <f>IF($C80="","",VLOOKUP($C80,Engagés!$C$10:$N$509,6,FALSE))</f>
        <v/>
      </c>
      <c r="H80" s="102" t="str">
        <f>IF($C80="","",VLOOKUP($C80,Engagés!$C$10:$N$509,7,FALSE))</f>
        <v/>
      </c>
      <c r="I80" s="102" t="str">
        <f>IF($C80="","",VLOOKUP($C80,Engagés!$C$10:$N$509,8,FALSE))</f>
        <v/>
      </c>
      <c r="J80" s="74" t="str">
        <f>IF($C80="","",VLOOKUP($C80,Engagés!$C$10:$N$509,9,FALSE))</f>
        <v/>
      </c>
      <c r="K80" s="74" t="str">
        <f>IF($C80="","",VLOOKUP($C80,Engagés!$C$10:$N$509,10,FALSE))</f>
        <v/>
      </c>
      <c r="L80" s="74" t="str">
        <f>IF($C80="","",VLOOKUP($C80,Engagés!$C$10:$N$509,11,FALSE))</f>
        <v/>
      </c>
      <c r="M80" s="74" t="str">
        <f>IF($C80="","",VLOOKUP($C80,Engagés!$C$10:$N$509,12,FALSE))</f>
        <v/>
      </c>
      <c r="N80" s="75"/>
    </row>
    <row r="81" spans="1:14" ht="38.25" customHeight="1">
      <c r="A81" s="4">
        <f t="shared" si="1"/>
        <v>0</v>
      </c>
      <c r="B81" s="4">
        <v>78</v>
      </c>
      <c r="C81" s="471" t="str">
        <f>IF(ISERROR(VLOOKUP($B81,Engagés!$B$10:$N$509,1,FALSE))=TRUE,"",VLOOKUP($B81,Engagés!$B$10:$N$509,2,FALSE))</f>
        <v/>
      </c>
      <c r="D81" s="74" t="str">
        <f>IF(C81="","",VLOOKUP($C81,Engagés!$C$10:$N$509,4,FALSE))</f>
        <v/>
      </c>
      <c r="E81" s="74" t="str">
        <f>IF(C81="","",VLOOKUP($C81,Engagés!$C$10:$N$509,5,FALSE))</f>
        <v/>
      </c>
      <c r="F81" s="550" t="str">
        <f>IF(D81="","",VLOOKUP($C81,Engagés!$C$10:$T$509,18,FALSE))</f>
        <v/>
      </c>
      <c r="G81" s="102" t="str">
        <f>IF($C81="","",VLOOKUP($C81,Engagés!$C$10:$N$509,6,FALSE))</f>
        <v/>
      </c>
      <c r="H81" s="102" t="str">
        <f>IF($C81="","",VLOOKUP($C81,Engagés!$C$10:$N$509,7,FALSE))</f>
        <v/>
      </c>
      <c r="I81" s="102" t="str">
        <f>IF($C81="","",VLOOKUP($C81,Engagés!$C$10:$N$509,8,FALSE))</f>
        <v/>
      </c>
      <c r="J81" s="74" t="str">
        <f>IF($C81="","",VLOOKUP($C81,Engagés!$C$10:$N$509,9,FALSE))</f>
        <v/>
      </c>
      <c r="K81" s="74" t="str">
        <f>IF($C81="","",VLOOKUP($C81,Engagés!$C$10:$N$509,10,FALSE))</f>
        <v/>
      </c>
      <c r="L81" s="74" t="str">
        <f>IF($C81="","",VLOOKUP($C81,Engagés!$C$10:$N$509,11,FALSE))</f>
        <v/>
      </c>
      <c r="M81" s="74" t="str">
        <f>IF($C81="","",VLOOKUP($C81,Engagés!$C$10:$N$509,12,FALSE))</f>
        <v/>
      </c>
      <c r="N81" s="75"/>
    </row>
    <row r="82" spans="1:14" ht="38.25" customHeight="1">
      <c r="A82" s="4">
        <f t="shared" si="1"/>
        <v>0</v>
      </c>
      <c r="B82" s="4">
        <v>79</v>
      </c>
      <c r="C82" s="471" t="str">
        <f>IF(ISERROR(VLOOKUP($B82,Engagés!$B$10:$N$509,1,FALSE))=TRUE,"",VLOOKUP($B82,Engagés!$B$10:$N$509,2,FALSE))</f>
        <v/>
      </c>
      <c r="D82" s="74" t="str">
        <f>IF(C82="","",VLOOKUP($C82,Engagés!$C$10:$N$509,4,FALSE))</f>
        <v/>
      </c>
      <c r="E82" s="74" t="str">
        <f>IF(C82="","",VLOOKUP($C82,Engagés!$C$10:$N$509,5,FALSE))</f>
        <v/>
      </c>
      <c r="F82" s="550" t="str">
        <f>IF(D82="","",VLOOKUP($C82,Engagés!$C$10:$T$509,18,FALSE))</f>
        <v/>
      </c>
      <c r="G82" s="102" t="str">
        <f>IF($C82="","",VLOOKUP($C82,Engagés!$C$10:$N$509,6,FALSE))</f>
        <v/>
      </c>
      <c r="H82" s="102" t="str">
        <f>IF($C82="","",VLOOKUP($C82,Engagés!$C$10:$N$509,7,FALSE))</f>
        <v/>
      </c>
      <c r="I82" s="102" t="str">
        <f>IF($C82="","",VLOOKUP($C82,Engagés!$C$10:$N$509,8,FALSE))</f>
        <v/>
      </c>
      <c r="J82" s="74" t="str">
        <f>IF($C82="","",VLOOKUP($C82,Engagés!$C$10:$N$509,9,FALSE))</f>
        <v/>
      </c>
      <c r="K82" s="74" t="str">
        <f>IF($C82="","",VLOOKUP($C82,Engagés!$C$10:$N$509,10,FALSE))</f>
        <v/>
      </c>
      <c r="L82" s="74" t="str">
        <f>IF($C82="","",VLOOKUP($C82,Engagés!$C$10:$N$509,11,FALSE))</f>
        <v/>
      </c>
      <c r="M82" s="74" t="str">
        <f>IF($C82="","",VLOOKUP($C82,Engagés!$C$10:$N$509,12,FALSE))</f>
        <v/>
      </c>
      <c r="N82" s="75"/>
    </row>
    <row r="83" spans="1:14" ht="38.25" customHeight="1">
      <c r="A83" s="4">
        <f t="shared" si="1"/>
        <v>0</v>
      </c>
      <c r="B83" s="4">
        <v>80</v>
      </c>
      <c r="C83" s="471" t="str">
        <f>IF(ISERROR(VLOOKUP($B83,Engagés!$B$10:$N$509,1,FALSE))=TRUE,"",VLOOKUP($B83,Engagés!$B$10:$N$509,2,FALSE))</f>
        <v/>
      </c>
      <c r="D83" s="74" t="str">
        <f>IF(C83="","",VLOOKUP($C83,Engagés!$C$10:$N$509,4,FALSE))</f>
        <v/>
      </c>
      <c r="E83" s="74" t="str">
        <f>IF(C83="","",VLOOKUP($C83,Engagés!$C$10:$N$509,5,FALSE))</f>
        <v/>
      </c>
      <c r="F83" s="550" t="str">
        <f>IF(D83="","",VLOOKUP($C83,Engagés!$C$10:$T$509,18,FALSE))</f>
        <v/>
      </c>
      <c r="G83" s="102" t="str">
        <f>IF($C83="","",VLOOKUP($C83,Engagés!$C$10:$N$509,6,FALSE))</f>
        <v/>
      </c>
      <c r="H83" s="102" t="str">
        <f>IF($C83="","",VLOOKUP($C83,Engagés!$C$10:$N$509,7,FALSE))</f>
        <v/>
      </c>
      <c r="I83" s="102" t="str">
        <f>IF($C83="","",VLOOKUP($C83,Engagés!$C$10:$N$509,8,FALSE))</f>
        <v/>
      </c>
      <c r="J83" s="74" t="str">
        <f>IF($C83="","",VLOOKUP($C83,Engagés!$C$10:$N$509,9,FALSE))</f>
        <v/>
      </c>
      <c r="K83" s="74" t="str">
        <f>IF($C83="","",VLOOKUP($C83,Engagés!$C$10:$N$509,10,FALSE))</f>
        <v/>
      </c>
      <c r="L83" s="74" t="str">
        <f>IF($C83="","",VLOOKUP($C83,Engagés!$C$10:$N$509,11,FALSE))</f>
        <v/>
      </c>
      <c r="M83" s="74" t="str">
        <f>IF($C83="","",VLOOKUP($C83,Engagés!$C$10:$N$509,12,FALSE))</f>
        <v/>
      </c>
      <c r="N83" s="75"/>
    </row>
    <row r="84" spans="1:14" ht="38.25" customHeight="1">
      <c r="A84" s="4">
        <f t="shared" si="1"/>
        <v>0</v>
      </c>
      <c r="B84" s="4">
        <v>81</v>
      </c>
      <c r="C84" s="471" t="str">
        <f>IF(ISERROR(VLOOKUP($B84,Engagés!$B$10:$N$509,1,FALSE))=TRUE,"",VLOOKUP($B84,Engagés!$B$10:$N$509,2,FALSE))</f>
        <v/>
      </c>
      <c r="D84" s="74" t="str">
        <f>IF(C84="","",VLOOKUP($C84,Engagés!$C$10:$N$509,4,FALSE))</f>
        <v/>
      </c>
      <c r="E84" s="74" t="str">
        <f>IF(C84="","",VLOOKUP($C84,Engagés!$C$10:$N$509,5,FALSE))</f>
        <v/>
      </c>
      <c r="F84" s="550" t="str">
        <f>IF(D84="","",VLOOKUP($C84,Engagés!$C$10:$T$509,18,FALSE))</f>
        <v/>
      </c>
      <c r="G84" s="102" t="str">
        <f>IF($C84="","",VLOOKUP($C84,Engagés!$C$10:$N$509,6,FALSE))</f>
        <v/>
      </c>
      <c r="H84" s="102" t="str">
        <f>IF($C84="","",VLOOKUP($C84,Engagés!$C$10:$N$509,7,FALSE))</f>
        <v/>
      </c>
      <c r="I84" s="102" t="str">
        <f>IF($C84="","",VLOOKUP($C84,Engagés!$C$10:$N$509,8,FALSE))</f>
        <v/>
      </c>
      <c r="J84" s="74" t="str">
        <f>IF($C84="","",VLOOKUP($C84,Engagés!$C$10:$N$509,9,FALSE))</f>
        <v/>
      </c>
      <c r="K84" s="74" t="str">
        <f>IF($C84="","",VLOOKUP($C84,Engagés!$C$10:$N$509,10,FALSE))</f>
        <v/>
      </c>
      <c r="L84" s="74" t="str">
        <f>IF($C84="","",VLOOKUP($C84,Engagés!$C$10:$N$509,11,FALSE))</f>
        <v/>
      </c>
      <c r="M84" s="74" t="str">
        <f>IF($C84="","",VLOOKUP($C84,Engagés!$C$10:$N$509,12,FALSE))</f>
        <v/>
      </c>
      <c r="N84" s="75"/>
    </row>
    <row r="85" spans="1:14" ht="38.25" customHeight="1">
      <c r="A85" s="4">
        <f t="shared" si="1"/>
        <v>0</v>
      </c>
      <c r="B85" s="4">
        <v>82</v>
      </c>
      <c r="C85" s="471" t="str">
        <f>IF(ISERROR(VLOOKUP($B85,Engagés!$B$10:$N$509,1,FALSE))=TRUE,"",VLOOKUP($B85,Engagés!$B$10:$N$509,2,FALSE))</f>
        <v/>
      </c>
      <c r="D85" s="74" t="str">
        <f>IF(C85="","",VLOOKUP($C85,Engagés!$C$10:$N$509,4,FALSE))</f>
        <v/>
      </c>
      <c r="E85" s="74" t="str">
        <f>IF(C85="","",VLOOKUP($C85,Engagés!$C$10:$N$509,5,FALSE))</f>
        <v/>
      </c>
      <c r="F85" s="550" t="str">
        <f>IF(D85="","",VLOOKUP($C85,Engagés!$C$10:$T$509,18,FALSE))</f>
        <v/>
      </c>
      <c r="G85" s="102" t="str">
        <f>IF($C85="","",VLOOKUP($C85,Engagés!$C$10:$N$509,6,FALSE))</f>
        <v/>
      </c>
      <c r="H85" s="102" t="str">
        <f>IF($C85="","",VLOOKUP($C85,Engagés!$C$10:$N$509,7,FALSE))</f>
        <v/>
      </c>
      <c r="I85" s="102" t="str">
        <f>IF($C85="","",VLOOKUP($C85,Engagés!$C$10:$N$509,8,FALSE))</f>
        <v/>
      </c>
      <c r="J85" s="74" t="str">
        <f>IF($C85="","",VLOOKUP($C85,Engagés!$C$10:$N$509,9,FALSE))</f>
        <v/>
      </c>
      <c r="K85" s="74" t="str">
        <f>IF($C85="","",VLOOKUP($C85,Engagés!$C$10:$N$509,10,FALSE))</f>
        <v/>
      </c>
      <c r="L85" s="74" t="str">
        <f>IF($C85="","",VLOOKUP($C85,Engagés!$C$10:$N$509,11,FALSE))</f>
        <v/>
      </c>
      <c r="M85" s="74" t="str">
        <f>IF($C85="","",VLOOKUP($C85,Engagés!$C$10:$N$509,12,FALSE))</f>
        <v/>
      </c>
      <c r="N85" s="75"/>
    </row>
    <row r="86" spans="1:14" ht="38.25" customHeight="1">
      <c r="A86" s="4">
        <f t="shared" si="1"/>
        <v>0</v>
      </c>
      <c r="B86" s="4">
        <v>83</v>
      </c>
      <c r="C86" s="471" t="str">
        <f>IF(ISERROR(VLOOKUP($B86,Engagés!$B$10:$N$509,1,FALSE))=TRUE,"",VLOOKUP($B86,Engagés!$B$10:$N$509,2,FALSE))</f>
        <v/>
      </c>
      <c r="D86" s="74" t="str">
        <f>IF(C86="","",VLOOKUP($C86,Engagés!$C$10:$N$509,4,FALSE))</f>
        <v/>
      </c>
      <c r="E86" s="74" t="str">
        <f>IF(C86="","",VLOOKUP($C86,Engagés!$C$10:$N$509,5,FALSE))</f>
        <v/>
      </c>
      <c r="F86" s="550" t="str">
        <f>IF(D86="","",VLOOKUP($C86,Engagés!$C$10:$T$509,18,FALSE))</f>
        <v/>
      </c>
      <c r="G86" s="102" t="str">
        <f>IF($C86="","",VLOOKUP($C86,Engagés!$C$10:$N$509,6,FALSE))</f>
        <v/>
      </c>
      <c r="H86" s="102" t="str">
        <f>IF($C86="","",VLOOKUP($C86,Engagés!$C$10:$N$509,7,FALSE))</f>
        <v/>
      </c>
      <c r="I86" s="102" t="str">
        <f>IF($C86="","",VLOOKUP($C86,Engagés!$C$10:$N$509,8,FALSE))</f>
        <v/>
      </c>
      <c r="J86" s="74" t="str">
        <f>IF($C86="","",VLOOKUP($C86,Engagés!$C$10:$N$509,9,FALSE))</f>
        <v/>
      </c>
      <c r="K86" s="74" t="str">
        <f>IF($C86="","",VLOOKUP($C86,Engagés!$C$10:$N$509,10,FALSE))</f>
        <v/>
      </c>
      <c r="L86" s="74" t="str">
        <f>IF($C86="","",VLOOKUP($C86,Engagés!$C$10:$N$509,11,FALSE))</f>
        <v/>
      </c>
      <c r="M86" s="74" t="str">
        <f>IF($C86="","",VLOOKUP($C86,Engagés!$C$10:$N$509,12,FALSE))</f>
        <v/>
      </c>
      <c r="N86" s="75"/>
    </row>
    <row r="87" spans="1:14" ht="38.25" customHeight="1">
      <c r="A87" s="4">
        <f t="shared" si="1"/>
        <v>0</v>
      </c>
      <c r="B87" s="4">
        <v>84</v>
      </c>
      <c r="C87" s="471" t="str">
        <f>IF(ISERROR(VLOOKUP($B87,Engagés!$B$10:$N$509,1,FALSE))=TRUE,"",VLOOKUP($B87,Engagés!$B$10:$N$509,2,FALSE))</f>
        <v/>
      </c>
      <c r="D87" s="74" t="str">
        <f>IF(C87="","",VLOOKUP($C87,Engagés!$C$10:$N$509,4,FALSE))</f>
        <v/>
      </c>
      <c r="E87" s="74" t="str">
        <f>IF(C87="","",VLOOKUP($C87,Engagés!$C$10:$N$509,5,FALSE))</f>
        <v/>
      </c>
      <c r="F87" s="550" t="str">
        <f>IF(D87="","",VLOOKUP($C87,Engagés!$C$10:$T$509,18,FALSE))</f>
        <v/>
      </c>
      <c r="G87" s="102" t="str">
        <f>IF($C87="","",VLOOKUP($C87,Engagés!$C$10:$N$509,6,FALSE))</f>
        <v/>
      </c>
      <c r="H87" s="102" t="str">
        <f>IF($C87="","",VLOOKUP($C87,Engagés!$C$10:$N$509,7,FALSE))</f>
        <v/>
      </c>
      <c r="I87" s="102" t="str">
        <f>IF($C87="","",VLOOKUP($C87,Engagés!$C$10:$N$509,8,FALSE))</f>
        <v/>
      </c>
      <c r="J87" s="74" t="str">
        <f>IF($C87="","",VLOOKUP($C87,Engagés!$C$10:$N$509,9,FALSE))</f>
        <v/>
      </c>
      <c r="K87" s="74" t="str">
        <f>IF($C87="","",VLOOKUP($C87,Engagés!$C$10:$N$509,10,FALSE))</f>
        <v/>
      </c>
      <c r="L87" s="74" t="str">
        <f>IF($C87="","",VLOOKUP($C87,Engagés!$C$10:$N$509,11,FALSE))</f>
        <v/>
      </c>
      <c r="M87" s="74" t="str">
        <f>IF($C87="","",VLOOKUP($C87,Engagés!$C$10:$N$509,12,FALSE))</f>
        <v/>
      </c>
      <c r="N87" s="75"/>
    </row>
    <row r="88" spans="1:14" ht="38.25" customHeight="1">
      <c r="A88" s="4">
        <f t="shared" si="1"/>
        <v>0</v>
      </c>
      <c r="B88" s="4">
        <v>85</v>
      </c>
      <c r="C88" s="471" t="str">
        <f>IF(ISERROR(VLOOKUP($B88,Engagés!$B$10:$N$509,1,FALSE))=TRUE,"",VLOOKUP($B88,Engagés!$B$10:$N$509,2,FALSE))</f>
        <v/>
      </c>
      <c r="D88" s="74" t="str">
        <f>IF(C88="","",VLOOKUP($C88,Engagés!$C$10:$N$509,4,FALSE))</f>
        <v/>
      </c>
      <c r="E88" s="74" t="str">
        <f>IF(C88="","",VLOOKUP($C88,Engagés!$C$10:$N$509,5,FALSE))</f>
        <v/>
      </c>
      <c r="F88" s="550" t="str">
        <f>IF(D88="","",VLOOKUP($C88,Engagés!$C$10:$T$509,18,FALSE))</f>
        <v/>
      </c>
      <c r="G88" s="102" t="str">
        <f>IF($C88="","",VLOOKUP($C88,Engagés!$C$10:$N$509,6,FALSE))</f>
        <v/>
      </c>
      <c r="H88" s="102" t="str">
        <f>IF($C88="","",VLOOKUP($C88,Engagés!$C$10:$N$509,7,FALSE))</f>
        <v/>
      </c>
      <c r="I88" s="102" t="str">
        <f>IF($C88="","",VLOOKUP($C88,Engagés!$C$10:$N$509,8,FALSE))</f>
        <v/>
      </c>
      <c r="J88" s="74" t="str">
        <f>IF($C88="","",VLOOKUP($C88,Engagés!$C$10:$N$509,9,FALSE))</f>
        <v/>
      </c>
      <c r="K88" s="74" t="str">
        <f>IF($C88="","",VLOOKUP($C88,Engagés!$C$10:$N$509,10,FALSE))</f>
        <v/>
      </c>
      <c r="L88" s="74" t="str">
        <f>IF($C88="","",VLOOKUP($C88,Engagés!$C$10:$N$509,11,FALSE))</f>
        <v/>
      </c>
      <c r="M88" s="74" t="str">
        <f>IF($C88="","",VLOOKUP($C88,Engagés!$C$10:$N$509,12,FALSE))</f>
        <v/>
      </c>
      <c r="N88" s="75"/>
    </row>
    <row r="89" spans="1:14" ht="38.25" customHeight="1">
      <c r="A89" s="4">
        <f t="shared" si="1"/>
        <v>0</v>
      </c>
      <c r="B89" s="4">
        <v>86</v>
      </c>
      <c r="C89" s="471" t="str">
        <f>IF(ISERROR(VLOOKUP($B89,Engagés!$B$10:$N$509,1,FALSE))=TRUE,"",VLOOKUP($B89,Engagés!$B$10:$N$509,2,FALSE))</f>
        <v/>
      </c>
      <c r="D89" s="74" t="str">
        <f>IF(C89="","",VLOOKUP($C89,Engagés!$C$10:$N$509,4,FALSE))</f>
        <v/>
      </c>
      <c r="E89" s="74" t="str">
        <f>IF(C89="","",VLOOKUP($C89,Engagés!$C$10:$N$509,5,FALSE))</f>
        <v/>
      </c>
      <c r="F89" s="550" t="str">
        <f>IF(D89="","",VLOOKUP($C89,Engagés!$C$10:$T$509,18,FALSE))</f>
        <v/>
      </c>
      <c r="G89" s="102" t="str">
        <f>IF($C89="","",VLOOKUP($C89,Engagés!$C$10:$N$509,6,FALSE))</f>
        <v/>
      </c>
      <c r="H89" s="102" t="str">
        <f>IF($C89="","",VLOOKUP($C89,Engagés!$C$10:$N$509,7,FALSE))</f>
        <v/>
      </c>
      <c r="I89" s="102" t="str">
        <f>IF($C89="","",VLOOKUP($C89,Engagés!$C$10:$N$509,8,FALSE))</f>
        <v/>
      </c>
      <c r="J89" s="74" t="str">
        <f>IF($C89="","",VLOOKUP($C89,Engagés!$C$10:$N$509,9,FALSE))</f>
        <v/>
      </c>
      <c r="K89" s="74" t="str">
        <f>IF($C89="","",VLOOKUP($C89,Engagés!$C$10:$N$509,10,FALSE))</f>
        <v/>
      </c>
      <c r="L89" s="74" t="str">
        <f>IF($C89="","",VLOOKUP($C89,Engagés!$C$10:$N$509,11,FALSE))</f>
        <v/>
      </c>
      <c r="M89" s="74" t="str">
        <f>IF($C89="","",VLOOKUP($C89,Engagés!$C$10:$N$509,12,FALSE))</f>
        <v/>
      </c>
      <c r="N89" s="75"/>
    </row>
    <row r="90" spans="1:14" ht="38.25" customHeight="1">
      <c r="A90" s="4">
        <f t="shared" si="1"/>
        <v>0</v>
      </c>
      <c r="B90" s="4">
        <v>87</v>
      </c>
      <c r="C90" s="471" t="str">
        <f>IF(ISERROR(VLOOKUP($B90,Engagés!$B$10:$N$509,1,FALSE))=TRUE,"",VLOOKUP($B90,Engagés!$B$10:$N$509,2,FALSE))</f>
        <v/>
      </c>
      <c r="D90" s="74" t="str">
        <f>IF(C90="","",VLOOKUP($C90,Engagés!$C$10:$N$509,4,FALSE))</f>
        <v/>
      </c>
      <c r="E90" s="74" t="str">
        <f>IF(C90="","",VLOOKUP($C90,Engagés!$C$10:$N$509,5,FALSE))</f>
        <v/>
      </c>
      <c r="F90" s="550" t="str">
        <f>IF(D90="","",VLOOKUP($C90,Engagés!$C$10:$T$509,18,FALSE))</f>
        <v/>
      </c>
      <c r="G90" s="102" t="str">
        <f>IF($C90="","",VLOOKUP($C90,Engagés!$C$10:$N$509,6,FALSE))</f>
        <v/>
      </c>
      <c r="H90" s="102" t="str">
        <f>IF($C90="","",VLOOKUP($C90,Engagés!$C$10:$N$509,7,FALSE))</f>
        <v/>
      </c>
      <c r="I90" s="102" t="str">
        <f>IF($C90="","",VLOOKUP($C90,Engagés!$C$10:$N$509,8,FALSE))</f>
        <v/>
      </c>
      <c r="J90" s="74" t="str">
        <f>IF($C90="","",VLOOKUP($C90,Engagés!$C$10:$N$509,9,FALSE))</f>
        <v/>
      </c>
      <c r="K90" s="74" t="str">
        <f>IF($C90="","",VLOOKUP($C90,Engagés!$C$10:$N$509,10,FALSE))</f>
        <v/>
      </c>
      <c r="L90" s="74" t="str">
        <f>IF($C90="","",VLOOKUP($C90,Engagés!$C$10:$N$509,11,FALSE))</f>
        <v/>
      </c>
      <c r="M90" s="74" t="str">
        <f>IF($C90="","",VLOOKUP($C90,Engagés!$C$10:$N$509,12,FALSE))</f>
        <v/>
      </c>
      <c r="N90" s="75"/>
    </row>
    <row r="91" spans="1:14" ht="38.25" customHeight="1">
      <c r="A91" s="4">
        <f t="shared" si="1"/>
        <v>0</v>
      </c>
      <c r="B91" s="4">
        <v>88</v>
      </c>
      <c r="C91" s="471" t="str">
        <f>IF(ISERROR(VLOOKUP($B91,Engagés!$B$10:$N$509,1,FALSE))=TRUE,"",VLOOKUP($B91,Engagés!$B$10:$N$509,2,FALSE))</f>
        <v/>
      </c>
      <c r="D91" s="74" t="str">
        <f>IF(C91="","",VLOOKUP($C91,Engagés!$C$10:$N$509,4,FALSE))</f>
        <v/>
      </c>
      <c r="E91" s="74" t="str">
        <f>IF(C91="","",VLOOKUP($C91,Engagés!$C$10:$N$509,5,FALSE))</f>
        <v/>
      </c>
      <c r="F91" s="550" t="str">
        <f>IF(D91="","",VLOOKUP($C91,Engagés!$C$10:$T$509,18,FALSE))</f>
        <v/>
      </c>
      <c r="G91" s="102" t="str">
        <f>IF($C91="","",VLOOKUP($C91,Engagés!$C$10:$N$509,6,FALSE))</f>
        <v/>
      </c>
      <c r="H91" s="102" t="str">
        <f>IF($C91="","",VLOOKUP($C91,Engagés!$C$10:$N$509,7,FALSE))</f>
        <v/>
      </c>
      <c r="I91" s="102" t="str">
        <f>IF($C91="","",VLOOKUP($C91,Engagés!$C$10:$N$509,8,FALSE))</f>
        <v/>
      </c>
      <c r="J91" s="74" t="str">
        <f>IF($C91="","",VLOOKUP($C91,Engagés!$C$10:$N$509,9,FALSE))</f>
        <v/>
      </c>
      <c r="K91" s="74" t="str">
        <f>IF($C91="","",VLOOKUP($C91,Engagés!$C$10:$N$509,10,FALSE))</f>
        <v/>
      </c>
      <c r="L91" s="74" t="str">
        <f>IF($C91="","",VLOOKUP($C91,Engagés!$C$10:$N$509,11,FALSE))</f>
        <v/>
      </c>
      <c r="M91" s="74" t="str">
        <f>IF($C91="","",VLOOKUP($C91,Engagés!$C$10:$N$509,12,FALSE))</f>
        <v/>
      </c>
      <c r="N91" s="75"/>
    </row>
    <row r="92" spans="1:14" ht="38.25" customHeight="1">
      <c r="A92" s="4">
        <f t="shared" si="1"/>
        <v>0</v>
      </c>
      <c r="B92" s="4">
        <v>89</v>
      </c>
      <c r="C92" s="471" t="str">
        <f>IF(ISERROR(VLOOKUP($B92,Engagés!$B$10:$N$509,1,FALSE))=TRUE,"",VLOOKUP($B92,Engagés!$B$10:$N$509,2,FALSE))</f>
        <v/>
      </c>
      <c r="D92" s="74" t="str">
        <f>IF(C92="","",VLOOKUP($C92,Engagés!$C$10:$N$509,4,FALSE))</f>
        <v/>
      </c>
      <c r="E92" s="74" t="str">
        <f>IF(C92="","",VLOOKUP($C92,Engagés!$C$10:$N$509,5,FALSE))</f>
        <v/>
      </c>
      <c r="F92" s="550" t="str">
        <f>IF(D92="","",VLOOKUP($C92,Engagés!$C$10:$T$509,18,FALSE))</f>
        <v/>
      </c>
      <c r="G92" s="102" t="str">
        <f>IF($C92="","",VLOOKUP($C92,Engagés!$C$10:$N$509,6,FALSE))</f>
        <v/>
      </c>
      <c r="H92" s="102" t="str">
        <f>IF($C92="","",VLOOKUP($C92,Engagés!$C$10:$N$509,7,FALSE))</f>
        <v/>
      </c>
      <c r="I92" s="102" t="str">
        <f>IF($C92="","",VLOOKUP($C92,Engagés!$C$10:$N$509,8,FALSE))</f>
        <v/>
      </c>
      <c r="J92" s="74" t="str">
        <f>IF($C92="","",VLOOKUP($C92,Engagés!$C$10:$N$509,9,FALSE))</f>
        <v/>
      </c>
      <c r="K92" s="74" t="str">
        <f>IF($C92="","",VLOOKUP($C92,Engagés!$C$10:$N$509,10,FALSE))</f>
        <v/>
      </c>
      <c r="L92" s="74" t="str">
        <f>IF($C92="","",VLOOKUP($C92,Engagés!$C$10:$N$509,11,FALSE))</f>
        <v/>
      </c>
      <c r="M92" s="74" t="str">
        <f>IF($C92="","",VLOOKUP($C92,Engagés!$C$10:$N$509,12,FALSE))</f>
        <v/>
      </c>
      <c r="N92" s="75"/>
    </row>
    <row r="93" spans="1:14" ht="38.25" customHeight="1">
      <c r="A93" s="4">
        <f t="shared" si="1"/>
        <v>0</v>
      </c>
      <c r="B93" s="4">
        <v>90</v>
      </c>
      <c r="C93" s="471" t="str">
        <f>IF(ISERROR(VLOOKUP($B93,Engagés!$B$10:$N$509,1,FALSE))=TRUE,"",VLOOKUP($B93,Engagés!$B$10:$N$509,2,FALSE))</f>
        <v/>
      </c>
      <c r="D93" s="74" t="str">
        <f>IF(C93="","",VLOOKUP($C93,Engagés!$C$10:$N$509,4,FALSE))</f>
        <v/>
      </c>
      <c r="E93" s="74" t="str">
        <f>IF(C93="","",VLOOKUP($C93,Engagés!$C$10:$N$509,5,FALSE))</f>
        <v/>
      </c>
      <c r="F93" s="550" t="str">
        <f>IF(D93="","",VLOOKUP($C93,Engagés!$C$10:$T$509,18,FALSE))</f>
        <v/>
      </c>
      <c r="G93" s="102" t="str">
        <f>IF($C93="","",VLOOKUP($C93,Engagés!$C$10:$N$509,6,FALSE))</f>
        <v/>
      </c>
      <c r="H93" s="102" t="str">
        <f>IF($C93="","",VLOOKUP($C93,Engagés!$C$10:$N$509,7,FALSE))</f>
        <v/>
      </c>
      <c r="I93" s="102" t="str">
        <f>IF($C93="","",VLOOKUP($C93,Engagés!$C$10:$N$509,8,FALSE))</f>
        <v/>
      </c>
      <c r="J93" s="74" t="str">
        <f>IF($C93="","",VLOOKUP($C93,Engagés!$C$10:$N$509,9,FALSE))</f>
        <v/>
      </c>
      <c r="K93" s="74" t="str">
        <f>IF($C93="","",VLOOKUP($C93,Engagés!$C$10:$N$509,10,FALSE))</f>
        <v/>
      </c>
      <c r="L93" s="74" t="str">
        <f>IF($C93="","",VLOOKUP($C93,Engagés!$C$10:$N$509,11,FALSE))</f>
        <v/>
      </c>
      <c r="M93" s="74" t="str">
        <f>IF($C93="","",VLOOKUP($C93,Engagés!$C$10:$N$509,12,FALSE))</f>
        <v/>
      </c>
      <c r="N93" s="75"/>
    </row>
    <row r="94" spans="1:14" ht="38.25" customHeight="1">
      <c r="A94" s="4">
        <f t="shared" si="1"/>
        <v>0</v>
      </c>
      <c r="B94" s="4">
        <v>91</v>
      </c>
      <c r="C94" s="471" t="str">
        <f>IF(ISERROR(VLOOKUP($B94,Engagés!$B$10:$N$509,1,FALSE))=TRUE,"",VLOOKUP($B94,Engagés!$B$10:$N$509,2,FALSE))</f>
        <v/>
      </c>
      <c r="D94" s="74" t="str">
        <f>IF(C94="","",VLOOKUP($C94,Engagés!$C$10:$N$509,4,FALSE))</f>
        <v/>
      </c>
      <c r="E94" s="74" t="str">
        <f>IF(C94="","",VLOOKUP($C94,Engagés!$C$10:$N$509,5,FALSE))</f>
        <v/>
      </c>
      <c r="F94" s="550" t="str">
        <f>IF(D94="","",VLOOKUP($C94,Engagés!$C$10:$T$509,18,FALSE))</f>
        <v/>
      </c>
      <c r="G94" s="102" t="str">
        <f>IF($C94="","",VLOOKUP($C94,Engagés!$C$10:$N$509,6,FALSE))</f>
        <v/>
      </c>
      <c r="H94" s="102" t="str">
        <f>IF($C94="","",VLOOKUP($C94,Engagés!$C$10:$N$509,7,FALSE))</f>
        <v/>
      </c>
      <c r="I94" s="102" t="str">
        <f>IF($C94="","",VLOOKUP($C94,Engagés!$C$10:$N$509,8,FALSE))</f>
        <v/>
      </c>
      <c r="J94" s="74" t="str">
        <f>IF($C94="","",VLOOKUP($C94,Engagés!$C$10:$N$509,9,FALSE))</f>
        <v/>
      </c>
      <c r="K94" s="74" t="str">
        <f>IF($C94="","",VLOOKUP($C94,Engagés!$C$10:$N$509,10,FALSE))</f>
        <v/>
      </c>
      <c r="L94" s="74" t="str">
        <f>IF($C94="","",VLOOKUP($C94,Engagés!$C$10:$N$509,11,FALSE))</f>
        <v/>
      </c>
      <c r="M94" s="74" t="str">
        <f>IF($C94="","",VLOOKUP($C94,Engagés!$C$10:$N$509,12,FALSE))</f>
        <v/>
      </c>
      <c r="N94" s="75"/>
    </row>
    <row r="95" spans="1:14" ht="38.25" customHeight="1">
      <c r="A95" s="4">
        <f t="shared" si="1"/>
        <v>0</v>
      </c>
      <c r="B95" s="4">
        <v>92</v>
      </c>
      <c r="C95" s="471" t="str">
        <f>IF(ISERROR(VLOOKUP($B95,Engagés!$B$10:$N$509,1,FALSE))=TRUE,"",VLOOKUP($B95,Engagés!$B$10:$N$509,2,FALSE))</f>
        <v/>
      </c>
      <c r="D95" s="74" t="str">
        <f>IF(C95="","",VLOOKUP($C95,Engagés!$C$10:$N$509,4,FALSE))</f>
        <v/>
      </c>
      <c r="E95" s="74" t="str">
        <f>IF(C95="","",VLOOKUP($C95,Engagés!$C$10:$N$509,5,FALSE))</f>
        <v/>
      </c>
      <c r="F95" s="550" t="str">
        <f>IF(D95="","",VLOOKUP($C95,Engagés!$C$10:$T$509,18,FALSE))</f>
        <v/>
      </c>
      <c r="G95" s="102" t="str">
        <f>IF($C95="","",VLOOKUP($C95,Engagés!$C$10:$N$509,6,FALSE))</f>
        <v/>
      </c>
      <c r="H95" s="102" t="str">
        <f>IF($C95="","",VLOOKUP($C95,Engagés!$C$10:$N$509,7,FALSE))</f>
        <v/>
      </c>
      <c r="I95" s="102" t="str">
        <f>IF($C95="","",VLOOKUP($C95,Engagés!$C$10:$N$509,8,FALSE))</f>
        <v/>
      </c>
      <c r="J95" s="74" t="str">
        <f>IF($C95="","",VLOOKUP($C95,Engagés!$C$10:$N$509,9,FALSE))</f>
        <v/>
      </c>
      <c r="K95" s="74" t="str">
        <f>IF($C95="","",VLOOKUP($C95,Engagés!$C$10:$N$509,10,FALSE))</f>
        <v/>
      </c>
      <c r="L95" s="74" t="str">
        <f>IF($C95="","",VLOOKUP($C95,Engagés!$C$10:$N$509,11,FALSE))</f>
        <v/>
      </c>
      <c r="M95" s="74" t="str">
        <f>IF($C95="","",VLOOKUP($C95,Engagés!$C$10:$N$509,12,FALSE))</f>
        <v/>
      </c>
      <c r="N95" s="75"/>
    </row>
    <row r="96" spans="1:14" ht="38.25" customHeight="1">
      <c r="A96" s="4">
        <f t="shared" si="1"/>
        <v>0</v>
      </c>
      <c r="B96" s="4">
        <v>93</v>
      </c>
      <c r="C96" s="471" t="str">
        <f>IF(ISERROR(VLOOKUP($B96,Engagés!$B$10:$N$509,1,FALSE))=TRUE,"",VLOOKUP($B96,Engagés!$B$10:$N$509,2,FALSE))</f>
        <v/>
      </c>
      <c r="D96" s="74" t="str">
        <f>IF(C96="","",VLOOKUP($C96,Engagés!$C$10:$N$509,4,FALSE))</f>
        <v/>
      </c>
      <c r="E96" s="74" t="str">
        <f>IF(C96="","",VLOOKUP($C96,Engagés!$C$10:$N$509,5,FALSE))</f>
        <v/>
      </c>
      <c r="F96" s="550" t="str">
        <f>IF(D96="","",VLOOKUP($C96,Engagés!$C$10:$T$509,18,FALSE))</f>
        <v/>
      </c>
      <c r="G96" s="102" t="str">
        <f>IF($C96="","",VLOOKUP($C96,Engagés!$C$10:$N$509,6,FALSE))</f>
        <v/>
      </c>
      <c r="H96" s="102" t="str">
        <f>IF($C96="","",VLOOKUP($C96,Engagés!$C$10:$N$509,7,FALSE))</f>
        <v/>
      </c>
      <c r="I96" s="102" t="str">
        <f>IF($C96="","",VLOOKUP($C96,Engagés!$C$10:$N$509,8,FALSE))</f>
        <v/>
      </c>
      <c r="J96" s="74" t="str">
        <f>IF($C96="","",VLOOKUP($C96,Engagés!$C$10:$N$509,9,FALSE))</f>
        <v/>
      </c>
      <c r="K96" s="74" t="str">
        <f>IF($C96="","",VLOOKUP($C96,Engagés!$C$10:$N$509,10,FALSE))</f>
        <v/>
      </c>
      <c r="L96" s="74" t="str">
        <f>IF($C96="","",VLOOKUP($C96,Engagés!$C$10:$N$509,11,FALSE))</f>
        <v/>
      </c>
      <c r="M96" s="74" t="str">
        <f>IF($C96="","",VLOOKUP($C96,Engagés!$C$10:$N$509,12,FALSE))</f>
        <v/>
      </c>
      <c r="N96" s="75"/>
    </row>
    <row r="97" spans="1:14" ht="38.25" customHeight="1">
      <c r="A97" s="4">
        <f t="shared" si="1"/>
        <v>0</v>
      </c>
      <c r="B97" s="4">
        <v>94</v>
      </c>
      <c r="C97" s="471" t="str">
        <f>IF(ISERROR(VLOOKUP($B97,Engagés!$B$10:$N$509,1,FALSE))=TRUE,"",VLOOKUP($B97,Engagés!$B$10:$N$509,2,FALSE))</f>
        <v/>
      </c>
      <c r="D97" s="74" t="str">
        <f>IF(C97="","",VLOOKUP($C97,Engagés!$C$10:$N$509,4,FALSE))</f>
        <v/>
      </c>
      <c r="E97" s="74" t="str">
        <f>IF(C97="","",VLOOKUP($C97,Engagés!$C$10:$N$509,5,FALSE))</f>
        <v/>
      </c>
      <c r="F97" s="550" t="str">
        <f>IF(D97="","",VLOOKUP($C97,Engagés!$C$10:$T$509,18,FALSE))</f>
        <v/>
      </c>
      <c r="G97" s="102" t="str">
        <f>IF($C97="","",VLOOKUP($C97,Engagés!$C$10:$N$509,6,FALSE))</f>
        <v/>
      </c>
      <c r="H97" s="102" t="str">
        <f>IF($C97="","",VLOOKUP($C97,Engagés!$C$10:$N$509,7,FALSE))</f>
        <v/>
      </c>
      <c r="I97" s="102" t="str">
        <f>IF($C97="","",VLOOKUP($C97,Engagés!$C$10:$N$509,8,FALSE))</f>
        <v/>
      </c>
      <c r="J97" s="74" t="str">
        <f>IF($C97="","",VLOOKUP($C97,Engagés!$C$10:$N$509,9,FALSE))</f>
        <v/>
      </c>
      <c r="K97" s="74" t="str">
        <f>IF($C97="","",VLOOKUP($C97,Engagés!$C$10:$N$509,10,FALSE))</f>
        <v/>
      </c>
      <c r="L97" s="74" t="str">
        <f>IF($C97="","",VLOOKUP($C97,Engagés!$C$10:$N$509,11,FALSE))</f>
        <v/>
      </c>
      <c r="M97" s="74" t="str">
        <f>IF($C97="","",VLOOKUP($C97,Engagés!$C$10:$N$509,12,FALSE))</f>
        <v/>
      </c>
      <c r="N97" s="75"/>
    </row>
    <row r="98" spans="1:14" ht="38.25" customHeight="1">
      <c r="A98" s="4">
        <f t="shared" si="1"/>
        <v>0</v>
      </c>
      <c r="B98" s="4">
        <v>95</v>
      </c>
      <c r="C98" s="471" t="str">
        <f>IF(ISERROR(VLOOKUP($B98,Engagés!$B$10:$N$509,1,FALSE))=TRUE,"",VLOOKUP($B98,Engagés!$B$10:$N$509,2,FALSE))</f>
        <v/>
      </c>
      <c r="D98" s="74" t="str">
        <f>IF(C98="","",VLOOKUP($C98,Engagés!$C$10:$N$509,4,FALSE))</f>
        <v/>
      </c>
      <c r="E98" s="74" t="str">
        <f>IF(C98="","",VLOOKUP($C98,Engagés!$C$10:$N$509,5,FALSE))</f>
        <v/>
      </c>
      <c r="F98" s="550" t="str">
        <f>IF(D98="","",VLOOKUP($C98,Engagés!$C$10:$T$509,18,FALSE))</f>
        <v/>
      </c>
      <c r="G98" s="102" t="str">
        <f>IF($C98="","",VLOOKUP($C98,Engagés!$C$10:$N$509,6,FALSE))</f>
        <v/>
      </c>
      <c r="H98" s="102" t="str">
        <f>IF($C98="","",VLOOKUP($C98,Engagés!$C$10:$N$509,7,FALSE))</f>
        <v/>
      </c>
      <c r="I98" s="102" t="str">
        <f>IF($C98="","",VLOOKUP($C98,Engagés!$C$10:$N$509,8,FALSE))</f>
        <v/>
      </c>
      <c r="J98" s="74" t="str">
        <f>IF($C98="","",VLOOKUP($C98,Engagés!$C$10:$N$509,9,FALSE))</f>
        <v/>
      </c>
      <c r="K98" s="74" t="str">
        <f>IF($C98="","",VLOOKUP($C98,Engagés!$C$10:$N$509,10,FALSE))</f>
        <v/>
      </c>
      <c r="L98" s="74" t="str">
        <f>IF($C98="","",VLOOKUP($C98,Engagés!$C$10:$N$509,11,FALSE))</f>
        <v/>
      </c>
      <c r="M98" s="74" t="str">
        <f>IF($C98="","",VLOOKUP($C98,Engagés!$C$10:$N$509,12,FALSE))</f>
        <v/>
      </c>
      <c r="N98" s="75"/>
    </row>
    <row r="99" spans="1:14" ht="38.25" customHeight="1">
      <c r="A99" s="4">
        <f t="shared" si="1"/>
        <v>0</v>
      </c>
      <c r="B99" s="4">
        <v>96</v>
      </c>
      <c r="C99" s="471" t="str">
        <f>IF(ISERROR(VLOOKUP($B99,Engagés!$B$10:$N$509,1,FALSE))=TRUE,"",VLOOKUP($B99,Engagés!$B$10:$N$509,2,FALSE))</f>
        <v/>
      </c>
      <c r="D99" s="74" t="str">
        <f>IF(C99="","",VLOOKUP($C99,Engagés!$C$10:$N$509,4,FALSE))</f>
        <v/>
      </c>
      <c r="E99" s="74" t="str">
        <f>IF(C99="","",VLOOKUP($C99,Engagés!$C$10:$N$509,5,FALSE))</f>
        <v/>
      </c>
      <c r="F99" s="550" t="str">
        <f>IF(D99="","",VLOOKUP($C99,Engagés!$C$10:$T$509,18,FALSE))</f>
        <v/>
      </c>
      <c r="G99" s="102" t="str">
        <f>IF($C99="","",VLOOKUP($C99,Engagés!$C$10:$N$509,6,FALSE))</f>
        <v/>
      </c>
      <c r="H99" s="102" t="str">
        <f>IF($C99="","",VLOOKUP($C99,Engagés!$C$10:$N$509,7,FALSE))</f>
        <v/>
      </c>
      <c r="I99" s="102" t="str">
        <f>IF($C99="","",VLOOKUP($C99,Engagés!$C$10:$N$509,8,FALSE))</f>
        <v/>
      </c>
      <c r="J99" s="74" t="str">
        <f>IF($C99="","",VLOOKUP($C99,Engagés!$C$10:$N$509,9,FALSE))</f>
        <v/>
      </c>
      <c r="K99" s="74" t="str">
        <f>IF($C99="","",VLOOKUP($C99,Engagés!$C$10:$N$509,10,FALSE))</f>
        <v/>
      </c>
      <c r="L99" s="74" t="str">
        <f>IF($C99="","",VLOOKUP($C99,Engagés!$C$10:$N$509,11,FALSE))</f>
        <v/>
      </c>
      <c r="M99" s="74" t="str">
        <f>IF($C99="","",VLOOKUP($C99,Engagés!$C$10:$N$509,12,FALSE))</f>
        <v/>
      </c>
      <c r="N99" s="75"/>
    </row>
    <row r="100" spans="1:14" ht="38.25" customHeight="1">
      <c r="A100" s="4">
        <f t="shared" si="1"/>
        <v>0</v>
      </c>
      <c r="B100" s="4">
        <v>97</v>
      </c>
      <c r="C100" s="471" t="str">
        <f>IF(ISERROR(VLOOKUP($B100,Engagés!$B$10:$N$509,1,FALSE))=TRUE,"",VLOOKUP($B100,Engagés!$B$10:$N$509,2,FALSE))</f>
        <v/>
      </c>
      <c r="D100" s="74" t="str">
        <f>IF(C100="","",VLOOKUP($C100,Engagés!$C$10:$N$509,4,FALSE))</f>
        <v/>
      </c>
      <c r="E100" s="74" t="str">
        <f>IF(C100="","",VLOOKUP($C100,Engagés!$C$10:$N$509,5,FALSE))</f>
        <v/>
      </c>
      <c r="F100" s="550" t="str">
        <f>IF(D100="","",VLOOKUP($C100,Engagés!$C$10:$T$509,18,FALSE))</f>
        <v/>
      </c>
      <c r="G100" s="102" t="str">
        <f>IF($C100="","",VLOOKUP($C100,Engagés!$C$10:$N$509,6,FALSE))</f>
        <v/>
      </c>
      <c r="H100" s="102" t="str">
        <f>IF($C100="","",VLOOKUP($C100,Engagés!$C$10:$N$509,7,FALSE))</f>
        <v/>
      </c>
      <c r="I100" s="102" t="str">
        <f>IF($C100="","",VLOOKUP($C100,Engagés!$C$10:$N$509,8,FALSE))</f>
        <v/>
      </c>
      <c r="J100" s="74" t="str">
        <f>IF($C100="","",VLOOKUP($C100,Engagés!$C$10:$N$509,9,FALSE))</f>
        <v/>
      </c>
      <c r="K100" s="74" t="str">
        <f>IF($C100="","",VLOOKUP($C100,Engagés!$C$10:$N$509,10,FALSE))</f>
        <v/>
      </c>
      <c r="L100" s="74" t="str">
        <f>IF($C100="","",VLOOKUP($C100,Engagés!$C$10:$N$509,11,FALSE))</f>
        <v/>
      </c>
      <c r="M100" s="74" t="str">
        <f>IF($C100="","",VLOOKUP($C100,Engagés!$C$10:$N$509,12,FALSE))</f>
        <v/>
      </c>
      <c r="N100" s="75"/>
    </row>
    <row r="101" spans="1:14" ht="38.25" customHeight="1">
      <c r="A101" s="4">
        <f t="shared" si="1"/>
        <v>0</v>
      </c>
      <c r="B101" s="4">
        <v>98</v>
      </c>
      <c r="C101" s="471" t="str">
        <f>IF(ISERROR(VLOOKUP($B101,Engagés!$B$10:$N$509,1,FALSE))=TRUE,"",VLOOKUP($B101,Engagés!$B$10:$N$509,2,FALSE))</f>
        <v/>
      </c>
      <c r="D101" s="74" t="str">
        <f>IF(C101="","",VLOOKUP($C101,Engagés!$C$10:$N$509,4,FALSE))</f>
        <v/>
      </c>
      <c r="E101" s="74" t="str">
        <f>IF(C101="","",VLOOKUP($C101,Engagés!$C$10:$N$509,5,FALSE))</f>
        <v/>
      </c>
      <c r="F101" s="550" t="str">
        <f>IF(D101="","",VLOOKUP($C101,Engagés!$C$10:$T$509,18,FALSE))</f>
        <v/>
      </c>
      <c r="G101" s="102" t="str">
        <f>IF($C101="","",VLOOKUP($C101,Engagés!$C$10:$N$509,6,FALSE))</f>
        <v/>
      </c>
      <c r="H101" s="102" t="str">
        <f>IF($C101="","",VLOOKUP($C101,Engagés!$C$10:$N$509,7,FALSE))</f>
        <v/>
      </c>
      <c r="I101" s="102" t="str">
        <f>IF($C101="","",VLOOKUP($C101,Engagés!$C$10:$N$509,8,FALSE))</f>
        <v/>
      </c>
      <c r="J101" s="74" t="str">
        <f>IF($C101="","",VLOOKUP($C101,Engagés!$C$10:$N$509,9,FALSE))</f>
        <v/>
      </c>
      <c r="K101" s="74" t="str">
        <f>IF($C101="","",VLOOKUP($C101,Engagés!$C$10:$N$509,10,FALSE))</f>
        <v/>
      </c>
      <c r="L101" s="74" t="str">
        <f>IF($C101="","",VLOOKUP($C101,Engagés!$C$10:$N$509,11,FALSE))</f>
        <v/>
      </c>
      <c r="M101" s="74" t="str">
        <f>IF($C101="","",VLOOKUP($C101,Engagés!$C$10:$N$509,12,FALSE))</f>
        <v/>
      </c>
      <c r="N101" s="75"/>
    </row>
    <row r="102" spans="1:14" ht="38.25" customHeight="1">
      <c r="A102" s="4">
        <f t="shared" si="1"/>
        <v>0</v>
      </c>
      <c r="B102" s="4">
        <v>99</v>
      </c>
      <c r="C102" s="471" t="str">
        <f>IF(ISERROR(VLOOKUP($B102,Engagés!$B$10:$N$509,1,FALSE))=TRUE,"",VLOOKUP($B102,Engagés!$B$10:$N$509,2,FALSE))</f>
        <v/>
      </c>
      <c r="D102" s="74" t="str">
        <f>IF(C102="","",VLOOKUP($C102,Engagés!$C$10:$N$509,4,FALSE))</f>
        <v/>
      </c>
      <c r="E102" s="74" t="str">
        <f>IF(C102="","",VLOOKUP($C102,Engagés!$C$10:$N$509,5,FALSE))</f>
        <v/>
      </c>
      <c r="F102" s="550" t="str">
        <f>IF(D102="","",VLOOKUP($C102,Engagés!$C$10:$T$509,18,FALSE))</f>
        <v/>
      </c>
      <c r="G102" s="102" t="str">
        <f>IF($C102="","",VLOOKUP($C102,Engagés!$C$10:$N$509,6,FALSE))</f>
        <v/>
      </c>
      <c r="H102" s="102" t="str">
        <f>IF($C102="","",VLOOKUP($C102,Engagés!$C$10:$N$509,7,FALSE))</f>
        <v/>
      </c>
      <c r="I102" s="102" t="str">
        <f>IF($C102="","",VLOOKUP($C102,Engagés!$C$10:$N$509,8,FALSE))</f>
        <v/>
      </c>
      <c r="J102" s="74" t="str">
        <f>IF($C102="","",VLOOKUP($C102,Engagés!$C$10:$N$509,9,FALSE))</f>
        <v/>
      </c>
      <c r="K102" s="74" t="str">
        <f>IF($C102="","",VLOOKUP($C102,Engagés!$C$10:$N$509,10,FALSE))</f>
        <v/>
      </c>
      <c r="L102" s="74" t="str">
        <f>IF($C102="","",VLOOKUP($C102,Engagés!$C$10:$N$509,11,FALSE))</f>
        <v/>
      </c>
      <c r="M102" s="74" t="str">
        <f>IF($C102="","",VLOOKUP($C102,Engagés!$C$10:$N$509,12,FALSE))</f>
        <v/>
      </c>
      <c r="N102" s="75"/>
    </row>
    <row r="103" spans="1:14" ht="38.25" customHeight="1">
      <c r="A103" s="4">
        <f t="shared" si="1"/>
        <v>0</v>
      </c>
      <c r="B103" s="4">
        <v>100</v>
      </c>
      <c r="C103" s="471" t="str">
        <f>IF(ISERROR(VLOOKUP($B103,Engagés!$B$10:$N$509,1,FALSE))=TRUE,"",VLOOKUP($B103,Engagés!$B$10:$N$509,2,FALSE))</f>
        <v/>
      </c>
      <c r="D103" s="74" t="str">
        <f>IF(C103="","",VLOOKUP($C103,Engagés!$C$10:$N$509,4,FALSE))</f>
        <v/>
      </c>
      <c r="E103" s="74" t="str">
        <f>IF(C103="","",VLOOKUP($C103,Engagés!$C$10:$N$509,5,FALSE))</f>
        <v/>
      </c>
      <c r="F103" s="550" t="str">
        <f>IF(D103="","",VLOOKUP($C103,Engagés!$C$10:$T$509,18,FALSE))</f>
        <v/>
      </c>
      <c r="G103" s="102" t="str">
        <f>IF($C103="","",VLOOKUP($C103,Engagés!$C$10:$N$509,6,FALSE))</f>
        <v/>
      </c>
      <c r="H103" s="102" t="str">
        <f>IF($C103="","",VLOOKUP($C103,Engagés!$C$10:$N$509,7,FALSE))</f>
        <v/>
      </c>
      <c r="I103" s="102" t="str">
        <f>IF($C103="","",VLOOKUP($C103,Engagés!$C$10:$N$509,8,FALSE))</f>
        <v/>
      </c>
      <c r="J103" s="74" t="str">
        <f>IF($C103="","",VLOOKUP($C103,Engagés!$C$10:$N$509,9,FALSE))</f>
        <v/>
      </c>
      <c r="K103" s="74" t="str">
        <f>IF($C103="","",VLOOKUP($C103,Engagés!$C$10:$N$509,10,FALSE))</f>
        <v/>
      </c>
      <c r="L103" s="74" t="str">
        <f>IF($C103="","",VLOOKUP($C103,Engagés!$C$10:$N$509,11,FALSE))</f>
        <v/>
      </c>
      <c r="M103" s="74" t="str">
        <f>IF($C103="","",VLOOKUP($C103,Engagés!$C$10:$N$509,12,FALSE))</f>
        <v/>
      </c>
      <c r="N103" s="75"/>
    </row>
    <row r="104" spans="1:14" ht="38.25" customHeight="1">
      <c r="A104" s="4">
        <f t="shared" si="1"/>
        <v>0</v>
      </c>
      <c r="B104" s="4">
        <v>101</v>
      </c>
      <c r="C104" s="471" t="str">
        <f>IF(ISERROR(VLOOKUP($B104,Engagés!$B$10:$N$509,1,FALSE))=TRUE,"",VLOOKUP($B104,Engagés!$B$10:$N$509,2,FALSE))</f>
        <v/>
      </c>
      <c r="D104" s="74" t="str">
        <f>IF(C104="","",VLOOKUP($C104,Engagés!$C$10:$N$509,4,FALSE))</f>
        <v/>
      </c>
      <c r="E104" s="74" t="str">
        <f>IF(C104="","",VLOOKUP($C104,Engagés!$C$10:$N$509,5,FALSE))</f>
        <v/>
      </c>
      <c r="F104" s="550" t="str">
        <f>IF(D104="","",VLOOKUP($C104,Engagés!$C$10:$T$509,18,FALSE))</f>
        <v/>
      </c>
      <c r="G104" s="102" t="str">
        <f>IF($C104="","",VLOOKUP($C104,Engagés!$C$10:$N$509,6,FALSE))</f>
        <v/>
      </c>
      <c r="H104" s="102" t="str">
        <f>IF($C104="","",VLOOKUP($C104,Engagés!$C$10:$N$509,7,FALSE))</f>
        <v/>
      </c>
      <c r="I104" s="102" t="str">
        <f>IF($C104="","",VLOOKUP($C104,Engagés!$C$10:$N$509,8,FALSE))</f>
        <v/>
      </c>
      <c r="J104" s="74" t="str">
        <f>IF($C104="","",VLOOKUP($C104,Engagés!$C$10:$N$509,9,FALSE))</f>
        <v/>
      </c>
      <c r="K104" s="74" t="str">
        <f>IF($C104="","",VLOOKUP($C104,Engagés!$C$10:$N$509,10,FALSE))</f>
        <v/>
      </c>
      <c r="L104" s="74" t="str">
        <f>IF($C104="","",VLOOKUP($C104,Engagés!$C$10:$N$509,11,FALSE))</f>
        <v/>
      </c>
      <c r="M104" s="74" t="str">
        <f>IF($C104="","",VLOOKUP($C104,Engagés!$C$10:$N$509,12,FALSE))</f>
        <v/>
      </c>
      <c r="N104" s="75"/>
    </row>
    <row r="105" spans="1:14" ht="38.25" customHeight="1">
      <c r="A105" s="4">
        <f t="shared" si="1"/>
        <v>0</v>
      </c>
      <c r="B105" s="4">
        <v>102</v>
      </c>
      <c r="C105" s="471" t="str">
        <f>IF(ISERROR(VLOOKUP($B105,Engagés!$B$10:$N$509,1,FALSE))=TRUE,"",VLOOKUP($B105,Engagés!$B$10:$N$509,2,FALSE))</f>
        <v/>
      </c>
      <c r="D105" s="74" t="str">
        <f>IF(C105="","",VLOOKUP($C105,Engagés!$C$10:$N$509,4,FALSE))</f>
        <v/>
      </c>
      <c r="E105" s="74" t="str">
        <f>IF(C105="","",VLOOKUP($C105,Engagés!$C$10:$N$509,5,FALSE))</f>
        <v/>
      </c>
      <c r="F105" s="550" t="str">
        <f>IF(D105="","",VLOOKUP($C105,Engagés!$C$10:$T$509,18,FALSE))</f>
        <v/>
      </c>
      <c r="G105" s="102" t="str">
        <f>IF($C105="","",VLOOKUP($C105,Engagés!$C$10:$N$509,6,FALSE))</f>
        <v/>
      </c>
      <c r="H105" s="102" t="str">
        <f>IF($C105="","",VLOOKUP($C105,Engagés!$C$10:$N$509,7,FALSE))</f>
        <v/>
      </c>
      <c r="I105" s="102" t="str">
        <f>IF($C105="","",VLOOKUP($C105,Engagés!$C$10:$N$509,8,FALSE))</f>
        <v/>
      </c>
      <c r="J105" s="74" t="str">
        <f>IF($C105="","",VLOOKUP($C105,Engagés!$C$10:$N$509,9,FALSE))</f>
        <v/>
      </c>
      <c r="K105" s="74" t="str">
        <f>IF($C105="","",VLOOKUP($C105,Engagés!$C$10:$N$509,10,FALSE))</f>
        <v/>
      </c>
      <c r="L105" s="74" t="str">
        <f>IF($C105="","",VLOOKUP($C105,Engagés!$C$10:$N$509,11,FALSE))</f>
        <v/>
      </c>
      <c r="M105" s="74" t="str">
        <f>IF($C105="","",VLOOKUP($C105,Engagés!$C$10:$N$509,12,FALSE))</f>
        <v/>
      </c>
      <c r="N105" s="75"/>
    </row>
    <row r="106" spans="1:14" ht="38.25" customHeight="1">
      <c r="A106" s="4">
        <f t="shared" si="1"/>
        <v>0</v>
      </c>
      <c r="B106" s="4">
        <v>103</v>
      </c>
      <c r="C106" s="471" t="str">
        <f>IF(ISERROR(VLOOKUP($B106,Engagés!$B$10:$N$509,1,FALSE))=TRUE,"",VLOOKUP($B106,Engagés!$B$10:$N$509,2,FALSE))</f>
        <v/>
      </c>
      <c r="D106" s="74" t="str">
        <f>IF(C106="","",VLOOKUP($C106,Engagés!$C$10:$N$509,4,FALSE))</f>
        <v/>
      </c>
      <c r="E106" s="74" t="str">
        <f>IF(C106="","",VLOOKUP($C106,Engagés!$C$10:$N$509,5,FALSE))</f>
        <v/>
      </c>
      <c r="F106" s="550" t="str">
        <f>IF(D106="","",VLOOKUP($C106,Engagés!$C$10:$T$509,18,FALSE))</f>
        <v/>
      </c>
      <c r="G106" s="102" t="str">
        <f>IF($C106="","",VLOOKUP($C106,Engagés!$C$10:$N$509,6,FALSE))</f>
        <v/>
      </c>
      <c r="H106" s="102" t="str">
        <f>IF($C106="","",VLOOKUP($C106,Engagés!$C$10:$N$509,7,FALSE))</f>
        <v/>
      </c>
      <c r="I106" s="102" t="str">
        <f>IF($C106="","",VLOOKUP($C106,Engagés!$C$10:$N$509,8,FALSE))</f>
        <v/>
      </c>
      <c r="J106" s="74" t="str">
        <f>IF($C106="","",VLOOKUP($C106,Engagés!$C$10:$N$509,9,FALSE))</f>
        <v/>
      </c>
      <c r="K106" s="74" t="str">
        <f>IF($C106="","",VLOOKUP($C106,Engagés!$C$10:$N$509,10,FALSE))</f>
        <v/>
      </c>
      <c r="L106" s="74" t="str">
        <f>IF($C106="","",VLOOKUP($C106,Engagés!$C$10:$N$509,11,FALSE))</f>
        <v/>
      </c>
      <c r="M106" s="74" t="str">
        <f>IF($C106="","",VLOOKUP($C106,Engagés!$C$10:$N$509,12,FALSE))</f>
        <v/>
      </c>
      <c r="N106" s="75"/>
    </row>
    <row r="107" spans="1:14" ht="38.25" customHeight="1">
      <c r="A107" s="4">
        <f t="shared" si="1"/>
        <v>0</v>
      </c>
      <c r="B107" s="4">
        <v>104</v>
      </c>
      <c r="C107" s="471" t="str">
        <f>IF(ISERROR(VLOOKUP($B107,Engagés!$B$10:$N$509,1,FALSE))=TRUE,"",VLOOKUP($B107,Engagés!$B$10:$N$509,2,FALSE))</f>
        <v/>
      </c>
      <c r="D107" s="74" t="str">
        <f>IF(C107="","",VLOOKUP($C107,Engagés!$C$10:$N$509,4,FALSE))</f>
        <v/>
      </c>
      <c r="E107" s="74" t="str">
        <f>IF(C107="","",VLOOKUP($C107,Engagés!$C$10:$N$509,5,FALSE))</f>
        <v/>
      </c>
      <c r="F107" s="550" t="str">
        <f>IF(D107="","",VLOOKUP($C107,Engagés!$C$10:$T$509,18,FALSE))</f>
        <v/>
      </c>
      <c r="G107" s="102" t="str">
        <f>IF($C107="","",VLOOKUP($C107,Engagés!$C$10:$N$509,6,FALSE))</f>
        <v/>
      </c>
      <c r="H107" s="102" t="str">
        <f>IF($C107="","",VLOOKUP($C107,Engagés!$C$10:$N$509,7,FALSE))</f>
        <v/>
      </c>
      <c r="I107" s="102" t="str">
        <f>IF($C107="","",VLOOKUP($C107,Engagés!$C$10:$N$509,8,FALSE))</f>
        <v/>
      </c>
      <c r="J107" s="74" t="str">
        <f>IF($C107="","",VLOOKUP($C107,Engagés!$C$10:$N$509,9,FALSE))</f>
        <v/>
      </c>
      <c r="K107" s="74" t="str">
        <f>IF($C107="","",VLOOKUP($C107,Engagés!$C$10:$N$509,10,FALSE))</f>
        <v/>
      </c>
      <c r="L107" s="74" t="str">
        <f>IF($C107="","",VLOOKUP($C107,Engagés!$C$10:$N$509,11,FALSE))</f>
        <v/>
      </c>
      <c r="M107" s="74" t="str">
        <f>IF($C107="","",VLOOKUP($C107,Engagés!$C$10:$N$509,12,FALSE))</f>
        <v/>
      </c>
      <c r="N107" s="75"/>
    </row>
    <row r="108" spans="1:14" ht="38.25" customHeight="1">
      <c r="A108" s="4">
        <f t="shared" si="1"/>
        <v>0</v>
      </c>
      <c r="B108" s="4">
        <v>105</v>
      </c>
      <c r="C108" s="471" t="str">
        <f>IF(ISERROR(VLOOKUP($B108,Engagés!$B$10:$N$509,1,FALSE))=TRUE,"",VLOOKUP($B108,Engagés!$B$10:$N$509,2,FALSE))</f>
        <v/>
      </c>
      <c r="D108" s="74" t="str">
        <f>IF(C108="","",VLOOKUP($C108,Engagés!$C$10:$N$509,4,FALSE))</f>
        <v/>
      </c>
      <c r="E108" s="74" t="str">
        <f>IF(C108="","",VLOOKUP($C108,Engagés!$C$10:$N$509,5,FALSE))</f>
        <v/>
      </c>
      <c r="F108" s="550" t="str">
        <f>IF(D108="","",VLOOKUP($C108,Engagés!$C$10:$T$509,18,FALSE))</f>
        <v/>
      </c>
      <c r="G108" s="102" t="str">
        <f>IF($C108="","",VLOOKUP($C108,Engagés!$C$10:$N$509,6,FALSE))</f>
        <v/>
      </c>
      <c r="H108" s="102" t="str">
        <f>IF($C108="","",VLOOKUP($C108,Engagés!$C$10:$N$509,7,FALSE))</f>
        <v/>
      </c>
      <c r="I108" s="102" t="str">
        <f>IF($C108="","",VLOOKUP($C108,Engagés!$C$10:$N$509,8,FALSE))</f>
        <v/>
      </c>
      <c r="J108" s="74" t="str">
        <f>IF($C108="","",VLOOKUP($C108,Engagés!$C$10:$N$509,9,FALSE))</f>
        <v/>
      </c>
      <c r="K108" s="74" t="str">
        <f>IF($C108="","",VLOOKUP($C108,Engagés!$C$10:$N$509,10,FALSE))</f>
        <v/>
      </c>
      <c r="L108" s="74" t="str">
        <f>IF($C108="","",VLOOKUP($C108,Engagés!$C$10:$N$509,11,FALSE))</f>
        <v/>
      </c>
      <c r="M108" s="74" t="str">
        <f>IF($C108="","",VLOOKUP($C108,Engagés!$C$10:$N$509,12,FALSE))</f>
        <v/>
      </c>
      <c r="N108" s="75"/>
    </row>
    <row r="109" spans="1:14" ht="38.25" customHeight="1">
      <c r="A109" s="4">
        <f t="shared" si="1"/>
        <v>0</v>
      </c>
      <c r="B109" s="4">
        <v>106</v>
      </c>
      <c r="C109" s="471" t="str">
        <f>IF(ISERROR(VLOOKUP($B109,Engagés!$B$10:$N$509,1,FALSE))=TRUE,"",VLOOKUP($B109,Engagés!$B$10:$N$509,2,FALSE))</f>
        <v/>
      </c>
      <c r="D109" s="74" t="str">
        <f>IF(C109="","",VLOOKUP($C109,Engagés!$C$10:$N$509,4,FALSE))</f>
        <v/>
      </c>
      <c r="E109" s="74" t="str">
        <f>IF(C109="","",VLOOKUP($C109,Engagés!$C$10:$N$509,5,FALSE))</f>
        <v/>
      </c>
      <c r="F109" s="550" t="str">
        <f>IF(D109="","",VLOOKUP($C109,Engagés!$C$10:$T$509,18,FALSE))</f>
        <v/>
      </c>
      <c r="G109" s="102" t="str">
        <f>IF($C109="","",VLOOKUP($C109,Engagés!$C$10:$N$509,6,FALSE))</f>
        <v/>
      </c>
      <c r="H109" s="102" t="str">
        <f>IF($C109="","",VLOOKUP($C109,Engagés!$C$10:$N$509,7,FALSE))</f>
        <v/>
      </c>
      <c r="I109" s="102" t="str">
        <f>IF($C109="","",VLOOKUP($C109,Engagés!$C$10:$N$509,8,FALSE))</f>
        <v/>
      </c>
      <c r="J109" s="74" t="str">
        <f>IF($C109="","",VLOOKUP($C109,Engagés!$C$10:$N$509,9,FALSE))</f>
        <v/>
      </c>
      <c r="K109" s="74" t="str">
        <f>IF($C109="","",VLOOKUP($C109,Engagés!$C$10:$N$509,10,FALSE))</f>
        <v/>
      </c>
      <c r="L109" s="74" t="str">
        <f>IF($C109="","",VLOOKUP($C109,Engagés!$C$10:$N$509,11,FALSE))</f>
        <v/>
      </c>
      <c r="M109" s="74" t="str">
        <f>IF($C109="","",VLOOKUP($C109,Engagés!$C$10:$N$509,12,FALSE))</f>
        <v/>
      </c>
      <c r="N109" s="75"/>
    </row>
    <row r="110" spans="1:14" ht="38.25" customHeight="1">
      <c r="A110" s="4">
        <f t="shared" si="1"/>
        <v>0</v>
      </c>
      <c r="B110" s="4">
        <v>107</v>
      </c>
      <c r="C110" s="471" t="str">
        <f>IF(ISERROR(VLOOKUP($B110,Engagés!$B$10:$N$509,1,FALSE))=TRUE,"",VLOOKUP($B110,Engagés!$B$10:$N$509,2,FALSE))</f>
        <v/>
      </c>
      <c r="D110" s="74" t="str">
        <f>IF(C110="","",VLOOKUP($C110,Engagés!$C$10:$N$509,4,FALSE))</f>
        <v/>
      </c>
      <c r="E110" s="74" t="str">
        <f>IF(C110="","",VLOOKUP($C110,Engagés!$C$10:$N$509,5,FALSE))</f>
        <v/>
      </c>
      <c r="F110" s="550" t="str">
        <f>IF(D110="","",VLOOKUP($C110,Engagés!$C$10:$T$509,18,FALSE))</f>
        <v/>
      </c>
      <c r="G110" s="102" t="str">
        <f>IF($C110="","",VLOOKUP($C110,Engagés!$C$10:$N$509,6,FALSE))</f>
        <v/>
      </c>
      <c r="H110" s="102" t="str">
        <f>IF($C110="","",VLOOKUP($C110,Engagés!$C$10:$N$509,7,FALSE))</f>
        <v/>
      </c>
      <c r="I110" s="102" t="str">
        <f>IF($C110="","",VLOOKUP($C110,Engagés!$C$10:$N$509,8,FALSE))</f>
        <v/>
      </c>
      <c r="J110" s="74" t="str">
        <f>IF($C110="","",VLOOKUP($C110,Engagés!$C$10:$N$509,9,FALSE))</f>
        <v/>
      </c>
      <c r="K110" s="74" t="str">
        <f>IF($C110="","",VLOOKUP($C110,Engagés!$C$10:$N$509,10,FALSE))</f>
        <v/>
      </c>
      <c r="L110" s="74" t="str">
        <f>IF($C110="","",VLOOKUP($C110,Engagés!$C$10:$N$509,11,FALSE))</f>
        <v/>
      </c>
      <c r="M110" s="74" t="str">
        <f>IF($C110="","",VLOOKUP($C110,Engagés!$C$10:$N$509,12,FALSE))</f>
        <v/>
      </c>
      <c r="N110" s="75"/>
    </row>
    <row r="111" spans="1:14" ht="38.25" customHeight="1">
      <c r="A111" s="4">
        <f t="shared" si="1"/>
        <v>0</v>
      </c>
      <c r="B111" s="4">
        <v>108</v>
      </c>
      <c r="C111" s="471" t="str">
        <f>IF(ISERROR(VLOOKUP($B111,Engagés!$B$10:$N$509,1,FALSE))=TRUE,"",VLOOKUP($B111,Engagés!$B$10:$N$509,2,FALSE))</f>
        <v/>
      </c>
      <c r="D111" s="74" t="str">
        <f>IF(C111="","",VLOOKUP($C111,Engagés!$C$10:$N$509,4,FALSE))</f>
        <v/>
      </c>
      <c r="E111" s="74" t="str">
        <f>IF(C111="","",VLOOKUP($C111,Engagés!$C$10:$N$509,5,FALSE))</f>
        <v/>
      </c>
      <c r="F111" s="550" t="str">
        <f>IF(D111="","",VLOOKUP($C111,Engagés!$C$10:$T$509,18,FALSE))</f>
        <v/>
      </c>
      <c r="G111" s="102" t="str">
        <f>IF($C111="","",VLOOKUP($C111,Engagés!$C$10:$N$509,6,FALSE))</f>
        <v/>
      </c>
      <c r="H111" s="102" t="str">
        <f>IF($C111="","",VLOOKUP($C111,Engagés!$C$10:$N$509,7,FALSE))</f>
        <v/>
      </c>
      <c r="I111" s="102" t="str">
        <f>IF($C111="","",VLOOKUP($C111,Engagés!$C$10:$N$509,8,FALSE))</f>
        <v/>
      </c>
      <c r="J111" s="74" t="str">
        <f>IF($C111="","",VLOOKUP($C111,Engagés!$C$10:$N$509,9,FALSE))</f>
        <v/>
      </c>
      <c r="K111" s="74" t="str">
        <f>IF($C111="","",VLOOKUP($C111,Engagés!$C$10:$N$509,10,FALSE))</f>
        <v/>
      </c>
      <c r="L111" s="74" t="str">
        <f>IF($C111="","",VLOOKUP($C111,Engagés!$C$10:$N$509,11,FALSE))</f>
        <v/>
      </c>
      <c r="M111" s="74" t="str">
        <f>IF($C111="","",VLOOKUP($C111,Engagés!$C$10:$N$509,12,FALSE))</f>
        <v/>
      </c>
      <c r="N111" s="75"/>
    </row>
    <row r="112" spans="1:14" ht="38.25" customHeight="1">
      <c r="A112" s="4">
        <f t="shared" si="1"/>
        <v>0</v>
      </c>
      <c r="B112" s="4">
        <v>109</v>
      </c>
      <c r="C112" s="471" t="str">
        <f>IF(ISERROR(VLOOKUP($B112,Engagés!$B$10:$N$509,1,FALSE))=TRUE,"",VLOOKUP($B112,Engagés!$B$10:$N$509,2,FALSE))</f>
        <v/>
      </c>
      <c r="D112" s="74" t="str">
        <f>IF(C112="","",VLOOKUP($C112,Engagés!$C$10:$N$509,4,FALSE))</f>
        <v/>
      </c>
      <c r="E112" s="74" t="str">
        <f>IF(C112="","",VLOOKUP($C112,Engagés!$C$10:$N$509,5,FALSE))</f>
        <v/>
      </c>
      <c r="F112" s="550" t="str">
        <f>IF(D112="","",VLOOKUP($C112,Engagés!$C$10:$T$509,18,FALSE))</f>
        <v/>
      </c>
      <c r="G112" s="102" t="str">
        <f>IF($C112="","",VLOOKUP($C112,Engagés!$C$10:$N$509,6,FALSE))</f>
        <v/>
      </c>
      <c r="H112" s="102" t="str">
        <f>IF($C112="","",VLOOKUP($C112,Engagés!$C$10:$N$509,7,FALSE))</f>
        <v/>
      </c>
      <c r="I112" s="102" t="str">
        <f>IF($C112="","",VLOOKUP($C112,Engagés!$C$10:$N$509,8,FALSE))</f>
        <v/>
      </c>
      <c r="J112" s="74" t="str">
        <f>IF($C112="","",VLOOKUP($C112,Engagés!$C$10:$N$509,9,FALSE))</f>
        <v/>
      </c>
      <c r="K112" s="74" t="str">
        <f>IF($C112="","",VLOOKUP($C112,Engagés!$C$10:$N$509,10,FALSE))</f>
        <v/>
      </c>
      <c r="L112" s="74" t="str">
        <f>IF($C112="","",VLOOKUP($C112,Engagés!$C$10:$N$509,11,FALSE))</f>
        <v/>
      </c>
      <c r="M112" s="74" t="str">
        <f>IF($C112="","",VLOOKUP($C112,Engagés!$C$10:$N$509,12,FALSE))</f>
        <v/>
      </c>
      <c r="N112" s="75"/>
    </row>
    <row r="113" spans="1:14" ht="38.25" customHeight="1">
      <c r="A113" s="4">
        <f t="shared" si="1"/>
        <v>0</v>
      </c>
      <c r="B113" s="4">
        <v>110</v>
      </c>
      <c r="C113" s="471" t="str">
        <f>IF(ISERROR(VLOOKUP($B113,Engagés!$B$10:$N$509,1,FALSE))=TRUE,"",VLOOKUP($B113,Engagés!$B$10:$N$509,2,FALSE))</f>
        <v/>
      </c>
      <c r="D113" s="74" t="str">
        <f>IF(C113="","",VLOOKUP($C113,Engagés!$C$10:$N$509,4,FALSE))</f>
        <v/>
      </c>
      <c r="E113" s="74" t="str">
        <f>IF(C113="","",VLOOKUP($C113,Engagés!$C$10:$N$509,5,FALSE))</f>
        <v/>
      </c>
      <c r="F113" s="550" t="str">
        <f>IF(D113="","",VLOOKUP($C113,Engagés!$C$10:$T$509,18,FALSE))</f>
        <v/>
      </c>
      <c r="G113" s="102" t="str">
        <f>IF($C113="","",VLOOKUP($C113,Engagés!$C$10:$N$509,6,FALSE))</f>
        <v/>
      </c>
      <c r="H113" s="102" t="str">
        <f>IF($C113="","",VLOOKUP($C113,Engagés!$C$10:$N$509,7,FALSE))</f>
        <v/>
      </c>
      <c r="I113" s="102" t="str">
        <f>IF($C113="","",VLOOKUP($C113,Engagés!$C$10:$N$509,8,FALSE))</f>
        <v/>
      </c>
      <c r="J113" s="74" t="str">
        <f>IF($C113="","",VLOOKUP($C113,Engagés!$C$10:$N$509,9,FALSE))</f>
        <v/>
      </c>
      <c r="K113" s="74" t="str">
        <f>IF($C113="","",VLOOKUP($C113,Engagés!$C$10:$N$509,10,FALSE))</f>
        <v/>
      </c>
      <c r="L113" s="74" t="str">
        <f>IF($C113="","",VLOOKUP($C113,Engagés!$C$10:$N$509,11,FALSE))</f>
        <v/>
      </c>
      <c r="M113" s="74" t="str">
        <f>IF($C113="","",VLOOKUP($C113,Engagés!$C$10:$N$509,12,FALSE))</f>
        <v/>
      </c>
      <c r="N113" s="75"/>
    </row>
    <row r="114" spans="1:14" ht="38.25" customHeight="1">
      <c r="A114" s="4">
        <f t="shared" si="1"/>
        <v>0</v>
      </c>
      <c r="B114" s="4">
        <v>111</v>
      </c>
      <c r="C114" s="471" t="str">
        <f>IF(ISERROR(VLOOKUP($B114,Engagés!$B$10:$N$509,1,FALSE))=TRUE,"",VLOOKUP($B114,Engagés!$B$10:$N$509,2,FALSE))</f>
        <v/>
      </c>
      <c r="D114" s="74" t="str">
        <f>IF(C114="","",VLOOKUP($C114,Engagés!$C$10:$N$509,4,FALSE))</f>
        <v/>
      </c>
      <c r="E114" s="74" t="str">
        <f>IF(C114="","",VLOOKUP($C114,Engagés!$C$10:$N$509,5,FALSE))</f>
        <v/>
      </c>
      <c r="F114" s="550" t="str">
        <f>IF(D114="","",VLOOKUP($C114,Engagés!$C$10:$T$509,18,FALSE))</f>
        <v/>
      </c>
      <c r="G114" s="102" t="str">
        <f>IF($C114="","",VLOOKUP($C114,Engagés!$C$10:$N$509,6,FALSE))</f>
        <v/>
      </c>
      <c r="H114" s="102" t="str">
        <f>IF($C114="","",VLOOKUP($C114,Engagés!$C$10:$N$509,7,FALSE))</f>
        <v/>
      </c>
      <c r="I114" s="102" t="str">
        <f>IF($C114="","",VLOOKUP($C114,Engagés!$C$10:$N$509,8,FALSE))</f>
        <v/>
      </c>
      <c r="J114" s="74" t="str">
        <f>IF($C114="","",VLOOKUP($C114,Engagés!$C$10:$N$509,9,FALSE))</f>
        <v/>
      </c>
      <c r="K114" s="74" t="str">
        <f>IF($C114="","",VLOOKUP($C114,Engagés!$C$10:$N$509,10,FALSE))</f>
        <v/>
      </c>
      <c r="L114" s="74" t="str">
        <f>IF($C114="","",VLOOKUP($C114,Engagés!$C$10:$N$509,11,FALSE))</f>
        <v/>
      </c>
      <c r="M114" s="74" t="str">
        <f>IF($C114="","",VLOOKUP($C114,Engagés!$C$10:$N$509,12,FALSE))</f>
        <v/>
      </c>
      <c r="N114" s="75"/>
    </row>
    <row r="115" spans="1:14" ht="38.25" customHeight="1">
      <c r="A115" s="4">
        <f t="shared" si="1"/>
        <v>0</v>
      </c>
      <c r="B115" s="4">
        <v>112</v>
      </c>
      <c r="C115" s="471" t="str">
        <f>IF(ISERROR(VLOOKUP($B115,Engagés!$B$10:$N$509,1,FALSE))=TRUE,"",VLOOKUP($B115,Engagés!$B$10:$N$509,2,FALSE))</f>
        <v/>
      </c>
      <c r="D115" s="74" t="str">
        <f>IF(C115="","",VLOOKUP($C115,Engagés!$C$10:$N$509,4,FALSE))</f>
        <v/>
      </c>
      <c r="E115" s="74" t="str">
        <f>IF(C115="","",VLOOKUP($C115,Engagés!$C$10:$N$509,5,FALSE))</f>
        <v/>
      </c>
      <c r="F115" s="550" t="str">
        <f>IF(D115="","",VLOOKUP($C115,Engagés!$C$10:$T$509,18,FALSE))</f>
        <v/>
      </c>
      <c r="G115" s="102" t="str">
        <f>IF($C115="","",VLOOKUP($C115,Engagés!$C$10:$N$509,6,FALSE))</f>
        <v/>
      </c>
      <c r="H115" s="102" t="str">
        <f>IF($C115="","",VLOOKUP($C115,Engagés!$C$10:$N$509,7,FALSE))</f>
        <v/>
      </c>
      <c r="I115" s="102" t="str">
        <f>IF($C115="","",VLOOKUP($C115,Engagés!$C$10:$N$509,8,FALSE))</f>
        <v/>
      </c>
      <c r="J115" s="74" t="str">
        <f>IF($C115="","",VLOOKUP($C115,Engagés!$C$10:$N$509,9,FALSE))</f>
        <v/>
      </c>
      <c r="K115" s="74" t="str">
        <f>IF($C115="","",VLOOKUP($C115,Engagés!$C$10:$N$509,10,FALSE))</f>
        <v/>
      </c>
      <c r="L115" s="74" t="str">
        <f>IF($C115="","",VLOOKUP($C115,Engagés!$C$10:$N$509,11,FALSE))</f>
        <v/>
      </c>
      <c r="M115" s="74" t="str">
        <f>IF($C115="","",VLOOKUP($C115,Engagés!$C$10:$N$509,12,FALSE))</f>
        <v/>
      </c>
      <c r="N115" s="75"/>
    </row>
    <row r="116" spans="1:14" ht="38.25" customHeight="1">
      <c r="A116" s="4">
        <f t="shared" si="1"/>
        <v>0</v>
      </c>
      <c r="B116" s="4">
        <v>113</v>
      </c>
      <c r="C116" s="471" t="str">
        <f>IF(ISERROR(VLOOKUP($B116,Engagés!$B$10:$N$509,1,FALSE))=TRUE,"",VLOOKUP($B116,Engagés!$B$10:$N$509,2,FALSE))</f>
        <v/>
      </c>
      <c r="D116" s="74" t="str">
        <f>IF(C116="","",VLOOKUP($C116,Engagés!$C$10:$N$509,4,FALSE))</f>
        <v/>
      </c>
      <c r="E116" s="74" t="str">
        <f>IF(C116="","",VLOOKUP($C116,Engagés!$C$10:$N$509,5,FALSE))</f>
        <v/>
      </c>
      <c r="F116" s="550" t="str">
        <f>IF(D116="","",VLOOKUP($C116,Engagés!$C$10:$T$509,18,FALSE))</f>
        <v/>
      </c>
      <c r="G116" s="102" t="str">
        <f>IF($C116="","",VLOOKUP($C116,Engagés!$C$10:$N$509,6,FALSE))</f>
        <v/>
      </c>
      <c r="H116" s="102" t="str">
        <f>IF($C116="","",VLOOKUP($C116,Engagés!$C$10:$N$509,7,FALSE))</f>
        <v/>
      </c>
      <c r="I116" s="102" t="str">
        <f>IF($C116="","",VLOOKUP($C116,Engagés!$C$10:$N$509,8,FALSE))</f>
        <v/>
      </c>
      <c r="J116" s="74" t="str">
        <f>IF($C116="","",VLOOKUP($C116,Engagés!$C$10:$N$509,9,FALSE))</f>
        <v/>
      </c>
      <c r="K116" s="74" t="str">
        <f>IF($C116="","",VLOOKUP($C116,Engagés!$C$10:$N$509,10,FALSE))</f>
        <v/>
      </c>
      <c r="L116" s="74" t="str">
        <f>IF($C116="","",VLOOKUP($C116,Engagés!$C$10:$N$509,11,FALSE))</f>
        <v/>
      </c>
      <c r="M116" s="74" t="str">
        <f>IF($C116="","",VLOOKUP($C116,Engagés!$C$10:$N$509,12,FALSE))</f>
        <v/>
      </c>
      <c r="N116" s="75"/>
    </row>
    <row r="117" spans="1:14" ht="38.25" customHeight="1">
      <c r="A117" s="4">
        <f t="shared" si="1"/>
        <v>0</v>
      </c>
      <c r="B117" s="4">
        <v>114</v>
      </c>
      <c r="C117" s="471" t="str">
        <f>IF(ISERROR(VLOOKUP($B117,Engagés!$B$10:$N$509,1,FALSE))=TRUE,"",VLOOKUP($B117,Engagés!$B$10:$N$509,2,FALSE))</f>
        <v/>
      </c>
      <c r="D117" s="74" t="str">
        <f>IF(C117="","",VLOOKUP($C117,Engagés!$C$10:$N$509,4,FALSE))</f>
        <v/>
      </c>
      <c r="E117" s="74" t="str">
        <f>IF(C117="","",VLOOKUP($C117,Engagés!$C$10:$N$509,5,FALSE))</f>
        <v/>
      </c>
      <c r="F117" s="550" t="str">
        <f>IF(D117="","",VLOOKUP($C117,Engagés!$C$10:$T$509,18,FALSE))</f>
        <v/>
      </c>
      <c r="G117" s="102" t="str">
        <f>IF($C117="","",VLOOKUP($C117,Engagés!$C$10:$N$509,6,FALSE))</f>
        <v/>
      </c>
      <c r="H117" s="102" t="str">
        <f>IF($C117="","",VLOOKUP($C117,Engagés!$C$10:$N$509,7,FALSE))</f>
        <v/>
      </c>
      <c r="I117" s="102" t="str">
        <f>IF($C117="","",VLOOKUP($C117,Engagés!$C$10:$N$509,8,FALSE))</f>
        <v/>
      </c>
      <c r="J117" s="74" t="str">
        <f>IF($C117="","",VLOOKUP($C117,Engagés!$C$10:$N$509,9,FALSE))</f>
        <v/>
      </c>
      <c r="K117" s="74" t="str">
        <f>IF($C117="","",VLOOKUP($C117,Engagés!$C$10:$N$509,10,FALSE))</f>
        <v/>
      </c>
      <c r="L117" s="74" t="str">
        <f>IF($C117="","",VLOOKUP($C117,Engagés!$C$10:$N$509,11,FALSE))</f>
        <v/>
      </c>
      <c r="M117" s="74" t="str">
        <f>IF($C117="","",VLOOKUP($C117,Engagés!$C$10:$N$509,12,FALSE))</f>
        <v/>
      </c>
      <c r="N117" s="75"/>
    </row>
    <row r="118" spans="1:14" ht="38.25" customHeight="1">
      <c r="A118" s="4">
        <f t="shared" si="1"/>
        <v>0</v>
      </c>
      <c r="B118" s="4">
        <v>115</v>
      </c>
      <c r="C118" s="471" t="str">
        <f>IF(ISERROR(VLOOKUP($B118,Engagés!$B$10:$N$509,1,FALSE))=TRUE,"",VLOOKUP($B118,Engagés!$B$10:$N$509,2,FALSE))</f>
        <v/>
      </c>
      <c r="D118" s="74" t="str">
        <f>IF(C118="","",VLOOKUP($C118,Engagés!$C$10:$N$509,4,FALSE))</f>
        <v/>
      </c>
      <c r="E118" s="74" t="str">
        <f>IF(C118="","",VLOOKUP($C118,Engagés!$C$10:$N$509,5,FALSE))</f>
        <v/>
      </c>
      <c r="F118" s="550" t="str">
        <f>IF(D118="","",VLOOKUP($C118,Engagés!$C$10:$T$509,18,FALSE))</f>
        <v/>
      </c>
      <c r="G118" s="102" t="str">
        <f>IF($C118="","",VLOOKUP($C118,Engagés!$C$10:$N$509,6,FALSE))</f>
        <v/>
      </c>
      <c r="H118" s="102" t="str">
        <f>IF($C118="","",VLOOKUP($C118,Engagés!$C$10:$N$509,7,FALSE))</f>
        <v/>
      </c>
      <c r="I118" s="102" t="str">
        <f>IF($C118="","",VLOOKUP($C118,Engagés!$C$10:$N$509,8,FALSE))</f>
        <v/>
      </c>
      <c r="J118" s="74" t="str">
        <f>IF($C118="","",VLOOKUP($C118,Engagés!$C$10:$N$509,9,FALSE))</f>
        <v/>
      </c>
      <c r="K118" s="74" t="str">
        <f>IF($C118="","",VLOOKUP($C118,Engagés!$C$10:$N$509,10,FALSE))</f>
        <v/>
      </c>
      <c r="L118" s="74" t="str">
        <f>IF($C118="","",VLOOKUP($C118,Engagés!$C$10:$N$509,11,FALSE))</f>
        <v/>
      </c>
      <c r="M118" s="74" t="str">
        <f>IF($C118="","",VLOOKUP($C118,Engagés!$C$10:$N$509,12,FALSE))</f>
        <v/>
      </c>
      <c r="N118" s="75"/>
    </row>
    <row r="119" spans="1:14" ht="38.25" customHeight="1">
      <c r="A119" s="4">
        <f t="shared" si="1"/>
        <v>0</v>
      </c>
      <c r="B119" s="4">
        <v>116</v>
      </c>
      <c r="C119" s="471" t="str">
        <f>IF(ISERROR(VLOOKUP($B119,Engagés!$B$10:$N$509,1,FALSE))=TRUE,"",VLOOKUP($B119,Engagés!$B$10:$N$509,2,FALSE))</f>
        <v/>
      </c>
      <c r="D119" s="74" t="str">
        <f>IF(C119="","",VLOOKUP($C119,Engagés!$C$10:$N$509,4,FALSE))</f>
        <v/>
      </c>
      <c r="E119" s="74" t="str">
        <f>IF(C119="","",VLOOKUP($C119,Engagés!$C$10:$N$509,5,FALSE))</f>
        <v/>
      </c>
      <c r="F119" s="550" t="str">
        <f>IF(D119="","",VLOOKUP($C119,Engagés!$C$10:$T$509,18,FALSE))</f>
        <v/>
      </c>
      <c r="G119" s="102" t="str">
        <f>IF($C119="","",VLOOKUP($C119,Engagés!$C$10:$N$509,6,FALSE))</f>
        <v/>
      </c>
      <c r="H119" s="102" t="str">
        <f>IF($C119="","",VLOOKUP($C119,Engagés!$C$10:$N$509,7,FALSE))</f>
        <v/>
      </c>
      <c r="I119" s="102" t="str">
        <f>IF($C119="","",VLOOKUP($C119,Engagés!$C$10:$N$509,8,FALSE))</f>
        <v/>
      </c>
      <c r="J119" s="74" t="str">
        <f>IF($C119="","",VLOOKUP($C119,Engagés!$C$10:$N$509,9,FALSE))</f>
        <v/>
      </c>
      <c r="K119" s="74" t="str">
        <f>IF($C119="","",VLOOKUP($C119,Engagés!$C$10:$N$509,10,FALSE))</f>
        <v/>
      </c>
      <c r="L119" s="74" t="str">
        <f>IF($C119="","",VLOOKUP($C119,Engagés!$C$10:$N$509,11,FALSE))</f>
        <v/>
      </c>
      <c r="M119" s="74" t="str">
        <f>IF($C119="","",VLOOKUP($C119,Engagés!$C$10:$N$509,12,FALSE))</f>
        <v/>
      </c>
      <c r="N119" s="75"/>
    </row>
    <row r="120" spans="1:14" ht="38.25" customHeight="1">
      <c r="A120" s="4">
        <f t="shared" si="1"/>
        <v>0</v>
      </c>
      <c r="B120" s="4">
        <v>117</v>
      </c>
      <c r="C120" s="471" t="str">
        <f>IF(ISERROR(VLOOKUP($B120,Engagés!$B$10:$N$509,1,FALSE))=TRUE,"",VLOOKUP($B120,Engagés!$B$10:$N$509,2,FALSE))</f>
        <v/>
      </c>
      <c r="D120" s="74" t="str">
        <f>IF(C120="","",VLOOKUP($C120,Engagés!$C$10:$N$509,4,FALSE))</f>
        <v/>
      </c>
      <c r="E120" s="74" t="str">
        <f>IF(C120="","",VLOOKUP($C120,Engagés!$C$10:$N$509,5,FALSE))</f>
        <v/>
      </c>
      <c r="F120" s="550" t="str">
        <f>IF(D120="","",VLOOKUP($C120,Engagés!$C$10:$T$509,18,FALSE))</f>
        <v/>
      </c>
      <c r="G120" s="102" t="str">
        <f>IF($C120="","",VLOOKUP($C120,Engagés!$C$10:$N$509,6,FALSE))</f>
        <v/>
      </c>
      <c r="H120" s="102" t="str">
        <f>IF($C120="","",VLOOKUP($C120,Engagés!$C$10:$N$509,7,FALSE))</f>
        <v/>
      </c>
      <c r="I120" s="102" t="str">
        <f>IF($C120="","",VLOOKUP($C120,Engagés!$C$10:$N$509,8,FALSE))</f>
        <v/>
      </c>
      <c r="J120" s="74" t="str">
        <f>IF($C120="","",VLOOKUP($C120,Engagés!$C$10:$N$509,9,FALSE))</f>
        <v/>
      </c>
      <c r="K120" s="74" t="str">
        <f>IF($C120="","",VLOOKUP($C120,Engagés!$C$10:$N$509,10,FALSE))</f>
        <v/>
      </c>
      <c r="L120" s="74" t="str">
        <f>IF($C120="","",VLOOKUP($C120,Engagés!$C$10:$N$509,11,FALSE))</f>
        <v/>
      </c>
      <c r="M120" s="74" t="str">
        <f>IF($C120="","",VLOOKUP($C120,Engagés!$C$10:$N$509,12,FALSE))</f>
        <v/>
      </c>
      <c r="N120" s="75"/>
    </row>
    <row r="121" spans="1:14" ht="38.25" customHeight="1">
      <c r="A121" s="4">
        <f t="shared" si="1"/>
        <v>0</v>
      </c>
      <c r="B121" s="4">
        <v>118</v>
      </c>
      <c r="C121" s="471" t="str">
        <f>IF(ISERROR(VLOOKUP($B121,Engagés!$B$10:$N$509,1,FALSE))=TRUE,"",VLOOKUP($B121,Engagés!$B$10:$N$509,2,FALSE))</f>
        <v/>
      </c>
      <c r="D121" s="74" t="str">
        <f>IF(C121="","",VLOOKUP($C121,Engagés!$C$10:$N$509,4,FALSE))</f>
        <v/>
      </c>
      <c r="E121" s="74" t="str">
        <f>IF(C121="","",VLOOKUP($C121,Engagés!$C$10:$N$509,5,FALSE))</f>
        <v/>
      </c>
      <c r="F121" s="550" t="str">
        <f>IF(D121="","",VLOOKUP($C121,Engagés!$C$10:$T$509,18,FALSE))</f>
        <v/>
      </c>
      <c r="G121" s="102" t="str">
        <f>IF($C121="","",VLOOKUP($C121,Engagés!$C$10:$N$509,6,FALSE))</f>
        <v/>
      </c>
      <c r="H121" s="102" t="str">
        <f>IF($C121="","",VLOOKUP($C121,Engagés!$C$10:$N$509,7,FALSE))</f>
        <v/>
      </c>
      <c r="I121" s="102" t="str">
        <f>IF($C121="","",VLOOKUP($C121,Engagés!$C$10:$N$509,8,FALSE))</f>
        <v/>
      </c>
      <c r="J121" s="74" t="str">
        <f>IF($C121="","",VLOOKUP($C121,Engagés!$C$10:$N$509,9,FALSE))</f>
        <v/>
      </c>
      <c r="K121" s="74" t="str">
        <f>IF($C121="","",VLOOKUP($C121,Engagés!$C$10:$N$509,10,FALSE))</f>
        <v/>
      </c>
      <c r="L121" s="74" t="str">
        <f>IF($C121="","",VLOOKUP($C121,Engagés!$C$10:$N$509,11,FALSE))</f>
        <v/>
      </c>
      <c r="M121" s="74" t="str">
        <f>IF($C121="","",VLOOKUP($C121,Engagés!$C$10:$N$509,12,FALSE))</f>
        <v/>
      </c>
      <c r="N121" s="75"/>
    </row>
    <row r="122" spans="1:14" ht="38.25" customHeight="1">
      <c r="A122" s="4">
        <f t="shared" si="1"/>
        <v>0</v>
      </c>
      <c r="B122" s="4">
        <v>119</v>
      </c>
      <c r="C122" s="471" t="str">
        <f>IF(ISERROR(VLOOKUP($B122,Engagés!$B$10:$N$509,1,FALSE))=TRUE,"",VLOOKUP($B122,Engagés!$B$10:$N$509,2,FALSE))</f>
        <v/>
      </c>
      <c r="D122" s="74" t="str">
        <f>IF(C122="","",VLOOKUP($C122,Engagés!$C$10:$N$509,4,FALSE))</f>
        <v/>
      </c>
      <c r="E122" s="74" t="str">
        <f>IF(C122="","",VLOOKUP($C122,Engagés!$C$10:$N$509,5,FALSE))</f>
        <v/>
      </c>
      <c r="F122" s="550" t="str">
        <f>IF(D122="","",VLOOKUP($C122,Engagés!$C$10:$T$509,18,FALSE))</f>
        <v/>
      </c>
      <c r="G122" s="102" t="str">
        <f>IF($C122="","",VLOOKUP($C122,Engagés!$C$10:$N$509,6,FALSE))</f>
        <v/>
      </c>
      <c r="H122" s="102" t="str">
        <f>IF($C122="","",VLOOKUP($C122,Engagés!$C$10:$N$509,7,FALSE))</f>
        <v/>
      </c>
      <c r="I122" s="102" t="str">
        <f>IF($C122="","",VLOOKUP($C122,Engagés!$C$10:$N$509,8,FALSE))</f>
        <v/>
      </c>
      <c r="J122" s="74" t="str">
        <f>IF($C122="","",VLOOKUP($C122,Engagés!$C$10:$N$509,9,FALSE))</f>
        <v/>
      </c>
      <c r="K122" s="74" t="str">
        <f>IF($C122="","",VLOOKUP($C122,Engagés!$C$10:$N$509,10,FALSE))</f>
        <v/>
      </c>
      <c r="L122" s="74" t="str">
        <f>IF($C122="","",VLOOKUP($C122,Engagés!$C$10:$N$509,11,FALSE))</f>
        <v/>
      </c>
      <c r="M122" s="74" t="str">
        <f>IF($C122="","",VLOOKUP($C122,Engagés!$C$10:$N$509,12,FALSE))</f>
        <v/>
      </c>
      <c r="N122" s="75"/>
    </row>
    <row r="123" spans="1:14" ht="38.25" customHeight="1">
      <c r="A123" s="4">
        <f t="shared" si="1"/>
        <v>0</v>
      </c>
      <c r="B123" s="4">
        <v>120</v>
      </c>
      <c r="C123" s="471" t="str">
        <f>IF(ISERROR(VLOOKUP($B123,Engagés!$B$10:$N$509,1,FALSE))=TRUE,"",VLOOKUP($B123,Engagés!$B$10:$N$509,2,FALSE))</f>
        <v/>
      </c>
      <c r="D123" s="74" t="str">
        <f>IF(C123="","",VLOOKUP($C123,Engagés!$C$10:$N$509,4,FALSE))</f>
        <v/>
      </c>
      <c r="E123" s="74" t="str">
        <f>IF(C123="","",VLOOKUP($C123,Engagés!$C$10:$N$509,5,FALSE))</f>
        <v/>
      </c>
      <c r="F123" s="550" t="str">
        <f>IF(D123="","",VLOOKUP($C123,Engagés!$C$10:$T$509,18,FALSE))</f>
        <v/>
      </c>
      <c r="G123" s="102" t="str">
        <f>IF($C123="","",VLOOKUP($C123,Engagés!$C$10:$N$509,6,FALSE))</f>
        <v/>
      </c>
      <c r="H123" s="102" t="str">
        <f>IF($C123="","",VLOOKUP($C123,Engagés!$C$10:$N$509,7,FALSE))</f>
        <v/>
      </c>
      <c r="I123" s="102" t="str">
        <f>IF($C123="","",VLOOKUP($C123,Engagés!$C$10:$N$509,8,FALSE))</f>
        <v/>
      </c>
      <c r="J123" s="74" t="str">
        <f>IF($C123="","",VLOOKUP($C123,Engagés!$C$10:$N$509,9,FALSE))</f>
        <v/>
      </c>
      <c r="K123" s="74" t="str">
        <f>IF($C123="","",VLOOKUP($C123,Engagés!$C$10:$N$509,10,FALSE))</f>
        <v/>
      </c>
      <c r="L123" s="74" t="str">
        <f>IF($C123="","",VLOOKUP($C123,Engagés!$C$10:$N$509,11,FALSE))</f>
        <v/>
      </c>
      <c r="M123" s="74" t="str">
        <f>IF($C123="","",VLOOKUP($C123,Engagés!$C$10:$N$509,12,FALSE))</f>
        <v/>
      </c>
      <c r="N123" s="75"/>
    </row>
    <row r="124" spans="1:14" ht="38.25" customHeight="1">
      <c r="A124" s="4">
        <f t="shared" si="1"/>
        <v>0</v>
      </c>
      <c r="B124" s="4">
        <v>121</v>
      </c>
      <c r="C124" s="471" t="str">
        <f>IF(ISERROR(VLOOKUP($B124,Engagés!$B$10:$N$509,1,FALSE))=TRUE,"",VLOOKUP($B124,Engagés!$B$10:$N$509,2,FALSE))</f>
        <v/>
      </c>
      <c r="D124" s="74" t="str">
        <f>IF(C124="","",VLOOKUP($C124,Engagés!$C$10:$N$509,4,FALSE))</f>
        <v/>
      </c>
      <c r="E124" s="74" t="str">
        <f>IF(C124="","",VLOOKUP($C124,Engagés!$C$10:$N$509,5,FALSE))</f>
        <v/>
      </c>
      <c r="F124" s="550" t="str">
        <f>IF(D124="","",VLOOKUP($C124,Engagés!$C$10:$T$509,18,FALSE))</f>
        <v/>
      </c>
      <c r="G124" s="102" t="str">
        <f>IF($C124="","",VLOOKUP($C124,Engagés!$C$10:$N$509,6,FALSE))</f>
        <v/>
      </c>
      <c r="H124" s="102" t="str">
        <f>IF($C124="","",VLOOKUP($C124,Engagés!$C$10:$N$509,7,FALSE))</f>
        <v/>
      </c>
      <c r="I124" s="102" t="str">
        <f>IF($C124="","",VLOOKUP($C124,Engagés!$C$10:$N$509,8,FALSE))</f>
        <v/>
      </c>
      <c r="J124" s="74" t="str">
        <f>IF($C124="","",VLOOKUP($C124,Engagés!$C$10:$N$509,9,FALSE))</f>
        <v/>
      </c>
      <c r="K124" s="74" t="str">
        <f>IF($C124="","",VLOOKUP($C124,Engagés!$C$10:$N$509,10,FALSE))</f>
        <v/>
      </c>
      <c r="L124" s="74" t="str">
        <f>IF($C124="","",VLOOKUP($C124,Engagés!$C$10:$N$509,11,FALSE))</f>
        <v/>
      </c>
      <c r="M124" s="74" t="str">
        <f>IF($C124="","",VLOOKUP($C124,Engagés!$C$10:$N$509,12,FALSE))</f>
        <v/>
      </c>
      <c r="N124" s="75"/>
    </row>
    <row r="125" spans="1:14" ht="38.25" customHeight="1">
      <c r="A125" s="4">
        <f t="shared" si="1"/>
        <v>0</v>
      </c>
      <c r="B125" s="4">
        <v>122</v>
      </c>
      <c r="C125" s="471" t="str">
        <f>IF(ISERROR(VLOOKUP($B125,Engagés!$B$10:$N$509,1,FALSE))=TRUE,"",VLOOKUP($B125,Engagés!$B$10:$N$509,2,FALSE))</f>
        <v/>
      </c>
      <c r="D125" s="74" t="str">
        <f>IF(C125="","",VLOOKUP($C125,Engagés!$C$10:$N$509,4,FALSE))</f>
        <v/>
      </c>
      <c r="E125" s="74" t="str">
        <f>IF(C125="","",VLOOKUP($C125,Engagés!$C$10:$N$509,5,FALSE))</f>
        <v/>
      </c>
      <c r="F125" s="550" t="str">
        <f>IF(D125="","",VLOOKUP($C125,Engagés!$C$10:$T$509,18,FALSE))</f>
        <v/>
      </c>
      <c r="G125" s="102" t="str">
        <f>IF($C125="","",VLOOKUP($C125,Engagés!$C$10:$N$509,6,FALSE))</f>
        <v/>
      </c>
      <c r="H125" s="102" t="str">
        <f>IF($C125="","",VLOOKUP($C125,Engagés!$C$10:$N$509,7,FALSE))</f>
        <v/>
      </c>
      <c r="I125" s="102" t="str">
        <f>IF($C125="","",VLOOKUP($C125,Engagés!$C$10:$N$509,8,FALSE))</f>
        <v/>
      </c>
      <c r="J125" s="74" t="str">
        <f>IF($C125="","",VLOOKUP($C125,Engagés!$C$10:$N$509,9,FALSE))</f>
        <v/>
      </c>
      <c r="K125" s="74" t="str">
        <f>IF($C125="","",VLOOKUP($C125,Engagés!$C$10:$N$509,10,FALSE))</f>
        <v/>
      </c>
      <c r="L125" s="74" t="str">
        <f>IF($C125="","",VLOOKUP($C125,Engagés!$C$10:$N$509,11,FALSE))</f>
        <v/>
      </c>
      <c r="M125" s="74" t="str">
        <f>IF($C125="","",VLOOKUP($C125,Engagés!$C$10:$N$509,12,FALSE))</f>
        <v/>
      </c>
      <c r="N125" s="75"/>
    </row>
    <row r="126" spans="1:14" ht="38.25" customHeight="1">
      <c r="A126" s="4">
        <f t="shared" si="1"/>
        <v>0</v>
      </c>
      <c r="B126" s="4">
        <v>123</v>
      </c>
      <c r="C126" s="471" t="str">
        <f>IF(ISERROR(VLOOKUP($B126,Engagés!$B$10:$N$509,1,FALSE))=TRUE,"",VLOOKUP($B126,Engagés!$B$10:$N$509,2,FALSE))</f>
        <v/>
      </c>
      <c r="D126" s="74" t="str">
        <f>IF(C126="","",VLOOKUP($C126,Engagés!$C$10:$N$509,4,FALSE))</f>
        <v/>
      </c>
      <c r="E126" s="74" t="str">
        <f>IF(C126="","",VLOOKUP($C126,Engagés!$C$10:$N$509,5,FALSE))</f>
        <v/>
      </c>
      <c r="F126" s="550" t="str">
        <f>IF(D126="","",VLOOKUP($C126,Engagés!$C$10:$T$509,18,FALSE))</f>
        <v/>
      </c>
      <c r="G126" s="102" t="str">
        <f>IF($C126="","",VLOOKUP($C126,Engagés!$C$10:$N$509,6,FALSE))</f>
        <v/>
      </c>
      <c r="H126" s="102" t="str">
        <f>IF($C126="","",VLOOKUP($C126,Engagés!$C$10:$N$509,7,FALSE))</f>
        <v/>
      </c>
      <c r="I126" s="102" t="str">
        <f>IF($C126="","",VLOOKUP($C126,Engagés!$C$10:$N$509,8,FALSE))</f>
        <v/>
      </c>
      <c r="J126" s="74" t="str">
        <f>IF($C126="","",VLOOKUP($C126,Engagés!$C$10:$N$509,9,FALSE))</f>
        <v/>
      </c>
      <c r="K126" s="74" t="str">
        <f>IF($C126="","",VLOOKUP($C126,Engagés!$C$10:$N$509,10,FALSE))</f>
        <v/>
      </c>
      <c r="L126" s="74" t="str">
        <f>IF($C126="","",VLOOKUP($C126,Engagés!$C$10:$N$509,11,FALSE))</f>
        <v/>
      </c>
      <c r="M126" s="74" t="str">
        <f>IF($C126="","",VLOOKUP($C126,Engagés!$C$10:$N$509,12,FALSE))</f>
        <v/>
      </c>
      <c r="N126" s="75"/>
    </row>
    <row r="127" spans="1:14" ht="38.25" customHeight="1">
      <c r="A127" s="4">
        <f t="shared" si="1"/>
        <v>0</v>
      </c>
      <c r="B127" s="4">
        <v>124</v>
      </c>
      <c r="C127" s="471" t="str">
        <f>IF(ISERROR(VLOOKUP($B127,Engagés!$B$10:$N$509,1,FALSE))=TRUE,"",VLOOKUP($B127,Engagés!$B$10:$N$509,2,FALSE))</f>
        <v/>
      </c>
      <c r="D127" s="74" t="str">
        <f>IF(C127="","",VLOOKUP($C127,Engagés!$C$10:$N$509,4,FALSE))</f>
        <v/>
      </c>
      <c r="E127" s="74" t="str">
        <f>IF(C127="","",VLOOKUP($C127,Engagés!$C$10:$N$509,5,FALSE))</f>
        <v/>
      </c>
      <c r="F127" s="550" t="str">
        <f>IF(D127="","",VLOOKUP($C127,Engagés!$C$10:$T$509,18,FALSE))</f>
        <v/>
      </c>
      <c r="G127" s="102" t="str">
        <f>IF($C127="","",VLOOKUP($C127,Engagés!$C$10:$N$509,6,FALSE))</f>
        <v/>
      </c>
      <c r="H127" s="102" t="str">
        <f>IF($C127="","",VLOOKUP($C127,Engagés!$C$10:$N$509,7,FALSE))</f>
        <v/>
      </c>
      <c r="I127" s="102" t="str">
        <f>IF($C127="","",VLOOKUP($C127,Engagés!$C$10:$N$509,8,FALSE))</f>
        <v/>
      </c>
      <c r="J127" s="74" t="str">
        <f>IF($C127="","",VLOOKUP($C127,Engagés!$C$10:$N$509,9,FALSE))</f>
        <v/>
      </c>
      <c r="K127" s="74" t="str">
        <f>IF($C127="","",VLOOKUP($C127,Engagés!$C$10:$N$509,10,FALSE))</f>
        <v/>
      </c>
      <c r="L127" s="74" t="str">
        <f>IF($C127="","",VLOOKUP($C127,Engagés!$C$10:$N$509,11,FALSE))</f>
        <v/>
      </c>
      <c r="M127" s="74" t="str">
        <f>IF($C127="","",VLOOKUP($C127,Engagés!$C$10:$N$509,12,FALSE))</f>
        <v/>
      </c>
      <c r="N127" s="75"/>
    </row>
    <row r="128" spans="1:14" ht="38.25" customHeight="1">
      <c r="A128" s="4">
        <f t="shared" si="1"/>
        <v>0</v>
      </c>
      <c r="B128" s="4">
        <v>125</v>
      </c>
      <c r="C128" s="471" t="str">
        <f>IF(ISERROR(VLOOKUP($B128,Engagés!$B$10:$N$509,1,FALSE))=TRUE,"",VLOOKUP($B128,Engagés!$B$10:$N$509,2,FALSE))</f>
        <v/>
      </c>
      <c r="D128" s="74" t="str">
        <f>IF(C128="","",VLOOKUP($C128,Engagés!$C$10:$N$509,4,FALSE))</f>
        <v/>
      </c>
      <c r="E128" s="74" t="str">
        <f>IF(C128="","",VLOOKUP($C128,Engagés!$C$10:$N$509,5,FALSE))</f>
        <v/>
      </c>
      <c r="F128" s="550" t="str">
        <f>IF(D128="","",VLOOKUP($C128,Engagés!$C$10:$T$509,18,FALSE))</f>
        <v/>
      </c>
      <c r="G128" s="102" t="str">
        <f>IF($C128="","",VLOOKUP($C128,Engagés!$C$10:$N$509,6,FALSE))</f>
        <v/>
      </c>
      <c r="H128" s="102" t="str">
        <f>IF($C128="","",VLOOKUP($C128,Engagés!$C$10:$N$509,7,FALSE))</f>
        <v/>
      </c>
      <c r="I128" s="102" t="str">
        <f>IF($C128="","",VLOOKUP($C128,Engagés!$C$10:$N$509,8,FALSE))</f>
        <v/>
      </c>
      <c r="J128" s="74" t="str">
        <f>IF($C128="","",VLOOKUP($C128,Engagés!$C$10:$N$509,9,FALSE))</f>
        <v/>
      </c>
      <c r="K128" s="74" t="str">
        <f>IF($C128="","",VLOOKUP($C128,Engagés!$C$10:$N$509,10,FALSE))</f>
        <v/>
      </c>
      <c r="L128" s="74" t="str">
        <f>IF($C128="","",VLOOKUP($C128,Engagés!$C$10:$N$509,11,FALSE))</f>
        <v/>
      </c>
      <c r="M128" s="74" t="str">
        <f>IF($C128="","",VLOOKUP($C128,Engagés!$C$10:$N$509,12,FALSE))</f>
        <v/>
      </c>
      <c r="N128" s="75"/>
    </row>
    <row r="129" spans="1:14" ht="38.25" customHeight="1">
      <c r="A129" s="4">
        <f t="shared" si="1"/>
        <v>0</v>
      </c>
      <c r="B129" s="4">
        <v>126</v>
      </c>
      <c r="C129" s="471" t="str">
        <f>IF(ISERROR(VLOOKUP($B129,Engagés!$B$10:$N$509,1,FALSE))=TRUE,"",VLOOKUP($B129,Engagés!$B$10:$N$509,2,FALSE))</f>
        <v/>
      </c>
      <c r="D129" s="74" t="str">
        <f>IF(C129="","",VLOOKUP($C129,Engagés!$C$10:$N$509,4,FALSE))</f>
        <v/>
      </c>
      <c r="E129" s="74" t="str">
        <f>IF(C129="","",VLOOKUP($C129,Engagés!$C$10:$N$509,5,FALSE))</f>
        <v/>
      </c>
      <c r="F129" s="550" t="str">
        <f>IF(D129="","",VLOOKUP($C129,Engagés!$C$10:$T$509,18,FALSE))</f>
        <v/>
      </c>
      <c r="G129" s="102" t="str">
        <f>IF($C129="","",VLOOKUP($C129,Engagés!$C$10:$N$509,6,FALSE))</f>
        <v/>
      </c>
      <c r="H129" s="102" t="str">
        <f>IF($C129="","",VLOOKUP($C129,Engagés!$C$10:$N$509,7,FALSE))</f>
        <v/>
      </c>
      <c r="I129" s="102" t="str">
        <f>IF($C129="","",VLOOKUP($C129,Engagés!$C$10:$N$509,8,FALSE))</f>
        <v/>
      </c>
      <c r="J129" s="74" t="str">
        <f>IF($C129="","",VLOOKUP($C129,Engagés!$C$10:$N$509,9,FALSE))</f>
        <v/>
      </c>
      <c r="K129" s="74" t="str">
        <f>IF($C129="","",VLOOKUP($C129,Engagés!$C$10:$N$509,10,FALSE))</f>
        <v/>
      </c>
      <c r="L129" s="74" t="str">
        <f>IF($C129="","",VLOOKUP($C129,Engagés!$C$10:$N$509,11,FALSE))</f>
        <v/>
      </c>
      <c r="M129" s="74" t="str">
        <f>IF($C129="","",VLOOKUP($C129,Engagés!$C$10:$N$509,12,FALSE))</f>
        <v/>
      </c>
      <c r="N129" s="75"/>
    </row>
    <row r="130" spans="1:14" ht="38.25" customHeight="1">
      <c r="A130" s="4">
        <f t="shared" si="1"/>
        <v>0</v>
      </c>
      <c r="B130" s="4">
        <v>127</v>
      </c>
      <c r="C130" s="471" t="str">
        <f>IF(ISERROR(VLOOKUP($B130,Engagés!$B$10:$N$509,1,FALSE))=TRUE,"",VLOOKUP($B130,Engagés!$B$10:$N$509,2,FALSE))</f>
        <v/>
      </c>
      <c r="D130" s="74" t="str">
        <f>IF(C130="","",VLOOKUP($C130,Engagés!$C$10:$N$509,4,FALSE))</f>
        <v/>
      </c>
      <c r="E130" s="74" t="str">
        <f>IF(C130="","",VLOOKUP($C130,Engagés!$C$10:$N$509,5,FALSE))</f>
        <v/>
      </c>
      <c r="F130" s="550" t="str">
        <f>IF(D130="","",VLOOKUP($C130,Engagés!$C$10:$T$509,18,FALSE))</f>
        <v/>
      </c>
      <c r="G130" s="102" t="str">
        <f>IF($C130="","",VLOOKUP($C130,Engagés!$C$10:$N$509,6,FALSE))</f>
        <v/>
      </c>
      <c r="H130" s="102" t="str">
        <f>IF($C130="","",VLOOKUP($C130,Engagés!$C$10:$N$509,7,FALSE))</f>
        <v/>
      </c>
      <c r="I130" s="102" t="str">
        <f>IF($C130="","",VLOOKUP($C130,Engagés!$C$10:$N$509,8,FALSE))</f>
        <v/>
      </c>
      <c r="J130" s="74" t="str">
        <f>IF($C130="","",VLOOKUP($C130,Engagés!$C$10:$N$509,9,FALSE))</f>
        <v/>
      </c>
      <c r="K130" s="74" t="str">
        <f>IF($C130="","",VLOOKUP($C130,Engagés!$C$10:$N$509,10,FALSE))</f>
        <v/>
      </c>
      <c r="L130" s="74" t="str">
        <f>IF($C130="","",VLOOKUP($C130,Engagés!$C$10:$N$509,11,FALSE))</f>
        <v/>
      </c>
      <c r="M130" s="74" t="str">
        <f>IF($C130="","",VLOOKUP($C130,Engagés!$C$10:$N$509,12,FALSE))</f>
        <v/>
      </c>
      <c r="N130" s="75"/>
    </row>
    <row r="131" spans="1:14" ht="38.25" customHeight="1">
      <c r="A131" s="4">
        <f t="shared" si="1"/>
        <v>0</v>
      </c>
      <c r="B131" s="4">
        <v>128</v>
      </c>
      <c r="C131" s="471" t="str">
        <f>IF(ISERROR(VLOOKUP($B131,Engagés!$B$10:$N$509,1,FALSE))=TRUE,"",VLOOKUP($B131,Engagés!$B$10:$N$509,2,FALSE))</f>
        <v/>
      </c>
      <c r="D131" s="74" t="str">
        <f>IF(C131="","",VLOOKUP($C131,Engagés!$C$10:$N$509,4,FALSE))</f>
        <v/>
      </c>
      <c r="E131" s="74" t="str">
        <f>IF(C131="","",VLOOKUP($C131,Engagés!$C$10:$N$509,5,FALSE))</f>
        <v/>
      </c>
      <c r="F131" s="550" t="str">
        <f>IF(D131="","",VLOOKUP($C131,Engagés!$C$10:$T$509,18,FALSE))</f>
        <v/>
      </c>
      <c r="G131" s="102" t="str">
        <f>IF($C131="","",VLOOKUP($C131,Engagés!$C$10:$N$509,6,FALSE))</f>
        <v/>
      </c>
      <c r="H131" s="102" t="str">
        <f>IF($C131="","",VLOOKUP($C131,Engagés!$C$10:$N$509,7,FALSE))</f>
        <v/>
      </c>
      <c r="I131" s="102" t="str">
        <f>IF($C131="","",VLOOKUP($C131,Engagés!$C$10:$N$509,8,FALSE))</f>
        <v/>
      </c>
      <c r="J131" s="74" t="str">
        <f>IF($C131="","",VLOOKUP($C131,Engagés!$C$10:$N$509,9,FALSE))</f>
        <v/>
      </c>
      <c r="K131" s="74" t="str">
        <f>IF($C131="","",VLOOKUP($C131,Engagés!$C$10:$N$509,10,FALSE))</f>
        <v/>
      </c>
      <c r="L131" s="74" t="str">
        <f>IF($C131="","",VLOOKUP($C131,Engagés!$C$10:$N$509,11,FALSE))</f>
        <v/>
      </c>
      <c r="M131" s="74" t="str">
        <f>IF($C131="","",VLOOKUP($C131,Engagés!$C$10:$N$509,12,FALSE))</f>
        <v/>
      </c>
      <c r="N131" s="75"/>
    </row>
    <row r="132" spans="1:14" ht="38.25" customHeight="1">
      <c r="A132" s="4">
        <f t="shared" ref="A132:A195" si="2">IF(LEN(C132)&gt;0,1,0)</f>
        <v>0</v>
      </c>
      <c r="B132" s="4">
        <v>129</v>
      </c>
      <c r="C132" s="471" t="str">
        <f>IF(ISERROR(VLOOKUP($B132,Engagés!$B$10:$N$509,1,FALSE))=TRUE,"",VLOOKUP($B132,Engagés!$B$10:$N$509,2,FALSE))</f>
        <v/>
      </c>
      <c r="D132" s="74" t="str">
        <f>IF(C132="","",VLOOKUP($C132,Engagés!$C$10:$N$509,4,FALSE))</f>
        <v/>
      </c>
      <c r="E132" s="74" t="str">
        <f>IF(C132="","",VLOOKUP($C132,Engagés!$C$10:$N$509,5,FALSE))</f>
        <v/>
      </c>
      <c r="F132" s="550" t="str">
        <f>IF(D132="","",VLOOKUP($C132,Engagés!$C$10:$T$509,18,FALSE))</f>
        <v/>
      </c>
      <c r="G132" s="102" t="str">
        <f>IF($C132="","",VLOOKUP($C132,Engagés!$C$10:$N$509,6,FALSE))</f>
        <v/>
      </c>
      <c r="H132" s="102" t="str">
        <f>IF($C132="","",VLOOKUP($C132,Engagés!$C$10:$N$509,7,FALSE))</f>
        <v/>
      </c>
      <c r="I132" s="102" t="str">
        <f>IF($C132="","",VLOOKUP($C132,Engagés!$C$10:$N$509,8,FALSE))</f>
        <v/>
      </c>
      <c r="J132" s="74" t="str">
        <f>IF($C132="","",VLOOKUP($C132,Engagés!$C$10:$N$509,9,FALSE))</f>
        <v/>
      </c>
      <c r="K132" s="74" t="str">
        <f>IF($C132="","",VLOOKUP($C132,Engagés!$C$10:$N$509,10,FALSE))</f>
        <v/>
      </c>
      <c r="L132" s="74" t="str">
        <f>IF($C132="","",VLOOKUP($C132,Engagés!$C$10:$N$509,11,FALSE))</f>
        <v/>
      </c>
      <c r="M132" s="74" t="str">
        <f>IF($C132="","",VLOOKUP($C132,Engagés!$C$10:$N$509,12,FALSE))</f>
        <v/>
      </c>
      <c r="N132" s="75"/>
    </row>
    <row r="133" spans="1:14" ht="38.25" customHeight="1">
      <c r="A133" s="4">
        <f t="shared" si="2"/>
        <v>0</v>
      </c>
      <c r="B133" s="4">
        <v>130</v>
      </c>
      <c r="C133" s="471" t="str">
        <f>IF(ISERROR(VLOOKUP($B133,Engagés!$B$10:$N$509,1,FALSE))=TRUE,"",VLOOKUP($B133,Engagés!$B$10:$N$509,2,FALSE))</f>
        <v/>
      </c>
      <c r="D133" s="74" t="str">
        <f>IF(C133="","",VLOOKUP($C133,Engagés!$C$10:$N$509,4,FALSE))</f>
        <v/>
      </c>
      <c r="E133" s="74" t="str">
        <f>IF(C133="","",VLOOKUP($C133,Engagés!$C$10:$N$509,5,FALSE))</f>
        <v/>
      </c>
      <c r="F133" s="550" t="str">
        <f>IF(D133="","",VLOOKUP($C133,Engagés!$C$10:$T$509,18,FALSE))</f>
        <v/>
      </c>
      <c r="G133" s="102" t="str">
        <f>IF($C133="","",VLOOKUP($C133,Engagés!$C$10:$N$509,6,FALSE))</f>
        <v/>
      </c>
      <c r="H133" s="102" t="str">
        <f>IF($C133="","",VLOOKUP($C133,Engagés!$C$10:$N$509,7,FALSE))</f>
        <v/>
      </c>
      <c r="I133" s="102" t="str">
        <f>IF($C133="","",VLOOKUP($C133,Engagés!$C$10:$N$509,8,FALSE))</f>
        <v/>
      </c>
      <c r="J133" s="74" t="str">
        <f>IF($C133="","",VLOOKUP($C133,Engagés!$C$10:$N$509,9,FALSE))</f>
        <v/>
      </c>
      <c r="K133" s="74" t="str">
        <f>IF($C133="","",VLOOKUP($C133,Engagés!$C$10:$N$509,10,FALSE))</f>
        <v/>
      </c>
      <c r="L133" s="74" t="str">
        <f>IF($C133="","",VLOOKUP($C133,Engagés!$C$10:$N$509,11,FALSE))</f>
        <v/>
      </c>
      <c r="M133" s="74" t="str">
        <f>IF($C133="","",VLOOKUP($C133,Engagés!$C$10:$N$509,12,FALSE))</f>
        <v/>
      </c>
      <c r="N133" s="75"/>
    </row>
    <row r="134" spans="1:14" ht="38.25" customHeight="1">
      <c r="A134" s="4">
        <f t="shared" si="2"/>
        <v>0</v>
      </c>
      <c r="B134" s="4">
        <v>131</v>
      </c>
      <c r="C134" s="471" t="str">
        <f>IF(ISERROR(VLOOKUP($B134,Engagés!$B$10:$N$509,1,FALSE))=TRUE,"",VLOOKUP($B134,Engagés!$B$10:$N$509,2,FALSE))</f>
        <v/>
      </c>
      <c r="D134" s="74" t="str">
        <f>IF(C134="","",VLOOKUP($C134,Engagés!$C$10:$N$509,4,FALSE))</f>
        <v/>
      </c>
      <c r="E134" s="74" t="str">
        <f>IF(C134="","",VLOOKUP($C134,Engagés!$C$10:$N$509,5,FALSE))</f>
        <v/>
      </c>
      <c r="F134" s="550" t="str">
        <f>IF(D134="","",VLOOKUP($C134,Engagés!$C$10:$T$509,18,FALSE))</f>
        <v/>
      </c>
      <c r="G134" s="102" t="str">
        <f>IF($C134="","",VLOOKUP($C134,Engagés!$C$10:$N$509,6,FALSE))</f>
        <v/>
      </c>
      <c r="H134" s="102" t="str">
        <f>IF($C134="","",VLOOKUP($C134,Engagés!$C$10:$N$509,7,FALSE))</f>
        <v/>
      </c>
      <c r="I134" s="102" t="str">
        <f>IF($C134="","",VLOOKUP($C134,Engagés!$C$10:$N$509,8,FALSE))</f>
        <v/>
      </c>
      <c r="J134" s="74" t="str">
        <f>IF($C134="","",VLOOKUP($C134,Engagés!$C$10:$N$509,9,FALSE))</f>
        <v/>
      </c>
      <c r="K134" s="74" t="str">
        <f>IF($C134="","",VLOOKUP($C134,Engagés!$C$10:$N$509,10,FALSE))</f>
        <v/>
      </c>
      <c r="L134" s="74" t="str">
        <f>IF($C134="","",VLOOKUP($C134,Engagés!$C$10:$N$509,11,FALSE))</f>
        <v/>
      </c>
      <c r="M134" s="74" t="str">
        <f>IF($C134="","",VLOOKUP($C134,Engagés!$C$10:$N$509,12,FALSE))</f>
        <v/>
      </c>
      <c r="N134" s="75"/>
    </row>
    <row r="135" spans="1:14" ht="38.25" customHeight="1">
      <c r="A135" s="4">
        <f t="shared" si="2"/>
        <v>0</v>
      </c>
      <c r="B135" s="4">
        <v>132</v>
      </c>
      <c r="C135" s="471" t="str">
        <f>IF(ISERROR(VLOOKUP($B135,Engagés!$B$10:$N$509,1,FALSE))=TRUE,"",VLOOKUP($B135,Engagés!$B$10:$N$509,2,FALSE))</f>
        <v/>
      </c>
      <c r="D135" s="74" t="str">
        <f>IF(C135="","",VLOOKUP($C135,Engagés!$C$10:$N$509,4,FALSE))</f>
        <v/>
      </c>
      <c r="E135" s="74" t="str">
        <f>IF(C135="","",VLOOKUP($C135,Engagés!$C$10:$N$509,5,FALSE))</f>
        <v/>
      </c>
      <c r="F135" s="550" t="str">
        <f>IF(D135="","",VLOOKUP($C135,Engagés!$C$10:$T$509,18,FALSE))</f>
        <v/>
      </c>
      <c r="G135" s="102" t="str">
        <f>IF($C135="","",VLOOKUP($C135,Engagés!$C$10:$N$509,6,FALSE))</f>
        <v/>
      </c>
      <c r="H135" s="102" t="str">
        <f>IF($C135="","",VLOOKUP($C135,Engagés!$C$10:$N$509,7,FALSE))</f>
        <v/>
      </c>
      <c r="I135" s="102" t="str">
        <f>IF($C135="","",VLOOKUP($C135,Engagés!$C$10:$N$509,8,FALSE))</f>
        <v/>
      </c>
      <c r="J135" s="74" t="str">
        <f>IF($C135="","",VLOOKUP($C135,Engagés!$C$10:$N$509,9,FALSE))</f>
        <v/>
      </c>
      <c r="K135" s="74" t="str">
        <f>IF($C135="","",VLOOKUP($C135,Engagés!$C$10:$N$509,10,FALSE))</f>
        <v/>
      </c>
      <c r="L135" s="74" t="str">
        <f>IF($C135="","",VLOOKUP($C135,Engagés!$C$10:$N$509,11,FALSE))</f>
        <v/>
      </c>
      <c r="M135" s="74" t="str">
        <f>IF($C135="","",VLOOKUP($C135,Engagés!$C$10:$N$509,12,FALSE))</f>
        <v/>
      </c>
      <c r="N135" s="75"/>
    </row>
    <row r="136" spans="1:14" ht="38.25" customHeight="1">
      <c r="A136" s="4">
        <f t="shared" si="2"/>
        <v>0</v>
      </c>
      <c r="B136" s="4">
        <v>133</v>
      </c>
      <c r="C136" s="471" t="str">
        <f>IF(ISERROR(VLOOKUP($B136,Engagés!$B$10:$N$509,1,FALSE))=TRUE,"",VLOOKUP($B136,Engagés!$B$10:$N$509,2,FALSE))</f>
        <v/>
      </c>
      <c r="D136" s="74" t="str">
        <f>IF(C136="","",VLOOKUP($C136,Engagés!$C$10:$N$509,4,FALSE))</f>
        <v/>
      </c>
      <c r="E136" s="74" t="str">
        <f>IF(C136="","",VLOOKUP($C136,Engagés!$C$10:$N$509,5,FALSE))</f>
        <v/>
      </c>
      <c r="F136" s="550" t="str">
        <f>IF(D136="","",VLOOKUP($C136,Engagés!$C$10:$T$509,18,FALSE))</f>
        <v/>
      </c>
      <c r="G136" s="102" t="str">
        <f>IF($C136="","",VLOOKUP($C136,Engagés!$C$10:$N$509,6,FALSE))</f>
        <v/>
      </c>
      <c r="H136" s="102" t="str">
        <f>IF($C136="","",VLOOKUP($C136,Engagés!$C$10:$N$509,7,FALSE))</f>
        <v/>
      </c>
      <c r="I136" s="102" t="str">
        <f>IF($C136="","",VLOOKUP($C136,Engagés!$C$10:$N$509,8,FALSE))</f>
        <v/>
      </c>
      <c r="J136" s="74" t="str">
        <f>IF($C136="","",VLOOKUP($C136,Engagés!$C$10:$N$509,9,FALSE))</f>
        <v/>
      </c>
      <c r="K136" s="74" t="str">
        <f>IF($C136="","",VLOOKUP($C136,Engagés!$C$10:$N$509,10,FALSE))</f>
        <v/>
      </c>
      <c r="L136" s="74" t="str">
        <f>IF($C136="","",VLOOKUP($C136,Engagés!$C$10:$N$509,11,FALSE))</f>
        <v/>
      </c>
      <c r="M136" s="74" t="str">
        <f>IF($C136="","",VLOOKUP($C136,Engagés!$C$10:$N$509,12,FALSE))</f>
        <v/>
      </c>
      <c r="N136" s="75"/>
    </row>
    <row r="137" spans="1:14" ht="38.25" customHeight="1">
      <c r="A137" s="4">
        <f t="shared" si="2"/>
        <v>0</v>
      </c>
      <c r="B137" s="4">
        <v>134</v>
      </c>
      <c r="C137" s="471" t="str">
        <f>IF(ISERROR(VLOOKUP($B137,Engagés!$B$10:$N$509,1,FALSE))=TRUE,"",VLOOKUP($B137,Engagés!$B$10:$N$509,2,FALSE))</f>
        <v/>
      </c>
      <c r="D137" s="74" t="str">
        <f>IF(C137="","",VLOOKUP($C137,Engagés!$C$10:$N$509,4,FALSE))</f>
        <v/>
      </c>
      <c r="E137" s="74" t="str">
        <f>IF(C137="","",VLOOKUP($C137,Engagés!$C$10:$N$509,5,FALSE))</f>
        <v/>
      </c>
      <c r="F137" s="550" t="str">
        <f>IF(D137="","",VLOOKUP($C137,Engagés!$C$10:$T$509,18,FALSE))</f>
        <v/>
      </c>
      <c r="G137" s="102" t="str">
        <f>IF($C137="","",VLOOKUP($C137,Engagés!$C$10:$N$509,6,FALSE))</f>
        <v/>
      </c>
      <c r="H137" s="102" t="str">
        <f>IF($C137="","",VLOOKUP($C137,Engagés!$C$10:$N$509,7,FALSE))</f>
        <v/>
      </c>
      <c r="I137" s="102" t="str">
        <f>IF($C137="","",VLOOKUP($C137,Engagés!$C$10:$N$509,8,FALSE))</f>
        <v/>
      </c>
      <c r="J137" s="74" t="str">
        <f>IF($C137="","",VLOOKUP($C137,Engagés!$C$10:$N$509,9,FALSE))</f>
        <v/>
      </c>
      <c r="K137" s="74" t="str">
        <f>IF($C137="","",VLOOKUP($C137,Engagés!$C$10:$N$509,10,FALSE))</f>
        <v/>
      </c>
      <c r="L137" s="74" t="str">
        <f>IF($C137="","",VLOOKUP($C137,Engagés!$C$10:$N$509,11,FALSE))</f>
        <v/>
      </c>
      <c r="M137" s="74" t="str">
        <f>IF($C137="","",VLOOKUP($C137,Engagés!$C$10:$N$509,12,FALSE))</f>
        <v/>
      </c>
      <c r="N137" s="75"/>
    </row>
    <row r="138" spans="1:14" ht="38.25" customHeight="1">
      <c r="A138" s="4">
        <f t="shared" si="2"/>
        <v>0</v>
      </c>
      <c r="B138" s="4">
        <v>135</v>
      </c>
      <c r="C138" s="471" t="str">
        <f>IF(ISERROR(VLOOKUP($B138,Engagés!$B$10:$N$509,1,FALSE))=TRUE,"",VLOOKUP($B138,Engagés!$B$10:$N$509,2,FALSE))</f>
        <v/>
      </c>
      <c r="D138" s="74" t="str">
        <f>IF(C138="","",VLOOKUP($C138,Engagés!$C$10:$N$509,4,FALSE))</f>
        <v/>
      </c>
      <c r="E138" s="74" t="str">
        <f>IF(C138="","",VLOOKUP($C138,Engagés!$C$10:$N$509,5,FALSE))</f>
        <v/>
      </c>
      <c r="F138" s="550" t="str">
        <f>IF(D138="","",VLOOKUP($C138,Engagés!$C$10:$T$509,18,FALSE))</f>
        <v/>
      </c>
      <c r="G138" s="102" t="str">
        <f>IF($C138="","",VLOOKUP($C138,Engagés!$C$10:$N$509,6,FALSE))</f>
        <v/>
      </c>
      <c r="H138" s="102" t="str">
        <f>IF($C138="","",VLOOKUP($C138,Engagés!$C$10:$N$509,7,FALSE))</f>
        <v/>
      </c>
      <c r="I138" s="102" t="str">
        <f>IF($C138="","",VLOOKUP($C138,Engagés!$C$10:$N$509,8,FALSE))</f>
        <v/>
      </c>
      <c r="J138" s="74" t="str">
        <f>IF($C138="","",VLOOKUP($C138,Engagés!$C$10:$N$509,9,FALSE))</f>
        <v/>
      </c>
      <c r="K138" s="74" t="str">
        <f>IF($C138="","",VLOOKUP($C138,Engagés!$C$10:$N$509,10,FALSE))</f>
        <v/>
      </c>
      <c r="L138" s="74" t="str">
        <f>IF($C138="","",VLOOKUP($C138,Engagés!$C$10:$N$509,11,FALSE))</f>
        <v/>
      </c>
      <c r="M138" s="74" t="str">
        <f>IF($C138="","",VLOOKUP($C138,Engagés!$C$10:$N$509,12,FALSE))</f>
        <v/>
      </c>
      <c r="N138" s="75"/>
    </row>
    <row r="139" spans="1:14" ht="38.25" customHeight="1">
      <c r="A139" s="4">
        <f t="shared" si="2"/>
        <v>0</v>
      </c>
      <c r="B139" s="4">
        <v>136</v>
      </c>
      <c r="C139" s="471" t="str">
        <f>IF(ISERROR(VLOOKUP($B139,Engagés!$B$10:$N$509,1,FALSE))=TRUE,"",VLOOKUP($B139,Engagés!$B$10:$N$509,2,FALSE))</f>
        <v/>
      </c>
      <c r="D139" s="74" t="str">
        <f>IF(C139="","",VLOOKUP($C139,Engagés!$C$10:$N$509,4,FALSE))</f>
        <v/>
      </c>
      <c r="E139" s="74" t="str">
        <f>IF(C139="","",VLOOKUP($C139,Engagés!$C$10:$N$509,5,FALSE))</f>
        <v/>
      </c>
      <c r="F139" s="550" t="str">
        <f>IF(D139="","",VLOOKUP($C139,Engagés!$C$10:$T$509,18,FALSE))</f>
        <v/>
      </c>
      <c r="G139" s="102" t="str">
        <f>IF($C139="","",VLOOKUP($C139,Engagés!$C$10:$N$509,6,FALSE))</f>
        <v/>
      </c>
      <c r="H139" s="102" t="str">
        <f>IF($C139="","",VLOOKUP($C139,Engagés!$C$10:$N$509,7,FALSE))</f>
        <v/>
      </c>
      <c r="I139" s="102" t="str">
        <f>IF($C139="","",VLOOKUP($C139,Engagés!$C$10:$N$509,8,FALSE))</f>
        <v/>
      </c>
      <c r="J139" s="74" t="str">
        <f>IF($C139="","",VLOOKUP($C139,Engagés!$C$10:$N$509,9,FALSE))</f>
        <v/>
      </c>
      <c r="K139" s="74" t="str">
        <f>IF($C139="","",VLOOKUP($C139,Engagés!$C$10:$N$509,10,FALSE))</f>
        <v/>
      </c>
      <c r="L139" s="74" t="str">
        <f>IF($C139="","",VLOOKUP($C139,Engagés!$C$10:$N$509,11,FALSE))</f>
        <v/>
      </c>
      <c r="M139" s="74" t="str">
        <f>IF($C139="","",VLOOKUP($C139,Engagés!$C$10:$N$509,12,FALSE))</f>
        <v/>
      </c>
      <c r="N139" s="75"/>
    </row>
    <row r="140" spans="1:14" ht="38.25" customHeight="1">
      <c r="A140" s="4">
        <f t="shared" si="2"/>
        <v>0</v>
      </c>
      <c r="B140" s="4">
        <v>137</v>
      </c>
      <c r="C140" s="471" t="str">
        <f>IF(ISERROR(VLOOKUP($B140,Engagés!$B$10:$N$509,1,FALSE))=TRUE,"",VLOOKUP($B140,Engagés!$B$10:$N$509,2,FALSE))</f>
        <v/>
      </c>
      <c r="D140" s="74" t="str">
        <f>IF(C140="","",VLOOKUP($C140,Engagés!$C$10:$N$509,4,FALSE))</f>
        <v/>
      </c>
      <c r="E140" s="74" t="str">
        <f>IF(C140="","",VLOOKUP($C140,Engagés!$C$10:$N$509,5,FALSE))</f>
        <v/>
      </c>
      <c r="F140" s="550" t="str">
        <f>IF(D140="","",VLOOKUP($C140,Engagés!$C$10:$T$509,18,FALSE))</f>
        <v/>
      </c>
      <c r="G140" s="102" t="str">
        <f>IF($C140="","",VLOOKUP($C140,Engagés!$C$10:$N$509,6,FALSE))</f>
        <v/>
      </c>
      <c r="H140" s="102" t="str">
        <f>IF($C140="","",VLOOKUP($C140,Engagés!$C$10:$N$509,7,FALSE))</f>
        <v/>
      </c>
      <c r="I140" s="102" t="str">
        <f>IF($C140="","",VLOOKUP($C140,Engagés!$C$10:$N$509,8,FALSE))</f>
        <v/>
      </c>
      <c r="J140" s="74" t="str">
        <f>IF($C140="","",VLOOKUP($C140,Engagés!$C$10:$N$509,9,FALSE))</f>
        <v/>
      </c>
      <c r="K140" s="74" t="str">
        <f>IF($C140="","",VLOOKUP($C140,Engagés!$C$10:$N$509,10,FALSE))</f>
        <v/>
      </c>
      <c r="L140" s="74" t="str">
        <f>IF($C140="","",VLOOKUP($C140,Engagés!$C$10:$N$509,11,FALSE))</f>
        <v/>
      </c>
      <c r="M140" s="74" t="str">
        <f>IF($C140="","",VLOOKUP($C140,Engagés!$C$10:$N$509,12,FALSE))</f>
        <v/>
      </c>
      <c r="N140" s="75"/>
    </row>
    <row r="141" spans="1:14" ht="38.25" customHeight="1">
      <c r="A141" s="4">
        <f t="shared" si="2"/>
        <v>0</v>
      </c>
      <c r="B141" s="4">
        <v>138</v>
      </c>
      <c r="C141" s="471" t="str">
        <f>IF(ISERROR(VLOOKUP($B141,Engagés!$B$10:$N$509,1,FALSE))=TRUE,"",VLOOKUP($B141,Engagés!$B$10:$N$509,2,FALSE))</f>
        <v/>
      </c>
      <c r="D141" s="74" t="str">
        <f>IF(C141="","",VLOOKUP($C141,Engagés!$C$10:$N$509,4,FALSE))</f>
        <v/>
      </c>
      <c r="E141" s="74" t="str">
        <f>IF(C141="","",VLOOKUP($C141,Engagés!$C$10:$N$509,5,FALSE))</f>
        <v/>
      </c>
      <c r="F141" s="550" t="str">
        <f>IF(D141="","",VLOOKUP($C141,Engagés!$C$10:$T$509,18,FALSE))</f>
        <v/>
      </c>
      <c r="G141" s="102" t="str">
        <f>IF($C141="","",VLOOKUP($C141,Engagés!$C$10:$N$509,6,FALSE))</f>
        <v/>
      </c>
      <c r="H141" s="102" t="str">
        <f>IF($C141="","",VLOOKUP($C141,Engagés!$C$10:$N$509,7,FALSE))</f>
        <v/>
      </c>
      <c r="I141" s="102" t="str">
        <f>IF($C141="","",VLOOKUP($C141,Engagés!$C$10:$N$509,8,FALSE))</f>
        <v/>
      </c>
      <c r="J141" s="74" t="str">
        <f>IF($C141="","",VLOOKUP($C141,Engagés!$C$10:$N$509,9,FALSE))</f>
        <v/>
      </c>
      <c r="K141" s="74" t="str">
        <f>IF($C141="","",VLOOKUP($C141,Engagés!$C$10:$N$509,10,FALSE))</f>
        <v/>
      </c>
      <c r="L141" s="74" t="str">
        <f>IF($C141="","",VLOOKUP($C141,Engagés!$C$10:$N$509,11,FALSE))</f>
        <v/>
      </c>
      <c r="M141" s="74" t="str">
        <f>IF($C141="","",VLOOKUP($C141,Engagés!$C$10:$N$509,12,FALSE))</f>
        <v/>
      </c>
      <c r="N141" s="75"/>
    </row>
    <row r="142" spans="1:14" ht="38.25" customHeight="1">
      <c r="A142" s="4">
        <f t="shared" si="2"/>
        <v>0</v>
      </c>
      <c r="B142" s="4">
        <v>139</v>
      </c>
      <c r="C142" s="471" t="str">
        <f>IF(ISERROR(VLOOKUP($B142,Engagés!$B$10:$N$509,1,FALSE))=TRUE,"",VLOOKUP($B142,Engagés!$B$10:$N$509,2,FALSE))</f>
        <v/>
      </c>
      <c r="D142" s="74" t="str">
        <f>IF(C142="","",VLOOKUP($C142,Engagés!$C$10:$N$509,4,FALSE))</f>
        <v/>
      </c>
      <c r="E142" s="74" t="str">
        <f>IF(C142="","",VLOOKUP($C142,Engagés!$C$10:$N$509,5,FALSE))</f>
        <v/>
      </c>
      <c r="F142" s="550" t="str">
        <f>IF(D142="","",VLOOKUP($C142,Engagés!$C$10:$T$509,18,FALSE))</f>
        <v/>
      </c>
      <c r="G142" s="102" t="str">
        <f>IF($C142="","",VLOOKUP($C142,Engagés!$C$10:$N$509,6,FALSE))</f>
        <v/>
      </c>
      <c r="H142" s="102" t="str">
        <f>IF($C142="","",VLOOKUP($C142,Engagés!$C$10:$N$509,7,FALSE))</f>
        <v/>
      </c>
      <c r="I142" s="102" t="str">
        <f>IF($C142="","",VLOOKUP($C142,Engagés!$C$10:$N$509,8,FALSE))</f>
        <v/>
      </c>
      <c r="J142" s="74" t="str">
        <f>IF($C142="","",VLOOKUP($C142,Engagés!$C$10:$N$509,9,FALSE))</f>
        <v/>
      </c>
      <c r="K142" s="74" t="str">
        <f>IF($C142="","",VLOOKUP($C142,Engagés!$C$10:$N$509,10,FALSE))</f>
        <v/>
      </c>
      <c r="L142" s="74" t="str">
        <f>IF($C142="","",VLOOKUP($C142,Engagés!$C$10:$N$509,11,FALSE))</f>
        <v/>
      </c>
      <c r="M142" s="74" t="str">
        <f>IF($C142="","",VLOOKUP($C142,Engagés!$C$10:$N$509,12,FALSE))</f>
        <v/>
      </c>
      <c r="N142" s="75"/>
    </row>
    <row r="143" spans="1:14" ht="38.25" customHeight="1">
      <c r="A143" s="4">
        <f t="shared" si="2"/>
        <v>0</v>
      </c>
      <c r="B143" s="4">
        <v>140</v>
      </c>
      <c r="C143" s="471" t="str">
        <f>IF(ISERROR(VLOOKUP($B143,Engagés!$B$10:$N$509,1,FALSE))=TRUE,"",VLOOKUP($B143,Engagés!$B$10:$N$509,2,FALSE))</f>
        <v/>
      </c>
      <c r="D143" s="74" t="str">
        <f>IF(C143="","",VLOOKUP($C143,Engagés!$C$10:$N$509,4,FALSE))</f>
        <v/>
      </c>
      <c r="E143" s="74" t="str">
        <f>IF(C143="","",VLOOKUP($C143,Engagés!$C$10:$N$509,5,FALSE))</f>
        <v/>
      </c>
      <c r="F143" s="550" t="str">
        <f>IF(D143="","",VLOOKUP($C143,Engagés!$C$10:$T$509,18,FALSE))</f>
        <v/>
      </c>
      <c r="G143" s="102" t="str">
        <f>IF($C143="","",VLOOKUP($C143,Engagés!$C$10:$N$509,6,FALSE))</f>
        <v/>
      </c>
      <c r="H143" s="102" t="str">
        <f>IF($C143="","",VLOOKUP($C143,Engagés!$C$10:$N$509,7,FALSE))</f>
        <v/>
      </c>
      <c r="I143" s="102" t="str">
        <f>IF($C143="","",VLOOKUP($C143,Engagés!$C$10:$N$509,8,FALSE))</f>
        <v/>
      </c>
      <c r="J143" s="74" t="str">
        <f>IF($C143="","",VLOOKUP($C143,Engagés!$C$10:$N$509,9,FALSE))</f>
        <v/>
      </c>
      <c r="K143" s="74" t="str">
        <f>IF($C143="","",VLOOKUP($C143,Engagés!$C$10:$N$509,10,FALSE))</f>
        <v/>
      </c>
      <c r="L143" s="74" t="str">
        <f>IF($C143="","",VLOOKUP($C143,Engagés!$C$10:$N$509,11,FALSE))</f>
        <v/>
      </c>
      <c r="M143" s="74" t="str">
        <f>IF($C143="","",VLOOKUP($C143,Engagés!$C$10:$N$509,12,FALSE))</f>
        <v/>
      </c>
      <c r="N143" s="75"/>
    </row>
    <row r="144" spans="1:14" ht="38.25" customHeight="1">
      <c r="A144" s="4">
        <f t="shared" si="2"/>
        <v>0</v>
      </c>
      <c r="B144" s="4">
        <v>141</v>
      </c>
      <c r="C144" s="471" t="str">
        <f>IF(ISERROR(VLOOKUP($B144,Engagés!$B$10:$N$509,1,FALSE))=TRUE,"",VLOOKUP($B144,Engagés!$B$10:$N$509,2,FALSE))</f>
        <v/>
      </c>
      <c r="D144" s="74" t="str">
        <f>IF(C144="","",VLOOKUP($C144,Engagés!$C$10:$N$509,4,FALSE))</f>
        <v/>
      </c>
      <c r="E144" s="74" t="str">
        <f>IF(C144="","",VLOOKUP($C144,Engagés!$C$10:$N$509,5,FALSE))</f>
        <v/>
      </c>
      <c r="F144" s="550" t="str">
        <f>IF(D144="","",VLOOKUP($C144,Engagés!$C$10:$T$509,18,FALSE))</f>
        <v/>
      </c>
      <c r="G144" s="102" t="str">
        <f>IF($C144="","",VLOOKUP($C144,Engagés!$C$10:$N$509,6,FALSE))</f>
        <v/>
      </c>
      <c r="H144" s="102" t="str">
        <f>IF($C144="","",VLOOKUP($C144,Engagés!$C$10:$N$509,7,FALSE))</f>
        <v/>
      </c>
      <c r="I144" s="102" t="str">
        <f>IF($C144="","",VLOOKUP($C144,Engagés!$C$10:$N$509,8,FALSE))</f>
        <v/>
      </c>
      <c r="J144" s="74" t="str">
        <f>IF($C144="","",VLOOKUP($C144,Engagés!$C$10:$N$509,9,FALSE))</f>
        <v/>
      </c>
      <c r="K144" s="74" t="str">
        <f>IF($C144="","",VLOOKUP($C144,Engagés!$C$10:$N$509,10,FALSE))</f>
        <v/>
      </c>
      <c r="L144" s="74" t="str">
        <f>IF($C144="","",VLOOKUP($C144,Engagés!$C$10:$N$509,11,FALSE))</f>
        <v/>
      </c>
      <c r="M144" s="74" t="str">
        <f>IF($C144="","",VLOOKUP($C144,Engagés!$C$10:$N$509,12,FALSE))</f>
        <v/>
      </c>
      <c r="N144" s="75"/>
    </row>
    <row r="145" spans="1:14" ht="38.25" customHeight="1">
      <c r="A145" s="4">
        <f t="shared" si="2"/>
        <v>0</v>
      </c>
      <c r="B145" s="4">
        <v>142</v>
      </c>
      <c r="C145" s="471" t="str">
        <f>IF(ISERROR(VLOOKUP($B145,Engagés!$B$10:$N$509,1,FALSE))=TRUE,"",VLOOKUP($B145,Engagés!$B$10:$N$509,2,FALSE))</f>
        <v/>
      </c>
      <c r="D145" s="74" t="str">
        <f>IF(C145="","",VLOOKUP($C145,Engagés!$C$10:$N$509,4,FALSE))</f>
        <v/>
      </c>
      <c r="E145" s="74" t="str">
        <f>IF(C145="","",VLOOKUP($C145,Engagés!$C$10:$N$509,5,FALSE))</f>
        <v/>
      </c>
      <c r="F145" s="550" t="str">
        <f>IF(D145="","",VLOOKUP($C145,Engagés!$C$10:$T$509,18,FALSE))</f>
        <v/>
      </c>
      <c r="G145" s="102" t="str">
        <f>IF($C145="","",VLOOKUP($C145,Engagés!$C$10:$N$509,6,FALSE))</f>
        <v/>
      </c>
      <c r="H145" s="102" t="str">
        <f>IF($C145="","",VLOOKUP($C145,Engagés!$C$10:$N$509,7,FALSE))</f>
        <v/>
      </c>
      <c r="I145" s="102" t="str">
        <f>IF($C145="","",VLOOKUP($C145,Engagés!$C$10:$N$509,8,FALSE))</f>
        <v/>
      </c>
      <c r="J145" s="74" t="str">
        <f>IF($C145="","",VLOOKUP($C145,Engagés!$C$10:$N$509,9,FALSE))</f>
        <v/>
      </c>
      <c r="K145" s="74" t="str">
        <f>IF($C145="","",VLOOKUP($C145,Engagés!$C$10:$N$509,10,FALSE))</f>
        <v/>
      </c>
      <c r="L145" s="74" t="str">
        <f>IF($C145="","",VLOOKUP($C145,Engagés!$C$10:$N$509,11,FALSE))</f>
        <v/>
      </c>
      <c r="M145" s="74" t="str">
        <f>IF($C145="","",VLOOKUP($C145,Engagés!$C$10:$N$509,12,FALSE))</f>
        <v/>
      </c>
      <c r="N145" s="75"/>
    </row>
    <row r="146" spans="1:14" ht="38.25" customHeight="1">
      <c r="A146" s="4">
        <f t="shared" si="2"/>
        <v>0</v>
      </c>
      <c r="B146" s="4">
        <v>143</v>
      </c>
      <c r="C146" s="471" t="str">
        <f>IF(ISERROR(VLOOKUP($B146,Engagés!$B$10:$N$509,1,FALSE))=TRUE,"",VLOOKUP($B146,Engagés!$B$10:$N$509,2,FALSE))</f>
        <v/>
      </c>
      <c r="D146" s="74" t="str">
        <f>IF(C146="","",VLOOKUP($C146,Engagés!$C$10:$N$509,4,FALSE))</f>
        <v/>
      </c>
      <c r="E146" s="74" t="str">
        <f>IF(C146="","",VLOOKUP($C146,Engagés!$C$10:$N$509,5,FALSE))</f>
        <v/>
      </c>
      <c r="F146" s="550" t="str">
        <f>IF(D146="","",VLOOKUP($C146,Engagés!$C$10:$T$509,18,FALSE))</f>
        <v/>
      </c>
      <c r="G146" s="102" t="str">
        <f>IF($C146="","",VLOOKUP($C146,Engagés!$C$10:$N$509,6,FALSE))</f>
        <v/>
      </c>
      <c r="H146" s="102" t="str">
        <f>IF($C146="","",VLOOKUP($C146,Engagés!$C$10:$N$509,7,FALSE))</f>
        <v/>
      </c>
      <c r="I146" s="102" t="str">
        <f>IF($C146="","",VLOOKUP($C146,Engagés!$C$10:$N$509,8,FALSE))</f>
        <v/>
      </c>
      <c r="J146" s="74" t="str">
        <f>IF($C146="","",VLOOKUP($C146,Engagés!$C$10:$N$509,9,FALSE))</f>
        <v/>
      </c>
      <c r="K146" s="74" t="str">
        <f>IF($C146="","",VLOOKUP($C146,Engagés!$C$10:$N$509,10,FALSE))</f>
        <v/>
      </c>
      <c r="L146" s="74" t="str">
        <f>IF($C146="","",VLOOKUP($C146,Engagés!$C$10:$N$509,11,FALSE))</f>
        <v/>
      </c>
      <c r="M146" s="74" t="str">
        <f>IF($C146="","",VLOOKUP($C146,Engagés!$C$10:$N$509,12,FALSE))</f>
        <v/>
      </c>
      <c r="N146" s="75"/>
    </row>
    <row r="147" spans="1:14" ht="38.25" customHeight="1">
      <c r="A147" s="4">
        <f t="shared" si="2"/>
        <v>0</v>
      </c>
      <c r="B147" s="4">
        <v>144</v>
      </c>
      <c r="C147" s="471" t="str">
        <f>IF(ISERROR(VLOOKUP($B147,Engagés!$B$10:$N$509,1,FALSE))=TRUE,"",VLOOKUP($B147,Engagés!$B$10:$N$509,2,FALSE))</f>
        <v/>
      </c>
      <c r="D147" s="74" t="str">
        <f>IF(C147="","",VLOOKUP($C147,Engagés!$C$10:$N$509,4,FALSE))</f>
        <v/>
      </c>
      <c r="E147" s="74" t="str">
        <f>IF(C147="","",VLOOKUP($C147,Engagés!$C$10:$N$509,5,FALSE))</f>
        <v/>
      </c>
      <c r="F147" s="550" t="str">
        <f>IF(D147="","",VLOOKUP($C147,Engagés!$C$10:$T$509,18,FALSE))</f>
        <v/>
      </c>
      <c r="G147" s="102" t="str">
        <f>IF($C147="","",VLOOKUP($C147,Engagés!$C$10:$N$509,6,FALSE))</f>
        <v/>
      </c>
      <c r="H147" s="102" t="str">
        <f>IF($C147="","",VLOOKUP($C147,Engagés!$C$10:$N$509,7,FALSE))</f>
        <v/>
      </c>
      <c r="I147" s="102" t="str">
        <f>IF($C147="","",VLOOKUP($C147,Engagés!$C$10:$N$509,8,FALSE))</f>
        <v/>
      </c>
      <c r="J147" s="74" t="str">
        <f>IF($C147="","",VLOOKUP($C147,Engagés!$C$10:$N$509,9,FALSE))</f>
        <v/>
      </c>
      <c r="K147" s="74" t="str">
        <f>IF($C147="","",VLOOKUP($C147,Engagés!$C$10:$N$509,10,FALSE))</f>
        <v/>
      </c>
      <c r="L147" s="74" t="str">
        <f>IF($C147="","",VLOOKUP($C147,Engagés!$C$10:$N$509,11,FALSE))</f>
        <v/>
      </c>
      <c r="M147" s="74" t="str">
        <f>IF($C147="","",VLOOKUP($C147,Engagés!$C$10:$N$509,12,FALSE))</f>
        <v/>
      </c>
      <c r="N147" s="75"/>
    </row>
    <row r="148" spans="1:14" ht="38.25" customHeight="1">
      <c r="A148" s="4">
        <f t="shared" si="2"/>
        <v>0</v>
      </c>
      <c r="B148" s="4">
        <v>145</v>
      </c>
      <c r="C148" s="471" t="str">
        <f>IF(ISERROR(VLOOKUP($B148,Engagés!$B$10:$N$509,1,FALSE))=TRUE,"",VLOOKUP($B148,Engagés!$B$10:$N$509,2,FALSE))</f>
        <v/>
      </c>
      <c r="D148" s="74" t="str">
        <f>IF(C148="","",VLOOKUP($C148,Engagés!$C$10:$N$509,4,FALSE))</f>
        <v/>
      </c>
      <c r="E148" s="74" t="str">
        <f>IF(C148="","",VLOOKUP($C148,Engagés!$C$10:$N$509,5,FALSE))</f>
        <v/>
      </c>
      <c r="F148" s="550" t="str">
        <f>IF(D148="","",VLOOKUP($C148,Engagés!$C$10:$T$509,18,FALSE))</f>
        <v/>
      </c>
      <c r="G148" s="102" t="str">
        <f>IF($C148="","",VLOOKUP($C148,Engagés!$C$10:$N$509,6,FALSE))</f>
        <v/>
      </c>
      <c r="H148" s="102" t="str">
        <f>IF($C148="","",VLOOKUP($C148,Engagés!$C$10:$N$509,7,FALSE))</f>
        <v/>
      </c>
      <c r="I148" s="102" t="str">
        <f>IF($C148="","",VLOOKUP($C148,Engagés!$C$10:$N$509,8,FALSE))</f>
        <v/>
      </c>
      <c r="J148" s="74" t="str">
        <f>IF($C148="","",VLOOKUP($C148,Engagés!$C$10:$N$509,9,FALSE))</f>
        <v/>
      </c>
      <c r="K148" s="74" t="str">
        <f>IF($C148="","",VLOOKUP($C148,Engagés!$C$10:$N$509,10,FALSE))</f>
        <v/>
      </c>
      <c r="L148" s="74" t="str">
        <f>IF($C148="","",VLOOKUP($C148,Engagés!$C$10:$N$509,11,FALSE))</f>
        <v/>
      </c>
      <c r="M148" s="74" t="str">
        <f>IF($C148="","",VLOOKUP($C148,Engagés!$C$10:$N$509,12,FALSE))</f>
        <v/>
      </c>
      <c r="N148" s="75"/>
    </row>
    <row r="149" spans="1:14" ht="38.25" customHeight="1">
      <c r="A149" s="4">
        <f t="shared" si="2"/>
        <v>0</v>
      </c>
      <c r="B149" s="4">
        <v>146</v>
      </c>
      <c r="C149" s="471" t="str">
        <f>IF(ISERROR(VLOOKUP($B149,Engagés!$B$10:$N$509,1,FALSE))=TRUE,"",VLOOKUP($B149,Engagés!$B$10:$N$509,2,FALSE))</f>
        <v/>
      </c>
      <c r="D149" s="74" t="str">
        <f>IF(C149="","",VLOOKUP($C149,Engagés!$C$10:$N$509,4,FALSE))</f>
        <v/>
      </c>
      <c r="E149" s="74" t="str">
        <f>IF(C149="","",VLOOKUP($C149,Engagés!$C$10:$N$509,5,FALSE))</f>
        <v/>
      </c>
      <c r="F149" s="550" t="str">
        <f>IF(D149="","",VLOOKUP($C149,Engagés!$C$10:$T$509,18,FALSE))</f>
        <v/>
      </c>
      <c r="G149" s="102" t="str">
        <f>IF($C149="","",VLOOKUP($C149,Engagés!$C$10:$N$509,6,FALSE))</f>
        <v/>
      </c>
      <c r="H149" s="102" t="str">
        <f>IF($C149="","",VLOOKUP($C149,Engagés!$C$10:$N$509,7,FALSE))</f>
        <v/>
      </c>
      <c r="I149" s="102" t="str">
        <f>IF($C149="","",VLOOKUP($C149,Engagés!$C$10:$N$509,8,FALSE))</f>
        <v/>
      </c>
      <c r="J149" s="74" t="str">
        <f>IF($C149="","",VLOOKUP($C149,Engagés!$C$10:$N$509,9,FALSE))</f>
        <v/>
      </c>
      <c r="K149" s="74" t="str">
        <f>IF($C149="","",VLOOKUP($C149,Engagés!$C$10:$N$509,10,FALSE))</f>
        <v/>
      </c>
      <c r="L149" s="74" t="str">
        <f>IF($C149="","",VLOOKUP($C149,Engagés!$C$10:$N$509,11,FALSE))</f>
        <v/>
      </c>
      <c r="M149" s="74" t="str">
        <f>IF($C149="","",VLOOKUP($C149,Engagés!$C$10:$N$509,12,FALSE))</f>
        <v/>
      </c>
      <c r="N149" s="75"/>
    </row>
    <row r="150" spans="1:14" ht="38.25" customHeight="1">
      <c r="A150" s="4">
        <f t="shared" si="2"/>
        <v>0</v>
      </c>
      <c r="B150" s="4">
        <v>147</v>
      </c>
      <c r="C150" s="471" t="str">
        <f>IF(ISERROR(VLOOKUP($B150,Engagés!$B$10:$N$509,1,FALSE))=TRUE,"",VLOOKUP($B150,Engagés!$B$10:$N$509,2,FALSE))</f>
        <v/>
      </c>
      <c r="D150" s="74" t="str">
        <f>IF(C150="","",VLOOKUP($C150,Engagés!$C$10:$N$509,4,FALSE))</f>
        <v/>
      </c>
      <c r="E150" s="74" t="str">
        <f>IF(C150="","",VLOOKUP($C150,Engagés!$C$10:$N$509,5,FALSE))</f>
        <v/>
      </c>
      <c r="F150" s="550" t="str">
        <f>IF(D150="","",VLOOKUP($C150,Engagés!$C$10:$T$509,18,FALSE))</f>
        <v/>
      </c>
      <c r="G150" s="102" t="str">
        <f>IF($C150="","",VLOOKUP($C150,Engagés!$C$10:$N$509,6,FALSE))</f>
        <v/>
      </c>
      <c r="H150" s="102" t="str">
        <f>IF($C150="","",VLOOKUP($C150,Engagés!$C$10:$N$509,7,FALSE))</f>
        <v/>
      </c>
      <c r="I150" s="102" t="str">
        <f>IF($C150="","",VLOOKUP($C150,Engagés!$C$10:$N$509,8,FALSE))</f>
        <v/>
      </c>
      <c r="J150" s="74" t="str">
        <f>IF($C150="","",VLOOKUP($C150,Engagés!$C$10:$N$509,9,FALSE))</f>
        <v/>
      </c>
      <c r="K150" s="74" t="str">
        <f>IF($C150="","",VLOOKUP($C150,Engagés!$C$10:$N$509,10,FALSE))</f>
        <v/>
      </c>
      <c r="L150" s="74" t="str">
        <f>IF($C150="","",VLOOKUP($C150,Engagés!$C$10:$N$509,11,FALSE))</f>
        <v/>
      </c>
      <c r="M150" s="74" t="str">
        <f>IF($C150="","",VLOOKUP($C150,Engagés!$C$10:$N$509,12,FALSE))</f>
        <v/>
      </c>
      <c r="N150" s="75"/>
    </row>
    <row r="151" spans="1:14" ht="38.25" customHeight="1">
      <c r="A151" s="4">
        <f t="shared" si="2"/>
        <v>0</v>
      </c>
      <c r="B151" s="4">
        <v>148</v>
      </c>
      <c r="C151" s="471" t="str">
        <f>IF(ISERROR(VLOOKUP($B151,Engagés!$B$10:$N$509,1,FALSE))=TRUE,"",VLOOKUP($B151,Engagés!$B$10:$N$509,2,FALSE))</f>
        <v/>
      </c>
      <c r="D151" s="74" t="str">
        <f>IF(C151="","",VLOOKUP($C151,Engagés!$C$10:$N$509,4,FALSE))</f>
        <v/>
      </c>
      <c r="E151" s="74" t="str">
        <f>IF(C151="","",VLOOKUP($C151,Engagés!$C$10:$N$509,5,FALSE))</f>
        <v/>
      </c>
      <c r="F151" s="550" t="str">
        <f>IF(D151="","",VLOOKUP($C151,Engagés!$C$10:$T$509,18,FALSE))</f>
        <v/>
      </c>
      <c r="G151" s="102" t="str">
        <f>IF($C151="","",VLOOKUP($C151,Engagés!$C$10:$N$509,6,FALSE))</f>
        <v/>
      </c>
      <c r="H151" s="102" t="str">
        <f>IF($C151="","",VLOOKUP($C151,Engagés!$C$10:$N$509,7,FALSE))</f>
        <v/>
      </c>
      <c r="I151" s="102" t="str">
        <f>IF($C151="","",VLOOKUP($C151,Engagés!$C$10:$N$509,8,FALSE))</f>
        <v/>
      </c>
      <c r="J151" s="74" t="str">
        <f>IF($C151="","",VLOOKUP($C151,Engagés!$C$10:$N$509,9,FALSE))</f>
        <v/>
      </c>
      <c r="K151" s="74" t="str">
        <f>IF($C151="","",VLOOKUP($C151,Engagés!$C$10:$N$509,10,FALSE))</f>
        <v/>
      </c>
      <c r="L151" s="74" t="str">
        <f>IF($C151="","",VLOOKUP($C151,Engagés!$C$10:$N$509,11,FALSE))</f>
        <v/>
      </c>
      <c r="M151" s="74" t="str">
        <f>IF($C151="","",VLOOKUP($C151,Engagés!$C$10:$N$509,12,FALSE))</f>
        <v/>
      </c>
      <c r="N151" s="75"/>
    </row>
    <row r="152" spans="1:14" ht="38.25" customHeight="1">
      <c r="A152" s="4">
        <f t="shared" si="2"/>
        <v>0</v>
      </c>
      <c r="B152" s="4">
        <v>149</v>
      </c>
      <c r="C152" s="471" t="str">
        <f>IF(ISERROR(VLOOKUP($B152,Engagés!$B$10:$N$509,1,FALSE))=TRUE,"",VLOOKUP($B152,Engagés!$B$10:$N$509,2,FALSE))</f>
        <v/>
      </c>
      <c r="D152" s="74" t="str">
        <f>IF(C152="","",VLOOKUP($C152,Engagés!$C$10:$N$509,4,FALSE))</f>
        <v/>
      </c>
      <c r="E152" s="74" t="str">
        <f>IF(C152="","",VLOOKUP($C152,Engagés!$C$10:$N$509,5,FALSE))</f>
        <v/>
      </c>
      <c r="F152" s="550" t="str">
        <f>IF(D152="","",VLOOKUP($C152,Engagés!$C$10:$T$509,18,FALSE))</f>
        <v/>
      </c>
      <c r="G152" s="102" t="str">
        <f>IF($C152="","",VLOOKUP($C152,Engagés!$C$10:$N$509,6,FALSE))</f>
        <v/>
      </c>
      <c r="H152" s="102" t="str">
        <f>IF($C152="","",VLOOKUP($C152,Engagés!$C$10:$N$509,7,FALSE))</f>
        <v/>
      </c>
      <c r="I152" s="102" t="str">
        <f>IF($C152="","",VLOOKUP($C152,Engagés!$C$10:$N$509,8,FALSE))</f>
        <v/>
      </c>
      <c r="J152" s="74" t="str">
        <f>IF($C152="","",VLOOKUP($C152,Engagés!$C$10:$N$509,9,FALSE))</f>
        <v/>
      </c>
      <c r="K152" s="74" t="str">
        <f>IF($C152="","",VLOOKUP($C152,Engagés!$C$10:$N$509,10,FALSE))</f>
        <v/>
      </c>
      <c r="L152" s="74" t="str">
        <f>IF($C152="","",VLOOKUP($C152,Engagés!$C$10:$N$509,11,FALSE))</f>
        <v/>
      </c>
      <c r="M152" s="74" t="str">
        <f>IF($C152="","",VLOOKUP($C152,Engagés!$C$10:$N$509,12,FALSE))</f>
        <v/>
      </c>
      <c r="N152" s="75"/>
    </row>
    <row r="153" spans="1:14" ht="38.25" customHeight="1">
      <c r="A153" s="4">
        <f t="shared" si="2"/>
        <v>0</v>
      </c>
      <c r="B153" s="4">
        <v>150</v>
      </c>
      <c r="C153" s="471" t="str">
        <f>IF(ISERROR(VLOOKUP($B153,Engagés!$B$10:$N$509,1,FALSE))=TRUE,"",VLOOKUP($B153,Engagés!$B$10:$N$509,2,FALSE))</f>
        <v/>
      </c>
      <c r="D153" s="74" t="str">
        <f>IF(C153="","",VLOOKUP($C153,Engagés!$C$10:$N$509,4,FALSE))</f>
        <v/>
      </c>
      <c r="E153" s="74" t="str">
        <f>IF(C153="","",VLOOKUP($C153,Engagés!$C$10:$N$509,5,FALSE))</f>
        <v/>
      </c>
      <c r="F153" s="550" t="str">
        <f>IF(D153="","",VLOOKUP($C153,Engagés!$C$10:$T$509,18,FALSE))</f>
        <v/>
      </c>
      <c r="G153" s="102" t="str">
        <f>IF($C153="","",VLOOKUP($C153,Engagés!$C$10:$N$509,6,FALSE))</f>
        <v/>
      </c>
      <c r="H153" s="102" t="str">
        <f>IF($C153="","",VLOOKUP($C153,Engagés!$C$10:$N$509,7,FALSE))</f>
        <v/>
      </c>
      <c r="I153" s="102" t="str">
        <f>IF($C153="","",VLOOKUP($C153,Engagés!$C$10:$N$509,8,FALSE))</f>
        <v/>
      </c>
      <c r="J153" s="74" t="str">
        <f>IF($C153="","",VLOOKUP($C153,Engagés!$C$10:$N$509,9,FALSE))</f>
        <v/>
      </c>
      <c r="K153" s="74" t="str">
        <f>IF($C153="","",VLOOKUP($C153,Engagés!$C$10:$N$509,10,FALSE))</f>
        <v/>
      </c>
      <c r="L153" s="74" t="str">
        <f>IF($C153="","",VLOOKUP($C153,Engagés!$C$10:$N$509,11,FALSE))</f>
        <v/>
      </c>
      <c r="M153" s="74" t="str">
        <f>IF($C153="","",VLOOKUP($C153,Engagés!$C$10:$N$509,12,FALSE))</f>
        <v/>
      </c>
      <c r="N153" s="75"/>
    </row>
    <row r="154" spans="1:14" ht="38.25" customHeight="1">
      <c r="A154" s="4">
        <f t="shared" si="2"/>
        <v>0</v>
      </c>
      <c r="B154" s="4">
        <v>151</v>
      </c>
      <c r="C154" s="471" t="str">
        <f>IF(ISERROR(VLOOKUP($B154,Engagés!$B$10:$N$509,1,FALSE))=TRUE,"",VLOOKUP($B154,Engagés!$B$10:$N$509,2,FALSE))</f>
        <v/>
      </c>
      <c r="D154" s="74" t="str">
        <f>IF(C154="","",VLOOKUP($C154,Engagés!$C$10:$N$509,4,FALSE))</f>
        <v/>
      </c>
      <c r="E154" s="74" t="str">
        <f>IF(C154="","",VLOOKUP($C154,Engagés!$C$10:$N$509,5,FALSE))</f>
        <v/>
      </c>
      <c r="F154" s="550" t="str">
        <f>IF(D154="","",VLOOKUP($C154,Engagés!$C$10:$T$509,18,FALSE))</f>
        <v/>
      </c>
      <c r="G154" s="102" t="str">
        <f>IF($C154="","",VLOOKUP($C154,Engagés!$C$10:$N$509,6,FALSE))</f>
        <v/>
      </c>
      <c r="H154" s="102" t="str">
        <f>IF($C154="","",VLOOKUP($C154,Engagés!$C$10:$N$509,7,FALSE))</f>
        <v/>
      </c>
      <c r="I154" s="102" t="str">
        <f>IF($C154="","",VLOOKUP($C154,Engagés!$C$10:$N$509,8,FALSE))</f>
        <v/>
      </c>
      <c r="J154" s="74" t="str">
        <f>IF($C154="","",VLOOKUP($C154,Engagés!$C$10:$N$509,9,FALSE))</f>
        <v/>
      </c>
      <c r="K154" s="74" t="str">
        <f>IF($C154="","",VLOOKUP($C154,Engagés!$C$10:$N$509,10,FALSE))</f>
        <v/>
      </c>
      <c r="L154" s="74" t="str">
        <f>IF($C154="","",VLOOKUP($C154,Engagés!$C$10:$N$509,11,FALSE))</f>
        <v/>
      </c>
      <c r="M154" s="74" t="str">
        <f>IF($C154="","",VLOOKUP($C154,Engagés!$C$10:$N$509,12,FALSE))</f>
        <v/>
      </c>
      <c r="N154" s="75"/>
    </row>
    <row r="155" spans="1:14" ht="38.25" customHeight="1">
      <c r="A155" s="4">
        <f t="shared" si="2"/>
        <v>0</v>
      </c>
      <c r="B155" s="4">
        <v>152</v>
      </c>
      <c r="C155" s="471" t="str">
        <f>IF(ISERROR(VLOOKUP($B155,Engagés!$B$10:$N$509,1,FALSE))=TRUE,"",VLOOKUP($B155,Engagés!$B$10:$N$509,2,FALSE))</f>
        <v/>
      </c>
      <c r="D155" s="74" t="str">
        <f>IF(C155="","",VLOOKUP($C155,Engagés!$C$10:$N$509,4,FALSE))</f>
        <v/>
      </c>
      <c r="E155" s="74" t="str">
        <f>IF(C155="","",VLOOKUP($C155,Engagés!$C$10:$N$509,5,FALSE))</f>
        <v/>
      </c>
      <c r="F155" s="550" t="str">
        <f>IF(D155="","",VLOOKUP($C155,Engagés!$C$10:$T$509,18,FALSE))</f>
        <v/>
      </c>
      <c r="G155" s="102" t="str">
        <f>IF($C155="","",VLOOKUP($C155,Engagés!$C$10:$N$509,6,FALSE))</f>
        <v/>
      </c>
      <c r="H155" s="102" t="str">
        <f>IF($C155="","",VLOOKUP($C155,Engagés!$C$10:$N$509,7,FALSE))</f>
        <v/>
      </c>
      <c r="I155" s="102" t="str">
        <f>IF($C155="","",VLOOKUP($C155,Engagés!$C$10:$N$509,8,FALSE))</f>
        <v/>
      </c>
      <c r="J155" s="74" t="str">
        <f>IF($C155="","",VLOOKUP($C155,Engagés!$C$10:$N$509,9,FALSE))</f>
        <v/>
      </c>
      <c r="K155" s="74" t="str">
        <f>IF($C155="","",VLOOKUP($C155,Engagés!$C$10:$N$509,10,FALSE))</f>
        <v/>
      </c>
      <c r="L155" s="74" t="str">
        <f>IF($C155="","",VLOOKUP($C155,Engagés!$C$10:$N$509,11,FALSE))</f>
        <v/>
      </c>
      <c r="M155" s="74" t="str">
        <f>IF($C155="","",VLOOKUP($C155,Engagés!$C$10:$N$509,12,FALSE))</f>
        <v/>
      </c>
      <c r="N155" s="75"/>
    </row>
    <row r="156" spans="1:14" ht="38.25" customHeight="1">
      <c r="A156" s="4">
        <f t="shared" si="2"/>
        <v>0</v>
      </c>
      <c r="B156" s="4">
        <v>153</v>
      </c>
      <c r="C156" s="471" t="str">
        <f>IF(ISERROR(VLOOKUP($B156,Engagés!$B$10:$N$509,1,FALSE))=TRUE,"",VLOOKUP($B156,Engagés!$B$10:$N$509,2,FALSE))</f>
        <v/>
      </c>
      <c r="D156" s="74" t="str">
        <f>IF(C156="","",VLOOKUP($C156,Engagés!$C$10:$N$509,4,FALSE))</f>
        <v/>
      </c>
      <c r="E156" s="74" t="str">
        <f>IF(C156="","",VLOOKUP($C156,Engagés!$C$10:$N$509,5,FALSE))</f>
        <v/>
      </c>
      <c r="F156" s="550" t="str">
        <f>IF(D156="","",VLOOKUP($C156,Engagés!$C$10:$T$509,18,FALSE))</f>
        <v/>
      </c>
      <c r="G156" s="102" t="str">
        <f>IF($C156="","",VLOOKUP($C156,Engagés!$C$10:$N$509,6,FALSE))</f>
        <v/>
      </c>
      <c r="H156" s="102" t="str">
        <f>IF($C156="","",VLOOKUP($C156,Engagés!$C$10:$N$509,7,FALSE))</f>
        <v/>
      </c>
      <c r="I156" s="102" t="str">
        <f>IF($C156="","",VLOOKUP($C156,Engagés!$C$10:$N$509,8,FALSE))</f>
        <v/>
      </c>
      <c r="J156" s="74" t="str">
        <f>IF($C156="","",VLOOKUP($C156,Engagés!$C$10:$N$509,9,FALSE))</f>
        <v/>
      </c>
      <c r="K156" s="74" t="str">
        <f>IF($C156="","",VLOOKUP($C156,Engagés!$C$10:$N$509,10,FALSE))</f>
        <v/>
      </c>
      <c r="L156" s="74" t="str">
        <f>IF($C156="","",VLOOKUP($C156,Engagés!$C$10:$N$509,11,FALSE))</f>
        <v/>
      </c>
      <c r="M156" s="74" t="str">
        <f>IF($C156="","",VLOOKUP($C156,Engagés!$C$10:$N$509,12,FALSE))</f>
        <v/>
      </c>
      <c r="N156" s="75"/>
    </row>
    <row r="157" spans="1:14" ht="38.25" customHeight="1">
      <c r="A157" s="4">
        <f t="shared" si="2"/>
        <v>0</v>
      </c>
      <c r="B157" s="4">
        <v>154</v>
      </c>
      <c r="C157" s="471" t="str">
        <f>IF(ISERROR(VLOOKUP($B157,Engagés!$B$10:$N$509,1,FALSE))=TRUE,"",VLOOKUP($B157,Engagés!$B$10:$N$509,2,FALSE))</f>
        <v/>
      </c>
      <c r="D157" s="74" t="str">
        <f>IF(C157="","",VLOOKUP($C157,Engagés!$C$10:$N$509,4,FALSE))</f>
        <v/>
      </c>
      <c r="E157" s="74" t="str">
        <f>IF(C157="","",VLOOKUP($C157,Engagés!$C$10:$N$509,5,FALSE))</f>
        <v/>
      </c>
      <c r="F157" s="550" t="str">
        <f>IF(D157="","",VLOOKUP($C157,Engagés!$C$10:$T$509,18,FALSE))</f>
        <v/>
      </c>
      <c r="G157" s="102" t="str">
        <f>IF($C157="","",VLOOKUP($C157,Engagés!$C$10:$N$509,6,FALSE))</f>
        <v/>
      </c>
      <c r="H157" s="102" t="str">
        <f>IF($C157="","",VLOOKUP($C157,Engagés!$C$10:$N$509,7,FALSE))</f>
        <v/>
      </c>
      <c r="I157" s="102" t="str">
        <f>IF($C157="","",VLOOKUP($C157,Engagés!$C$10:$N$509,8,FALSE))</f>
        <v/>
      </c>
      <c r="J157" s="74" t="str">
        <f>IF($C157="","",VLOOKUP($C157,Engagés!$C$10:$N$509,9,FALSE))</f>
        <v/>
      </c>
      <c r="K157" s="74" t="str">
        <f>IF($C157="","",VLOOKUP($C157,Engagés!$C$10:$N$509,10,FALSE))</f>
        <v/>
      </c>
      <c r="L157" s="74" t="str">
        <f>IF($C157="","",VLOOKUP($C157,Engagés!$C$10:$N$509,11,FALSE))</f>
        <v/>
      </c>
      <c r="M157" s="74" t="str">
        <f>IF($C157="","",VLOOKUP($C157,Engagés!$C$10:$N$509,12,FALSE))</f>
        <v/>
      </c>
      <c r="N157" s="75"/>
    </row>
    <row r="158" spans="1:14" ht="38.25" customHeight="1">
      <c r="A158" s="4">
        <f t="shared" si="2"/>
        <v>0</v>
      </c>
      <c r="B158" s="4">
        <v>155</v>
      </c>
      <c r="C158" s="471" t="str">
        <f>IF(ISERROR(VLOOKUP($B158,Engagés!$B$10:$N$509,1,FALSE))=TRUE,"",VLOOKUP($B158,Engagés!$B$10:$N$509,2,FALSE))</f>
        <v/>
      </c>
      <c r="D158" s="74" t="str">
        <f>IF(C158="","",VLOOKUP($C158,Engagés!$C$10:$N$509,4,FALSE))</f>
        <v/>
      </c>
      <c r="E158" s="74" t="str">
        <f>IF(C158="","",VLOOKUP($C158,Engagés!$C$10:$N$509,5,FALSE))</f>
        <v/>
      </c>
      <c r="F158" s="550" t="str">
        <f>IF(D158="","",VLOOKUP($C158,Engagés!$C$10:$T$509,18,FALSE))</f>
        <v/>
      </c>
      <c r="G158" s="102" t="str">
        <f>IF($C158="","",VLOOKUP($C158,Engagés!$C$10:$N$509,6,FALSE))</f>
        <v/>
      </c>
      <c r="H158" s="102" t="str">
        <f>IF($C158="","",VLOOKUP($C158,Engagés!$C$10:$N$509,7,FALSE))</f>
        <v/>
      </c>
      <c r="I158" s="102" t="str">
        <f>IF($C158="","",VLOOKUP($C158,Engagés!$C$10:$N$509,8,FALSE))</f>
        <v/>
      </c>
      <c r="J158" s="74" t="str">
        <f>IF($C158="","",VLOOKUP($C158,Engagés!$C$10:$N$509,9,FALSE))</f>
        <v/>
      </c>
      <c r="K158" s="74" t="str">
        <f>IF($C158="","",VLOOKUP($C158,Engagés!$C$10:$N$509,10,FALSE))</f>
        <v/>
      </c>
      <c r="L158" s="74" t="str">
        <f>IF($C158="","",VLOOKUP($C158,Engagés!$C$10:$N$509,11,FALSE))</f>
        <v/>
      </c>
      <c r="M158" s="74" t="str">
        <f>IF($C158="","",VLOOKUP($C158,Engagés!$C$10:$N$509,12,FALSE))</f>
        <v/>
      </c>
      <c r="N158" s="75"/>
    </row>
    <row r="159" spans="1:14" ht="38.25" customHeight="1">
      <c r="A159" s="4">
        <f t="shared" si="2"/>
        <v>0</v>
      </c>
      <c r="B159" s="4">
        <v>156</v>
      </c>
      <c r="C159" s="471" t="str">
        <f>IF(ISERROR(VLOOKUP($B159,Engagés!$B$10:$N$509,1,FALSE))=TRUE,"",VLOOKUP($B159,Engagés!$B$10:$N$509,2,FALSE))</f>
        <v/>
      </c>
      <c r="D159" s="74" t="str">
        <f>IF(C159="","",VLOOKUP($C159,Engagés!$C$10:$N$509,4,FALSE))</f>
        <v/>
      </c>
      <c r="E159" s="74" t="str">
        <f>IF(C159="","",VLOOKUP($C159,Engagés!$C$10:$N$509,5,FALSE))</f>
        <v/>
      </c>
      <c r="F159" s="550" t="str">
        <f>IF(D159="","",VLOOKUP($C159,Engagés!$C$10:$T$509,18,FALSE))</f>
        <v/>
      </c>
      <c r="G159" s="102" t="str">
        <f>IF($C159="","",VLOOKUP($C159,Engagés!$C$10:$N$509,6,FALSE))</f>
        <v/>
      </c>
      <c r="H159" s="102" t="str">
        <f>IF($C159="","",VLOOKUP($C159,Engagés!$C$10:$N$509,7,FALSE))</f>
        <v/>
      </c>
      <c r="I159" s="102" t="str">
        <f>IF($C159="","",VLOOKUP($C159,Engagés!$C$10:$N$509,8,FALSE))</f>
        <v/>
      </c>
      <c r="J159" s="74" t="str">
        <f>IF($C159="","",VLOOKUP($C159,Engagés!$C$10:$N$509,9,FALSE))</f>
        <v/>
      </c>
      <c r="K159" s="74" t="str">
        <f>IF($C159="","",VLOOKUP($C159,Engagés!$C$10:$N$509,10,FALSE))</f>
        <v/>
      </c>
      <c r="L159" s="74" t="str">
        <f>IF($C159="","",VLOOKUP($C159,Engagés!$C$10:$N$509,11,FALSE))</f>
        <v/>
      </c>
      <c r="M159" s="74" t="str">
        <f>IF($C159="","",VLOOKUP($C159,Engagés!$C$10:$N$509,12,FALSE))</f>
        <v/>
      </c>
      <c r="N159" s="75"/>
    </row>
    <row r="160" spans="1:14" ht="38.25" customHeight="1">
      <c r="A160" s="4">
        <f t="shared" si="2"/>
        <v>0</v>
      </c>
      <c r="B160" s="4">
        <v>157</v>
      </c>
      <c r="C160" s="471" t="str">
        <f>IF(ISERROR(VLOOKUP($B160,Engagés!$B$10:$N$509,1,FALSE))=TRUE,"",VLOOKUP($B160,Engagés!$B$10:$N$509,2,FALSE))</f>
        <v/>
      </c>
      <c r="D160" s="74" t="str">
        <f>IF(C160="","",VLOOKUP($C160,Engagés!$C$10:$N$509,4,FALSE))</f>
        <v/>
      </c>
      <c r="E160" s="74" t="str">
        <f>IF(C160="","",VLOOKUP($C160,Engagés!$C$10:$N$509,5,FALSE))</f>
        <v/>
      </c>
      <c r="F160" s="550" t="str">
        <f>IF(D160="","",VLOOKUP($C160,Engagés!$C$10:$T$509,18,FALSE))</f>
        <v/>
      </c>
      <c r="G160" s="102" t="str">
        <f>IF($C160="","",VLOOKUP($C160,Engagés!$C$10:$N$509,6,FALSE))</f>
        <v/>
      </c>
      <c r="H160" s="102" t="str">
        <f>IF($C160="","",VLOOKUP($C160,Engagés!$C$10:$N$509,7,FALSE))</f>
        <v/>
      </c>
      <c r="I160" s="102" t="str">
        <f>IF($C160="","",VLOOKUP($C160,Engagés!$C$10:$N$509,8,FALSE))</f>
        <v/>
      </c>
      <c r="J160" s="74" t="str">
        <f>IF($C160="","",VLOOKUP($C160,Engagés!$C$10:$N$509,9,FALSE))</f>
        <v/>
      </c>
      <c r="K160" s="74" t="str">
        <f>IF($C160="","",VLOOKUP($C160,Engagés!$C$10:$N$509,10,FALSE))</f>
        <v/>
      </c>
      <c r="L160" s="74" t="str">
        <f>IF($C160="","",VLOOKUP($C160,Engagés!$C$10:$N$509,11,FALSE))</f>
        <v/>
      </c>
      <c r="M160" s="74" t="str">
        <f>IF($C160="","",VLOOKUP($C160,Engagés!$C$10:$N$509,12,FALSE))</f>
        <v/>
      </c>
      <c r="N160" s="75"/>
    </row>
    <row r="161" spans="1:14" ht="38.25" customHeight="1">
      <c r="A161" s="4">
        <f t="shared" si="2"/>
        <v>0</v>
      </c>
      <c r="B161" s="4">
        <v>158</v>
      </c>
      <c r="C161" s="471" t="str">
        <f>IF(ISERROR(VLOOKUP($B161,Engagés!$B$10:$N$509,1,FALSE))=TRUE,"",VLOOKUP($B161,Engagés!$B$10:$N$509,2,FALSE))</f>
        <v/>
      </c>
      <c r="D161" s="74" t="str">
        <f>IF(C161="","",VLOOKUP($C161,Engagés!$C$10:$N$509,4,FALSE))</f>
        <v/>
      </c>
      <c r="E161" s="74" t="str">
        <f>IF(C161="","",VLOOKUP($C161,Engagés!$C$10:$N$509,5,FALSE))</f>
        <v/>
      </c>
      <c r="F161" s="550" t="str">
        <f>IF(D161="","",VLOOKUP($C161,Engagés!$C$10:$T$509,18,FALSE))</f>
        <v/>
      </c>
      <c r="G161" s="102" t="str">
        <f>IF($C161="","",VLOOKUP($C161,Engagés!$C$10:$N$509,6,FALSE))</f>
        <v/>
      </c>
      <c r="H161" s="102" t="str">
        <f>IF($C161="","",VLOOKUP($C161,Engagés!$C$10:$N$509,7,FALSE))</f>
        <v/>
      </c>
      <c r="I161" s="102" t="str">
        <f>IF($C161="","",VLOOKUP($C161,Engagés!$C$10:$N$509,8,FALSE))</f>
        <v/>
      </c>
      <c r="J161" s="74" t="str">
        <f>IF($C161="","",VLOOKUP($C161,Engagés!$C$10:$N$509,9,FALSE))</f>
        <v/>
      </c>
      <c r="K161" s="74" t="str">
        <f>IF($C161="","",VLOOKUP($C161,Engagés!$C$10:$N$509,10,FALSE))</f>
        <v/>
      </c>
      <c r="L161" s="74" t="str">
        <f>IF($C161="","",VLOOKUP($C161,Engagés!$C$10:$N$509,11,FALSE))</f>
        <v/>
      </c>
      <c r="M161" s="74" t="str">
        <f>IF($C161="","",VLOOKUP($C161,Engagés!$C$10:$N$509,12,FALSE))</f>
        <v/>
      </c>
      <c r="N161" s="75"/>
    </row>
    <row r="162" spans="1:14" ht="38.25" customHeight="1">
      <c r="A162" s="4">
        <f t="shared" si="2"/>
        <v>0</v>
      </c>
      <c r="B162" s="4">
        <v>159</v>
      </c>
      <c r="C162" s="471" t="str">
        <f>IF(ISERROR(VLOOKUP($B162,Engagés!$B$10:$N$509,1,FALSE))=TRUE,"",VLOOKUP($B162,Engagés!$B$10:$N$509,2,FALSE))</f>
        <v/>
      </c>
      <c r="D162" s="74" t="str">
        <f>IF(C162="","",VLOOKUP($C162,Engagés!$C$10:$N$509,4,FALSE))</f>
        <v/>
      </c>
      <c r="E162" s="74" t="str">
        <f>IF(C162="","",VLOOKUP($C162,Engagés!$C$10:$N$509,5,FALSE))</f>
        <v/>
      </c>
      <c r="F162" s="550" t="str">
        <f>IF(D162="","",VLOOKUP($C162,Engagés!$C$10:$T$509,18,FALSE))</f>
        <v/>
      </c>
      <c r="G162" s="102" t="str">
        <f>IF($C162="","",VLOOKUP($C162,Engagés!$C$10:$N$509,6,FALSE))</f>
        <v/>
      </c>
      <c r="H162" s="102" t="str">
        <f>IF($C162="","",VLOOKUP($C162,Engagés!$C$10:$N$509,7,FALSE))</f>
        <v/>
      </c>
      <c r="I162" s="102" t="str">
        <f>IF($C162="","",VLOOKUP($C162,Engagés!$C$10:$N$509,8,FALSE))</f>
        <v/>
      </c>
      <c r="J162" s="74" t="str">
        <f>IF($C162="","",VLOOKUP($C162,Engagés!$C$10:$N$509,9,FALSE))</f>
        <v/>
      </c>
      <c r="K162" s="74" t="str">
        <f>IF($C162="","",VLOOKUP($C162,Engagés!$C$10:$N$509,10,FALSE))</f>
        <v/>
      </c>
      <c r="L162" s="74" t="str">
        <f>IF($C162="","",VLOOKUP($C162,Engagés!$C$10:$N$509,11,FALSE))</f>
        <v/>
      </c>
      <c r="M162" s="74" t="str">
        <f>IF($C162="","",VLOOKUP($C162,Engagés!$C$10:$N$509,12,FALSE))</f>
        <v/>
      </c>
      <c r="N162" s="75"/>
    </row>
    <row r="163" spans="1:14" ht="38.25" customHeight="1">
      <c r="A163" s="4">
        <f t="shared" si="2"/>
        <v>0</v>
      </c>
      <c r="B163" s="4">
        <v>160</v>
      </c>
      <c r="C163" s="471" t="str">
        <f>IF(ISERROR(VLOOKUP($B163,Engagés!$B$10:$N$509,1,FALSE))=TRUE,"",VLOOKUP($B163,Engagés!$B$10:$N$509,2,FALSE))</f>
        <v/>
      </c>
      <c r="D163" s="74" t="str">
        <f>IF(C163="","",VLOOKUP($C163,Engagés!$C$10:$N$509,4,FALSE))</f>
        <v/>
      </c>
      <c r="E163" s="74" t="str">
        <f>IF(C163="","",VLOOKUP($C163,Engagés!$C$10:$N$509,5,FALSE))</f>
        <v/>
      </c>
      <c r="F163" s="550" t="str">
        <f>IF(D163="","",VLOOKUP($C163,Engagés!$C$10:$T$509,18,FALSE))</f>
        <v/>
      </c>
      <c r="G163" s="102" t="str">
        <f>IF($C163="","",VLOOKUP($C163,Engagés!$C$10:$N$509,6,FALSE))</f>
        <v/>
      </c>
      <c r="H163" s="102" t="str">
        <f>IF($C163="","",VLOOKUP($C163,Engagés!$C$10:$N$509,7,FALSE))</f>
        <v/>
      </c>
      <c r="I163" s="102" t="str">
        <f>IF($C163="","",VLOOKUP($C163,Engagés!$C$10:$N$509,8,FALSE))</f>
        <v/>
      </c>
      <c r="J163" s="74" t="str">
        <f>IF($C163="","",VLOOKUP($C163,Engagés!$C$10:$N$509,9,FALSE))</f>
        <v/>
      </c>
      <c r="K163" s="74" t="str">
        <f>IF($C163="","",VLOOKUP($C163,Engagés!$C$10:$N$509,10,FALSE))</f>
        <v/>
      </c>
      <c r="L163" s="74" t="str">
        <f>IF($C163="","",VLOOKUP($C163,Engagés!$C$10:$N$509,11,FALSE))</f>
        <v/>
      </c>
      <c r="M163" s="74" t="str">
        <f>IF($C163="","",VLOOKUP($C163,Engagés!$C$10:$N$509,12,FALSE))</f>
        <v/>
      </c>
      <c r="N163" s="75"/>
    </row>
    <row r="164" spans="1:14" ht="38.25" customHeight="1">
      <c r="A164" s="4">
        <f t="shared" si="2"/>
        <v>0</v>
      </c>
      <c r="B164" s="4">
        <v>161</v>
      </c>
      <c r="C164" s="471" t="str">
        <f>IF(ISERROR(VLOOKUP($B164,Engagés!$B$10:$N$509,1,FALSE))=TRUE,"",VLOOKUP($B164,Engagés!$B$10:$N$509,2,FALSE))</f>
        <v/>
      </c>
      <c r="D164" s="74" t="str">
        <f>IF(C164="","",VLOOKUP($C164,Engagés!$C$10:$N$509,4,FALSE))</f>
        <v/>
      </c>
      <c r="E164" s="74" t="str">
        <f>IF(C164="","",VLOOKUP($C164,Engagés!$C$10:$N$509,5,FALSE))</f>
        <v/>
      </c>
      <c r="F164" s="550" t="str">
        <f>IF(D164="","",VLOOKUP($C164,Engagés!$C$10:$T$509,18,FALSE))</f>
        <v/>
      </c>
      <c r="G164" s="102" t="str">
        <f>IF($C164="","",VLOOKUP($C164,Engagés!$C$10:$N$509,6,FALSE))</f>
        <v/>
      </c>
      <c r="H164" s="102" t="str">
        <f>IF($C164="","",VLOOKUP($C164,Engagés!$C$10:$N$509,7,FALSE))</f>
        <v/>
      </c>
      <c r="I164" s="102" t="str">
        <f>IF($C164="","",VLOOKUP($C164,Engagés!$C$10:$N$509,8,FALSE))</f>
        <v/>
      </c>
      <c r="J164" s="74" t="str">
        <f>IF($C164="","",VLOOKUP($C164,Engagés!$C$10:$N$509,9,FALSE))</f>
        <v/>
      </c>
      <c r="K164" s="74" t="str">
        <f>IF($C164="","",VLOOKUP($C164,Engagés!$C$10:$N$509,10,FALSE))</f>
        <v/>
      </c>
      <c r="L164" s="74" t="str">
        <f>IF($C164="","",VLOOKUP($C164,Engagés!$C$10:$N$509,11,FALSE))</f>
        <v/>
      </c>
      <c r="M164" s="74" t="str">
        <f>IF($C164="","",VLOOKUP($C164,Engagés!$C$10:$N$509,12,FALSE))</f>
        <v/>
      </c>
      <c r="N164" s="75"/>
    </row>
    <row r="165" spans="1:14" ht="38.25" customHeight="1">
      <c r="A165" s="4">
        <f t="shared" si="2"/>
        <v>0</v>
      </c>
      <c r="B165" s="4">
        <v>162</v>
      </c>
      <c r="C165" s="471" t="str">
        <f>IF(ISERROR(VLOOKUP($B165,Engagés!$B$10:$N$509,1,FALSE))=TRUE,"",VLOOKUP($B165,Engagés!$B$10:$N$509,2,FALSE))</f>
        <v/>
      </c>
      <c r="D165" s="74" t="str">
        <f>IF(C165="","",VLOOKUP($C165,Engagés!$C$10:$N$509,4,FALSE))</f>
        <v/>
      </c>
      <c r="E165" s="74" t="str">
        <f>IF(C165="","",VLOOKUP($C165,Engagés!$C$10:$N$509,5,FALSE))</f>
        <v/>
      </c>
      <c r="F165" s="550" t="str">
        <f>IF(D165="","",VLOOKUP($C165,Engagés!$C$10:$T$509,18,FALSE))</f>
        <v/>
      </c>
      <c r="G165" s="102" t="str">
        <f>IF($C165="","",VLOOKUP($C165,Engagés!$C$10:$N$509,6,FALSE))</f>
        <v/>
      </c>
      <c r="H165" s="102" t="str">
        <f>IF($C165="","",VLOOKUP($C165,Engagés!$C$10:$N$509,7,FALSE))</f>
        <v/>
      </c>
      <c r="I165" s="102" t="str">
        <f>IF($C165="","",VLOOKUP($C165,Engagés!$C$10:$N$509,8,FALSE))</f>
        <v/>
      </c>
      <c r="J165" s="74" t="str">
        <f>IF($C165="","",VLOOKUP($C165,Engagés!$C$10:$N$509,9,FALSE))</f>
        <v/>
      </c>
      <c r="K165" s="74" t="str">
        <f>IF($C165="","",VLOOKUP($C165,Engagés!$C$10:$N$509,10,FALSE))</f>
        <v/>
      </c>
      <c r="L165" s="74" t="str">
        <f>IF($C165="","",VLOOKUP($C165,Engagés!$C$10:$N$509,11,FALSE))</f>
        <v/>
      </c>
      <c r="M165" s="74" t="str">
        <f>IF($C165="","",VLOOKUP($C165,Engagés!$C$10:$N$509,12,FALSE))</f>
        <v/>
      </c>
      <c r="N165" s="75"/>
    </row>
    <row r="166" spans="1:14" ht="38.25" customHeight="1">
      <c r="A166" s="4">
        <f t="shared" si="2"/>
        <v>0</v>
      </c>
      <c r="B166" s="4">
        <v>163</v>
      </c>
      <c r="C166" s="471" t="str">
        <f>IF(ISERROR(VLOOKUP($B166,Engagés!$B$10:$N$509,1,FALSE))=TRUE,"",VLOOKUP($B166,Engagés!$B$10:$N$509,2,FALSE))</f>
        <v/>
      </c>
      <c r="D166" s="74" t="str">
        <f>IF(C166="","",VLOOKUP($C166,Engagés!$C$10:$N$509,4,FALSE))</f>
        <v/>
      </c>
      <c r="E166" s="74" t="str">
        <f>IF(C166="","",VLOOKUP($C166,Engagés!$C$10:$N$509,5,FALSE))</f>
        <v/>
      </c>
      <c r="F166" s="550" t="str">
        <f>IF(D166="","",VLOOKUP($C166,Engagés!$C$10:$T$509,18,FALSE))</f>
        <v/>
      </c>
      <c r="G166" s="102" t="str">
        <f>IF($C166="","",VLOOKUP($C166,Engagés!$C$10:$N$509,6,FALSE))</f>
        <v/>
      </c>
      <c r="H166" s="102" t="str">
        <f>IF($C166="","",VLOOKUP($C166,Engagés!$C$10:$N$509,7,FALSE))</f>
        <v/>
      </c>
      <c r="I166" s="102" t="str">
        <f>IF($C166="","",VLOOKUP($C166,Engagés!$C$10:$N$509,8,FALSE))</f>
        <v/>
      </c>
      <c r="J166" s="74" t="str">
        <f>IF($C166="","",VLOOKUP($C166,Engagés!$C$10:$N$509,9,FALSE))</f>
        <v/>
      </c>
      <c r="K166" s="74" t="str">
        <f>IF($C166="","",VLOOKUP($C166,Engagés!$C$10:$N$509,10,FALSE))</f>
        <v/>
      </c>
      <c r="L166" s="74" t="str">
        <f>IF($C166="","",VLOOKUP($C166,Engagés!$C$10:$N$509,11,FALSE))</f>
        <v/>
      </c>
      <c r="M166" s="74" t="str">
        <f>IF($C166="","",VLOOKUP($C166,Engagés!$C$10:$N$509,12,FALSE))</f>
        <v/>
      </c>
      <c r="N166" s="75"/>
    </row>
    <row r="167" spans="1:14" ht="38.25" customHeight="1">
      <c r="A167" s="4">
        <f t="shared" si="2"/>
        <v>0</v>
      </c>
      <c r="B167" s="4">
        <v>164</v>
      </c>
      <c r="C167" s="471" t="str">
        <f>IF(ISERROR(VLOOKUP($B167,Engagés!$B$10:$N$509,1,FALSE))=TRUE,"",VLOOKUP($B167,Engagés!$B$10:$N$509,2,FALSE))</f>
        <v/>
      </c>
      <c r="D167" s="74" t="str">
        <f>IF(C167="","",VLOOKUP($C167,Engagés!$C$10:$N$509,4,FALSE))</f>
        <v/>
      </c>
      <c r="E167" s="74" t="str">
        <f>IF(C167="","",VLOOKUP($C167,Engagés!$C$10:$N$509,5,FALSE))</f>
        <v/>
      </c>
      <c r="F167" s="550" t="str">
        <f>IF(D167="","",VLOOKUP($C167,Engagés!$C$10:$T$509,18,FALSE))</f>
        <v/>
      </c>
      <c r="G167" s="102" t="str">
        <f>IF($C167="","",VLOOKUP($C167,Engagés!$C$10:$N$509,6,FALSE))</f>
        <v/>
      </c>
      <c r="H167" s="102" t="str">
        <f>IF($C167="","",VLOOKUP($C167,Engagés!$C$10:$N$509,7,FALSE))</f>
        <v/>
      </c>
      <c r="I167" s="102" t="str">
        <f>IF($C167="","",VLOOKUP($C167,Engagés!$C$10:$N$509,8,FALSE))</f>
        <v/>
      </c>
      <c r="J167" s="74" t="str">
        <f>IF($C167="","",VLOOKUP($C167,Engagés!$C$10:$N$509,9,FALSE))</f>
        <v/>
      </c>
      <c r="K167" s="74" t="str">
        <f>IF($C167="","",VLOOKUP($C167,Engagés!$C$10:$N$509,10,FALSE))</f>
        <v/>
      </c>
      <c r="L167" s="74" t="str">
        <f>IF($C167="","",VLOOKUP($C167,Engagés!$C$10:$N$509,11,FALSE))</f>
        <v/>
      </c>
      <c r="M167" s="74" t="str">
        <f>IF($C167="","",VLOOKUP($C167,Engagés!$C$10:$N$509,12,FALSE))</f>
        <v/>
      </c>
      <c r="N167" s="75"/>
    </row>
    <row r="168" spans="1:14" ht="38.25" customHeight="1">
      <c r="A168" s="4">
        <f t="shared" si="2"/>
        <v>0</v>
      </c>
      <c r="B168" s="4">
        <v>165</v>
      </c>
      <c r="C168" s="471" t="str">
        <f>IF(ISERROR(VLOOKUP($B168,Engagés!$B$10:$N$509,1,FALSE))=TRUE,"",VLOOKUP($B168,Engagés!$B$10:$N$509,2,FALSE))</f>
        <v/>
      </c>
      <c r="D168" s="74" t="str">
        <f>IF(C168="","",VLOOKUP($C168,Engagés!$C$10:$N$509,4,FALSE))</f>
        <v/>
      </c>
      <c r="E168" s="74" t="str">
        <f>IF(C168="","",VLOOKUP($C168,Engagés!$C$10:$N$509,5,FALSE))</f>
        <v/>
      </c>
      <c r="F168" s="550" t="str">
        <f>IF(D168="","",VLOOKUP($C168,Engagés!$C$10:$T$509,18,FALSE))</f>
        <v/>
      </c>
      <c r="G168" s="102" t="str">
        <f>IF($C168="","",VLOOKUP($C168,Engagés!$C$10:$N$509,6,FALSE))</f>
        <v/>
      </c>
      <c r="H168" s="102" t="str">
        <f>IF($C168="","",VLOOKUP($C168,Engagés!$C$10:$N$509,7,FALSE))</f>
        <v/>
      </c>
      <c r="I168" s="102" t="str">
        <f>IF($C168="","",VLOOKUP($C168,Engagés!$C$10:$N$509,8,FALSE))</f>
        <v/>
      </c>
      <c r="J168" s="74" t="str">
        <f>IF($C168="","",VLOOKUP($C168,Engagés!$C$10:$N$509,9,FALSE))</f>
        <v/>
      </c>
      <c r="K168" s="74" t="str">
        <f>IF($C168="","",VLOOKUP($C168,Engagés!$C$10:$N$509,10,FALSE))</f>
        <v/>
      </c>
      <c r="L168" s="74" t="str">
        <f>IF($C168="","",VLOOKUP($C168,Engagés!$C$10:$N$509,11,FALSE))</f>
        <v/>
      </c>
      <c r="M168" s="74" t="str">
        <f>IF($C168="","",VLOOKUP($C168,Engagés!$C$10:$N$509,12,FALSE))</f>
        <v/>
      </c>
      <c r="N168" s="75"/>
    </row>
    <row r="169" spans="1:14" ht="38.25" customHeight="1">
      <c r="A169" s="4">
        <f t="shared" si="2"/>
        <v>0</v>
      </c>
      <c r="B169" s="4">
        <v>166</v>
      </c>
      <c r="C169" s="471" t="str">
        <f>IF(ISERROR(VLOOKUP($B169,Engagés!$B$10:$N$509,1,FALSE))=TRUE,"",VLOOKUP($B169,Engagés!$B$10:$N$509,2,FALSE))</f>
        <v/>
      </c>
      <c r="D169" s="74" t="str">
        <f>IF(C169="","",VLOOKUP($C169,Engagés!$C$10:$N$509,4,FALSE))</f>
        <v/>
      </c>
      <c r="E169" s="74" t="str">
        <f>IF(C169="","",VLOOKUP($C169,Engagés!$C$10:$N$509,5,FALSE))</f>
        <v/>
      </c>
      <c r="F169" s="550" t="str">
        <f>IF(D169="","",VLOOKUP($C169,Engagés!$C$10:$T$509,18,FALSE))</f>
        <v/>
      </c>
      <c r="G169" s="102" t="str">
        <f>IF($C169="","",VLOOKUP($C169,Engagés!$C$10:$N$509,6,FALSE))</f>
        <v/>
      </c>
      <c r="H169" s="102" t="str">
        <f>IF($C169="","",VLOOKUP($C169,Engagés!$C$10:$N$509,7,FALSE))</f>
        <v/>
      </c>
      <c r="I169" s="102" t="str">
        <f>IF($C169="","",VLOOKUP($C169,Engagés!$C$10:$N$509,8,FALSE))</f>
        <v/>
      </c>
      <c r="J169" s="74" t="str">
        <f>IF($C169="","",VLOOKUP($C169,Engagés!$C$10:$N$509,9,FALSE))</f>
        <v/>
      </c>
      <c r="K169" s="74" t="str">
        <f>IF($C169="","",VLOOKUP($C169,Engagés!$C$10:$N$509,10,FALSE))</f>
        <v/>
      </c>
      <c r="L169" s="74" t="str">
        <f>IF($C169="","",VLOOKUP($C169,Engagés!$C$10:$N$509,11,FALSE))</f>
        <v/>
      </c>
      <c r="M169" s="74" t="str">
        <f>IF($C169="","",VLOOKUP($C169,Engagés!$C$10:$N$509,12,FALSE))</f>
        <v/>
      </c>
      <c r="N169" s="75"/>
    </row>
    <row r="170" spans="1:14" ht="38.25" customHeight="1">
      <c r="A170" s="4">
        <f t="shared" si="2"/>
        <v>0</v>
      </c>
      <c r="B170" s="4">
        <v>167</v>
      </c>
      <c r="C170" s="471" t="str">
        <f>IF(ISERROR(VLOOKUP($B170,Engagés!$B$10:$N$509,1,FALSE))=TRUE,"",VLOOKUP($B170,Engagés!$B$10:$N$509,2,FALSE))</f>
        <v/>
      </c>
      <c r="D170" s="74" t="str">
        <f>IF(C170="","",VLOOKUP($C170,Engagés!$C$10:$N$509,4,FALSE))</f>
        <v/>
      </c>
      <c r="E170" s="74" t="str">
        <f>IF(C170="","",VLOOKUP($C170,Engagés!$C$10:$N$509,5,FALSE))</f>
        <v/>
      </c>
      <c r="F170" s="550" t="str">
        <f>IF(D170="","",VLOOKUP($C170,Engagés!$C$10:$T$509,18,FALSE))</f>
        <v/>
      </c>
      <c r="G170" s="102" t="str">
        <f>IF($C170="","",VLOOKUP($C170,Engagés!$C$10:$N$509,6,FALSE))</f>
        <v/>
      </c>
      <c r="H170" s="102" t="str">
        <f>IF($C170="","",VLOOKUP($C170,Engagés!$C$10:$N$509,7,FALSE))</f>
        <v/>
      </c>
      <c r="I170" s="102" t="str">
        <f>IF($C170="","",VLOOKUP($C170,Engagés!$C$10:$N$509,8,FALSE))</f>
        <v/>
      </c>
      <c r="J170" s="74" t="str">
        <f>IF($C170="","",VLOOKUP($C170,Engagés!$C$10:$N$509,9,FALSE))</f>
        <v/>
      </c>
      <c r="K170" s="74" t="str">
        <f>IF($C170="","",VLOOKUP($C170,Engagés!$C$10:$N$509,10,FALSE))</f>
        <v/>
      </c>
      <c r="L170" s="74" t="str">
        <f>IF($C170="","",VLOOKUP($C170,Engagés!$C$10:$N$509,11,FALSE))</f>
        <v/>
      </c>
      <c r="M170" s="74" t="str">
        <f>IF($C170="","",VLOOKUP($C170,Engagés!$C$10:$N$509,12,FALSE))</f>
        <v/>
      </c>
      <c r="N170" s="75"/>
    </row>
    <row r="171" spans="1:14" ht="38.25" customHeight="1">
      <c r="A171" s="4">
        <f t="shared" si="2"/>
        <v>0</v>
      </c>
      <c r="B171" s="4">
        <v>168</v>
      </c>
      <c r="C171" s="471" t="str">
        <f>IF(ISERROR(VLOOKUP($B171,Engagés!$B$10:$N$509,1,FALSE))=TRUE,"",VLOOKUP($B171,Engagés!$B$10:$N$509,2,FALSE))</f>
        <v/>
      </c>
      <c r="D171" s="74" t="str">
        <f>IF(C171="","",VLOOKUP($C171,Engagés!$C$10:$N$509,4,FALSE))</f>
        <v/>
      </c>
      <c r="E171" s="74" t="str">
        <f>IF(C171="","",VLOOKUP($C171,Engagés!$C$10:$N$509,5,FALSE))</f>
        <v/>
      </c>
      <c r="F171" s="550" t="str">
        <f>IF(D171="","",VLOOKUP($C171,Engagés!$C$10:$T$509,18,FALSE))</f>
        <v/>
      </c>
      <c r="G171" s="102" t="str">
        <f>IF($C171="","",VLOOKUP($C171,Engagés!$C$10:$N$509,6,FALSE))</f>
        <v/>
      </c>
      <c r="H171" s="102" t="str">
        <f>IF($C171="","",VLOOKUP($C171,Engagés!$C$10:$N$509,7,FALSE))</f>
        <v/>
      </c>
      <c r="I171" s="102" t="str">
        <f>IF($C171="","",VLOOKUP($C171,Engagés!$C$10:$N$509,8,FALSE))</f>
        <v/>
      </c>
      <c r="J171" s="74" t="str">
        <f>IF($C171="","",VLOOKUP($C171,Engagés!$C$10:$N$509,9,FALSE))</f>
        <v/>
      </c>
      <c r="K171" s="74" t="str">
        <f>IF($C171="","",VLOOKUP($C171,Engagés!$C$10:$N$509,10,FALSE))</f>
        <v/>
      </c>
      <c r="L171" s="74" t="str">
        <f>IF($C171="","",VLOOKUP($C171,Engagés!$C$10:$N$509,11,FALSE))</f>
        <v/>
      </c>
      <c r="M171" s="74" t="str">
        <f>IF($C171="","",VLOOKUP($C171,Engagés!$C$10:$N$509,12,FALSE))</f>
        <v/>
      </c>
      <c r="N171" s="75"/>
    </row>
    <row r="172" spans="1:14" ht="38.25" customHeight="1">
      <c r="A172" s="4">
        <f t="shared" si="2"/>
        <v>0</v>
      </c>
      <c r="B172" s="4">
        <v>169</v>
      </c>
      <c r="C172" s="471" t="str">
        <f>IF(ISERROR(VLOOKUP($B172,Engagés!$B$10:$N$509,1,FALSE))=TRUE,"",VLOOKUP($B172,Engagés!$B$10:$N$509,2,FALSE))</f>
        <v/>
      </c>
      <c r="D172" s="74" t="str">
        <f>IF(C172="","",VLOOKUP($C172,Engagés!$C$10:$N$509,4,FALSE))</f>
        <v/>
      </c>
      <c r="E172" s="74" t="str">
        <f>IF(C172="","",VLOOKUP($C172,Engagés!$C$10:$N$509,5,FALSE))</f>
        <v/>
      </c>
      <c r="F172" s="550" t="str">
        <f>IF(D172="","",VLOOKUP($C172,Engagés!$C$10:$T$509,18,FALSE))</f>
        <v/>
      </c>
      <c r="G172" s="102" t="str">
        <f>IF($C172="","",VLOOKUP($C172,Engagés!$C$10:$N$509,6,FALSE))</f>
        <v/>
      </c>
      <c r="H172" s="102" t="str">
        <f>IF($C172="","",VLOOKUP($C172,Engagés!$C$10:$N$509,7,FALSE))</f>
        <v/>
      </c>
      <c r="I172" s="102" t="str">
        <f>IF($C172="","",VLOOKUP($C172,Engagés!$C$10:$N$509,8,FALSE))</f>
        <v/>
      </c>
      <c r="J172" s="74" t="str">
        <f>IF($C172="","",VLOOKUP($C172,Engagés!$C$10:$N$509,9,FALSE))</f>
        <v/>
      </c>
      <c r="K172" s="74" t="str">
        <f>IF($C172="","",VLOOKUP($C172,Engagés!$C$10:$N$509,10,FALSE))</f>
        <v/>
      </c>
      <c r="L172" s="74" t="str">
        <f>IF($C172="","",VLOOKUP($C172,Engagés!$C$10:$N$509,11,FALSE))</f>
        <v/>
      </c>
      <c r="M172" s="74" t="str">
        <f>IF($C172="","",VLOOKUP($C172,Engagés!$C$10:$N$509,12,FALSE))</f>
        <v/>
      </c>
      <c r="N172" s="75"/>
    </row>
    <row r="173" spans="1:14" ht="38.25" customHeight="1">
      <c r="A173" s="4">
        <f t="shared" si="2"/>
        <v>0</v>
      </c>
      <c r="B173" s="4">
        <v>170</v>
      </c>
      <c r="C173" s="471" t="str">
        <f>IF(ISERROR(VLOOKUP($B173,Engagés!$B$10:$N$509,1,FALSE))=TRUE,"",VLOOKUP($B173,Engagés!$B$10:$N$509,2,FALSE))</f>
        <v/>
      </c>
      <c r="D173" s="74" t="str">
        <f>IF(C173="","",VLOOKUP($C173,Engagés!$C$10:$N$509,4,FALSE))</f>
        <v/>
      </c>
      <c r="E173" s="74" t="str">
        <f>IF(C173="","",VLOOKUP($C173,Engagés!$C$10:$N$509,5,FALSE))</f>
        <v/>
      </c>
      <c r="F173" s="550" t="str">
        <f>IF(D173="","",VLOOKUP($C173,Engagés!$C$10:$T$509,18,FALSE))</f>
        <v/>
      </c>
      <c r="G173" s="102" t="str">
        <f>IF($C173="","",VLOOKUP($C173,Engagés!$C$10:$N$509,6,FALSE))</f>
        <v/>
      </c>
      <c r="H173" s="102" t="str">
        <f>IF($C173="","",VLOOKUP($C173,Engagés!$C$10:$N$509,7,FALSE))</f>
        <v/>
      </c>
      <c r="I173" s="102" t="str">
        <f>IF($C173="","",VLOOKUP($C173,Engagés!$C$10:$N$509,8,FALSE))</f>
        <v/>
      </c>
      <c r="J173" s="74" t="str">
        <f>IF($C173="","",VLOOKUP($C173,Engagés!$C$10:$N$509,9,FALSE))</f>
        <v/>
      </c>
      <c r="K173" s="74" t="str">
        <f>IF($C173="","",VLOOKUP($C173,Engagés!$C$10:$N$509,10,FALSE))</f>
        <v/>
      </c>
      <c r="L173" s="74" t="str">
        <f>IF($C173="","",VLOOKUP($C173,Engagés!$C$10:$N$509,11,FALSE))</f>
        <v/>
      </c>
      <c r="M173" s="74" t="str">
        <f>IF($C173="","",VLOOKUP($C173,Engagés!$C$10:$N$509,12,FALSE))</f>
        <v/>
      </c>
      <c r="N173" s="75"/>
    </row>
    <row r="174" spans="1:14" ht="38.25" customHeight="1">
      <c r="A174" s="4">
        <f t="shared" si="2"/>
        <v>0</v>
      </c>
      <c r="B174" s="4">
        <v>171</v>
      </c>
      <c r="C174" s="471" t="str">
        <f>IF(ISERROR(VLOOKUP($B174,Engagés!$B$10:$N$509,1,FALSE))=TRUE,"",VLOOKUP($B174,Engagés!$B$10:$N$509,2,FALSE))</f>
        <v/>
      </c>
      <c r="D174" s="74" t="str">
        <f>IF(C174="","",VLOOKUP($C174,Engagés!$C$10:$N$509,4,FALSE))</f>
        <v/>
      </c>
      <c r="E174" s="74" t="str">
        <f>IF(C174="","",VLOOKUP($C174,Engagés!$C$10:$N$509,5,FALSE))</f>
        <v/>
      </c>
      <c r="F174" s="550" t="str">
        <f>IF(D174="","",VLOOKUP($C174,Engagés!$C$10:$T$509,18,FALSE))</f>
        <v/>
      </c>
      <c r="G174" s="102" t="str">
        <f>IF($C174="","",VLOOKUP($C174,Engagés!$C$10:$N$509,6,FALSE))</f>
        <v/>
      </c>
      <c r="H174" s="102" t="str">
        <f>IF($C174="","",VLOOKUP($C174,Engagés!$C$10:$N$509,7,FALSE))</f>
        <v/>
      </c>
      <c r="I174" s="102" t="str">
        <f>IF($C174="","",VLOOKUP($C174,Engagés!$C$10:$N$509,8,FALSE))</f>
        <v/>
      </c>
      <c r="J174" s="74" t="str">
        <f>IF($C174="","",VLOOKUP($C174,Engagés!$C$10:$N$509,9,FALSE))</f>
        <v/>
      </c>
      <c r="K174" s="74" t="str">
        <f>IF($C174="","",VLOOKUP($C174,Engagés!$C$10:$N$509,10,FALSE))</f>
        <v/>
      </c>
      <c r="L174" s="74" t="str">
        <f>IF($C174="","",VLOOKUP($C174,Engagés!$C$10:$N$509,11,FALSE))</f>
        <v/>
      </c>
      <c r="M174" s="74" t="str">
        <f>IF($C174="","",VLOOKUP($C174,Engagés!$C$10:$N$509,12,FALSE))</f>
        <v/>
      </c>
      <c r="N174" s="75"/>
    </row>
    <row r="175" spans="1:14" ht="38.25" customHeight="1">
      <c r="A175" s="4">
        <f t="shared" si="2"/>
        <v>0</v>
      </c>
      <c r="B175" s="4">
        <v>172</v>
      </c>
      <c r="C175" s="471" t="str">
        <f>IF(ISERROR(VLOOKUP($B175,Engagés!$B$10:$N$509,1,FALSE))=TRUE,"",VLOOKUP($B175,Engagés!$B$10:$N$509,2,FALSE))</f>
        <v/>
      </c>
      <c r="D175" s="74" t="str">
        <f>IF(C175="","",VLOOKUP($C175,Engagés!$C$10:$N$509,4,FALSE))</f>
        <v/>
      </c>
      <c r="E175" s="74" t="str">
        <f>IF(C175="","",VLOOKUP($C175,Engagés!$C$10:$N$509,5,FALSE))</f>
        <v/>
      </c>
      <c r="F175" s="550" t="str">
        <f>IF(D175="","",VLOOKUP($C175,Engagés!$C$10:$T$509,18,FALSE))</f>
        <v/>
      </c>
      <c r="G175" s="102" t="str">
        <f>IF($C175="","",VLOOKUP($C175,Engagés!$C$10:$N$509,6,FALSE))</f>
        <v/>
      </c>
      <c r="H175" s="102" t="str">
        <f>IF($C175="","",VLOOKUP($C175,Engagés!$C$10:$N$509,7,FALSE))</f>
        <v/>
      </c>
      <c r="I175" s="102" t="str">
        <f>IF($C175="","",VLOOKUP($C175,Engagés!$C$10:$N$509,8,FALSE))</f>
        <v/>
      </c>
      <c r="J175" s="74" t="str">
        <f>IF($C175="","",VLOOKUP($C175,Engagés!$C$10:$N$509,9,FALSE))</f>
        <v/>
      </c>
      <c r="K175" s="74" t="str">
        <f>IF($C175="","",VLOOKUP($C175,Engagés!$C$10:$N$509,10,FALSE))</f>
        <v/>
      </c>
      <c r="L175" s="74" t="str">
        <f>IF($C175="","",VLOOKUP($C175,Engagés!$C$10:$N$509,11,FALSE))</f>
        <v/>
      </c>
      <c r="M175" s="74" t="str">
        <f>IF($C175="","",VLOOKUP($C175,Engagés!$C$10:$N$509,12,FALSE))</f>
        <v/>
      </c>
      <c r="N175" s="75"/>
    </row>
    <row r="176" spans="1:14" ht="38.25" customHeight="1">
      <c r="A176" s="4">
        <f t="shared" si="2"/>
        <v>0</v>
      </c>
      <c r="B176" s="4">
        <v>173</v>
      </c>
      <c r="C176" s="471" t="str">
        <f>IF(ISERROR(VLOOKUP($B176,Engagés!$B$10:$N$509,1,FALSE))=TRUE,"",VLOOKUP($B176,Engagés!$B$10:$N$509,2,FALSE))</f>
        <v/>
      </c>
      <c r="D176" s="74" t="str">
        <f>IF(C176="","",VLOOKUP($C176,Engagés!$C$10:$N$509,4,FALSE))</f>
        <v/>
      </c>
      <c r="E176" s="74" t="str">
        <f>IF(C176="","",VLOOKUP($C176,Engagés!$C$10:$N$509,5,FALSE))</f>
        <v/>
      </c>
      <c r="F176" s="550" t="str">
        <f>IF(D176="","",VLOOKUP($C176,Engagés!$C$10:$T$509,18,FALSE))</f>
        <v/>
      </c>
      <c r="G176" s="102" t="str">
        <f>IF($C176="","",VLOOKUP($C176,Engagés!$C$10:$N$509,6,FALSE))</f>
        <v/>
      </c>
      <c r="H176" s="102" t="str">
        <f>IF($C176="","",VLOOKUP($C176,Engagés!$C$10:$N$509,7,FALSE))</f>
        <v/>
      </c>
      <c r="I176" s="102" t="str">
        <f>IF($C176="","",VLOOKUP($C176,Engagés!$C$10:$N$509,8,FALSE))</f>
        <v/>
      </c>
      <c r="J176" s="74" t="str">
        <f>IF($C176="","",VLOOKUP($C176,Engagés!$C$10:$N$509,9,FALSE))</f>
        <v/>
      </c>
      <c r="K176" s="74" t="str">
        <f>IF($C176="","",VLOOKUP($C176,Engagés!$C$10:$N$509,10,FALSE))</f>
        <v/>
      </c>
      <c r="L176" s="74" t="str">
        <f>IF($C176="","",VLOOKUP($C176,Engagés!$C$10:$N$509,11,FALSE))</f>
        <v/>
      </c>
      <c r="M176" s="74" t="str">
        <f>IF($C176="","",VLOOKUP($C176,Engagés!$C$10:$N$509,12,FALSE))</f>
        <v/>
      </c>
      <c r="N176" s="75"/>
    </row>
    <row r="177" spans="1:14" ht="38.25" customHeight="1">
      <c r="A177" s="4">
        <f t="shared" si="2"/>
        <v>0</v>
      </c>
      <c r="B177" s="4">
        <v>174</v>
      </c>
      <c r="C177" s="471" t="str">
        <f>IF(ISERROR(VLOOKUP($B177,Engagés!$B$10:$N$509,1,FALSE))=TRUE,"",VLOOKUP($B177,Engagés!$B$10:$N$509,2,FALSE))</f>
        <v/>
      </c>
      <c r="D177" s="74" t="str">
        <f>IF(C177="","",VLOOKUP($C177,Engagés!$C$10:$N$509,4,FALSE))</f>
        <v/>
      </c>
      <c r="E177" s="74" t="str">
        <f>IF(C177="","",VLOOKUP($C177,Engagés!$C$10:$N$509,5,FALSE))</f>
        <v/>
      </c>
      <c r="F177" s="550" t="str">
        <f>IF(D177="","",VLOOKUP($C177,Engagés!$C$10:$T$509,18,FALSE))</f>
        <v/>
      </c>
      <c r="G177" s="102" t="str">
        <f>IF($C177="","",VLOOKUP($C177,Engagés!$C$10:$N$509,6,FALSE))</f>
        <v/>
      </c>
      <c r="H177" s="102" t="str">
        <f>IF($C177="","",VLOOKUP($C177,Engagés!$C$10:$N$509,7,FALSE))</f>
        <v/>
      </c>
      <c r="I177" s="102" t="str">
        <f>IF($C177="","",VLOOKUP($C177,Engagés!$C$10:$N$509,8,FALSE))</f>
        <v/>
      </c>
      <c r="J177" s="74" t="str">
        <f>IF($C177="","",VLOOKUP($C177,Engagés!$C$10:$N$509,9,FALSE))</f>
        <v/>
      </c>
      <c r="K177" s="74" t="str">
        <f>IF($C177="","",VLOOKUP($C177,Engagés!$C$10:$N$509,10,FALSE))</f>
        <v/>
      </c>
      <c r="L177" s="74" t="str">
        <f>IF($C177="","",VLOOKUP($C177,Engagés!$C$10:$N$509,11,FALSE))</f>
        <v/>
      </c>
      <c r="M177" s="74" t="str">
        <f>IF($C177="","",VLOOKUP($C177,Engagés!$C$10:$N$509,12,FALSE))</f>
        <v/>
      </c>
      <c r="N177" s="75"/>
    </row>
    <row r="178" spans="1:14" ht="38.25" customHeight="1">
      <c r="A178" s="4">
        <f t="shared" si="2"/>
        <v>0</v>
      </c>
      <c r="B178" s="4">
        <v>175</v>
      </c>
      <c r="C178" s="471" t="str">
        <f>IF(ISERROR(VLOOKUP($B178,Engagés!$B$10:$N$509,1,FALSE))=TRUE,"",VLOOKUP($B178,Engagés!$B$10:$N$509,2,FALSE))</f>
        <v/>
      </c>
      <c r="D178" s="74" t="str">
        <f>IF(C178="","",VLOOKUP($C178,Engagés!$C$10:$N$509,4,FALSE))</f>
        <v/>
      </c>
      <c r="E178" s="74" t="str">
        <f>IF(C178="","",VLOOKUP($C178,Engagés!$C$10:$N$509,5,FALSE))</f>
        <v/>
      </c>
      <c r="F178" s="550" t="str">
        <f>IF(D178="","",VLOOKUP($C178,Engagés!$C$10:$T$509,18,FALSE))</f>
        <v/>
      </c>
      <c r="G178" s="102" t="str">
        <f>IF($C178="","",VLOOKUP($C178,Engagés!$C$10:$N$509,6,FALSE))</f>
        <v/>
      </c>
      <c r="H178" s="102" t="str">
        <f>IF($C178="","",VLOOKUP($C178,Engagés!$C$10:$N$509,7,FALSE))</f>
        <v/>
      </c>
      <c r="I178" s="102" t="str">
        <f>IF($C178="","",VLOOKUP($C178,Engagés!$C$10:$N$509,8,FALSE))</f>
        <v/>
      </c>
      <c r="J178" s="74" t="str">
        <f>IF($C178="","",VLOOKUP($C178,Engagés!$C$10:$N$509,9,FALSE))</f>
        <v/>
      </c>
      <c r="K178" s="74" t="str">
        <f>IF($C178="","",VLOOKUP($C178,Engagés!$C$10:$N$509,10,FALSE))</f>
        <v/>
      </c>
      <c r="L178" s="74" t="str">
        <f>IF($C178="","",VLOOKUP($C178,Engagés!$C$10:$N$509,11,FALSE))</f>
        <v/>
      </c>
      <c r="M178" s="74" t="str">
        <f>IF($C178="","",VLOOKUP($C178,Engagés!$C$10:$N$509,12,FALSE))</f>
        <v/>
      </c>
      <c r="N178" s="75"/>
    </row>
    <row r="179" spans="1:14" ht="38.25" customHeight="1">
      <c r="A179" s="4">
        <f t="shared" si="2"/>
        <v>0</v>
      </c>
      <c r="B179" s="4">
        <v>176</v>
      </c>
      <c r="C179" s="471" t="str">
        <f>IF(ISERROR(VLOOKUP($B179,Engagés!$B$10:$N$509,1,FALSE))=TRUE,"",VLOOKUP($B179,Engagés!$B$10:$N$509,2,FALSE))</f>
        <v/>
      </c>
      <c r="D179" s="74" t="str">
        <f>IF(C179="","",VLOOKUP($C179,Engagés!$C$10:$N$509,4,FALSE))</f>
        <v/>
      </c>
      <c r="E179" s="74" t="str">
        <f>IF(C179="","",VLOOKUP($C179,Engagés!$C$10:$N$509,5,FALSE))</f>
        <v/>
      </c>
      <c r="F179" s="550" t="str">
        <f>IF(D179="","",VLOOKUP($C179,Engagés!$C$10:$T$509,18,FALSE))</f>
        <v/>
      </c>
      <c r="G179" s="102" t="str">
        <f>IF($C179="","",VLOOKUP($C179,Engagés!$C$10:$N$509,6,FALSE))</f>
        <v/>
      </c>
      <c r="H179" s="102" t="str">
        <f>IF($C179="","",VLOOKUP($C179,Engagés!$C$10:$N$509,7,FALSE))</f>
        <v/>
      </c>
      <c r="I179" s="102" t="str">
        <f>IF($C179="","",VLOOKUP($C179,Engagés!$C$10:$N$509,8,FALSE))</f>
        <v/>
      </c>
      <c r="J179" s="74" t="str">
        <f>IF($C179="","",VLOOKUP($C179,Engagés!$C$10:$N$509,9,FALSE))</f>
        <v/>
      </c>
      <c r="K179" s="74" t="str">
        <f>IF($C179="","",VLOOKUP($C179,Engagés!$C$10:$N$509,10,FALSE))</f>
        <v/>
      </c>
      <c r="L179" s="74" t="str">
        <f>IF($C179="","",VLOOKUP($C179,Engagés!$C$10:$N$509,11,FALSE))</f>
        <v/>
      </c>
      <c r="M179" s="74" t="str">
        <f>IF($C179="","",VLOOKUP($C179,Engagés!$C$10:$N$509,12,FALSE))</f>
        <v/>
      </c>
      <c r="N179" s="75"/>
    </row>
    <row r="180" spans="1:14" ht="38.25" customHeight="1">
      <c r="A180" s="4">
        <f t="shared" si="2"/>
        <v>0</v>
      </c>
      <c r="B180" s="4">
        <v>177</v>
      </c>
      <c r="C180" s="471" t="str">
        <f>IF(ISERROR(VLOOKUP($B180,Engagés!$B$10:$N$509,1,FALSE))=TRUE,"",VLOOKUP($B180,Engagés!$B$10:$N$509,2,FALSE))</f>
        <v/>
      </c>
      <c r="D180" s="74" t="str">
        <f>IF(C180="","",VLOOKUP($C180,Engagés!$C$10:$N$509,4,FALSE))</f>
        <v/>
      </c>
      <c r="E180" s="74" t="str">
        <f>IF(C180="","",VLOOKUP($C180,Engagés!$C$10:$N$509,5,FALSE))</f>
        <v/>
      </c>
      <c r="F180" s="550" t="str">
        <f>IF(D180="","",VLOOKUP($C180,Engagés!$C$10:$T$509,18,FALSE))</f>
        <v/>
      </c>
      <c r="G180" s="102" t="str">
        <f>IF($C180="","",VLOOKUP($C180,Engagés!$C$10:$N$509,6,FALSE))</f>
        <v/>
      </c>
      <c r="H180" s="102" t="str">
        <f>IF($C180="","",VLOOKUP($C180,Engagés!$C$10:$N$509,7,FALSE))</f>
        <v/>
      </c>
      <c r="I180" s="102" t="str">
        <f>IF($C180="","",VLOOKUP($C180,Engagés!$C$10:$N$509,8,FALSE))</f>
        <v/>
      </c>
      <c r="J180" s="74" t="str">
        <f>IF($C180="","",VLOOKUP($C180,Engagés!$C$10:$N$509,9,FALSE))</f>
        <v/>
      </c>
      <c r="K180" s="74" t="str">
        <f>IF($C180="","",VLOOKUP($C180,Engagés!$C$10:$N$509,10,FALSE))</f>
        <v/>
      </c>
      <c r="L180" s="74" t="str">
        <f>IF($C180="","",VLOOKUP($C180,Engagés!$C$10:$N$509,11,FALSE))</f>
        <v/>
      </c>
      <c r="M180" s="74" t="str">
        <f>IF($C180="","",VLOOKUP($C180,Engagés!$C$10:$N$509,12,FALSE))</f>
        <v/>
      </c>
      <c r="N180" s="75"/>
    </row>
    <row r="181" spans="1:14" ht="38.25" customHeight="1">
      <c r="A181" s="4">
        <f t="shared" si="2"/>
        <v>0</v>
      </c>
      <c r="B181" s="4">
        <v>178</v>
      </c>
      <c r="C181" s="471" t="str">
        <f>IF(ISERROR(VLOOKUP($B181,Engagés!$B$10:$N$509,1,FALSE))=TRUE,"",VLOOKUP($B181,Engagés!$B$10:$N$509,2,FALSE))</f>
        <v/>
      </c>
      <c r="D181" s="74" t="str">
        <f>IF(C181="","",VLOOKUP($C181,Engagés!$C$10:$N$509,4,FALSE))</f>
        <v/>
      </c>
      <c r="E181" s="74" t="str">
        <f>IF(C181="","",VLOOKUP($C181,Engagés!$C$10:$N$509,5,FALSE))</f>
        <v/>
      </c>
      <c r="F181" s="550" t="str">
        <f>IF(D181="","",VLOOKUP($C181,Engagés!$C$10:$T$509,18,FALSE))</f>
        <v/>
      </c>
      <c r="G181" s="102" t="str">
        <f>IF($C181="","",VLOOKUP($C181,Engagés!$C$10:$N$509,6,FALSE))</f>
        <v/>
      </c>
      <c r="H181" s="102" t="str">
        <f>IF($C181="","",VLOOKUP($C181,Engagés!$C$10:$N$509,7,FALSE))</f>
        <v/>
      </c>
      <c r="I181" s="102" t="str">
        <f>IF($C181="","",VLOOKUP($C181,Engagés!$C$10:$N$509,8,FALSE))</f>
        <v/>
      </c>
      <c r="J181" s="74" t="str">
        <f>IF($C181="","",VLOOKUP($C181,Engagés!$C$10:$N$509,9,FALSE))</f>
        <v/>
      </c>
      <c r="K181" s="74" t="str">
        <f>IF($C181="","",VLOOKUP($C181,Engagés!$C$10:$N$509,10,FALSE))</f>
        <v/>
      </c>
      <c r="L181" s="74" t="str">
        <f>IF($C181="","",VLOOKUP($C181,Engagés!$C$10:$N$509,11,FALSE))</f>
        <v/>
      </c>
      <c r="M181" s="74" t="str">
        <f>IF($C181="","",VLOOKUP($C181,Engagés!$C$10:$N$509,12,FALSE))</f>
        <v/>
      </c>
      <c r="N181" s="75"/>
    </row>
    <row r="182" spans="1:14" ht="38.25" customHeight="1">
      <c r="A182" s="4">
        <f t="shared" si="2"/>
        <v>0</v>
      </c>
      <c r="B182" s="4">
        <v>179</v>
      </c>
      <c r="C182" s="471" t="str">
        <f>IF(ISERROR(VLOOKUP($B182,Engagés!$B$10:$N$509,1,FALSE))=TRUE,"",VLOOKUP($B182,Engagés!$B$10:$N$509,2,FALSE))</f>
        <v/>
      </c>
      <c r="D182" s="74" t="str">
        <f>IF(C182="","",VLOOKUP($C182,Engagés!$C$10:$N$509,4,FALSE))</f>
        <v/>
      </c>
      <c r="E182" s="74" t="str">
        <f>IF(C182="","",VLOOKUP($C182,Engagés!$C$10:$N$509,5,FALSE))</f>
        <v/>
      </c>
      <c r="F182" s="550" t="str">
        <f>IF(D182="","",VLOOKUP($C182,Engagés!$C$10:$T$509,18,FALSE))</f>
        <v/>
      </c>
      <c r="G182" s="102" t="str">
        <f>IF($C182="","",VLOOKUP($C182,Engagés!$C$10:$N$509,6,FALSE))</f>
        <v/>
      </c>
      <c r="H182" s="102" t="str">
        <f>IF($C182="","",VLOOKUP($C182,Engagés!$C$10:$N$509,7,FALSE))</f>
        <v/>
      </c>
      <c r="I182" s="102" t="str">
        <f>IF($C182="","",VLOOKUP($C182,Engagés!$C$10:$N$509,8,FALSE))</f>
        <v/>
      </c>
      <c r="J182" s="74" t="str">
        <f>IF($C182="","",VLOOKUP($C182,Engagés!$C$10:$N$509,9,FALSE))</f>
        <v/>
      </c>
      <c r="K182" s="74" t="str">
        <f>IF($C182="","",VLOOKUP($C182,Engagés!$C$10:$N$509,10,FALSE))</f>
        <v/>
      </c>
      <c r="L182" s="74" t="str">
        <f>IF($C182="","",VLOOKUP($C182,Engagés!$C$10:$N$509,11,FALSE))</f>
        <v/>
      </c>
      <c r="M182" s="74" t="str">
        <f>IF($C182="","",VLOOKUP($C182,Engagés!$C$10:$N$509,12,FALSE))</f>
        <v/>
      </c>
      <c r="N182" s="75"/>
    </row>
    <row r="183" spans="1:14" ht="38.25" customHeight="1">
      <c r="A183" s="4">
        <f t="shared" si="2"/>
        <v>0</v>
      </c>
      <c r="B183" s="4">
        <v>180</v>
      </c>
      <c r="C183" s="471" t="str">
        <f>IF(ISERROR(VLOOKUP($B183,Engagés!$B$10:$N$509,1,FALSE))=TRUE,"",VLOOKUP($B183,Engagés!$B$10:$N$509,2,FALSE))</f>
        <v/>
      </c>
      <c r="D183" s="74" t="str">
        <f>IF(C183="","",VLOOKUP($C183,Engagés!$C$10:$N$509,4,FALSE))</f>
        <v/>
      </c>
      <c r="E183" s="74" t="str">
        <f>IF(C183="","",VLOOKUP($C183,Engagés!$C$10:$N$509,5,FALSE))</f>
        <v/>
      </c>
      <c r="F183" s="550" t="str">
        <f>IF(D183="","",VLOOKUP($C183,Engagés!$C$10:$T$509,18,FALSE))</f>
        <v/>
      </c>
      <c r="G183" s="102" t="str">
        <f>IF($C183="","",VLOOKUP($C183,Engagés!$C$10:$N$509,6,FALSE))</f>
        <v/>
      </c>
      <c r="H183" s="102" t="str">
        <f>IF($C183="","",VLOOKUP($C183,Engagés!$C$10:$N$509,7,FALSE))</f>
        <v/>
      </c>
      <c r="I183" s="102" t="str">
        <f>IF($C183="","",VLOOKUP($C183,Engagés!$C$10:$N$509,8,FALSE))</f>
        <v/>
      </c>
      <c r="J183" s="74" t="str">
        <f>IF($C183="","",VLOOKUP($C183,Engagés!$C$10:$N$509,9,FALSE))</f>
        <v/>
      </c>
      <c r="K183" s="74" t="str">
        <f>IF($C183="","",VLOOKUP($C183,Engagés!$C$10:$N$509,10,FALSE))</f>
        <v/>
      </c>
      <c r="L183" s="74" t="str">
        <f>IF($C183="","",VLOOKUP($C183,Engagés!$C$10:$N$509,11,FALSE))</f>
        <v/>
      </c>
      <c r="M183" s="74" t="str">
        <f>IF($C183="","",VLOOKUP($C183,Engagés!$C$10:$N$509,12,FALSE))</f>
        <v/>
      </c>
      <c r="N183" s="75"/>
    </row>
    <row r="184" spans="1:14" ht="38.25" customHeight="1">
      <c r="A184" s="4">
        <f t="shared" si="2"/>
        <v>0</v>
      </c>
      <c r="B184" s="4">
        <v>181</v>
      </c>
      <c r="C184" s="471" t="str">
        <f>IF(ISERROR(VLOOKUP($B184,Engagés!$B$10:$N$509,1,FALSE))=TRUE,"",VLOOKUP($B184,Engagés!$B$10:$N$509,2,FALSE))</f>
        <v/>
      </c>
      <c r="D184" s="74" t="str">
        <f>IF(C184="","",VLOOKUP($C184,Engagés!$C$10:$N$509,4,FALSE))</f>
        <v/>
      </c>
      <c r="E184" s="74" t="str">
        <f>IF(C184="","",VLOOKUP($C184,Engagés!$C$10:$N$509,5,FALSE))</f>
        <v/>
      </c>
      <c r="F184" s="550" t="str">
        <f>IF(D184="","",VLOOKUP($C184,Engagés!$C$10:$T$509,18,FALSE))</f>
        <v/>
      </c>
      <c r="G184" s="102" t="str">
        <f>IF($C184="","",VLOOKUP($C184,Engagés!$C$10:$N$509,6,FALSE))</f>
        <v/>
      </c>
      <c r="H184" s="102" t="str">
        <f>IF($C184="","",VLOOKUP($C184,Engagés!$C$10:$N$509,7,FALSE))</f>
        <v/>
      </c>
      <c r="I184" s="102" t="str">
        <f>IF($C184="","",VLOOKUP($C184,Engagés!$C$10:$N$509,8,FALSE))</f>
        <v/>
      </c>
      <c r="J184" s="74" t="str">
        <f>IF($C184="","",VLOOKUP($C184,Engagés!$C$10:$N$509,9,FALSE))</f>
        <v/>
      </c>
      <c r="K184" s="74" t="str">
        <f>IF($C184="","",VLOOKUP($C184,Engagés!$C$10:$N$509,10,FALSE))</f>
        <v/>
      </c>
      <c r="L184" s="74" t="str">
        <f>IF($C184="","",VLOOKUP($C184,Engagés!$C$10:$N$509,11,FALSE))</f>
        <v/>
      </c>
      <c r="M184" s="74" t="str">
        <f>IF($C184="","",VLOOKUP($C184,Engagés!$C$10:$N$509,12,FALSE))</f>
        <v/>
      </c>
      <c r="N184" s="75"/>
    </row>
    <row r="185" spans="1:14" ht="38.25" customHeight="1">
      <c r="A185" s="4">
        <f t="shared" si="2"/>
        <v>0</v>
      </c>
      <c r="B185" s="4">
        <v>182</v>
      </c>
      <c r="C185" s="471" t="str">
        <f>IF(ISERROR(VLOOKUP($B185,Engagés!$B$10:$N$509,1,FALSE))=TRUE,"",VLOOKUP($B185,Engagés!$B$10:$N$509,2,FALSE))</f>
        <v/>
      </c>
      <c r="D185" s="74" t="str">
        <f>IF(C185="","",VLOOKUP($C185,Engagés!$C$10:$N$509,4,FALSE))</f>
        <v/>
      </c>
      <c r="E185" s="74" t="str">
        <f>IF(C185="","",VLOOKUP($C185,Engagés!$C$10:$N$509,5,FALSE))</f>
        <v/>
      </c>
      <c r="F185" s="550" t="str">
        <f>IF(D185="","",VLOOKUP($C185,Engagés!$C$10:$T$509,18,FALSE))</f>
        <v/>
      </c>
      <c r="G185" s="102" t="str">
        <f>IF($C185="","",VLOOKUP($C185,Engagés!$C$10:$N$509,6,FALSE))</f>
        <v/>
      </c>
      <c r="H185" s="102" t="str">
        <f>IF($C185="","",VLOOKUP($C185,Engagés!$C$10:$N$509,7,FALSE))</f>
        <v/>
      </c>
      <c r="I185" s="102" t="str">
        <f>IF($C185="","",VLOOKUP($C185,Engagés!$C$10:$N$509,8,FALSE))</f>
        <v/>
      </c>
      <c r="J185" s="74" t="str">
        <f>IF($C185="","",VLOOKUP($C185,Engagés!$C$10:$N$509,9,FALSE))</f>
        <v/>
      </c>
      <c r="K185" s="74" t="str">
        <f>IF($C185="","",VLOOKUP($C185,Engagés!$C$10:$N$509,10,FALSE))</f>
        <v/>
      </c>
      <c r="L185" s="74" t="str">
        <f>IF($C185="","",VLOOKUP($C185,Engagés!$C$10:$N$509,11,FALSE))</f>
        <v/>
      </c>
      <c r="M185" s="74" t="str">
        <f>IF($C185="","",VLOOKUP($C185,Engagés!$C$10:$N$509,12,FALSE))</f>
        <v/>
      </c>
      <c r="N185" s="75"/>
    </row>
    <row r="186" spans="1:14" ht="38.25" customHeight="1">
      <c r="A186" s="4">
        <f t="shared" si="2"/>
        <v>0</v>
      </c>
      <c r="B186" s="4">
        <v>183</v>
      </c>
      <c r="C186" s="471" t="str">
        <f>IF(ISERROR(VLOOKUP($B186,Engagés!$B$10:$N$509,1,FALSE))=TRUE,"",VLOOKUP($B186,Engagés!$B$10:$N$509,2,FALSE))</f>
        <v/>
      </c>
      <c r="D186" s="74" t="str">
        <f>IF(C186="","",VLOOKUP($C186,Engagés!$C$10:$N$509,4,FALSE))</f>
        <v/>
      </c>
      <c r="E186" s="74" t="str">
        <f>IF(C186="","",VLOOKUP($C186,Engagés!$C$10:$N$509,5,FALSE))</f>
        <v/>
      </c>
      <c r="F186" s="550" t="str">
        <f>IF(D186="","",VLOOKUP($C186,Engagés!$C$10:$T$509,18,FALSE))</f>
        <v/>
      </c>
      <c r="G186" s="102" t="str">
        <f>IF($C186="","",VLOOKUP($C186,Engagés!$C$10:$N$509,6,FALSE))</f>
        <v/>
      </c>
      <c r="H186" s="102" t="str">
        <f>IF($C186="","",VLOOKUP($C186,Engagés!$C$10:$N$509,7,FALSE))</f>
        <v/>
      </c>
      <c r="I186" s="102" t="str">
        <f>IF($C186="","",VLOOKUP($C186,Engagés!$C$10:$N$509,8,FALSE))</f>
        <v/>
      </c>
      <c r="J186" s="74" t="str">
        <f>IF($C186="","",VLOOKUP($C186,Engagés!$C$10:$N$509,9,FALSE))</f>
        <v/>
      </c>
      <c r="K186" s="74" t="str">
        <f>IF($C186="","",VLOOKUP($C186,Engagés!$C$10:$N$509,10,FALSE))</f>
        <v/>
      </c>
      <c r="L186" s="74" t="str">
        <f>IF($C186="","",VLOOKUP($C186,Engagés!$C$10:$N$509,11,FALSE))</f>
        <v/>
      </c>
      <c r="M186" s="74" t="str">
        <f>IF($C186="","",VLOOKUP($C186,Engagés!$C$10:$N$509,12,FALSE))</f>
        <v/>
      </c>
      <c r="N186" s="75"/>
    </row>
    <row r="187" spans="1:14" ht="38.25" customHeight="1">
      <c r="A187" s="4">
        <f t="shared" si="2"/>
        <v>0</v>
      </c>
      <c r="B187" s="4">
        <v>184</v>
      </c>
      <c r="C187" s="471" t="str">
        <f>IF(ISERROR(VLOOKUP($B187,Engagés!$B$10:$N$509,1,FALSE))=TRUE,"",VLOOKUP($B187,Engagés!$B$10:$N$509,2,FALSE))</f>
        <v/>
      </c>
      <c r="D187" s="74" t="str">
        <f>IF(C187="","",VLOOKUP($C187,Engagés!$C$10:$N$509,4,FALSE))</f>
        <v/>
      </c>
      <c r="E187" s="74" t="str">
        <f>IF(C187="","",VLOOKUP($C187,Engagés!$C$10:$N$509,5,FALSE))</f>
        <v/>
      </c>
      <c r="F187" s="550" t="str">
        <f>IF(D187="","",VLOOKUP($C187,Engagés!$C$10:$T$509,18,FALSE))</f>
        <v/>
      </c>
      <c r="G187" s="102" t="str">
        <f>IF($C187="","",VLOOKUP($C187,Engagés!$C$10:$N$509,6,FALSE))</f>
        <v/>
      </c>
      <c r="H187" s="102" t="str">
        <f>IF($C187="","",VLOOKUP($C187,Engagés!$C$10:$N$509,7,FALSE))</f>
        <v/>
      </c>
      <c r="I187" s="102" t="str">
        <f>IF($C187="","",VLOOKUP($C187,Engagés!$C$10:$N$509,8,FALSE))</f>
        <v/>
      </c>
      <c r="J187" s="74" t="str">
        <f>IF($C187="","",VLOOKUP($C187,Engagés!$C$10:$N$509,9,FALSE))</f>
        <v/>
      </c>
      <c r="K187" s="74" t="str">
        <f>IF($C187="","",VLOOKUP($C187,Engagés!$C$10:$N$509,10,FALSE))</f>
        <v/>
      </c>
      <c r="L187" s="74" t="str">
        <f>IF($C187="","",VLOOKUP($C187,Engagés!$C$10:$N$509,11,FALSE))</f>
        <v/>
      </c>
      <c r="M187" s="74" t="str">
        <f>IF($C187="","",VLOOKUP($C187,Engagés!$C$10:$N$509,12,FALSE))</f>
        <v/>
      </c>
      <c r="N187" s="75"/>
    </row>
    <row r="188" spans="1:14" ht="38.25" customHeight="1">
      <c r="A188" s="4">
        <f t="shared" si="2"/>
        <v>0</v>
      </c>
      <c r="B188" s="4">
        <v>185</v>
      </c>
      <c r="C188" s="471" t="str">
        <f>IF(ISERROR(VLOOKUP($B188,Engagés!$B$10:$N$509,1,FALSE))=TRUE,"",VLOOKUP($B188,Engagés!$B$10:$N$509,2,FALSE))</f>
        <v/>
      </c>
      <c r="D188" s="74" t="str">
        <f>IF(C188="","",VLOOKUP($C188,Engagés!$C$10:$N$509,4,FALSE))</f>
        <v/>
      </c>
      <c r="E188" s="74" t="str">
        <f>IF(C188="","",VLOOKUP($C188,Engagés!$C$10:$N$509,5,FALSE))</f>
        <v/>
      </c>
      <c r="F188" s="550" t="str">
        <f>IF(D188="","",VLOOKUP($C188,Engagés!$C$10:$T$509,18,FALSE))</f>
        <v/>
      </c>
      <c r="G188" s="102" t="str">
        <f>IF($C188="","",VLOOKUP($C188,Engagés!$C$10:$N$509,6,FALSE))</f>
        <v/>
      </c>
      <c r="H188" s="102" t="str">
        <f>IF($C188="","",VLOOKUP($C188,Engagés!$C$10:$N$509,7,FALSE))</f>
        <v/>
      </c>
      <c r="I188" s="102" t="str">
        <f>IF($C188="","",VLOOKUP($C188,Engagés!$C$10:$N$509,8,FALSE))</f>
        <v/>
      </c>
      <c r="J188" s="74" t="str">
        <f>IF($C188="","",VLOOKUP($C188,Engagés!$C$10:$N$509,9,FALSE))</f>
        <v/>
      </c>
      <c r="K188" s="74" t="str">
        <f>IF($C188="","",VLOOKUP($C188,Engagés!$C$10:$N$509,10,FALSE))</f>
        <v/>
      </c>
      <c r="L188" s="74" t="str">
        <f>IF($C188="","",VLOOKUP($C188,Engagés!$C$10:$N$509,11,FALSE))</f>
        <v/>
      </c>
      <c r="M188" s="74" t="str">
        <f>IF($C188="","",VLOOKUP($C188,Engagés!$C$10:$N$509,12,FALSE))</f>
        <v/>
      </c>
      <c r="N188" s="75"/>
    </row>
    <row r="189" spans="1:14" ht="38.25" customHeight="1">
      <c r="A189" s="4">
        <f t="shared" si="2"/>
        <v>0</v>
      </c>
      <c r="B189" s="4">
        <v>186</v>
      </c>
      <c r="C189" s="471" t="str">
        <f>IF(ISERROR(VLOOKUP($B189,Engagés!$B$10:$N$509,1,FALSE))=TRUE,"",VLOOKUP($B189,Engagés!$B$10:$N$509,2,FALSE))</f>
        <v/>
      </c>
      <c r="D189" s="74" t="str">
        <f>IF(C189="","",VLOOKUP($C189,Engagés!$C$10:$N$509,4,FALSE))</f>
        <v/>
      </c>
      <c r="E189" s="74" t="str">
        <f>IF(C189="","",VLOOKUP($C189,Engagés!$C$10:$N$509,5,FALSE))</f>
        <v/>
      </c>
      <c r="F189" s="550" t="str">
        <f>IF(D189="","",VLOOKUP($C189,Engagés!$C$10:$T$509,18,FALSE))</f>
        <v/>
      </c>
      <c r="G189" s="102" t="str">
        <f>IF($C189="","",VLOOKUP($C189,Engagés!$C$10:$N$509,6,FALSE))</f>
        <v/>
      </c>
      <c r="H189" s="102" t="str">
        <f>IF($C189="","",VLOOKUP($C189,Engagés!$C$10:$N$509,7,FALSE))</f>
        <v/>
      </c>
      <c r="I189" s="102" t="str">
        <f>IF($C189="","",VLOOKUP($C189,Engagés!$C$10:$N$509,8,FALSE))</f>
        <v/>
      </c>
      <c r="J189" s="74" t="str">
        <f>IF($C189="","",VLOOKUP($C189,Engagés!$C$10:$N$509,9,FALSE))</f>
        <v/>
      </c>
      <c r="K189" s="74" t="str">
        <f>IF($C189="","",VLOOKUP($C189,Engagés!$C$10:$N$509,10,FALSE))</f>
        <v/>
      </c>
      <c r="L189" s="74" t="str">
        <f>IF($C189="","",VLOOKUP($C189,Engagés!$C$10:$N$509,11,FALSE))</f>
        <v/>
      </c>
      <c r="M189" s="74" t="str">
        <f>IF($C189="","",VLOOKUP($C189,Engagés!$C$10:$N$509,12,FALSE))</f>
        <v/>
      </c>
      <c r="N189" s="75"/>
    </row>
    <row r="190" spans="1:14" ht="38.25" customHeight="1">
      <c r="A190" s="4">
        <f t="shared" si="2"/>
        <v>0</v>
      </c>
      <c r="B190" s="4">
        <v>187</v>
      </c>
      <c r="C190" s="471" t="str">
        <f>IF(ISERROR(VLOOKUP($B190,Engagés!$B$10:$N$509,1,FALSE))=TRUE,"",VLOOKUP($B190,Engagés!$B$10:$N$509,2,FALSE))</f>
        <v/>
      </c>
      <c r="D190" s="74" t="str">
        <f>IF(C190="","",VLOOKUP($C190,Engagés!$C$10:$N$509,4,FALSE))</f>
        <v/>
      </c>
      <c r="E190" s="74" t="str">
        <f>IF(C190="","",VLOOKUP($C190,Engagés!$C$10:$N$509,5,FALSE))</f>
        <v/>
      </c>
      <c r="F190" s="550" t="str">
        <f>IF(D190="","",VLOOKUP($C190,Engagés!$C$10:$T$509,18,FALSE))</f>
        <v/>
      </c>
      <c r="G190" s="102" t="str">
        <f>IF($C190="","",VLOOKUP($C190,Engagés!$C$10:$N$509,6,FALSE))</f>
        <v/>
      </c>
      <c r="H190" s="102" t="str">
        <f>IF($C190="","",VLOOKUP($C190,Engagés!$C$10:$N$509,7,FALSE))</f>
        <v/>
      </c>
      <c r="I190" s="102" t="str">
        <f>IF($C190="","",VLOOKUP($C190,Engagés!$C$10:$N$509,8,FALSE))</f>
        <v/>
      </c>
      <c r="J190" s="74" t="str">
        <f>IF($C190="","",VLOOKUP($C190,Engagés!$C$10:$N$509,9,FALSE))</f>
        <v/>
      </c>
      <c r="K190" s="74" t="str">
        <f>IF($C190="","",VLOOKUP($C190,Engagés!$C$10:$N$509,10,FALSE))</f>
        <v/>
      </c>
      <c r="L190" s="74" t="str">
        <f>IF($C190="","",VLOOKUP($C190,Engagés!$C$10:$N$509,11,FALSE))</f>
        <v/>
      </c>
      <c r="M190" s="74" t="str">
        <f>IF($C190="","",VLOOKUP($C190,Engagés!$C$10:$N$509,12,FALSE))</f>
        <v/>
      </c>
      <c r="N190" s="75"/>
    </row>
    <row r="191" spans="1:14" ht="38.25" customHeight="1">
      <c r="A191" s="4">
        <f t="shared" si="2"/>
        <v>0</v>
      </c>
      <c r="B191" s="4">
        <v>188</v>
      </c>
      <c r="C191" s="471" t="str">
        <f>IF(ISERROR(VLOOKUP($B191,Engagés!$B$10:$N$509,1,FALSE))=TRUE,"",VLOOKUP($B191,Engagés!$B$10:$N$509,2,FALSE))</f>
        <v/>
      </c>
      <c r="D191" s="74" t="str">
        <f>IF(C191="","",VLOOKUP($C191,Engagés!$C$10:$N$509,4,FALSE))</f>
        <v/>
      </c>
      <c r="E191" s="74" t="str">
        <f>IF(C191="","",VLOOKUP($C191,Engagés!$C$10:$N$509,5,FALSE))</f>
        <v/>
      </c>
      <c r="F191" s="550" t="str">
        <f>IF(D191="","",VLOOKUP($C191,Engagés!$C$10:$T$509,18,FALSE))</f>
        <v/>
      </c>
      <c r="G191" s="102" t="str">
        <f>IF($C191="","",VLOOKUP($C191,Engagés!$C$10:$N$509,6,FALSE))</f>
        <v/>
      </c>
      <c r="H191" s="102" t="str">
        <f>IF($C191="","",VLOOKUP($C191,Engagés!$C$10:$N$509,7,FALSE))</f>
        <v/>
      </c>
      <c r="I191" s="102" t="str">
        <f>IF($C191="","",VLOOKUP($C191,Engagés!$C$10:$N$509,8,FALSE))</f>
        <v/>
      </c>
      <c r="J191" s="74" t="str">
        <f>IF($C191="","",VLOOKUP($C191,Engagés!$C$10:$N$509,9,FALSE))</f>
        <v/>
      </c>
      <c r="K191" s="74" t="str">
        <f>IF($C191="","",VLOOKUP($C191,Engagés!$C$10:$N$509,10,FALSE))</f>
        <v/>
      </c>
      <c r="L191" s="74" t="str">
        <f>IF($C191="","",VLOOKUP($C191,Engagés!$C$10:$N$509,11,FALSE))</f>
        <v/>
      </c>
      <c r="M191" s="74" t="str">
        <f>IF($C191="","",VLOOKUP($C191,Engagés!$C$10:$N$509,12,FALSE))</f>
        <v/>
      </c>
      <c r="N191" s="75"/>
    </row>
    <row r="192" spans="1:14" ht="38.25" customHeight="1">
      <c r="A192" s="4">
        <f t="shared" si="2"/>
        <v>0</v>
      </c>
      <c r="B192" s="4">
        <v>189</v>
      </c>
      <c r="C192" s="471" t="str">
        <f>IF(ISERROR(VLOOKUP($B192,Engagés!$B$10:$N$509,1,FALSE))=TRUE,"",VLOOKUP($B192,Engagés!$B$10:$N$509,2,FALSE))</f>
        <v/>
      </c>
      <c r="D192" s="74" t="str">
        <f>IF(C192="","",VLOOKUP($C192,Engagés!$C$10:$N$509,4,FALSE))</f>
        <v/>
      </c>
      <c r="E192" s="74" t="str">
        <f>IF(C192="","",VLOOKUP($C192,Engagés!$C$10:$N$509,5,FALSE))</f>
        <v/>
      </c>
      <c r="F192" s="550" t="str">
        <f>IF(D192="","",VLOOKUP($C192,Engagés!$C$10:$T$509,18,FALSE))</f>
        <v/>
      </c>
      <c r="G192" s="102" t="str">
        <f>IF($C192="","",VLOOKUP($C192,Engagés!$C$10:$N$509,6,FALSE))</f>
        <v/>
      </c>
      <c r="H192" s="102" t="str">
        <f>IF($C192="","",VLOOKUP($C192,Engagés!$C$10:$N$509,7,FALSE))</f>
        <v/>
      </c>
      <c r="I192" s="102" t="str">
        <f>IF($C192="","",VLOOKUP($C192,Engagés!$C$10:$N$509,8,FALSE))</f>
        <v/>
      </c>
      <c r="J192" s="74" t="str">
        <f>IF($C192="","",VLOOKUP($C192,Engagés!$C$10:$N$509,9,FALSE))</f>
        <v/>
      </c>
      <c r="K192" s="74" t="str">
        <f>IF($C192="","",VLOOKUP($C192,Engagés!$C$10:$N$509,10,FALSE))</f>
        <v/>
      </c>
      <c r="L192" s="74" t="str">
        <f>IF($C192="","",VLOOKUP($C192,Engagés!$C$10:$N$509,11,FALSE))</f>
        <v/>
      </c>
      <c r="M192" s="74" t="str">
        <f>IF($C192="","",VLOOKUP($C192,Engagés!$C$10:$N$509,12,FALSE))</f>
        <v/>
      </c>
      <c r="N192" s="75"/>
    </row>
    <row r="193" spans="1:14" ht="38.25" customHeight="1">
      <c r="A193" s="4">
        <f t="shared" si="2"/>
        <v>0</v>
      </c>
      <c r="B193" s="4">
        <v>190</v>
      </c>
      <c r="C193" s="471" t="str">
        <f>IF(ISERROR(VLOOKUP($B193,Engagés!$B$10:$N$509,1,FALSE))=TRUE,"",VLOOKUP($B193,Engagés!$B$10:$N$509,2,FALSE))</f>
        <v/>
      </c>
      <c r="D193" s="74" t="str">
        <f>IF(C193="","",VLOOKUP($C193,Engagés!$C$10:$N$509,4,FALSE))</f>
        <v/>
      </c>
      <c r="E193" s="74" t="str">
        <f>IF(C193="","",VLOOKUP($C193,Engagés!$C$10:$N$509,5,FALSE))</f>
        <v/>
      </c>
      <c r="F193" s="550" t="str">
        <f>IF(D193="","",VLOOKUP($C193,Engagés!$C$10:$T$509,18,FALSE))</f>
        <v/>
      </c>
      <c r="G193" s="102" t="str">
        <f>IF($C193="","",VLOOKUP($C193,Engagés!$C$10:$N$509,6,FALSE))</f>
        <v/>
      </c>
      <c r="H193" s="102" t="str">
        <f>IF($C193="","",VLOOKUP($C193,Engagés!$C$10:$N$509,7,FALSE))</f>
        <v/>
      </c>
      <c r="I193" s="102" t="str">
        <f>IF($C193="","",VLOOKUP($C193,Engagés!$C$10:$N$509,8,FALSE))</f>
        <v/>
      </c>
      <c r="J193" s="74" t="str">
        <f>IF($C193="","",VLOOKUP($C193,Engagés!$C$10:$N$509,9,FALSE))</f>
        <v/>
      </c>
      <c r="K193" s="74" t="str">
        <f>IF($C193="","",VLOOKUP($C193,Engagés!$C$10:$N$509,10,FALSE))</f>
        <v/>
      </c>
      <c r="L193" s="74" t="str">
        <f>IF($C193="","",VLOOKUP($C193,Engagés!$C$10:$N$509,11,FALSE))</f>
        <v/>
      </c>
      <c r="M193" s="74" t="str">
        <f>IF($C193="","",VLOOKUP($C193,Engagés!$C$10:$N$509,12,FALSE))</f>
        <v/>
      </c>
      <c r="N193" s="75"/>
    </row>
    <row r="194" spans="1:14" ht="38.25" customHeight="1">
      <c r="A194" s="4">
        <f t="shared" si="2"/>
        <v>0</v>
      </c>
      <c r="B194" s="4">
        <v>191</v>
      </c>
      <c r="C194" s="471" t="str">
        <f>IF(ISERROR(VLOOKUP($B194,Engagés!$B$10:$N$509,1,FALSE))=TRUE,"",VLOOKUP($B194,Engagés!$B$10:$N$509,2,FALSE))</f>
        <v/>
      </c>
      <c r="D194" s="74" t="str">
        <f>IF(C194="","",VLOOKUP($C194,Engagés!$C$10:$N$509,4,FALSE))</f>
        <v/>
      </c>
      <c r="E194" s="74" t="str">
        <f>IF(C194="","",VLOOKUP($C194,Engagés!$C$10:$N$509,5,FALSE))</f>
        <v/>
      </c>
      <c r="F194" s="550" t="str">
        <f>IF(D194="","",VLOOKUP($C194,Engagés!$C$10:$T$509,18,FALSE))</f>
        <v/>
      </c>
      <c r="G194" s="102" t="str">
        <f>IF($C194="","",VLOOKUP($C194,Engagés!$C$10:$N$509,6,FALSE))</f>
        <v/>
      </c>
      <c r="H194" s="102" t="str">
        <f>IF($C194="","",VLOOKUP($C194,Engagés!$C$10:$N$509,7,FALSE))</f>
        <v/>
      </c>
      <c r="I194" s="102" t="str">
        <f>IF($C194="","",VLOOKUP($C194,Engagés!$C$10:$N$509,8,FALSE))</f>
        <v/>
      </c>
      <c r="J194" s="74" t="str">
        <f>IF($C194="","",VLOOKUP($C194,Engagés!$C$10:$N$509,9,FALSE))</f>
        <v/>
      </c>
      <c r="K194" s="74" t="str">
        <f>IF($C194="","",VLOOKUP($C194,Engagés!$C$10:$N$509,10,FALSE))</f>
        <v/>
      </c>
      <c r="L194" s="74" t="str">
        <f>IF($C194="","",VLOOKUP($C194,Engagés!$C$10:$N$509,11,FALSE))</f>
        <v/>
      </c>
      <c r="M194" s="74" t="str">
        <f>IF($C194="","",VLOOKUP($C194,Engagés!$C$10:$N$509,12,FALSE))</f>
        <v/>
      </c>
      <c r="N194" s="75"/>
    </row>
    <row r="195" spans="1:14" ht="38.25" customHeight="1">
      <c r="A195" s="4">
        <f t="shared" si="2"/>
        <v>0</v>
      </c>
      <c r="B195" s="4">
        <v>192</v>
      </c>
      <c r="C195" s="471" t="str">
        <f>IF(ISERROR(VLOOKUP($B195,Engagés!$B$10:$N$509,1,FALSE))=TRUE,"",VLOOKUP($B195,Engagés!$B$10:$N$509,2,FALSE))</f>
        <v/>
      </c>
      <c r="D195" s="74" t="str">
        <f>IF(C195="","",VLOOKUP($C195,Engagés!$C$10:$N$509,4,FALSE))</f>
        <v/>
      </c>
      <c r="E195" s="74" t="str">
        <f>IF(C195="","",VLOOKUP($C195,Engagés!$C$10:$N$509,5,FALSE))</f>
        <v/>
      </c>
      <c r="F195" s="550" t="str">
        <f>IF(D195="","",VLOOKUP($C195,Engagés!$C$10:$T$509,18,FALSE))</f>
        <v/>
      </c>
      <c r="G195" s="102" t="str">
        <f>IF($C195="","",VLOOKUP($C195,Engagés!$C$10:$N$509,6,FALSE))</f>
        <v/>
      </c>
      <c r="H195" s="102" t="str">
        <f>IF($C195="","",VLOOKUP($C195,Engagés!$C$10:$N$509,7,FALSE))</f>
        <v/>
      </c>
      <c r="I195" s="102" t="str">
        <f>IF($C195="","",VLOOKUP($C195,Engagés!$C$10:$N$509,8,FALSE))</f>
        <v/>
      </c>
      <c r="J195" s="74" t="str">
        <f>IF($C195="","",VLOOKUP($C195,Engagés!$C$10:$N$509,9,FALSE))</f>
        <v/>
      </c>
      <c r="K195" s="74" t="str">
        <f>IF($C195="","",VLOOKUP($C195,Engagés!$C$10:$N$509,10,FALSE))</f>
        <v/>
      </c>
      <c r="L195" s="74" t="str">
        <f>IF($C195="","",VLOOKUP($C195,Engagés!$C$10:$N$509,11,FALSE))</f>
        <v/>
      </c>
      <c r="M195" s="74" t="str">
        <f>IF($C195="","",VLOOKUP($C195,Engagés!$C$10:$N$509,12,FALSE))</f>
        <v/>
      </c>
      <c r="N195" s="75"/>
    </row>
    <row r="196" spans="1:14" ht="38.25" customHeight="1">
      <c r="A196" s="4">
        <f t="shared" ref="A196:A259" si="3">IF(LEN(C196)&gt;0,1,0)</f>
        <v>0</v>
      </c>
      <c r="B196" s="4">
        <v>193</v>
      </c>
      <c r="C196" s="471" t="str">
        <f>IF(ISERROR(VLOOKUP($B196,Engagés!$B$10:$N$509,1,FALSE))=TRUE,"",VLOOKUP($B196,Engagés!$B$10:$N$509,2,FALSE))</f>
        <v/>
      </c>
      <c r="D196" s="74" t="str">
        <f>IF(C196="","",VLOOKUP($C196,Engagés!$C$10:$N$509,4,FALSE))</f>
        <v/>
      </c>
      <c r="E196" s="74" t="str">
        <f>IF(C196="","",VLOOKUP($C196,Engagés!$C$10:$N$509,5,FALSE))</f>
        <v/>
      </c>
      <c r="F196" s="550" t="str">
        <f>IF(D196="","",VLOOKUP($C196,Engagés!$C$10:$T$509,18,FALSE))</f>
        <v/>
      </c>
      <c r="G196" s="102" t="str">
        <f>IF($C196="","",VLOOKUP($C196,Engagés!$C$10:$N$509,6,FALSE))</f>
        <v/>
      </c>
      <c r="H196" s="102" t="str">
        <f>IF($C196="","",VLOOKUP($C196,Engagés!$C$10:$N$509,7,FALSE))</f>
        <v/>
      </c>
      <c r="I196" s="102" t="str">
        <f>IF($C196="","",VLOOKUP($C196,Engagés!$C$10:$N$509,8,FALSE))</f>
        <v/>
      </c>
      <c r="J196" s="74" t="str">
        <f>IF($C196="","",VLOOKUP($C196,Engagés!$C$10:$N$509,9,FALSE))</f>
        <v/>
      </c>
      <c r="K196" s="74" t="str">
        <f>IF($C196="","",VLOOKUP($C196,Engagés!$C$10:$N$509,10,FALSE))</f>
        <v/>
      </c>
      <c r="L196" s="74" t="str">
        <f>IF($C196="","",VLOOKUP($C196,Engagés!$C$10:$N$509,11,FALSE))</f>
        <v/>
      </c>
      <c r="M196" s="74" t="str">
        <f>IF($C196="","",VLOOKUP($C196,Engagés!$C$10:$N$509,12,FALSE))</f>
        <v/>
      </c>
      <c r="N196" s="75"/>
    </row>
    <row r="197" spans="1:14" ht="38.25" customHeight="1">
      <c r="A197" s="4">
        <f t="shared" si="3"/>
        <v>0</v>
      </c>
      <c r="B197" s="4">
        <v>194</v>
      </c>
      <c r="C197" s="471" t="str">
        <f>IF(ISERROR(VLOOKUP($B197,Engagés!$B$10:$N$509,1,FALSE))=TRUE,"",VLOOKUP($B197,Engagés!$B$10:$N$509,2,FALSE))</f>
        <v/>
      </c>
      <c r="D197" s="74" t="str">
        <f>IF(C197="","",VLOOKUP($C197,Engagés!$C$10:$N$509,4,FALSE))</f>
        <v/>
      </c>
      <c r="E197" s="74" t="str">
        <f>IF(C197="","",VLOOKUP($C197,Engagés!$C$10:$N$509,5,FALSE))</f>
        <v/>
      </c>
      <c r="F197" s="550" t="str">
        <f>IF(D197="","",VLOOKUP($C197,Engagés!$C$10:$T$509,18,FALSE))</f>
        <v/>
      </c>
      <c r="G197" s="102" t="str">
        <f>IF($C197="","",VLOOKUP($C197,Engagés!$C$10:$N$509,6,FALSE))</f>
        <v/>
      </c>
      <c r="H197" s="102" t="str">
        <f>IF($C197="","",VLOOKUP($C197,Engagés!$C$10:$N$509,7,FALSE))</f>
        <v/>
      </c>
      <c r="I197" s="102" t="str">
        <f>IF($C197="","",VLOOKUP($C197,Engagés!$C$10:$N$509,8,FALSE))</f>
        <v/>
      </c>
      <c r="J197" s="74" t="str">
        <f>IF($C197="","",VLOOKUP($C197,Engagés!$C$10:$N$509,9,FALSE))</f>
        <v/>
      </c>
      <c r="K197" s="74" t="str">
        <f>IF($C197="","",VLOOKUP($C197,Engagés!$C$10:$N$509,10,FALSE))</f>
        <v/>
      </c>
      <c r="L197" s="74" t="str">
        <f>IF($C197="","",VLOOKUP($C197,Engagés!$C$10:$N$509,11,FALSE))</f>
        <v/>
      </c>
      <c r="M197" s="74" t="str">
        <f>IF($C197="","",VLOOKUP($C197,Engagés!$C$10:$N$509,12,FALSE))</f>
        <v/>
      </c>
      <c r="N197" s="75"/>
    </row>
    <row r="198" spans="1:14" ht="38.25" customHeight="1">
      <c r="A198" s="4">
        <f t="shared" si="3"/>
        <v>0</v>
      </c>
      <c r="B198" s="4">
        <v>195</v>
      </c>
      <c r="C198" s="471" t="str">
        <f>IF(ISERROR(VLOOKUP($B198,Engagés!$B$10:$N$509,1,FALSE))=TRUE,"",VLOOKUP($B198,Engagés!$B$10:$N$509,2,FALSE))</f>
        <v/>
      </c>
      <c r="D198" s="74" t="str">
        <f>IF(C198="","",VLOOKUP($C198,Engagés!$C$10:$N$509,4,FALSE))</f>
        <v/>
      </c>
      <c r="E198" s="74" t="str">
        <f>IF(C198="","",VLOOKUP($C198,Engagés!$C$10:$N$509,5,FALSE))</f>
        <v/>
      </c>
      <c r="F198" s="550" t="str">
        <f>IF(D198="","",VLOOKUP($C198,Engagés!$C$10:$T$509,18,FALSE))</f>
        <v/>
      </c>
      <c r="G198" s="102" t="str">
        <f>IF($C198="","",VLOOKUP($C198,Engagés!$C$10:$N$509,6,FALSE))</f>
        <v/>
      </c>
      <c r="H198" s="102" t="str">
        <f>IF($C198="","",VLOOKUP($C198,Engagés!$C$10:$N$509,7,FALSE))</f>
        <v/>
      </c>
      <c r="I198" s="102" t="str">
        <f>IF($C198="","",VLOOKUP($C198,Engagés!$C$10:$N$509,8,FALSE))</f>
        <v/>
      </c>
      <c r="J198" s="74" t="str">
        <f>IF($C198="","",VLOOKUP($C198,Engagés!$C$10:$N$509,9,FALSE))</f>
        <v/>
      </c>
      <c r="K198" s="74" t="str">
        <f>IF($C198="","",VLOOKUP($C198,Engagés!$C$10:$N$509,10,FALSE))</f>
        <v/>
      </c>
      <c r="L198" s="74" t="str">
        <f>IF($C198="","",VLOOKUP($C198,Engagés!$C$10:$N$509,11,FALSE))</f>
        <v/>
      </c>
      <c r="M198" s="74" t="str">
        <f>IF($C198="","",VLOOKUP($C198,Engagés!$C$10:$N$509,12,FALSE))</f>
        <v/>
      </c>
      <c r="N198" s="75"/>
    </row>
    <row r="199" spans="1:14" ht="38.25" customHeight="1">
      <c r="A199" s="4">
        <f t="shared" si="3"/>
        <v>0</v>
      </c>
      <c r="B199" s="4">
        <v>196</v>
      </c>
      <c r="C199" s="471" t="str">
        <f>IF(ISERROR(VLOOKUP($B199,Engagés!$B$10:$N$509,1,FALSE))=TRUE,"",VLOOKUP($B199,Engagés!$B$10:$N$509,2,FALSE))</f>
        <v/>
      </c>
      <c r="D199" s="74" t="str">
        <f>IF(C199="","",VLOOKUP($C199,Engagés!$C$10:$N$509,4,FALSE))</f>
        <v/>
      </c>
      <c r="E199" s="74" t="str">
        <f>IF(C199="","",VLOOKUP($C199,Engagés!$C$10:$N$509,5,FALSE))</f>
        <v/>
      </c>
      <c r="F199" s="550" t="str">
        <f>IF(D199="","",VLOOKUP($C199,Engagés!$C$10:$T$509,18,FALSE))</f>
        <v/>
      </c>
      <c r="G199" s="102" t="str">
        <f>IF($C199="","",VLOOKUP($C199,Engagés!$C$10:$N$509,6,FALSE))</f>
        <v/>
      </c>
      <c r="H199" s="102" t="str">
        <f>IF($C199="","",VLOOKUP($C199,Engagés!$C$10:$N$509,7,FALSE))</f>
        <v/>
      </c>
      <c r="I199" s="102" t="str">
        <f>IF($C199="","",VLOOKUP($C199,Engagés!$C$10:$N$509,8,FALSE))</f>
        <v/>
      </c>
      <c r="J199" s="74" t="str">
        <f>IF($C199="","",VLOOKUP($C199,Engagés!$C$10:$N$509,9,FALSE))</f>
        <v/>
      </c>
      <c r="K199" s="74" t="str">
        <f>IF($C199="","",VLOOKUP($C199,Engagés!$C$10:$N$509,10,FALSE))</f>
        <v/>
      </c>
      <c r="L199" s="74" t="str">
        <f>IF($C199="","",VLOOKUP($C199,Engagés!$C$10:$N$509,11,FALSE))</f>
        <v/>
      </c>
      <c r="M199" s="74" t="str">
        <f>IF($C199="","",VLOOKUP($C199,Engagés!$C$10:$N$509,12,FALSE))</f>
        <v/>
      </c>
      <c r="N199" s="75"/>
    </row>
    <row r="200" spans="1:14" ht="38.25" customHeight="1">
      <c r="A200" s="4">
        <f t="shared" si="3"/>
        <v>0</v>
      </c>
      <c r="B200" s="4">
        <v>197</v>
      </c>
      <c r="C200" s="471" t="str">
        <f>IF(ISERROR(VLOOKUP($B200,Engagés!$B$10:$N$509,1,FALSE))=TRUE,"",VLOOKUP($B200,Engagés!$B$10:$N$509,2,FALSE))</f>
        <v/>
      </c>
      <c r="D200" s="74" t="str">
        <f>IF(C200="","",VLOOKUP($C200,Engagés!$C$10:$N$509,4,FALSE))</f>
        <v/>
      </c>
      <c r="E200" s="74" t="str">
        <f>IF(C200="","",VLOOKUP($C200,Engagés!$C$10:$N$509,5,FALSE))</f>
        <v/>
      </c>
      <c r="F200" s="550" t="str">
        <f>IF(D200="","",VLOOKUP($C200,Engagés!$C$10:$T$509,18,FALSE))</f>
        <v/>
      </c>
      <c r="G200" s="102" t="str">
        <f>IF($C200="","",VLOOKUP($C200,Engagés!$C$10:$N$509,6,FALSE))</f>
        <v/>
      </c>
      <c r="H200" s="102" t="str">
        <f>IF($C200="","",VLOOKUP($C200,Engagés!$C$10:$N$509,7,FALSE))</f>
        <v/>
      </c>
      <c r="I200" s="102" t="str">
        <f>IF($C200="","",VLOOKUP($C200,Engagés!$C$10:$N$509,8,FALSE))</f>
        <v/>
      </c>
      <c r="J200" s="74" t="str">
        <f>IF($C200="","",VLOOKUP($C200,Engagés!$C$10:$N$509,9,FALSE))</f>
        <v/>
      </c>
      <c r="K200" s="74" t="str">
        <f>IF($C200="","",VLOOKUP($C200,Engagés!$C$10:$N$509,10,FALSE))</f>
        <v/>
      </c>
      <c r="L200" s="74" t="str">
        <f>IF($C200="","",VLOOKUP($C200,Engagés!$C$10:$N$509,11,FALSE))</f>
        <v/>
      </c>
      <c r="M200" s="74" t="str">
        <f>IF($C200="","",VLOOKUP($C200,Engagés!$C$10:$N$509,12,FALSE))</f>
        <v/>
      </c>
      <c r="N200" s="75"/>
    </row>
    <row r="201" spans="1:14" ht="38.25" customHeight="1">
      <c r="A201" s="4">
        <f t="shared" si="3"/>
        <v>0</v>
      </c>
      <c r="B201" s="4">
        <v>198</v>
      </c>
      <c r="C201" s="471" t="str">
        <f>IF(ISERROR(VLOOKUP($B201,Engagés!$B$10:$N$509,1,FALSE))=TRUE,"",VLOOKUP($B201,Engagés!$B$10:$N$509,2,FALSE))</f>
        <v/>
      </c>
      <c r="D201" s="74" t="str">
        <f>IF(C201="","",VLOOKUP($C201,Engagés!$C$10:$N$509,4,FALSE))</f>
        <v/>
      </c>
      <c r="E201" s="74" t="str">
        <f>IF(C201="","",VLOOKUP($C201,Engagés!$C$10:$N$509,5,FALSE))</f>
        <v/>
      </c>
      <c r="F201" s="550" t="str">
        <f>IF(D201="","",VLOOKUP($C201,Engagés!$C$10:$T$509,18,FALSE))</f>
        <v/>
      </c>
      <c r="G201" s="102" t="str">
        <f>IF($C201="","",VLOOKUP($C201,Engagés!$C$10:$N$509,6,FALSE))</f>
        <v/>
      </c>
      <c r="H201" s="102" t="str">
        <f>IF($C201="","",VLOOKUP($C201,Engagés!$C$10:$N$509,7,FALSE))</f>
        <v/>
      </c>
      <c r="I201" s="102" t="str">
        <f>IF($C201="","",VLOOKUP($C201,Engagés!$C$10:$N$509,8,FALSE))</f>
        <v/>
      </c>
      <c r="J201" s="74" t="str">
        <f>IF($C201="","",VLOOKUP($C201,Engagés!$C$10:$N$509,9,FALSE))</f>
        <v/>
      </c>
      <c r="K201" s="74" t="str">
        <f>IF($C201="","",VLOOKUP($C201,Engagés!$C$10:$N$509,10,FALSE))</f>
        <v/>
      </c>
      <c r="L201" s="74" t="str">
        <f>IF($C201="","",VLOOKUP($C201,Engagés!$C$10:$N$509,11,FALSE))</f>
        <v/>
      </c>
      <c r="M201" s="74" t="str">
        <f>IF($C201="","",VLOOKUP($C201,Engagés!$C$10:$N$509,12,FALSE))</f>
        <v/>
      </c>
      <c r="N201" s="75"/>
    </row>
    <row r="202" spans="1:14" ht="38.25" customHeight="1">
      <c r="A202" s="4">
        <f t="shared" si="3"/>
        <v>0</v>
      </c>
      <c r="B202" s="4">
        <v>199</v>
      </c>
      <c r="C202" s="471" t="str">
        <f>IF(ISERROR(VLOOKUP($B202,Engagés!$B$10:$N$509,1,FALSE))=TRUE,"",VLOOKUP($B202,Engagés!$B$10:$N$509,2,FALSE))</f>
        <v/>
      </c>
      <c r="D202" s="74" t="str">
        <f>IF(C202="","",VLOOKUP($C202,Engagés!$C$10:$N$509,4,FALSE))</f>
        <v/>
      </c>
      <c r="E202" s="74" t="str">
        <f>IF(C202="","",VLOOKUP($C202,Engagés!$C$10:$N$509,5,FALSE))</f>
        <v/>
      </c>
      <c r="F202" s="550" t="str">
        <f>IF(D202="","",VLOOKUP($C202,Engagés!$C$10:$T$509,18,FALSE))</f>
        <v/>
      </c>
      <c r="G202" s="102" t="str">
        <f>IF($C202="","",VLOOKUP($C202,Engagés!$C$10:$N$509,6,FALSE))</f>
        <v/>
      </c>
      <c r="H202" s="102" t="str">
        <f>IF($C202="","",VLOOKUP($C202,Engagés!$C$10:$N$509,7,FALSE))</f>
        <v/>
      </c>
      <c r="I202" s="102" t="str">
        <f>IF($C202="","",VLOOKUP($C202,Engagés!$C$10:$N$509,8,FALSE))</f>
        <v/>
      </c>
      <c r="J202" s="74" t="str">
        <f>IF($C202="","",VLOOKUP($C202,Engagés!$C$10:$N$509,9,FALSE))</f>
        <v/>
      </c>
      <c r="K202" s="74" t="str">
        <f>IF($C202="","",VLOOKUP($C202,Engagés!$C$10:$N$509,10,FALSE))</f>
        <v/>
      </c>
      <c r="L202" s="74" t="str">
        <f>IF($C202="","",VLOOKUP($C202,Engagés!$C$10:$N$509,11,FALSE))</f>
        <v/>
      </c>
      <c r="M202" s="74" t="str">
        <f>IF($C202="","",VLOOKUP($C202,Engagés!$C$10:$N$509,12,FALSE))</f>
        <v/>
      </c>
      <c r="N202" s="75"/>
    </row>
    <row r="203" spans="1:14" ht="38.25" customHeight="1">
      <c r="A203" s="4">
        <f t="shared" si="3"/>
        <v>0</v>
      </c>
      <c r="B203" s="4">
        <v>200</v>
      </c>
      <c r="C203" s="471" t="str">
        <f>IF(ISERROR(VLOOKUP($B203,Engagés!$B$10:$N$509,1,FALSE))=TRUE,"",VLOOKUP($B203,Engagés!$B$10:$N$509,2,FALSE))</f>
        <v/>
      </c>
      <c r="D203" s="74" t="str">
        <f>IF(C203="","",VLOOKUP($C203,Engagés!$C$10:$N$509,4,FALSE))</f>
        <v/>
      </c>
      <c r="E203" s="74" t="str">
        <f>IF(C203="","",VLOOKUP($C203,Engagés!$C$10:$N$509,5,FALSE))</f>
        <v/>
      </c>
      <c r="F203" s="550" t="str">
        <f>IF(D203="","",VLOOKUP($C203,Engagés!$C$10:$T$509,18,FALSE))</f>
        <v/>
      </c>
      <c r="G203" s="102" t="str">
        <f>IF($C203="","",VLOOKUP($C203,Engagés!$C$10:$N$509,6,FALSE))</f>
        <v/>
      </c>
      <c r="H203" s="102" t="str">
        <f>IF($C203="","",VLOOKUP($C203,Engagés!$C$10:$N$509,7,FALSE))</f>
        <v/>
      </c>
      <c r="I203" s="102" t="str">
        <f>IF($C203="","",VLOOKUP($C203,Engagés!$C$10:$N$509,8,FALSE))</f>
        <v/>
      </c>
      <c r="J203" s="74" t="str">
        <f>IF($C203="","",VLOOKUP($C203,Engagés!$C$10:$N$509,9,FALSE))</f>
        <v/>
      </c>
      <c r="K203" s="74" t="str">
        <f>IF($C203="","",VLOOKUP($C203,Engagés!$C$10:$N$509,10,FALSE))</f>
        <v/>
      </c>
      <c r="L203" s="74" t="str">
        <f>IF($C203="","",VLOOKUP($C203,Engagés!$C$10:$N$509,11,FALSE))</f>
        <v/>
      </c>
      <c r="M203" s="74" t="str">
        <f>IF($C203="","",VLOOKUP($C203,Engagés!$C$10:$N$509,12,FALSE))</f>
        <v/>
      </c>
      <c r="N203" s="75"/>
    </row>
    <row r="204" spans="1:14" ht="38.25" customHeight="1">
      <c r="A204" s="4">
        <f t="shared" si="3"/>
        <v>0</v>
      </c>
      <c r="B204" s="4">
        <v>201</v>
      </c>
      <c r="C204" s="471" t="str">
        <f>IF(ISERROR(VLOOKUP($B204,Engagés!$B$10:$N$509,1,FALSE))=TRUE,"",VLOOKUP($B204,Engagés!$B$10:$N$509,2,FALSE))</f>
        <v/>
      </c>
      <c r="D204" s="74" t="str">
        <f>IF(C204="","",VLOOKUP($C204,Engagés!$C$10:$N$509,4,FALSE))</f>
        <v/>
      </c>
      <c r="E204" s="74" t="str">
        <f>IF(C204="","",VLOOKUP($C204,Engagés!$C$10:$N$509,5,FALSE))</f>
        <v/>
      </c>
      <c r="F204" s="550" t="str">
        <f>IF(D204="","",VLOOKUP($C204,Engagés!$C$10:$T$509,18,FALSE))</f>
        <v/>
      </c>
      <c r="G204" s="102" t="str">
        <f>IF($C204="","",VLOOKUP($C204,Engagés!$C$10:$N$509,6,FALSE))</f>
        <v/>
      </c>
      <c r="H204" s="102" t="str">
        <f>IF($C204="","",VLOOKUP($C204,Engagés!$C$10:$N$509,7,FALSE))</f>
        <v/>
      </c>
      <c r="I204" s="102" t="str">
        <f>IF($C204="","",VLOOKUP($C204,Engagés!$C$10:$N$509,8,FALSE))</f>
        <v/>
      </c>
      <c r="J204" s="74" t="str">
        <f>IF($C204="","",VLOOKUP($C204,Engagés!$C$10:$N$509,9,FALSE))</f>
        <v/>
      </c>
      <c r="K204" s="74" t="str">
        <f>IF($C204="","",VLOOKUP($C204,Engagés!$C$10:$N$509,10,FALSE))</f>
        <v/>
      </c>
      <c r="L204" s="74" t="str">
        <f>IF($C204="","",VLOOKUP($C204,Engagés!$C$10:$N$509,11,FALSE))</f>
        <v/>
      </c>
      <c r="M204" s="74" t="str">
        <f>IF($C204="","",VLOOKUP($C204,Engagés!$C$10:$N$509,12,FALSE))</f>
        <v/>
      </c>
      <c r="N204" s="75"/>
    </row>
    <row r="205" spans="1:14" ht="38.25" customHeight="1">
      <c r="A205" s="4">
        <f t="shared" si="3"/>
        <v>0</v>
      </c>
      <c r="B205" s="4">
        <v>202</v>
      </c>
      <c r="C205" s="471" t="str">
        <f>IF(ISERROR(VLOOKUP($B205,Engagés!$B$10:$N$509,1,FALSE))=TRUE,"",VLOOKUP($B205,Engagés!$B$10:$N$509,2,FALSE))</f>
        <v/>
      </c>
      <c r="D205" s="74" t="str">
        <f>IF(C205="","",VLOOKUP($C205,Engagés!$C$10:$N$509,4,FALSE))</f>
        <v/>
      </c>
      <c r="E205" s="74" t="str">
        <f>IF(C205="","",VLOOKUP($C205,Engagés!$C$10:$N$509,5,FALSE))</f>
        <v/>
      </c>
      <c r="F205" s="550" t="str">
        <f>IF(D205="","",VLOOKUP($C205,Engagés!$C$10:$T$509,18,FALSE))</f>
        <v/>
      </c>
      <c r="G205" s="102" t="str">
        <f>IF($C205="","",VLOOKUP($C205,Engagés!$C$10:$N$509,6,FALSE))</f>
        <v/>
      </c>
      <c r="H205" s="102" t="str">
        <f>IF($C205="","",VLOOKUP($C205,Engagés!$C$10:$N$509,7,FALSE))</f>
        <v/>
      </c>
      <c r="I205" s="102" t="str">
        <f>IF($C205="","",VLOOKUP($C205,Engagés!$C$10:$N$509,8,FALSE))</f>
        <v/>
      </c>
      <c r="J205" s="74" t="str">
        <f>IF($C205="","",VLOOKUP($C205,Engagés!$C$10:$N$509,9,FALSE))</f>
        <v/>
      </c>
      <c r="K205" s="74" t="str">
        <f>IF($C205="","",VLOOKUP($C205,Engagés!$C$10:$N$509,10,FALSE))</f>
        <v/>
      </c>
      <c r="L205" s="74" t="str">
        <f>IF($C205="","",VLOOKUP($C205,Engagés!$C$10:$N$509,11,FALSE))</f>
        <v/>
      </c>
      <c r="M205" s="74" t="str">
        <f>IF($C205="","",VLOOKUP($C205,Engagés!$C$10:$N$509,12,FALSE))</f>
        <v/>
      </c>
      <c r="N205" s="75"/>
    </row>
    <row r="206" spans="1:14" ht="38.25" customHeight="1">
      <c r="A206" s="4">
        <f t="shared" si="3"/>
        <v>0</v>
      </c>
      <c r="B206" s="4">
        <v>203</v>
      </c>
      <c r="C206" s="471" t="str">
        <f>IF(ISERROR(VLOOKUP($B206,Engagés!$B$10:$N$509,1,FALSE))=TRUE,"",VLOOKUP($B206,Engagés!$B$10:$N$509,2,FALSE))</f>
        <v/>
      </c>
      <c r="D206" s="74" t="str">
        <f>IF(C206="","",VLOOKUP($C206,Engagés!$C$10:$N$509,4,FALSE))</f>
        <v/>
      </c>
      <c r="E206" s="74" t="str">
        <f>IF(C206="","",VLOOKUP($C206,Engagés!$C$10:$N$509,5,FALSE))</f>
        <v/>
      </c>
      <c r="F206" s="550" t="str">
        <f>IF(D206="","",VLOOKUP($C206,Engagés!$C$10:$T$509,18,FALSE))</f>
        <v/>
      </c>
      <c r="G206" s="102" t="str">
        <f>IF($C206="","",VLOOKUP($C206,Engagés!$C$10:$N$509,6,FALSE))</f>
        <v/>
      </c>
      <c r="H206" s="102" t="str">
        <f>IF($C206="","",VLOOKUP($C206,Engagés!$C$10:$N$509,7,FALSE))</f>
        <v/>
      </c>
      <c r="I206" s="102" t="str">
        <f>IF($C206="","",VLOOKUP($C206,Engagés!$C$10:$N$509,8,FALSE))</f>
        <v/>
      </c>
      <c r="J206" s="74" t="str">
        <f>IF($C206="","",VLOOKUP($C206,Engagés!$C$10:$N$509,9,FALSE))</f>
        <v/>
      </c>
      <c r="K206" s="74" t="str">
        <f>IF($C206="","",VLOOKUP($C206,Engagés!$C$10:$N$509,10,FALSE))</f>
        <v/>
      </c>
      <c r="L206" s="74" t="str">
        <f>IF($C206="","",VLOOKUP($C206,Engagés!$C$10:$N$509,11,FALSE))</f>
        <v/>
      </c>
      <c r="M206" s="74" t="str">
        <f>IF($C206="","",VLOOKUP($C206,Engagés!$C$10:$N$509,12,FALSE))</f>
        <v/>
      </c>
      <c r="N206" s="75"/>
    </row>
    <row r="207" spans="1:14" ht="38.25" customHeight="1">
      <c r="A207" s="4">
        <f t="shared" si="3"/>
        <v>0</v>
      </c>
      <c r="B207" s="4">
        <v>204</v>
      </c>
      <c r="C207" s="471" t="str">
        <f>IF(ISERROR(VLOOKUP($B207,Engagés!$B$10:$N$509,1,FALSE))=TRUE,"",VLOOKUP($B207,Engagés!$B$10:$N$509,2,FALSE))</f>
        <v/>
      </c>
      <c r="D207" s="74" t="str">
        <f>IF(C207="","",VLOOKUP($C207,Engagés!$C$10:$N$509,4,FALSE))</f>
        <v/>
      </c>
      <c r="E207" s="74" t="str">
        <f>IF(C207="","",VLOOKUP($C207,Engagés!$C$10:$N$509,5,FALSE))</f>
        <v/>
      </c>
      <c r="F207" s="550" t="str">
        <f>IF(D207="","",VLOOKUP($C207,Engagés!$C$10:$T$509,18,FALSE))</f>
        <v/>
      </c>
      <c r="G207" s="102" t="str">
        <f>IF($C207="","",VLOOKUP($C207,Engagés!$C$10:$N$509,6,FALSE))</f>
        <v/>
      </c>
      <c r="H207" s="102" t="str">
        <f>IF($C207="","",VLOOKUP($C207,Engagés!$C$10:$N$509,7,FALSE))</f>
        <v/>
      </c>
      <c r="I207" s="102" t="str">
        <f>IF($C207="","",VLOOKUP($C207,Engagés!$C$10:$N$509,8,FALSE))</f>
        <v/>
      </c>
      <c r="J207" s="74" t="str">
        <f>IF($C207="","",VLOOKUP($C207,Engagés!$C$10:$N$509,9,FALSE))</f>
        <v/>
      </c>
      <c r="K207" s="74" t="str">
        <f>IF($C207="","",VLOOKUP($C207,Engagés!$C$10:$N$509,10,FALSE))</f>
        <v/>
      </c>
      <c r="L207" s="74" t="str">
        <f>IF($C207="","",VLOOKUP($C207,Engagés!$C$10:$N$509,11,FALSE))</f>
        <v/>
      </c>
      <c r="M207" s="74" t="str">
        <f>IF($C207="","",VLOOKUP($C207,Engagés!$C$10:$N$509,12,FALSE))</f>
        <v/>
      </c>
      <c r="N207" s="75"/>
    </row>
    <row r="208" spans="1:14" ht="38.25" customHeight="1">
      <c r="A208" s="4">
        <f t="shared" si="3"/>
        <v>0</v>
      </c>
      <c r="B208" s="4">
        <v>205</v>
      </c>
      <c r="C208" s="471" t="str">
        <f>IF(ISERROR(VLOOKUP($B208,Engagés!$B$10:$N$509,1,FALSE))=TRUE,"",VLOOKUP($B208,Engagés!$B$10:$N$509,2,FALSE))</f>
        <v/>
      </c>
      <c r="D208" s="74" t="str">
        <f>IF(C208="","",VLOOKUP($C208,Engagés!$C$10:$N$509,4,FALSE))</f>
        <v/>
      </c>
      <c r="E208" s="74" t="str">
        <f>IF(C208="","",VLOOKUP($C208,Engagés!$C$10:$N$509,5,FALSE))</f>
        <v/>
      </c>
      <c r="F208" s="550" t="str">
        <f>IF(D208="","",VLOOKUP($C208,Engagés!$C$10:$T$509,18,FALSE))</f>
        <v/>
      </c>
      <c r="G208" s="102" t="str">
        <f>IF($C208="","",VLOOKUP($C208,Engagés!$C$10:$N$509,6,FALSE))</f>
        <v/>
      </c>
      <c r="H208" s="102" t="str">
        <f>IF($C208="","",VLOOKUP($C208,Engagés!$C$10:$N$509,7,FALSE))</f>
        <v/>
      </c>
      <c r="I208" s="102" t="str">
        <f>IF($C208="","",VLOOKUP($C208,Engagés!$C$10:$N$509,8,FALSE))</f>
        <v/>
      </c>
      <c r="J208" s="74" t="str">
        <f>IF($C208="","",VLOOKUP($C208,Engagés!$C$10:$N$509,9,FALSE))</f>
        <v/>
      </c>
      <c r="K208" s="74" t="str">
        <f>IF($C208="","",VLOOKUP($C208,Engagés!$C$10:$N$509,10,FALSE))</f>
        <v/>
      </c>
      <c r="L208" s="74" t="str">
        <f>IF($C208="","",VLOOKUP($C208,Engagés!$C$10:$N$509,11,FALSE))</f>
        <v/>
      </c>
      <c r="M208" s="74" t="str">
        <f>IF($C208="","",VLOOKUP($C208,Engagés!$C$10:$N$509,12,FALSE))</f>
        <v/>
      </c>
      <c r="N208" s="75"/>
    </row>
    <row r="209" spans="1:14" ht="38.25" customHeight="1">
      <c r="A209" s="4">
        <f t="shared" si="3"/>
        <v>0</v>
      </c>
      <c r="B209" s="4">
        <v>206</v>
      </c>
      <c r="C209" s="471" t="str">
        <f>IF(ISERROR(VLOOKUP($B209,Engagés!$B$10:$N$509,1,FALSE))=TRUE,"",VLOOKUP($B209,Engagés!$B$10:$N$509,2,FALSE))</f>
        <v/>
      </c>
      <c r="D209" s="74" t="str">
        <f>IF(C209="","",VLOOKUP($C209,Engagés!$C$10:$N$509,4,FALSE))</f>
        <v/>
      </c>
      <c r="E209" s="74" t="str">
        <f>IF(C209="","",VLOOKUP($C209,Engagés!$C$10:$N$509,5,FALSE))</f>
        <v/>
      </c>
      <c r="F209" s="550" t="str">
        <f>IF(D209="","",VLOOKUP($C209,Engagés!$C$10:$T$509,18,FALSE))</f>
        <v/>
      </c>
      <c r="G209" s="102" t="str">
        <f>IF($C209="","",VLOOKUP($C209,Engagés!$C$10:$N$509,6,FALSE))</f>
        <v/>
      </c>
      <c r="H209" s="102" t="str">
        <f>IF($C209="","",VLOOKUP($C209,Engagés!$C$10:$N$509,7,FALSE))</f>
        <v/>
      </c>
      <c r="I209" s="102" t="str">
        <f>IF($C209="","",VLOOKUP($C209,Engagés!$C$10:$N$509,8,FALSE))</f>
        <v/>
      </c>
      <c r="J209" s="74" t="str">
        <f>IF($C209="","",VLOOKUP($C209,Engagés!$C$10:$N$509,9,FALSE))</f>
        <v/>
      </c>
      <c r="K209" s="74" t="str">
        <f>IF($C209="","",VLOOKUP($C209,Engagés!$C$10:$N$509,10,FALSE))</f>
        <v/>
      </c>
      <c r="L209" s="74" t="str">
        <f>IF($C209="","",VLOOKUP($C209,Engagés!$C$10:$N$509,11,FALSE))</f>
        <v/>
      </c>
      <c r="M209" s="74" t="str">
        <f>IF($C209="","",VLOOKUP($C209,Engagés!$C$10:$N$509,12,FALSE))</f>
        <v/>
      </c>
      <c r="N209" s="75"/>
    </row>
    <row r="210" spans="1:14" ht="38.25" customHeight="1">
      <c r="A210" s="4">
        <f t="shared" si="3"/>
        <v>0</v>
      </c>
      <c r="B210" s="4">
        <v>207</v>
      </c>
      <c r="C210" s="471" t="str">
        <f>IF(ISERROR(VLOOKUP($B210,Engagés!$B$10:$N$509,1,FALSE))=TRUE,"",VLOOKUP($B210,Engagés!$B$10:$N$509,2,FALSE))</f>
        <v/>
      </c>
      <c r="D210" s="74" t="str">
        <f>IF(C210="","",VLOOKUP($C210,Engagés!$C$10:$N$509,4,FALSE))</f>
        <v/>
      </c>
      <c r="E210" s="74" t="str">
        <f>IF(C210="","",VLOOKUP($C210,Engagés!$C$10:$N$509,5,FALSE))</f>
        <v/>
      </c>
      <c r="F210" s="550" t="str">
        <f>IF(D210="","",VLOOKUP($C210,Engagés!$C$10:$T$509,18,FALSE))</f>
        <v/>
      </c>
      <c r="G210" s="102" t="str">
        <f>IF($C210="","",VLOOKUP($C210,Engagés!$C$10:$N$509,6,FALSE))</f>
        <v/>
      </c>
      <c r="H210" s="102" t="str">
        <f>IF($C210="","",VLOOKUP($C210,Engagés!$C$10:$N$509,7,FALSE))</f>
        <v/>
      </c>
      <c r="I210" s="102" t="str">
        <f>IF($C210="","",VLOOKUP($C210,Engagés!$C$10:$N$509,8,FALSE))</f>
        <v/>
      </c>
      <c r="J210" s="74" t="str">
        <f>IF($C210="","",VLOOKUP($C210,Engagés!$C$10:$N$509,9,FALSE))</f>
        <v/>
      </c>
      <c r="K210" s="74" t="str">
        <f>IF($C210="","",VLOOKUP($C210,Engagés!$C$10:$N$509,10,FALSE))</f>
        <v/>
      </c>
      <c r="L210" s="74" t="str">
        <f>IF($C210="","",VLOOKUP($C210,Engagés!$C$10:$N$509,11,FALSE))</f>
        <v/>
      </c>
      <c r="M210" s="74" t="str">
        <f>IF($C210="","",VLOOKUP($C210,Engagés!$C$10:$N$509,12,FALSE))</f>
        <v/>
      </c>
      <c r="N210" s="75"/>
    </row>
    <row r="211" spans="1:14" ht="38.25" customHeight="1">
      <c r="A211" s="4">
        <f t="shared" si="3"/>
        <v>0</v>
      </c>
      <c r="B211" s="4">
        <v>208</v>
      </c>
      <c r="C211" s="471" t="str">
        <f>IF(ISERROR(VLOOKUP($B211,Engagés!$B$10:$N$509,1,FALSE))=TRUE,"",VLOOKUP($B211,Engagés!$B$10:$N$509,2,FALSE))</f>
        <v/>
      </c>
      <c r="D211" s="74" t="str">
        <f>IF(C211="","",VLOOKUP($C211,Engagés!$C$10:$N$509,4,FALSE))</f>
        <v/>
      </c>
      <c r="E211" s="74" t="str">
        <f>IF(C211="","",VLOOKUP($C211,Engagés!$C$10:$N$509,5,FALSE))</f>
        <v/>
      </c>
      <c r="F211" s="550" t="str">
        <f>IF(D211="","",VLOOKUP($C211,Engagés!$C$10:$T$509,18,FALSE))</f>
        <v/>
      </c>
      <c r="G211" s="102" t="str">
        <f>IF($C211="","",VLOOKUP($C211,Engagés!$C$10:$N$509,6,FALSE))</f>
        <v/>
      </c>
      <c r="H211" s="102" t="str">
        <f>IF($C211="","",VLOOKUP($C211,Engagés!$C$10:$N$509,7,FALSE))</f>
        <v/>
      </c>
      <c r="I211" s="102" t="str">
        <f>IF($C211="","",VLOOKUP($C211,Engagés!$C$10:$N$509,8,FALSE))</f>
        <v/>
      </c>
      <c r="J211" s="74" t="str">
        <f>IF($C211="","",VLOOKUP($C211,Engagés!$C$10:$N$509,9,FALSE))</f>
        <v/>
      </c>
      <c r="K211" s="74" t="str">
        <f>IF($C211="","",VLOOKUP($C211,Engagés!$C$10:$N$509,10,FALSE))</f>
        <v/>
      </c>
      <c r="L211" s="74" t="str">
        <f>IF($C211="","",VLOOKUP($C211,Engagés!$C$10:$N$509,11,FALSE))</f>
        <v/>
      </c>
      <c r="M211" s="74" t="str">
        <f>IF($C211="","",VLOOKUP($C211,Engagés!$C$10:$N$509,12,FALSE))</f>
        <v/>
      </c>
      <c r="N211" s="75"/>
    </row>
    <row r="212" spans="1:14" ht="38.25" customHeight="1">
      <c r="A212" s="4">
        <f t="shared" si="3"/>
        <v>0</v>
      </c>
      <c r="B212" s="4">
        <v>209</v>
      </c>
      <c r="C212" s="471" t="str">
        <f>IF(ISERROR(VLOOKUP($B212,Engagés!$B$10:$N$509,1,FALSE))=TRUE,"",VLOOKUP($B212,Engagés!$B$10:$N$509,2,FALSE))</f>
        <v/>
      </c>
      <c r="D212" s="74" t="str">
        <f>IF(C212="","",VLOOKUP($C212,Engagés!$C$10:$N$509,4,FALSE))</f>
        <v/>
      </c>
      <c r="E212" s="74" t="str">
        <f>IF(C212="","",VLOOKUP($C212,Engagés!$C$10:$N$509,5,FALSE))</f>
        <v/>
      </c>
      <c r="F212" s="550" t="str">
        <f>IF(D212="","",VLOOKUP($C212,Engagés!$C$10:$T$509,18,FALSE))</f>
        <v/>
      </c>
      <c r="G212" s="102" t="str">
        <f>IF($C212="","",VLOOKUP($C212,Engagés!$C$10:$N$509,6,FALSE))</f>
        <v/>
      </c>
      <c r="H212" s="102" t="str">
        <f>IF($C212="","",VLOOKUP($C212,Engagés!$C$10:$N$509,7,FALSE))</f>
        <v/>
      </c>
      <c r="I212" s="102" t="str">
        <f>IF($C212="","",VLOOKUP($C212,Engagés!$C$10:$N$509,8,FALSE))</f>
        <v/>
      </c>
      <c r="J212" s="74" t="str">
        <f>IF($C212="","",VLOOKUP($C212,Engagés!$C$10:$N$509,9,FALSE))</f>
        <v/>
      </c>
      <c r="K212" s="74" t="str">
        <f>IF($C212="","",VLOOKUP($C212,Engagés!$C$10:$N$509,10,FALSE))</f>
        <v/>
      </c>
      <c r="L212" s="74" t="str">
        <f>IF($C212="","",VLOOKUP($C212,Engagés!$C$10:$N$509,11,FALSE))</f>
        <v/>
      </c>
      <c r="M212" s="74" t="str">
        <f>IF($C212="","",VLOOKUP($C212,Engagés!$C$10:$N$509,12,FALSE))</f>
        <v/>
      </c>
      <c r="N212" s="75"/>
    </row>
    <row r="213" spans="1:14" ht="38.25" customHeight="1">
      <c r="A213" s="4">
        <f t="shared" si="3"/>
        <v>0</v>
      </c>
      <c r="B213" s="4">
        <v>210</v>
      </c>
      <c r="C213" s="471" t="str">
        <f>IF(ISERROR(VLOOKUP($B213,Engagés!$B$10:$N$509,1,FALSE))=TRUE,"",VLOOKUP($B213,Engagés!$B$10:$N$509,2,FALSE))</f>
        <v/>
      </c>
      <c r="D213" s="74" t="str">
        <f>IF(C213="","",VLOOKUP($C213,Engagés!$C$10:$N$509,4,FALSE))</f>
        <v/>
      </c>
      <c r="E213" s="74" t="str">
        <f>IF(C213="","",VLOOKUP($C213,Engagés!$C$10:$N$509,5,FALSE))</f>
        <v/>
      </c>
      <c r="F213" s="550" t="str">
        <f>IF(D213="","",VLOOKUP($C213,Engagés!$C$10:$T$509,18,FALSE))</f>
        <v/>
      </c>
      <c r="G213" s="102" t="str">
        <f>IF($C213="","",VLOOKUP($C213,Engagés!$C$10:$N$509,6,FALSE))</f>
        <v/>
      </c>
      <c r="H213" s="102" t="str">
        <f>IF($C213="","",VLOOKUP($C213,Engagés!$C$10:$N$509,7,FALSE))</f>
        <v/>
      </c>
      <c r="I213" s="102" t="str">
        <f>IF($C213="","",VLOOKUP($C213,Engagés!$C$10:$N$509,8,FALSE))</f>
        <v/>
      </c>
      <c r="J213" s="74" t="str">
        <f>IF($C213="","",VLOOKUP($C213,Engagés!$C$10:$N$509,9,FALSE))</f>
        <v/>
      </c>
      <c r="K213" s="74" t="str">
        <f>IF($C213="","",VLOOKUP($C213,Engagés!$C$10:$N$509,10,FALSE))</f>
        <v/>
      </c>
      <c r="L213" s="74" t="str">
        <f>IF($C213="","",VLOOKUP($C213,Engagés!$C$10:$N$509,11,FALSE))</f>
        <v/>
      </c>
      <c r="M213" s="74" t="str">
        <f>IF($C213="","",VLOOKUP($C213,Engagés!$C$10:$N$509,12,FALSE))</f>
        <v/>
      </c>
      <c r="N213" s="75"/>
    </row>
    <row r="214" spans="1:14" ht="38.25" customHeight="1">
      <c r="A214" s="4">
        <f t="shared" si="3"/>
        <v>0</v>
      </c>
      <c r="B214" s="4">
        <v>211</v>
      </c>
      <c r="C214" s="471" t="str">
        <f>IF(ISERROR(VLOOKUP($B214,Engagés!$B$10:$N$509,1,FALSE))=TRUE,"",VLOOKUP($B214,Engagés!$B$10:$N$509,2,FALSE))</f>
        <v/>
      </c>
      <c r="D214" s="74" t="str">
        <f>IF(C214="","",VLOOKUP($C214,Engagés!$C$10:$N$509,4,FALSE))</f>
        <v/>
      </c>
      <c r="E214" s="74" t="str">
        <f>IF(C214="","",VLOOKUP($C214,Engagés!$C$10:$N$509,5,FALSE))</f>
        <v/>
      </c>
      <c r="F214" s="550" t="str">
        <f>IF(D214="","",VLOOKUP($C214,Engagés!$C$10:$T$509,18,FALSE))</f>
        <v/>
      </c>
      <c r="G214" s="102" t="str">
        <f>IF($C214="","",VLOOKUP($C214,Engagés!$C$10:$N$509,6,FALSE))</f>
        <v/>
      </c>
      <c r="H214" s="102" t="str">
        <f>IF($C214="","",VLOOKUP($C214,Engagés!$C$10:$N$509,7,FALSE))</f>
        <v/>
      </c>
      <c r="I214" s="102" t="str">
        <f>IF($C214="","",VLOOKUP($C214,Engagés!$C$10:$N$509,8,FALSE))</f>
        <v/>
      </c>
      <c r="J214" s="74" t="str">
        <f>IF($C214="","",VLOOKUP($C214,Engagés!$C$10:$N$509,9,FALSE))</f>
        <v/>
      </c>
      <c r="K214" s="74" t="str">
        <f>IF($C214="","",VLOOKUP($C214,Engagés!$C$10:$N$509,10,FALSE))</f>
        <v/>
      </c>
      <c r="L214" s="74" t="str">
        <f>IF($C214="","",VLOOKUP($C214,Engagés!$C$10:$N$509,11,FALSE))</f>
        <v/>
      </c>
      <c r="M214" s="74" t="str">
        <f>IF($C214="","",VLOOKUP($C214,Engagés!$C$10:$N$509,12,FALSE))</f>
        <v/>
      </c>
      <c r="N214" s="75"/>
    </row>
    <row r="215" spans="1:14" ht="38.25" customHeight="1">
      <c r="A215" s="4">
        <f t="shared" si="3"/>
        <v>0</v>
      </c>
      <c r="B215" s="4">
        <v>212</v>
      </c>
      <c r="C215" s="471" t="str">
        <f>IF(ISERROR(VLOOKUP($B215,Engagés!$B$10:$N$509,1,FALSE))=TRUE,"",VLOOKUP($B215,Engagés!$B$10:$N$509,2,FALSE))</f>
        <v/>
      </c>
      <c r="D215" s="74" t="str">
        <f>IF(C215="","",VLOOKUP($C215,Engagés!$C$10:$N$509,4,FALSE))</f>
        <v/>
      </c>
      <c r="E215" s="74" t="str">
        <f>IF(C215="","",VLOOKUP($C215,Engagés!$C$10:$N$509,5,FALSE))</f>
        <v/>
      </c>
      <c r="F215" s="550" t="str">
        <f>IF(D215="","",VLOOKUP($C215,Engagés!$C$10:$T$509,18,FALSE))</f>
        <v/>
      </c>
      <c r="G215" s="102" t="str">
        <f>IF($C215="","",VLOOKUP($C215,Engagés!$C$10:$N$509,6,FALSE))</f>
        <v/>
      </c>
      <c r="H215" s="102" t="str">
        <f>IF($C215="","",VLOOKUP($C215,Engagés!$C$10:$N$509,7,FALSE))</f>
        <v/>
      </c>
      <c r="I215" s="102" t="str">
        <f>IF($C215="","",VLOOKUP($C215,Engagés!$C$10:$N$509,8,FALSE))</f>
        <v/>
      </c>
      <c r="J215" s="74" t="str">
        <f>IF($C215="","",VLOOKUP($C215,Engagés!$C$10:$N$509,9,FALSE))</f>
        <v/>
      </c>
      <c r="K215" s="74" t="str">
        <f>IF($C215="","",VLOOKUP($C215,Engagés!$C$10:$N$509,10,FALSE))</f>
        <v/>
      </c>
      <c r="L215" s="74" t="str">
        <f>IF($C215="","",VLOOKUP($C215,Engagés!$C$10:$N$509,11,FALSE))</f>
        <v/>
      </c>
      <c r="M215" s="74" t="str">
        <f>IF($C215="","",VLOOKUP($C215,Engagés!$C$10:$N$509,12,FALSE))</f>
        <v/>
      </c>
      <c r="N215" s="75"/>
    </row>
    <row r="216" spans="1:14" ht="38.25" customHeight="1">
      <c r="A216" s="4">
        <f t="shared" si="3"/>
        <v>0</v>
      </c>
      <c r="B216" s="4">
        <v>213</v>
      </c>
      <c r="C216" s="471" t="str">
        <f>IF(ISERROR(VLOOKUP($B216,Engagés!$B$10:$N$509,1,FALSE))=TRUE,"",VLOOKUP($B216,Engagés!$B$10:$N$509,2,FALSE))</f>
        <v/>
      </c>
      <c r="D216" s="74" t="str">
        <f>IF(C216="","",VLOOKUP($C216,Engagés!$C$10:$N$509,4,FALSE))</f>
        <v/>
      </c>
      <c r="E216" s="74" t="str">
        <f>IF(C216="","",VLOOKUP($C216,Engagés!$C$10:$N$509,5,FALSE))</f>
        <v/>
      </c>
      <c r="F216" s="550" t="str">
        <f>IF(D216="","",VLOOKUP($C216,Engagés!$C$10:$T$509,18,FALSE))</f>
        <v/>
      </c>
      <c r="G216" s="102" t="str">
        <f>IF($C216="","",VLOOKUP($C216,Engagés!$C$10:$N$509,6,FALSE))</f>
        <v/>
      </c>
      <c r="H216" s="102" t="str">
        <f>IF($C216="","",VLOOKUP($C216,Engagés!$C$10:$N$509,7,FALSE))</f>
        <v/>
      </c>
      <c r="I216" s="102" t="str">
        <f>IF($C216="","",VLOOKUP($C216,Engagés!$C$10:$N$509,8,FALSE))</f>
        <v/>
      </c>
      <c r="J216" s="74" t="str">
        <f>IF($C216="","",VLOOKUP($C216,Engagés!$C$10:$N$509,9,FALSE))</f>
        <v/>
      </c>
      <c r="K216" s="74" t="str">
        <f>IF($C216="","",VLOOKUP($C216,Engagés!$C$10:$N$509,10,FALSE))</f>
        <v/>
      </c>
      <c r="L216" s="74" t="str">
        <f>IF($C216="","",VLOOKUP($C216,Engagés!$C$10:$N$509,11,FALSE))</f>
        <v/>
      </c>
      <c r="M216" s="74" t="str">
        <f>IF($C216="","",VLOOKUP($C216,Engagés!$C$10:$N$509,12,FALSE))</f>
        <v/>
      </c>
      <c r="N216" s="75"/>
    </row>
    <row r="217" spans="1:14" ht="38.25" customHeight="1">
      <c r="A217" s="4">
        <f t="shared" si="3"/>
        <v>0</v>
      </c>
      <c r="B217" s="4">
        <v>214</v>
      </c>
      <c r="C217" s="471" t="str">
        <f>IF(ISERROR(VLOOKUP($B217,Engagés!$B$10:$N$509,1,FALSE))=TRUE,"",VLOOKUP($B217,Engagés!$B$10:$N$509,2,FALSE))</f>
        <v/>
      </c>
      <c r="D217" s="74" t="str">
        <f>IF(C217="","",VLOOKUP($C217,Engagés!$C$10:$N$509,4,FALSE))</f>
        <v/>
      </c>
      <c r="E217" s="74" t="str">
        <f>IF(C217="","",VLOOKUP($C217,Engagés!$C$10:$N$509,5,FALSE))</f>
        <v/>
      </c>
      <c r="F217" s="550" t="str">
        <f>IF(D217="","",VLOOKUP($C217,Engagés!$C$10:$T$509,18,FALSE))</f>
        <v/>
      </c>
      <c r="G217" s="102" t="str">
        <f>IF($C217="","",VLOOKUP($C217,Engagés!$C$10:$N$509,6,FALSE))</f>
        <v/>
      </c>
      <c r="H217" s="102" t="str">
        <f>IF($C217="","",VLOOKUP($C217,Engagés!$C$10:$N$509,7,FALSE))</f>
        <v/>
      </c>
      <c r="I217" s="102" t="str">
        <f>IF($C217="","",VLOOKUP($C217,Engagés!$C$10:$N$509,8,FALSE))</f>
        <v/>
      </c>
      <c r="J217" s="74" t="str">
        <f>IF($C217="","",VLOOKUP($C217,Engagés!$C$10:$N$509,9,FALSE))</f>
        <v/>
      </c>
      <c r="K217" s="74" t="str">
        <f>IF($C217="","",VLOOKUP($C217,Engagés!$C$10:$N$509,10,FALSE))</f>
        <v/>
      </c>
      <c r="L217" s="74" t="str">
        <f>IF($C217="","",VLOOKUP($C217,Engagés!$C$10:$N$509,11,FALSE))</f>
        <v/>
      </c>
      <c r="M217" s="74" t="str">
        <f>IF($C217="","",VLOOKUP($C217,Engagés!$C$10:$N$509,12,FALSE))</f>
        <v/>
      </c>
      <c r="N217" s="75"/>
    </row>
    <row r="218" spans="1:14" ht="38.25" customHeight="1">
      <c r="A218" s="4">
        <f t="shared" si="3"/>
        <v>0</v>
      </c>
      <c r="B218" s="4">
        <v>215</v>
      </c>
      <c r="C218" s="471" t="str">
        <f>IF(ISERROR(VLOOKUP($B218,Engagés!$B$10:$N$509,1,FALSE))=TRUE,"",VLOOKUP($B218,Engagés!$B$10:$N$509,2,FALSE))</f>
        <v/>
      </c>
      <c r="D218" s="74" t="str">
        <f>IF(C218="","",VLOOKUP($C218,Engagés!$C$10:$N$509,4,FALSE))</f>
        <v/>
      </c>
      <c r="E218" s="74" t="str">
        <f>IF(C218="","",VLOOKUP($C218,Engagés!$C$10:$N$509,5,FALSE))</f>
        <v/>
      </c>
      <c r="F218" s="550" t="str">
        <f>IF(D218="","",VLOOKUP($C218,Engagés!$C$10:$T$509,18,FALSE))</f>
        <v/>
      </c>
      <c r="G218" s="102" t="str">
        <f>IF($C218="","",VLOOKUP($C218,Engagés!$C$10:$N$509,6,FALSE))</f>
        <v/>
      </c>
      <c r="H218" s="102" t="str">
        <f>IF($C218="","",VLOOKUP($C218,Engagés!$C$10:$N$509,7,FALSE))</f>
        <v/>
      </c>
      <c r="I218" s="102" t="str">
        <f>IF($C218="","",VLOOKUP($C218,Engagés!$C$10:$N$509,8,FALSE))</f>
        <v/>
      </c>
      <c r="J218" s="74" t="str">
        <f>IF($C218="","",VLOOKUP($C218,Engagés!$C$10:$N$509,9,FALSE))</f>
        <v/>
      </c>
      <c r="K218" s="74" t="str">
        <f>IF($C218="","",VLOOKUP($C218,Engagés!$C$10:$N$509,10,FALSE))</f>
        <v/>
      </c>
      <c r="L218" s="74" t="str">
        <f>IF($C218="","",VLOOKUP($C218,Engagés!$C$10:$N$509,11,FALSE))</f>
        <v/>
      </c>
      <c r="M218" s="74" t="str">
        <f>IF($C218="","",VLOOKUP($C218,Engagés!$C$10:$N$509,12,FALSE))</f>
        <v/>
      </c>
      <c r="N218" s="75"/>
    </row>
    <row r="219" spans="1:14" ht="38.25" customHeight="1">
      <c r="A219" s="4">
        <f t="shared" si="3"/>
        <v>0</v>
      </c>
      <c r="B219" s="4">
        <v>216</v>
      </c>
      <c r="C219" s="471" t="str">
        <f>IF(ISERROR(VLOOKUP($B219,Engagés!$B$10:$N$509,1,FALSE))=TRUE,"",VLOOKUP($B219,Engagés!$B$10:$N$509,2,FALSE))</f>
        <v/>
      </c>
      <c r="D219" s="74" t="str">
        <f>IF(C219="","",VLOOKUP($C219,Engagés!$C$10:$N$509,4,FALSE))</f>
        <v/>
      </c>
      <c r="E219" s="74" t="str">
        <f>IF(C219="","",VLOOKUP($C219,Engagés!$C$10:$N$509,5,FALSE))</f>
        <v/>
      </c>
      <c r="F219" s="550" t="str">
        <f>IF(D219="","",VLOOKUP($C219,Engagés!$C$10:$T$509,18,FALSE))</f>
        <v/>
      </c>
      <c r="G219" s="102" t="str">
        <f>IF($C219="","",VLOOKUP($C219,Engagés!$C$10:$N$509,6,FALSE))</f>
        <v/>
      </c>
      <c r="H219" s="102" t="str">
        <f>IF($C219="","",VLOOKUP($C219,Engagés!$C$10:$N$509,7,FALSE))</f>
        <v/>
      </c>
      <c r="I219" s="102" t="str">
        <f>IF($C219="","",VLOOKUP($C219,Engagés!$C$10:$N$509,8,FALSE))</f>
        <v/>
      </c>
      <c r="J219" s="74" t="str">
        <f>IF($C219="","",VLOOKUP($C219,Engagés!$C$10:$N$509,9,FALSE))</f>
        <v/>
      </c>
      <c r="K219" s="74" t="str">
        <f>IF($C219="","",VLOOKUP($C219,Engagés!$C$10:$N$509,10,FALSE))</f>
        <v/>
      </c>
      <c r="L219" s="74" t="str">
        <f>IF($C219="","",VLOOKUP($C219,Engagés!$C$10:$N$509,11,FALSE))</f>
        <v/>
      </c>
      <c r="M219" s="74" t="str">
        <f>IF($C219="","",VLOOKUP($C219,Engagés!$C$10:$N$509,12,FALSE))</f>
        <v/>
      </c>
      <c r="N219" s="75"/>
    </row>
    <row r="220" spans="1:14" ht="38.25" customHeight="1">
      <c r="A220" s="4">
        <f t="shared" si="3"/>
        <v>0</v>
      </c>
      <c r="B220" s="4">
        <v>217</v>
      </c>
      <c r="C220" s="471" t="str">
        <f>IF(ISERROR(VLOOKUP($B220,Engagés!$B$10:$N$509,1,FALSE))=TRUE,"",VLOOKUP($B220,Engagés!$B$10:$N$509,2,FALSE))</f>
        <v/>
      </c>
      <c r="D220" s="74" t="str">
        <f>IF(C220="","",VLOOKUP($C220,Engagés!$C$10:$N$509,4,FALSE))</f>
        <v/>
      </c>
      <c r="E220" s="74" t="str">
        <f>IF(C220="","",VLOOKUP($C220,Engagés!$C$10:$N$509,5,FALSE))</f>
        <v/>
      </c>
      <c r="F220" s="550" t="str">
        <f>IF(D220="","",VLOOKUP($C220,Engagés!$C$10:$T$509,18,FALSE))</f>
        <v/>
      </c>
      <c r="G220" s="102" t="str">
        <f>IF($C220="","",VLOOKUP($C220,Engagés!$C$10:$N$509,6,FALSE))</f>
        <v/>
      </c>
      <c r="H220" s="102" t="str">
        <f>IF($C220="","",VLOOKUP($C220,Engagés!$C$10:$N$509,7,FALSE))</f>
        <v/>
      </c>
      <c r="I220" s="102" t="str">
        <f>IF($C220="","",VLOOKUP($C220,Engagés!$C$10:$N$509,8,FALSE))</f>
        <v/>
      </c>
      <c r="J220" s="74" t="str">
        <f>IF($C220="","",VLOOKUP($C220,Engagés!$C$10:$N$509,9,FALSE))</f>
        <v/>
      </c>
      <c r="K220" s="74" t="str">
        <f>IF($C220="","",VLOOKUP($C220,Engagés!$C$10:$N$509,10,FALSE))</f>
        <v/>
      </c>
      <c r="L220" s="74" t="str">
        <f>IF($C220="","",VLOOKUP($C220,Engagés!$C$10:$N$509,11,FALSE))</f>
        <v/>
      </c>
      <c r="M220" s="74" t="str">
        <f>IF($C220="","",VLOOKUP($C220,Engagés!$C$10:$N$509,12,FALSE))</f>
        <v/>
      </c>
      <c r="N220" s="75"/>
    </row>
    <row r="221" spans="1:14" ht="38.25" customHeight="1">
      <c r="A221" s="4">
        <f t="shared" si="3"/>
        <v>0</v>
      </c>
      <c r="B221" s="4">
        <v>218</v>
      </c>
      <c r="C221" s="471" t="str">
        <f>IF(ISERROR(VLOOKUP($B221,Engagés!$B$10:$N$509,1,FALSE))=TRUE,"",VLOOKUP($B221,Engagés!$B$10:$N$509,2,FALSE))</f>
        <v/>
      </c>
      <c r="D221" s="74" t="str">
        <f>IF(C221="","",VLOOKUP($C221,Engagés!$C$10:$N$509,4,FALSE))</f>
        <v/>
      </c>
      <c r="E221" s="74" t="str">
        <f>IF(C221="","",VLOOKUP($C221,Engagés!$C$10:$N$509,5,FALSE))</f>
        <v/>
      </c>
      <c r="F221" s="550" t="str">
        <f>IF(D221="","",VLOOKUP($C221,Engagés!$C$10:$T$509,18,FALSE))</f>
        <v/>
      </c>
      <c r="G221" s="102" t="str">
        <f>IF($C221="","",VLOOKUP($C221,Engagés!$C$10:$N$509,6,FALSE))</f>
        <v/>
      </c>
      <c r="H221" s="102" t="str">
        <f>IF($C221="","",VLOOKUP($C221,Engagés!$C$10:$N$509,7,FALSE))</f>
        <v/>
      </c>
      <c r="I221" s="102" t="str">
        <f>IF($C221="","",VLOOKUP($C221,Engagés!$C$10:$N$509,8,FALSE))</f>
        <v/>
      </c>
      <c r="J221" s="74" t="str">
        <f>IF($C221="","",VLOOKUP($C221,Engagés!$C$10:$N$509,9,FALSE))</f>
        <v/>
      </c>
      <c r="K221" s="74" t="str">
        <f>IF($C221="","",VLOOKUP($C221,Engagés!$C$10:$N$509,10,FALSE))</f>
        <v/>
      </c>
      <c r="L221" s="74" t="str">
        <f>IF($C221="","",VLOOKUP($C221,Engagés!$C$10:$N$509,11,FALSE))</f>
        <v/>
      </c>
      <c r="M221" s="74" t="str">
        <f>IF($C221="","",VLOOKUP($C221,Engagés!$C$10:$N$509,12,FALSE))</f>
        <v/>
      </c>
      <c r="N221" s="75"/>
    </row>
    <row r="222" spans="1:14" ht="38.25" customHeight="1">
      <c r="A222" s="4">
        <f t="shared" si="3"/>
        <v>0</v>
      </c>
      <c r="B222" s="4">
        <v>219</v>
      </c>
      <c r="C222" s="471" t="str">
        <f>IF(ISERROR(VLOOKUP($B222,Engagés!$B$10:$N$509,1,FALSE))=TRUE,"",VLOOKUP($B222,Engagés!$B$10:$N$509,2,FALSE))</f>
        <v/>
      </c>
      <c r="D222" s="74" t="str">
        <f>IF(C222="","",VLOOKUP($C222,Engagés!$C$10:$N$509,4,FALSE))</f>
        <v/>
      </c>
      <c r="E222" s="74" t="str">
        <f>IF(C222="","",VLOOKUP($C222,Engagés!$C$10:$N$509,5,FALSE))</f>
        <v/>
      </c>
      <c r="F222" s="550" t="str">
        <f>IF(D222="","",VLOOKUP($C222,Engagés!$C$10:$T$509,18,FALSE))</f>
        <v/>
      </c>
      <c r="G222" s="102" t="str">
        <f>IF($C222="","",VLOOKUP($C222,Engagés!$C$10:$N$509,6,FALSE))</f>
        <v/>
      </c>
      <c r="H222" s="102" t="str">
        <f>IF($C222="","",VLOOKUP($C222,Engagés!$C$10:$N$509,7,FALSE))</f>
        <v/>
      </c>
      <c r="I222" s="102" t="str">
        <f>IF($C222="","",VLOOKUP($C222,Engagés!$C$10:$N$509,8,FALSE))</f>
        <v/>
      </c>
      <c r="J222" s="74" t="str">
        <f>IF($C222="","",VLOOKUP($C222,Engagés!$C$10:$N$509,9,FALSE))</f>
        <v/>
      </c>
      <c r="K222" s="74" t="str">
        <f>IF($C222="","",VLOOKUP($C222,Engagés!$C$10:$N$509,10,FALSE))</f>
        <v/>
      </c>
      <c r="L222" s="74" t="str">
        <f>IF($C222="","",VLOOKUP($C222,Engagés!$C$10:$N$509,11,FALSE))</f>
        <v/>
      </c>
      <c r="M222" s="74" t="str">
        <f>IF($C222="","",VLOOKUP($C222,Engagés!$C$10:$N$509,12,FALSE))</f>
        <v/>
      </c>
      <c r="N222" s="75"/>
    </row>
    <row r="223" spans="1:14" ht="38.25" customHeight="1">
      <c r="A223" s="4">
        <f t="shared" si="3"/>
        <v>0</v>
      </c>
      <c r="B223" s="4">
        <v>220</v>
      </c>
      <c r="C223" s="471" t="str">
        <f>IF(ISERROR(VLOOKUP($B223,Engagés!$B$10:$N$509,1,FALSE))=TRUE,"",VLOOKUP($B223,Engagés!$B$10:$N$509,2,FALSE))</f>
        <v/>
      </c>
      <c r="D223" s="74" t="str">
        <f>IF(C223="","",VLOOKUP($C223,Engagés!$C$10:$N$509,4,FALSE))</f>
        <v/>
      </c>
      <c r="E223" s="74" t="str">
        <f>IF(C223="","",VLOOKUP($C223,Engagés!$C$10:$N$509,5,FALSE))</f>
        <v/>
      </c>
      <c r="F223" s="550" t="str">
        <f>IF(D223="","",VLOOKUP($C223,Engagés!$C$10:$T$509,18,FALSE))</f>
        <v/>
      </c>
      <c r="G223" s="102" t="str">
        <f>IF($C223="","",VLOOKUP($C223,Engagés!$C$10:$N$509,6,FALSE))</f>
        <v/>
      </c>
      <c r="H223" s="102" t="str">
        <f>IF($C223="","",VLOOKUP($C223,Engagés!$C$10:$N$509,7,FALSE))</f>
        <v/>
      </c>
      <c r="I223" s="102" t="str">
        <f>IF($C223="","",VLOOKUP($C223,Engagés!$C$10:$N$509,8,FALSE))</f>
        <v/>
      </c>
      <c r="J223" s="74" t="str">
        <f>IF($C223="","",VLOOKUP($C223,Engagés!$C$10:$N$509,9,FALSE))</f>
        <v/>
      </c>
      <c r="K223" s="74" t="str">
        <f>IF($C223="","",VLOOKUP($C223,Engagés!$C$10:$N$509,10,FALSE))</f>
        <v/>
      </c>
      <c r="L223" s="74" t="str">
        <f>IF($C223="","",VLOOKUP($C223,Engagés!$C$10:$N$509,11,FALSE))</f>
        <v/>
      </c>
      <c r="M223" s="74" t="str">
        <f>IF($C223="","",VLOOKUP($C223,Engagés!$C$10:$N$509,12,FALSE))</f>
        <v/>
      </c>
      <c r="N223" s="75"/>
    </row>
    <row r="224" spans="1:14" ht="38.25" customHeight="1">
      <c r="A224" s="4">
        <f t="shared" si="3"/>
        <v>0</v>
      </c>
      <c r="B224" s="4">
        <v>221</v>
      </c>
      <c r="C224" s="471" t="str">
        <f>IF(ISERROR(VLOOKUP($B224,Engagés!$B$10:$N$509,1,FALSE))=TRUE,"",VLOOKUP($B224,Engagés!$B$10:$N$509,2,FALSE))</f>
        <v/>
      </c>
      <c r="D224" s="74" t="str">
        <f>IF(C224="","",VLOOKUP($C224,Engagés!$C$10:$N$509,4,FALSE))</f>
        <v/>
      </c>
      <c r="E224" s="74" t="str">
        <f>IF(C224="","",VLOOKUP($C224,Engagés!$C$10:$N$509,5,FALSE))</f>
        <v/>
      </c>
      <c r="F224" s="550" t="str">
        <f>IF(D224="","",VLOOKUP($C224,Engagés!$C$10:$T$509,18,FALSE))</f>
        <v/>
      </c>
      <c r="G224" s="102" t="str">
        <f>IF($C224="","",VLOOKUP($C224,Engagés!$C$10:$N$509,6,FALSE))</f>
        <v/>
      </c>
      <c r="H224" s="102" t="str">
        <f>IF($C224="","",VLOOKUP($C224,Engagés!$C$10:$N$509,7,FALSE))</f>
        <v/>
      </c>
      <c r="I224" s="102" t="str">
        <f>IF($C224="","",VLOOKUP($C224,Engagés!$C$10:$N$509,8,FALSE))</f>
        <v/>
      </c>
      <c r="J224" s="74" t="str">
        <f>IF($C224="","",VLOOKUP($C224,Engagés!$C$10:$N$509,9,FALSE))</f>
        <v/>
      </c>
      <c r="K224" s="74" t="str">
        <f>IF($C224="","",VLOOKUP($C224,Engagés!$C$10:$N$509,10,FALSE))</f>
        <v/>
      </c>
      <c r="L224" s="74" t="str">
        <f>IF($C224="","",VLOOKUP($C224,Engagés!$C$10:$N$509,11,FALSE))</f>
        <v/>
      </c>
      <c r="M224" s="74" t="str">
        <f>IF($C224="","",VLOOKUP($C224,Engagés!$C$10:$N$509,12,FALSE))</f>
        <v/>
      </c>
      <c r="N224" s="75"/>
    </row>
    <row r="225" spans="1:14" ht="38.25" customHeight="1">
      <c r="A225" s="4">
        <f t="shared" si="3"/>
        <v>0</v>
      </c>
      <c r="B225" s="4">
        <v>222</v>
      </c>
      <c r="C225" s="471" t="str">
        <f>IF(ISERROR(VLOOKUP($B225,Engagés!$B$10:$N$509,1,FALSE))=TRUE,"",VLOOKUP($B225,Engagés!$B$10:$N$509,2,FALSE))</f>
        <v/>
      </c>
      <c r="D225" s="74" t="str">
        <f>IF(C225="","",VLOOKUP($C225,Engagés!$C$10:$N$509,4,FALSE))</f>
        <v/>
      </c>
      <c r="E225" s="74" t="str">
        <f>IF(C225="","",VLOOKUP($C225,Engagés!$C$10:$N$509,5,FALSE))</f>
        <v/>
      </c>
      <c r="F225" s="550" t="str">
        <f>IF(D225="","",VLOOKUP($C225,Engagés!$C$10:$T$509,18,FALSE))</f>
        <v/>
      </c>
      <c r="G225" s="102" t="str">
        <f>IF($C225="","",VLOOKUP($C225,Engagés!$C$10:$N$509,6,FALSE))</f>
        <v/>
      </c>
      <c r="H225" s="102" t="str">
        <f>IF($C225="","",VLOOKUP($C225,Engagés!$C$10:$N$509,7,FALSE))</f>
        <v/>
      </c>
      <c r="I225" s="102" t="str">
        <f>IF($C225="","",VLOOKUP($C225,Engagés!$C$10:$N$509,8,FALSE))</f>
        <v/>
      </c>
      <c r="J225" s="74" t="str">
        <f>IF($C225="","",VLOOKUP($C225,Engagés!$C$10:$N$509,9,FALSE))</f>
        <v/>
      </c>
      <c r="K225" s="74" t="str">
        <f>IF($C225="","",VLOOKUP($C225,Engagés!$C$10:$N$509,10,FALSE))</f>
        <v/>
      </c>
      <c r="L225" s="74" t="str">
        <f>IF($C225="","",VLOOKUP($C225,Engagés!$C$10:$N$509,11,FALSE))</f>
        <v/>
      </c>
      <c r="M225" s="74" t="str">
        <f>IF($C225="","",VLOOKUP($C225,Engagés!$C$10:$N$509,12,FALSE))</f>
        <v/>
      </c>
      <c r="N225" s="75"/>
    </row>
    <row r="226" spans="1:14" ht="38.25" customHeight="1">
      <c r="A226" s="4">
        <f t="shared" si="3"/>
        <v>0</v>
      </c>
      <c r="B226" s="4">
        <v>223</v>
      </c>
      <c r="C226" s="471" t="str">
        <f>IF(ISERROR(VLOOKUP($B226,Engagés!$B$10:$N$509,1,FALSE))=TRUE,"",VLOOKUP($B226,Engagés!$B$10:$N$509,2,FALSE))</f>
        <v/>
      </c>
      <c r="D226" s="74" t="str">
        <f>IF(C226="","",VLOOKUP($C226,Engagés!$C$10:$N$509,4,FALSE))</f>
        <v/>
      </c>
      <c r="E226" s="74" t="str">
        <f>IF(C226="","",VLOOKUP($C226,Engagés!$C$10:$N$509,5,FALSE))</f>
        <v/>
      </c>
      <c r="F226" s="550" t="str">
        <f>IF(D226="","",VLOOKUP($C226,Engagés!$C$10:$T$509,18,FALSE))</f>
        <v/>
      </c>
      <c r="G226" s="102" t="str">
        <f>IF($C226="","",VLOOKUP($C226,Engagés!$C$10:$N$509,6,FALSE))</f>
        <v/>
      </c>
      <c r="H226" s="102" t="str">
        <f>IF($C226="","",VLOOKUP($C226,Engagés!$C$10:$N$509,7,FALSE))</f>
        <v/>
      </c>
      <c r="I226" s="102" t="str">
        <f>IF($C226="","",VLOOKUP($C226,Engagés!$C$10:$N$509,8,FALSE))</f>
        <v/>
      </c>
      <c r="J226" s="74" t="str">
        <f>IF($C226="","",VLOOKUP($C226,Engagés!$C$10:$N$509,9,FALSE))</f>
        <v/>
      </c>
      <c r="K226" s="74" t="str">
        <f>IF($C226="","",VLOOKUP($C226,Engagés!$C$10:$N$509,10,FALSE))</f>
        <v/>
      </c>
      <c r="L226" s="74" t="str">
        <f>IF($C226="","",VLOOKUP($C226,Engagés!$C$10:$N$509,11,FALSE))</f>
        <v/>
      </c>
      <c r="M226" s="74" t="str">
        <f>IF($C226="","",VLOOKUP($C226,Engagés!$C$10:$N$509,12,FALSE))</f>
        <v/>
      </c>
      <c r="N226" s="75"/>
    </row>
    <row r="227" spans="1:14" ht="38.25" customHeight="1">
      <c r="A227" s="4">
        <f t="shared" si="3"/>
        <v>0</v>
      </c>
      <c r="B227" s="4">
        <v>224</v>
      </c>
      <c r="C227" s="471" t="str">
        <f>IF(ISERROR(VLOOKUP($B227,Engagés!$B$10:$N$509,1,FALSE))=TRUE,"",VLOOKUP($B227,Engagés!$B$10:$N$509,2,FALSE))</f>
        <v/>
      </c>
      <c r="D227" s="74" t="str">
        <f>IF(C227="","",VLOOKUP($C227,Engagés!$C$10:$N$509,4,FALSE))</f>
        <v/>
      </c>
      <c r="E227" s="74" t="str">
        <f>IF(C227="","",VLOOKUP($C227,Engagés!$C$10:$N$509,5,FALSE))</f>
        <v/>
      </c>
      <c r="F227" s="550" t="str">
        <f>IF(D227="","",VLOOKUP($C227,Engagés!$C$10:$T$509,18,FALSE))</f>
        <v/>
      </c>
      <c r="G227" s="102" t="str">
        <f>IF($C227="","",VLOOKUP($C227,Engagés!$C$10:$N$509,6,FALSE))</f>
        <v/>
      </c>
      <c r="H227" s="102" t="str">
        <f>IF($C227="","",VLOOKUP($C227,Engagés!$C$10:$N$509,7,FALSE))</f>
        <v/>
      </c>
      <c r="I227" s="102" t="str">
        <f>IF($C227="","",VLOOKUP($C227,Engagés!$C$10:$N$509,8,FALSE))</f>
        <v/>
      </c>
      <c r="J227" s="74" t="str">
        <f>IF($C227="","",VLOOKUP($C227,Engagés!$C$10:$N$509,9,FALSE))</f>
        <v/>
      </c>
      <c r="K227" s="74" t="str">
        <f>IF($C227="","",VLOOKUP($C227,Engagés!$C$10:$N$509,10,FALSE))</f>
        <v/>
      </c>
      <c r="L227" s="74" t="str">
        <f>IF($C227="","",VLOOKUP($C227,Engagés!$C$10:$N$509,11,FALSE))</f>
        <v/>
      </c>
      <c r="M227" s="74" t="str">
        <f>IF($C227="","",VLOOKUP($C227,Engagés!$C$10:$N$509,12,FALSE))</f>
        <v/>
      </c>
      <c r="N227" s="75"/>
    </row>
    <row r="228" spans="1:14" ht="38.25" customHeight="1">
      <c r="A228" s="4">
        <f t="shared" si="3"/>
        <v>0</v>
      </c>
      <c r="B228" s="4">
        <v>225</v>
      </c>
      <c r="C228" s="471" t="str">
        <f>IF(ISERROR(VLOOKUP($B228,Engagés!$B$10:$N$509,1,FALSE))=TRUE,"",VLOOKUP($B228,Engagés!$B$10:$N$509,2,FALSE))</f>
        <v/>
      </c>
      <c r="D228" s="74" t="str">
        <f>IF(C228="","",VLOOKUP($C228,Engagés!$C$10:$N$509,4,FALSE))</f>
        <v/>
      </c>
      <c r="E228" s="74" t="str">
        <f>IF(C228="","",VLOOKUP($C228,Engagés!$C$10:$N$509,5,FALSE))</f>
        <v/>
      </c>
      <c r="F228" s="550" t="str">
        <f>IF(D228="","",VLOOKUP($C228,Engagés!$C$10:$T$509,18,FALSE))</f>
        <v/>
      </c>
      <c r="G228" s="102" t="str">
        <f>IF($C228="","",VLOOKUP($C228,Engagés!$C$10:$N$509,6,FALSE))</f>
        <v/>
      </c>
      <c r="H228" s="102" t="str">
        <f>IF($C228="","",VLOOKUP($C228,Engagés!$C$10:$N$509,7,FALSE))</f>
        <v/>
      </c>
      <c r="I228" s="102" t="str">
        <f>IF($C228="","",VLOOKUP($C228,Engagés!$C$10:$N$509,8,FALSE))</f>
        <v/>
      </c>
      <c r="J228" s="74" t="str">
        <f>IF($C228="","",VLOOKUP($C228,Engagés!$C$10:$N$509,9,FALSE))</f>
        <v/>
      </c>
      <c r="K228" s="74" t="str">
        <f>IF($C228="","",VLOOKUP($C228,Engagés!$C$10:$N$509,10,FALSE))</f>
        <v/>
      </c>
      <c r="L228" s="74" t="str">
        <f>IF($C228="","",VLOOKUP($C228,Engagés!$C$10:$N$509,11,FALSE))</f>
        <v/>
      </c>
      <c r="M228" s="74" t="str">
        <f>IF($C228="","",VLOOKUP($C228,Engagés!$C$10:$N$509,12,FALSE))</f>
        <v/>
      </c>
      <c r="N228" s="75"/>
    </row>
    <row r="229" spans="1:14" ht="38.25" customHeight="1">
      <c r="A229" s="4">
        <f t="shared" si="3"/>
        <v>0</v>
      </c>
      <c r="B229" s="4">
        <v>226</v>
      </c>
      <c r="C229" s="471" t="str">
        <f>IF(ISERROR(VLOOKUP($B229,Engagés!$B$10:$N$509,1,FALSE))=TRUE,"",VLOOKUP($B229,Engagés!$B$10:$N$509,2,FALSE))</f>
        <v/>
      </c>
      <c r="D229" s="74" t="str">
        <f>IF(C229="","",VLOOKUP($C229,Engagés!$C$10:$N$509,4,FALSE))</f>
        <v/>
      </c>
      <c r="E229" s="74" t="str">
        <f>IF(C229="","",VLOOKUP($C229,Engagés!$C$10:$N$509,5,FALSE))</f>
        <v/>
      </c>
      <c r="F229" s="550" t="str">
        <f>IF(D229="","",VLOOKUP($C229,Engagés!$C$10:$T$509,18,FALSE))</f>
        <v/>
      </c>
      <c r="G229" s="102" t="str">
        <f>IF($C229="","",VLOOKUP($C229,Engagés!$C$10:$N$509,6,FALSE))</f>
        <v/>
      </c>
      <c r="H229" s="102" t="str">
        <f>IF($C229="","",VLOOKUP($C229,Engagés!$C$10:$N$509,7,FALSE))</f>
        <v/>
      </c>
      <c r="I229" s="102" t="str">
        <f>IF($C229="","",VLOOKUP($C229,Engagés!$C$10:$N$509,8,FALSE))</f>
        <v/>
      </c>
      <c r="J229" s="74" t="str">
        <f>IF($C229="","",VLOOKUP($C229,Engagés!$C$10:$N$509,9,FALSE))</f>
        <v/>
      </c>
      <c r="K229" s="74" t="str">
        <f>IF($C229="","",VLOOKUP($C229,Engagés!$C$10:$N$509,10,FALSE))</f>
        <v/>
      </c>
      <c r="L229" s="74" t="str">
        <f>IF($C229="","",VLOOKUP($C229,Engagés!$C$10:$N$509,11,FALSE))</f>
        <v/>
      </c>
      <c r="M229" s="74" t="str">
        <f>IF($C229="","",VLOOKUP($C229,Engagés!$C$10:$N$509,12,FALSE))</f>
        <v/>
      </c>
      <c r="N229" s="75"/>
    </row>
    <row r="230" spans="1:14" ht="38.25" customHeight="1">
      <c r="A230" s="4">
        <f t="shared" si="3"/>
        <v>0</v>
      </c>
      <c r="B230" s="4">
        <v>227</v>
      </c>
      <c r="C230" s="471" t="str">
        <f>IF(ISERROR(VLOOKUP($B230,Engagés!$B$10:$N$509,1,FALSE))=TRUE,"",VLOOKUP($B230,Engagés!$B$10:$N$509,2,FALSE))</f>
        <v/>
      </c>
      <c r="D230" s="74" t="str">
        <f>IF(C230="","",VLOOKUP($C230,Engagés!$C$10:$N$509,4,FALSE))</f>
        <v/>
      </c>
      <c r="E230" s="74" t="str">
        <f>IF(C230="","",VLOOKUP($C230,Engagés!$C$10:$N$509,5,FALSE))</f>
        <v/>
      </c>
      <c r="F230" s="550" t="str">
        <f>IF(D230="","",VLOOKUP($C230,Engagés!$C$10:$T$509,18,FALSE))</f>
        <v/>
      </c>
      <c r="G230" s="102" t="str">
        <f>IF($C230="","",VLOOKUP($C230,Engagés!$C$10:$N$509,6,FALSE))</f>
        <v/>
      </c>
      <c r="H230" s="102" t="str">
        <f>IF($C230="","",VLOOKUP($C230,Engagés!$C$10:$N$509,7,FALSE))</f>
        <v/>
      </c>
      <c r="I230" s="102" t="str">
        <f>IF($C230="","",VLOOKUP($C230,Engagés!$C$10:$N$509,8,FALSE))</f>
        <v/>
      </c>
      <c r="J230" s="74" t="str">
        <f>IF($C230="","",VLOOKUP($C230,Engagés!$C$10:$N$509,9,FALSE))</f>
        <v/>
      </c>
      <c r="K230" s="74" t="str">
        <f>IF($C230="","",VLOOKUP($C230,Engagés!$C$10:$N$509,10,FALSE))</f>
        <v/>
      </c>
      <c r="L230" s="74" t="str">
        <f>IF($C230="","",VLOOKUP($C230,Engagés!$C$10:$N$509,11,FALSE))</f>
        <v/>
      </c>
      <c r="M230" s="74" t="str">
        <f>IF($C230="","",VLOOKUP($C230,Engagés!$C$10:$N$509,12,FALSE))</f>
        <v/>
      </c>
      <c r="N230" s="75"/>
    </row>
    <row r="231" spans="1:14" ht="38.25" customHeight="1">
      <c r="A231" s="4">
        <f t="shared" si="3"/>
        <v>0</v>
      </c>
      <c r="B231" s="4">
        <v>228</v>
      </c>
      <c r="C231" s="471" t="str">
        <f>IF(ISERROR(VLOOKUP($B231,Engagés!$B$10:$N$509,1,FALSE))=TRUE,"",VLOOKUP($B231,Engagés!$B$10:$N$509,2,FALSE))</f>
        <v/>
      </c>
      <c r="D231" s="74" t="str">
        <f>IF(C231="","",VLOOKUP($C231,Engagés!$C$10:$N$509,4,FALSE))</f>
        <v/>
      </c>
      <c r="E231" s="74" t="str">
        <f>IF(C231="","",VLOOKUP($C231,Engagés!$C$10:$N$509,5,FALSE))</f>
        <v/>
      </c>
      <c r="F231" s="550" t="str">
        <f>IF(D231="","",VLOOKUP($C231,Engagés!$C$10:$T$509,18,FALSE))</f>
        <v/>
      </c>
      <c r="G231" s="102" t="str">
        <f>IF($C231="","",VLOOKUP($C231,Engagés!$C$10:$N$509,6,FALSE))</f>
        <v/>
      </c>
      <c r="H231" s="102" t="str">
        <f>IF($C231="","",VLOOKUP($C231,Engagés!$C$10:$N$509,7,FALSE))</f>
        <v/>
      </c>
      <c r="I231" s="102" t="str">
        <f>IF($C231="","",VLOOKUP($C231,Engagés!$C$10:$N$509,8,FALSE))</f>
        <v/>
      </c>
      <c r="J231" s="74" t="str">
        <f>IF($C231="","",VLOOKUP($C231,Engagés!$C$10:$N$509,9,FALSE))</f>
        <v/>
      </c>
      <c r="K231" s="74" t="str">
        <f>IF($C231="","",VLOOKUP($C231,Engagés!$C$10:$N$509,10,FALSE))</f>
        <v/>
      </c>
      <c r="L231" s="74" t="str">
        <f>IF($C231="","",VLOOKUP($C231,Engagés!$C$10:$N$509,11,FALSE))</f>
        <v/>
      </c>
      <c r="M231" s="74" t="str">
        <f>IF($C231="","",VLOOKUP($C231,Engagés!$C$10:$N$509,12,FALSE))</f>
        <v/>
      </c>
      <c r="N231" s="75"/>
    </row>
    <row r="232" spans="1:14" ht="38.25" customHeight="1">
      <c r="A232" s="4">
        <f t="shared" si="3"/>
        <v>0</v>
      </c>
      <c r="B232" s="4">
        <v>229</v>
      </c>
      <c r="C232" s="471" t="str">
        <f>IF(ISERROR(VLOOKUP($B232,Engagés!$B$10:$N$509,1,FALSE))=TRUE,"",VLOOKUP($B232,Engagés!$B$10:$N$509,2,FALSE))</f>
        <v/>
      </c>
      <c r="D232" s="74" t="str">
        <f>IF(C232="","",VLOOKUP($C232,Engagés!$C$10:$N$509,4,FALSE))</f>
        <v/>
      </c>
      <c r="E232" s="74" t="str">
        <f>IF(C232="","",VLOOKUP($C232,Engagés!$C$10:$N$509,5,FALSE))</f>
        <v/>
      </c>
      <c r="F232" s="550" t="str">
        <f>IF(D232="","",VLOOKUP($C232,Engagés!$C$10:$T$509,18,FALSE))</f>
        <v/>
      </c>
      <c r="G232" s="102" t="str">
        <f>IF($C232="","",VLOOKUP($C232,Engagés!$C$10:$N$509,6,FALSE))</f>
        <v/>
      </c>
      <c r="H232" s="102" t="str">
        <f>IF($C232="","",VLOOKUP($C232,Engagés!$C$10:$N$509,7,FALSE))</f>
        <v/>
      </c>
      <c r="I232" s="102" t="str">
        <f>IF($C232="","",VLOOKUP($C232,Engagés!$C$10:$N$509,8,FALSE))</f>
        <v/>
      </c>
      <c r="J232" s="74" t="str">
        <f>IF($C232="","",VLOOKUP($C232,Engagés!$C$10:$N$509,9,FALSE))</f>
        <v/>
      </c>
      <c r="K232" s="74" t="str">
        <f>IF($C232="","",VLOOKUP($C232,Engagés!$C$10:$N$509,10,FALSE))</f>
        <v/>
      </c>
      <c r="L232" s="74" t="str">
        <f>IF($C232="","",VLOOKUP($C232,Engagés!$C$10:$N$509,11,FALSE))</f>
        <v/>
      </c>
      <c r="M232" s="74" t="str">
        <f>IF($C232="","",VLOOKUP($C232,Engagés!$C$10:$N$509,12,FALSE))</f>
        <v/>
      </c>
      <c r="N232" s="75"/>
    </row>
    <row r="233" spans="1:14" ht="38.25" customHeight="1">
      <c r="A233" s="4">
        <f t="shared" si="3"/>
        <v>0</v>
      </c>
      <c r="B233" s="4">
        <v>230</v>
      </c>
      <c r="C233" s="471" t="str">
        <f>IF(ISERROR(VLOOKUP($B233,Engagés!$B$10:$N$509,1,FALSE))=TRUE,"",VLOOKUP($B233,Engagés!$B$10:$N$509,2,FALSE))</f>
        <v/>
      </c>
      <c r="D233" s="74" t="str">
        <f>IF(C233="","",VLOOKUP($C233,Engagés!$C$10:$N$509,4,FALSE))</f>
        <v/>
      </c>
      <c r="E233" s="74" t="str">
        <f>IF(C233="","",VLOOKUP($C233,Engagés!$C$10:$N$509,5,FALSE))</f>
        <v/>
      </c>
      <c r="F233" s="550" t="str">
        <f>IF(D233="","",VLOOKUP($C233,Engagés!$C$10:$T$509,18,FALSE))</f>
        <v/>
      </c>
      <c r="G233" s="102" t="str">
        <f>IF($C233="","",VLOOKUP($C233,Engagés!$C$10:$N$509,6,FALSE))</f>
        <v/>
      </c>
      <c r="H233" s="102" t="str">
        <f>IF($C233="","",VLOOKUP($C233,Engagés!$C$10:$N$509,7,FALSE))</f>
        <v/>
      </c>
      <c r="I233" s="102" t="str">
        <f>IF($C233="","",VLOOKUP($C233,Engagés!$C$10:$N$509,8,FALSE))</f>
        <v/>
      </c>
      <c r="J233" s="74" t="str">
        <f>IF($C233="","",VLOOKUP($C233,Engagés!$C$10:$N$509,9,FALSE))</f>
        <v/>
      </c>
      <c r="K233" s="74" t="str">
        <f>IF($C233="","",VLOOKUP($C233,Engagés!$C$10:$N$509,10,FALSE))</f>
        <v/>
      </c>
      <c r="L233" s="74" t="str">
        <f>IF($C233="","",VLOOKUP($C233,Engagés!$C$10:$N$509,11,FALSE))</f>
        <v/>
      </c>
      <c r="M233" s="74" t="str">
        <f>IF($C233="","",VLOOKUP($C233,Engagés!$C$10:$N$509,12,FALSE))</f>
        <v/>
      </c>
      <c r="N233" s="75"/>
    </row>
    <row r="234" spans="1:14" ht="38.25" customHeight="1">
      <c r="A234" s="4">
        <f t="shared" si="3"/>
        <v>0</v>
      </c>
      <c r="B234" s="4">
        <v>231</v>
      </c>
      <c r="C234" s="471" t="str">
        <f>IF(ISERROR(VLOOKUP($B234,Engagés!$B$10:$N$509,1,FALSE))=TRUE,"",VLOOKUP($B234,Engagés!$B$10:$N$509,2,FALSE))</f>
        <v/>
      </c>
      <c r="D234" s="74" t="str">
        <f>IF(C234="","",VLOOKUP($C234,Engagés!$C$10:$N$509,4,FALSE))</f>
        <v/>
      </c>
      <c r="E234" s="74" t="str">
        <f>IF(C234="","",VLOOKUP($C234,Engagés!$C$10:$N$509,5,FALSE))</f>
        <v/>
      </c>
      <c r="F234" s="550" t="str">
        <f>IF(D234="","",VLOOKUP($C234,Engagés!$C$10:$T$509,18,FALSE))</f>
        <v/>
      </c>
      <c r="G234" s="102" t="str">
        <f>IF($C234="","",VLOOKUP($C234,Engagés!$C$10:$N$509,6,FALSE))</f>
        <v/>
      </c>
      <c r="H234" s="102" t="str">
        <f>IF($C234="","",VLOOKUP($C234,Engagés!$C$10:$N$509,7,FALSE))</f>
        <v/>
      </c>
      <c r="I234" s="102" t="str">
        <f>IF($C234="","",VLOOKUP($C234,Engagés!$C$10:$N$509,8,FALSE))</f>
        <v/>
      </c>
      <c r="J234" s="74" t="str">
        <f>IF($C234="","",VLOOKUP($C234,Engagés!$C$10:$N$509,9,FALSE))</f>
        <v/>
      </c>
      <c r="K234" s="74" t="str">
        <f>IF($C234="","",VLOOKUP($C234,Engagés!$C$10:$N$509,10,FALSE))</f>
        <v/>
      </c>
      <c r="L234" s="74" t="str">
        <f>IF($C234="","",VLOOKUP($C234,Engagés!$C$10:$N$509,11,FALSE))</f>
        <v/>
      </c>
      <c r="M234" s="74" t="str">
        <f>IF($C234="","",VLOOKUP($C234,Engagés!$C$10:$N$509,12,FALSE))</f>
        <v/>
      </c>
      <c r="N234" s="75"/>
    </row>
    <row r="235" spans="1:14" ht="38.25" customHeight="1">
      <c r="A235" s="4">
        <f t="shared" si="3"/>
        <v>0</v>
      </c>
      <c r="B235" s="4">
        <v>232</v>
      </c>
      <c r="C235" s="471" t="str">
        <f>IF(ISERROR(VLOOKUP($B235,Engagés!$B$10:$N$509,1,FALSE))=TRUE,"",VLOOKUP($B235,Engagés!$B$10:$N$509,2,FALSE))</f>
        <v/>
      </c>
      <c r="D235" s="74" t="str">
        <f>IF(C235="","",VLOOKUP($C235,Engagés!$C$10:$N$509,4,FALSE))</f>
        <v/>
      </c>
      <c r="E235" s="74" t="str">
        <f>IF(C235="","",VLOOKUP($C235,Engagés!$C$10:$N$509,5,FALSE))</f>
        <v/>
      </c>
      <c r="F235" s="550" t="str">
        <f>IF(D235="","",VLOOKUP($C235,Engagés!$C$10:$T$509,18,FALSE))</f>
        <v/>
      </c>
      <c r="G235" s="102" t="str">
        <f>IF($C235="","",VLOOKUP($C235,Engagés!$C$10:$N$509,6,FALSE))</f>
        <v/>
      </c>
      <c r="H235" s="102" t="str">
        <f>IF($C235="","",VLOOKUP($C235,Engagés!$C$10:$N$509,7,FALSE))</f>
        <v/>
      </c>
      <c r="I235" s="102" t="str">
        <f>IF($C235="","",VLOOKUP($C235,Engagés!$C$10:$N$509,8,FALSE))</f>
        <v/>
      </c>
      <c r="J235" s="74" t="str">
        <f>IF($C235="","",VLOOKUP($C235,Engagés!$C$10:$N$509,9,FALSE))</f>
        <v/>
      </c>
      <c r="K235" s="74" t="str">
        <f>IF($C235="","",VLOOKUP($C235,Engagés!$C$10:$N$509,10,FALSE))</f>
        <v/>
      </c>
      <c r="L235" s="74" t="str">
        <f>IF($C235="","",VLOOKUP($C235,Engagés!$C$10:$N$509,11,FALSE))</f>
        <v/>
      </c>
      <c r="M235" s="74" t="str">
        <f>IF($C235="","",VLOOKUP($C235,Engagés!$C$10:$N$509,12,FALSE))</f>
        <v/>
      </c>
      <c r="N235" s="75"/>
    </row>
    <row r="236" spans="1:14" ht="38.25" customHeight="1">
      <c r="A236" s="4">
        <f t="shared" si="3"/>
        <v>0</v>
      </c>
      <c r="B236" s="4">
        <v>233</v>
      </c>
      <c r="C236" s="471" t="str">
        <f>IF(ISERROR(VLOOKUP($B236,Engagés!$B$10:$N$509,1,FALSE))=TRUE,"",VLOOKUP($B236,Engagés!$B$10:$N$509,2,FALSE))</f>
        <v/>
      </c>
      <c r="D236" s="74" t="str">
        <f>IF(C236="","",VLOOKUP($C236,Engagés!$C$10:$N$509,4,FALSE))</f>
        <v/>
      </c>
      <c r="E236" s="74" t="str">
        <f>IF(C236="","",VLOOKUP($C236,Engagés!$C$10:$N$509,5,FALSE))</f>
        <v/>
      </c>
      <c r="F236" s="550" t="str">
        <f>IF(D236="","",VLOOKUP($C236,Engagés!$C$10:$T$509,18,FALSE))</f>
        <v/>
      </c>
      <c r="G236" s="102" t="str">
        <f>IF($C236="","",VLOOKUP($C236,Engagés!$C$10:$N$509,6,FALSE))</f>
        <v/>
      </c>
      <c r="H236" s="102" t="str">
        <f>IF($C236="","",VLOOKUP($C236,Engagés!$C$10:$N$509,7,FALSE))</f>
        <v/>
      </c>
      <c r="I236" s="102" t="str">
        <f>IF($C236="","",VLOOKUP($C236,Engagés!$C$10:$N$509,8,FALSE))</f>
        <v/>
      </c>
      <c r="J236" s="74" t="str">
        <f>IF($C236="","",VLOOKUP($C236,Engagés!$C$10:$N$509,9,FALSE))</f>
        <v/>
      </c>
      <c r="K236" s="74" t="str">
        <f>IF($C236="","",VLOOKUP($C236,Engagés!$C$10:$N$509,10,FALSE))</f>
        <v/>
      </c>
      <c r="L236" s="74" t="str">
        <f>IF($C236="","",VLOOKUP($C236,Engagés!$C$10:$N$509,11,FALSE))</f>
        <v/>
      </c>
      <c r="M236" s="74" t="str">
        <f>IF($C236="","",VLOOKUP($C236,Engagés!$C$10:$N$509,12,FALSE))</f>
        <v/>
      </c>
      <c r="N236" s="75"/>
    </row>
    <row r="237" spans="1:14" ht="38.25" customHeight="1">
      <c r="A237" s="4">
        <f t="shared" si="3"/>
        <v>0</v>
      </c>
      <c r="B237" s="4">
        <v>234</v>
      </c>
      <c r="C237" s="471" t="str">
        <f>IF(ISERROR(VLOOKUP($B237,Engagés!$B$10:$N$509,1,FALSE))=TRUE,"",VLOOKUP($B237,Engagés!$B$10:$N$509,2,FALSE))</f>
        <v/>
      </c>
      <c r="D237" s="74" t="str">
        <f>IF(C237="","",VLOOKUP($C237,Engagés!$C$10:$N$509,4,FALSE))</f>
        <v/>
      </c>
      <c r="E237" s="74" t="str">
        <f>IF(C237="","",VLOOKUP($C237,Engagés!$C$10:$N$509,5,FALSE))</f>
        <v/>
      </c>
      <c r="F237" s="550" t="str">
        <f>IF(D237="","",VLOOKUP($C237,Engagés!$C$10:$T$509,18,FALSE))</f>
        <v/>
      </c>
      <c r="G237" s="102" t="str">
        <f>IF($C237="","",VLOOKUP($C237,Engagés!$C$10:$N$509,6,FALSE))</f>
        <v/>
      </c>
      <c r="H237" s="102" t="str">
        <f>IF($C237="","",VLOOKUP($C237,Engagés!$C$10:$N$509,7,FALSE))</f>
        <v/>
      </c>
      <c r="I237" s="102" t="str">
        <f>IF($C237="","",VLOOKUP($C237,Engagés!$C$10:$N$509,8,FALSE))</f>
        <v/>
      </c>
      <c r="J237" s="74" t="str">
        <f>IF($C237="","",VLOOKUP($C237,Engagés!$C$10:$N$509,9,FALSE))</f>
        <v/>
      </c>
      <c r="K237" s="74" t="str">
        <f>IF($C237="","",VLOOKUP($C237,Engagés!$C$10:$N$509,10,FALSE))</f>
        <v/>
      </c>
      <c r="L237" s="74" t="str">
        <f>IF($C237="","",VLOOKUP($C237,Engagés!$C$10:$N$509,11,FALSE))</f>
        <v/>
      </c>
      <c r="M237" s="74" t="str">
        <f>IF($C237="","",VLOOKUP($C237,Engagés!$C$10:$N$509,12,FALSE))</f>
        <v/>
      </c>
      <c r="N237" s="75"/>
    </row>
    <row r="238" spans="1:14" ht="38.25" customHeight="1">
      <c r="A238" s="4">
        <f t="shared" si="3"/>
        <v>0</v>
      </c>
      <c r="B238" s="4">
        <v>235</v>
      </c>
      <c r="C238" s="471" t="str">
        <f>IF(ISERROR(VLOOKUP($B238,Engagés!$B$10:$N$509,1,FALSE))=TRUE,"",VLOOKUP($B238,Engagés!$B$10:$N$509,2,FALSE))</f>
        <v/>
      </c>
      <c r="D238" s="74" t="str">
        <f>IF(C238="","",VLOOKUP($C238,Engagés!$C$10:$N$509,4,FALSE))</f>
        <v/>
      </c>
      <c r="E238" s="74" t="str">
        <f>IF(C238="","",VLOOKUP($C238,Engagés!$C$10:$N$509,5,FALSE))</f>
        <v/>
      </c>
      <c r="F238" s="550" t="str">
        <f>IF(D238="","",VLOOKUP($C238,Engagés!$C$10:$T$509,18,FALSE))</f>
        <v/>
      </c>
      <c r="G238" s="102" t="str">
        <f>IF($C238="","",VLOOKUP($C238,Engagés!$C$10:$N$509,6,FALSE))</f>
        <v/>
      </c>
      <c r="H238" s="102" t="str">
        <f>IF($C238="","",VLOOKUP($C238,Engagés!$C$10:$N$509,7,FALSE))</f>
        <v/>
      </c>
      <c r="I238" s="102" t="str">
        <f>IF($C238="","",VLOOKUP($C238,Engagés!$C$10:$N$509,8,FALSE))</f>
        <v/>
      </c>
      <c r="J238" s="74" t="str">
        <f>IF($C238="","",VLOOKUP($C238,Engagés!$C$10:$N$509,9,FALSE))</f>
        <v/>
      </c>
      <c r="K238" s="74" t="str">
        <f>IF($C238="","",VLOOKUP($C238,Engagés!$C$10:$N$509,10,FALSE))</f>
        <v/>
      </c>
      <c r="L238" s="74" t="str">
        <f>IF($C238="","",VLOOKUP($C238,Engagés!$C$10:$N$509,11,FALSE))</f>
        <v/>
      </c>
      <c r="M238" s="74" t="str">
        <f>IF($C238="","",VLOOKUP($C238,Engagés!$C$10:$N$509,12,FALSE))</f>
        <v/>
      </c>
      <c r="N238" s="75"/>
    </row>
    <row r="239" spans="1:14" ht="38.25" customHeight="1">
      <c r="A239" s="4">
        <f t="shared" si="3"/>
        <v>0</v>
      </c>
      <c r="B239" s="4">
        <v>236</v>
      </c>
      <c r="C239" s="471" t="str">
        <f>IF(ISERROR(VLOOKUP($B239,Engagés!$B$10:$N$509,1,FALSE))=TRUE,"",VLOOKUP($B239,Engagés!$B$10:$N$509,2,FALSE))</f>
        <v/>
      </c>
      <c r="D239" s="74" t="str">
        <f>IF(C239="","",VLOOKUP($C239,Engagés!$C$10:$N$509,4,FALSE))</f>
        <v/>
      </c>
      <c r="E239" s="74" t="str">
        <f>IF(C239="","",VLOOKUP($C239,Engagés!$C$10:$N$509,5,FALSE))</f>
        <v/>
      </c>
      <c r="F239" s="550" t="str">
        <f>IF(D239="","",VLOOKUP($C239,Engagés!$C$10:$T$509,18,FALSE))</f>
        <v/>
      </c>
      <c r="G239" s="102" t="str">
        <f>IF($C239="","",VLOOKUP($C239,Engagés!$C$10:$N$509,6,FALSE))</f>
        <v/>
      </c>
      <c r="H239" s="102" t="str">
        <f>IF($C239="","",VLOOKUP($C239,Engagés!$C$10:$N$509,7,FALSE))</f>
        <v/>
      </c>
      <c r="I239" s="102" t="str">
        <f>IF($C239="","",VLOOKUP($C239,Engagés!$C$10:$N$509,8,FALSE))</f>
        <v/>
      </c>
      <c r="J239" s="74" t="str">
        <f>IF($C239="","",VLOOKUP($C239,Engagés!$C$10:$N$509,9,FALSE))</f>
        <v/>
      </c>
      <c r="K239" s="74" t="str">
        <f>IF($C239="","",VLOOKUP($C239,Engagés!$C$10:$N$509,10,FALSE))</f>
        <v/>
      </c>
      <c r="L239" s="74" t="str">
        <f>IF($C239="","",VLOOKUP($C239,Engagés!$C$10:$N$509,11,FALSE))</f>
        <v/>
      </c>
      <c r="M239" s="74" t="str">
        <f>IF($C239="","",VLOOKUP($C239,Engagés!$C$10:$N$509,12,FALSE))</f>
        <v/>
      </c>
      <c r="N239" s="75"/>
    </row>
    <row r="240" spans="1:14" ht="38.25" customHeight="1">
      <c r="A240" s="4">
        <f t="shared" si="3"/>
        <v>0</v>
      </c>
      <c r="B240" s="4">
        <v>237</v>
      </c>
      <c r="C240" s="471" t="str">
        <f>IF(ISERROR(VLOOKUP($B240,Engagés!$B$10:$N$509,1,FALSE))=TRUE,"",VLOOKUP($B240,Engagés!$B$10:$N$509,2,FALSE))</f>
        <v/>
      </c>
      <c r="D240" s="74" t="str">
        <f>IF(C240="","",VLOOKUP($C240,Engagés!$C$10:$N$509,4,FALSE))</f>
        <v/>
      </c>
      <c r="E240" s="74" t="str">
        <f>IF(C240="","",VLOOKUP($C240,Engagés!$C$10:$N$509,5,FALSE))</f>
        <v/>
      </c>
      <c r="F240" s="550" t="str">
        <f>IF(D240="","",VLOOKUP($C240,Engagés!$C$10:$T$509,18,FALSE))</f>
        <v/>
      </c>
      <c r="G240" s="102" t="str">
        <f>IF($C240="","",VLOOKUP($C240,Engagés!$C$10:$N$509,6,FALSE))</f>
        <v/>
      </c>
      <c r="H240" s="102" t="str">
        <f>IF($C240="","",VLOOKUP($C240,Engagés!$C$10:$N$509,7,FALSE))</f>
        <v/>
      </c>
      <c r="I240" s="102" t="str">
        <f>IF($C240="","",VLOOKUP($C240,Engagés!$C$10:$N$509,8,FALSE))</f>
        <v/>
      </c>
      <c r="J240" s="74" t="str">
        <f>IF($C240="","",VLOOKUP($C240,Engagés!$C$10:$N$509,9,FALSE))</f>
        <v/>
      </c>
      <c r="K240" s="74" t="str">
        <f>IF($C240="","",VLOOKUP($C240,Engagés!$C$10:$N$509,10,FALSE))</f>
        <v/>
      </c>
      <c r="L240" s="74" t="str">
        <f>IF($C240="","",VLOOKUP($C240,Engagés!$C$10:$N$509,11,FALSE))</f>
        <v/>
      </c>
      <c r="M240" s="74" t="str">
        <f>IF($C240="","",VLOOKUP($C240,Engagés!$C$10:$N$509,12,FALSE))</f>
        <v/>
      </c>
      <c r="N240" s="75"/>
    </row>
    <row r="241" spans="1:14" ht="38.25" customHeight="1">
      <c r="A241" s="4">
        <f t="shared" si="3"/>
        <v>0</v>
      </c>
      <c r="B241" s="4">
        <v>238</v>
      </c>
      <c r="C241" s="471" t="str">
        <f>IF(ISERROR(VLOOKUP($B241,Engagés!$B$10:$N$509,1,FALSE))=TRUE,"",VLOOKUP($B241,Engagés!$B$10:$N$509,2,FALSE))</f>
        <v/>
      </c>
      <c r="D241" s="74" t="str">
        <f>IF(C241="","",VLOOKUP($C241,Engagés!$C$10:$N$509,4,FALSE))</f>
        <v/>
      </c>
      <c r="E241" s="74" t="str">
        <f>IF(C241="","",VLOOKUP($C241,Engagés!$C$10:$N$509,5,FALSE))</f>
        <v/>
      </c>
      <c r="F241" s="550" t="str">
        <f>IF(D241="","",VLOOKUP($C241,Engagés!$C$10:$T$509,18,FALSE))</f>
        <v/>
      </c>
      <c r="G241" s="102" t="str">
        <f>IF($C241="","",VLOOKUP($C241,Engagés!$C$10:$N$509,6,FALSE))</f>
        <v/>
      </c>
      <c r="H241" s="102" t="str">
        <f>IF($C241="","",VLOOKUP($C241,Engagés!$C$10:$N$509,7,FALSE))</f>
        <v/>
      </c>
      <c r="I241" s="102" t="str">
        <f>IF($C241="","",VLOOKUP($C241,Engagés!$C$10:$N$509,8,FALSE))</f>
        <v/>
      </c>
      <c r="J241" s="74" t="str">
        <f>IF($C241="","",VLOOKUP($C241,Engagés!$C$10:$N$509,9,FALSE))</f>
        <v/>
      </c>
      <c r="K241" s="74" t="str">
        <f>IF($C241="","",VLOOKUP($C241,Engagés!$C$10:$N$509,10,FALSE))</f>
        <v/>
      </c>
      <c r="L241" s="74" t="str">
        <f>IF($C241="","",VLOOKUP($C241,Engagés!$C$10:$N$509,11,FALSE))</f>
        <v/>
      </c>
      <c r="M241" s="74" t="str">
        <f>IF($C241="","",VLOOKUP($C241,Engagés!$C$10:$N$509,12,FALSE))</f>
        <v/>
      </c>
      <c r="N241" s="75"/>
    </row>
    <row r="242" spans="1:14" ht="38.25" customHeight="1">
      <c r="A242" s="4">
        <f t="shared" si="3"/>
        <v>0</v>
      </c>
      <c r="B242" s="4">
        <v>239</v>
      </c>
      <c r="C242" s="471" t="str">
        <f>IF(ISERROR(VLOOKUP($B242,Engagés!$B$10:$N$509,1,FALSE))=TRUE,"",VLOOKUP($B242,Engagés!$B$10:$N$509,2,FALSE))</f>
        <v/>
      </c>
      <c r="D242" s="74" t="str">
        <f>IF(C242="","",VLOOKUP($C242,Engagés!$C$10:$N$509,4,FALSE))</f>
        <v/>
      </c>
      <c r="E242" s="74" t="str">
        <f>IF(C242="","",VLOOKUP($C242,Engagés!$C$10:$N$509,5,FALSE))</f>
        <v/>
      </c>
      <c r="F242" s="550" t="str">
        <f>IF(D242="","",VLOOKUP($C242,Engagés!$C$10:$T$509,18,FALSE))</f>
        <v/>
      </c>
      <c r="G242" s="102" t="str">
        <f>IF($C242="","",VLOOKUP($C242,Engagés!$C$10:$N$509,6,FALSE))</f>
        <v/>
      </c>
      <c r="H242" s="102" t="str">
        <f>IF($C242="","",VLOOKUP($C242,Engagés!$C$10:$N$509,7,FALSE))</f>
        <v/>
      </c>
      <c r="I242" s="102" t="str">
        <f>IF($C242="","",VLOOKUP($C242,Engagés!$C$10:$N$509,8,FALSE))</f>
        <v/>
      </c>
      <c r="J242" s="74" t="str">
        <f>IF($C242="","",VLOOKUP($C242,Engagés!$C$10:$N$509,9,FALSE))</f>
        <v/>
      </c>
      <c r="K242" s="74" t="str">
        <f>IF($C242="","",VLOOKUP($C242,Engagés!$C$10:$N$509,10,FALSE))</f>
        <v/>
      </c>
      <c r="L242" s="74" t="str">
        <f>IF($C242="","",VLOOKUP($C242,Engagés!$C$10:$N$509,11,FALSE))</f>
        <v/>
      </c>
      <c r="M242" s="74" t="str">
        <f>IF($C242="","",VLOOKUP($C242,Engagés!$C$10:$N$509,12,FALSE))</f>
        <v/>
      </c>
      <c r="N242" s="75"/>
    </row>
    <row r="243" spans="1:14" ht="38.25" customHeight="1">
      <c r="A243" s="4">
        <f t="shared" si="3"/>
        <v>0</v>
      </c>
      <c r="B243" s="4">
        <v>240</v>
      </c>
      <c r="C243" s="471" t="str">
        <f>IF(ISERROR(VLOOKUP($B243,Engagés!$B$10:$N$509,1,FALSE))=TRUE,"",VLOOKUP($B243,Engagés!$B$10:$N$509,2,FALSE))</f>
        <v/>
      </c>
      <c r="D243" s="74" t="str">
        <f>IF(C243="","",VLOOKUP($C243,Engagés!$C$10:$N$509,4,FALSE))</f>
        <v/>
      </c>
      <c r="E243" s="74" t="str">
        <f>IF(C243="","",VLOOKUP($C243,Engagés!$C$10:$N$509,5,FALSE))</f>
        <v/>
      </c>
      <c r="F243" s="550" t="str">
        <f>IF(D243="","",VLOOKUP($C243,Engagés!$C$10:$T$509,18,FALSE))</f>
        <v/>
      </c>
      <c r="G243" s="102" t="str">
        <f>IF($C243="","",VLOOKUP($C243,Engagés!$C$10:$N$509,6,FALSE))</f>
        <v/>
      </c>
      <c r="H243" s="102" t="str">
        <f>IF($C243="","",VLOOKUP($C243,Engagés!$C$10:$N$509,7,FALSE))</f>
        <v/>
      </c>
      <c r="I243" s="102" t="str">
        <f>IF($C243="","",VLOOKUP($C243,Engagés!$C$10:$N$509,8,FALSE))</f>
        <v/>
      </c>
      <c r="J243" s="74" t="str">
        <f>IF($C243="","",VLOOKUP($C243,Engagés!$C$10:$N$509,9,FALSE))</f>
        <v/>
      </c>
      <c r="K243" s="74" t="str">
        <f>IF($C243="","",VLOOKUP($C243,Engagés!$C$10:$N$509,10,FALSE))</f>
        <v/>
      </c>
      <c r="L243" s="74" t="str">
        <f>IF($C243="","",VLOOKUP($C243,Engagés!$C$10:$N$509,11,FALSE))</f>
        <v/>
      </c>
      <c r="M243" s="74" t="str">
        <f>IF($C243="","",VLOOKUP($C243,Engagés!$C$10:$N$509,12,FALSE))</f>
        <v/>
      </c>
      <c r="N243" s="75"/>
    </row>
    <row r="244" spans="1:14" ht="38.25" customHeight="1">
      <c r="A244" s="4">
        <f t="shared" si="3"/>
        <v>0</v>
      </c>
      <c r="B244" s="4">
        <v>241</v>
      </c>
      <c r="C244" s="471" t="str">
        <f>IF(ISERROR(VLOOKUP($B244,Engagés!$B$10:$N$509,1,FALSE))=TRUE,"",VLOOKUP($B244,Engagés!$B$10:$N$509,2,FALSE))</f>
        <v/>
      </c>
      <c r="D244" s="74" t="str">
        <f>IF(C244="","",VLOOKUP($C244,Engagés!$C$10:$N$509,4,FALSE))</f>
        <v/>
      </c>
      <c r="E244" s="74" t="str">
        <f>IF(C244="","",VLOOKUP($C244,Engagés!$C$10:$N$509,5,FALSE))</f>
        <v/>
      </c>
      <c r="F244" s="550" t="str">
        <f>IF(D244="","",VLOOKUP($C244,Engagés!$C$10:$T$509,18,FALSE))</f>
        <v/>
      </c>
      <c r="G244" s="102" t="str">
        <f>IF($C244="","",VLOOKUP($C244,Engagés!$C$10:$N$509,6,FALSE))</f>
        <v/>
      </c>
      <c r="H244" s="102" t="str">
        <f>IF($C244="","",VLOOKUP($C244,Engagés!$C$10:$N$509,7,FALSE))</f>
        <v/>
      </c>
      <c r="I244" s="102" t="str">
        <f>IF($C244="","",VLOOKUP($C244,Engagés!$C$10:$N$509,8,FALSE))</f>
        <v/>
      </c>
      <c r="J244" s="74" t="str">
        <f>IF($C244="","",VLOOKUP($C244,Engagés!$C$10:$N$509,9,FALSE))</f>
        <v/>
      </c>
      <c r="K244" s="74" t="str">
        <f>IF($C244="","",VLOOKUP($C244,Engagés!$C$10:$N$509,10,FALSE))</f>
        <v/>
      </c>
      <c r="L244" s="74" t="str">
        <f>IF($C244="","",VLOOKUP($C244,Engagés!$C$10:$N$509,11,FALSE))</f>
        <v/>
      </c>
      <c r="M244" s="74" t="str">
        <f>IF($C244="","",VLOOKUP($C244,Engagés!$C$10:$N$509,12,FALSE))</f>
        <v/>
      </c>
      <c r="N244" s="75"/>
    </row>
    <row r="245" spans="1:14" ht="38.25" customHeight="1">
      <c r="A245" s="4">
        <f t="shared" si="3"/>
        <v>0</v>
      </c>
      <c r="B245" s="4">
        <v>242</v>
      </c>
      <c r="C245" s="471" t="str">
        <f>IF(ISERROR(VLOOKUP($B245,Engagés!$B$10:$N$509,1,FALSE))=TRUE,"",VLOOKUP($B245,Engagés!$B$10:$N$509,2,FALSE))</f>
        <v/>
      </c>
      <c r="D245" s="74" t="str">
        <f>IF(C245="","",VLOOKUP($C245,Engagés!$C$10:$N$509,4,FALSE))</f>
        <v/>
      </c>
      <c r="E245" s="74" t="str">
        <f>IF(C245="","",VLOOKUP($C245,Engagés!$C$10:$N$509,5,FALSE))</f>
        <v/>
      </c>
      <c r="F245" s="550" t="str">
        <f>IF(D245="","",VLOOKUP($C245,Engagés!$C$10:$T$509,18,FALSE))</f>
        <v/>
      </c>
      <c r="G245" s="102" t="str">
        <f>IF($C245="","",VLOOKUP($C245,Engagés!$C$10:$N$509,6,FALSE))</f>
        <v/>
      </c>
      <c r="H245" s="102" t="str">
        <f>IF($C245="","",VLOOKUP($C245,Engagés!$C$10:$N$509,7,FALSE))</f>
        <v/>
      </c>
      <c r="I245" s="102" t="str">
        <f>IF($C245="","",VLOOKUP($C245,Engagés!$C$10:$N$509,8,FALSE))</f>
        <v/>
      </c>
      <c r="J245" s="74" t="str">
        <f>IF($C245="","",VLOOKUP($C245,Engagés!$C$10:$N$509,9,FALSE))</f>
        <v/>
      </c>
      <c r="K245" s="74" t="str">
        <f>IF($C245="","",VLOOKUP($C245,Engagés!$C$10:$N$509,10,FALSE))</f>
        <v/>
      </c>
      <c r="L245" s="74" t="str">
        <f>IF($C245="","",VLOOKUP($C245,Engagés!$C$10:$N$509,11,FALSE))</f>
        <v/>
      </c>
      <c r="M245" s="74" t="str">
        <f>IF($C245="","",VLOOKUP($C245,Engagés!$C$10:$N$509,12,FALSE))</f>
        <v/>
      </c>
      <c r="N245" s="75"/>
    </row>
    <row r="246" spans="1:14" ht="38.25" customHeight="1">
      <c r="A246" s="4">
        <f t="shared" si="3"/>
        <v>0</v>
      </c>
      <c r="B246" s="4">
        <v>243</v>
      </c>
      <c r="C246" s="471" t="str">
        <f>IF(ISERROR(VLOOKUP($B246,Engagés!$B$10:$N$509,1,FALSE))=TRUE,"",VLOOKUP($B246,Engagés!$B$10:$N$509,2,FALSE))</f>
        <v/>
      </c>
      <c r="D246" s="74" t="str">
        <f>IF(C246="","",VLOOKUP($C246,Engagés!$C$10:$N$509,4,FALSE))</f>
        <v/>
      </c>
      <c r="E246" s="74" t="str">
        <f>IF(C246="","",VLOOKUP($C246,Engagés!$C$10:$N$509,5,FALSE))</f>
        <v/>
      </c>
      <c r="F246" s="550" t="str">
        <f>IF(D246="","",VLOOKUP($C246,Engagés!$C$10:$T$509,18,FALSE))</f>
        <v/>
      </c>
      <c r="G246" s="102" t="str">
        <f>IF($C246="","",VLOOKUP($C246,Engagés!$C$10:$N$509,6,FALSE))</f>
        <v/>
      </c>
      <c r="H246" s="102" t="str">
        <f>IF($C246="","",VLOOKUP($C246,Engagés!$C$10:$N$509,7,FALSE))</f>
        <v/>
      </c>
      <c r="I246" s="102" t="str">
        <f>IF($C246="","",VLOOKUP($C246,Engagés!$C$10:$N$509,8,FALSE))</f>
        <v/>
      </c>
      <c r="J246" s="74" t="str">
        <f>IF($C246="","",VLOOKUP($C246,Engagés!$C$10:$N$509,9,FALSE))</f>
        <v/>
      </c>
      <c r="K246" s="74" t="str">
        <f>IF($C246="","",VLOOKUP($C246,Engagés!$C$10:$N$509,10,FALSE))</f>
        <v/>
      </c>
      <c r="L246" s="74" t="str">
        <f>IF($C246="","",VLOOKUP($C246,Engagés!$C$10:$N$509,11,FALSE))</f>
        <v/>
      </c>
      <c r="M246" s="74" t="str">
        <f>IF($C246="","",VLOOKUP($C246,Engagés!$C$10:$N$509,12,FALSE))</f>
        <v/>
      </c>
      <c r="N246" s="75"/>
    </row>
    <row r="247" spans="1:14" ht="38.25" customHeight="1">
      <c r="A247" s="4">
        <f t="shared" si="3"/>
        <v>0</v>
      </c>
      <c r="B247" s="4">
        <v>244</v>
      </c>
      <c r="C247" s="471" t="str">
        <f>IF(ISERROR(VLOOKUP($B247,Engagés!$B$10:$N$509,1,FALSE))=TRUE,"",VLOOKUP($B247,Engagés!$B$10:$N$509,2,FALSE))</f>
        <v/>
      </c>
      <c r="D247" s="74" t="str">
        <f>IF(C247="","",VLOOKUP($C247,Engagés!$C$10:$N$509,4,FALSE))</f>
        <v/>
      </c>
      <c r="E247" s="74" t="str">
        <f>IF(C247="","",VLOOKUP($C247,Engagés!$C$10:$N$509,5,FALSE))</f>
        <v/>
      </c>
      <c r="F247" s="550" t="str">
        <f>IF(D247="","",VLOOKUP($C247,Engagés!$C$10:$T$509,18,FALSE))</f>
        <v/>
      </c>
      <c r="G247" s="102" t="str">
        <f>IF($C247="","",VLOOKUP($C247,Engagés!$C$10:$N$509,6,FALSE))</f>
        <v/>
      </c>
      <c r="H247" s="102" t="str">
        <f>IF($C247="","",VLOOKUP($C247,Engagés!$C$10:$N$509,7,FALSE))</f>
        <v/>
      </c>
      <c r="I247" s="102" t="str">
        <f>IF($C247="","",VLOOKUP($C247,Engagés!$C$10:$N$509,8,FALSE))</f>
        <v/>
      </c>
      <c r="J247" s="74" t="str">
        <f>IF($C247="","",VLOOKUP($C247,Engagés!$C$10:$N$509,9,FALSE))</f>
        <v/>
      </c>
      <c r="K247" s="74" t="str">
        <f>IF($C247="","",VLOOKUP($C247,Engagés!$C$10:$N$509,10,FALSE))</f>
        <v/>
      </c>
      <c r="L247" s="74" t="str">
        <f>IF($C247="","",VLOOKUP($C247,Engagés!$C$10:$N$509,11,FALSE))</f>
        <v/>
      </c>
      <c r="M247" s="74" t="str">
        <f>IF($C247="","",VLOOKUP($C247,Engagés!$C$10:$N$509,12,FALSE))</f>
        <v/>
      </c>
      <c r="N247" s="75"/>
    </row>
    <row r="248" spans="1:14" ht="38.25" customHeight="1">
      <c r="A248" s="4">
        <f t="shared" si="3"/>
        <v>0</v>
      </c>
      <c r="B248" s="4">
        <v>245</v>
      </c>
      <c r="C248" s="471" t="str">
        <f>IF(ISERROR(VLOOKUP($B248,Engagés!$B$10:$N$509,1,FALSE))=TRUE,"",VLOOKUP($B248,Engagés!$B$10:$N$509,2,FALSE))</f>
        <v/>
      </c>
      <c r="D248" s="74" t="str">
        <f>IF(C248="","",VLOOKUP($C248,Engagés!$C$10:$N$509,4,FALSE))</f>
        <v/>
      </c>
      <c r="E248" s="74" t="str">
        <f>IF(C248="","",VLOOKUP($C248,Engagés!$C$10:$N$509,5,FALSE))</f>
        <v/>
      </c>
      <c r="F248" s="550" t="str">
        <f>IF(D248="","",VLOOKUP($C248,Engagés!$C$10:$T$509,18,FALSE))</f>
        <v/>
      </c>
      <c r="G248" s="102" t="str">
        <f>IF($C248="","",VLOOKUP($C248,Engagés!$C$10:$N$509,6,FALSE))</f>
        <v/>
      </c>
      <c r="H248" s="102" t="str">
        <f>IF($C248="","",VLOOKUP($C248,Engagés!$C$10:$N$509,7,FALSE))</f>
        <v/>
      </c>
      <c r="I248" s="102" t="str">
        <f>IF($C248="","",VLOOKUP($C248,Engagés!$C$10:$N$509,8,FALSE))</f>
        <v/>
      </c>
      <c r="J248" s="74" t="str">
        <f>IF($C248="","",VLOOKUP($C248,Engagés!$C$10:$N$509,9,FALSE))</f>
        <v/>
      </c>
      <c r="K248" s="74" t="str">
        <f>IF($C248="","",VLOOKUP($C248,Engagés!$C$10:$N$509,10,FALSE))</f>
        <v/>
      </c>
      <c r="L248" s="74" t="str">
        <f>IF($C248="","",VLOOKUP($C248,Engagés!$C$10:$N$509,11,FALSE))</f>
        <v/>
      </c>
      <c r="M248" s="74" t="str">
        <f>IF($C248="","",VLOOKUP($C248,Engagés!$C$10:$N$509,12,FALSE))</f>
        <v/>
      </c>
      <c r="N248" s="75"/>
    </row>
    <row r="249" spans="1:14" ht="38.25" customHeight="1">
      <c r="A249" s="4">
        <f t="shared" si="3"/>
        <v>0</v>
      </c>
      <c r="B249" s="4">
        <v>246</v>
      </c>
      <c r="C249" s="471" t="str">
        <f>IF(ISERROR(VLOOKUP($B249,Engagés!$B$10:$N$509,1,FALSE))=TRUE,"",VLOOKUP($B249,Engagés!$B$10:$N$509,2,FALSE))</f>
        <v/>
      </c>
      <c r="D249" s="74" t="str">
        <f>IF(C249="","",VLOOKUP($C249,Engagés!$C$10:$N$509,4,FALSE))</f>
        <v/>
      </c>
      <c r="E249" s="74" t="str">
        <f>IF(C249="","",VLOOKUP($C249,Engagés!$C$10:$N$509,5,FALSE))</f>
        <v/>
      </c>
      <c r="F249" s="550" t="str">
        <f>IF(D249="","",VLOOKUP($C249,Engagés!$C$10:$T$509,18,FALSE))</f>
        <v/>
      </c>
      <c r="G249" s="102" t="str">
        <f>IF($C249="","",VLOOKUP($C249,Engagés!$C$10:$N$509,6,FALSE))</f>
        <v/>
      </c>
      <c r="H249" s="102" t="str">
        <f>IF($C249="","",VLOOKUP($C249,Engagés!$C$10:$N$509,7,FALSE))</f>
        <v/>
      </c>
      <c r="I249" s="102" t="str">
        <f>IF($C249="","",VLOOKUP($C249,Engagés!$C$10:$N$509,8,FALSE))</f>
        <v/>
      </c>
      <c r="J249" s="74" t="str">
        <f>IF($C249="","",VLOOKUP($C249,Engagés!$C$10:$N$509,9,FALSE))</f>
        <v/>
      </c>
      <c r="K249" s="74" t="str">
        <f>IF($C249="","",VLOOKUP($C249,Engagés!$C$10:$N$509,10,FALSE))</f>
        <v/>
      </c>
      <c r="L249" s="74" t="str">
        <f>IF($C249="","",VLOOKUP($C249,Engagés!$C$10:$N$509,11,FALSE))</f>
        <v/>
      </c>
      <c r="M249" s="74" t="str">
        <f>IF($C249="","",VLOOKUP($C249,Engagés!$C$10:$N$509,12,FALSE))</f>
        <v/>
      </c>
      <c r="N249" s="75"/>
    </row>
    <row r="250" spans="1:14" ht="38.25" customHeight="1">
      <c r="A250" s="4">
        <f t="shared" si="3"/>
        <v>0</v>
      </c>
      <c r="B250" s="4">
        <v>247</v>
      </c>
      <c r="C250" s="471" t="str">
        <f>IF(ISERROR(VLOOKUP($B250,Engagés!$B$10:$N$509,1,FALSE))=TRUE,"",VLOOKUP($B250,Engagés!$B$10:$N$509,2,FALSE))</f>
        <v/>
      </c>
      <c r="D250" s="74" t="str">
        <f>IF(C250="","",VLOOKUP($C250,Engagés!$C$10:$N$509,4,FALSE))</f>
        <v/>
      </c>
      <c r="E250" s="74" t="str">
        <f>IF(C250="","",VLOOKUP($C250,Engagés!$C$10:$N$509,5,FALSE))</f>
        <v/>
      </c>
      <c r="F250" s="550" t="str">
        <f>IF(D250="","",VLOOKUP($C250,Engagés!$C$10:$T$509,18,FALSE))</f>
        <v/>
      </c>
      <c r="G250" s="102" t="str">
        <f>IF($C250="","",VLOOKUP($C250,Engagés!$C$10:$N$509,6,FALSE))</f>
        <v/>
      </c>
      <c r="H250" s="102" t="str">
        <f>IF($C250="","",VLOOKUP($C250,Engagés!$C$10:$N$509,7,FALSE))</f>
        <v/>
      </c>
      <c r="I250" s="102" t="str">
        <f>IF($C250="","",VLOOKUP($C250,Engagés!$C$10:$N$509,8,FALSE))</f>
        <v/>
      </c>
      <c r="J250" s="74" t="str">
        <f>IF($C250="","",VLOOKUP($C250,Engagés!$C$10:$N$509,9,FALSE))</f>
        <v/>
      </c>
      <c r="K250" s="74" t="str">
        <f>IF($C250="","",VLOOKUP($C250,Engagés!$C$10:$N$509,10,FALSE))</f>
        <v/>
      </c>
      <c r="L250" s="74" t="str">
        <f>IF($C250="","",VLOOKUP($C250,Engagés!$C$10:$N$509,11,FALSE))</f>
        <v/>
      </c>
      <c r="M250" s="74" t="str">
        <f>IF($C250="","",VLOOKUP($C250,Engagés!$C$10:$N$509,12,FALSE))</f>
        <v/>
      </c>
      <c r="N250" s="75"/>
    </row>
    <row r="251" spans="1:14" ht="38.25" customHeight="1">
      <c r="A251" s="4">
        <f t="shared" si="3"/>
        <v>0</v>
      </c>
      <c r="B251" s="4">
        <v>248</v>
      </c>
      <c r="C251" s="471" t="str">
        <f>IF(ISERROR(VLOOKUP($B251,Engagés!$B$10:$N$509,1,FALSE))=TRUE,"",VLOOKUP($B251,Engagés!$B$10:$N$509,2,FALSE))</f>
        <v/>
      </c>
      <c r="D251" s="74" t="str">
        <f>IF(C251="","",VLOOKUP($C251,Engagés!$C$10:$N$509,4,FALSE))</f>
        <v/>
      </c>
      <c r="E251" s="74" t="str">
        <f>IF(C251="","",VLOOKUP($C251,Engagés!$C$10:$N$509,5,FALSE))</f>
        <v/>
      </c>
      <c r="F251" s="550" t="str">
        <f>IF(D251="","",VLOOKUP($C251,Engagés!$C$10:$T$509,18,FALSE))</f>
        <v/>
      </c>
      <c r="G251" s="102" t="str">
        <f>IF($C251="","",VLOOKUP($C251,Engagés!$C$10:$N$509,6,FALSE))</f>
        <v/>
      </c>
      <c r="H251" s="102" t="str">
        <f>IF($C251="","",VLOOKUP($C251,Engagés!$C$10:$N$509,7,FALSE))</f>
        <v/>
      </c>
      <c r="I251" s="102" t="str">
        <f>IF($C251="","",VLOOKUP($C251,Engagés!$C$10:$N$509,8,FALSE))</f>
        <v/>
      </c>
      <c r="J251" s="74" t="str">
        <f>IF($C251="","",VLOOKUP($C251,Engagés!$C$10:$N$509,9,FALSE))</f>
        <v/>
      </c>
      <c r="K251" s="74" t="str">
        <f>IF($C251="","",VLOOKUP($C251,Engagés!$C$10:$N$509,10,FALSE))</f>
        <v/>
      </c>
      <c r="L251" s="74" t="str">
        <f>IF($C251="","",VLOOKUP($C251,Engagés!$C$10:$N$509,11,FALSE))</f>
        <v/>
      </c>
      <c r="M251" s="74" t="str">
        <f>IF($C251="","",VLOOKUP($C251,Engagés!$C$10:$N$509,12,FALSE))</f>
        <v/>
      </c>
      <c r="N251" s="75"/>
    </row>
    <row r="252" spans="1:14" ht="38.25" customHeight="1">
      <c r="A252" s="4">
        <f t="shared" si="3"/>
        <v>0</v>
      </c>
      <c r="B252" s="4">
        <v>249</v>
      </c>
      <c r="C252" s="471" t="str">
        <f>IF(ISERROR(VLOOKUP($B252,Engagés!$B$10:$N$509,1,FALSE))=TRUE,"",VLOOKUP($B252,Engagés!$B$10:$N$509,2,FALSE))</f>
        <v/>
      </c>
      <c r="D252" s="74" t="str">
        <f>IF(C252="","",VLOOKUP($C252,Engagés!$C$10:$N$509,4,FALSE))</f>
        <v/>
      </c>
      <c r="E252" s="74" t="str">
        <f>IF(C252="","",VLOOKUP($C252,Engagés!$C$10:$N$509,5,FALSE))</f>
        <v/>
      </c>
      <c r="F252" s="550" t="str">
        <f>IF(D252="","",VLOOKUP($C252,Engagés!$C$10:$T$509,18,FALSE))</f>
        <v/>
      </c>
      <c r="G252" s="102" t="str">
        <f>IF($C252="","",VLOOKUP($C252,Engagés!$C$10:$N$509,6,FALSE))</f>
        <v/>
      </c>
      <c r="H252" s="102" t="str">
        <f>IF($C252="","",VLOOKUP($C252,Engagés!$C$10:$N$509,7,FALSE))</f>
        <v/>
      </c>
      <c r="I252" s="102" t="str">
        <f>IF($C252="","",VLOOKUP($C252,Engagés!$C$10:$N$509,8,FALSE))</f>
        <v/>
      </c>
      <c r="J252" s="74" t="str">
        <f>IF($C252="","",VLOOKUP($C252,Engagés!$C$10:$N$509,9,FALSE))</f>
        <v/>
      </c>
      <c r="K252" s="74" t="str">
        <f>IF($C252="","",VLOOKUP($C252,Engagés!$C$10:$N$509,10,FALSE))</f>
        <v/>
      </c>
      <c r="L252" s="74" t="str">
        <f>IF($C252="","",VLOOKUP($C252,Engagés!$C$10:$N$509,11,FALSE))</f>
        <v/>
      </c>
      <c r="M252" s="74" t="str">
        <f>IF($C252="","",VLOOKUP($C252,Engagés!$C$10:$N$509,12,FALSE))</f>
        <v/>
      </c>
      <c r="N252" s="75"/>
    </row>
    <row r="253" spans="1:14" ht="38.25" customHeight="1">
      <c r="A253" s="4">
        <f t="shared" si="3"/>
        <v>0</v>
      </c>
      <c r="B253" s="4">
        <v>250</v>
      </c>
      <c r="C253" s="471" t="str">
        <f>IF(ISERROR(VLOOKUP($B253,Engagés!$B$10:$N$509,1,FALSE))=TRUE,"",VLOOKUP($B253,Engagés!$B$10:$N$509,2,FALSE))</f>
        <v/>
      </c>
      <c r="D253" s="74" t="str">
        <f>IF(C253="","",VLOOKUP($C253,Engagés!$C$10:$N$509,4,FALSE))</f>
        <v/>
      </c>
      <c r="E253" s="74" t="str">
        <f>IF(C253="","",VLOOKUP($C253,Engagés!$C$10:$N$509,5,FALSE))</f>
        <v/>
      </c>
      <c r="F253" s="550" t="str">
        <f>IF(D253="","",VLOOKUP($C253,Engagés!$C$10:$T$509,18,FALSE))</f>
        <v/>
      </c>
      <c r="G253" s="102" t="str">
        <f>IF($C253="","",VLOOKUP($C253,Engagés!$C$10:$N$509,6,FALSE))</f>
        <v/>
      </c>
      <c r="H253" s="102" t="str">
        <f>IF($C253="","",VLOOKUP($C253,Engagés!$C$10:$N$509,7,FALSE))</f>
        <v/>
      </c>
      <c r="I253" s="102" t="str">
        <f>IF($C253="","",VLOOKUP($C253,Engagés!$C$10:$N$509,8,FALSE))</f>
        <v/>
      </c>
      <c r="J253" s="74" t="str">
        <f>IF($C253="","",VLOOKUP($C253,Engagés!$C$10:$N$509,9,FALSE))</f>
        <v/>
      </c>
      <c r="K253" s="74" t="str">
        <f>IF($C253="","",VLOOKUP($C253,Engagés!$C$10:$N$509,10,FALSE))</f>
        <v/>
      </c>
      <c r="L253" s="74" t="str">
        <f>IF($C253="","",VLOOKUP($C253,Engagés!$C$10:$N$509,11,FALSE))</f>
        <v/>
      </c>
      <c r="M253" s="74" t="str">
        <f>IF($C253="","",VLOOKUP($C253,Engagés!$C$10:$N$509,12,FALSE))</f>
        <v/>
      </c>
      <c r="N253" s="75"/>
    </row>
    <row r="254" spans="1:14" ht="38.25" customHeight="1">
      <c r="A254" s="4">
        <f t="shared" si="3"/>
        <v>0</v>
      </c>
      <c r="B254" s="4">
        <v>251</v>
      </c>
      <c r="C254" s="471" t="str">
        <f>IF(ISERROR(VLOOKUP($B254,Engagés!$B$10:$N$509,1,FALSE))=TRUE,"",VLOOKUP($B254,Engagés!$B$10:$N$509,2,FALSE))</f>
        <v/>
      </c>
      <c r="D254" s="74" t="str">
        <f>IF(C254="","",VLOOKUP($C254,Engagés!$C$10:$N$509,4,FALSE))</f>
        <v/>
      </c>
      <c r="E254" s="74" t="str">
        <f>IF(C254="","",VLOOKUP($C254,Engagés!$C$10:$N$509,5,FALSE))</f>
        <v/>
      </c>
      <c r="F254" s="550" t="str">
        <f>IF(D254="","",VLOOKUP($C254,Engagés!$C$10:$T$509,18,FALSE))</f>
        <v/>
      </c>
      <c r="G254" s="102" t="str">
        <f>IF($C254="","",VLOOKUP($C254,Engagés!$C$10:$N$509,6,FALSE))</f>
        <v/>
      </c>
      <c r="H254" s="102" t="str">
        <f>IF($C254="","",VLOOKUP($C254,Engagés!$C$10:$N$509,7,FALSE))</f>
        <v/>
      </c>
      <c r="I254" s="102" t="str">
        <f>IF($C254="","",VLOOKUP($C254,Engagés!$C$10:$N$509,8,FALSE))</f>
        <v/>
      </c>
      <c r="J254" s="74" t="str">
        <f>IF($C254="","",VLOOKUP($C254,Engagés!$C$10:$N$509,9,FALSE))</f>
        <v/>
      </c>
      <c r="K254" s="74" t="str">
        <f>IF($C254="","",VLOOKUP($C254,Engagés!$C$10:$N$509,10,FALSE))</f>
        <v/>
      </c>
      <c r="L254" s="74" t="str">
        <f>IF($C254="","",VLOOKUP($C254,Engagés!$C$10:$N$509,11,FALSE))</f>
        <v/>
      </c>
      <c r="M254" s="74" t="str">
        <f>IF($C254="","",VLOOKUP($C254,Engagés!$C$10:$N$509,12,FALSE))</f>
        <v/>
      </c>
      <c r="N254" s="75"/>
    </row>
    <row r="255" spans="1:14" ht="38.25" customHeight="1">
      <c r="A255" s="4">
        <f t="shared" si="3"/>
        <v>0</v>
      </c>
      <c r="B255" s="4">
        <v>252</v>
      </c>
      <c r="C255" s="471" t="str">
        <f>IF(ISERROR(VLOOKUP($B255,Engagés!$B$10:$N$509,1,FALSE))=TRUE,"",VLOOKUP($B255,Engagés!$B$10:$N$509,2,FALSE))</f>
        <v/>
      </c>
      <c r="D255" s="74" t="str">
        <f>IF(C255="","",VLOOKUP($C255,Engagés!$C$10:$N$509,4,FALSE))</f>
        <v/>
      </c>
      <c r="E255" s="74" t="str">
        <f>IF(C255="","",VLOOKUP($C255,Engagés!$C$10:$N$509,5,FALSE))</f>
        <v/>
      </c>
      <c r="F255" s="550" t="str">
        <f>IF(D255="","",VLOOKUP($C255,Engagés!$C$10:$T$509,18,FALSE))</f>
        <v/>
      </c>
      <c r="G255" s="102" t="str">
        <f>IF($C255="","",VLOOKUP($C255,Engagés!$C$10:$N$509,6,FALSE))</f>
        <v/>
      </c>
      <c r="H255" s="102" t="str">
        <f>IF($C255="","",VLOOKUP($C255,Engagés!$C$10:$N$509,7,FALSE))</f>
        <v/>
      </c>
      <c r="I255" s="102" t="str">
        <f>IF($C255="","",VLOOKUP($C255,Engagés!$C$10:$N$509,8,FALSE))</f>
        <v/>
      </c>
      <c r="J255" s="74" t="str">
        <f>IF($C255="","",VLOOKUP($C255,Engagés!$C$10:$N$509,9,FALSE))</f>
        <v/>
      </c>
      <c r="K255" s="74" t="str">
        <f>IF($C255="","",VLOOKUP($C255,Engagés!$C$10:$N$509,10,FALSE))</f>
        <v/>
      </c>
      <c r="L255" s="74" t="str">
        <f>IF($C255="","",VLOOKUP($C255,Engagés!$C$10:$N$509,11,FALSE))</f>
        <v/>
      </c>
      <c r="M255" s="74" t="str">
        <f>IF($C255="","",VLOOKUP($C255,Engagés!$C$10:$N$509,12,FALSE))</f>
        <v/>
      </c>
      <c r="N255" s="75"/>
    </row>
    <row r="256" spans="1:14" ht="38.25" customHeight="1">
      <c r="A256" s="4">
        <f t="shared" si="3"/>
        <v>0</v>
      </c>
      <c r="B256" s="4">
        <v>253</v>
      </c>
      <c r="C256" s="471" t="str">
        <f>IF(ISERROR(VLOOKUP($B256,Engagés!$B$10:$N$509,1,FALSE))=TRUE,"",VLOOKUP($B256,Engagés!$B$10:$N$509,2,FALSE))</f>
        <v/>
      </c>
      <c r="D256" s="74" t="str">
        <f>IF(C256="","",VLOOKUP($C256,Engagés!$C$10:$N$509,4,FALSE))</f>
        <v/>
      </c>
      <c r="E256" s="74" t="str">
        <f>IF(C256="","",VLOOKUP($C256,Engagés!$C$10:$N$509,5,FALSE))</f>
        <v/>
      </c>
      <c r="F256" s="550" t="str">
        <f>IF(D256="","",VLOOKUP($C256,Engagés!$C$10:$T$509,18,FALSE))</f>
        <v/>
      </c>
      <c r="G256" s="102" t="str">
        <f>IF($C256="","",VLOOKUP($C256,Engagés!$C$10:$N$509,6,FALSE))</f>
        <v/>
      </c>
      <c r="H256" s="102" t="str">
        <f>IF($C256="","",VLOOKUP($C256,Engagés!$C$10:$N$509,7,FALSE))</f>
        <v/>
      </c>
      <c r="I256" s="102" t="str">
        <f>IF($C256="","",VLOOKUP($C256,Engagés!$C$10:$N$509,8,FALSE))</f>
        <v/>
      </c>
      <c r="J256" s="74" t="str">
        <f>IF($C256="","",VLOOKUP($C256,Engagés!$C$10:$N$509,9,FALSE))</f>
        <v/>
      </c>
      <c r="K256" s="74" t="str">
        <f>IF($C256="","",VLOOKUP($C256,Engagés!$C$10:$N$509,10,FALSE))</f>
        <v/>
      </c>
      <c r="L256" s="74" t="str">
        <f>IF($C256="","",VLOOKUP($C256,Engagés!$C$10:$N$509,11,FALSE))</f>
        <v/>
      </c>
      <c r="M256" s="74" t="str">
        <f>IF($C256="","",VLOOKUP($C256,Engagés!$C$10:$N$509,12,FALSE))</f>
        <v/>
      </c>
      <c r="N256" s="75"/>
    </row>
    <row r="257" spans="1:14" ht="38.25" customHeight="1">
      <c r="A257" s="4">
        <f t="shared" si="3"/>
        <v>0</v>
      </c>
      <c r="B257" s="4">
        <v>254</v>
      </c>
      <c r="C257" s="471" t="str">
        <f>IF(ISERROR(VLOOKUP($B257,Engagés!$B$10:$N$509,1,FALSE))=TRUE,"",VLOOKUP($B257,Engagés!$B$10:$N$509,2,FALSE))</f>
        <v/>
      </c>
      <c r="D257" s="74" t="str">
        <f>IF(C257="","",VLOOKUP($C257,Engagés!$C$10:$N$509,4,FALSE))</f>
        <v/>
      </c>
      <c r="E257" s="74" t="str">
        <f>IF(C257="","",VLOOKUP($C257,Engagés!$C$10:$N$509,5,FALSE))</f>
        <v/>
      </c>
      <c r="F257" s="550" t="str">
        <f>IF(D257="","",VLOOKUP($C257,Engagés!$C$10:$T$509,18,FALSE))</f>
        <v/>
      </c>
      <c r="G257" s="102" t="str">
        <f>IF($C257="","",VLOOKUP($C257,Engagés!$C$10:$N$509,6,FALSE))</f>
        <v/>
      </c>
      <c r="H257" s="102" t="str">
        <f>IF($C257="","",VLOOKUP($C257,Engagés!$C$10:$N$509,7,FALSE))</f>
        <v/>
      </c>
      <c r="I257" s="102" t="str">
        <f>IF($C257="","",VLOOKUP($C257,Engagés!$C$10:$N$509,8,FALSE))</f>
        <v/>
      </c>
      <c r="J257" s="74" t="str">
        <f>IF($C257="","",VLOOKUP($C257,Engagés!$C$10:$N$509,9,FALSE))</f>
        <v/>
      </c>
      <c r="K257" s="74" t="str">
        <f>IF($C257="","",VLOOKUP($C257,Engagés!$C$10:$N$509,10,FALSE))</f>
        <v/>
      </c>
      <c r="L257" s="74" t="str">
        <f>IF($C257="","",VLOOKUP($C257,Engagés!$C$10:$N$509,11,FALSE))</f>
        <v/>
      </c>
      <c r="M257" s="74" t="str">
        <f>IF($C257="","",VLOOKUP($C257,Engagés!$C$10:$N$509,12,FALSE))</f>
        <v/>
      </c>
      <c r="N257" s="75"/>
    </row>
    <row r="258" spans="1:14" ht="38.25" customHeight="1">
      <c r="A258" s="4">
        <f t="shared" si="3"/>
        <v>0</v>
      </c>
      <c r="B258" s="4">
        <v>255</v>
      </c>
      <c r="C258" s="471" t="str">
        <f>IF(ISERROR(VLOOKUP($B258,Engagés!$B$10:$N$509,1,FALSE))=TRUE,"",VLOOKUP($B258,Engagés!$B$10:$N$509,2,FALSE))</f>
        <v/>
      </c>
      <c r="D258" s="74" t="str">
        <f>IF(C258="","",VLOOKUP($C258,Engagés!$C$10:$N$509,4,FALSE))</f>
        <v/>
      </c>
      <c r="E258" s="74" t="str">
        <f>IF(C258="","",VLOOKUP($C258,Engagés!$C$10:$N$509,5,FALSE))</f>
        <v/>
      </c>
      <c r="F258" s="550" t="str">
        <f>IF(D258="","",VLOOKUP($C258,Engagés!$C$10:$T$509,18,FALSE))</f>
        <v/>
      </c>
      <c r="G258" s="102" t="str">
        <f>IF($C258="","",VLOOKUP($C258,Engagés!$C$10:$N$509,6,FALSE))</f>
        <v/>
      </c>
      <c r="H258" s="102" t="str">
        <f>IF($C258="","",VLOOKUP($C258,Engagés!$C$10:$N$509,7,FALSE))</f>
        <v/>
      </c>
      <c r="I258" s="102" t="str">
        <f>IF($C258="","",VLOOKUP($C258,Engagés!$C$10:$N$509,8,FALSE))</f>
        <v/>
      </c>
      <c r="J258" s="74" t="str">
        <f>IF($C258="","",VLOOKUP($C258,Engagés!$C$10:$N$509,9,FALSE))</f>
        <v/>
      </c>
      <c r="K258" s="74" t="str">
        <f>IF($C258="","",VLOOKUP($C258,Engagés!$C$10:$N$509,10,FALSE))</f>
        <v/>
      </c>
      <c r="L258" s="74" t="str">
        <f>IF($C258="","",VLOOKUP($C258,Engagés!$C$10:$N$509,11,FALSE))</f>
        <v/>
      </c>
      <c r="M258" s="74" t="str">
        <f>IF($C258="","",VLOOKUP($C258,Engagés!$C$10:$N$509,12,FALSE))</f>
        <v/>
      </c>
      <c r="N258" s="75"/>
    </row>
    <row r="259" spans="1:14" ht="38.25" customHeight="1">
      <c r="A259" s="4">
        <f t="shared" si="3"/>
        <v>0</v>
      </c>
      <c r="B259" s="4">
        <v>256</v>
      </c>
      <c r="C259" s="471" t="str">
        <f>IF(ISERROR(VLOOKUP($B259,Engagés!$B$10:$N$509,1,FALSE))=TRUE,"",VLOOKUP($B259,Engagés!$B$10:$N$509,2,FALSE))</f>
        <v/>
      </c>
      <c r="D259" s="74" t="str">
        <f>IF(C259="","",VLOOKUP($C259,Engagés!$C$10:$N$509,4,FALSE))</f>
        <v/>
      </c>
      <c r="E259" s="74" t="str">
        <f>IF(C259="","",VLOOKUP($C259,Engagés!$C$10:$N$509,5,FALSE))</f>
        <v/>
      </c>
      <c r="F259" s="550" t="str">
        <f>IF(D259="","",VLOOKUP($C259,Engagés!$C$10:$T$509,18,FALSE))</f>
        <v/>
      </c>
      <c r="G259" s="102" t="str">
        <f>IF($C259="","",VLOOKUP($C259,Engagés!$C$10:$N$509,6,FALSE))</f>
        <v/>
      </c>
      <c r="H259" s="102" t="str">
        <f>IF($C259="","",VLOOKUP($C259,Engagés!$C$10:$N$509,7,FALSE))</f>
        <v/>
      </c>
      <c r="I259" s="102" t="str">
        <f>IF($C259="","",VLOOKUP($C259,Engagés!$C$10:$N$509,8,FALSE))</f>
        <v/>
      </c>
      <c r="J259" s="74" t="str">
        <f>IF($C259="","",VLOOKUP($C259,Engagés!$C$10:$N$509,9,FALSE))</f>
        <v/>
      </c>
      <c r="K259" s="74" t="str">
        <f>IF($C259="","",VLOOKUP($C259,Engagés!$C$10:$N$509,10,FALSE))</f>
        <v/>
      </c>
      <c r="L259" s="74" t="str">
        <f>IF($C259="","",VLOOKUP($C259,Engagés!$C$10:$N$509,11,FALSE))</f>
        <v/>
      </c>
      <c r="M259" s="74" t="str">
        <f>IF($C259="","",VLOOKUP($C259,Engagés!$C$10:$N$509,12,FALSE))</f>
        <v/>
      </c>
      <c r="N259" s="75"/>
    </row>
    <row r="260" spans="1:14" ht="38.25" customHeight="1">
      <c r="A260" s="4">
        <f t="shared" ref="A260:A323" si="4">IF(LEN(C260)&gt;0,1,0)</f>
        <v>0</v>
      </c>
      <c r="B260" s="4">
        <v>257</v>
      </c>
      <c r="C260" s="471" t="str">
        <f>IF(ISERROR(VLOOKUP($B260,Engagés!$B$10:$N$509,1,FALSE))=TRUE,"",VLOOKUP($B260,Engagés!$B$10:$N$509,2,FALSE))</f>
        <v/>
      </c>
      <c r="D260" s="74" t="str">
        <f>IF(C260="","",VLOOKUP($C260,Engagés!$C$10:$N$509,4,FALSE))</f>
        <v/>
      </c>
      <c r="E260" s="74" t="str">
        <f>IF(C260="","",VLOOKUP($C260,Engagés!$C$10:$N$509,5,FALSE))</f>
        <v/>
      </c>
      <c r="F260" s="550" t="str">
        <f>IF(D260="","",VLOOKUP($C260,Engagés!$C$10:$T$509,18,FALSE))</f>
        <v/>
      </c>
      <c r="G260" s="102" t="str">
        <f>IF($C260="","",VLOOKUP($C260,Engagés!$C$10:$N$509,6,FALSE))</f>
        <v/>
      </c>
      <c r="H260" s="102" t="str">
        <f>IF($C260="","",VLOOKUP($C260,Engagés!$C$10:$N$509,7,FALSE))</f>
        <v/>
      </c>
      <c r="I260" s="102" t="str">
        <f>IF($C260="","",VLOOKUP($C260,Engagés!$C$10:$N$509,8,FALSE))</f>
        <v/>
      </c>
      <c r="J260" s="74" t="str">
        <f>IF($C260="","",VLOOKUP($C260,Engagés!$C$10:$N$509,9,FALSE))</f>
        <v/>
      </c>
      <c r="K260" s="74" t="str">
        <f>IF($C260="","",VLOOKUP($C260,Engagés!$C$10:$N$509,10,FALSE))</f>
        <v/>
      </c>
      <c r="L260" s="74" t="str">
        <f>IF($C260="","",VLOOKUP($C260,Engagés!$C$10:$N$509,11,FALSE))</f>
        <v/>
      </c>
      <c r="M260" s="74" t="str">
        <f>IF($C260="","",VLOOKUP($C260,Engagés!$C$10:$N$509,12,FALSE))</f>
        <v/>
      </c>
      <c r="N260" s="75"/>
    </row>
    <row r="261" spans="1:14" ht="38.25" customHeight="1">
      <c r="A261" s="4">
        <f t="shared" si="4"/>
        <v>0</v>
      </c>
      <c r="B261" s="4">
        <v>258</v>
      </c>
      <c r="C261" s="471" t="str">
        <f>IF(ISERROR(VLOOKUP($B261,Engagés!$B$10:$N$509,1,FALSE))=TRUE,"",VLOOKUP($B261,Engagés!$B$10:$N$509,2,FALSE))</f>
        <v/>
      </c>
      <c r="D261" s="74" t="str">
        <f>IF(C261="","",VLOOKUP($C261,Engagés!$C$10:$N$509,4,FALSE))</f>
        <v/>
      </c>
      <c r="E261" s="74" t="str">
        <f>IF(C261="","",VLOOKUP($C261,Engagés!$C$10:$N$509,5,FALSE))</f>
        <v/>
      </c>
      <c r="F261" s="550" t="str">
        <f>IF(D261="","",VLOOKUP($C261,Engagés!$C$10:$T$509,18,FALSE))</f>
        <v/>
      </c>
      <c r="G261" s="102" t="str">
        <f>IF($C261="","",VLOOKUP($C261,Engagés!$C$10:$N$509,6,FALSE))</f>
        <v/>
      </c>
      <c r="H261" s="102" t="str">
        <f>IF($C261="","",VLOOKUP($C261,Engagés!$C$10:$N$509,7,FALSE))</f>
        <v/>
      </c>
      <c r="I261" s="102" t="str">
        <f>IF($C261="","",VLOOKUP($C261,Engagés!$C$10:$N$509,8,FALSE))</f>
        <v/>
      </c>
      <c r="J261" s="74" t="str">
        <f>IF($C261="","",VLOOKUP($C261,Engagés!$C$10:$N$509,9,FALSE))</f>
        <v/>
      </c>
      <c r="K261" s="74" t="str">
        <f>IF($C261="","",VLOOKUP($C261,Engagés!$C$10:$N$509,10,FALSE))</f>
        <v/>
      </c>
      <c r="L261" s="74" t="str">
        <f>IF($C261="","",VLOOKUP($C261,Engagés!$C$10:$N$509,11,FALSE))</f>
        <v/>
      </c>
      <c r="M261" s="74" t="str">
        <f>IF($C261="","",VLOOKUP($C261,Engagés!$C$10:$N$509,12,FALSE))</f>
        <v/>
      </c>
      <c r="N261" s="75"/>
    </row>
    <row r="262" spans="1:14" ht="38.25" customHeight="1">
      <c r="A262" s="4">
        <f t="shared" si="4"/>
        <v>0</v>
      </c>
      <c r="B262" s="4">
        <v>259</v>
      </c>
      <c r="C262" s="471" t="str">
        <f>IF(ISERROR(VLOOKUP($B262,Engagés!$B$10:$N$509,1,FALSE))=TRUE,"",VLOOKUP($B262,Engagés!$B$10:$N$509,2,FALSE))</f>
        <v/>
      </c>
      <c r="D262" s="74" t="str">
        <f>IF(C262="","",VLOOKUP($C262,Engagés!$C$10:$N$509,4,FALSE))</f>
        <v/>
      </c>
      <c r="E262" s="74" t="str">
        <f>IF(C262="","",VLOOKUP($C262,Engagés!$C$10:$N$509,5,FALSE))</f>
        <v/>
      </c>
      <c r="F262" s="550" t="str">
        <f>IF(D262="","",VLOOKUP($C262,Engagés!$C$10:$T$509,18,FALSE))</f>
        <v/>
      </c>
      <c r="G262" s="102" t="str">
        <f>IF($C262="","",VLOOKUP($C262,Engagés!$C$10:$N$509,6,FALSE))</f>
        <v/>
      </c>
      <c r="H262" s="102" t="str">
        <f>IF($C262="","",VLOOKUP($C262,Engagés!$C$10:$N$509,7,FALSE))</f>
        <v/>
      </c>
      <c r="I262" s="102" t="str">
        <f>IF($C262="","",VLOOKUP($C262,Engagés!$C$10:$N$509,8,FALSE))</f>
        <v/>
      </c>
      <c r="J262" s="74" t="str">
        <f>IF($C262="","",VLOOKUP($C262,Engagés!$C$10:$N$509,9,FALSE))</f>
        <v/>
      </c>
      <c r="K262" s="74" t="str">
        <f>IF($C262="","",VLOOKUP($C262,Engagés!$C$10:$N$509,10,FALSE))</f>
        <v/>
      </c>
      <c r="L262" s="74" t="str">
        <f>IF($C262="","",VLOOKUP($C262,Engagés!$C$10:$N$509,11,FALSE))</f>
        <v/>
      </c>
      <c r="M262" s="74" t="str">
        <f>IF($C262="","",VLOOKUP($C262,Engagés!$C$10:$N$509,12,FALSE))</f>
        <v/>
      </c>
      <c r="N262" s="75"/>
    </row>
    <row r="263" spans="1:14" ht="38.25" customHeight="1">
      <c r="A263" s="4">
        <f t="shared" si="4"/>
        <v>0</v>
      </c>
      <c r="B263" s="4">
        <v>260</v>
      </c>
      <c r="C263" s="471" t="str">
        <f>IF(ISERROR(VLOOKUP($B263,Engagés!$B$10:$N$509,1,FALSE))=TRUE,"",VLOOKUP($B263,Engagés!$B$10:$N$509,2,FALSE))</f>
        <v/>
      </c>
      <c r="D263" s="74" t="str">
        <f>IF(C263="","",VLOOKUP($C263,Engagés!$C$10:$N$509,4,FALSE))</f>
        <v/>
      </c>
      <c r="E263" s="74" t="str">
        <f>IF(C263="","",VLOOKUP($C263,Engagés!$C$10:$N$509,5,FALSE))</f>
        <v/>
      </c>
      <c r="F263" s="550" t="str">
        <f>IF(D263="","",VLOOKUP($C263,Engagés!$C$10:$T$509,18,FALSE))</f>
        <v/>
      </c>
      <c r="G263" s="102" t="str">
        <f>IF($C263="","",VLOOKUP($C263,Engagés!$C$10:$N$509,6,FALSE))</f>
        <v/>
      </c>
      <c r="H263" s="102" t="str">
        <f>IF($C263="","",VLOOKUP($C263,Engagés!$C$10:$N$509,7,FALSE))</f>
        <v/>
      </c>
      <c r="I263" s="102" t="str">
        <f>IF($C263="","",VLOOKUP($C263,Engagés!$C$10:$N$509,8,FALSE))</f>
        <v/>
      </c>
      <c r="J263" s="74" t="str">
        <f>IF($C263="","",VLOOKUP($C263,Engagés!$C$10:$N$509,9,FALSE))</f>
        <v/>
      </c>
      <c r="K263" s="74" t="str">
        <f>IF($C263="","",VLOOKUP($C263,Engagés!$C$10:$N$509,10,FALSE))</f>
        <v/>
      </c>
      <c r="L263" s="74" t="str">
        <f>IF($C263="","",VLOOKUP($C263,Engagés!$C$10:$N$509,11,FALSE))</f>
        <v/>
      </c>
      <c r="M263" s="74" t="str">
        <f>IF($C263="","",VLOOKUP($C263,Engagés!$C$10:$N$509,12,FALSE))</f>
        <v/>
      </c>
      <c r="N263" s="75"/>
    </row>
    <row r="264" spans="1:14" ht="38.25" customHeight="1">
      <c r="A264" s="4">
        <f t="shared" si="4"/>
        <v>0</v>
      </c>
      <c r="B264" s="4">
        <v>261</v>
      </c>
      <c r="C264" s="471" t="str">
        <f>IF(ISERROR(VLOOKUP($B264,Engagés!$B$10:$N$509,1,FALSE))=TRUE,"",VLOOKUP($B264,Engagés!$B$10:$N$509,2,FALSE))</f>
        <v/>
      </c>
      <c r="D264" s="74" t="str">
        <f>IF(C264="","",VLOOKUP($C264,Engagés!$C$10:$N$509,4,FALSE))</f>
        <v/>
      </c>
      <c r="E264" s="74" t="str">
        <f>IF(C264="","",VLOOKUP($C264,Engagés!$C$10:$N$509,5,FALSE))</f>
        <v/>
      </c>
      <c r="F264" s="550" t="str">
        <f>IF(D264="","",VLOOKUP($C264,Engagés!$C$10:$T$509,18,FALSE))</f>
        <v/>
      </c>
      <c r="G264" s="102" t="str">
        <f>IF($C264="","",VLOOKUP($C264,Engagés!$C$10:$N$509,6,FALSE))</f>
        <v/>
      </c>
      <c r="H264" s="102" t="str">
        <f>IF($C264="","",VLOOKUP($C264,Engagés!$C$10:$N$509,7,FALSE))</f>
        <v/>
      </c>
      <c r="I264" s="102" t="str">
        <f>IF($C264="","",VLOOKUP($C264,Engagés!$C$10:$N$509,8,FALSE))</f>
        <v/>
      </c>
      <c r="J264" s="74" t="str">
        <f>IF($C264="","",VLOOKUP($C264,Engagés!$C$10:$N$509,9,FALSE))</f>
        <v/>
      </c>
      <c r="K264" s="74" t="str">
        <f>IF($C264="","",VLOOKUP($C264,Engagés!$C$10:$N$509,10,FALSE))</f>
        <v/>
      </c>
      <c r="L264" s="74" t="str">
        <f>IF($C264="","",VLOOKUP($C264,Engagés!$C$10:$N$509,11,FALSE))</f>
        <v/>
      </c>
      <c r="M264" s="74" t="str">
        <f>IF($C264="","",VLOOKUP($C264,Engagés!$C$10:$N$509,12,FALSE))</f>
        <v/>
      </c>
      <c r="N264" s="75"/>
    </row>
    <row r="265" spans="1:14" ht="38.25" customHeight="1">
      <c r="A265" s="4">
        <f t="shared" si="4"/>
        <v>0</v>
      </c>
      <c r="B265" s="4">
        <v>262</v>
      </c>
      <c r="C265" s="471" t="str">
        <f>IF(ISERROR(VLOOKUP($B265,Engagés!$B$10:$N$509,1,FALSE))=TRUE,"",VLOOKUP($B265,Engagés!$B$10:$N$509,2,FALSE))</f>
        <v/>
      </c>
      <c r="D265" s="74" t="str">
        <f>IF(C265="","",VLOOKUP($C265,Engagés!$C$10:$N$509,4,FALSE))</f>
        <v/>
      </c>
      <c r="E265" s="74" t="str">
        <f>IF(C265="","",VLOOKUP($C265,Engagés!$C$10:$N$509,5,FALSE))</f>
        <v/>
      </c>
      <c r="F265" s="550" t="str">
        <f>IF(D265="","",VLOOKUP($C265,Engagés!$C$10:$T$509,18,FALSE))</f>
        <v/>
      </c>
      <c r="G265" s="102" t="str">
        <f>IF($C265="","",VLOOKUP($C265,Engagés!$C$10:$N$509,6,FALSE))</f>
        <v/>
      </c>
      <c r="H265" s="102" t="str">
        <f>IF($C265="","",VLOOKUP($C265,Engagés!$C$10:$N$509,7,FALSE))</f>
        <v/>
      </c>
      <c r="I265" s="102" t="str">
        <f>IF($C265="","",VLOOKUP($C265,Engagés!$C$10:$N$509,8,FALSE))</f>
        <v/>
      </c>
      <c r="J265" s="74" t="str">
        <f>IF($C265="","",VLOOKUP($C265,Engagés!$C$10:$N$509,9,FALSE))</f>
        <v/>
      </c>
      <c r="K265" s="74" t="str">
        <f>IF($C265="","",VLOOKUP($C265,Engagés!$C$10:$N$509,10,FALSE))</f>
        <v/>
      </c>
      <c r="L265" s="74" t="str">
        <f>IF($C265="","",VLOOKUP($C265,Engagés!$C$10:$N$509,11,FALSE))</f>
        <v/>
      </c>
      <c r="M265" s="74" t="str">
        <f>IF($C265="","",VLOOKUP($C265,Engagés!$C$10:$N$509,12,FALSE))</f>
        <v/>
      </c>
      <c r="N265" s="75"/>
    </row>
    <row r="266" spans="1:14" ht="38.25" customHeight="1">
      <c r="A266" s="4">
        <f t="shared" si="4"/>
        <v>0</v>
      </c>
      <c r="B266" s="4">
        <v>263</v>
      </c>
      <c r="C266" s="471" t="str">
        <f>IF(ISERROR(VLOOKUP($B266,Engagés!$B$10:$N$509,1,FALSE))=TRUE,"",VLOOKUP($B266,Engagés!$B$10:$N$509,2,FALSE))</f>
        <v/>
      </c>
      <c r="D266" s="74" t="str">
        <f>IF(C266="","",VLOOKUP($C266,Engagés!$C$10:$N$509,4,FALSE))</f>
        <v/>
      </c>
      <c r="E266" s="74" t="str">
        <f>IF(C266="","",VLOOKUP($C266,Engagés!$C$10:$N$509,5,FALSE))</f>
        <v/>
      </c>
      <c r="F266" s="550" t="str">
        <f>IF(D266="","",VLOOKUP($C266,Engagés!$C$10:$T$509,18,FALSE))</f>
        <v/>
      </c>
      <c r="G266" s="102" t="str">
        <f>IF($C266="","",VLOOKUP($C266,Engagés!$C$10:$N$509,6,FALSE))</f>
        <v/>
      </c>
      <c r="H266" s="102" t="str">
        <f>IF($C266="","",VLOOKUP($C266,Engagés!$C$10:$N$509,7,FALSE))</f>
        <v/>
      </c>
      <c r="I266" s="102" t="str">
        <f>IF($C266="","",VLOOKUP($C266,Engagés!$C$10:$N$509,8,FALSE))</f>
        <v/>
      </c>
      <c r="J266" s="74" t="str">
        <f>IF($C266="","",VLOOKUP($C266,Engagés!$C$10:$N$509,9,FALSE))</f>
        <v/>
      </c>
      <c r="K266" s="74" t="str">
        <f>IF($C266="","",VLOOKUP($C266,Engagés!$C$10:$N$509,10,FALSE))</f>
        <v/>
      </c>
      <c r="L266" s="74" t="str">
        <f>IF($C266="","",VLOOKUP($C266,Engagés!$C$10:$N$509,11,FALSE))</f>
        <v/>
      </c>
      <c r="M266" s="74" t="str">
        <f>IF($C266="","",VLOOKUP($C266,Engagés!$C$10:$N$509,12,FALSE))</f>
        <v/>
      </c>
      <c r="N266" s="75"/>
    </row>
    <row r="267" spans="1:14" ht="38.25" customHeight="1">
      <c r="A267" s="4">
        <f t="shared" si="4"/>
        <v>0</v>
      </c>
      <c r="B267" s="4">
        <v>264</v>
      </c>
      <c r="C267" s="471" t="str">
        <f>IF(ISERROR(VLOOKUP($B267,Engagés!$B$10:$N$509,1,FALSE))=TRUE,"",VLOOKUP($B267,Engagés!$B$10:$N$509,2,FALSE))</f>
        <v/>
      </c>
      <c r="D267" s="74" t="str">
        <f>IF(C267="","",VLOOKUP($C267,Engagés!$C$10:$N$509,4,FALSE))</f>
        <v/>
      </c>
      <c r="E267" s="74" t="str">
        <f>IF(C267="","",VLOOKUP($C267,Engagés!$C$10:$N$509,5,FALSE))</f>
        <v/>
      </c>
      <c r="F267" s="550" t="str">
        <f>IF(D267="","",VLOOKUP($C267,Engagés!$C$10:$T$509,18,FALSE))</f>
        <v/>
      </c>
      <c r="G267" s="102" t="str">
        <f>IF($C267="","",VLOOKUP($C267,Engagés!$C$10:$N$509,6,FALSE))</f>
        <v/>
      </c>
      <c r="H267" s="102" t="str">
        <f>IF($C267="","",VLOOKUP($C267,Engagés!$C$10:$N$509,7,FALSE))</f>
        <v/>
      </c>
      <c r="I267" s="102" t="str">
        <f>IF($C267="","",VLOOKUP($C267,Engagés!$C$10:$N$509,8,FALSE))</f>
        <v/>
      </c>
      <c r="J267" s="74" t="str">
        <f>IF($C267="","",VLOOKUP($C267,Engagés!$C$10:$N$509,9,FALSE))</f>
        <v/>
      </c>
      <c r="K267" s="74" t="str">
        <f>IF($C267="","",VLOOKUP($C267,Engagés!$C$10:$N$509,10,FALSE))</f>
        <v/>
      </c>
      <c r="L267" s="74" t="str">
        <f>IF($C267="","",VLOOKUP($C267,Engagés!$C$10:$N$509,11,FALSE))</f>
        <v/>
      </c>
      <c r="M267" s="74" t="str">
        <f>IF($C267="","",VLOOKUP($C267,Engagés!$C$10:$N$509,12,FALSE))</f>
        <v/>
      </c>
      <c r="N267" s="75"/>
    </row>
    <row r="268" spans="1:14" ht="38.25" customHeight="1">
      <c r="A268" s="4">
        <f t="shared" si="4"/>
        <v>0</v>
      </c>
      <c r="B268" s="4">
        <v>265</v>
      </c>
      <c r="C268" s="471" t="str">
        <f>IF(ISERROR(VLOOKUP($B268,Engagés!$B$10:$N$509,1,FALSE))=TRUE,"",VLOOKUP($B268,Engagés!$B$10:$N$509,2,FALSE))</f>
        <v/>
      </c>
      <c r="D268" s="74" t="str">
        <f>IF(C268="","",VLOOKUP($C268,Engagés!$C$10:$N$509,4,FALSE))</f>
        <v/>
      </c>
      <c r="E268" s="74" t="str">
        <f>IF(C268="","",VLOOKUP($C268,Engagés!$C$10:$N$509,5,FALSE))</f>
        <v/>
      </c>
      <c r="F268" s="550" t="str">
        <f>IF(D268="","",VLOOKUP($C268,Engagés!$C$10:$T$509,18,FALSE))</f>
        <v/>
      </c>
      <c r="G268" s="102" t="str">
        <f>IF($C268="","",VLOOKUP($C268,Engagés!$C$10:$N$509,6,FALSE))</f>
        <v/>
      </c>
      <c r="H268" s="102" t="str">
        <f>IF($C268="","",VLOOKUP($C268,Engagés!$C$10:$N$509,7,FALSE))</f>
        <v/>
      </c>
      <c r="I268" s="102" t="str">
        <f>IF($C268="","",VLOOKUP($C268,Engagés!$C$10:$N$509,8,FALSE))</f>
        <v/>
      </c>
      <c r="J268" s="74" t="str">
        <f>IF($C268="","",VLOOKUP($C268,Engagés!$C$10:$N$509,9,FALSE))</f>
        <v/>
      </c>
      <c r="K268" s="74" t="str">
        <f>IF($C268="","",VLOOKUP($C268,Engagés!$C$10:$N$509,10,FALSE))</f>
        <v/>
      </c>
      <c r="L268" s="74" t="str">
        <f>IF($C268="","",VLOOKUP($C268,Engagés!$C$10:$N$509,11,FALSE))</f>
        <v/>
      </c>
      <c r="M268" s="74" t="str">
        <f>IF($C268="","",VLOOKUP($C268,Engagés!$C$10:$N$509,12,FALSE))</f>
        <v/>
      </c>
      <c r="N268" s="75"/>
    </row>
    <row r="269" spans="1:14" ht="38.25" customHeight="1">
      <c r="A269" s="4">
        <f t="shared" si="4"/>
        <v>0</v>
      </c>
      <c r="B269" s="4">
        <v>266</v>
      </c>
      <c r="C269" s="471" t="str">
        <f>IF(ISERROR(VLOOKUP($B269,Engagés!$B$10:$N$509,1,FALSE))=TRUE,"",VLOOKUP($B269,Engagés!$B$10:$N$509,2,FALSE))</f>
        <v/>
      </c>
      <c r="D269" s="74" t="str">
        <f>IF(C269="","",VLOOKUP($C269,Engagés!$C$10:$N$509,4,FALSE))</f>
        <v/>
      </c>
      <c r="E269" s="74" t="str">
        <f>IF(C269="","",VLOOKUP($C269,Engagés!$C$10:$N$509,5,FALSE))</f>
        <v/>
      </c>
      <c r="F269" s="550" t="str">
        <f>IF(D269="","",VLOOKUP($C269,Engagés!$C$10:$T$509,18,FALSE))</f>
        <v/>
      </c>
      <c r="G269" s="102" t="str">
        <f>IF($C269="","",VLOOKUP($C269,Engagés!$C$10:$N$509,6,FALSE))</f>
        <v/>
      </c>
      <c r="H269" s="102" t="str">
        <f>IF($C269="","",VLOOKUP($C269,Engagés!$C$10:$N$509,7,FALSE))</f>
        <v/>
      </c>
      <c r="I269" s="102" t="str">
        <f>IF($C269="","",VLOOKUP($C269,Engagés!$C$10:$N$509,8,FALSE))</f>
        <v/>
      </c>
      <c r="J269" s="74" t="str">
        <f>IF($C269="","",VLOOKUP($C269,Engagés!$C$10:$N$509,9,FALSE))</f>
        <v/>
      </c>
      <c r="K269" s="74" t="str">
        <f>IF($C269="","",VLOOKUP($C269,Engagés!$C$10:$N$509,10,FALSE))</f>
        <v/>
      </c>
      <c r="L269" s="74" t="str">
        <f>IF($C269="","",VLOOKUP($C269,Engagés!$C$10:$N$509,11,FALSE))</f>
        <v/>
      </c>
      <c r="M269" s="74" t="str">
        <f>IF($C269="","",VLOOKUP($C269,Engagés!$C$10:$N$509,12,FALSE))</f>
        <v/>
      </c>
      <c r="N269" s="75"/>
    </row>
    <row r="270" spans="1:14" ht="38.25" customHeight="1">
      <c r="A270" s="4">
        <f t="shared" si="4"/>
        <v>0</v>
      </c>
      <c r="B270" s="4">
        <v>267</v>
      </c>
      <c r="C270" s="471" t="str">
        <f>IF(ISERROR(VLOOKUP($B270,Engagés!$B$10:$N$509,1,FALSE))=TRUE,"",VLOOKUP($B270,Engagés!$B$10:$N$509,2,FALSE))</f>
        <v/>
      </c>
      <c r="D270" s="74" t="str">
        <f>IF(C270="","",VLOOKUP($C270,Engagés!$C$10:$N$509,4,FALSE))</f>
        <v/>
      </c>
      <c r="E270" s="74" t="str">
        <f>IF(C270="","",VLOOKUP($C270,Engagés!$C$10:$N$509,5,FALSE))</f>
        <v/>
      </c>
      <c r="F270" s="550" t="str">
        <f>IF(D270="","",VLOOKUP($C270,Engagés!$C$10:$T$509,18,FALSE))</f>
        <v/>
      </c>
      <c r="G270" s="102" t="str">
        <f>IF($C270="","",VLOOKUP($C270,Engagés!$C$10:$N$509,6,FALSE))</f>
        <v/>
      </c>
      <c r="H270" s="102" t="str">
        <f>IF($C270="","",VLOOKUP($C270,Engagés!$C$10:$N$509,7,FALSE))</f>
        <v/>
      </c>
      <c r="I270" s="102" t="str">
        <f>IF($C270="","",VLOOKUP($C270,Engagés!$C$10:$N$509,8,FALSE))</f>
        <v/>
      </c>
      <c r="J270" s="74" t="str">
        <f>IF($C270="","",VLOOKUP($C270,Engagés!$C$10:$N$509,9,FALSE))</f>
        <v/>
      </c>
      <c r="K270" s="74" t="str">
        <f>IF($C270="","",VLOOKUP($C270,Engagés!$C$10:$N$509,10,FALSE))</f>
        <v/>
      </c>
      <c r="L270" s="74" t="str">
        <f>IF($C270="","",VLOOKUP($C270,Engagés!$C$10:$N$509,11,FALSE))</f>
        <v/>
      </c>
      <c r="M270" s="74" t="str">
        <f>IF($C270="","",VLOOKUP($C270,Engagés!$C$10:$N$509,12,FALSE))</f>
        <v/>
      </c>
      <c r="N270" s="75"/>
    </row>
    <row r="271" spans="1:14" ht="38.25" customHeight="1">
      <c r="A271" s="4">
        <f t="shared" si="4"/>
        <v>0</v>
      </c>
      <c r="B271" s="4">
        <v>268</v>
      </c>
      <c r="C271" s="471" t="str">
        <f>IF(ISERROR(VLOOKUP($B271,Engagés!$B$10:$N$509,1,FALSE))=TRUE,"",VLOOKUP($B271,Engagés!$B$10:$N$509,2,FALSE))</f>
        <v/>
      </c>
      <c r="D271" s="74" t="str">
        <f>IF(C271="","",VLOOKUP($C271,Engagés!$C$10:$N$509,4,FALSE))</f>
        <v/>
      </c>
      <c r="E271" s="74" t="str">
        <f>IF(C271="","",VLOOKUP($C271,Engagés!$C$10:$N$509,5,FALSE))</f>
        <v/>
      </c>
      <c r="F271" s="550" t="str">
        <f>IF(D271="","",VLOOKUP($C271,Engagés!$C$10:$T$509,18,FALSE))</f>
        <v/>
      </c>
      <c r="G271" s="102" t="str">
        <f>IF($C271="","",VLOOKUP($C271,Engagés!$C$10:$N$509,6,FALSE))</f>
        <v/>
      </c>
      <c r="H271" s="102" t="str">
        <f>IF($C271="","",VLOOKUP($C271,Engagés!$C$10:$N$509,7,FALSE))</f>
        <v/>
      </c>
      <c r="I271" s="102" t="str">
        <f>IF($C271="","",VLOOKUP($C271,Engagés!$C$10:$N$509,8,FALSE))</f>
        <v/>
      </c>
      <c r="J271" s="74" t="str">
        <f>IF($C271="","",VLOOKUP($C271,Engagés!$C$10:$N$509,9,FALSE))</f>
        <v/>
      </c>
      <c r="K271" s="74" t="str">
        <f>IF($C271="","",VLOOKUP($C271,Engagés!$C$10:$N$509,10,FALSE))</f>
        <v/>
      </c>
      <c r="L271" s="74" t="str">
        <f>IF($C271="","",VLOOKUP($C271,Engagés!$C$10:$N$509,11,FALSE))</f>
        <v/>
      </c>
      <c r="M271" s="74" t="str">
        <f>IF($C271="","",VLOOKUP($C271,Engagés!$C$10:$N$509,12,FALSE))</f>
        <v/>
      </c>
      <c r="N271" s="75"/>
    </row>
    <row r="272" spans="1:14" ht="38.25" customHeight="1">
      <c r="A272" s="4">
        <f t="shared" si="4"/>
        <v>0</v>
      </c>
      <c r="B272" s="4">
        <v>269</v>
      </c>
      <c r="C272" s="471" t="str">
        <f>IF(ISERROR(VLOOKUP($B272,Engagés!$B$10:$N$509,1,FALSE))=TRUE,"",VLOOKUP($B272,Engagés!$B$10:$N$509,2,FALSE))</f>
        <v/>
      </c>
      <c r="D272" s="74" t="str">
        <f>IF(C272="","",VLOOKUP($C272,Engagés!$C$10:$N$509,4,FALSE))</f>
        <v/>
      </c>
      <c r="E272" s="74" t="str">
        <f>IF(C272="","",VLOOKUP($C272,Engagés!$C$10:$N$509,5,FALSE))</f>
        <v/>
      </c>
      <c r="F272" s="550" t="str">
        <f>IF(D272="","",VLOOKUP($C272,Engagés!$C$10:$T$509,18,FALSE))</f>
        <v/>
      </c>
      <c r="G272" s="102" t="str">
        <f>IF($C272="","",VLOOKUP($C272,Engagés!$C$10:$N$509,6,FALSE))</f>
        <v/>
      </c>
      <c r="H272" s="102" t="str">
        <f>IF($C272="","",VLOOKUP($C272,Engagés!$C$10:$N$509,7,FALSE))</f>
        <v/>
      </c>
      <c r="I272" s="102" t="str">
        <f>IF($C272="","",VLOOKUP($C272,Engagés!$C$10:$N$509,8,FALSE))</f>
        <v/>
      </c>
      <c r="J272" s="74" t="str">
        <f>IF($C272="","",VLOOKUP($C272,Engagés!$C$10:$N$509,9,FALSE))</f>
        <v/>
      </c>
      <c r="K272" s="74" t="str">
        <f>IF($C272="","",VLOOKUP($C272,Engagés!$C$10:$N$509,10,FALSE))</f>
        <v/>
      </c>
      <c r="L272" s="74" t="str">
        <f>IF($C272="","",VLOOKUP($C272,Engagés!$C$10:$N$509,11,FALSE))</f>
        <v/>
      </c>
      <c r="M272" s="74" t="str">
        <f>IF($C272="","",VLOOKUP($C272,Engagés!$C$10:$N$509,12,FALSE))</f>
        <v/>
      </c>
      <c r="N272" s="75"/>
    </row>
    <row r="273" spans="1:14" ht="38.25" customHeight="1">
      <c r="A273" s="4">
        <f t="shared" si="4"/>
        <v>0</v>
      </c>
      <c r="B273" s="4">
        <v>270</v>
      </c>
      <c r="C273" s="471" t="str">
        <f>IF(ISERROR(VLOOKUP($B273,Engagés!$B$10:$N$509,1,FALSE))=TRUE,"",VLOOKUP($B273,Engagés!$B$10:$N$509,2,FALSE))</f>
        <v/>
      </c>
      <c r="D273" s="74" t="str">
        <f>IF(C273="","",VLOOKUP($C273,Engagés!$C$10:$N$509,4,FALSE))</f>
        <v/>
      </c>
      <c r="E273" s="74" t="str">
        <f>IF(C273="","",VLOOKUP($C273,Engagés!$C$10:$N$509,5,FALSE))</f>
        <v/>
      </c>
      <c r="F273" s="550" t="str">
        <f>IF(D273="","",VLOOKUP($C273,Engagés!$C$10:$T$509,18,FALSE))</f>
        <v/>
      </c>
      <c r="G273" s="102" t="str">
        <f>IF($C273="","",VLOOKUP($C273,Engagés!$C$10:$N$509,6,FALSE))</f>
        <v/>
      </c>
      <c r="H273" s="102" t="str">
        <f>IF($C273="","",VLOOKUP($C273,Engagés!$C$10:$N$509,7,FALSE))</f>
        <v/>
      </c>
      <c r="I273" s="102" t="str">
        <f>IF($C273="","",VLOOKUP($C273,Engagés!$C$10:$N$509,8,FALSE))</f>
        <v/>
      </c>
      <c r="J273" s="74" t="str">
        <f>IF($C273="","",VLOOKUP($C273,Engagés!$C$10:$N$509,9,FALSE))</f>
        <v/>
      </c>
      <c r="K273" s="74" t="str">
        <f>IF($C273="","",VLOOKUP($C273,Engagés!$C$10:$N$509,10,FALSE))</f>
        <v/>
      </c>
      <c r="L273" s="74" t="str">
        <f>IF($C273="","",VLOOKUP($C273,Engagés!$C$10:$N$509,11,FALSE))</f>
        <v/>
      </c>
      <c r="M273" s="74" t="str">
        <f>IF($C273="","",VLOOKUP($C273,Engagés!$C$10:$N$509,12,FALSE))</f>
        <v/>
      </c>
      <c r="N273" s="75"/>
    </row>
    <row r="274" spans="1:14" ht="38.25" customHeight="1">
      <c r="A274" s="4">
        <f t="shared" si="4"/>
        <v>0</v>
      </c>
      <c r="B274" s="4">
        <v>271</v>
      </c>
      <c r="C274" s="471" t="str">
        <f>IF(ISERROR(VLOOKUP($B274,Engagés!$B$10:$N$509,1,FALSE))=TRUE,"",VLOOKUP($B274,Engagés!$B$10:$N$509,2,FALSE))</f>
        <v/>
      </c>
      <c r="D274" s="74" t="str">
        <f>IF(C274="","",VLOOKUP($C274,Engagés!$C$10:$N$509,4,FALSE))</f>
        <v/>
      </c>
      <c r="E274" s="74" t="str">
        <f>IF(C274="","",VLOOKUP($C274,Engagés!$C$10:$N$509,5,FALSE))</f>
        <v/>
      </c>
      <c r="F274" s="550" t="str">
        <f>IF(D274="","",VLOOKUP($C274,Engagés!$C$10:$T$509,18,FALSE))</f>
        <v/>
      </c>
      <c r="G274" s="102" t="str">
        <f>IF($C274="","",VLOOKUP($C274,Engagés!$C$10:$N$509,6,FALSE))</f>
        <v/>
      </c>
      <c r="H274" s="102" t="str">
        <f>IF($C274="","",VLOOKUP($C274,Engagés!$C$10:$N$509,7,FALSE))</f>
        <v/>
      </c>
      <c r="I274" s="102" t="str">
        <f>IF($C274="","",VLOOKUP($C274,Engagés!$C$10:$N$509,8,FALSE))</f>
        <v/>
      </c>
      <c r="J274" s="74" t="str">
        <f>IF($C274="","",VLOOKUP($C274,Engagés!$C$10:$N$509,9,FALSE))</f>
        <v/>
      </c>
      <c r="K274" s="74" t="str">
        <f>IF($C274="","",VLOOKUP($C274,Engagés!$C$10:$N$509,10,FALSE))</f>
        <v/>
      </c>
      <c r="L274" s="74" t="str">
        <f>IF($C274="","",VLOOKUP($C274,Engagés!$C$10:$N$509,11,FALSE))</f>
        <v/>
      </c>
      <c r="M274" s="74" t="str">
        <f>IF($C274="","",VLOOKUP($C274,Engagés!$C$10:$N$509,12,FALSE))</f>
        <v/>
      </c>
      <c r="N274" s="75"/>
    </row>
    <row r="275" spans="1:14" ht="38.25" customHeight="1">
      <c r="A275" s="4">
        <f t="shared" si="4"/>
        <v>0</v>
      </c>
      <c r="B275" s="4">
        <v>272</v>
      </c>
      <c r="C275" s="471" t="str">
        <f>IF(ISERROR(VLOOKUP($B275,Engagés!$B$10:$N$509,1,FALSE))=TRUE,"",VLOOKUP($B275,Engagés!$B$10:$N$509,2,FALSE))</f>
        <v/>
      </c>
      <c r="D275" s="74" t="str">
        <f>IF(C275="","",VLOOKUP($C275,Engagés!$C$10:$N$509,4,FALSE))</f>
        <v/>
      </c>
      <c r="E275" s="74" t="str">
        <f>IF(C275="","",VLOOKUP($C275,Engagés!$C$10:$N$509,5,FALSE))</f>
        <v/>
      </c>
      <c r="F275" s="550" t="str">
        <f>IF(D275="","",VLOOKUP($C275,Engagés!$C$10:$T$509,18,FALSE))</f>
        <v/>
      </c>
      <c r="G275" s="102" t="str">
        <f>IF($C275="","",VLOOKUP($C275,Engagés!$C$10:$N$509,6,FALSE))</f>
        <v/>
      </c>
      <c r="H275" s="102" t="str">
        <f>IF($C275="","",VLOOKUP($C275,Engagés!$C$10:$N$509,7,FALSE))</f>
        <v/>
      </c>
      <c r="I275" s="102" t="str">
        <f>IF($C275="","",VLOOKUP($C275,Engagés!$C$10:$N$509,8,FALSE))</f>
        <v/>
      </c>
      <c r="J275" s="74" t="str">
        <f>IF($C275="","",VLOOKUP($C275,Engagés!$C$10:$N$509,9,FALSE))</f>
        <v/>
      </c>
      <c r="K275" s="74" t="str">
        <f>IF($C275="","",VLOOKUP($C275,Engagés!$C$10:$N$509,10,FALSE))</f>
        <v/>
      </c>
      <c r="L275" s="74" t="str">
        <f>IF($C275="","",VLOOKUP($C275,Engagés!$C$10:$N$509,11,FALSE))</f>
        <v/>
      </c>
      <c r="M275" s="74" t="str">
        <f>IF($C275="","",VLOOKUP($C275,Engagés!$C$10:$N$509,12,FALSE))</f>
        <v/>
      </c>
      <c r="N275" s="75"/>
    </row>
    <row r="276" spans="1:14" ht="38.25" customHeight="1">
      <c r="A276" s="4">
        <f t="shared" si="4"/>
        <v>0</v>
      </c>
      <c r="B276" s="4">
        <v>273</v>
      </c>
      <c r="C276" s="471" t="str">
        <f>IF(ISERROR(VLOOKUP($B276,Engagés!$B$10:$N$509,1,FALSE))=TRUE,"",VLOOKUP($B276,Engagés!$B$10:$N$509,2,FALSE))</f>
        <v/>
      </c>
      <c r="D276" s="74" t="str">
        <f>IF(C276="","",VLOOKUP($C276,Engagés!$C$10:$N$509,4,FALSE))</f>
        <v/>
      </c>
      <c r="E276" s="74" t="str">
        <f>IF(C276="","",VLOOKUP($C276,Engagés!$C$10:$N$509,5,FALSE))</f>
        <v/>
      </c>
      <c r="F276" s="550" t="str">
        <f>IF(D276="","",VLOOKUP($C276,Engagés!$C$10:$T$509,18,FALSE))</f>
        <v/>
      </c>
      <c r="G276" s="102" t="str">
        <f>IF($C276="","",VLOOKUP($C276,Engagés!$C$10:$N$509,6,FALSE))</f>
        <v/>
      </c>
      <c r="H276" s="102" t="str">
        <f>IF($C276="","",VLOOKUP($C276,Engagés!$C$10:$N$509,7,FALSE))</f>
        <v/>
      </c>
      <c r="I276" s="102" t="str">
        <f>IF($C276="","",VLOOKUP($C276,Engagés!$C$10:$N$509,8,FALSE))</f>
        <v/>
      </c>
      <c r="J276" s="74" t="str">
        <f>IF($C276="","",VLOOKUP($C276,Engagés!$C$10:$N$509,9,FALSE))</f>
        <v/>
      </c>
      <c r="K276" s="74" t="str">
        <f>IF($C276="","",VLOOKUP($C276,Engagés!$C$10:$N$509,10,FALSE))</f>
        <v/>
      </c>
      <c r="L276" s="74" t="str">
        <f>IF($C276="","",VLOOKUP($C276,Engagés!$C$10:$N$509,11,FALSE))</f>
        <v/>
      </c>
      <c r="M276" s="74" t="str">
        <f>IF($C276="","",VLOOKUP($C276,Engagés!$C$10:$N$509,12,FALSE))</f>
        <v/>
      </c>
      <c r="N276" s="75"/>
    </row>
    <row r="277" spans="1:14" ht="38.25" customHeight="1">
      <c r="A277" s="4">
        <f t="shared" si="4"/>
        <v>0</v>
      </c>
      <c r="B277" s="4">
        <v>274</v>
      </c>
      <c r="C277" s="471" t="str">
        <f>IF(ISERROR(VLOOKUP($B277,Engagés!$B$10:$N$509,1,FALSE))=TRUE,"",VLOOKUP($B277,Engagés!$B$10:$N$509,2,FALSE))</f>
        <v/>
      </c>
      <c r="D277" s="74" t="str">
        <f>IF(C277="","",VLOOKUP($C277,Engagés!$C$10:$N$509,4,FALSE))</f>
        <v/>
      </c>
      <c r="E277" s="74" t="str">
        <f>IF(C277="","",VLOOKUP($C277,Engagés!$C$10:$N$509,5,FALSE))</f>
        <v/>
      </c>
      <c r="F277" s="550" t="str">
        <f>IF(D277="","",VLOOKUP($C277,Engagés!$C$10:$T$509,18,FALSE))</f>
        <v/>
      </c>
      <c r="G277" s="102" t="str">
        <f>IF($C277="","",VLOOKUP($C277,Engagés!$C$10:$N$509,6,FALSE))</f>
        <v/>
      </c>
      <c r="H277" s="102" t="str">
        <f>IF($C277="","",VLOOKUP($C277,Engagés!$C$10:$N$509,7,FALSE))</f>
        <v/>
      </c>
      <c r="I277" s="102" t="str">
        <f>IF($C277="","",VLOOKUP($C277,Engagés!$C$10:$N$509,8,FALSE))</f>
        <v/>
      </c>
      <c r="J277" s="74" t="str">
        <f>IF($C277="","",VLOOKUP($C277,Engagés!$C$10:$N$509,9,FALSE))</f>
        <v/>
      </c>
      <c r="K277" s="74" t="str">
        <f>IF($C277="","",VLOOKUP($C277,Engagés!$C$10:$N$509,10,FALSE))</f>
        <v/>
      </c>
      <c r="L277" s="74" t="str">
        <f>IF($C277="","",VLOOKUP($C277,Engagés!$C$10:$N$509,11,FALSE))</f>
        <v/>
      </c>
      <c r="M277" s="74" t="str">
        <f>IF($C277="","",VLOOKUP($C277,Engagés!$C$10:$N$509,12,FALSE))</f>
        <v/>
      </c>
      <c r="N277" s="75"/>
    </row>
    <row r="278" spans="1:14" ht="38.25" customHeight="1">
      <c r="A278" s="4">
        <f t="shared" si="4"/>
        <v>0</v>
      </c>
      <c r="B278" s="4">
        <v>275</v>
      </c>
      <c r="C278" s="471" t="str">
        <f>IF(ISERROR(VLOOKUP($B278,Engagés!$B$10:$N$509,1,FALSE))=TRUE,"",VLOOKUP($B278,Engagés!$B$10:$N$509,2,FALSE))</f>
        <v/>
      </c>
      <c r="D278" s="74" t="str">
        <f>IF(C278="","",VLOOKUP($C278,Engagés!$C$10:$N$509,4,FALSE))</f>
        <v/>
      </c>
      <c r="E278" s="74" t="str">
        <f>IF(C278="","",VLOOKUP($C278,Engagés!$C$10:$N$509,5,FALSE))</f>
        <v/>
      </c>
      <c r="F278" s="550" t="str">
        <f>IF(D278="","",VLOOKUP($C278,Engagés!$C$10:$T$509,18,FALSE))</f>
        <v/>
      </c>
      <c r="G278" s="102" t="str">
        <f>IF($C278="","",VLOOKUP($C278,Engagés!$C$10:$N$509,6,FALSE))</f>
        <v/>
      </c>
      <c r="H278" s="102" t="str">
        <f>IF($C278="","",VLOOKUP($C278,Engagés!$C$10:$N$509,7,FALSE))</f>
        <v/>
      </c>
      <c r="I278" s="102" t="str">
        <f>IF($C278="","",VLOOKUP($C278,Engagés!$C$10:$N$509,8,FALSE))</f>
        <v/>
      </c>
      <c r="J278" s="74" t="str">
        <f>IF($C278="","",VLOOKUP($C278,Engagés!$C$10:$N$509,9,FALSE))</f>
        <v/>
      </c>
      <c r="K278" s="74" t="str">
        <f>IF($C278="","",VLOOKUP($C278,Engagés!$C$10:$N$509,10,FALSE))</f>
        <v/>
      </c>
      <c r="L278" s="74" t="str">
        <f>IF($C278="","",VLOOKUP($C278,Engagés!$C$10:$N$509,11,FALSE))</f>
        <v/>
      </c>
      <c r="M278" s="74" t="str">
        <f>IF($C278="","",VLOOKUP($C278,Engagés!$C$10:$N$509,12,FALSE))</f>
        <v/>
      </c>
      <c r="N278" s="75"/>
    </row>
    <row r="279" spans="1:14" ht="38.25" customHeight="1">
      <c r="A279" s="4">
        <f t="shared" si="4"/>
        <v>0</v>
      </c>
      <c r="B279" s="4">
        <v>276</v>
      </c>
      <c r="C279" s="471" t="str">
        <f>IF(ISERROR(VLOOKUP($B279,Engagés!$B$10:$N$509,1,FALSE))=TRUE,"",VLOOKUP($B279,Engagés!$B$10:$N$509,2,FALSE))</f>
        <v/>
      </c>
      <c r="D279" s="74" t="str">
        <f>IF(C279="","",VLOOKUP($C279,Engagés!$C$10:$N$509,4,FALSE))</f>
        <v/>
      </c>
      <c r="E279" s="74" t="str">
        <f>IF(C279="","",VLOOKUP($C279,Engagés!$C$10:$N$509,5,FALSE))</f>
        <v/>
      </c>
      <c r="F279" s="550" t="str">
        <f>IF(D279="","",VLOOKUP($C279,Engagés!$C$10:$T$509,18,FALSE))</f>
        <v/>
      </c>
      <c r="G279" s="102" t="str">
        <f>IF($C279="","",VLOOKUP($C279,Engagés!$C$10:$N$509,6,FALSE))</f>
        <v/>
      </c>
      <c r="H279" s="102" t="str">
        <f>IF($C279="","",VLOOKUP($C279,Engagés!$C$10:$N$509,7,FALSE))</f>
        <v/>
      </c>
      <c r="I279" s="102" t="str">
        <f>IF($C279="","",VLOOKUP($C279,Engagés!$C$10:$N$509,8,FALSE))</f>
        <v/>
      </c>
      <c r="J279" s="74" t="str">
        <f>IF($C279="","",VLOOKUP($C279,Engagés!$C$10:$N$509,9,FALSE))</f>
        <v/>
      </c>
      <c r="K279" s="74" t="str">
        <f>IF($C279="","",VLOOKUP($C279,Engagés!$C$10:$N$509,10,FALSE))</f>
        <v/>
      </c>
      <c r="L279" s="74" t="str">
        <f>IF($C279="","",VLOOKUP($C279,Engagés!$C$10:$N$509,11,FALSE))</f>
        <v/>
      </c>
      <c r="M279" s="74" t="str">
        <f>IF($C279="","",VLOOKUP($C279,Engagés!$C$10:$N$509,12,FALSE))</f>
        <v/>
      </c>
      <c r="N279" s="75"/>
    </row>
    <row r="280" spans="1:14" ht="38.25" customHeight="1">
      <c r="A280" s="4">
        <f t="shared" si="4"/>
        <v>0</v>
      </c>
      <c r="B280" s="4">
        <v>277</v>
      </c>
      <c r="C280" s="471" t="str">
        <f>IF(ISERROR(VLOOKUP($B280,Engagés!$B$10:$N$509,1,FALSE))=TRUE,"",VLOOKUP($B280,Engagés!$B$10:$N$509,2,FALSE))</f>
        <v/>
      </c>
      <c r="D280" s="74" t="str">
        <f>IF(C280="","",VLOOKUP($C280,Engagés!$C$10:$N$509,4,FALSE))</f>
        <v/>
      </c>
      <c r="E280" s="74" t="str">
        <f>IF(C280="","",VLOOKUP($C280,Engagés!$C$10:$N$509,5,FALSE))</f>
        <v/>
      </c>
      <c r="F280" s="550" t="str">
        <f>IF(D280="","",VLOOKUP($C280,Engagés!$C$10:$T$509,18,FALSE))</f>
        <v/>
      </c>
      <c r="G280" s="102" t="str">
        <f>IF($C280="","",VLOOKUP($C280,Engagés!$C$10:$N$509,6,FALSE))</f>
        <v/>
      </c>
      <c r="H280" s="102" t="str">
        <f>IF($C280="","",VLOOKUP($C280,Engagés!$C$10:$N$509,7,FALSE))</f>
        <v/>
      </c>
      <c r="I280" s="102" t="str">
        <f>IF($C280="","",VLOOKUP($C280,Engagés!$C$10:$N$509,8,FALSE))</f>
        <v/>
      </c>
      <c r="J280" s="74" t="str">
        <f>IF($C280="","",VLOOKUP($C280,Engagés!$C$10:$N$509,9,FALSE))</f>
        <v/>
      </c>
      <c r="K280" s="74" t="str">
        <f>IF($C280="","",VLOOKUP($C280,Engagés!$C$10:$N$509,10,FALSE))</f>
        <v/>
      </c>
      <c r="L280" s="74" t="str">
        <f>IF($C280="","",VLOOKUP($C280,Engagés!$C$10:$N$509,11,FALSE))</f>
        <v/>
      </c>
      <c r="M280" s="74" t="str">
        <f>IF($C280="","",VLOOKUP($C280,Engagés!$C$10:$N$509,12,FALSE))</f>
        <v/>
      </c>
      <c r="N280" s="75"/>
    </row>
    <row r="281" spans="1:14" ht="38.25" customHeight="1">
      <c r="A281" s="4">
        <f t="shared" si="4"/>
        <v>0</v>
      </c>
      <c r="B281" s="4">
        <v>278</v>
      </c>
      <c r="C281" s="471" t="str">
        <f>IF(ISERROR(VLOOKUP($B281,Engagés!$B$10:$N$509,1,FALSE))=TRUE,"",VLOOKUP($B281,Engagés!$B$10:$N$509,2,FALSE))</f>
        <v/>
      </c>
      <c r="D281" s="74" t="str">
        <f>IF(C281="","",VLOOKUP($C281,Engagés!$C$10:$N$509,4,FALSE))</f>
        <v/>
      </c>
      <c r="E281" s="74" t="str">
        <f>IF(C281="","",VLOOKUP($C281,Engagés!$C$10:$N$509,5,FALSE))</f>
        <v/>
      </c>
      <c r="F281" s="550" t="str">
        <f>IF(D281="","",VLOOKUP($C281,Engagés!$C$10:$T$509,18,FALSE))</f>
        <v/>
      </c>
      <c r="G281" s="102" t="str">
        <f>IF($C281="","",VLOOKUP($C281,Engagés!$C$10:$N$509,6,FALSE))</f>
        <v/>
      </c>
      <c r="H281" s="102" t="str">
        <f>IF($C281="","",VLOOKUP($C281,Engagés!$C$10:$N$509,7,FALSE))</f>
        <v/>
      </c>
      <c r="I281" s="102" t="str">
        <f>IF($C281="","",VLOOKUP($C281,Engagés!$C$10:$N$509,8,FALSE))</f>
        <v/>
      </c>
      <c r="J281" s="74" t="str">
        <f>IF($C281="","",VLOOKUP($C281,Engagés!$C$10:$N$509,9,FALSE))</f>
        <v/>
      </c>
      <c r="K281" s="74" t="str">
        <f>IF($C281="","",VLOOKUP($C281,Engagés!$C$10:$N$509,10,FALSE))</f>
        <v/>
      </c>
      <c r="L281" s="74" t="str">
        <f>IF($C281="","",VLOOKUP($C281,Engagés!$C$10:$N$509,11,FALSE))</f>
        <v/>
      </c>
      <c r="M281" s="74" t="str">
        <f>IF($C281="","",VLOOKUP($C281,Engagés!$C$10:$N$509,12,FALSE))</f>
        <v/>
      </c>
      <c r="N281" s="75"/>
    </row>
    <row r="282" spans="1:14" ht="38.25" customHeight="1">
      <c r="A282" s="4">
        <f t="shared" si="4"/>
        <v>0</v>
      </c>
      <c r="B282" s="4">
        <v>279</v>
      </c>
      <c r="C282" s="471" t="str">
        <f>IF(ISERROR(VLOOKUP($B282,Engagés!$B$10:$N$509,1,FALSE))=TRUE,"",VLOOKUP($B282,Engagés!$B$10:$N$509,2,FALSE))</f>
        <v/>
      </c>
      <c r="D282" s="74" t="str">
        <f>IF(C282="","",VLOOKUP($C282,Engagés!$C$10:$N$509,4,FALSE))</f>
        <v/>
      </c>
      <c r="E282" s="74" t="str">
        <f>IF(C282="","",VLOOKUP($C282,Engagés!$C$10:$N$509,5,FALSE))</f>
        <v/>
      </c>
      <c r="F282" s="550" t="str">
        <f>IF(D282="","",VLOOKUP($C282,Engagés!$C$10:$T$509,18,FALSE))</f>
        <v/>
      </c>
      <c r="G282" s="102" t="str">
        <f>IF($C282="","",VLOOKUP($C282,Engagés!$C$10:$N$509,6,FALSE))</f>
        <v/>
      </c>
      <c r="H282" s="102" t="str">
        <f>IF($C282="","",VLOOKUP($C282,Engagés!$C$10:$N$509,7,FALSE))</f>
        <v/>
      </c>
      <c r="I282" s="102" t="str">
        <f>IF($C282="","",VLOOKUP($C282,Engagés!$C$10:$N$509,8,FALSE))</f>
        <v/>
      </c>
      <c r="J282" s="74" t="str">
        <f>IF($C282="","",VLOOKUP($C282,Engagés!$C$10:$N$509,9,FALSE))</f>
        <v/>
      </c>
      <c r="K282" s="74" t="str">
        <f>IF($C282="","",VLOOKUP($C282,Engagés!$C$10:$N$509,10,FALSE))</f>
        <v/>
      </c>
      <c r="L282" s="74" t="str">
        <f>IF($C282="","",VLOOKUP($C282,Engagés!$C$10:$N$509,11,FALSE))</f>
        <v/>
      </c>
      <c r="M282" s="74" t="str">
        <f>IF($C282="","",VLOOKUP($C282,Engagés!$C$10:$N$509,12,FALSE))</f>
        <v/>
      </c>
      <c r="N282" s="75"/>
    </row>
    <row r="283" spans="1:14" ht="38.25" customHeight="1">
      <c r="A283" s="4">
        <f t="shared" si="4"/>
        <v>0</v>
      </c>
      <c r="B283" s="4">
        <v>280</v>
      </c>
      <c r="C283" s="471" t="str">
        <f>IF(ISERROR(VLOOKUP($B283,Engagés!$B$10:$N$509,1,FALSE))=TRUE,"",VLOOKUP($B283,Engagés!$B$10:$N$509,2,FALSE))</f>
        <v/>
      </c>
      <c r="D283" s="74" t="str">
        <f>IF(C283="","",VLOOKUP($C283,Engagés!$C$10:$N$509,4,FALSE))</f>
        <v/>
      </c>
      <c r="E283" s="74" t="str">
        <f>IF(C283="","",VLOOKUP($C283,Engagés!$C$10:$N$509,5,FALSE))</f>
        <v/>
      </c>
      <c r="F283" s="550" t="str">
        <f>IF(D283="","",VLOOKUP($C283,Engagés!$C$10:$T$509,18,FALSE))</f>
        <v/>
      </c>
      <c r="G283" s="102" t="str">
        <f>IF($C283="","",VLOOKUP($C283,Engagés!$C$10:$N$509,6,FALSE))</f>
        <v/>
      </c>
      <c r="H283" s="102" t="str">
        <f>IF($C283="","",VLOOKUP($C283,Engagés!$C$10:$N$509,7,FALSE))</f>
        <v/>
      </c>
      <c r="I283" s="102" t="str">
        <f>IF($C283="","",VLOOKUP($C283,Engagés!$C$10:$N$509,8,FALSE))</f>
        <v/>
      </c>
      <c r="J283" s="74" t="str">
        <f>IF($C283="","",VLOOKUP($C283,Engagés!$C$10:$N$509,9,FALSE))</f>
        <v/>
      </c>
      <c r="K283" s="74" t="str">
        <f>IF($C283="","",VLOOKUP($C283,Engagés!$C$10:$N$509,10,FALSE))</f>
        <v/>
      </c>
      <c r="L283" s="74" t="str">
        <f>IF($C283="","",VLOOKUP($C283,Engagés!$C$10:$N$509,11,FALSE))</f>
        <v/>
      </c>
      <c r="M283" s="74" t="str">
        <f>IF($C283="","",VLOOKUP($C283,Engagés!$C$10:$N$509,12,FALSE))</f>
        <v/>
      </c>
      <c r="N283" s="75"/>
    </row>
    <row r="284" spans="1:14" ht="38.25" customHeight="1">
      <c r="A284" s="4">
        <f t="shared" si="4"/>
        <v>0</v>
      </c>
      <c r="B284" s="4">
        <v>281</v>
      </c>
      <c r="C284" s="471" t="str">
        <f>IF(ISERROR(VLOOKUP($B284,Engagés!$B$10:$N$509,1,FALSE))=TRUE,"",VLOOKUP($B284,Engagés!$B$10:$N$509,2,FALSE))</f>
        <v/>
      </c>
      <c r="D284" s="74" t="str">
        <f>IF(C284="","",VLOOKUP($C284,Engagés!$C$10:$N$509,4,FALSE))</f>
        <v/>
      </c>
      <c r="E284" s="74" t="str">
        <f>IF(C284="","",VLOOKUP($C284,Engagés!$C$10:$N$509,5,FALSE))</f>
        <v/>
      </c>
      <c r="F284" s="550" t="str">
        <f>IF(D284="","",VLOOKUP($C284,Engagés!$C$10:$T$509,18,FALSE))</f>
        <v/>
      </c>
      <c r="G284" s="102" t="str">
        <f>IF($C284="","",VLOOKUP($C284,Engagés!$C$10:$N$509,6,FALSE))</f>
        <v/>
      </c>
      <c r="H284" s="102" t="str">
        <f>IF($C284="","",VLOOKUP($C284,Engagés!$C$10:$N$509,7,FALSE))</f>
        <v/>
      </c>
      <c r="I284" s="102" t="str">
        <f>IF($C284="","",VLOOKUP($C284,Engagés!$C$10:$N$509,8,FALSE))</f>
        <v/>
      </c>
      <c r="J284" s="74" t="str">
        <f>IF($C284="","",VLOOKUP($C284,Engagés!$C$10:$N$509,9,FALSE))</f>
        <v/>
      </c>
      <c r="K284" s="74" t="str">
        <f>IF($C284="","",VLOOKUP($C284,Engagés!$C$10:$N$509,10,FALSE))</f>
        <v/>
      </c>
      <c r="L284" s="74" t="str">
        <f>IF($C284="","",VLOOKUP($C284,Engagés!$C$10:$N$509,11,FALSE))</f>
        <v/>
      </c>
      <c r="M284" s="74" t="str">
        <f>IF($C284="","",VLOOKUP($C284,Engagés!$C$10:$N$509,12,FALSE))</f>
        <v/>
      </c>
      <c r="N284" s="75"/>
    </row>
    <row r="285" spans="1:14" ht="38.25" customHeight="1">
      <c r="A285" s="4">
        <f t="shared" si="4"/>
        <v>0</v>
      </c>
      <c r="B285" s="4">
        <v>282</v>
      </c>
      <c r="C285" s="471" t="str">
        <f>IF(ISERROR(VLOOKUP($B285,Engagés!$B$10:$N$509,1,FALSE))=TRUE,"",VLOOKUP($B285,Engagés!$B$10:$N$509,2,FALSE))</f>
        <v/>
      </c>
      <c r="D285" s="74" t="str">
        <f>IF(C285="","",VLOOKUP($C285,Engagés!$C$10:$N$509,4,FALSE))</f>
        <v/>
      </c>
      <c r="E285" s="74" t="str">
        <f>IF(C285="","",VLOOKUP($C285,Engagés!$C$10:$N$509,5,FALSE))</f>
        <v/>
      </c>
      <c r="F285" s="550" t="str">
        <f>IF(D285="","",VLOOKUP($C285,Engagés!$C$10:$T$509,18,FALSE))</f>
        <v/>
      </c>
      <c r="G285" s="102" t="str">
        <f>IF($C285="","",VLOOKUP($C285,Engagés!$C$10:$N$509,6,FALSE))</f>
        <v/>
      </c>
      <c r="H285" s="102" t="str">
        <f>IF($C285="","",VLOOKUP($C285,Engagés!$C$10:$N$509,7,FALSE))</f>
        <v/>
      </c>
      <c r="I285" s="102" t="str">
        <f>IF($C285="","",VLOOKUP($C285,Engagés!$C$10:$N$509,8,FALSE))</f>
        <v/>
      </c>
      <c r="J285" s="74" t="str">
        <f>IF($C285="","",VLOOKUP($C285,Engagés!$C$10:$N$509,9,FALSE))</f>
        <v/>
      </c>
      <c r="K285" s="74" t="str">
        <f>IF($C285="","",VLOOKUP($C285,Engagés!$C$10:$N$509,10,FALSE))</f>
        <v/>
      </c>
      <c r="L285" s="74" t="str">
        <f>IF($C285="","",VLOOKUP($C285,Engagés!$C$10:$N$509,11,FALSE))</f>
        <v/>
      </c>
      <c r="M285" s="74" t="str">
        <f>IF($C285="","",VLOOKUP($C285,Engagés!$C$10:$N$509,12,FALSE))</f>
        <v/>
      </c>
      <c r="N285" s="75"/>
    </row>
    <row r="286" spans="1:14" ht="38.25" customHeight="1">
      <c r="A286" s="4">
        <f t="shared" si="4"/>
        <v>0</v>
      </c>
      <c r="B286" s="4">
        <v>283</v>
      </c>
      <c r="C286" s="471" t="str">
        <f>IF(ISERROR(VLOOKUP($B286,Engagés!$B$10:$N$509,1,FALSE))=TRUE,"",VLOOKUP($B286,Engagés!$B$10:$N$509,2,FALSE))</f>
        <v/>
      </c>
      <c r="D286" s="74" t="str">
        <f>IF(C286="","",VLOOKUP($C286,Engagés!$C$10:$N$509,4,FALSE))</f>
        <v/>
      </c>
      <c r="E286" s="74" t="str">
        <f>IF(C286="","",VLOOKUP($C286,Engagés!$C$10:$N$509,5,FALSE))</f>
        <v/>
      </c>
      <c r="F286" s="550" t="str">
        <f>IF(D286="","",VLOOKUP($C286,Engagés!$C$10:$T$509,18,FALSE))</f>
        <v/>
      </c>
      <c r="G286" s="102" t="str">
        <f>IF($C286="","",VLOOKUP($C286,Engagés!$C$10:$N$509,6,FALSE))</f>
        <v/>
      </c>
      <c r="H286" s="102" t="str">
        <f>IF($C286="","",VLOOKUP($C286,Engagés!$C$10:$N$509,7,FALSE))</f>
        <v/>
      </c>
      <c r="I286" s="102" t="str">
        <f>IF($C286="","",VLOOKUP($C286,Engagés!$C$10:$N$509,8,FALSE))</f>
        <v/>
      </c>
      <c r="J286" s="74" t="str">
        <f>IF($C286="","",VLOOKUP($C286,Engagés!$C$10:$N$509,9,FALSE))</f>
        <v/>
      </c>
      <c r="K286" s="74" t="str">
        <f>IF($C286="","",VLOOKUP($C286,Engagés!$C$10:$N$509,10,FALSE))</f>
        <v/>
      </c>
      <c r="L286" s="74" t="str">
        <f>IF($C286="","",VLOOKUP($C286,Engagés!$C$10:$N$509,11,FALSE))</f>
        <v/>
      </c>
      <c r="M286" s="74" t="str">
        <f>IF($C286="","",VLOOKUP($C286,Engagés!$C$10:$N$509,12,FALSE))</f>
        <v/>
      </c>
      <c r="N286" s="75"/>
    </row>
    <row r="287" spans="1:14" ht="38.25" customHeight="1">
      <c r="A287" s="4">
        <f t="shared" si="4"/>
        <v>0</v>
      </c>
      <c r="B287" s="4">
        <v>284</v>
      </c>
      <c r="C287" s="471" t="str">
        <f>IF(ISERROR(VLOOKUP($B287,Engagés!$B$10:$N$509,1,FALSE))=TRUE,"",VLOOKUP($B287,Engagés!$B$10:$N$509,2,FALSE))</f>
        <v/>
      </c>
      <c r="D287" s="74" t="str">
        <f>IF(C287="","",VLOOKUP($C287,Engagés!$C$10:$N$509,4,FALSE))</f>
        <v/>
      </c>
      <c r="E287" s="74" t="str">
        <f>IF(C287="","",VLOOKUP($C287,Engagés!$C$10:$N$509,5,FALSE))</f>
        <v/>
      </c>
      <c r="F287" s="550" t="str">
        <f>IF(D287="","",VLOOKUP($C287,Engagés!$C$10:$T$509,18,FALSE))</f>
        <v/>
      </c>
      <c r="G287" s="102" t="str">
        <f>IF($C287="","",VLOOKUP($C287,Engagés!$C$10:$N$509,6,FALSE))</f>
        <v/>
      </c>
      <c r="H287" s="102" t="str">
        <f>IF($C287="","",VLOOKUP($C287,Engagés!$C$10:$N$509,7,FALSE))</f>
        <v/>
      </c>
      <c r="I287" s="102" t="str">
        <f>IF($C287="","",VLOOKUP($C287,Engagés!$C$10:$N$509,8,FALSE))</f>
        <v/>
      </c>
      <c r="J287" s="74" t="str">
        <f>IF($C287="","",VLOOKUP($C287,Engagés!$C$10:$N$509,9,FALSE))</f>
        <v/>
      </c>
      <c r="K287" s="74" t="str">
        <f>IF($C287="","",VLOOKUP($C287,Engagés!$C$10:$N$509,10,FALSE))</f>
        <v/>
      </c>
      <c r="L287" s="74" t="str">
        <f>IF($C287="","",VLOOKUP($C287,Engagés!$C$10:$N$509,11,FALSE))</f>
        <v/>
      </c>
      <c r="M287" s="74" t="str">
        <f>IF($C287="","",VLOOKUP($C287,Engagés!$C$10:$N$509,12,FALSE))</f>
        <v/>
      </c>
      <c r="N287" s="75"/>
    </row>
    <row r="288" spans="1:14" ht="38.25" customHeight="1">
      <c r="A288" s="4">
        <f t="shared" si="4"/>
        <v>0</v>
      </c>
      <c r="B288" s="4">
        <v>285</v>
      </c>
      <c r="C288" s="471" t="str">
        <f>IF(ISERROR(VLOOKUP($B288,Engagés!$B$10:$N$509,1,FALSE))=TRUE,"",VLOOKUP($B288,Engagés!$B$10:$N$509,2,FALSE))</f>
        <v/>
      </c>
      <c r="D288" s="74" t="str">
        <f>IF(C288="","",VLOOKUP($C288,Engagés!$C$10:$N$509,4,FALSE))</f>
        <v/>
      </c>
      <c r="E288" s="74" t="str">
        <f>IF(C288="","",VLOOKUP($C288,Engagés!$C$10:$N$509,5,FALSE))</f>
        <v/>
      </c>
      <c r="F288" s="550" t="str">
        <f>IF(D288="","",VLOOKUP($C288,Engagés!$C$10:$T$509,18,FALSE))</f>
        <v/>
      </c>
      <c r="G288" s="102" t="str">
        <f>IF($C288="","",VLOOKUP($C288,Engagés!$C$10:$N$509,6,FALSE))</f>
        <v/>
      </c>
      <c r="H288" s="102" t="str">
        <f>IF($C288="","",VLOOKUP($C288,Engagés!$C$10:$N$509,7,FALSE))</f>
        <v/>
      </c>
      <c r="I288" s="102" t="str">
        <f>IF($C288="","",VLOOKUP($C288,Engagés!$C$10:$N$509,8,FALSE))</f>
        <v/>
      </c>
      <c r="J288" s="74" t="str">
        <f>IF($C288="","",VLOOKUP($C288,Engagés!$C$10:$N$509,9,FALSE))</f>
        <v/>
      </c>
      <c r="K288" s="74" t="str">
        <f>IF($C288="","",VLOOKUP($C288,Engagés!$C$10:$N$509,10,FALSE))</f>
        <v/>
      </c>
      <c r="L288" s="74" t="str">
        <f>IF($C288="","",VLOOKUP($C288,Engagés!$C$10:$N$509,11,FALSE))</f>
        <v/>
      </c>
      <c r="M288" s="74" t="str">
        <f>IF($C288="","",VLOOKUP($C288,Engagés!$C$10:$N$509,12,FALSE))</f>
        <v/>
      </c>
      <c r="N288" s="75"/>
    </row>
    <row r="289" spans="1:14" ht="38.25" customHeight="1">
      <c r="A289" s="4">
        <f t="shared" si="4"/>
        <v>0</v>
      </c>
      <c r="B289" s="4">
        <v>286</v>
      </c>
      <c r="C289" s="471" t="str">
        <f>IF(ISERROR(VLOOKUP($B289,Engagés!$B$10:$N$509,1,FALSE))=TRUE,"",VLOOKUP($B289,Engagés!$B$10:$N$509,2,FALSE))</f>
        <v/>
      </c>
      <c r="D289" s="74" t="str">
        <f>IF(C289="","",VLOOKUP($C289,Engagés!$C$10:$N$509,4,FALSE))</f>
        <v/>
      </c>
      <c r="E289" s="74" t="str">
        <f>IF(C289="","",VLOOKUP($C289,Engagés!$C$10:$N$509,5,FALSE))</f>
        <v/>
      </c>
      <c r="F289" s="550" t="str">
        <f>IF(D289="","",VLOOKUP($C289,Engagés!$C$10:$T$509,18,FALSE))</f>
        <v/>
      </c>
      <c r="G289" s="102" t="str">
        <f>IF($C289="","",VLOOKUP($C289,Engagés!$C$10:$N$509,6,FALSE))</f>
        <v/>
      </c>
      <c r="H289" s="102" t="str">
        <f>IF($C289="","",VLOOKUP($C289,Engagés!$C$10:$N$509,7,FALSE))</f>
        <v/>
      </c>
      <c r="I289" s="102" t="str">
        <f>IF($C289="","",VLOOKUP($C289,Engagés!$C$10:$N$509,8,FALSE))</f>
        <v/>
      </c>
      <c r="J289" s="74" t="str">
        <f>IF($C289="","",VLOOKUP($C289,Engagés!$C$10:$N$509,9,FALSE))</f>
        <v/>
      </c>
      <c r="K289" s="74" t="str">
        <f>IF($C289="","",VLOOKUP($C289,Engagés!$C$10:$N$509,10,FALSE))</f>
        <v/>
      </c>
      <c r="L289" s="74" t="str">
        <f>IF($C289="","",VLOOKUP($C289,Engagés!$C$10:$N$509,11,FALSE))</f>
        <v/>
      </c>
      <c r="M289" s="74" t="str">
        <f>IF($C289="","",VLOOKUP($C289,Engagés!$C$10:$N$509,12,FALSE))</f>
        <v/>
      </c>
      <c r="N289" s="75"/>
    </row>
    <row r="290" spans="1:14" ht="38.25" customHeight="1">
      <c r="A290" s="4">
        <f t="shared" si="4"/>
        <v>0</v>
      </c>
      <c r="B290" s="4">
        <v>287</v>
      </c>
      <c r="C290" s="471" t="str">
        <f>IF(ISERROR(VLOOKUP($B290,Engagés!$B$10:$N$509,1,FALSE))=TRUE,"",VLOOKUP($B290,Engagés!$B$10:$N$509,2,FALSE))</f>
        <v/>
      </c>
      <c r="D290" s="74" t="str">
        <f>IF(C290="","",VLOOKUP($C290,Engagés!$C$10:$N$509,4,FALSE))</f>
        <v/>
      </c>
      <c r="E290" s="74" t="str">
        <f>IF(C290="","",VLOOKUP($C290,Engagés!$C$10:$N$509,5,FALSE))</f>
        <v/>
      </c>
      <c r="F290" s="550" t="str">
        <f>IF(D290="","",VLOOKUP($C290,Engagés!$C$10:$T$509,18,FALSE))</f>
        <v/>
      </c>
      <c r="G290" s="102" t="str">
        <f>IF($C290="","",VLOOKUP($C290,Engagés!$C$10:$N$509,6,FALSE))</f>
        <v/>
      </c>
      <c r="H290" s="102" t="str">
        <f>IF($C290="","",VLOOKUP($C290,Engagés!$C$10:$N$509,7,FALSE))</f>
        <v/>
      </c>
      <c r="I290" s="102" t="str">
        <f>IF($C290="","",VLOOKUP($C290,Engagés!$C$10:$N$509,8,FALSE))</f>
        <v/>
      </c>
      <c r="J290" s="74" t="str">
        <f>IF($C290="","",VLOOKUP($C290,Engagés!$C$10:$N$509,9,FALSE))</f>
        <v/>
      </c>
      <c r="K290" s="74" t="str">
        <f>IF($C290="","",VLOOKUP($C290,Engagés!$C$10:$N$509,10,FALSE))</f>
        <v/>
      </c>
      <c r="L290" s="74" t="str">
        <f>IF($C290="","",VLOOKUP($C290,Engagés!$C$10:$N$509,11,FALSE))</f>
        <v/>
      </c>
      <c r="M290" s="74" t="str">
        <f>IF($C290="","",VLOOKUP($C290,Engagés!$C$10:$N$509,12,FALSE))</f>
        <v/>
      </c>
      <c r="N290" s="75"/>
    </row>
    <row r="291" spans="1:14" ht="38.25" customHeight="1">
      <c r="A291" s="4">
        <f t="shared" si="4"/>
        <v>0</v>
      </c>
      <c r="B291" s="4">
        <v>288</v>
      </c>
      <c r="C291" s="471" t="str">
        <f>IF(ISERROR(VLOOKUP($B291,Engagés!$B$10:$N$509,1,FALSE))=TRUE,"",VLOOKUP($B291,Engagés!$B$10:$N$509,2,FALSE))</f>
        <v/>
      </c>
      <c r="D291" s="74" t="str">
        <f>IF(C291="","",VLOOKUP($C291,Engagés!$C$10:$N$509,4,FALSE))</f>
        <v/>
      </c>
      <c r="E291" s="74" t="str">
        <f>IF(C291="","",VLOOKUP($C291,Engagés!$C$10:$N$509,5,FALSE))</f>
        <v/>
      </c>
      <c r="F291" s="550" t="str">
        <f>IF(D291="","",VLOOKUP($C291,Engagés!$C$10:$T$509,18,FALSE))</f>
        <v/>
      </c>
      <c r="G291" s="102" t="str">
        <f>IF($C291="","",VLOOKUP($C291,Engagés!$C$10:$N$509,6,FALSE))</f>
        <v/>
      </c>
      <c r="H291" s="102" t="str">
        <f>IF($C291="","",VLOOKUP($C291,Engagés!$C$10:$N$509,7,FALSE))</f>
        <v/>
      </c>
      <c r="I291" s="102" t="str">
        <f>IF($C291="","",VLOOKUP($C291,Engagés!$C$10:$N$509,8,FALSE))</f>
        <v/>
      </c>
      <c r="J291" s="74" t="str">
        <f>IF($C291="","",VLOOKUP($C291,Engagés!$C$10:$N$509,9,FALSE))</f>
        <v/>
      </c>
      <c r="K291" s="74" t="str">
        <f>IF($C291="","",VLOOKUP($C291,Engagés!$C$10:$N$509,10,FALSE))</f>
        <v/>
      </c>
      <c r="L291" s="74" t="str">
        <f>IF($C291="","",VLOOKUP($C291,Engagés!$C$10:$N$509,11,FALSE))</f>
        <v/>
      </c>
      <c r="M291" s="74" t="str">
        <f>IF($C291="","",VLOOKUP($C291,Engagés!$C$10:$N$509,12,FALSE))</f>
        <v/>
      </c>
      <c r="N291" s="75"/>
    </row>
    <row r="292" spans="1:14" ht="38.25" customHeight="1">
      <c r="A292" s="4">
        <f t="shared" si="4"/>
        <v>0</v>
      </c>
      <c r="B292" s="4">
        <v>289</v>
      </c>
      <c r="C292" s="471" t="str">
        <f>IF(ISERROR(VLOOKUP($B292,Engagés!$B$10:$N$509,1,FALSE))=TRUE,"",VLOOKUP($B292,Engagés!$B$10:$N$509,2,FALSE))</f>
        <v/>
      </c>
      <c r="D292" s="74" t="str">
        <f>IF(C292="","",VLOOKUP($C292,Engagés!$C$10:$N$509,4,FALSE))</f>
        <v/>
      </c>
      <c r="E292" s="74" t="str">
        <f>IF(C292="","",VLOOKUP($C292,Engagés!$C$10:$N$509,5,FALSE))</f>
        <v/>
      </c>
      <c r="F292" s="550" t="str">
        <f>IF(D292="","",VLOOKUP($C292,Engagés!$C$10:$T$509,18,FALSE))</f>
        <v/>
      </c>
      <c r="G292" s="102" t="str">
        <f>IF($C292="","",VLOOKUP($C292,Engagés!$C$10:$N$509,6,FALSE))</f>
        <v/>
      </c>
      <c r="H292" s="102" t="str">
        <f>IF($C292="","",VLOOKUP($C292,Engagés!$C$10:$N$509,7,FALSE))</f>
        <v/>
      </c>
      <c r="I292" s="102" t="str">
        <f>IF($C292="","",VLOOKUP($C292,Engagés!$C$10:$N$509,8,FALSE))</f>
        <v/>
      </c>
      <c r="J292" s="74" t="str">
        <f>IF($C292="","",VLOOKUP($C292,Engagés!$C$10:$N$509,9,FALSE))</f>
        <v/>
      </c>
      <c r="K292" s="74" t="str">
        <f>IF($C292="","",VLOOKUP($C292,Engagés!$C$10:$N$509,10,FALSE))</f>
        <v/>
      </c>
      <c r="L292" s="74" t="str">
        <f>IF($C292="","",VLOOKUP($C292,Engagés!$C$10:$N$509,11,FALSE))</f>
        <v/>
      </c>
      <c r="M292" s="74" t="str">
        <f>IF($C292="","",VLOOKUP($C292,Engagés!$C$10:$N$509,12,FALSE))</f>
        <v/>
      </c>
      <c r="N292" s="75"/>
    </row>
    <row r="293" spans="1:14" ht="38.25" customHeight="1">
      <c r="A293" s="4">
        <f t="shared" si="4"/>
        <v>0</v>
      </c>
      <c r="B293" s="4">
        <v>290</v>
      </c>
      <c r="C293" s="471" t="str">
        <f>IF(ISERROR(VLOOKUP($B293,Engagés!$B$10:$N$509,1,FALSE))=TRUE,"",VLOOKUP($B293,Engagés!$B$10:$N$509,2,FALSE))</f>
        <v/>
      </c>
      <c r="D293" s="74" t="str">
        <f>IF(C293="","",VLOOKUP($C293,Engagés!$C$10:$N$509,4,FALSE))</f>
        <v/>
      </c>
      <c r="E293" s="74" t="str">
        <f>IF(C293="","",VLOOKUP($C293,Engagés!$C$10:$N$509,5,FALSE))</f>
        <v/>
      </c>
      <c r="F293" s="550" t="str">
        <f>IF(D293="","",VLOOKUP($C293,Engagés!$C$10:$T$509,18,FALSE))</f>
        <v/>
      </c>
      <c r="G293" s="102" t="str">
        <f>IF($C293="","",VLOOKUP($C293,Engagés!$C$10:$N$509,6,FALSE))</f>
        <v/>
      </c>
      <c r="H293" s="102" t="str">
        <f>IF($C293="","",VLOOKUP($C293,Engagés!$C$10:$N$509,7,FALSE))</f>
        <v/>
      </c>
      <c r="I293" s="102" t="str">
        <f>IF($C293="","",VLOOKUP($C293,Engagés!$C$10:$N$509,8,FALSE))</f>
        <v/>
      </c>
      <c r="J293" s="74" t="str">
        <f>IF($C293="","",VLOOKUP($C293,Engagés!$C$10:$N$509,9,FALSE))</f>
        <v/>
      </c>
      <c r="K293" s="74" t="str">
        <f>IF($C293="","",VLOOKUP($C293,Engagés!$C$10:$N$509,10,FALSE))</f>
        <v/>
      </c>
      <c r="L293" s="74" t="str">
        <f>IF($C293="","",VLOOKUP($C293,Engagés!$C$10:$N$509,11,FALSE))</f>
        <v/>
      </c>
      <c r="M293" s="74" t="str">
        <f>IF($C293="","",VLOOKUP($C293,Engagés!$C$10:$N$509,12,FALSE))</f>
        <v/>
      </c>
      <c r="N293" s="75"/>
    </row>
    <row r="294" spans="1:14" ht="38.25" customHeight="1">
      <c r="A294" s="4">
        <f t="shared" si="4"/>
        <v>0</v>
      </c>
      <c r="B294" s="4">
        <v>291</v>
      </c>
      <c r="C294" s="471" t="str">
        <f>IF(ISERROR(VLOOKUP($B294,Engagés!$B$10:$N$509,1,FALSE))=TRUE,"",VLOOKUP($B294,Engagés!$B$10:$N$509,2,FALSE))</f>
        <v/>
      </c>
      <c r="D294" s="74" t="str">
        <f>IF(C294="","",VLOOKUP($C294,Engagés!$C$10:$N$509,4,FALSE))</f>
        <v/>
      </c>
      <c r="E294" s="74" t="str">
        <f>IF(C294="","",VLOOKUP($C294,Engagés!$C$10:$N$509,5,FALSE))</f>
        <v/>
      </c>
      <c r="F294" s="550" t="str">
        <f>IF(D294="","",VLOOKUP($C294,Engagés!$C$10:$T$509,18,FALSE))</f>
        <v/>
      </c>
      <c r="G294" s="102" t="str">
        <f>IF($C294="","",VLOOKUP($C294,Engagés!$C$10:$N$509,6,FALSE))</f>
        <v/>
      </c>
      <c r="H294" s="102" t="str">
        <f>IF($C294="","",VLOOKUP($C294,Engagés!$C$10:$N$509,7,FALSE))</f>
        <v/>
      </c>
      <c r="I294" s="102" t="str">
        <f>IF($C294="","",VLOOKUP($C294,Engagés!$C$10:$N$509,8,FALSE))</f>
        <v/>
      </c>
      <c r="J294" s="74" t="str">
        <f>IF($C294="","",VLOOKUP($C294,Engagés!$C$10:$N$509,9,FALSE))</f>
        <v/>
      </c>
      <c r="K294" s="74" t="str">
        <f>IF($C294="","",VLOOKUP($C294,Engagés!$C$10:$N$509,10,FALSE))</f>
        <v/>
      </c>
      <c r="L294" s="74" t="str">
        <f>IF($C294="","",VLOOKUP($C294,Engagés!$C$10:$N$509,11,FALSE))</f>
        <v/>
      </c>
      <c r="M294" s="74" t="str">
        <f>IF($C294="","",VLOOKUP($C294,Engagés!$C$10:$N$509,12,FALSE))</f>
        <v/>
      </c>
      <c r="N294" s="75"/>
    </row>
    <row r="295" spans="1:14" ht="38.25" customHeight="1">
      <c r="A295" s="4">
        <f t="shared" si="4"/>
        <v>0</v>
      </c>
      <c r="B295" s="4">
        <v>292</v>
      </c>
      <c r="C295" s="471" t="str">
        <f>IF(ISERROR(VLOOKUP($B295,Engagés!$B$10:$N$509,1,FALSE))=TRUE,"",VLOOKUP($B295,Engagés!$B$10:$N$509,2,FALSE))</f>
        <v/>
      </c>
      <c r="D295" s="74" t="str">
        <f>IF(C295="","",VLOOKUP($C295,Engagés!$C$10:$N$509,4,FALSE))</f>
        <v/>
      </c>
      <c r="E295" s="74" t="str">
        <f>IF(C295="","",VLOOKUP($C295,Engagés!$C$10:$N$509,5,FALSE))</f>
        <v/>
      </c>
      <c r="F295" s="550" t="str">
        <f>IF(D295="","",VLOOKUP($C295,Engagés!$C$10:$T$509,18,FALSE))</f>
        <v/>
      </c>
      <c r="G295" s="102" t="str">
        <f>IF($C295="","",VLOOKUP($C295,Engagés!$C$10:$N$509,6,FALSE))</f>
        <v/>
      </c>
      <c r="H295" s="102" t="str">
        <f>IF($C295="","",VLOOKUP($C295,Engagés!$C$10:$N$509,7,FALSE))</f>
        <v/>
      </c>
      <c r="I295" s="102" t="str">
        <f>IF($C295="","",VLOOKUP($C295,Engagés!$C$10:$N$509,8,FALSE))</f>
        <v/>
      </c>
      <c r="J295" s="74" t="str">
        <f>IF($C295="","",VLOOKUP($C295,Engagés!$C$10:$N$509,9,FALSE))</f>
        <v/>
      </c>
      <c r="K295" s="74" t="str">
        <f>IF($C295="","",VLOOKUP($C295,Engagés!$C$10:$N$509,10,FALSE))</f>
        <v/>
      </c>
      <c r="L295" s="74" t="str">
        <f>IF($C295="","",VLOOKUP($C295,Engagés!$C$10:$N$509,11,FALSE))</f>
        <v/>
      </c>
      <c r="M295" s="74" t="str">
        <f>IF($C295="","",VLOOKUP($C295,Engagés!$C$10:$N$509,12,FALSE))</f>
        <v/>
      </c>
      <c r="N295" s="75"/>
    </row>
    <row r="296" spans="1:14" ht="38.25" customHeight="1">
      <c r="A296" s="4">
        <f t="shared" si="4"/>
        <v>0</v>
      </c>
      <c r="B296" s="4">
        <v>293</v>
      </c>
      <c r="C296" s="471" t="str">
        <f>IF(ISERROR(VLOOKUP($B296,Engagés!$B$10:$N$509,1,FALSE))=TRUE,"",VLOOKUP($B296,Engagés!$B$10:$N$509,2,FALSE))</f>
        <v/>
      </c>
      <c r="D296" s="74" t="str">
        <f>IF(C296="","",VLOOKUP($C296,Engagés!$C$10:$N$509,4,FALSE))</f>
        <v/>
      </c>
      <c r="E296" s="74" t="str">
        <f>IF(C296="","",VLOOKUP($C296,Engagés!$C$10:$N$509,5,FALSE))</f>
        <v/>
      </c>
      <c r="F296" s="550" t="str">
        <f>IF(D296="","",VLOOKUP($C296,Engagés!$C$10:$T$509,18,FALSE))</f>
        <v/>
      </c>
      <c r="G296" s="102" t="str">
        <f>IF($C296="","",VLOOKUP($C296,Engagés!$C$10:$N$509,6,FALSE))</f>
        <v/>
      </c>
      <c r="H296" s="102" t="str">
        <f>IF($C296="","",VLOOKUP($C296,Engagés!$C$10:$N$509,7,FALSE))</f>
        <v/>
      </c>
      <c r="I296" s="102" t="str">
        <f>IF($C296="","",VLOOKUP($C296,Engagés!$C$10:$N$509,8,FALSE))</f>
        <v/>
      </c>
      <c r="J296" s="74" t="str">
        <f>IF($C296="","",VLOOKUP($C296,Engagés!$C$10:$N$509,9,FALSE))</f>
        <v/>
      </c>
      <c r="K296" s="74" t="str">
        <f>IF($C296="","",VLOOKUP($C296,Engagés!$C$10:$N$509,10,FALSE))</f>
        <v/>
      </c>
      <c r="L296" s="74" t="str">
        <f>IF($C296="","",VLOOKUP($C296,Engagés!$C$10:$N$509,11,FALSE))</f>
        <v/>
      </c>
      <c r="M296" s="74" t="str">
        <f>IF($C296="","",VLOOKUP($C296,Engagés!$C$10:$N$509,12,FALSE))</f>
        <v/>
      </c>
      <c r="N296" s="75"/>
    </row>
    <row r="297" spans="1:14" ht="38.25" customHeight="1">
      <c r="A297" s="4">
        <f t="shared" si="4"/>
        <v>0</v>
      </c>
      <c r="B297" s="4">
        <v>294</v>
      </c>
      <c r="C297" s="471" t="str">
        <f>IF(ISERROR(VLOOKUP($B297,Engagés!$B$10:$N$509,1,FALSE))=TRUE,"",VLOOKUP($B297,Engagés!$B$10:$N$509,2,FALSE))</f>
        <v/>
      </c>
      <c r="D297" s="74" t="str">
        <f>IF(C297="","",VLOOKUP($C297,Engagés!$C$10:$N$509,4,FALSE))</f>
        <v/>
      </c>
      <c r="E297" s="74" t="str">
        <f>IF(C297="","",VLOOKUP($C297,Engagés!$C$10:$N$509,5,FALSE))</f>
        <v/>
      </c>
      <c r="F297" s="550" t="str">
        <f>IF(D297="","",VLOOKUP($C297,Engagés!$C$10:$T$509,18,FALSE))</f>
        <v/>
      </c>
      <c r="G297" s="102" t="str">
        <f>IF($C297="","",VLOOKUP($C297,Engagés!$C$10:$N$509,6,FALSE))</f>
        <v/>
      </c>
      <c r="H297" s="102" t="str">
        <f>IF($C297="","",VLOOKUP($C297,Engagés!$C$10:$N$509,7,FALSE))</f>
        <v/>
      </c>
      <c r="I297" s="102" t="str">
        <f>IF($C297="","",VLOOKUP($C297,Engagés!$C$10:$N$509,8,FALSE))</f>
        <v/>
      </c>
      <c r="J297" s="74" t="str">
        <f>IF($C297="","",VLOOKUP($C297,Engagés!$C$10:$N$509,9,FALSE))</f>
        <v/>
      </c>
      <c r="K297" s="74" t="str">
        <f>IF($C297="","",VLOOKUP($C297,Engagés!$C$10:$N$509,10,FALSE))</f>
        <v/>
      </c>
      <c r="L297" s="74" t="str">
        <f>IF($C297="","",VLOOKUP($C297,Engagés!$C$10:$N$509,11,FALSE))</f>
        <v/>
      </c>
      <c r="M297" s="74" t="str">
        <f>IF($C297="","",VLOOKUP($C297,Engagés!$C$10:$N$509,12,FALSE))</f>
        <v/>
      </c>
      <c r="N297" s="75"/>
    </row>
    <row r="298" spans="1:14" ht="38.25" customHeight="1">
      <c r="A298" s="4">
        <f t="shared" si="4"/>
        <v>0</v>
      </c>
      <c r="B298" s="4">
        <v>295</v>
      </c>
      <c r="C298" s="471" t="str">
        <f>IF(ISERROR(VLOOKUP($B298,Engagés!$B$10:$N$509,1,FALSE))=TRUE,"",VLOOKUP($B298,Engagés!$B$10:$N$509,2,FALSE))</f>
        <v/>
      </c>
      <c r="D298" s="74" t="str">
        <f>IF(C298="","",VLOOKUP($C298,Engagés!$C$10:$N$509,4,FALSE))</f>
        <v/>
      </c>
      <c r="E298" s="74" t="str">
        <f>IF(C298="","",VLOOKUP($C298,Engagés!$C$10:$N$509,5,FALSE))</f>
        <v/>
      </c>
      <c r="F298" s="550" t="str">
        <f>IF(D298="","",VLOOKUP($C298,Engagés!$C$10:$T$509,18,FALSE))</f>
        <v/>
      </c>
      <c r="G298" s="102" t="str">
        <f>IF($C298="","",VLOOKUP($C298,Engagés!$C$10:$N$509,6,FALSE))</f>
        <v/>
      </c>
      <c r="H298" s="102" t="str">
        <f>IF($C298="","",VLOOKUP($C298,Engagés!$C$10:$N$509,7,FALSE))</f>
        <v/>
      </c>
      <c r="I298" s="102" t="str">
        <f>IF($C298="","",VLOOKUP($C298,Engagés!$C$10:$N$509,8,FALSE))</f>
        <v/>
      </c>
      <c r="J298" s="74" t="str">
        <f>IF($C298="","",VLOOKUP($C298,Engagés!$C$10:$N$509,9,FALSE))</f>
        <v/>
      </c>
      <c r="K298" s="74" t="str">
        <f>IF($C298="","",VLOOKUP($C298,Engagés!$C$10:$N$509,10,FALSE))</f>
        <v/>
      </c>
      <c r="L298" s="74" t="str">
        <f>IF($C298="","",VLOOKUP($C298,Engagés!$C$10:$N$509,11,FALSE))</f>
        <v/>
      </c>
      <c r="M298" s="74" t="str">
        <f>IF($C298="","",VLOOKUP($C298,Engagés!$C$10:$N$509,12,FALSE))</f>
        <v/>
      </c>
      <c r="N298" s="75"/>
    </row>
    <row r="299" spans="1:14" ht="38.25" customHeight="1">
      <c r="A299" s="4">
        <f t="shared" si="4"/>
        <v>0</v>
      </c>
      <c r="B299" s="4">
        <v>296</v>
      </c>
      <c r="C299" s="471" t="str">
        <f>IF(ISERROR(VLOOKUP($B299,Engagés!$B$10:$N$509,1,FALSE))=TRUE,"",VLOOKUP($B299,Engagés!$B$10:$N$509,2,FALSE))</f>
        <v/>
      </c>
      <c r="D299" s="74" t="str">
        <f>IF(C299="","",VLOOKUP($C299,Engagés!$C$10:$N$509,4,FALSE))</f>
        <v/>
      </c>
      <c r="E299" s="74" t="str">
        <f>IF(C299="","",VLOOKUP($C299,Engagés!$C$10:$N$509,5,FALSE))</f>
        <v/>
      </c>
      <c r="F299" s="550" t="str">
        <f>IF(D299="","",VLOOKUP($C299,Engagés!$C$10:$T$509,18,FALSE))</f>
        <v/>
      </c>
      <c r="G299" s="102" t="str">
        <f>IF($C299="","",VLOOKUP($C299,Engagés!$C$10:$N$509,6,FALSE))</f>
        <v/>
      </c>
      <c r="H299" s="102" t="str">
        <f>IF($C299="","",VLOOKUP($C299,Engagés!$C$10:$N$509,7,FALSE))</f>
        <v/>
      </c>
      <c r="I299" s="102" t="str">
        <f>IF($C299="","",VLOOKUP($C299,Engagés!$C$10:$N$509,8,FALSE))</f>
        <v/>
      </c>
      <c r="J299" s="74" t="str">
        <f>IF($C299="","",VLOOKUP($C299,Engagés!$C$10:$N$509,9,FALSE))</f>
        <v/>
      </c>
      <c r="K299" s="74" t="str">
        <f>IF($C299="","",VLOOKUP($C299,Engagés!$C$10:$N$509,10,FALSE))</f>
        <v/>
      </c>
      <c r="L299" s="74" t="str">
        <f>IF($C299="","",VLOOKUP($C299,Engagés!$C$10:$N$509,11,FALSE))</f>
        <v/>
      </c>
      <c r="M299" s="74" t="str">
        <f>IF($C299="","",VLOOKUP($C299,Engagés!$C$10:$N$509,12,FALSE))</f>
        <v/>
      </c>
      <c r="N299" s="75"/>
    </row>
    <row r="300" spans="1:14" ht="38.25" customHeight="1">
      <c r="A300" s="4">
        <f t="shared" si="4"/>
        <v>0</v>
      </c>
      <c r="B300" s="4">
        <v>297</v>
      </c>
      <c r="C300" s="471" t="str">
        <f>IF(ISERROR(VLOOKUP($B300,Engagés!$B$10:$N$509,1,FALSE))=TRUE,"",VLOOKUP($B300,Engagés!$B$10:$N$509,2,FALSE))</f>
        <v/>
      </c>
      <c r="D300" s="74" t="str">
        <f>IF(C300="","",VLOOKUP($C300,Engagés!$C$10:$N$509,4,FALSE))</f>
        <v/>
      </c>
      <c r="E300" s="74" t="str">
        <f>IF(C300="","",VLOOKUP($C300,Engagés!$C$10:$N$509,5,FALSE))</f>
        <v/>
      </c>
      <c r="F300" s="550" t="str">
        <f>IF(D300="","",VLOOKUP($C300,Engagés!$C$10:$T$509,18,FALSE))</f>
        <v/>
      </c>
      <c r="G300" s="102" t="str">
        <f>IF($C300="","",VLOOKUP($C300,Engagés!$C$10:$N$509,6,FALSE))</f>
        <v/>
      </c>
      <c r="H300" s="102" t="str">
        <f>IF($C300="","",VLOOKUP($C300,Engagés!$C$10:$N$509,7,FALSE))</f>
        <v/>
      </c>
      <c r="I300" s="102" t="str">
        <f>IF($C300="","",VLOOKUP($C300,Engagés!$C$10:$N$509,8,FALSE))</f>
        <v/>
      </c>
      <c r="J300" s="74" t="str">
        <f>IF($C300="","",VLOOKUP($C300,Engagés!$C$10:$N$509,9,FALSE))</f>
        <v/>
      </c>
      <c r="K300" s="74" t="str">
        <f>IF($C300="","",VLOOKUP($C300,Engagés!$C$10:$N$509,10,FALSE))</f>
        <v/>
      </c>
      <c r="L300" s="74" t="str">
        <f>IF($C300="","",VLOOKUP($C300,Engagés!$C$10:$N$509,11,FALSE))</f>
        <v/>
      </c>
      <c r="M300" s="74" t="str">
        <f>IF($C300="","",VLOOKUP($C300,Engagés!$C$10:$N$509,12,FALSE))</f>
        <v/>
      </c>
      <c r="N300" s="75"/>
    </row>
    <row r="301" spans="1:14" ht="38.25" customHeight="1">
      <c r="A301" s="4">
        <f t="shared" si="4"/>
        <v>0</v>
      </c>
      <c r="B301" s="4">
        <v>298</v>
      </c>
      <c r="C301" s="471" t="str">
        <f>IF(ISERROR(VLOOKUP($B301,Engagés!$B$10:$N$509,1,FALSE))=TRUE,"",VLOOKUP($B301,Engagés!$B$10:$N$509,2,FALSE))</f>
        <v/>
      </c>
      <c r="D301" s="74" t="str">
        <f>IF(C301="","",VLOOKUP($C301,Engagés!$C$10:$N$509,4,FALSE))</f>
        <v/>
      </c>
      <c r="E301" s="74" t="str">
        <f>IF(C301="","",VLOOKUP($C301,Engagés!$C$10:$N$509,5,FALSE))</f>
        <v/>
      </c>
      <c r="F301" s="550" t="str">
        <f>IF(D301="","",VLOOKUP($C301,Engagés!$C$10:$T$509,18,FALSE))</f>
        <v/>
      </c>
      <c r="G301" s="102" t="str">
        <f>IF($C301="","",VLOOKUP($C301,Engagés!$C$10:$N$509,6,FALSE))</f>
        <v/>
      </c>
      <c r="H301" s="102" t="str">
        <f>IF($C301="","",VLOOKUP($C301,Engagés!$C$10:$N$509,7,FALSE))</f>
        <v/>
      </c>
      <c r="I301" s="102" t="str">
        <f>IF($C301="","",VLOOKUP($C301,Engagés!$C$10:$N$509,8,FALSE))</f>
        <v/>
      </c>
      <c r="J301" s="74" t="str">
        <f>IF($C301="","",VLOOKUP($C301,Engagés!$C$10:$N$509,9,FALSE))</f>
        <v/>
      </c>
      <c r="K301" s="74" t="str">
        <f>IF($C301="","",VLOOKUP($C301,Engagés!$C$10:$N$509,10,FALSE))</f>
        <v/>
      </c>
      <c r="L301" s="74" t="str">
        <f>IF($C301="","",VLOOKUP($C301,Engagés!$C$10:$N$509,11,FALSE))</f>
        <v/>
      </c>
      <c r="M301" s="74" t="str">
        <f>IF($C301="","",VLOOKUP($C301,Engagés!$C$10:$N$509,12,FALSE))</f>
        <v/>
      </c>
      <c r="N301" s="75"/>
    </row>
    <row r="302" spans="1:14" ht="38.25" customHeight="1">
      <c r="A302" s="4">
        <f t="shared" si="4"/>
        <v>0</v>
      </c>
      <c r="B302" s="4">
        <v>299</v>
      </c>
      <c r="C302" s="471" t="str">
        <f>IF(ISERROR(VLOOKUP($B302,Engagés!$B$10:$N$509,1,FALSE))=TRUE,"",VLOOKUP($B302,Engagés!$B$10:$N$509,2,FALSE))</f>
        <v/>
      </c>
      <c r="D302" s="74" t="str">
        <f>IF(C302="","",VLOOKUP($C302,Engagés!$C$10:$N$509,4,FALSE))</f>
        <v/>
      </c>
      <c r="E302" s="74" t="str">
        <f>IF(C302="","",VLOOKUP($C302,Engagés!$C$10:$N$509,5,FALSE))</f>
        <v/>
      </c>
      <c r="F302" s="550" t="str">
        <f>IF(D302="","",VLOOKUP($C302,Engagés!$C$10:$T$509,18,FALSE))</f>
        <v/>
      </c>
      <c r="G302" s="102" t="str">
        <f>IF($C302="","",VLOOKUP($C302,Engagés!$C$10:$N$509,6,FALSE))</f>
        <v/>
      </c>
      <c r="H302" s="102" t="str">
        <f>IF($C302="","",VLOOKUP($C302,Engagés!$C$10:$N$509,7,FALSE))</f>
        <v/>
      </c>
      <c r="I302" s="102" t="str">
        <f>IF($C302="","",VLOOKUP($C302,Engagés!$C$10:$N$509,8,FALSE))</f>
        <v/>
      </c>
      <c r="J302" s="74" t="str">
        <f>IF($C302="","",VLOOKUP($C302,Engagés!$C$10:$N$509,9,FALSE))</f>
        <v/>
      </c>
      <c r="K302" s="74" t="str">
        <f>IF($C302="","",VLOOKUP($C302,Engagés!$C$10:$N$509,10,FALSE))</f>
        <v/>
      </c>
      <c r="L302" s="74" t="str">
        <f>IF($C302="","",VLOOKUP($C302,Engagés!$C$10:$N$509,11,FALSE))</f>
        <v/>
      </c>
      <c r="M302" s="74" t="str">
        <f>IF($C302="","",VLOOKUP($C302,Engagés!$C$10:$N$509,12,FALSE))</f>
        <v/>
      </c>
      <c r="N302" s="75"/>
    </row>
    <row r="303" spans="1:14" ht="38.25" customHeight="1">
      <c r="A303" s="4">
        <f t="shared" si="4"/>
        <v>0</v>
      </c>
      <c r="B303" s="4">
        <v>300</v>
      </c>
      <c r="C303" s="471" t="str">
        <f>IF(ISERROR(VLOOKUP($B303,Engagés!$B$10:$N$509,1,FALSE))=TRUE,"",VLOOKUP($B303,Engagés!$B$10:$N$509,2,FALSE))</f>
        <v/>
      </c>
      <c r="D303" s="74" t="str">
        <f>IF(C303="","",VLOOKUP($C303,Engagés!$C$10:$N$509,4,FALSE))</f>
        <v/>
      </c>
      <c r="E303" s="74" t="str">
        <f>IF(C303="","",VLOOKUP($C303,Engagés!$C$10:$N$509,5,FALSE))</f>
        <v/>
      </c>
      <c r="F303" s="550" t="str">
        <f>IF(D303="","",VLOOKUP($C303,Engagés!$C$10:$T$509,18,FALSE))</f>
        <v/>
      </c>
      <c r="G303" s="102" t="str">
        <f>IF($C303="","",VLOOKUP($C303,Engagés!$C$10:$N$509,6,FALSE))</f>
        <v/>
      </c>
      <c r="H303" s="102" t="str">
        <f>IF($C303="","",VLOOKUP($C303,Engagés!$C$10:$N$509,7,FALSE))</f>
        <v/>
      </c>
      <c r="I303" s="102" t="str">
        <f>IF($C303="","",VLOOKUP($C303,Engagés!$C$10:$N$509,8,FALSE))</f>
        <v/>
      </c>
      <c r="J303" s="74" t="str">
        <f>IF($C303="","",VLOOKUP($C303,Engagés!$C$10:$N$509,9,FALSE))</f>
        <v/>
      </c>
      <c r="K303" s="74" t="str">
        <f>IF($C303="","",VLOOKUP($C303,Engagés!$C$10:$N$509,10,FALSE))</f>
        <v/>
      </c>
      <c r="L303" s="74" t="str">
        <f>IF($C303="","",VLOOKUP($C303,Engagés!$C$10:$N$509,11,FALSE))</f>
        <v/>
      </c>
      <c r="M303" s="74" t="str">
        <f>IF($C303="","",VLOOKUP($C303,Engagés!$C$10:$N$509,12,FALSE))</f>
        <v/>
      </c>
      <c r="N303" s="75"/>
    </row>
    <row r="304" spans="1:14" ht="38.25" customHeight="1">
      <c r="A304" s="4">
        <f t="shared" si="4"/>
        <v>0</v>
      </c>
      <c r="B304" s="4">
        <v>301</v>
      </c>
      <c r="C304" s="471" t="str">
        <f>IF(ISERROR(VLOOKUP($B304,Engagés!$B$10:$N$509,1,FALSE))=TRUE,"",VLOOKUP($B304,Engagés!$B$10:$N$509,2,FALSE))</f>
        <v/>
      </c>
      <c r="D304" s="74" t="str">
        <f>IF(C304="","",VLOOKUP($C304,Engagés!$C$10:$N$509,4,FALSE))</f>
        <v/>
      </c>
      <c r="E304" s="74" t="str">
        <f>IF(C304="","",VLOOKUP($C304,Engagés!$C$10:$N$509,5,FALSE))</f>
        <v/>
      </c>
      <c r="F304" s="550" t="str">
        <f>IF(D304="","",VLOOKUP($C304,Engagés!$C$10:$T$509,18,FALSE))</f>
        <v/>
      </c>
      <c r="G304" s="102" t="str">
        <f>IF($C304="","",VLOOKUP($C304,Engagés!$C$10:$N$509,6,FALSE))</f>
        <v/>
      </c>
      <c r="H304" s="102" t="str">
        <f>IF($C304="","",VLOOKUP($C304,Engagés!$C$10:$N$509,7,FALSE))</f>
        <v/>
      </c>
      <c r="I304" s="102" t="str">
        <f>IF($C304="","",VLOOKUP($C304,Engagés!$C$10:$N$509,8,FALSE))</f>
        <v/>
      </c>
      <c r="J304" s="74" t="str">
        <f>IF($C304="","",VLOOKUP($C304,Engagés!$C$10:$N$509,9,FALSE))</f>
        <v/>
      </c>
      <c r="K304" s="74" t="str">
        <f>IF($C304="","",VLOOKUP($C304,Engagés!$C$10:$N$509,10,FALSE))</f>
        <v/>
      </c>
      <c r="L304" s="74" t="str">
        <f>IF($C304="","",VLOOKUP($C304,Engagés!$C$10:$N$509,11,FALSE))</f>
        <v/>
      </c>
      <c r="M304" s="74" t="str">
        <f>IF($C304="","",VLOOKUP($C304,Engagés!$C$10:$N$509,12,FALSE))</f>
        <v/>
      </c>
      <c r="N304" s="75"/>
    </row>
    <row r="305" spans="1:14" ht="38.25" customHeight="1">
      <c r="A305" s="4">
        <f t="shared" si="4"/>
        <v>0</v>
      </c>
      <c r="B305" s="4">
        <v>302</v>
      </c>
      <c r="C305" s="471" t="str">
        <f>IF(ISERROR(VLOOKUP($B305,Engagés!$B$10:$N$509,1,FALSE))=TRUE,"",VLOOKUP($B305,Engagés!$B$10:$N$509,2,FALSE))</f>
        <v/>
      </c>
      <c r="D305" s="74" t="str">
        <f>IF(C305="","",VLOOKUP($C305,Engagés!$C$10:$N$509,4,FALSE))</f>
        <v/>
      </c>
      <c r="E305" s="74" t="str">
        <f>IF(C305="","",VLOOKUP($C305,Engagés!$C$10:$N$509,5,FALSE))</f>
        <v/>
      </c>
      <c r="F305" s="550" t="str">
        <f>IF(D305="","",VLOOKUP($C305,Engagés!$C$10:$T$509,18,FALSE))</f>
        <v/>
      </c>
      <c r="G305" s="102" t="str">
        <f>IF($C305="","",VLOOKUP($C305,Engagés!$C$10:$N$509,6,FALSE))</f>
        <v/>
      </c>
      <c r="H305" s="102" t="str">
        <f>IF($C305="","",VLOOKUP($C305,Engagés!$C$10:$N$509,7,FALSE))</f>
        <v/>
      </c>
      <c r="I305" s="102" t="str">
        <f>IF($C305="","",VLOOKUP($C305,Engagés!$C$10:$N$509,8,FALSE))</f>
        <v/>
      </c>
      <c r="J305" s="74" t="str">
        <f>IF($C305="","",VLOOKUP($C305,Engagés!$C$10:$N$509,9,FALSE))</f>
        <v/>
      </c>
      <c r="K305" s="74" t="str">
        <f>IF($C305="","",VLOOKUP($C305,Engagés!$C$10:$N$509,10,FALSE))</f>
        <v/>
      </c>
      <c r="L305" s="74" t="str">
        <f>IF($C305="","",VLOOKUP($C305,Engagés!$C$10:$N$509,11,FALSE))</f>
        <v/>
      </c>
      <c r="M305" s="74" t="str">
        <f>IF($C305="","",VLOOKUP($C305,Engagés!$C$10:$N$509,12,FALSE))</f>
        <v/>
      </c>
      <c r="N305" s="75"/>
    </row>
    <row r="306" spans="1:14" ht="38.25" customHeight="1">
      <c r="A306" s="4">
        <f t="shared" si="4"/>
        <v>0</v>
      </c>
      <c r="B306" s="4">
        <v>303</v>
      </c>
      <c r="C306" s="471" t="str">
        <f>IF(ISERROR(VLOOKUP($B306,Engagés!$B$10:$N$509,1,FALSE))=TRUE,"",VLOOKUP($B306,Engagés!$B$10:$N$509,2,FALSE))</f>
        <v/>
      </c>
      <c r="D306" s="74" t="str">
        <f>IF(C306="","",VLOOKUP($C306,Engagés!$C$10:$N$509,4,FALSE))</f>
        <v/>
      </c>
      <c r="E306" s="74" t="str">
        <f>IF(C306="","",VLOOKUP($C306,Engagés!$C$10:$N$509,5,FALSE))</f>
        <v/>
      </c>
      <c r="F306" s="550" t="str">
        <f>IF(D306="","",VLOOKUP($C306,Engagés!$C$10:$T$509,18,FALSE))</f>
        <v/>
      </c>
      <c r="G306" s="102" t="str">
        <f>IF($C306="","",VLOOKUP($C306,Engagés!$C$10:$N$509,6,FALSE))</f>
        <v/>
      </c>
      <c r="H306" s="102" t="str">
        <f>IF($C306="","",VLOOKUP($C306,Engagés!$C$10:$N$509,7,FALSE))</f>
        <v/>
      </c>
      <c r="I306" s="102" t="str">
        <f>IF($C306="","",VLOOKUP($C306,Engagés!$C$10:$N$509,8,FALSE))</f>
        <v/>
      </c>
      <c r="J306" s="74" t="str">
        <f>IF($C306="","",VLOOKUP($C306,Engagés!$C$10:$N$509,9,FALSE))</f>
        <v/>
      </c>
      <c r="K306" s="74" t="str">
        <f>IF($C306="","",VLOOKUP($C306,Engagés!$C$10:$N$509,10,FALSE))</f>
        <v/>
      </c>
      <c r="L306" s="74" t="str">
        <f>IF($C306="","",VLOOKUP($C306,Engagés!$C$10:$N$509,11,FALSE))</f>
        <v/>
      </c>
      <c r="M306" s="74" t="str">
        <f>IF($C306="","",VLOOKUP($C306,Engagés!$C$10:$N$509,12,FALSE))</f>
        <v/>
      </c>
      <c r="N306" s="75"/>
    </row>
    <row r="307" spans="1:14" ht="38.25" customHeight="1">
      <c r="A307" s="4">
        <f t="shared" si="4"/>
        <v>0</v>
      </c>
      <c r="B307" s="4">
        <v>304</v>
      </c>
      <c r="C307" s="471" t="str">
        <f>IF(ISERROR(VLOOKUP($B307,Engagés!$B$10:$N$509,1,FALSE))=TRUE,"",VLOOKUP($B307,Engagés!$B$10:$N$509,2,FALSE))</f>
        <v/>
      </c>
      <c r="D307" s="74" t="str">
        <f>IF(C307="","",VLOOKUP($C307,Engagés!$C$10:$N$509,4,FALSE))</f>
        <v/>
      </c>
      <c r="E307" s="74" t="str">
        <f>IF(C307="","",VLOOKUP($C307,Engagés!$C$10:$N$509,5,FALSE))</f>
        <v/>
      </c>
      <c r="F307" s="550" t="str">
        <f>IF(D307="","",VLOOKUP($C307,Engagés!$C$10:$T$509,18,FALSE))</f>
        <v/>
      </c>
      <c r="G307" s="102" t="str">
        <f>IF($C307="","",VLOOKUP($C307,Engagés!$C$10:$N$509,6,FALSE))</f>
        <v/>
      </c>
      <c r="H307" s="102" t="str">
        <f>IF($C307="","",VLOOKUP($C307,Engagés!$C$10:$N$509,7,FALSE))</f>
        <v/>
      </c>
      <c r="I307" s="102" t="str">
        <f>IF($C307="","",VLOOKUP($C307,Engagés!$C$10:$N$509,8,FALSE))</f>
        <v/>
      </c>
      <c r="J307" s="74" t="str">
        <f>IF($C307="","",VLOOKUP($C307,Engagés!$C$10:$N$509,9,FALSE))</f>
        <v/>
      </c>
      <c r="K307" s="74" t="str">
        <f>IF($C307="","",VLOOKUP($C307,Engagés!$C$10:$N$509,10,FALSE))</f>
        <v/>
      </c>
      <c r="L307" s="74" t="str">
        <f>IF($C307="","",VLOOKUP($C307,Engagés!$C$10:$N$509,11,FALSE))</f>
        <v/>
      </c>
      <c r="M307" s="74" t="str">
        <f>IF($C307="","",VLOOKUP($C307,Engagés!$C$10:$N$509,12,FALSE))</f>
        <v/>
      </c>
      <c r="N307" s="75"/>
    </row>
    <row r="308" spans="1:14" ht="38.25" customHeight="1">
      <c r="A308" s="4">
        <f t="shared" si="4"/>
        <v>0</v>
      </c>
      <c r="B308" s="4">
        <v>305</v>
      </c>
      <c r="C308" s="471" t="str">
        <f>IF(ISERROR(VLOOKUP($B308,Engagés!$B$10:$N$509,1,FALSE))=TRUE,"",VLOOKUP($B308,Engagés!$B$10:$N$509,2,FALSE))</f>
        <v/>
      </c>
      <c r="D308" s="74" t="str">
        <f>IF(C308="","",VLOOKUP($C308,Engagés!$C$10:$N$509,4,FALSE))</f>
        <v/>
      </c>
      <c r="E308" s="74" t="str">
        <f>IF(C308="","",VLOOKUP($C308,Engagés!$C$10:$N$509,5,FALSE))</f>
        <v/>
      </c>
      <c r="F308" s="550" t="str">
        <f>IF(D308="","",VLOOKUP($C308,Engagés!$C$10:$T$509,18,FALSE))</f>
        <v/>
      </c>
      <c r="G308" s="102" t="str">
        <f>IF($C308="","",VLOOKUP($C308,Engagés!$C$10:$N$509,6,FALSE))</f>
        <v/>
      </c>
      <c r="H308" s="102" t="str">
        <f>IF($C308="","",VLOOKUP($C308,Engagés!$C$10:$N$509,7,FALSE))</f>
        <v/>
      </c>
      <c r="I308" s="102" t="str">
        <f>IF($C308="","",VLOOKUP($C308,Engagés!$C$10:$N$509,8,FALSE))</f>
        <v/>
      </c>
      <c r="J308" s="74" t="str">
        <f>IF($C308="","",VLOOKUP($C308,Engagés!$C$10:$N$509,9,FALSE))</f>
        <v/>
      </c>
      <c r="K308" s="74" t="str">
        <f>IF($C308="","",VLOOKUP($C308,Engagés!$C$10:$N$509,10,FALSE))</f>
        <v/>
      </c>
      <c r="L308" s="74" t="str">
        <f>IF($C308="","",VLOOKUP($C308,Engagés!$C$10:$N$509,11,FALSE))</f>
        <v/>
      </c>
      <c r="M308" s="74" t="str">
        <f>IF($C308="","",VLOOKUP($C308,Engagés!$C$10:$N$509,12,FALSE))</f>
        <v/>
      </c>
      <c r="N308" s="75"/>
    </row>
    <row r="309" spans="1:14" ht="38.25" customHeight="1">
      <c r="A309" s="4">
        <f t="shared" si="4"/>
        <v>0</v>
      </c>
      <c r="B309" s="4">
        <v>306</v>
      </c>
      <c r="C309" s="471" t="str">
        <f>IF(ISERROR(VLOOKUP($B309,Engagés!$B$10:$N$509,1,FALSE))=TRUE,"",VLOOKUP($B309,Engagés!$B$10:$N$509,2,FALSE))</f>
        <v/>
      </c>
      <c r="D309" s="74" t="str">
        <f>IF(C309="","",VLOOKUP($C309,Engagés!$C$10:$N$509,4,FALSE))</f>
        <v/>
      </c>
      <c r="E309" s="74" t="str">
        <f>IF(C309="","",VLOOKUP($C309,Engagés!$C$10:$N$509,5,FALSE))</f>
        <v/>
      </c>
      <c r="F309" s="550" t="str">
        <f>IF(D309="","",VLOOKUP($C309,Engagés!$C$10:$T$509,18,FALSE))</f>
        <v/>
      </c>
      <c r="G309" s="102" t="str">
        <f>IF($C309="","",VLOOKUP($C309,Engagés!$C$10:$N$509,6,FALSE))</f>
        <v/>
      </c>
      <c r="H309" s="102" t="str">
        <f>IF($C309="","",VLOOKUP($C309,Engagés!$C$10:$N$509,7,FALSE))</f>
        <v/>
      </c>
      <c r="I309" s="102" t="str">
        <f>IF($C309="","",VLOOKUP($C309,Engagés!$C$10:$N$509,8,FALSE))</f>
        <v/>
      </c>
      <c r="J309" s="74" t="str">
        <f>IF($C309="","",VLOOKUP($C309,Engagés!$C$10:$N$509,9,FALSE))</f>
        <v/>
      </c>
      <c r="K309" s="74" t="str">
        <f>IF($C309="","",VLOOKUP($C309,Engagés!$C$10:$N$509,10,FALSE))</f>
        <v/>
      </c>
      <c r="L309" s="74" t="str">
        <f>IF($C309="","",VLOOKUP($C309,Engagés!$C$10:$N$509,11,FALSE))</f>
        <v/>
      </c>
      <c r="M309" s="74" t="str">
        <f>IF($C309="","",VLOOKUP($C309,Engagés!$C$10:$N$509,12,FALSE))</f>
        <v/>
      </c>
      <c r="N309" s="75"/>
    </row>
    <row r="310" spans="1:14" ht="38.25" customHeight="1">
      <c r="A310" s="4">
        <f t="shared" si="4"/>
        <v>0</v>
      </c>
      <c r="B310" s="4">
        <v>307</v>
      </c>
      <c r="C310" s="471" t="str">
        <f>IF(ISERROR(VLOOKUP($B310,Engagés!$B$10:$N$509,1,FALSE))=TRUE,"",VLOOKUP($B310,Engagés!$B$10:$N$509,2,FALSE))</f>
        <v/>
      </c>
      <c r="D310" s="74" t="str">
        <f>IF(C310="","",VLOOKUP($C310,Engagés!$C$10:$N$509,4,FALSE))</f>
        <v/>
      </c>
      <c r="E310" s="74" t="str">
        <f>IF(C310="","",VLOOKUP($C310,Engagés!$C$10:$N$509,5,FALSE))</f>
        <v/>
      </c>
      <c r="F310" s="550" t="str">
        <f>IF(D310="","",VLOOKUP($C310,Engagés!$C$10:$T$509,18,FALSE))</f>
        <v/>
      </c>
      <c r="G310" s="102" t="str">
        <f>IF($C310="","",VLOOKUP($C310,Engagés!$C$10:$N$509,6,FALSE))</f>
        <v/>
      </c>
      <c r="H310" s="102" t="str">
        <f>IF($C310="","",VLOOKUP($C310,Engagés!$C$10:$N$509,7,FALSE))</f>
        <v/>
      </c>
      <c r="I310" s="102" t="str">
        <f>IF($C310="","",VLOOKUP($C310,Engagés!$C$10:$N$509,8,FALSE))</f>
        <v/>
      </c>
      <c r="J310" s="74" t="str">
        <f>IF($C310="","",VLOOKUP($C310,Engagés!$C$10:$N$509,9,FALSE))</f>
        <v/>
      </c>
      <c r="K310" s="74" t="str">
        <f>IF($C310="","",VLOOKUP($C310,Engagés!$C$10:$N$509,10,FALSE))</f>
        <v/>
      </c>
      <c r="L310" s="74" t="str">
        <f>IF($C310="","",VLOOKUP($C310,Engagés!$C$10:$N$509,11,FALSE))</f>
        <v/>
      </c>
      <c r="M310" s="74" t="str">
        <f>IF($C310="","",VLOOKUP($C310,Engagés!$C$10:$N$509,12,FALSE))</f>
        <v/>
      </c>
      <c r="N310" s="75"/>
    </row>
    <row r="311" spans="1:14" ht="38.25" customHeight="1">
      <c r="A311" s="4">
        <f t="shared" si="4"/>
        <v>0</v>
      </c>
      <c r="B311" s="4">
        <v>308</v>
      </c>
      <c r="C311" s="471" t="str">
        <f>IF(ISERROR(VLOOKUP($B311,Engagés!$B$10:$N$509,1,FALSE))=TRUE,"",VLOOKUP($B311,Engagés!$B$10:$N$509,2,FALSE))</f>
        <v/>
      </c>
      <c r="D311" s="74" t="str">
        <f>IF(C311="","",VLOOKUP($C311,Engagés!$C$10:$N$509,4,FALSE))</f>
        <v/>
      </c>
      <c r="E311" s="74" t="str">
        <f>IF(C311="","",VLOOKUP($C311,Engagés!$C$10:$N$509,5,FALSE))</f>
        <v/>
      </c>
      <c r="F311" s="550" t="str">
        <f>IF(D311="","",VLOOKUP($C311,Engagés!$C$10:$T$509,18,FALSE))</f>
        <v/>
      </c>
      <c r="G311" s="102" t="str">
        <f>IF($C311="","",VLOOKUP($C311,Engagés!$C$10:$N$509,6,FALSE))</f>
        <v/>
      </c>
      <c r="H311" s="102" t="str">
        <f>IF($C311="","",VLOOKUP($C311,Engagés!$C$10:$N$509,7,FALSE))</f>
        <v/>
      </c>
      <c r="I311" s="102" t="str">
        <f>IF($C311="","",VLOOKUP($C311,Engagés!$C$10:$N$509,8,FALSE))</f>
        <v/>
      </c>
      <c r="J311" s="74" t="str">
        <f>IF($C311="","",VLOOKUP($C311,Engagés!$C$10:$N$509,9,FALSE))</f>
        <v/>
      </c>
      <c r="K311" s="74" t="str">
        <f>IF($C311="","",VLOOKUP($C311,Engagés!$C$10:$N$509,10,FALSE))</f>
        <v/>
      </c>
      <c r="L311" s="74" t="str">
        <f>IF($C311="","",VLOOKUP($C311,Engagés!$C$10:$N$509,11,FALSE))</f>
        <v/>
      </c>
      <c r="M311" s="74" t="str">
        <f>IF($C311="","",VLOOKUP($C311,Engagés!$C$10:$N$509,12,FALSE))</f>
        <v/>
      </c>
      <c r="N311" s="75"/>
    </row>
    <row r="312" spans="1:14" ht="38.25" customHeight="1">
      <c r="A312" s="4">
        <f t="shared" si="4"/>
        <v>0</v>
      </c>
      <c r="B312" s="4">
        <v>309</v>
      </c>
      <c r="C312" s="471" t="str">
        <f>IF(ISERROR(VLOOKUP($B312,Engagés!$B$10:$N$509,1,FALSE))=TRUE,"",VLOOKUP($B312,Engagés!$B$10:$N$509,2,FALSE))</f>
        <v/>
      </c>
      <c r="D312" s="74" t="str">
        <f>IF(C312="","",VLOOKUP($C312,Engagés!$C$10:$N$509,4,FALSE))</f>
        <v/>
      </c>
      <c r="E312" s="74" t="str">
        <f>IF(C312="","",VLOOKUP($C312,Engagés!$C$10:$N$509,5,FALSE))</f>
        <v/>
      </c>
      <c r="F312" s="550" t="str">
        <f>IF(D312="","",VLOOKUP($C312,Engagés!$C$10:$T$509,18,FALSE))</f>
        <v/>
      </c>
      <c r="G312" s="102" t="str">
        <f>IF($C312="","",VLOOKUP($C312,Engagés!$C$10:$N$509,6,FALSE))</f>
        <v/>
      </c>
      <c r="H312" s="102" t="str">
        <f>IF($C312="","",VLOOKUP($C312,Engagés!$C$10:$N$509,7,FALSE))</f>
        <v/>
      </c>
      <c r="I312" s="102" t="str">
        <f>IF($C312="","",VLOOKUP($C312,Engagés!$C$10:$N$509,8,FALSE))</f>
        <v/>
      </c>
      <c r="J312" s="74" t="str">
        <f>IF($C312="","",VLOOKUP($C312,Engagés!$C$10:$N$509,9,FALSE))</f>
        <v/>
      </c>
      <c r="K312" s="74" t="str">
        <f>IF($C312="","",VLOOKUP($C312,Engagés!$C$10:$N$509,10,FALSE))</f>
        <v/>
      </c>
      <c r="L312" s="74" t="str">
        <f>IF($C312="","",VLOOKUP($C312,Engagés!$C$10:$N$509,11,FALSE))</f>
        <v/>
      </c>
      <c r="M312" s="74" t="str">
        <f>IF($C312="","",VLOOKUP($C312,Engagés!$C$10:$N$509,12,FALSE))</f>
        <v/>
      </c>
      <c r="N312" s="75"/>
    </row>
    <row r="313" spans="1:14" ht="38.25" customHeight="1">
      <c r="A313" s="4">
        <f t="shared" si="4"/>
        <v>0</v>
      </c>
      <c r="B313" s="4">
        <v>310</v>
      </c>
      <c r="C313" s="471" t="str">
        <f>IF(ISERROR(VLOOKUP($B313,Engagés!$B$10:$N$509,1,FALSE))=TRUE,"",VLOOKUP($B313,Engagés!$B$10:$N$509,2,FALSE))</f>
        <v/>
      </c>
      <c r="D313" s="74" t="str">
        <f>IF(C313="","",VLOOKUP($C313,Engagés!$C$10:$N$509,4,FALSE))</f>
        <v/>
      </c>
      <c r="E313" s="74" t="str">
        <f>IF(C313="","",VLOOKUP($C313,Engagés!$C$10:$N$509,5,FALSE))</f>
        <v/>
      </c>
      <c r="F313" s="550" t="str">
        <f>IF(D313="","",VLOOKUP($C313,Engagés!$C$10:$T$509,18,FALSE))</f>
        <v/>
      </c>
      <c r="G313" s="102" t="str">
        <f>IF($C313="","",VLOOKUP($C313,Engagés!$C$10:$N$509,6,FALSE))</f>
        <v/>
      </c>
      <c r="H313" s="102" t="str">
        <f>IF($C313="","",VLOOKUP($C313,Engagés!$C$10:$N$509,7,FALSE))</f>
        <v/>
      </c>
      <c r="I313" s="102" t="str">
        <f>IF($C313="","",VLOOKUP($C313,Engagés!$C$10:$N$509,8,FALSE))</f>
        <v/>
      </c>
      <c r="J313" s="74" t="str">
        <f>IF($C313="","",VLOOKUP($C313,Engagés!$C$10:$N$509,9,FALSE))</f>
        <v/>
      </c>
      <c r="K313" s="74" t="str">
        <f>IF($C313="","",VLOOKUP($C313,Engagés!$C$10:$N$509,10,FALSE))</f>
        <v/>
      </c>
      <c r="L313" s="74" t="str">
        <f>IF($C313="","",VLOOKUP($C313,Engagés!$C$10:$N$509,11,FALSE))</f>
        <v/>
      </c>
      <c r="M313" s="74" t="str">
        <f>IF($C313="","",VLOOKUP($C313,Engagés!$C$10:$N$509,12,FALSE))</f>
        <v/>
      </c>
      <c r="N313" s="75"/>
    </row>
    <row r="314" spans="1:14" ht="38.25" customHeight="1">
      <c r="A314" s="4">
        <f t="shared" si="4"/>
        <v>0</v>
      </c>
      <c r="B314" s="4">
        <v>311</v>
      </c>
      <c r="C314" s="471" t="str">
        <f>IF(ISERROR(VLOOKUP($B314,Engagés!$B$10:$N$509,1,FALSE))=TRUE,"",VLOOKUP($B314,Engagés!$B$10:$N$509,2,FALSE))</f>
        <v/>
      </c>
      <c r="D314" s="74" t="str">
        <f>IF(C314="","",VLOOKUP($C314,Engagés!$C$10:$N$509,4,FALSE))</f>
        <v/>
      </c>
      <c r="E314" s="74" t="str">
        <f>IF(C314="","",VLOOKUP($C314,Engagés!$C$10:$N$509,5,FALSE))</f>
        <v/>
      </c>
      <c r="F314" s="550" t="str">
        <f>IF(D314="","",VLOOKUP($C314,Engagés!$C$10:$T$509,18,FALSE))</f>
        <v/>
      </c>
      <c r="G314" s="102" t="str">
        <f>IF($C314="","",VLOOKUP($C314,Engagés!$C$10:$N$509,6,FALSE))</f>
        <v/>
      </c>
      <c r="H314" s="102" t="str">
        <f>IF($C314="","",VLOOKUP($C314,Engagés!$C$10:$N$509,7,FALSE))</f>
        <v/>
      </c>
      <c r="I314" s="102" t="str">
        <f>IF($C314="","",VLOOKUP($C314,Engagés!$C$10:$N$509,8,FALSE))</f>
        <v/>
      </c>
      <c r="J314" s="74" t="str">
        <f>IF($C314="","",VLOOKUP($C314,Engagés!$C$10:$N$509,9,FALSE))</f>
        <v/>
      </c>
      <c r="K314" s="74" t="str">
        <f>IF($C314="","",VLOOKUP($C314,Engagés!$C$10:$N$509,10,FALSE))</f>
        <v/>
      </c>
      <c r="L314" s="74" t="str">
        <f>IF($C314="","",VLOOKUP($C314,Engagés!$C$10:$N$509,11,FALSE))</f>
        <v/>
      </c>
      <c r="M314" s="74" t="str">
        <f>IF($C314="","",VLOOKUP($C314,Engagés!$C$10:$N$509,12,FALSE))</f>
        <v/>
      </c>
      <c r="N314" s="75"/>
    </row>
    <row r="315" spans="1:14" ht="38.25" customHeight="1">
      <c r="A315" s="4">
        <f t="shared" si="4"/>
        <v>0</v>
      </c>
      <c r="B315" s="4">
        <v>312</v>
      </c>
      <c r="C315" s="471" t="str">
        <f>IF(ISERROR(VLOOKUP($B315,Engagés!$B$10:$N$509,1,FALSE))=TRUE,"",VLOOKUP($B315,Engagés!$B$10:$N$509,2,FALSE))</f>
        <v/>
      </c>
      <c r="D315" s="74" t="str">
        <f>IF(C315="","",VLOOKUP($C315,Engagés!$C$10:$N$509,4,FALSE))</f>
        <v/>
      </c>
      <c r="E315" s="74" t="str">
        <f>IF(C315="","",VLOOKUP($C315,Engagés!$C$10:$N$509,5,FALSE))</f>
        <v/>
      </c>
      <c r="F315" s="550" t="str">
        <f>IF(D315="","",VLOOKUP($C315,Engagés!$C$10:$T$509,18,FALSE))</f>
        <v/>
      </c>
      <c r="G315" s="102" t="str">
        <f>IF($C315="","",VLOOKUP($C315,Engagés!$C$10:$N$509,6,FALSE))</f>
        <v/>
      </c>
      <c r="H315" s="102" t="str">
        <f>IF($C315="","",VLOOKUP($C315,Engagés!$C$10:$N$509,7,FALSE))</f>
        <v/>
      </c>
      <c r="I315" s="102" t="str">
        <f>IF($C315="","",VLOOKUP($C315,Engagés!$C$10:$N$509,8,FALSE))</f>
        <v/>
      </c>
      <c r="J315" s="74" t="str">
        <f>IF($C315="","",VLOOKUP($C315,Engagés!$C$10:$N$509,9,FALSE))</f>
        <v/>
      </c>
      <c r="K315" s="74" t="str">
        <f>IF($C315="","",VLOOKUP($C315,Engagés!$C$10:$N$509,10,FALSE))</f>
        <v/>
      </c>
      <c r="L315" s="74" t="str">
        <f>IF($C315="","",VLOOKUP($C315,Engagés!$C$10:$N$509,11,FALSE))</f>
        <v/>
      </c>
      <c r="M315" s="74" t="str">
        <f>IF($C315="","",VLOOKUP($C315,Engagés!$C$10:$N$509,12,FALSE))</f>
        <v/>
      </c>
      <c r="N315" s="75"/>
    </row>
    <row r="316" spans="1:14" ht="38.25" customHeight="1">
      <c r="A316" s="4">
        <f t="shared" si="4"/>
        <v>0</v>
      </c>
      <c r="B316" s="4">
        <v>313</v>
      </c>
      <c r="C316" s="471" t="str">
        <f>IF(ISERROR(VLOOKUP($B316,Engagés!$B$10:$N$509,1,FALSE))=TRUE,"",VLOOKUP($B316,Engagés!$B$10:$N$509,2,FALSE))</f>
        <v/>
      </c>
      <c r="D316" s="74" t="str">
        <f>IF(C316="","",VLOOKUP($C316,Engagés!$C$10:$N$509,4,FALSE))</f>
        <v/>
      </c>
      <c r="E316" s="74" t="str">
        <f>IF(C316="","",VLOOKUP($C316,Engagés!$C$10:$N$509,5,FALSE))</f>
        <v/>
      </c>
      <c r="F316" s="550" t="str">
        <f>IF(D316="","",VLOOKUP($C316,Engagés!$C$10:$T$509,18,FALSE))</f>
        <v/>
      </c>
      <c r="G316" s="102" t="str">
        <f>IF($C316="","",VLOOKUP($C316,Engagés!$C$10:$N$509,6,FALSE))</f>
        <v/>
      </c>
      <c r="H316" s="102" t="str">
        <f>IF($C316="","",VLOOKUP($C316,Engagés!$C$10:$N$509,7,FALSE))</f>
        <v/>
      </c>
      <c r="I316" s="102" t="str">
        <f>IF($C316="","",VLOOKUP($C316,Engagés!$C$10:$N$509,8,FALSE))</f>
        <v/>
      </c>
      <c r="J316" s="74" t="str">
        <f>IF($C316="","",VLOOKUP($C316,Engagés!$C$10:$N$509,9,FALSE))</f>
        <v/>
      </c>
      <c r="K316" s="74" t="str">
        <f>IF($C316="","",VLOOKUP($C316,Engagés!$C$10:$N$509,10,FALSE))</f>
        <v/>
      </c>
      <c r="L316" s="74" t="str">
        <f>IF($C316="","",VLOOKUP($C316,Engagés!$C$10:$N$509,11,FALSE))</f>
        <v/>
      </c>
      <c r="M316" s="74" t="str">
        <f>IF($C316="","",VLOOKUP($C316,Engagés!$C$10:$N$509,12,FALSE))</f>
        <v/>
      </c>
      <c r="N316" s="75"/>
    </row>
    <row r="317" spans="1:14" ht="38.25" customHeight="1">
      <c r="A317" s="4">
        <f t="shared" si="4"/>
        <v>0</v>
      </c>
      <c r="B317" s="4">
        <v>314</v>
      </c>
      <c r="C317" s="471" t="str">
        <f>IF(ISERROR(VLOOKUP($B317,Engagés!$B$10:$N$509,1,FALSE))=TRUE,"",VLOOKUP($B317,Engagés!$B$10:$N$509,2,FALSE))</f>
        <v/>
      </c>
      <c r="D317" s="74" t="str">
        <f>IF(C317="","",VLOOKUP($C317,Engagés!$C$10:$N$509,4,FALSE))</f>
        <v/>
      </c>
      <c r="E317" s="74" t="str">
        <f>IF(C317="","",VLOOKUP($C317,Engagés!$C$10:$N$509,5,FALSE))</f>
        <v/>
      </c>
      <c r="F317" s="550" t="str">
        <f>IF(D317="","",VLOOKUP($C317,Engagés!$C$10:$T$509,18,FALSE))</f>
        <v/>
      </c>
      <c r="G317" s="102" t="str">
        <f>IF($C317="","",VLOOKUP($C317,Engagés!$C$10:$N$509,6,FALSE))</f>
        <v/>
      </c>
      <c r="H317" s="102" t="str">
        <f>IF($C317="","",VLOOKUP($C317,Engagés!$C$10:$N$509,7,FALSE))</f>
        <v/>
      </c>
      <c r="I317" s="102" t="str">
        <f>IF($C317="","",VLOOKUP($C317,Engagés!$C$10:$N$509,8,FALSE))</f>
        <v/>
      </c>
      <c r="J317" s="74" t="str">
        <f>IF($C317="","",VLOOKUP($C317,Engagés!$C$10:$N$509,9,FALSE))</f>
        <v/>
      </c>
      <c r="K317" s="74" t="str">
        <f>IF($C317="","",VLOOKUP($C317,Engagés!$C$10:$N$509,10,FALSE))</f>
        <v/>
      </c>
      <c r="L317" s="74" t="str">
        <f>IF($C317="","",VLOOKUP($C317,Engagés!$C$10:$N$509,11,FALSE))</f>
        <v/>
      </c>
      <c r="M317" s="74" t="str">
        <f>IF($C317="","",VLOOKUP($C317,Engagés!$C$10:$N$509,12,FALSE))</f>
        <v/>
      </c>
      <c r="N317" s="75"/>
    </row>
    <row r="318" spans="1:14" ht="38.25" customHeight="1">
      <c r="A318" s="4">
        <f t="shared" si="4"/>
        <v>0</v>
      </c>
      <c r="B318" s="4">
        <v>315</v>
      </c>
      <c r="C318" s="471" t="str">
        <f>IF(ISERROR(VLOOKUP($B318,Engagés!$B$10:$N$509,1,FALSE))=TRUE,"",VLOOKUP($B318,Engagés!$B$10:$N$509,2,FALSE))</f>
        <v/>
      </c>
      <c r="D318" s="74" t="str">
        <f>IF(C318="","",VLOOKUP($C318,Engagés!$C$10:$N$509,4,FALSE))</f>
        <v/>
      </c>
      <c r="E318" s="74" t="str">
        <f>IF(C318="","",VLOOKUP($C318,Engagés!$C$10:$N$509,5,FALSE))</f>
        <v/>
      </c>
      <c r="F318" s="550" t="str">
        <f>IF(D318="","",VLOOKUP($C318,Engagés!$C$10:$T$509,18,FALSE))</f>
        <v/>
      </c>
      <c r="G318" s="102" t="str">
        <f>IF($C318="","",VLOOKUP($C318,Engagés!$C$10:$N$509,6,FALSE))</f>
        <v/>
      </c>
      <c r="H318" s="102" t="str">
        <f>IF($C318="","",VLOOKUP($C318,Engagés!$C$10:$N$509,7,FALSE))</f>
        <v/>
      </c>
      <c r="I318" s="102" t="str">
        <f>IF($C318="","",VLOOKUP($C318,Engagés!$C$10:$N$509,8,FALSE))</f>
        <v/>
      </c>
      <c r="J318" s="74" t="str">
        <f>IF($C318="","",VLOOKUP($C318,Engagés!$C$10:$N$509,9,FALSE))</f>
        <v/>
      </c>
      <c r="K318" s="74" t="str">
        <f>IF($C318="","",VLOOKUP($C318,Engagés!$C$10:$N$509,10,FALSE))</f>
        <v/>
      </c>
      <c r="L318" s="74" t="str">
        <f>IF($C318="","",VLOOKUP($C318,Engagés!$C$10:$N$509,11,FALSE))</f>
        <v/>
      </c>
      <c r="M318" s="74" t="str">
        <f>IF($C318="","",VLOOKUP($C318,Engagés!$C$10:$N$509,12,FALSE))</f>
        <v/>
      </c>
      <c r="N318" s="75"/>
    </row>
    <row r="319" spans="1:14" ht="38.25" customHeight="1">
      <c r="A319" s="4">
        <f t="shared" si="4"/>
        <v>0</v>
      </c>
      <c r="B319" s="4">
        <v>316</v>
      </c>
      <c r="C319" s="471" t="str">
        <f>IF(ISERROR(VLOOKUP($B319,Engagés!$B$10:$N$509,1,FALSE))=TRUE,"",VLOOKUP($B319,Engagés!$B$10:$N$509,2,FALSE))</f>
        <v/>
      </c>
      <c r="D319" s="74" t="str">
        <f>IF(C319="","",VLOOKUP($C319,Engagés!$C$10:$N$509,4,FALSE))</f>
        <v/>
      </c>
      <c r="E319" s="74" t="str">
        <f>IF(C319="","",VLOOKUP($C319,Engagés!$C$10:$N$509,5,FALSE))</f>
        <v/>
      </c>
      <c r="F319" s="550" t="str">
        <f>IF(D319="","",VLOOKUP($C319,Engagés!$C$10:$T$509,18,FALSE))</f>
        <v/>
      </c>
      <c r="G319" s="102" t="str">
        <f>IF($C319="","",VLOOKUP($C319,Engagés!$C$10:$N$509,6,FALSE))</f>
        <v/>
      </c>
      <c r="H319" s="102" t="str">
        <f>IF($C319="","",VLOOKUP($C319,Engagés!$C$10:$N$509,7,FALSE))</f>
        <v/>
      </c>
      <c r="I319" s="102" t="str">
        <f>IF($C319="","",VLOOKUP($C319,Engagés!$C$10:$N$509,8,FALSE))</f>
        <v/>
      </c>
      <c r="J319" s="74" t="str">
        <f>IF($C319="","",VLOOKUP($C319,Engagés!$C$10:$N$509,9,FALSE))</f>
        <v/>
      </c>
      <c r="K319" s="74" t="str">
        <f>IF($C319="","",VLOOKUP($C319,Engagés!$C$10:$N$509,10,FALSE))</f>
        <v/>
      </c>
      <c r="L319" s="74" t="str">
        <f>IF($C319="","",VLOOKUP($C319,Engagés!$C$10:$N$509,11,FALSE))</f>
        <v/>
      </c>
      <c r="M319" s="74" t="str">
        <f>IF($C319="","",VLOOKUP($C319,Engagés!$C$10:$N$509,12,FALSE))</f>
        <v/>
      </c>
      <c r="N319" s="75"/>
    </row>
    <row r="320" spans="1:14" ht="38.25" customHeight="1">
      <c r="A320" s="4">
        <f t="shared" si="4"/>
        <v>0</v>
      </c>
      <c r="B320" s="4">
        <v>317</v>
      </c>
      <c r="C320" s="471" t="str">
        <f>IF(ISERROR(VLOOKUP($B320,Engagés!$B$10:$N$509,1,FALSE))=TRUE,"",VLOOKUP($B320,Engagés!$B$10:$N$509,2,FALSE))</f>
        <v/>
      </c>
      <c r="D320" s="74" t="str">
        <f>IF(C320="","",VLOOKUP($C320,Engagés!$C$10:$N$509,4,FALSE))</f>
        <v/>
      </c>
      <c r="E320" s="74" t="str">
        <f>IF(C320="","",VLOOKUP($C320,Engagés!$C$10:$N$509,5,FALSE))</f>
        <v/>
      </c>
      <c r="F320" s="550" t="str">
        <f>IF(D320="","",VLOOKUP($C320,Engagés!$C$10:$T$509,18,FALSE))</f>
        <v/>
      </c>
      <c r="G320" s="102" t="str">
        <f>IF($C320="","",VLOOKUP($C320,Engagés!$C$10:$N$509,6,FALSE))</f>
        <v/>
      </c>
      <c r="H320" s="102" t="str">
        <f>IF($C320="","",VLOOKUP($C320,Engagés!$C$10:$N$509,7,FALSE))</f>
        <v/>
      </c>
      <c r="I320" s="102" t="str">
        <f>IF($C320="","",VLOOKUP($C320,Engagés!$C$10:$N$509,8,FALSE))</f>
        <v/>
      </c>
      <c r="J320" s="74" t="str">
        <f>IF($C320="","",VLOOKUP($C320,Engagés!$C$10:$N$509,9,FALSE))</f>
        <v/>
      </c>
      <c r="K320" s="74" t="str">
        <f>IF($C320="","",VLOOKUP($C320,Engagés!$C$10:$N$509,10,FALSE))</f>
        <v/>
      </c>
      <c r="L320" s="74" t="str">
        <f>IF($C320="","",VLOOKUP($C320,Engagés!$C$10:$N$509,11,FALSE))</f>
        <v/>
      </c>
      <c r="M320" s="74" t="str">
        <f>IF($C320="","",VLOOKUP($C320,Engagés!$C$10:$N$509,12,FALSE))</f>
        <v/>
      </c>
      <c r="N320" s="75"/>
    </row>
    <row r="321" spans="1:14" ht="38.25" customHeight="1">
      <c r="A321" s="4">
        <f t="shared" si="4"/>
        <v>0</v>
      </c>
      <c r="B321" s="4">
        <v>318</v>
      </c>
      <c r="C321" s="471" t="str">
        <f>IF(ISERROR(VLOOKUP($B321,Engagés!$B$10:$N$509,1,FALSE))=TRUE,"",VLOOKUP($B321,Engagés!$B$10:$N$509,2,FALSE))</f>
        <v/>
      </c>
      <c r="D321" s="74" t="str">
        <f>IF(C321="","",VLOOKUP($C321,Engagés!$C$10:$N$509,4,FALSE))</f>
        <v/>
      </c>
      <c r="E321" s="74" t="str">
        <f>IF(C321="","",VLOOKUP($C321,Engagés!$C$10:$N$509,5,FALSE))</f>
        <v/>
      </c>
      <c r="F321" s="550" t="str">
        <f>IF(D321="","",VLOOKUP($C321,Engagés!$C$10:$T$509,18,FALSE))</f>
        <v/>
      </c>
      <c r="G321" s="102" t="str">
        <f>IF($C321="","",VLOOKUP($C321,Engagés!$C$10:$N$509,6,FALSE))</f>
        <v/>
      </c>
      <c r="H321" s="102" t="str">
        <f>IF($C321="","",VLOOKUP($C321,Engagés!$C$10:$N$509,7,FALSE))</f>
        <v/>
      </c>
      <c r="I321" s="102" t="str">
        <f>IF($C321="","",VLOOKUP($C321,Engagés!$C$10:$N$509,8,FALSE))</f>
        <v/>
      </c>
      <c r="J321" s="74" t="str">
        <f>IF($C321="","",VLOOKUP($C321,Engagés!$C$10:$N$509,9,FALSE))</f>
        <v/>
      </c>
      <c r="K321" s="74" t="str">
        <f>IF($C321="","",VLOOKUP($C321,Engagés!$C$10:$N$509,10,FALSE))</f>
        <v/>
      </c>
      <c r="L321" s="74" t="str">
        <f>IF($C321="","",VLOOKUP($C321,Engagés!$C$10:$N$509,11,FALSE))</f>
        <v/>
      </c>
      <c r="M321" s="74" t="str">
        <f>IF($C321="","",VLOOKUP($C321,Engagés!$C$10:$N$509,12,FALSE))</f>
        <v/>
      </c>
      <c r="N321" s="75"/>
    </row>
    <row r="322" spans="1:14" ht="38.25" customHeight="1">
      <c r="A322" s="4">
        <f t="shared" si="4"/>
        <v>0</v>
      </c>
      <c r="B322" s="4">
        <v>319</v>
      </c>
      <c r="C322" s="471" t="str">
        <f>IF(ISERROR(VLOOKUP($B322,Engagés!$B$10:$N$509,1,FALSE))=TRUE,"",VLOOKUP($B322,Engagés!$B$10:$N$509,2,FALSE))</f>
        <v/>
      </c>
      <c r="D322" s="74" t="str">
        <f>IF(C322="","",VLOOKUP($C322,Engagés!$C$10:$N$509,4,FALSE))</f>
        <v/>
      </c>
      <c r="E322" s="74" t="str">
        <f>IF(C322="","",VLOOKUP($C322,Engagés!$C$10:$N$509,5,FALSE))</f>
        <v/>
      </c>
      <c r="F322" s="550" t="str">
        <f>IF(D322="","",VLOOKUP($C322,Engagés!$C$10:$T$509,18,FALSE))</f>
        <v/>
      </c>
      <c r="G322" s="102" t="str">
        <f>IF($C322="","",VLOOKUP($C322,Engagés!$C$10:$N$509,6,FALSE))</f>
        <v/>
      </c>
      <c r="H322" s="102" t="str">
        <f>IF($C322="","",VLOOKUP($C322,Engagés!$C$10:$N$509,7,FALSE))</f>
        <v/>
      </c>
      <c r="I322" s="102" t="str">
        <f>IF($C322="","",VLOOKUP($C322,Engagés!$C$10:$N$509,8,FALSE))</f>
        <v/>
      </c>
      <c r="J322" s="74" t="str">
        <f>IF($C322="","",VLOOKUP($C322,Engagés!$C$10:$N$509,9,FALSE))</f>
        <v/>
      </c>
      <c r="K322" s="74" t="str">
        <f>IF($C322="","",VLOOKUP($C322,Engagés!$C$10:$N$509,10,FALSE))</f>
        <v/>
      </c>
      <c r="L322" s="74" t="str">
        <f>IF($C322="","",VLOOKUP($C322,Engagés!$C$10:$N$509,11,FALSE))</f>
        <v/>
      </c>
      <c r="M322" s="74" t="str">
        <f>IF($C322="","",VLOOKUP($C322,Engagés!$C$10:$N$509,12,FALSE))</f>
        <v/>
      </c>
      <c r="N322" s="75"/>
    </row>
    <row r="323" spans="1:14" ht="38.25" customHeight="1">
      <c r="A323" s="4">
        <f t="shared" si="4"/>
        <v>0</v>
      </c>
      <c r="B323" s="4">
        <v>320</v>
      </c>
      <c r="C323" s="471" t="str">
        <f>IF(ISERROR(VLOOKUP($B323,Engagés!$B$10:$N$509,1,FALSE))=TRUE,"",VLOOKUP($B323,Engagés!$B$10:$N$509,2,FALSE))</f>
        <v/>
      </c>
      <c r="D323" s="74" t="str">
        <f>IF(C323="","",VLOOKUP($C323,Engagés!$C$10:$N$509,4,FALSE))</f>
        <v/>
      </c>
      <c r="E323" s="74" t="str">
        <f>IF(C323="","",VLOOKUP($C323,Engagés!$C$10:$N$509,5,FALSE))</f>
        <v/>
      </c>
      <c r="F323" s="550" t="str">
        <f>IF(D323="","",VLOOKUP($C323,Engagés!$C$10:$T$509,18,FALSE))</f>
        <v/>
      </c>
      <c r="G323" s="102" t="str">
        <f>IF($C323="","",VLOOKUP($C323,Engagés!$C$10:$N$509,6,FALSE))</f>
        <v/>
      </c>
      <c r="H323" s="102" t="str">
        <f>IF($C323="","",VLOOKUP($C323,Engagés!$C$10:$N$509,7,FALSE))</f>
        <v/>
      </c>
      <c r="I323" s="102" t="str">
        <f>IF($C323="","",VLOOKUP($C323,Engagés!$C$10:$N$509,8,FALSE))</f>
        <v/>
      </c>
      <c r="J323" s="74" t="str">
        <f>IF($C323="","",VLOOKUP($C323,Engagés!$C$10:$N$509,9,FALSE))</f>
        <v/>
      </c>
      <c r="K323" s="74" t="str">
        <f>IF($C323="","",VLOOKUP($C323,Engagés!$C$10:$N$509,10,FALSE))</f>
        <v/>
      </c>
      <c r="L323" s="74" t="str">
        <f>IF($C323="","",VLOOKUP($C323,Engagés!$C$10:$N$509,11,FALSE))</f>
        <v/>
      </c>
      <c r="M323" s="74" t="str">
        <f>IF($C323="","",VLOOKUP($C323,Engagés!$C$10:$N$509,12,FALSE))</f>
        <v/>
      </c>
      <c r="N323" s="75"/>
    </row>
    <row r="324" spans="1:14" ht="38.25" customHeight="1">
      <c r="A324" s="4">
        <f t="shared" ref="A324:A353" si="5">IF(LEN(C324)&gt;0,1,0)</f>
        <v>0</v>
      </c>
      <c r="B324" s="4">
        <v>321</v>
      </c>
      <c r="C324" s="471" t="str">
        <f>IF(ISERROR(VLOOKUP($B324,Engagés!$B$10:$N$509,1,FALSE))=TRUE,"",VLOOKUP($B324,Engagés!$B$10:$N$509,2,FALSE))</f>
        <v/>
      </c>
      <c r="D324" s="74" t="str">
        <f>IF(C324="","",VLOOKUP($C324,Engagés!$C$10:$N$509,4,FALSE))</f>
        <v/>
      </c>
      <c r="E324" s="74" t="str">
        <f>IF(C324="","",VLOOKUP($C324,Engagés!$C$10:$N$509,5,FALSE))</f>
        <v/>
      </c>
      <c r="F324" s="550" t="str">
        <f>IF(D324="","",VLOOKUP($C324,Engagés!$C$10:$T$509,18,FALSE))</f>
        <v/>
      </c>
      <c r="G324" s="102" t="str">
        <f>IF($C324="","",VLOOKUP($C324,Engagés!$C$10:$N$509,6,FALSE))</f>
        <v/>
      </c>
      <c r="H324" s="102" t="str">
        <f>IF($C324="","",VLOOKUP($C324,Engagés!$C$10:$N$509,7,FALSE))</f>
        <v/>
      </c>
      <c r="I324" s="102" t="str">
        <f>IF($C324="","",VLOOKUP($C324,Engagés!$C$10:$N$509,8,FALSE))</f>
        <v/>
      </c>
      <c r="J324" s="74" t="str">
        <f>IF($C324="","",VLOOKUP($C324,Engagés!$C$10:$N$509,9,FALSE))</f>
        <v/>
      </c>
      <c r="K324" s="74" t="str">
        <f>IF($C324="","",VLOOKUP($C324,Engagés!$C$10:$N$509,10,FALSE))</f>
        <v/>
      </c>
      <c r="L324" s="74" t="str">
        <f>IF($C324="","",VLOOKUP($C324,Engagés!$C$10:$N$509,11,FALSE))</f>
        <v/>
      </c>
      <c r="M324" s="74" t="str">
        <f>IF($C324="","",VLOOKUP($C324,Engagés!$C$10:$N$509,12,FALSE))</f>
        <v/>
      </c>
      <c r="N324" s="75"/>
    </row>
    <row r="325" spans="1:14" ht="38.25" customHeight="1">
      <c r="A325" s="4">
        <f t="shared" si="5"/>
        <v>0</v>
      </c>
      <c r="B325" s="4">
        <v>322</v>
      </c>
      <c r="C325" s="471" t="str">
        <f>IF(ISERROR(VLOOKUP($B325,Engagés!$B$10:$N$509,1,FALSE))=TRUE,"",VLOOKUP($B325,Engagés!$B$10:$N$509,2,FALSE))</f>
        <v/>
      </c>
      <c r="D325" s="74" t="str">
        <f>IF(C325="","",VLOOKUP($C325,Engagés!$C$10:$N$509,4,FALSE))</f>
        <v/>
      </c>
      <c r="E325" s="74" t="str">
        <f>IF(C325="","",VLOOKUP($C325,Engagés!$C$10:$N$509,5,FALSE))</f>
        <v/>
      </c>
      <c r="F325" s="550" t="str">
        <f>IF(D325="","",VLOOKUP($C325,Engagés!$C$10:$T$509,18,FALSE))</f>
        <v/>
      </c>
      <c r="G325" s="102" t="str">
        <f>IF($C325="","",VLOOKUP($C325,Engagés!$C$10:$N$509,6,FALSE))</f>
        <v/>
      </c>
      <c r="H325" s="102" t="str">
        <f>IF($C325="","",VLOOKUP($C325,Engagés!$C$10:$N$509,7,FALSE))</f>
        <v/>
      </c>
      <c r="I325" s="102" t="str">
        <f>IF($C325="","",VLOOKUP($C325,Engagés!$C$10:$N$509,8,FALSE))</f>
        <v/>
      </c>
      <c r="J325" s="74" t="str">
        <f>IF($C325="","",VLOOKUP($C325,Engagés!$C$10:$N$509,9,FALSE))</f>
        <v/>
      </c>
      <c r="K325" s="74" t="str">
        <f>IF($C325="","",VLOOKUP($C325,Engagés!$C$10:$N$509,10,FALSE))</f>
        <v/>
      </c>
      <c r="L325" s="74" t="str">
        <f>IF($C325="","",VLOOKUP($C325,Engagés!$C$10:$N$509,11,FALSE))</f>
        <v/>
      </c>
      <c r="M325" s="74" t="str">
        <f>IF($C325="","",VLOOKUP($C325,Engagés!$C$10:$N$509,12,FALSE))</f>
        <v/>
      </c>
      <c r="N325" s="75"/>
    </row>
    <row r="326" spans="1:14" ht="38.25" customHeight="1">
      <c r="A326" s="4">
        <f t="shared" si="5"/>
        <v>0</v>
      </c>
      <c r="B326" s="4">
        <v>323</v>
      </c>
      <c r="C326" s="471" t="str">
        <f>IF(ISERROR(VLOOKUP($B326,Engagés!$B$10:$N$509,1,FALSE))=TRUE,"",VLOOKUP($B326,Engagés!$B$10:$N$509,2,FALSE))</f>
        <v/>
      </c>
      <c r="D326" s="74" t="str">
        <f>IF(C326="","",VLOOKUP($C326,Engagés!$C$10:$N$509,4,FALSE))</f>
        <v/>
      </c>
      <c r="E326" s="74" t="str">
        <f>IF(C326="","",VLOOKUP($C326,Engagés!$C$10:$N$509,5,FALSE))</f>
        <v/>
      </c>
      <c r="F326" s="550" t="str">
        <f>IF(D326="","",VLOOKUP($C326,Engagés!$C$10:$T$509,18,FALSE))</f>
        <v/>
      </c>
      <c r="G326" s="102" t="str">
        <f>IF($C326="","",VLOOKUP($C326,Engagés!$C$10:$N$509,6,FALSE))</f>
        <v/>
      </c>
      <c r="H326" s="102" t="str">
        <f>IF($C326="","",VLOOKUP($C326,Engagés!$C$10:$N$509,7,FALSE))</f>
        <v/>
      </c>
      <c r="I326" s="102" t="str">
        <f>IF($C326="","",VLOOKUP($C326,Engagés!$C$10:$N$509,8,FALSE))</f>
        <v/>
      </c>
      <c r="J326" s="74" t="str">
        <f>IF($C326="","",VLOOKUP($C326,Engagés!$C$10:$N$509,9,FALSE))</f>
        <v/>
      </c>
      <c r="K326" s="74" t="str">
        <f>IF($C326="","",VLOOKUP($C326,Engagés!$C$10:$N$509,10,FALSE))</f>
        <v/>
      </c>
      <c r="L326" s="74" t="str">
        <f>IF($C326="","",VLOOKUP($C326,Engagés!$C$10:$N$509,11,FALSE))</f>
        <v/>
      </c>
      <c r="M326" s="74" t="str">
        <f>IF($C326="","",VLOOKUP($C326,Engagés!$C$10:$N$509,12,FALSE))</f>
        <v/>
      </c>
      <c r="N326" s="75"/>
    </row>
    <row r="327" spans="1:14" ht="38.25" customHeight="1">
      <c r="A327" s="4">
        <f t="shared" si="5"/>
        <v>0</v>
      </c>
      <c r="B327" s="4">
        <v>324</v>
      </c>
      <c r="C327" s="471" t="str">
        <f>IF(ISERROR(VLOOKUP($B327,Engagés!$B$10:$N$509,1,FALSE))=TRUE,"",VLOOKUP($B327,Engagés!$B$10:$N$509,2,FALSE))</f>
        <v/>
      </c>
      <c r="D327" s="74" t="str">
        <f>IF(C327="","",VLOOKUP($C327,Engagés!$C$10:$N$509,4,FALSE))</f>
        <v/>
      </c>
      <c r="E327" s="74" t="str">
        <f>IF(C327="","",VLOOKUP($C327,Engagés!$C$10:$N$509,5,FALSE))</f>
        <v/>
      </c>
      <c r="F327" s="550" t="str">
        <f>IF(D327="","",VLOOKUP($C327,Engagés!$C$10:$T$509,18,FALSE))</f>
        <v/>
      </c>
      <c r="G327" s="102" t="str">
        <f>IF($C327="","",VLOOKUP($C327,Engagés!$C$10:$N$509,6,FALSE))</f>
        <v/>
      </c>
      <c r="H327" s="102" t="str">
        <f>IF($C327="","",VLOOKUP($C327,Engagés!$C$10:$N$509,7,FALSE))</f>
        <v/>
      </c>
      <c r="I327" s="102" t="str">
        <f>IF($C327="","",VLOOKUP($C327,Engagés!$C$10:$N$509,8,FALSE))</f>
        <v/>
      </c>
      <c r="J327" s="74" t="str">
        <f>IF($C327="","",VLOOKUP($C327,Engagés!$C$10:$N$509,9,FALSE))</f>
        <v/>
      </c>
      <c r="K327" s="74" t="str">
        <f>IF($C327="","",VLOOKUP($C327,Engagés!$C$10:$N$509,10,FALSE))</f>
        <v/>
      </c>
      <c r="L327" s="74" t="str">
        <f>IF($C327="","",VLOOKUP($C327,Engagés!$C$10:$N$509,11,FALSE))</f>
        <v/>
      </c>
      <c r="M327" s="74" t="str">
        <f>IF($C327="","",VLOOKUP($C327,Engagés!$C$10:$N$509,12,FALSE))</f>
        <v/>
      </c>
      <c r="N327" s="75"/>
    </row>
    <row r="328" spans="1:14" ht="38.25" customHeight="1">
      <c r="A328" s="4">
        <f t="shared" si="5"/>
        <v>0</v>
      </c>
      <c r="B328" s="4">
        <v>325</v>
      </c>
      <c r="C328" s="471" t="str">
        <f>IF(ISERROR(VLOOKUP($B328,Engagés!$B$10:$N$509,1,FALSE))=TRUE,"",VLOOKUP($B328,Engagés!$B$10:$N$509,2,FALSE))</f>
        <v/>
      </c>
      <c r="D328" s="74" t="str">
        <f>IF(C328="","",VLOOKUP($C328,Engagés!$C$10:$N$509,4,FALSE))</f>
        <v/>
      </c>
      <c r="E328" s="74" t="str">
        <f>IF(C328="","",VLOOKUP($C328,Engagés!$C$10:$N$509,5,FALSE))</f>
        <v/>
      </c>
      <c r="F328" s="550" t="str">
        <f>IF(D328="","",VLOOKUP($C328,Engagés!$C$10:$T$509,18,FALSE))</f>
        <v/>
      </c>
      <c r="G328" s="102" t="str">
        <f>IF($C328="","",VLOOKUP($C328,Engagés!$C$10:$N$509,6,FALSE))</f>
        <v/>
      </c>
      <c r="H328" s="102" t="str">
        <f>IF($C328="","",VLOOKUP($C328,Engagés!$C$10:$N$509,7,FALSE))</f>
        <v/>
      </c>
      <c r="I328" s="102" t="str">
        <f>IF($C328="","",VLOOKUP($C328,Engagés!$C$10:$N$509,8,FALSE))</f>
        <v/>
      </c>
      <c r="J328" s="74" t="str">
        <f>IF($C328="","",VLOOKUP($C328,Engagés!$C$10:$N$509,9,FALSE))</f>
        <v/>
      </c>
      <c r="K328" s="74" t="str">
        <f>IF($C328="","",VLOOKUP($C328,Engagés!$C$10:$N$509,10,FALSE))</f>
        <v/>
      </c>
      <c r="L328" s="74" t="str">
        <f>IF($C328="","",VLOOKUP($C328,Engagés!$C$10:$N$509,11,FALSE))</f>
        <v/>
      </c>
      <c r="M328" s="74" t="str">
        <f>IF($C328="","",VLOOKUP($C328,Engagés!$C$10:$N$509,12,FALSE))</f>
        <v/>
      </c>
      <c r="N328" s="75"/>
    </row>
    <row r="329" spans="1:14" ht="38.25" customHeight="1">
      <c r="A329" s="4">
        <f t="shared" si="5"/>
        <v>0</v>
      </c>
      <c r="B329" s="4">
        <v>326</v>
      </c>
      <c r="C329" s="471" t="str">
        <f>IF(ISERROR(VLOOKUP($B329,Engagés!$B$10:$N$509,1,FALSE))=TRUE,"",VLOOKUP($B329,Engagés!$B$10:$N$509,2,FALSE))</f>
        <v/>
      </c>
      <c r="D329" s="74" t="str">
        <f>IF(C329="","",VLOOKUP($C329,Engagés!$C$10:$N$509,4,FALSE))</f>
        <v/>
      </c>
      <c r="E329" s="74" t="str">
        <f>IF(C329="","",VLOOKUP($C329,Engagés!$C$10:$N$509,5,FALSE))</f>
        <v/>
      </c>
      <c r="F329" s="550" t="str">
        <f>IF(D329="","",VLOOKUP($C329,Engagés!$C$10:$T$509,18,FALSE))</f>
        <v/>
      </c>
      <c r="G329" s="102" t="str">
        <f>IF($C329="","",VLOOKUP($C329,Engagés!$C$10:$N$509,6,FALSE))</f>
        <v/>
      </c>
      <c r="H329" s="102" t="str">
        <f>IF($C329="","",VLOOKUP($C329,Engagés!$C$10:$N$509,7,FALSE))</f>
        <v/>
      </c>
      <c r="I329" s="102" t="str">
        <f>IF($C329="","",VLOOKUP($C329,Engagés!$C$10:$N$509,8,FALSE))</f>
        <v/>
      </c>
      <c r="J329" s="74" t="str">
        <f>IF($C329="","",VLOOKUP($C329,Engagés!$C$10:$N$509,9,FALSE))</f>
        <v/>
      </c>
      <c r="K329" s="74" t="str">
        <f>IF($C329="","",VLOOKUP($C329,Engagés!$C$10:$N$509,10,FALSE))</f>
        <v/>
      </c>
      <c r="L329" s="74" t="str">
        <f>IF($C329="","",VLOOKUP($C329,Engagés!$C$10:$N$509,11,FALSE))</f>
        <v/>
      </c>
      <c r="M329" s="74" t="str">
        <f>IF($C329="","",VLOOKUP($C329,Engagés!$C$10:$N$509,12,FALSE))</f>
        <v/>
      </c>
      <c r="N329" s="75"/>
    </row>
    <row r="330" spans="1:14" ht="38.25" customHeight="1">
      <c r="A330" s="4">
        <f t="shared" si="5"/>
        <v>0</v>
      </c>
      <c r="B330" s="4">
        <v>327</v>
      </c>
      <c r="C330" s="471" t="str">
        <f>IF(ISERROR(VLOOKUP($B330,Engagés!$B$10:$N$509,1,FALSE))=TRUE,"",VLOOKUP($B330,Engagés!$B$10:$N$509,2,FALSE))</f>
        <v/>
      </c>
      <c r="D330" s="74" t="str">
        <f>IF(C330="","",VLOOKUP($C330,Engagés!$C$10:$N$509,4,FALSE))</f>
        <v/>
      </c>
      <c r="E330" s="74" t="str">
        <f>IF(C330="","",VLOOKUP($C330,Engagés!$C$10:$N$509,5,FALSE))</f>
        <v/>
      </c>
      <c r="F330" s="550" t="str">
        <f>IF(D330="","",VLOOKUP($C330,Engagés!$C$10:$T$509,18,FALSE))</f>
        <v/>
      </c>
      <c r="G330" s="102" t="str">
        <f>IF($C330="","",VLOOKUP($C330,Engagés!$C$10:$N$509,6,FALSE))</f>
        <v/>
      </c>
      <c r="H330" s="102" t="str">
        <f>IF($C330="","",VLOOKUP($C330,Engagés!$C$10:$N$509,7,FALSE))</f>
        <v/>
      </c>
      <c r="I330" s="102" t="str">
        <f>IF($C330="","",VLOOKUP($C330,Engagés!$C$10:$N$509,8,FALSE))</f>
        <v/>
      </c>
      <c r="J330" s="74" t="str">
        <f>IF($C330="","",VLOOKUP($C330,Engagés!$C$10:$N$509,9,FALSE))</f>
        <v/>
      </c>
      <c r="K330" s="74" t="str">
        <f>IF($C330="","",VLOOKUP($C330,Engagés!$C$10:$N$509,10,FALSE))</f>
        <v/>
      </c>
      <c r="L330" s="74" t="str">
        <f>IF($C330="","",VLOOKUP($C330,Engagés!$C$10:$N$509,11,FALSE))</f>
        <v/>
      </c>
      <c r="M330" s="74" t="str">
        <f>IF($C330="","",VLOOKUP($C330,Engagés!$C$10:$N$509,12,FALSE))</f>
        <v/>
      </c>
      <c r="N330" s="75"/>
    </row>
    <row r="331" spans="1:14" ht="38.25" customHeight="1">
      <c r="A331" s="4">
        <f t="shared" si="5"/>
        <v>0</v>
      </c>
      <c r="B331" s="4">
        <v>328</v>
      </c>
      <c r="C331" s="471" t="str">
        <f>IF(ISERROR(VLOOKUP($B331,Engagés!$B$10:$N$509,1,FALSE))=TRUE,"",VLOOKUP($B331,Engagés!$B$10:$N$509,2,FALSE))</f>
        <v/>
      </c>
      <c r="D331" s="74" t="str">
        <f>IF(C331="","",VLOOKUP($C331,Engagés!$C$10:$N$509,4,FALSE))</f>
        <v/>
      </c>
      <c r="E331" s="74" t="str">
        <f>IF(C331="","",VLOOKUP($C331,Engagés!$C$10:$N$509,5,FALSE))</f>
        <v/>
      </c>
      <c r="F331" s="550" t="str">
        <f>IF(D331="","",VLOOKUP($C331,Engagés!$C$10:$T$509,18,FALSE))</f>
        <v/>
      </c>
      <c r="G331" s="102" t="str">
        <f>IF($C331="","",VLOOKUP($C331,Engagés!$C$10:$N$509,6,FALSE))</f>
        <v/>
      </c>
      <c r="H331" s="102" t="str">
        <f>IF($C331="","",VLOOKUP($C331,Engagés!$C$10:$N$509,7,FALSE))</f>
        <v/>
      </c>
      <c r="I331" s="102" t="str">
        <f>IF($C331="","",VLOOKUP($C331,Engagés!$C$10:$N$509,8,FALSE))</f>
        <v/>
      </c>
      <c r="J331" s="74" t="str">
        <f>IF($C331="","",VLOOKUP($C331,Engagés!$C$10:$N$509,9,FALSE))</f>
        <v/>
      </c>
      <c r="K331" s="74" t="str">
        <f>IF($C331="","",VLOOKUP($C331,Engagés!$C$10:$N$509,10,FALSE))</f>
        <v/>
      </c>
      <c r="L331" s="74" t="str">
        <f>IF($C331="","",VLOOKUP($C331,Engagés!$C$10:$N$509,11,FALSE))</f>
        <v/>
      </c>
      <c r="M331" s="74" t="str">
        <f>IF($C331="","",VLOOKUP($C331,Engagés!$C$10:$N$509,12,FALSE))</f>
        <v/>
      </c>
      <c r="N331" s="75"/>
    </row>
    <row r="332" spans="1:14" ht="38.25" customHeight="1">
      <c r="A332" s="4">
        <f t="shared" si="5"/>
        <v>0</v>
      </c>
      <c r="B332" s="4">
        <v>329</v>
      </c>
      <c r="C332" s="471" t="str">
        <f>IF(ISERROR(VLOOKUP($B332,Engagés!$B$10:$N$509,1,FALSE))=TRUE,"",VLOOKUP($B332,Engagés!$B$10:$N$509,2,FALSE))</f>
        <v/>
      </c>
      <c r="D332" s="74" t="str">
        <f>IF(C332="","",VLOOKUP($C332,Engagés!$C$10:$N$509,4,FALSE))</f>
        <v/>
      </c>
      <c r="E332" s="74" t="str">
        <f>IF(C332="","",VLOOKUP($C332,Engagés!$C$10:$N$509,5,FALSE))</f>
        <v/>
      </c>
      <c r="F332" s="550" t="str">
        <f>IF(D332="","",VLOOKUP($C332,Engagés!$C$10:$T$509,18,FALSE))</f>
        <v/>
      </c>
      <c r="G332" s="102" t="str">
        <f>IF($C332="","",VLOOKUP($C332,Engagés!$C$10:$N$509,6,FALSE))</f>
        <v/>
      </c>
      <c r="H332" s="102" t="str">
        <f>IF($C332="","",VLOOKUP($C332,Engagés!$C$10:$N$509,7,FALSE))</f>
        <v/>
      </c>
      <c r="I332" s="102" t="str">
        <f>IF($C332="","",VLOOKUP($C332,Engagés!$C$10:$N$509,8,FALSE))</f>
        <v/>
      </c>
      <c r="J332" s="74" t="str">
        <f>IF($C332="","",VLOOKUP($C332,Engagés!$C$10:$N$509,9,FALSE))</f>
        <v/>
      </c>
      <c r="K332" s="74" t="str">
        <f>IF($C332="","",VLOOKUP($C332,Engagés!$C$10:$N$509,10,FALSE))</f>
        <v/>
      </c>
      <c r="L332" s="74" t="str">
        <f>IF($C332="","",VLOOKUP($C332,Engagés!$C$10:$N$509,11,FALSE))</f>
        <v/>
      </c>
      <c r="M332" s="74" t="str">
        <f>IF($C332="","",VLOOKUP($C332,Engagés!$C$10:$N$509,12,FALSE))</f>
        <v/>
      </c>
      <c r="N332" s="75"/>
    </row>
    <row r="333" spans="1:14" ht="38.25" customHeight="1">
      <c r="A333" s="4">
        <f t="shared" si="5"/>
        <v>0</v>
      </c>
      <c r="B333" s="4">
        <v>330</v>
      </c>
      <c r="C333" s="471" t="str">
        <f>IF(ISERROR(VLOOKUP($B333,Engagés!$B$10:$N$509,1,FALSE))=TRUE,"",VLOOKUP($B333,Engagés!$B$10:$N$509,2,FALSE))</f>
        <v/>
      </c>
      <c r="D333" s="74" t="str">
        <f>IF(C333="","",VLOOKUP($C333,Engagés!$C$10:$N$509,4,FALSE))</f>
        <v/>
      </c>
      <c r="E333" s="74" t="str">
        <f>IF(C333="","",VLOOKUP($C333,Engagés!$C$10:$N$509,5,FALSE))</f>
        <v/>
      </c>
      <c r="F333" s="550" t="str">
        <f>IF(D333="","",VLOOKUP($C333,Engagés!$C$10:$T$509,18,FALSE))</f>
        <v/>
      </c>
      <c r="G333" s="102" t="str">
        <f>IF($C333="","",VLOOKUP($C333,Engagés!$C$10:$N$509,6,FALSE))</f>
        <v/>
      </c>
      <c r="H333" s="102" t="str">
        <f>IF($C333="","",VLOOKUP($C333,Engagés!$C$10:$N$509,7,FALSE))</f>
        <v/>
      </c>
      <c r="I333" s="102" t="str">
        <f>IF($C333="","",VLOOKUP($C333,Engagés!$C$10:$N$509,8,FALSE))</f>
        <v/>
      </c>
      <c r="J333" s="74" t="str">
        <f>IF($C333="","",VLOOKUP($C333,Engagés!$C$10:$N$509,9,FALSE))</f>
        <v/>
      </c>
      <c r="K333" s="74" t="str">
        <f>IF($C333="","",VLOOKUP($C333,Engagés!$C$10:$N$509,10,FALSE))</f>
        <v/>
      </c>
      <c r="L333" s="74" t="str">
        <f>IF($C333="","",VLOOKUP($C333,Engagés!$C$10:$N$509,11,FALSE))</f>
        <v/>
      </c>
      <c r="M333" s="74" t="str">
        <f>IF($C333="","",VLOOKUP($C333,Engagés!$C$10:$N$509,12,FALSE))</f>
        <v/>
      </c>
      <c r="N333" s="75"/>
    </row>
    <row r="334" spans="1:14" ht="38.25" customHeight="1">
      <c r="A334" s="4">
        <f t="shared" si="5"/>
        <v>0</v>
      </c>
      <c r="B334" s="4">
        <v>331</v>
      </c>
      <c r="C334" s="471" t="str">
        <f>IF(ISERROR(VLOOKUP($B334,Engagés!$B$10:$N$509,1,FALSE))=TRUE,"",VLOOKUP($B334,Engagés!$B$10:$N$509,2,FALSE))</f>
        <v/>
      </c>
      <c r="D334" s="74" t="str">
        <f>IF(C334="","",VLOOKUP($C334,Engagés!$C$10:$N$509,4,FALSE))</f>
        <v/>
      </c>
      <c r="E334" s="74" t="str">
        <f>IF(C334="","",VLOOKUP($C334,Engagés!$C$10:$N$509,5,FALSE))</f>
        <v/>
      </c>
      <c r="F334" s="550" t="str">
        <f>IF(D334="","",VLOOKUP($C334,Engagés!$C$10:$T$509,18,FALSE))</f>
        <v/>
      </c>
      <c r="G334" s="102" t="str">
        <f>IF($C334="","",VLOOKUP($C334,Engagés!$C$10:$N$509,6,FALSE))</f>
        <v/>
      </c>
      <c r="H334" s="102" t="str">
        <f>IF($C334="","",VLOOKUP($C334,Engagés!$C$10:$N$509,7,FALSE))</f>
        <v/>
      </c>
      <c r="I334" s="102" t="str">
        <f>IF($C334="","",VLOOKUP($C334,Engagés!$C$10:$N$509,8,FALSE))</f>
        <v/>
      </c>
      <c r="J334" s="74" t="str">
        <f>IF($C334="","",VLOOKUP($C334,Engagés!$C$10:$N$509,9,FALSE))</f>
        <v/>
      </c>
      <c r="K334" s="74" t="str">
        <f>IF($C334="","",VLOOKUP($C334,Engagés!$C$10:$N$509,10,FALSE))</f>
        <v/>
      </c>
      <c r="L334" s="74" t="str">
        <f>IF($C334="","",VLOOKUP($C334,Engagés!$C$10:$N$509,11,FALSE))</f>
        <v/>
      </c>
      <c r="M334" s="74" t="str">
        <f>IF($C334="","",VLOOKUP($C334,Engagés!$C$10:$N$509,12,FALSE))</f>
        <v/>
      </c>
      <c r="N334" s="75"/>
    </row>
    <row r="335" spans="1:14" ht="38.25" customHeight="1">
      <c r="A335" s="4">
        <f t="shared" si="5"/>
        <v>0</v>
      </c>
      <c r="B335" s="4">
        <v>332</v>
      </c>
      <c r="C335" s="471" t="str">
        <f>IF(ISERROR(VLOOKUP($B335,Engagés!$B$10:$N$509,1,FALSE))=TRUE,"",VLOOKUP($B335,Engagés!$B$10:$N$509,2,FALSE))</f>
        <v/>
      </c>
      <c r="D335" s="74" t="str">
        <f>IF(C335="","",VLOOKUP($C335,Engagés!$C$10:$N$509,4,FALSE))</f>
        <v/>
      </c>
      <c r="E335" s="74" t="str">
        <f>IF(C335="","",VLOOKUP($C335,Engagés!$C$10:$N$509,5,FALSE))</f>
        <v/>
      </c>
      <c r="F335" s="550" t="str">
        <f>IF(D335="","",VLOOKUP($C335,Engagés!$C$10:$T$509,18,FALSE))</f>
        <v/>
      </c>
      <c r="G335" s="102" t="str">
        <f>IF($C335="","",VLOOKUP($C335,Engagés!$C$10:$N$509,6,FALSE))</f>
        <v/>
      </c>
      <c r="H335" s="102" t="str">
        <f>IF($C335="","",VLOOKUP($C335,Engagés!$C$10:$N$509,7,FALSE))</f>
        <v/>
      </c>
      <c r="I335" s="102" t="str">
        <f>IF($C335="","",VLOOKUP($C335,Engagés!$C$10:$N$509,8,FALSE))</f>
        <v/>
      </c>
      <c r="J335" s="74" t="str">
        <f>IF($C335="","",VLOOKUP($C335,Engagés!$C$10:$N$509,9,FALSE))</f>
        <v/>
      </c>
      <c r="K335" s="74" t="str">
        <f>IF($C335="","",VLOOKUP($C335,Engagés!$C$10:$N$509,10,FALSE))</f>
        <v/>
      </c>
      <c r="L335" s="74" t="str">
        <f>IF($C335="","",VLOOKUP($C335,Engagés!$C$10:$N$509,11,FALSE))</f>
        <v/>
      </c>
      <c r="M335" s="74" t="str">
        <f>IF($C335="","",VLOOKUP($C335,Engagés!$C$10:$N$509,12,FALSE))</f>
        <v/>
      </c>
      <c r="N335" s="75"/>
    </row>
    <row r="336" spans="1:14" ht="38.25" customHeight="1">
      <c r="A336" s="4">
        <f t="shared" si="5"/>
        <v>0</v>
      </c>
      <c r="B336" s="4">
        <v>333</v>
      </c>
      <c r="C336" s="471" t="str">
        <f>IF(ISERROR(VLOOKUP($B336,Engagés!$B$10:$N$509,1,FALSE))=TRUE,"",VLOOKUP($B336,Engagés!$B$10:$N$509,2,FALSE))</f>
        <v/>
      </c>
      <c r="D336" s="74" t="str">
        <f>IF(C336="","",VLOOKUP($C336,Engagés!$C$10:$N$509,4,FALSE))</f>
        <v/>
      </c>
      <c r="E336" s="74" t="str">
        <f>IF(C336="","",VLOOKUP($C336,Engagés!$C$10:$N$509,5,FALSE))</f>
        <v/>
      </c>
      <c r="F336" s="550" t="str">
        <f>IF(D336="","",VLOOKUP($C336,Engagés!$C$10:$T$509,18,FALSE))</f>
        <v/>
      </c>
      <c r="G336" s="102" t="str">
        <f>IF($C336="","",VLOOKUP($C336,Engagés!$C$10:$N$509,6,FALSE))</f>
        <v/>
      </c>
      <c r="H336" s="102" t="str">
        <f>IF($C336="","",VLOOKUP($C336,Engagés!$C$10:$N$509,7,FALSE))</f>
        <v/>
      </c>
      <c r="I336" s="102" t="str">
        <f>IF($C336="","",VLOOKUP($C336,Engagés!$C$10:$N$509,8,FALSE))</f>
        <v/>
      </c>
      <c r="J336" s="74" t="str">
        <f>IF($C336="","",VLOOKUP($C336,Engagés!$C$10:$N$509,9,FALSE))</f>
        <v/>
      </c>
      <c r="K336" s="74" t="str">
        <f>IF($C336="","",VLOOKUP($C336,Engagés!$C$10:$N$509,10,FALSE))</f>
        <v/>
      </c>
      <c r="L336" s="74" t="str">
        <f>IF($C336="","",VLOOKUP($C336,Engagés!$C$10:$N$509,11,FALSE))</f>
        <v/>
      </c>
      <c r="M336" s="74" t="str">
        <f>IF($C336="","",VLOOKUP($C336,Engagés!$C$10:$N$509,12,FALSE))</f>
        <v/>
      </c>
      <c r="N336" s="75"/>
    </row>
    <row r="337" spans="1:14" ht="38.25" customHeight="1">
      <c r="A337" s="4">
        <f t="shared" si="5"/>
        <v>0</v>
      </c>
      <c r="B337" s="4">
        <v>334</v>
      </c>
      <c r="C337" s="471" t="str">
        <f>IF(ISERROR(VLOOKUP($B337,Engagés!$B$10:$N$509,1,FALSE))=TRUE,"",VLOOKUP($B337,Engagés!$B$10:$N$509,2,FALSE))</f>
        <v/>
      </c>
      <c r="D337" s="74" t="str">
        <f>IF(C337="","",VLOOKUP($C337,Engagés!$C$10:$N$509,4,FALSE))</f>
        <v/>
      </c>
      <c r="E337" s="74" t="str">
        <f>IF(C337="","",VLOOKUP($C337,Engagés!$C$10:$N$509,5,FALSE))</f>
        <v/>
      </c>
      <c r="F337" s="550" t="str">
        <f>IF(D337="","",VLOOKUP($C337,Engagés!$C$10:$T$509,18,FALSE))</f>
        <v/>
      </c>
      <c r="G337" s="102" t="str">
        <f>IF($C337="","",VLOOKUP($C337,Engagés!$C$10:$N$509,6,FALSE))</f>
        <v/>
      </c>
      <c r="H337" s="102" t="str">
        <f>IF($C337="","",VLOOKUP($C337,Engagés!$C$10:$N$509,7,FALSE))</f>
        <v/>
      </c>
      <c r="I337" s="102" t="str">
        <f>IF($C337="","",VLOOKUP($C337,Engagés!$C$10:$N$509,8,FALSE))</f>
        <v/>
      </c>
      <c r="J337" s="74" t="str">
        <f>IF($C337="","",VLOOKUP($C337,Engagés!$C$10:$N$509,9,FALSE))</f>
        <v/>
      </c>
      <c r="K337" s="74" t="str">
        <f>IF($C337="","",VLOOKUP($C337,Engagés!$C$10:$N$509,10,FALSE))</f>
        <v/>
      </c>
      <c r="L337" s="74" t="str">
        <f>IF($C337="","",VLOOKUP($C337,Engagés!$C$10:$N$509,11,FALSE))</f>
        <v/>
      </c>
      <c r="M337" s="74" t="str">
        <f>IF($C337="","",VLOOKUP($C337,Engagés!$C$10:$N$509,12,FALSE))</f>
        <v/>
      </c>
      <c r="N337" s="75"/>
    </row>
    <row r="338" spans="1:14" ht="38.25" customHeight="1">
      <c r="A338" s="4">
        <f t="shared" si="5"/>
        <v>0</v>
      </c>
      <c r="B338" s="4">
        <v>335</v>
      </c>
      <c r="C338" s="471" t="str">
        <f>IF(ISERROR(VLOOKUP($B338,Engagés!$B$10:$N$509,1,FALSE))=TRUE,"",VLOOKUP($B338,Engagés!$B$10:$N$509,2,FALSE))</f>
        <v/>
      </c>
      <c r="D338" s="74" t="str">
        <f>IF(C338="","",VLOOKUP($C338,Engagés!$C$10:$N$509,4,FALSE))</f>
        <v/>
      </c>
      <c r="E338" s="74" t="str">
        <f>IF(C338="","",VLOOKUP($C338,Engagés!$C$10:$N$509,5,FALSE))</f>
        <v/>
      </c>
      <c r="F338" s="550" t="str">
        <f>IF(D338="","",VLOOKUP($C338,Engagés!$C$10:$T$509,18,FALSE))</f>
        <v/>
      </c>
      <c r="G338" s="102" t="str">
        <f>IF($C338="","",VLOOKUP($C338,Engagés!$C$10:$N$509,6,FALSE))</f>
        <v/>
      </c>
      <c r="H338" s="102" t="str">
        <f>IF($C338="","",VLOOKUP($C338,Engagés!$C$10:$N$509,7,FALSE))</f>
        <v/>
      </c>
      <c r="I338" s="102" t="str">
        <f>IF($C338="","",VLOOKUP($C338,Engagés!$C$10:$N$509,8,FALSE))</f>
        <v/>
      </c>
      <c r="J338" s="74" t="str">
        <f>IF($C338="","",VLOOKUP($C338,Engagés!$C$10:$N$509,9,FALSE))</f>
        <v/>
      </c>
      <c r="K338" s="74" t="str">
        <f>IF($C338="","",VLOOKUP($C338,Engagés!$C$10:$N$509,10,FALSE))</f>
        <v/>
      </c>
      <c r="L338" s="74" t="str">
        <f>IF($C338="","",VLOOKUP($C338,Engagés!$C$10:$N$509,11,FALSE))</f>
        <v/>
      </c>
      <c r="M338" s="74" t="str">
        <f>IF($C338="","",VLOOKUP($C338,Engagés!$C$10:$N$509,12,FALSE))</f>
        <v/>
      </c>
      <c r="N338" s="75"/>
    </row>
    <row r="339" spans="1:14" ht="38.25" customHeight="1">
      <c r="A339" s="4">
        <f t="shared" si="5"/>
        <v>0</v>
      </c>
      <c r="B339" s="4">
        <v>336</v>
      </c>
      <c r="C339" s="471" t="str">
        <f>IF(ISERROR(VLOOKUP($B339,Engagés!$B$10:$N$509,1,FALSE))=TRUE,"",VLOOKUP($B339,Engagés!$B$10:$N$509,2,FALSE))</f>
        <v/>
      </c>
      <c r="D339" s="74" t="str">
        <f>IF(C339="","",VLOOKUP($C339,Engagés!$C$10:$N$509,4,FALSE))</f>
        <v/>
      </c>
      <c r="E339" s="74" t="str">
        <f>IF(C339="","",VLOOKUP($C339,Engagés!$C$10:$N$509,5,FALSE))</f>
        <v/>
      </c>
      <c r="F339" s="550" t="str">
        <f>IF(D339="","",VLOOKUP($C339,Engagés!$C$10:$T$509,18,FALSE))</f>
        <v/>
      </c>
      <c r="G339" s="102" t="str">
        <f>IF($C339="","",VLOOKUP($C339,Engagés!$C$10:$N$509,6,FALSE))</f>
        <v/>
      </c>
      <c r="H339" s="102" t="str">
        <f>IF($C339="","",VLOOKUP($C339,Engagés!$C$10:$N$509,7,FALSE))</f>
        <v/>
      </c>
      <c r="I339" s="102" t="str">
        <f>IF($C339="","",VLOOKUP($C339,Engagés!$C$10:$N$509,8,FALSE))</f>
        <v/>
      </c>
      <c r="J339" s="74" t="str">
        <f>IF($C339="","",VLOOKUP($C339,Engagés!$C$10:$N$509,9,FALSE))</f>
        <v/>
      </c>
      <c r="K339" s="74" t="str">
        <f>IF($C339="","",VLOOKUP($C339,Engagés!$C$10:$N$509,10,FALSE))</f>
        <v/>
      </c>
      <c r="L339" s="74" t="str">
        <f>IF($C339="","",VLOOKUP($C339,Engagés!$C$10:$N$509,11,FALSE))</f>
        <v/>
      </c>
      <c r="M339" s="74" t="str">
        <f>IF($C339="","",VLOOKUP($C339,Engagés!$C$10:$N$509,12,FALSE))</f>
        <v/>
      </c>
      <c r="N339" s="75"/>
    </row>
    <row r="340" spans="1:14" ht="38.25" customHeight="1">
      <c r="A340" s="4">
        <f t="shared" si="5"/>
        <v>0</v>
      </c>
      <c r="B340" s="4">
        <v>337</v>
      </c>
      <c r="C340" s="471" t="str">
        <f>IF(ISERROR(VLOOKUP($B340,Engagés!$B$10:$N$509,1,FALSE))=TRUE,"",VLOOKUP($B340,Engagés!$B$10:$N$509,2,FALSE))</f>
        <v/>
      </c>
      <c r="D340" s="74" t="str">
        <f>IF(C340="","",VLOOKUP($C340,Engagés!$C$10:$N$509,4,FALSE))</f>
        <v/>
      </c>
      <c r="E340" s="74" t="str">
        <f>IF(C340="","",VLOOKUP($C340,Engagés!$C$10:$N$509,5,FALSE))</f>
        <v/>
      </c>
      <c r="F340" s="550" t="str">
        <f>IF(D340="","",VLOOKUP($C340,Engagés!$C$10:$T$509,18,FALSE))</f>
        <v/>
      </c>
      <c r="G340" s="102" t="str">
        <f>IF($C340="","",VLOOKUP($C340,Engagés!$C$10:$N$509,6,FALSE))</f>
        <v/>
      </c>
      <c r="H340" s="102" t="str">
        <f>IF($C340="","",VLOOKUP($C340,Engagés!$C$10:$N$509,7,FALSE))</f>
        <v/>
      </c>
      <c r="I340" s="102" t="str">
        <f>IF($C340="","",VLOOKUP($C340,Engagés!$C$10:$N$509,8,FALSE))</f>
        <v/>
      </c>
      <c r="J340" s="74" t="str">
        <f>IF($C340="","",VLOOKUP($C340,Engagés!$C$10:$N$509,9,FALSE))</f>
        <v/>
      </c>
      <c r="K340" s="74" t="str">
        <f>IF($C340="","",VLOOKUP($C340,Engagés!$C$10:$N$509,10,FALSE))</f>
        <v/>
      </c>
      <c r="L340" s="74" t="str">
        <f>IF($C340="","",VLOOKUP($C340,Engagés!$C$10:$N$509,11,FALSE))</f>
        <v/>
      </c>
      <c r="M340" s="74" t="str">
        <f>IF($C340="","",VLOOKUP($C340,Engagés!$C$10:$N$509,12,FALSE))</f>
        <v/>
      </c>
      <c r="N340" s="75"/>
    </row>
    <row r="341" spans="1:14" ht="38.25" customHeight="1">
      <c r="A341" s="4">
        <f t="shared" si="5"/>
        <v>0</v>
      </c>
      <c r="B341" s="4">
        <v>338</v>
      </c>
      <c r="C341" s="471" t="str">
        <f>IF(ISERROR(VLOOKUP($B341,Engagés!$B$10:$N$509,1,FALSE))=TRUE,"",VLOOKUP($B341,Engagés!$B$10:$N$509,2,FALSE))</f>
        <v/>
      </c>
      <c r="D341" s="74" t="str">
        <f>IF(C341="","",VLOOKUP($C341,Engagés!$C$10:$N$509,4,FALSE))</f>
        <v/>
      </c>
      <c r="E341" s="74" t="str">
        <f>IF(C341="","",VLOOKUP($C341,Engagés!$C$10:$N$509,5,FALSE))</f>
        <v/>
      </c>
      <c r="F341" s="550" t="str">
        <f>IF(D341="","",VLOOKUP($C341,Engagés!$C$10:$T$509,18,FALSE))</f>
        <v/>
      </c>
      <c r="G341" s="102" t="str">
        <f>IF($C341="","",VLOOKUP($C341,Engagés!$C$10:$N$509,6,FALSE))</f>
        <v/>
      </c>
      <c r="H341" s="102" t="str">
        <f>IF($C341="","",VLOOKUP($C341,Engagés!$C$10:$N$509,7,FALSE))</f>
        <v/>
      </c>
      <c r="I341" s="102" t="str">
        <f>IF($C341="","",VLOOKUP($C341,Engagés!$C$10:$N$509,8,FALSE))</f>
        <v/>
      </c>
      <c r="J341" s="74" t="str">
        <f>IF($C341="","",VLOOKUP($C341,Engagés!$C$10:$N$509,9,FALSE))</f>
        <v/>
      </c>
      <c r="K341" s="74" t="str">
        <f>IF($C341="","",VLOOKUP($C341,Engagés!$C$10:$N$509,10,FALSE))</f>
        <v/>
      </c>
      <c r="L341" s="74" t="str">
        <f>IF($C341="","",VLOOKUP($C341,Engagés!$C$10:$N$509,11,FALSE))</f>
        <v/>
      </c>
      <c r="M341" s="74" t="str">
        <f>IF($C341="","",VLOOKUP($C341,Engagés!$C$10:$N$509,12,FALSE))</f>
        <v/>
      </c>
      <c r="N341" s="75"/>
    </row>
    <row r="342" spans="1:14" ht="38.25" customHeight="1">
      <c r="A342" s="4">
        <f t="shared" si="5"/>
        <v>0</v>
      </c>
      <c r="B342" s="4">
        <v>339</v>
      </c>
      <c r="C342" s="471" t="str">
        <f>IF(ISERROR(VLOOKUP($B342,Engagés!$B$10:$N$509,1,FALSE))=TRUE,"",VLOOKUP($B342,Engagés!$B$10:$N$509,2,FALSE))</f>
        <v/>
      </c>
      <c r="D342" s="74" t="str">
        <f>IF(C342="","",VLOOKUP($C342,Engagés!$C$10:$N$509,4,FALSE))</f>
        <v/>
      </c>
      <c r="E342" s="74" t="str">
        <f>IF(C342="","",VLOOKUP($C342,Engagés!$C$10:$N$509,5,FALSE))</f>
        <v/>
      </c>
      <c r="F342" s="550" t="str">
        <f>IF(D342="","",VLOOKUP($C342,Engagés!$C$10:$T$509,18,FALSE))</f>
        <v/>
      </c>
      <c r="G342" s="102" t="str">
        <f>IF($C342="","",VLOOKUP($C342,Engagés!$C$10:$N$509,6,FALSE))</f>
        <v/>
      </c>
      <c r="H342" s="102" t="str">
        <f>IF($C342="","",VLOOKUP($C342,Engagés!$C$10:$N$509,7,FALSE))</f>
        <v/>
      </c>
      <c r="I342" s="102" t="str">
        <f>IF($C342="","",VLOOKUP($C342,Engagés!$C$10:$N$509,8,FALSE))</f>
        <v/>
      </c>
      <c r="J342" s="74" t="str">
        <f>IF($C342="","",VLOOKUP($C342,Engagés!$C$10:$N$509,9,FALSE))</f>
        <v/>
      </c>
      <c r="K342" s="74" t="str">
        <f>IF($C342="","",VLOOKUP($C342,Engagés!$C$10:$N$509,10,FALSE))</f>
        <v/>
      </c>
      <c r="L342" s="74" t="str">
        <f>IF($C342="","",VLOOKUP($C342,Engagés!$C$10:$N$509,11,FALSE))</f>
        <v/>
      </c>
      <c r="M342" s="74" t="str">
        <f>IF($C342="","",VLOOKUP($C342,Engagés!$C$10:$N$509,12,FALSE))</f>
        <v/>
      </c>
      <c r="N342" s="75"/>
    </row>
    <row r="343" spans="1:14" ht="38.25" customHeight="1">
      <c r="A343" s="4">
        <f t="shared" si="5"/>
        <v>0</v>
      </c>
      <c r="B343" s="4">
        <v>340</v>
      </c>
      <c r="C343" s="471" t="str">
        <f>IF(ISERROR(VLOOKUP($B343,Engagés!$B$10:$N$509,1,FALSE))=TRUE,"",VLOOKUP($B343,Engagés!$B$10:$N$509,2,FALSE))</f>
        <v/>
      </c>
      <c r="D343" s="74" t="str">
        <f>IF(C343="","",VLOOKUP($C343,Engagés!$C$10:$N$509,4,FALSE))</f>
        <v/>
      </c>
      <c r="E343" s="74" t="str">
        <f>IF(C343="","",VLOOKUP($C343,Engagés!$C$10:$N$509,5,FALSE))</f>
        <v/>
      </c>
      <c r="F343" s="550" t="str">
        <f>IF(D343="","",VLOOKUP($C343,Engagés!$C$10:$T$509,18,FALSE))</f>
        <v/>
      </c>
      <c r="G343" s="102" t="str">
        <f>IF($C343="","",VLOOKUP($C343,Engagés!$C$10:$N$509,6,FALSE))</f>
        <v/>
      </c>
      <c r="H343" s="102" t="str">
        <f>IF($C343="","",VLOOKUP($C343,Engagés!$C$10:$N$509,7,FALSE))</f>
        <v/>
      </c>
      <c r="I343" s="102" t="str">
        <f>IF($C343="","",VLOOKUP($C343,Engagés!$C$10:$N$509,8,FALSE))</f>
        <v/>
      </c>
      <c r="J343" s="74" t="str">
        <f>IF($C343="","",VLOOKUP($C343,Engagés!$C$10:$N$509,9,FALSE))</f>
        <v/>
      </c>
      <c r="K343" s="74" t="str">
        <f>IF($C343="","",VLOOKUP($C343,Engagés!$C$10:$N$509,10,FALSE))</f>
        <v/>
      </c>
      <c r="L343" s="74" t="str">
        <f>IF($C343="","",VLOOKUP($C343,Engagés!$C$10:$N$509,11,FALSE))</f>
        <v/>
      </c>
      <c r="M343" s="74" t="str">
        <f>IF($C343="","",VLOOKUP($C343,Engagés!$C$10:$N$509,12,FALSE))</f>
        <v/>
      </c>
      <c r="N343" s="75"/>
    </row>
    <row r="344" spans="1:14" ht="38.25" customHeight="1">
      <c r="A344" s="4">
        <f t="shared" si="5"/>
        <v>0</v>
      </c>
      <c r="B344" s="4">
        <v>341</v>
      </c>
      <c r="C344" s="471" t="str">
        <f>IF(ISERROR(VLOOKUP($B344,Engagés!$B$10:$N$509,1,FALSE))=TRUE,"",VLOOKUP($B344,Engagés!$B$10:$N$509,2,FALSE))</f>
        <v/>
      </c>
      <c r="D344" s="74" t="str">
        <f>IF(C344="","",VLOOKUP($C344,Engagés!$C$10:$N$509,4,FALSE))</f>
        <v/>
      </c>
      <c r="E344" s="74" t="str">
        <f>IF(C344="","",VLOOKUP($C344,Engagés!$C$10:$N$509,5,FALSE))</f>
        <v/>
      </c>
      <c r="F344" s="550" t="str">
        <f>IF(D344="","",VLOOKUP($C344,Engagés!$C$10:$T$509,18,FALSE))</f>
        <v/>
      </c>
      <c r="G344" s="102" t="str">
        <f>IF($C344="","",VLOOKUP($C344,Engagés!$C$10:$N$509,6,FALSE))</f>
        <v/>
      </c>
      <c r="H344" s="102" t="str">
        <f>IF($C344="","",VLOOKUP($C344,Engagés!$C$10:$N$509,7,FALSE))</f>
        <v/>
      </c>
      <c r="I344" s="102" t="str">
        <f>IF($C344="","",VLOOKUP($C344,Engagés!$C$10:$N$509,8,FALSE))</f>
        <v/>
      </c>
      <c r="J344" s="74" t="str">
        <f>IF($C344="","",VLOOKUP($C344,Engagés!$C$10:$N$509,9,FALSE))</f>
        <v/>
      </c>
      <c r="K344" s="74" t="str">
        <f>IF($C344="","",VLOOKUP($C344,Engagés!$C$10:$N$509,10,FALSE))</f>
        <v/>
      </c>
      <c r="L344" s="74" t="str">
        <f>IF($C344="","",VLOOKUP($C344,Engagés!$C$10:$N$509,11,FALSE))</f>
        <v/>
      </c>
      <c r="M344" s="74" t="str">
        <f>IF($C344="","",VLOOKUP($C344,Engagés!$C$10:$N$509,12,FALSE))</f>
        <v/>
      </c>
      <c r="N344" s="75"/>
    </row>
    <row r="345" spans="1:14" ht="38.25" customHeight="1">
      <c r="A345" s="4">
        <f t="shared" si="5"/>
        <v>0</v>
      </c>
      <c r="B345" s="4">
        <v>342</v>
      </c>
      <c r="C345" s="471" t="str">
        <f>IF(ISERROR(VLOOKUP($B345,Engagés!$B$10:$N$509,1,FALSE))=TRUE,"",VLOOKUP($B345,Engagés!$B$10:$N$509,2,FALSE))</f>
        <v/>
      </c>
      <c r="D345" s="74" t="str">
        <f>IF(C345="","",VLOOKUP($C345,Engagés!$C$10:$N$509,4,FALSE))</f>
        <v/>
      </c>
      <c r="E345" s="74" t="str">
        <f>IF(C345="","",VLOOKUP($C345,Engagés!$C$10:$N$509,5,FALSE))</f>
        <v/>
      </c>
      <c r="F345" s="550" t="str">
        <f>IF(D345="","",VLOOKUP($C345,Engagés!$C$10:$T$509,18,FALSE))</f>
        <v/>
      </c>
      <c r="G345" s="102" t="str">
        <f>IF($C345="","",VLOOKUP($C345,Engagés!$C$10:$N$509,6,FALSE))</f>
        <v/>
      </c>
      <c r="H345" s="102" t="str">
        <f>IF($C345="","",VLOOKUP($C345,Engagés!$C$10:$N$509,7,FALSE))</f>
        <v/>
      </c>
      <c r="I345" s="102" t="str">
        <f>IF($C345="","",VLOOKUP($C345,Engagés!$C$10:$N$509,8,FALSE))</f>
        <v/>
      </c>
      <c r="J345" s="74" t="str">
        <f>IF($C345="","",VLOOKUP($C345,Engagés!$C$10:$N$509,9,FALSE))</f>
        <v/>
      </c>
      <c r="K345" s="74" t="str">
        <f>IF($C345="","",VLOOKUP($C345,Engagés!$C$10:$N$509,10,FALSE))</f>
        <v/>
      </c>
      <c r="L345" s="74" t="str">
        <f>IF($C345="","",VLOOKUP($C345,Engagés!$C$10:$N$509,11,FALSE))</f>
        <v/>
      </c>
      <c r="M345" s="74" t="str">
        <f>IF($C345="","",VLOOKUP($C345,Engagés!$C$10:$N$509,12,FALSE))</f>
        <v/>
      </c>
      <c r="N345" s="75"/>
    </row>
    <row r="346" spans="1:14" ht="38.25" customHeight="1">
      <c r="A346" s="4">
        <f t="shared" si="5"/>
        <v>0</v>
      </c>
      <c r="B346" s="4">
        <v>343</v>
      </c>
      <c r="C346" s="471" t="str">
        <f>IF(ISERROR(VLOOKUP($B346,Engagés!$B$10:$N$509,1,FALSE))=TRUE,"",VLOOKUP($B346,Engagés!$B$10:$N$509,2,FALSE))</f>
        <v/>
      </c>
      <c r="D346" s="74" t="str">
        <f>IF(C346="","",VLOOKUP($C346,Engagés!$C$10:$N$509,4,FALSE))</f>
        <v/>
      </c>
      <c r="E346" s="74" t="str">
        <f>IF(C346="","",VLOOKUP($C346,Engagés!$C$10:$N$509,5,FALSE))</f>
        <v/>
      </c>
      <c r="F346" s="550" t="str">
        <f>IF(D346="","",VLOOKUP($C346,Engagés!$C$10:$T$509,18,FALSE))</f>
        <v/>
      </c>
      <c r="G346" s="102" t="str">
        <f>IF($C346="","",VLOOKUP($C346,Engagés!$C$10:$N$509,6,FALSE))</f>
        <v/>
      </c>
      <c r="H346" s="102" t="str">
        <f>IF($C346="","",VLOOKUP($C346,Engagés!$C$10:$N$509,7,FALSE))</f>
        <v/>
      </c>
      <c r="I346" s="102" t="str">
        <f>IF($C346="","",VLOOKUP($C346,Engagés!$C$10:$N$509,8,FALSE))</f>
        <v/>
      </c>
      <c r="J346" s="74" t="str">
        <f>IF($C346="","",VLOOKUP($C346,Engagés!$C$10:$N$509,9,FALSE))</f>
        <v/>
      </c>
      <c r="K346" s="74" t="str">
        <f>IF($C346="","",VLOOKUP($C346,Engagés!$C$10:$N$509,10,FALSE))</f>
        <v/>
      </c>
      <c r="L346" s="74" t="str">
        <f>IF($C346="","",VLOOKUP($C346,Engagés!$C$10:$N$509,11,FALSE))</f>
        <v/>
      </c>
      <c r="M346" s="74" t="str">
        <f>IF($C346="","",VLOOKUP($C346,Engagés!$C$10:$N$509,12,FALSE))</f>
        <v/>
      </c>
      <c r="N346" s="75"/>
    </row>
    <row r="347" spans="1:14" ht="38.25" customHeight="1">
      <c r="A347" s="4">
        <f t="shared" si="5"/>
        <v>0</v>
      </c>
      <c r="B347" s="4">
        <v>344</v>
      </c>
      <c r="C347" s="471" t="str">
        <f>IF(ISERROR(VLOOKUP($B347,Engagés!$B$10:$N$509,1,FALSE))=TRUE,"",VLOOKUP($B347,Engagés!$B$10:$N$509,2,FALSE))</f>
        <v/>
      </c>
      <c r="D347" s="74" t="str">
        <f>IF(C347="","",VLOOKUP($C347,Engagés!$C$10:$N$509,4,FALSE))</f>
        <v/>
      </c>
      <c r="E347" s="74" t="str">
        <f>IF(C347="","",VLOOKUP($C347,Engagés!$C$10:$N$509,5,FALSE))</f>
        <v/>
      </c>
      <c r="F347" s="550" t="str">
        <f>IF(D347="","",VLOOKUP($C347,Engagés!$C$10:$T$509,18,FALSE))</f>
        <v/>
      </c>
      <c r="G347" s="102" t="str">
        <f>IF($C347="","",VLOOKUP($C347,Engagés!$C$10:$N$509,6,FALSE))</f>
        <v/>
      </c>
      <c r="H347" s="102" t="str">
        <f>IF($C347="","",VLOOKUP($C347,Engagés!$C$10:$N$509,7,FALSE))</f>
        <v/>
      </c>
      <c r="I347" s="102" t="str">
        <f>IF($C347="","",VLOOKUP($C347,Engagés!$C$10:$N$509,8,FALSE))</f>
        <v/>
      </c>
      <c r="J347" s="74" t="str">
        <f>IF($C347="","",VLOOKUP($C347,Engagés!$C$10:$N$509,9,FALSE))</f>
        <v/>
      </c>
      <c r="K347" s="74" t="str">
        <f>IF($C347="","",VLOOKUP($C347,Engagés!$C$10:$N$509,10,FALSE))</f>
        <v/>
      </c>
      <c r="L347" s="74" t="str">
        <f>IF($C347="","",VLOOKUP($C347,Engagés!$C$10:$N$509,11,FALSE))</f>
        <v/>
      </c>
      <c r="M347" s="74" t="str">
        <f>IF($C347="","",VLOOKUP($C347,Engagés!$C$10:$N$509,12,FALSE))</f>
        <v/>
      </c>
      <c r="N347" s="75"/>
    </row>
    <row r="348" spans="1:14" ht="38.25" customHeight="1">
      <c r="A348" s="4">
        <f t="shared" si="5"/>
        <v>0</v>
      </c>
      <c r="B348" s="4">
        <v>345</v>
      </c>
      <c r="C348" s="471" t="str">
        <f>IF(ISERROR(VLOOKUP($B348,Engagés!$B$10:$N$509,1,FALSE))=TRUE,"",VLOOKUP($B348,Engagés!$B$10:$N$509,2,FALSE))</f>
        <v/>
      </c>
      <c r="D348" s="74" t="str">
        <f>IF(C348="","",VLOOKUP($C348,Engagés!$C$10:$N$509,4,FALSE))</f>
        <v/>
      </c>
      <c r="E348" s="74" t="str">
        <f>IF(C348="","",VLOOKUP($C348,Engagés!$C$10:$N$509,5,FALSE))</f>
        <v/>
      </c>
      <c r="F348" s="550" t="str">
        <f>IF(D348="","",VLOOKUP($C348,Engagés!$C$10:$T$509,18,FALSE))</f>
        <v/>
      </c>
      <c r="G348" s="102" t="str">
        <f>IF($C348="","",VLOOKUP($C348,Engagés!$C$10:$N$509,6,FALSE))</f>
        <v/>
      </c>
      <c r="H348" s="102" t="str">
        <f>IF($C348="","",VLOOKUP($C348,Engagés!$C$10:$N$509,7,FALSE))</f>
        <v/>
      </c>
      <c r="I348" s="102" t="str">
        <f>IF($C348="","",VLOOKUP($C348,Engagés!$C$10:$N$509,8,FALSE))</f>
        <v/>
      </c>
      <c r="J348" s="74" t="str">
        <f>IF($C348="","",VLOOKUP($C348,Engagés!$C$10:$N$509,9,FALSE))</f>
        <v/>
      </c>
      <c r="K348" s="74" t="str">
        <f>IF($C348="","",VLOOKUP($C348,Engagés!$C$10:$N$509,10,FALSE))</f>
        <v/>
      </c>
      <c r="L348" s="74" t="str">
        <f>IF($C348="","",VLOOKUP($C348,Engagés!$C$10:$N$509,11,FALSE))</f>
        <v/>
      </c>
      <c r="M348" s="74" t="str">
        <f>IF($C348="","",VLOOKUP($C348,Engagés!$C$10:$N$509,12,FALSE))</f>
        <v/>
      </c>
      <c r="N348" s="75"/>
    </row>
    <row r="349" spans="1:14" ht="38.25" customHeight="1">
      <c r="A349" s="4">
        <f t="shared" si="5"/>
        <v>0</v>
      </c>
      <c r="B349" s="4">
        <v>346</v>
      </c>
      <c r="C349" s="471" t="str">
        <f>IF(ISERROR(VLOOKUP($B349,Engagés!$B$10:$N$509,1,FALSE))=TRUE,"",VLOOKUP($B349,Engagés!$B$10:$N$509,2,FALSE))</f>
        <v/>
      </c>
      <c r="D349" s="74" t="str">
        <f>IF(C349="","",VLOOKUP($C349,Engagés!$C$10:$N$509,4,FALSE))</f>
        <v/>
      </c>
      <c r="E349" s="74" t="str">
        <f>IF(C349="","",VLOOKUP($C349,Engagés!$C$10:$N$509,5,FALSE))</f>
        <v/>
      </c>
      <c r="F349" s="550" t="str">
        <f>IF(D349="","",VLOOKUP($C349,Engagés!$C$10:$T$509,18,FALSE))</f>
        <v/>
      </c>
      <c r="G349" s="102" t="str">
        <f>IF($C349="","",VLOOKUP($C349,Engagés!$C$10:$N$509,6,FALSE))</f>
        <v/>
      </c>
      <c r="H349" s="102" t="str">
        <f>IF($C349="","",VLOOKUP($C349,Engagés!$C$10:$N$509,7,FALSE))</f>
        <v/>
      </c>
      <c r="I349" s="102" t="str">
        <f>IF($C349="","",VLOOKUP($C349,Engagés!$C$10:$N$509,8,FALSE))</f>
        <v/>
      </c>
      <c r="J349" s="74" t="str">
        <f>IF($C349="","",VLOOKUP($C349,Engagés!$C$10:$N$509,9,FALSE))</f>
        <v/>
      </c>
      <c r="K349" s="74" t="str">
        <f>IF($C349="","",VLOOKUP($C349,Engagés!$C$10:$N$509,10,FALSE))</f>
        <v/>
      </c>
      <c r="L349" s="74" t="str">
        <f>IF($C349="","",VLOOKUP($C349,Engagés!$C$10:$N$509,11,FALSE))</f>
        <v/>
      </c>
      <c r="M349" s="74" t="str">
        <f>IF($C349="","",VLOOKUP($C349,Engagés!$C$10:$N$509,12,FALSE))</f>
        <v/>
      </c>
      <c r="N349" s="75"/>
    </row>
    <row r="350" spans="1:14" ht="38.25" customHeight="1">
      <c r="A350" s="4">
        <f t="shared" si="5"/>
        <v>0</v>
      </c>
      <c r="B350" s="4">
        <v>347</v>
      </c>
      <c r="C350" s="471" t="str">
        <f>IF(ISERROR(VLOOKUP($B350,Engagés!$B$10:$N$509,1,FALSE))=TRUE,"",VLOOKUP($B350,Engagés!$B$10:$N$509,2,FALSE))</f>
        <v/>
      </c>
      <c r="D350" s="74" t="str">
        <f>IF(C350="","",VLOOKUP($C350,Engagés!$C$10:$N$509,4,FALSE))</f>
        <v/>
      </c>
      <c r="E350" s="74" t="str">
        <f>IF(C350="","",VLOOKUP($C350,Engagés!$C$10:$N$509,5,FALSE))</f>
        <v/>
      </c>
      <c r="F350" s="550" t="str">
        <f>IF(D350="","",VLOOKUP($C350,Engagés!$C$10:$T$509,18,FALSE))</f>
        <v/>
      </c>
      <c r="G350" s="102" t="str">
        <f>IF($C350="","",VLOOKUP($C350,Engagés!$C$10:$N$509,6,FALSE))</f>
        <v/>
      </c>
      <c r="H350" s="102" t="str">
        <f>IF($C350="","",VLOOKUP($C350,Engagés!$C$10:$N$509,7,FALSE))</f>
        <v/>
      </c>
      <c r="I350" s="102" t="str">
        <f>IF($C350="","",VLOOKUP($C350,Engagés!$C$10:$N$509,8,FALSE))</f>
        <v/>
      </c>
      <c r="J350" s="74" t="str">
        <f>IF($C350="","",VLOOKUP($C350,Engagés!$C$10:$N$509,9,FALSE))</f>
        <v/>
      </c>
      <c r="K350" s="74" t="str">
        <f>IF($C350="","",VLOOKUP($C350,Engagés!$C$10:$N$509,10,FALSE))</f>
        <v/>
      </c>
      <c r="L350" s="74" t="str">
        <f>IF($C350="","",VLOOKUP($C350,Engagés!$C$10:$N$509,11,FALSE))</f>
        <v/>
      </c>
      <c r="M350" s="74" t="str">
        <f>IF($C350="","",VLOOKUP($C350,Engagés!$C$10:$N$509,12,FALSE))</f>
        <v/>
      </c>
      <c r="N350" s="75"/>
    </row>
    <row r="351" spans="1:14" ht="38.25" customHeight="1">
      <c r="A351" s="4">
        <f t="shared" si="5"/>
        <v>0</v>
      </c>
      <c r="B351" s="4">
        <v>348</v>
      </c>
      <c r="C351" s="471" t="str">
        <f>IF(ISERROR(VLOOKUP($B351,Engagés!$B$10:$N$509,1,FALSE))=TRUE,"",VLOOKUP($B351,Engagés!$B$10:$N$509,2,FALSE))</f>
        <v/>
      </c>
      <c r="D351" s="74" t="str">
        <f>IF(C351="","",VLOOKUP($C351,Engagés!$C$10:$N$509,4,FALSE))</f>
        <v/>
      </c>
      <c r="E351" s="74" t="str">
        <f>IF(C351="","",VLOOKUP($C351,Engagés!$C$10:$N$509,5,FALSE))</f>
        <v/>
      </c>
      <c r="F351" s="550" t="str">
        <f>IF(D351="","",VLOOKUP($C351,Engagés!$C$10:$T$509,18,FALSE))</f>
        <v/>
      </c>
      <c r="G351" s="102" t="str">
        <f>IF($C351="","",VLOOKUP($C351,Engagés!$C$10:$N$509,6,FALSE))</f>
        <v/>
      </c>
      <c r="H351" s="102" t="str">
        <f>IF($C351="","",VLOOKUP($C351,Engagés!$C$10:$N$509,7,FALSE))</f>
        <v/>
      </c>
      <c r="I351" s="102" t="str">
        <f>IF($C351="","",VLOOKUP($C351,Engagés!$C$10:$N$509,8,FALSE))</f>
        <v/>
      </c>
      <c r="J351" s="74" t="str">
        <f>IF($C351="","",VLOOKUP($C351,Engagés!$C$10:$N$509,9,FALSE))</f>
        <v/>
      </c>
      <c r="K351" s="74" t="str">
        <f>IF($C351="","",VLOOKUP($C351,Engagés!$C$10:$N$509,10,FALSE))</f>
        <v/>
      </c>
      <c r="L351" s="74" t="str">
        <f>IF($C351="","",VLOOKUP($C351,Engagés!$C$10:$N$509,11,FALSE))</f>
        <v/>
      </c>
      <c r="M351" s="74" t="str">
        <f>IF($C351="","",VLOOKUP($C351,Engagés!$C$10:$N$509,12,FALSE))</f>
        <v/>
      </c>
      <c r="N351" s="75"/>
    </row>
    <row r="352" spans="1:14" ht="38.25" customHeight="1">
      <c r="A352" s="4">
        <f t="shared" si="5"/>
        <v>0</v>
      </c>
      <c r="B352" s="4">
        <v>349</v>
      </c>
      <c r="C352" s="471" t="str">
        <f>IF(ISERROR(VLOOKUP($B352,Engagés!$B$10:$N$509,1,FALSE))=TRUE,"",VLOOKUP($B352,Engagés!$B$10:$N$509,2,FALSE))</f>
        <v/>
      </c>
      <c r="D352" s="74" t="str">
        <f>IF(C352="","",VLOOKUP($C352,Engagés!$C$10:$N$509,4,FALSE))</f>
        <v/>
      </c>
      <c r="E352" s="74" t="str">
        <f>IF(C352="","",VLOOKUP($C352,Engagés!$C$10:$N$509,5,FALSE))</f>
        <v/>
      </c>
      <c r="F352" s="550" t="str">
        <f>IF(D352="","",VLOOKUP($C352,Engagés!$C$10:$T$509,18,FALSE))</f>
        <v/>
      </c>
      <c r="G352" s="102" t="str">
        <f>IF($C352="","",VLOOKUP($C352,Engagés!$C$10:$N$509,6,FALSE))</f>
        <v/>
      </c>
      <c r="H352" s="102" t="str">
        <f>IF($C352="","",VLOOKUP($C352,Engagés!$C$10:$N$509,7,FALSE))</f>
        <v/>
      </c>
      <c r="I352" s="102" t="str">
        <f>IF($C352="","",VLOOKUP($C352,Engagés!$C$10:$N$509,8,FALSE))</f>
        <v/>
      </c>
      <c r="J352" s="74" t="str">
        <f>IF($C352="","",VLOOKUP($C352,Engagés!$C$10:$N$509,9,FALSE))</f>
        <v/>
      </c>
      <c r="K352" s="74" t="str">
        <f>IF($C352="","",VLOOKUP($C352,Engagés!$C$10:$N$509,10,FALSE))</f>
        <v/>
      </c>
      <c r="L352" s="74" t="str">
        <f>IF($C352="","",VLOOKUP($C352,Engagés!$C$10:$N$509,11,FALSE))</f>
        <v/>
      </c>
      <c r="M352" s="74" t="str">
        <f>IF($C352="","",VLOOKUP($C352,Engagés!$C$10:$N$509,12,FALSE))</f>
        <v/>
      </c>
      <c r="N352" s="75"/>
    </row>
    <row r="353" spans="1:14" ht="38.25" customHeight="1">
      <c r="A353" s="4">
        <f t="shared" si="5"/>
        <v>0</v>
      </c>
      <c r="B353" s="4">
        <v>350</v>
      </c>
      <c r="C353" s="471" t="str">
        <f>IF(ISERROR(VLOOKUP($B353,Engagés!$B$10:$N$509,1,FALSE))=TRUE,"",VLOOKUP($B353,Engagés!$B$10:$N$509,2,FALSE))</f>
        <v/>
      </c>
      <c r="D353" s="74" t="str">
        <f>IF(C353="","",VLOOKUP($C353,Engagés!$C$10:$N$509,4,FALSE))</f>
        <v/>
      </c>
      <c r="E353" s="74" t="str">
        <f>IF(C353="","",VLOOKUP($C353,Engagés!$C$10:$N$509,5,FALSE))</f>
        <v/>
      </c>
      <c r="F353" s="550" t="str">
        <f>IF(D353="","",VLOOKUP($C353,Engagés!$C$10:$T$509,18,FALSE))</f>
        <v/>
      </c>
      <c r="G353" s="102" t="str">
        <f>IF($C353="","",VLOOKUP($C353,Engagés!$C$10:$N$509,6,FALSE))</f>
        <v/>
      </c>
      <c r="H353" s="102" t="str">
        <f>IF($C353="","",VLOOKUP($C353,Engagés!$C$10:$N$509,7,FALSE))</f>
        <v/>
      </c>
      <c r="I353" s="102" t="str">
        <f>IF($C353="","",VLOOKUP($C353,Engagés!$C$10:$N$509,8,FALSE))</f>
        <v/>
      </c>
      <c r="J353" s="74" t="str">
        <f>IF($C353="","",VLOOKUP($C353,Engagés!$C$10:$N$509,9,FALSE))</f>
        <v/>
      </c>
      <c r="K353" s="74" t="str">
        <f>IF($C353="","",VLOOKUP($C353,Engagés!$C$10:$N$509,10,FALSE))</f>
        <v/>
      </c>
      <c r="L353" s="74" t="str">
        <f>IF($C353="","",VLOOKUP($C353,Engagés!$C$10:$N$509,11,FALSE))</f>
        <v/>
      </c>
      <c r="M353" s="74" t="str">
        <f>IF($C353="","",VLOOKUP($C353,Engagés!$C$10:$N$509,12,FALSE))</f>
        <v/>
      </c>
      <c r="N353" s="75"/>
    </row>
  </sheetData>
  <sheetProtection password="EFB0" sheet="1" objects="1" scenarios="1" selectLockedCells="1" selectUnlockedCells="1"/>
  <mergeCells count="2">
    <mergeCell ref="C1:N1"/>
    <mergeCell ref="C2:N2"/>
  </mergeCells>
  <phoneticPr fontId="0" type="noConversion"/>
  <printOptions horizontalCentered="1"/>
  <pageMargins left="0.31496062992125984" right="0.31496062992125984" top="0.59055118110236227" bottom="0.39370078740157483" header="0.11811023622047245" footer="0.19685039370078741"/>
  <pageSetup paperSize="9" scale="61" fitToHeight="0" orientation="landscape" horizontalDpi="2400" verticalDpi="2400" r:id="rId1"/>
  <headerFooter alignWithMargins="0">
    <oddHeader>&amp;RPage(s) : &amp;P / &amp;N</oddHeader>
  </headerFooter>
  <rowBreaks count="17" manualBreakCount="17">
    <brk id="23" max="16383" man="1"/>
    <brk id="43" min="1" max="13" man="1"/>
    <brk id="63" min="1" max="13" man="1"/>
    <brk id="83" max="16383" man="1"/>
    <brk id="103" max="16383" man="1"/>
    <brk id="123" min="1" max="13" man="1"/>
    <brk id="143" min="1" max="13" man="1"/>
    <brk id="163" min="1" max="12" man="1"/>
    <brk id="183" min="1" max="12" man="1"/>
    <brk id="203" min="1" max="12" man="1"/>
    <brk id="223" min="1" max="12" man="1"/>
    <brk id="243" min="1" max="12" man="1"/>
    <brk id="263" min="1" max="12" man="1"/>
    <brk id="283" min="1" max="12" man="1"/>
    <brk id="303" min="1" max="12" man="1"/>
    <brk id="323" min="1" max="11" man="1"/>
    <brk id="343" min="1" max="11" man="1"/>
  </rowBreaks>
  <colBreaks count="1" manualBreakCount="1">
    <brk id="2" max="58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26">
    <tabColor theme="8" tint="0.59999389629810485"/>
    <pageSetUpPr fitToPage="1"/>
  </sheetPr>
  <dimension ref="A1:AA203"/>
  <sheetViews>
    <sheetView showGridLines="0" showZeros="0" zoomScale="80" zoomScaleNormal="80" workbookViewId="0">
      <selection sqref="A1:J1"/>
    </sheetView>
  </sheetViews>
  <sheetFormatPr baseColWidth="10" defaultColWidth="11.44140625" defaultRowHeight="13.8"/>
  <cols>
    <col min="1" max="10" width="19.6640625" style="393" customWidth="1"/>
    <col min="11" max="11" width="11.44140625" style="563" hidden="1" customWidth="1"/>
    <col min="12" max="15" width="11.44140625" style="576" hidden="1" customWidth="1"/>
    <col min="16" max="25" width="5.33203125" style="576" hidden="1" customWidth="1"/>
    <col min="26" max="26" width="11.44140625" style="576" hidden="1" customWidth="1"/>
    <col min="27" max="27" width="11.44140625" style="576"/>
    <col min="28" max="16384" width="11.44140625" style="393"/>
  </cols>
  <sheetData>
    <row r="1" spans="1:27" ht="27.6">
      <c r="A1" s="769" t="s">
        <v>339</v>
      </c>
      <c r="B1" s="769"/>
      <c r="C1" s="769"/>
      <c r="D1" s="769"/>
      <c r="E1" s="769"/>
      <c r="F1" s="769"/>
      <c r="G1" s="769"/>
      <c r="H1" s="769"/>
      <c r="I1" s="769"/>
      <c r="J1" s="769"/>
      <c r="K1" s="563">
        <v>0</v>
      </c>
      <c r="L1" s="575"/>
      <c r="M1" s="575"/>
      <c r="O1" s="576" t="s">
        <v>381</v>
      </c>
      <c r="P1" s="576">
        <f>MIN(Engagés!$O$10:$O$509)</f>
        <v>0</v>
      </c>
    </row>
    <row r="2" spans="1:27" ht="25.8">
      <c r="A2" s="767" t="s">
        <v>327</v>
      </c>
      <c r="B2" s="767"/>
      <c r="C2" s="768" t="str">
        <f>CONCATENATE(Engagés!F1," - ",'Données épreuves'!B17)</f>
        <v xml:space="preserve"> - </v>
      </c>
      <c r="D2" s="768"/>
      <c r="E2" s="768"/>
      <c r="F2" s="768"/>
      <c r="G2" s="768"/>
      <c r="H2" s="768"/>
      <c r="I2" s="768"/>
      <c r="J2" s="768"/>
      <c r="K2" s="563">
        <v>5</v>
      </c>
      <c r="L2" s="575"/>
      <c r="M2" s="575"/>
      <c r="O2" s="576" t="s">
        <v>358</v>
      </c>
      <c r="P2" s="576">
        <f>MAX(Engagés!$O$10:$O$509)</f>
        <v>0</v>
      </c>
      <c r="R2" s="576">
        <f>IF(RIGHT(P1,1)=RIGHT(1,1),P1,0)</f>
        <v>0</v>
      </c>
    </row>
    <row r="3" spans="1:27" ht="21" hidden="1">
      <c r="A3" s="495"/>
      <c r="B3" s="495"/>
      <c r="C3" s="495"/>
      <c r="D3" s="496"/>
      <c r="E3" s="496"/>
      <c r="F3" s="496"/>
      <c r="G3" s="496"/>
      <c r="H3" s="496"/>
      <c r="I3" s="496"/>
      <c r="J3" s="496"/>
      <c r="K3" s="563">
        <v>1</v>
      </c>
      <c r="L3" s="575"/>
      <c r="M3" s="564">
        <f>MATCH(MAX(K:K),K:K,0)</f>
        <v>2</v>
      </c>
    </row>
    <row r="4" spans="1:27" ht="27.6" hidden="1">
      <c r="A4" s="567">
        <f>IF(ISERROR(VLOOKUP(P4,Engagés!$C$10:$K$509,3,FALSE)),0,VLOOKUP(P4,Engagés!$C$10:$K$509,3,FALSE))</f>
        <v>0</v>
      </c>
      <c r="B4" s="567">
        <f>IF(ISERROR(VLOOKUP(Q4,Engagés!$C$10:$K$509,3,FALSE)),0,VLOOKUP(Q4,Engagés!$C$10:$K$509,3,FALSE))</f>
        <v>0</v>
      </c>
      <c r="C4" s="567">
        <f>IF(ISERROR(VLOOKUP(R4,Engagés!$C$10:$K$509,3,FALSE)),0,VLOOKUP(R4,Engagés!$C$10:$K$509,3,FALSE))</f>
        <v>0</v>
      </c>
      <c r="D4" s="567">
        <f>IF(ISERROR(VLOOKUP(S4,Engagés!$C$10:$K$509,3,FALSE)),0,VLOOKUP(S4,Engagés!$C$10:$K$509,3,FALSE))</f>
        <v>0</v>
      </c>
      <c r="E4" s="567">
        <f>IF(ISERROR(VLOOKUP(T4,Engagés!$C$10:$K$509,3,FALSE)),0,VLOOKUP(T4,Engagés!$C$10:$K$509,3,FALSE))</f>
        <v>0</v>
      </c>
      <c r="F4" s="567">
        <f>IF(ISERROR(VLOOKUP(U4,Engagés!$C$10:$K$509,3,FALSE)),0,VLOOKUP(U4,Engagés!$C$10:$K$509,3,FALSE))</f>
        <v>0</v>
      </c>
      <c r="G4" s="567">
        <f>IF(ISERROR(VLOOKUP(V4,Engagés!$C$10:$K$509,3,FALSE)),0,VLOOKUP(V4,Engagés!$C$10:$K$509,3,FALSE))</f>
        <v>0</v>
      </c>
      <c r="H4" s="567">
        <f>IF(ISERROR(VLOOKUP(W4,Engagés!$C$10:$K$509,3,FALSE)),0,VLOOKUP(W4,Engagés!$C$10:$K$509,3,FALSE))</f>
        <v>0</v>
      </c>
      <c r="I4" s="567">
        <f>IF(ISERROR(VLOOKUP(X4,Engagés!$C$10:$K$509,3,FALSE)),0,VLOOKUP(X4,Engagés!$C$10:$K$509,3,FALSE))</f>
        <v>0</v>
      </c>
      <c r="J4" s="567">
        <f>IF(ISERROR(VLOOKUP(Y4,Engagés!$C$10:$K$509,3,FALSE)),0,VLOOKUP(Y4,Engagés!$C$10:$K$509,3,FALSE))</f>
        <v>0</v>
      </c>
      <c r="K4" s="563">
        <v>0</v>
      </c>
      <c r="L4" s="575">
        <v>0</v>
      </c>
      <c r="M4" s="564"/>
      <c r="O4" s="576" t="s">
        <v>381</v>
      </c>
      <c r="P4" s="576">
        <f>IF(RIGHT($P$1,1)="1",$P$1,0)</f>
        <v>0</v>
      </c>
      <c r="Q4" s="576">
        <f>IF(P4&lt;&gt;0,P4+1,IF(RIGHT($P$1,1)="2",$P$1,0))</f>
        <v>0</v>
      </c>
      <c r="R4" s="576">
        <f>IF(Q4&lt;&gt;0,Q4+1,IF(RIGHT($P$1,1)="3",$P$1,0))</f>
        <v>0</v>
      </c>
      <c r="S4" s="576">
        <f>IF(R4&lt;&gt;0,R4+1,IF(RIGHT($P$1,1)="4",$P$1,0))</f>
        <v>0</v>
      </c>
      <c r="T4" s="576">
        <f>IF(S4&lt;&gt;0,S4+1,IF(RIGHT($P$1,1)="5",$P$1,0))</f>
        <v>0</v>
      </c>
      <c r="U4" s="576">
        <f>IF(T4&lt;&gt;0,T4+1,IF(RIGHT($P$1,1)="6",$P$1,0))</f>
        <v>0</v>
      </c>
      <c r="V4" s="576">
        <f>IF(U4&lt;&gt;0,U4+1,IF(RIGHT($P$1,1)="7",$P$1,0))</f>
        <v>0</v>
      </c>
      <c r="W4" s="576">
        <f>IF(V4&lt;&gt;0,V4+1,IF(RIGHT($P$1,1)="8",$P$1,0))</f>
        <v>0</v>
      </c>
      <c r="X4" s="576">
        <f>IF(W4&lt;&gt;0,W4+1,IF(RIGHT($P$1,1)="9",$P$1,0))</f>
        <v>0</v>
      </c>
      <c r="Y4" s="576">
        <f>IF(X4&lt;&gt;0,X4+1,IF(RIGHT($P$1,1)="0",$P$1,0))</f>
        <v>0</v>
      </c>
    </row>
    <row r="5" spans="1:27" s="566" customFormat="1" ht="14.4" hidden="1">
      <c r="A5" s="568">
        <f>IF(ISERROR(VLOOKUP(P4,Engagés!$C$10:$K$509,6,FALSE)),0,VLOOKUP(P4,Engagés!$C$10:$K$509,6,FALSE))</f>
        <v>0</v>
      </c>
      <c r="B5" s="568">
        <f>IF(ISERROR(VLOOKUP(Q4,Engagés!$C$10:$K$509,6,FALSE)),0,VLOOKUP(Q4,Engagés!$C$10:$K$509,6,FALSE))</f>
        <v>0</v>
      </c>
      <c r="C5" s="568">
        <f>IF(ISERROR(VLOOKUP(R4,Engagés!$C$10:$K$509,6,FALSE)),0,VLOOKUP(R4,Engagés!$C$10:$K$509,6,FALSE))</f>
        <v>0</v>
      </c>
      <c r="D5" s="568">
        <f>IF(ISERROR(VLOOKUP(S4,Engagés!$C$10:$K$509,6,FALSE)),0,VLOOKUP(S4,Engagés!$C$10:$K$509,6,FALSE))</f>
        <v>0</v>
      </c>
      <c r="E5" s="568">
        <f>IF(ISERROR(VLOOKUP(T4,Engagés!$C$10:$K$509,6,FALSE)),0,VLOOKUP(T4,Engagés!$C$10:$K$509,6,FALSE))</f>
        <v>0</v>
      </c>
      <c r="F5" s="568">
        <f>IF(ISERROR(VLOOKUP(U4,Engagés!$C$10:$K$509,6,FALSE)),0,VLOOKUP(U4,Engagés!$C$10:$K$509,6,FALSE))</f>
        <v>0</v>
      </c>
      <c r="G5" s="568">
        <f>IF(ISERROR(VLOOKUP(V4,Engagés!$C$10:$K$509,6,FALSE)),0,VLOOKUP(V4,Engagés!$C$10:$K$509,6,FALSE))</f>
        <v>0</v>
      </c>
      <c r="H5" s="568">
        <f>IF(ISERROR(VLOOKUP(W4,Engagés!$C$10:$K$509,6,FALSE)),0,VLOOKUP(W4,Engagés!$C$10:$K$509,6,FALSE))</f>
        <v>0</v>
      </c>
      <c r="I5" s="568">
        <f>IF(ISERROR(VLOOKUP(X4,Engagés!$C$10:$K$509,6,FALSE)),0,VLOOKUP(X4,Engagés!$C$10:$K$509,6,FALSE))</f>
        <v>0</v>
      </c>
      <c r="J5" s="568">
        <f>IF(ISERROR(VLOOKUP(Y4,Engagés!$C$10:$K$509,6,FALSE)),0,VLOOKUP(Y4,Engagés!$C$10:$K$509,6,FALSE))</f>
        <v>0</v>
      </c>
      <c r="K5" s="563">
        <v>0</v>
      </c>
      <c r="L5" s="575"/>
      <c r="M5" s="564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AA5" s="576"/>
    </row>
    <row r="6" spans="1:27" s="570" customFormat="1" ht="15.6" hidden="1">
      <c r="A6" s="569">
        <f>IF(A4=0,0,IF(A5="",0,P4))</f>
        <v>0</v>
      </c>
      <c r="B6" s="569">
        <f t="shared" ref="B6:J6" si="0">IF(B4=0,0,IF(B5="",0,Q4))</f>
        <v>0</v>
      </c>
      <c r="C6" s="569">
        <f t="shared" si="0"/>
        <v>0</v>
      </c>
      <c r="D6" s="569">
        <f t="shared" si="0"/>
        <v>0</v>
      </c>
      <c r="E6" s="569">
        <f t="shared" si="0"/>
        <v>0</v>
      </c>
      <c r="F6" s="569">
        <f t="shared" si="0"/>
        <v>0</v>
      </c>
      <c r="G6" s="569">
        <f t="shared" si="0"/>
        <v>0</v>
      </c>
      <c r="H6" s="569">
        <f t="shared" si="0"/>
        <v>0</v>
      </c>
      <c r="I6" s="569">
        <f t="shared" si="0"/>
        <v>0</v>
      </c>
      <c r="J6" s="569">
        <f t="shared" si="0"/>
        <v>0</v>
      </c>
      <c r="K6" s="563">
        <f>IF(L6=0,0,5)</f>
        <v>0</v>
      </c>
      <c r="L6" s="563">
        <f>A6+B6+C6+D6+E6+F6+G6+H6+I6+J6+0</f>
        <v>0</v>
      </c>
      <c r="M6" s="563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AA6" s="414"/>
    </row>
    <row r="7" spans="1:27" s="573" customFormat="1" ht="14.4" hidden="1">
      <c r="A7" s="574" t="str">
        <f>IF(A6=0,"",CONCATENATE(VLOOKUP(A6,Engagés!$C$10:$K$509,6,FALSE)," ",VLOOKUP(A6,Engagés!$C$10:$K$509,7,FALSE)," ",CHAR(10),VLOOKUP(A6,Engagés!$C$10:$K$509,8,FALSE)," ",CHAR(10),VLOOKUP(A6,Engagés!$C$10:$Q$509,15,FALSE)))</f>
        <v/>
      </c>
      <c r="B7" s="574" t="str">
        <f>IF(B6=0,"",CONCATENATE(VLOOKUP(B6,Engagés!$C$10:$K$509,6,FALSE)," ",VLOOKUP(B6,Engagés!$C$10:$K$509,7,FALSE)," ",CHAR(10),VLOOKUP(B6,Engagés!$C$10:$K$509,8,FALSE)," ",CHAR(10),VLOOKUP(B6,Engagés!$C$10:$Q$509,15,FALSE)))</f>
        <v/>
      </c>
      <c r="C7" s="574" t="str">
        <f>IF(C6=0,"",CONCATENATE(VLOOKUP(C6,Engagés!$C$10:$K$509,6,FALSE)," ",VLOOKUP(C6,Engagés!$C$10:$K$509,7,FALSE)," ",CHAR(10),VLOOKUP(C6,Engagés!$C$10:$K$509,8,FALSE)," ",CHAR(10),VLOOKUP(C6,Engagés!$C$10:$Q$509,15,FALSE)))</f>
        <v/>
      </c>
      <c r="D7" s="574" t="str">
        <f>IF(D6=0,"",CONCATENATE(VLOOKUP(D6,Engagés!$C$10:$K$509,6,FALSE)," ",VLOOKUP(D6,Engagés!$C$10:$K$509,7,FALSE)," ",CHAR(10),VLOOKUP(D6,Engagés!$C$10:$K$509,8,FALSE)," ",CHAR(10),VLOOKUP(D6,Engagés!$C$10:$Q$509,15,FALSE)))</f>
        <v/>
      </c>
      <c r="E7" s="574" t="str">
        <f>IF(E6=0,"",CONCATENATE(VLOOKUP(E6,Engagés!$C$10:$K$509,6,FALSE)," ",VLOOKUP(E6,Engagés!$C$10:$K$509,7,FALSE)," ",CHAR(10),VLOOKUP(E6,Engagés!$C$10:$K$509,8,FALSE)," ",CHAR(10),VLOOKUP(E6,Engagés!$C$10:$Q$509,15,FALSE)))</f>
        <v/>
      </c>
      <c r="F7" s="574" t="str">
        <f>IF(F6=0,"",CONCATENATE(VLOOKUP(F6,Engagés!$C$10:$K$509,6,FALSE)," ",VLOOKUP(F6,Engagés!$C$10:$K$509,7,FALSE)," ",CHAR(10),VLOOKUP(F6,Engagés!$C$10:$K$509,8,FALSE)," ",CHAR(10),VLOOKUP(F6,Engagés!$C$10:$Q$509,15,FALSE)))</f>
        <v/>
      </c>
      <c r="G7" s="574" t="str">
        <f>IF(G6=0,"",CONCATENATE(VLOOKUP(G6,Engagés!$C$10:$K$509,6,FALSE)," ",VLOOKUP(G6,Engagés!$C$10:$K$509,7,FALSE)," ",CHAR(10),VLOOKUP(G6,Engagés!$C$10:$K$509,8,FALSE)," ",CHAR(10),VLOOKUP(G6,Engagés!$C$10:$Q$509,15,FALSE)))</f>
        <v/>
      </c>
      <c r="H7" s="574" t="str">
        <f>IF(H6=0,"",CONCATENATE(VLOOKUP(H6,Engagés!$C$10:$K$509,6,FALSE)," ",VLOOKUP(H6,Engagés!$C$10:$K$509,7,FALSE)," ",CHAR(10),VLOOKUP(H6,Engagés!$C$10:$K$509,8,FALSE)," ",CHAR(10),VLOOKUP(H6,Engagés!$C$10:$Q$509,15,FALSE)))</f>
        <v/>
      </c>
      <c r="I7" s="574" t="str">
        <f>IF(I6=0,"",CONCATENATE(VLOOKUP(I6,Engagés!$C$10:$K$509,6,FALSE)," ",VLOOKUP(I6,Engagés!$C$10:$K$509,7,FALSE)," ",CHAR(10),VLOOKUP(I6,Engagés!$C$10:$K$509,8,FALSE)," ",CHAR(10),VLOOKUP(I6,Engagés!$C$10:$Q$509,15,FALSE)))</f>
        <v/>
      </c>
      <c r="J7" s="574" t="str">
        <f>IF(J6=0,"",CONCATENATE(VLOOKUP(J6,Engagés!$C$10:$K$509,6,FALSE)," ",VLOOKUP(J6,Engagés!$C$10:$K$509,7,FALSE)," ",CHAR(10),VLOOKUP(J6,Engagés!$C$10:$K$509,8,FALSE)," ",CHAR(10),VLOOKUP(J6,Engagés!$C$10:$Q$509,15,FALSE)))</f>
        <v/>
      </c>
      <c r="K7" s="563">
        <f>IF(K6=0,0,K6+1)</f>
        <v>0</v>
      </c>
      <c r="L7" s="564">
        <f>L6</f>
        <v>0</v>
      </c>
      <c r="M7" s="564"/>
      <c r="N7" s="565"/>
      <c r="O7" s="565"/>
      <c r="P7" s="565"/>
      <c r="Q7" s="565"/>
      <c r="R7" s="565"/>
      <c r="S7" s="565"/>
      <c r="T7" s="565"/>
      <c r="U7" s="565"/>
      <c r="V7" s="565"/>
      <c r="W7" s="565"/>
      <c r="X7" s="565"/>
      <c r="Y7" s="565"/>
      <c r="AA7" s="565"/>
    </row>
    <row r="8" spans="1:27" ht="19.8" hidden="1">
      <c r="A8" s="567">
        <f>IF(ISERROR(VLOOKUP(P8,Engagés!$C$10:$K$509,3,FALSE)),0,VLOOKUP(P8,Engagés!$C$10:$K$509,3,FALSE))</f>
        <v>0</v>
      </c>
      <c r="B8" s="567">
        <f>IF(ISERROR(VLOOKUP(Q8,Engagés!$C$10:$K$509,3,FALSE)),0,VLOOKUP(Q8,Engagés!$C$10:$K$509,3,FALSE))</f>
        <v>0</v>
      </c>
      <c r="C8" s="567">
        <f>IF(ISERROR(VLOOKUP(R8,Engagés!$C$10:$K$509,3,FALSE)),0,VLOOKUP(R8,Engagés!$C$10:$K$509,3,FALSE))</f>
        <v>0</v>
      </c>
      <c r="D8" s="567">
        <f>IF(ISERROR(VLOOKUP(S8,Engagés!$C$10:$K$509,3,FALSE)),0,VLOOKUP(S8,Engagés!$C$10:$K$509,3,FALSE))</f>
        <v>0</v>
      </c>
      <c r="E8" s="567">
        <f>IF(ISERROR(VLOOKUP(T8,Engagés!$C$10:$K$509,3,FALSE)),0,VLOOKUP(T8,Engagés!$C$10:$K$509,3,FALSE))</f>
        <v>0</v>
      </c>
      <c r="F8" s="567">
        <f>IF(ISERROR(VLOOKUP(U8,Engagés!$C$10:$K$509,3,FALSE)),0,VLOOKUP(U8,Engagés!$C$10:$K$509,3,FALSE))</f>
        <v>0</v>
      </c>
      <c r="G8" s="567">
        <f>IF(ISERROR(VLOOKUP(V8,Engagés!$C$10:$K$509,3,FALSE)),0,VLOOKUP(V8,Engagés!$C$10:$K$509,3,FALSE))</f>
        <v>0</v>
      </c>
      <c r="H8" s="567">
        <f>IF(ISERROR(VLOOKUP(W8,Engagés!$C$10:$K$509,3,FALSE)),0,VLOOKUP(W8,Engagés!$C$10:$K$509,3,FALSE))</f>
        <v>0</v>
      </c>
      <c r="I8" s="567">
        <f>IF(ISERROR(VLOOKUP(X8,Engagés!$C$10:$K$509,3,FALSE)),0,VLOOKUP(X8,Engagés!$C$10:$K$509,3,FALSE))</f>
        <v>0</v>
      </c>
      <c r="J8" s="567">
        <f>IF(ISERROR(VLOOKUP(Y8,Engagés!$C$10:$K$509,3,FALSE)),0,VLOOKUP(Y8,Engagés!$C$10:$K$509,3,FALSE))</f>
        <v>0</v>
      </c>
      <c r="K8" s="563">
        <v>0</v>
      </c>
      <c r="L8" s="575">
        <v>0</v>
      </c>
      <c r="M8" s="564"/>
      <c r="P8" s="576">
        <f>IF(Y4+1&lt;=$P$2,Y4+1,999)</f>
        <v>999</v>
      </c>
      <c r="Q8" s="576">
        <f t="shared" ref="Q8:Y8" si="1">IF(P8+1&lt;=$P$2,P8+1,999)</f>
        <v>999</v>
      </c>
      <c r="R8" s="576">
        <f t="shared" si="1"/>
        <v>999</v>
      </c>
      <c r="S8" s="576">
        <f t="shared" si="1"/>
        <v>999</v>
      </c>
      <c r="T8" s="576">
        <f t="shared" si="1"/>
        <v>999</v>
      </c>
      <c r="U8" s="576">
        <f t="shared" si="1"/>
        <v>999</v>
      </c>
      <c r="V8" s="576">
        <f t="shared" si="1"/>
        <v>999</v>
      </c>
      <c r="W8" s="576">
        <f t="shared" si="1"/>
        <v>999</v>
      </c>
      <c r="X8" s="576">
        <f t="shared" si="1"/>
        <v>999</v>
      </c>
      <c r="Y8" s="576">
        <f t="shared" si="1"/>
        <v>999</v>
      </c>
    </row>
    <row r="9" spans="1:27" s="566" customFormat="1" ht="14.4" hidden="1">
      <c r="A9" s="568">
        <f>IF(ISERROR(VLOOKUP(P8,Engagés!$C$10:$K$509,6,FALSE)),0,VLOOKUP(P8,Engagés!$C$10:$K$509,6,FALSE))</f>
        <v>0</v>
      </c>
      <c r="B9" s="568">
        <f>IF(ISERROR(VLOOKUP(Q8,Engagés!$C$10:$K$509,6,FALSE)),0,VLOOKUP(Q8,Engagés!$C$10:$K$509,6,FALSE))</f>
        <v>0</v>
      </c>
      <c r="C9" s="568">
        <f>IF(ISERROR(VLOOKUP(R8,Engagés!$C$10:$K$509,6,FALSE)),0,VLOOKUP(R8,Engagés!$C$10:$K$509,6,FALSE))</f>
        <v>0</v>
      </c>
      <c r="D9" s="568">
        <f>IF(ISERROR(VLOOKUP(S8,Engagés!$C$10:$K$509,6,FALSE)),0,VLOOKUP(S8,Engagés!$C$10:$K$509,6,FALSE))</f>
        <v>0</v>
      </c>
      <c r="E9" s="568">
        <f>IF(ISERROR(VLOOKUP(T8,Engagés!$C$10:$K$509,6,FALSE)),0,VLOOKUP(T8,Engagés!$C$10:$K$509,6,FALSE))</f>
        <v>0</v>
      </c>
      <c r="F9" s="568">
        <f>IF(ISERROR(VLOOKUP(U8,Engagés!$C$10:$K$509,6,FALSE)),0,VLOOKUP(U8,Engagés!$C$10:$K$509,6,FALSE))</f>
        <v>0</v>
      </c>
      <c r="G9" s="568">
        <f>IF(ISERROR(VLOOKUP(V8,Engagés!$C$10:$K$509,6,FALSE)),0,VLOOKUP(V8,Engagés!$C$10:$K$509,6,FALSE))</f>
        <v>0</v>
      </c>
      <c r="H9" s="568">
        <f>IF(ISERROR(VLOOKUP(W8,Engagés!$C$10:$K$509,6,FALSE)),0,VLOOKUP(W8,Engagés!$C$10:$K$509,6,FALSE))</f>
        <v>0</v>
      </c>
      <c r="I9" s="568">
        <f>IF(ISERROR(VLOOKUP(X8,Engagés!$C$10:$K$509,6,FALSE)),0,VLOOKUP(X8,Engagés!$C$10:$K$509,6,FALSE))</f>
        <v>0</v>
      </c>
      <c r="J9" s="568">
        <f>IF(ISERROR(VLOOKUP(Y8,Engagés!$C$10:$K$509,6,FALSE)),0,VLOOKUP(Y8,Engagés!$C$10:$K$509,6,FALSE))</f>
        <v>0</v>
      </c>
      <c r="K9" s="563">
        <v>0</v>
      </c>
      <c r="L9" s="575"/>
      <c r="M9" s="564"/>
      <c r="N9" s="576"/>
      <c r="O9" s="576"/>
      <c r="P9" s="576"/>
      <c r="Q9" s="576"/>
      <c r="R9" s="576"/>
      <c r="S9" s="576"/>
      <c r="T9" s="576"/>
      <c r="U9" s="576"/>
      <c r="V9" s="576"/>
      <c r="W9" s="576"/>
      <c r="X9" s="576"/>
      <c r="Y9" s="576"/>
      <c r="AA9" s="576"/>
    </row>
    <row r="10" spans="1:27" s="570" customFormat="1" ht="15.6" hidden="1">
      <c r="A10" s="569">
        <f t="shared" ref="A10:J10" si="2">IF(A8=0,0,IF(A9="",0,P8))</f>
        <v>0</v>
      </c>
      <c r="B10" s="569">
        <f t="shared" si="2"/>
        <v>0</v>
      </c>
      <c r="C10" s="569">
        <f t="shared" si="2"/>
        <v>0</v>
      </c>
      <c r="D10" s="569">
        <f t="shared" si="2"/>
        <v>0</v>
      </c>
      <c r="E10" s="569">
        <f t="shared" si="2"/>
        <v>0</v>
      </c>
      <c r="F10" s="569">
        <f t="shared" si="2"/>
        <v>0</v>
      </c>
      <c r="G10" s="569">
        <f t="shared" si="2"/>
        <v>0</v>
      </c>
      <c r="H10" s="569">
        <f t="shared" si="2"/>
        <v>0</v>
      </c>
      <c r="I10" s="569">
        <f t="shared" si="2"/>
        <v>0</v>
      </c>
      <c r="J10" s="569">
        <f t="shared" si="2"/>
        <v>0</v>
      </c>
      <c r="K10" s="563">
        <f>IF(L10=0,0,7)</f>
        <v>0</v>
      </c>
      <c r="L10" s="563">
        <f>A10+B10+C10+D10+E10+F10+G10+H10+I10+J10+0</f>
        <v>0</v>
      </c>
      <c r="M10" s="563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AA10" s="414"/>
    </row>
    <row r="11" spans="1:27" s="573" customFormat="1" ht="14.4" hidden="1">
      <c r="A11" s="574" t="str">
        <f>IF(A10=0,"",CONCATENATE(VLOOKUP(A10,Engagés!$C$10:$K$509,6,FALSE)," ",VLOOKUP(A10,Engagés!$C$10:$K$509,7,FALSE)," ",CHAR(10),VLOOKUP(A10,Engagés!$C$10:$K$509,8,FALSE)," ",CHAR(10),VLOOKUP(A10,Engagés!$C$10:$Q$509,15,FALSE)))</f>
        <v/>
      </c>
      <c r="B11" s="574" t="str">
        <f>IF(B10=0,"",CONCATENATE(VLOOKUP(B10,Engagés!$C$10:$K$509,6,FALSE)," ",VLOOKUP(B10,Engagés!$C$10:$K$509,7,FALSE)," ",CHAR(10),VLOOKUP(B10,Engagés!$C$10:$K$509,8,FALSE)," ",CHAR(10),VLOOKUP(B10,Engagés!$C$10:$Q$509,15,FALSE)))</f>
        <v/>
      </c>
      <c r="C11" s="574" t="str">
        <f>IF(C10=0,"",CONCATENATE(VLOOKUP(C10,Engagés!$C$10:$K$509,6,FALSE)," ",VLOOKUP(C10,Engagés!$C$10:$K$509,7,FALSE)," ",CHAR(10),VLOOKUP(C10,Engagés!$C$10:$K$509,8,FALSE)," ",CHAR(10),VLOOKUP(C10,Engagés!$C$10:$Q$509,15,FALSE)))</f>
        <v/>
      </c>
      <c r="D11" s="574" t="str">
        <f>IF(D10=0,"",CONCATENATE(VLOOKUP(D10,Engagés!$C$10:$K$509,6,FALSE)," ",VLOOKUP(D10,Engagés!$C$10:$K$509,7,FALSE)," ",CHAR(10),VLOOKUP(D10,Engagés!$C$10:$K$509,8,FALSE)," ",CHAR(10),VLOOKUP(D10,Engagés!$C$10:$Q$509,15,FALSE)))</f>
        <v/>
      </c>
      <c r="E11" s="574" t="str">
        <f>IF(E10=0,"",CONCATENATE(VLOOKUP(E10,Engagés!$C$10:$K$509,6,FALSE)," ",VLOOKUP(E10,Engagés!$C$10:$K$509,7,FALSE)," ",CHAR(10),VLOOKUP(E10,Engagés!$C$10:$K$509,8,FALSE)," ",CHAR(10),VLOOKUP(E10,Engagés!$C$10:$Q$509,15,FALSE)))</f>
        <v/>
      </c>
      <c r="F11" s="574" t="str">
        <f>IF(F10=0,"",CONCATENATE(VLOOKUP(F10,Engagés!$C$10:$K$509,6,FALSE)," ",VLOOKUP(F10,Engagés!$C$10:$K$509,7,FALSE)," ",CHAR(10),VLOOKUP(F10,Engagés!$C$10:$K$509,8,FALSE)," ",CHAR(10),VLOOKUP(F10,Engagés!$C$10:$Q$509,15,FALSE)))</f>
        <v/>
      </c>
      <c r="G11" s="574" t="str">
        <f>IF(G10=0,"",CONCATENATE(VLOOKUP(G10,Engagés!$C$10:$K$509,6,FALSE)," ",VLOOKUP(G10,Engagés!$C$10:$K$509,7,FALSE)," ",CHAR(10),VLOOKUP(G10,Engagés!$C$10:$K$509,8,FALSE)," ",CHAR(10),VLOOKUP(G10,Engagés!$C$10:$Q$509,15,FALSE)))</f>
        <v/>
      </c>
      <c r="H11" s="574" t="str">
        <f>IF(H10=0,"",CONCATENATE(VLOOKUP(H10,Engagés!$C$10:$K$509,6,FALSE)," ",VLOOKUP(H10,Engagés!$C$10:$K$509,7,FALSE)," ",CHAR(10),VLOOKUP(H10,Engagés!$C$10:$K$509,8,FALSE)," ",CHAR(10),VLOOKUP(H10,Engagés!$C$10:$Q$509,15,FALSE)))</f>
        <v/>
      </c>
      <c r="I11" s="574" t="str">
        <f>IF(I10=0,"",CONCATENATE(VLOOKUP(I10,Engagés!$C$10:$K$509,6,FALSE)," ",VLOOKUP(I10,Engagés!$C$10:$K$509,7,FALSE)," ",CHAR(10),VLOOKUP(I10,Engagés!$C$10:$K$509,8,FALSE)," ",CHAR(10),VLOOKUP(I10,Engagés!$C$10:$Q$509,15,FALSE)))</f>
        <v/>
      </c>
      <c r="J11" s="574" t="str">
        <f>IF(J10=0,"",CONCATENATE(VLOOKUP(J10,Engagés!$C$10:$K$509,6,FALSE)," ",VLOOKUP(J10,Engagés!$C$10:$K$509,7,FALSE)," ",CHAR(10),VLOOKUP(J10,Engagés!$C$10:$K$509,8,FALSE)," ",CHAR(10),VLOOKUP(J10,Engagés!$C$10:$Q$509,15,FALSE)))</f>
        <v/>
      </c>
      <c r="K11" s="563">
        <f>IF(K10=0,0,K10+1)</f>
        <v>0</v>
      </c>
      <c r="L11" s="564">
        <f>L10</f>
        <v>0</v>
      </c>
      <c r="M11" s="564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AA11" s="565"/>
    </row>
    <row r="12" spans="1:27" ht="19.8" hidden="1">
      <c r="A12" s="567">
        <f>IF(ISERROR(VLOOKUP(P12,Engagés!$C$10:$K$509,3,FALSE)),0,VLOOKUP(P12,Engagés!$C$10:$K$509,3,FALSE))</f>
        <v>0</v>
      </c>
      <c r="B12" s="567">
        <f>IF(ISERROR(VLOOKUP(Q12,Engagés!$C$10:$K$509,3,FALSE)),0,VLOOKUP(Q12,Engagés!$C$10:$K$509,3,FALSE))</f>
        <v>0</v>
      </c>
      <c r="C12" s="567">
        <f>IF(ISERROR(VLOOKUP(R12,Engagés!$C$10:$K$509,3,FALSE)),0,VLOOKUP(R12,Engagés!$C$10:$K$509,3,FALSE))</f>
        <v>0</v>
      </c>
      <c r="D12" s="567">
        <f>IF(ISERROR(VLOOKUP(S12,Engagés!$C$10:$K$509,3,FALSE)),0,VLOOKUP(S12,Engagés!$C$10:$K$509,3,FALSE))</f>
        <v>0</v>
      </c>
      <c r="E12" s="567">
        <f>IF(ISERROR(VLOOKUP(T12,Engagés!$C$10:$K$509,3,FALSE)),0,VLOOKUP(T12,Engagés!$C$10:$K$509,3,FALSE))</f>
        <v>0</v>
      </c>
      <c r="F12" s="567">
        <f>IF(ISERROR(VLOOKUP(U12,Engagés!$C$10:$K$509,3,FALSE)),0,VLOOKUP(U12,Engagés!$C$10:$K$509,3,FALSE))</f>
        <v>0</v>
      </c>
      <c r="G12" s="567">
        <f>IF(ISERROR(VLOOKUP(V12,Engagés!$C$10:$K$509,3,FALSE)),0,VLOOKUP(V12,Engagés!$C$10:$K$509,3,FALSE))</f>
        <v>0</v>
      </c>
      <c r="H12" s="567">
        <f>IF(ISERROR(VLOOKUP(W12,Engagés!$C$10:$K$509,3,FALSE)),0,VLOOKUP(W12,Engagés!$C$10:$K$509,3,FALSE))</f>
        <v>0</v>
      </c>
      <c r="I12" s="567">
        <f>IF(ISERROR(VLOOKUP(X12,Engagés!$C$10:$K$509,3,FALSE)),0,VLOOKUP(X12,Engagés!$C$10:$K$509,3,FALSE))</f>
        <v>0</v>
      </c>
      <c r="J12" s="567">
        <f>IF(ISERROR(VLOOKUP(Y12,Engagés!$C$10:$K$509,3,FALSE)),0,VLOOKUP(Y12,Engagés!$C$10:$K$509,3,FALSE))</f>
        <v>0</v>
      </c>
      <c r="K12" s="563">
        <v>0</v>
      </c>
      <c r="L12" s="575">
        <v>0</v>
      </c>
      <c r="M12" s="564"/>
      <c r="P12" s="576">
        <f>IF(Y8+1&lt;=$P$2,Y8+1,999)</f>
        <v>999</v>
      </c>
      <c r="Q12" s="576">
        <f t="shared" ref="Q12:Y12" si="3">IF(P12+1&lt;=$P$2,P12+1,999)</f>
        <v>999</v>
      </c>
      <c r="R12" s="576">
        <f t="shared" si="3"/>
        <v>999</v>
      </c>
      <c r="S12" s="576">
        <f t="shared" si="3"/>
        <v>999</v>
      </c>
      <c r="T12" s="576">
        <f t="shared" si="3"/>
        <v>999</v>
      </c>
      <c r="U12" s="576">
        <f t="shared" si="3"/>
        <v>999</v>
      </c>
      <c r="V12" s="576">
        <f t="shared" si="3"/>
        <v>999</v>
      </c>
      <c r="W12" s="576">
        <f t="shared" si="3"/>
        <v>999</v>
      </c>
      <c r="X12" s="576">
        <f t="shared" si="3"/>
        <v>999</v>
      </c>
      <c r="Y12" s="576">
        <f t="shared" si="3"/>
        <v>999</v>
      </c>
    </row>
    <row r="13" spans="1:27" s="566" customFormat="1" ht="14.4" hidden="1">
      <c r="A13" s="568">
        <f>IF(ISERROR(VLOOKUP(P12,Engagés!$C$10:$K$509,6,FALSE)),0,VLOOKUP(P12,Engagés!$C$10:$K$509,6,FALSE))</f>
        <v>0</v>
      </c>
      <c r="B13" s="568">
        <f>IF(ISERROR(VLOOKUP(Q12,Engagés!$C$10:$K$509,6,FALSE)),0,VLOOKUP(Q12,Engagés!$C$10:$K$509,6,FALSE))</f>
        <v>0</v>
      </c>
      <c r="C13" s="568">
        <f>IF(ISERROR(VLOOKUP(R12,Engagés!$C$10:$K$509,6,FALSE)),0,VLOOKUP(R12,Engagés!$C$10:$K$509,6,FALSE))</f>
        <v>0</v>
      </c>
      <c r="D13" s="568">
        <f>IF(ISERROR(VLOOKUP(S12,Engagés!$C$10:$K$509,6,FALSE)),0,VLOOKUP(S12,Engagés!$C$10:$K$509,6,FALSE))</f>
        <v>0</v>
      </c>
      <c r="E13" s="568">
        <f>IF(ISERROR(VLOOKUP(T12,Engagés!$C$10:$K$509,6,FALSE)),0,VLOOKUP(T12,Engagés!$C$10:$K$509,6,FALSE))</f>
        <v>0</v>
      </c>
      <c r="F13" s="568">
        <f>IF(ISERROR(VLOOKUP(U12,Engagés!$C$10:$K$509,6,FALSE)),0,VLOOKUP(U12,Engagés!$C$10:$K$509,6,FALSE))</f>
        <v>0</v>
      </c>
      <c r="G13" s="568">
        <f>IF(ISERROR(VLOOKUP(V12,Engagés!$C$10:$K$509,6,FALSE)),0,VLOOKUP(V12,Engagés!$C$10:$K$509,6,FALSE))</f>
        <v>0</v>
      </c>
      <c r="H13" s="568">
        <f>IF(ISERROR(VLOOKUP(W12,Engagés!$C$10:$K$509,6,FALSE)),0,VLOOKUP(W12,Engagés!$C$10:$K$509,6,FALSE))</f>
        <v>0</v>
      </c>
      <c r="I13" s="568">
        <f>IF(ISERROR(VLOOKUP(X12,Engagés!$C$10:$K$509,6,FALSE)),0,VLOOKUP(X12,Engagés!$C$10:$K$509,6,FALSE))</f>
        <v>0</v>
      </c>
      <c r="J13" s="568">
        <f>IF(ISERROR(VLOOKUP(Y12,Engagés!$C$10:$K$509,6,FALSE)),0,VLOOKUP(Y12,Engagés!$C$10:$K$509,6,FALSE))</f>
        <v>0</v>
      </c>
      <c r="K13" s="563">
        <v>0</v>
      </c>
      <c r="L13" s="575"/>
      <c r="M13" s="564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AA13" s="576"/>
    </row>
    <row r="14" spans="1:27" s="570" customFormat="1" ht="15.6" hidden="1">
      <c r="A14" s="569">
        <f t="shared" ref="A14:J14" si="4">IF(A12=0,0,IF(A13="",0,P12))</f>
        <v>0</v>
      </c>
      <c r="B14" s="569">
        <f t="shared" si="4"/>
        <v>0</v>
      </c>
      <c r="C14" s="569">
        <f t="shared" si="4"/>
        <v>0</v>
      </c>
      <c r="D14" s="569">
        <f t="shared" si="4"/>
        <v>0</v>
      </c>
      <c r="E14" s="569">
        <f t="shared" si="4"/>
        <v>0</v>
      </c>
      <c r="F14" s="569">
        <f t="shared" si="4"/>
        <v>0</v>
      </c>
      <c r="G14" s="569">
        <f t="shared" si="4"/>
        <v>0</v>
      </c>
      <c r="H14" s="569">
        <f t="shared" si="4"/>
        <v>0</v>
      </c>
      <c r="I14" s="569">
        <f t="shared" si="4"/>
        <v>0</v>
      </c>
      <c r="J14" s="569">
        <f t="shared" si="4"/>
        <v>0</v>
      </c>
      <c r="K14" s="563">
        <f>IF(L14=0,0,9)</f>
        <v>0</v>
      </c>
      <c r="L14" s="563">
        <f>A14+B14+C14+D14+E14+F14+G14+H14+I14+J14+0</f>
        <v>0</v>
      </c>
      <c r="M14" s="563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AA14" s="414"/>
    </row>
    <row r="15" spans="1:27" s="573" customFormat="1" ht="14.4" hidden="1">
      <c r="A15" s="574" t="str">
        <f>IF(A14=0,"",CONCATENATE(VLOOKUP(A14,Engagés!$C$10:$K$509,6,FALSE)," ",VLOOKUP(A14,Engagés!$C$10:$K$509,7,FALSE)," ",CHAR(10),VLOOKUP(A14,Engagés!$C$10:$K$509,8,FALSE)," ",CHAR(10),VLOOKUP(A14,Engagés!$C$10:$Q$509,15,FALSE)))</f>
        <v/>
      </c>
      <c r="B15" s="574" t="str">
        <f>IF(B14=0,"",CONCATENATE(VLOOKUP(B14,Engagés!$C$10:$K$509,6,FALSE)," ",VLOOKUP(B14,Engagés!$C$10:$K$509,7,FALSE)," ",CHAR(10),VLOOKUP(B14,Engagés!$C$10:$K$509,8,FALSE)," ",CHAR(10),VLOOKUP(B14,Engagés!$C$10:$Q$509,15,FALSE)))</f>
        <v/>
      </c>
      <c r="C15" s="574" t="str">
        <f>IF(C14=0,"",CONCATENATE(VLOOKUP(C14,Engagés!$C$10:$K$509,6,FALSE)," ",VLOOKUP(C14,Engagés!$C$10:$K$509,7,FALSE)," ",CHAR(10),VLOOKUP(C14,Engagés!$C$10:$K$509,8,FALSE)," ",CHAR(10),VLOOKUP(C14,Engagés!$C$10:$Q$509,15,FALSE)))</f>
        <v/>
      </c>
      <c r="D15" s="574" t="str">
        <f>IF(D14=0,"",CONCATENATE(VLOOKUP(D14,Engagés!$C$10:$K$509,6,FALSE)," ",VLOOKUP(D14,Engagés!$C$10:$K$509,7,FALSE)," ",CHAR(10),VLOOKUP(D14,Engagés!$C$10:$K$509,8,FALSE)," ",CHAR(10),VLOOKUP(D14,Engagés!$C$10:$Q$509,15,FALSE)))</f>
        <v/>
      </c>
      <c r="E15" s="574" t="str">
        <f>IF(E14=0,"",CONCATENATE(VLOOKUP(E14,Engagés!$C$10:$K$509,6,FALSE)," ",VLOOKUP(E14,Engagés!$C$10:$K$509,7,FALSE)," ",CHAR(10),VLOOKUP(E14,Engagés!$C$10:$K$509,8,FALSE)," ",CHAR(10),VLOOKUP(E14,Engagés!$C$10:$Q$509,15,FALSE)))</f>
        <v/>
      </c>
      <c r="F15" s="574" t="str">
        <f>IF(F14=0,"",CONCATENATE(VLOOKUP(F14,Engagés!$C$10:$K$509,6,FALSE)," ",VLOOKUP(F14,Engagés!$C$10:$K$509,7,FALSE)," ",CHAR(10),VLOOKUP(F14,Engagés!$C$10:$K$509,8,FALSE)," ",CHAR(10),VLOOKUP(F14,Engagés!$C$10:$Q$509,15,FALSE)))</f>
        <v/>
      </c>
      <c r="G15" s="574" t="str">
        <f>IF(G14=0,"",CONCATENATE(VLOOKUP(G14,Engagés!$C$10:$K$509,6,FALSE)," ",VLOOKUP(G14,Engagés!$C$10:$K$509,7,FALSE)," ",CHAR(10),VLOOKUP(G14,Engagés!$C$10:$K$509,8,FALSE)," ",CHAR(10),VLOOKUP(G14,Engagés!$C$10:$Q$509,15,FALSE)))</f>
        <v/>
      </c>
      <c r="H15" s="574" t="str">
        <f>IF(H14=0,"",CONCATENATE(VLOOKUP(H14,Engagés!$C$10:$K$509,6,FALSE)," ",VLOOKUP(H14,Engagés!$C$10:$K$509,7,FALSE)," ",CHAR(10),VLOOKUP(H14,Engagés!$C$10:$K$509,8,FALSE)," ",CHAR(10),VLOOKUP(H14,Engagés!$C$10:$Q$509,15,FALSE)))</f>
        <v/>
      </c>
      <c r="I15" s="574" t="str">
        <f>IF(I14=0,"",CONCATENATE(VLOOKUP(I14,Engagés!$C$10:$K$509,6,FALSE)," ",VLOOKUP(I14,Engagés!$C$10:$K$509,7,FALSE)," ",CHAR(10),VLOOKUP(I14,Engagés!$C$10:$K$509,8,FALSE)," ",CHAR(10),VLOOKUP(I14,Engagés!$C$10:$Q$509,15,FALSE)))</f>
        <v/>
      </c>
      <c r="J15" s="574" t="str">
        <f>IF(J14=0,"",CONCATENATE(VLOOKUP(J14,Engagés!$C$10:$K$509,6,FALSE)," ",VLOOKUP(J14,Engagés!$C$10:$K$509,7,FALSE)," ",CHAR(10),VLOOKUP(J14,Engagés!$C$10:$K$509,8,FALSE)," ",CHAR(10),VLOOKUP(J14,Engagés!$C$10:$Q$509,15,FALSE)))</f>
        <v/>
      </c>
      <c r="K15" s="563">
        <f>IF(K14=0,0,K14+1)</f>
        <v>0</v>
      </c>
      <c r="L15" s="564">
        <f>L14</f>
        <v>0</v>
      </c>
      <c r="M15" s="564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AA15" s="565"/>
    </row>
    <row r="16" spans="1:27" ht="19.8" hidden="1">
      <c r="A16" s="567">
        <f>IF(ISERROR(VLOOKUP(P16,Engagés!$C$10:$K$509,3,FALSE)),0,VLOOKUP(P16,Engagés!$C$10:$K$509,3,FALSE))</f>
        <v>0</v>
      </c>
      <c r="B16" s="567">
        <f>IF(ISERROR(VLOOKUP(Q16,Engagés!$C$10:$K$509,3,FALSE)),0,VLOOKUP(Q16,Engagés!$C$10:$K$509,3,FALSE))</f>
        <v>0</v>
      </c>
      <c r="C16" s="567">
        <f>IF(ISERROR(VLOOKUP(R16,Engagés!$C$10:$K$509,3,FALSE)),0,VLOOKUP(R16,Engagés!$C$10:$K$509,3,FALSE))</f>
        <v>0</v>
      </c>
      <c r="D16" s="567">
        <f>IF(ISERROR(VLOOKUP(S16,Engagés!$C$10:$K$509,3,FALSE)),0,VLOOKUP(S16,Engagés!$C$10:$K$509,3,FALSE))</f>
        <v>0</v>
      </c>
      <c r="E16" s="567">
        <f>IF(ISERROR(VLOOKUP(T16,Engagés!$C$10:$K$509,3,FALSE)),0,VLOOKUP(T16,Engagés!$C$10:$K$509,3,FALSE))</f>
        <v>0</v>
      </c>
      <c r="F16" s="567">
        <f>IF(ISERROR(VLOOKUP(U16,Engagés!$C$10:$K$509,3,FALSE)),0,VLOOKUP(U16,Engagés!$C$10:$K$509,3,FALSE))</f>
        <v>0</v>
      </c>
      <c r="G16" s="567">
        <f>IF(ISERROR(VLOOKUP(V16,Engagés!$C$10:$K$509,3,FALSE)),0,VLOOKUP(V16,Engagés!$C$10:$K$509,3,FALSE))</f>
        <v>0</v>
      </c>
      <c r="H16" s="567">
        <f>IF(ISERROR(VLOOKUP(W16,Engagés!$C$10:$K$509,3,FALSE)),0,VLOOKUP(W16,Engagés!$C$10:$K$509,3,FALSE))</f>
        <v>0</v>
      </c>
      <c r="I16" s="567">
        <f>IF(ISERROR(VLOOKUP(X16,Engagés!$C$10:$K$509,3,FALSE)),0,VLOOKUP(X16,Engagés!$C$10:$K$509,3,FALSE))</f>
        <v>0</v>
      </c>
      <c r="J16" s="567">
        <f>IF(ISERROR(VLOOKUP(Y16,Engagés!$C$10:$K$509,3,FALSE)),0,VLOOKUP(Y16,Engagés!$C$10:$K$509,3,FALSE))</f>
        <v>0</v>
      </c>
      <c r="K16" s="563">
        <v>0</v>
      </c>
      <c r="L16" s="575">
        <v>0</v>
      </c>
      <c r="M16" s="564"/>
      <c r="P16" s="576">
        <f>IF(Y12+1&lt;=$P$2,Y12+1,999)</f>
        <v>999</v>
      </c>
      <c r="Q16" s="576">
        <f t="shared" ref="Q16:Y16" si="5">IF(P16+1&lt;=$P$2,P16+1,999)</f>
        <v>999</v>
      </c>
      <c r="R16" s="576">
        <f t="shared" si="5"/>
        <v>999</v>
      </c>
      <c r="S16" s="576">
        <f t="shared" si="5"/>
        <v>999</v>
      </c>
      <c r="T16" s="576">
        <f t="shared" si="5"/>
        <v>999</v>
      </c>
      <c r="U16" s="576">
        <f t="shared" si="5"/>
        <v>999</v>
      </c>
      <c r="V16" s="576">
        <f t="shared" si="5"/>
        <v>999</v>
      </c>
      <c r="W16" s="576">
        <f t="shared" si="5"/>
        <v>999</v>
      </c>
      <c r="X16" s="576">
        <f t="shared" si="5"/>
        <v>999</v>
      </c>
      <c r="Y16" s="576">
        <f t="shared" si="5"/>
        <v>999</v>
      </c>
    </row>
    <row r="17" spans="1:27" s="566" customFormat="1" ht="14.4" hidden="1">
      <c r="A17" s="568">
        <f>IF(ISERROR(VLOOKUP(P16,Engagés!$C$10:$K$509,6,FALSE)),0,VLOOKUP(P16,Engagés!$C$10:$K$509,6,FALSE))</f>
        <v>0</v>
      </c>
      <c r="B17" s="568">
        <f>IF(ISERROR(VLOOKUP(Q16,Engagés!$C$10:$K$509,6,FALSE)),0,VLOOKUP(Q16,Engagés!$C$10:$K$509,6,FALSE))</f>
        <v>0</v>
      </c>
      <c r="C17" s="568">
        <f>IF(ISERROR(VLOOKUP(R16,Engagés!$C$10:$K$509,6,FALSE)),0,VLOOKUP(R16,Engagés!$C$10:$K$509,6,FALSE))</f>
        <v>0</v>
      </c>
      <c r="D17" s="568">
        <f>IF(ISERROR(VLOOKUP(S16,Engagés!$C$10:$K$509,6,FALSE)),0,VLOOKUP(S16,Engagés!$C$10:$K$509,6,FALSE))</f>
        <v>0</v>
      </c>
      <c r="E17" s="568">
        <f>IF(ISERROR(VLOOKUP(T16,Engagés!$C$10:$K$509,6,FALSE)),0,VLOOKUP(T16,Engagés!$C$10:$K$509,6,FALSE))</f>
        <v>0</v>
      </c>
      <c r="F17" s="568">
        <f>IF(ISERROR(VLOOKUP(U16,Engagés!$C$10:$K$509,6,FALSE)),0,VLOOKUP(U16,Engagés!$C$10:$K$509,6,FALSE))</f>
        <v>0</v>
      </c>
      <c r="G17" s="568">
        <f>IF(ISERROR(VLOOKUP(V16,Engagés!$C$10:$K$509,6,FALSE)),0,VLOOKUP(V16,Engagés!$C$10:$K$509,6,FALSE))</f>
        <v>0</v>
      </c>
      <c r="H17" s="568">
        <f>IF(ISERROR(VLOOKUP(W16,Engagés!$C$10:$K$509,6,FALSE)),0,VLOOKUP(W16,Engagés!$C$10:$K$509,6,FALSE))</f>
        <v>0</v>
      </c>
      <c r="I17" s="568">
        <f>IF(ISERROR(VLOOKUP(X16,Engagés!$C$10:$K$509,6,FALSE)),0,VLOOKUP(X16,Engagés!$C$10:$K$509,6,FALSE))</f>
        <v>0</v>
      </c>
      <c r="J17" s="568">
        <f>IF(ISERROR(VLOOKUP(Y16,Engagés!$C$10:$K$509,6,FALSE)),0,VLOOKUP(Y16,Engagés!$C$10:$K$509,6,FALSE))</f>
        <v>0</v>
      </c>
      <c r="K17" s="563">
        <v>0</v>
      </c>
      <c r="L17" s="575"/>
      <c r="M17" s="564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AA17" s="576"/>
    </row>
    <row r="18" spans="1:27" s="570" customFormat="1" ht="15.6" hidden="1">
      <c r="A18" s="569">
        <f t="shared" ref="A18:J18" si="6">IF(A16=0,0,IF(A17="",0,P16))</f>
        <v>0</v>
      </c>
      <c r="B18" s="569">
        <f t="shared" si="6"/>
        <v>0</v>
      </c>
      <c r="C18" s="569">
        <f t="shared" si="6"/>
        <v>0</v>
      </c>
      <c r="D18" s="569">
        <f t="shared" si="6"/>
        <v>0</v>
      </c>
      <c r="E18" s="569">
        <f t="shared" si="6"/>
        <v>0</v>
      </c>
      <c r="F18" s="569">
        <f t="shared" si="6"/>
        <v>0</v>
      </c>
      <c r="G18" s="569">
        <f t="shared" si="6"/>
        <v>0</v>
      </c>
      <c r="H18" s="569">
        <f t="shared" si="6"/>
        <v>0</v>
      </c>
      <c r="I18" s="569">
        <f t="shared" si="6"/>
        <v>0</v>
      </c>
      <c r="J18" s="569">
        <f t="shared" si="6"/>
        <v>0</v>
      </c>
      <c r="K18" s="563">
        <f>IF(L18=0,0,11)</f>
        <v>0</v>
      </c>
      <c r="L18" s="563">
        <f>A18+B18+C18+D18+E18+F18+G18+H18+I18+J18+0</f>
        <v>0</v>
      </c>
      <c r="M18" s="563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AA18" s="414"/>
    </row>
    <row r="19" spans="1:27" s="573" customFormat="1" ht="14.4" hidden="1">
      <c r="A19" s="574" t="str">
        <f>IF(A18=0,"",CONCATENATE(VLOOKUP(A18,Engagés!$C$10:$K$509,6,FALSE)," ",VLOOKUP(A18,Engagés!$C$10:$K$509,7,FALSE)," ",CHAR(10),VLOOKUP(A18,Engagés!$C$10:$K$509,8,FALSE)," ",CHAR(10),VLOOKUP(A18,Engagés!$C$10:$Q$509,15,FALSE)))</f>
        <v/>
      </c>
      <c r="B19" s="574" t="str">
        <f>IF(B18=0,"",CONCATENATE(VLOOKUP(B18,Engagés!$C$10:$K$509,6,FALSE)," ",VLOOKUP(B18,Engagés!$C$10:$K$509,7,FALSE)," ",CHAR(10),VLOOKUP(B18,Engagés!$C$10:$K$509,8,FALSE)," ",CHAR(10),VLOOKUP(B18,Engagés!$C$10:$Q$509,15,FALSE)))</f>
        <v/>
      </c>
      <c r="C19" s="574" t="str">
        <f>IF(C18=0,"",CONCATENATE(VLOOKUP(C18,Engagés!$C$10:$K$509,6,FALSE)," ",VLOOKUP(C18,Engagés!$C$10:$K$509,7,FALSE)," ",CHAR(10),VLOOKUP(C18,Engagés!$C$10:$K$509,8,FALSE)," ",CHAR(10),VLOOKUP(C18,Engagés!$C$10:$Q$509,15,FALSE)))</f>
        <v/>
      </c>
      <c r="D19" s="574" t="str">
        <f>IF(D18=0,"",CONCATENATE(VLOOKUP(D18,Engagés!$C$10:$K$509,6,FALSE)," ",VLOOKUP(D18,Engagés!$C$10:$K$509,7,FALSE)," ",CHAR(10),VLOOKUP(D18,Engagés!$C$10:$K$509,8,FALSE)," ",CHAR(10),VLOOKUP(D18,Engagés!$C$10:$Q$509,15,FALSE)))</f>
        <v/>
      </c>
      <c r="E19" s="574" t="str">
        <f>IF(E18=0,"",CONCATENATE(VLOOKUP(E18,Engagés!$C$10:$K$509,6,FALSE)," ",VLOOKUP(E18,Engagés!$C$10:$K$509,7,FALSE)," ",CHAR(10),VLOOKUP(E18,Engagés!$C$10:$K$509,8,FALSE)," ",CHAR(10),VLOOKUP(E18,Engagés!$C$10:$Q$509,15,FALSE)))</f>
        <v/>
      </c>
      <c r="F19" s="574" t="str">
        <f>IF(F18=0,"",CONCATENATE(VLOOKUP(F18,Engagés!$C$10:$K$509,6,FALSE)," ",VLOOKUP(F18,Engagés!$C$10:$K$509,7,FALSE)," ",CHAR(10),VLOOKUP(F18,Engagés!$C$10:$K$509,8,FALSE)," ",CHAR(10),VLOOKUP(F18,Engagés!$C$10:$Q$509,15,FALSE)))</f>
        <v/>
      </c>
      <c r="G19" s="574" t="str">
        <f>IF(G18=0,"",CONCATENATE(VLOOKUP(G18,Engagés!$C$10:$K$509,6,FALSE)," ",VLOOKUP(G18,Engagés!$C$10:$K$509,7,FALSE)," ",CHAR(10),VLOOKUP(G18,Engagés!$C$10:$K$509,8,FALSE)," ",CHAR(10),VLOOKUP(G18,Engagés!$C$10:$Q$509,15,FALSE)))</f>
        <v/>
      </c>
      <c r="H19" s="574" t="str">
        <f>IF(H18=0,"",CONCATENATE(VLOOKUP(H18,Engagés!$C$10:$K$509,6,FALSE)," ",VLOOKUP(H18,Engagés!$C$10:$K$509,7,FALSE)," ",CHAR(10),VLOOKUP(H18,Engagés!$C$10:$K$509,8,FALSE)," ",CHAR(10),VLOOKUP(H18,Engagés!$C$10:$Q$509,15,FALSE)))</f>
        <v/>
      </c>
      <c r="I19" s="574" t="str">
        <f>IF(I18=0,"",CONCATENATE(VLOOKUP(I18,Engagés!$C$10:$K$509,6,FALSE)," ",VLOOKUP(I18,Engagés!$C$10:$K$509,7,FALSE)," ",CHAR(10),VLOOKUP(I18,Engagés!$C$10:$K$509,8,FALSE)," ",CHAR(10),VLOOKUP(I18,Engagés!$C$10:$Q$509,15,FALSE)))</f>
        <v/>
      </c>
      <c r="J19" s="574" t="str">
        <f>IF(J18=0,"",CONCATENATE(VLOOKUP(J18,Engagés!$C$10:$K$509,6,FALSE)," ",VLOOKUP(J18,Engagés!$C$10:$K$509,7,FALSE)," ",CHAR(10),VLOOKUP(J18,Engagés!$C$10:$K$509,8,FALSE)," ",CHAR(10),VLOOKUP(J18,Engagés!$C$10:$Q$509,15,FALSE)))</f>
        <v/>
      </c>
      <c r="K19" s="563">
        <f>IF(K18=0,0,K18+1)</f>
        <v>0</v>
      </c>
      <c r="L19" s="564">
        <f>L18</f>
        <v>0</v>
      </c>
      <c r="M19" s="564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AA19" s="565"/>
    </row>
    <row r="20" spans="1:27" ht="19.8" hidden="1">
      <c r="A20" s="567">
        <f>IF(ISERROR(VLOOKUP(P20,Engagés!$C$10:$K$509,3,FALSE)),0,VLOOKUP(P20,Engagés!$C$10:$K$509,3,FALSE))</f>
        <v>0</v>
      </c>
      <c r="B20" s="567">
        <f>IF(ISERROR(VLOOKUP(Q20,Engagés!$C$10:$K$509,3,FALSE)),0,VLOOKUP(Q20,Engagés!$C$10:$K$509,3,FALSE))</f>
        <v>0</v>
      </c>
      <c r="C20" s="567">
        <f>IF(ISERROR(VLOOKUP(R20,Engagés!$C$10:$K$509,3,FALSE)),0,VLOOKUP(R20,Engagés!$C$10:$K$509,3,FALSE))</f>
        <v>0</v>
      </c>
      <c r="D20" s="567">
        <f>IF(ISERROR(VLOOKUP(S20,Engagés!$C$10:$K$509,3,FALSE)),0,VLOOKUP(S20,Engagés!$C$10:$K$509,3,FALSE))</f>
        <v>0</v>
      </c>
      <c r="E20" s="567">
        <f>IF(ISERROR(VLOOKUP(T20,Engagés!$C$10:$K$509,3,FALSE)),0,VLOOKUP(T20,Engagés!$C$10:$K$509,3,FALSE))</f>
        <v>0</v>
      </c>
      <c r="F20" s="567">
        <f>IF(ISERROR(VLOOKUP(U20,Engagés!$C$10:$K$509,3,FALSE)),0,VLOOKUP(U20,Engagés!$C$10:$K$509,3,FALSE))</f>
        <v>0</v>
      </c>
      <c r="G20" s="567">
        <f>IF(ISERROR(VLOOKUP(V20,Engagés!$C$10:$K$509,3,FALSE)),0,VLOOKUP(V20,Engagés!$C$10:$K$509,3,FALSE))</f>
        <v>0</v>
      </c>
      <c r="H20" s="567">
        <f>IF(ISERROR(VLOOKUP(W20,Engagés!$C$10:$K$509,3,FALSE)),0,VLOOKUP(W20,Engagés!$C$10:$K$509,3,FALSE))</f>
        <v>0</v>
      </c>
      <c r="I20" s="567">
        <f>IF(ISERROR(VLOOKUP(X20,Engagés!$C$10:$K$509,3,FALSE)),0,VLOOKUP(X20,Engagés!$C$10:$K$509,3,FALSE))</f>
        <v>0</v>
      </c>
      <c r="J20" s="567">
        <f>IF(ISERROR(VLOOKUP(Y20,Engagés!$C$10:$K$509,3,FALSE)),0,VLOOKUP(Y20,Engagés!$C$10:$K$509,3,FALSE))</f>
        <v>0</v>
      </c>
      <c r="K20" s="563">
        <v>0</v>
      </c>
      <c r="L20" s="575">
        <v>0</v>
      </c>
      <c r="M20" s="564"/>
      <c r="P20" s="576">
        <f>IF(Y16+1&lt;=$P$2,Y16+1,999)</f>
        <v>999</v>
      </c>
      <c r="Q20" s="576">
        <f t="shared" ref="Q20:Y20" si="7">IF(P20+1&lt;=$P$2,P20+1,999)</f>
        <v>999</v>
      </c>
      <c r="R20" s="576">
        <f t="shared" si="7"/>
        <v>999</v>
      </c>
      <c r="S20" s="576">
        <f t="shared" si="7"/>
        <v>999</v>
      </c>
      <c r="T20" s="576">
        <f t="shared" si="7"/>
        <v>999</v>
      </c>
      <c r="U20" s="576">
        <f t="shared" si="7"/>
        <v>999</v>
      </c>
      <c r="V20" s="576">
        <f t="shared" si="7"/>
        <v>999</v>
      </c>
      <c r="W20" s="576">
        <f t="shared" si="7"/>
        <v>999</v>
      </c>
      <c r="X20" s="576">
        <f t="shared" si="7"/>
        <v>999</v>
      </c>
      <c r="Y20" s="576">
        <f t="shared" si="7"/>
        <v>999</v>
      </c>
    </row>
    <row r="21" spans="1:27" s="566" customFormat="1" ht="14.4" hidden="1">
      <c r="A21" s="568">
        <f>IF(ISERROR(VLOOKUP(P20,Engagés!$C$10:$K$509,6,FALSE)),0,VLOOKUP(P20,Engagés!$C$10:$K$509,6,FALSE))</f>
        <v>0</v>
      </c>
      <c r="B21" s="568">
        <f>IF(ISERROR(VLOOKUP(Q20,Engagés!$C$10:$K$509,6,FALSE)),0,VLOOKUP(Q20,Engagés!$C$10:$K$509,6,FALSE))</f>
        <v>0</v>
      </c>
      <c r="C21" s="568">
        <f>IF(ISERROR(VLOOKUP(R20,Engagés!$C$10:$K$509,6,FALSE)),0,VLOOKUP(R20,Engagés!$C$10:$K$509,6,FALSE))</f>
        <v>0</v>
      </c>
      <c r="D21" s="568">
        <f>IF(ISERROR(VLOOKUP(S20,Engagés!$C$10:$K$509,6,FALSE)),0,VLOOKUP(S20,Engagés!$C$10:$K$509,6,FALSE))</f>
        <v>0</v>
      </c>
      <c r="E21" s="568">
        <f>IF(ISERROR(VLOOKUP(T20,Engagés!$C$10:$K$509,6,FALSE)),0,VLOOKUP(T20,Engagés!$C$10:$K$509,6,FALSE))</f>
        <v>0</v>
      </c>
      <c r="F21" s="568">
        <f>IF(ISERROR(VLOOKUP(U20,Engagés!$C$10:$K$509,6,FALSE)),0,VLOOKUP(U20,Engagés!$C$10:$K$509,6,FALSE))</f>
        <v>0</v>
      </c>
      <c r="G21" s="568">
        <f>IF(ISERROR(VLOOKUP(V20,Engagés!$C$10:$K$509,6,FALSE)),0,VLOOKUP(V20,Engagés!$C$10:$K$509,6,FALSE))</f>
        <v>0</v>
      </c>
      <c r="H21" s="568">
        <f>IF(ISERROR(VLOOKUP(W20,Engagés!$C$10:$K$509,6,FALSE)),0,VLOOKUP(W20,Engagés!$C$10:$K$509,6,FALSE))</f>
        <v>0</v>
      </c>
      <c r="I21" s="568">
        <f>IF(ISERROR(VLOOKUP(X20,Engagés!$C$10:$K$509,6,FALSE)),0,VLOOKUP(X20,Engagés!$C$10:$K$509,6,FALSE))</f>
        <v>0</v>
      </c>
      <c r="J21" s="568">
        <f>IF(ISERROR(VLOOKUP(Y20,Engagés!$C$10:$K$509,6,FALSE)),0,VLOOKUP(Y20,Engagés!$C$10:$K$509,6,FALSE))</f>
        <v>0</v>
      </c>
      <c r="K21" s="563">
        <v>0</v>
      </c>
      <c r="L21" s="575"/>
      <c r="M21" s="564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AA21" s="576"/>
    </row>
    <row r="22" spans="1:27" s="571" customFormat="1" ht="15.6" hidden="1">
      <c r="A22" s="569">
        <f t="shared" ref="A22:J22" si="8">IF(A20=0,0,IF(A21="",0,P20))</f>
        <v>0</v>
      </c>
      <c r="B22" s="569">
        <f t="shared" si="8"/>
        <v>0</v>
      </c>
      <c r="C22" s="569">
        <f t="shared" si="8"/>
        <v>0</v>
      </c>
      <c r="D22" s="569">
        <f t="shared" si="8"/>
        <v>0</v>
      </c>
      <c r="E22" s="569">
        <f t="shared" si="8"/>
        <v>0</v>
      </c>
      <c r="F22" s="569">
        <f t="shared" si="8"/>
        <v>0</v>
      </c>
      <c r="G22" s="569">
        <f t="shared" si="8"/>
        <v>0</v>
      </c>
      <c r="H22" s="569">
        <f t="shared" si="8"/>
        <v>0</v>
      </c>
      <c r="I22" s="569">
        <f t="shared" si="8"/>
        <v>0</v>
      </c>
      <c r="J22" s="569">
        <f t="shared" si="8"/>
        <v>0</v>
      </c>
      <c r="K22" s="563">
        <f>IF(L22=0,0,13)</f>
        <v>0</v>
      </c>
      <c r="L22" s="564">
        <f>A22+B22+C22+D22+E22+F22+G22+H22+I22+J22+0</f>
        <v>0</v>
      </c>
      <c r="M22" s="564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AA22" s="565"/>
    </row>
    <row r="23" spans="1:27" s="573" customFormat="1" ht="14.4" hidden="1">
      <c r="A23" s="574" t="str">
        <f>IF(A22=0,"",CONCATENATE(VLOOKUP(A22,Engagés!$C$10:$K$509,6,FALSE)," ",VLOOKUP(A22,Engagés!$C$10:$K$509,7,FALSE)," ",CHAR(10),VLOOKUP(A22,Engagés!$C$10:$K$509,8,FALSE)," ",CHAR(10),VLOOKUP(A22,Engagés!$C$10:$Q$509,15,FALSE)))</f>
        <v/>
      </c>
      <c r="B23" s="574" t="str">
        <f>IF(B22=0,"",CONCATENATE(VLOOKUP(B22,Engagés!$C$10:$K$509,6,FALSE)," ",VLOOKUP(B22,Engagés!$C$10:$K$509,7,FALSE)," ",CHAR(10),VLOOKUP(B22,Engagés!$C$10:$K$509,8,FALSE)," ",CHAR(10),VLOOKUP(B22,Engagés!$C$10:$Q$509,15,FALSE)))</f>
        <v/>
      </c>
      <c r="C23" s="574" t="str">
        <f>IF(C22=0,"",CONCATENATE(VLOOKUP(C22,Engagés!$C$10:$K$509,6,FALSE)," ",VLOOKUP(C22,Engagés!$C$10:$K$509,7,FALSE)," ",CHAR(10),VLOOKUP(C22,Engagés!$C$10:$K$509,8,FALSE)," ",CHAR(10),VLOOKUP(C22,Engagés!$C$10:$Q$509,15,FALSE)))</f>
        <v/>
      </c>
      <c r="D23" s="574" t="str">
        <f>IF(D22=0,"",CONCATENATE(VLOOKUP(D22,Engagés!$C$10:$K$509,6,FALSE)," ",VLOOKUP(D22,Engagés!$C$10:$K$509,7,FALSE)," ",CHAR(10),VLOOKUP(D22,Engagés!$C$10:$K$509,8,FALSE)," ",CHAR(10),VLOOKUP(D22,Engagés!$C$10:$Q$509,15,FALSE)))</f>
        <v/>
      </c>
      <c r="E23" s="574" t="str">
        <f>IF(E22=0,"",CONCATENATE(VLOOKUP(E22,Engagés!$C$10:$K$509,6,FALSE)," ",VLOOKUP(E22,Engagés!$C$10:$K$509,7,FALSE)," ",CHAR(10),VLOOKUP(E22,Engagés!$C$10:$K$509,8,FALSE)," ",CHAR(10),VLOOKUP(E22,Engagés!$C$10:$Q$509,15,FALSE)))</f>
        <v/>
      </c>
      <c r="F23" s="574" t="str">
        <f>IF(F22=0,"",CONCATENATE(VLOOKUP(F22,Engagés!$C$10:$K$509,6,FALSE)," ",VLOOKUP(F22,Engagés!$C$10:$K$509,7,FALSE)," ",CHAR(10),VLOOKUP(F22,Engagés!$C$10:$K$509,8,FALSE)," ",CHAR(10),VLOOKUP(F22,Engagés!$C$10:$Q$509,15,FALSE)))</f>
        <v/>
      </c>
      <c r="G23" s="574" t="str">
        <f>IF(G22=0,"",CONCATENATE(VLOOKUP(G22,Engagés!$C$10:$K$509,6,FALSE)," ",VLOOKUP(G22,Engagés!$C$10:$K$509,7,FALSE)," ",CHAR(10),VLOOKUP(G22,Engagés!$C$10:$K$509,8,FALSE)," ",CHAR(10),VLOOKUP(G22,Engagés!$C$10:$Q$509,15,FALSE)))</f>
        <v/>
      </c>
      <c r="H23" s="574" t="str">
        <f>IF(H22=0,"",CONCATENATE(VLOOKUP(H22,Engagés!$C$10:$K$509,6,FALSE)," ",VLOOKUP(H22,Engagés!$C$10:$K$509,7,FALSE)," ",CHAR(10),VLOOKUP(H22,Engagés!$C$10:$K$509,8,FALSE)," ",CHAR(10),VLOOKUP(H22,Engagés!$C$10:$Q$509,15,FALSE)))</f>
        <v/>
      </c>
      <c r="I23" s="574" t="str">
        <f>IF(I22=0,"",CONCATENATE(VLOOKUP(I22,Engagés!$C$10:$K$509,6,FALSE)," ",VLOOKUP(I22,Engagés!$C$10:$K$509,7,FALSE)," ",CHAR(10),VLOOKUP(I22,Engagés!$C$10:$K$509,8,FALSE)," ",CHAR(10),VLOOKUP(I22,Engagés!$C$10:$Q$509,15,FALSE)))</f>
        <v/>
      </c>
      <c r="J23" s="574" t="str">
        <f>IF(J22=0,"",CONCATENATE(VLOOKUP(J22,Engagés!$C$10:$K$509,6,FALSE)," ",VLOOKUP(J22,Engagés!$C$10:$K$509,7,FALSE)," ",CHAR(10),VLOOKUP(J22,Engagés!$C$10:$K$509,8,FALSE)," ",CHAR(10),VLOOKUP(J22,Engagés!$C$10:$Q$509,15,FALSE)))</f>
        <v/>
      </c>
      <c r="K23" s="563">
        <f>IF(K22=0,0,K22+1)</f>
        <v>0</v>
      </c>
      <c r="L23" s="564">
        <f>L22</f>
        <v>0</v>
      </c>
      <c r="M23" s="564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AA23" s="565"/>
    </row>
    <row r="24" spans="1:27" ht="19.8" hidden="1">
      <c r="A24" s="567">
        <f>IF(ISERROR(VLOOKUP(P24,Engagés!$C$10:$K$509,3,FALSE)),0,VLOOKUP(P24,Engagés!$C$10:$K$509,3,FALSE))</f>
        <v>0</v>
      </c>
      <c r="B24" s="567">
        <f>IF(ISERROR(VLOOKUP(Q24,Engagés!$C$10:$K$509,3,FALSE)),0,VLOOKUP(Q24,Engagés!$C$10:$K$509,3,FALSE))</f>
        <v>0</v>
      </c>
      <c r="C24" s="567">
        <f>IF(ISERROR(VLOOKUP(R24,Engagés!$C$10:$K$509,3,FALSE)),0,VLOOKUP(R24,Engagés!$C$10:$K$509,3,FALSE))</f>
        <v>0</v>
      </c>
      <c r="D24" s="567">
        <f>IF(ISERROR(VLOOKUP(S24,Engagés!$C$10:$K$509,3,FALSE)),0,VLOOKUP(S24,Engagés!$C$10:$K$509,3,FALSE))</f>
        <v>0</v>
      </c>
      <c r="E24" s="567">
        <f>IF(ISERROR(VLOOKUP(T24,Engagés!$C$10:$K$509,3,FALSE)),0,VLOOKUP(T24,Engagés!$C$10:$K$509,3,FALSE))</f>
        <v>0</v>
      </c>
      <c r="F24" s="567">
        <f>IF(ISERROR(VLOOKUP(U24,Engagés!$C$10:$K$509,3,FALSE)),0,VLOOKUP(U24,Engagés!$C$10:$K$509,3,FALSE))</f>
        <v>0</v>
      </c>
      <c r="G24" s="567">
        <f>IF(ISERROR(VLOOKUP(V24,Engagés!$C$10:$K$509,3,FALSE)),0,VLOOKUP(V24,Engagés!$C$10:$K$509,3,FALSE))</f>
        <v>0</v>
      </c>
      <c r="H24" s="567">
        <f>IF(ISERROR(VLOOKUP(W24,Engagés!$C$10:$K$509,3,FALSE)),0,VLOOKUP(W24,Engagés!$C$10:$K$509,3,FALSE))</f>
        <v>0</v>
      </c>
      <c r="I24" s="567">
        <f>IF(ISERROR(VLOOKUP(X24,Engagés!$C$10:$K$509,3,FALSE)),0,VLOOKUP(X24,Engagés!$C$10:$K$509,3,FALSE))</f>
        <v>0</v>
      </c>
      <c r="J24" s="567">
        <f>IF(ISERROR(VLOOKUP(Y24,Engagés!$C$10:$K$509,3,FALSE)),0,VLOOKUP(Y24,Engagés!$C$10:$K$509,3,FALSE))</f>
        <v>0</v>
      </c>
      <c r="K24" s="563">
        <v>0</v>
      </c>
      <c r="L24" s="575">
        <v>0</v>
      </c>
      <c r="M24" s="564"/>
      <c r="P24" s="576">
        <f>IF(Y20+1&lt;=$P$2,Y20+1,999)</f>
        <v>999</v>
      </c>
      <c r="Q24" s="576">
        <f t="shared" ref="Q24:Y24" si="9">IF(P24+1&lt;=$P$2,P24+1,999)</f>
        <v>999</v>
      </c>
      <c r="R24" s="576">
        <f t="shared" si="9"/>
        <v>999</v>
      </c>
      <c r="S24" s="576">
        <f t="shared" si="9"/>
        <v>999</v>
      </c>
      <c r="T24" s="576">
        <f t="shared" si="9"/>
        <v>999</v>
      </c>
      <c r="U24" s="576">
        <f t="shared" si="9"/>
        <v>999</v>
      </c>
      <c r="V24" s="576">
        <f t="shared" si="9"/>
        <v>999</v>
      </c>
      <c r="W24" s="576">
        <f t="shared" si="9"/>
        <v>999</v>
      </c>
      <c r="X24" s="576">
        <f t="shared" si="9"/>
        <v>999</v>
      </c>
      <c r="Y24" s="576">
        <f t="shared" si="9"/>
        <v>999</v>
      </c>
    </row>
    <row r="25" spans="1:27" s="566" customFormat="1" ht="14.4" hidden="1">
      <c r="A25" s="568">
        <f>IF(ISERROR(VLOOKUP(P24,Engagés!$C$10:$K$509,6,FALSE)),0,VLOOKUP(P24,Engagés!$C$10:$K$509,6,FALSE))</f>
        <v>0</v>
      </c>
      <c r="B25" s="568">
        <f>IF(ISERROR(VLOOKUP(Q24,Engagés!$C$10:$K$509,6,FALSE)),0,VLOOKUP(Q24,Engagés!$C$10:$K$509,6,FALSE))</f>
        <v>0</v>
      </c>
      <c r="C25" s="568">
        <f>IF(ISERROR(VLOOKUP(R24,Engagés!$C$10:$K$509,6,FALSE)),0,VLOOKUP(R24,Engagés!$C$10:$K$509,6,FALSE))</f>
        <v>0</v>
      </c>
      <c r="D25" s="568">
        <f>IF(ISERROR(VLOOKUP(S24,Engagés!$C$10:$K$509,6,FALSE)),0,VLOOKUP(S24,Engagés!$C$10:$K$509,6,FALSE))</f>
        <v>0</v>
      </c>
      <c r="E25" s="568">
        <f>IF(ISERROR(VLOOKUP(T24,Engagés!$C$10:$K$509,6,FALSE)),0,VLOOKUP(T24,Engagés!$C$10:$K$509,6,FALSE))</f>
        <v>0</v>
      </c>
      <c r="F25" s="568">
        <f>IF(ISERROR(VLOOKUP(U24,Engagés!$C$10:$K$509,6,FALSE)),0,VLOOKUP(U24,Engagés!$C$10:$K$509,6,FALSE))</f>
        <v>0</v>
      </c>
      <c r="G25" s="568">
        <f>IF(ISERROR(VLOOKUP(V24,Engagés!$C$10:$K$509,6,FALSE)),0,VLOOKUP(V24,Engagés!$C$10:$K$509,6,FALSE))</f>
        <v>0</v>
      </c>
      <c r="H25" s="568">
        <f>IF(ISERROR(VLOOKUP(W24,Engagés!$C$10:$K$509,6,FALSE)),0,VLOOKUP(W24,Engagés!$C$10:$K$509,6,FALSE))</f>
        <v>0</v>
      </c>
      <c r="I25" s="568">
        <f>IF(ISERROR(VLOOKUP(X24,Engagés!$C$10:$K$509,6,FALSE)),0,VLOOKUP(X24,Engagés!$C$10:$K$509,6,FALSE))</f>
        <v>0</v>
      </c>
      <c r="J25" s="568">
        <f>IF(ISERROR(VLOOKUP(Y24,Engagés!$C$10:$K$509,6,FALSE)),0,VLOOKUP(Y24,Engagés!$C$10:$K$509,6,FALSE))</f>
        <v>0</v>
      </c>
      <c r="K25" s="563">
        <v>0</v>
      </c>
      <c r="L25" s="575"/>
      <c r="M25" s="564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AA25" s="576"/>
    </row>
    <row r="26" spans="1:27" s="571" customFormat="1" ht="15.6" hidden="1">
      <c r="A26" s="569">
        <f t="shared" ref="A26:J26" si="10">IF(A24=0,0,IF(A25="",0,P24))</f>
        <v>0</v>
      </c>
      <c r="B26" s="569">
        <f t="shared" si="10"/>
        <v>0</v>
      </c>
      <c r="C26" s="569">
        <f t="shared" si="10"/>
        <v>0</v>
      </c>
      <c r="D26" s="569">
        <f t="shared" si="10"/>
        <v>0</v>
      </c>
      <c r="E26" s="569">
        <f t="shared" si="10"/>
        <v>0</v>
      </c>
      <c r="F26" s="569">
        <f t="shared" si="10"/>
        <v>0</v>
      </c>
      <c r="G26" s="569">
        <f t="shared" si="10"/>
        <v>0</v>
      </c>
      <c r="H26" s="569">
        <f t="shared" si="10"/>
        <v>0</v>
      </c>
      <c r="I26" s="569">
        <f t="shared" si="10"/>
        <v>0</v>
      </c>
      <c r="J26" s="569">
        <f t="shared" si="10"/>
        <v>0</v>
      </c>
      <c r="K26" s="563">
        <f>IF(L26=0,0,15)</f>
        <v>0</v>
      </c>
      <c r="L26" s="564">
        <f>A26+B26+C26+D26+E26+F26+G26+H26+I26+J26</f>
        <v>0</v>
      </c>
      <c r="M26" s="564"/>
      <c r="N26" s="565"/>
      <c r="O26" s="565"/>
      <c r="P26" s="565"/>
      <c r="Q26" s="565"/>
      <c r="R26" s="565"/>
      <c r="S26" s="565"/>
      <c r="T26" s="565"/>
      <c r="U26" s="565"/>
      <c r="V26" s="565"/>
      <c r="W26" s="565"/>
      <c r="X26" s="565"/>
      <c r="Y26" s="414"/>
      <c r="AA26" s="565"/>
    </row>
    <row r="27" spans="1:27" s="573" customFormat="1" ht="14.4" hidden="1">
      <c r="A27" s="574" t="str">
        <f>IF(A26=0,"",CONCATENATE(VLOOKUP(A26,Engagés!$C$10:$K$509,6,FALSE)," ",VLOOKUP(A26,Engagés!$C$10:$K$509,7,FALSE)," ",CHAR(10),VLOOKUP(A26,Engagés!$C$10:$K$509,8,FALSE)," ",CHAR(10),VLOOKUP(A26,Engagés!$C$10:$Q$509,15,FALSE)))</f>
        <v/>
      </c>
      <c r="B27" s="574" t="str">
        <f>IF(B26=0,"",CONCATENATE(VLOOKUP(B26,Engagés!$C$10:$K$509,6,FALSE)," ",VLOOKUP(B26,Engagés!$C$10:$K$509,7,FALSE)," ",CHAR(10),VLOOKUP(B26,Engagés!$C$10:$K$509,8,FALSE)," ",CHAR(10),VLOOKUP(B26,Engagés!$C$10:$Q$509,15,FALSE)))</f>
        <v/>
      </c>
      <c r="C27" s="574" t="str">
        <f>IF(C26=0,"",CONCATENATE(VLOOKUP(C26,Engagés!$C$10:$K$509,6,FALSE)," ",VLOOKUP(C26,Engagés!$C$10:$K$509,7,FALSE)," ",CHAR(10),VLOOKUP(C26,Engagés!$C$10:$K$509,8,FALSE)," ",CHAR(10),VLOOKUP(C26,Engagés!$C$10:$Q$509,15,FALSE)))</f>
        <v/>
      </c>
      <c r="D27" s="574" t="str">
        <f>IF(D26=0,"",CONCATENATE(VLOOKUP(D26,Engagés!$C$10:$K$509,6,FALSE)," ",VLOOKUP(D26,Engagés!$C$10:$K$509,7,FALSE)," ",CHAR(10),VLOOKUP(D26,Engagés!$C$10:$K$509,8,FALSE)," ",CHAR(10),VLOOKUP(D26,Engagés!$C$10:$Q$509,15,FALSE)))</f>
        <v/>
      </c>
      <c r="E27" s="574" t="str">
        <f>IF(E26=0,"",CONCATENATE(VLOOKUP(E26,Engagés!$C$10:$K$509,6,FALSE)," ",VLOOKUP(E26,Engagés!$C$10:$K$509,7,FALSE)," ",CHAR(10),VLOOKUP(E26,Engagés!$C$10:$K$509,8,FALSE)," ",CHAR(10),VLOOKUP(E26,Engagés!$C$10:$Q$509,15,FALSE)))</f>
        <v/>
      </c>
      <c r="F27" s="574" t="str">
        <f>IF(F26=0,"",CONCATENATE(VLOOKUP(F26,Engagés!$C$10:$K$509,6,FALSE)," ",VLOOKUP(F26,Engagés!$C$10:$K$509,7,FALSE)," ",CHAR(10),VLOOKUP(F26,Engagés!$C$10:$K$509,8,FALSE)," ",CHAR(10),VLOOKUP(F26,Engagés!$C$10:$Q$509,15,FALSE)))</f>
        <v/>
      </c>
      <c r="G27" s="574" t="str">
        <f>IF(G26=0,"",CONCATENATE(VLOOKUP(G26,Engagés!$C$10:$K$509,6,FALSE)," ",VLOOKUP(G26,Engagés!$C$10:$K$509,7,FALSE)," ",CHAR(10),VLOOKUP(G26,Engagés!$C$10:$K$509,8,FALSE)," ",CHAR(10),VLOOKUP(G26,Engagés!$C$10:$Q$509,15,FALSE)))</f>
        <v/>
      </c>
      <c r="H27" s="574" t="str">
        <f>IF(H26=0,"",CONCATENATE(VLOOKUP(H26,Engagés!$C$10:$K$509,6,FALSE)," ",VLOOKUP(H26,Engagés!$C$10:$K$509,7,FALSE)," ",CHAR(10),VLOOKUP(H26,Engagés!$C$10:$K$509,8,FALSE)," ",CHAR(10),VLOOKUP(H26,Engagés!$C$10:$Q$509,15,FALSE)))</f>
        <v/>
      </c>
      <c r="I27" s="574" t="str">
        <f>IF(I26=0,"",CONCATENATE(VLOOKUP(I26,Engagés!$C$10:$K$509,6,FALSE)," ",VLOOKUP(I26,Engagés!$C$10:$K$509,7,FALSE)," ",CHAR(10),VLOOKUP(I26,Engagés!$C$10:$K$509,8,FALSE)," ",CHAR(10),VLOOKUP(I26,Engagés!$C$10:$Q$509,15,FALSE)))</f>
        <v/>
      </c>
      <c r="J27" s="574" t="str">
        <f>IF(J26=0,"",CONCATENATE(VLOOKUP(J26,Engagés!$C$10:$K$509,6,FALSE)," ",VLOOKUP(J26,Engagés!$C$10:$K$509,7,FALSE)," ",CHAR(10),VLOOKUP(J26,Engagés!$C$10:$K$509,8,FALSE)," ",CHAR(10),VLOOKUP(J26,Engagés!$C$10:$Q$509,15,FALSE)))</f>
        <v/>
      </c>
      <c r="K27" s="563">
        <f>IF(K26=0,0,K26+1)</f>
        <v>0</v>
      </c>
      <c r="L27" s="564">
        <f>L26</f>
        <v>0</v>
      </c>
      <c r="M27" s="564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AA27" s="565"/>
    </row>
    <row r="28" spans="1:27" ht="19.8" hidden="1">
      <c r="A28" s="567">
        <f>IF(ISERROR(VLOOKUP(P28,Engagés!$C$10:$K$509,3,FALSE)),0,VLOOKUP(P28,Engagés!$C$10:$K$509,3,FALSE))</f>
        <v>0</v>
      </c>
      <c r="B28" s="567">
        <f>IF(ISERROR(VLOOKUP(Q28,Engagés!$C$10:$K$509,3,FALSE)),0,VLOOKUP(Q28,Engagés!$C$10:$K$509,3,FALSE))</f>
        <v>0</v>
      </c>
      <c r="C28" s="567">
        <f>IF(ISERROR(VLOOKUP(R28,Engagés!$C$10:$K$509,3,FALSE)),0,VLOOKUP(R28,Engagés!$C$10:$K$509,3,FALSE))</f>
        <v>0</v>
      </c>
      <c r="D28" s="567">
        <f>IF(ISERROR(VLOOKUP(S28,Engagés!$C$10:$K$509,3,FALSE)),0,VLOOKUP(S28,Engagés!$C$10:$K$509,3,FALSE))</f>
        <v>0</v>
      </c>
      <c r="E28" s="567">
        <f>IF(ISERROR(VLOOKUP(T28,Engagés!$C$10:$K$509,3,FALSE)),0,VLOOKUP(T28,Engagés!$C$10:$K$509,3,FALSE))</f>
        <v>0</v>
      </c>
      <c r="F28" s="567">
        <f>IF(ISERROR(VLOOKUP(U28,Engagés!$C$10:$K$509,3,FALSE)),0,VLOOKUP(U28,Engagés!$C$10:$K$509,3,FALSE))</f>
        <v>0</v>
      </c>
      <c r="G28" s="567">
        <f>IF(ISERROR(VLOOKUP(V28,Engagés!$C$10:$K$509,3,FALSE)),0,VLOOKUP(V28,Engagés!$C$10:$K$509,3,FALSE))</f>
        <v>0</v>
      </c>
      <c r="H28" s="567">
        <f>IF(ISERROR(VLOOKUP(W28,Engagés!$C$10:$K$509,3,FALSE)),0,VLOOKUP(W28,Engagés!$C$10:$K$509,3,FALSE))</f>
        <v>0</v>
      </c>
      <c r="I28" s="567">
        <f>IF(ISERROR(VLOOKUP(X28,Engagés!$C$10:$K$509,3,FALSE)),0,VLOOKUP(X28,Engagés!$C$10:$K$509,3,FALSE))</f>
        <v>0</v>
      </c>
      <c r="J28" s="567">
        <f>IF(ISERROR(VLOOKUP(Y28,Engagés!$C$10:$K$509,3,FALSE)),0,VLOOKUP(Y28,Engagés!$C$10:$K$509,3,FALSE))</f>
        <v>0</v>
      </c>
      <c r="K28" s="563">
        <v>0</v>
      </c>
      <c r="L28" s="575">
        <v>0</v>
      </c>
      <c r="M28" s="564"/>
      <c r="P28" s="576">
        <f>IF(Y24+1&lt;=$P$2,Y24+1,999)</f>
        <v>999</v>
      </c>
      <c r="Q28" s="576">
        <f t="shared" ref="Q28:Y28" si="11">IF(P28+1&lt;=$P$2,P28+1,999)</f>
        <v>999</v>
      </c>
      <c r="R28" s="576">
        <f t="shared" si="11"/>
        <v>999</v>
      </c>
      <c r="S28" s="576">
        <f t="shared" si="11"/>
        <v>999</v>
      </c>
      <c r="T28" s="576">
        <f t="shared" si="11"/>
        <v>999</v>
      </c>
      <c r="U28" s="576">
        <f t="shared" si="11"/>
        <v>999</v>
      </c>
      <c r="V28" s="576">
        <f t="shared" si="11"/>
        <v>999</v>
      </c>
      <c r="W28" s="576">
        <f t="shared" si="11"/>
        <v>999</v>
      </c>
      <c r="X28" s="576">
        <f t="shared" si="11"/>
        <v>999</v>
      </c>
      <c r="Y28" s="576">
        <f t="shared" si="11"/>
        <v>999</v>
      </c>
    </row>
    <row r="29" spans="1:27" s="566" customFormat="1" ht="14.4" hidden="1">
      <c r="A29" s="568">
        <f>IF(ISERROR(VLOOKUP(P28,Engagés!$C$10:$K$509,6,FALSE)),0,VLOOKUP(P28,Engagés!$C$10:$K$509,6,FALSE))</f>
        <v>0</v>
      </c>
      <c r="B29" s="568">
        <f>IF(ISERROR(VLOOKUP(Q28,Engagés!$C$10:$K$509,6,FALSE)),0,VLOOKUP(Q28,Engagés!$C$10:$K$509,6,FALSE))</f>
        <v>0</v>
      </c>
      <c r="C29" s="568">
        <f>IF(ISERROR(VLOOKUP(R28,Engagés!$C$10:$K$509,6,FALSE)),0,VLOOKUP(R28,Engagés!$C$10:$K$509,6,FALSE))</f>
        <v>0</v>
      </c>
      <c r="D29" s="568">
        <f>IF(ISERROR(VLOOKUP(S28,Engagés!$C$10:$K$509,6,FALSE)),0,VLOOKUP(S28,Engagés!$C$10:$K$509,6,FALSE))</f>
        <v>0</v>
      </c>
      <c r="E29" s="568">
        <f>IF(ISERROR(VLOOKUP(T28,Engagés!$C$10:$K$509,6,FALSE)),0,VLOOKUP(T28,Engagés!$C$10:$K$509,6,FALSE))</f>
        <v>0</v>
      </c>
      <c r="F29" s="568">
        <f>IF(ISERROR(VLOOKUP(U28,Engagés!$C$10:$K$509,6,FALSE)),0,VLOOKUP(U28,Engagés!$C$10:$K$509,6,FALSE))</f>
        <v>0</v>
      </c>
      <c r="G29" s="568">
        <f>IF(ISERROR(VLOOKUP(V28,Engagés!$C$10:$K$509,6,FALSE)),0,VLOOKUP(V28,Engagés!$C$10:$K$509,6,FALSE))</f>
        <v>0</v>
      </c>
      <c r="H29" s="568">
        <f>IF(ISERROR(VLOOKUP(W28,Engagés!$C$10:$K$509,6,FALSE)),0,VLOOKUP(W28,Engagés!$C$10:$K$509,6,FALSE))</f>
        <v>0</v>
      </c>
      <c r="I29" s="568">
        <f>IF(ISERROR(VLOOKUP(X28,Engagés!$C$10:$K$509,6,FALSE)),0,VLOOKUP(X28,Engagés!$C$10:$K$509,6,FALSE))</f>
        <v>0</v>
      </c>
      <c r="J29" s="568">
        <f>IF(ISERROR(VLOOKUP(Y28,Engagés!$C$10:$K$509,6,FALSE)),0,VLOOKUP(Y28,Engagés!$C$10:$K$509,6,FALSE))</f>
        <v>0</v>
      </c>
      <c r="K29" s="563">
        <v>0</v>
      </c>
      <c r="L29" s="575"/>
      <c r="M29" s="564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AA29" s="576"/>
    </row>
    <row r="30" spans="1:27" s="570" customFormat="1" ht="15.6" hidden="1">
      <c r="A30" s="569">
        <f t="shared" ref="A30:J30" si="12">IF(A28=0,0,IF(A29="",0,P28))</f>
        <v>0</v>
      </c>
      <c r="B30" s="569">
        <f t="shared" si="12"/>
        <v>0</v>
      </c>
      <c r="C30" s="569">
        <f t="shared" si="12"/>
        <v>0</v>
      </c>
      <c r="D30" s="569">
        <f t="shared" si="12"/>
        <v>0</v>
      </c>
      <c r="E30" s="569">
        <f t="shared" si="12"/>
        <v>0</v>
      </c>
      <c r="F30" s="569">
        <f t="shared" si="12"/>
        <v>0</v>
      </c>
      <c r="G30" s="569">
        <f t="shared" si="12"/>
        <v>0</v>
      </c>
      <c r="H30" s="569">
        <f t="shared" si="12"/>
        <v>0</v>
      </c>
      <c r="I30" s="569">
        <f t="shared" si="12"/>
        <v>0</v>
      </c>
      <c r="J30" s="569">
        <f t="shared" si="12"/>
        <v>0</v>
      </c>
      <c r="K30" s="563">
        <f>IF(L30=0,0,17)</f>
        <v>0</v>
      </c>
      <c r="L30" s="563">
        <f>A30+B30+C30+D30+E30+F30+G30+H30+I30+J30</f>
        <v>0</v>
      </c>
      <c r="M30" s="563"/>
      <c r="N30" s="414"/>
      <c r="O30" s="414"/>
      <c r="P30" s="414"/>
      <c r="Q30" s="414"/>
      <c r="R30" s="414"/>
      <c r="S30" s="414"/>
      <c r="T30" s="414"/>
      <c r="U30" s="414"/>
      <c r="V30" s="414"/>
      <c r="W30" s="414"/>
      <c r="X30" s="414"/>
      <c r="Y30" s="414"/>
      <c r="AA30" s="414"/>
    </row>
    <row r="31" spans="1:27" s="573" customFormat="1" ht="14.4" hidden="1">
      <c r="A31" s="574" t="str">
        <f>IF(A30=0,"",CONCATENATE(VLOOKUP(A30,Engagés!$C$10:$K$509,6,FALSE)," ",VLOOKUP(A30,Engagés!$C$10:$K$509,7,FALSE)," ",CHAR(10),VLOOKUP(A30,Engagés!$C$10:$K$509,8,FALSE)," ",CHAR(10),VLOOKUP(A30,Engagés!$C$10:$Q$509,15,FALSE)))</f>
        <v/>
      </c>
      <c r="B31" s="574" t="str">
        <f>IF(B30=0,"",CONCATENATE(VLOOKUP(B30,Engagés!$C$10:$K$509,6,FALSE)," ",VLOOKUP(B30,Engagés!$C$10:$K$509,7,FALSE)," ",CHAR(10),VLOOKUP(B30,Engagés!$C$10:$K$509,8,FALSE)," ",CHAR(10),VLOOKUP(B30,Engagés!$C$10:$Q$509,15,FALSE)))</f>
        <v/>
      </c>
      <c r="C31" s="574" t="str">
        <f>IF(C30=0,"",CONCATENATE(VLOOKUP(C30,Engagés!$C$10:$K$509,6,FALSE)," ",VLOOKUP(C30,Engagés!$C$10:$K$509,7,FALSE)," ",CHAR(10),VLOOKUP(C30,Engagés!$C$10:$K$509,8,FALSE)," ",CHAR(10),VLOOKUP(C30,Engagés!$C$10:$Q$509,15,FALSE)))</f>
        <v/>
      </c>
      <c r="D31" s="574" t="str">
        <f>IF(D30=0,"",CONCATENATE(VLOOKUP(D30,Engagés!$C$10:$K$509,6,FALSE)," ",VLOOKUP(D30,Engagés!$C$10:$K$509,7,FALSE)," ",CHAR(10),VLOOKUP(D30,Engagés!$C$10:$K$509,8,FALSE)," ",CHAR(10),VLOOKUP(D30,Engagés!$C$10:$Q$509,15,FALSE)))</f>
        <v/>
      </c>
      <c r="E31" s="574" t="str">
        <f>IF(E30=0,"",CONCATENATE(VLOOKUP(E30,Engagés!$C$10:$K$509,6,FALSE)," ",VLOOKUP(E30,Engagés!$C$10:$K$509,7,FALSE)," ",CHAR(10),VLOOKUP(E30,Engagés!$C$10:$K$509,8,FALSE)," ",CHAR(10),VLOOKUP(E30,Engagés!$C$10:$Q$509,15,FALSE)))</f>
        <v/>
      </c>
      <c r="F31" s="574" t="str">
        <f>IF(F30=0,"",CONCATENATE(VLOOKUP(F30,Engagés!$C$10:$K$509,6,FALSE)," ",VLOOKUP(F30,Engagés!$C$10:$K$509,7,FALSE)," ",CHAR(10),VLOOKUP(F30,Engagés!$C$10:$K$509,8,FALSE)," ",CHAR(10),VLOOKUP(F30,Engagés!$C$10:$Q$509,15,FALSE)))</f>
        <v/>
      </c>
      <c r="G31" s="574" t="str">
        <f>IF(G30=0,"",CONCATENATE(VLOOKUP(G30,Engagés!$C$10:$K$509,6,FALSE)," ",VLOOKUP(G30,Engagés!$C$10:$K$509,7,FALSE)," ",CHAR(10),VLOOKUP(G30,Engagés!$C$10:$K$509,8,FALSE)," ",CHAR(10),VLOOKUP(G30,Engagés!$C$10:$Q$509,15,FALSE)))</f>
        <v/>
      </c>
      <c r="H31" s="574" t="str">
        <f>IF(H30=0,"",CONCATENATE(VLOOKUP(H30,Engagés!$C$10:$K$509,6,FALSE)," ",VLOOKUP(H30,Engagés!$C$10:$K$509,7,FALSE)," ",CHAR(10),VLOOKUP(H30,Engagés!$C$10:$K$509,8,FALSE)," ",CHAR(10),VLOOKUP(H30,Engagés!$C$10:$Q$509,15,FALSE)))</f>
        <v/>
      </c>
      <c r="I31" s="574" t="str">
        <f>IF(I30=0,"",CONCATENATE(VLOOKUP(I30,Engagés!$C$10:$K$509,6,FALSE)," ",VLOOKUP(I30,Engagés!$C$10:$K$509,7,FALSE)," ",CHAR(10),VLOOKUP(I30,Engagés!$C$10:$K$509,8,FALSE)," ",CHAR(10),VLOOKUP(I30,Engagés!$C$10:$Q$509,15,FALSE)))</f>
        <v/>
      </c>
      <c r="J31" s="574" t="str">
        <f>IF(J30=0,"",CONCATENATE(VLOOKUP(J30,Engagés!$C$10:$K$509,6,FALSE)," ",VLOOKUP(J30,Engagés!$C$10:$K$509,7,FALSE)," ",CHAR(10),VLOOKUP(J30,Engagés!$C$10:$K$509,8,FALSE)," ",CHAR(10),VLOOKUP(J30,Engagés!$C$10:$Q$509,15,FALSE)))</f>
        <v/>
      </c>
      <c r="K31" s="563">
        <f>IF(K30=0,0,K30+1)</f>
        <v>0</v>
      </c>
      <c r="L31" s="564">
        <f>L30</f>
        <v>0</v>
      </c>
      <c r="M31" s="564"/>
      <c r="N31" s="565"/>
      <c r="O31" s="565"/>
      <c r="P31" s="565"/>
      <c r="Q31" s="565"/>
      <c r="R31" s="565"/>
      <c r="S31" s="565"/>
      <c r="T31" s="565"/>
      <c r="U31" s="565"/>
      <c r="V31" s="565"/>
      <c r="W31" s="565"/>
      <c r="X31" s="565"/>
      <c r="Y31" s="565"/>
      <c r="AA31" s="565"/>
    </row>
    <row r="32" spans="1:27" ht="19.8" hidden="1">
      <c r="A32" s="567">
        <f>IF(ISERROR(VLOOKUP(P32,Engagés!$C$10:$K$509,3,FALSE)),0,VLOOKUP(P32,Engagés!$C$10:$K$509,3,FALSE))</f>
        <v>0</v>
      </c>
      <c r="B32" s="567">
        <f>IF(ISERROR(VLOOKUP(Q32,Engagés!$C$10:$K$509,3,FALSE)),0,VLOOKUP(Q32,Engagés!$C$10:$K$509,3,FALSE))</f>
        <v>0</v>
      </c>
      <c r="C32" s="567">
        <f>IF(ISERROR(VLOOKUP(R32,Engagés!$C$10:$K$509,3,FALSE)),0,VLOOKUP(R32,Engagés!$C$10:$K$509,3,FALSE))</f>
        <v>0</v>
      </c>
      <c r="D32" s="567">
        <f>IF(ISERROR(VLOOKUP(S32,Engagés!$C$10:$K$509,3,FALSE)),0,VLOOKUP(S32,Engagés!$C$10:$K$509,3,FALSE))</f>
        <v>0</v>
      </c>
      <c r="E32" s="567">
        <f>IF(ISERROR(VLOOKUP(T32,Engagés!$C$10:$K$509,3,FALSE)),0,VLOOKUP(T32,Engagés!$C$10:$K$509,3,FALSE))</f>
        <v>0</v>
      </c>
      <c r="F32" s="567">
        <f>IF(ISERROR(VLOOKUP(U32,Engagés!$C$10:$K$509,3,FALSE)),0,VLOOKUP(U32,Engagés!$C$10:$K$509,3,FALSE))</f>
        <v>0</v>
      </c>
      <c r="G32" s="567">
        <f>IF(ISERROR(VLOOKUP(V32,Engagés!$C$10:$K$509,3,FALSE)),0,VLOOKUP(V32,Engagés!$C$10:$K$509,3,FALSE))</f>
        <v>0</v>
      </c>
      <c r="H32" s="567">
        <f>IF(ISERROR(VLOOKUP(W32,Engagés!$C$10:$K$509,3,FALSE)),0,VLOOKUP(W32,Engagés!$C$10:$K$509,3,FALSE))</f>
        <v>0</v>
      </c>
      <c r="I32" s="567">
        <f>IF(ISERROR(VLOOKUP(X32,Engagés!$C$10:$K$509,3,FALSE)),0,VLOOKUP(X32,Engagés!$C$10:$K$509,3,FALSE))</f>
        <v>0</v>
      </c>
      <c r="J32" s="567">
        <f>IF(ISERROR(VLOOKUP(Y32,Engagés!$C$10:$K$509,3,FALSE)),0,VLOOKUP(Y32,Engagés!$C$10:$K$509,3,FALSE))</f>
        <v>0</v>
      </c>
      <c r="K32" s="563">
        <v>0</v>
      </c>
      <c r="L32" s="575">
        <v>0</v>
      </c>
      <c r="M32" s="564"/>
      <c r="P32" s="576">
        <f>IF(Y28+1&lt;=$P$2,Y28+1,999)</f>
        <v>999</v>
      </c>
      <c r="Q32" s="576">
        <f t="shared" ref="Q32:Y32" si="13">IF(P32+1&lt;=$P$2,P32+1,999)</f>
        <v>999</v>
      </c>
      <c r="R32" s="576">
        <f t="shared" si="13"/>
        <v>999</v>
      </c>
      <c r="S32" s="576">
        <f t="shared" si="13"/>
        <v>999</v>
      </c>
      <c r="T32" s="576">
        <f t="shared" si="13"/>
        <v>999</v>
      </c>
      <c r="U32" s="576">
        <f t="shared" si="13"/>
        <v>999</v>
      </c>
      <c r="V32" s="576">
        <f t="shared" si="13"/>
        <v>999</v>
      </c>
      <c r="W32" s="576">
        <f t="shared" si="13"/>
        <v>999</v>
      </c>
      <c r="X32" s="576">
        <f t="shared" si="13"/>
        <v>999</v>
      </c>
      <c r="Y32" s="576">
        <f t="shared" si="13"/>
        <v>999</v>
      </c>
    </row>
    <row r="33" spans="1:27" s="566" customFormat="1" ht="14.4" hidden="1">
      <c r="A33" s="568">
        <f>IF(ISERROR(VLOOKUP(P32,Engagés!$C$10:$K$509,6,FALSE)),0,VLOOKUP(P32,Engagés!$C$10:$K$509,6,FALSE))</f>
        <v>0</v>
      </c>
      <c r="B33" s="568">
        <f>IF(ISERROR(VLOOKUP(Q32,Engagés!$C$10:$K$509,6,FALSE)),0,VLOOKUP(Q32,Engagés!$C$10:$K$509,6,FALSE))</f>
        <v>0</v>
      </c>
      <c r="C33" s="568">
        <f>IF(ISERROR(VLOOKUP(R32,Engagés!$C$10:$K$509,6,FALSE)),0,VLOOKUP(R32,Engagés!$C$10:$K$509,6,FALSE))</f>
        <v>0</v>
      </c>
      <c r="D33" s="568">
        <f>IF(ISERROR(VLOOKUP(S32,Engagés!$C$10:$K$509,6,FALSE)),0,VLOOKUP(S32,Engagés!$C$10:$K$509,6,FALSE))</f>
        <v>0</v>
      </c>
      <c r="E33" s="568">
        <f>IF(ISERROR(VLOOKUP(T32,Engagés!$C$10:$K$509,6,FALSE)),0,VLOOKUP(T32,Engagés!$C$10:$K$509,6,FALSE))</f>
        <v>0</v>
      </c>
      <c r="F33" s="568">
        <f>IF(ISERROR(VLOOKUP(U32,Engagés!$C$10:$K$509,6,FALSE)),0,VLOOKUP(U32,Engagés!$C$10:$K$509,6,FALSE))</f>
        <v>0</v>
      </c>
      <c r="G33" s="568">
        <f>IF(ISERROR(VLOOKUP(V32,Engagés!$C$10:$K$509,6,FALSE)),0,VLOOKUP(V32,Engagés!$C$10:$K$509,6,FALSE))</f>
        <v>0</v>
      </c>
      <c r="H33" s="568">
        <f>IF(ISERROR(VLOOKUP(W32,Engagés!$C$10:$K$509,6,FALSE)),0,VLOOKUP(W32,Engagés!$C$10:$K$509,6,FALSE))</f>
        <v>0</v>
      </c>
      <c r="I33" s="568">
        <f>IF(ISERROR(VLOOKUP(X32,Engagés!$C$10:$K$509,6,FALSE)),0,VLOOKUP(X32,Engagés!$C$10:$K$509,6,FALSE))</f>
        <v>0</v>
      </c>
      <c r="J33" s="568">
        <f>IF(ISERROR(VLOOKUP(Y32,Engagés!$C$10:$K$509,6,FALSE)),0,VLOOKUP(Y32,Engagés!$C$10:$K$509,6,FALSE))</f>
        <v>0</v>
      </c>
      <c r="K33" s="563">
        <v>0</v>
      </c>
      <c r="L33" s="575"/>
      <c r="M33" s="564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AA33" s="576"/>
    </row>
    <row r="34" spans="1:27" s="570" customFormat="1" ht="15.6" hidden="1">
      <c r="A34" s="569">
        <f t="shared" ref="A34:J34" si="14">IF(A32=0,0,IF(A33="",0,P32))</f>
        <v>0</v>
      </c>
      <c r="B34" s="569">
        <f t="shared" si="14"/>
        <v>0</v>
      </c>
      <c r="C34" s="569">
        <f t="shared" si="14"/>
        <v>0</v>
      </c>
      <c r="D34" s="569">
        <f t="shared" si="14"/>
        <v>0</v>
      </c>
      <c r="E34" s="569">
        <f t="shared" si="14"/>
        <v>0</v>
      </c>
      <c r="F34" s="569">
        <f t="shared" si="14"/>
        <v>0</v>
      </c>
      <c r="G34" s="569">
        <f t="shared" si="14"/>
        <v>0</v>
      </c>
      <c r="H34" s="569">
        <f t="shared" si="14"/>
        <v>0</v>
      </c>
      <c r="I34" s="569">
        <f t="shared" si="14"/>
        <v>0</v>
      </c>
      <c r="J34" s="569">
        <f t="shared" si="14"/>
        <v>0</v>
      </c>
      <c r="K34" s="563">
        <f>IF(L34=0,0,19)</f>
        <v>0</v>
      </c>
      <c r="L34" s="563">
        <f>A34+B34+C34+D34+E34+F34+G34+H34+I34+J34</f>
        <v>0</v>
      </c>
      <c r="M34" s="563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AA34" s="414"/>
    </row>
    <row r="35" spans="1:27" s="573" customFormat="1" ht="14.4" hidden="1">
      <c r="A35" s="574" t="str">
        <f>IF(A34=0,"",CONCATENATE(VLOOKUP(A34,Engagés!$C$10:$K$509,6,FALSE)," ",VLOOKUP(A34,Engagés!$C$10:$K$509,7,FALSE)," ",CHAR(10),VLOOKUP(A34,Engagés!$C$10:$K$509,8,FALSE)," ",CHAR(10),VLOOKUP(A34,Engagés!$C$10:$Q$509,15,FALSE)))</f>
        <v/>
      </c>
      <c r="B35" s="574" t="str">
        <f>IF(B34=0,"",CONCATENATE(VLOOKUP(B34,Engagés!$C$10:$K$509,6,FALSE)," ",VLOOKUP(B34,Engagés!$C$10:$K$509,7,FALSE)," ",CHAR(10),VLOOKUP(B34,Engagés!$C$10:$K$509,8,FALSE)," ",CHAR(10),VLOOKUP(B34,Engagés!$C$10:$Q$509,15,FALSE)))</f>
        <v/>
      </c>
      <c r="C35" s="574" t="str">
        <f>IF(C34=0,"",CONCATENATE(VLOOKUP(C34,Engagés!$C$10:$K$509,6,FALSE)," ",VLOOKUP(C34,Engagés!$C$10:$K$509,7,FALSE)," ",CHAR(10),VLOOKUP(C34,Engagés!$C$10:$K$509,8,FALSE)," ",CHAR(10),VLOOKUP(C34,Engagés!$C$10:$Q$509,15,FALSE)))</f>
        <v/>
      </c>
      <c r="D35" s="574" t="str">
        <f>IF(D34=0,"",CONCATENATE(VLOOKUP(D34,Engagés!$C$10:$K$509,6,FALSE)," ",VLOOKUP(D34,Engagés!$C$10:$K$509,7,FALSE)," ",CHAR(10),VLOOKUP(D34,Engagés!$C$10:$K$509,8,FALSE)," ",CHAR(10),VLOOKUP(D34,Engagés!$C$10:$Q$509,15,FALSE)))</f>
        <v/>
      </c>
      <c r="E35" s="574" t="str">
        <f>IF(E34=0,"",CONCATENATE(VLOOKUP(E34,Engagés!$C$10:$K$509,6,FALSE)," ",VLOOKUP(E34,Engagés!$C$10:$K$509,7,FALSE)," ",CHAR(10),VLOOKUP(E34,Engagés!$C$10:$K$509,8,FALSE)," ",CHAR(10),VLOOKUP(E34,Engagés!$C$10:$Q$509,15,FALSE)))</f>
        <v/>
      </c>
      <c r="F35" s="574" t="str">
        <f>IF(F34=0,"",CONCATENATE(VLOOKUP(F34,Engagés!$C$10:$K$509,6,FALSE)," ",VLOOKUP(F34,Engagés!$C$10:$K$509,7,FALSE)," ",CHAR(10),VLOOKUP(F34,Engagés!$C$10:$K$509,8,FALSE)," ",CHAR(10),VLOOKUP(F34,Engagés!$C$10:$Q$509,15,FALSE)))</f>
        <v/>
      </c>
      <c r="G35" s="574" t="str">
        <f>IF(G34=0,"",CONCATENATE(VLOOKUP(G34,Engagés!$C$10:$K$509,6,FALSE)," ",VLOOKUP(G34,Engagés!$C$10:$K$509,7,FALSE)," ",CHAR(10),VLOOKUP(G34,Engagés!$C$10:$K$509,8,FALSE)," ",CHAR(10),VLOOKUP(G34,Engagés!$C$10:$Q$509,15,FALSE)))</f>
        <v/>
      </c>
      <c r="H35" s="574" t="str">
        <f>IF(H34=0,"",CONCATENATE(VLOOKUP(H34,Engagés!$C$10:$K$509,6,FALSE)," ",VLOOKUP(H34,Engagés!$C$10:$K$509,7,FALSE)," ",CHAR(10),VLOOKUP(H34,Engagés!$C$10:$K$509,8,FALSE)," ",CHAR(10),VLOOKUP(H34,Engagés!$C$10:$Q$509,15,FALSE)))</f>
        <v/>
      </c>
      <c r="I35" s="574" t="str">
        <f>IF(I34=0,"",CONCATENATE(VLOOKUP(I34,Engagés!$C$10:$K$509,6,FALSE)," ",VLOOKUP(I34,Engagés!$C$10:$K$509,7,FALSE)," ",CHAR(10),VLOOKUP(I34,Engagés!$C$10:$K$509,8,FALSE)," ",CHAR(10),VLOOKUP(I34,Engagés!$C$10:$Q$509,15,FALSE)))</f>
        <v/>
      </c>
      <c r="J35" s="574" t="str">
        <f>IF(J34=0,"",CONCATENATE(VLOOKUP(J34,Engagés!$C$10:$K$509,6,FALSE)," ",VLOOKUP(J34,Engagés!$C$10:$K$509,7,FALSE)," ",CHAR(10),VLOOKUP(J34,Engagés!$C$10:$K$509,8,FALSE)," ",CHAR(10),VLOOKUP(J34,Engagés!$C$10:$Q$509,15,FALSE)))</f>
        <v/>
      </c>
      <c r="K35" s="563">
        <f>IF(K34=0,0,K34+1)</f>
        <v>0</v>
      </c>
      <c r="L35" s="564">
        <f>L34</f>
        <v>0</v>
      </c>
      <c r="M35" s="564"/>
      <c r="N35" s="565"/>
      <c r="O35" s="565"/>
      <c r="P35" s="565"/>
      <c r="Q35" s="565"/>
      <c r="R35" s="565"/>
      <c r="S35" s="565"/>
      <c r="T35" s="565"/>
      <c r="U35" s="565"/>
      <c r="V35" s="565"/>
      <c r="W35" s="565"/>
      <c r="X35" s="565"/>
      <c r="Y35" s="565"/>
      <c r="AA35" s="565"/>
    </row>
    <row r="36" spans="1:27" ht="19.8" hidden="1">
      <c r="A36" s="567">
        <f>IF(ISERROR(VLOOKUP(P36,Engagés!$C$10:$K$509,3,FALSE)),0,VLOOKUP(P36,Engagés!$C$10:$K$509,3,FALSE))</f>
        <v>0</v>
      </c>
      <c r="B36" s="567">
        <f>IF(ISERROR(VLOOKUP(Q36,Engagés!$C$10:$K$509,3,FALSE)),0,VLOOKUP(Q36,Engagés!$C$10:$K$509,3,FALSE))</f>
        <v>0</v>
      </c>
      <c r="C36" s="567">
        <f>IF(ISERROR(VLOOKUP(R36,Engagés!$C$10:$K$509,3,FALSE)),0,VLOOKUP(R36,Engagés!$C$10:$K$509,3,FALSE))</f>
        <v>0</v>
      </c>
      <c r="D36" s="567">
        <f>IF(ISERROR(VLOOKUP(S36,Engagés!$C$10:$K$509,3,FALSE)),0,VLOOKUP(S36,Engagés!$C$10:$K$509,3,FALSE))</f>
        <v>0</v>
      </c>
      <c r="E36" s="567">
        <f>IF(ISERROR(VLOOKUP(T36,Engagés!$C$10:$K$509,3,FALSE)),0,VLOOKUP(T36,Engagés!$C$10:$K$509,3,FALSE))</f>
        <v>0</v>
      </c>
      <c r="F36" s="567">
        <f>IF(ISERROR(VLOOKUP(U36,Engagés!$C$10:$K$509,3,FALSE)),0,VLOOKUP(U36,Engagés!$C$10:$K$509,3,FALSE))</f>
        <v>0</v>
      </c>
      <c r="G36" s="567">
        <f>IF(ISERROR(VLOOKUP(V36,Engagés!$C$10:$K$509,3,FALSE)),0,VLOOKUP(V36,Engagés!$C$10:$K$509,3,FALSE))</f>
        <v>0</v>
      </c>
      <c r="H36" s="567">
        <f>IF(ISERROR(VLOOKUP(W36,Engagés!$C$10:$K$509,3,FALSE)),0,VLOOKUP(W36,Engagés!$C$10:$K$509,3,FALSE))</f>
        <v>0</v>
      </c>
      <c r="I36" s="567">
        <f>IF(ISERROR(VLOOKUP(X36,Engagés!$C$10:$K$509,3,FALSE)),0,VLOOKUP(X36,Engagés!$C$10:$K$509,3,FALSE))</f>
        <v>0</v>
      </c>
      <c r="J36" s="567">
        <f>IF(ISERROR(VLOOKUP(Y36,Engagés!$C$10:$K$509,3,FALSE)),0,VLOOKUP(Y36,Engagés!$C$10:$K$509,3,FALSE))</f>
        <v>0</v>
      </c>
      <c r="K36" s="563">
        <v>0</v>
      </c>
      <c r="L36" s="575">
        <v>0</v>
      </c>
      <c r="M36" s="564"/>
      <c r="P36" s="576">
        <f>IF(Y32+1&lt;=$P$2,Y32+1,999)</f>
        <v>999</v>
      </c>
      <c r="Q36" s="576">
        <f t="shared" ref="Q36:Y36" si="15">IF(P36+1&lt;=$P$2,P36+1,999)</f>
        <v>999</v>
      </c>
      <c r="R36" s="576">
        <f t="shared" si="15"/>
        <v>999</v>
      </c>
      <c r="S36" s="576">
        <f t="shared" si="15"/>
        <v>999</v>
      </c>
      <c r="T36" s="576">
        <f t="shared" si="15"/>
        <v>999</v>
      </c>
      <c r="U36" s="576">
        <f t="shared" si="15"/>
        <v>999</v>
      </c>
      <c r="V36" s="576">
        <f t="shared" si="15"/>
        <v>999</v>
      </c>
      <c r="W36" s="576">
        <f t="shared" si="15"/>
        <v>999</v>
      </c>
      <c r="X36" s="576">
        <f t="shared" si="15"/>
        <v>999</v>
      </c>
      <c r="Y36" s="576">
        <f t="shared" si="15"/>
        <v>999</v>
      </c>
    </row>
    <row r="37" spans="1:27" s="566" customFormat="1" ht="14.4" hidden="1">
      <c r="A37" s="568">
        <f>IF(ISERROR(VLOOKUP(P36,Engagés!$C$10:$K$509,6,FALSE)),0,VLOOKUP(P36,Engagés!$C$10:$K$509,6,FALSE))</f>
        <v>0</v>
      </c>
      <c r="B37" s="568">
        <f>IF(ISERROR(VLOOKUP(Q36,Engagés!$C$10:$K$509,6,FALSE)),0,VLOOKUP(Q36,Engagés!$C$10:$K$509,6,FALSE))</f>
        <v>0</v>
      </c>
      <c r="C37" s="568">
        <f>IF(ISERROR(VLOOKUP(R36,Engagés!$C$10:$K$509,6,FALSE)),0,VLOOKUP(R36,Engagés!$C$10:$K$509,6,FALSE))</f>
        <v>0</v>
      </c>
      <c r="D37" s="568">
        <f>IF(ISERROR(VLOOKUP(S36,Engagés!$C$10:$K$509,6,FALSE)),0,VLOOKUP(S36,Engagés!$C$10:$K$509,6,FALSE))</f>
        <v>0</v>
      </c>
      <c r="E37" s="568">
        <f>IF(ISERROR(VLOOKUP(T36,Engagés!$C$10:$K$509,6,FALSE)),0,VLOOKUP(T36,Engagés!$C$10:$K$509,6,FALSE))</f>
        <v>0</v>
      </c>
      <c r="F37" s="568">
        <f>IF(ISERROR(VLOOKUP(U36,Engagés!$C$10:$K$509,6,FALSE)),0,VLOOKUP(U36,Engagés!$C$10:$K$509,6,FALSE))</f>
        <v>0</v>
      </c>
      <c r="G37" s="568">
        <f>IF(ISERROR(VLOOKUP(V36,Engagés!$C$10:$K$509,6,FALSE)),0,VLOOKUP(V36,Engagés!$C$10:$K$509,6,FALSE))</f>
        <v>0</v>
      </c>
      <c r="H37" s="568">
        <f>IF(ISERROR(VLOOKUP(W36,Engagés!$C$10:$K$509,6,FALSE)),0,VLOOKUP(W36,Engagés!$C$10:$K$509,6,FALSE))</f>
        <v>0</v>
      </c>
      <c r="I37" s="568">
        <f>IF(ISERROR(VLOOKUP(X36,Engagés!$C$10:$K$509,6,FALSE)),0,VLOOKUP(X36,Engagés!$C$10:$K$509,6,FALSE))</f>
        <v>0</v>
      </c>
      <c r="J37" s="568">
        <f>IF(ISERROR(VLOOKUP(Y36,Engagés!$C$10:$K$509,6,FALSE)),0,VLOOKUP(Y36,Engagés!$C$10:$K$509,6,FALSE))</f>
        <v>0</v>
      </c>
      <c r="K37" s="563">
        <v>0</v>
      </c>
      <c r="L37" s="575"/>
      <c r="M37" s="564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AA37" s="576"/>
    </row>
    <row r="38" spans="1:27" s="570" customFormat="1" ht="15.6" hidden="1">
      <c r="A38" s="569">
        <f t="shared" ref="A38:J38" si="16">IF(A36=0,0,IF(A37="",0,P36))</f>
        <v>0</v>
      </c>
      <c r="B38" s="569">
        <f t="shared" si="16"/>
        <v>0</v>
      </c>
      <c r="C38" s="569">
        <f t="shared" si="16"/>
        <v>0</v>
      </c>
      <c r="D38" s="569">
        <f t="shared" si="16"/>
        <v>0</v>
      </c>
      <c r="E38" s="569">
        <f t="shared" si="16"/>
        <v>0</v>
      </c>
      <c r="F38" s="569">
        <f t="shared" si="16"/>
        <v>0</v>
      </c>
      <c r="G38" s="569">
        <f t="shared" si="16"/>
        <v>0</v>
      </c>
      <c r="H38" s="569">
        <f t="shared" si="16"/>
        <v>0</v>
      </c>
      <c r="I38" s="569">
        <f t="shared" si="16"/>
        <v>0</v>
      </c>
      <c r="J38" s="569">
        <f t="shared" si="16"/>
        <v>0</v>
      </c>
      <c r="K38" s="563">
        <f>IF(L38=0,0,21)</f>
        <v>0</v>
      </c>
      <c r="L38" s="563">
        <f>A38+B38+C38+D38+E38+F38+G38+H38+I38+J38</f>
        <v>0</v>
      </c>
      <c r="M38" s="563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AA38" s="414"/>
    </row>
    <row r="39" spans="1:27" s="573" customFormat="1" ht="14.4" hidden="1">
      <c r="A39" s="574" t="str">
        <f>IF(A38=0,"",CONCATENATE(VLOOKUP(A38,Engagés!$C$10:$K$509,6,FALSE)," ",VLOOKUP(A38,Engagés!$C$10:$K$509,7,FALSE)," ",CHAR(10),VLOOKUP(A38,Engagés!$C$10:$K$509,8,FALSE)," ",CHAR(10),VLOOKUP(A38,Engagés!$C$10:$Q$509,15,FALSE)))</f>
        <v/>
      </c>
      <c r="B39" s="574" t="str">
        <f>IF(B38=0,"",CONCATENATE(VLOOKUP(B38,Engagés!$C$10:$K$509,6,FALSE)," ",VLOOKUP(B38,Engagés!$C$10:$K$509,7,FALSE)," ",CHAR(10),VLOOKUP(B38,Engagés!$C$10:$K$509,8,FALSE)," ",CHAR(10),VLOOKUP(B38,Engagés!$C$10:$Q$509,15,FALSE)))</f>
        <v/>
      </c>
      <c r="C39" s="574" t="str">
        <f>IF(C38=0,"",CONCATENATE(VLOOKUP(C38,Engagés!$C$10:$K$509,6,FALSE)," ",VLOOKUP(C38,Engagés!$C$10:$K$509,7,FALSE)," ",CHAR(10),VLOOKUP(C38,Engagés!$C$10:$K$509,8,FALSE)," ",CHAR(10),VLOOKUP(C38,Engagés!$C$10:$Q$509,15,FALSE)))</f>
        <v/>
      </c>
      <c r="D39" s="574" t="str">
        <f>IF(D38=0,"",CONCATENATE(VLOOKUP(D38,Engagés!$C$10:$K$509,6,FALSE)," ",VLOOKUP(D38,Engagés!$C$10:$K$509,7,FALSE)," ",CHAR(10),VLOOKUP(D38,Engagés!$C$10:$K$509,8,FALSE)," ",CHAR(10),VLOOKUP(D38,Engagés!$C$10:$Q$509,15,FALSE)))</f>
        <v/>
      </c>
      <c r="E39" s="574" t="str">
        <f>IF(E38=0,"",CONCATENATE(VLOOKUP(E38,Engagés!$C$10:$K$509,6,FALSE)," ",VLOOKUP(E38,Engagés!$C$10:$K$509,7,FALSE)," ",CHAR(10),VLOOKUP(E38,Engagés!$C$10:$K$509,8,FALSE)," ",CHAR(10),VLOOKUP(E38,Engagés!$C$10:$Q$509,15,FALSE)))</f>
        <v/>
      </c>
      <c r="F39" s="574" t="str">
        <f>IF(F38=0,"",CONCATENATE(VLOOKUP(F38,Engagés!$C$10:$K$509,6,FALSE)," ",VLOOKUP(F38,Engagés!$C$10:$K$509,7,FALSE)," ",CHAR(10),VLOOKUP(F38,Engagés!$C$10:$K$509,8,FALSE)," ",CHAR(10),VLOOKUP(F38,Engagés!$C$10:$Q$509,15,FALSE)))</f>
        <v/>
      </c>
      <c r="G39" s="574" t="str">
        <f>IF(G38=0,"",CONCATENATE(VLOOKUP(G38,Engagés!$C$10:$K$509,6,FALSE)," ",VLOOKUP(G38,Engagés!$C$10:$K$509,7,FALSE)," ",CHAR(10),VLOOKUP(G38,Engagés!$C$10:$K$509,8,FALSE)," ",CHAR(10),VLOOKUP(G38,Engagés!$C$10:$Q$509,15,FALSE)))</f>
        <v/>
      </c>
      <c r="H39" s="574" t="str">
        <f>IF(H38=0,"",CONCATENATE(VLOOKUP(H38,Engagés!$C$10:$K$509,6,FALSE)," ",VLOOKUP(H38,Engagés!$C$10:$K$509,7,FALSE)," ",CHAR(10),VLOOKUP(H38,Engagés!$C$10:$K$509,8,FALSE)," ",CHAR(10),VLOOKUP(H38,Engagés!$C$10:$Q$509,15,FALSE)))</f>
        <v/>
      </c>
      <c r="I39" s="574" t="str">
        <f>IF(I38=0,"",CONCATENATE(VLOOKUP(I38,Engagés!$C$10:$K$509,6,FALSE)," ",VLOOKUP(I38,Engagés!$C$10:$K$509,7,FALSE)," ",CHAR(10),VLOOKUP(I38,Engagés!$C$10:$K$509,8,FALSE)," ",CHAR(10),VLOOKUP(I38,Engagés!$C$10:$Q$509,15,FALSE)))</f>
        <v/>
      </c>
      <c r="J39" s="574" t="str">
        <f>IF(J38=0,"",CONCATENATE(VLOOKUP(J38,Engagés!$C$10:$K$509,6,FALSE)," ",VLOOKUP(J38,Engagés!$C$10:$K$509,7,FALSE)," ",CHAR(10),VLOOKUP(J38,Engagés!$C$10:$K$509,8,FALSE)," ",CHAR(10),VLOOKUP(J38,Engagés!$C$10:$Q$509,15,FALSE)))</f>
        <v/>
      </c>
      <c r="K39" s="563">
        <f>IF(K38=0,0,K38+1)</f>
        <v>0</v>
      </c>
      <c r="L39" s="564">
        <f>L38</f>
        <v>0</v>
      </c>
      <c r="M39" s="564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AA39" s="565"/>
    </row>
    <row r="40" spans="1:27" ht="19.8" hidden="1">
      <c r="A40" s="567">
        <f>IF(ISERROR(VLOOKUP(P40,Engagés!$C$10:$K$509,3,FALSE)),0,VLOOKUP(P40,Engagés!$C$10:$K$509,3,FALSE))</f>
        <v>0</v>
      </c>
      <c r="B40" s="567">
        <f>IF(ISERROR(VLOOKUP(Q40,Engagés!$C$10:$K$509,3,FALSE)),0,VLOOKUP(Q40,Engagés!$C$10:$K$509,3,FALSE))</f>
        <v>0</v>
      </c>
      <c r="C40" s="567">
        <f>IF(ISERROR(VLOOKUP(R40,Engagés!$C$10:$K$509,3,FALSE)),0,VLOOKUP(R40,Engagés!$C$10:$K$509,3,FALSE))</f>
        <v>0</v>
      </c>
      <c r="D40" s="567">
        <f>IF(ISERROR(VLOOKUP(S40,Engagés!$C$10:$K$509,3,FALSE)),0,VLOOKUP(S40,Engagés!$C$10:$K$509,3,FALSE))</f>
        <v>0</v>
      </c>
      <c r="E40" s="567">
        <f>IF(ISERROR(VLOOKUP(T40,Engagés!$C$10:$K$509,3,FALSE)),0,VLOOKUP(T40,Engagés!$C$10:$K$509,3,FALSE))</f>
        <v>0</v>
      </c>
      <c r="F40" s="567">
        <f>IF(ISERROR(VLOOKUP(U40,Engagés!$C$10:$K$509,3,FALSE)),0,VLOOKUP(U40,Engagés!$C$10:$K$509,3,FALSE))</f>
        <v>0</v>
      </c>
      <c r="G40" s="567">
        <f>IF(ISERROR(VLOOKUP(V40,Engagés!$C$10:$K$509,3,FALSE)),0,VLOOKUP(V40,Engagés!$C$10:$K$509,3,FALSE))</f>
        <v>0</v>
      </c>
      <c r="H40" s="567">
        <f>IF(ISERROR(VLOOKUP(W40,Engagés!$C$10:$K$509,3,FALSE)),0,VLOOKUP(W40,Engagés!$C$10:$K$509,3,FALSE))</f>
        <v>0</v>
      </c>
      <c r="I40" s="567">
        <f>IF(ISERROR(VLOOKUP(X40,Engagés!$C$10:$K$509,3,FALSE)),0,VLOOKUP(X40,Engagés!$C$10:$K$509,3,FALSE))</f>
        <v>0</v>
      </c>
      <c r="J40" s="567">
        <f>IF(ISERROR(VLOOKUP(Y40,Engagés!$C$10:$K$509,3,FALSE)),0,VLOOKUP(Y40,Engagés!$C$10:$K$509,3,FALSE))</f>
        <v>0</v>
      </c>
      <c r="K40" s="563">
        <v>0</v>
      </c>
      <c r="L40" s="575">
        <v>0</v>
      </c>
      <c r="M40" s="564"/>
      <c r="P40" s="576">
        <f>IF(Y36+1&lt;=$P$2,Y36+1,999)</f>
        <v>999</v>
      </c>
      <c r="Q40" s="576">
        <f t="shared" ref="Q40:Y40" si="17">IF(P40+1&lt;=$P$2,P40+1,999)</f>
        <v>999</v>
      </c>
      <c r="R40" s="576">
        <f t="shared" si="17"/>
        <v>999</v>
      </c>
      <c r="S40" s="576">
        <f t="shared" si="17"/>
        <v>999</v>
      </c>
      <c r="T40" s="576">
        <f t="shared" si="17"/>
        <v>999</v>
      </c>
      <c r="U40" s="576">
        <f t="shared" si="17"/>
        <v>999</v>
      </c>
      <c r="V40" s="576">
        <f t="shared" si="17"/>
        <v>999</v>
      </c>
      <c r="W40" s="576">
        <f t="shared" si="17"/>
        <v>999</v>
      </c>
      <c r="X40" s="576">
        <f t="shared" si="17"/>
        <v>999</v>
      </c>
      <c r="Y40" s="576">
        <f t="shared" si="17"/>
        <v>999</v>
      </c>
    </row>
    <row r="41" spans="1:27" s="566" customFormat="1" ht="14.4" hidden="1">
      <c r="A41" s="568">
        <f>IF(ISERROR(VLOOKUP(P40,Engagés!$C$10:$K$509,6,FALSE)),0,VLOOKUP(P40,Engagés!$C$10:$K$509,6,FALSE))</f>
        <v>0</v>
      </c>
      <c r="B41" s="568">
        <f>IF(ISERROR(VLOOKUP(Q40,Engagés!$C$10:$K$509,6,FALSE)),0,VLOOKUP(Q40,Engagés!$C$10:$K$509,6,FALSE))</f>
        <v>0</v>
      </c>
      <c r="C41" s="568">
        <f>IF(ISERROR(VLOOKUP(R40,Engagés!$C$10:$K$509,6,FALSE)),0,VLOOKUP(R40,Engagés!$C$10:$K$509,6,FALSE))</f>
        <v>0</v>
      </c>
      <c r="D41" s="568">
        <f>IF(ISERROR(VLOOKUP(S40,Engagés!$C$10:$K$509,6,FALSE)),0,VLOOKUP(S40,Engagés!$C$10:$K$509,6,FALSE))</f>
        <v>0</v>
      </c>
      <c r="E41" s="568">
        <f>IF(ISERROR(VLOOKUP(T40,Engagés!$C$10:$K$509,6,FALSE)),0,VLOOKUP(T40,Engagés!$C$10:$K$509,6,FALSE))</f>
        <v>0</v>
      </c>
      <c r="F41" s="568">
        <f>IF(ISERROR(VLOOKUP(U40,Engagés!$C$10:$K$509,6,FALSE)),0,VLOOKUP(U40,Engagés!$C$10:$K$509,6,FALSE))</f>
        <v>0</v>
      </c>
      <c r="G41" s="568">
        <f>IF(ISERROR(VLOOKUP(V40,Engagés!$C$10:$K$509,6,FALSE)),0,VLOOKUP(V40,Engagés!$C$10:$K$509,6,FALSE))</f>
        <v>0</v>
      </c>
      <c r="H41" s="568">
        <f>IF(ISERROR(VLOOKUP(W40,Engagés!$C$10:$K$509,6,FALSE)),0,VLOOKUP(W40,Engagés!$C$10:$K$509,6,FALSE))</f>
        <v>0</v>
      </c>
      <c r="I41" s="568">
        <f>IF(ISERROR(VLOOKUP(X40,Engagés!$C$10:$K$509,6,FALSE)),0,VLOOKUP(X40,Engagés!$C$10:$K$509,6,FALSE))</f>
        <v>0</v>
      </c>
      <c r="J41" s="568">
        <f>IF(ISERROR(VLOOKUP(Y40,Engagés!$C$10:$K$509,6,FALSE)),0,VLOOKUP(Y40,Engagés!$C$10:$K$509,6,FALSE))</f>
        <v>0</v>
      </c>
      <c r="K41" s="563">
        <v>0</v>
      </c>
      <c r="L41" s="575"/>
      <c r="M41" s="564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AA41" s="576"/>
    </row>
    <row r="42" spans="1:27" s="570" customFormat="1" ht="15.6" hidden="1">
      <c r="A42" s="569">
        <f t="shared" ref="A42:J42" si="18">IF(A40=0,0,IF(A41="",0,P40))</f>
        <v>0</v>
      </c>
      <c r="B42" s="569">
        <f t="shared" si="18"/>
        <v>0</v>
      </c>
      <c r="C42" s="569">
        <f t="shared" si="18"/>
        <v>0</v>
      </c>
      <c r="D42" s="569">
        <f t="shared" si="18"/>
        <v>0</v>
      </c>
      <c r="E42" s="569">
        <f t="shared" si="18"/>
        <v>0</v>
      </c>
      <c r="F42" s="569">
        <f t="shared" si="18"/>
        <v>0</v>
      </c>
      <c r="G42" s="569">
        <f t="shared" si="18"/>
        <v>0</v>
      </c>
      <c r="H42" s="569">
        <f t="shared" si="18"/>
        <v>0</v>
      </c>
      <c r="I42" s="569">
        <f t="shared" si="18"/>
        <v>0</v>
      </c>
      <c r="J42" s="569">
        <f t="shared" si="18"/>
        <v>0</v>
      </c>
      <c r="K42" s="563">
        <f>IF(L42=0,0,23)</f>
        <v>0</v>
      </c>
      <c r="L42" s="563">
        <f>A42+B42+C42+D42+E42+F42+G42+H42+I42+J42</f>
        <v>0</v>
      </c>
      <c r="M42" s="563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AA42" s="414"/>
    </row>
    <row r="43" spans="1:27" s="573" customFormat="1" ht="14.4" hidden="1">
      <c r="A43" s="574" t="str">
        <f>IF(A42=0,"",CONCATENATE(VLOOKUP(A42,Engagés!$C$10:$K$509,6,FALSE)," ",VLOOKUP(A42,Engagés!$C$10:$K$509,7,FALSE)," ",CHAR(10),VLOOKUP(A42,Engagés!$C$10:$K$509,8,FALSE)," ",CHAR(10),VLOOKUP(A42,Engagés!$C$10:$Q$509,15,FALSE)))</f>
        <v/>
      </c>
      <c r="B43" s="574" t="str">
        <f>IF(B42=0,"",CONCATENATE(VLOOKUP(B42,Engagés!$C$10:$K$509,6,FALSE)," ",VLOOKUP(B42,Engagés!$C$10:$K$509,7,FALSE)," ",CHAR(10),VLOOKUP(B42,Engagés!$C$10:$K$509,8,FALSE)," ",CHAR(10),VLOOKUP(B42,Engagés!$C$10:$Q$509,15,FALSE)))</f>
        <v/>
      </c>
      <c r="C43" s="574" t="str">
        <f>IF(C42=0,"",CONCATENATE(VLOOKUP(C42,Engagés!$C$10:$K$509,6,FALSE)," ",VLOOKUP(C42,Engagés!$C$10:$K$509,7,FALSE)," ",CHAR(10),VLOOKUP(C42,Engagés!$C$10:$K$509,8,FALSE)," ",CHAR(10),VLOOKUP(C42,Engagés!$C$10:$Q$509,15,FALSE)))</f>
        <v/>
      </c>
      <c r="D43" s="574" t="str">
        <f>IF(D42=0,"",CONCATENATE(VLOOKUP(D42,Engagés!$C$10:$K$509,6,FALSE)," ",VLOOKUP(D42,Engagés!$C$10:$K$509,7,FALSE)," ",CHAR(10),VLOOKUP(D42,Engagés!$C$10:$K$509,8,FALSE)," ",CHAR(10),VLOOKUP(D42,Engagés!$C$10:$Q$509,15,FALSE)))</f>
        <v/>
      </c>
      <c r="E43" s="574" t="str">
        <f>IF(E42=0,"",CONCATENATE(VLOOKUP(E42,Engagés!$C$10:$K$509,6,FALSE)," ",VLOOKUP(E42,Engagés!$C$10:$K$509,7,FALSE)," ",CHAR(10),VLOOKUP(E42,Engagés!$C$10:$K$509,8,FALSE)," ",CHAR(10),VLOOKUP(E42,Engagés!$C$10:$Q$509,15,FALSE)))</f>
        <v/>
      </c>
      <c r="F43" s="574" t="str">
        <f>IF(F42=0,"",CONCATENATE(VLOOKUP(F42,Engagés!$C$10:$K$509,6,FALSE)," ",VLOOKUP(F42,Engagés!$C$10:$K$509,7,FALSE)," ",CHAR(10),VLOOKUP(F42,Engagés!$C$10:$K$509,8,FALSE)," ",CHAR(10),VLOOKUP(F42,Engagés!$C$10:$Q$509,15,FALSE)))</f>
        <v/>
      </c>
      <c r="G43" s="574" t="str">
        <f>IF(G42=0,"",CONCATENATE(VLOOKUP(G42,Engagés!$C$10:$K$509,6,FALSE)," ",VLOOKUP(G42,Engagés!$C$10:$K$509,7,FALSE)," ",CHAR(10),VLOOKUP(G42,Engagés!$C$10:$K$509,8,FALSE)," ",CHAR(10),VLOOKUP(G42,Engagés!$C$10:$Q$509,15,FALSE)))</f>
        <v/>
      </c>
      <c r="H43" s="574" t="str">
        <f>IF(H42=0,"",CONCATENATE(VLOOKUP(H42,Engagés!$C$10:$K$509,6,FALSE)," ",VLOOKUP(H42,Engagés!$C$10:$K$509,7,FALSE)," ",CHAR(10),VLOOKUP(H42,Engagés!$C$10:$K$509,8,FALSE)," ",CHAR(10),VLOOKUP(H42,Engagés!$C$10:$Q$509,15,FALSE)))</f>
        <v/>
      </c>
      <c r="I43" s="574" t="str">
        <f>IF(I42=0,"",CONCATENATE(VLOOKUP(I42,Engagés!$C$10:$K$509,6,FALSE)," ",VLOOKUP(I42,Engagés!$C$10:$K$509,7,FALSE)," ",CHAR(10),VLOOKUP(I42,Engagés!$C$10:$K$509,8,FALSE)," ",CHAR(10),VLOOKUP(I42,Engagés!$C$10:$Q$509,15,FALSE)))</f>
        <v/>
      </c>
      <c r="J43" s="574" t="str">
        <f>IF(J42=0,"",CONCATENATE(VLOOKUP(J42,Engagés!$C$10:$K$509,6,FALSE)," ",VLOOKUP(J42,Engagés!$C$10:$K$509,7,FALSE)," ",CHAR(10),VLOOKUP(J42,Engagés!$C$10:$K$509,8,FALSE)," ",CHAR(10),VLOOKUP(J42,Engagés!$C$10:$Q$509,15,FALSE)))</f>
        <v/>
      </c>
      <c r="K43" s="563">
        <f>IF(K42=0,0,K42+1)</f>
        <v>0</v>
      </c>
      <c r="L43" s="564">
        <f>L42</f>
        <v>0</v>
      </c>
      <c r="M43" s="564"/>
      <c r="N43" s="565"/>
      <c r="O43" s="565"/>
      <c r="P43" s="565"/>
      <c r="Q43" s="565"/>
      <c r="R43" s="565"/>
      <c r="S43" s="565"/>
      <c r="T43" s="565"/>
      <c r="U43" s="565"/>
      <c r="V43" s="565"/>
      <c r="W43" s="565"/>
      <c r="X43" s="565"/>
      <c r="Y43" s="565"/>
      <c r="AA43" s="565"/>
    </row>
    <row r="44" spans="1:27" ht="19.8" hidden="1">
      <c r="A44" s="567">
        <f>IF(ISERROR(VLOOKUP(P44,Engagés!$C$10:$K$509,3,FALSE)),0,VLOOKUP(P44,Engagés!$C$10:$K$509,3,FALSE))</f>
        <v>0</v>
      </c>
      <c r="B44" s="567">
        <f>IF(ISERROR(VLOOKUP(Q44,Engagés!$C$10:$K$509,3,FALSE)),0,VLOOKUP(Q44,Engagés!$C$10:$K$509,3,FALSE))</f>
        <v>0</v>
      </c>
      <c r="C44" s="567">
        <f>IF(ISERROR(VLOOKUP(R44,Engagés!$C$10:$K$509,3,FALSE)),0,VLOOKUP(R44,Engagés!$C$10:$K$509,3,FALSE))</f>
        <v>0</v>
      </c>
      <c r="D44" s="567">
        <f>IF(ISERROR(VLOOKUP(S44,Engagés!$C$10:$K$509,3,FALSE)),0,VLOOKUP(S44,Engagés!$C$10:$K$509,3,FALSE))</f>
        <v>0</v>
      </c>
      <c r="E44" s="567">
        <f>IF(ISERROR(VLOOKUP(T44,Engagés!$C$10:$K$509,3,FALSE)),0,VLOOKUP(T44,Engagés!$C$10:$K$509,3,FALSE))</f>
        <v>0</v>
      </c>
      <c r="F44" s="567">
        <f>IF(ISERROR(VLOOKUP(U44,Engagés!$C$10:$K$509,3,FALSE)),0,VLOOKUP(U44,Engagés!$C$10:$K$509,3,FALSE))</f>
        <v>0</v>
      </c>
      <c r="G44" s="567">
        <f>IF(ISERROR(VLOOKUP(V44,Engagés!$C$10:$K$509,3,FALSE)),0,VLOOKUP(V44,Engagés!$C$10:$K$509,3,FALSE))</f>
        <v>0</v>
      </c>
      <c r="H44" s="567">
        <f>IF(ISERROR(VLOOKUP(W44,Engagés!$C$10:$K$509,3,FALSE)),0,VLOOKUP(W44,Engagés!$C$10:$K$509,3,FALSE))</f>
        <v>0</v>
      </c>
      <c r="I44" s="567">
        <f>IF(ISERROR(VLOOKUP(X44,Engagés!$C$10:$K$509,3,FALSE)),0,VLOOKUP(X44,Engagés!$C$10:$K$509,3,FALSE))</f>
        <v>0</v>
      </c>
      <c r="J44" s="567">
        <f>IF(ISERROR(VLOOKUP(Y44,Engagés!$C$10:$K$509,3,FALSE)),0,VLOOKUP(Y44,Engagés!$C$10:$K$509,3,FALSE))</f>
        <v>0</v>
      </c>
      <c r="K44" s="563">
        <v>0</v>
      </c>
      <c r="L44" s="575">
        <v>0</v>
      </c>
      <c r="M44" s="564"/>
      <c r="P44" s="576">
        <f>IF(Y40+1&lt;=$P$2,Y40+1,999)</f>
        <v>999</v>
      </c>
      <c r="Q44" s="576">
        <f t="shared" ref="Q44:Y44" si="19">IF(P44+1&lt;=$P$2,P44+1,999)</f>
        <v>999</v>
      </c>
      <c r="R44" s="576">
        <f t="shared" si="19"/>
        <v>999</v>
      </c>
      <c r="S44" s="576">
        <f t="shared" si="19"/>
        <v>999</v>
      </c>
      <c r="T44" s="576">
        <f t="shared" si="19"/>
        <v>999</v>
      </c>
      <c r="U44" s="576">
        <f t="shared" si="19"/>
        <v>999</v>
      </c>
      <c r="V44" s="576">
        <f t="shared" si="19"/>
        <v>999</v>
      </c>
      <c r="W44" s="576">
        <f t="shared" si="19"/>
        <v>999</v>
      </c>
      <c r="X44" s="576">
        <f t="shared" si="19"/>
        <v>999</v>
      </c>
      <c r="Y44" s="576">
        <f t="shared" si="19"/>
        <v>999</v>
      </c>
    </row>
    <row r="45" spans="1:27" s="566" customFormat="1" ht="14.4" hidden="1">
      <c r="A45" s="568">
        <f>IF(ISERROR(VLOOKUP(P44,Engagés!$C$10:$K$509,6,FALSE)),0,VLOOKUP(P44,Engagés!$C$10:$K$509,6,FALSE))</f>
        <v>0</v>
      </c>
      <c r="B45" s="568">
        <f>IF(ISERROR(VLOOKUP(Q44,Engagés!$C$10:$K$509,6,FALSE)),0,VLOOKUP(Q44,Engagés!$C$10:$K$509,6,FALSE))</f>
        <v>0</v>
      </c>
      <c r="C45" s="568">
        <f>IF(ISERROR(VLOOKUP(R44,Engagés!$C$10:$K$509,6,FALSE)),0,VLOOKUP(R44,Engagés!$C$10:$K$509,6,FALSE))</f>
        <v>0</v>
      </c>
      <c r="D45" s="568">
        <f>IF(ISERROR(VLOOKUP(S44,Engagés!$C$10:$K$509,6,FALSE)),0,VLOOKUP(S44,Engagés!$C$10:$K$509,6,FALSE))</f>
        <v>0</v>
      </c>
      <c r="E45" s="568">
        <f>IF(ISERROR(VLOOKUP(T44,Engagés!$C$10:$K$509,6,FALSE)),0,VLOOKUP(T44,Engagés!$C$10:$K$509,6,FALSE))</f>
        <v>0</v>
      </c>
      <c r="F45" s="568">
        <f>IF(ISERROR(VLOOKUP(U44,Engagés!$C$10:$K$509,6,FALSE)),0,VLOOKUP(U44,Engagés!$C$10:$K$509,6,FALSE))</f>
        <v>0</v>
      </c>
      <c r="G45" s="568">
        <f>IF(ISERROR(VLOOKUP(V44,Engagés!$C$10:$K$509,6,FALSE)),0,VLOOKUP(V44,Engagés!$C$10:$K$509,6,FALSE))</f>
        <v>0</v>
      </c>
      <c r="H45" s="568">
        <f>IF(ISERROR(VLOOKUP(W44,Engagés!$C$10:$K$509,6,FALSE)),0,VLOOKUP(W44,Engagés!$C$10:$K$509,6,FALSE))</f>
        <v>0</v>
      </c>
      <c r="I45" s="568">
        <f>IF(ISERROR(VLOOKUP(X44,Engagés!$C$10:$K$509,6,FALSE)),0,VLOOKUP(X44,Engagés!$C$10:$K$509,6,FALSE))</f>
        <v>0</v>
      </c>
      <c r="J45" s="568">
        <f>IF(ISERROR(VLOOKUP(Y44,Engagés!$C$10:$K$509,6,FALSE)),0,VLOOKUP(Y44,Engagés!$C$10:$K$509,6,FALSE))</f>
        <v>0</v>
      </c>
      <c r="K45" s="563">
        <v>0</v>
      </c>
      <c r="L45" s="575"/>
      <c r="M45" s="564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AA45" s="576"/>
    </row>
    <row r="46" spans="1:27" s="570" customFormat="1" ht="15.6" hidden="1">
      <c r="A46" s="569">
        <f t="shared" ref="A46:J46" si="20">IF(A44=0,0,IF(A45="",0,P44))</f>
        <v>0</v>
      </c>
      <c r="B46" s="569">
        <f t="shared" si="20"/>
        <v>0</v>
      </c>
      <c r="C46" s="569">
        <f t="shared" si="20"/>
        <v>0</v>
      </c>
      <c r="D46" s="569">
        <f t="shared" si="20"/>
        <v>0</v>
      </c>
      <c r="E46" s="569">
        <f t="shared" si="20"/>
        <v>0</v>
      </c>
      <c r="F46" s="569">
        <f t="shared" si="20"/>
        <v>0</v>
      </c>
      <c r="G46" s="569">
        <f t="shared" si="20"/>
        <v>0</v>
      </c>
      <c r="H46" s="569">
        <f t="shared" si="20"/>
        <v>0</v>
      </c>
      <c r="I46" s="569">
        <f t="shared" si="20"/>
        <v>0</v>
      </c>
      <c r="J46" s="569">
        <f t="shared" si="20"/>
        <v>0</v>
      </c>
      <c r="K46" s="563">
        <f>IF(L46=0,0,25)</f>
        <v>0</v>
      </c>
      <c r="L46" s="563">
        <f>A46+B46+C46+D46+E46+F46+G46+H46+I46+J46</f>
        <v>0</v>
      </c>
      <c r="M46" s="563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AA46" s="414"/>
    </row>
    <row r="47" spans="1:27" s="573" customFormat="1" ht="14.4" hidden="1">
      <c r="A47" s="574" t="str">
        <f>IF(A46=0,"",CONCATENATE(VLOOKUP(A46,Engagés!$C$10:$K$509,6,FALSE)," ",VLOOKUP(A46,Engagés!$C$10:$K$509,7,FALSE)," ",CHAR(10),VLOOKUP(A46,Engagés!$C$10:$K$509,8,FALSE)," ",CHAR(10),VLOOKUP(A46,Engagés!$C$10:$Q$509,15,FALSE)))</f>
        <v/>
      </c>
      <c r="B47" s="574" t="str">
        <f>IF(B46=0,"",CONCATENATE(VLOOKUP(B46,Engagés!$C$10:$K$509,6,FALSE)," ",VLOOKUP(B46,Engagés!$C$10:$K$509,7,FALSE)," ",CHAR(10),VLOOKUP(B46,Engagés!$C$10:$K$509,8,FALSE)," ",CHAR(10),VLOOKUP(B46,Engagés!$C$10:$Q$509,15,FALSE)))</f>
        <v/>
      </c>
      <c r="C47" s="574" t="str">
        <f>IF(C46=0,"",CONCATENATE(VLOOKUP(C46,Engagés!$C$10:$K$509,6,FALSE)," ",VLOOKUP(C46,Engagés!$C$10:$K$509,7,FALSE)," ",CHAR(10),VLOOKUP(C46,Engagés!$C$10:$K$509,8,FALSE)," ",CHAR(10),VLOOKUP(C46,Engagés!$C$10:$Q$509,15,FALSE)))</f>
        <v/>
      </c>
      <c r="D47" s="574" t="str">
        <f>IF(D46=0,"",CONCATENATE(VLOOKUP(D46,Engagés!$C$10:$K$509,6,FALSE)," ",VLOOKUP(D46,Engagés!$C$10:$K$509,7,FALSE)," ",CHAR(10),VLOOKUP(D46,Engagés!$C$10:$K$509,8,FALSE)," ",CHAR(10),VLOOKUP(D46,Engagés!$C$10:$Q$509,15,FALSE)))</f>
        <v/>
      </c>
      <c r="E47" s="574" t="str">
        <f>IF(E46=0,"",CONCATENATE(VLOOKUP(E46,Engagés!$C$10:$K$509,6,FALSE)," ",VLOOKUP(E46,Engagés!$C$10:$K$509,7,FALSE)," ",CHAR(10),VLOOKUP(E46,Engagés!$C$10:$K$509,8,FALSE)," ",CHAR(10),VLOOKUP(E46,Engagés!$C$10:$Q$509,15,FALSE)))</f>
        <v/>
      </c>
      <c r="F47" s="574" t="str">
        <f>IF(F46=0,"",CONCATENATE(VLOOKUP(F46,Engagés!$C$10:$K$509,6,FALSE)," ",VLOOKUP(F46,Engagés!$C$10:$K$509,7,FALSE)," ",CHAR(10),VLOOKUP(F46,Engagés!$C$10:$K$509,8,FALSE)," ",CHAR(10),VLOOKUP(F46,Engagés!$C$10:$Q$509,15,FALSE)))</f>
        <v/>
      </c>
      <c r="G47" s="574" t="str">
        <f>IF(G46=0,"",CONCATENATE(VLOOKUP(G46,Engagés!$C$10:$K$509,6,FALSE)," ",VLOOKUP(G46,Engagés!$C$10:$K$509,7,FALSE)," ",CHAR(10),VLOOKUP(G46,Engagés!$C$10:$K$509,8,FALSE)," ",CHAR(10),VLOOKUP(G46,Engagés!$C$10:$Q$509,15,FALSE)))</f>
        <v/>
      </c>
      <c r="H47" s="574" t="str">
        <f>IF(H46=0,"",CONCATENATE(VLOOKUP(H46,Engagés!$C$10:$K$509,6,FALSE)," ",VLOOKUP(H46,Engagés!$C$10:$K$509,7,FALSE)," ",CHAR(10),VLOOKUP(H46,Engagés!$C$10:$K$509,8,FALSE)," ",CHAR(10),VLOOKUP(H46,Engagés!$C$10:$Q$509,15,FALSE)))</f>
        <v/>
      </c>
      <c r="I47" s="574" t="str">
        <f>IF(I46=0,"",CONCATENATE(VLOOKUP(I46,Engagés!$C$10:$K$509,6,FALSE)," ",VLOOKUP(I46,Engagés!$C$10:$K$509,7,FALSE)," ",CHAR(10),VLOOKUP(I46,Engagés!$C$10:$K$509,8,FALSE)," ",CHAR(10),VLOOKUP(I46,Engagés!$C$10:$Q$509,15,FALSE)))</f>
        <v/>
      </c>
      <c r="J47" s="574" t="str">
        <f>IF(J46=0,"",CONCATENATE(VLOOKUP(J46,Engagés!$C$10:$K$509,6,FALSE)," ",VLOOKUP(J46,Engagés!$C$10:$K$509,7,FALSE)," ",CHAR(10),VLOOKUP(J46,Engagés!$C$10:$K$509,8,FALSE)," ",CHAR(10),VLOOKUP(J46,Engagés!$C$10:$Q$509,15,FALSE)))</f>
        <v/>
      </c>
      <c r="K47" s="563">
        <f>IF(K46=0,0,K46+1)</f>
        <v>0</v>
      </c>
      <c r="L47" s="564">
        <f>L46</f>
        <v>0</v>
      </c>
      <c r="M47" s="564"/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AA47" s="565"/>
    </row>
    <row r="48" spans="1:27" ht="19.8" hidden="1">
      <c r="A48" s="567">
        <f>IF(ISERROR(VLOOKUP(P48,Engagés!$C$10:$K$509,3,FALSE)),0,VLOOKUP(P48,Engagés!$C$10:$K$509,3,FALSE))</f>
        <v>0</v>
      </c>
      <c r="B48" s="567">
        <f>IF(ISERROR(VLOOKUP(Q48,Engagés!$C$10:$K$509,3,FALSE)),0,VLOOKUP(Q48,Engagés!$C$10:$K$509,3,FALSE))</f>
        <v>0</v>
      </c>
      <c r="C48" s="567">
        <f>IF(ISERROR(VLOOKUP(R48,Engagés!$C$10:$K$509,3,FALSE)),0,VLOOKUP(R48,Engagés!$C$10:$K$509,3,FALSE))</f>
        <v>0</v>
      </c>
      <c r="D48" s="567">
        <f>IF(ISERROR(VLOOKUP(S48,Engagés!$C$10:$K$509,3,FALSE)),0,VLOOKUP(S48,Engagés!$C$10:$K$509,3,FALSE))</f>
        <v>0</v>
      </c>
      <c r="E48" s="567">
        <f>IF(ISERROR(VLOOKUP(T48,Engagés!$C$10:$K$509,3,FALSE)),0,VLOOKUP(T48,Engagés!$C$10:$K$509,3,FALSE))</f>
        <v>0</v>
      </c>
      <c r="F48" s="567">
        <f>IF(ISERROR(VLOOKUP(U48,Engagés!$C$10:$K$509,3,FALSE)),0,VLOOKUP(U48,Engagés!$C$10:$K$509,3,FALSE))</f>
        <v>0</v>
      </c>
      <c r="G48" s="567">
        <f>IF(ISERROR(VLOOKUP(V48,Engagés!$C$10:$K$509,3,FALSE)),0,VLOOKUP(V48,Engagés!$C$10:$K$509,3,FALSE))</f>
        <v>0</v>
      </c>
      <c r="H48" s="567">
        <f>IF(ISERROR(VLOOKUP(W48,Engagés!$C$10:$K$509,3,FALSE)),0,VLOOKUP(W48,Engagés!$C$10:$K$509,3,FALSE))</f>
        <v>0</v>
      </c>
      <c r="I48" s="567">
        <f>IF(ISERROR(VLOOKUP(X48,Engagés!$C$10:$K$509,3,FALSE)),0,VLOOKUP(X48,Engagés!$C$10:$K$509,3,FALSE))</f>
        <v>0</v>
      </c>
      <c r="J48" s="567">
        <f>IF(ISERROR(VLOOKUP(Y48,Engagés!$C$10:$K$509,3,FALSE)),0,VLOOKUP(Y48,Engagés!$C$10:$K$509,3,FALSE))</f>
        <v>0</v>
      </c>
      <c r="K48" s="563">
        <v>0</v>
      </c>
      <c r="L48" s="575">
        <v>0</v>
      </c>
      <c r="M48" s="564"/>
      <c r="P48" s="576">
        <f>IF(Y44+1&lt;=$P$2,Y44+1,999)</f>
        <v>999</v>
      </c>
      <c r="Q48" s="576">
        <f t="shared" ref="Q48:Y48" si="21">IF(P48+1&lt;=$P$2,P48+1,999)</f>
        <v>999</v>
      </c>
      <c r="R48" s="576">
        <f t="shared" si="21"/>
        <v>999</v>
      </c>
      <c r="S48" s="576">
        <f t="shared" si="21"/>
        <v>999</v>
      </c>
      <c r="T48" s="576">
        <f t="shared" si="21"/>
        <v>999</v>
      </c>
      <c r="U48" s="576">
        <f t="shared" si="21"/>
        <v>999</v>
      </c>
      <c r="V48" s="576">
        <f t="shared" si="21"/>
        <v>999</v>
      </c>
      <c r="W48" s="576">
        <f t="shared" si="21"/>
        <v>999</v>
      </c>
      <c r="X48" s="576">
        <f t="shared" si="21"/>
        <v>999</v>
      </c>
      <c r="Y48" s="576">
        <f t="shared" si="21"/>
        <v>999</v>
      </c>
    </row>
    <row r="49" spans="1:27" s="566" customFormat="1" ht="14.4" hidden="1">
      <c r="A49" s="568">
        <f>IF(ISERROR(VLOOKUP(P48,Engagés!$C$10:$K$509,6,FALSE)),0,VLOOKUP(P48,Engagés!$C$10:$K$509,6,FALSE))</f>
        <v>0</v>
      </c>
      <c r="B49" s="568">
        <f>IF(ISERROR(VLOOKUP(Q48,Engagés!$C$10:$K$509,6,FALSE)),0,VLOOKUP(Q48,Engagés!$C$10:$K$509,6,FALSE))</f>
        <v>0</v>
      </c>
      <c r="C49" s="568">
        <f>IF(ISERROR(VLOOKUP(R48,Engagés!$C$10:$K$509,6,FALSE)),0,VLOOKUP(R48,Engagés!$C$10:$K$509,6,FALSE))</f>
        <v>0</v>
      </c>
      <c r="D49" s="568">
        <f>IF(ISERROR(VLOOKUP(S48,Engagés!$C$10:$K$509,6,FALSE)),0,VLOOKUP(S48,Engagés!$C$10:$K$509,6,FALSE))</f>
        <v>0</v>
      </c>
      <c r="E49" s="568">
        <f>IF(ISERROR(VLOOKUP(T48,Engagés!$C$10:$K$509,6,FALSE)),0,VLOOKUP(T48,Engagés!$C$10:$K$509,6,FALSE))</f>
        <v>0</v>
      </c>
      <c r="F49" s="568">
        <f>IF(ISERROR(VLOOKUP(U48,Engagés!$C$10:$K$509,6,FALSE)),0,VLOOKUP(U48,Engagés!$C$10:$K$509,6,FALSE))</f>
        <v>0</v>
      </c>
      <c r="G49" s="568">
        <f>IF(ISERROR(VLOOKUP(V48,Engagés!$C$10:$K$509,6,FALSE)),0,VLOOKUP(V48,Engagés!$C$10:$K$509,6,FALSE))</f>
        <v>0</v>
      </c>
      <c r="H49" s="568">
        <f>IF(ISERROR(VLOOKUP(W48,Engagés!$C$10:$K$509,6,FALSE)),0,VLOOKUP(W48,Engagés!$C$10:$K$509,6,FALSE))</f>
        <v>0</v>
      </c>
      <c r="I49" s="568">
        <f>IF(ISERROR(VLOOKUP(X48,Engagés!$C$10:$K$509,6,FALSE)),0,VLOOKUP(X48,Engagés!$C$10:$K$509,6,FALSE))</f>
        <v>0</v>
      </c>
      <c r="J49" s="568">
        <f>IF(ISERROR(VLOOKUP(Y48,Engagés!$C$10:$K$509,6,FALSE)),0,VLOOKUP(Y48,Engagés!$C$10:$K$509,6,FALSE))</f>
        <v>0</v>
      </c>
      <c r="K49" s="563">
        <v>0</v>
      </c>
      <c r="L49" s="575"/>
      <c r="M49" s="564"/>
      <c r="N49" s="576"/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AA49" s="576"/>
    </row>
    <row r="50" spans="1:27" s="570" customFormat="1" ht="15.6" hidden="1">
      <c r="A50" s="569">
        <f t="shared" ref="A50:J50" si="22">IF(A48=0,0,IF(A49="",0,P48))</f>
        <v>0</v>
      </c>
      <c r="B50" s="569">
        <f t="shared" si="22"/>
        <v>0</v>
      </c>
      <c r="C50" s="569">
        <f t="shared" si="22"/>
        <v>0</v>
      </c>
      <c r="D50" s="569">
        <f t="shared" si="22"/>
        <v>0</v>
      </c>
      <c r="E50" s="569">
        <f t="shared" si="22"/>
        <v>0</v>
      </c>
      <c r="F50" s="569">
        <f t="shared" si="22"/>
        <v>0</v>
      </c>
      <c r="G50" s="569">
        <f t="shared" si="22"/>
        <v>0</v>
      </c>
      <c r="H50" s="569">
        <f t="shared" si="22"/>
        <v>0</v>
      </c>
      <c r="I50" s="569">
        <f t="shared" si="22"/>
        <v>0</v>
      </c>
      <c r="J50" s="569">
        <f t="shared" si="22"/>
        <v>0</v>
      </c>
      <c r="K50" s="563">
        <f>IF(L50=0,0,27)</f>
        <v>0</v>
      </c>
      <c r="L50" s="563">
        <f>A50+B50+C50+D50+E50+F50+G50+H50+I50+J50</f>
        <v>0</v>
      </c>
      <c r="M50" s="563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AA50" s="414"/>
    </row>
    <row r="51" spans="1:27" s="573" customFormat="1" ht="14.4" hidden="1">
      <c r="A51" s="574" t="str">
        <f>IF(A50=0,"",CONCATENATE(VLOOKUP(A50,Engagés!$C$10:$K$509,6,FALSE)," ",VLOOKUP(A50,Engagés!$C$10:$K$509,7,FALSE)," ",CHAR(10),VLOOKUP(A50,Engagés!$C$10:$K$509,8,FALSE)," ",CHAR(10),VLOOKUP(A50,Engagés!$C$10:$Q$509,15,FALSE)))</f>
        <v/>
      </c>
      <c r="B51" s="574" t="str">
        <f>IF(B50=0,"",CONCATENATE(VLOOKUP(B50,Engagés!$C$10:$K$509,6,FALSE)," ",VLOOKUP(B50,Engagés!$C$10:$K$509,7,FALSE)," ",CHAR(10),VLOOKUP(B50,Engagés!$C$10:$K$509,8,FALSE)," ",CHAR(10),VLOOKUP(B50,Engagés!$C$10:$Q$509,15,FALSE)))</f>
        <v/>
      </c>
      <c r="C51" s="574" t="str">
        <f>IF(C50=0,"",CONCATENATE(VLOOKUP(C50,Engagés!$C$10:$K$509,6,FALSE)," ",VLOOKUP(C50,Engagés!$C$10:$K$509,7,FALSE)," ",CHAR(10),VLOOKUP(C50,Engagés!$C$10:$K$509,8,FALSE)," ",CHAR(10),VLOOKUP(C50,Engagés!$C$10:$Q$509,15,FALSE)))</f>
        <v/>
      </c>
      <c r="D51" s="574" t="str">
        <f>IF(D50=0,"",CONCATENATE(VLOOKUP(D50,Engagés!$C$10:$K$509,6,FALSE)," ",VLOOKUP(D50,Engagés!$C$10:$K$509,7,FALSE)," ",CHAR(10),VLOOKUP(D50,Engagés!$C$10:$K$509,8,FALSE)," ",CHAR(10),VLOOKUP(D50,Engagés!$C$10:$Q$509,15,FALSE)))</f>
        <v/>
      </c>
      <c r="E51" s="574" t="str">
        <f>IF(E50=0,"",CONCATENATE(VLOOKUP(E50,Engagés!$C$10:$K$509,6,FALSE)," ",VLOOKUP(E50,Engagés!$C$10:$K$509,7,FALSE)," ",CHAR(10),VLOOKUP(E50,Engagés!$C$10:$K$509,8,FALSE)," ",CHAR(10),VLOOKUP(E50,Engagés!$C$10:$Q$509,15,FALSE)))</f>
        <v/>
      </c>
      <c r="F51" s="574" t="str">
        <f>IF(F50=0,"",CONCATENATE(VLOOKUP(F50,Engagés!$C$10:$K$509,6,FALSE)," ",VLOOKUP(F50,Engagés!$C$10:$K$509,7,FALSE)," ",CHAR(10),VLOOKUP(F50,Engagés!$C$10:$K$509,8,FALSE)," ",CHAR(10),VLOOKUP(F50,Engagés!$C$10:$Q$509,15,FALSE)))</f>
        <v/>
      </c>
      <c r="G51" s="574" t="str">
        <f>IF(G50=0,"",CONCATENATE(VLOOKUP(G50,Engagés!$C$10:$K$509,6,FALSE)," ",VLOOKUP(G50,Engagés!$C$10:$K$509,7,FALSE)," ",CHAR(10),VLOOKUP(G50,Engagés!$C$10:$K$509,8,FALSE)," ",CHAR(10),VLOOKUP(G50,Engagés!$C$10:$Q$509,15,FALSE)))</f>
        <v/>
      </c>
      <c r="H51" s="574" t="str">
        <f>IF(H50=0,"",CONCATENATE(VLOOKUP(H50,Engagés!$C$10:$K$509,6,FALSE)," ",VLOOKUP(H50,Engagés!$C$10:$K$509,7,FALSE)," ",CHAR(10),VLOOKUP(H50,Engagés!$C$10:$K$509,8,FALSE)," ",CHAR(10),VLOOKUP(H50,Engagés!$C$10:$Q$509,15,FALSE)))</f>
        <v/>
      </c>
      <c r="I51" s="574" t="str">
        <f>IF(I50=0,"",CONCATENATE(VLOOKUP(I50,Engagés!$C$10:$K$509,6,FALSE)," ",VLOOKUP(I50,Engagés!$C$10:$K$509,7,FALSE)," ",CHAR(10),VLOOKUP(I50,Engagés!$C$10:$K$509,8,FALSE)," ",CHAR(10),VLOOKUP(I50,Engagés!$C$10:$Q$509,15,FALSE)))</f>
        <v/>
      </c>
      <c r="J51" s="574" t="str">
        <f>IF(J50=0,"",CONCATENATE(VLOOKUP(J50,Engagés!$C$10:$K$509,6,FALSE)," ",VLOOKUP(J50,Engagés!$C$10:$K$509,7,FALSE)," ",CHAR(10),VLOOKUP(J50,Engagés!$C$10:$K$509,8,FALSE)," ",CHAR(10),VLOOKUP(J50,Engagés!$C$10:$Q$509,15,FALSE)))</f>
        <v/>
      </c>
      <c r="K51" s="563">
        <f>IF(K50=0,0,K50+1)</f>
        <v>0</v>
      </c>
      <c r="L51" s="564">
        <f>L50</f>
        <v>0</v>
      </c>
      <c r="M51" s="564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AA51" s="565"/>
    </row>
    <row r="52" spans="1:27" ht="19.8" hidden="1">
      <c r="A52" s="567">
        <f>IF(ISERROR(VLOOKUP(P52,Engagés!$C$10:$K$509,3,FALSE)),0,VLOOKUP(P52,Engagés!$C$10:$K$509,3,FALSE))</f>
        <v>0</v>
      </c>
      <c r="B52" s="567">
        <f>IF(ISERROR(VLOOKUP(Q52,Engagés!$C$10:$K$509,3,FALSE)),0,VLOOKUP(Q52,Engagés!$C$10:$K$509,3,FALSE))</f>
        <v>0</v>
      </c>
      <c r="C52" s="567">
        <f>IF(ISERROR(VLOOKUP(R52,Engagés!$C$10:$K$509,3,FALSE)),0,VLOOKUP(R52,Engagés!$C$10:$K$509,3,FALSE))</f>
        <v>0</v>
      </c>
      <c r="D52" s="567">
        <f>IF(ISERROR(VLOOKUP(S52,Engagés!$C$10:$K$509,3,FALSE)),0,VLOOKUP(S52,Engagés!$C$10:$K$509,3,FALSE))</f>
        <v>0</v>
      </c>
      <c r="E52" s="567">
        <f>IF(ISERROR(VLOOKUP(T52,Engagés!$C$10:$K$509,3,FALSE)),0,VLOOKUP(T52,Engagés!$C$10:$K$509,3,FALSE))</f>
        <v>0</v>
      </c>
      <c r="F52" s="567">
        <f>IF(ISERROR(VLOOKUP(U52,Engagés!$C$10:$K$509,3,FALSE)),0,VLOOKUP(U52,Engagés!$C$10:$K$509,3,FALSE))</f>
        <v>0</v>
      </c>
      <c r="G52" s="567">
        <f>IF(ISERROR(VLOOKUP(V52,Engagés!$C$10:$K$509,3,FALSE)),0,VLOOKUP(V52,Engagés!$C$10:$K$509,3,FALSE))</f>
        <v>0</v>
      </c>
      <c r="H52" s="567">
        <f>IF(ISERROR(VLOOKUP(W52,Engagés!$C$10:$K$509,3,FALSE)),0,VLOOKUP(W52,Engagés!$C$10:$K$509,3,FALSE))</f>
        <v>0</v>
      </c>
      <c r="I52" s="567">
        <f>IF(ISERROR(VLOOKUP(X52,Engagés!$C$10:$K$509,3,FALSE)),0,VLOOKUP(X52,Engagés!$C$10:$K$509,3,FALSE))</f>
        <v>0</v>
      </c>
      <c r="J52" s="567">
        <f>IF(ISERROR(VLOOKUP(Y52,Engagés!$C$10:$K$509,3,FALSE)),0,VLOOKUP(Y52,Engagés!$C$10:$K$509,3,FALSE))</f>
        <v>0</v>
      </c>
      <c r="K52" s="563">
        <v>0</v>
      </c>
      <c r="L52" s="575">
        <v>0</v>
      </c>
      <c r="M52" s="564"/>
      <c r="P52" s="576">
        <f>IF(Y48+1&lt;=$P$2,Y48+1,999)</f>
        <v>999</v>
      </c>
      <c r="Q52" s="576">
        <f t="shared" ref="Q52:Y52" si="23">IF(P52+1&lt;=$P$2,P52+1,999)</f>
        <v>999</v>
      </c>
      <c r="R52" s="576">
        <f t="shared" si="23"/>
        <v>999</v>
      </c>
      <c r="S52" s="576">
        <f t="shared" si="23"/>
        <v>999</v>
      </c>
      <c r="T52" s="576">
        <f t="shared" si="23"/>
        <v>999</v>
      </c>
      <c r="U52" s="576">
        <f t="shared" si="23"/>
        <v>999</v>
      </c>
      <c r="V52" s="576">
        <f t="shared" si="23"/>
        <v>999</v>
      </c>
      <c r="W52" s="576">
        <f t="shared" si="23"/>
        <v>999</v>
      </c>
      <c r="X52" s="576">
        <f t="shared" si="23"/>
        <v>999</v>
      </c>
      <c r="Y52" s="576">
        <f t="shared" si="23"/>
        <v>999</v>
      </c>
    </row>
    <row r="53" spans="1:27" s="566" customFormat="1" ht="14.4" hidden="1">
      <c r="A53" s="568">
        <f>IF(ISERROR(VLOOKUP(P52,Engagés!$C$10:$K$509,6,FALSE)),0,VLOOKUP(P52,Engagés!$C$10:$K$509,6,FALSE))</f>
        <v>0</v>
      </c>
      <c r="B53" s="568">
        <f>IF(ISERROR(VLOOKUP(Q52,Engagés!$C$10:$K$509,6,FALSE)),0,VLOOKUP(Q52,Engagés!$C$10:$K$509,6,FALSE))</f>
        <v>0</v>
      </c>
      <c r="C53" s="568">
        <f>IF(ISERROR(VLOOKUP(R52,Engagés!$C$10:$K$509,6,FALSE)),0,VLOOKUP(R52,Engagés!$C$10:$K$509,6,FALSE))</f>
        <v>0</v>
      </c>
      <c r="D53" s="568">
        <f>IF(ISERROR(VLOOKUP(S52,Engagés!$C$10:$K$509,6,FALSE)),0,VLOOKUP(S52,Engagés!$C$10:$K$509,6,FALSE))</f>
        <v>0</v>
      </c>
      <c r="E53" s="568">
        <f>IF(ISERROR(VLOOKUP(T52,Engagés!$C$10:$K$509,6,FALSE)),0,VLOOKUP(T52,Engagés!$C$10:$K$509,6,FALSE))</f>
        <v>0</v>
      </c>
      <c r="F53" s="568">
        <f>IF(ISERROR(VLOOKUP(U52,Engagés!$C$10:$K$509,6,FALSE)),0,VLOOKUP(U52,Engagés!$C$10:$K$509,6,FALSE))</f>
        <v>0</v>
      </c>
      <c r="G53" s="568">
        <f>IF(ISERROR(VLOOKUP(V52,Engagés!$C$10:$K$509,6,FALSE)),0,VLOOKUP(V52,Engagés!$C$10:$K$509,6,FALSE))</f>
        <v>0</v>
      </c>
      <c r="H53" s="568">
        <f>IF(ISERROR(VLOOKUP(W52,Engagés!$C$10:$K$509,6,FALSE)),0,VLOOKUP(W52,Engagés!$C$10:$K$509,6,FALSE))</f>
        <v>0</v>
      </c>
      <c r="I53" s="568">
        <f>IF(ISERROR(VLOOKUP(X52,Engagés!$C$10:$K$509,6,FALSE)),0,VLOOKUP(X52,Engagés!$C$10:$K$509,6,FALSE))</f>
        <v>0</v>
      </c>
      <c r="J53" s="568">
        <f>IF(ISERROR(VLOOKUP(Y52,Engagés!$C$10:$K$509,6,FALSE)),0,VLOOKUP(Y52,Engagés!$C$10:$K$509,6,FALSE))</f>
        <v>0</v>
      </c>
      <c r="K53" s="563">
        <v>0</v>
      </c>
      <c r="L53" s="575"/>
      <c r="M53" s="564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AA53" s="576"/>
    </row>
    <row r="54" spans="1:27" s="570" customFormat="1" ht="15.6" hidden="1">
      <c r="A54" s="569">
        <f t="shared" ref="A54:J54" si="24">IF(A52=0,0,IF(A53="",0,P52))</f>
        <v>0</v>
      </c>
      <c r="B54" s="569">
        <f t="shared" si="24"/>
        <v>0</v>
      </c>
      <c r="C54" s="569">
        <f t="shared" si="24"/>
        <v>0</v>
      </c>
      <c r="D54" s="569">
        <f t="shared" si="24"/>
        <v>0</v>
      </c>
      <c r="E54" s="569">
        <f t="shared" si="24"/>
        <v>0</v>
      </c>
      <c r="F54" s="569">
        <f t="shared" si="24"/>
        <v>0</v>
      </c>
      <c r="G54" s="569">
        <f t="shared" si="24"/>
        <v>0</v>
      </c>
      <c r="H54" s="569">
        <f t="shared" si="24"/>
        <v>0</v>
      </c>
      <c r="I54" s="569">
        <f t="shared" si="24"/>
        <v>0</v>
      </c>
      <c r="J54" s="569">
        <f t="shared" si="24"/>
        <v>0</v>
      </c>
      <c r="K54" s="563">
        <f>IF(L54=0,0,29)</f>
        <v>0</v>
      </c>
      <c r="L54" s="563">
        <f>A54+B54+C54+D54+E54+F54+G54+H54+I54+J54</f>
        <v>0</v>
      </c>
      <c r="M54" s="563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AA54" s="414"/>
    </row>
    <row r="55" spans="1:27" s="573" customFormat="1" ht="14.4" hidden="1">
      <c r="A55" s="574" t="str">
        <f>IF(A54=0,"",CONCATENATE(VLOOKUP(A54,Engagés!$C$10:$K$509,6,FALSE)," ",VLOOKUP(A54,Engagés!$C$10:$K$509,7,FALSE)," ",CHAR(10),VLOOKUP(A54,Engagés!$C$10:$K$509,8,FALSE)," ",CHAR(10),VLOOKUP(A54,Engagés!$C$10:$Q$509,15,FALSE)))</f>
        <v/>
      </c>
      <c r="B55" s="574" t="str">
        <f>IF(B54=0,"",CONCATENATE(VLOOKUP(B54,Engagés!$C$10:$K$509,6,FALSE)," ",VLOOKUP(B54,Engagés!$C$10:$K$509,7,FALSE)," ",CHAR(10),VLOOKUP(B54,Engagés!$C$10:$K$509,8,FALSE)," ",CHAR(10),VLOOKUP(B54,Engagés!$C$10:$Q$509,15,FALSE)))</f>
        <v/>
      </c>
      <c r="C55" s="574" t="str">
        <f>IF(C54=0,"",CONCATENATE(VLOOKUP(C54,Engagés!$C$10:$K$509,6,FALSE)," ",VLOOKUP(C54,Engagés!$C$10:$K$509,7,FALSE)," ",CHAR(10),VLOOKUP(C54,Engagés!$C$10:$K$509,8,FALSE)," ",CHAR(10),VLOOKUP(C54,Engagés!$C$10:$Q$509,15,FALSE)))</f>
        <v/>
      </c>
      <c r="D55" s="574" t="str">
        <f>IF(D54=0,"",CONCATENATE(VLOOKUP(D54,Engagés!$C$10:$K$509,6,FALSE)," ",VLOOKUP(D54,Engagés!$C$10:$K$509,7,FALSE)," ",CHAR(10),VLOOKUP(D54,Engagés!$C$10:$K$509,8,FALSE)," ",CHAR(10),VLOOKUP(D54,Engagés!$C$10:$Q$509,15,FALSE)))</f>
        <v/>
      </c>
      <c r="E55" s="574" t="str">
        <f>IF(E54=0,"",CONCATENATE(VLOOKUP(E54,Engagés!$C$10:$K$509,6,FALSE)," ",VLOOKUP(E54,Engagés!$C$10:$K$509,7,FALSE)," ",CHAR(10),VLOOKUP(E54,Engagés!$C$10:$K$509,8,FALSE)," ",CHAR(10),VLOOKUP(E54,Engagés!$C$10:$Q$509,15,FALSE)))</f>
        <v/>
      </c>
      <c r="F55" s="574" t="str">
        <f>IF(F54=0,"",CONCATENATE(VLOOKUP(F54,Engagés!$C$10:$K$509,6,FALSE)," ",VLOOKUP(F54,Engagés!$C$10:$K$509,7,FALSE)," ",CHAR(10),VLOOKUP(F54,Engagés!$C$10:$K$509,8,FALSE)," ",CHAR(10),VLOOKUP(F54,Engagés!$C$10:$Q$509,15,FALSE)))</f>
        <v/>
      </c>
      <c r="G55" s="574" t="str">
        <f>IF(G54=0,"",CONCATENATE(VLOOKUP(G54,Engagés!$C$10:$K$509,6,FALSE)," ",VLOOKUP(G54,Engagés!$C$10:$K$509,7,FALSE)," ",CHAR(10),VLOOKUP(G54,Engagés!$C$10:$K$509,8,FALSE)," ",CHAR(10),VLOOKUP(G54,Engagés!$C$10:$Q$509,15,FALSE)))</f>
        <v/>
      </c>
      <c r="H55" s="574" t="str">
        <f>IF(H54=0,"",CONCATENATE(VLOOKUP(H54,Engagés!$C$10:$K$509,6,FALSE)," ",VLOOKUP(H54,Engagés!$C$10:$K$509,7,FALSE)," ",CHAR(10),VLOOKUP(H54,Engagés!$C$10:$K$509,8,FALSE)," ",CHAR(10),VLOOKUP(H54,Engagés!$C$10:$Q$509,15,FALSE)))</f>
        <v/>
      </c>
      <c r="I55" s="574" t="str">
        <f>IF(I54=0,"",CONCATENATE(VLOOKUP(I54,Engagés!$C$10:$K$509,6,FALSE)," ",VLOOKUP(I54,Engagés!$C$10:$K$509,7,FALSE)," ",CHAR(10),VLOOKUP(I54,Engagés!$C$10:$K$509,8,FALSE)," ",CHAR(10),VLOOKUP(I54,Engagés!$C$10:$Q$509,15,FALSE)))</f>
        <v/>
      </c>
      <c r="J55" s="574" t="str">
        <f>IF(J54=0,"",CONCATENATE(VLOOKUP(J54,Engagés!$C$10:$K$509,6,FALSE)," ",VLOOKUP(J54,Engagés!$C$10:$K$509,7,FALSE)," ",CHAR(10),VLOOKUP(J54,Engagés!$C$10:$K$509,8,FALSE)," ",CHAR(10),VLOOKUP(J54,Engagés!$C$10:$Q$509,15,FALSE)))</f>
        <v/>
      </c>
      <c r="K55" s="563">
        <f>IF(K54=0,0,K54+1)</f>
        <v>0</v>
      </c>
      <c r="L55" s="564">
        <f>L54</f>
        <v>0</v>
      </c>
      <c r="M55" s="564"/>
      <c r="N55" s="565"/>
      <c r="O55" s="565"/>
      <c r="P55" s="565"/>
      <c r="Q55" s="565"/>
      <c r="R55" s="565"/>
      <c r="S55" s="565"/>
      <c r="T55" s="565"/>
      <c r="U55" s="565"/>
      <c r="V55" s="565"/>
      <c r="W55" s="565"/>
      <c r="X55" s="565"/>
      <c r="Y55" s="565"/>
      <c r="AA55" s="565"/>
    </row>
    <row r="56" spans="1:27" ht="19.8" hidden="1">
      <c r="A56" s="567">
        <f>IF(ISERROR(VLOOKUP(P56,Engagés!$C$10:$K$509,3,FALSE)),0,VLOOKUP(P56,Engagés!$C$10:$K$509,3,FALSE))</f>
        <v>0</v>
      </c>
      <c r="B56" s="567">
        <f>IF(ISERROR(VLOOKUP(Q56,Engagés!$C$10:$K$509,3,FALSE)),0,VLOOKUP(Q56,Engagés!$C$10:$K$509,3,FALSE))</f>
        <v>0</v>
      </c>
      <c r="C56" s="567">
        <f>IF(ISERROR(VLOOKUP(R56,Engagés!$C$10:$K$509,3,FALSE)),0,VLOOKUP(R56,Engagés!$C$10:$K$509,3,FALSE))</f>
        <v>0</v>
      </c>
      <c r="D56" s="567">
        <f>IF(ISERROR(VLOOKUP(S56,Engagés!$C$10:$K$509,3,FALSE)),0,VLOOKUP(S56,Engagés!$C$10:$K$509,3,FALSE))</f>
        <v>0</v>
      </c>
      <c r="E56" s="567">
        <f>IF(ISERROR(VLOOKUP(T56,Engagés!$C$10:$K$509,3,FALSE)),0,VLOOKUP(T56,Engagés!$C$10:$K$509,3,FALSE))</f>
        <v>0</v>
      </c>
      <c r="F56" s="567">
        <f>IF(ISERROR(VLOOKUP(U56,Engagés!$C$10:$K$509,3,FALSE)),0,VLOOKUP(U56,Engagés!$C$10:$K$509,3,FALSE))</f>
        <v>0</v>
      </c>
      <c r="G56" s="567">
        <f>IF(ISERROR(VLOOKUP(V56,Engagés!$C$10:$K$509,3,FALSE)),0,VLOOKUP(V56,Engagés!$C$10:$K$509,3,FALSE))</f>
        <v>0</v>
      </c>
      <c r="H56" s="567">
        <f>IF(ISERROR(VLOOKUP(W56,Engagés!$C$10:$K$509,3,FALSE)),0,VLOOKUP(W56,Engagés!$C$10:$K$509,3,FALSE))</f>
        <v>0</v>
      </c>
      <c r="I56" s="567">
        <f>IF(ISERROR(VLOOKUP(X56,Engagés!$C$10:$K$509,3,FALSE)),0,VLOOKUP(X56,Engagés!$C$10:$K$509,3,FALSE))</f>
        <v>0</v>
      </c>
      <c r="J56" s="567">
        <f>IF(ISERROR(VLOOKUP(Y56,Engagés!$C$10:$K$509,3,FALSE)),0,VLOOKUP(Y56,Engagés!$C$10:$K$509,3,FALSE))</f>
        <v>0</v>
      </c>
      <c r="K56" s="563">
        <v>0</v>
      </c>
      <c r="L56" s="575">
        <v>0</v>
      </c>
      <c r="M56" s="564"/>
      <c r="P56" s="576">
        <f>IF(Y52+1&lt;=$P$2,Y52+1,999)</f>
        <v>999</v>
      </c>
      <c r="Q56" s="576">
        <f t="shared" ref="Q56:Y56" si="25">IF(P56+1&lt;=$P$2,P56+1,999)</f>
        <v>999</v>
      </c>
      <c r="R56" s="576">
        <f t="shared" si="25"/>
        <v>999</v>
      </c>
      <c r="S56" s="576">
        <f t="shared" si="25"/>
        <v>999</v>
      </c>
      <c r="T56" s="576">
        <f t="shared" si="25"/>
        <v>999</v>
      </c>
      <c r="U56" s="576">
        <f t="shared" si="25"/>
        <v>999</v>
      </c>
      <c r="V56" s="576">
        <f t="shared" si="25"/>
        <v>999</v>
      </c>
      <c r="W56" s="576">
        <f t="shared" si="25"/>
        <v>999</v>
      </c>
      <c r="X56" s="576">
        <f t="shared" si="25"/>
        <v>999</v>
      </c>
      <c r="Y56" s="576">
        <f t="shared" si="25"/>
        <v>999</v>
      </c>
    </row>
    <row r="57" spans="1:27" s="566" customFormat="1" ht="14.4" hidden="1">
      <c r="A57" s="568">
        <f>IF(ISERROR(VLOOKUP(P56,Engagés!$C$10:$K$509,6,FALSE)),0,VLOOKUP(P56,Engagés!$C$10:$K$509,6,FALSE))</f>
        <v>0</v>
      </c>
      <c r="B57" s="568">
        <f>IF(ISERROR(VLOOKUP(Q56,Engagés!$C$10:$K$509,6,FALSE)),0,VLOOKUP(Q56,Engagés!$C$10:$K$509,6,FALSE))</f>
        <v>0</v>
      </c>
      <c r="C57" s="568">
        <f>IF(ISERROR(VLOOKUP(R56,Engagés!$C$10:$K$509,6,FALSE)),0,VLOOKUP(R56,Engagés!$C$10:$K$509,6,FALSE))</f>
        <v>0</v>
      </c>
      <c r="D57" s="568">
        <f>IF(ISERROR(VLOOKUP(S56,Engagés!$C$10:$K$509,6,FALSE)),0,VLOOKUP(S56,Engagés!$C$10:$K$509,6,FALSE))</f>
        <v>0</v>
      </c>
      <c r="E57" s="568">
        <f>IF(ISERROR(VLOOKUP(T56,Engagés!$C$10:$K$509,6,FALSE)),0,VLOOKUP(T56,Engagés!$C$10:$K$509,6,FALSE))</f>
        <v>0</v>
      </c>
      <c r="F57" s="568">
        <f>IF(ISERROR(VLOOKUP(U56,Engagés!$C$10:$K$509,6,FALSE)),0,VLOOKUP(U56,Engagés!$C$10:$K$509,6,FALSE))</f>
        <v>0</v>
      </c>
      <c r="G57" s="568">
        <f>IF(ISERROR(VLOOKUP(V56,Engagés!$C$10:$K$509,6,FALSE)),0,VLOOKUP(V56,Engagés!$C$10:$K$509,6,FALSE))</f>
        <v>0</v>
      </c>
      <c r="H57" s="568">
        <f>IF(ISERROR(VLOOKUP(W56,Engagés!$C$10:$K$509,6,FALSE)),0,VLOOKUP(W56,Engagés!$C$10:$K$509,6,FALSE))</f>
        <v>0</v>
      </c>
      <c r="I57" s="568">
        <f>IF(ISERROR(VLOOKUP(X56,Engagés!$C$10:$K$509,6,FALSE)),0,VLOOKUP(X56,Engagés!$C$10:$K$509,6,FALSE))</f>
        <v>0</v>
      </c>
      <c r="J57" s="568">
        <f>IF(ISERROR(VLOOKUP(Y56,Engagés!$C$10:$K$509,6,FALSE)),0,VLOOKUP(Y56,Engagés!$C$10:$K$509,6,FALSE))</f>
        <v>0</v>
      </c>
      <c r="K57" s="563">
        <v>0</v>
      </c>
      <c r="L57" s="575"/>
      <c r="M57" s="564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AA57" s="576"/>
    </row>
    <row r="58" spans="1:27" s="570" customFormat="1" ht="15.6" hidden="1">
      <c r="A58" s="569">
        <f t="shared" ref="A58:J58" si="26">IF(A56=0,0,IF(A57="",0,P56))</f>
        <v>0</v>
      </c>
      <c r="B58" s="569">
        <f t="shared" si="26"/>
        <v>0</v>
      </c>
      <c r="C58" s="569">
        <f t="shared" si="26"/>
        <v>0</v>
      </c>
      <c r="D58" s="569">
        <f t="shared" si="26"/>
        <v>0</v>
      </c>
      <c r="E58" s="569">
        <f t="shared" si="26"/>
        <v>0</v>
      </c>
      <c r="F58" s="569">
        <f t="shared" si="26"/>
        <v>0</v>
      </c>
      <c r="G58" s="569">
        <f t="shared" si="26"/>
        <v>0</v>
      </c>
      <c r="H58" s="569">
        <f t="shared" si="26"/>
        <v>0</v>
      </c>
      <c r="I58" s="569">
        <f t="shared" si="26"/>
        <v>0</v>
      </c>
      <c r="J58" s="569">
        <f t="shared" si="26"/>
        <v>0</v>
      </c>
      <c r="K58" s="563">
        <f>IF(L58=0,0,31)</f>
        <v>0</v>
      </c>
      <c r="L58" s="563">
        <f>A58+B58+C58+D58+E58+F58+G58+H58+I58+J58</f>
        <v>0</v>
      </c>
      <c r="M58" s="563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AA58" s="414"/>
    </row>
    <row r="59" spans="1:27" s="573" customFormat="1" ht="14.4" hidden="1">
      <c r="A59" s="574" t="str">
        <f>IF(A58=0,"",CONCATENATE(VLOOKUP(A58,Engagés!$C$10:$K$509,6,FALSE)," ",VLOOKUP(A58,Engagés!$C$10:$K$509,7,FALSE)," ",CHAR(10),VLOOKUP(A58,Engagés!$C$10:$K$509,8,FALSE)," ",CHAR(10),VLOOKUP(A58,Engagés!$C$10:$Q$509,15,FALSE)))</f>
        <v/>
      </c>
      <c r="B59" s="574" t="str">
        <f>IF(B58=0,"",CONCATENATE(VLOOKUP(B58,Engagés!$C$10:$K$509,6,FALSE)," ",VLOOKUP(B58,Engagés!$C$10:$K$509,7,FALSE)," ",CHAR(10),VLOOKUP(B58,Engagés!$C$10:$K$509,8,FALSE)," ",CHAR(10),VLOOKUP(B58,Engagés!$C$10:$Q$509,15,FALSE)))</f>
        <v/>
      </c>
      <c r="C59" s="574" t="str">
        <f>IF(C58=0,"",CONCATENATE(VLOOKUP(C58,Engagés!$C$10:$K$509,6,FALSE)," ",VLOOKUP(C58,Engagés!$C$10:$K$509,7,FALSE)," ",CHAR(10),VLOOKUP(C58,Engagés!$C$10:$K$509,8,FALSE)," ",CHAR(10),VLOOKUP(C58,Engagés!$C$10:$Q$509,15,FALSE)))</f>
        <v/>
      </c>
      <c r="D59" s="574" t="str">
        <f>IF(D58=0,"",CONCATENATE(VLOOKUP(D58,Engagés!$C$10:$K$509,6,FALSE)," ",VLOOKUP(D58,Engagés!$C$10:$K$509,7,FALSE)," ",CHAR(10),VLOOKUP(D58,Engagés!$C$10:$K$509,8,FALSE)," ",CHAR(10),VLOOKUP(D58,Engagés!$C$10:$Q$509,15,FALSE)))</f>
        <v/>
      </c>
      <c r="E59" s="574" t="str">
        <f>IF(E58=0,"",CONCATENATE(VLOOKUP(E58,Engagés!$C$10:$K$509,6,FALSE)," ",VLOOKUP(E58,Engagés!$C$10:$K$509,7,FALSE)," ",CHAR(10),VLOOKUP(E58,Engagés!$C$10:$K$509,8,FALSE)," ",CHAR(10),VLOOKUP(E58,Engagés!$C$10:$Q$509,15,FALSE)))</f>
        <v/>
      </c>
      <c r="F59" s="574" t="str">
        <f>IF(F58=0,"",CONCATENATE(VLOOKUP(F58,Engagés!$C$10:$K$509,6,FALSE)," ",VLOOKUP(F58,Engagés!$C$10:$K$509,7,FALSE)," ",CHAR(10),VLOOKUP(F58,Engagés!$C$10:$K$509,8,FALSE)," ",CHAR(10),VLOOKUP(F58,Engagés!$C$10:$Q$509,15,FALSE)))</f>
        <v/>
      </c>
      <c r="G59" s="574" t="str">
        <f>IF(G58=0,"",CONCATENATE(VLOOKUP(G58,Engagés!$C$10:$K$509,6,FALSE)," ",VLOOKUP(G58,Engagés!$C$10:$K$509,7,FALSE)," ",CHAR(10),VLOOKUP(G58,Engagés!$C$10:$K$509,8,FALSE)," ",CHAR(10),VLOOKUP(G58,Engagés!$C$10:$Q$509,15,FALSE)))</f>
        <v/>
      </c>
      <c r="H59" s="574" t="str">
        <f>IF(H58=0,"",CONCATENATE(VLOOKUP(H58,Engagés!$C$10:$K$509,6,FALSE)," ",VLOOKUP(H58,Engagés!$C$10:$K$509,7,FALSE)," ",CHAR(10),VLOOKUP(H58,Engagés!$C$10:$K$509,8,FALSE)," ",CHAR(10),VLOOKUP(H58,Engagés!$C$10:$Q$509,15,FALSE)))</f>
        <v/>
      </c>
      <c r="I59" s="574" t="str">
        <f>IF(I58=0,"",CONCATENATE(VLOOKUP(I58,Engagés!$C$10:$K$509,6,FALSE)," ",VLOOKUP(I58,Engagés!$C$10:$K$509,7,FALSE)," ",CHAR(10),VLOOKUP(I58,Engagés!$C$10:$K$509,8,FALSE)," ",CHAR(10),VLOOKUP(I58,Engagés!$C$10:$Q$509,15,FALSE)))</f>
        <v/>
      </c>
      <c r="J59" s="574" t="str">
        <f>IF(J58=0,"",CONCATENATE(VLOOKUP(J58,Engagés!$C$10:$K$509,6,FALSE)," ",VLOOKUP(J58,Engagés!$C$10:$K$509,7,FALSE)," ",CHAR(10),VLOOKUP(J58,Engagés!$C$10:$K$509,8,FALSE)," ",CHAR(10),VLOOKUP(J58,Engagés!$C$10:$Q$509,15,FALSE)))</f>
        <v/>
      </c>
      <c r="K59" s="563">
        <f>IF(K58=0,0,K58+1)</f>
        <v>0</v>
      </c>
      <c r="L59" s="564">
        <f>L58</f>
        <v>0</v>
      </c>
      <c r="M59" s="564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AA59" s="565"/>
    </row>
    <row r="60" spans="1:27" ht="19.8" hidden="1">
      <c r="A60" s="567">
        <f>IF(ISERROR(VLOOKUP(P60,Engagés!$C$10:$K$509,3,FALSE)),0,VLOOKUP(P60,Engagés!$C$10:$K$509,3,FALSE))</f>
        <v>0</v>
      </c>
      <c r="B60" s="567">
        <f>IF(ISERROR(VLOOKUP(Q60,Engagés!$C$10:$K$509,3,FALSE)),0,VLOOKUP(Q60,Engagés!$C$10:$K$509,3,FALSE))</f>
        <v>0</v>
      </c>
      <c r="C60" s="567">
        <f>IF(ISERROR(VLOOKUP(R60,Engagés!$C$10:$K$509,3,FALSE)),0,VLOOKUP(R60,Engagés!$C$10:$K$509,3,FALSE))</f>
        <v>0</v>
      </c>
      <c r="D60" s="567">
        <f>IF(ISERROR(VLOOKUP(S60,Engagés!$C$10:$K$509,3,FALSE)),0,VLOOKUP(S60,Engagés!$C$10:$K$509,3,FALSE))</f>
        <v>0</v>
      </c>
      <c r="E60" s="567">
        <f>IF(ISERROR(VLOOKUP(T60,Engagés!$C$10:$K$509,3,FALSE)),0,VLOOKUP(T60,Engagés!$C$10:$K$509,3,FALSE))</f>
        <v>0</v>
      </c>
      <c r="F60" s="567">
        <f>IF(ISERROR(VLOOKUP(U60,Engagés!$C$10:$K$509,3,FALSE)),0,VLOOKUP(U60,Engagés!$C$10:$K$509,3,FALSE))</f>
        <v>0</v>
      </c>
      <c r="G60" s="567">
        <f>IF(ISERROR(VLOOKUP(V60,Engagés!$C$10:$K$509,3,FALSE)),0,VLOOKUP(V60,Engagés!$C$10:$K$509,3,FALSE))</f>
        <v>0</v>
      </c>
      <c r="H60" s="567">
        <f>IF(ISERROR(VLOOKUP(W60,Engagés!$C$10:$K$509,3,FALSE)),0,VLOOKUP(W60,Engagés!$C$10:$K$509,3,FALSE))</f>
        <v>0</v>
      </c>
      <c r="I60" s="567">
        <f>IF(ISERROR(VLOOKUP(X60,Engagés!$C$10:$K$509,3,FALSE)),0,VLOOKUP(X60,Engagés!$C$10:$K$509,3,FALSE))</f>
        <v>0</v>
      </c>
      <c r="J60" s="567">
        <f>IF(ISERROR(VLOOKUP(Y60,Engagés!$C$10:$K$509,3,FALSE)),0,VLOOKUP(Y60,Engagés!$C$10:$K$509,3,FALSE))</f>
        <v>0</v>
      </c>
      <c r="K60" s="563">
        <v>0</v>
      </c>
      <c r="L60" s="575">
        <v>0</v>
      </c>
      <c r="M60" s="564"/>
      <c r="P60" s="576">
        <f>IF(Y56+1&lt;=$P$2,Y56+1,999)</f>
        <v>999</v>
      </c>
      <c r="Q60" s="576">
        <f t="shared" ref="Q60:Y60" si="27">IF(P60+1&lt;=$P$2,P60+1,999)</f>
        <v>999</v>
      </c>
      <c r="R60" s="576">
        <f t="shared" si="27"/>
        <v>999</v>
      </c>
      <c r="S60" s="576">
        <f t="shared" si="27"/>
        <v>999</v>
      </c>
      <c r="T60" s="576">
        <f t="shared" si="27"/>
        <v>999</v>
      </c>
      <c r="U60" s="576">
        <f t="shared" si="27"/>
        <v>999</v>
      </c>
      <c r="V60" s="576">
        <f t="shared" si="27"/>
        <v>999</v>
      </c>
      <c r="W60" s="576">
        <f t="shared" si="27"/>
        <v>999</v>
      </c>
      <c r="X60" s="576">
        <f t="shared" si="27"/>
        <v>999</v>
      </c>
      <c r="Y60" s="576">
        <f t="shared" si="27"/>
        <v>999</v>
      </c>
    </row>
    <row r="61" spans="1:27" s="566" customFormat="1" ht="14.4" hidden="1">
      <c r="A61" s="568">
        <f>IF(ISERROR(VLOOKUP(P60,Engagés!$C$10:$K$509,6,FALSE)),0,VLOOKUP(P60,Engagés!$C$10:$K$509,6,FALSE))</f>
        <v>0</v>
      </c>
      <c r="B61" s="568">
        <f>IF(ISERROR(VLOOKUP(Q60,Engagés!$C$10:$K$509,6,FALSE)),0,VLOOKUP(Q60,Engagés!$C$10:$K$509,6,FALSE))</f>
        <v>0</v>
      </c>
      <c r="C61" s="568">
        <f>IF(ISERROR(VLOOKUP(R60,Engagés!$C$10:$K$509,6,FALSE)),0,VLOOKUP(R60,Engagés!$C$10:$K$509,6,FALSE))</f>
        <v>0</v>
      </c>
      <c r="D61" s="568">
        <f>IF(ISERROR(VLOOKUP(S60,Engagés!$C$10:$K$509,6,FALSE)),0,VLOOKUP(S60,Engagés!$C$10:$K$509,6,FALSE))</f>
        <v>0</v>
      </c>
      <c r="E61" s="568">
        <f>IF(ISERROR(VLOOKUP(T60,Engagés!$C$10:$K$509,6,FALSE)),0,VLOOKUP(T60,Engagés!$C$10:$K$509,6,FALSE))</f>
        <v>0</v>
      </c>
      <c r="F61" s="568">
        <f>IF(ISERROR(VLOOKUP(U60,Engagés!$C$10:$K$509,6,FALSE)),0,VLOOKUP(U60,Engagés!$C$10:$K$509,6,FALSE))</f>
        <v>0</v>
      </c>
      <c r="G61" s="568">
        <f>IF(ISERROR(VLOOKUP(V60,Engagés!$C$10:$K$509,6,FALSE)),0,VLOOKUP(V60,Engagés!$C$10:$K$509,6,FALSE))</f>
        <v>0</v>
      </c>
      <c r="H61" s="568">
        <f>IF(ISERROR(VLOOKUP(W60,Engagés!$C$10:$K$509,6,FALSE)),0,VLOOKUP(W60,Engagés!$C$10:$K$509,6,FALSE))</f>
        <v>0</v>
      </c>
      <c r="I61" s="568">
        <f>IF(ISERROR(VLOOKUP(X60,Engagés!$C$10:$K$509,6,FALSE)),0,VLOOKUP(X60,Engagés!$C$10:$K$509,6,FALSE))</f>
        <v>0</v>
      </c>
      <c r="J61" s="568">
        <f>IF(ISERROR(VLOOKUP(Y60,Engagés!$C$10:$K$509,6,FALSE)),0,VLOOKUP(Y60,Engagés!$C$10:$K$509,6,FALSE))</f>
        <v>0</v>
      </c>
      <c r="K61" s="563">
        <v>0</v>
      </c>
      <c r="L61" s="575"/>
      <c r="M61" s="564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AA61" s="576"/>
    </row>
    <row r="62" spans="1:27" s="570" customFormat="1" ht="15.6" hidden="1">
      <c r="A62" s="569">
        <f t="shared" ref="A62:J62" si="28">IF(A60=0,0,IF(A61="",0,P60))</f>
        <v>0</v>
      </c>
      <c r="B62" s="569">
        <f t="shared" si="28"/>
        <v>0</v>
      </c>
      <c r="C62" s="569">
        <f t="shared" si="28"/>
        <v>0</v>
      </c>
      <c r="D62" s="569">
        <f t="shared" si="28"/>
        <v>0</v>
      </c>
      <c r="E62" s="569">
        <f t="shared" si="28"/>
        <v>0</v>
      </c>
      <c r="F62" s="569">
        <f t="shared" si="28"/>
        <v>0</v>
      </c>
      <c r="G62" s="569">
        <f t="shared" si="28"/>
        <v>0</v>
      </c>
      <c r="H62" s="569">
        <f t="shared" si="28"/>
        <v>0</v>
      </c>
      <c r="I62" s="569">
        <f t="shared" si="28"/>
        <v>0</v>
      </c>
      <c r="J62" s="569">
        <f t="shared" si="28"/>
        <v>0</v>
      </c>
      <c r="K62" s="563">
        <f>IF(L62=0,0,33)</f>
        <v>0</v>
      </c>
      <c r="L62" s="563">
        <f>A62+B62+C62+D62+E62+F62+G62+H62+I62+J62</f>
        <v>0</v>
      </c>
      <c r="M62" s="563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AA62" s="414"/>
    </row>
    <row r="63" spans="1:27" s="573" customFormat="1" ht="14.4" hidden="1">
      <c r="A63" s="574" t="str">
        <f>IF(A62=0,"",CONCATENATE(VLOOKUP(A62,Engagés!$C$10:$K$509,6,FALSE)," ",VLOOKUP(A62,Engagés!$C$10:$K$509,7,FALSE)," ",CHAR(10),VLOOKUP(A62,Engagés!$C$10:$K$509,8,FALSE)," ",CHAR(10),VLOOKUP(A62,Engagés!$C$10:$Q$509,15,FALSE)))</f>
        <v/>
      </c>
      <c r="B63" s="574" t="str">
        <f>IF(B62=0,"",CONCATENATE(VLOOKUP(B62,Engagés!$C$10:$K$509,6,FALSE)," ",VLOOKUP(B62,Engagés!$C$10:$K$509,7,FALSE)," ",CHAR(10),VLOOKUP(B62,Engagés!$C$10:$K$509,8,FALSE)," ",CHAR(10),VLOOKUP(B62,Engagés!$C$10:$Q$509,15,FALSE)))</f>
        <v/>
      </c>
      <c r="C63" s="574" t="str">
        <f>IF(C62=0,"",CONCATENATE(VLOOKUP(C62,Engagés!$C$10:$K$509,6,FALSE)," ",VLOOKUP(C62,Engagés!$C$10:$K$509,7,FALSE)," ",CHAR(10),VLOOKUP(C62,Engagés!$C$10:$K$509,8,FALSE)," ",CHAR(10),VLOOKUP(C62,Engagés!$C$10:$Q$509,15,FALSE)))</f>
        <v/>
      </c>
      <c r="D63" s="574" t="str">
        <f>IF(D62=0,"",CONCATENATE(VLOOKUP(D62,Engagés!$C$10:$K$509,6,FALSE)," ",VLOOKUP(D62,Engagés!$C$10:$K$509,7,FALSE)," ",CHAR(10),VLOOKUP(D62,Engagés!$C$10:$K$509,8,FALSE)," ",CHAR(10),VLOOKUP(D62,Engagés!$C$10:$Q$509,15,FALSE)))</f>
        <v/>
      </c>
      <c r="E63" s="574" t="str">
        <f>IF(E62=0,"",CONCATENATE(VLOOKUP(E62,Engagés!$C$10:$K$509,6,FALSE)," ",VLOOKUP(E62,Engagés!$C$10:$K$509,7,FALSE)," ",CHAR(10),VLOOKUP(E62,Engagés!$C$10:$K$509,8,FALSE)," ",CHAR(10),VLOOKUP(E62,Engagés!$C$10:$Q$509,15,FALSE)))</f>
        <v/>
      </c>
      <c r="F63" s="574" t="str">
        <f>IF(F62=0,"",CONCATENATE(VLOOKUP(F62,Engagés!$C$10:$K$509,6,FALSE)," ",VLOOKUP(F62,Engagés!$C$10:$K$509,7,FALSE)," ",CHAR(10),VLOOKUP(F62,Engagés!$C$10:$K$509,8,FALSE)," ",CHAR(10),VLOOKUP(F62,Engagés!$C$10:$Q$509,15,FALSE)))</f>
        <v/>
      </c>
      <c r="G63" s="574" t="str">
        <f>IF(G62=0,"",CONCATENATE(VLOOKUP(G62,Engagés!$C$10:$K$509,6,FALSE)," ",VLOOKUP(G62,Engagés!$C$10:$K$509,7,FALSE)," ",CHAR(10),VLOOKUP(G62,Engagés!$C$10:$K$509,8,FALSE)," ",CHAR(10),VLOOKUP(G62,Engagés!$C$10:$Q$509,15,FALSE)))</f>
        <v/>
      </c>
      <c r="H63" s="574" t="str">
        <f>IF(H62=0,"",CONCATENATE(VLOOKUP(H62,Engagés!$C$10:$K$509,6,FALSE)," ",VLOOKUP(H62,Engagés!$C$10:$K$509,7,FALSE)," ",CHAR(10),VLOOKUP(H62,Engagés!$C$10:$K$509,8,FALSE)," ",CHAR(10),VLOOKUP(H62,Engagés!$C$10:$Q$509,15,FALSE)))</f>
        <v/>
      </c>
      <c r="I63" s="574" t="str">
        <f>IF(I62=0,"",CONCATENATE(VLOOKUP(I62,Engagés!$C$10:$K$509,6,FALSE)," ",VLOOKUP(I62,Engagés!$C$10:$K$509,7,FALSE)," ",CHAR(10),VLOOKUP(I62,Engagés!$C$10:$K$509,8,FALSE)," ",CHAR(10),VLOOKUP(I62,Engagés!$C$10:$Q$509,15,FALSE)))</f>
        <v/>
      </c>
      <c r="J63" s="574" t="str">
        <f>IF(J62=0,"",CONCATENATE(VLOOKUP(J62,Engagés!$C$10:$K$509,6,FALSE)," ",VLOOKUP(J62,Engagés!$C$10:$K$509,7,FALSE)," ",CHAR(10),VLOOKUP(J62,Engagés!$C$10:$K$509,8,FALSE)," ",CHAR(10),VLOOKUP(J62,Engagés!$C$10:$Q$509,15,FALSE)))</f>
        <v/>
      </c>
      <c r="K63" s="563">
        <f>IF(K62=0,0,K62+1)</f>
        <v>0</v>
      </c>
      <c r="L63" s="564">
        <f>L62</f>
        <v>0</v>
      </c>
      <c r="M63" s="564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AA63" s="565"/>
    </row>
    <row r="64" spans="1:27" ht="19.8" hidden="1">
      <c r="A64" s="567">
        <f>IF(ISERROR(VLOOKUP(P64,Engagés!$C$10:$K$509,3,FALSE)),0,VLOOKUP(P64,Engagés!$C$10:$K$509,3,FALSE))</f>
        <v>0</v>
      </c>
      <c r="B64" s="567">
        <f>IF(ISERROR(VLOOKUP(Q64,Engagés!$C$10:$K$509,3,FALSE)),0,VLOOKUP(Q64,Engagés!$C$10:$K$509,3,FALSE))</f>
        <v>0</v>
      </c>
      <c r="C64" s="567">
        <f>IF(ISERROR(VLOOKUP(R64,Engagés!$C$10:$K$509,3,FALSE)),0,VLOOKUP(R64,Engagés!$C$10:$K$509,3,FALSE))</f>
        <v>0</v>
      </c>
      <c r="D64" s="567">
        <f>IF(ISERROR(VLOOKUP(S64,Engagés!$C$10:$K$509,3,FALSE)),0,VLOOKUP(S64,Engagés!$C$10:$K$509,3,FALSE))</f>
        <v>0</v>
      </c>
      <c r="E64" s="567">
        <f>IF(ISERROR(VLOOKUP(T64,Engagés!$C$10:$K$509,3,FALSE)),0,VLOOKUP(T64,Engagés!$C$10:$K$509,3,FALSE))</f>
        <v>0</v>
      </c>
      <c r="F64" s="567">
        <f>IF(ISERROR(VLOOKUP(U64,Engagés!$C$10:$K$509,3,FALSE)),0,VLOOKUP(U64,Engagés!$C$10:$K$509,3,FALSE))</f>
        <v>0</v>
      </c>
      <c r="G64" s="567">
        <f>IF(ISERROR(VLOOKUP(V64,Engagés!$C$10:$K$509,3,FALSE)),0,VLOOKUP(V64,Engagés!$C$10:$K$509,3,FALSE))</f>
        <v>0</v>
      </c>
      <c r="H64" s="567">
        <f>IF(ISERROR(VLOOKUP(W64,Engagés!$C$10:$K$509,3,FALSE)),0,VLOOKUP(W64,Engagés!$C$10:$K$509,3,FALSE))</f>
        <v>0</v>
      </c>
      <c r="I64" s="567">
        <f>IF(ISERROR(VLOOKUP(X64,Engagés!$C$10:$K$509,3,FALSE)),0,VLOOKUP(X64,Engagés!$C$10:$K$509,3,FALSE))</f>
        <v>0</v>
      </c>
      <c r="J64" s="567">
        <f>IF(ISERROR(VLOOKUP(Y64,Engagés!$C$10:$K$509,3,FALSE)),0,VLOOKUP(Y64,Engagés!$C$10:$K$509,3,FALSE))</f>
        <v>0</v>
      </c>
      <c r="K64" s="563">
        <v>0</v>
      </c>
      <c r="L64" s="575">
        <v>0</v>
      </c>
      <c r="M64" s="564"/>
      <c r="P64" s="576">
        <f>IF(Y60+1&lt;=$P$2,Y60+1,999)</f>
        <v>999</v>
      </c>
      <c r="Q64" s="576">
        <f t="shared" ref="Q64:Y64" si="29">IF(P64+1&lt;=$P$2,P64+1,999)</f>
        <v>999</v>
      </c>
      <c r="R64" s="576">
        <f t="shared" si="29"/>
        <v>999</v>
      </c>
      <c r="S64" s="576">
        <f t="shared" si="29"/>
        <v>999</v>
      </c>
      <c r="T64" s="576">
        <f t="shared" si="29"/>
        <v>999</v>
      </c>
      <c r="U64" s="576">
        <f t="shared" si="29"/>
        <v>999</v>
      </c>
      <c r="V64" s="576">
        <f t="shared" si="29"/>
        <v>999</v>
      </c>
      <c r="W64" s="576">
        <f t="shared" si="29"/>
        <v>999</v>
      </c>
      <c r="X64" s="576">
        <f t="shared" si="29"/>
        <v>999</v>
      </c>
      <c r="Y64" s="576">
        <f t="shared" si="29"/>
        <v>999</v>
      </c>
    </row>
    <row r="65" spans="1:27" s="566" customFormat="1" ht="14.4" hidden="1">
      <c r="A65" s="568">
        <f>IF(ISERROR(VLOOKUP(P64,Engagés!$C$10:$K$509,6,FALSE)),0,VLOOKUP(P64,Engagés!$C$10:$K$509,6,FALSE))</f>
        <v>0</v>
      </c>
      <c r="B65" s="568">
        <f>IF(ISERROR(VLOOKUP(Q64,Engagés!$C$10:$K$509,6,FALSE)),0,VLOOKUP(Q64,Engagés!$C$10:$K$509,6,FALSE))</f>
        <v>0</v>
      </c>
      <c r="C65" s="568">
        <f>IF(ISERROR(VLOOKUP(R64,Engagés!$C$10:$K$509,6,FALSE)),0,VLOOKUP(R64,Engagés!$C$10:$K$509,6,FALSE))</f>
        <v>0</v>
      </c>
      <c r="D65" s="568">
        <f>IF(ISERROR(VLOOKUP(S64,Engagés!$C$10:$K$509,6,FALSE)),0,VLOOKUP(S64,Engagés!$C$10:$K$509,6,FALSE))</f>
        <v>0</v>
      </c>
      <c r="E65" s="568">
        <f>IF(ISERROR(VLOOKUP(T64,Engagés!$C$10:$K$509,6,FALSE)),0,VLOOKUP(T64,Engagés!$C$10:$K$509,6,FALSE))</f>
        <v>0</v>
      </c>
      <c r="F65" s="568">
        <f>IF(ISERROR(VLOOKUP(U64,Engagés!$C$10:$K$509,6,FALSE)),0,VLOOKUP(U64,Engagés!$C$10:$K$509,6,FALSE))</f>
        <v>0</v>
      </c>
      <c r="G65" s="568">
        <f>IF(ISERROR(VLOOKUP(V64,Engagés!$C$10:$K$509,6,FALSE)),0,VLOOKUP(V64,Engagés!$C$10:$K$509,6,FALSE))</f>
        <v>0</v>
      </c>
      <c r="H65" s="568">
        <f>IF(ISERROR(VLOOKUP(W64,Engagés!$C$10:$K$509,6,FALSE)),0,VLOOKUP(W64,Engagés!$C$10:$K$509,6,FALSE))</f>
        <v>0</v>
      </c>
      <c r="I65" s="568">
        <f>IF(ISERROR(VLOOKUP(X64,Engagés!$C$10:$K$509,6,FALSE)),0,VLOOKUP(X64,Engagés!$C$10:$K$509,6,FALSE))</f>
        <v>0</v>
      </c>
      <c r="J65" s="568">
        <f>IF(ISERROR(VLOOKUP(Y64,Engagés!$C$10:$K$509,6,FALSE)),0,VLOOKUP(Y64,Engagés!$C$10:$K$509,6,FALSE))</f>
        <v>0</v>
      </c>
      <c r="K65" s="563">
        <v>0</v>
      </c>
      <c r="L65" s="575"/>
      <c r="M65" s="564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AA65" s="576"/>
    </row>
    <row r="66" spans="1:27" s="570" customFormat="1" ht="15.6" hidden="1">
      <c r="A66" s="569">
        <f t="shared" ref="A66:J66" si="30">IF(A64=0,0,IF(A65="",0,P64))</f>
        <v>0</v>
      </c>
      <c r="B66" s="569">
        <f t="shared" si="30"/>
        <v>0</v>
      </c>
      <c r="C66" s="569">
        <f t="shared" si="30"/>
        <v>0</v>
      </c>
      <c r="D66" s="569">
        <f t="shared" si="30"/>
        <v>0</v>
      </c>
      <c r="E66" s="569">
        <f t="shared" si="30"/>
        <v>0</v>
      </c>
      <c r="F66" s="569">
        <f t="shared" si="30"/>
        <v>0</v>
      </c>
      <c r="G66" s="569">
        <f t="shared" si="30"/>
        <v>0</v>
      </c>
      <c r="H66" s="569">
        <f t="shared" si="30"/>
        <v>0</v>
      </c>
      <c r="I66" s="569">
        <f t="shared" si="30"/>
        <v>0</v>
      </c>
      <c r="J66" s="569">
        <f t="shared" si="30"/>
        <v>0</v>
      </c>
      <c r="K66" s="563">
        <f>IF(L66=0,0,35)</f>
        <v>0</v>
      </c>
      <c r="L66" s="563">
        <f>A66+B66+C66+D66+E66+F66+G66+H66+I66+J66</f>
        <v>0</v>
      </c>
      <c r="M66" s="563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AA66" s="414"/>
    </row>
    <row r="67" spans="1:27" s="573" customFormat="1" ht="14.4" hidden="1">
      <c r="A67" s="574" t="str">
        <f>IF(A66=0,"",CONCATENATE(VLOOKUP(A66,Engagés!$C$10:$K$509,6,FALSE)," ",VLOOKUP(A66,Engagés!$C$10:$K$509,7,FALSE)," ",CHAR(10),VLOOKUP(A66,Engagés!$C$10:$K$509,8,FALSE)," ",CHAR(10),VLOOKUP(A66,Engagés!$C$10:$Q$509,15,FALSE)))</f>
        <v/>
      </c>
      <c r="B67" s="574" t="str">
        <f>IF(B66=0,"",CONCATENATE(VLOOKUP(B66,Engagés!$C$10:$K$509,6,FALSE)," ",VLOOKUP(B66,Engagés!$C$10:$K$509,7,FALSE)," ",CHAR(10),VLOOKUP(B66,Engagés!$C$10:$K$509,8,FALSE)," ",CHAR(10),VLOOKUP(B66,Engagés!$C$10:$Q$509,15,FALSE)))</f>
        <v/>
      </c>
      <c r="C67" s="574" t="str">
        <f>IF(C66=0,"",CONCATENATE(VLOOKUP(C66,Engagés!$C$10:$K$509,6,FALSE)," ",VLOOKUP(C66,Engagés!$C$10:$K$509,7,FALSE)," ",CHAR(10),VLOOKUP(C66,Engagés!$C$10:$K$509,8,FALSE)," ",CHAR(10),VLOOKUP(C66,Engagés!$C$10:$Q$509,15,FALSE)))</f>
        <v/>
      </c>
      <c r="D67" s="574" t="str">
        <f>IF(D66=0,"",CONCATENATE(VLOOKUP(D66,Engagés!$C$10:$K$509,6,FALSE)," ",VLOOKUP(D66,Engagés!$C$10:$K$509,7,FALSE)," ",CHAR(10),VLOOKUP(D66,Engagés!$C$10:$K$509,8,FALSE)," ",CHAR(10),VLOOKUP(D66,Engagés!$C$10:$Q$509,15,FALSE)))</f>
        <v/>
      </c>
      <c r="E67" s="574" t="str">
        <f>IF(E66=0,"",CONCATENATE(VLOOKUP(E66,Engagés!$C$10:$K$509,6,FALSE)," ",VLOOKUP(E66,Engagés!$C$10:$K$509,7,FALSE)," ",CHAR(10),VLOOKUP(E66,Engagés!$C$10:$K$509,8,FALSE)," ",CHAR(10),VLOOKUP(E66,Engagés!$C$10:$Q$509,15,FALSE)))</f>
        <v/>
      </c>
      <c r="F67" s="574" t="str">
        <f>IF(F66=0,"",CONCATENATE(VLOOKUP(F66,Engagés!$C$10:$K$509,6,FALSE)," ",VLOOKUP(F66,Engagés!$C$10:$K$509,7,FALSE)," ",CHAR(10),VLOOKUP(F66,Engagés!$C$10:$K$509,8,FALSE)," ",CHAR(10),VLOOKUP(F66,Engagés!$C$10:$Q$509,15,FALSE)))</f>
        <v/>
      </c>
      <c r="G67" s="574" t="str">
        <f>IF(G66=0,"",CONCATENATE(VLOOKUP(G66,Engagés!$C$10:$K$509,6,FALSE)," ",VLOOKUP(G66,Engagés!$C$10:$K$509,7,FALSE)," ",CHAR(10),VLOOKUP(G66,Engagés!$C$10:$K$509,8,FALSE)," ",CHAR(10),VLOOKUP(G66,Engagés!$C$10:$Q$509,15,FALSE)))</f>
        <v/>
      </c>
      <c r="H67" s="574" t="str">
        <f>IF(H66=0,"",CONCATENATE(VLOOKUP(H66,Engagés!$C$10:$K$509,6,FALSE)," ",VLOOKUP(H66,Engagés!$C$10:$K$509,7,FALSE)," ",CHAR(10),VLOOKUP(H66,Engagés!$C$10:$K$509,8,FALSE)," ",CHAR(10),VLOOKUP(H66,Engagés!$C$10:$Q$509,15,FALSE)))</f>
        <v/>
      </c>
      <c r="I67" s="574" t="str">
        <f>IF(I66=0,"",CONCATENATE(VLOOKUP(I66,Engagés!$C$10:$K$509,6,FALSE)," ",VLOOKUP(I66,Engagés!$C$10:$K$509,7,FALSE)," ",CHAR(10),VLOOKUP(I66,Engagés!$C$10:$K$509,8,FALSE)," ",CHAR(10),VLOOKUP(I66,Engagés!$C$10:$Q$509,15,FALSE)))</f>
        <v/>
      </c>
      <c r="J67" s="574" t="str">
        <f>IF(J66=0,"",CONCATENATE(VLOOKUP(J66,Engagés!$C$10:$K$509,6,FALSE)," ",VLOOKUP(J66,Engagés!$C$10:$K$509,7,FALSE)," ",CHAR(10),VLOOKUP(J66,Engagés!$C$10:$K$509,8,FALSE)," ",CHAR(10),VLOOKUP(J66,Engagés!$C$10:$Q$509,15,FALSE)))</f>
        <v/>
      </c>
      <c r="K67" s="563">
        <f>IF(K66=0,0,K66+1)</f>
        <v>0</v>
      </c>
      <c r="L67" s="564">
        <f>L66</f>
        <v>0</v>
      </c>
      <c r="M67" s="564"/>
      <c r="N67" s="565"/>
      <c r="O67" s="565"/>
      <c r="P67" s="565"/>
      <c r="Q67" s="565"/>
      <c r="R67" s="565"/>
      <c r="S67" s="565"/>
      <c r="T67" s="565"/>
      <c r="U67" s="565"/>
      <c r="V67" s="565"/>
      <c r="W67" s="565"/>
      <c r="X67" s="565"/>
      <c r="Y67" s="565"/>
      <c r="AA67" s="565"/>
    </row>
    <row r="68" spans="1:27" ht="19.8" hidden="1">
      <c r="A68" s="567">
        <f>IF(ISERROR(VLOOKUP(P68,Engagés!$C$10:$K$509,3,FALSE)),0,VLOOKUP(P68,Engagés!$C$10:$K$509,3,FALSE))</f>
        <v>0</v>
      </c>
      <c r="B68" s="567">
        <f>IF(ISERROR(VLOOKUP(Q68,Engagés!$C$10:$K$509,3,FALSE)),0,VLOOKUP(Q68,Engagés!$C$10:$K$509,3,FALSE))</f>
        <v>0</v>
      </c>
      <c r="C68" s="567">
        <f>IF(ISERROR(VLOOKUP(R68,Engagés!$C$10:$K$509,3,FALSE)),0,VLOOKUP(R68,Engagés!$C$10:$K$509,3,FALSE))</f>
        <v>0</v>
      </c>
      <c r="D68" s="567">
        <f>IF(ISERROR(VLOOKUP(S68,Engagés!$C$10:$K$509,3,FALSE)),0,VLOOKUP(S68,Engagés!$C$10:$K$509,3,FALSE))</f>
        <v>0</v>
      </c>
      <c r="E68" s="567">
        <f>IF(ISERROR(VLOOKUP(T68,Engagés!$C$10:$K$509,3,FALSE)),0,VLOOKUP(T68,Engagés!$C$10:$K$509,3,FALSE))</f>
        <v>0</v>
      </c>
      <c r="F68" s="567">
        <f>IF(ISERROR(VLOOKUP(U68,Engagés!$C$10:$K$509,3,FALSE)),0,VLOOKUP(U68,Engagés!$C$10:$K$509,3,FALSE))</f>
        <v>0</v>
      </c>
      <c r="G68" s="567">
        <f>IF(ISERROR(VLOOKUP(V68,Engagés!$C$10:$K$509,3,FALSE)),0,VLOOKUP(V68,Engagés!$C$10:$K$509,3,FALSE))</f>
        <v>0</v>
      </c>
      <c r="H68" s="567">
        <f>IF(ISERROR(VLOOKUP(W68,Engagés!$C$10:$K$509,3,FALSE)),0,VLOOKUP(W68,Engagés!$C$10:$K$509,3,FALSE))</f>
        <v>0</v>
      </c>
      <c r="I68" s="567">
        <f>IF(ISERROR(VLOOKUP(X68,Engagés!$C$10:$K$509,3,FALSE)),0,VLOOKUP(X68,Engagés!$C$10:$K$509,3,FALSE))</f>
        <v>0</v>
      </c>
      <c r="J68" s="567">
        <f>IF(ISERROR(VLOOKUP(Y68,Engagés!$C$10:$K$509,3,FALSE)),0,VLOOKUP(Y68,Engagés!$C$10:$K$509,3,FALSE))</f>
        <v>0</v>
      </c>
      <c r="K68" s="563">
        <v>0</v>
      </c>
      <c r="L68" s="575">
        <v>0</v>
      </c>
      <c r="M68" s="564"/>
      <c r="P68" s="576">
        <f>IF(Y64+1&lt;=$P$2,Y64+1,999)</f>
        <v>999</v>
      </c>
      <c r="Q68" s="576">
        <f t="shared" ref="Q68:Y68" si="31">IF(P68+1&lt;=$P$2,P68+1,999)</f>
        <v>999</v>
      </c>
      <c r="R68" s="576">
        <f t="shared" si="31"/>
        <v>999</v>
      </c>
      <c r="S68" s="576">
        <f t="shared" si="31"/>
        <v>999</v>
      </c>
      <c r="T68" s="576">
        <f t="shared" si="31"/>
        <v>999</v>
      </c>
      <c r="U68" s="576">
        <f t="shared" si="31"/>
        <v>999</v>
      </c>
      <c r="V68" s="576">
        <f t="shared" si="31"/>
        <v>999</v>
      </c>
      <c r="W68" s="576">
        <f t="shared" si="31"/>
        <v>999</v>
      </c>
      <c r="X68" s="576">
        <f t="shared" si="31"/>
        <v>999</v>
      </c>
      <c r="Y68" s="576">
        <f t="shared" si="31"/>
        <v>999</v>
      </c>
    </row>
    <row r="69" spans="1:27" s="566" customFormat="1" ht="14.4" hidden="1">
      <c r="A69" s="568">
        <f>IF(ISERROR(VLOOKUP(P68,Engagés!$C$10:$K$509,6,FALSE)),0,VLOOKUP(P68,Engagés!$C$10:$K$509,6,FALSE))</f>
        <v>0</v>
      </c>
      <c r="B69" s="568">
        <f>IF(ISERROR(VLOOKUP(Q68,Engagés!$C$10:$K$509,6,FALSE)),0,VLOOKUP(Q68,Engagés!$C$10:$K$509,6,FALSE))</f>
        <v>0</v>
      </c>
      <c r="C69" s="568">
        <f>IF(ISERROR(VLOOKUP(R68,Engagés!$C$10:$K$509,6,FALSE)),0,VLOOKUP(R68,Engagés!$C$10:$K$509,6,FALSE))</f>
        <v>0</v>
      </c>
      <c r="D69" s="568">
        <f>IF(ISERROR(VLOOKUP(S68,Engagés!$C$10:$K$509,6,FALSE)),0,VLOOKUP(S68,Engagés!$C$10:$K$509,6,FALSE))</f>
        <v>0</v>
      </c>
      <c r="E69" s="568">
        <f>IF(ISERROR(VLOOKUP(T68,Engagés!$C$10:$K$509,6,FALSE)),0,VLOOKUP(T68,Engagés!$C$10:$K$509,6,FALSE))</f>
        <v>0</v>
      </c>
      <c r="F69" s="568">
        <f>IF(ISERROR(VLOOKUP(U68,Engagés!$C$10:$K$509,6,FALSE)),0,VLOOKUP(U68,Engagés!$C$10:$K$509,6,FALSE))</f>
        <v>0</v>
      </c>
      <c r="G69" s="568">
        <f>IF(ISERROR(VLOOKUP(V68,Engagés!$C$10:$K$509,6,FALSE)),0,VLOOKUP(V68,Engagés!$C$10:$K$509,6,FALSE))</f>
        <v>0</v>
      </c>
      <c r="H69" s="568">
        <f>IF(ISERROR(VLOOKUP(W68,Engagés!$C$10:$K$509,6,FALSE)),0,VLOOKUP(W68,Engagés!$C$10:$K$509,6,FALSE))</f>
        <v>0</v>
      </c>
      <c r="I69" s="568">
        <f>IF(ISERROR(VLOOKUP(X68,Engagés!$C$10:$K$509,6,FALSE)),0,VLOOKUP(X68,Engagés!$C$10:$K$509,6,FALSE))</f>
        <v>0</v>
      </c>
      <c r="J69" s="568">
        <f>IF(ISERROR(VLOOKUP(Y68,Engagés!$C$10:$K$509,6,FALSE)),0,VLOOKUP(Y68,Engagés!$C$10:$K$509,6,FALSE))</f>
        <v>0</v>
      </c>
      <c r="K69" s="563">
        <v>0</v>
      </c>
      <c r="L69" s="575"/>
      <c r="M69" s="564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AA69" s="576"/>
    </row>
    <row r="70" spans="1:27" s="570" customFormat="1" ht="15.6" hidden="1">
      <c r="A70" s="569">
        <f t="shared" ref="A70:J70" si="32">IF(A68=0,0,IF(A69="",0,P68))</f>
        <v>0</v>
      </c>
      <c r="B70" s="569">
        <f t="shared" si="32"/>
        <v>0</v>
      </c>
      <c r="C70" s="569">
        <f t="shared" si="32"/>
        <v>0</v>
      </c>
      <c r="D70" s="569">
        <f t="shared" si="32"/>
        <v>0</v>
      </c>
      <c r="E70" s="569">
        <f t="shared" si="32"/>
        <v>0</v>
      </c>
      <c r="F70" s="569">
        <f t="shared" si="32"/>
        <v>0</v>
      </c>
      <c r="G70" s="569">
        <f t="shared" si="32"/>
        <v>0</v>
      </c>
      <c r="H70" s="569">
        <f t="shared" si="32"/>
        <v>0</v>
      </c>
      <c r="I70" s="569">
        <f t="shared" si="32"/>
        <v>0</v>
      </c>
      <c r="J70" s="569">
        <f t="shared" si="32"/>
        <v>0</v>
      </c>
      <c r="K70" s="563">
        <f>IF(L70=0,0,37)</f>
        <v>0</v>
      </c>
      <c r="L70" s="563">
        <f>A70+B70+C70+D70+E70+F70+G70+H70+I70+J70</f>
        <v>0</v>
      </c>
      <c r="M70" s="563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AA70" s="414"/>
    </row>
    <row r="71" spans="1:27" s="573" customFormat="1" ht="14.4" hidden="1">
      <c r="A71" s="574" t="str">
        <f>IF(A70=0,"",CONCATENATE(VLOOKUP(A70,Engagés!$C$10:$K$509,6,FALSE)," ",VLOOKUP(A70,Engagés!$C$10:$K$509,7,FALSE)," ",CHAR(10),VLOOKUP(A70,Engagés!$C$10:$K$509,8,FALSE)," ",CHAR(10),VLOOKUP(A70,Engagés!$C$10:$Q$509,15,FALSE)))</f>
        <v/>
      </c>
      <c r="B71" s="574" t="str">
        <f>IF(B70=0,"",CONCATENATE(VLOOKUP(B70,Engagés!$C$10:$K$509,6,FALSE)," ",VLOOKUP(B70,Engagés!$C$10:$K$509,7,FALSE)," ",CHAR(10),VLOOKUP(B70,Engagés!$C$10:$K$509,8,FALSE)," ",CHAR(10),VLOOKUP(B70,Engagés!$C$10:$Q$509,15,FALSE)))</f>
        <v/>
      </c>
      <c r="C71" s="574" t="str">
        <f>IF(C70=0,"",CONCATENATE(VLOOKUP(C70,Engagés!$C$10:$K$509,6,FALSE)," ",VLOOKUP(C70,Engagés!$C$10:$K$509,7,FALSE)," ",CHAR(10),VLOOKUP(C70,Engagés!$C$10:$K$509,8,FALSE)," ",CHAR(10),VLOOKUP(C70,Engagés!$C$10:$Q$509,15,FALSE)))</f>
        <v/>
      </c>
      <c r="D71" s="574" t="str">
        <f>IF(D70=0,"",CONCATENATE(VLOOKUP(D70,Engagés!$C$10:$K$509,6,FALSE)," ",VLOOKUP(D70,Engagés!$C$10:$K$509,7,FALSE)," ",CHAR(10),VLOOKUP(D70,Engagés!$C$10:$K$509,8,FALSE)," ",CHAR(10),VLOOKUP(D70,Engagés!$C$10:$Q$509,15,FALSE)))</f>
        <v/>
      </c>
      <c r="E71" s="574" t="str">
        <f>IF(E70=0,"",CONCATENATE(VLOOKUP(E70,Engagés!$C$10:$K$509,6,FALSE)," ",VLOOKUP(E70,Engagés!$C$10:$K$509,7,FALSE)," ",CHAR(10),VLOOKUP(E70,Engagés!$C$10:$K$509,8,FALSE)," ",CHAR(10),VLOOKUP(E70,Engagés!$C$10:$Q$509,15,FALSE)))</f>
        <v/>
      </c>
      <c r="F71" s="574" t="str">
        <f>IF(F70=0,"",CONCATENATE(VLOOKUP(F70,Engagés!$C$10:$K$509,6,FALSE)," ",VLOOKUP(F70,Engagés!$C$10:$K$509,7,FALSE)," ",CHAR(10),VLOOKUP(F70,Engagés!$C$10:$K$509,8,FALSE)," ",CHAR(10),VLOOKUP(F70,Engagés!$C$10:$Q$509,15,FALSE)))</f>
        <v/>
      </c>
      <c r="G71" s="574" t="str">
        <f>IF(G70=0,"",CONCATENATE(VLOOKUP(G70,Engagés!$C$10:$K$509,6,FALSE)," ",VLOOKUP(G70,Engagés!$C$10:$K$509,7,FALSE)," ",CHAR(10),VLOOKUP(G70,Engagés!$C$10:$K$509,8,FALSE)," ",CHAR(10),VLOOKUP(G70,Engagés!$C$10:$Q$509,15,FALSE)))</f>
        <v/>
      </c>
      <c r="H71" s="574" t="str">
        <f>IF(H70=0,"",CONCATENATE(VLOOKUP(H70,Engagés!$C$10:$K$509,6,FALSE)," ",VLOOKUP(H70,Engagés!$C$10:$K$509,7,FALSE)," ",CHAR(10),VLOOKUP(H70,Engagés!$C$10:$K$509,8,FALSE)," ",CHAR(10),VLOOKUP(H70,Engagés!$C$10:$Q$509,15,FALSE)))</f>
        <v/>
      </c>
      <c r="I71" s="574" t="str">
        <f>IF(I70=0,"",CONCATENATE(VLOOKUP(I70,Engagés!$C$10:$K$509,6,FALSE)," ",VLOOKUP(I70,Engagés!$C$10:$K$509,7,FALSE)," ",CHAR(10),VLOOKUP(I70,Engagés!$C$10:$K$509,8,FALSE)," ",CHAR(10),VLOOKUP(I70,Engagés!$C$10:$Q$509,15,FALSE)))</f>
        <v/>
      </c>
      <c r="J71" s="574" t="str">
        <f>IF(J70=0,"",CONCATENATE(VLOOKUP(J70,Engagés!$C$10:$K$509,6,FALSE)," ",VLOOKUP(J70,Engagés!$C$10:$K$509,7,FALSE)," ",CHAR(10),VLOOKUP(J70,Engagés!$C$10:$K$509,8,FALSE)," ",CHAR(10),VLOOKUP(J70,Engagés!$C$10:$Q$509,15,FALSE)))</f>
        <v/>
      </c>
      <c r="K71" s="563">
        <f>IF(K70=0,0,K70+1)</f>
        <v>0</v>
      </c>
      <c r="L71" s="564">
        <f>L70</f>
        <v>0</v>
      </c>
      <c r="M71" s="564"/>
      <c r="N71" s="565"/>
      <c r="O71" s="565"/>
      <c r="P71" s="565"/>
      <c r="Q71" s="565"/>
      <c r="R71" s="565"/>
      <c r="S71" s="565"/>
      <c r="T71" s="565"/>
      <c r="U71" s="565"/>
      <c r="V71" s="565"/>
      <c r="W71" s="565"/>
      <c r="X71" s="565"/>
      <c r="Y71" s="565"/>
      <c r="AA71" s="565"/>
    </row>
    <row r="72" spans="1:27" ht="19.8" hidden="1">
      <c r="A72" s="567">
        <f>IF(ISERROR(VLOOKUP(P72,Engagés!$C$10:$K$509,3,FALSE)),0,VLOOKUP(P72,Engagés!$C$10:$K$509,3,FALSE))</f>
        <v>0</v>
      </c>
      <c r="B72" s="567">
        <f>IF(ISERROR(VLOOKUP(Q72,Engagés!$C$10:$K$509,3,FALSE)),0,VLOOKUP(Q72,Engagés!$C$10:$K$509,3,FALSE))</f>
        <v>0</v>
      </c>
      <c r="C72" s="567">
        <f>IF(ISERROR(VLOOKUP(R72,Engagés!$C$10:$K$509,3,FALSE)),0,VLOOKUP(R72,Engagés!$C$10:$K$509,3,FALSE))</f>
        <v>0</v>
      </c>
      <c r="D72" s="567">
        <f>IF(ISERROR(VLOOKUP(S72,Engagés!$C$10:$K$509,3,FALSE)),0,VLOOKUP(S72,Engagés!$C$10:$K$509,3,FALSE))</f>
        <v>0</v>
      </c>
      <c r="E72" s="567">
        <f>IF(ISERROR(VLOOKUP(T72,Engagés!$C$10:$K$509,3,FALSE)),0,VLOOKUP(T72,Engagés!$C$10:$K$509,3,FALSE))</f>
        <v>0</v>
      </c>
      <c r="F72" s="567">
        <f>IF(ISERROR(VLOOKUP(U72,Engagés!$C$10:$K$509,3,FALSE)),0,VLOOKUP(U72,Engagés!$C$10:$K$509,3,FALSE))</f>
        <v>0</v>
      </c>
      <c r="G72" s="567">
        <f>IF(ISERROR(VLOOKUP(V72,Engagés!$C$10:$K$509,3,FALSE)),0,VLOOKUP(V72,Engagés!$C$10:$K$509,3,FALSE))</f>
        <v>0</v>
      </c>
      <c r="H72" s="567">
        <f>IF(ISERROR(VLOOKUP(W72,Engagés!$C$10:$K$509,3,FALSE)),0,VLOOKUP(W72,Engagés!$C$10:$K$509,3,FALSE))</f>
        <v>0</v>
      </c>
      <c r="I72" s="567">
        <f>IF(ISERROR(VLOOKUP(X72,Engagés!$C$10:$K$509,3,FALSE)),0,VLOOKUP(X72,Engagés!$C$10:$K$509,3,FALSE))</f>
        <v>0</v>
      </c>
      <c r="J72" s="567">
        <f>IF(ISERROR(VLOOKUP(Y72,Engagés!$C$10:$K$509,3,FALSE)),0,VLOOKUP(Y72,Engagés!$C$10:$K$509,3,FALSE))</f>
        <v>0</v>
      </c>
      <c r="K72" s="563">
        <v>0</v>
      </c>
      <c r="L72" s="575">
        <v>0</v>
      </c>
      <c r="M72" s="564"/>
      <c r="P72" s="576">
        <f>IF(Y68+1&lt;=$P$2,Y68+1,999)</f>
        <v>999</v>
      </c>
      <c r="Q72" s="576">
        <f t="shared" ref="Q72:Y72" si="33">IF(P72+1&lt;=$P$2,P72+1,999)</f>
        <v>999</v>
      </c>
      <c r="R72" s="576">
        <f t="shared" si="33"/>
        <v>999</v>
      </c>
      <c r="S72" s="576">
        <f t="shared" si="33"/>
        <v>999</v>
      </c>
      <c r="T72" s="576">
        <f t="shared" si="33"/>
        <v>999</v>
      </c>
      <c r="U72" s="576">
        <f t="shared" si="33"/>
        <v>999</v>
      </c>
      <c r="V72" s="576">
        <f t="shared" si="33"/>
        <v>999</v>
      </c>
      <c r="W72" s="576">
        <f t="shared" si="33"/>
        <v>999</v>
      </c>
      <c r="X72" s="576">
        <f t="shared" si="33"/>
        <v>999</v>
      </c>
      <c r="Y72" s="576">
        <f t="shared" si="33"/>
        <v>999</v>
      </c>
    </row>
    <row r="73" spans="1:27" s="566" customFormat="1" ht="14.4" hidden="1">
      <c r="A73" s="568">
        <f>IF(ISERROR(VLOOKUP(P72,Engagés!$C$10:$K$509,6,FALSE)),0,VLOOKUP(P72,Engagés!$C$10:$K$509,6,FALSE))</f>
        <v>0</v>
      </c>
      <c r="B73" s="568">
        <f>IF(ISERROR(VLOOKUP(Q72,Engagés!$C$10:$K$509,6,FALSE)),0,VLOOKUP(Q72,Engagés!$C$10:$K$509,6,FALSE))</f>
        <v>0</v>
      </c>
      <c r="C73" s="568">
        <f>IF(ISERROR(VLOOKUP(R72,Engagés!$C$10:$K$509,6,FALSE)),0,VLOOKUP(R72,Engagés!$C$10:$K$509,6,FALSE))</f>
        <v>0</v>
      </c>
      <c r="D73" s="568">
        <f>IF(ISERROR(VLOOKUP(S72,Engagés!$C$10:$K$509,6,FALSE)),0,VLOOKUP(S72,Engagés!$C$10:$K$509,6,FALSE))</f>
        <v>0</v>
      </c>
      <c r="E73" s="568">
        <f>IF(ISERROR(VLOOKUP(T72,Engagés!$C$10:$K$509,6,FALSE)),0,VLOOKUP(T72,Engagés!$C$10:$K$509,6,FALSE))</f>
        <v>0</v>
      </c>
      <c r="F73" s="568">
        <f>IF(ISERROR(VLOOKUP(U72,Engagés!$C$10:$K$509,6,FALSE)),0,VLOOKUP(U72,Engagés!$C$10:$K$509,6,FALSE))</f>
        <v>0</v>
      </c>
      <c r="G73" s="568">
        <f>IF(ISERROR(VLOOKUP(V72,Engagés!$C$10:$K$509,6,FALSE)),0,VLOOKUP(V72,Engagés!$C$10:$K$509,6,FALSE))</f>
        <v>0</v>
      </c>
      <c r="H73" s="568">
        <f>IF(ISERROR(VLOOKUP(W72,Engagés!$C$10:$K$509,6,FALSE)),0,VLOOKUP(W72,Engagés!$C$10:$K$509,6,FALSE))</f>
        <v>0</v>
      </c>
      <c r="I73" s="568">
        <f>IF(ISERROR(VLOOKUP(X72,Engagés!$C$10:$K$509,6,FALSE)),0,VLOOKUP(X72,Engagés!$C$10:$K$509,6,FALSE))</f>
        <v>0</v>
      </c>
      <c r="J73" s="568">
        <f>IF(ISERROR(VLOOKUP(Y72,Engagés!$C$10:$K$509,6,FALSE)),0,VLOOKUP(Y72,Engagés!$C$10:$K$509,6,FALSE))</f>
        <v>0</v>
      </c>
      <c r="K73" s="563">
        <v>0</v>
      </c>
      <c r="L73" s="575"/>
      <c r="M73" s="564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AA73" s="576"/>
    </row>
    <row r="74" spans="1:27" s="570" customFormat="1" ht="15.6" hidden="1">
      <c r="A74" s="569">
        <f t="shared" ref="A74:J74" si="34">IF(A72=0,0,IF(A73="",0,P72))</f>
        <v>0</v>
      </c>
      <c r="B74" s="569">
        <f t="shared" si="34"/>
        <v>0</v>
      </c>
      <c r="C74" s="569">
        <f t="shared" si="34"/>
        <v>0</v>
      </c>
      <c r="D74" s="569">
        <f t="shared" si="34"/>
        <v>0</v>
      </c>
      <c r="E74" s="569">
        <f t="shared" si="34"/>
        <v>0</v>
      </c>
      <c r="F74" s="569">
        <f t="shared" si="34"/>
        <v>0</v>
      </c>
      <c r="G74" s="569">
        <f t="shared" si="34"/>
        <v>0</v>
      </c>
      <c r="H74" s="569">
        <f t="shared" si="34"/>
        <v>0</v>
      </c>
      <c r="I74" s="569">
        <f t="shared" si="34"/>
        <v>0</v>
      </c>
      <c r="J74" s="569">
        <f t="shared" si="34"/>
        <v>0</v>
      </c>
      <c r="K74" s="563">
        <f>IF(L74=0,0,39)</f>
        <v>0</v>
      </c>
      <c r="L74" s="563">
        <f>A74+B74+C74+D74+E74+F74+G74+H74+I74+J74</f>
        <v>0</v>
      </c>
      <c r="M74" s="563"/>
      <c r="N74" s="414"/>
      <c r="O74" s="414"/>
      <c r="P74" s="414"/>
      <c r="Q74" s="414"/>
      <c r="R74" s="414"/>
      <c r="S74" s="414"/>
      <c r="T74" s="414"/>
      <c r="U74" s="414"/>
      <c r="V74" s="414"/>
      <c r="W74" s="414"/>
      <c r="X74" s="414"/>
      <c r="Y74" s="414"/>
      <c r="AA74" s="414"/>
    </row>
    <row r="75" spans="1:27" s="573" customFormat="1" ht="14.4" hidden="1">
      <c r="A75" s="574" t="str">
        <f>IF(A74=0,"",CONCATENATE(VLOOKUP(A74,Engagés!$C$10:$K$509,6,FALSE)," ",VLOOKUP(A74,Engagés!$C$10:$K$509,7,FALSE)," ",CHAR(10),VLOOKUP(A74,Engagés!$C$10:$K$509,8,FALSE)," ",CHAR(10),VLOOKUP(A74,Engagés!$C$10:$Q$509,15,FALSE)))</f>
        <v/>
      </c>
      <c r="B75" s="574" t="str">
        <f>IF(B74=0,"",CONCATENATE(VLOOKUP(B74,Engagés!$C$10:$K$509,6,FALSE)," ",VLOOKUP(B74,Engagés!$C$10:$K$509,7,FALSE)," ",CHAR(10),VLOOKUP(B74,Engagés!$C$10:$K$509,8,FALSE)," ",CHAR(10),VLOOKUP(B74,Engagés!$C$10:$Q$509,15,FALSE)))</f>
        <v/>
      </c>
      <c r="C75" s="574" t="str">
        <f>IF(C74=0,"",CONCATENATE(VLOOKUP(C74,Engagés!$C$10:$K$509,6,FALSE)," ",VLOOKUP(C74,Engagés!$C$10:$K$509,7,FALSE)," ",CHAR(10),VLOOKUP(C74,Engagés!$C$10:$K$509,8,FALSE)," ",CHAR(10),VLOOKUP(C74,Engagés!$C$10:$Q$509,15,FALSE)))</f>
        <v/>
      </c>
      <c r="D75" s="574" t="str">
        <f>IF(D74=0,"",CONCATENATE(VLOOKUP(D74,Engagés!$C$10:$K$509,6,FALSE)," ",VLOOKUP(D74,Engagés!$C$10:$K$509,7,FALSE)," ",CHAR(10),VLOOKUP(D74,Engagés!$C$10:$K$509,8,FALSE)," ",CHAR(10),VLOOKUP(D74,Engagés!$C$10:$Q$509,15,FALSE)))</f>
        <v/>
      </c>
      <c r="E75" s="574" t="str">
        <f>IF(E74=0,"",CONCATENATE(VLOOKUP(E74,Engagés!$C$10:$K$509,6,FALSE)," ",VLOOKUP(E74,Engagés!$C$10:$K$509,7,FALSE)," ",CHAR(10),VLOOKUP(E74,Engagés!$C$10:$K$509,8,FALSE)," ",CHAR(10),VLOOKUP(E74,Engagés!$C$10:$Q$509,15,FALSE)))</f>
        <v/>
      </c>
      <c r="F75" s="574" t="str">
        <f>IF(F74=0,"",CONCATENATE(VLOOKUP(F74,Engagés!$C$10:$K$509,6,FALSE)," ",VLOOKUP(F74,Engagés!$C$10:$K$509,7,FALSE)," ",CHAR(10),VLOOKUP(F74,Engagés!$C$10:$K$509,8,FALSE)," ",CHAR(10),VLOOKUP(F74,Engagés!$C$10:$Q$509,15,FALSE)))</f>
        <v/>
      </c>
      <c r="G75" s="574" t="str">
        <f>IF(G74=0,"",CONCATENATE(VLOOKUP(G74,Engagés!$C$10:$K$509,6,FALSE)," ",VLOOKUP(G74,Engagés!$C$10:$K$509,7,FALSE)," ",CHAR(10),VLOOKUP(G74,Engagés!$C$10:$K$509,8,FALSE)," ",CHAR(10),VLOOKUP(G74,Engagés!$C$10:$Q$509,15,FALSE)))</f>
        <v/>
      </c>
      <c r="H75" s="574" t="str">
        <f>IF(H74=0,"",CONCATENATE(VLOOKUP(H74,Engagés!$C$10:$K$509,6,FALSE)," ",VLOOKUP(H74,Engagés!$C$10:$K$509,7,FALSE)," ",CHAR(10),VLOOKUP(H74,Engagés!$C$10:$K$509,8,FALSE)," ",CHAR(10),VLOOKUP(H74,Engagés!$C$10:$Q$509,15,FALSE)))</f>
        <v/>
      </c>
      <c r="I75" s="574" t="str">
        <f>IF(I74=0,"",CONCATENATE(VLOOKUP(I74,Engagés!$C$10:$K$509,6,FALSE)," ",VLOOKUP(I74,Engagés!$C$10:$K$509,7,FALSE)," ",CHAR(10),VLOOKUP(I74,Engagés!$C$10:$K$509,8,FALSE)," ",CHAR(10),VLOOKUP(I74,Engagés!$C$10:$Q$509,15,FALSE)))</f>
        <v/>
      </c>
      <c r="J75" s="574" t="str">
        <f>IF(J74=0,"",CONCATENATE(VLOOKUP(J74,Engagés!$C$10:$K$509,6,FALSE)," ",VLOOKUP(J74,Engagés!$C$10:$K$509,7,FALSE)," ",CHAR(10),VLOOKUP(J74,Engagés!$C$10:$K$509,8,FALSE)," ",CHAR(10),VLOOKUP(J74,Engagés!$C$10:$Q$509,15,FALSE)))</f>
        <v/>
      </c>
      <c r="K75" s="563">
        <f>IF(K74=0,0,K74+1)</f>
        <v>0</v>
      </c>
      <c r="L75" s="564">
        <f>L74</f>
        <v>0</v>
      </c>
      <c r="M75" s="564"/>
      <c r="N75" s="565"/>
      <c r="O75" s="565"/>
      <c r="P75" s="565"/>
      <c r="Q75" s="565"/>
      <c r="R75" s="565"/>
      <c r="S75" s="565"/>
      <c r="T75" s="565"/>
      <c r="U75" s="565"/>
      <c r="V75" s="565"/>
      <c r="W75" s="565"/>
      <c r="X75" s="565"/>
      <c r="Y75" s="565"/>
      <c r="AA75" s="565"/>
    </row>
    <row r="76" spans="1:27" ht="19.8" hidden="1">
      <c r="A76" s="567">
        <f>IF(ISERROR(VLOOKUP(P76,Engagés!$C$10:$K$509,3,FALSE)),0,VLOOKUP(P76,Engagés!$C$10:$K$509,3,FALSE))</f>
        <v>0</v>
      </c>
      <c r="B76" s="567">
        <f>IF(ISERROR(VLOOKUP(Q76,Engagés!$C$10:$K$509,3,FALSE)),0,VLOOKUP(Q76,Engagés!$C$10:$K$509,3,FALSE))</f>
        <v>0</v>
      </c>
      <c r="C76" s="567">
        <f>IF(ISERROR(VLOOKUP(R76,Engagés!$C$10:$K$509,3,FALSE)),0,VLOOKUP(R76,Engagés!$C$10:$K$509,3,FALSE))</f>
        <v>0</v>
      </c>
      <c r="D76" s="567">
        <f>IF(ISERROR(VLOOKUP(S76,Engagés!$C$10:$K$509,3,FALSE)),0,VLOOKUP(S76,Engagés!$C$10:$K$509,3,FALSE))</f>
        <v>0</v>
      </c>
      <c r="E76" s="567">
        <f>IF(ISERROR(VLOOKUP(T76,Engagés!$C$10:$K$509,3,FALSE)),0,VLOOKUP(T76,Engagés!$C$10:$K$509,3,FALSE))</f>
        <v>0</v>
      </c>
      <c r="F76" s="567">
        <f>IF(ISERROR(VLOOKUP(U76,Engagés!$C$10:$K$509,3,FALSE)),0,VLOOKUP(U76,Engagés!$C$10:$K$509,3,FALSE))</f>
        <v>0</v>
      </c>
      <c r="G76" s="567">
        <f>IF(ISERROR(VLOOKUP(V76,Engagés!$C$10:$K$509,3,FALSE)),0,VLOOKUP(V76,Engagés!$C$10:$K$509,3,FALSE))</f>
        <v>0</v>
      </c>
      <c r="H76" s="567">
        <f>IF(ISERROR(VLOOKUP(W76,Engagés!$C$10:$K$509,3,FALSE)),0,VLOOKUP(W76,Engagés!$C$10:$K$509,3,FALSE))</f>
        <v>0</v>
      </c>
      <c r="I76" s="567">
        <f>IF(ISERROR(VLOOKUP(X76,Engagés!$C$10:$K$509,3,FALSE)),0,VLOOKUP(X76,Engagés!$C$10:$K$509,3,FALSE))</f>
        <v>0</v>
      </c>
      <c r="J76" s="567">
        <f>IF(ISERROR(VLOOKUP(Y76,Engagés!$C$10:$K$509,3,FALSE)),0,VLOOKUP(Y76,Engagés!$C$10:$K$509,3,FALSE))</f>
        <v>0</v>
      </c>
      <c r="K76" s="563">
        <v>0</v>
      </c>
      <c r="L76" s="575">
        <v>0</v>
      </c>
      <c r="M76" s="564"/>
      <c r="P76" s="576">
        <f>IF(Y72+1&lt;=$P$2,Y72+1,999)</f>
        <v>999</v>
      </c>
      <c r="Q76" s="576">
        <f t="shared" ref="Q76:Y76" si="35">IF(P76+1&lt;=$P$2,P76+1,999)</f>
        <v>999</v>
      </c>
      <c r="R76" s="576">
        <f t="shared" si="35"/>
        <v>999</v>
      </c>
      <c r="S76" s="576">
        <f t="shared" si="35"/>
        <v>999</v>
      </c>
      <c r="T76" s="576">
        <f t="shared" si="35"/>
        <v>999</v>
      </c>
      <c r="U76" s="576">
        <f t="shared" si="35"/>
        <v>999</v>
      </c>
      <c r="V76" s="576">
        <f t="shared" si="35"/>
        <v>999</v>
      </c>
      <c r="W76" s="576">
        <f t="shared" si="35"/>
        <v>999</v>
      </c>
      <c r="X76" s="576">
        <f t="shared" si="35"/>
        <v>999</v>
      </c>
      <c r="Y76" s="576">
        <f t="shared" si="35"/>
        <v>999</v>
      </c>
    </row>
    <row r="77" spans="1:27" s="566" customFormat="1" ht="14.4" hidden="1">
      <c r="A77" s="568">
        <f>IF(ISERROR(VLOOKUP(P76,Engagés!$C$10:$K$509,6,FALSE)),0,VLOOKUP(P76,Engagés!$C$10:$K$509,6,FALSE))</f>
        <v>0</v>
      </c>
      <c r="B77" s="568">
        <f>IF(ISERROR(VLOOKUP(Q76,Engagés!$C$10:$K$509,6,FALSE)),0,VLOOKUP(Q76,Engagés!$C$10:$K$509,6,FALSE))</f>
        <v>0</v>
      </c>
      <c r="C77" s="568">
        <f>IF(ISERROR(VLOOKUP(R76,Engagés!$C$10:$K$509,6,FALSE)),0,VLOOKUP(R76,Engagés!$C$10:$K$509,6,FALSE))</f>
        <v>0</v>
      </c>
      <c r="D77" s="568">
        <f>IF(ISERROR(VLOOKUP(S76,Engagés!$C$10:$K$509,6,FALSE)),0,VLOOKUP(S76,Engagés!$C$10:$K$509,6,FALSE))</f>
        <v>0</v>
      </c>
      <c r="E77" s="568">
        <f>IF(ISERROR(VLOOKUP(T76,Engagés!$C$10:$K$509,6,FALSE)),0,VLOOKUP(T76,Engagés!$C$10:$K$509,6,FALSE))</f>
        <v>0</v>
      </c>
      <c r="F77" s="568">
        <f>IF(ISERROR(VLOOKUP(U76,Engagés!$C$10:$K$509,6,FALSE)),0,VLOOKUP(U76,Engagés!$C$10:$K$509,6,FALSE))</f>
        <v>0</v>
      </c>
      <c r="G77" s="568">
        <f>IF(ISERROR(VLOOKUP(V76,Engagés!$C$10:$K$509,6,FALSE)),0,VLOOKUP(V76,Engagés!$C$10:$K$509,6,FALSE))</f>
        <v>0</v>
      </c>
      <c r="H77" s="568">
        <f>IF(ISERROR(VLOOKUP(W76,Engagés!$C$10:$K$509,6,FALSE)),0,VLOOKUP(W76,Engagés!$C$10:$K$509,6,FALSE))</f>
        <v>0</v>
      </c>
      <c r="I77" s="568">
        <f>IF(ISERROR(VLOOKUP(X76,Engagés!$C$10:$K$509,6,FALSE)),0,VLOOKUP(X76,Engagés!$C$10:$K$509,6,FALSE))</f>
        <v>0</v>
      </c>
      <c r="J77" s="568">
        <f>IF(ISERROR(VLOOKUP(Y76,Engagés!$C$10:$K$509,6,FALSE)),0,VLOOKUP(Y76,Engagés!$C$10:$K$509,6,FALSE))</f>
        <v>0</v>
      </c>
      <c r="K77" s="563">
        <v>0</v>
      </c>
      <c r="L77" s="575"/>
      <c r="M77" s="564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AA77" s="576"/>
    </row>
    <row r="78" spans="1:27" s="570" customFormat="1" ht="15.6" hidden="1">
      <c r="A78" s="569">
        <f t="shared" ref="A78:J78" si="36">IF(A76=0,0,IF(A77="",0,P76))</f>
        <v>0</v>
      </c>
      <c r="B78" s="569">
        <f t="shared" si="36"/>
        <v>0</v>
      </c>
      <c r="C78" s="569">
        <f t="shared" si="36"/>
        <v>0</v>
      </c>
      <c r="D78" s="569">
        <f t="shared" si="36"/>
        <v>0</v>
      </c>
      <c r="E78" s="569">
        <f t="shared" si="36"/>
        <v>0</v>
      </c>
      <c r="F78" s="569">
        <f t="shared" si="36"/>
        <v>0</v>
      </c>
      <c r="G78" s="569">
        <f t="shared" si="36"/>
        <v>0</v>
      </c>
      <c r="H78" s="569">
        <f t="shared" si="36"/>
        <v>0</v>
      </c>
      <c r="I78" s="569">
        <f t="shared" si="36"/>
        <v>0</v>
      </c>
      <c r="J78" s="569">
        <f t="shared" si="36"/>
        <v>0</v>
      </c>
      <c r="K78" s="563">
        <f>IF(L78=0,0,41)</f>
        <v>0</v>
      </c>
      <c r="L78" s="563">
        <f>A78+B78+C78+D78+E78+F78+G78+H78+I78+J78</f>
        <v>0</v>
      </c>
      <c r="M78" s="563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AA78" s="414"/>
    </row>
    <row r="79" spans="1:27" s="573" customFormat="1" ht="14.4" hidden="1">
      <c r="A79" s="574" t="str">
        <f>IF(A78=0,"",CONCATENATE(VLOOKUP(A78,Engagés!$C$10:$K$509,6,FALSE)," ",VLOOKUP(A78,Engagés!$C$10:$K$509,7,FALSE)," ",CHAR(10),VLOOKUP(A78,Engagés!$C$10:$K$509,8,FALSE)," ",CHAR(10),VLOOKUP(A78,Engagés!$C$10:$Q$509,15,FALSE)))</f>
        <v/>
      </c>
      <c r="B79" s="574" t="str">
        <f>IF(B78=0,"",CONCATENATE(VLOOKUP(B78,Engagés!$C$10:$K$509,6,FALSE)," ",VLOOKUP(B78,Engagés!$C$10:$K$509,7,FALSE)," ",CHAR(10),VLOOKUP(B78,Engagés!$C$10:$K$509,8,FALSE)," ",CHAR(10),VLOOKUP(B78,Engagés!$C$10:$Q$509,15,FALSE)))</f>
        <v/>
      </c>
      <c r="C79" s="574" t="str">
        <f>IF(C78=0,"",CONCATENATE(VLOOKUP(C78,Engagés!$C$10:$K$509,6,FALSE)," ",VLOOKUP(C78,Engagés!$C$10:$K$509,7,FALSE)," ",CHAR(10),VLOOKUP(C78,Engagés!$C$10:$K$509,8,FALSE)," ",CHAR(10),VLOOKUP(C78,Engagés!$C$10:$Q$509,15,FALSE)))</f>
        <v/>
      </c>
      <c r="D79" s="574" t="str">
        <f>IF(D78=0,"",CONCATENATE(VLOOKUP(D78,Engagés!$C$10:$K$509,6,FALSE)," ",VLOOKUP(D78,Engagés!$C$10:$K$509,7,FALSE)," ",CHAR(10),VLOOKUP(D78,Engagés!$C$10:$K$509,8,FALSE)," ",CHAR(10),VLOOKUP(D78,Engagés!$C$10:$Q$509,15,FALSE)))</f>
        <v/>
      </c>
      <c r="E79" s="574" t="str">
        <f>IF(E78=0,"",CONCATENATE(VLOOKUP(E78,Engagés!$C$10:$K$509,6,FALSE)," ",VLOOKUP(E78,Engagés!$C$10:$K$509,7,FALSE)," ",CHAR(10),VLOOKUP(E78,Engagés!$C$10:$K$509,8,FALSE)," ",CHAR(10),VLOOKUP(E78,Engagés!$C$10:$Q$509,15,FALSE)))</f>
        <v/>
      </c>
      <c r="F79" s="574" t="str">
        <f>IF(F78=0,"",CONCATENATE(VLOOKUP(F78,Engagés!$C$10:$K$509,6,FALSE)," ",VLOOKUP(F78,Engagés!$C$10:$K$509,7,FALSE)," ",CHAR(10),VLOOKUP(F78,Engagés!$C$10:$K$509,8,FALSE)," ",CHAR(10),VLOOKUP(F78,Engagés!$C$10:$Q$509,15,FALSE)))</f>
        <v/>
      </c>
      <c r="G79" s="574" t="str">
        <f>IF(G78=0,"",CONCATENATE(VLOOKUP(G78,Engagés!$C$10:$K$509,6,FALSE)," ",VLOOKUP(G78,Engagés!$C$10:$K$509,7,FALSE)," ",CHAR(10),VLOOKUP(G78,Engagés!$C$10:$K$509,8,FALSE)," ",CHAR(10),VLOOKUP(G78,Engagés!$C$10:$Q$509,15,FALSE)))</f>
        <v/>
      </c>
      <c r="H79" s="574" t="str">
        <f>IF(H78=0,"",CONCATENATE(VLOOKUP(H78,Engagés!$C$10:$K$509,6,FALSE)," ",VLOOKUP(H78,Engagés!$C$10:$K$509,7,FALSE)," ",CHAR(10),VLOOKUP(H78,Engagés!$C$10:$K$509,8,FALSE)," ",CHAR(10),VLOOKUP(H78,Engagés!$C$10:$Q$509,15,FALSE)))</f>
        <v/>
      </c>
      <c r="I79" s="574" t="str">
        <f>IF(I78=0,"",CONCATENATE(VLOOKUP(I78,Engagés!$C$10:$K$509,6,FALSE)," ",VLOOKUP(I78,Engagés!$C$10:$K$509,7,FALSE)," ",CHAR(10),VLOOKUP(I78,Engagés!$C$10:$K$509,8,FALSE)," ",CHAR(10),VLOOKUP(I78,Engagés!$C$10:$Q$509,15,FALSE)))</f>
        <v/>
      </c>
      <c r="J79" s="574" t="str">
        <f>IF(J78=0,"",CONCATENATE(VLOOKUP(J78,Engagés!$C$10:$K$509,6,FALSE)," ",VLOOKUP(J78,Engagés!$C$10:$K$509,7,FALSE)," ",CHAR(10),VLOOKUP(J78,Engagés!$C$10:$K$509,8,FALSE)," ",CHAR(10),VLOOKUP(J78,Engagés!$C$10:$Q$509,15,FALSE)))</f>
        <v/>
      </c>
      <c r="K79" s="563">
        <f>IF(K78=0,0,K78+1)</f>
        <v>0</v>
      </c>
      <c r="L79" s="564">
        <f>L78</f>
        <v>0</v>
      </c>
      <c r="M79" s="564"/>
      <c r="N79" s="565"/>
      <c r="O79" s="565"/>
      <c r="P79" s="565"/>
      <c r="Q79" s="565"/>
      <c r="R79" s="565"/>
      <c r="S79" s="565"/>
      <c r="T79" s="565"/>
      <c r="U79" s="565"/>
      <c r="V79" s="565"/>
      <c r="W79" s="565"/>
      <c r="X79" s="565"/>
      <c r="Y79" s="565"/>
      <c r="AA79" s="565"/>
    </row>
    <row r="80" spans="1:27" ht="19.8" hidden="1">
      <c r="A80" s="567">
        <f>IF(ISERROR(VLOOKUP(P80,Engagés!$C$10:$K$509,3,FALSE)),0,VLOOKUP(P80,Engagés!$C$10:$K$509,3,FALSE))</f>
        <v>0</v>
      </c>
      <c r="B80" s="567">
        <f>IF(ISERROR(VLOOKUP(Q80,Engagés!$C$10:$K$509,3,FALSE)),0,VLOOKUP(Q80,Engagés!$C$10:$K$509,3,FALSE))</f>
        <v>0</v>
      </c>
      <c r="C80" s="567">
        <f>IF(ISERROR(VLOOKUP(R80,Engagés!$C$10:$K$509,3,FALSE)),0,VLOOKUP(R80,Engagés!$C$10:$K$509,3,FALSE))</f>
        <v>0</v>
      </c>
      <c r="D80" s="567">
        <f>IF(ISERROR(VLOOKUP(S80,Engagés!$C$10:$K$509,3,FALSE)),0,VLOOKUP(S80,Engagés!$C$10:$K$509,3,FALSE))</f>
        <v>0</v>
      </c>
      <c r="E80" s="567">
        <f>IF(ISERROR(VLOOKUP(T80,Engagés!$C$10:$K$509,3,FALSE)),0,VLOOKUP(T80,Engagés!$C$10:$K$509,3,FALSE))</f>
        <v>0</v>
      </c>
      <c r="F80" s="567">
        <f>IF(ISERROR(VLOOKUP(U80,Engagés!$C$10:$K$509,3,FALSE)),0,VLOOKUP(U80,Engagés!$C$10:$K$509,3,FALSE))</f>
        <v>0</v>
      </c>
      <c r="G80" s="567">
        <f>IF(ISERROR(VLOOKUP(V80,Engagés!$C$10:$K$509,3,FALSE)),0,VLOOKUP(V80,Engagés!$C$10:$K$509,3,FALSE))</f>
        <v>0</v>
      </c>
      <c r="H80" s="567">
        <f>IF(ISERROR(VLOOKUP(W80,Engagés!$C$10:$K$509,3,FALSE)),0,VLOOKUP(W80,Engagés!$C$10:$K$509,3,FALSE))</f>
        <v>0</v>
      </c>
      <c r="I80" s="567">
        <f>IF(ISERROR(VLOOKUP(X80,Engagés!$C$10:$K$509,3,FALSE)),0,VLOOKUP(X80,Engagés!$C$10:$K$509,3,FALSE))</f>
        <v>0</v>
      </c>
      <c r="J80" s="567">
        <f>IF(ISERROR(VLOOKUP(Y80,Engagés!$C$10:$K$509,3,FALSE)),0,VLOOKUP(Y80,Engagés!$C$10:$K$509,3,FALSE))</f>
        <v>0</v>
      </c>
      <c r="K80" s="563">
        <v>0</v>
      </c>
      <c r="L80" s="575">
        <v>0</v>
      </c>
      <c r="M80" s="564"/>
      <c r="P80" s="576">
        <f>IF(Y76+1&lt;=$P$2,Y76+1,999)</f>
        <v>999</v>
      </c>
      <c r="Q80" s="576">
        <f t="shared" ref="Q80:Y80" si="37">IF(P80+1&lt;=$P$2,P80+1,999)</f>
        <v>999</v>
      </c>
      <c r="R80" s="576">
        <f t="shared" si="37"/>
        <v>999</v>
      </c>
      <c r="S80" s="576">
        <f t="shared" si="37"/>
        <v>999</v>
      </c>
      <c r="T80" s="576">
        <f t="shared" si="37"/>
        <v>999</v>
      </c>
      <c r="U80" s="576">
        <f t="shared" si="37"/>
        <v>999</v>
      </c>
      <c r="V80" s="576">
        <f t="shared" si="37"/>
        <v>999</v>
      </c>
      <c r="W80" s="576">
        <f t="shared" si="37"/>
        <v>999</v>
      </c>
      <c r="X80" s="576">
        <f t="shared" si="37"/>
        <v>999</v>
      </c>
      <c r="Y80" s="576">
        <f t="shared" si="37"/>
        <v>999</v>
      </c>
    </row>
    <row r="81" spans="1:27" s="566" customFormat="1" ht="14.4" hidden="1">
      <c r="A81" s="568">
        <f>IF(ISERROR(VLOOKUP(P80,Engagés!$C$10:$K$509,6,FALSE)),0,VLOOKUP(P80,Engagés!$C$10:$K$509,6,FALSE))</f>
        <v>0</v>
      </c>
      <c r="B81" s="568">
        <f>IF(ISERROR(VLOOKUP(Q80,Engagés!$C$10:$K$509,6,FALSE)),0,VLOOKUP(Q80,Engagés!$C$10:$K$509,6,FALSE))</f>
        <v>0</v>
      </c>
      <c r="C81" s="568">
        <f>IF(ISERROR(VLOOKUP(R80,Engagés!$C$10:$K$509,6,FALSE)),0,VLOOKUP(R80,Engagés!$C$10:$K$509,6,FALSE))</f>
        <v>0</v>
      </c>
      <c r="D81" s="568">
        <f>IF(ISERROR(VLOOKUP(S80,Engagés!$C$10:$K$509,6,FALSE)),0,VLOOKUP(S80,Engagés!$C$10:$K$509,6,FALSE))</f>
        <v>0</v>
      </c>
      <c r="E81" s="568">
        <f>IF(ISERROR(VLOOKUP(T80,Engagés!$C$10:$K$509,6,FALSE)),0,VLOOKUP(T80,Engagés!$C$10:$K$509,6,FALSE))</f>
        <v>0</v>
      </c>
      <c r="F81" s="568">
        <f>IF(ISERROR(VLOOKUP(U80,Engagés!$C$10:$K$509,6,FALSE)),0,VLOOKUP(U80,Engagés!$C$10:$K$509,6,FALSE))</f>
        <v>0</v>
      </c>
      <c r="G81" s="568">
        <f>IF(ISERROR(VLOOKUP(V80,Engagés!$C$10:$K$509,6,FALSE)),0,VLOOKUP(V80,Engagés!$C$10:$K$509,6,FALSE))</f>
        <v>0</v>
      </c>
      <c r="H81" s="568">
        <f>IF(ISERROR(VLOOKUP(W80,Engagés!$C$10:$K$509,6,FALSE)),0,VLOOKUP(W80,Engagés!$C$10:$K$509,6,FALSE))</f>
        <v>0</v>
      </c>
      <c r="I81" s="568">
        <f>IF(ISERROR(VLOOKUP(X80,Engagés!$C$10:$K$509,6,FALSE)),0,VLOOKUP(X80,Engagés!$C$10:$K$509,6,FALSE))</f>
        <v>0</v>
      </c>
      <c r="J81" s="568">
        <f>IF(ISERROR(VLOOKUP(Y80,Engagés!$C$10:$K$509,6,FALSE)),0,VLOOKUP(Y80,Engagés!$C$10:$K$509,6,FALSE))</f>
        <v>0</v>
      </c>
      <c r="K81" s="563">
        <v>0</v>
      </c>
      <c r="L81" s="575"/>
      <c r="M81" s="564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AA81" s="576"/>
    </row>
    <row r="82" spans="1:27" s="570" customFormat="1" ht="15.6" hidden="1">
      <c r="A82" s="569">
        <f t="shared" ref="A82:J82" si="38">IF(A80=0,0,IF(A81="",0,P80))</f>
        <v>0</v>
      </c>
      <c r="B82" s="569">
        <f t="shared" si="38"/>
        <v>0</v>
      </c>
      <c r="C82" s="569">
        <f t="shared" si="38"/>
        <v>0</v>
      </c>
      <c r="D82" s="569">
        <f t="shared" si="38"/>
        <v>0</v>
      </c>
      <c r="E82" s="569">
        <f t="shared" si="38"/>
        <v>0</v>
      </c>
      <c r="F82" s="569">
        <f t="shared" si="38"/>
        <v>0</v>
      </c>
      <c r="G82" s="569">
        <f t="shared" si="38"/>
        <v>0</v>
      </c>
      <c r="H82" s="569">
        <f t="shared" si="38"/>
        <v>0</v>
      </c>
      <c r="I82" s="569">
        <f t="shared" si="38"/>
        <v>0</v>
      </c>
      <c r="J82" s="569">
        <f t="shared" si="38"/>
        <v>0</v>
      </c>
      <c r="K82" s="563">
        <f>IF(L82=0,0,43)</f>
        <v>0</v>
      </c>
      <c r="L82" s="563">
        <f>A82+B82+C82+D82+E82+F82+G82+H82+I82+J82</f>
        <v>0</v>
      </c>
      <c r="M82" s="563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AA82" s="414"/>
    </row>
    <row r="83" spans="1:27" s="573" customFormat="1" ht="14.4" hidden="1">
      <c r="A83" s="574" t="str">
        <f>IF(A82=0,"",CONCATENATE(VLOOKUP(A82,Engagés!$C$10:$K$509,6,FALSE)," ",VLOOKUP(A82,Engagés!$C$10:$K$509,7,FALSE)," ",CHAR(10),VLOOKUP(A82,Engagés!$C$10:$K$509,8,FALSE)," ",CHAR(10),VLOOKUP(A82,Engagés!$C$10:$Q$509,15,FALSE)))</f>
        <v/>
      </c>
      <c r="B83" s="574" t="str">
        <f>IF(B82=0,"",CONCATENATE(VLOOKUP(B82,Engagés!$C$10:$K$509,6,FALSE)," ",VLOOKUP(B82,Engagés!$C$10:$K$509,7,FALSE)," ",CHAR(10),VLOOKUP(B82,Engagés!$C$10:$K$509,8,FALSE)," ",CHAR(10),VLOOKUP(B82,Engagés!$C$10:$Q$509,15,FALSE)))</f>
        <v/>
      </c>
      <c r="C83" s="574" t="str">
        <f>IF(C82=0,"",CONCATENATE(VLOOKUP(C82,Engagés!$C$10:$K$509,6,FALSE)," ",VLOOKUP(C82,Engagés!$C$10:$K$509,7,FALSE)," ",CHAR(10),VLOOKUP(C82,Engagés!$C$10:$K$509,8,FALSE)," ",CHAR(10),VLOOKUP(C82,Engagés!$C$10:$Q$509,15,FALSE)))</f>
        <v/>
      </c>
      <c r="D83" s="574" t="str">
        <f>IF(D82=0,"",CONCATENATE(VLOOKUP(D82,Engagés!$C$10:$K$509,6,FALSE)," ",VLOOKUP(D82,Engagés!$C$10:$K$509,7,FALSE)," ",CHAR(10),VLOOKUP(D82,Engagés!$C$10:$K$509,8,FALSE)," ",CHAR(10),VLOOKUP(D82,Engagés!$C$10:$Q$509,15,FALSE)))</f>
        <v/>
      </c>
      <c r="E83" s="574" t="str">
        <f>IF(E82=0,"",CONCATENATE(VLOOKUP(E82,Engagés!$C$10:$K$509,6,FALSE)," ",VLOOKUP(E82,Engagés!$C$10:$K$509,7,FALSE)," ",CHAR(10),VLOOKUP(E82,Engagés!$C$10:$K$509,8,FALSE)," ",CHAR(10),VLOOKUP(E82,Engagés!$C$10:$Q$509,15,FALSE)))</f>
        <v/>
      </c>
      <c r="F83" s="574" t="str">
        <f>IF(F82=0,"",CONCATENATE(VLOOKUP(F82,Engagés!$C$10:$K$509,6,FALSE)," ",VLOOKUP(F82,Engagés!$C$10:$K$509,7,FALSE)," ",CHAR(10),VLOOKUP(F82,Engagés!$C$10:$K$509,8,FALSE)," ",CHAR(10),VLOOKUP(F82,Engagés!$C$10:$Q$509,15,FALSE)))</f>
        <v/>
      </c>
      <c r="G83" s="574" t="str">
        <f>IF(G82=0,"",CONCATENATE(VLOOKUP(G82,Engagés!$C$10:$K$509,6,FALSE)," ",VLOOKUP(G82,Engagés!$C$10:$K$509,7,FALSE)," ",CHAR(10),VLOOKUP(G82,Engagés!$C$10:$K$509,8,FALSE)," ",CHAR(10),VLOOKUP(G82,Engagés!$C$10:$Q$509,15,FALSE)))</f>
        <v/>
      </c>
      <c r="H83" s="574" t="str">
        <f>IF(H82=0,"",CONCATENATE(VLOOKUP(H82,Engagés!$C$10:$K$509,6,FALSE)," ",VLOOKUP(H82,Engagés!$C$10:$K$509,7,FALSE)," ",CHAR(10),VLOOKUP(H82,Engagés!$C$10:$K$509,8,FALSE)," ",CHAR(10),VLOOKUP(H82,Engagés!$C$10:$Q$509,15,FALSE)))</f>
        <v/>
      </c>
      <c r="I83" s="574" t="str">
        <f>IF(I82=0,"",CONCATENATE(VLOOKUP(I82,Engagés!$C$10:$K$509,6,FALSE)," ",VLOOKUP(I82,Engagés!$C$10:$K$509,7,FALSE)," ",CHAR(10),VLOOKUP(I82,Engagés!$C$10:$K$509,8,FALSE)," ",CHAR(10),VLOOKUP(I82,Engagés!$C$10:$Q$509,15,FALSE)))</f>
        <v/>
      </c>
      <c r="J83" s="574" t="str">
        <f>IF(J82=0,"",CONCATENATE(VLOOKUP(J82,Engagés!$C$10:$K$509,6,FALSE)," ",VLOOKUP(J82,Engagés!$C$10:$K$509,7,FALSE)," ",CHAR(10),VLOOKUP(J82,Engagés!$C$10:$K$509,8,FALSE)," ",CHAR(10),VLOOKUP(J82,Engagés!$C$10:$Q$509,15,FALSE)))</f>
        <v/>
      </c>
      <c r="K83" s="563">
        <f>IF(K82=0,0,K82+1)</f>
        <v>0</v>
      </c>
      <c r="L83" s="564">
        <f>L82</f>
        <v>0</v>
      </c>
      <c r="M83" s="564"/>
      <c r="N83" s="565"/>
      <c r="O83" s="565"/>
      <c r="P83" s="565"/>
      <c r="Q83" s="565"/>
      <c r="R83" s="565"/>
      <c r="S83" s="565"/>
      <c r="T83" s="565"/>
      <c r="U83" s="565"/>
      <c r="V83" s="565"/>
      <c r="W83" s="565"/>
      <c r="X83" s="565"/>
      <c r="Y83" s="565"/>
      <c r="AA83" s="565"/>
    </row>
    <row r="84" spans="1:27" ht="19.8" hidden="1">
      <c r="A84" s="567">
        <f>IF(ISERROR(VLOOKUP(P84,Engagés!$C$10:$K$509,3,FALSE)),0,VLOOKUP(P84,Engagés!$C$10:$K$509,3,FALSE))</f>
        <v>0</v>
      </c>
      <c r="B84" s="567">
        <f>IF(ISERROR(VLOOKUP(Q84,Engagés!$C$10:$K$509,3,FALSE)),0,VLOOKUP(Q84,Engagés!$C$10:$K$509,3,FALSE))</f>
        <v>0</v>
      </c>
      <c r="C84" s="567">
        <f>IF(ISERROR(VLOOKUP(R84,Engagés!$C$10:$K$509,3,FALSE)),0,VLOOKUP(R84,Engagés!$C$10:$K$509,3,FALSE))</f>
        <v>0</v>
      </c>
      <c r="D84" s="567">
        <f>IF(ISERROR(VLOOKUP(S84,Engagés!$C$10:$K$509,3,FALSE)),0,VLOOKUP(S84,Engagés!$C$10:$K$509,3,FALSE))</f>
        <v>0</v>
      </c>
      <c r="E84" s="567">
        <f>IF(ISERROR(VLOOKUP(T84,Engagés!$C$10:$K$509,3,FALSE)),0,VLOOKUP(T84,Engagés!$C$10:$K$509,3,FALSE))</f>
        <v>0</v>
      </c>
      <c r="F84" s="567">
        <f>IF(ISERROR(VLOOKUP(U84,Engagés!$C$10:$K$509,3,FALSE)),0,VLOOKUP(U84,Engagés!$C$10:$K$509,3,FALSE))</f>
        <v>0</v>
      </c>
      <c r="G84" s="567">
        <f>IF(ISERROR(VLOOKUP(V84,Engagés!$C$10:$K$509,3,FALSE)),0,VLOOKUP(V84,Engagés!$C$10:$K$509,3,FALSE))</f>
        <v>0</v>
      </c>
      <c r="H84" s="567">
        <f>IF(ISERROR(VLOOKUP(W84,Engagés!$C$10:$K$509,3,FALSE)),0,VLOOKUP(W84,Engagés!$C$10:$K$509,3,FALSE))</f>
        <v>0</v>
      </c>
      <c r="I84" s="567">
        <f>IF(ISERROR(VLOOKUP(X84,Engagés!$C$10:$K$509,3,FALSE)),0,VLOOKUP(X84,Engagés!$C$10:$K$509,3,FALSE))</f>
        <v>0</v>
      </c>
      <c r="J84" s="567">
        <f>IF(ISERROR(VLOOKUP(Y84,Engagés!$C$10:$K$509,3,FALSE)),0,VLOOKUP(Y84,Engagés!$C$10:$K$509,3,FALSE))</f>
        <v>0</v>
      </c>
      <c r="K84" s="563">
        <v>0</v>
      </c>
      <c r="L84" s="575">
        <v>0</v>
      </c>
      <c r="M84" s="564"/>
      <c r="P84" s="576">
        <f>IF(Y80+1&lt;=$P$2,Y80+1,999)</f>
        <v>999</v>
      </c>
      <c r="Q84" s="576">
        <f t="shared" ref="Q84:Y84" si="39">IF(P84+1&lt;=$P$2,P84+1,999)</f>
        <v>999</v>
      </c>
      <c r="R84" s="576">
        <f t="shared" si="39"/>
        <v>999</v>
      </c>
      <c r="S84" s="576">
        <f t="shared" si="39"/>
        <v>999</v>
      </c>
      <c r="T84" s="576">
        <f t="shared" si="39"/>
        <v>999</v>
      </c>
      <c r="U84" s="576">
        <f t="shared" si="39"/>
        <v>999</v>
      </c>
      <c r="V84" s="576">
        <f t="shared" si="39"/>
        <v>999</v>
      </c>
      <c r="W84" s="576">
        <f t="shared" si="39"/>
        <v>999</v>
      </c>
      <c r="X84" s="576">
        <f t="shared" si="39"/>
        <v>999</v>
      </c>
      <c r="Y84" s="576">
        <f t="shared" si="39"/>
        <v>999</v>
      </c>
    </row>
    <row r="85" spans="1:27" s="566" customFormat="1" ht="14.4" hidden="1">
      <c r="A85" s="568">
        <f>IF(ISERROR(VLOOKUP(P84,Engagés!$C$10:$K$509,6,FALSE)),0,VLOOKUP(P84,Engagés!$C$10:$K$509,6,FALSE))</f>
        <v>0</v>
      </c>
      <c r="B85" s="568">
        <f>IF(ISERROR(VLOOKUP(Q84,Engagés!$C$10:$K$509,6,FALSE)),0,VLOOKUP(Q84,Engagés!$C$10:$K$509,6,FALSE))</f>
        <v>0</v>
      </c>
      <c r="C85" s="568">
        <f>IF(ISERROR(VLOOKUP(R84,Engagés!$C$10:$K$509,6,FALSE)),0,VLOOKUP(R84,Engagés!$C$10:$K$509,6,FALSE))</f>
        <v>0</v>
      </c>
      <c r="D85" s="568">
        <f>IF(ISERROR(VLOOKUP(S84,Engagés!$C$10:$K$509,6,FALSE)),0,VLOOKUP(S84,Engagés!$C$10:$K$509,6,FALSE))</f>
        <v>0</v>
      </c>
      <c r="E85" s="568">
        <f>IF(ISERROR(VLOOKUP(T84,Engagés!$C$10:$K$509,6,FALSE)),0,VLOOKUP(T84,Engagés!$C$10:$K$509,6,FALSE))</f>
        <v>0</v>
      </c>
      <c r="F85" s="568">
        <f>IF(ISERROR(VLOOKUP(U84,Engagés!$C$10:$K$509,6,FALSE)),0,VLOOKUP(U84,Engagés!$C$10:$K$509,6,FALSE))</f>
        <v>0</v>
      </c>
      <c r="G85" s="568">
        <f>IF(ISERROR(VLOOKUP(V84,Engagés!$C$10:$K$509,6,FALSE)),0,VLOOKUP(V84,Engagés!$C$10:$K$509,6,FALSE))</f>
        <v>0</v>
      </c>
      <c r="H85" s="568">
        <f>IF(ISERROR(VLOOKUP(W84,Engagés!$C$10:$K$509,6,FALSE)),0,VLOOKUP(W84,Engagés!$C$10:$K$509,6,FALSE))</f>
        <v>0</v>
      </c>
      <c r="I85" s="568">
        <f>IF(ISERROR(VLOOKUP(X84,Engagés!$C$10:$K$509,6,FALSE)),0,VLOOKUP(X84,Engagés!$C$10:$K$509,6,FALSE))</f>
        <v>0</v>
      </c>
      <c r="J85" s="568">
        <f>IF(ISERROR(VLOOKUP(Y84,Engagés!$C$10:$K$509,6,FALSE)),0,VLOOKUP(Y84,Engagés!$C$10:$K$509,6,FALSE))</f>
        <v>0</v>
      </c>
      <c r="K85" s="563">
        <v>0</v>
      </c>
      <c r="L85" s="575"/>
      <c r="M85" s="564"/>
      <c r="N85" s="576"/>
      <c r="O85" s="576"/>
      <c r="P85" s="576"/>
      <c r="Q85" s="576"/>
      <c r="R85" s="576"/>
      <c r="S85" s="576"/>
      <c r="T85" s="576"/>
      <c r="U85" s="576"/>
      <c r="V85" s="576"/>
      <c r="W85" s="576"/>
      <c r="X85" s="576"/>
      <c r="Y85" s="576"/>
      <c r="AA85" s="576"/>
    </row>
    <row r="86" spans="1:27" s="570" customFormat="1" ht="15.6" hidden="1">
      <c r="A86" s="569">
        <f t="shared" ref="A86:J86" si="40">IF(A84=0,0,IF(A85="",0,P84))</f>
        <v>0</v>
      </c>
      <c r="B86" s="569">
        <f t="shared" si="40"/>
        <v>0</v>
      </c>
      <c r="C86" s="569">
        <f t="shared" si="40"/>
        <v>0</v>
      </c>
      <c r="D86" s="569">
        <f t="shared" si="40"/>
        <v>0</v>
      </c>
      <c r="E86" s="569">
        <f t="shared" si="40"/>
        <v>0</v>
      </c>
      <c r="F86" s="569">
        <f t="shared" si="40"/>
        <v>0</v>
      </c>
      <c r="G86" s="569">
        <f t="shared" si="40"/>
        <v>0</v>
      </c>
      <c r="H86" s="569">
        <f t="shared" si="40"/>
        <v>0</v>
      </c>
      <c r="I86" s="569">
        <f t="shared" si="40"/>
        <v>0</v>
      </c>
      <c r="J86" s="569">
        <f t="shared" si="40"/>
        <v>0</v>
      </c>
      <c r="K86" s="563">
        <f>IF(L86=0,0,45)</f>
        <v>0</v>
      </c>
      <c r="L86" s="563">
        <f>A86+B86+C86+D86+E86+F86+G86+H86+I86+J86</f>
        <v>0</v>
      </c>
      <c r="M86" s="563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576"/>
      <c r="AA86" s="414"/>
    </row>
    <row r="87" spans="1:27" s="573" customFormat="1" ht="14.4" hidden="1">
      <c r="A87" s="574" t="str">
        <f>IF(A86=0,"",CONCATENATE(VLOOKUP(A86,Engagés!$C$10:$K$509,6,FALSE)," ",VLOOKUP(A86,Engagés!$C$10:$K$509,7,FALSE)," ",CHAR(10),VLOOKUP(A86,Engagés!$C$10:$K$509,8,FALSE)," ",CHAR(10),VLOOKUP(A86,Engagés!$C$10:$Q$509,15,FALSE)))</f>
        <v/>
      </c>
      <c r="B87" s="574" t="str">
        <f>IF(B86=0,"",CONCATENATE(VLOOKUP(B86,Engagés!$C$10:$K$509,6,FALSE)," ",VLOOKUP(B86,Engagés!$C$10:$K$509,7,FALSE)," ",CHAR(10),VLOOKUP(B86,Engagés!$C$10:$K$509,8,FALSE)," ",CHAR(10),VLOOKUP(B86,Engagés!$C$10:$Q$509,15,FALSE)))</f>
        <v/>
      </c>
      <c r="C87" s="574" t="str">
        <f>IF(C86=0,"",CONCATENATE(VLOOKUP(C86,Engagés!$C$10:$K$509,6,FALSE)," ",VLOOKUP(C86,Engagés!$C$10:$K$509,7,FALSE)," ",CHAR(10),VLOOKUP(C86,Engagés!$C$10:$K$509,8,FALSE)," ",CHAR(10),VLOOKUP(C86,Engagés!$C$10:$Q$509,15,FALSE)))</f>
        <v/>
      </c>
      <c r="D87" s="574" t="str">
        <f>IF(D86=0,"",CONCATENATE(VLOOKUP(D86,Engagés!$C$10:$K$509,6,FALSE)," ",VLOOKUP(D86,Engagés!$C$10:$K$509,7,FALSE)," ",CHAR(10),VLOOKUP(D86,Engagés!$C$10:$K$509,8,FALSE)," ",CHAR(10),VLOOKUP(D86,Engagés!$C$10:$Q$509,15,FALSE)))</f>
        <v/>
      </c>
      <c r="E87" s="574" t="str">
        <f>IF(E86=0,"",CONCATENATE(VLOOKUP(E86,Engagés!$C$10:$K$509,6,FALSE)," ",VLOOKUP(E86,Engagés!$C$10:$K$509,7,FALSE)," ",CHAR(10),VLOOKUP(E86,Engagés!$C$10:$K$509,8,FALSE)," ",CHAR(10),VLOOKUP(E86,Engagés!$C$10:$Q$509,15,FALSE)))</f>
        <v/>
      </c>
      <c r="F87" s="574" t="str">
        <f>IF(F86=0,"",CONCATENATE(VLOOKUP(F86,Engagés!$C$10:$K$509,6,FALSE)," ",VLOOKUP(F86,Engagés!$C$10:$K$509,7,FALSE)," ",CHAR(10),VLOOKUP(F86,Engagés!$C$10:$K$509,8,FALSE)," ",CHAR(10),VLOOKUP(F86,Engagés!$C$10:$Q$509,15,FALSE)))</f>
        <v/>
      </c>
      <c r="G87" s="574" t="str">
        <f>IF(G86=0,"",CONCATENATE(VLOOKUP(G86,Engagés!$C$10:$K$509,6,FALSE)," ",VLOOKUP(G86,Engagés!$C$10:$K$509,7,FALSE)," ",CHAR(10),VLOOKUP(G86,Engagés!$C$10:$K$509,8,FALSE)," ",CHAR(10),VLOOKUP(G86,Engagés!$C$10:$Q$509,15,FALSE)))</f>
        <v/>
      </c>
      <c r="H87" s="574" t="str">
        <f>IF(H86=0,"",CONCATENATE(VLOOKUP(H86,Engagés!$C$10:$K$509,6,FALSE)," ",VLOOKUP(H86,Engagés!$C$10:$K$509,7,FALSE)," ",CHAR(10),VLOOKUP(H86,Engagés!$C$10:$K$509,8,FALSE)," ",CHAR(10),VLOOKUP(H86,Engagés!$C$10:$Q$509,15,FALSE)))</f>
        <v/>
      </c>
      <c r="I87" s="574" t="str">
        <f>IF(I86=0,"",CONCATENATE(VLOOKUP(I86,Engagés!$C$10:$K$509,6,FALSE)," ",VLOOKUP(I86,Engagés!$C$10:$K$509,7,FALSE)," ",CHAR(10),VLOOKUP(I86,Engagés!$C$10:$K$509,8,FALSE)," ",CHAR(10),VLOOKUP(I86,Engagés!$C$10:$Q$509,15,FALSE)))</f>
        <v/>
      </c>
      <c r="J87" s="574" t="str">
        <f>IF(J86=0,"",CONCATENATE(VLOOKUP(J86,Engagés!$C$10:$K$509,6,FALSE)," ",VLOOKUP(J86,Engagés!$C$10:$K$509,7,FALSE)," ",CHAR(10),VLOOKUP(J86,Engagés!$C$10:$K$509,8,FALSE)," ",CHAR(10),VLOOKUP(J86,Engagés!$C$10:$Q$509,15,FALSE)))</f>
        <v/>
      </c>
      <c r="K87" s="563">
        <f>IF(K86=0,0,K86+1)</f>
        <v>0</v>
      </c>
      <c r="L87" s="564">
        <f>L86</f>
        <v>0</v>
      </c>
      <c r="M87" s="564"/>
      <c r="N87" s="565"/>
      <c r="O87" s="565"/>
      <c r="P87" s="565"/>
      <c r="Q87" s="565"/>
      <c r="R87" s="565"/>
      <c r="S87" s="565"/>
      <c r="T87" s="565"/>
      <c r="U87" s="565"/>
      <c r="V87" s="565"/>
      <c r="W87" s="565"/>
      <c r="X87" s="565"/>
      <c r="Y87" s="565"/>
      <c r="AA87" s="565"/>
    </row>
    <row r="88" spans="1:27" ht="19.8" hidden="1">
      <c r="A88" s="567">
        <f>IF(ISERROR(VLOOKUP(P88,Engagés!$C$10:$K$509,3,FALSE)),0,VLOOKUP(P88,Engagés!$C$10:$K$509,3,FALSE))</f>
        <v>0</v>
      </c>
      <c r="B88" s="567">
        <f>IF(ISERROR(VLOOKUP(Q88,Engagés!$C$10:$K$509,3,FALSE)),0,VLOOKUP(Q88,Engagés!$C$10:$K$509,3,FALSE))</f>
        <v>0</v>
      </c>
      <c r="C88" s="567">
        <f>IF(ISERROR(VLOOKUP(R88,Engagés!$C$10:$K$509,3,FALSE)),0,VLOOKUP(R88,Engagés!$C$10:$K$509,3,FALSE))</f>
        <v>0</v>
      </c>
      <c r="D88" s="567">
        <f>IF(ISERROR(VLOOKUP(S88,Engagés!$C$10:$K$509,3,FALSE)),0,VLOOKUP(S88,Engagés!$C$10:$K$509,3,FALSE))</f>
        <v>0</v>
      </c>
      <c r="E88" s="567">
        <f>IF(ISERROR(VLOOKUP(T88,Engagés!$C$10:$K$509,3,FALSE)),0,VLOOKUP(T88,Engagés!$C$10:$K$509,3,FALSE))</f>
        <v>0</v>
      </c>
      <c r="F88" s="567">
        <f>IF(ISERROR(VLOOKUP(U88,Engagés!$C$10:$K$509,3,FALSE)),0,VLOOKUP(U88,Engagés!$C$10:$K$509,3,FALSE))</f>
        <v>0</v>
      </c>
      <c r="G88" s="567">
        <f>IF(ISERROR(VLOOKUP(V88,Engagés!$C$10:$K$509,3,FALSE)),0,VLOOKUP(V88,Engagés!$C$10:$K$509,3,FALSE))</f>
        <v>0</v>
      </c>
      <c r="H88" s="567">
        <f>IF(ISERROR(VLOOKUP(W88,Engagés!$C$10:$K$509,3,FALSE)),0,VLOOKUP(W88,Engagés!$C$10:$K$509,3,FALSE))</f>
        <v>0</v>
      </c>
      <c r="I88" s="567">
        <f>IF(ISERROR(VLOOKUP(X88,Engagés!$C$10:$K$509,3,FALSE)),0,VLOOKUP(X88,Engagés!$C$10:$K$509,3,FALSE))</f>
        <v>0</v>
      </c>
      <c r="J88" s="567">
        <f>IF(ISERROR(VLOOKUP(Y88,Engagés!$C$10:$K$509,3,FALSE)),0,VLOOKUP(Y88,Engagés!$C$10:$K$509,3,FALSE))</f>
        <v>0</v>
      </c>
      <c r="K88" s="563">
        <v>0</v>
      </c>
      <c r="L88" s="575">
        <v>0</v>
      </c>
      <c r="M88" s="564"/>
      <c r="P88" s="576">
        <f>IF(Y84+1&lt;=$P$2,Y84+1,999)</f>
        <v>999</v>
      </c>
      <c r="Q88" s="576">
        <f t="shared" ref="Q88:Y88" si="41">IF(P88+1&lt;=$P$2,P88+1,999)</f>
        <v>999</v>
      </c>
      <c r="R88" s="576">
        <f t="shared" si="41"/>
        <v>999</v>
      </c>
      <c r="S88" s="576">
        <f t="shared" si="41"/>
        <v>999</v>
      </c>
      <c r="T88" s="576">
        <f t="shared" si="41"/>
        <v>999</v>
      </c>
      <c r="U88" s="576">
        <f t="shared" si="41"/>
        <v>999</v>
      </c>
      <c r="V88" s="576">
        <f t="shared" si="41"/>
        <v>999</v>
      </c>
      <c r="W88" s="576">
        <f t="shared" si="41"/>
        <v>999</v>
      </c>
      <c r="X88" s="576">
        <f t="shared" si="41"/>
        <v>999</v>
      </c>
      <c r="Y88" s="576">
        <f t="shared" si="41"/>
        <v>999</v>
      </c>
    </row>
    <row r="89" spans="1:27" s="566" customFormat="1" ht="14.4" hidden="1">
      <c r="A89" s="568">
        <f>IF(ISERROR(VLOOKUP(P88,Engagés!$C$10:$K$509,6,FALSE)),0,VLOOKUP(P88,Engagés!$C$10:$K$509,6,FALSE))</f>
        <v>0</v>
      </c>
      <c r="B89" s="568">
        <f>IF(ISERROR(VLOOKUP(Q88,Engagés!$C$10:$K$509,6,FALSE)),0,VLOOKUP(Q88,Engagés!$C$10:$K$509,6,FALSE))</f>
        <v>0</v>
      </c>
      <c r="C89" s="568">
        <f>IF(ISERROR(VLOOKUP(R88,Engagés!$C$10:$K$509,6,FALSE)),0,VLOOKUP(R88,Engagés!$C$10:$K$509,6,FALSE))</f>
        <v>0</v>
      </c>
      <c r="D89" s="568">
        <f>IF(ISERROR(VLOOKUP(S88,Engagés!$C$10:$K$509,6,FALSE)),0,VLOOKUP(S88,Engagés!$C$10:$K$509,6,FALSE))</f>
        <v>0</v>
      </c>
      <c r="E89" s="568">
        <f>IF(ISERROR(VLOOKUP(T88,Engagés!$C$10:$K$509,6,FALSE)),0,VLOOKUP(T88,Engagés!$C$10:$K$509,6,FALSE))</f>
        <v>0</v>
      </c>
      <c r="F89" s="568">
        <f>IF(ISERROR(VLOOKUP(U88,Engagés!$C$10:$K$509,6,FALSE)),0,VLOOKUP(U88,Engagés!$C$10:$K$509,6,FALSE))</f>
        <v>0</v>
      </c>
      <c r="G89" s="568">
        <f>IF(ISERROR(VLOOKUP(V88,Engagés!$C$10:$K$509,6,FALSE)),0,VLOOKUP(V88,Engagés!$C$10:$K$509,6,FALSE))</f>
        <v>0</v>
      </c>
      <c r="H89" s="568">
        <f>IF(ISERROR(VLOOKUP(W88,Engagés!$C$10:$K$509,6,FALSE)),0,VLOOKUP(W88,Engagés!$C$10:$K$509,6,FALSE))</f>
        <v>0</v>
      </c>
      <c r="I89" s="568">
        <f>IF(ISERROR(VLOOKUP(X88,Engagés!$C$10:$K$509,6,FALSE)),0,VLOOKUP(X88,Engagés!$C$10:$K$509,6,FALSE))</f>
        <v>0</v>
      </c>
      <c r="J89" s="568">
        <f>IF(ISERROR(VLOOKUP(Y88,Engagés!$C$10:$K$509,6,FALSE)),0,VLOOKUP(Y88,Engagés!$C$10:$K$509,6,FALSE))</f>
        <v>0</v>
      </c>
      <c r="K89" s="563">
        <v>0</v>
      </c>
      <c r="L89" s="575"/>
      <c r="M89" s="564"/>
      <c r="N89" s="576"/>
      <c r="O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AA89" s="576"/>
    </row>
    <row r="90" spans="1:27" s="572" customFormat="1" ht="15.6" hidden="1">
      <c r="A90" s="569">
        <f t="shared" ref="A90:J90" si="42">IF(A88=0,0,IF(A89="",0,P88))</f>
        <v>0</v>
      </c>
      <c r="B90" s="569">
        <f t="shared" si="42"/>
        <v>0</v>
      </c>
      <c r="C90" s="569">
        <f t="shared" si="42"/>
        <v>0</v>
      </c>
      <c r="D90" s="569">
        <f t="shared" si="42"/>
        <v>0</v>
      </c>
      <c r="E90" s="569">
        <f t="shared" si="42"/>
        <v>0</v>
      </c>
      <c r="F90" s="569">
        <f t="shared" si="42"/>
        <v>0</v>
      </c>
      <c r="G90" s="569">
        <f t="shared" si="42"/>
        <v>0</v>
      </c>
      <c r="H90" s="569">
        <f t="shared" si="42"/>
        <v>0</v>
      </c>
      <c r="I90" s="569">
        <f t="shared" si="42"/>
        <v>0</v>
      </c>
      <c r="J90" s="569">
        <f t="shared" si="42"/>
        <v>0</v>
      </c>
      <c r="K90" s="563">
        <f>IF(L90=0,0,47)</f>
        <v>0</v>
      </c>
      <c r="L90" s="563">
        <f>A90+B90+C90+D90+E90+F90+G90+H90+I90+J90</f>
        <v>0</v>
      </c>
      <c r="M90" s="575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AA90" s="576"/>
    </row>
    <row r="91" spans="1:27" s="573" customFormat="1" ht="14.4" hidden="1">
      <c r="A91" s="574" t="str">
        <f>IF(A90=0,"",CONCATENATE(VLOOKUP(A90,Engagés!$C$10:$K$509,6,FALSE)," ",VLOOKUP(A90,Engagés!$C$10:$K$509,7,FALSE)," ",CHAR(10),VLOOKUP(A90,Engagés!$C$10:$K$509,8,FALSE)," ",CHAR(10),VLOOKUP(A90,Engagés!$C$10:$Q$509,15,FALSE)))</f>
        <v/>
      </c>
      <c r="B91" s="574" t="str">
        <f>IF(B90=0,"",CONCATENATE(VLOOKUP(B90,Engagés!$C$10:$K$509,6,FALSE)," ",VLOOKUP(B90,Engagés!$C$10:$K$509,7,FALSE)," ",CHAR(10),VLOOKUP(B90,Engagés!$C$10:$K$509,8,FALSE)," ",CHAR(10),VLOOKUP(B90,Engagés!$C$10:$Q$509,15,FALSE)))</f>
        <v/>
      </c>
      <c r="C91" s="574" t="str">
        <f>IF(C90=0,"",CONCATENATE(VLOOKUP(C90,Engagés!$C$10:$K$509,6,FALSE)," ",VLOOKUP(C90,Engagés!$C$10:$K$509,7,FALSE)," ",CHAR(10),VLOOKUP(C90,Engagés!$C$10:$K$509,8,FALSE)," ",CHAR(10),VLOOKUP(C90,Engagés!$C$10:$Q$509,15,FALSE)))</f>
        <v/>
      </c>
      <c r="D91" s="574" t="str">
        <f>IF(D90=0,"",CONCATENATE(VLOOKUP(D90,Engagés!$C$10:$K$509,6,FALSE)," ",VLOOKUP(D90,Engagés!$C$10:$K$509,7,FALSE)," ",CHAR(10),VLOOKUP(D90,Engagés!$C$10:$K$509,8,FALSE)," ",CHAR(10),VLOOKUP(D90,Engagés!$C$10:$Q$509,15,FALSE)))</f>
        <v/>
      </c>
      <c r="E91" s="574" t="str">
        <f>IF(E90=0,"",CONCATENATE(VLOOKUP(E90,Engagés!$C$10:$K$509,6,FALSE)," ",VLOOKUP(E90,Engagés!$C$10:$K$509,7,FALSE)," ",CHAR(10),VLOOKUP(E90,Engagés!$C$10:$K$509,8,FALSE)," ",CHAR(10),VLOOKUP(E90,Engagés!$C$10:$Q$509,15,FALSE)))</f>
        <v/>
      </c>
      <c r="F91" s="574" t="str">
        <f>IF(F90=0,"",CONCATENATE(VLOOKUP(F90,Engagés!$C$10:$K$509,6,FALSE)," ",VLOOKUP(F90,Engagés!$C$10:$K$509,7,FALSE)," ",CHAR(10),VLOOKUP(F90,Engagés!$C$10:$K$509,8,FALSE)," ",CHAR(10),VLOOKUP(F90,Engagés!$C$10:$Q$509,15,FALSE)))</f>
        <v/>
      </c>
      <c r="G91" s="574" t="str">
        <f>IF(G90=0,"",CONCATENATE(VLOOKUP(G90,Engagés!$C$10:$K$509,6,FALSE)," ",VLOOKUP(G90,Engagés!$C$10:$K$509,7,FALSE)," ",CHAR(10),VLOOKUP(G90,Engagés!$C$10:$K$509,8,FALSE)," ",CHAR(10),VLOOKUP(G90,Engagés!$C$10:$Q$509,15,FALSE)))</f>
        <v/>
      </c>
      <c r="H91" s="574" t="str">
        <f>IF(H90=0,"",CONCATENATE(VLOOKUP(H90,Engagés!$C$10:$K$509,6,FALSE)," ",VLOOKUP(H90,Engagés!$C$10:$K$509,7,FALSE)," ",CHAR(10),VLOOKUP(H90,Engagés!$C$10:$K$509,8,FALSE)," ",CHAR(10),VLOOKUP(H90,Engagés!$C$10:$Q$509,15,FALSE)))</f>
        <v/>
      </c>
      <c r="I91" s="574" t="str">
        <f>IF(I90=0,"",CONCATENATE(VLOOKUP(I90,Engagés!$C$10:$K$509,6,FALSE)," ",VLOOKUP(I90,Engagés!$C$10:$K$509,7,FALSE)," ",CHAR(10),VLOOKUP(I90,Engagés!$C$10:$K$509,8,FALSE)," ",CHAR(10),VLOOKUP(I90,Engagés!$C$10:$Q$509,15,FALSE)))</f>
        <v/>
      </c>
      <c r="J91" s="574" t="str">
        <f>IF(J90=0,"",CONCATENATE(VLOOKUP(J90,Engagés!$C$10:$K$509,6,FALSE)," ",VLOOKUP(J90,Engagés!$C$10:$K$509,7,FALSE)," ",CHAR(10),VLOOKUP(J90,Engagés!$C$10:$K$509,8,FALSE)," ",CHAR(10),VLOOKUP(J90,Engagés!$C$10:$Q$509,15,FALSE)))</f>
        <v/>
      </c>
      <c r="K91" s="563">
        <f>IF(K90=0,0,K90+1)</f>
        <v>0</v>
      </c>
      <c r="L91" s="564">
        <f>L90</f>
        <v>0</v>
      </c>
      <c r="M91" s="564"/>
      <c r="N91" s="565"/>
      <c r="O91" s="565"/>
      <c r="P91" s="565"/>
      <c r="Q91" s="565"/>
      <c r="R91" s="565"/>
      <c r="S91" s="565"/>
      <c r="T91" s="565"/>
      <c r="U91" s="565"/>
      <c r="V91" s="565"/>
      <c r="W91" s="565"/>
      <c r="X91" s="565"/>
      <c r="Y91" s="565"/>
      <c r="AA91" s="565"/>
    </row>
    <row r="92" spans="1:27" ht="19.8" hidden="1">
      <c r="A92" s="567">
        <f>IF(ISERROR(VLOOKUP(P92,Engagés!$C$10:$K$509,3,FALSE)),0,VLOOKUP(P92,Engagés!$C$10:$K$509,3,FALSE))</f>
        <v>0</v>
      </c>
      <c r="B92" s="567">
        <f>IF(ISERROR(VLOOKUP(Q92,Engagés!$C$10:$K$509,3,FALSE)),0,VLOOKUP(Q92,Engagés!$C$10:$K$509,3,FALSE))</f>
        <v>0</v>
      </c>
      <c r="C92" s="567">
        <f>IF(ISERROR(VLOOKUP(R92,Engagés!$C$10:$K$509,3,FALSE)),0,VLOOKUP(R92,Engagés!$C$10:$K$509,3,FALSE))</f>
        <v>0</v>
      </c>
      <c r="D92" s="567">
        <f>IF(ISERROR(VLOOKUP(S92,Engagés!$C$10:$K$509,3,FALSE)),0,VLOOKUP(S92,Engagés!$C$10:$K$509,3,FALSE))</f>
        <v>0</v>
      </c>
      <c r="E92" s="567">
        <f>IF(ISERROR(VLOOKUP(T92,Engagés!$C$10:$K$509,3,FALSE)),0,VLOOKUP(T92,Engagés!$C$10:$K$509,3,FALSE))</f>
        <v>0</v>
      </c>
      <c r="F92" s="567">
        <f>IF(ISERROR(VLOOKUP(U92,Engagés!$C$10:$K$509,3,FALSE)),0,VLOOKUP(U92,Engagés!$C$10:$K$509,3,FALSE))</f>
        <v>0</v>
      </c>
      <c r="G92" s="567">
        <f>IF(ISERROR(VLOOKUP(V92,Engagés!$C$10:$K$509,3,FALSE)),0,VLOOKUP(V92,Engagés!$C$10:$K$509,3,FALSE))</f>
        <v>0</v>
      </c>
      <c r="H92" s="567">
        <f>IF(ISERROR(VLOOKUP(W92,Engagés!$C$10:$K$509,3,FALSE)),0,VLOOKUP(W92,Engagés!$C$10:$K$509,3,FALSE))</f>
        <v>0</v>
      </c>
      <c r="I92" s="567">
        <f>IF(ISERROR(VLOOKUP(X92,Engagés!$C$10:$K$509,3,FALSE)),0,VLOOKUP(X92,Engagés!$C$10:$K$509,3,FALSE))</f>
        <v>0</v>
      </c>
      <c r="J92" s="567">
        <f>IF(ISERROR(VLOOKUP(Y92,Engagés!$C$10:$K$509,3,FALSE)),0,VLOOKUP(Y92,Engagés!$C$10:$K$509,3,FALSE))</f>
        <v>0</v>
      </c>
      <c r="K92" s="563">
        <v>0</v>
      </c>
      <c r="L92" s="575">
        <v>0</v>
      </c>
      <c r="M92" s="564"/>
      <c r="P92" s="576">
        <f>IF(Y88+1&lt;=$P$2,Y88+1,999)</f>
        <v>999</v>
      </c>
      <c r="Q92" s="576">
        <f t="shared" ref="Q92:Y92" si="43">IF(P92+1&lt;=$P$2,P92+1,999)</f>
        <v>999</v>
      </c>
      <c r="R92" s="576">
        <f t="shared" si="43"/>
        <v>999</v>
      </c>
      <c r="S92" s="576">
        <f t="shared" si="43"/>
        <v>999</v>
      </c>
      <c r="T92" s="576">
        <f t="shared" si="43"/>
        <v>999</v>
      </c>
      <c r="U92" s="576">
        <f t="shared" si="43"/>
        <v>999</v>
      </c>
      <c r="V92" s="576">
        <f t="shared" si="43"/>
        <v>999</v>
      </c>
      <c r="W92" s="576">
        <f t="shared" si="43"/>
        <v>999</v>
      </c>
      <c r="X92" s="576">
        <f t="shared" si="43"/>
        <v>999</v>
      </c>
      <c r="Y92" s="576">
        <f t="shared" si="43"/>
        <v>999</v>
      </c>
    </row>
    <row r="93" spans="1:27" s="566" customFormat="1" ht="14.4" hidden="1">
      <c r="A93" s="568">
        <f>IF(ISERROR(VLOOKUP(P92,Engagés!$C$10:$K$509,6,FALSE)),0,VLOOKUP(P92,Engagés!$C$10:$K$509,6,FALSE))</f>
        <v>0</v>
      </c>
      <c r="B93" s="568">
        <f>IF(ISERROR(VLOOKUP(Q92,Engagés!$C$10:$K$509,6,FALSE)),0,VLOOKUP(Q92,Engagés!$C$10:$K$509,6,FALSE))</f>
        <v>0</v>
      </c>
      <c r="C93" s="568">
        <f>IF(ISERROR(VLOOKUP(R92,Engagés!$C$10:$K$509,6,FALSE)),0,VLOOKUP(R92,Engagés!$C$10:$K$509,6,FALSE))</f>
        <v>0</v>
      </c>
      <c r="D93" s="568">
        <f>IF(ISERROR(VLOOKUP(S92,Engagés!$C$10:$K$509,6,FALSE)),0,VLOOKUP(S92,Engagés!$C$10:$K$509,6,FALSE))</f>
        <v>0</v>
      </c>
      <c r="E93" s="568">
        <f>IF(ISERROR(VLOOKUP(T92,Engagés!$C$10:$K$509,6,FALSE)),0,VLOOKUP(T92,Engagés!$C$10:$K$509,6,FALSE))</f>
        <v>0</v>
      </c>
      <c r="F93" s="568">
        <f>IF(ISERROR(VLOOKUP(U92,Engagés!$C$10:$K$509,6,FALSE)),0,VLOOKUP(U92,Engagés!$C$10:$K$509,6,FALSE))</f>
        <v>0</v>
      </c>
      <c r="G93" s="568">
        <f>IF(ISERROR(VLOOKUP(V92,Engagés!$C$10:$K$509,6,FALSE)),0,VLOOKUP(V92,Engagés!$C$10:$K$509,6,FALSE))</f>
        <v>0</v>
      </c>
      <c r="H93" s="568">
        <f>IF(ISERROR(VLOOKUP(W92,Engagés!$C$10:$K$509,6,FALSE)),0,VLOOKUP(W92,Engagés!$C$10:$K$509,6,FALSE))</f>
        <v>0</v>
      </c>
      <c r="I93" s="568">
        <f>IF(ISERROR(VLOOKUP(X92,Engagés!$C$10:$K$509,6,FALSE)),0,VLOOKUP(X92,Engagés!$C$10:$K$509,6,FALSE))</f>
        <v>0</v>
      </c>
      <c r="J93" s="568">
        <f>IF(ISERROR(VLOOKUP(Y92,Engagés!$C$10:$K$509,6,FALSE)),0,VLOOKUP(Y92,Engagés!$C$10:$K$509,6,FALSE))</f>
        <v>0</v>
      </c>
      <c r="K93" s="563">
        <v>0</v>
      </c>
      <c r="L93" s="575"/>
      <c r="M93" s="564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AA93" s="576"/>
    </row>
    <row r="94" spans="1:27" s="572" customFormat="1" ht="15.6" hidden="1">
      <c r="A94" s="569">
        <f t="shared" ref="A94:J94" si="44">IF(A92=0,0,IF(A93="",0,P92))</f>
        <v>0</v>
      </c>
      <c r="B94" s="569">
        <f t="shared" si="44"/>
        <v>0</v>
      </c>
      <c r="C94" s="569">
        <f t="shared" si="44"/>
        <v>0</v>
      </c>
      <c r="D94" s="569">
        <f t="shared" si="44"/>
        <v>0</v>
      </c>
      <c r="E94" s="569">
        <f t="shared" si="44"/>
        <v>0</v>
      </c>
      <c r="F94" s="569">
        <f t="shared" si="44"/>
        <v>0</v>
      </c>
      <c r="G94" s="569">
        <f t="shared" si="44"/>
        <v>0</v>
      </c>
      <c r="H94" s="569">
        <f t="shared" si="44"/>
        <v>0</v>
      </c>
      <c r="I94" s="569">
        <f t="shared" si="44"/>
        <v>0</v>
      </c>
      <c r="J94" s="569">
        <f t="shared" si="44"/>
        <v>0</v>
      </c>
      <c r="K94" s="563">
        <f>IF(L94=0,0,49)</f>
        <v>0</v>
      </c>
      <c r="L94" s="563">
        <f>A94+B94+C94+D94+E94+F94+G94+H94+I94+J94</f>
        <v>0</v>
      </c>
      <c r="M94" s="575"/>
      <c r="N94" s="576"/>
      <c r="O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AA94" s="576"/>
    </row>
    <row r="95" spans="1:27" s="573" customFormat="1" ht="14.4" hidden="1">
      <c r="A95" s="574" t="str">
        <f>IF(A94=0,"",CONCATENATE(VLOOKUP(A94,Engagés!$C$10:$K$509,6,FALSE)," ",VLOOKUP(A94,Engagés!$C$10:$K$509,7,FALSE)," ",CHAR(10),VLOOKUP(A94,Engagés!$C$10:$K$509,8,FALSE)," ",CHAR(10),VLOOKUP(A94,Engagés!$C$10:$Q$509,15,FALSE)))</f>
        <v/>
      </c>
      <c r="B95" s="574" t="str">
        <f>IF(B94=0,"",CONCATENATE(VLOOKUP(B94,Engagés!$C$10:$K$509,6,FALSE)," ",VLOOKUP(B94,Engagés!$C$10:$K$509,7,FALSE)," ",CHAR(10),VLOOKUP(B94,Engagés!$C$10:$K$509,8,FALSE)," ",CHAR(10),VLOOKUP(B94,Engagés!$C$10:$Q$509,15,FALSE)))</f>
        <v/>
      </c>
      <c r="C95" s="574" t="str">
        <f>IF(C94=0,"",CONCATENATE(VLOOKUP(C94,Engagés!$C$10:$K$509,6,FALSE)," ",VLOOKUP(C94,Engagés!$C$10:$K$509,7,FALSE)," ",CHAR(10),VLOOKUP(C94,Engagés!$C$10:$K$509,8,FALSE)," ",CHAR(10),VLOOKUP(C94,Engagés!$C$10:$Q$509,15,FALSE)))</f>
        <v/>
      </c>
      <c r="D95" s="574" t="str">
        <f>IF(D94=0,"",CONCATENATE(VLOOKUP(D94,Engagés!$C$10:$K$509,6,FALSE)," ",VLOOKUP(D94,Engagés!$C$10:$K$509,7,FALSE)," ",CHAR(10),VLOOKUP(D94,Engagés!$C$10:$K$509,8,FALSE)," ",CHAR(10),VLOOKUP(D94,Engagés!$C$10:$Q$509,15,FALSE)))</f>
        <v/>
      </c>
      <c r="E95" s="574" t="str">
        <f>IF(E94=0,"",CONCATENATE(VLOOKUP(E94,Engagés!$C$10:$K$509,6,FALSE)," ",VLOOKUP(E94,Engagés!$C$10:$K$509,7,FALSE)," ",CHAR(10),VLOOKUP(E94,Engagés!$C$10:$K$509,8,FALSE)," ",CHAR(10),VLOOKUP(E94,Engagés!$C$10:$Q$509,15,FALSE)))</f>
        <v/>
      </c>
      <c r="F95" s="574" t="str">
        <f>IF(F94=0,"",CONCATENATE(VLOOKUP(F94,Engagés!$C$10:$K$509,6,FALSE)," ",VLOOKUP(F94,Engagés!$C$10:$K$509,7,FALSE)," ",CHAR(10),VLOOKUP(F94,Engagés!$C$10:$K$509,8,FALSE)," ",CHAR(10),VLOOKUP(F94,Engagés!$C$10:$Q$509,15,FALSE)))</f>
        <v/>
      </c>
      <c r="G95" s="574" t="str">
        <f>IF(G94=0,"",CONCATENATE(VLOOKUP(G94,Engagés!$C$10:$K$509,6,FALSE)," ",VLOOKUP(G94,Engagés!$C$10:$K$509,7,FALSE)," ",CHAR(10),VLOOKUP(G94,Engagés!$C$10:$K$509,8,FALSE)," ",CHAR(10),VLOOKUP(G94,Engagés!$C$10:$Q$509,15,FALSE)))</f>
        <v/>
      </c>
      <c r="H95" s="574" t="str">
        <f>IF(H94=0,"",CONCATENATE(VLOOKUP(H94,Engagés!$C$10:$K$509,6,FALSE)," ",VLOOKUP(H94,Engagés!$C$10:$K$509,7,FALSE)," ",CHAR(10),VLOOKUP(H94,Engagés!$C$10:$K$509,8,FALSE)," ",CHAR(10),VLOOKUP(H94,Engagés!$C$10:$Q$509,15,FALSE)))</f>
        <v/>
      </c>
      <c r="I95" s="574" t="str">
        <f>IF(I94=0,"",CONCATENATE(VLOOKUP(I94,Engagés!$C$10:$K$509,6,FALSE)," ",VLOOKUP(I94,Engagés!$C$10:$K$509,7,FALSE)," ",CHAR(10),VLOOKUP(I94,Engagés!$C$10:$K$509,8,FALSE)," ",CHAR(10),VLOOKUP(I94,Engagés!$C$10:$Q$509,15,FALSE)))</f>
        <v/>
      </c>
      <c r="J95" s="574" t="str">
        <f>IF(J94=0,"",CONCATENATE(VLOOKUP(J94,Engagés!$C$10:$K$509,6,FALSE)," ",VLOOKUP(J94,Engagés!$C$10:$K$509,7,FALSE)," ",CHAR(10),VLOOKUP(J94,Engagés!$C$10:$K$509,8,FALSE)," ",CHAR(10),VLOOKUP(J94,Engagés!$C$10:$Q$509,15,FALSE)))</f>
        <v/>
      </c>
      <c r="K95" s="563">
        <f>IF(K94=0,0,K94+1)</f>
        <v>0</v>
      </c>
      <c r="L95" s="564">
        <f>L94</f>
        <v>0</v>
      </c>
      <c r="M95" s="564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AA95" s="565"/>
    </row>
    <row r="96" spans="1:27" ht="19.8" hidden="1">
      <c r="A96" s="567">
        <f>IF(ISERROR(VLOOKUP(P96,Engagés!$C$10:$K$509,3,FALSE)),0,VLOOKUP(P96,Engagés!$C$10:$K$509,3,FALSE))</f>
        <v>0</v>
      </c>
      <c r="B96" s="567">
        <f>IF(ISERROR(VLOOKUP(Q96,Engagés!$C$10:$K$509,3,FALSE)),0,VLOOKUP(Q96,Engagés!$C$10:$K$509,3,FALSE))</f>
        <v>0</v>
      </c>
      <c r="C96" s="567">
        <f>IF(ISERROR(VLOOKUP(R96,Engagés!$C$10:$K$509,3,FALSE)),0,VLOOKUP(R96,Engagés!$C$10:$K$509,3,FALSE))</f>
        <v>0</v>
      </c>
      <c r="D96" s="567">
        <f>IF(ISERROR(VLOOKUP(S96,Engagés!$C$10:$K$509,3,FALSE)),0,VLOOKUP(S96,Engagés!$C$10:$K$509,3,FALSE))</f>
        <v>0</v>
      </c>
      <c r="E96" s="567">
        <f>IF(ISERROR(VLOOKUP(T96,Engagés!$C$10:$K$509,3,FALSE)),0,VLOOKUP(T96,Engagés!$C$10:$K$509,3,FALSE))</f>
        <v>0</v>
      </c>
      <c r="F96" s="567">
        <f>IF(ISERROR(VLOOKUP(U96,Engagés!$C$10:$K$509,3,FALSE)),0,VLOOKUP(U96,Engagés!$C$10:$K$509,3,FALSE))</f>
        <v>0</v>
      </c>
      <c r="G96" s="567">
        <f>IF(ISERROR(VLOOKUP(V96,Engagés!$C$10:$K$509,3,FALSE)),0,VLOOKUP(V96,Engagés!$C$10:$K$509,3,FALSE))</f>
        <v>0</v>
      </c>
      <c r="H96" s="567">
        <f>IF(ISERROR(VLOOKUP(W96,Engagés!$C$10:$K$509,3,FALSE)),0,VLOOKUP(W96,Engagés!$C$10:$K$509,3,FALSE))</f>
        <v>0</v>
      </c>
      <c r="I96" s="567">
        <f>IF(ISERROR(VLOOKUP(X96,Engagés!$C$10:$K$509,3,FALSE)),0,VLOOKUP(X96,Engagés!$C$10:$K$509,3,FALSE))</f>
        <v>0</v>
      </c>
      <c r="J96" s="567">
        <f>IF(ISERROR(VLOOKUP(Y96,Engagés!$C$10:$K$509,3,FALSE)),0,VLOOKUP(Y96,Engagés!$C$10:$K$509,3,FALSE))</f>
        <v>0</v>
      </c>
      <c r="K96" s="563">
        <v>0</v>
      </c>
      <c r="L96" s="575">
        <v>0</v>
      </c>
      <c r="M96" s="564"/>
      <c r="P96" s="576">
        <f>IF(Y92+1&lt;=$P$2,Y92+1,999)</f>
        <v>999</v>
      </c>
      <c r="Q96" s="576">
        <f t="shared" ref="Q96:Y96" si="45">IF(P96+1&lt;=$P$2,P96+1,999)</f>
        <v>999</v>
      </c>
      <c r="R96" s="576">
        <f t="shared" si="45"/>
        <v>999</v>
      </c>
      <c r="S96" s="576">
        <f t="shared" si="45"/>
        <v>999</v>
      </c>
      <c r="T96" s="576">
        <f t="shared" si="45"/>
        <v>999</v>
      </c>
      <c r="U96" s="576">
        <f t="shared" si="45"/>
        <v>999</v>
      </c>
      <c r="V96" s="576">
        <f t="shared" si="45"/>
        <v>999</v>
      </c>
      <c r="W96" s="576">
        <f t="shared" si="45"/>
        <v>999</v>
      </c>
      <c r="X96" s="576">
        <f t="shared" si="45"/>
        <v>999</v>
      </c>
      <c r="Y96" s="576">
        <f t="shared" si="45"/>
        <v>999</v>
      </c>
    </row>
    <row r="97" spans="1:27" s="566" customFormat="1" ht="14.4" hidden="1">
      <c r="A97" s="568">
        <f>IF(ISERROR(VLOOKUP(P96,Engagés!$C$10:$K$509,6,FALSE)),0,VLOOKUP(P96,Engagés!$C$10:$K$509,6,FALSE))</f>
        <v>0</v>
      </c>
      <c r="B97" s="568">
        <f>IF(ISERROR(VLOOKUP(Q96,Engagés!$C$10:$K$509,6,FALSE)),0,VLOOKUP(Q96,Engagés!$C$10:$K$509,6,FALSE))</f>
        <v>0</v>
      </c>
      <c r="C97" s="568">
        <f>IF(ISERROR(VLOOKUP(R96,Engagés!$C$10:$K$509,6,FALSE)),0,VLOOKUP(R96,Engagés!$C$10:$K$509,6,FALSE))</f>
        <v>0</v>
      </c>
      <c r="D97" s="568">
        <f>IF(ISERROR(VLOOKUP(S96,Engagés!$C$10:$K$509,6,FALSE)),0,VLOOKUP(S96,Engagés!$C$10:$K$509,6,FALSE))</f>
        <v>0</v>
      </c>
      <c r="E97" s="568">
        <f>IF(ISERROR(VLOOKUP(T96,Engagés!$C$10:$K$509,6,FALSE)),0,VLOOKUP(T96,Engagés!$C$10:$K$509,6,FALSE))</f>
        <v>0</v>
      </c>
      <c r="F97" s="568">
        <f>IF(ISERROR(VLOOKUP(U96,Engagés!$C$10:$K$509,6,FALSE)),0,VLOOKUP(U96,Engagés!$C$10:$K$509,6,FALSE))</f>
        <v>0</v>
      </c>
      <c r="G97" s="568">
        <f>IF(ISERROR(VLOOKUP(V96,Engagés!$C$10:$K$509,6,FALSE)),0,VLOOKUP(V96,Engagés!$C$10:$K$509,6,FALSE))</f>
        <v>0</v>
      </c>
      <c r="H97" s="568">
        <f>IF(ISERROR(VLOOKUP(W96,Engagés!$C$10:$K$509,6,FALSE)),0,VLOOKUP(W96,Engagés!$C$10:$K$509,6,FALSE))</f>
        <v>0</v>
      </c>
      <c r="I97" s="568">
        <f>IF(ISERROR(VLOOKUP(X96,Engagés!$C$10:$K$509,6,FALSE)),0,VLOOKUP(X96,Engagés!$C$10:$K$509,6,FALSE))</f>
        <v>0</v>
      </c>
      <c r="J97" s="568">
        <f>IF(ISERROR(VLOOKUP(Y96,Engagés!$C$10:$K$509,6,FALSE)),0,VLOOKUP(Y96,Engagés!$C$10:$K$509,6,FALSE))</f>
        <v>0</v>
      </c>
      <c r="K97" s="563">
        <v>0</v>
      </c>
      <c r="L97" s="575"/>
      <c r="M97" s="564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AA97" s="576"/>
    </row>
    <row r="98" spans="1:27" s="572" customFormat="1" ht="15.6" hidden="1">
      <c r="A98" s="569">
        <f t="shared" ref="A98:J98" si="46">IF(A96=0,0,IF(A97="",0,P96))</f>
        <v>0</v>
      </c>
      <c r="B98" s="569">
        <f t="shared" si="46"/>
        <v>0</v>
      </c>
      <c r="C98" s="569">
        <f t="shared" si="46"/>
        <v>0</v>
      </c>
      <c r="D98" s="569">
        <f t="shared" si="46"/>
        <v>0</v>
      </c>
      <c r="E98" s="569">
        <f t="shared" si="46"/>
        <v>0</v>
      </c>
      <c r="F98" s="569">
        <f t="shared" si="46"/>
        <v>0</v>
      </c>
      <c r="G98" s="569">
        <f t="shared" si="46"/>
        <v>0</v>
      </c>
      <c r="H98" s="569">
        <f t="shared" si="46"/>
        <v>0</v>
      </c>
      <c r="I98" s="569">
        <f t="shared" si="46"/>
        <v>0</v>
      </c>
      <c r="J98" s="569">
        <f t="shared" si="46"/>
        <v>0</v>
      </c>
      <c r="K98" s="563">
        <f>IF(L98=0,0,51)</f>
        <v>0</v>
      </c>
      <c r="L98" s="563">
        <f>A98+B98+C98+D98+E98+F98+G98+H98+I98+J98</f>
        <v>0</v>
      </c>
      <c r="M98" s="575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AA98" s="576"/>
    </row>
    <row r="99" spans="1:27" s="573" customFormat="1" ht="14.4" hidden="1">
      <c r="A99" s="574" t="str">
        <f>IF(A98=0,"",CONCATENATE(VLOOKUP(A98,Engagés!$C$10:$K$509,6,FALSE)," ",VLOOKUP(A98,Engagés!$C$10:$K$509,7,FALSE)," ",CHAR(10),VLOOKUP(A98,Engagés!$C$10:$K$509,8,FALSE)," ",CHAR(10),VLOOKUP(A98,Engagés!$C$10:$Q$509,15,FALSE)))</f>
        <v/>
      </c>
      <c r="B99" s="574" t="str">
        <f>IF(B98=0,"",CONCATENATE(VLOOKUP(B98,Engagés!$C$10:$K$509,6,FALSE)," ",VLOOKUP(B98,Engagés!$C$10:$K$509,7,FALSE)," ",CHAR(10),VLOOKUP(B98,Engagés!$C$10:$K$509,8,FALSE)," ",CHAR(10),VLOOKUP(B98,Engagés!$C$10:$Q$509,15,FALSE)))</f>
        <v/>
      </c>
      <c r="C99" s="574" t="str">
        <f>IF(C98=0,"",CONCATENATE(VLOOKUP(C98,Engagés!$C$10:$K$509,6,FALSE)," ",VLOOKUP(C98,Engagés!$C$10:$K$509,7,FALSE)," ",CHAR(10),VLOOKUP(C98,Engagés!$C$10:$K$509,8,FALSE)," ",CHAR(10),VLOOKUP(C98,Engagés!$C$10:$Q$509,15,FALSE)))</f>
        <v/>
      </c>
      <c r="D99" s="574" t="str">
        <f>IF(D98=0,"",CONCATENATE(VLOOKUP(D98,Engagés!$C$10:$K$509,6,FALSE)," ",VLOOKUP(D98,Engagés!$C$10:$K$509,7,FALSE)," ",CHAR(10),VLOOKUP(D98,Engagés!$C$10:$K$509,8,FALSE)," ",CHAR(10),VLOOKUP(D98,Engagés!$C$10:$Q$509,15,FALSE)))</f>
        <v/>
      </c>
      <c r="E99" s="574" t="str">
        <f>IF(E98=0,"",CONCATENATE(VLOOKUP(E98,Engagés!$C$10:$K$509,6,FALSE)," ",VLOOKUP(E98,Engagés!$C$10:$K$509,7,FALSE)," ",CHAR(10),VLOOKUP(E98,Engagés!$C$10:$K$509,8,FALSE)," ",CHAR(10),VLOOKUP(E98,Engagés!$C$10:$Q$509,15,FALSE)))</f>
        <v/>
      </c>
      <c r="F99" s="574" t="str">
        <f>IF(F98=0,"",CONCATENATE(VLOOKUP(F98,Engagés!$C$10:$K$509,6,FALSE)," ",VLOOKUP(F98,Engagés!$C$10:$K$509,7,FALSE)," ",CHAR(10),VLOOKUP(F98,Engagés!$C$10:$K$509,8,FALSE)," ",CHAR(10),VLOOKUP(F98,Engagés!$C$10:$Q$509,15,FALSE)))</f>
        <v/>
      </c>
      <c r="G99" s="574" t="str">
        <f>IF(G98=0,"",CONCATENATE(VLOOKUP(G98,Engagés!$C$10:$K$509,6,FALSE)," ",VLOOKUP(G98,Engagés!$C$10:$K$509,7,FALSE)," ",CHAR(10),VLOOKUP(G98,Engagés!$C$10:$K$509,8,FALSE)," ",CHAR(10),VLOOKUP(G98,Engagés!$C$10:$Q$509,15,FALSE)))</f>
        <v/>
      </c>
      <c r="H99" s="574" t="str">
        <f>IF(H98=0,"",CONCATENATE(VLOOKUP(H98,Engagés!$C$10:$K$509,6,FALSE)," ",VLOOKUP(H98,Engagés!$C$10:$K$509,7,FALSE)," ",CHAR(10),VLOOKUP(H98,Engagés!$C$10:$K$509,8,FALSE)," ",CHAR(10),VLOOKUP(H98,Engagés!$C$10:$Q$509,15,FALSE)))</f>
        <v/>
      </c>
      <c r="I99" s="574" t="str">
        <f>IF(I98=0,"",CONCATENATE(VLOOKUP(I98,Engagés!$C$10:$K$509,6,FALSE)," ",VLOOKUP(I98,Engagés!$C$10:$K$509,7,FALSE)," ",CHAR(10),VLOOKUP(I98,Engagés!$C$10:$K$509,8,FALSE)," ",CHAR(10),VLOOKUP(I98,Engagés!$C$10:$Q$509,15,FALSE)))</f>
        <v/>
      </c>
      <c r="J99" s="574" t="str">
        <f>IF(J98=0,"",CONCATENATE(VLOOKUP(J98,Engagés!$C$10:$K$509,6,FALSE)," ",VLOOKUP(J98,Engagés!$C$10:$K$509,7,FALSE)," ",CHAR(10),VLOOKUP(J98,Engagés!$C$10:$K$509,8,FALSE)," ",CHAR(10),VLOOKUP(J98,Engagés!$C$10:$Q$509,15,FALSE)))</f>
        <v/>
      </c>
      <c r="K99" s="563">
        <f>IF(K98=0,0,K98+1)</f>
        <v>0</v>
      </c>
      <c r="L99" s="564">
        <f>L98</f>
        <v>0</v>
      </c>
      <c r="M99" s="564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AA99" s="565"/>
    </row>
    <row r="100" spans="1:27" ht="19.8" hidden="1">
      <c r="A100" s="567">
        <f>IF(ISERROR(VLOOKUP(P100,Engagés!$C$10:$K$509,3,FALSE)),0,VLOOKUP(P100,Engagés!$C$10:$K$509,3,FALSE))</f>
        <v>0</v>
      </c>
      <c r="B100" s="567">
        <f>IF(ISERROR(VLOOKUP(Q100,Engagés!$C$10:$K$509,3,FALSE)),0,VLOOKUP(Q100,Engagés!$C$10:$K$509,3,FALSE))</f>
        <v>0</v>
      </c>
      <c r="C100" s="567">
        <f>IF(ISERROR(VLOOKUP(R100,Engagés!$C$10:$K$509,3,FALSE)),0,VLOOKUP(R100,Engagés!$C$10:$K$509,3,FALSE))</f>
        <v>0</v>
      </c>
      <c r="D100" s="567">
        <f>IF(ISERROR(VLOOKUP(S100,Engagés!$C$10:$K$509,3,FALSE)),0,VLOOKUP(S100,Engagés!$C$10:$K$509,3,FALSE))</f>
        <v>0</v>
      </c>
      <c r="E100" s="567">
        <f>IF(ISERROR(VLOOKUP(T100,Engagés!$C$10:$K$509,3,FALSE)),0,VLOOKUP(T100,Engagés!$C$10:$K$509,3,FALSE))</f>
        <v>0</v>
      </c>
      <c r="F100" s="567">
        <f>IF(ISERROR(VLOOKUP(U100,Engagés!$C$10:$K$509,3,FALSE)),0,VLOOKUP(U100,Engagés!$C$10:$K$509,3,FALSE))</f>
        <v>0</v>
      </c>
      <c r="G100" s="567">
        <f>IF(ISERROR(VLOOKUP(V100,Engagés!$C$10:$K$509,3,FALSE)),0,VLOOKUP(V100,Engagés!$C$10:$K$509,3,FALSE))</f>
        <v>0</v>
      </c>
      <c r="H100" s="567">
        <f>IF(ISERROR(VLOOKUP(W100,Engagés!$C$10:$K$509,3,FALSE)),0,VLOOKUP(W100,Engagés!$C$10:$K$509,3,FALSE))</f>
        <v>0</v>
      </c>
      <c r="I100" s="567">
        <f>IF(ISERROR(VLOOKUP(X100,Engagés!$C$10:$K$509,3,FALSE)),0,VLOOKUP(X100,Engagés!$C$10:$K$509,3,FALSE))</f>
        <v>0</v>
      </c>
      <c r="J100" s="567">
        <f>IF(ISERROR(VLOOKUP(Y100,Engagés!$C$10:$K$509,3,FALSE)),0,VLOOKUP(Y100,Engagés!$C$10:$K$509,3,FALSE))</f>
        <v>0</v>
      </c>
      <c r="K100" s="563">
        <v>0</v>
      </c>
      <c r="L100" s="575">
        <v>0</v>
      </c>
      <c r="M100" s="564"/>
      <c r="P100" s="576">
        <f>IF(Y96+1&lt;=$P$2,Y96+1,999)</f>
        <v>999</v>
      </c>
      <c r="Q100" s="576">
        <f t="shared" ref="Q100:Y100" si="47">IF(P100+1&lt;=$P$2,P100+1,999)</f>
        <v>999</v>
      </c>
      <c r="R100" s="576">
        <f t="shared" si="47"/>
        <v>999</v>
      </c>
      <c r="S100" s="576">
        <f t="shared" si="47"/>
        <v>999</v>
      </c>
      <c r="T100" s="576">
        <f t="shared" si="47"/>
        <v>999</v>
      </c>
      <c r="U100" s="576">
        <f t="shared" si="47"/>
        <v>999</v>
      </c>
      <c r="V100" s="576">
        <f t="shared" si="47"/>
        <v>999</v>
      </c>
      <c r="W100" s="576">
        <f t="shared" si="47"/>
        <v>999</v>
      </c>
      <c r="X100" s="576">
        <f t="shared" si="47"/>
        <v>999</v>
      </c>
      <c r="Y100" s="576">
        <f t="shared" si="47"/>
        <v>999</v>
      </c>
    </row>
    <row r="101" spans="1:27" s="566" customFormat="1" ht="14.4" hidden="1">
      <c r="A101" s="568">
        <f>IF(ISERROR(VLOOKUP(P100,Engagés!$C$10:$K$509,6,FALSE)),0,VLOOKUP(P100,Engagés!$C$10:$K$509,6,FALSE))</f>
        <v>0</v>
      </c>
      <c r="B101" s="568">
        <f>IF(ISERROR(VLOOKUP(Q100,Engagés!$C$10:$K$509,6,FALSE)),0,VLOOKUP(Q100,Engagés!$C$10:$K$509,6,FALSE))</f>
        <v>0</v>
      </c>
      <c r="C101" s="568">
        <f>IF(ISERROR(VLOOKUP(R100,Engagés!$C$10:$K$509,6,FALSE)),0,VLOOKUP(R100,Engagés!$C$10:$K$509,6,FALSE))</f>
        <v>0</v>
      </c>
      <c r="D101" s="568">
        <f>IF(ISERROR(VLOOKUP(S100,Engagés!$C$10:$K$509,6,FALSE)),0,VLOOKUP(S100,Engagés!$C$10:$K$509,6,FALSE))</f>
        <v>0</v>
      </c>
      <c r="E101" s="568">
        <f>IF(ISERROR(VLOOKUP(T100,Engagés!$C$10:$K$509,6,FALSE)),0,VLOOKUP(T100,Engagés!$C$10:$K$509,6,FALSE))</f>
        <v>0</v>
      </c>
      <c r="F101" s="568">
        <f>IF(ISERROR(VLOOKUP(U100,Engagés!$C$10:$K$509,6,FALSE)),0,VLOOKUP(U100,Engagés!$C$10:$K$509,6,FALSE))</f>
        <v>0</v>
      </c>
      <c r="G101" s="568">
        <f>IF(ISERROR(VLOOKUP(V100,Engagés!$C$10:$K$509,6,FALSE)),0,VLOOKUP(V100,Engagés!$C$10:$K$509,6,FALSE))</f>
        <v>0</v>
      </c>
      <c r="H101" s="568">
        <f>IF(ISERROR(VLOOKUP(W100,Engagés!$C$10:$K$509,6,FALSE)),0,VLOOKUP(W100,Engagés!$C$10:$K$509,6,FALSE))</f>
        <v>0</v>
      </c>
      <c r="I101" s="568">
        <f>IF(ISERROR(VLOOKUP(X100,Engagés!$C$10:$K$509,6,FALSE)),0,VLOOKUP(X100,Engagés!$C$10:$K$509,6,FALSE))</f>
        <v>0</v>
      </c>
      <c r="J101" s="568">
        <f>IF(ISERROR(VLOOKUP(Y100,Engagés!$C$10:$K$509,6,FALSE)),0,VLOOKUP(Y100,Engagés!$C$10:$K$509,6,FALSE))</f>
        <v>0</v>
      </c>
      <c r="K101" s="563">
        <v>0</v>
      </c>
      <c r="L101" s="575"/>
      <c r="M101" s="564"/>
      <c r="N101" s="576"/>
      <c r="O101" s="576"/>
      <c r="P101" s="576"/>
      <c r="Q101" s="576"/>
      <c r="R101" s="576"/>
      <c r="S101" s="576"/>
      <c r="T101" s="576"/>
      <c r="U101" s="576"/>
      <c r="V101" s="576"/>
      <c r="W101" s="576"/>
      <c r="X101" s="576"/>
      <c r="Y101" s="576"/>
      <c r="AA101" s="576"/>
    </row>
    <row r="102" spans="1:27" s="572" customFormat="1" ht="15.6" hidden="1">
      <c r="A102" s="569">
        <f t="shared" ref="A102:J102" si="48">IF(A100=0,0,IF(A101="",0,P100))</f>
        <v>0</v>
      </c>
      <c r="B102" s="569">
        <f t="shared" si="48"/>
        <v>0</v>
      </c>
      <c r="C102" s="569">
        <f t="shared" si="48"/>
        <v>0</v>
      </c>
      <c r="D102" s="569">
        <f t="shared" si="48"/>
        <v>0</v>
      </c>
      <c r="E102" s="569">
        <f t="shared" si="48"/>
        <v>0</v>
      </c>
      <c r="F102" s="569">
        <f t="shared" si="48"/>
        <v>0</v>
      </c>
      <c r="G102" s="569">
        <f t="shared" si="48"/>
        <v>0</v>
      </c>
      <c r="H102" s="569">
        <f t="shared" si="48"/>
        <v>0</v>
      </c>
      <c r="I102" s="569">
        <f t="shared" si="48"/>
        <v>0</v>
      </c>
      <c r="J102" s="569">
        <f t="shared" si="48"/>
        <v>0</v>
      </c>
      <c r="K102" s="563">
        <f>IF(L102=0,0,53)</f>
        <v>0</v>
      </c>
      <c r="L102" s="563">
        <f>A102+B102+C102+D102+E102+F102+G102+H102+I102+J102</f>
        <v>0</v>
      </c>
      <c r="M102" s="575"/>
      <c r="N102" s="576"/>
      <c r="O102" s="576"/>
      <c r="P102" s="576"/>
      <c r="Q102" s="576"/>
      <c r="R102" s="576"/>
      <c r="S102" s="576"/>
      <c r="T102" s="576"/>
      <c r="U102" s="576"/>
      <c r="V102" s="576"/>
      <c r="W102" s="576"/>
      <c r="X102" s="576"/>
      <c r="Y102" s="576"/>
      <c r="AA102" s="576"/>
    </row>
    <row r="103" spans="1:27" s="573" customFormat="1" ht="14.4" hidden="1">
      <c r="A103" s="574" t="str">
        <f>IF(A102=0,"",CONCATENATE(VLOOKUP(A102,Engagés!$C$10:$K$509,6,FALSE)," ",VLOOKUP(A102,Engagés!$C$10:$K$509,7,FALSE)," ",CHAR(10),VLOOKUP(A102,Engagés!$C$10:$K$509,8,FALSE)," ",CHAR(10),VLOOKUP(A102,Engagés!$C$10:$Q$509,15,FALSE)))</f>
        <v/>
      </c>
      <c r="B103" s="574" t="str">
        <f>IF(B102=0,"",CONCATENATE(VLOOKUP(B102,Engagés!$C$10:$K$509,6,FALSE)," ",VLOOKUP(B102,Engagés!$C$10:$K$509,7,FALSE)," ",CHAR(10),VLOOKUP(B102,Engagés!$C$10:$K$509,8,FALSE)," ",CHAR(10),VLOOKUP(B102,Engagés!$C$10:$Q$509,15,FALSE)))</f>
        <v/>
      </c>
      <c r="C103" s="574" t="str">
        <f>IF(C102=0,"",CONCATENATE(VLOOKUP(C102,Engagés!$C$10:$K$509,6,FALSE)," ",VLOOKUP(C102,Engagés!$C$10:$K$509,7,FALSE)," ",CHAR(10),VLOOKUP(C102,Engagés!$C$10:$K$509,8,FALSE)," ",CHAR(10),VLOOKUP(C102,Engagés!$C$10:$Q$509,15,FALSE)))</f>
        <v/>
      </c>
      <c r="D103" s="574" t="str">
        <f>IF(D102=0,"",CONCATENATE(VLOOKUP(D102,Engagés!$C$10:$K$509,6,FALSE)," ",VLOOKUP(D102,Engagés!$C$10:$K$509,7,FALSE)," ",CHAR(10),VLOOKUP(D102,Engagés!$C$10:$K$509,8,FALSE)," ",CHAR(10),VLOOKUP(D102,Engagés!$C$10:$Q$509,15,FALSE)))</f>
        <v/>
      </c>
      <c r="E103" s="574" t="str">
        <f>IF(E102=0,"",CONCATENATE(VLOOKUP(E102,Engagés!$C$10:$K$509,6,FALSE)," ",VLOOKUP(E102,Engagés!$C$10:$K$509,7,FALSE)," ",CHAR(10),VLOOKUP(E102,Engagés!$C$10:$K$509,8,FALSE)," ",CHAR(10),VLOOKUP(E102,Engagés!$C$10:$Q$509,15,FALSE)))</f>
        <v/>
      </c>
      <c r="F103" s="574" t="str">
        <f>IF(F102=0,"",CONCATENATE(VLOOKUP(F102,Engagés!$C$10:$K$509,6,FALSE)," ",VLOOKUP(F102,Engagés!$C$10:$K$509,7,FALSE)," ",CHAR(10),VLOOKUP(F102,Engagés!$C$10:$K$509,8,FALSE)," ",CHAR(10),VLOOKUP(F102,Engagés!$C$10:$Q$509,15,FALSE)))</f>
        <v/>
      </c>
      <c r="G103" s="574" t="str">
        <f>IF(G102=0,"",CONCATENATE(VLOOKUP(G102,Engagés!$C$10:$K$509,6,FALSE)," ",VLOOKUP(G102,Engagés!$C$10:$K$509,7,FALSE)," ",CHAR(10),VLOOKUP(G102,Engagés!$C$10:$K$509,8,FALSE)," ",CHAR(10),VLOOKUP(G102,Engagés!$C$10:$Q$509,15,FALSE)))</f>
        <v/>
      </c>
      <c r="H103" s="574" t="str">
        <f>IF(H102=0,"",CONCATENATE(VLOOKUP(H102,Engagés!$C$10:$K$509,6,FALSE)," ",VLOOKUP(H102,Engagés!$C$10:$K$509,7,FALSE)," ",CHAR(10),VLOOKUP(H102,Engagés!$C$10:$K$509,8,FALSE)," ",CHAR(10),VLOOKUP(H102,Engagés!$C$10:$Q$509,15,FALSE)))</f>
        <v/>
      </c>
      <c r="I103" s="574" t="str">
        <f>IF(I102=0,"",CONCATENATE(VLOOKUP(I102,Engagés!$C$10:$K$509,6,FALSE)," ",VLOOKUP(I102,Engagés!$C$10:$K$509,7,FALSE)," ",CHAR(10),VLOOKUP(I102,Engagés!$C$10:$K$509,8,FALSE)," ",CHAR(10),VLOOKUP(I102,Engagés!$C$10:$Q$509,15,FALSE)))</f>
        <v/>
      </c>
      <c r="J103" s="574" t="str">
        <f>IF(J102=0,"",CONCATENATE(VLOOKUP(J102,Engagés!$C$10:$K$509,6,FALSE)," ",VLOOKUP(J102,Engagés!$C$10:$K$509,7,FALSE)," ",CHAR(10),VLOOKUP(J102,Engagés!$C$10:$K$509,8,FALSE)," ",CHAR(10),VLOOKUP(J102,Engagés!$C$10:$Q$509,15,FALSE)))</f>
        <v/>
      </c>
      <c r="K103" s="563">
        <f>IF(K102=0,0,K102+1)</f>
        <v>0</v>
      </c>
      <c r="L103" s="564">
        <f>L102</f>
        <v>0</v>
      </c>
      <c r="M103" s="564"/>
      <c r="N103" s="565"/>
      <c r="O103" s="565"/>
      <c r="P103" s="565"/>
      <c r="Q103" s="565"/>
      <c r="R103" s="565"/>
      <c r="S103" s="565"/>
      <c r="T103" s="565"/>
      <c r="U103" s="565"/>
      <c r="V103" s="565"/>
      <c r="W103" s="565"/>
      <c r="X103" s="565"/>
      <c r="Y103" s="565"/>
      <c r="AA103" s="565"/>
    </row>
    <row r="104" spans="1:27" ht="19.8" hidden="1">
      <c r="A104" s="567">
        <f>IF(ISERROR(VLOOKUP(P104,Engagés!$C$10:$K$509,3,FALSE)),0,VLOOKUP(P104,Engagés!$C$10:$K$509,3,FALSE))</f>
        <v>0</v>
      </c>
      <c r="B104" s="567">
        <f>IF(ISERROR(VLOOKUP(Q104,Engagés!$C$10:$K$509,3,FALSE)),0,VLOOKUP(Q104,Engagés!$C$10:$K$509,3,FALSE))</f>
        <v>0</v>
      </c>
      <c r="C104" s="567">
        <f>IF(ISERROR(VLOOKUP(R104,Engagés!$C$10:$K$509,3,FALSE)),0,VLOOKUP(R104,Engagés!$C$10:$K$509,3,FALSE))</f>
        <v>0</v>
      </c>
      <c r="D104" s="567">
        <f>IF(ISERROR(VLOOKUP(S104,Engagés!$C$10:$K$509,3,FALSE)),0,VLOOKUP(S104,Engagés!$C$10:$K$509,3,FALSE))</f>
        <v>0</v>
      </c>
      <c r="E104" s="567">
        <f>IF(ISERROR(VLOOKUP(T104,Engagés!$C$10:$K$509,3,FALSE)),0,VLOOKUP(T104,Engagés!$C$10:$K$509,3,FALSE))</f>
        <v>0</v>
      </c>
      <c r="F104" s="567">
        <f>IF(ISERROR(VLOOKUP(U104,Engagés!$C$10:$K$509,3,FALSE)),0,VLOOKUP(U104,Engagés!$C$10:$K$509,3,FALSE))</f>
        <v>0</v>
      </c>
      <c r="G104" s="567">
        <f>IF(ISERROR(VLOOKUP(V104,Engagés!$C$10:$K$509,3,FALSE)),0,VLOOKUP(V104,Engagés!$C$10:$K$509,3,FALSE))</f>
        <v>0</v>
      </c>
      <c r="H104" s="567">
        <f>IF(ISERROR(VLOOKUP(W104,Engagés!$C$10:$K$509,3,FALSE)),0,VLOOKUP(W104,Engagés!$C$10:$K$509,3,FALSE))</f>
        <v>0</v>
      </c>
      <c r="I104" s="567">
        <f>IF(ISERROR(VLOOKUP(X104,Engagés!$C$10:$K$509,3,FALSE)),0,VLOOKUP(X104,Engagés!$C$10:$K$509,3,FALSE))</f>
        <v>0</v>
      </c>
      <c r="J104" s="567">
        <f>IF(ISERROR(VLOOKUP(Y104,Engagés!$C$10:$K$509,3,FALSE)),0,VLOOKUP(Y104,Engagés!$C$10:$K$509,3,FALSE))</f>
        <v>0</v>
      </c>
      <c r="K104" s="563">
        <v>0</v>
      </c>
      <c r="L104" s="575">
        <v>0</v>
      </c>
      <c r="M104" s="564"/>
      <c r="P104" s="576">
        <f>IF(Y100+1&lt;=$P$2,Y100+1,999)</f>
        <v>999</v>
      </c>
      <c r="Q104" s="576">
        <f t="shared" ref="Q104:Y104" si="49">IF(P104+1&lt;=$P$2,P104+1,999)</f>
        <v>999</v>
      </c>
      <c r="R104" s="576">
        <f t="shared" si="49"/>
        <v>999</v>
      </c>
      <c r="S104" s="576">
        <f t="shared" si="49"/>
        <v>999</v>
      </c>
      <c r="T104" s="576">
        <f t="shared" si="49"/>
        <v>999</v>
      </c>
      <c r="U104" s="576">
        <f t="shared" si="49"/>
        <v>999</v>
      </c>
      <c r="V104" s="576">
        <f t="shared" si="49"/>
        <v>999</v>
      </c>
      <c r="W104" s="576">
        <f t="shared" si="49"/>
        <v>999</v>
      </c>
      <c r="X104" s="576">
        <f t="shared" si="49"/>
        <v>999</v>
      </c>
      <c r="Y104" s="576">
        <f t="shared" si="49"/>
        <v>999</v>
      </c>
    </row>
    <row r="105" spans="1:27" s="566" customFormat="1" ht="14.4" hidden="1">
      <c r="A105" s="568">
        <f>IF(ISERROR(VLOOKUP(P104,Engagés!$C$10:$K$509,6,FALSE)),0,VLOOKUP(P104,Engagés!$C$10:$K$509,6,FALSE))</f>
        <v>0</v>
      </c>
      <c r="B105" s="568">
        <f>IF(ISERROR(VLOOKUP(Q104,Engagés!$C$10:$K$509,6,FALSE)),0,VLOOKUP(Q104,Engagés!$C$10:$K$509,6,FALSE))</f>
        <v>0</v>
      </c>
      <c r="C105" s="568">
        <f>IF(ISERROR(VLOOKUP(R104,Engagés!$C$10:$K$509,6,FALSE)),0,VLOOKUP(R104,Engagés!$C$10:$K$509,6,FALSE))</f>
        <v>0</v>
      </c>
      <c r="D105" s="568">
        <f>IF(ISERROR(VLOOKUP(S104,Engagés!$C$10:$K$509,6,FALSE)),0,VLOOKUP(S104,Engagés!$C$10:$K$509,6,FALSE))</f>
        <v>0</v>
      </c>
      <c r="E105" s="568">
        <f>IF(ISERROR(VLOOKUP(T104,Engagés!$C$10:$K$509,6,FALSE)),0,VLOOKUP(T104,Engagés!$C$10:$K$509,6,FALSE))</f>
        <v>0</v>
      </c>
      <c r="F105" s="568">
        <f>IF(ISERROR(VLOOKUP(U104,Engagés!$C$10:$K$509,6,FALSE)),0,VLOOKUP(U104,Engagés!$C$10:$K$509,6,FALSE))</f>
        <v>0</v>
      </c>
      <c r="G105" s="568">
        <f>IF(ISERROR(VLOOKUP(V104,Engagés!$C$10:$K$509,6,FALSE)),0,VLOOKUP(V104,Engagés!$C$10:$K$509,6,FALSE))</f>
        <v>0</v>
      </c>
      <c r="H105" s="568">
        <f>IF(ISERROR(VLOOKUP(W104,Engagés!$C$10:$K$509,6,FALSE)),0,VLOOKUP(W104,Engagés!$C$10:$K$509,6,FALSE))</f>
        <v>0</v>
      </c>
      <c r="I105" s="568">
        <f>IF(ISERROR(VLOOKUP(X104,Engagés!$C$10:$K$509,6,FALSE)),0,VLOOKUP(X104,Engagés!$C$10:$K$509,6,FALSE))</f>
        <v>0</v>
      </c>
      <c r="J105" s="568">
        <f>IF(ISERROR(VLOOKUP(Y104,Engagés!$C$10:$K$509,6,FALSE)),0,VLOOKUP(Y104,Engagés!$C$10:$K$509,6,FALSE))</f>
        <v>0</v>
      </c>
      <c r="K105" s="563">
        <v>0</v>
      </c>
      <c r="L105" s="575"/>
      <c r="M105" s="564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AA105" s="576"/>
    </row>
    <row r="106" spans="1:27" s="572" customFormat="1" ht="15.6" hidden="1">
      <c r="A106" s="569">
        <f t="shared" ref="A106:J106" si="50">IF(A104=0,0,IF(A105="",0,P104))</f>
        <v>0</v>
      </c>
      <c r="B106" s="569">
        <f t="shared" si="50"/>
        <v>0</v>
      </c>
      <c r="C106" s="569">
        <f t="shared" si="50"/>
        <v>0</v>
      </c>
      <c r="D106" s="569">
        <f t="shared" si="50"/>
        <v>0</v>
      </c>
      <c r="E106" s="569">
        <f t="shared" si="50"/>
        <v>0</v>
      </c>
      <c r="F106" s="569">
        <f t="shared" si="50"/>
        <v>0</v>
      </c>
      <c r="G106" s="569">
        <f t="shared" si="50"/>
        <v>0</v>
      </c>
      <c r="H106" s="569">
        <f t="shared" si="50"/>
        <v>0</v>
      </c>
      <c r="I106" s="569">
        <f t="shared" si="50"/>
        <v>0</v>
      </c>
      <c r="J106" s="569">
        <f t="shared" si="50"/>
        <v>0</v>
      </c>
      <c r="K106" s="563">
        <f>IF(L106=0,0,55)</f>
        <v>0</v>
      </c>
      <c r="L106" s="563">
        <f>A106+B106+C106+D106+E106+F106+G106+H106+I106+J106</f>
        <v>0</v>
      </c>
      <c r="M106" s="575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AA106" s="576"/>
    </row>
    <row r="107" spans="1:27" s="573" customFormat="1" ht="14.4" hidden="1">
      <c r="A107" s="574" t="str">
        <f>IF(A106=0,"",CONCATENATE(VLOOKUP(A106,Engagés!$C$10:$K$509,6,FALSE)," ",VLOOKUP(A106,Engagés!$C$10:$K$509,7,FALSE)," ",CHAR(10),VLOOKUP(A106,Engagés!$C$10:$K$509,8,FALSE)," ",CHAR(10),VLOOKUP(A106,Engagés!$C$10:$Q$509,15,FALSE)))</f>
        <v/>
      </c>
      <c r="B107" s="574" t="str">
        <f>IF(B106=0,"",CONCATENATE(VLOOKUP(B106,Engagés!$C$10:$K$509,6,FALSE)," ",VLOOKUP(B106,Engagés!$C$10:$K$509,7,FALSE)," ",CHAR(10),VLOOKUP(B106,Engagés!$C$10:$K$509,8,FALSE)," ",CHAR(10),VLOOKUP(B106,Engagés!$C$10:$Q$509,15,FALSE)))</f>
        <v/>
      </c>
      <c r="C107" s="574" t="str">
        <f>IF(C106=0,"",CONCATENATE(VLOOKUP(C106,Engagés!$C$10:$K$509,6,FALSE)," ",VLOOKUP(C106,Engagés!$C$10:$K$509,7,FALSE)," ",CHAR(10),VLOOKUP(C106,Engagés!$C$10:$K$509,8,FALSE)," ",CHAR(10),VLOOKUP(C106,Engagés!$C$10:$Q$509,15,FALSE)))</f>
        <v/>
      </c>
      <c r="D107" s="574" t="str">
        <f>IF(D106=0,"",CONCATENATE(VLOOKUP(D106,Engagés!$C$10:$K$509,6,FALSE)," ",VLOOKUP(D106,Engagés!$C$10:$K$509,7,FALSE)," ",CHAR(10),VLOOKUP(D106,Engagés!$C$10:$K$509,8,FALSE)," ",CHAR(10),VLOOKUP(D106,Engagés!$C$10:$Q$509,15,FALSE)))</f>
        <v/>
      </c>
      <c r="E107" s="574" t="str">
        <f>IF(E106=0,"",CONCATENATE(VLOOKUP(E106,Engagés!$C$10:$K$509,6,FALSE)," ",VLOOKUP(E106,Engagés!$C$10:$K$509,7,FALSE)," ",CHAR(10),VLOOKUP(E106,Engagés!$C$10:$K$509,8,FALSE)," ",CHAR(10),VLOOKUP(E106,Engagés!$C$10:$Q$509,15,FALSE)))</f>
        <v/>
      </c>
      <c r="F107" s="574" t="str">
        <f>IF(F106=0,"",CONCATENATE(VLOOKUP(F106,Engagés!$C$10:$K$509,6,FALSE)," ",VLOOKUP(F106,Engagés!$C$10:$K$509,7,FALSE)," ",CHAR(10),VLOOKUP(F106,Engagés!$C$10:$K$509,8,FALSE)," ",CHAR(10),VLOOKUP(F106,Engagés!$C$10:$Q$509,15,FALSE)))</f>
        <v/>
      </c>
      <c r="G107" s="574" t="str">
        <f>IF(G106=0,"",CONCATENATE(VLOOKUP(G106,Engagés!$C$10:$K$509,6,FALSE)," ",VLOOKUP(G106,Engagés!$C$10:$K$509,7,FALSE)," ",CHAR(10),VLOOKUP(G106,Engagés!$C$10:$K$509,8,FALSE)," ",CHAR(10),VLOOKUP(G106,Engagés!$C$10:$Q$509,15,FALSE)))</f>
        <v/>
      </c>
      <c r="H107" s="574" t="str">
        <f>IF(H106=0,"",CONCATENATE(VLOOKUP(H106,Engagés!$C$10:$K$509,6,FALSE)," ",VLOOKUP(H106,Engagés!$C$10:$K$509,7,FALSE)," ",CHAR(10),VLOOKUP(H106,Engagés!$C$10:$K$509,8,FALSE)," ",CHAR(10),VLOOKUP(H106,Engagés!$C$10:$Q$509,15,FALSE)))</f>
        <v/>
      </c>
      <c r="I107" s="574" t="str">
        <f>IF(I106=0,"",CONCATENATE(VLOOKUP(I106,Engagés!$C$10:$K$509,6,FALSE)," ",VLOOKUP(I106,Engagés!$C$10:$K$509,7,FALSE)," ",CHAR(10),VLOOKUP(I106,Engagés!$C$10:$K$509,8,FALSE)," ",CHAR(10),VLOOKUP(I106,Engagés!$C$10:$Q$509,15,FALSE)))</f>
        <v/>
      </c>
      <c r="J107" s="574" t="str">
        <f>IF(J106=0,"",CONCATENATE(VLOOKUP(J106,Engagés!$C$10:$K$509,6,FALSE)," ",VLOOKUP(J106,Engagés!$C$10:$K$509,7,FALSE)," ",CHAR(10),VLOOKUP(J106,Engagés!$C$10:$K$509,8,FALSE)," ",CHAR(10),VLOOKUP(J106,Engagés!$C$10:$Q$509,15,FALSE)))</f>
        <v/>
      </c>
      <c r="K107" s="563">
        <f>IF(K106=0,0,K106+1)</f>
        <v>0</v>
      </c>
      <c r="L107" s="564">
        <f>L106</f>
        <v>0</v>
      </c>
      <c r="M107" s="564"/>
      <c r="N107" s="565"/>
      <c r="O107" s="565"/>
      <c r="P107" s="565"/>
      <c r="Q107" s="565"/>
      <c r="R107" s="565"/>
      <c r="S107" s="565"/>
      <c r="T107" s="565"/>
      <c r="U107" s="565"/>
      <c r="V107" s="565"/>
      <c r="W107" s="565"/>
      <c r="X107" s="565"/>
      <c r="Y107" s="565"/>
      <c r="AA107" s="565"/>
    </row>
    <row r="108" spans="1:27" ht="19.8" hidden="1">
      <c r="A108" s="567">
        <f>IF(ISERROR(VLOOKUP(P108,Engagés!$C$10:$K$509,3,FALSE)),0,VLOOKUP(P108,Engagés!$C$10:$K$509,3,FALSE))</f>
        <v>0</v>
      </c>
      <c r="B108" s="567">
        <f>IF(ISERROR(VLOOKUP(Q108,Engagés!$C$10:$K$509,3,FALSE)),0,VLOOKUP(Q108,Engagés!$C$10:$K$509,3,FALSE))</f>
        <v>0</v>
      </c>
      <c r="C108" s="567">
        <f>IF(ISERROR(VLOOKUP(R108,Engagés!$C$10:$K$509,3,FALSE)),0,VLOOKUP(R108,Engagés!$C$10:$K$509,3,FALSE))</f>
        <v>0</v>
      </c>
      <c r="D108" s="567">
        <f>IF(ISERROR(VLOOKUP(S108,Engagés!$C$10:$K$509,3,FALSE)),0,VLOOKUP(S108,Engagés!$C$10:$K$509,3,FALSE))</f>
        <v>0</v>
      </c>
      <c r="E108" s="567">
        <f>IF(ISERROR(VLOOKUP(T108,Engagés!$C$10:$K$509,3,FALSE)),0,VLOOKUP(T108,Engagés!$C$10:$K$509,3,FALSE))</f>
        <v>0</v>
      </c>
      <c r="F108" s="567">
        <f>IF(ISERROR(VLOOKUP(U108,Engagés!$C$10:$K$509,3,FALSE)),0,VLOOKUP(U108,Engagés!$C$10:$K$509,3,FALSE))</f>
        <v>0</v>
      </c>
      <c r="G108" s="567">
        <f>IF(ISERROR(VLOOKUP(V108,Engagés!$C$10:$K$509,3,FALSE)),0,VLOOKUP(V108,Engagés!$C$10:$K$509,3,FALSE))</f>
        <v>0</v>
      </c>
      <c r="H108" s="567">
        <f>IF(ISERROR(VLOOKUP(W108,Engagés!$C$10:$K$509,3,FALSE)),0,VLOOKUP(W108,Engagés!$C$10:$K$509,3,FALSE))</f>
        <v>0</v>
      </c>
      <c r="I108" s="567">
        <f>IF(ISERROR(VLOOKUP(X108,Engagés!$C$10:$K$509,3,FALSE)),0,VLOOKUP(X108,Engagés!$C$10:$K$509,3,FALSE))</f>
        <v>0</v>
      </c>
      <c r="J108" s="567">
        <f>IF(ISERROR(VLOOKUP(Y108,Engagés!$C$10:$K$509,3,FALSE)),0,VLOOKUP(Y108,Engagés!$C$10:$K$509,3,FALSE))</f>
        <v>0</v>
      </c>
      <c r="K108" s="563">
        <v>0</v>
      </c>
      <c r="L108" s="575">
        <v>0</v>
      </c>
      <c r="M108" s="564"/>
      <c r="P108" s="576">
        <f>IF(Y104+1&lt;=$P$2,Y104+1,999)</f>
        <v>999</v>
      </c>
      <c r="Q108" s="576">
        <f t="shared" ref="Q108:Y108" si="51">IF(P108+1&lt;=$P$2,P108+1,999)</f>
        <v>999</v>
      </c>
      <c r="R108" s="576">
        <f t="shared" si="51"/>
        <v>999</v>
      </c>
      <c r="S108" s="576">
        <f t="shared" si="51"/>
        <v>999</v>
      </c>
      <c r="T108" s="576">
        <f t="shared" si="51"/>
        <v>999</v>
      </c>
      <c r="U108" s="576">
        <f t="shared" si="51"/>
        <v>999</v>
      </c>
      <c r="V108" s="576">
        <f t="shared" si="51"/>
        <v>999</v>
      </c>
      <c r="W108" s="576">
        <f t="shared" si="51"/>
        <v>999</v>
      </c>
      <c r="X108" s="576">
        <f t="shared" si="51"/>
        <v>999</v>
      </c>
      <c r="Y108" s="576">
        <f t="shared" si="51"/>
        <v>999</v>
      </c>
    </row>
    <row r="109" spans="1:27" s="566" customFormat="1" ht="14.4" hidden="1">
      <c r="A109" s="568">
        <f>IF(ISERROR(VLOOKUP(P108,Engagés!$C$10:$K$509,6,FALSE)),0,VLOOKUP(P108,Engagés!$C$10:$K$509,6,FALSE))</f>
        <v>0</v>
      </c>
      <c r="B109" s="568">
        <f>IF(ISERROR(VLOOKUP(Q108,Engagés!$C$10:$K$509,6,FALSE)),0,VLOOKUP(Q108,Engagés!$C$10:$K$509,6,FALSE))</f>
        <v>0</v>
      </c>
      <c r="C109" s="568">
        <f>IF(ISERROR(VLOOKUP(R108,Engagés!$C$10:$K$509,6,FALSE)),0,VLOOKUP(R108,Engagés!$C$10:$K$509,6,FALSE))</f>
        <v>0</v>
      </c>
      <c r="D109" s="568">
        <f>IF(ISERROR(VLOOKUP(S108,Engagés!$C$10:$K$509,6,FALSE)),0,VLOOKUP(S108,Engagés!$C$10:$K$509,6,FALSE))</f>
        <v>0</v>
      </c>
      <c r="E109" s="568">
        <f>IF(ISERROR(VLOOKUP(T108,Engagés!$C$10:$K$509,6,FALSE)),0,VLOOKUP(T108,Engagés!$C$10:$K$509,6,FALSE))</f>
        <v>0</v>
      </c>
      <c r="F109" s="568">
        <f>IF(ISERROR(VLOOKUP(U108,Engagés!$C$10:$K$509,6,FALSE)),0,VLOOKUP(U108,Engagés!$C$10:$K$509,6,FALSE))</f>
        <v>0</v>
      </c>
      <c r="G109" s="568">
        <f>IF(ISERROR(VLOOKUP(V108,Engagés!$C$10:$K$509,6,FALSE)),0,VLOOKUP(V108,Engagés!$C$10:$K$509,6,FALSE))</f>
        <v>0</v>
      </c>
      <c r="H109" s="568">
        <f>IF(ISERROR(VLOOKUP(W108,Engagés!$C$10:$K$509,6,FALSE)),0,VLOOKUP(W108,Engagés!$C$10:$K$509,6,FALSE))</f>
        <v>0</v>
      </c>
      <c r="I109" s="568">
        <f>IF(ISERROR(VLOOKUP(X108,Engagés!$C$10:$K$509,6,FALSE)),0,VLOOKUP(X108,Engagés!$C$10:$K$509,6,FALSE))</f>
        <v>0</v>
      </c>
      <c r="J109" s="568">
        <f>IF(ISERROR(VLOOKUP(Y108,Engagés!$C$10:$K$509,6,FALSE)),0,VLOOKUP(Y108,Engagés!$C$10:$K$509,6,FALSE))</f>
        <v>0</v>
      </c>
      <c r="K109" s="563">
        <v>0</v>
      </c>
      <c r="L109" s="575"/>
      <c r="M109" s="564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AA109" s="576"/>
    </row>
    <row r="110" spans="1:27" s="572" customFormat="1" ht="15.6" hidden="1">
      <c r="A110" s="569">
        <f t="shared" ref="A110:J110" si="52">IF(A108=0,0,IF(A109="",0,P108))</f>
        <v>0</v>
      </c>
      <c r="B110" s="569">
        <f t="shared" si="52"/>
        <v>0</v>
      </c>
      <c r="C110" s="569">
        <f t="shared" si="52"/>
        <v>0</v>
      </c>
      <c r="D110" s="569">
        <f t="shared" si="52"/>
        <v>0</v>
      </c>
      <c r="E110" s="569">
        <f t="shared" si="52"/>
        <v>0</v>
      </c>
      <c r="F110" s="569">
        <f t="shared" si="52"/>
        <v>0</v>
      </c>
      <c r="G110" s="569">
        <f t="shared" si="52"/>
        <v>0</v>
      </c>
      <c r="H110" s="569">
        <f t="shared" si="52"/>
        <v>0</v>
      </c>
      <c r="I110" s="569">
        <f t="shared" si="52"/>
        <v>0</v>
      </c>
      <c r="J110" s="569">
        <f t="shared" si="52"/>
        <v>0</v>
      </c>
      <c r="K110" s="563">
        <f>IF(L110=0,0,57)</f>
        <v>0</v>
      </c>
      <c r="L110" s="563">
        <f>A110+B110+C110+D110+E110+F110+G110+H110+I110+J110</f>
        <v>0</v>
      </c>
      <c r="M110" s="575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AA110" s="576"/>
    </row>
    <row r="111" spans="1:27" s="573" customFormat="1" ht="14.4" hidden="1">
      <c r="A111" s="574" t="str">
        <f>IF(A110=0,"",CONCATENATE(VLOOKUP(A110,Engagés!$C$10:$K$509,6,FALSE)," ",VLOOKUP(A110,Engagés!$C$10:$K$509,7,FALSE)," ",CHAR(10),VLOOKUP(A110,Engagés!$C$10:$K$509,8,FALSE)," ",CHAR(10),VLOOKUP(A110,Engagés!$C$10:$Q$509,15,FALSE)))</f>
        <v/>
      </c>
      <c r="B111" s="574" t="str">
        <f>IF(B110=0,"",CONCATENATE(VLOOKUP(B110,Engagés!$C$10:$K$509,6,FALSE)," ",VLOOKUP(B110,Engagés!$C$10:$K$509,7,FALSE)," ",CHAR(10),VLOOKUP(B110,Engagés!$C$10:$K$509,8,FALSE)," ",CHAR(10),VLOOKUP(B110,Engagés!$C$10:$Q$509,15,FALSE)))</f>
        <v/>
      </c>
      <c r="C111" s="574" t="str">
        <f>IF(C110=0,"",CONCATENATE(VLOOKUP(C110,Engagés!$C$10:$K$509,6,FALSE)," ",VLOOKUP(C110,Engagés!$C$10:$K$509,7,FALSE)," ",CHAR(10),VLOOKUP(C110,Engagés!$C$10:$K$509,8,FALSE)," ",CHAR(10),VLOOKUP(C110,Engagés!$C$10:$Q$509,15,FALSE)))</f>
        <v/>
      </c>
      <c r="D111" s="574" t="str">
        <f>IF(D110=0,"",CONCATENATE(VLOOKUP(D110,Engagés!$C$10:$K$509,6,FALSE)," ",VLOOKUP(D110,Engagés!$C$10:$K$509,7,FALSE)," ",CHAR(10),VLOOKUP(D110,Engagés!$C$10:$K$509,8,FALSE)," ",CHAR(10),VLOOKUP(D110,Engagés!$C$10:$Q$509,15,FALSE)))</f>
        <v/>
      </c>
      <c r="E111" s="574" t="str">
        <f>IF(E110=0,"",CONCATENATE(VLOOKUP(E110,Engagés!$C$10:$K$509,6,FALSE)," ",VLOOKUP(E110,Engagés!$C$10:$K$509,7,FALSE)," ",CHAR(10),VLOOKUP(E110,Engagés!$C$10:$K$509,8,FALSE)," ",CHAR(10),VLOOKUP(E110,Engagés!$C$10:$Q$509,15,FALSE)))</f>
        <v/>
      </c>
      <c r="F111" s="574" t="str">
        <f>IF(F110=0,"",CONCATENATE(VLOOKUP(F110,Engagés!$C$10:$K$509,6,FALSE)," ",VLOOKUP(F110,Engagés!$C$10:$K$509,7,FALSE)," ",CHAR(10),VLOOKUP(F110,Engagés!$C$10:$K$509,8,FALSE)," ",CHAR(10),VLOOKUP(F110,Engagés!$C$10:$Q$509,15,FALSE)))</f>
        <v/>
      </c>
      <c r="G111" s="574" t="str">
        <f>IF(G110=0,"",CONCATENATE(VLOOKUP(G110,Engagés!$C$10:$K$509,6,FALSE)," ",VLOOKUP(G110,Engagés!$C$10:$K$509,7,FALSE)," ",CHAR(10),VLOOKUP(G110,Engagés!$C$10:$K$509,8,FALSE)," ",CHAR(10),VLOOKUP(G110,Engagés!$C$10:$Q$509,15,FALSE)))</f>
        <v/>
      </c>
      <c r="H111" s="574" t="str">
        <f>IF(H110=0,"",CONCATENATE(VLOOKUP(H110,Engagés!$C$10:$K$509,6,FALSE)," ",VLOOKUP(H110,Engagés!$C$10:$K$509,7,FALSE)," ",CHAR(10),VLOOKUP(H110,Engagés!$C$10:$K$509,8,FALSE)," ",CHAR(10),VLOOKUP(H110,Engagés!$C$10:$Q$509,15,FALSE)))</f>
        <v/>
      </c>
      <c r="I111" s="574" t="str">
        <f>IF(I110=0,"",CONCATENATE(VLOOKUP(I110,Engagés!$C$10:$K$509,6,FALSE)," ",VLOOKUP(I110,Engagés!$C$10:$K$509,7,FALSE)," ",CHAR(10),VLOOKUP(I110,Engagés!$C$10:$K$509,8,FALSE)," ",CHAR(10),VLOOKUP(I110,Engagés!$C$10:$Q$509,15,FALSE)))</f>
        <v/>
      </c>
      <c r="J111" s="574" t="str">
        <f>IF(J110=0,"",CONCATENATE(VLOOKUP(J110,Engagés!$C$10:$K$509,6,FALSE)," ",VLOOKUP(J110,Engagés!$C$10:$K$509,7,FALSE)," ",CHAR(10),VLOOKUP(J110,Engagés!$C$10:$K$509,8,FALSE)," ",CHAR(10),VLOOKUP(J110,Engagés!$C$10:$Q$509,15,FALSE)))</f>
        <v/>
      </c>
      <c r="K111" s="563">
        <f>IF(K110=0,0,K110+1)</f>
        <v>0</v>
      </c>
      <c r="L111" s="564">
        <f>L110</f>
        <v>0</v>
      </c>
      <c r="M111" s="564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AA111" s="565"/>
    </row>
    <row r="112" spans="1:27" ht="19.8" hidden="1">
      <c r="A112" s="567">
        <f>IF(ISERROR(VLOOKUP(P112,Engagés!$C$10:$K$509,3,FALSE)),0,VLOOKUP(P112,Engagés!$C$10:$K$509,3,FALSE))</f>
        <v>0</v>
      </c>
      <c r="B112" s="567">
        <f>IF(ISERROR(VLOOKUP(Q112,Engagés!$C$10:$K$509,3,FALSE)),0,VLOOKUP(Q112,Engagés!$C$10:$K$509,3,FALSE))</f>
        <v>0</v>
      </c>
      <c r="C112" s="567">
        <f>IF(ISERROR(VLOOKUP(R112,Engagés!$C$10:$K$509,3,FALSE)),0,VLOOKUP(R112,Engagés!$C$10:$K$509,3,FALSE))</f>
        <v>0</v>
      </c>
      <c r="D112" s="567">
        <f>IF(ISERROR(VLOOKUP(S112,Engagés!$C$10:$K$509,3,FALSE)),0,VLOOKUP(S112,Engagés!$C$10:$K$509,3,FALSE))</f>
        <v>0</v>
      </c>
      <c r="E112" s="567">
        <f>IF(ISERROR(VLOOKUP(T112,Engagés!$C$10:$K$509,3,FALSE)),0,VLOOKUP(T112,Engagés!$C$10:$K$509,3,FALSE))</f>
        <v>0</v>
      </c>
      <c r="F112" s="567">
        <f>IF(ISERROR(VLOOKUP(U112,Engagés!$C$10:$K$509,3,FALSE)),0,VLOOKUP(U112,Engagés!$C$10:$K$509,3,FALSE))</f>
        <v>0</v>
      </c>
      <c r="G112" s="567">
        <f>IF(ISERROR(VLOOKUP(V112,Engagés!$C$10:$K$509,3,FALSE)),0,VLOOKUP(V112,Engagés!$C$10:$K$509,3,FALSE))</f>
        <v>0</v>
      </c>
      <c r="H112" s="567">
        <f>IF(ISERROR(VLOOKUP(W112,Engagés!$C$10:$K$509,3,FALSE)),0,VLOOKUP(W112,Engagés!$C$10:$K$509,3,FALSE))</f>
        <v>0</v>
      </c>
      <c r="I112" s="567">
        <f>IF(ISERROR(VLOOKUP(X112,Engagés!$C$10:$K$509,3,FALSE)),0,VLOOKUP(X112,Engagés!$C$10:$K$509,3,FALSE))</f>
        <v>0</v>
      </c>
      <c r="J112" s="567">
        <f>IF(ISERROR(VLOOKUP(Y112,Engagés!$C$10:$K$509,3,FALSE)),0,VLOOKUP(Y112,Engagés!$C$10:$K$509,3,FALSE))</f>
        <v>0</v>
      </c>
      <c r="K112" s="563">
        <v>0</v>
      </c>
      <c r="L112" s="575">
        <v>0</v>
      </c>
      <c r="M112" s="564"/>
      <c r="P112" s="576">
        <f>IF(Y108+1&lt;=$P$2,Y108+1,999)</f>
        <v>999</v>
      </c>
      <c r="Q112" s="576">
        <f t="shared" ref="Q112:Y112" si="53">IF(P112+1&lt;=$P$2,P112+1,999)</f>
        <v>999</v>
      </c>
      <c r="R112" s="576">
        <f t="shared" si="53"/>
        <v>999</v>
      </c>
      <c r="S112" s="576">
        <f t="shared" si="53"/>
        <v>999</v>
      </c>
      <c r="T112" s="576">
        <f t="shared" si="53"/>
        <v>999</v>
      </c>
      <c r="U112" s="576">
        <f t="shared" si="53"/>
        <v>999</v>
      </c>
      <c r="V112" s="576">
        <f t="shared" si="53"/>
        <v>999</v>
      </c>
      <c r="W112" s="576">
        <f t="shared" si="53"/>
        <v>999</v>
      </c>
      <c r="X112" s="576">
        <f t="shared" si="53"/>
        <v>999</v>
      </c>
      <c r="Y112" s="576">
        <f t="shared" si="53"/>
        <v>999</v>
      </c>
    </row>
    <row r="113" spans="1:27" s="566" customFormat="1" ht="14.4" hidden="1">
      <c r="A113" s="568">
        <f>IF(ISERROR(VLOOKUP(P112,Engagés!$C$10:$K$509,6,FALSE)),0,VLOOKUP(P112,Engagés!$C$10:$K$509,6,FALSE))</f>
        <v>0</v>
      </c>
      <c r="B113" s="568">
        <f>IF(ISERROR(VLOOKUP(Q112,Engagés!$C$10:$K$509,6,FALSE)),0,VLOOKUP(Q112,Engagés!$C$10:$K$509,6,FALSE))</f>
        <v>0</v>
      </c>
      <c r="C113" s="568">
        <f>IF(ISERROR(VLOOKUP(R112,Engagés!$C$10:$K$509,6,FALSE)),0,VLOOKUP(R112,Engagés!$C$10:$K$509,6,FALSE))</f>
        <v>0</v>
      </c>
      <c r="D113" s="568">
        <f>IF(ISERROR(VLOOKUP(S112,Engagés!$C$10:$K$509,6,FALSE)),0,VLOOKUP(S112,Engagés!$C$10:$K$509,6,FALSE))</f>
        <v>0</v>
      </c>
      <c r="E113" s="568">
        <f>IF(ISERROR(VLOOKUP(T112,Engagés!$C$10:$K$509,6,FALSE)),0,VLOOKUP(T112,Engagés!$C$10:$K$509,6,FALSE))</f>
        <v>0</v>
      </c>
      <c r="F113" s="568">
        <f>IF(ISERROR(VLOOKUP(U112,Engagés!$C$10:$K$509,6,FALSE)),0,VLOOKUP(U112,Engagés!$C$10:$K$509,6,FALSE))</f>
        <v>0</v>
      </c>
      <c r="G113" s="568">
        <f>IF(ISERROR(VLOOKUP(V112,Engagés!$C$10:$K$509,6,FALSE)),0,VLOOKUP(V112,Engagés!$C$10:$K$509,6,FALSE))</f>
        <v>0</v>
      </c>
      <c r="H113" s="568">
        <f>IF(ISERROR(VLOOKUP(W112,Engagés!$C$10:$K$509,6,FALSE)),0,VLOOKUP(W112,Engagés!$C$10:$K$509,6,FALSE))</f>
        <v>0</v>
      </c>
      <c r="I113" s="568">
        <f>IF(ISERROR(VLOOKUP(X112,Engagés!$C$10:$K$509,6,FALSE)),0,VLOOKUP(X112,Engagés!$C$10:$K$509,6,FALSE))</f>
        <v>0</v>
      </c>
      <c r="J113" s="568">
        <f>IF(ISERROR(VLOOKUP(Y112,Engagés!$C$10:$K$509,6,FALSE)),0,VLOOKUP(Y112,Engagés!$C$10:$K$509,6,FALSE))</f>
        <v>0</v>
      </c>
      <c r="K113" s="563">
        <v>0</v>
      </c>
      <c r="L113" s="575"/>
      <c r="M113" s="564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AA113" s="576"/>
    </row>
    <row r="114" spans="1:27" s="572" customFormat="1" ht="15.6" hidden="1">
      <c r="A114" s="569">
        <f t="shared" ref="A114:J114" si="54">IF(A112=0,0,IF(A113="",0,P112))</f>
        <v>0</v>
      </c>
      <c r="B114" s="569">
        <f t="shared" si="54"/>
        <v>0</v>
      </c>
      <c r="C114" s="569">
        <f t="shared" si="54"/>
        <v>0</v>
      </c>
      <c r="D114" s="569">
        <f t="shared" si="54"/>
        <v>0</v>
      </c>
      <c r="E114" s="569">
        <f t="shared" si="54"/>
        <v>0</v>
      </c>
      <c r="F114" s="569">
        <f t="shared" si="54"/>
        <v>0</v>
      </c>
      <c r="G114" s="569">
        <f t="shared" si="54"/>
        <v>0</v>
      </c>
      <c r="H114" s="569">
        <f t="shared" si="54"/>
        <v>0</v>
      </c>
      <c r="I114" s="569">
        <f t="shared" si="54"/>
        <v>0</v>
      </c>
      <c r="J114" s="569">
        <f t="shared" si="54"/>
        <v>0</v>
      </c>
      <c r="K114" s="563">
        <f>IF(L114=0,0,59)</f>
        <v>0</v>
      </c>
      <c r="L114" s="563">
        <f>A114+B114+C114+D114+E114+F114+G114+H114+I114+J114</f>
        <v>0</v>
      </c>
      <c r="M114" s="575"/>
      <c r="N114" s="576"/>
      <c r="O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AA114" s="576"/>
    </row>
    <row r="115" spans="1:27" s="573" customFormat="1" ht="14.4" hidden="1">
      <c r="A115" s="574" t="str">
        <f>IF(A114=0,"",CONCATENATE(VLOOKUP(A114,Engagés!$C$10:$K$509,6,FALSE)," ",VLOOKUP(A114,Engagés!$C$10:$K$509,7,FALSE)," ",CHAR(10),VLOOKUP(A114,Engagés!$C$10:$K$509,8,FALSE)," ",CHAR(10),VLOOKUP(A114,Engagés!$C$10:$Q$509,15,FALSE)))</f>
        <v/>
      </c>
      <c r="B115" s="574" t="str">
        <f>IF(B114=0,"",CONCATENATE(VLOOKUP(B114,Engagés!$C$10:$K$509,6,FALSE)," ",VLOOKUP(B114,Engagés!$C$10:$K$509,7,FALSE)," ",CHAR(10),VLOOKUP(B114,Engagés!$C$10:$K$509,8,FALSE)," ",CHAR(10),VLOOKUP(B114,Engagés!$C$10:$Q$509,15,FALSE)))</f>
        <v/>
      </c>
      <c r="C115" s="574" t="str">
        <f>IF(C114=0,"",CONCATENATE(VLOOKUP(C114,Engagés!$C$10:$K$509,6,FALSE)," ",VLOOKUP(C114,Engagés!$C$10:$K$509,7,FALSE)," ",CHAR(10),VLOOKUP(C114,Engagés!$C$10:$K$509,8,FALSE)," ",CHAR(10),VLOOKUP(C114,Engagés!$C$10:$Q$509,15,FALSE)))</f>
        <v/>
      </c>
      <c r="D115" s="574" t="str">
        <f>IF(D114=0,"",CONCATENATE(VLOOKUP(D114,Engagés!$C$10:$K$509,6,FALSE)," ",VLOOKUP(D114,Engagés!$C$10:$K$509,7,FALSE)," ",CHAR(10),VLOOKUP(D114,Engagés!$C$10:$K$509,8,FALSE)," ",CHAR(10),VLOOKUP(D114,Engagés!$C$10:$Q$509,15,FALSE)))</f>
        <v/>
      </c>
      <c r="E115" s="574" t="str">
        <f>IF(E114=0,"",CONCATENATE(VLOOKUP(E114,Engagés!$C$10:$K$509,6,FALSE)," ",VLOOKUP(E114,Engagés!$C$10:$K$509,7,FALSE)," ",CHAR(10),VLOOKUP(E114,Engagés!$C$10:$K$509,8,FALSE)," ",CHAR(10),VLOOKUP(E114,Engagés!$C$10:$Q$509,15,FALSE)))</f>
        <v/>
      </c>
      <c r="F115" s="574" t="str">
        <f>IF(F114=0,"",CONCATENATE(VLOOKUP(F114,Engagés!$C$10:$K$509,6,FALSE)," ",VLOOKUP(F114,Engagés!$C$10:$K$509,7,FALSE)," ",CHAR(10),VLOOKUP(F114,Engagés!$C$10:$K$509,8,FALSE)," ",CHAR(10),VLOOKUP(F114,Engagés!$C$10:$Q$509,15,FALSE)))</f>
        <v/>
      </c>
      <c r="G115" s="574" t="str">
        <f>IF(G114=0,"",CONCATENATE(VLOOKUP(G114,Engagés!$C$10:$K$509,6,FALSE)," ",VLOOKUP(G114,Engagés!$C$10:$K$509,7,FALSE)," ",CHAR(10),VLOOKUP(G114,Engagés!$C$10:$K$509,8,FALSE)," ",CHAR(10),VLOOKUP(G114,Engagés!$C$10:$Q$509,15,FALSE)))</f>
        <v/>
      </c>
      <c r="H115" s="574" t="str">
        <f>IF(H114=0,"",CONCATENATE(VLOOKUP(H114,Engagés!$C$10:$K$509,6,FALSE)," ",VLOOKUP(H114,Engagés!$C$10:$K$509,7,FALSE)," ",CHAR(10),VLOOKUP(H114,Engagés!$C$10:$K$509,8,FALSE)," ",CHAR(10),VLOOKUP(H114,Engagés!$C$10:$Q$509,15,FALSE)))</f>
        <v/>
      </c>
      <c r="I115" s="574" t="str">
        <f>IF(I114=0,"",CONCATENATE(VLOOKUP(I114,Engagés!$C$10:$K$509,6,FALSE)," ",VLOOKUP(I114,Engagés!$C$10:$K$509,7,FALSE)," ",CHAR(10),VLOOKUP(I114,Engagés!$C$10:$K$509,8,FALSE)," ",CHAR(10),VLOOKUP(I114,Engagés!$C$10:$Q$509,15,FALSE)))</f>
        <v/>
      </c>
      <c r="J115" s="574" t="str">
        <f>IF(J114=0,"",CONCATENATE(VLOOKUP(J114,Engagés!$C$10:$K$509,6,FALSE)," ",VLOOKUP(J114,Engagés!$C$10:$K$509,7,FALSE)," ",CHAR(10),VLOOKUP(J114,Engagés!$C$10:$K$509,8,FALSE)," ",CHAR(10),VLOOKUP(J114,Engagés!$C$10:$Q$509,15,FALSE)))</f>
        <v/>
      </c>
      <c r="K115" s="563">
        <f>IF(K114=0,0,K114+1)</f>
        <v>0</v>
      </c>
      <c r="L115" s="564">
        <f>L114</f>
        <v>0</v>
      </c>
      <c r="M115" s="564"/>
      <c r="N115" s="565"/>
      <c r="O115" s="565"/>
      <c r="P115" s="565"/>
      <c r="Q115" s="565"/>
      <c r="R115" s="565"/>
      <c r="S115" s="565"/>
      <c r="T115" s="565"/>
      <c r="U115" s="565"/>
      <c r="V115" s="565"/>
      <c r="W115" s="565"/>
      <c r="X115" s="565"/>
      <c r="Y115" s="565"/>
      <c r="AA115" s="565"/>
    </row>
    <row r="116" spans="1:27" ht="19.8" hidden="1">
      <c r="A116" s="567">
        <f>IF(ISERROR(VLOOKUP(P116,Engagés!$C$10:$K$509,3,FALSE)),0,VLOOKUP(P116,Engagés!$C$10:$K$509,3,FALSE))</f>
        <v>0</v>
      </c>
      <c r="B116" s="567">
        <f>IF(ISERROR(VLOOKUP(Q116,Engagés!$C$10:$K$509,3,FALSE)),0,VLOOKUP(Q116,Engagés!$C$10:$K$509,3,FALSE))</f>
        <v>0</v>
      </c>
      <c r="C116" s="567">
        <f>IF(ISERROR(VLOOKUP(R116,Engagés!$C$10:$K$509,3,FALSE)),0,VLOOKUP(R116,Engagés!$C$10:$K$509,3,FALSE))</f>
        <v>0</v>
      </c>
      <c r="D116" s="567">
        <f>IF(ISERROR(VLOOKUP(S116,Engagés!$C$10:$K$509,3,FALSE)),0,VLOOKUP(S116,Engagés!$C$10:$K$509,3,FALSE))</f>
        <v>0</v>
      </c>
      <c r="E116" s="567">
        <f>IF(ISERROR(VLOOKUP(T116,Engagés!$C$10:$K$509,3,FALSE)),0,VLOOKUP(T116,Engagés!$C$10:$K$509,3,FALSE))</f>
        <v>0</v>
      </c>
      <c r="F116" s="567">
        <f>IF(ISERROR(VLOOKUP(U116,Engagés!$C$10:$K$509,3,FALSE)),0,VLOOKUP(U116,Engagés!$C$10:$K$509,3,FALSE))</f>
        <v>0</v>
      </c>
      <c r="G116" s="567">
        <f>IF(ISERROR(VLOOKUP(V116,Engagés!$C$10:$K$509,3,FALSE)),0,VLOOKUP(V116,Engagés!$C$10:$K$509,3,FALSE))</f>
        <v>0</v>
      </c>
      <c r="H116" s="567">
        <f>IF(ISERROR(VLOOKUP(W116,Engagés!$C$10:$K$509,3,FALSE)),0,VLOOKUP(W116,Engagés!$C$10:$K$509,3,FALSE))</f>
        <v>0</v>
      </c>
      <c r="I116" s="567">
        <f>IF(ISERROR(VLOOKUP(X116,Engagés!$C$10:$K$509,3,FALSE)),0,VLOOKUP(X116,Engagés!$C$10:$K$509,3,FALSE))</f>
        <v>0</v>
      </c>
      <c r="J116" s="567">
        <f>IF(ISERROR(VLOOKUP(Y116,Engagés!$C$10:$K$509,3,FALSE)),0,VLOOKUP(Y116,Engagés!$C$10:$K$509,3,FALSE))</f>
        <v>0</v>
      </c>
      <c r="K116" s="563">
        <v>0</v>
      </c>
      <c r="L116" s="575">
        <v>0</v>
      </c>
      <c r="M116" s="564"/>
      <c r="P116" s="576">
        <f>IF(Y112+1&lt;=$P$2,Y112+1,999)</f>
        <v>999</v>
      </c>
      <c r="Q116" s="576">
        <f t="shared" ref="Q116:Y116" si="55">IF(P116+1&lt;=$P$2,P116+1,999)</f>
        <v>999</v>
      </c>
      <c r="R116" s="576">
        <f t="shared" si="55"/>
        <v>999</v>
      </c>
      <c r="S116" s="576">
        <f t="shared" si="55"/>
        <v>999</v>
      </c>
      <c r="T116" s="576">
        <f t="shared" si="55"/>
        <v>999</v>
      </c>
      <c r="U116" s="576">
        <f t="shared" si="55"/>
        <v>999</v>
      </c>
      <c r="V116" s="576">
        <f t="shared" si="55"/>
        <v>999</v>
      </c>
      <c r="W116" s="576">
        <f t="shared" si="55"/>
        <v>999</v>
      </c>
      <c r="X116" s="576">
        <f t="shared" si="55"/>
        <v>999</v>
      </c>
      <c r="Y116" s="576">
        <f t="shared" si="55"/>
        <v>999</v>
      </c>
    </row>
    <row r="117" spans="1:27" s="566" customFormat="1" ht="14.4" hidden="1">
      <c r="A117" s="568">
        <f>IF(ISERROR(VLOOKUP(P116,Engagés!$C$10:$K$509,6,FALSE)),0,VLOOKUP(P116,Engagés!$C$10:$K$509,6,FALSE))</f>
        <v>0</v>
      </c>
      <c r="B117" s="568">
        <f>IF(ISERROR(VLOOKUP(Q116,Engagés!$C$10:$K$509,6,FALSE)),0,VLOOKUP(Q116,Engagés!$C$10:$K$509,6,FALSE))</f>
        <v>0</v>
      </c>
      <c r="C117" s="568">
        <f>IF(ISERROR(VLOOKUP(R116,Engagés!$C$10:$K$509,6,FALSE)),0,VLOOKUP(R116,Engagés!$C$10:$K$509,6,FALSE))</f>
        <v>0</v>
      </c>
      <c r="D117" s="568">
        <f>IF(ISERROR(VLOOKUP(S116,Engagés!$C$10:$K$509,6,FALSE)),0,VLOOKUP(S116,Engagés!$C$10:$K$509,6,FALSE))</f>
        <v>0</v>
      </c>
      <c r="E117" s="568">
        <f>IF(ISERROR(VLOOKUP(T116,Engagés!$C$10:$K$509,6,FALSE)),0,VLOOKUP(T116,Engagés!$C$10:$K$509,6,FALSE))</f>
        <v>0</v>
      </c>
      <c r="F117" s="568">
        <f>IF(ISERROR(VLOOKUP(U116,Engagés!$C$10:$K$509,6,FALSE)),0,VLOOKUP(U116,Engagés!$C$10:$K$509,6,FALSE))</f>
        <v>0</v>
      </c>
      <c r="G117" s="568">
        <f>IF(ISERROR(VLOOKUP(V116,Engagés!$C$10:$K$509,6,FALSE)),0,VLOOKUP(V116,Engagés!$C$10:$K$509,6,FALSE))</f>
        <v>0</v>
      </c>
      <c r="H117" s="568">
        <f>IF(ISERROR(VLOOKUP(W116,Engagés!$C$10:$K$509,6,FALSE)),0,VLOOKUP(W116,Engagés!$C$10:$K$509,6,FALSE))</f>
        <v>0</v>
      </c>
      <c r="I117" s="568">
        <f>IF(ISERROR(VLOOKUP(X116,Engagés!$C$10:$K$509,6,FALSE)),0,VLOOKUP(X116,Engagés!$C$10:$K$509,6,FALSE))</f>
        <v>0</v>
      </c>
      <c r="J117" s="568">
        <f>IF(ISERROR(VLOOKUP(Y116,Engagés!$C$10:$K$509,6,FALSE)),0,VLOOKUP(Y116,Engagés!$C$10:$K$509,6,FALSE))</f>
        <v>0</v>
      </c>
      <c r="K117" s="563">
        <v>0</v>
      </c>
      <c r="L117" s="575"/>
      <c r="M117" s="564"/>
      <c r="N117" s="576"/>
      <c r="O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AA117" s="576"/>
    </row>
    <row r="118" spans="1:27" s="572" customFormat="1" ht="15.6" hidden="1">
      <c r="A118" s="569">
        <f t="shared" ref="A118:J118" si="56">IF(A116=0,0,IF(A117="",0,P116))</f>
        <v>0</v>
      </c>
      <c r="B118" s="569">
        <f t="shared" si="56"/>
        <v>0</v>
      </c>
      <c r="C118" s="569">
        <f t="shared" si="56"/>
        <v>0</v>
      </c>
      <c r="D118" s="569">
        <f t="shared" si="56"/>
        <v>0</v>
      </c>
      <c r="E118" s="569">
        <f t="shared" si="56"/>
        <v>0</v>
      </c>
      <c r="F118" s="569">
        <f t="shared" si="56"/>
        <v>0</v>
      </c>
      <c r="G118" s="569">
        <f t="shared" si="56"/>
        <v>0</v>
      </c>
      <c r="H118" s="569">
        <f t="shared" si="56"/>
        <v>0</v>
      </c>
      <c r="I118" s="569">
        <f t="shared" si="56"/>
        <v>0</v>
      </c>
      <c r="J118" s="569">
        <f t="shared" si="56"/>
        <v>0</v>
      </c>
      <c r="K118" s="563">
        <f>IF(L118=0,0,61)</f>
        <v>0</v>
      </c>
      <c r="L118" s="563">
        <f>A118+B118+C118+D118+E118+F118+G118+H118+I118+J118</f>
        <v>0</v>
      </c>
      <c r="M118" s="575"/>
      <c r="N118" s="576"/>
      <c r="O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AA118" s="576"/>
    </row>
    <row r="119" spans="1:27" s="573" customFormat="1" ht="14.4" hidden="1">
      <c r="A119" s="574" t="str">
        <f>IF(A118=0,"",CONCATENATE(VLOOKUP(A118,Engagés!$C$10:$K$509,6,FALSE)," ",VLOOKUP(A118,Engagés!$C$10:$K$509,7,FALSE)," ",CHAR(10),VLOOKUP(A118,Engagés!$C$10:$K$509,8,FALSE)," ",CHAR(10),VLOOKUP(A118,Engagés!$C$10:$Q$509,15,FALSE)))</f>
        <v/>
      </c>
      <c r="B119" s="574" t="str">
        <f>IF(B118=0,"",CONCATENATE(VLOOKUP(B118,Engagés!$C$10:$K$509,6,FALSE)," ",VLOOKUP(B118,Engagés!$C$10:$K$509,7,FALSE)," ",CHAR(10),VLOOKUP(B118,Engagés!$C$10:$K$509,8,FALSE)," ",CHAR(10),VLOOKUP(B118,Engagés!$C$10:$Q$509,15,FALSE)))</f>
        <v/>
      </c>
      <c r="C119" s="574" t="str">
        <f>IF(C118=0,"",CONCATENATE(VLOOKUP(C118,Engagés!$C$10:$K$509,6,FALSE)," ",VLOOKUP(C118,Engagés!$C$10:$K$509,7,FALSE)," ",CHAR(10),VLOOKUP(C118,Engagés!$C$10:$K$509,8,FALSE)," ",CHAR(10),VLOOKUP(C118,Engagés!$C$10:$Q$509,15,FALSE)))</f>
        <v/>
      </c>
      <c r="D119" s="574" t="str">
        <f>IF(D118=0,"",CONCATENATE(VLOOKUP(D118,Engagés!$C$10:$K$509,6,FALSE)," ",VLOOKUP(D118,Engagés!$C$10:$K$509,7,FALSE)," ",CHAR(10),VLOOKUP(D118,Engagés!$C$10:$K$509,8,FALSE)," ",CHAR(10),VLOOKUP(D118,Engagés!$C$10:$Q$509,15,FALSE)))</f>
        <v/>
      </c>
      <c r="E119" s="574" t="str">
        <f>IF(E118=0,"",CONCATENATE(VLOOKUP(E118,Engagés!$C$10:$K$509,6,FALSE)," ",VLOOKUP(E118,Engagés!$C$10:$K$509,7,FALSE)," ",CHAR(10),VLOOKUP(E118,Engagés!$C$10:$K$509,8,FALSE)," ",CHAR(10),VLOOKUP(E118,Engagés!$C$10:$Q$509,15,FALSE)))</f>
        <v/>
      </c>
      <c r="F119" s="574" t="str">
        <f>IF(F118=0,"",CONCATENATE(VLOOKUP(F118,Engagés!$C$10:$K$509,6,FALSE)," ",VLOOKUP(F118,Engagés!$C$10:$K$509,7,FALSE)," ",CHAR(10),VLOOKUP(F118,Engagés!$C$10:$K$509,8,FALSE)," ",CHAR(10),VLOOKUP(F118,Engagés!$C$10:$Q$509,15,FALSE)))</f>
        <v/>
      </c>
      <c r="G119" s="574" t="str">
        <f>IF(G118=0,"",CONCATENATE(VLOOKUP(G118,Engagés!$C$10:$K$509,6,FALSE)," ",VLOOKUP(G118,Engagés!$C$10:$K$509,7,FALSE)," ",CHAR(10),VLOOKUP(G118,Engagés!$C$10:$K$509,8,FALSE)," ",CHAR(10),VLOOKUP(G118,Engagés!$C$10:$Q$509,15,FALSE)))</f>
        <v/>
      </c>
      <c r="H119" s="574" t="str">
        <f>IF(H118=0,"",CONCATENATE(VLOOKUP(H118,Engagés!$C$10:$K$509,6,FALSE)," ",VLOOKUP(H118,Engagés!$C$10:$K$509,7,FALSE)," ",CHAR(10),VLOOKUP(H118,Engagés!$C$10:$K$509,8,FALSE)," ",CHAR(10),VLOOKUP(H118,Engagés!$C$10:$Q$509,15,FALSE)))</f>
        <v/>
      </c>
      <c r="I119" s="574" t="str">
        <f>IF(I118=0,"",CONCATENATE(VLOOKUP(I118,Engagés!$C$10:$K$509,6,FALSE)," ",VLOOKUP(I118,Engagés!$C$10:$K$509,7,FALSE)," ",CHAR(10),VLOOKUP(I118,Engagés!$C$10:$K$509,8,FALSE)," ",CHAR(10),VLOOKUP(I118,Engagés!$C$10:$Q$509,15,FALSE)))</f>
        <v/>
      </c>
      <c r="J119" s="574" t="str">
        <f>IF(J118=0,"",CONCATENATE(VLOOKUP(J118,Engagés!$C$10:$K$509,6,FALSE)," ",VLOOKUP(J118,Engagés!$C$10:$K$509,7,FALSE)," ",CHAR(10),VLOOKUP(J118,Engagés!$C$10:$K$509,8,FALSE)," ",CHAR(10),VLOOKUP(J118,Engagés!$C$10:$Q$509,15,FALSE)))</f>
        <v/>
      </c>
      <c r="K119" s="563">
        <f>IF(K118=0,0,K118+1)</f>
        <v>0</v>
      </c>
      <c r="L119" s="564">
        <f>L118</f>
        <v>0</v>
      </c>
      <c r="M119" s="564"/>
      <c r="N119" s="565"/>
      <c r="O119" s="565"/>
      <c r="P119" s="565"/>
      <c r="Q119" s="565"/>
      <c r="R119" s="565"/>
      <c r="S119" s="565"/>
      <c r="T119" s="565"/>
      <c r="U119" s="565"/>
      <c r="V119" s="565"/>
      <c r="W119" s="565"/>
      <c r="X119" s="565"/>
      <c r="Y119" s="565"/>
      <c r="AA119" s="565"/>
    </row>
    <row r="120" spans="1:27" ht="19.8" hidden="1">
      <c r="A120" s="567">
        <f>IF(ISERROR(VLOOKUP(P120,Engagés!$C$10:$K$509,3,FALSE)),0,VLOOKUP(P120,Engagés!$C$10:$K$509,3,FALSE))</f>
        <v>0</v>
      </c>
      <c r="B120" s="567">
        <f>IF(ISERROR(VLOOKUP(Q120,Engagés!$C$10:$K$509,3,FALSE)),0,VLOOKUP(Q120,Engagés!$C$10:$K$509,3,FALSE))</f>
        <v>0</v>
      </c>
      <c r="C120" s="567">
        <f>IF(ISERROR(VLOOKUP(R120,Engagés!$C$10:$K$509,3,FALSE)),0,VLOOKUP(R120,Engagés!$C$10:$K$509,3,FALSE))</f>
        <v>0</v>
      </c>
      <c r="D120" s="567">
        <f>IF(ISERROR(VLOOKUP(S120,Engagés!$C$10:$K$509,3,FALSE)),0,VLOOKUP(S120,Engagés!$C$10:$K$509,3,FALSE))</f>
        <v>0</v>
      </c>
      <c r="E120" s="567">
        <f>IF(ISERROR(VLOOKUP(T120,Engagés!$C$10:$K$509,3,FALSE)),0,VLOOKUP(T120,Engagés!$C$10:$K$509,3,FALSE))</f>
        <v>0</v>
      </c>
      <c r="F120" s="567">
        <f>IF(ISERROR(VLOOKUP(U120,Engagés!$C$10:$K$509,3,FALSE)),0,VLOOKUP(U120,Engagés!$C$10:$K$509,3,FALSE))</f>
        <v>0</v>
      </c>
      <c r="G120" s="567">
        <f>IF(ISERROR(VLOOKUP(V120,Engagés!$C$10:$K$509,3,FALSE)),0,VLOOKUP(V120,Engagés!$C$10:$K$509,3,FALSE))</f>
        <v>0</v>
      </c>
      <c r="H120" s="567">
        <f>IF(ISERROR(VLOOKUP(W120,Engagés!$C$10:$K$509,3,FALSE)),0,VLOOKUP(W120,Engagés!$C$10:$K$509,3,FALSE))</f>
        <v>0</v>
      </c>
      <c r="I120" s="567">
        <f>IF(ISERROR(VLOOKUP(X120,Engagés!$C$10:$K$509,3,FALSE)),0,VLOOKUP(X120,Engagés!$C$10:$K$509,3,FALSE))</f>
        <v>0</v>
      </c>
      <c r="J120" s="567">
        <f>IF(ISERROR(VLOOKUP(Y120,Engagés!$C$10:$K$509,3,FALSE)),0,VLOOKUP(Y120,Engagés!$C$10:$K$509,3,FALSE))</f>
        <v>0</v>
      </c>
      <c r="K120" s="563">
        <v>0</v>
      </c>
      <c r="L120" s="575">
        <v>0</v>
      </c>
      <c r="M120" s="564"/>
      <c r="P120" s="576">
        <f>IF(Y116+1&lt;=$P$2,Y116+1,999)</f>
        <v>999</v>
      </c>
      <c r="Q120" s="576">
        <f t="shared" ref="Q120:Y120" si="57">IF(P120+1&lt;=$P$2,P120+1,999)</f>
        <v>999</v>
      </c>
      <c r="R120" s="576">
        <f t="shared" si="57"/>
        <v>999</v>
      </c>
      <c r="S120" s="576">
        <f t="shared" si="57"/>
        <v>999</v>
      </c>
      <c r="T120" s="576">
        <f t="shared" si="57"/>
        <v>999</v>
      </c>
      <c r="U120" s="576">
        <f t="shared" si="57"/>
        <v>999</v>
      </c>
      <c r="V120" s="576">
        <f t="shared" si="57"/>
        <v>999</v>
      </c>
      <c r="W120" s="576">
        <f t="shared" si="57"/>
        <v>999</v>
      </c>
      <c r="X120" s="576">
        <f t="shared" si="57"/>
        <v>999</v>
      </c>
      <c r="Y120" s="576">
        <f t="shared" si="57"/>
        <v>999</v>
      </c>
    </row>
    <row r="121" spans="1:27" s="566" customFormat="1" ht="14.4" hidden="1">
      <c r="A121" s="568">
        <f>IF(ISERROR(VLOOKUP(P120,Engagés!$C$10:$K$509,6,FALSE)),0,VLOOKUP(P120,Engagés!$C$10:$K$509,6,FALSE))</f>
        <v>0</v>
      </c>
      <c r="B121" s="568">
        <f>IF(ISERROR(VLOOKUP(Q120,Engagés!$C$10:$K$509,6,FALSE)),0,VLOOKUP(Q120,Engagés!$C$10:$K$509,6,FALSE))</f>
        <v>0</v>
      </c>
      <c r="C121" s="568">
        <f>IF(ISERROR(VLOOKUP(R120,Engagés!$C$10:$K$509,6,FALSE)),0,VLOOKUP(R120,Engagés!$C$10:$K$509,6,FALSE))</f>
        <v>0</v>
      </c>
      <c r="D121" s="568">
        <f>IF(ISERROR(VLOOKUP(S120,Engagés!$C$10:$K$509,6,FALSE)),0,VLOOKUP(S120,Engagés!$C$10:$K$509,6,FALSE))</f>
        <v>0</v>
      </c>
      <c r="E121" s="568">
        <f>IF(ISERROR(VLOOKUP(T120,Engagés!$C$10:$K$509,6,FALSE)),0,VLOOKUP(T120,Engagés!$C$10:$K$509,6,FALSE))</f>
        <v>0</v>
      </c>
      <c r="F121" s="568">
        <f>IF(ISERROR(VLOOKUP(U120,Engagés!$C$10:$K$509,6,FALSE)),0,VLOOKUP(U120,Engagés!$C$10:$K$509,6,FALSE))</f>
        <v>0</v>
      </c>
      <c r="G121" s="568">
        <f>IF(ISERROR(VLOOKUP(V120,Engagés!$C$10:$K$509,6,FALSE)),0,VLOOKUP(V120,Engagés!$C$10:$K$509,6,FALSE))</f>
        <v>0</v>
      </c>
      <c r="H121" s="568">
        <f>IF(ISERROR(VLOOKUP(W120,Engagés!$C$10:$K$509,6,FALSE)),0,VLOOKUP(W120,Engagés!$C$10:$K$509,6,FALSE))</f>
        <v>0</v>
      </c>
      <c r="I121" s="568">
        <f>IF(ISERROR(VLOOKUP(X120,Engagés!$C$10:$K$509,6,FALSE)),0,VLOOKUP(X120,Engagés!$C$10:$K$509,6,FALSE))</f>
        <v>0</v>
      </c>
      <c r="J121" s="568">
        <f>IF(ISERROR(VLOOKUP(Y120,Engagés!$C$10:$K$509,6,FALSE)),0,VLOOKUP(Y120,Engagés!$C$10:$K$509,6,FALSE))</f>
        <v>0</v>
      </c>
      <c r="K121" s="563">
        <v>0</v>
      </c>
      <c r="L121" s="575"/>
      <c r="M121" s="564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AA121" s="576"/>
    </row>
    <row r="122" spans="1:27" s="572" customFormat="1" ht="15.6" hidden="1">
      <c r="A122" s="569">
        <f t="shared" ref="A122:J122" si="58">IF(A120=0,0,IF(A121="",0,P120))</f>
        <v>0</v>
      </c>
      <c r="B122" s="569">
        <f t="shared" si="58"/>
        <v>0</v>
      </c>
      <c r="C122" s="569">
        <f t="shared" si="58"/>
        <v>0</v>
      </c>
      <c r="D122" s="569">
        <f t="shared" si="58"/>
        <v>0</v>
      </c>
      <c r="E122" s="569">
        <f t="shared" si="58"/>
        <v>0</v>
      </c>
      <c r="F122" s="569">
        <f t="shared" si="58"/>
        <v>0</v>
      </c>
      <c r="G122" s="569">
        <f t="shared" si="58"/>
        <v>0</v>
      </c>
      <c r="H122" s="569">
        <f t="shared" si="58"/>
        <v>0</v>
      </c>
      <c r="I122" s="569">
        <f t="shared" si="58"/>
        <v>0</v>
      </c>
      <c r="J122" s="569">
        <f t="shared" si="58"/>
        <v>0</v>
      </c>
      <c r="K122" s="563">
        <f>IF(L122=0,0,63)</f>
        <v>0</v>
      </c>
      <c r="L122" s="563">
        <f>A122+B122+C122+D122+E122+F122+G122+H122+I122+J122</f>
        <v>0</v>
      </c>
      <c r="M122" s="575"/>
      <c r="N122" s="576"/>
      <c r="O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AA122" s="576"/>
    </row>
    <row r="123" spans="1:27" s="573" customFormat="1" ht="14.4" hidden="1">
      <c r="A123" s="574" t="str">
        <f>IF(A122=0,"",CONCATENATE(VLOOKUP(A122,Engagés!$C$10:$K$509,6,FALSE)," ",VLOOKUP(A122,Engagés!$C$10:$K$509,7,FALSE)," ",CHAR(10),VLOOKUP(A122,Engagés!$C$10:$K$509,8,FALSE)," ",CHAR(10),VLOOKUP(A122,Engagés!$C$10:$Q$509,15,FALSE)))</f>
        <v/>
      </c>
      <c r="B123" s="574" t="str">
        <f>IF(B122=0,"",CONCATENATE(VLOOKUP(B122,Engagés!$C$10:$K$509,6,FALSE)," ",VLOOKUP(B122,Engagés!$C$10:$K$509,7,FALSE)," ",CHAR(10),VLOOKUP(B122,Engagés!$C$10:$K$509,8,FALSE)," ",CHAR(10),VLOOKUP(B122,Engagés!$C$10:$Q$509,15,FALSE)))</f>
        <v/>
      </c>
      <c r="C123" s="574" t="str">
        <f>IF(C122=0,"",CONCATENATE(VLOOKUP(C122,Engagés!$C$10:$K$509,6,FALSE)," ",VLOOKUP(C122,Engagés!$C$10:$K$509,7,FALSE)," ",CHAR(10),VLOOKUP(C122,Engagés!$C$10:$K$509,8,FALSE)," ",CHAR(10),VLOOKUP(C122,Engagés!$C$10:$Q$509,15,FALSE)))</f>
        <v/>
      </c>
      <c r="D123" s="574" t="str">
        <f>IF(D122=0,"",CONCATENATE(VLOOKUP(D122,Engagés!$C$10:$K$509,6,FALSE)," ",VLOOKUP(D122,Engagés!$C$10:$K$509,7,FALSE)," ",CHAR(10),VLOOKUP(D122,Engagés!$C$10:$K$509,8,FALSE)," ",CHAR(10),VLOOKUP(D122,Engagés!$C$10:$Q$509,15,FALSE)))</f>
        <v/>
      </c>
      <c r="E123" s="574" t="str">
        <f>IF(E122=0,"",CONCATENATE(VLOOKUP(E122,Engagés!$C$10:$K$509,6,FALSE)," ",VLOOKUP(E122,Engagés!$C$10:$K$509,7,FALSE)," ",CHAR(10),VLOOKUP(E122,Engagés!$C$10:$K$509,8,FALSE)," ",CHAR(10),VLOOKUP(E122,Engagés!$C$10:$Q$509,15,FALSE)))</f>
        <v/>
      </c>
      <c r="F123" s="574" t="str">
        <f>IF(F122=0,"",CONCATENATE(VLOOKUP(F122,Engagés!$C$10:$K$509,6,FALSE)," ",VLOOKUP(F122,Engagés!$C$10:$K$509,7,FALSE)," ",CHAR(10),VLOOKUP(F122,Engagés!$C$10:$K$509,8,FALSE)," ",CHAR(10),VLOOKUP(F122,Engagés!$C$10:$Q$509,15,FALSE)))</f>
        <v/>
      </c>
      <c r="G123" s="574" t="str">
        <f>IF(G122=0,"",CONCATENATE(VLOOKUP(G122,Engagés!$C$10:$K$509,6,FALSE)," ",VLOOKUP(G122,Engagés!$C$10:$K$509,7,FALSE)," ",CHAR(10),VLOOKUP(G122,Engagés!$C$10:$K$509,8,FALSE)," ",CHAR(10),VLOOKUP(G122,Engagés!$C$10:$Q$509,15,FALSE)))</f>
        <v/>
      </c>
      <c r="H123" s="574" t="str">
        <f>IF(H122=0,"",CONCATENATE(VLOOKUP(H122,Engagés!$C$10:$K$509,6,FALSE)," ",VLOOKUP(H122,Engagés!$C$10:$K$509,7,FALSE)," ",CHAR(10),VLOOKUP(H122,Engagés!$C$10:$K$509,8,FALSE)," ",CHAR(10),VLOOKUP(H122,Engagés!$C$10:$Q$509,15,FALSE)))</f>
        <v/>
      </c>
      <c r="I123" s="574" t="str">
        <f>IF(I122=0,"",CONCATENATE(VLOOKUP(I122,Engagés!$C$10:$K$509,6,FALSE)," ",VLOOKUP(I122,Engagés!$C$10:$K$509,7,FALSE)," ",CHAR(10),VLOOKUP(I122,Engagés!$C$10:$K$509,8,FALSE)," ",CHAR(10),VLOOKUP(I122,Engagés!$C$10:$Q$509,15,FALSE)))</f>
        <v/>
      </c>
      <c r="J123" s="574" t="str">
        <f>IF(J122=0,"",CONCATENATE(VLOOKUP(J122,Engagés!$C$10:$K$509,6,FALSE)," ",VLOOKUP(J122,Engagés!$C$10:$K$509,7,FALSE)," ",CHAR(10),VLOOKUP(J122,Engagés!$C$10:$K$509,8,FALSE)," ",CHAR(10),VLOOKUP(J122,Engagés!$C$10:$Q$509,15,FALSE)))</f>
        <v/>
      </c>
      <c r="K123" s="563">
        <f>IF(K122=0,0,K122+1)</f>
        <v>0</v>
      </c>
      <c r="L123" s="564">
        <f>L122</f>
        <v>0</v>
      </c>
      <c r="M123" s="564"/>
      <c r="N123" s="565"/>
      <c r="O123" s="565"/>
      <c r="P123" s="565"/>
      <c r="Q123" s="565"/>
      <c r="R123" s="565"/>
      <c r="S123" s="565"/>
      <c r="T123" s="565"/>
      <c r="U123" s="565"/>
      <c r="V123" s="565"/>
      <c r="W123" s="565"/>
      <c r="X123" s="565"/>
      <c r="Y123" s="565"/>
      <c r="AA123" s="565"/>
    </row>
    <row r="124" spans="1:27" ht="19.8" hidden="1">
      <c r="A124" s="567">
        <f>IF(ISERROR(VLOOKUP(P124,Engagés!$C$10:$K$509,3,FALSE)),0,VLOOKUP(P124,Engagés!$C$10:$K$509,3,FALSE))</f>
        <v>0</v>
      </c>
      <c r="B124" s="567">
        <f>IF(ISERROR(VLOOKUP(Q124,Engagés!$C$10:$K$509,3,FALSE)),0,VLOOKUP(Q124,Engagés!$C$10:$K$509,3,FALSE))</f>
        <v>0</v>
      </c>
      <c r="C124" s="567">
        <f>IF(ISERROR(VLOOKUP(R124,Engagés!$C$10:$K$509,3,FALSE)),0,VLOOKUP(R124,Engagés!$C$10:$K$509,3,FALSE))</f>
        <v>0</v>
      </c>
      <c r="D124" s="567">
        <f>IF(ISERROR(VLOOKUP(S124,Engagés!$C$10:$K$509,3,FALSE)),0,VLOOKUP(S124,Engagés!$C$10:$K$509,3,FALSE))</f>
        <v>0</v>
      </c>
      <c r="E124" s="567">
        <f>IF(ISERROR(VLOOKUP(T124,Engagés!$C$10:$K$509,3,FALSE)),0,VLOOKUP(T124,Engagés!$C$10:$K$509,3,FALSE))</f>
        <v>0</v>
      </c>
      <c r="F124" s="567">
        <f>IF(ISERROR(VLOOKUP(U124,Engagés!$C$10:$K$509,3,FALSE)),0,VLOOKUP(U124,Engagés!$C$10:$K$509,3,FALSE))</f>
        <v>0</v>
      </c>
      <c r="G124" s="567">
        <f>IF(ISERROR(VLOOKUP(V124,Engagés!$C$10:$K$509,3,FALSE)),0,VLOOKUP(V124,Engagés!$C$10:$K$509,3,FALSE))</f>
        <v>0</v>
      </c>
      <c r="H124" s="567">
        <f>IF(ISERROR(VLOOKUP(W124,Engagés!$C$10:$K$509,3,FALSE)),0,VLOOKUP(W124,Engagés!$C$10:$K$509,3,FALSE))</f>
        <v>0</v>
      </c>
      <c r="I124" s="567">
        <f>IF(ISERROR(VLOOKUP(X124,Engagés!$C$10:$K$509,3,FALSE)),0,VLOOKUP(X124,Engagés!$C$10:$K$509,3,FALSE))</f>
        <v>0</v>
      </c>
      <c r="J124" s="567">
        <f>IF(ISERROR(VLOOKUP(Y124,Engagés!$C$10:$K$509,3,FALSE)),0,VLOOKUP(Y124,Engagés!$C$10:$K$509,3,FALSE))</f>
        <v>0</v>
      </c>
      <c r="K124" s="563">
        <v>0</v>
      </c>
      <c r="L124" s="575">
        <v>0</v>
      </c>
      <c r="M124" s="564"/>
      <c r="P124" s="576">
        <f>IF(Y120+1&lt;=$P$2,Y120+1,999)</f>
        <v>999</v>
      </c>
      <c r="Q124" s="576">
        <f t="shared" ref="Q124:Y124" si="59">IF(P124+1&lt;=$P$2,P124+1,999)</f>
        <v>999</v>
      </c>
      <c r="R124" s="576">
        <f t="shared" si="59"/>
        <v>999</v>
      </c>
      <c r="S124" s="576">
        <f t="shared" si="59"/>
        <v>999</v>
      </c>
      <c r="T124" s="576">
        <f t="shared" si="59"/>
        <v>999</v>
      </c>
      <c r="U124" s="576">
        <f t="shared" si="59"/>
        <v>999</v>
      </c>
      <c r="V124" s="576">
        <f t="shared" si="59"/>
        <v>999</v>
      </c>
      <c r="W124" s="576">
        <f t="shared" si="59"/>
        <v>999</v>
      </c>
      <c r="X124" s="576">
        <f t="shared" si="59"/>
        <v>999</v>
      </c>
      <c r="Y124" s="576">
        <f t="shared" si="59"/>
        <v>999</v>
      </c>
    </row>
    <row r="125" spans="1:27" s="566" customFormat="1" ht="14.4" hidden="1">
      <c r="A125" s="568">
        <f>IF(ISERROR(VLOOKUP(P124,Engagés!$C$10:$K$509,6,FALSE)),0,VLOOKUP(P124,Engagés!$C$10:$K$509,6,FALSE))</f>
        <v>0</v>
      </c>
      <c r="B125" s="568">
        <f>IF(ISERROR(VLOOKUP(Q124,Engagés!$C$10:$K$509,6,FALSE)),0,VLOOKUP(Q124,Engagés!$C$10:$K$509,6,FALSE))</f>
        <v>0</v>
      </c>
      <c r="C125" s="568">
        <f>IF(ISERROR(VLOOKUP(R124,Engagés!$C$10:$K$509,6,FALSE)),0,VLOOKUP(R124,Engagés!$C$10:$K$509,6,FALSE))</f>
        <v>0</v>
      </c>
      <c r="D125" s="568">
        <f>IF(ISERROR(VLOOKUP(S124,Engagés!$C$10:$K$509,6,FALSE)),0,VLOOKUP(S124,Engagés!$C$10:$K$509,6,FALSE))</f>
        <v>0</v>
      </c>
      <c r="E125" s="568">
        <f>IF(ISERROR(VLOOKUP(T124,Engagés!$C$10:$K$509,6,FALSE)),0,VLOOKUP(T124,Engagés!$C$10:$K$509,6,FALSE))</f>
        <v>0</v>
      </c>
      <c r="F125" s="568">
        <f>IF(ISERROR(VLOOKUP(U124,Engagés!$C$10:$K$509,6,FALSE)),0,VLOOKUP(U124,Engagés!$C$10:$K$509,6,FALSE))</f>
        <v>0</v>
      </c>
      <c r="G125" s="568">
        <f>IF(ISERROR(VLOOKUP(V124,Engagés!$C$10:$K$509,6,FALSE)),0,VLOOKUP(V124,Engagés!$C$10:$K$509,6,FALSE))</f>
        <v>0</v>
      </c>
      <c r="H125" s="568">
        <f>IF(ISERROR(VLOOKUP(W124,Engagés!$C$10:$K$509,6,FALSE)),0,VLOOKUP(W124,Engagés!$C$10:$K$509,6,FALSE))</f>
        <v>0</v>
      </c>
      <c r="I125" s="568">
        <f>IF(ISERROR(VLOOKUP(X124,Engagés!$C$10:$K$509,6,FALSE)),0,VLOOKUP(X124,Engagés!$C$10:$K$509,6,FALSE))</f>
        <v>0</v>
      </c>
      <c r="J125" s="568">
        <f>IF(ISERROR(VLOOKUP(Y124,Engagés!$C$10:$K$509,6,FALSE)),0,VLOOKUP(Y124,Engagés!$C$10:$K$509,6,FALSE))</f>
        <v>0</v>
      </c>
      <c r="K125" s="563">
        <v>0</v>
      </c>
      <c r="L125" s="575"/>
      <c r="M125" s="564"/>
      <c r="N125" s="576"/>
      <c r="O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AA125" s="576"/>
    </row>
    <row r="126" spans="1:27" s="572" customFormat="1" ht="15.6" hidden="1">
      <c r="A126" s="569">
        <f t="shared" ref="A126:J126" si="60">IF(A124=0,0,IF(A125="",0,P124))</f>
        <v>0</v>
      </c>
      <c r="B126" s="569">
        <f t="shared" si="60"/>
        <v>0</v>
      </c>
      <c r="C126" s="569">
        <f t="shared" si="60"/>
        <v>0</v>
      </c>
      <c r="D126" s="569">
        <f t="shared" si="60"/>
        <v>0</v>
      </c>
      <c r="E126" s="569">
        <f t="shared" si="60"/>
        <v>0</v>
      </c>
      <c r="F126" s="569">
        <f t="shared" si="60"/>
        <v>0</v>
      </c>
      <c r="G126" s="569">
        <f t="shared" si="60"/>
        <v>0</v>
      </c>
      <c r="H126" s="569">
        <f t="shared" si="60"/>
        <v>0</v>
      </c>
      <c r="I126" s="569">
        <f t="shared" si="60"/>
        <v>0</v>
      </c>
      <c r="J126" s="569">
        <f t="shared" si="60"/>
        <v>0</v>
      </c>
      <c r="K126" s="563">
        <f>IF(L126=0,0,65)</f>
        <v>0</v>
      </c>
      <c r="L126" s="563">
        <f>A126+B126+C126+D126+E126+F126+G126+H126+I126+J126</f>
        <v>0</v>
      </c>
      <c r="M126" s="575"/>
      <c r="N126" s="576"/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AA126" s="576"/>
    </row>
    <row r="127" spans="1:27" s="573" customFormat="1" ht="14.4" hidden="1">
      <c r="A127" s="574" t="str">
        <f>IF(A126=0,"",CONCATENATE(VLOOKUP(A126,Engagés!$C$10:$K$509,6,FALSE)," ",VLOOKUP(A126,Engagés!$C$10:$K$509,7,FALSE)," ",CHAR(10),VLOOKUP(A126,Engagés!$C$10:$K$509,8,FALSE)," ",CHAR(10),VLOOKUP(A126,Engagés!$C$10:$Q$509,15,FALSE)))</f>
        <v/>
      </c>
      <c r="B127" s="574" t="str">
        <f>IF(B126=0,"",CONCATENATE(VLOOKUP(B126,Engagés!$C$10:$K$509,6,FALSE)," ",VLOOKUP(B126,Engagés!$C$10:$K$509,7,FALSE)," ",CHAR(10),VLOOKUP(B126,Engagés!$C$10:$K$509,8,FALSE)," ",CHAR(10),VLOOKUP(B126,Engagés!$C$10:$Q$509,15,FALSE)))</f>
        <v/>
      </c>
      <c r="C127" s="574" t="str">
        <f>IF(C126=0,"",CONCATENATE(VLOOKUP(C126,Engagés!$C$10:$K$509,6,FALSE)," ",VLOOKUP(C126,Engagés!$C$10:$K$509,7,FALSE)," ",CHAR(10),VLOOKUP(C126,Engagés!$C$10:$K$509,8,FALSE)," ",CHAR(10),VLOOKUP(C126,Engagés!$C$10:$Q$509,15,FALSE)))</f>
        <v/>
      </c>
      <c r="D127" s="574" t="str">
        <f>IF(D126=0,"",CONCATENATE(VLOOKUP(D126,Engagés!$C$10:$K$509,6,FALSE)," ",VLOOKUP(D126,Engagés!$C$10:$K$509,7,FALSE)," ",CHAR(10),VLOOKUP(D126,Engagés!$C$10:$K$509,8,FALSE)," ",CHAR(10),VLOOKUP(D126,Engagés!$C$10:$Q$509,15,FALSE)))</f>
        <v/>
      </c>
      <c r="E127" s="574" t="str">
        <f>IF(E126=0,"",CONCATENATE(VLOOKUP(E126,Engagés!$C$10:$K$509,6,FALSE)," ",VLOOKUP(E126,Engagés!$C$10:$K$509,7,FALSE)," ",CHAR(10),VLOOKUP(E126,Engagés!$C$10:$K$509,8,FALSE)," ",CHAR(10),VLOOKUP(E126,Engagés!$C$10:$Q$509,15,FALSE)))</f>
        <v/>
      </c>
      <c r="F127" s="574" t="str">
        <f>IF(F126=0,"",CONCATENATE(VLOOKUP(F126,Engagés!$C$10:$K$509,6,FALSE)," ",VLOOKUP(F126,Engagés!$C$10:$K$509,7,FALSE)," ",CHAR(10),VLOOKUP(F126,Engagés!$C$10:$K$509,8,FALSE)," ",CHAR(10),VLOOKUP(F126,Engagés!$C$10:$Q$509,15,FALSE)))</f>
        <v/>
      </c>
      <c r="G127" s="574" t="str">
        <f>IF(G126=0,"",CONCATENATE(VLOOKUP(G126,Engagés!$C$10:$K$509,6,FALSE)," ",VLOOKUP(G126,Engagés!$C$10:$K$509,7,FALSE)," ",CHAR(10),VLOOKUP(G126,Engagés!$C$10:$K$509,8,FALSE)," ",CHAR(10),VLOOKUP(G126,Engagés!$C$10:$Q$509,15,FALSE)))</f>
        <v/>
      </c>
      <c r="H127" s="574" t="str">
        <f>IF(H126=0,"",CONCATENATE(VLOOKUP(H126,Engagés!$C$10:$K$509,6,FALSE)," ",VLOOKUP(H126,Engagés!$C$10:$K$509,7,FALSE)," ",CHAR(10),VLOOKUP(H126,Engagés!$C$10:$K$509,8,FALSE)," ",CHAR(10),VLOOKUP(H126,Engagés!$C$10:$Q$509,15,FALSE)))</f>
        <v/>
      </c>
      <c r="I127" s="574" t="str">
        <f>IF(I126=0,"",CONCATENATE(VLOOKUP(I126,Engagés!$C$10:$K$509,6,FALSE)," ",VLOOKUP(I126,Engagés!$C$10:$K$509,7,FALSE)," ",CHAR(10),VLOOKUP(I126,Engagés!$C$10:$K$509,8,FALSE)," ",CHAR(10),VLOOKUP(I126,Engagés!$C$10:$Q$509,15,FALSE)))</f>
        <v/>
      </c>
      <c r="J127" s="574" t="str">
        <f>IF(J126=0,"",CONCATENATE(VLOOKUP(J126,Engagés!$C$10:$K$509,6,FALSE)," ",VLOOKUP(J126,Engagés!$C$10:$K$509,7,FALSE)," ",CHAR(10),VLOOKUP(J126,Engagés!$C$10:$K$509,8,FALSE)," ",CHAR(10),VLOOKUP(J126,Engagés!$C$10:$Q$509,15,FALSE)))</f>
        <v/>
      </c>
      <c r="K127" s="563">
        <f>IF(K126=0,0,K126+1)</f>
        <v>0</v>
      </c>
      <c r="L127" s="564">
        <f>L126</f>
        <v>0</v>
      </c>
      <c r="M127" s="564"/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5"/>
      <c r="AA127" s="565"/>
    </row>
    <row r="128" spans="1:27" ht="19.8" hidden="1">
      <c r="A128" s="567">
        <f>IF(ISERROR(VLOOKUP(P128,Engagés!$C$10:$K$509,3,FALSE)),0,VLOOKUP(P128,Engagés!$C$10:$K$509,3,FALSE))</f>
        <v>0</v>
      </c>
      <c r="B128" s="567">
        <f>IF(ISERROR(VLOOKUP(Q128,Engagés!$C$10:$K$509,3,FALSE)),0,VLOOKUP(Q128,Engagés!$C$10:$K$509,3,FALSE))</f>
        <v>0</v>
      </c>
      <c r="C128" s="567">
        <f>IF(ISERROR(VLOOKUP(R128,Engagés!$C$10:$K$509,3,FALSE)),0,VLOOKUP(R128,Engagés!$C$10:$K$509,3,FALSE))</f>
        <v>0</v>
      </c>
      <c r="D128" s="567">
        <f>IF(ISERROR(VLOOKUP(S128,Engagés!$C$10:$K$509,3,FALSE)),0,VLOOKUP(S128,Engagés!$C$10:$K$509,3,FALSE))</f>
        <v>0</v>
      </c>
      <c r="E128" s="567">
        <f>IF(ISERROR(VLOOKUP(T128,Engagés!$C$10:$K$509,3,FALSE)),0,VLOOKUP(T128,Engagés!$C$10:$K$509,3,FALSE))</f>
        <v>0</v>
      </c>
      <c r="F128" s="567">
        <f>IF(ISERROR(VLOOKUP(U128,Engagés!$C$10:$K$509,3,FALSE)),0,VLOOKUP(U128,Engagés!$C$10:$K$509,3,FALSE))</f>
        <v>0</v>
      </c>
      <c r="G128" s="567">
        <f>IF(ISERROR(VLOOKUP(V128,Engagés!$C$10:$K$509,3,FALSE)),0,VLOOKUP(V128,Engagés!$C$10:$K$509,3,FALSE))</f>
        <v>0</v>
      </c>
      <c r="H128" s="567">
        <f>IF(ISERROR(VLOOKUP(W128,Engagés!$C$10:$K$509,3,FALSE)),0,VLOOKUP(W128,Engagés!$C$10:$K$509,3,FALSE))</f>
        <v>0</v>
      </c>
      <c r="I128" s="567">
        <f>IF(ISERROR(VLOOKUP(X128,Engagés!$C$10:$K$509,3,FALSE)),0,VLOOKUP(X128,Engagés!$C$10:$K$509,3,FALSE))</f>
        <v>0</v>
      </c>
      <c r="J128" s="567">
        <f>IF(ISERROR(VLOOKUP(Y128,Engagés!$C$10:$K$509,3,FALSE)),0,VLOOKUP(Y128,Engagés!$C$10:$K$509,3,FALSE))</f>
        <v>0</v>
      </c>
      <c r="K128" s="563">
        <v>0</v>
      </c>
      <c r="L128" s="575">
        <v>0</v>
      </c>
      <c r="M128" s="564"/>
      <c r="P128" s="576">
        <f>IF(Y124+1&lt;=$P$2,Y124+1,999)</f>
        <v>999</v>
      </c>
      <c r="Q128" s="576">
        <f t="shared" ref="Q128:Y128" si="61">IF(P128+1&lt;=$P$2,P128+1,999)</f>
        <v>999</v>
      </c>
      <c r="R128" s="576">
        <f t="shared" si="61"/>
        <v>999</v>
      </c>
      <c r="S128" s="576">
        <f t="shared" si="61"/>
        <v>999</v>
      </c>
      <c r="T128" s="576">
        <f t="shared" si="61"/>
        <v>999</v>
      </c>
      <c r="U128" s="576">
        <f t="shared" si="61"/>
        <v>999</v>
      </c>
      <c r="V128" s="576">
        <f t="shared" si="61"/>
        <v>999</v>
      </c>
      <c r="W128" s="576">
        <f t="shared" si="61"/>
        <v>999</v>
      </c>
      <c r="X128" s="576">
        <f t="shared" si="61"/>
        <v>999</v>
      </c>
      <c r="Y128" s="576">
        <f t="shared" si="61"/>
        <v>999</v>
      </c>
    </row>
    <row r="129" spans="1:27" s="566" customFormat="1" ht="14.4" hidden="1">
      <c r="A129" s="568">
        <f>IF(ISERROR(VLOOKUP(P128,Engagés!$C$10:$K$509,6,FALSE)),0,VLOOKUP(P128,Engagés!$C$10:$K$509,6,FALSE))</f>
        <v>0</v>
      </c>
      <c r="B129" s="568">
        <f>IF(ISERROR(VLOOKUP(Q128,Engagés!$C$10:$K$509,6,FALSE)),0,VLOOKUP(Q128,Engagés!$C$10:$K$509,6,FALSE))</f>
        <v>0</v>
      </c>
      <c r="C129" s="568">
        <f>IF(ISERROR(VLOOKUP(R128,Engagés!$C$10:$K$509,6,FALSE)),0,VLOOKUP(R128,Engagés!$C$10:$K$509,6,FALSE))</f>
        <v>0</v>
      </c>
      <c r="D129" s="568">
        <f>IF(ISERROR(VLOOKUP(S128,Engagés!$C$10:$K$509,6,FALSE)),0,VLOOKUP(S128,Engagés!$C$10:$K$509,6,FALSE))</f>
        <v>0</v>
      </c>
      <c r="E129" s="568">
        <f>IF(ISERROR(VLOOKUP(T128,Engagés!$C$10:$K$509,6,FALSE)),0,VLOOKUP(T128,Engagés!$C$10:$K$509,6,FALSE))</f>
        <v>0</v>
      </c>
      <c r="F129" s="568">
        <f>IF(ISERROR(VLOOKUP(U128,Engagés!$C$10:$K$509,6,FALSE)),0,VLOOKUP(U128,Engagés!$C$10:$K$509,6,FALSE))</f>
        <v>0</v>
      </c>
      <c r="G129" s="568">
        <f>IF(ISERROR(VLOOKUP(V128,Engagés!$C$10:$K$509,6,FALSE)),0,VLOOKUP(V128,Engagés!$C$10:$K$509,6,FALSE))</f>
        <v>0</v>
      </c>
      <c r="H129" s="568">
        <f>IF(ISERROR(VLOOKUP(W128,Engagés!$C$10:$K$509,6,FALSE)),0,VLOOKUP(W128,Engagés!$C$10:$K$509,6,FALSE))</f>
        <v>0</v>
      </c>
      <c r="I129" s="568">
        <f>IF(ISERROR(VLOOKUP(X128,Engagés!$C$10:$K$509,6,FALSE)),0,VLOOKUP(X128,Engagés!$C$10:$K$509,6,FALSE))</f>
        <v>0</v>
      </c>
      <c r="J129" s="568">
        <f>IF(ISERROR(VLOOKUP(Y128,Engagés!$C$10:$K$509,6,FALSE)),0,VLOOKUP(Y128,Engagés!$C$10:$K$509,6,FALSE))</f>
        <v>0</v>
      </c>
      <c r="K129" s="563">
        <v>0</v>
      </c>
      <c r="L129" s="575"/>
      <c r="M129" s="564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AA129" s="576"/>
    </row>
    <row r="130" spans="1:27" s="572" customFormat="1" ht="15.6" hidden="1">
      <c r="A130" s="569">
        <f t="shared" ref="A130:J130" si="62">IF(A128=0,0,IF(A129="",0,P128))</f>
        <v>0</v>
      </c>
      <c r="B130" s="569">
        <f t="shared" si="62"/>
        <v>0</v>
      </c>
      <c r="C130" s="569">
        <f t="shared" si="62"/>
        <v>0</v>
      </c>
      <c r="D130" s="569">
        <f t="shared" si="62"/>
        <v>0</v>
      </c>
      <c r="E130" s="569">
        <f t="shared" si="62"/>
        <v>0</v>
      </c>
      <c r="F130" s="569">
        <f t="shared" si="62"/>
        <v>0</v>
      </c>
      <c r="G130" s="569">
        <f t="shared" si="62"/>
        <v>0</v>
      </c>
      <c r="H130" s="569">
        <f t="shared" si="62"/>
        <v>0</v>
      </c>
      <c r="I130" s="569">
        <f t="shared" si="62"/>
        <v>0</v>
      </c>
      <c r="J130" s="569">
        <f t="shared" si="62"/>
        <v>0</v>
      </c>
      <c r="K130" s="563">
        <f>IF(L130=0,0,67)</f>
        <v>0</v>
      </c>
      <c r="L130" s="563">
        <f>A130+B130+C130+D130+E130+F130+G130+H130+I130+J130</f>
        <v>0</v>
      </c>
      <c r="M130" s="575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AA130" s="576"/>
    </row>
    <row r="131" spans="1:27" s="573" customFormat="1" ht="14.4" hidden="1">
      <c r="A131" s="574" t="str">
        <f>IF(A130=0,"",CONCATENATE(VLOOKUP(A130,Engagés!$C$10:$K$509,6,FALSE)," ",VLOOKUP(A130,Engagés!$C$10:$K$509,7,FALSE)," ",CHAR(10),VLOOKUP(A130,Engagés!$C$10:$K$509,8,FALSE)," ",CHAR(10),VLOOKUP(A130,Engagés!$C$10:$Q$509,15,FALSE)))</f>
        <v/>
      </c>
      <c r="B131" s="574" t="str">
        <f>IF(B130=0,"",CONCATENATE(VLOOKUP(B130,Engagés!$C$10:$K$509,6,FALSE)," ",VLOOKUP(B130,Engagés!$C$10:$K$509,7,FALSE)," ",CHAR(10),VLOOKUP(B130,Engagés!$C$10:$K$509,8,FALSE)," ",CHAR(10),VLOOKUP(B130,Engagés!$C$10:$Q$509,15,FALSE)))</f>
        <v/>
      </c>
      <c r="C131" s="574" t="str">
        <f>IF(C130=0,"",CONCATENATE(VLOOKUP(C130,Engagés!$C$10:$K$509,6,FALSE)," ",VLOOKUP(C130,Engagés!$C$10:$K$509,7,FALSE)," ",CHAR(10),VLOOKUP(C130,Engagés!$C$10:$K$509,8,FALSE)," ",CHAR(10),VLOOKUP(C130,Engagés!$C$10:$Q$509,15,FALSE)))</f>
        <v/>
      </c>
      <c r="D131" s="574" t="str">
        <f>IF(D130=0,"",CONCATENATE(VLOOKUP(D130,Engagés!$C$10:$K$509,6,FALSE)," ",VLOOKUP(D130,Engagés!$C$10:$K$509,7,FALSE)," ",CHAR(10),VLOOKUP(D130,Engagés!$C$10:$K$509,8,FALSE)," ",CHAR(10),VLOOKUP(D130,Engagés!$C$10:$Q$509,15,FALSE)))</f>
        <v/>
      </c>
      <c r="E131" s="574" t="str">
        <f>IF(E130=0,"",CONCATENATE(VLOOKUP(E130,Engagés!$C$10:$K$509,6,FALSE)," ",VLOOKUP(E130,Engagés!$C$10:$K$509,7,FALSE)," ",CHAR(10),VLOOKUP(E130,Engagés!$C$10:$K$509,8,FALSE)," ",CHAR(10),VLOOKUP(E130,Engagés!$C$10:$Q$509,15,FALSE)))</f>
        <v/>
      </c>
      <c r="F131" s="574" t="str">
        <f>IF(F130=0,"",CONCATENATE(VLOOKUP(F130,Engagés!$C$10:$K$509,6,FALSE)," ",VLOOKUP(F130,Engagés!$C$10:$K$509,7,FALSE)," ",CHAR(10),VLOOKUP(F130,Engagés!$C$10:$K$509,8,FALSE)," ",CHAR(10),VLOOKUP(F130,Engagés!$C$10:$Q$509,15,FALSE)))</f>
        <v/>
      </c>
      <c r="G131" s="574" t="str">
        <f>IF(G130=0,"",CONCATENATE(VLOOKUP(G130,Engagés!$C$10:$K$509,6,FALSE)," ",VLOOKUP(G130,Engagés!$C$10:$K$509,7,FALSE)," ",CHAR(10),VLOOKUP(G130,Engagés!$C$10:$K$509,8,FALSE)," ",CHAR(10),VLOOKUP(G130,Engagés!$C$10:$Q$509,15,FALSE)))</f>
        <v/>
      </c>
      <c r="H131" s="574" t="str">
        <f>IF(H130=0,"",CONCATENATE(VLOOKUP(H130,Engagés!$C$10:$K$509,6,FALSE)," ",VLOOKUP(H130,Engagés!$C$10:$K$509,7,FALSE)," ",CHAR(10),VLOOKUP(H130,Engagés!$C$10:$K$509,8,FALSE)," ",CHAR(10),VLOOKUP(H130,Engagés!$C$10:$Q$509,15,FALSE)))</f>
        <v/>
      </c>
      <c r="I131" s="574" t="str">
        <f>IF(I130=0,"",CONCATENATE(VLOOKUP(I130,Engagés!$C$10:$K$509,6,FALSE)," ",VLOOKUP(I130,Engagés!$C$10:$K$509,7,FALSE)," ",CHAR(10),VLOOKUP(I130,Engagés!$C$10:$K$509,8,FALSE)," ",CHAR(10),VLOOKUP(I130,Engagés!$C$10:$Q$509,15,FALSE)))</f>
        <v/>
      </c>
      <c r="J131" s="574" t="str">
        <f>IF(J130=0,"",CONCATENATE(VLOOKUP(J130,Engagés!$C$10:$K$509,6,FALSE)," ",VLOOKUP(J130,Engagés!$C$10:$K$509,7,FALSE)," ",CHAR(10),VLOOKUP(J130,Engagés!$C$10:$K$509,8,FALSE)," ",CHAR(10),VLOOKUP(J130,Engagés!$C$10:$Q$509,15,FALSE)))</f>
        <v/>
      </c>
      <c r="K131" s="563">
        <f>IF(K130=0,0,K130+1)</f>
        <v>0</v>
      </c>
      <c r="L131" s="564">
        <f>L130</f>
        <v>0</v>
      </c>
      <c r="M131" s="564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AA131" s="565"/>
    </row>
    <row r="132" spans="1:27" ht="19.8" hidden="1">
      <c r="A132" s="567">
        <f>IF(ISERROR(VLOOKUP(P132,Engagés!$C$10:$K$509,3,FALSE)),0,VLOOKUP(P132,Engagés!$C$10:$K$509,3,FALSE))</f>
        <v>0</v>
      </c>
      <c r="B132" s="567">
        <f>IF(ISERROR(VLOOKUP(Q132,Engagés!$C$10:$K$509,3,FALSE)),0,VLOOKUP(Q132,Engagés!$C$10:$K$509,3,FALSE))</f>
        <v>0</v>
      </c>
      <c r="C132" s="567">
        <f>IF(ISERROR(VLOOKUP(R132,Engagés!$C$10:$K$509,3,FALSE)),0,VLOOKUP(R132,Engagés!$C$10:$K$509,3,FALSE))</f>
        <v>0</v>
      </c>
      <c r="D132" s="567">
        <f>IF(ISERROR(VLOOKUP(S132,Engagés!$C$10:$K$509,3,FALSE)),0,VLOOKUP(S132,Engagés!$C$10:$K$509,3,FALSE))</f>
        <v>0</v>
      </c>
      <c r="E132" s="567">
        <f>IF(ISERROR(VLOOKUP(T132,Engagés!$C$10:$K$509,3,FALSE)),0,VLOOKUP(T132,Engagés!$C$10:$K$509,3,FALSE))</f>
        <v>0</v>
      </c>
      <c r="F132" s="567">
        <f>IF(ISERROR(VLOOKUP(U132,Engagés!$C$10:$K$509,3,FALSE)),0,VLOOKUP(U132,Engagés!$C$10:$K$509,3,FALSE))</f>
        <v>0</v>
      </c>
      <c r="G132" s="567">
        <f>IF(ISERROR(VLOOKUP(V132,Engagés!$C$10:$K$509,3,FALSE)),0,VLOOKUP(V132,Engagés!$C$10:$K$509,3,FALSE))</f>
        <v>0</v>
      </c>
      <c r="H132" s="567">
        <f>IF(ISERROR(VLOOKUP(W132,Engagés!$C$10:$K$509,3,FALSE)),0,VLOOKUP(W132,Engagés!$C$10:$K$509,3,FALSE))</f>
        <v>0</v>
      </c>
      <c r="I132" s="567">
        <f>IF(ISERROR(VLOOKUP(X132,Engagés!$C$10:$K$509,3,FALSE)),0,VLOOKUP(X132,Engagés!$C$10:$K$509,3,FALSE))</f>
        <v>0</v>
      </c>
      <c r="J132" s="567">
        <f>IF(ISERROR(VLOOKUP(Y132,Engagés!$C$10:$K$509,3,FALSE)),0,VLOOKUP(Y132,Engagés!$C$10:$K$509,3,FALSE))</f>
        <v>0</v>
      </c>
      <c r="K132" s="563">
        <v>0</v>
      </c>
      <c r="L132" s="575">
        <v>0</v>
      </c>
      <c r="M132" s="564"/>
      <c r="P132" s="576">
        <f>IF(Y128+1&lt;=$P$2,Y128+1,999)</f>
        <v>999</v>
      </c>
      <c r="Q132" s="576">
        <f t="shared" ref="Q132:Y132" si="63">IF(P132+1&lt;=$P$2,P132+1,999)</f>
        <v>999</v>
      </c>
      <c r="R132" s="576">
        <f t="shared" si="63"/>
        <v>999</v>
      </c>
      <c r="S132" s="576">
        <f t="shared" si="63"/>
        <v>999</v>
      </c>
      <c r="T132" s="576">
        <f t="shared" si="63"/>
        <v>999</v>
      </c>
      <c r="U132" s="576">
        <f t="shared" si="63"/>
        <v>999</v>
      </c>
      <c r="V132" s="576">
        <f t="shared" si="63"/>
        <v>999</v>
      </c>
      <c r="W132" s="576">
        <f t="shared" si="63"/>
        <v>999</v>
      </c>
      <c r="X132" s="576">
        <f t="shared" si="63"/>
        <v>999</v>
      </c>
      <c r="Y132" s="576">
        <f t="shared" si="63"/>
        <v>999</v>
      </c>
    </row>
    <row r="133" spans="1:27" s="566" customFormat="1" ht="14.4" hidden="1">
      <c r="A133" s="568">
        <f>IF(ISERROR(VLOOKUP(P132,Engagés!$C$10:$K$509,6,FALSE)),0,VLOOKUP(P132,Engagés!$C$10:$K$509,6,FALSE))</f>
        <v>0</v>
      </c>
      <c r="B133" s="568">
        <f>IF(ISERROR(VLOOKUP(Q132,Engagés!$C$10:$K$509,6,FALSE)),0,VLOOKUP(Q132,Engagés!$C$10:$K$509,6,FALSE))</f>
        <v>0</v>
      </c>
      <c r="C133" s="568">
        <f>IF(ISERROR(VLOOKUP(R132,Engagés!$C$10:$K$509,6,FALSE)),0,VLOOKUP(R132,Engagés!$C$10:$K$509,6,FALSE))</f>
        <v>0</v>
      </c>
      <c r="D133" s="568">
        <f>IF(ISERROR(VLOOKUP(S132,Engagés!$C$10:$K$509,6,FALSE)),0,VLOOKUP(S132,Engagés!$C$10:$K$509,6,FALSE))</f>
        <v>0</v>
      </c>
      <c r="E133" s="568">
        <f>IF(ISERROR(VLOOKUP(T132,Engagés!$C$10:$K$509,6,FALSE)),0,VLOOKUP(T132,Engagés!$C$10:$K$509,6,FALSE))</f>
        <v>0</v>
      </c>
      <c r="F133" s="568">
        <f>IF(ISERROR(VLOOKUP(U132,Engagés!$C$10:$K$509,6,FALSE)),0,VLOOKUP(U132,Engagés!$C$10:$K$509,6,FALSE))</f>
        <v>0</v>
      </c>
      <c r="G133" s="568">
        <f>IF(ISERROR(VLOOKUP(V132,Engagés!$C$10:$K$509,6,FALSE)),0,VLOOKUP(V132,Engagés!$C$10:$K$509,6,FALSE))</f>
        <v>0</v>
      </c>
      <c r="H133" s="568">
        <f>IF(ISERROR(VLOOKUP(W132,Engagés!$C$10:$K$509,6,FALSE)),0,VLOOKUP(W132,Engagés!$C$10:$K$509,6,FALSE))</f>
        <v>0</v>
      </c>
      <c r="I133" s="568">
        <f>IF(ISERROR(VLOOKUP(X132,Engagés!$C$10:$K$509,6,FALSE)),0,VLOOKUP(X132,Engagés!$C$10:$K$509,6,FALSE))</f>
        <v>0</v>
      </c>
      <c r="J133" s="568">
        <f>IF(ISERROR(VLOOKUP(Y132,Engagés!$C$10:$K$509,6,FALSE)),0,VLOOKUP(Y132,Engagés!$C$10:$K$509,6,FALSE))</f>
        <v>0</v>
      </c>
      <c r="K133" s="563">
        <v>0</v>
      </c>
      <c r="L133" s="575"/>
      <c r="M133" s="564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AA133" s="576"/>
    </row>
    <row r="134" spans="1:27" s="572" customFormat="1" ht="15.6" hidden="1">
      <c r="A134" s="569">
        <f t="shared" ref="A134:J134" si="64">IF(A132=0,0,IF(A133="",0,P132))</f>
        <v>0</v>
      </c>
      <c r="B134" s="569">
        <f t="shared" si="64"/>
        <v>0</v>
      </c>
      <c r="C134" s="569">
        <f t="shared" si="64"/>
        <v>0</v>
      </c>
      <c r="D134" s="569">
        <f t="shared" si="64"/>
        <v>0</v>
      </c>
      <c r="E134" s="569">
        <f t="shared" si="64"/>
        <v>0</v>
      </c>
      <c r="F134" s="569">
        <f t="shared" si="64"/>
        <v>0</v>
      </c>
      <c r="G134" s="569">
        <f t="shared" si="64"/>
        <v>0</v>
      </c>
      <c r="H134" s="569">
        <f t="shared" si="64"/>
        <v>0</v>
      </c>
      <c r="I134" s="569">
        <f t="shared" si="64"/>
        <v>0</v>
      </c>
      <c r="J134" s="569">
        <f t="shared" si="64"/>
        <v>0</v>
      </c>
      <c r="K134" s="563">
        <f>IF(L134=0,0,69)</f>
        <v>0</v>
      </c>
      <c r="L134" s="563">
        <f>A134+B134+C134+D134+E134+F134+G134+H134+I134+J134</f>
        <v>0</v>
      </c>
      <c r="M134" s="575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AA134" s="576"/>
    </row>
    <row r="135" spans="1:27" s="573" customFormat="1" ht="14.4" hidden="1">
      <c r="A135" s="574" t="str">
        <f>IF(A134=0,"",CONCATENATE(VLOOKUP(A134,Engagés!$C$10:$K$509,6,FALSE)," ",VLOOKUP(A134,Engagés!$C$10:$K$509,7,FALSE)," ",CHAR(10),VLOOKUP(A134,Engagés!$C$10:$K$509,8,FALSE)," ",CHAR(10),VLOOKUP(A134,Engagés!$C$10:$Q$509,15,FALSE)))</f>
        <v/>
      </c>
      <c r="B135" s="574" t="str">
        <f>IF(B134=0,"",CONCATENATE(VLOOKUP(B134,Engagés!$C$10:$K$509,6,FALSE)," ",VLOOKUP(B134,Engagés!$C$10:$K$509,7,FALSE)," ",CHAR(10),VLOOKUP(B134,Engagés!$C$10:$K$509,8,FALSE)," ",CHAR(10),VLOOKUP(B134,Engagés!$C$10:$Q$509,15,FALSE)))</f>
        <v/>
      </c>
      <c r="C135" s="574" t="str">
        <f>IF(C134=0,"",CONCATENATE(VLOOKUP(C134,Engagés!$C$10:$K$509,6,FALSE)," ",VLOOKUP(C134,Engagés!$C$10:$K$509,7,FALSE)," ",CHAR(10),VLOOKUP(C134,Engagés!$C$10:$K$509,8,FALSE)," ",CHAR(10),VLOOKUP(C134,Engagés!$C$10:$Q$509,15,FALSE)))</f>
        <v/>
      </c>
      <c r="D135" s="574" t="str">
        <f>IF(D134=0,"",CONCATENATE(VLOOKUP(D134,Engagés!$C$10:$K$509,6,FALSE)," ",VLOOKUP(D134,Engagés!$C$10:$K$509,7,FALSE)," ",CHAR(10),VLOOKUP(D134,Engagés!$C$10:$K$509,8,FALSE)," ",CHAR(10),VLOOKUP(D134,Engagés!$C$10:$Q$509,15,FALSE)))</f>
        <v/>
      </c>
      <c r="E135" s="574" t="str">
        <f>IF(E134=0,"",CONCATENATE(VLOOKUP(E134,Engagés!$C$10:$K$509,6,FALSE)," ",VLOOKUP(E134,Engagés!$C$10:$K$509,7,FALSE)," ",CHAR(10),VLOOKUP(E134,Engagés!$C$10:$K$509,8,FALSE)," ",CHAR(10),VLOOKUP(E134,Engagés!$C$10:$Q$509,15,FALSE)))</f>
        <v/>
      </c>
      <c r="F135" s="574" t="str">
        <f>IF(F134=0,"",CONCATENATE(VLOOKUP(F134,Engagés!$C$10:$K$509,6,FALSE)," ",VLOOKUP(F134,Engagés!$C$10:$K$509,7,FALSE)," ",CHAR(10),VLOOKUP(F134,Engagés!$C$10:$K$509,8,FALSE)," ",CHAR(10),VLOOKUP(F134,Engagés!$C$10:$Q$509,15,FALSE)))</f>
        <v/>
      </c>
      <c r="G135" s="574" t="str">
        <f>IF(G134=0,"",CONCATENATE(VLOOKUP(G134,Engagés!$C$10:$K$509,6,FALSE)," ",VLOOKUP(G134,Engagés!$C$10:$K$509,7,FALSE)," ",CHAR(10),VLOOKUP(G134,Engagés!$C$10:$K$509,8,FALSE)," ",CHAR(10),VLOOKUP(G134,Engagés!$C$10:$Q$509,15,FALSE)))</f>
        <v/>
      </c>
      <c r="H135" s="574" t="str">
        <f>IF(H134=0,"",CONCATENATE(VLOOKUP(H134,Engagés!$C$10:$K$509,6,FALSE)," ",VLOOKUP(H134,Engagés!$C$10:$K$509,7,FALSE)," ",CHAR(10),VLOOKUP(H134,Engagés!$C$10:$K$509,8,FALSE)," ",CHAR(10),VLOOKUP(H134,Engagés!$C$10:$Q$509,15,FALSE)))</f>
        <v/>
      </c>
      <c r="I135" s="574" t="str">
        <f>IF(I134=0,"",CONCATENATE(VLOOKUP(I134,Engagés!$C$10:$K$509,6,FALSE)," ",VLOOKUP(I134,Engagés!$C$10:$K$509,7,FALSE)," ",CHAR(10),VLOOKUP(I134,Engagés!$C$10:$K$509,8,FALSE)," ",CHAR(10),VLOOKUP(I134,Engagés!$C$10:$Q$509,15,FALSE)))</f>
        <v/>
      </c>
      <c r="J135" s="574" t="str">
        <f>IF(J134=0,"",CONCATENATE(VLOOKUP(J134,Engagés!$C$10:$K$509,6,FALSE)," ",VLOOKUP(J134,Engagés!$C$10:$K$509,7,FALSE)," ",CHAR(10),VLOOKUP(J134,Engagés!$C$10:$K$509,8,FALSE)," ",CHAR(10),VLOOKUP(J134,Engagés!$C$10:$Q$509,15,FALSE)))</f>
        <v/>
      </c>
      <c r="K135" s="563">
        <f>IF(K134=0,0,K134+1)</f>
        <v>0</v>
      </c>
      <c r="L135" s="564">
        <f>L134</f>
        <v>0</v>
      </c>
      <c r="M135" s="564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AA135" s="565"/>
    </row>
    <row r="136" spans="1:27" ht="19.8" hidden="1">
      <c r="A136" s="567">
        <f>IF(ISERROR(VLOOKUP(P136,Engagés!$C$10:$K$509,3,FALSE)),0,VLOOKUP(P136,Engagés!$C$10:$K$509,3,FALSE))</f>
        <v>0</v>
      </c>
      <c r="B136" s="567">
        <f>IF(ISERROR(VLOOKUP(Q136,Engagés!$C$10:$K$509,3,FALSE)),0,VLOOKUP(Q136,Engagés!$C$10:$K$509,3,FALSE))</f>
        <v>0</v>
      </c>
      <c r="C136" s="567">
        <f>IF(ISERROR(VLOOKUP(R136,Engagés!$C$10:$K$509,3,FALSE)),0,VLOOKUP(R136,Engagés!$C$10:$K$509,3,FALSE))</f>
        <v>0</v>
      </c>
      <c r="D136" s="567">
        <f>IF(ISERROR(VLOOKUP(S136,Engagés!$C$10:$K$509,3,FALSE)),0,VLOOKUP(S136,Engagés!$C$10:$K$509,3,FALSE))</f>
        <v>0</v>
      </c>
      <c r="E136" s="567">
        <f>IF(ISERROR(VLOOKUP(T136,Engagés!$C$10:$K$509,3,FALSE)),0,VLOOKUP(T136,Engagés!$C$10:$K$509,3,FALSE))</f>
        <v>0</v>
      </c>
      <c r="F136" s="567">
        <f>IF(ISERROR(VLOOKUP(U136,Engagés!$C$10:$K$509,3,FALSE)),0,VLOOKUP(U136,Engagés!$C$10:$K$509,3,FALSE))</f>
        <v>0</v>
      </c>
      <c r="G136" s="567">
        <f>IF(ISERROR(VLOOKUP(V136,Engagés!$C$10:$K$509,3,FALSE)),0,VLOOKUP(V136,Engagés!$C$10:$K$509,3,FALSE))</f>
        <v>0</v>
      </c>
      <c r="H136" s="567">
        <f>IF(ISERROR(VLOOKUP(W136,Engagés!$C$10:$K$509,3,FALSE)),0,VLOOKUP(W136,Engagés!$C$10:$K$509,3,FALSE))</f>
        <v>0</v>
      </c>
      <c r="I136" s="567">
        <f>IF(ISERROR(VLOOKUP(X136,Engagés!$C$10:$K$509,3,FALSE)),0,VLOOKUP(X136,Engagés!$C$10:$K$509,3,FALSE))</f>
        <v>0</v>
      </c>
      <c r="J136" s="567">
        <f>IF(ISERROR(VLOOKUP(Y136,Engagés!$C$10:$K$509,3,FALSE)),0,VLOOKUP(Y136,Engagés!$C$10:$K$509,3,FALSE))</f>
        <v>0</v>
      </c>
      <c r="K136" s="563">
        <v>0</v>
      </c>
      <c r="L136" s="575">
        <v>0</v>
      </c>
      <c r="M136" s="564"/>
      <c r="P136" s="576">
        <f>IF(Y132+1&lt;=$P$2,Y132+1,999)</f>
        <v>999</v>
      </c>
      <c r="Q136" s="576">
        <f t="shared" ref="Q136:Y136" si="65">IF(P136+1&lt;=$P$2,P136+1,999)</f>
        <v>999</v>
      </c>
      <c r="R136" s="576">
        <f t="shared" si="65"/>
        <v>999</v>
      </c>
      <c r="S136" s="576">
        <f t="shared" si="65"/>
        <v>999</v>
      </c>
      <c r="T136" s="576">
        <f t="shared" si="65"/>
        <v>999</v>
      </c>
      <c r="U136" s="576">
        <f t="shared" si="65"/>
        <v>999</v>
      </c>
      <c r="V136" s="576">
        <f t="shared" si="65"/>
        <v>999</v>
      </c>
      <c r="W136" s="576">
        <f t="shared" si="65"/>
        <v>999</v>
      </c>
      <c r="X136" s="576">
        <f t="shared" si="65"/>
        <v>999</v>
      </c>
      <c r="Y136" s="576">
        <f t="shared" si="65"/>
        <v>999</v>
      </c>
    </row>
    <row r="137" spans="1:27" s="566" customFormat="1" ht="14.4" hidden="1">
      <c r="A137" s="568">
        <f>IF(ISERROR(VLOOKUP(P136,Engagés!$C$10:$K$509,6,FALSE)),0,VLOOKUP(P136,Engagés!$C$10:$K$509,6,FALSE))</f>
        <v>0</v>
      </c>
      <c r="B137" s="568">
        <f>IF(ISERROR(VLOOKUP(Q136,Engagés!$C$10:$K$509,6,FALSE)),0,VLOOKUP(Q136,Engagés!$C$10:$K$509,6,FALSE))</f>
        <v>0</v>
      </c>
      <c r="C137" s="568">
        <f>IF(ISERROR(VLOOKUP(R136,Engagés!$C$10:$K$509,6,FALSE)),0,VLOOKUP(R136,Engagés!$C$10:$K$509,6,FALSE))</f>
        <v>0</v>
      </c>
      <c r="D137" s="568">
        <f>IF(ISERROR(VLOOKUP(S136,Engagés!$C$10:$K$509,6,FALSE)),0,VLOOKUP(S136,Engagés!$C$10:$K$509,6,FALSE))</f>
        <v>0</v>
      </c>
      <c r="E137" s="568">
        <f>IF(ISERROR(VLOOKUP(T136,Engagés!$C$10:$K$509,6,FALSE)),0,VLOOKUP(T136,Engagés!$C$10:$K$509,6,FALSE))</f>
        <v>0</v>
      </c>
      <c r="F137" s="568">
        <f>IF(ISERROR(VLOOKUP(U136,Engagés!$C$10:$K$509,6,FALSE)),0,VLOOKUP(U136,Engagés!$C$10:$K$509,6,FALSE))</f>
        <v>0</v>
      </c>
      <c r="G137" s="568">
        <f>IF(ISERROR(VLOOKUP(V136,Engagés!$C$10:$K$509,6,FALSE)),0,VLOOKUP(V136,Engagés!$C$10:$K$509,6,FALSE))</f>
        <v>0</v>
      </c>
      <c r="H137" s="568">
        <f>IF(ISERROR(VLOOKUP(W136,Engagés!$C$10:$K$509,6,FALSE)),0,VLOOKUP(W136,Engagés!$C$10:$K$509,6,FALSE))</f>
        <v>0</v>
      </c>
      <c r="I137" s="568">
        <f>IF(ISERROR(VLOOKUP(X136,Engagés!$C$10:$K$509,6,FALSE)),0,VLOOKUP(X136,Engagés!$C$10:$K$509,6,FALSE))</f>
        <v>0</v>
      </c>
      <c r="J137" s="568">
        <f>IF(ISERROR(VLOOKUP(Y136,Engagés!$C$10:$K$509,6,FALSE)),0,VLOOKUP(Y136,Engagés!$C$10:$K$509,6,FALSE))</f>
        <v>0</v>
      </c>
      <c r="K137" s="563">
        <v>0</v>
      </c>
      <c r="L137" s="575"/>
      <c r="M137" s="564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AA137" s="576"/>
    </row>
    <row r="138" spans="1:27" s="572" customFormat="1" ht="15.6" hidden="1">
      <c r="A138" s="569">
        <f t="shared" ref="A138:J138" si="66">IF(A136=0,0,IF(A137="",0,P136))</f>
        <v>0</v>
      </c>
      <c r="B138" s="569">
        <f t="shared" si="66"/>
        <v>0</v>
      </c>
      <c r="C138" s="569">
        <f t="shared" si="66"/>
        <v>0</v>
      </c>
      <c r="D138" s="569">
        <f t="shared" si="66"/>
        <v>0</v>
      </c>
      <c r="E138" s="569">
        <f t="shared" si="66"/>
        <v>0</v>
      </c>
      <c r="F138" s="569">
        <f t="shared" si="66"/>
        <v>0</v>
      </c>
      <c r="G138" s="569">
        <f t="shared" si="66"/>
        <v>0</v>
      </c>
      <c r="H138" s="569">
        <f t="shared" si="66"/>
        <v>0</v>
      </c>
      <c r="I138" s="569">
        <f t="shared" si="66"/>
        <v>0</v>
      </c>
      <c r="J138" s="569">
        <f t="shared" si="66"/>
        <v>0</v>
      </c>
      <c r="K138" s="563">
        <f>IF(L138=0,0,71)</f>
        <v>0</v>
      </c>
      <c r="L138" s="563">
        <f>A138+B138+C138+D138+E138+F138+G138+H138+I138+J138</f>
        <v>0</v>
      </c>
      <c r="M138" s="575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AA138" s="576"/>
    </row>
    <row r="139" spans="1:27" s="573" customFormat="1" ht="14.4" hidden="1">
      <c r="A139" s="574" t="str">
        <f>IF(A138=0,"",CONCATENATE(VLOOKUP(A138,Engagés!$C$10:$K$509,6,FALSE)," ",VLOOKUP(A138,Engagés!$C$10:$K$509,7,FALSE)," ",CHAR(10),VLOOKUP(A138,Engagés!$C$10:$K$509,8,FALSE)," ",CHAR(10),VLOOKUP(A138,Engagés!$C$10:$Q$509,15,FALSE)))</f>
        <v/>
      </c>
      <c r="B139" s="574" t="str">
        <f>IF(B138=0,"",CONCATENATE(VLOOKUP(B138,Engagés!$C$10:$K$509,6,FALSE)," ",VLOOKUP(B138,Engagés!$C$10:$K$509,7,FALSE)," ",CHAR(10),VLOOKUP(B138,Engagés!$C$10:$K$509,8,FALSE)," ",CHAR(10),VLOOKUP(B138,Engagés!$C$10:$Q$509,15,FALSE)))</f>
        <v/>
      </c>
      <c r="C139" s="574" t="str">
        <f>IF(C138=0,"",CONCATENATE(VLOOKUP(C138,Engagés!$C$10:$K$509,6,FALSE)," ",VLOOKUP(C138,Engagés!$C$10:$K$509,7,FALSE)," ",CHAR(10),VLOOKUP(C138,Engagés!$C$10:$K$509,8,FALSE)," ",CHAR(10),VLOOKUP(C138,Engagés!$C$10:$Q$509,15,FALSE)))</f>
        <v/>
      </c>
      <c r="D139" s="574" t="str">
        <f>IF(D138=0,"",CONCATENATE(VLOOKUP(D138,Engagés!$C$10:$K$509,6,FALSE)," ",VLOOKUP(D138,Engagés!$C$10:$K$509,7,FALSE)," ",CHAR(10),VLOOKUP(D138,Engagés!$C$10:$K$509,8,FALSE)," ",CHAR(10),VLOOKUP(D138,Engagés!$C$10:$Q$509,15,FALSE)))</f>
        <v/>
      </c>
      <c r="E139" s="574" t="str">
        <f>IF(E138=0,"",CONCATENATE(VLOOKUP(E138,Engagés!$C$10:$K$509,6,FALSE)," ",VLOOKUP(E138,Engagés!$C$10:$K$509,7,FALSE)," ",CHAR(10),VLOOKUP(E138,Engagés!$C$10:$K$509,8,FALSE)," ",CHAR(10),VLOOKUP(E138,Engagés!$C$10:$Q$509,15,FALSE)))</f>
        <v/>
      </c>
      <c r="F139" s="574" t="str">
        <f>IF(F138=0,"",CONCATENATE(VLOOKUP(F138,Engagés!$C$10:$K$509,6,FALSE)," ",VLOOKUP(F138,Engagés!$C$10:$K$509,7,FALSE)," ",CHAR(10),VLOOKUP(F138,Engagés!$C$10:$K$509,8,FALSE)," ",CHAR(10),VLOOKUP(F138,Engagés!$C$10:$Q$509,15,FALSE)))</f>
        <v/>
      </c>
      <c r="G139" s="574" t="str">
        <f>IF(G138=0,"",CONCATENATE(VLOOKUP(G138,Engagés!$C$10:$K$509,6,FALSE)," ",VLOOKUP(G138,Engagés!$C$10:$K$509,7,FALSE)," ",CHAR(10),VLOOKUP(G138,Engagés!$C$10:$K$509,8,FALSE)," ",CHAR(10),VLOOKUP(G138,Engagés!$C$10:$Q$509,15,FALSE)))</f>
        <v/>
      </c>
      <c r="H139" s="574" t="str">
        <f>IF(H138=0,"",CONCATENATE(VLOOKUP(H138,Engagés!$C$10:$K$509,6,FALSE)," ",VLOOKUP(H138,Engagés!$C$10:$K$509,7,FALSE)," ",CHAR(10),VLOOKUP(H138,Engagés!$C$10:$K$509,8,FALSE)," ",CHAR(10),VLOOKUP(H138,Engagés!$C$10:$Q$509,15,FALSE)))</f>
        <v/>
      </c>
      <c r="I139" s="574" t="str">
        <f>IF(I138=0,"",CONCATENATE(VLOOKUP(I138,Engagés!$C$10:$K$509,6,FALSE)," ",VLOOKUP(I138,Engagés!$C$10:$K$509,7,FALSE)," ",CHAR(10),VLOOKUP(I138,Engagés!$C$10:$K$509,8,FALSE)," ",CHAR(10),VLOOKUP(I138,Engagés!$C$10:$Q$509,15,FALSE)))</f>
        <v/>
      </c>
      <c r="J139" s="574" t="str">
        <f>IF(J138=0,"",CONCATENATE(VLOOKUP(J138,Engagés!$C$10:$K$509,6,FALSE)," ",VLOOKUP(J138,Engagés!$C$10:$K$509,7,FALSE)," ",CHAR(10),VLOOKUP(J138,Engagés!$C$10:$K$509,8,FALSE)," ",CHAR(10),VLOOKUP(J138,Engagés!$C$10:$Q$509,15,FALSE)))</f>
        <v/>
      </c>
      <c r="K139" s="563">
        <f>IF(K138=0,0,K138+1)</f>
        <v>0</v>
      </c>
      <c r="L139" s="564">
        <f>L138</f>
        <v>0</v>
      </c>
      <c r="M139" s="564"/>
      <c r="N139" s="565"/>
      <c r="O139" s="565"/>
      <c r="P139" s="565"/>
      <c r="Q139" s="565"/>
      <c r="R139" s="565"/>
      <c r="S139" s="565"/>
      <c r="T139" s="565"/>
      <c r="U139" s="565"/>
      <c r="V139" s="565"/>
      <c r="W139" s="565"/>
      <c r="X139" s="565"/>
      <c r="Y139" s="565"/>
      <c r="AA139" s="565"/>
    </row>
    <row r="140" spans="1:27" ht="19.8" hidden="1">
      <c r="A140" s="567">
        <f>IF(ISERROR(VLOOKUP(P140,Engagés!$C$10:$K$509,3,FALSE)),0,VLOOKUP(P140,Engagés!$C$10:$K$509,3,FALSE))</f>
        <v>0</v>
      </c>
      <c r="B140" s="567">
        <f>IF(ISERROR(VLOOKUP(Q140,Engagés!$C$10:$K$509,3,FALSE)),0,VLOOKUP(Q140,Engagés!$C$10:$K$509,3,FALSE))</f>
        <v>0</v>
      </c>
      <c r="C140" s="567">
        <f>IF(ISERROR(VLOOKUP(R140,Engagés!$C$10:$K$509,3,FALSE)),0,VLOOKUP(R140,Engagés!$C$10:$K$509,3,FALSE))</f>
        <v>0</v>
      </c>
      <c r="D140" s="567">
        <f>IF(ISERROR(VLOOKUP(S140,Engagés!$C$10:$K$509,3,FALSE)),0,VLOOKUP(S140,Engagés!$C$10:$K$509,3,FALSE))</f>
        <v>0</v>
      </c>
      <c r="E140" s="567">
        <f>IF(ISERROR(VLOOKUP(T140,Engagés!$C$10:$K$509,3,FALSE)),0,VLOOKUP(T140,Engagés!$C$10:$K$509,3,FALSE))</f>
        <v>0</v>
      </c>
      <c r="F140" s="567">
        <f>IF(ISERROR(VLOOKUP(U140,Engagés!$C$10:$K$509,3,FALSE)),0,VLOOKUP(U140,Engagés!$C$10:$K$509,3,FALSE))</f>
        <v>0</v>
      </c>
      <c r="G140" s="567">
        <f>IF(ISERROR(VLOOKUP(V140,Engagés!$C$10:$K$509,3,FALSE)),0,VLOOKUP(V140,Engagés!$C$10:$K$509,3,FALSE))</f>
        <v>0</v>
      </c>
      <c r="H140" s="567">
        <f>IF(ISERROR(VLOOKUP(W140,Engagés!$C$10:$K$509,3,FALSE)),0,VLOOKUP(W140,Engagés!$C$10:$K$509,3,FALSE))</f>
        <v>0</v>
      </c>
      <c r="I140" s="567">
        <f>IF(ISERROR(VLOOKUP(X140,Engagés!$C$10:$K$509,3,FALSE)),0,VLOOKUP(X140,Engagés!$C$10:$K$509,3,FALSE))</f>
        <v>0</v>
      </c>
      <c r="J140" s="567">
        <f>IF(ISERROR(VLOOKUP(Y140,Engagés!$C$10:$K$509,3,FALSE)),0,VLOOKUP(Y140,Engagés!$C$10:$K$509,3,FALSE))</f>
        <v>0</v>
      </c>
      <c r="K140" s="563">
        <v>0</v>
      </c>
      <c r="L140" s="575">
        <v>0</v>
      </c>
      <c r="M140" s="564"/>
      <c r="P140" s="576">
        <f>IF(Y136+1&lt;=$P$2,Y136+1,999)</f>
        <v>999</v>
      </c>
      <c r="Q140" s="576">
        <f t="shared" ref="Q140:Y140" si="67">IF(P140+1&lt;=$P$2,P140+1,999)</f>
        <v>999</v>
      </c>
      <c r="R140" s="576">
        <f t="shared" si="67"/>
        <v>999</v>
      </c>
      <c r="S140" s="576">
        <f t="shared" si="67"/>
        <v>999</v>
      </c>
      <c r="T140" s="576">
        <f t="shared" si="67"/>
        <v>999</v>
      </c>
      <c r="U140" s="576">
        <f t="shared" si="67"/>
        <v>999</v>
      </c>
      <c r="V140" s="576">
        <f t="shared" si="67"/>
        <v>999</v>
      </c>
      <c r="W140" s="576">
        <f t="shared" si="67"/>
        <v>999</v>
      </c>
      <c r="X140" s="576">
        <f t="shared" si="67"/>
        <v>999</v>
      </c>
      <c r="Y140" s="576">
        <f t="shared" si="67"/>
        <v>999</v>
      </c>
    </row>
    <row r="141" spans="1:27" s="566" customFormat="1" ht="14.4" hidden="1">
      <c r="A141" s="568">
        <f>IF(ISERROR(VLOOKUP(P140,Engagés!$C$10:$K$509,6,FALSE)),0,VLOOKUP(P140,Engagés!$C$10:$K$509,6,FALSE))</f>
        <v>0</v>
      </c>
      <c r="B141" s="568">
        <f>IF(ISERROR(VLOOKUP(Q140,Engagés!$C$10:$K$509,6,FALSE)),0,VLOOKUP(Q140,Engagés!$C$10:$K$509,6,FALSE))</f>
        <v>0</v>
      </c>
      <c r="C141" s="568">
        <f>IF(ISERROR(VLOOKUP(R140,Engagés!$C$10:$K$509,6,FALSE)),0,VLOOKUP(R140,Engagés!$C$10:$K$509,6,FALSE))</f>
        <v>0</v>
      </c>
      <c r="D141" s="568">
        <f>IF(ISERROR(VLOOKUP(S140,Engagés!$C$10:$K$509,6,FALSE)),0,VLOOKUP(S140,Engagés!$C$10:$K$509,6,FALSE))</f>
        <v>0</v>
      </c>
      <c r="E141" s="568">
        <f>IF(ISERROR(VLOOKUP(T140,Engagés!$C$10:$K$509,6,FALSE)),0,VLOOKUP(T140,Engagés!$C$10:$K$509,6,FALSE))</f>
        <v>0</v>
      </c>
      <c r="F141" s="568">
        <f>IF(ISERROR(VLOOKUP(U140,Engagés!$C$10:$K$509,6,FALSE)),0,VLOOKUP(U140,Engagés!$C$10:$K$509,6,FALSE))</f>
        <v>0</v>
      </c>
      <c r="G141" s="568">
        <f>IF(ISERROR(VLOOKUP(V140,Engagés!$C$10:$K$509,6,FALSE)),0,VLOOKUP(V140,Engagés!$C$10:$K$509,6,FALSE))</f>
        <v>0</v>
      </c>
      <c r="H141" s="568">
        <f>IF(ISERROR(VLOOKUP(W140,Engagés!$C$10:$K$509,6,FALSE)),0,VLOOKUP(W140,Engagés!$C$10:$K$509,6,FALSE))</f>
        <v>0</v>
      </c>
      <c r="I141" s="568">
        <f>IF(ISERROR(VLOOKUP(X140,Engagés!$C$10:$K$509,6,FALSE)),0,VLOOKUP(X140,Engagés!$C$10:$K$509,6,FALSE))</f>
        <v>0</v>
      </c>
      <c r="J141" s="568">
        <f>IF(ISERROR(VLOOKUP(Y140,Engagés!$C$10:$K$509,6,FALSE)),0,VLOOKUP(Y140,Engagés!$C$10:$K$509,6,FALSE))</f>
        <v>0</v>
      </c>
      <c r="K141" s="563">
        <v>0</v>
      </c>
      <c r="L141" s="575"/>
      <c r="M141" s="564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AA141" s="576"/>
    </row>
    <row r="142" spans="1:27" s="572" customFormat="1" ht="15.6" hidden="1">
      <c r="A142" s="569">
        <f t="shared" ref="A142:J142" si="68">IF(A140=0,0,IF(A141="",0,P140))</f>
        <v>0</v>
      </c>
      <c r="B142" s="569">
        <f t="shared" si="68"/>
        <v>0</v>
      </c>
      <c r="C142" s="569">
        <f t="shared" si="68"/>
        <v>0</v>
      </c>
      <c r="D142" s="569">
        <f t="shared" si="68"/>
        <v>0</v>
      </c>
      <c r="E142" s="569">
        <f t="shared" si="68"/>
        <v>0</v>
      </c>
      <c r="F142" s="569">
        <f t="shared" si="68"/>
        <v>0</v>
      </c>
      <c r="G142" s="569">
        <f t="shared" si="68"/>
        <v>0</v>
      </c>
      <c r="H142" s="569">
        <f t="shared" si="68"/>
        <v>0</v>
      </c>
      <c r="I142" s="569">
        <f t="shared" si="68"/>
        <v>0</v>
      </c>
      <c r="J142" s="569">
        <f t="shared" si="68"/>
        <v>0</v>
      </c>
      <c r="K142" s="563">
        <f>IF(L142=0,0,73)</f>
        <v>0</v>
      </c>
      <c r="L142" s="563">
        <f>A142+B142+C142+D142+E142+F142+G142+H142+I142+J142</f>
        <v>0</v>
      </c>
      <c r="M142" s="575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AA142" s="576"/>
    </row>
    <row r="143" spans="1:27" s="573" customFormat="1" ht="14.4" hidden="1">
      <c r="A143" s="574" t="str">
        <f>IF(A142=0,"",CONCATENATE(VLOOKUP(A142,Engagés!$C$10:$K$509,6,FALSE)," ",VLOOKUP(A142,Engagés!$C$10:$K$509,7,FALSE)," ",CHAR(10),VLOOKUP(A142,Engagés!$C$10:$K$509,8,FALSE)," ",CHAR(10),VLOOKUP(A142,Engagés!$C$10:$Q$509,15,FALSE)))</f>
        <v/>
      </c>
      <c r="B143" s="574" t="str">
        <f>IF(B142=0,"",CONCATENATE(VLOOKUP(B142,Engagés!$C$10:$K$509,6,FALSE)," ",VLOOKUP(B142,Engagés!$C$10:$K$509,7,FALSE)," ",CHAR(10),VLOOKUP(B142,Engagés!$C$10:$K$509,8,FALSE)," ",CHAR(10),VLOOKUP(B142,Engagés!$C$10:$Q$509,15,FALSE)))</f>
        <v/>
      </c>
      <c r="C143" s="574" t="str">
        <f>IF(C142=0,"",CONCATENATE(VLOOKUP(C142,Engagés!$C$10:$K$509,6,FALSE)," ",VLOOKUP(C142,Engagés!$C$10:$K$509,7,FALSE)," ",CHAR(10),VLOOKUP(C142,Engagés!$C$10:$K$509,8,FALSE)," ",CHAR(10),VLOOKUP(C142,Engagés!$C$10:$Q$509,15,FALSE)))</f>
        <v/>
      </c>
      <c r="D143" s="574" t="str">
        <f>IF(D142=0,"",CONCATENATE(VLOOKUP(D142,Engagés!$C$10:$K$509,6,FALSE)," ",VLOOKUP(D142,Engagés!$C$10:$K$509,7,FALSE)," ",CHAR(10),VLOOKUP(D142,Engagés!$C$10:$K$509,8,FALSE)," ",CHAR(10),VLOOKUP(D142,Engagés!$C$10:$Q$509,15,FALSE)))</f>
        <v/>
      </c>
      <c r="E143" s="574" t="str">
        <f>IF(E142=0,"",CONCATENATE(VLOOKUP(E142,Engagés!$C$10:$K$509,6,FALSE)," ",VLOOKUP(E142,Engagés!$C$10:$K$509,7,FALSE)," ",CHAR(10),VLOOKUP(E142,Engagés!$C$10:$K$509,8,FALSE)," ",CHAR(10),VLOOKUP(E142,Engagés!$C$10:$Q$509,15,FALSE)))</f>
        <v/>
      </c>
      <c r="F143" s="574" t="str">
        <f>IF(F142=0,"",CONCATENATE(VLOOKUP(F142,Engagés!$C$10:$K$509,6,FALSE)," ",VLOOKUP(F142,Engagés!$C$10:$K$509,7,FALSE)," ",CHAR(10),VLOOKUP(F142,Engagés!$C$10:$K$509,8,FALSE)," ",CHAR(10),VLOOKUP(F142,Engagés!$C$10:$Q$509,15,FALSE)))</f>
        <v/>
      </c>
      <c r="G143" s="574" t="str">
        <f>IF(G142=0,"",CONCATENATE(VLOOKUP(G142,Engagés!$C$10:$K$509,6,FALSE)," ",VLOOKUP(G142,Engagés!$C$10:$K$509,7,FALSE)," ",CHAR(10),VLOOKUP(G142,Engagés!$C$10:$K$509,8,FALSE)," ",CHAR(10),VLOOKUP(G142,Engagés!$C$10:$Q$509,15,FALSE)))</f>
        <v/>
      </c>
      <c r="H143" s="574" t="str">
        <f>IF(H142=0,"",CONCATENATE(VLOOKUP(H142,Engagés!$C$10:$K$509,6,FALSE)," ",VLOOKUP(H142,Engagés!$C$10:$K$509,7,FALSE)," ",CHAR(10),VLOOKUP(H142,Engagés!$C$10:$K$509,8,FALSE)," ",CHAR(10),VLOOKUP(H142,Engagés!$C$10:$Q$509,15,FALSE)))</f>
        <v/>
      </c>
      <c r="I143" s="574" t="str">
        <f>IF(I142=0,"",CONCATENATE(VLOOKUP(I142,Engagés!$C$10:$K$509,6,FALSE)," ",VLOOKUP(I142,Engagés!$C$10:$K$509,7,FALSE)," ",CHAR(10),VLOOKUP(I142,Engagés!$C$10:$K$509,8,FALSE)," ",CHAR(10),VLOOKUP(I142,Engagés!$C$10:$Q$509,15,FALSE)))</f>
        <v/>
      </c>
      <c r="J143" s="574" t="str">
        <f>IF(J142=0,"",CONCATENATE(VLOOKUP(J142,Engagés!$C$10:$K$509,6,FALSE)," ",VLOOKUP(J142,Engagés!$C$10:$K$509,7,FALSE)," ",CHAR(10),VLOOKUP(J142,Engagés!$C$10:$K$509,8,FALSE)," ",CHAR(10),VLOOKUP(J142,Engagés!$C$10:$Q$509,15,FALSE)))</f>
        <v/>
      </c>
      <c r="K143" s="563">
        <f>IF(K142=0,0,K142+1)</f>
        <v>0</v>
      </c>
      <c r="L143" s="564">
        <f>L142</f>
        <v>0</v>
      </c>
      <c r="M143" s="564"/>
      <c r="N143" s="565"/>
      <c r="O143" s="565"/>
      <c r="P143" s="565"/>
      <c r="Q143" s="565"/>
      <c r="R143" s="565"/>
      <c r="S143" s="565"/>
      <c r="T143" s="565"/>
      <c r="U143" s="565"/>
      <c r="V143" s="565"/>
      <c r="W143" s="565"/>
      <c r="X143" s="565"/>
      <c r="Y143" s="565"/>
      <c r="AA143" s="565"/>
    </row>
    <row r="144" spans="1:27" ht="19.8" hidden="1">
      <c r="A144" s="567">
        <f>IF(ISERROR(VLOOKUP(P144,Engagés!$C$10:$K$509,3,FALSE)),0,VLOOKUP(P144,Engagés!$C$10:$K$509,3,FALSE))</f>
        <v>0</v>
      </c>
      <c r="B144" s="567">
        <f>IF(ISERROR(VLOOKUP(Q144,Engagés!$C$10:$K$509,3,FALSE)),0,VLOOKUP(Q144,Engagés!$C$10:$K$509,3,FALSE))</f>
        <v>0</v>
      </c>
      <c r="C144" s="567">
        <f>IF(ISERROR(VLOOKUP(R144,Engagés!$C$10:$K$509,3,FALSE)),0,VLOOKUP(R144,Engagés!$C$10:$K$509,3,FALSE))</f>
        <v>0</v>
      </c>
      <c r="D144" s="567">
        <f>IF(ISERROR(VLOOKUP(S144,Engagés!$C$10:$K$509,3,FALSE)),0,VLOOKUP(S144,Engagés!$C$10:$K$509,3,FALSE))</f>
        <v>0</v>
      </c>
      <c r="E144" s="567">
        <f>IF(ISERROR(VLOOKUP(T144,Engagés!$C$10:$K$509,3,FALSE)),0,VLOOKUP(T144,Engagés!$C$10:$K$509,3,FALSE))</f>
        <v>0</v>
      </c>
      <c r="F144" s="567">
        <f>IF(ISERROR(VLOOKUP(U144,Engagés!$C$10:$K$509,3,FALSE)),0,VLOOKUP(U144,Engagés!$C$10:$K$509,3,FALSE))</f>
        <v>0</v>
      </c>
      <c r="G144" s="567">
        <f>IF(ISERROR(VLOOKUP(V144,Engagés!$C$10:$K$509,3,FALSE)),0,VLOOKUP(V144,Engagés!$C$10:$K$509,3,FALSE))</f>
        <v>0</v>
      </c>
      <c r="H144" s="567">
        <f>IF(ISERROR(VLOOKUP(W144,Engagés!$C$10:$K$509,3,FALSE)),0,VLOOKUP(W144,Engagés!$C$10:$K$509,3,FALSE))</f>
        <v>0</v>
      </c>
      <c r="I144" s="567">
        <f>IF(ISERROR(VLOOKUP(X144,Engagés!$C$10:$K$509,3,FALSE)),0,VLOOKUP(X144,Engagés!$C$10:$K$509,3,FALSE))</f>
        <v>0</v>
      </c>
      <c r="J144" s="567">
        <f>IF(ISERROR(VLOOKUP(Y144,Engagés!$C$10:$K$509,3,FALSE)),0,VLOOKUP(Y144,Engagés!$C$10:$K$509,3,FALSE))</f>
        <v>0</v>
      </c>
      <c r="K144" s="563">
        <v>0</v>
      </c>
      <c r="L144" s="575">
        <v>0</v>
      </c>
      <c r="M144" s="564"/>
      <c r="P144" s="576">
        <f>IF(Y140+1&lt;=$P$2,Y140+1,999)</f>
        <v>999</v>
      </c>
      <c r="Q144" s="576">
        <f t="shared" ref="Q144:Y144" si="69">IF(P144+1&lt;=$P$2,P144+1,999)</f>
        <v>999</v>
      </c>
      <c r="R144" s="576">
        <f t="shared" si="69"/>
        <v>999</v>
      </c>
      <c r="S144" s="576">
        <f t="shared" si="69"/>
        <v>999</v>
      </c>
      <c r="T144" s="576">
        <f t="shared" si="69"/>
        <v>999</v>
      </c>
      <c r="U144" s="576">
        <f t="shared" si="69"/>
        <v>999</v>
      </c>
      <c r="V144" s="576">
        <f t="shared" si="69"/>
        <v>999</v>
      </c>
      <c r="W144" s="576">
        <f t="shared" si="69"/>
        <v>999</v>
      </c>
      <c r="X144" s="576">
        <f t="shared" si="69"/>
        <v>999</v>
      </c>
      <c r="Y144" s="576">
        <f t="shared" si="69"/>
        <v>999</v>
      </c>
    </row>
    <row r="145" spans="1:27" s="566" customFormat="1" ht="14.4" hidden="1">
      <c r="A145" s="568">
        <f>IF(ISERROR(VLOOKUP(P144,Engagés!$C$10:$K$509,6,FALSE)),0,VLOOKUP(P144,Engagés!$C$10:$K$509,6,FALSE))</f>
        <v>0</v>
      </c>
      <c r="B145" s="568">
        <f>IF(ISERROR(VLOOKUP(Q144,Engagés!$C$10:$K$509,6,FALSE)),0,VLOOKUP(Q144,Engagés!$C$10:$K$509,6,FALSE))</f>
        <v>0</v>
      </c>
      <c r="C145" s="568">
        <f>IF(ISERROR(VLOOKUP(R144,Engagés!$C$10:$K$509,6,FALSE)),0,VLOOKUP(R144,Engagés!$C$10:$K$509,6,FALSE))</f>
        <v>0</v>
      </c>
      <c r="D145" s="568">
        <f>IF(ISERROR(VLOOKUP(S144,Engagés!$C$10:$K$509,6,FALSE)),0,VLOOKUP(S144,Engagés!$C$10:$K$509,6,FALSE))</f>
        <v>0</v>
      </c>
      <c r="E145" s="568">
        <f>IF(ISERROR(VLOOKUP(T144,Engagés!$C$10:$K$509,6,FALSE)),0,VLOOKUP(T144,Engagés!$C$10:$K$509,6,FALSE))</f>
        <v>0</v>
      </c>
      <c r="F145" s="568">
        <f>IF(ISERROR(VLOOKUP(U144,Engagés!$C$10:$K$509,6,FALSE)),0,VLOOKUP(U144,Engagés!$C$10:$K$509,6,FALSE))</f>
        <v>0</v>
      </c>
      <c r="G145" s="568">
        <f>IF(ISERROR(VLOOKUP(V144,Engagés!$C$10:$K$509,6,FALSE)),0,VLOOKUP(V144,Engagés!$C$10:$K$509,6,FALSE))</f>
        <v>0</v>
      </c>
      <c r="H145" s="568">
        <f>IF(ISERROR(VLOOKUP(W144,Engagés!$C$10:$K$509,6,FALSE)),0,VLOOKUP(W144,Engagés!$C$10:$K$509,6,FALSE))</f>
        <v>0</v>
      </c>
      <c r="I145" s="568">
        <f>IF(ISERROR(VLOOKUP(X144,Engagés!$C$10:$K$509,6,FALSE)),0,VLOOKUP(X144,Engagés!$C$10:$K$509,6,FALSE))</f>
        <v>0</v>
      </c>
      <c r="J145" s="568">
        <f>IF(ISERROR(VLOOKUP(Y144,Engagés!$C$10:$K$509,6,FALSE)),0,VLOOKUP(Y144,Engagés!$C$10:$K$509,6,FALSE))</f>
        <v>0</v>
      </c>
      <c r="K145" s="563">
        <v>0</v>
      </c>
      <c r="L145" s="575"/>
      <c r="M145" s="564"/>
      <c r="N145" s="576"/>
      <c r="O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AA145" s="576"/>
    </row>
    <row r="146" spans="1:27" s="572" customFormat="1" ht="15.6" hidden="1">
      <c r="A146" s="569">
        <f t="shared" ref="A146:J146" si="70">IF(A144=0,0,IF(A145="",0,P144))</f>
        <v>0</v>
      </c>
      <c r="B146" s="569">
        <f t="shared" si="70"/>
        <v>0</v>
      </c>
      <c r="C146" s="569">
        <f t="shared" si="70"/>
        <v>0</v>
      </c>
      <c r="D146" s="569">
        <f t="shared" si="70"/>
        <v>0</v>
      </c>
      <c r="E146" s="569">
        <f t="shared" si="70"/>
        <v>0</v>
      </c>
      <c r="F146" s="569">
        <f t="shared" si="70"/>
        <v>0</v>
      </c>
      <c r="G146" s="569">
        <f t="shared" si="70"/>
        <v>0</v>
      </c>
      <c r="H146" s="569">
        <f t="shared" si="70"/>
        <v>0</v>
      </c>
      <c r="I146" s="569">
        <f t="shared" si="70"/>
        <v>0</v>
      </c>
      <c r="J146" s="569">
        <f t="shared" si="70"/>
        <v>0</v>
      </c>
      <c r="K146" s="563">
        <f>IF(L146=0,0,75)</f>
        <v>0</v>
      </c>
      <c r="L146" s="563">
        <f>A146+B146+C146+D146+E146+F146+G146+H146+I146+J146</f>
        <v>0</v>
      </c>
      <c r="M146" s="575"/>
      <c r="N146" s="576"/>
      <c r="O146" s="576"/>
      <c r="P146" s="576"/>
      <c r="Q146" s="576"/>
      <c r="R146" s="576"/>
      <c r="S146" s="576"/>
      <c r="T146" s="576"/>
      <c r="U146" s="576"/>
      <c r="V146" s="576"/>
      <c r="W146" s="576"/>
      <c r="X146" s="576"/>
      <c r="Y146" s="576"/>
      <c r="AA146" s="576"/>
    </row>
    <row r="147" spans="1:27" s="573" customFormat="1" ht="14.4" hidden="1">
      <c r="A147" s="574" t="str">
        <f>IF(A146=0,"",CONCATENATE(VLOOKUP(A146,Engagés!$C$10:$K$509,6,FALSE)," ",VLOOKUP(A146,Engagés!$C$10:$K$509,7,FALSE)," ",CHAR(10),VLOOKUP(A146,Engagés!$C$10:$K$509,8,FALSE)," ",CHAR(10),VLOOKUP(A146,Engagés!$C$10:$Q$509,15,FALSE)))</f>
        <v/>
      </c>
      <c r="B147" s="574" t="str">
        <f>IF(B146=0,"",CONCATENATE(VLOOKUP(B146,Engagés!$C$10:$K$509,6,FALSE)," ",VLOOKUP(B146,Engagés!$C$10:$K$509,7,FALSE)," ",CHAR(10),VLOOKUP(B146,Engagés!$C$10:$K$509,8,FALSE)," ",CHAR(10),VLOOKUP(B146,Engagés!$C$10:$Q$509,15,FALSE)))</f>
        <v/>
      </c>
      <c r="C147" s="574" t="str">
        <f>IF(C146=0,"",CONCATENATE(VLOOKUP(C146,Engagés!$C$10:$K$509,6,FALSE)," ",VLOOKUP(C146,Engagés!$C$10:$K$509,7,FALSE)," ",CHAR(10),VLOOKUP(C146,Engagés!$C$10:$K$509,8,FALSE)," ",CHAR(10),VLOOKUP(C146,Engagés!$C$10:$Q$509,15,FALSE)))</f>
        <v/>
      </c>
      <c r="D147" s="574" t="str">
        <f>IF(D146=0,"",CONCATENATE(VLOOKUP(D146,Engagés!$C$10:$K$509,6,FALSE)," ",VLOOKUP(D146,Engagés!$C$10:$K$509,7,FALSE)," ",CHAR(10),VLOOKUP(D146,Engagés!$C$10:$K$509,8,FALSE)," ",CHAR(10),VLOOKUP(D146,Engagés!$C$10:$Q$509,15,FALSE)))</f>
        <v/>
      </c>
      <c r="E147" s="574" t="str">
        <f>IF(E146=0,"",CONCATENATE(VLOOKUP(E146,Engagés!$C$10:$K$509,6,FALSE)," ",VLOOKUP(E146,Engagés!$C$10:$K$509,7,FALSE)," ",CHAR(10),VLOOKUP(E146,Engagés!$C$10:$K$509,8,FALSE)," ",CHAR(10),VLOOKUP(E146,Engagés!$C$10:$Q$509,15,FALSE)))</f>
        <v/>
      </c>
      <c r="F147" s="574" t="str">
        <f>IF(F146=0,"",CONCATENATE(VLOOKUP(F146,Engagés!$C$10:$K$509,6,FALSE)," ",VLOOKUP(F146,Engagés!$C$10:$K$509,7,FALSE)," ",CHAR(10),VLOOKUP(F146,Engagés!$C$10:$K$509,8,FALSE)," ",CHAR(10),VLOOKUP(F146,Engagés!$C$10:$Q$509,15,FALSE)))</f>
        <v/>
      </c>
      <c r="G147" s="574" t="str">
        <f>IF(G146=0,"",CONCATENATE(VLOOKUP(G146,Engagés!$C$10:$K$509,6,FALSE)," ",VLOOKUP(G146,Engagés!$C$10:$K$509,7,FALSE)," ",CHAR(10),VLOOKUP(G146,Engagés!$C$10:$K$509,8,FALSE)," ",CHAR(10),VLOOKUP(G146,Engagés!$C$10:$Q$509,15,FALSE)))</f>
        <v/>
      </c>
      <c r="H147" s="574" t="str">
        <f>IF(H146=0,"",CONCATENATE(VLOOKUP(H146,Engagés!$C$10:$K$509,6,FALSE)," ",VLOOKUP(H146,Engagés!$C$10:$K$509,7,FALSE)," ",CHAR(10),VLOOKUP(H146,Engagés!$C$10:$K$509,8,FALSE)," ",CHAR(10),VLOOKUP(H146,Engagés!$C$10:$Q$509,15,FALSE)))</f>
        <v/>
      </c>
      <c r="I147" s="574" t="str">
        <f>IF(I146=0,"",CONCATENATE(VLOOKUP(I146,Engagés!$C$10:$K$509,6,FALSE)," ",VLOOKUP(I146,Engagés!$C$10:$K$509,7,FALSE)," ",CHAR(10),VLOOKUP(I146,Engagés!$C$10:$K$509,8,FALSE)," ",CHAR(10),VLOOKUP(I146,Engagés!$C$10:$Q$509,15,FALSE)))</f>
        <v/>
      </c>
      <c r="J147" s="574" t="str">
        <f>IF(J146=0,"",CONCATENATE(VLOOKUP(J146,Engagés!$C$10:$K$509,6,FALSE)," ",VLOOKUP(J146,Engagés!$C$10:$K$509,7,FALSE)," ",CHAR(10),VLOOKUP(J146,Engagés!$C$10:$K$509,8,FALSE)," ",CHAR(10),VLOOKUP(J146,Engagés!$C$10:$Q$509,15,FALSE)))</f>
        <v/>
      </c>
      <c r="K147" s="563">
        <f>IF(K146=0,0,K146+1)</f>
        <v>0</v>
      </c>
      <c r="L147" s="564">
        <f>L146</f>
        <v>0</v>
      </c>
      <c r="M147" s="564"/>
      <c r="N147" s="565"/>
      <c r="O147" s="565"/>
      <c r="P147" s="565"/>
      <c r="Q147" s="565"/>
      <c r="R147" s="565"/>
      <c r="S147" s="565"/>
      <c r="T147" s="565"/>
      <c r="U147" s="565"/>
      <c r="V147" s="565"/>
      <c r="W147" s="565"/>
      <c r="X147" s="565"/>
      <c r="Y147" s="565"/>
      <c r="AA147" s="565"/>
    </row>
    <row r="148" spans="1:27" ht="19.8" hidden="1">
      <c r="A148" s="567">
        <f>IF(ISERROR(VLOOKUP(P148,Engagés!$C$10:$K$509,3,FALSE)),0,VLOOKUP(P148,Engagés!$C$10:$K$509,3,FALSE))</f>
        <v>0</v>
      </c>
      <c r="B148" s="567">
        <f>IF(ISERROR(VLOOKUP(Q148,Engagés!$C$10:$K$509,3,FALSE)),0,VLOOKUP(Q148,Engagés!$C$10:$K$509,3,FALSE))</f>
        <v>0</v>
      </c>
      <c r="C148" s="567">
        <f>IF(ISERROR(VLOOKUP(R148,Engagés!$C$10:$K$509,3,FALSE)),0,VLOOKUP(R148,Engagés!$C$10:$K$509,3,FALSE))</f>
        <v>0</v>
      </c>
      <c r="D148" s="567">
        <f>IF(ISERROR(VLOOKUP(S148,Engagés!$C$10:$K$509,3,FALSE)),0,VLOOKUP(S148,Engagés!$C$10:$K$509,3,FALSE))</f>
        <v>0</v>
      </c>
      <c r="E148" s="567">
        <f>IF(ISERROR(VLOOKUP(T148,Engagés!$C$10:$K$509,3,FALSE)),0,VLOOKUP(T148,Engagés!$C$10:$K$509,3,FALSE))</f>
        <v>0</v>
      </c>
      <c r="F148" s="567">
        <f>IF(ISERROR(VLOOKUP(U148,Engagés!$C$10:$K$509,3,FALSE)),0,VLOOKUP(U148,Engagés!$C$10:$K$509,3,FALSE))</f>
        <v>0</v>
      </c>
      <c r="G148" s="567">
        <f>IF(ISERROR(VLOOKUP(V148,Engagés!$C$10:$K$509,3,FALSE)),0,VLOOKUP(V148,Engagés!$C$10:$K$509,3,FALSE))</f>
        <v>0</v>
      </c>
      <c r="H148" s="567">
        <f>IF(ISERROR(VLOOKUP(W148,Engagés!$C$10:$K$509,3,FALSE)),0,VLOOKUP(W148,Engagés!$C$10:$K$509,3,FALSE))</f>
        <v>0</v>
      </c>
      <c r="I148" s="567">
        <f>IF(ISERROR(VLOOKUP(X148,Engagés!$C$10:$K$509,3,FALSE)),0,VLOOKUP(X148,Engagés!$C$10:$K$509,3,FALSE))</f>
        <v>0</v>
      </c>
      <c r="J148" s="567">
        <f>IF(ISERROR(VLOOKUP(Y148,Engagés!$C$10:$K$509,3,FALSE)),0,VLOOKUP(Y148,Engagés!$C$10:$K$509,3,FALSE))</f>
        <v>0</v>
      </c>
      <c r="K148" s="563">
        <v>0</v>
      </c>
      <c r="L148" s="575">
        <v>0</v>
      </c>
      <c r="M148" s="564"/>
      <c r="P148" s="576">
        <f>IF(Y144+1&lt;=$P$2,Y144+1,999)</f>
        <v>999</v>
      </c>
      <c r="Q148" s="576">
        <f t="shared" ref="Q148:Y148" si="71">IF(P148+1&lt;=$P$2,P148+1,999)</f>
        <v>999</v>
      </c>
      <c r="R148" s="576">
        <f t="shared" si="71"/>
        <v>999</v>
      </c>
      <c r="S148" s="576">
        <f t="shared" si="71"/>
        <v>999</v>
      </c>
      <c r="T148" s="576">
        <f t="shared" si="71"/>
        <v>999</v>
      </c>
      <c r="U148" s="576">
        <f t="shared" si="71"/>
        <v>999</v>
      </c>
      <c r="V148" s="576">
        <f t="shared" si="71"/>
        <v>999</v>
      </c>
      <c r="W148" s="576">
        <f t="shared" si="71"/>
        <v>999</v>
      </c>
      <c r="X148" s="576">
        <f t="shared" si="71"/>
        <v>999</v>
      </c>
      <c r="Y148" s="576">
        <f t="shared" si="71"/>
        <v>999</v>
      </c>
    </row>
    <row r="149" spans="1:27" s="566" customFormat="1" ht="14.4" hidden="1">
      <c r="A149" s="568">
        <f>IF(ISERROR(VLOOKUP(P148,Engagés!$C$10:$K$509,6,FALSE)),0,VLOOKUP(P148,Engagés!$C$10:$K$509,6,FALSE))</f>
        <v>0</v>
      </c>
      <c r="B149" s="568">
        <f>IF(ISERROR(VLOOKUP(Q148,Engagés!$C$10:$K$509,6,FALSE)),0,VLOOKUP(Q148,Engagés!$C$10:$K$509,6,FALSE))</f>
        <v>0</v>
      </c>
      <c r="C149" s="568">
        <f>IF(ISERROR(VLOOKUP(R148,Engagés!$C$10:$K$509,6,FALSE)),0,VLOOKUP(R148,Engagés!$C$10:$K$509,6,FALSE))</f>
        <v>0</v>
      </c>
      <c r="D149" s="568">
        <f>IF(ISERROR(VLOOKUP(S148,Engagés!$C$10:$K$509,6,FALSE)),0,VLOOKUP(S148,Engagés!$C$10:$K$509,6,FALSE))</f>
        <v>0</v>
      </c>
      <c r="E149" s="568">
        <f>IF(ISERROR(VLOOKUP(T148,Engagés!$C$10:$K$509,6,FALSE)),0,VLOOKUP(T148,Engagés!$C$10:$K$509,6,FALSE))</f>
        <v>0</v>
      </c>
      <c r="F149" s="568">
        <f>IF(ISERROR(VLOOKUP(U148,Engagés!$C$10:$K$509,6,FALSE)),0,VLOOKUP(U148,Engagés!$C$10:$K$509,6,FALSE))</f>
        <v>0</v>
      </c>
      <c r="G149" s="568">
        <f>IF(ISERROR(VLOOKUP(V148,Engagés!$C$10:$K$509,6,FALSE)),0,VLOOKUP(V148,Engagés!$C$10:$K$509,6,FALSE))</f>
        <v>0</v>
      </c>
      <c r="H149" s="568">
        <f>IF(ISERROR(VLOOKUP(W148,Engagés!$C$10:$K$509,6,FALSE)),0,VLOOKUP(W148,Engagés!$C$10:$K$509,6,FALSE))</f>
        <v>0</v>
      </c>
      <c r="I149" s="568">
        <f>IF(ISERROR(VLOOKUP(X148,Engagés!$C$10:$K$509,6,FALSE)),0,VLOOKUP(X148,Engagés!$C$10:$K$509,6,FALSE))</f>
        <v>0</v>
      </c>
      <c r="J149" s="568">
        <f>IF(ISERROR(VLOOKUP(Y148,Engagés!$C$10:$K$509,6,FALSE)),0,VLOOKUP(Y148,Engagés!$C$10:$K$509,6,FALSE))</f>
        <v>0</v>
      </c>
      <c r="K149" s="563">
        <v>0</v>
      </c>
      <c r="L149" s="575"/>
      <c r="M149" s="564"/>
      <c r="N149" s="576"/>
      <c r="O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AA149" s="576"/>
    </row>
    <row r="150" spans="1:27" s="572" customFormat="1" ht="15.6" hidden="1">
      <c r="A150" s="569">
        <f t="shared" ref="A150:J150" si="72">IF(A148=0,0,IF(A149="",0,P148))</f>
        <v>0</v>
      </c>
      <c r="B150" s="569">
        <f t="shared" si="72"/>
        <v>0</v>
      </c>
      <c r="C150" s="569">
        <f t="shared" si="72"/>
        <v>0</v>
      </c>
      <c r="D150" s="569">
        <f t="shared" si="72"/>
        <v>0</v>
      </c>
      <c r="E150" s="569">
        <f t="shared" si="72"/>
        <v>0</v>
      </c>
      <c r="F150" s="569">
        <f t="shared" si="72"/>
        <v>0</v>
      </c>
      <c r="G150" s="569">
        <f t="shared" si="72"/>
        <v>0</v>
      </c>
      <c r="H150" s="569">
        <f t="shared" si="72"/>
        <v>0</v>
      </c>
      <c r="I150" s="569">
        <f t="shared" si="72"/>
        <v>0</v>
      </c>
      <c r="J150" s="569">
        <f t="shared" si="72"/>
        <v>0</v>
      </c>
      <c r="K150" s="563">
        <f>IF(L150=0,0,77)</f>
        <v>0</v>
      </c>
      <c r="L150" s="563">
        <f>A150+B150+C150+D150+E150+F150+G150+H150+I150+J150</f>
        <v>0</v>
      </c>
      <c r="M150" s="575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AA150" s="576"/>
    </row>
    <row r="151" spans="1:27" s="573" customFormat="1" ht="14.4" hidden="1">
      <c r="A151" s="574" t="str">
        <f>IF(A150=0,"",CONCATENATE(VLOOKUP(A150,Engagés!$C$10:$K$509,6,FALSE)," ",VLOOKUP(A150,Engagés!$C$10:$K$509,7,FALSE)," ",CHAR(10),VLOOKUP(A150,Engagés!$C$10:$K$509,8,FALSE)," ",CHAR(10),VLOOKUP(A150,Engagés!$C$10:$Q$509,15,FALSE)))</f>
        <v/>
      </c>
      <c r="B151" s="574" t="str">
        <f>IF(B150=0,"",CONCATENATE(VLOOKUP(B150,Engagés!$C$10:$K$509,6,FALSE)," ",VLOOKUP(B150,Engagés!$C$10:$K$509,7,FALSE)," ",CHAR(10),VLOOKUP(B150,Engagés!$C$10:$K$509,8,FALSE)," ",CHAR(10),VLOOKUP(B150,Engagés!$C$10:$Q$509,15,FALSE)))</f>
        <v/>
      </c>
      <c r="C151" s="574" t="str">
        <f>IF(C150=0,"",CONCATENATE(VLOOKUP(C150,Engagés!$C$10:$K$509,6,FALSE)," ",VLOOKUP(C150,Engagés!$C$10:$K$509,7,FALSE)," ",CHAR(10),VLOOKUP(C150,Engagés!$C$10:$K$509,8,FALSE)," ",CHAR(10),VLOOKUP(C150,Engagés!$C$10:$Q$509,15,FALSE)))</f>
        <v/>
      </c>
      <c r="D151" s="574" t="str">
        <f>IF(D150=0,"",CONCATENATE(VLOOKUP(D150,Engagés!$C$10:$K$509,6,FALSE)," ",VLOOKUP(D150,Engagés!$C$10:$K$509,7,FALSE)," ",CHAR(10),VLOOKUP(D150,Engagés!$C$10:$K$509,8,FALSE)," ",CHAR(10),VLOOKUP(D150,Engagés!$C$10:$Q$509,15,FALSE)))</f>
        <v/>
      </c>
      <c r="E151" s="574" t="str">
        <f>IF(E150=0,"",CONCATENATE(VLOOKUP(E150,Engagés!$C$10:$K$509,6,FALSE)," ",VLOOKUP(E150,Engagés!$C$10:$K$509,7,FALSE)," ",CHAR(10),VLOOKUP(E150,Engagés!$C$10:$K$509,8,FALSE)," ",CHAR(10),VLOOKUP(E150,Engagés!$C$10:$Q$509,15,FALSE)))</f>
        <v/>
      </c>
      <c r="F151" s="574" t="str">
        <f>IF(F150=0,"",CONCATENATE(VLOOKUP(F150,Engagés!$C$10:$K$509,6,FALSE)," ",VLOOKUP(F150,Engagés!$C$10:$K$509,7,FALSE)," ",CHAR(10),VLOOKUP(F150,Engagés!$C$10:$K$509,8,FALSE)," ",CHAR(10),VLOOKUP(F150,Engagés!$C$10:$Q$509,15,FALSE)))</f>
        <v/>
      </c>
      <c r="G151" s="574" t="str">
        <f>IF(G150=0,"",CONCATENATE(VLOOKUP(G150,Engagés!$C$10:$K$509,6,FALSE)," ",VLOOKUP(G150,Engagés!$C$10:$K$509,7,FALSE)," ",CHAR(10),VLOOKUP(G150,Engagés!$C$10:$K$509,8,FALSE)," ",CHAR(10),VLOOKUP(G150,Engagés!$C$10:$Q$509,15,FALSE)))</f>
        <v/>
      </c>
      <c r="H151" s="574" t="str">
        <f>IF(H150=0,"",CONCATENATE(VLOOKUP(H150,Engagés!$C$10:$K$509,6,FALSE)," ",VLOOKUP(H150,Engagés!$C$10:$K$509,7,FALSE)," ",CHAR(10),VLOOKUP(H150,Engagés!$C$10:$K$509,8,FALSE)," ",CHAR(10),VLOOKUP(H150,Engagés!$C$10:$Q$509,15,FALSE)))</f>
        <v/>
      </c>
      <c r="I151" s="574" t="str">
        <f>IF(I150=0,"",CONCATENATE(VLOOKUP(I150,Engagés!$C$10:$K$509,6,FALSE)," ",VLOOKUP(I150,Engagés!$C$10:$K$509,7,FALSE)," ",CHAR(10),VLOOKUP(I150,Engagés!$C$10:$K$509,8,FALSE)," ",CHAR(10),VLOOKUP(I150,Engagés!$C$10:$Q$509,15,FALSE)))</f>
        <v/>
      </c>
      <c r="J151" s="574" t="str">
        <f>IF(J150=0,"",CONCATENATE(VLOOKUP(J150,Engagés!$C$10:$K$509,6,FALSE)," ",VLOOKUP(J150,Engagés!$C$10:$K$509,7,FALSE)," ",CHAR(10),VLOOKUP(J150,Engagés!$C$10:$K$509,8,FALSE)," ",CHAR(10),VLOOKUP(J150,Engagés!$C$10:$Q$509,15,FALSE)))</f>
        <v/>
      </c>
      <c r="K151" s="563">
        <f>IF(K150=0,0,K150+1)</f>
        <v>0</v>
      </c>
      <c r="L151" s="564">
        <f>L150</f>
        <v>0</v>
      </c>
      <c r="M151" s="564"/>
      <c r="N151" s="565"/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AA151" s="565"/>
    </row>
    <row r="152" spans="1:27" ht="19.8" hidden="1">
      <c r="A152" s="567">
        <f>IF(ISERROR(VLOOKUP(P152,Engagés!$C$10:$K$509,3,FALSE)),0,VLOOKUP(P152,Engagés!$C$10:$K$509,3,FALSE))</f>
        <v>0</v>
      </c>
      <c r="B152" s="567">
        <f>IF(ISERROR(VLOOKUP(Q152,Engagés!$C$10:$K$509,3,FALSE)),0,VLOOKUP(Q152,Engagés!$C$10:$K$509,3,FALSE))</f>
        <v>0</v>
      </c>
      <c r="C152" s="567">
        <f>IF(ISERROR(VLOOKUP(R152,Engagés!$C$10:$K$509,3,FALSE)),0,VLOOKUP(R152,Engagés!$C$10:$K$509,3,FALSE))</f>
        <v>0</v>
      </c>
      <c r="D152" s="567">
        <f>IF(ISERROR(VLOOKUP(S152,Engagés!$C$10:$K$509,3,FALSE)),0,VLOOKUP(S152,Engagés!$C$10:$K$509,3,FALSE))</f>
        <v>0</v>
      </c>
      <c r="E152" s="567">
        <f>IF(ISERROR(VLOOKUP(T152,Engagés!$C$10:$K$509,3,FALSE)),0,VLOOKUP(T152,Engagés!$C$10:$K$509,3,FALSE))</f>
        <v>0</v>
      </c>
      <c r="F152" s="567">
        <f>IF(ISERROR(VLOOKUP(U152,Engagés!$C$10:$K$509,3,FALSE)),0,VLOOKUP(U152,Engagés!$C$10:$K$509,3,FALSE))</f>
        <v>0</v>
      </c>
      <c r="G152" s="567">
        <f>IF(ISERROR(VLOOKUP(V152,Engagés!$C$10:$K$509,3,FALSE)),0,VLOOKUP(V152,Engagés!$C$10:$K$509,3,FALSE))</f>
        <v>0</v>
      </c>
      <c r="H152" s="567">
        <f>IF(ISERROR(VLOOKUP(W152,Engagés!$C$10:$K$509,3,FALSE)),0,VLOOKUP(W152,Engagés!$C$10:$K$509,3,FALSE))</f>
        <v>0</v>
      </c>
      <c r="I152" s="567">
        <f>IF(ISERROR(VLOOKUP(X152,Engagés!$C$10:$K$509,3,FALSE)),0,VLOOKUP(X152,Engagés!$C$10:$K$509,3,FALSE))</f>
        <v>0</v>
      </c>
      <c r="J152" s="567">
        <f>IF(ISERROR(VLOOKUP(Y152,Engagés!$C$10:$K$509,3,FALSE)),0,VLOOKUP(Y152,Engagés!$C$10:$K$509,3,FALSE))</f>
        <v>0</v>
      </c>
      <c r="K152" s="563">
        <v>0</v>
      </c>
      <c r="L152" s="575">
        <v>0</v>
      </c>
      <c r="M152" s="564"/>
      <c r="P152" s="576">
        <f>IF(Y148+1&lt;=$P$2,Y148+1,999)</f>
        <v>999</v>
      </c>
      <c r="Q152" s="576">
        <f t="shared" ref="Q152:Y152" si="73">IF(P152+1&lt;=$P$2,P152+1,999)</f>
        <v>999</v>
      </c>
      <c r="R152" s="576">
        <f t="shared" si="73"/>
        <v>999</v>
      </c>
      <c r="S152" s="576">
        <f t="shared" si="73"/>
        <v>999</v>
      </c>
      <c r="T152" s="576">
        <f t="shared" si="73"/>
        <v>999</v>
      </c>
      <c r="U152" s="576">
        <f t="shared" si="73"/>
        <v>999</v>
      </c>
      <c r="V152" s="576">
        <f t="shared" si="73"/>
        <v>999</v>
      </c>
      <c r="W152" s="576">
        <f t="shared" si="73"/>
        <v>999</v>
      </c>
      <c r="X152" s="576">
        <f t="shared" si="73"/>
        <v>999</v>
      </c>
      <c r="Y152" s="576">
        <f t="shared" si="73"/>
        <v>999</v>
      </c>
    </row>
    <row r="153" spans="1:27" s="566" customFormat="1" ht="14.4" hidden="1">
      <c r="A153" s="568">
        <f>IF(ISERROR(VLOOKUP(P152,Engagés!$C$10:$K$509,6,FALSE)),0,VLOOKUP(P152,Engagés!$C$10:$K$509,6,FALSE))</f>
        <v>0</v>
      </c>
      <c r="B153" s="568">
        <f>IF(ISERROR(VLOOKUP(Q152,Engagés!$C$10:$K$509,6,FALSE)),0,VLOOKUP(Q152,Engagés!$C$10:$K$509,6,FALSE))</f>
        <v>0</v>
      </c>
      <c r="C153" s="568">
        <f>IF(ISERROR(VLOOKUP(R152,Engagés!$C$10:$K$509,6,FALSE)),0,VLOOKUP(R152,Engagés!$C$10:$K$509,6,FALSE))</f>
        <v>0</v>
      </c>
      <c r="D153" s="568">
        <f>IF(ISERROR(VLOOKUP(S152,Engagés!$C$10:$K$509,6,FALSE)),0,VLOOKUP(S152,Engagés!$C$10:$K$509,6,FALSE))</f>
        <v>0</v>
      </c>
      <c r="E153" s="568">
        <f>IF(ISERROR(VLOOKUP(T152,Engagés!$C$10:$K$509,6,FALSE)),0,VLOOKUP(T152,Engagés!$C$10:$K$509,6,FALSE))</f>
        <v>0</v>
      </c>
      <c r="F153" s="568">
        <f>IF(ISERROR(VLOOKUP(U152,Engagés!$C$10:$K$509,6,FALSE)),0,VLOOKUP(U152,Engagés!$C$10:$K$509,6,FALSE))</f>
        <v>0</v>
      </c>
      <c r="G153" s="568">
        <f>IF(ISERROR(VLOOKUP(V152,Engagés!$C$10:$K$509,6,FALSE)),0,VLOOKUP(V152,Engagés!$C$10:$K$509,6,FALSE))</f>
        <v>0</v>
      </c>
      <c r="H153" s="568">
        <f>IF(ISERROR(VLOOKUP(W152,Engagés!$C$10:$K$509,6,FALSE)),0,VLOOKUP(W152,Engagés!$C$10:$K$509,6,FALSE))</f>
        <v>0</v>
      </c>
      <c r="I153" s="568">
        <f>IF(ISERROR(VLOOKUP(X152,Engagés!$C$10:$K$509,6,FALSE)),0,VLOOKUP(X152,Engagés!$C$10:$K$509,6,FALSE))</f>
        <v>0</v>
      </c>
      <c r="J153" s="568">
        <f>IF(ISERROR(VLOOKUP(Y152,Engagés!$C$10:$K$509,6,FALSE)),0,VLOOKUP(Y152,Engagés!$C$10:$K$509,6,FALSE))</f>
        <v>0</v>
      </c>
      <c r="K153" s="563">
        <v>0</v>
      </c>
      <c r="L153" s="575"/>
      <c r="M153" s="564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AA153" s="576"/>
    </row>
    <row r="154" spans="1:27" s="572" customFormat="1" ht="15.6" hidden="1">
      <c r="A154" s="569">
        <f t="shared" ref="A154:J154" si="74">IF(A152=0,0,IF(A153="",0,P152))</f>
        <v>0</v>
      </c>
      <c r="B154" s="569">
        <f t="shared" si="74"/>
        <v>0</v>
      </c>
      <c r="C154" s="569">
        <f t="shared" si="74"/>
        <v>0</v>
      </c>
      <c r="D154" s="569">
        <f t="shared" si="74"/>
        <v>0</v>
      </c>
      <c r="E154" s="569">
        <f t="shared" si="74"/>
        <v>0</v>
      </c>
      <c r="F154" s="569">
        <f t="shared" si="74"/>
        <v>0</v>
      </c>
      <c r="G154" s="569">
        <f t="shared" si="74"/>
        <v>0</v>
      </c>
      <c r="H154" s="569">
        <f t="shared" si="74"/>
        <v>0</v>
      </c>
      <c r="I154" s="569">
        <f t="shared" si="74"/>
        <v>0</v>
      </c>
      <c r="J154" s="569">
        <f t="shared" si="74"/>
        <v>0</v>
      </c>
      <c r="K154" s="563">
        <f>IF(L154=0,0,79)</f>
        <v>0</v>
      </c>
      <c r="L154" s="563">
        <f>A154+B154+C154+D154+E154+F154+G154+H154+I154+J154</f>
        <v>0</v>
      </c>
      <c r="M154" s="575"/>
      <c r="N154" s="576"/>
      <c r="O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AA154" s="576"/>
    </row>
    <row r="155" spans="1:27" s="573" customFormat="1" ht="14.4" hidden="1">
      <c r="A155" s="574" t="str">
        <f>IF(A154=0,"",CONCATENATE(VLOOKUP(A154,Engagés!$C$10:$K$509,6,FALSE)," ",VLOOKUP(A154,Engagés!$C$10:$K$509,7,FALSE)," ",CHAR(10),VLOOKUP(A154,Engagés!$C$10:$K$509,8,FALSE)," ",CHAR(10),VLOOKUP(A154,Engagés!$C$10:$Q$509,15,FALSE)))</f>
        <v/>
      </c>
      <c r="B155" s="574" t="str">
        <f>IF(B154=0,"",CONCATENATE(VLOOKUP(B154,Engagés!$C$10:$K$509,6,FALSE)," ",VLOOKUP(B154,Engagés!$C$10:$K$509,7,FALSE)," ",CHAR(10),VLOOKUP(B154,Engagés!$C$10:$K$509,8,FALSE)," ",CHAR(10),VLOOKUP(B154,Engagés!$C$10:$Q$509,15,FALSE)))</f>
        <v/>
      </c>
      <c r="C155" s="574" t="str">
        <f>IF(C154=0,"",CONCATENATE(VLOOKUP(C154,Engagés!$C$10:$K$509,6,FALSE)," ",VLOOKUP(C154,Engagés!$C$10:$K$509,7,FALSE)," ",CHAR(10),VLOOKUP(C154,Engagés!$C$10:$K$509,8,FALSE)," ",CHAR(10),VLOOKUP(C154,Engagés!$C$10:$Q$509,15,FALSE)))</f>
        <v/>
      </c>
      <c r="D155" s="574" t="str">
        <f>IF(D154=0,"",CONCATENATE(VLOOKUP(D154,Engagés!$C$10:$K$509,6,FALSE)," ",VLOOKUP(D154,Engagés!$C$10:$K$509,7,FALSE)," ",CHAR(10),VLOOKUP(D154,Engagés!$C$10:$K$509,8,FALSE)," ",CHAR(10),VLOOKUP(D154,Engagés!$C$10:$Q$509,15,FALSE)))</f>
        <v/>
      </c>
      <c r="E155" s="574" t="str">
        <f>IF(E154=0,"",CONCATENATE(VLOOKUP(E154,Engagés!$C$10:$K$509,6,FALSE)," ",VLOOKUP(E154,Engagés!$C$10:$K$509,7,FALSE)," ",CHAR(10),VLOOKUP(E154,Engagés!$C$10:$K$509,8,FALSE)," ",CHAR(10),VLOOKUP(E154,Engagés!$C$10:$Q$509,15,FALSE)))</f>
        <v/>
      </c>
      <c r="F155" s="574" t="str">
        <f>IF(F154=0,"",CONCATENATE(VLOOKUP(F154,Engagés!$C$10:$K$509,6,FALSE)," ",VLOOKUP(F154,Engagés!$C$10:$K$509,7,FALSE)," ",CHAR(10),VLOOKUP(F154,Engagés!$C$10:$K$509,8,FALSE)," ",CHAR(10),VLOOKUP(F154,Engagés!$C$10:$Q$509,15,FALSE)))</f>
        <v/>
      </c>
      <c r="G155" s="574" t="str">
        <f>IF(G154=0,"",CONCATENATE(VLOOKUP(G154,Engagés!$C$10:$K$509,6,FALSE)," ",VLOOKUP(G154,Engagés!$C$10:$K$509,7,FALSE)," ",CHAR(10),VLOOKUP(G154,Engagés!$C$10:$K$509,8,FALSE)," ",CHAR(10),VLOOKUP(G154,Engagés!$C$10:$Q$509,15,FALSE)))</f>
        <v/>
      </c>
      <c r="H155" s="574" t="str">
        <f>IF(H154=0,"",CONCATENATE(VLOOKUP(H154,Engagés!$C$10:$K$509,6,FALSE)," ",VLOOKUP(H154,Engagés!$C$10:$K$509,7,FALSE)," ",CHAR(10),VLOOKUP(H154,Engagés!$C$10:$K$509,8,FALSE)," ",CHAR(10),VLOOKUP(H154,Engagés!$C$10:$Q$509,15,FALSE)))</f>
        <v/>
      </c>
      <c r="I155" s="574" t="str">
        <f>IF(I154=0,"",CONCATENATE(VLOOKUP(I154,Engagés!$C$10:$K$509,6,FALSE)," ",VLOOKUP(I154,Engagés!$C$10:$K$509,7,FALSE)," ",CHAR(10),VLOOKUP(I154,Engagés!$C$10:$K$509,8,FALSE)," ",CHAR(10),VLOOKUP(I154,Engagés!$C$10:$Q$509,15,FALSE)))</f>
        <v/>
      </c>
      <c r="J155" s="574" t="str">
        <f>IF(J154=0,"",CONCATENATE(VLOOKUP(J154,Engagés!$C$10:$K$509,6,FALSE)," ",VLOOKUP(J154,Engagés!$C$10:$K$509,7,FALSE)," ",CHAR(10),VLOOKUP(J154,Engagés!$C$10:$K$509,8,FALSE)," ",CHAR(10),VLOOKUP(J154,Engagés!$C$10:$Q$509,15,FALSE)))</f>
        <v/>
      </c>
      <c r="K155" s="563">
        <f>IF(K154=0,0,K154+1)</f>
        <v>0</v>
      </c>
      <c r="L155" s="564">
        <f>L154</f>
        <v>0</v>
      </c>
      <c r="M155" s="564"/>
      <c r="N155" s="565"/>
      <c r="O155" s="565"/>
      <c r="P155" s="565"/>
      <c r="Q155" s="565"/>
      <c r="R155" s="565"/>
      <c r="S155" s="565"/>
      <c r="T155" s="565"/>
      <c r="U155" s="565"/>
      <c r="V155" s="565"/>
      <c r="W155" s="565"/>
      <c r="X155" s="565"/>
      <c r="Y155" s="565"/>
      <c r="AA155" s="565"/>
    </row>
    <row r="156" spans="1:27" ht="19.8" hidden="1">
      <c r="A156" s="567">
        <f>IF(ISERROR(VLOOKUP(P156,Engagés!$C$10:$K$509,3,FALSE)),0,VLOOKUP(P156,Engagés!$C$10:$K$509,3,FALSE))</f>
        <v>0</v>
      </c>
      <c r="B156" s="567">
        <f>IF(ISERROR(VLOOKUP(Q156,Engagés!$C$10:$K$509,3,FALSE)),0,VLOOKUP(Q156,Engagés!$C$10:$K$509,3,FALSE))</f>
        <v>0</v>
      </c>
      <c r="C156" s="567">
        <f>IF(ISERROR(VLOOKUP(R156,Engagés!$C$10:$K$509,3,FALSE)),0,VLOOKUP(R156,Engagés!$C$10:$K$509,3,FALSE))</f>
        <v>0</v>
      </c>
      <c r="D156" s="567">
        <f>IF(ISERROR(VLOOKUP(S156,Engagés!$C$10:$K$509,3,FALSE)),0,VLOOKUP(S156,Engagés!$C$10:$K$509,3,FALSE))</f>
        <v>0</v>
      </c>
      <c r="E156" s="567">
        <f>IF(ISERROR(VLOOKUP(T156,Engagés!$C$10:$K$509,3,FALSE)),0,VLOOKUP(T156,Engagés!$C$10:$K$509,3,FALSE))</f>
        <v>0</v>
      </c>
      <c r="F156" s="567">
        <f>IF(ISERROR(VLOOKUP(U156,Engagés!$C$10:$K$509,3,FALSE)),0,VLOOKUP(U156,Engagés!$C$10:$K$509,3,FALSE))</f>
        <v>0</v>
      </c>
      <c r="G156" s="567">
        <f>IF(ISERROR(VLOOKUP(V156,Engagés!$C$10:$K$509,3,FALSE)),0,VLOOKUP(V156,Engagés!$C$10:$K$509,3,FALSE))</f>
        <v>0</v>
      </c>
      <c r="H156" s="567">
        <f>IF(ISERROR(VLOOKUP(W156,Engagés!$C$10:$K$509,3,FALSE)),0,VLOOKUP(W156,Engagés!$C$10:$K$509,3,FALSE))</f>
        <v>0</v>
      </c>
      <c r="I156" s="567">
        <f>IF(ISERROR(VLOOKUP(X156,Engagés!$C$10:$K$509,3,FALSE)),0,VLOOKUP(X156,Engagés!$C$10:$K$509,3,FALSE))</f>
        <v>0</v>
      </c>
      <c r="J156" s="567">
        <f>IF(ISERROR(VLOOKUP(Y156,Engagés!$C$10:$K$509,3,FALSE)),0,VLOOKUP(Y156,Engagés!$C$10:$K$509,3,FALSE))</f>
        <v>0</v>
      </c>
      <c r="K156" s="563">
        <v>0</v>
      </c>
      <c r="L156" s="575">
        <v>0</v>
      </c>
      <c r="M156" s="564"/>
      <c r="P156" s="576">
        <f>IF(Y152+1&lt;=$P$2,Y152+1,999)</f>
        <v>999</v>
      </c>
      <c r="Q156" s="576">
        <f t="shared" ref="Q156:Y156" si="75">IF(P156+1&lt;=$P$2,P156+1,999)</f>
        <v>999</v>
      </c>
      <c r="R156" s="576">
        <f t="shared" si="75"/>
        <v>999</v>
      </c>
      <c r="S156" s="576">
        <f t="shared" si="75"/>
        <v>999</v>
      </c>
      <c r="T156" s="576">
        <f t="shared" si="75"/>
        <v>999</v>
      </c>
      <c r="U156" s="576">
        <f t="shared" si="75"/>
        <v>999</v>
      </c>
      <c r="V156" s="576">
        <f t="shared" si="75"/>
        <v>999</v>
      </c>
      <c r="W156" s="576">
        <f t="shared" si="75"/>
        <v>999</v>
      </c>
      <c r="X156" s="576">
        <f t="shared" si="75"/>
        <v>999</v>
      </c>
      <c r="Y156" s="576">
        <f t="shared" si="75"/>
        <v>999</v>
      </c>
    </row>
    <row r="157" spans="1:27" s="566" customFormat="1" ht="14.4" hidden="1">
      <c r="A157" s="568">
        <f>IF(ISERROR(VLOOKUP(P156,Engagés!$C$10:$K$509,6,FALSE)),0,VLOOKUP(P156,Engagés!$C$10:$K$509,6,FALSE))</f>
        <v>0</v>
      </c>
      <c r="B157" s="568">
        <f>IF(ISERROR(VLOOKUP(Q156,Engagés!$C$10:$K$509,6,FALSE)),0,VLOOKUP(Q156,Engagés!$C$10:$K$509,6,FALSE))</f>
        <v>0</v>
      </c>
      <c r="C157" s="568">
        <f>IF(ISERROR(VLOOKUP(R156,Engagés!$C$10:$K$509,6,FALSE)),0,VLOOKUP(R156,Engagés!$C$10:$K$509,6,FALSE))</f>
        <v>0</v>
      </c>
      <c r="D157" s="568">
        <f>IF(ISERROR(VLOOKUP(S156,Engagés!$C$10:$K$509,6,FALSE)),0,VLOOKUP(S156,Engagés!$C$10:$K$509,6,FALSE))</f>
        <v>0</v>
      </c>
      <c r="E157" s="568">
        <f>IF(ISERROR(VLOOKUP(T156,Engagés!$C$10:$K$509,6,FALSE)),0,VLOOKUP(T156,Engagés!$C$10:$K$509,6,FALSE))</f>
        <v>0</v>
      </c>
      <c r="F157" s="568">
        <f>IF(ISERROR(VLOOKUP(U156,Engagés!$C$10:$K$509,6,FALSE)),0,VLOOKUP(U156,Engagés!$C$10:$K$509,6,FALSE))</f>
        <v>0</v>
      </c>
      <c r="G157" s="568">
        <f>IF(ISERROR(VLOOKUP(V156,Engagés!$C$10:$K$509,6,FALSE)),0,VLOOKUP(V156,Engagés!$C$10:$K$509,6,FALSE))</f>
        <v>0</v>
      </c>
      <c r="H157" s="568">
        <f>IF(ISERROR(VLOOKUP(W156,Engagés!$C$10:$K$509,6,FALSE)),0,VLOOKUP(W156,Engagés!$C$10:$K$509,6,FALSE))</f>
        <v>0</v>
      </c>
      <c r="I157" s="568">
        <f>IF(ISERROR(VLOOKUP(X156,Engagés!$C$10:$K$509,6,FALSE)),0,VLOOKUP(X156,Engagés!$C$10:$K$509,6,FALSE))</f>
        <v>0</v>
      </c>
      <c r="J157" s="568">
        <f>IF(ISERROR(VLOOKUP(Y156,Engagés!$C$10:$K$509,6,FALSE)),0,VLOOKUP(Y156,Engagés!$C$10:$K$509,6,FALSE))</f>
        <v>0</v>
      </c>
      <c r="K157" s="563">
        <v>0</v>
      </c>
      <c r="L157" s="575"/>
      <c r="M157" s="564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AA157" s="576"/>
    </row>
    <row r="158" spans="1:27" s="572" customFormat="1" ht="15.6" hidden="1">
      <c r="A158" s="569">
        <f t="shared" ref="A158:J158" si="76">IF(A156=0,0,IF(A157="",0,P156))</f>
        <v>0</v>
      </c>
      <c r="B158" s="569">
        <f t="shared" si="76"/>
        <v>0</v>
      </c>
      <c r="C158" s="569">
        <f t="shared" si="76"/>
        <v>0</v>
      </c>
      <c r="D158" s="569">
        <f t="shared" si="76"/>
        <v>0</v>
      </c>
      <c r="E158" s="569">
        <f t="shared" si="76"/>
        <v>0</v>
      </c>
      <c r="F158" s="569">
        <f t="shared" si="76"/>
        <v>0</v>
      </c>
      <c r="G158" s="569">
        <f t="shared" si="76"/>
        <v>0</v>
      </c>
      <c r="H158" s="569">
        <f t="shared" si="76"/>
        <v>0</v>
      </c>
      <c r="I158" s="569">
        <f t="shared" si="76"/>
        <v>0</v>
      </c>
      <c r="J158" s="569">
        <f t="shared" si="76"/>
        <v>0</v>
      </c>
      <c r="K158" s="563">
        <f>IF(L158=0,0,81)</f>
        <v>0</v>
      </c>
      <c r="L158" s="563">
        <f>A158+B158+C158+D158+E158+F158+G158+H158+I158+J158</f>
        <v>0</v>
      </c>
      <c r="M158" s="575"/>
      <c r="N158" s="576"/>
      <c r="O158" s="576"/>
      <c r="P158" s="576"/>
      <c r="Q158" s="576"/>
      <c r="R158" s="576"/>
      <c r="S158" s="576"/>
      <c r="T158" s="576"/>
      <c r="U158" s="576"/>
      <c r="V158" s="576"/>
      <c r="W158" s="576"/>
      <c r="X158" s="576"/>
      <c r="Y158" s="576"/>
      <c r="AA158" s="576"/>
    </row>
    <row r="159" spans="1:27" s="573" customFormat="1" ht="14.4" hidden="1">
      <c r="A159" s="574" t="str">
        <f>IF(A158=0,"",CONCATENATE(VLOOKUP(A158,Engagés!$C$10:$K$509,6,FALSE)," ",VLOOKUP(A158,Engagés!$C$10:$K$509,7,FALSE)," ",CHAR(10),VLOOKUP(A158,Engagés!$C$10:$K$509,8,FALSE)," ",CHAR(10),VLOOKUP(A158,Engagés!$C$10:$Q$509,15,FALSE)))</f>
        <v/>
      </c>
      <c r="B159" s="574" t="str">
        <f>IF(B158=0,"",CONCATENATE(VLOOKUP(B158,Engagés!$C$10:$K$509,6,FALSE)," ",VLOOKUP(B158,Engagés!$C$10:$K$509,7,FALSE)," ",CHAR(10),VLOOKUP(B158,Engagés!$C$10:$K$509,8,FALSE)," ",CHAR(10),VLOOKUP(B158,Engagés!$C$10:$Q$509,15,FALSE)))</f>
        <v/>
      </c>
      <c r="C159" s="574" t="str">
        <f>IF(C158=0,"",CONCATENATE(VLOOKUP(C158,Engagés!$C$10:$K$509,6,FALSE)," ",VLOOKUP(C158,Engagés!$C$10:$K$509,7,FALSE)," ",CHAR(10),VLOOKUP(C158,Engagés!$C$10:$K$509,8,FALSE)," ",CHAR(10),VLOOKUP(C158,Engagés!$C$10:$Q$509,15,FALSE)))</f>
        <v/>
      </c>
      <c r="D159" s="574" t="str">
        <f>IF(D158=0,"",CONCATENATE(VLOOKUP(D158,Engagés!$C$10:$K$509,6,FALSE)," ",VLOOKUP(D158,Engagés!$C$10:$K$509,7,FALSE)," ",CHAR(10),VLOOKUP(D158,Engagés!$C$10:$K$509,8,FALSE)," ",CHAR(10),VLOOKUP(D158,Engagés!$C$10:$Q$509,15,FALSE)))</f>
        <v/>
      </c>
      <c r="E159" s="574" t="str">
        <f>IF(E158=0,"",CONCATENATE(VLOOKUP(E158,Engagés!$C$10:$K$509,6,FALSE)," ",VLOOKUP(E158,Engagés!$C$10:$K$509,7,FALSE)," ",CHAR(10),VLOOKUP(E158,Engagés!$C$10:$K$509,8,FALSE)," ",CHAR(10),VLOOKUP(E158,Engagés!$C$10:$Q$509,15,FALSE)))</f>
        <v/>
      </c>
      <c r="F159" s="574" t="str">
        <f>IF(F158=0,"",CONCATENATE(VLOOKUP(F158,Engagés!$C$10:$K$509,6,FALSE)," ",VLOOKUP(F158,Engagés!$C$10:$K$509,7,FALSE)," ",CHAR(10),VLOOKUP(F158,Engagés!$C$10:$K$509,8,FALSE)," ",CHAR(10),VLOOKUP(F158,Engagés!$C$10:$Q$509,15,FALSE)))</f>
        <v/>
      </c>
      <c r="G159" s="574" t="str">
        <f>IF(G158=0,"",CONCATENATE(VLOOKUP(G158,Engagés!$C$10:$K$509,6,FALSE)," ",VLOOKUP(G158,Engagés!$C$10:$K$509,7,FALSE)," ",CHAR(10),VLOOKUP(G158,Engagés!$C$10:$K$509,8,FALSE)," ",CHAR(10),VLOOKUP(G158,Engagés!$C$10:$Q$509,15,FALSE)))</f>
        <v/>
      </c>
      <c r="H159" s="574" t="str">
        <f>IF(H158=0,"",CONCATENATE(VLOOKUP(H158,Engagés!$C$10:$K$509,6,FALSE)," ",VLOOKUP(H158,Engagés!$C$10:$K$509,7,FALSE)," ",CHAR(10),VLOOKUP(H158,Engagés!$C$10:$K$509,8,FALSE)," ",CHAR(10),VLOOKUP(H158,Engagés!$C$10:$Q$509,15,FALSE)))</f>
        <v/>
      </c>
      <c r="I159" s="574" t="str">
        <f>IF(I158=0,"",CONCATENATE(VLOOKUP(I158,Engagés!$C$10:$K$509,6,FALSE)," ",VLOOKUP(I158,Engagés!$C$10:$K$509,7,FALSE)," ",CHAR(10),VLOOKUP(I158,Engagés!$C$10:$K$509,8,FALSE)," ",CHAR(10),VLOOKUP(I158,Engagés!$C$10:$Q$509,15,FALSE)))</f>
        <v/>
      </c>
      <c r="J159" s="574" t="str">
        <f>IF(J158=0,"",CONCATENATE(VLOOKUP(J158,Engagés!$C$10:$K$509,6,FALSE)," ",VLOOKUP(J158,Engagés!$C$10:$K$509,7,FALSE)," ",CHAR(10),VLOOKUP(J158,Engagés!$C$10:$K$509,8,FALSE)," ",CHAR(10),VLOOKUP(J158,Engagés!$C$10:$Q$509,15,FALSE)))</f>
        <v/>
      </c>
      <c r="K159" s="563">
        <f>IF(K158=0,0,K158+1)</f>
        <v>0</v>
      </c>
      <c r="L159" s="564">
        <f>L158</f>
        <v>0</v>
      </c>
      <c r="M159" s="564"/>
      <c r="N159" s="565"/>
      <c r="O159" s="565"/>
      <c r="P159" s="565"/>
      <c r="Q159" s="565"/>
      <c r="R159" s="565"/>
      <c r="S159" s="565"/>
      <c r="T159" s="565"/>
      <c r="U159" s="565"/>
      <c r="V159" s="565"/>
      <c r="W159" s="565"/>
      <c r="X159" s="565"/>
      <c r="Y159" s="565"/>
      <c r="AA159" s="565"/>
    </row>
    <row r="160" spans="1:27" ht="19.8" hidden="1">
      <c r="A160" s="567">
        <f>IF(ISERROR(VLOOKUP(P160,Engagés!$C$10:$K$509,3,FALSE)),0,VLOOKUP(P160,Engagés!$C$10:$K$509,3,FALSE))</f>
        <v>0</v>
      </c>
      <c r="B160" s="567">
        <f>IF(ISERROR(VLOOKUP(Q160,Engagés!$C$10:$K$509,3,FALSE)),0,VLOOKUP(Q160,Engagés!$C$10:$K$509,3,FALSE))</f>
        <v>0</v>
      </c>
      <c r="C160" s="567">
        <f>IF(ISERROR(VLOOKUP(R160,Engagés!$C$10:$K$509,3,FALSE)),0,VLOOKUP(R160,Engagés!$C$10:$K$509,3,FALSE))</f>
        <v>0</v>
      </c>
      <c r="D160" s="567">
        <f>IF(ISERROR(VLOOKUP(S160,Engagés!$C$10:$K$509,3,FALSE)),0,VLOOKUP(S160,Engagés!$C$10:$K$509,3,FALSE))</f>
        <v>0</v>
      </c>
      <c r="E160" s="567">
        <f>IF(ISERROR(VLOOKUP(T160,Engagés!$C$10:$K$509,3,FALSE)),0,VLOOKUP(T160,Engagés!$C$10:$K$509,3,FALSE))</f>
        <v>0</v>
      </c>
      <c r="F160" s="567">
        <f>IF(ISERROR(VLOOKUP(U160,Engagés!$C$10:$K$509,3,FALSE)),0,VLOOKUP(U160,Engagés!$C$10:$K$509,3,FALSE))</f>
        <v>0</v>
      </c>
      <c r="G160" s="567">
        <f>IF(ISERROR(VLOOKUP(V160,Engagés!$C$10:$K$509,3,FALSE)),0,VLOOKUP(V160,Engagés!$C$10:$K$509,3,FALSE))</f>
        <v>0</v>
      </c>
      <c r="H160" s="567">
        <f>IF(ISERROR(VLOOKUP(W160,Engagés!$C$10:$K$509,3,FALSE)),0,VLOOKUP(W160,Engagés!$C$10:$K$509,3,FALSE))</f>
        <v>0</v>
      </c>
      <c r="I160" s="567">
        <f>IF(ISERROR(VLOOKUP(X160,Engagés!$C$10:$K$509,3,FALSE)),0,VLOOKUP(X160,Engagés!$C$10:$K$509,3,FALSE))</f>
        <v>0</v>
      </c>
      <c r="J160" s="567">
        <f>IF(ISERROR(VLOOKUP(Y160,Engagés!$C$10:$K$509,3,FALSE)),0,VLOOKUP(Y160,Engagés!$C$10:$K$509,3,FALSE))</f>
        <v>0</v>
      </c>
      <c r="K160" s="563">
        <v>0</v>
      </c>
      <c r="L160" s="575">
        <v>0</v>
      </c>
      <c r="M160" s="564"/>
      <c r="P160" s="576">
        <f>IF(Y156+1&lt;=$P$2,Y156+1,999)</f>
        <v>999</v>
      </c>
      <c r="Q160" s="576">
        <f t="shared" ref="Q160:Y160" si="77">IF(P160+1&lt;=$P$2,P160+1,999)</f>
        <v>999</v>
      </c>
      <c r="R160" s="576">
        <f t="shared" si="77"/>
        <v>999</v>
      </c>
      <c r="S160" s="576">
        <f t="shared" si="77"/>
        <v>999</v>
      </c>
      <c r="T160" s="576">
        <f t="shared" si="77"/>
        <v>999</v>
      </c>
      <c r="U160" s="576">
        <f t="shared" si="77"/>
        <v>999</v>
      </c>
      <c r="V160" s="576">
        <f t="shared" si="77"/>
        <v>999</v>
      </c>
      <c r="W160" s="576">
        <f t="shared" si="77"/>
        <v>999</v>
      </c>
      <c r="X160" s="576">
        <f t="shared" si="77"/>
        <v>999</v>
      </c>
      <c r="Y160" s="576">
        <f t="shared" si="77"/>
        <v>999</v>
      </c>
    </row>
    <row r="161" spans="1:27" s="566" customFormat="1" ht="14.4" hidden="1">
      <c r="A161" s="568">
        <f>IF(ISERROR(VLOOKUP(P160,Engagés!$C$10:$K$509,6,FALSE)),0,VLOOKUP(P160,Engagés!$C$10:$K$509,6,FALSE))</f>
        <v>0</v>
      </c>
      <c r="B161" s="568">
        <f>IF(ISERROR(VLOOKUP(Q160,Engagés!$C$10:$K$509,6,FALSE)),0,VLOOKUP(Q160,Engagés!$C$10:$K$509,6,FALSE))</f>
        <v>0</v>
      </c>
      <c r="C161" s="568">
        <f>IF(ISERROR(VLOOKUP(R160,Engagés!$C$10:$K$509,6,FALSE)),0,VLOOKUP(R160,Engagés!$C$10:$K$509,6,FALSE))</f>
        <v>0</v>
      </c>
      <c r="D161" s="568">
        <f>IF(ISERROR(VLOOKUP(S160,Engagés!$C$10:$K$509,6,FALSE)),0,VLOOKUP(S160,Engagés!$C$10:$K$509,6,FALSE))</f>
        <v>0</v>
      </c>
      <c r="E161" s="568">
        <f>IF(ISERROR(VLOOKUP(T160,Engagés!$C$10:$K$509,6,FALSE)),0,VLOOKUP(T160,Engagés!$C$10:$K$509,6,FALSE))</f>
        <v>0</v>
      </c>
      <c r="F161" s="568">
        <f>IF(ISERROR(VLOOKUP(U160,Engagés!$C$10:$K$509,6,FALSE)),0,VLOOKUP(U160,Engagés!$C$10:$K$509,6,FALSE))</f>
        <v>0</v>
      </c>
      <c r="G161" s="568">
        <f>IF(ISERROR(VLOOKUP(V160,Engagés!$C$10:$K$509,6,FALSE)),0,VLOOKUP(V160,Engagés!$C$10:$K$509,6,FALSE))</f>
        <v>0</v>
      </c>
      <c r="H161" s="568">
        <f>IF(ISERROR(VLOOKUP(W160,Engagés!$C$10:$K$509,6,FALSE)),0,VLOOKUP(W160,Engagés!$C$10:$K$509,6,FALSE))</f>
        <v>0</v>
      </c>
      <c r="I161" s="568">
        <f>IF(ISERROR(VLOOKUP(X160,Engagés!$C$10:$K$509,6,FALSE)),0,VLOOKUP(X160,Engagés!$C$10:$K$509,6,FALSE))</f>
        <v>0</v>
      </c>
      <c r="J161" s="568">
        <f>IF(ISERROR(VLOOKUP(Y160,Engagés!$C$10:$K$509,6,FALSE)),0,VLOOKUP(Y160,Engagés!$C$10:$K$509,6,FALSE))</f>
        <v>0</v>
      </c>
      <c r="K161" s="563">
        <v>0</v>
      </c>
      <c r="L161" s="575"/>
      <c r="M161" s="564"/>
      <c r="N161" s="576"/>
      <c r="O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AA161" s="576"/>
    </row>
    <row r="162" spans="1:27" s="572" customFormat="1" ht="15.6" hidden="1">
      <c r="A162" s="569">
        <f t="shared" ref="A162:J162" si="78">IF(A160=0,0,IF(A161="",0,P160))</f>
        <v>0</v>
      </c>
      <c r="B162" s="569">
        <f t="shared" si="78"/>
        <v>0</v>
      </c>
      <c r="C162" s="569">
        <f t="shared" si="78"/>
        <v>0</v>
      </c>
      <c r="D162" s="569">
        <f t="shared" si="78"/>
        <v>0</v>
      </c>
      <c r="E162" s="569">
        <f t="shared" si="78"/>
        <v>0</v>
      </c>
      <c r="F162" s="569">
        <f t="shared" si="78"/>
        <v>0</v>
      </c>
      <c r="G162" s="569">
        <f t="shared" si="78"/>
        <v>0</v>
      </c>
      <c r="H162" s="569">
        <f t="shared" si="78"/>
        <v>0</v>
      </c>
      <c r="I162" s="569">
        <f t="shared" si="78"/>
        <v>0</v>
      </c>
      <c r="J162" s="569">
        <f t="shared" si="78"/>
        <v>0</v>
      </c>
      <c r="K162" s="563">
        <f>IF(L162=0,0,83)</f>
        <v>0</v>
      </c>
      <c r="L162" s="563">
        <f>A162+B162+C162+D162+E162+F162+G162+H162+I162+J162</f>
        <v>0</v>
      </c>
      <c r="M162" s="575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AA162" s="576"/>
    </row>
    <row r="163" spans="1:27" s="573" customFormat="1" ht="14.4" hidden="1">
      <c r="A163" s="574" t="str">
        <f>IF(A162=0,"",CONCATENATE(VLOOKUP(A162,Engagés!$C$10:$K$509,6,FALSE)," ",VLOOKUP(A162,Engagés!$C$10:$K$509,7,FALSE)," ",CHAR(10),VLOOKUP(A162,Engagés!$C$10:$K$509,8,FALSE)," ",CHAR(10),VLOOKUP(A162,Engagés!$C$10:$Q$509,15,FALSE)))</f>
        <v/>
      </c>
      <c r="B163" s="574" t="str">
        <f>IF(B162=0,"",CONCATENATE(VLOOKUP(B162,Engagés!$C$10:$K$509,6,FALSE)," ",VLOOKUP(B162,Engagés!$C$10:$K$509,7,FALSE)," ",CHAR(10),VLOOKUP(B162,Engagés!$C$10:$K$509,8,FALSE)," ",CHAR(10),VLOOKUP(B162,Engagés!$C$10:$Q$509,15,FALSE)))</f>
        <v/>
      </c>
      <c r="C163" s="574" t="str">
        <f>IF(C162=0,"",CONCATENATE(VLOOKUP(C162,Engagés!$C$10:$K$509,6,FALSE)," ",VLOOKUP(C162,Engagés!$C$10:$K$509,7,FALSE)," ",CHAR(10),VLOOKUP(C162,Engagés!$C$10:$K$509,8,FALSE)," ",CHAR(10),VLOOKUP(C162,Engagés!$C$10:$Q$509,15,FALSE)))</f>
        <v/>
      </c>
      <c r="D163" s="574" t="str">
        <f>IF(D162=0,"",CONCATENATE(VLOOKUP(D162,Engagés!$C$10:$K$509,6,FALSE)," ",VLOOKUP(D162,Engagés!$C$10:$K$509,7,FALSE)," ",CHAR(10),VLOOKUP(D162,Engagés!$C$10:$K$509,8,FALSE)," ",CHAR(10),VLOOKUP(D162,Engagés!$C$10:$Q$509,15,FALSE)))</f>
        <v/>
      </c>
      <c r="E163" s="574" t="str">
        <f>IF(E162=0,"",CONCATENATE(VLOOKUP(E162,Engagés!$C$10:$K$509,6,FALSE)," ",VLOOKUP(E162,Engagés!$C$10:$K$509,7,FALSE)," ",CHAR(10),VLOOKUP(E162,Engagés!$C$10:$K$509,8,FALSE)," ",CHAR(10),VLOOKUP(E162,Engagés!$C$10:$Q$509,15,FALSE)))</f>
        <v/>
      </c>
      <c r="F163" s="574" t="str">
        <f>IF(F162=0,"",CONCATENATE(VLOOKUP(F162,Engagés!$C$10:$K$509,6,FALSE)," ",VLOOKUP(F162,Engagés!$C$10:$K$509,7,FALSE)," ",CHAR(10),VLOOKUP(F162,Engagés!$C$10:$K$509,8,FALSE)," ",CHAR(10),VLOOKUP(F162,Engagés!$C$10:$Q$509,15,FALSE)))</f>
        <v/>
      </c>
      <c r="G163" s="574" t="str">
        <f>IF(G162=0,"",CONCATENATE(VLOOKUP(G162,Engagés!$C$10:$K$509,6,FALSE)," ",VLOOKUP(G162,Engagés!$C$10:$K$509,7,FALSE)," ",CHAR(10),VLOOKUP(G162,Engagés!$C$10:$K$509,8,FALSE)," ",CHAR(10),VLOOKUP(G162,Engagés!$C$10:$Q$509,15,FALSE)))</f>
        <v/>
      </c>
      <c r="H163" s="574" t="str">
        <f>IF(H162=0,"",CONCATENATE(VLOOKUP(H162,Engagés!$C$10:$K$509,6,FALSE)," ",VLOOKUP(H162,Engagés!$C$10:$K$509,7,FALSE)," ",CHAR(10),VLOOKUP(H162,Engagés!$C$10:$K$509,8,FALSE)," ",CHAR(10),VLOOKUP(H162,Engagés!$C$10:$Q$509,15,FALSE)))</f>
        <v/>
      </c>
      <c r="I163" s="574" t="str">
        <f>IF(I162=0,"",CONCATENATE(VLOOKUP(I162,Engagés!$C$10:$K$509,6,FALSE)," ",VLOOKUP(I162,Engagés!$C$10:$K$509,7,FALSE)," ",CHAR(10),VLOOKUP(I162,Engagés!$C$10:$K$509,8,FALSE)," ",CHAR(10),VLOOKUP(I162,Engagés!$C$10:$Q$509,15,FALSE)))</f>
        <v/>
      </c>
      <c r="J163" s="574" t="str">
        <f>IF(J162=0,"",CONCATENATE(VLOOKUP(J162,Engagés!$C$10:$K$509,6,FALSE)," ",VLOOKUP(J162,Engagés!$C$10:$K$509,7,FALSE)," ",CHAR(10),VLOOKUP(J162,Engagés!$C$10:$K$509,8,FALSE)," ",CHAR(10),VLOOKUP(J162,Engagés!$C$10:$Q$509,15,FALSE)))</f>
        <v/>
      </c>
      <c r="K163" s="563">
        <f>IF(K162=0,0,K162+1)</f>
        <v>0</v>
      </c>
      <c r="L163" s="564">
        <f>L162</f>
        <v>0</v>
      </c>
      <c r="M163" s="564"/>
      <c r="N163" s="565"/>
      <c r="O163" s="565"/>
      <c r="P163" s="565"/>
      <c r="Q163" s="565"/>
      <c r="R163" s="565"/>
      <c r="S163" s="565"/>
      <c r="T163" s="565"/>
      <c r="U163" s="565"/>
      <c r="V163" s="565"/>
      <c r="W163" s="565"/>
      <c r="X163" s="565"/>
      <c r="Y163" s="565"/>
      <c r="AA163" s="565"/>
    </row>
    <row r="164" spans="1:27" ht="19.8" hidden="1">
      <c r="A164" s="567">
        <f>IF(ISERROR(VLOOKUP(P164,Engagés!$C$10:$K$509,3,FALSE)),0,VLOOKUP(P164,Engagés!$C$10:$K$509,3,FALSE))</f>
        <v>0</v>
      </c>
      <c r="B164" s="567">
        <f>IF(ISERROR(VLOOKUP(Q164,Engagés!$C$10:$K$509,3,FALSE)),0,VLOOKUP(Q164,Engagés!$C$10:$K$509,3,FALSE))</f>
        <v>0</v>
      </c>
      <c r="C164" s="567">
        <f>IF(ISERROR(VLOOKUP(R164,Engagés!$C$10:$K$509,3,FALSE)),0,VLOOKUP(R164,Engagés!$C$10:$K$509,3,FALSE))</f>
        <v>0</v>
      </c>
      <c r="D164" s="567">
        <f>IF(ISERROR(VLOOKUP(S164,Engagés!$C$10:$K$509,3,FALSE)),0,VLOOKUP(S164,Engagés!$C$10:$K$509,3,FALSE))</f>
        <v>0</v>
      </c>
      <c r="E164" s="567">
        <f>IF(ISERROR(VLOOKUP(T164,Engagés!$C$10:$K$509,3,FALSE)),0,VLOOKUP(T164,Engagés!$C$10:$K$509,3,FALSE))</f>
        <v>0</v>
      </c>
      <c r="F164" s="567">
        <f>IF(ISERROR(VLOOKUP(U164,Engagés!$C$10:$K$509,3,FALSE)),0,VLOOKUP(U164,Engagés!$C$10:$K$509,3,FALSE))</f>
        <v>0</v>
      </c>
      <c r="G164" s="567">
        <f>IF(ISERROR(VLOOKUP(V164,Engagés!$C$10:$K$509,3,FALSE)),0,VLOOKUP(V164,Engagés!$C$10:$K$509,3,FALSE))</f>
        <v>0</v>
      </c>
      <c r="H164" s="567">
        <f>IF(ISERROR(VLOOKUP(W164,Engagés!$C$10:$K$509,3,FALSE)),0,VLOOKUP(W164,Engagés!$C$10:$K$509,3,FALSE))</f>
        <v>0</v>
      </c>
      <c r="I164" s="567">
        <f>IF(ISERROR(VLOOKUP(X164,Engagés!$C$10:$K$509,3,FALSE)),0,VLOOKUP(X164,Engagés!$C$10:$K$509,3,FALSE))</f>
        <v>0</v>
      </c>
      <c r="J164" s="567">
        <f>IF(ISERROR(VLOOKUP(Y164,Engagés!$C$10:$K$509,3,FALSE)),0,VLOOKUP(Y164,Engagés!$C$10:$K$509,3,FALSE))</f>
        <v>0</v>
      </c>
      <c r="K164" s="563">
        <v>0</v>
      </c>
      <c r="L164" s="575">
        <v>0</v>
      </c>
      <c r="M164" s="564"/>
      <c r="P164" s="576">
        <f>IF(Y160+1&lt;=$P$2,Y160+1,999)</f>
        <v>999</v>
      </c>
      <c r="Q164" s="576">
        <f t="shared" ref="Q164:Y164" si="79">IF(P164+1&lt;=$P$2,P164+1,999)</f>
        <v>999</v>
      </c>
      <c r="R164" s="576">
        <f t="shared" si="79"/>
        <v>999</v>
      </c>
      <c r="S164" s="576">
        <f t="shared" si="79"/>
        <v>999</v>
      </c>
      <c r="T164" s="576">
        <f t="shared" si="79"/>
        <v>999</v>
      </c>
      <c r="U164" s="576">
        <f t="shared" si="79"/>
        <v>999</v>
      </c>
      <c r="V164" s="576">
        <f t="shared" si="79"/>
        <v>999</v>
      </c>
      <c r="W164" s="576">
        <f t="shared" si="79"/>
        <v>999</v>
      </c>
      <c r="X164" s="576">
        <f t="shared" si="79"/>
        <v>999</v>
      </c>
      <c r="Y164" s="576">
        <f t="shared" si="79"/>
        <v>999</v>
      </c>
    </row>
    <row r="165" spans="1:27" s="566" customFormat="1" ht="14.4" hidden="1">
      <c r="A165" s="568">
        <f>IF(ISERROR(VLOOKUP(P164,Engagés!$C$10:$K$509,6,FALSE)),0,VLOOKUP(P164,Engagés!$C$10:$K$509,6,FALSE))</f>
        <v>0</v>
      </c>
      <c r="B165" s="568">
        <f>IF(ISERROR(VLOOKUP(Q164,Engagés!$C$10:$K$509,6,FALSE)),0,VLOOKUP(Q164,Engagés!$C$10:$K$509,6,FALSE))</f>
        <v>0</v>
      </c>
      <c r="C165" s="568">
        <f>IF(ISERROR(VLOOKUP(R164,Engagés!$C$10:$K$509,6,FALSE)),0,VLOOKUP(R164,Engagés!$C$10:$K$509,6,FALSE))</f>
        <v>0</v>
      </c>
      <c r="D165" s="568">
        <f>IF(ISERROR(VLOOKUP(S164,Engagés!$C$10:$K$509,6,FALSE)),0,VLOOKUP(S164,Engagés!$C$10:$K$509,6,FALSE))</f>
        <v>0</v>
      </c>
      <c r="E165" s="568">
        <f>IF(ISERROR(VLOOKUP(T164,Engagés!$C$10:$K$509,6,FALSE)),0,VLOOKUP(T164,Engagés!$C$10:$K$509,6,FALSE))</f>
        <v>0</v>
      </c>
      <c r="F165" s="568">
        <f>IF(ISERROR(VLOOKUP(U164,Engagés!$C$10:$K$509,6,FALSE)),0,VLOOKUP(U164,Engagés!$C$10:$K$509,6,FALSE))</f>
        <v>0</v>
      </c>
      <c r="G165" s="568">
        <f>IF(ISERROR(VLOOKUP(V164,Engagés!$C$10:$K$509,6,FALSE)),0,VLOOKUP(V164,Engagés!$C$10:$K$509,6,FALSE))</f>
        <v>0</v>
      </c>
      <c r="H165" s="568">
        <f>IF(ISERROR(VLOOKUP(W164,Engagés!$C$10:$K$509,6,FALSE)),0,VLOOKUP(W164,Engagés!$C$10:$K$509,6,FALSE))</f>
        <v>0</v>
      </c>
      <c r="I165" s="568">
        <f>IF(ISERROR(VLOOKUP(X164,Engagés!$C$10:$K$509,6,FALSE)),0,VLOOKUP(X164,Engagés!$C$10:$K$509,6,FALSE))</f>
        <v>0</v>
      </c>
      <c r="J165" s="568">
        <f>IF(ISERROR(VLOOKUP(Y164,Engagés!$C$10:$K$509,6,FALSE)),0,VLOOKUP(Y164,Engagés!$C$10:$K$509,6,FALSE))</f>
        <v>0</v>
      </c>
      <c r="K165" s="563">
        <v>0</v>
      </c>
      <c r="L165" s="575"/>
      <c r="M165" s="564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AA165" s="576"/>
    </row>
    <row r="166" spans="1:27" s="572" customFormat="1" ht="15.6" hidden="1">
      <c r="A166" s="569">
        <f t="shared" ref="A166:J166" si="80">IF(A164=0,0,IF(A165="",0,P164))</f>
        <v>0</v>
      </c>
      <c r="B166" s="569">
        <f t="shared" si="80"/>
        <v>0</v>
      </c>
      <c r="C166" s="569">
        <f t="shared" si="80"/>
        <v>0</v>
      </c>
      <c r="D166" s="569">
        <f t="shared" si="80"/>
        <v>0</v>
      </c>
      <c r="E166" s="569">
        <f t="shared" si="80"/>
        <v>0</v>
      </c>
      <c r="F166" s="569">
        <f t="shared" si="80"/>
        <v>0</v>
      </c>
      <c r="G166" s="569">
        <f t="shared" si="80"/>
        <v>0</v>
      </c>
      <c r="H166" s="569">
        <f t="shared" si="80"/>
        <v>0</v>
      </c>
      <c r="I166" s="569">
        <f t="shared" si="80"/>
        <v>0</v>
      </c>
      <c r="J166" s="569">
        <f t="shared" si="80"/>
        <v>0</v>
      </c>
      <c r="K166" s="563">
        <f>IF(L166=0,0,85)</f>
        <v>0</v>
      </c>
      <c r="L166" s="563">
        <f>A166+B166+C166+D166+E166+F166+G166+H166+I166+J166</f>
        <v>0</v>
      </c>
      <c r="M166" s="575"/>
      <c r="N166" s="576"/>
      <c r="O166" s="576"/>
      <c r="P166" s="576"/>
      <c r="Q166" s="576"/>
      <c r="R166" s="576"/>
      <c r="S166" s="576"/>
      <c r="T166" s="576"/>
      <c r="U166" s="576"/>
      <c r="V166" s="576"/>
      <c r="W166" s="576"/>
      <c r="X166" s="576"/>
      <c r="Y166" s="576"/>
      <c r="AA166" s="576"/>
    </row>
    <row r="167" spans="1:27" s="573" customFormat="1" ht="14.4" hidden="1">
      <c r="A167" s="574" t="str">
        <f>IF(A166=0,"",CONCATENATE(VLOOKUP(A166,Engagés!$C$10:$K$509,6,FALSE)," ",VLOOKUP(A166,Engagés!$C$10:$K$509,7,FALSE)," ",CHAR(10),VLOOKUP(A166,Engagés!$C$10:$K$509,8,FALSE)," ",CHAR(10),VLOOKUP(A166,Engagés!$C$10:$Q$509,15,FALSE)))</f>
        <v/>
      </c>
      <c r="B167" s="574" t="str">
        <f>IF(B166=0,"",CONCATENATE(VLOOKUP(B166,Engagés!$C$10:$K$509,6,FALSE)," ",VLOOKUP(B166,Engagés!$C$10:$K$509,7,FALSE)," ",CHAR(10),VLOOKUP(B166,Engagés!$C$10:$K$509,8,FALSE)," ",CHAR(10),VLOOKUP(B166,Engagés!$C$10:$Q$509,15,FALSE)))</f>
        <v/>
      </c>
      <c r="C167" s="574" t="str">
        <f>IF(C166=0,"",CONCATENATE(VLOOKUP(C166,Engagés!$C$10:$K$509,6,FALSE)," ",VLOOKUP(C166,Engagés!$C$10:$K$509,7,FALSE)," ",CHAR(10),VLOOKUP(C166,Engagés!$C$10:$K$509,8,FALSE)," ",CHAR(10),VLOOKUP(C166,Engagés!$C$10:$Q$509,15,FALSE)))</f>
        <v/>
      </c>
      <c r="D167" s="574" t="str">
        <f>IF(D166=0,"",CONCATENATE(VLOOKUP(D166,Engagés!$C$10:$K$509,6,FALSE)," ",VLOOKUP(D166,Engagés!$C$10:$K$509,7,FALSE)," ",CHAR(10),VLOOKUP(D166,Engagés!$C$10:$K$509,8,FALSE)," ",CHAR(10),VLOOKUP(D166,Engagés!$C$10:$Q$509,15,FALSE)))</f>
        <v/>
      </c>
      <c r="E167" s="574" t="str">
        <f>IF(E166=0,"",CONCATENATE(VLOOKUP(E166,Engagés!$C$10:$K$509,6,FALSE)," ",VLOOKUP(E166,Engagés!$C$10:$K$509,7,FALSE)," ",CHAR(10),VLOOKUP(E166,Engagés!$C$10:$K$509,8,FALSE)," ",CHAR(10),VLOOKUP(E166,Engagés!$C$10:$Q$509,15,FALSE)))</f>
        <v/>
      </c>
      <c r="F167" s="574" t="str">
        <f>IF(F166=0,"",CONCATENATE(VLOOKUP(F166,Engagés!$C$10:$K$509,6,FALSE)," ",VLOOKUP(F166,Engagés!$C$10:$K$509,7,FALSE)," ",CHAR(10),VLOOKUP(F166,Engagés!$C$10:$K$509,8,FALSE)," ",CHAR(10),VLOOKUP(F166,Engagés!$C$10:$Q$509,15,FALSE)))</f>
        <v/>
      </c>
      <c r="G167" s="574" t="str">
        <f>IF(G166=0,"",CONCATENATE(VLOOKUP(G166,Engagés!$C$10:$K$509,6,FALSE)," ",VLOOKUP(G166,Engagés!$C$10:$K$509,7,FALSE)," ",CHAR(10),VLOOKUP(G166,Engagés!$C$10:$K$509,8,FALSE)," ",CHAR(10),VLOOKUP(G166,Engagés!$C$10:$Q$509,15,FALSE)))</f>
        <v/>
      </c>
      <c r="H167" s="574" t="str">
        <f>IF(H166=0,"",CONCATENATE(VLOOKUP(H166,Engagés!$C$10:$K$509,6,FALSE)," ",VLOOKUP(H166,Engagés!$C$10:$K$509,7,FALSE)," ",CHAR(10),VLOOKUP(H166,Engagés!$C$10:$K$509,8,FALSE)," ",CHAR(10),VLOOKUP(H166,Engagés!$C$10:$Q$509,15,FALSE)))</f>
        <v/>
      </c>
      <c r="I167" s="574" t="str">
        <f>IF(I166=0,"",CONCATENATE(VLOOKUP(I166,Engagés!$C$10:$K$509,6,FALSE)," ",VLOOKUP(I166,Engagés!$C$10:$K$509,7,FALSE)," ",CHAR(10),VLOOKUP(I166,Engagés!$C$10:$K$509,8,FALSE)," ",CHAR(10),VLOOKUP(I166,Engagés!$C$10:$Q$509,15,FALSE)))</f>
        <v/>
      </c>
      <c r="J167" s="574" t="str">
        <f>IF(J166=0,"",CONCATENATE(VLOOKUP(J166,Engagés!$C$10:$K$509,6,FALSE)," ",VLOOKUP(J166,Engagés!$C$10:$K$509,7,FALSE)," ",CHAR(10),VLOOKUP(J166,Engagés!$C$10:$K$509,8,FALSE)," ",CHAR(10),VLOOKUP(J166,Engagés!$C$10:$Q$509,15,FALSE)))</f>
        <v/>
      </c>
      <c r="K167" s="563">
        <f>IF(K166=0,0,K166+1)</f>
        <v>0</v>
      </c>
      <c r="L167" s="564">
        <f>L166</f>
        <v>0</v>
      </c>
      <c r="M167" s="564"/>
      <c r="N167" s="565"/>
      <c r="O167" s="565"/>
      <c r="P167" s="565"/>
      <c r="Q167" s="565"/>
      <c r="R167" s="565"/>
      <c r="S167" s="565"/>
      <c r="T167" s="565"/>
      <c r="U167" s="565"/>
      <c r="V167" s="565"/>
      <c r="W167" s="565"/>
      <c r="X167" s="565"/>
      <c r="Y167" s="565"/>
      <c r="AA167" s="565"/>
    </row>
    <row r="168" spans="1:27" ht="19.8" hidden="1">
      <c r="A168" s="567">
        <f>IF(ISERROR(VLOOKUP(P168,Engagés!$C$10:$K$509,3,FALSE)),0,VLOOKUP(P168,Engagés!$C$10:$K$509,3,FALSE))</f>
        <v>0</v>
      </c>
      <c r="B168" s="567">
        <f>IF(ISERROR(VLOOKUP(Q168,Engagés!$C$10:$K$509,3,FALSE)),0,VLOOKUP(Q168,Engagés!$C$10:$K$509,3,FALSE))</f>
        <v>0</v>
      </c>
      <c r="C168" s="567">
        <f>IF(ISERROR(VLOOKUP(R168,Engagés!$C$10:$K$509,3,FALSE)),0,VLOOKUP(R168,Engagés!$C$10:$K$509,3,FALSE))</f>
        <v>0</v>
      </c>
      <c r="D168" s="567">
        <f>IF(ISERROR(VLOOKUP(S168,Engagés!$C$10:$K$509,3,FALSE)),0,VLOOKUP(S168,Engagés!$C$10:$K$509,3,FALSE))</f>
        <v>0</v>
      </c>
      <c r="E168" s="567">
        <f>IF(ISERROR(VLOOKUP(T168,Engagés!$C$10:$K$509,3,FALSE)),0,VLOOKUP(T168,Engagés!$C$10:$K$509,3,FALSE))</f>
        <v>0</v>
      </c>
      <c r="F168" s="567">
        <f>IF(ISERROR(VLOOKUP(U168,Engagés!$C$10:$K$509,3,FALSE)),0,VLOOKUP(U168,Engagés!$C$10:$K$509,3,FALSE))</f>
        <v>0</v>
      </c>
      <c r="G168" s="567">
        <f>IF(ISERROR(VLOOKUP(V168,Engagés!$C$10:$K$509,3,FALSE)),0,VLOOKUP(V168,Engagés!$C$10:$K$509,3,FALSE))</f>
        <v>0</v>
      </c>
      <c r="H168" s="567">
        <f>IF(ISERROR(VLOOKUP(W168,Engagés!$C$10:$K$509,3,FALSE)),0,VLOOKUP(W168,Engagés!$C$10:$K$509,3,FALSE))</f>
        <v>0</v>
      </c>
      <c r="I168" s="567">
        <f>IF(ISERROR(VLOOKUP(X168,Engagés!$C$10:$K$509,3,FALSE)),0,VLOOKUP(X168,Engagés!$C$10:$K$509,3,FALSE))</f>
        <v>0</v>
      </c>
      <c r="J168" s="567">
        <f>IF(ISERROR(VLOOKUP(Y168,Engagés!$C$10:$K$509,3,FALSE)),0,VLOOKUP(Y168,Engagés!$C$10:$K$509,3,FALSE))</f>
        <v>0</v>
      </c>
      <c r="K168" s="563">
        <v>0</v>
      </c>
      <c r="L168" s="575">
        <v>0</v>
      </c>
      <c r="M168" s="564"/>
      <c r="P168" s="576">
        <f>IF(Y164+1&lt;=$P$2,Y164+1,999)</f>
        <v>999</v>
      </c>
      <c r="Q168" s="576">
        <f t="shared" ref="Q168:Y168" si="81">IF(P168+1&lt;=$P$2,P168+1,999)</f>
        <v>999</v>
      </c>
      <c r="R168" s="576">
        <f t="shared" si="81"/>
        <v>999</v>
      </c>
      <c r="S168" s="576">
        <f t="shared" si="81"/>
        <v>999</v>
      </c>
      <c r="T168" s="576">
        <f t="shared" si="81"/>
        <v>999</v>
      </c>
      <c r="U168" s="576">
        <f t="shared" si="81"/>
        <v>999</v>
      </c>
      <c r="V168" s="576">
        <f t="shared" si="81"/>
        <v>999</v>
      </c>
      <c r="W168" s="576">
        <f t="shared" si="81"/>
        <v>999</v>
      </c>
      <c r="X168" s="576">
        <f t="shared" si="81"/>
        <v>999</v>
      </c>
      <c r="Y168" s="576">
        <f t="shared" si="81"/>
        <v>999</v>
      </c>
    </row>
    <row r="169" spans="1:27" s="566" customFormat="1" ht="14.4" hidden="1">
      <c r="A169" s="568">
        <f>IF(ISERROR(VLOOKUP(P168,Engagés!$C$10:$K$509,6,FALSE)),0,VLOOKUP(P168,Engagés!$C$10:$K$509,6,FALSE))</f>
        <v>0</v>
      </c>
      <c r="B169" s="568">
        <f>IF(ISERROR(VLOOKUP(Q168,Engagés!$C$10:$K$509,6,FALSE)),0,VLOOKUP(Q168,Engagés!$C$10:$K$509,6,FALSE))</f>
        <v>0</v>
      </c>
      <c r="C169" s="568">
        <f>IF(ISERROR(VLOOKUP(R168,Engagés!$C$10:$K$509,6,FALSE)),0,VLOOKUP(R168,Engagés!$C$10:$K$509,6,FALSE))</f>
        <v>0</v>
      </c>
      <c r="D169" s="568">
        <f>IF(ISERROR(VLOOKUP(S168,Engagés!$C$10:$K$509,6,FALSE)),0,VLOOKUP(S168,Engagés!$C$10:$K$509,6,FALSE))</f>
        <v>0</v>
      </c>
      <c r="E169" s="568">
        <f>IF(ISERROR(VLOOKUP(T168,Engagés!$C$10:$K$509,6,FALSE)),0,VLOOKUP(T168,Engagés!$C$10:$K$509,6,FALSE))</f>
        <v>0</v>
      </c>
      <c r="F169" s="568">
        <f>IF(ISERROR(VLOOKUP(U168,Engagés!$C$10:$K$509,6,FALSE)),0,VLOOKUP(U168,Engagés!$C$10:$K$509,6,FALSE))</f>
        <v>0</v>
      </c>
      <c r="G169" s="568">
        <f>IF(ISERROR(VLOOKUP(V168,Engagés!$C$10:$K$509,6,FALSE)),0,VLOOKUP(V168,Engagés!$C$10:$K$509,6,FALSE))</f>
        <v>0</v>
      </c>
      <c r="H169" s="568">
        <f>IF(ISERROR(VLOOKUP(W168,Engagés!$C$10:$K$509,6,FALSE)),0,VLOOKUP(W168,Engagés!$C$10:$K$509,6,FALSE))</f>
        <v>0</v>
      </c>
      <c r="I169" s="568">
        <f>IF(ISERROR(VLOOKUP(X168,Engagés!$C$10:$K$509,6,FALSE)),0,VLOOKUP(X168,Engagés!$C$10:$K$509,6,FALSE))</f>
        <v>0</v>
      </c>
      <c r="J169" s="568">
        <f>IF(ISERROR(VLOOKUP(Y168,Engagés!$C$10:$K$509,6,FALSE)),0,VLOOKUP(Y168,Engagés!$C$10:$K$509,6,FALSE))</f>
        <v>0</v>
      </c>
      <c r="K169" s="563">
        <v>0</v>
      </c>
      <c r="L169" s="575"/>
      <c r="M169" s="564"/>
      <c r="N169" s="576"/>
      <c r="O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AA169" s="576"/>
    </row>
    <row r="170" spans="1:27" s="572" customFormat="1" ht="15.6" hidden="1">
      <c r="A170" s="569">
        <f t="shared" ref="A170:J170" si="82">IF(A168=0,0,IF(A169="",0,P168))</f>
        <v>0</v>
      </c>
      <c r="B170" s="569">
        <f t="shared" si="82"/>
        <v>0</v>
      </c>
      <c r="C170" s="569">
        <f t="shared" si="82"/>
        <v>0</v>
      </c>
      <c r="D170" s="569">
        <f t="shared" si="82"/>
        <v>0</v>
      </c>
      <c r="E170" s="569">
        <f t="shared" si="82"/>
        <v>0</v>
      </c>
      <c r="F170" s="569">
        <f t="shared" si="82"/>
        <v>0</v>
      </c>
      <c r="G170" s="569">
        <f t="shared" si="82"/>
        <v>0</v>
      </c>
      <c r="H170" s="569">
        <f t="shared" si="82"/>
        <v>0</v>
      </c>
      <c r="I170" s="569">
        <f t="shared" si="82"/>
        <v>0</v>
      </c>
      <c r="J170" s="569">
        <f t="shared" si="82"/>
        <v>0</v>
      </c>
      <c r="K170" s="563">
        <f>IF(L170=0,0,87)</f>
        <v>0</v>
      </c>
      <c r="L170" s="563">
        <f>A170+B170+C170+D170+E170+F170+G170+H170+I170+J170</f>
        <v>0</v>
      </c>
      <c r="M170" s="575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AA170" s="576"/>
    </row>
    <row r="171" spans="1:27" s="573" customFormat="1" ht="14.4" hidden="1">
      <c r="A171" s="574" t="str">
        <f>IF(A170=0,"",CONCATENATE(VLOOKUP(A170,Engagés!$C$10:$K$509,6,FALSE)," ",VLOOKUP(A170,Engagés!$C$10:$K$509,7,FALSE)," ",CHAR(10),VLOOKUP(A170,Engagés!$C$10:$K$509,8,FALSE)," ",CHAR(10),VLOOKUP(A170,Engagés!$C$10:$Q$509,15,FALSE)))</f>
        <v/>
      </c>
      <c r="B171" s="574" t="str">
        <f>IF(B170=0,"",CONCATENATE(VLOOKUP(B170,Engagés!$C$10:$K$509,6,FALSE)," ",VLOOKUP(B170,Engagés!$C$10:$K$509,7,FALSE)," ",CHAR(10),VLOOKUP(B170,Engagés!$C$10:$K$509,8,FALSE)," ",CHAR(10),VLOOKUP(B170,Engagés!$C$10:$Q$509,15,FALSE)))</f>
        <v/>
      </c>
      <c r="C171" s="574" t="str">
        <f>IF(C170=0,"",CONCATENATE(VLOOKUP(C170,Engagés!$C$10:$K$509,6,FALSE)," ",VLOOKUP(C170,Engagés!$C$10:$K$509,7,FALSE)," ",CHAR(10),VLOOKUP(C170,Engagés!$C$10:$K$509,8,FALSE)," ",CHAR(10),VLOOKUP(C170,Engagés!$C$10:$Q$509,15,FALSE)))</f>
        <v/>
      </c>
      <c r="D171" s="574" t="str">
        <f>IF(D170=0,"",CONCATENATE(VLOOKUP(D170,Engagés!$C$10:$K$509,6,FALSE)," ",VLOOKUP(D170,Engagés!$C$10:$K$509,7,FALSE)," ",CHAR(10),VLOOKUP(D170,Engagés!$C$10:$K$509,8,FALSE)," ",CHAR(10),VLOOKUP(D170,Engagés!$C$10:$Q$509,15,FALSE)))</f>
        <v/>
      </c>
      <c r="E171" s="574" t="str">
        <f>IF(E170=0,"",CONCATENATE(VLOOKUP(E170,Engagés!$C$10:$K$509,6,FALSE)," ",VLOOKUP(E170,Engagés!$C$10:$K$509,7,FALSE)," ",CHAR(10),VLOOKUP(E170,Engagés!$C$10:$K$509,8,FALSE)," ",CHAR(10),VLOOKUP(E170,Engagés!$C$10:$Q$509,15,FALSE)))</f>
        <v/>
      </c>
      <c r="F171" s="574" t="str">
        <f>IF(F170=0,"",CONCATENATE(VLOOKUP(F170,Engagés!$C$10:$K$509,6,FALSE)," ",VLOOKUP(F170,Engagés!$C$10:$K$509,7,FALSE)," ",CHAR(10),VLOOKUP(F170,Engagés!$C$10:$K$509,8,FALSE)," ",CHAR(10),VLOOKUP(F170,Engagés!$C$10:$Q$509,15,FALSE)))</f>
        <v/>
      </c>
      <c r="G171" s="574" t="str">
        <f>IF(G170=0,"",CONCATENATE(VLOOKUP(G170,Engagés!$C$10:$K$509,6,FALSE)," ",VLOOKUP(G170,Engagés!$C$10:$K$509,7,FALSE)," ",CHAR(10),VLOOKUP(G170,Engagés!$C$10:$K$509,8,FALSE)," ",CHAR(10),VLOOKUP(G170,Engagés!$C$10:$Q$509,15,FALSE)))</f>
        <v/>
      </c>
      <c r="H171" s="574" t="str">
        <f>IF(H170=0,"",CONCATENATE(VLOOKUP(H170,Engagés!$C$10:$K$509,6,FALSE)," ",VLOOKUP(H170,Engagés!$C$10:$K$509,7,FALSE)," ",CHAR(10),VLOOKUP(H170,Engagés!$C$10:$K$509,8,FALSE)," ",CHAR(10),VLOOKUP(H170,Engagés!$C$10:$Q$509,15,FALSE)))</f>
        <v/>
      </c>
      <c r="I171" s="574" t="str">
        <f>IF(I170=0,"",CONCATENATE(VLOOKUP(I170,Engagés!$C$10:$K$509,6,FALSE)," ",VLOOKUP(I170,Engagés!$C$10:$K$509,7,FALSE)," ",CHAR(10),VLOOKUP(I170,Engagés!$C$10:$K$509,8,FALSE)," ",CHAR(10),VLOOKUP(I170,Engagés!$C$10:$Q$509,15,FALSE)))</f>
        <v/>
      </c>
      <c r="J171" s="574" t="str">
        <f>IF(J170=0,"",CONCATENATE(VLOOKUP(J170,Engagés!$C$10:$K$509,6,FALSE)," ",VLOOKUP(J170,Engagés!$C$10:$K$509,7,FALSE)," ",CHAR(10),VLOOKUP(J170,Engagés!$C$10:$K$509,8,FALSE)," ",CHAR(10),VLOOKUP(J170,Engagés!$C$10:$Q$509,15,FALSE)))</f>
        <v/>
      </c>
      <c r="K171" s="563">
        <f>IF(K170=0,0,K170+1)</f>
        <v>0</v>
      </c>
      <c r="L171" s="564">
        <f>L170</f>
        <v>0</v>
      </c>
      <c r="M171" s="564"/>
      <c r="N171" s="565"/>
      <c r="O171" s="565"/>
      <c r="P171" s="565"/>
      <c r="Q171" s="565"/>
      <c r="R171" s="565"/>
      <c r="S171" s="565"/>
      <c r="T171" s="565"/>
      <c r="U171" s="565"/>
      <c r="V171" s="565"/>
      <c r="W171" s="565"/>
      <c r="X171" s="565"/>
      <c r="Y171" s="565"/>
      <c r="AA171" s="565"/>
    </row>
    <row r="172" spans="1:27" ht="19.8" hidden="1">
      <c r="A172" s="567">
        <f>IF(ISERROR(VLOOKUP(P172,Engagés!$C$10:$K$509,3,FALSE)),0,VLOOKUP(P172,Engagés!$C$10:$K$509,3,FALSE))</f>
        <v>0</v>
      </c>
      <c r="B172" s="567">
        <f>IF(ISERROR(VLOOKUP(Q172,Engagés!$C$10:$K$509,3,FALSE)),0,VLOOKUP(Q172,Engagés!$C$10:$K$509,3,FALSE))</f>
        <v>0</v>
      </c>
      <c r="C172" s="567">
        <f>IF(ISERROR(VLOOKUP(R172,Engagés!$C$10:$K$509,3,FALSE)),0,VLOOKUP(R172,Engagés!$C$10:$K$509,3,FALSE))</f>
        <v>0</v>
      </c>
      <c r="D172" s="567">
        <f>IF(ISERROR(VLOOKUP(S172,Engagés!$C$10:$K$509,3,FALSE)),0,VLOOKUP(S172,Engagés!$C$10:$K$509,3,FALSE))</f>
        <v>0</v>
      </c>
      <c r="E172" s="567">
        <f>IF(ISERROR(VLOOKUP(T172,Engagés!$C$10:$K$509,3,FALSE)),0,VLOOKUP(T172,Engagés!$C$10:$K$509,3,FALSE))</f>
        <v>0</v>
      </c>
      <c r="F172" s="567">
        <f>IF(ISERROR(VLOOKUP(U172,Engagés!$C$10:$K$509,3,FALSE)),0,VLOOKUP(U172,Engagés!$C$10:$K$509,3,FALSE))</f>
        <v>0</v>
      </c>
      <c r="G172" s="567">
        <f>IF(ISERROR(VLOOKUP(V172,Engagés!$C$10:$K$509,3,FALSE)),0,VLOOKUP(V172,Engagés!$C$10:$K$509,3,FALSE))</f>
        <v>0</v>
      </c>
      <c r="H172" s="567">
        <f>IF(ISERROR(VLOOKUP(W172,Engagés!$C$10:$K$509,3,FALSE)),0,VLOOKUP(W172,Engagés!$C$10:$K$509,3,FALSE))</f>
        <v>0</v>
      </c>
      <c r="I172" s="567">
        <f>IF(ISERROR(VLOOKUP(X172,Engagés!$C$10:$K$509,3,FALSE)),0,VLOOKUP(X172,Engagés!$C$10:$K$509,3,FALSE))</f>
        <v>0</v>
      </c>
      <c r="J172" s="567">
        <f>IF(ISERROR(VLOOKUP(Y172,Engagés!$C$10:$K$509,3,FALSE)),0,VLOOKUP(Y172,Engagés!$C$10:$K$509,3,FALSE))</f>
        <v>0</v>
      </c>
      <c r="K172" s="563">
        <v>0</v>
      </c>
      <c r="L172" s="575">
        <v>0</v>
      </c>
      <c r="M172" s="564"/>
      <c r="P172" s="576">
        <f>IF(Y168+1&lt;=$P$2,Y168+1,999)</f>
        <v>999</v>
      </c>
      <c r="Q172" s="576">
        <f t="shared" ref="Q172:Y172" si="83">IF(P172+1&lt;=$P$2,P172+1,999)</f>
        <v>999</v>
      </c>
      <c r="R172" s="576">
        <f t="shared" si="83"/>
        <v>999</v>
      </c>
      <c r="S172" s="576">
        <f t="shared" si="83"/>
        <v>999</v>
      </c>
      <c r="T172" s="576">
        <f t="shared" si="83"/>
        <v>999</v>
      </c>
      <c r="U172" s="576">
        <f t="shared" si="83"/>
        <v>999</v>
      </c>
      <c r="V172" s="576">
        <f t="shared" si="83"/>
        <v>999</v>
      </c>
      <c r="W172" s="576">
        <f t="shared" si="83"/>
        <v>999</v>
      </c>
      <c r="X172" s="576">
        <f t="shared" si="83"/>
        <v>999</v>
      </c>
      <c r="Y172" s="576">
        <f t="shared" si="83"/>
        <v>999</v>
      </c>
    </row>
    <row r="173" spans="1:27" s="566" customFormat="1" ht="14.4" hidden="1">
      <c r="A173" s="568">
        <f>IF(ISERROR(VLOOKUP(P172,Engagés!$C$10:$K$509,6,FALSE)),0,VLOOKUP(P172,Engagés!$C$10:$K$509,6,FALSE))</f>
        <v>0</v>
      </c>
      <c r="B173" s="568">
        <f>IF(ISERROR(VLOOKUP(Q172,Engagés!$C$10:$K$509,6,FALSE)),0,VLOOKUP(Q172,Engagés!$C$10:$K$509,6,FALSE))</f>
        <v>0</v>
      </c>
      <c r="C173" s="568">
        <f>IF(ISERROR(VLOOKUP(R172,Engagés!$C$10:$K$509,6,FALSE)),0,VLOOKUP(R172,Engagés!$C$10:$K$509,6,FALSE))</f>
        <v>0</v>
      </c>
      <c r="D173" s="568">
        <f>IF(ISERROR(VLOOKUP(S172,Engagés!$C$10:$K$509,6,FALSE)),0,VLOOKUP(S172,Engagés!$C$10:$K$509,6,FALSE))</f>
        <v>0</v>
      </c>
      <c r="E173" s="568">
        <f>IF(ISERROR(VLOOKUP(T172,Engagés!$C$10:$K$509,6,FALSE)),0,VLOOKUP(T172,Engagés!$C$10:$K$509,6,FALSE))</f>
        <v>0</v>
      </c>
      <c r="F173" s="568">
        <f>IF(ISERROR(VLOOKUP(U172,Engagés!$C$10:$K$509,6,FALSE)),0,VLOOKUP(U172,Engagés!$C$10:$K$509,6,FALSE))</f>
        <v>0</v>
      </c>
      <c r="G173" s="568">
        <f>IF(ISERROR(VLOOKUP(V172,Engagés!$C$10:$K$509,6,FALSE)),0,VLOOKUP(V172,Engagés!$C$10:$K$509,6,FALSE))</f>
        <v>0</v>
      </c>
      <c r="H173" s="568">
        <f>IF(ISERROR(VLOOKUP(W172,Engagés!$C$10:$K$509,6,FALSE)),0,VLOOKUP(W172,Engagés!$C$10:$K$509,6,FALSE))</f>
        <v>0</v>
      </c>
      <c r="I173" s="568">
        <f>IF(ISERROR(VLOOKUP(X172,Engagés!$C$10:$K$509,6,FALSE)),0,VLOOKUP(X172,Engagés!$C$10:$K$509,6,FALSE))</f>
        <v>0</v>
      </c>
      <c r="J173" s="568">
        <f>IF(ISERROR(VLOOKUP(Y172,Engagés!$C$10:$K$509,6,FALSE)),0,VLOOKUP(Y172,Engagés!$C$10:$K$509,6,FALSE))</f>
        <v>0</v>
      </c>
      <c r="K173" s="563">
        <v>0</v>
      </c>
      <c r="L173" s="575"/>
      <c r="M173" s="564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AA173" s="576"/>
    </row>
    <row r="174" spans="1:27" s="572" customFormat="1" ht="15.6" hidden="1">
      <c r="A174" s="569">
        <f t="shared" ref="A174:J174" si="84">IF(A172=0,0,IF(A173="",0,P172))</f>
        <v>0</v>
      </c>
      <c r="B174" s="569">
        <f t="shared" si="84"/>
        <v>0</v>
      </c>
      <c r="C174" s="569">
        <f t="shared" si="84"/>
        <v>0</v>
      </c>
      <c r="D174" s="569">
        <f t="shared" si="84"/>
        <v>0</v>
      </c>
      <c r="E174" s="569">
        <f t="shared" si="84"/>
        <v>0</v>
      </c>
      <c r="F174" s="569">
        <f t="shared" si="84"/>
        <v>0</v>
      </c>
      <c r="G174" s="569">
        <f t="shared" si="84"/>
        <v>0</v>
      </c>
      <c r="H174" s="569">
        <f t="shared" si="84"/>
        <v>0</v>
      </c>
      <c r="I174" s="569">
        <f t="shared" si="84"/>
        <v>0</v>
      </c>
      <c r="J174" s="569">
        <f t="shared" si="84"/>
        <v>0</v>
      </c>
      <c r="K174" s="563">
        <f>IF(L174=0,0,89)</f>
        <v>0</v>
      </c>
      <c r="L174" s="563">
        <f>A174+B174+C174+D174+E174+F174+G174+H174+I174+J174</f>
        <v>0</v>
      </c>
      <c r="M174" s="575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AA174" s="576"/>
    </row>
    <row r="175" spans="1:27" s="573" customFormat="1" ht="14.4" hidden="1">
      <c r="A175" s="574" t="str">
        <f>IF(A174=0,"",CONCATENATE(VLOOKUP(A174,Engagés!$C$10:$K$509,6,FALSE)," ",VLOOKUP(A174,Engagés!$C$10:$K$509,7,FALSE)," ",CHAR(10),VLOOKUP(A174,Engagés!$C$10:$K$509,8,FALSE)," ",CHAR(10),VLOOKUP(A174,Engagés!$C$10:$Q$509,15,FALSE)))</f>
        <v/>
      </c>
      <c r="B175" s="574" t="str">
        <f>IF(B174=0,"",CONCATENATE(VLOOKUP(B174,Engagés!$C$10:$K$509,6,FALSE)," ",VLOOKUP(B174,Engagés!$C$10:$K$509,7,FALSE)," ",CHAR(10),VLOOKUP(B174,Engagés!$C$10:$K$509,8,FALSE)," ",CHAR(10),VLOOKUP(B174,Engagés!$C$10:$Q$509,15,FALSE)))</f>
        <v/>
      </c>
      <c r="C175" s="574" t="str">
        <f>IF(C174=0,"",CONCATENATE(VLOOKUP(C174,Engagés!$C$10:$K$509,6,FALSE)," ",VLOOKUP(C174,Engagés!$C$10:$K$509,7,FALSE)," ",CHAR(10),VLOOKUP(C174,Engagés!$C$10:$K$509,8,FALSE)," ",CHAR(10),VLOOKUP(C174,Engagés!$C$10:$Q$509,15,FALSE)))</f>
        <v/>
      </c>
      <c r="D175" s="574" t="str">
        <f>IF(D174=0,"",CONCATENATE(VLOOKUP(D174,Engagés!$C$10:$K$509,6,FALSE)," ",VLOOKUP(D174,Engagés!$C$10:$K$509,7,FALSE)," ",CHAR(10),VLOOKUP(D174,Engagés!$C$10:$K$509,8,FALSE)," ",CHAR(10),VLOOKUP(D174,Engagés!$C$10:$Q$509,15,FALSE)))</f>
        <v/>
      </c>
      <c r="E175" s="574" t="str">
        <f>IF(E174=0,"",CONCATENATE(VLOOKUP(E174,Engagés!$C$10:$K$509,6,FALSE)," ",VLOOKUP(E174,Engagés!$C$10:$K$509,7,FALSE)," ",CHAR(10),VLOOKUP(E174,Engagés!$C$10:$K$509,8,FALSE)," ",CHAR(10),VLOOKUP(E174,Engagés!$C$10:$Q$509,15,FALSE)))</f>
        <v/>
      </c>
      <c r="F175" s="574" t="str">
        <f>IF(F174=0,"",CONCATENATE(VLOOKUP(F174,Engagés!$C$10:$K$509,6,FALSE)," ",VLOOKUP(F174,Engagés!$C$10:$K$509,7,FALSE)," ",CHAR(10),VLOOKUP(F174,Engagés!$C$10:$K$509,8,FALSE)," ",CHAR(10),VLOOKUP(F174,Engagés!$C$10:$Q$509,15,FALSE)))</f>
        <v/>
      </c>
      <c r="G175" s="574" t="str">
        <f>IF(G174=0,"",CONCATENATE(VLOOKUP(G174,Engagés!$C$10:$K$509,6,FALSE)," ",VLOOKUP(G174,Engagés!$C$10:$K$509,7,FALSE)," ",CHAR(10),VLOOKUP(G174,Engagés!$C$10:$K$509,8,FALSE)," ",CHAR(10),VLOOKUP(G174,Engagés!$C$10:$Q$509,15,FALSE)))</f>
        <v/>
      </c>
      <c r="H175" s="574" t="str">
        <f>IF(H174=0,"",CONCATENATE(VLOOKUP(H174,Engagés!$C$10:$K$509,6,FALSE)," ",VLOOKUP(H174,Engagés!$C$10:$K$509,7,FALSE)," ",CHAR(10),VLOOKUP(H174,Engagés!$C$10:$K$509,8,FALSE)," ",CHAR(10),VLOOKUP(H174,Engagés!$C$10:$Q$509,15,FALSE)))</f>
        <v/>
      </c>
      <c r="I175" s="574" t="str">
        <f>IF(I174=0,"",CONCATENATE(VLOOKUP(I174,Engagés!$C$10:$K$509,6,FALSE)," ",VLOOKUP(I174,Engagés!$C$10:$K$509,7,FALSE)," ",CHAR(10),VLOOKUP(I174,Engagés!$C$10:$K$509,8,FALSE)," ",CHAR(10),VLOOKUP(I174,Engagés!$C$10:$Q$509,15,FALSE)))</f>
        <v/>
      </c>
      <c r="J175" s="574" t="str">
        <f>IF(J174=0,"",CONCATENATE(VLOOKUP(J174,Engagés!$C$10:$K$509,6,FALSE)," ",VLOOKUP(J174,Engagés!$C$10:$K$509,7,FALSE)," ",CHAR(10),VLOOKUP(J174,Engagés!$C$10:$K$509,8,FALSE)," ",CHAR(10),VLOOKUP(J174,Engagés!$C$10:$Q$509,15,FALSE)))</f>
        <v/>
      </c>
      <c r="K175" s="563">
        <f>IF(K174=0,0,K174+1)</f>
        <v>0</v>
      </c>
      <c r="L175" s="564">
        <f>L174</f>
        <v>0</v>
      </c>
      <c r="M175" s="564"/>
      <c r="N175" s="565"/>
      <c r="O175" s="565"/>
      <c r="P175" s="565"/>
      <c r="Q175" s="565"/>
      <c r="R175" s="565"/>
      <c r="S175" s="565"/>
      <c r="T175" s="565"/>
      <c r="U175" s="565"/>
      <c r="V175" s="565"/>
      <c r="W175" s="565"/>
      <c r="X175" s="565"/>
      <c r="Y175" s="565"/>
      <c r="AA175" s="565"/>
    </row>
    <row r="176" spans="1:27" ht="19.8" hidden="1">
      <c r="A176" s="567">
        <f>IF(ISERROR(VLOOKUP(P176,Engagés!$C$10:$K$509,3,FALSE)),0,VLOOKUP(P176,Engagés!$C$10:$K$509,3,FALSE))</f>
        <v>0</v>
      </c>
      <c r="B176" s="567">
        <f>IF(ISERROR(VLOOKUP(Q176,Engagés!$C$10:$K$509,3,FALSE)),0,VLOOKUP(Q176,Engagés!$C$10:$K$509,3,FALSE))</f>
        <v>0</v>
      </c>
      <c r="C176" s="567">
        <f>IF(ISERROR(VLOOKUP(R176,Engagés!$C$10:$K$509,3,FALSE)),0,VLOOKUP(R176,Engagés!$C$10:$K$509,3,FALSE))</f>
        <v>0</v>
      </c>
      <c r="D176" s="567">
        <f>IF(ISERROR(VLOOKUP(S176,Engagés!$C$10:$K$509,3,FALSE)),0,VLOOKUP(S176,Engagés!$C$10:$K$509,3,FALSE))</f>
        <v>0</v>
      </c>
      <c r="E176" s="567">
        <f>IF(ISERROR(VLOOKUP(T176,Engagés!$C$10:$K$509,3,FALSE)),0,VLOOKUP(T176,Engagés!$C$10:$K$509,3,FALSE))</f>
        <v>0</v>
      </c>
      <c r="F176" s="567">
        <f>IF(ISERROR(VLOOKUP(U176,Engagés!$C$10:$K$509,3,FALSE)),0,VLOOKUP(U176,Engagés!$C$10:$K$509,3,FALSE))</f>
        <v>0</v>
      </c>
      <c r="G176" s="567">
        <f>IF(ISERROR(VLOOKUP(V176,Engagés!$C$10:$K$509,3,FALSE)),0,VLOOKUP(V176,Engagés!$C$10:$K$509,3,FALSE))</f>
        <v>0</v>
      </c>
      <c r="H176" s="567">
        <f>IF(ISERROR(VLOOKUP(W176,Engagés!$C$10:$K$509,3,FALSE)),0,VLOOKUP(W176,Engagés!$C$10:$K$509,3,FALSE))</f>
        <v>0</v>
      </c>
      <c r="I176" s="567">
        <f>IF(ISERROR(VLOOKUP(X176,Engagés!$C$10:$K$509,3,FALSE)),0,VLOOKUP(X176,Engagés!$C$10:$K$509,3,FALSE))</f>
        <v>0</v>
      </c>
      <c r="J176" s="567">
        <f>IF(ISERROR(VLOOKUP(Y176,Engagés!$C$10:$K$509,3,FALSE)),0,VLOOKUP(Y176,Engagés!$C$10:$K$509,3,FALSE))</f>
        <v>0</v>
      </c>
      <c r="K176" s="563">
        <v>0</v>
      </c>
      <c r="L176" s="575">
        <v>0</v>
      </c>
      <c r="M176" s="564"/>
      <c r="P176" s="576">
        <f>IF(Y172+1&lt;=$P$2,Y172+1,999)</f>
        <v>999</v>
      </c>
      <c r="Q176" s="576">
        <f t="shared" ref="Q176:Y176" si="85">IF(P176+1&lt;=$P$2,P176+1,999)</f>
        <v>999</v>
      </c>
      <c r="R176" s="576">
        <f t="shared" si="85"/>
        <v>999</v>
      </c>
      <c r="S176" s="576">
        <f t="shared" si="85"/>
        <v>999</v>
      </c>
      <c r="T176" s="576">
        <f t="shared" si="85"/>
        <v>999</v>
      </c>
      <c r="U176" s="576">
        <f t="shared" si="85"/>
        <v>999</v>
      </c>
      <c r="V176" s="576">
        <f t="shared" si="85"/>
        <v>999</v>
      </c>
      <c r="W176" s="576">
        <f t="shared" si="85"/>
        <v>999</v>
      </c>
      <c r="X176" s="576">
        <f t="shared" si="85"/>
        <v>999</v>
      </c>
      <c r="Y176" s="576">
        <f t="shared" si="85"/>
        <v>999</v>
      </c>
    </row>
    <row r="177" spans="1:27" s="566" customFormat="1" ht="14.4" hidden="1">
      <c r="A177" s="568">
        <f>IF(ISERROR(VLOOKUP(P176,Engagés!$C$10:$K$509,6,FALSE)),0,VLOOKUP(P176,Engagés!$C$10:$K$509,6,FALSE))</f>
        <v>0</v>
      </c>
      <c r="B177" s="568">
        <f>IF(ISERROR(VLOOKUP(Q176,Engagés!$C$10:$K$509,6,FALSE)),0,VLOOKUP(Q176,Engagés!$C$10:$K$509,6,FALSE))</f>
        <v>0</v>
      </c>
      <c r="C177" s="568">
        <f>IF(ISERROR(VLOOKUP(R176,Engagés!$C$10:$K$509,6,FALSE)),0,VLOOKUP(R176,Engagés!$C$10:$K$509,6,FALSE))</f>
        <v>0</v>
      </c>
      <c r="D177" s="568">
        <f>IF(ISERROR(VLOOKUP(S176,Engagés!$C$10:$K$509,6,FALSE)),0,VLOOKUP(S176,Engagés!$C$10:$K$509,6,FALSE))</f>
        <v>0</v>
      </c>
      <c r="E177" s="568">
        <f>IF(ISERROR(VLOOKUP(T176,Engagés!$C$10:$K$509,6,FALSE)),0,VLOOKUP(T176,Engagés!$C$10:$K$509,6,FALSE))</f>
        <v>0</v>
      </c>
      <c r="F177" s="568">
        <f>IF(ISERROR(VLOOKUP(U176,Engagés!$C$10:$K$509,6,FALSE)),0,VLOOKUP(U176,Engagés!$C$10:$K$509,6,FALSE))</f>
        <v>0</v>
      </c>
      <c r="G177" s="568">
        <f>IF(ISERROR(VLOOKUP(V176,Engagés!$C$10:$K$509,6,FALSE)),0,VLOOKUP(V176,Engagés!$C$10:$K$509,6,FALSE))</f>
        <v>0</v>
      </c>
      <c r="H177" s="568">
        <f>IF(ISERROR(VLOOKUP(W176,Engagés!$C$10:$K$509,6,FALSE)),0,VLOOKUP(W176,Engagés!$C$10:$K$509,6,FALSE))</f>
        <v>0</v>
      </c>
      <c r="I177" s="568">
        <f>IF(ISERROR(VLOOKUP(X176,Engagés!$C$10:$K$509,6,FALSE)),0,VLOOKUP(X176,Engagés!$C$10:$K$509,6,FALSE))</f>
        <v>0</v>
      </c>
      <c r="J177" s="568">
        <f>IF(ISERROR(VLOOKUP(Y176,Engagés!$C$10:$K$509,6,FALSE)),0,VLOOKUP(Y176,Engagés!$C$10:$K$509,6,FALSE))</f>
        <v>0</v>
      </c>
      <c r="K177" s="563">
        <v>0</v>
      </c>
      <c r="L177" s="575"/>
      <c r="M177" s="564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AA177" s="576"/>
    </row>
    <row r="178" spans="1:27" s="572" customFormat="1" ht="15.6" hidden="1">
      <c r="A178" s="569">
        <f t="shared" ref="A178:J178" si="86">IF(A176=0,0,IF(A177="",0,P176))</f>
        <v>0</v>
      </c>
      <c r="B178" s="569">
        <f t="shared" si="86"/>
        <v>0</v>
      </c>
      <c r="C178" s="569">
        <f t="shared" si="86"/>
        <v>0</v>
      </c>
      <c r="D178" s="569">
        <f t="shared" si="86"/>
        <v>0</v>
      </c>
      <c r="E178" s="569">
        <f t="shared" si="86"/>
        <v>0</v>
      </c>
      <c r="F178" s="569">
        <f t="shared" si="86"/>
        <v>0</v>
      </c>
      <c r="G178" s="569">
        <f t="shared" si="86"/>
        <v>0</v>
      </c>
      <c r="H178" s="569">
        <f t="shared" si="86"/>
        <v>0</v>
      </c>
      <c r="I178" s="569">
        <f t="shared" si="86"/>
        <v>0</v>
      </c>
      <c r="J178" s="569">
        <f t="shared" si="86"/>
        <v>0</v>
      </c>
      <c r="K178" s="563">
        <f>IF(L178=0,0,91)</f>
        <v>0</v>
      </c>
      <c r="L178" s="563">
        <f>A178+B178+C178+D178+E178+F178+G178+H178+I178+J178</f>
        <v>0</v>
      </c>
      <c r="M178" s="575"/>
      <c r="N178" s="576"/>
      <c r="O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AA178" s="576"/>
    </row>
    <row r="179" spans="1:27" s="573" customFormat="1" ht="14.4" hidden="1">
      <c r="A179" s="574" t="str">
        <f>IF(A178=0,"",CONCATENATE(VLOOKUP(A178,Engagés!$C$10:$K$509,6,FALSE)," ",VLOOKUP(A178,Engagés!$C$10:$K$509,7,FALSE)," ",CHAR(10),VLOOKUP(A178,Engagés!$C$10:$K$509,8,FALSE)," ",CHAR(10),VLOOKUP(A178,Engagés!$C$10:$Q$509,15,FALSE)))</f>
        <v/>
      </c>
      <c r="B179" s="574" t="str">
        <f>IF(B178=0,"",CONCATENATE(VLOOKUP(B178,Engagés!$C$10:$K$509,6,FALSE)," ",VLOOKUP(B178,Engagés!$C$10:$K$509,7,FALSE)," ",CHAR(10),VLOOKUP(B178,Engagés!$C$10:$K$509,8,FALSE)," ",CHAR(10),VLOOKUP(B178,Engagés!$C$10:$Q$509,15,FALSE)))</f>
        <v/>
      </c>
      <c r="C179" s="574" t="str">
        <f>IF(C178=0,"",CONCATENATE(VLOOKUP(C178,Engagés!$C$10:$K$509,6,FALSE)," ",VLOOKUP(C178,Engagés!$C$10:$K$509,7,FALSE)," ",CHAR(10),VLOOKUP(C178,Engagés!$C$10:$K$509,8,FALSE)," ",CHAR(10),VLOOKUP(C178,Engagés!$C$10:$Q$509,15,FALSE)))</f>
        <v/>
      </c>
      <c r="D179" s="574" t="str">
        <f>IF(D178=0,"",CONCATENATE(VLOOKUP(D178,Engagés!$C$10:$K$509,6,FALSE)," ",VLOOKUP(D178,Engagés!$C$10:$K$509,7,FALSE)," ",CHAR(10),VLOOKUP(D178,Engagés!$C$10:$K$509,8,FALSE)," ",CHAR(10),VLOOKUP(D178,Engagés!$C$10:$Q$509,15,FALSE)))</f>
        <v/>
      </c>
      <c r="E179" s="574" t="str">
        <f>IF(E178=0,"",CONCATENATE(VLOOKUP(E178,Engagés!$C$10:$K$509,6,FALSE)," ",VLOOKUP(E178,Engagés!$C$10:$K$509,7,FALSE)," ",CHAR(10),VLOOKUP(E178,Engagés!$C$10:$K$509,8,FALSE)," ",CHAR(10),VLOOKUP(E178,Engagés!$C$10:$Q$509,15,FALSE)))</f>
        <v/>
      </c>
      <c r="F179" s="574" t="str">
        <f>IF(F178=0,"",CONCATENATE(VLOOKUP(F178,Engagés!$C$10:$K$509,6,FALSE)," ",VLOOKUP(F178,Engagés!$C$10:$K$509,7,FALSE)," ",CHAR(10),VLOOKUP(F178,Engagés!$C$10:$K$509,8,FALSE)," ",CHAR(10),VLOOKUP(F178,Engagés!$C$10:$Q$509,15,FALSE)))</f>
        <v/>
      </c>
      <c r="G179" s="574" t="str">
        <f>IF(G178=0,"",CONCATENATE(VLOOKUP(G178,Engagés!$C$10:$K$509,6,FALSE)," ",VLOOKUP(G178,Engagés!$C$10:$K$509,7,FALSE)," ",CHAR(10),VLOOKUP(G178,Engagés!$C$10:$K$509,8,FALSE)," ",CHAR(10),VLOOKUP(G178,Engagés!$C$10:$Q$509,15,FALSE)))</f>
        <v/>
      </c>
      <c r="H179" s="574" t="str">
        <f>IF(H178=0,"",CONCATENATE(VLOOKUP(H178,Engagés!$C$10:$K$509,6,FALSE)," ",VLOOKUP(H178,Engagés!$C$10:$K$509,7,FALSE)," ",CHAR(10),VLOOKUP(H178,Engagés!$C$10:$K$509,8,FALSE)," ",CHAR(10),VLOOKUP(H178,Engagés!$C$10:$Q$509,15,FALSE)))</f>
        <v/>
      </c>
      <c r="I179" s="574" t="str">
        <f>IF(I178=0,"",CONCATENATE(VLOOKUP(I178,Engagés!$C$10:$K$509,6,FALSE)," ",VLOOKUP(I178,Engagés!$C$10:$K$509,7,FALSE)," ",CHAR(10),VLOOKUP(I178,Engagés!$C$10:$K$509,8,FALSE)," ",CHAR(10),VLOOKUP(I178,Engagés!$C$10:$Q$509,15,FALSE)))</f>
        <v/>
      </c>
      <c r="J179" s="574" t="str">
        <f>IF(J178=0,"",CONCATENATE(VLOOKUP(J178,Engagés!$C$10:$K$509,6,FALSE)," ",VLOOKUP(J178,Engagés!$C$10:$K$509,7,FALSE)," ",CHAR(10),VLOOKUP(J178,Engagés!$C$10:$K$509,8,FALSE)," ",CHAR(10),VLOOKUP(J178,Engagés!$C$10:$Q$509,15,FALSE)))</f>
        <v/>
      </c>
      <c r="K179" s="563">
        <f>IF(K178=0,0,K178+1)</f>
        <v>0</v>
      </c>
      <c r="L179" s="564">
        <f>L178</f>
        <v>0</v>
      </c>
      <c r="M179" s="564"/>
      <c r="N179" s="565"/>
      <c r="O179" s="565"/>
      <c r="P179" s="565"/>
      <c r="Q179" s="565"/>
      <c r="R179" s="565"/>
      <c r="S179" s="565"/>
      <c r="T179" s="565"/>
      <c r="U179" s="565"/>
      <c r="V179" s="565"/>
      <c r="W179" s="565"/>
      <c r="X179" s="565"/>
      <c r="Y179" s="565"/>
      <c r="AA179" s="565"/>
    </row>
    <row r="180" spans="1:27" ht="19.8" hidden="1">
      <c r="A180" s="567">
        <f>IF(ISERROR(VLOOKUP(P180,Engagés!$C$10:$K$509,3,FALSE)),0,VLOOKUP(P180,Engagés!$C$10:$K$509,3,FALSE))</f>
        <v>0</v>
      </c>
      <c r="B180" s="567">
        <f>IF(ISERROR(VLOOKUP(Q180,Engagés!$C$10:$K$509,3,FALSE)),0,VLOOKUP(Q180,Engagés!$C$10:$K$509,3,FALSE))</f>
        <v>0</v>
      </c>
      <c r="C180" s="567">
        <f>IF(ISERROR(VLOOKUP(R180,Engagés!$C$10:$K$509,3,FALSE)),0,VLOOKUP(R180,Engagés!$C$10:$K$509,3,FALSE))</f>
        <v>0</v>
      </c>
      <c r="D180" s="567">
        <f>IF(ISERROR(VLOOKUP(S180,Engagés!$C$10:$K$509,3,FALSE)),0,VLOOKUP(S180,Engagés!$C$10:$K$509,3,FALSE))</f>
        <v>0</v>
      </c>
      <c r="E180" s="567">
        <f>IF(ISERROR(VLOOKUP(T180,Engagés!$C$10:$K$509,3,FALSE)),0,VLOOKUP(T180,Engagés!$C$10:$K$509,3,FALSE))</f>
        <v>0</v>
      </c>
      <c r="F180" s="567">
        <f>IF(ISERROR(VLOOKUP(U180,Engagés!$C$10:$K$509,3,FALSE)),0,VLOOKUP(U180,Engagés!$C$10:$K$509,3,FALSE))</f>
        <v>0</v>
      </c>
      <c r="G180" s="567">
        <f>IF(ISERROR(VLOOKUP(V180,Engagés!$C$10:$K$509,3,FALSE)),0,VLOOKUP(V180,Engagés!$C$10:$K$509,3,FALSE))</f>
        <v>0</v>
      </c>
      <c r="H180" s="567">
        <f>IF(ISERROR(VLOOKUP(W180,Engagés!$C$10:$K$509,3,FALSE)),0,VLOOKUP(W180,Engagés!$C$10:$K$509,3,FALSE))</f>
        <v>0</v>
      </c>
      <c r="I180" s="567">
        <f>IF(ISERROR(VLOOKUP(X180,Engagés!$C$10:$K$509,3,FALSE)),0,VLOOKUP(X180,Engagés!$C$10:$K$509,3,FALSE))</f>
        <v>0</v>
      </c>
      <c r="J180" s="567">
        <f>IF(ISERROR(VLOOKUP(Y180,Engagés!$C$10:$K$509,3,FALSE)),0,VLOOKUP(Y180,Engagés!$C$10:$K$509,3,FALSE))</f>
        <v>0</v>
      </c>
      <c r="K180" s="563">
        <v>0</v>
      </c>
      <c r="L180" s="575">
        <v>0</v>
      </c>
      <c r="M180" s="564"/>
      <c r="P180" s="576">
        <f>IF(Y176+1&lt;=$P$2,Y176+1,999)</f>
        <v>999</v>
      </c>
      <c r="Q180" s="576">
        <f t="shared" ref="Q180:Y180" si="87">IF(P180+1&lt;=$P$2,P180+1,999)</f>
        <v>999</v>
      </c>
      <c r="R180" s="576">
        <f t="shared" si="87"/>
        <v>999</v>
      </c>
      <c r="S180" s="576">
        <f t="shared" si="87"/>
        <v>999</v>
      </c>
      <c r="T180" s="576">
        <f t="shared" si="87"/>
        <v>999</v>
      </c>
      <c r="U180" s="576">
        <f t="shared" si="87"/>
        <v>999</v>
      </c>
      <c r="V180" s="576">
        <f t="shared" si="87"/>
        <v>999</v>
      </c>
      <c r="W180" s="576">
        <f t="shared" si="87"/>
        <v>999</v>
      </c>
      <c r="X180" s="576">
        <f t="shared" si="87"/>
        <v>999</v>
      </c>
      <c r="Y180" s="576">
        <f t="shared" si="87"/>
        <v>999</v>
      </c>
    </row>
    <row r="181" spans="1:27" s="566" customFormat="1" ht="14.4" hidden="1">
      <c r="A181" s="568">
        <f>IF(ISERROR(VLOOKUP(P180,Engagés!$C$10:$K$509,6,FALSE)),0,VLOOKUP(P180,Engagés!$C$10:$K$509,6,FALSE))</f>
        <v>0</v>
      </c>
      <c r="B181" s="568">
        <f>IF(ISERROR(VLOOKUP(Q180,Engagés!$C$10:$K$509,6,FALSE)),0,VLOOKUP(Q180,Engagés!$C$10:$K$509,6,FALSE))</f>
        <v>0</v>
      </c>
      <c r="C181" s="568">
        <f>IF(ISERROR(VLOOKUP(R180,Engagés!$C$10:$K$509,6,FALSE)),0,VLOOKUP(R180,Engagés!$C$10:$K$509,6,FALSE))</f>
        <v>0</v>
      </c>
      <c r="D181" s="568">
        <f>IF(ISERROR(VLOOKUP(S180,Engagés!$C$10:$K$509,6,FALSE)),0,VLOOKUP(S180,Engagés!$C$10:$K$509,6,FALSE))</f>
        <v>0</v>
      </c>
      <c r="E181" s="568">
        <f>IF(ISERROR(VLOOKUP(T180,Engagés!$C$10:$K$509,6,FALSE)),0,VLOOKUP(T180,Engagés!$C$10:$K$509,6,FALSE))</f>
        <v>0</v>
      </c>
      <c r="F181" s="568">
        <f>IF(ISERROR(VLOOKUP(U180,Engagés!$C$10:$K$509,6,FALSE)),0,VLOOKUP(U180,Engagés!$C$10:$K$509,6,FALSE))</f>
        <v>0</v>
      </c>
      <c r="G181" s="568">
        <f>IF(ISERROR(VLOOKUP(V180,Engagés!$C$10:$K$509,6,FALSE)),0,VLOOKUP(V180,Engagés!$C$10:$K$509,6,FALSE))</f>
        <v>0</v>
      </c>
      <c r="H181" s="568">
        <f>IF(ISERROR(VLOOKUP(W180,Engagés!$C$10:$K$509,6,FALSE)),0,VLOOKUP(W180,Engagés!$C$10:$K$509,6,FALSE))</f>
        <v>0</v>
      </c>
      <c r="I181" s="568">
        <f>IF(ISERROR(VLOOKUP(X180,Engagés!$C$10:$K$509,6,FALSE)),0,VLOOKUP(X180,Engagés!$C$10:$K$509,6,FALSE))</f>
        <v>0</v>
      </c>
      <c r="J181" s="568">
        <f>IF(ISERROR(VLOOKUP(Y180,Engagés!$C$10:$K$509,6,FALSE)),0,VLOOKUP(Y180,Engagés!$C$10:$K$509,6,FALSE))</f>
        <v>0</v>
      </c>
      <c r="K181" s="563">
        <v>0</v>
      </c>
      <c r="L181" s="575"/>
      <c r="M181" s="564"/>
      <c r="N181" s="576"/>
      <c r="O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AA181" s="576"/>
    </row>
    <row r="182" spans="1:27" s="572" customFormat="1" ht="15.6" hidden="1">
      <c r="A182" s="569">
        <f t="shared" ref="A182:J182" si="88">IF(A180=0,0,IF(A181="",0,P180))</f>
        <v>0</v>
      </c>
      <c r="B182" s="569">
        <f t="shared" si="88"/>
        <v>0</v>
      </c>
      <c r="C182" s="569">
        <f t="shared" si="88"/>
        <v>0</v>
      </c>
      <c r="D182" s="569">
        <f t="shared" si="88"/>
        <v>0</v>
      </c>
      <c r="E182" s="569">
        <f t="shared" si="88"/>
        <v>0</v>
      </c>
      <c r="F182" s="569">
        <f t="shared" si="88"/>
        <v>0</v>
      </c>
      <c r="G182" s="569">
        <f t="shared" si="88"/>
        <v>0</v>
      </c>
      <c r="H182" s="569">
        <f t="shared" si="88"/>
        <v>0</v>
      </c>
      <c r="I182" s="569">
        <f t="shared" si="88"/>
        <v>0</v>
      </c>
      <c r="J182" s="569">
        <f t="shared" si="88"/>
        <v>0</v>
      </c>
      <c r="K182" s="563">
        <f>IF(L182=0,0,93)</f>
        <v>0</v>
      </c>
      <c r="L182" s="563">
        <f>A182+B182+C182+D182+E182+F182+G182+H182+I182+J182</f>
        <v>0</v>
      </c>
      <c r="M182" s="575"/>
      <c r="N182" s="576"/>
      <c r="O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AA182" s="576"/>
    </row>
    <row r="183" spans="1:27" s="573" customFormat="1" ht="14.4" hidden="1">
      <c r="A183" s="574" t="str">
        <f>IF(A182=0,"",CONCATENATE(VLOOKUP(A182,Engagés!$C$10:$K$509,6,FALSE)," ",VLOOKUP(A182,Engagés!$C$10:$K$509,7,FALSE)," ",CHAR(10),VLOOKUP(A182,Engagés!$C$10:$K$509,8,FALSE)," ",CHAR(10),VLOOKUP(A182,Engagés!$C$10:$Q$509,15,FALSE)))</f>
        <v/>
      </c>
      <c r="B183" s="574" t="str">
        <f>IF(B182=0,"",CONCATENATE(VLOOKUP(B182,Engagés!$C$10:$K$509,6,FALSE)," ",VLOOKUP(B182,Engagés!$C$10:$K$509,7,FALSE)," ",CHAR(10),VLOOKUP(B182,Engagés!$C$10:$K$509,8,FALSE)," ",CHAR(10),VLOOKUP(B182,Engagés!$C$10:$Q$509,15,FALSE)))</f>
        <v/>
      </c>
      <c r="C183" s="574" t="str">
        <f>IF(C182=0,"",CONCATENATE(VLOOKUP(C182,Engagés!$C$10:$K$509,6,FALSE)," ",VLOOKUP(C182,Engagés!$C$10:$K$509,7,FALSE)," ",CHAR(10),VLOOKUP(C182,Engagés!$C$10:$K$509,8,FALSE)," ",CHAR(10),VLOOKUP(C182,Engagés!$C$10:$Q$509,15,FALSE)))</f>
        <v/>
      </c>
      <c r="D183" s="574" t="str">
        <f>IF(D182=0,"",CONCATENATE(VLOOKUP(D182,Engagés!$C$10:$K$509,6,FALSE)," ",VLOOKUP(D182,Engagés!$C$10:$K$509,7,FALSE)," ",CHAR(10),VLOOKUP(D182,Engagés!$C$10:$K$509,8,FALSE)," ",CHAR(10),VLOOKUP(D182,Engagés!$C$10:$Q$509,15,FALSE)))</f>
        <v/>
      </c>
      <c r="E183" s="574" t="str">
        <f>IF(E182=0,"",CONCATENATE(VLOOKUP(E182,Engagés!$C$10:$K$509,6,FALSE)," ",VLOOKUP(E182,Engagés!$C$10:$K$509,7,FALSE)," ",CHAR(10),VLOOKUP(E182,Engagés!$C$10:$K$509,8,FALSE)," ",CHAR(10),VLOOKUP(E182,Engagés!$C$10:$Q$509,15,FALSE)))</f>
        <v/>
      </c>
      <c r="F183" s="574" t="str">
        <f>IF(F182=0,"",CONCATENATE(VLOOKUP(F182,Engagés!$C$10:$K$509,6,FALSE)," ",VLOOKUP(F182,Engagés!$C$10:$K$509,7,FALSE)," ",CHAR(10),VLOOKUP(F182,Engagés!$C$10:$K$509,8,FALSE)," ",CHAR(10),VLOOKUP(F182,Engagés!$C$10:$Q$509,15,FALSE)))</f>
        <v/>
      </c>
      <c r="G183" s="574" t="str">
        <f>IF(G182=0,"",CONCATENATE(VLOOKUP(G182,Engagés!$C$10:$K$509,6,FALSE)," ",VLOOKUP(G182,Engagés!$C$10:$K$509,7,FALSE)," ",CHAR(10),VLOOKUP(G182,Engagés!$C$10:$K$509,8,FALSE)," ",CHAR(10),VLOOKUP(G182,Engagés!$C$10:$Q$509,15,FALSE)))</f>
        <v/>
      </c>
      <c r="H183" s="574" t="str">
        <f>IF(H182=0,"",CONCATENATE(VLOOKUP(H182,Engagés!$C$10:$K$509,6,FALSE)," ",VLOOKUP(H182,Engagés!$C$10:$K$509,7,FALSE)," ",CHAR(10),VLOOKUP(H182,Engagés!$C$10:$K$509,8,FALSE)," ",CHAR(10),VLOOKUP(H182,Engagés!$C$10:$Q$509,15,FALSE)))</f>
        <v/>
      </c>
      <c r="I183" s="574" t="str">
        <f>IF(I182=0,"",CONCATENATE(VLOOKUP(I182,Engagés!$C$10:$K$509,6,FALSE)," ",VLOOKUP(I182,Engagés!$C$10:$K$509,7,FALSE)," ",CHAR(10),VLOOKUP(I182,Engagés!$C$10:$K$509,8,FALSE)," ",CHAR(10),VLOOKUP(I182,Engagés!$C$10:$Q$509,15,FALSE)))</f>
        <v/>
      </c>
      <c r="J183" s="574" t="str">
        <f>IF(J182=0,"",CONCATENATE(VLOOKUP(J182,Engagés!$C$10:$K$509,6,FALSE)," ",VLOOKUP(J182,Engagés!$C$10:$K$509,7,FALSE)," ",CHAR(10),VLOOKUP(J182,Engagés!$C$10:$K$509,8,FALSE)," ",CHAR(10),VLOOKUP(J182,Engagés!$C$10:$Q$509,15,FALSE)))</f>
        <v/>
      </c>
      <c r="K183" s="563">
        <f>IF(K182=0,0,K182+1)</f>
        <v>0</v>
      </c>
      <c r="L183" s="564">
        <f>L182</f>
        <v>0</v>
      </c>
      <c r="M183" s="564"/>
      <c r="N183" s="565"/>
      <c r="O183" s="565"/>
      <c r="P183" s="565"/>
      <c r="Q183" s="565"/>
      <c r="R183" s="565"/>
      <c r="S183" s="565"/>
      <c r="T183" s="565"/>
      <c r="U183" s="565"/>
      <c r="V183" s="565"/>
      <c r="W183" s="565"/>
      <c r="X183" s="565"/>
      <c r="Y183" s="565"/>
      <c r="AA183" s="565"/>
    </row>
    <row r="184" spans="1:27" ht="19.8" hidden="1">
      <c r="A184" s="567">
        <f>IF(ISERROR(VLOOKUP(P184,Engagés!$C$10:$K$509,3,FALSE)),0,VLOOKUP(P184,Engagés!$C$10:$K$509,3,FALSE))</f>
        <v>0</v>
      </c>
      <c r="B184" s="567">
        <f>IF(ISERROR(VLOOKUP(Q184,Engagés!$C$10:$K$509,3,FALSE)),0,VLOOKUP(Q184,Engagés!$C$10:$K$509,3,FALSE))</f>
        <v>0</v>
      </c>
      <c r="C184" s="567">
        <f>IF(ISERROR(VLOOKUP(R184,Engagés!$C$10:$K$509,3,FALSE)),0,VLOOKUP(R184,Engagés!$C$10:$K$509,3,FALSE))</f>
        <v>0</v>
      </c>
      <c r="D184" s="567">
        <f>IF(ISERROR(VLOOKUP(S184,Engagés!$C$10:$K$509,3,FALSE)),0,VLOOKUP(S184,Engagés!$C$10:$K$509,3,FALSE))</f>
        <v>0</v>
      </c>
      <c r="E184" s="567">
        <f>IF(ISERROR(VLOOKUP(T184,Engagés!$C$10:$K$509,3,FALSE)),0,VLOOKUP(T184,Engagés!$C$10:$K$509,3,FALSE))</f>
        <v>0</v>
      </c>
      <c r="F184" s="567">
        <f>IF(ISERROR(VLOOKUP(U184,Engagés!$C$10:$K$509,3,FALSE)),0,VLOOKUP(U184,Engagés!$C$10:$K$509,3,FALSE))</f>
        <v>0</v>
      </c>
      <c r="G184" s="567">
        <f>IF(ISERROR(VLOOKUP(V184,Engagés!$C$10:$K$509,3,FALSE)),0,VLOOKUP(V184,Engagés!$C$10:$K$509,3,FALSE))</f>
        <v>0</v>
      </c>
      <c r="H184" s="567">
        <f>IF(ISERROR(VLOOKUP(W184,Engagés!$C$10:$K$509,3,FALSE)),0,VLOOKUP(W184,Engagés!$C$10:$K$509,3,FALSE))</f>
        <v>0</v>
      </c>
      <c r="I184" s="567">
        <f>IF(ISERROR(VLOOKUP(X184,Engagés!$C$10:$K$509,3,FALSE)),0,VLOOKUP(X184,Engagés!$C$10:$K$509,3,FALSE))</f>
        <v>0</v>
      </c>
      <c r="J184" s="567">
        <f>IF(ISERROR(VLOOKUP(Y184,Engagés!$C$10:$K$509,3,FALSE)),0,VLOOKUP(Y184,Engagés!$C$10:$K$509,3,FALSE))</f>
        <v>0</v>
      </c>
      <c r="K184" s="563">
        <v>0</v>
      </c>
      <c r="L184" s="575">
        <v>0</v>
      </c>
      <c r="M184" s="564"/>
      <c r="P184" s="576">
        <f>IF(Y180+1&lt;=$P$2,Y180+1,999)</f>
        <v>999</v>
      </c>
      <c r="Q184" s="576">
        <f t="shared" ref="Q184:Y184" si="89">IF(P184+1&lt;=$P$2,P184+1,999)</f>
        <v>999</v>
      </c>
      <c r="R184" s="576">
        <f t="shared" si="89"/>
        <v>999</v>
      </c>
      <c r="S184" s="576">
        <f t="shared" si="89"/>
        <v>999</v>
      </c>
      <c r="T184" s="576">
        <f t="shared" si="89"/>
        <v>999</v>
      </c>
      <c r="U184" s="576">
        <f t="shared" si="89"/>
        <v>999</v>
      </c>
      <c r="V184" s="576">
        <f t="shared" si="89"/>
        <v>999</v>
      </c>
      <c r="W184" s="576">
        <f t="shared" si="89"/>
        <v>999</v>
      </c>
      <c r="X184" s="576">
        <f t="shared" si="89"/>
        <v>999</v>
      </c>
      <c r="Y184" s="576">
        <f t="shared" si="89"/>
        <v>999</v>
      </c>
    </row>
    <row r="185" spans="1:27" s="566" customFormat="1" ht="14.4" hidden="1">
      <c r="A185" s="568">
        <f>IF(ISERROR(VLOOKUP(P184,Engagés!$C$10:$K$509,6,FALSE)),0,VLOOKUP(P184,Engagés!$C$10:$K$509,6,FALSE))</f>
        <v>0</v>
      </c>
      <c r="B185" s="568">
        <f>IF(ISERROR(VLOOKUP(Q184,Engagés!$C$10:$K$509,6,FALSE)),0,VLOOKUP(Q184,Engagés!$C$10:$K$509,6,FALSE))</f>
        <v>0</v>
      </c>
      <c r="C185" s="568">
        <f>IF(ISERROR(VLOOKUP(R184,Engagés!$C$10:$K$509,6,FALSE)),0,VLOOKUP(R184,Engagés!$C$10:$K$509,6,FALSE))</f>
        <v>0</v>
      </c>
      <c r="D185" s="568">
        <f>IF(ISERROR(VLOOKUP(S184,Engagés!$C$10:$K$509,6,FALSE)),0,VLOOKUP(S184,Engagés!$C$10:$K$509,6,FALSE))</f>
        <v>0</v>
      </c>
      <c r="E185" s="568">
        <f>IF(ISERROR(VLOOKUP(T184,Engagés!$C$10:$K$509,6,FALSE)),0,VLOOKUP(T184,Engagés!$C$10:$K$509,6,FALSE))</f>
        <v>0</v>
      </c>
      <c r="F185" s="568">
        <f>IF(ISERROR(VLOOKUP(U184,Engagés!$C$10:$K$509,6,FALSE)),0,VLOOKUP(U184,Engagés!$C$10:$K$509,6,FALSE))</f>
        <v>0</v>
      </c>
      <c r="G185" s="568">
        <f>IF(ISERROR(VLOOKUP(V184,Engagés!$C$10:$K$509,6,FALSE)),0,VLOOKUP(V184,Engagés!$C$10:$K$509,6,FALSE))</f>
        <v>0</v>
      </c>
      <c r="H185" s="568">
        <f>IF(ISERROR(VLOOKUP(W184,Engagés!$C$10:$K$509,6,FALSE)),0,VLOOKUP(W184,Engagés!$C$10:$K$509,6,FALSE))</f>
        <v>0</v>
      </c>
      <c r="I185" s="568">
        <f>IF(ISERROR(VLOOKUP(X184,Engagés!$C$10:$K$509,6,FALSE)),0,VLOOKUP(X184,Engagés!$C$10:$K$509,6,FALSE))</f>
        <v>0</v>
      </c>
      <c r="J185" s="568">
        <f>IF(ISERROR(VLOOKUP(Y184,Engagés!$C$10:$K$509,6,FALSE)),0,VLOOKUP(Y184,Engagés!$C$10:$K$509,6,FALSE))</f>
        <v>0</v>
      </c>
      <c r="K185" s="563">
        <v>0</v>
      </c>
      <c r="L185" s="575"/>
      <c r="M185" s="564"/>
      <c r="N185" s="576"/>
      <c r="O185" s="576"/>
      <c r="P185" s="576"/>
      <c r="Q185" s="576"/>
      <c r="R185" s="576"/>
      <c r="S185" s="576"/>
      <c r="T185" s="576"/>
      <c r="U185" s="576"/>
      <c r="V185" s="576"/>
      <c r="W185" s="576"/>
      <c r="X185" s="576"/>
      <c r="Y185" s="576"/>
      <c r="AA185" s="576"/>
    </row>
    <row r="186" spans="1:27" s="572" customFormat="1" ht="15.6" hidden="1">
      <c r="A186" s="569">
        <f t="shared" ref="A186:J186" si="90">IF(A184=0,0,IF(A185="",0,P184))</f>
        <v>0</v>
      </c>
      <c r="B186" s="569">
        <f t="shared" si="90"/>
        <v>0</v>
      </c>
      <c r="C186" s="569">
        <f t="shared" si="90"/>
        <v>0</v>
      </c>
      <c r="D186" s="569">
        <f t="shared" si="90"/>
        <v>0</v>
      </c>
      <c r="E186" s="569">
        <f t="shared" si="90"/>
        <v>0</v>
      </c>
      <c r="F186" s="569">
        <f t="shared" si="90"/>
        <v>0</v>
      </c>
      <c r="G186" s="569">
        <f t="shared" si="90"/>
        <v>0</v>
      </c>
      <c r="H186" s="569">
        <f t="shared" si="90"/>
        <v>0</v>
      </c>
      <c r="I186" s="569">
        <f t="shared" si="90"/>
        <v>0</v>
      </c>
      <c r="J186" s="569">
        <f t="shared" si="90"/>
        <v>0</v>
      </c>
      <c r="K186" s="563">
        <f>IF(L186=0,0,95)</f>
        <v>0</v>
      </c>
      <c r="L186" s="563">
        <f>A186+B186+C186+D186+E186+F186+G186+H186+I186+J186</f>
        <v>0</v>
      </c>
      <c r="M186" s="575"/>
      <c r="N186" s="576"/>
      <c r="O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AA186" s="576"/>
    </row>
    <row r="187" spans="1:27" s="573" customFormat="1" ht="14.4" hidden="1">
      <c r="A187" s="574" t="str">
        <f>IF(A186=0,"",CONCATENATE(VLOOKUP(A186,Engagés!$C$10:$K$509,6,FALSE)," ",VLOOKUP(A186,Engagés!$C$10:$K$509,7,FALSE)," ",CHAR(10),VLOOKUP(A186,Engagés!$C$10:$K$509,8,FALSE)," ",CHAR(10),VLOOKUP(A186,Engagés!$C$10:$Q$509,15,FALSE)))</f>
        <v/>
      </c>
      <c r="B187" s="574" t="str">
        <f>IF(B186=0,"",CONCATENATE(VLOOKUP(B186,Engagés!$C$10:$K$509,6,FALSE)," ",VLOOKUP(B186,Engagés!$C$10:$K$509,7,FALSE)," ",CHAR(10),VLOOKUP(B186,Engagés!$C$10:$K$509,8,FALSE)," ",CHAR(10),VLOOKUP(B186,Engagés!$C$10:$Q$509,15,FALSE)))</f>
        <v/>
      </c>
      <c r="C187" s="574" t="str">
        <f>IF(C186=0,"",CONCATENATE(VLOOKUP(C186,Engagés!$C$10:$K$509,6,FALSE)," ",VLOOKUP(C186,Engagés!$C$10:$K$509,7,FALSE)," ",CHAR(10),VLOOKUP(C186,Engagés!$C$10:$K$509,8,FALSE)," ",CHAR(10),VLOOKUP(C186,Engagés!$C$10:$Q$509,15,FALSE)))</f>
        <v/>
      </c>
      <c r="D187" s="574" t="str">
        <f>IF(D186=0,"",CONCATENATE(VLOOKUP(D186,Engagés!$C$10:$K$509,6,FALSE)," ",VLOOKUP(D186,Engagés!$C$10:$K$509,7,FALSE)," ",CHAR(10),VLOOKUP(D186,Engagés!$C$10:$K$509,8,FALSE)," ",CHAR(10),VLOOKUP(D186,Engagés!$C$10:$Q$509,15,FALSE)))</f>
        <v/>
      </c>
      <c r="E187" s="574" t="str">
        <f>IF(E186=0,"",CONCATENATE(VLOOKUP(E186,Engagés!$C$10:$K$509,6,FALSE)," ",VLOOKUP(E186,Engagés!$C$10:$K$509,7,FALSE)," ",CHAR(10),VLOOKUP(E186,Engagés!$C$10:$K$509,8,FALSE)," ",CHAR(10),VLOOKUP(E186,Engagés!$C$10:$Q$509,15,FALSE)))</f>
        <v/>
      </c>
      <c r="F187" s="574" t="str">
        <f>IF(F186=0,"",CONCATENATE(VLOOKUP(F186,Engagés!$C$10:$K$509,6,FALSE)," ",VLOOKUP(F186,Engagés!$C$10:$K$509,7,FALSE)," ",CHAR(10),VLOOKUP(F186,Engagés!$C$10:$K$509,8,FALSE)," ",CHAR(10),VLOOKUP(F186,Engagés!$C$10:$Q$509,15,FALSE)))</f>
        <v/>
      </c>
      <c r="G187" s="574" t="str">
        <f>IF(G186=0,"",CONCATENATE(VLOOKUP(G186,Engagés!$C$10:$K$509,6,FALSE)," ",VLOOKUP(G186,Engagés!$C$10:$K$509,7,FALSE)," ",CHAR(10),VLOOKUP(G186,Engagés!$C$10:$K$509,8,FALSE)," ",CHAR(10),VLOOKUP(G186,Engagés!$C$10:$Q$509,15,FALSE)))</f>
        <v/>
      </c>
      <c r="H187" s="574" t="str">
        <f>IF(H186=0,"",CONCATENATE(VLOOKUP(H186,Engagés!$C$10:$K$509,6,FALSE)," ",VLOOKUP(H186,Engagés!$C$10:$K$509,7,FALSE)," ",CHAR(10),VLOOKUP(H186,Engagés!$C$10:$K$509,8,FALSE)," ",CHAR(10),VLOOKUP(H186,Engagés!$C$10:$Q$509,15,FALSE)))</f>
        <v/>
      </c>
      <c r="I187" s="574" t="str">
        <f>IF(I186=0,"",CONCATENATE(VLOOKUP(I186,Engagés!$C$10:$K$509,6,FALSE)," ",VLOOKUP(I186,Engagés!$C$10:$K$509,7,FALSE)," ",CHAR(10),VLOOKUP(I186,Engagés!$C$10:$K$509,8,FALSE)," ",CHAR(10),VLOOKUP(I186,Engagés!$C$10:$Q$509,15,FALSE)))</f>
        <v/>
      </c>
      <c r="J187" s="574" t="str">
        <f>IF(J186=0,"",CONCATENATE(VLOOKUP(J186,Engagés!$C$10:$K$509,6,FALSE)," ",VLOOKUP(J186,Engagés!$C$10:$K$509,7,FALSE)," ",CHAR(10),VLOOKUP(J186,Engagés!$C$10:$K$509,8,FALSE)," ",CHAR(10),VLOOKUP(J186,Engagés!$C$10:$Q$509,15,FALSE)))</f>
        <v/>
      </c>
      <c r="K187" s="563">
        <f>IF(K186=0,0,K186+1)</f>
        <v>0</v>
      </c>
      <c r="L187" s="564">
        <f>L186</f>
        <v>0</v>
      </c>
      <c r="M187" s="564"/>
      <c r="N187" s="565"/>
      <c r="O187" s="565"/>
      <c r="P187" s="565"/>
      <c r="Q187" s="565"/>
      <c r="R187" s="565"/>
      <c r="S187" s="565"/>
      <c r="T187" s="565"/>
      <c r="U187" s="565"/>
      <c r="V187" s="565"/>
      <c r="W187" s="565"/>
      <c r="X187" s="565"/>
      <c r="Y187" s="565"/>
      <c r="AA187" s="565"/>
    </row>
    <row r="188" spans="1:27" ht="19.8" hidden="1">
      <c r="A188" s="567">
        <f>IF(ISERROR(VLOOKUP(P188,Engagés!$C$10:$K$509,3,FALSE)),0,VLOOKUP(P188,Engagés!$C$10:$K$509,3,FALSE))</f>
        <v>0</v>
      </c>
      <c r="B188" s="567">
        <f>IF(ISERROR(VLOOKUP(Q188,Engagés!$C$10:$K$509,3,FALSE)),0,VLOOKUP(Q188,Engagés!$C$10:$K$509,3,FALSE))</f>
        <v>0</v>
      </c>
      <c r="C188" s="567">
        <f>IF(ISERROR(VLOOKUP(R188,Engagés!$C$10:$K$509,3,FALSE)),0,VLOOKUP(R188,Engagés!$C$10:$K$509,3,FALSE))</f>
        <v>0</v>
      </c>
      <c r="D188" s="567">
        <f>IF(ISERROR(VLOOKUP(S188,Engagés!$C$10:$K$509,3,FALSE)),0,VLOOKUP(S188,Engagés!$C$10:$K$509,3,FALSE))</f>
        <v>0</v>
      </c>
      <c r="E188" s="567">
        <f>IF(ISERROR(VLOOKUP(T188,Engagés!$C$10:$K$509,3,FALSE)),0,VLOOKUP(T188,Engagés!$C$10:$K$509,3,FALSE))</f>
        <v>0</v>
      </c>
      <c r="F188" s="567">
        <f>IF(ISERROR(VLOOKUP(U188,Engagés!$C$10:$K$509,3,FALSE)),0,VLOOKUP(U188,Engagés!$C$10:$K$509,3,FALSE))</f>
        <v>0</v>
      </c>
      <c r="G188" s="567">
        <f>IF(ISERROR(VLOOKUP(V188,Engagés!$C$10:$K$509,3,FALSE)),0,VLOOKUP(V188,Engagés!$C$10:$K$509,3,FALSE))</f>
        <v>0</v>
      </c>
      <c r="H188" s="567">
        <f>IF(ISERROR(VLOOKUP(W188,Engagés!$C$10:$K$509,3,FALSE)),0,VLOOKUP(W188,Engagés!$C$10:$K$509,3,FALSE))</f>
        <v>0</v>
      </c>
      <c r="I188" s="567">
        <f>IF(ISERROR(VLOOKUP(X188,Engagés!$C$10:$K$509,3,FALSE)),0,VLOOKUP(X188,Engagés!$C$10:$K$509,3,FALSE))</f>
        <v>0</v>
      </c>
      <c r="J188" s="567">
        <f>IF(ISERROR(VLOOKUP(Y188,Engagés!$C$10:$K$509,3,FALSE)),0,VLOOKUP(Y188,Engagés!$C$10:$K$509,3,FALSE))</f>
        <v>0</v>
      </c>
      <c r="K188" s="563">
        <v>0</v>
      </c>
      <c r="L188" s="575">
        <v>0</v>
      </c>
      <c r="M188" s="564"/>
      <c r="P188" s="576">
        <f>IF(Y184+1&lt;=$P$2,Y184+1,999)</f>
        <v>999</v>
      </c>
      <c r="Q188" s="576">
        <f t="shared" ref="Q188:Y188" si="91">IF(P188+1&lt;=$P$2,P188+1,999)</f>
        <v>999</v>
      </c>
      <c r="R188" s="576">
        <f t="shared" si="91"/>
        <v>999</v>
      </c>
      <c r="S188" s="576">
        <f t="shared" si="91"/>
        <v>999</v>
      </c>
      <c r="T188" s="576">
        <f t="shared" si="91"/>
        <v>999</v>
      </c>
      <c r="U188" s="576">
        <f t="shared" si="91"/>
        <v>999</v>
      </c>
      <c r="V188" s="576">
        <f t="shared" si="91"/>
        <v>999</v>
      </c>
      <c r="W188" s="576">
        <f t="shared" si="91"/>
        <v>999</v>
      </c>
      <c r="X188" s="576">
        <f t="shared" si="91"/>
        <v>999</v>
      </c>
      <c r="Y188" s="576">
        <f t="shared" si="91"/>
        <v>999</v>
      </c>
    </row>
    <row r="189" spans="1:27" s="566" customFormat="1" ht="14.4" hidden="1">
      <c r="A189" s="568">
        <f>IF(ISERROR(VLOOKUP(P188,Engagés!$C$10:$K$509,6,FALSE)),0,VLOOKUP(P188,Engagés!$C$10:$K$509,6,FALSE))</f>
        <v>0</v>
      </c>
      <c r="B189" s="568">
        <f>IF(ISERROR(VLOOKUP(Q188,Engagés!$C$10:$K$509,6,FALSE)),0,VLOOKUP(Q188,Engagés!$C$10:$K$509,6,FALSE))</f>
        <v>0</v>
      </c>
      <c r="C189" s="568">
        <f>IF(ISERROR(VLOOKUP(R188,Engagés!$C$10:$K$509,6,FALSE)),0,VLOOKUP(R188,Engagés!$C$10:$K$509,6,FALSE))</f>
        <v>0</v>
      </c>
      <c r="D189" s="568">
        <f>IF(ISERROR(VLOOKUP(S188,Engagés!$C$10:$K$509,6,FALSE)),0,VLOOKUP(S188,Engagés!$C$10:$K$509,6,FALSE))</f>
        <v>0</v>
      </c>
      <c r="E189" s="568">
        <f>IF(ISERROR(VLOOKUP(T188,Engagés!$C$10:$K$509,6,FALSE)),0,VLOOKUP(T188,Engagés!$C$10:$K$509,6,FALSE))</f>
        <v>0</v>
      </c>
      <c r="F189" s="568">
        <f>IF(ISERROR(VLOOKUP(U188,Engagés!$C$10:$K$509,6,FALSE)),0,VLOOKUP(U188,Engagés!$C$10:$K$509,6,FALSE))</f>
        <v>0</v>
      </c>
      <c r="G189" s="568">
        <f>IF(ISERROR(VLOOKUP(V188,Engagés!$C$10:$K$509,6,FALSE)),0,VLOOKUP(V188,Engagés!$C$10:$K$509,6,FALSE))</f>
        <v>0</v>
      </c>
      <c r="H189" s="568">
        <f>IF(ISERROR(VLOOKUP(W188,Engagés!$C$10:$K$509,6,FALSE)),0,VLOOKUP(W188,Engagés!$C$10:$K$509,6,FALSE))</f>
        <v>0</v>
      </c>
      <c r="I189" s="568">
        <f>IF(ISERROR(VLOOKUP(X188,Engagés!$C$10:$K$509,6,FALSE)),0,VLOOKUP(X188,Engagés!$C$10:$K$509,6,FALSE))</f>
        <v>0</v>
      </c>
      <c r="J189" s="568">
        <f>IF(ISERROR(VLOOKUP(Y188,Engagés!$C$10:$K$509,6,FALSE)),0,VLOOKUP(Y188,Engagés!$C$10:$K$509,6,FALSE))</f>
        <v>0</v>
      </c>
      <c r="K189" s="563">
        <v>0</v>
      </c>
      <c r="L189" s="575"/>
      <c r="M189" s="564"/>
      <c r="N189" s="576"/>
      <c r="O189" s="576"/>
      <c r="P189" s="576"/>
      <c r="Q189" s="576"/>
      <c r="R189" s="576"/>
      <c r="S189" s="576"/>
      <c r="T189" s="576"/>
      <c r="U189" s="576"/>
      <c r="V189" s="576"/>
      <c r="W189" s="576"/>
      <c r="X189" s="576"/>
      <c r="Y189" s="576"/>
      <c r="AA189" s="576"/>
    </row>
    <row r="190" spans="1:27" s="572" customFormat="1" ht="15.6" hidden="1">
      <c r="A190" s="569">
        <f t="shared" ref="A190:J190" si="92">IF(A188=0,0,IF(A189="",0,P188))</f>
        <v>0</v>
      </c>
      <c r="B190" s="569">
        <f t="shared" si="92"/>
        <v>0</v>
      </c>
      <c r="C190" s="569">
        <f t="shared" si="92"/>
        <v>0</v>
      </c>
      <c r="D190" s="569">
        <f t="shared" si="92"/>
        <v>0</v>
      </c>
      <c r="E190" s="569">
        <f t="shared" si="92"/>
        <v>0</v>
      </c>
      <c r="F190" s="569">
        <f t="shared" si="92"/>
        <v>0</v>
      </c>
      <c r="G190" s="569">
        <f t="shared" si="92"/>
        <v>0</v>
      </c>
      <c r="H190" s="569">
        <f t="shared" si="92"/>
        <v>0</v>
      </c>
      <c r="I190" s="569">
        <f t="shared" si="92"/>
        <v>0</v>
      </c>
      <c r="J190" s="569">
        <f t="shared" si="92"/>
        <v>0</v>
      </c>
      <c r="K190" s="563">
        <f>IF(L190=0,0,97)</f>
        <v>0</v>
      </c>
      <c r="L190" s="563">
        <f>A190+B190+C190+D190+E190+F190+G190+H190+I190+J190</f>
        <v>0</v>
      </c>
      <c r="M190" s="575"/>
      <c r="N190" s="576"/>
      <c r="O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AA190" s="576"/>
    </row>
    <row r="191" spans="1:27" s="573" customFormat="1" ht="14.4" hidden="1">
      <c r="A191" s="574" t="str">
        <f>IF(A190=0,"",CONCATENATE(VLOOKUP(A190,Engagés!$C$10:$K$509,6,FALSE)," ",VLOOKUP(A190,Engagés!$C$10:$K$509,7,FALSE)," ",CHAR(10),VLOOKUP(A190,Engagés!$C$10:$K$509,8,FALSE)," ",CHAR(10),VLOOKUP(A190,Engagés!$C$10:$Q$509,15,FALSE)))</f>
        <v/>
      </c>
      <c r="B191" s="574" t="str">
        <f>IF(B190=0,"",CONCATENATE(VLOOKUP(B190,Engagés!$C$10:$K$509,6,FALSE)," ",VLOOKUP(B190,Engagés!$C$10:$K$509,7,FALSE)," ",CHAR(10),VLOOKUP(B190,Engagés!$C$10:$K$509,8,FALSE)," ",CHAR(10),VLOOKUP(B190,Engagés!$C$10:$Q$509,15,FALSE)))</f>
        <v/>
      </c>
      <c r="C191" s="574" t="str">
        <f>IF(C190=0,"",CONCATENATE(VLOOKUP(C190,Engagés!$C$10:$K$509,6,FALSE)," ",VLOOKUP(C190,Engagés!$C$10:$K$509,7,FALSE)," ",CHAR(10),VLOOKUP(C190,Engagés!$C$10:$K$509,8,FALSE)," ",CHAR(10),VLOOKUP(C190,Engagés!$C$10:$Q$509,15,FALSE)))</f>
        <v/>
      </c>
      <c r="D191" s="574" t="str">
        <f>IF(D190=0,"",CONCATENATE(VLOOKUP(D190,Engagés!$C$10:$K$509,6,FALSE)," ",VLOOKUP(D190,Engagés!$C$10:$K$509,7,FALSE)," ",CHAR(10),VLOOKUP(D190,Engagés!$C$10:$K$509,8,FALSE)," ",CHAR(10),VLOOKUP(D190,Engagés!$C$10:$Q$509,15,FALSE)))</f>
        <v/>
      </c>
      <c r="E191" s="574" t="str">
        <f>IF(E190=0,"",CONCATENATE(VLOOKUP(E190,Engagés!$C$10:$K$509,6,FALSE)," ",VLOOKUP(E190,Engagés!$C$10:$K$509,7,FALSE)," ",CHAR(10),VLOOKUP(E190,Engagés!$C$10:$K$509,8,FALSE)," ",CHAR(10),VLOOKUP(E190,Engagés!$C$10:$Q$509,15,FALSE)))</f>
        <v/>
      </c>
      <c r="F191" s="574" t="str">
        <f>IF(F190=0,"",CONCATENATE(VLOOKUP(F190,Engagés!$C$10:$K$509,6,FALSE)," ",VLOOKUP(F190,Engagés!$C$10:$K$509,7,FALSE)," ",CHAR(10),VLOOKUP(F190,Engagés!$C$10:$K$509,8,FALSE)," ",CHAR(10),VLOOKUP(F190,Engagés!$C$10:$Q$509,15,FALSE)))</f>
        <v/>
      </c>
      <c r="G191" s="574" t="str">
        <f>IF(G190=0,"",CONCATENATE(VLOOKUP(G190,Engagés!$C$10:$K$509,6,FALSE)," ",VLOOKUP(G190,Engagés!$C$10:$K$509,7,FALSE)," ",CHAR(10),VLOOKUP(G190,Engagés!$C$10:$K$509,8,FALSE)," ",CHAR(10),VLOOKUP(G190,Engagés!$C$10:$Q$509,15,FALSE)))</f>
        <v/>
      </c>
      <c r="H191" s="574" t="str">
        <f>IF(H190=0,"",CONCATENATE(VLOOKUP(H190,Engagés!$C$10:$K$509,6,FALSE)," ",VLOOKUP(H190,Engagés!$C$10:$K$509,7,FALSE)," ",CHAR(10),VLOOKUP(H190,Engagés!$C$10:$K$509,8,FALSE)," ",CHAR(10),VLOOKUP(H190,Engagés!$C$10:$Q$509,15,FALSE)))</f>
        <v/>
      </c>
      <c r="I191" s="574" t="str">
        <f>IF(I190=0,"",CONCATENATE(VLOOKUP(I190,Engagés!$C$10:$K$509,6,FALSE)," ",VLOOKUP(I190,Engagés!$C$10:$K$509,7,FALSE)," ",CHAR(10),VLOOKUP(I190,Engagés!$C$10:$K$509,8,FALSE)," ",CHAR(10),VLOOKUP(I190,Engagés!$C$10:$Q$509,15,FALSE)))</f>
        <v/>
      </c>
      <c r="J191" s="574" t="str">
        <f>IF(J190=0,"",CONCATENATE(VLOOKUP(J190,Engagés!$C$10:$K$509,6,FALSE)," ",VLOOKUP(J190,Engagés!$C$10:$K$509,7,FALSE)," ",CHAR(10),VLOOKUP(J190,Engagés!$C$10:$K$509,8,FALSE)," ",CHAR(10),VLOOKUP(J190,Engagés!$C$10:$Q$509,15,FALSE)))</f>
        <v/>
      </c>
      <c r="K191" s="563">
        <f>IF(K190=0,0,K190+1)</f>
        <v>0</v>
      </c>
      <c r="L191" s="564">
        <f>L190</f>
        <v>0</v>
      </c>
      <c r="M191" s="564"/>
      <c r="N191" s="565"/>
      <c r="O191" s="565"/>
      <c r="P191" s="565"/>
      <c r="Q191" s="565"/>
      <c r="R191" s="565"/>
      <c r="S191" s="565"/>
      <c r="T191" s="565"/>
      <c r="U191" s="565"/>
      <c r="V191" s="565"/>
      <c r="W191" s="565"/>
      <c r="X191" s="565"/>
      <c r="Y191" s="565"/>
      <c r="AA191" s="565"/>
    </row>
    <row r="192" spans="1:27" ht="19.8" hidden="1">
      <c r="A192" s="567">
        <f>IF(ISERROR(VLOOKUP(P192,Engagés!$C$10:$K$509,3,FALSE)),0,VLOOKUP(P192,Engagés!$C$10:$K$509,3,FALSE))</f>
        <v>0</v>
      </c>
      <c r="B192" s="567">
        <f>IF(ISERROR(VLOOKUP(Q192,Engagés!$C$10:$K$509,3,FALSE)),0,VLOOKUP(Q192,Engagés!$C$10:$K$509,3,FALSE))</f>
        <v>0</v>
      </c>
      <c r="C192" s="567">
        <f>IF(ISERROR(VLOOKUP(R192,Engagés!$C$10:$K$509,3,FALSE)),0,VLOOKUP(R192,Engagés!$C$10:$K$509,3,FALSE))</f>
        <v>0</v>
      </c>
      <c r="D192" s="567">
        <f>IF(ISERROR(VLOOKUP(S192,Engagés!$C$10:$K$509,3,FALSE)),0,VLOOKUP(S192,Engagés!$C$10:$K$509,3,FALSE))</f>
        <v>0</v>
      </c>
      <c r="E192" s="567">
        <f>IF(ISERROR(VLOOKUP(T192,Engagés!$C$10:$K$509,3,FALSE)),0,VLOOKUP(T192,Engagés!$C$10:$K$509,3,FALSE))</f>
        <v>0</v>
      </c>
      <c r="F192" s="567">
        <f>IF(ISERROR(VLOOKUP(U192,Engagés!$C$10:$K$509,3,FALSE)),0,VLOOKUP(U192,Engagés!$C$10:$K$509,3,FALSE))</f>
        <v>0</v>
      </c>
      <c r="G192" s="567">
        <f>IF(ISERROR(VLOOKUP(V192,Engagés!$C$10:$K$509,3,FALSE)),0,VLOOKUP(V192,Engagés!$C$10:$K$509,3,FALSE))</f>
        <v>0</v>
      </c>
      <c r="H192" s="567">
        <f>IF(ISERROR(VLOOKUP(W192,Engagés!$C$10:$K$509,3,FALSE)),0,VLOOKUP(W192,Engagés!$C$10:$K$509,3,FALSE))</f>
        <v>0</v>
      </c>
      <c r="I192" s="567">
        <f>IF(ISERROR(VLOOKUP(X192,Engagés!$C$10:$K$509,3,FALSE)),0,VLOOKUP(X192,Engagés!$C$10:$K$509,3,FALSE))</f>
        <v>0</v>
      </c>
      <c r="J192" s="567">
        <f>IF(ISERROR(VLOOKUP(Y192,Engagés!$C$10:$K$509,3,FALSE)),0,VLOOKUP(Y192,Engagés!$C$10:$K$509,3,FALSE))</f>
        <v>0</v>
      </c>
      <c r="K192" s="563">
        <v>0</v>
      </c>
      <c r="L192" s="575">
        <v>0</v>
      </c>
      <c r="M192" s="564"/>
      <c r="P192" s="576">
        <f>IF(Y188+1&lt;=$P$2,Y188+1,999)</f>
        <v>999</v>
      </c>
      <c r="Q192" s="576">
        <f t="shared" ref="Q192:Y192" si="93">IF(P192+1&lt;=$P$2,P192+1,999)</f>
        <v>999</v>
      </c>
      <c r="R192" s="576">
        <f t="shared" si="93"/>
        <v>999</v>
      </c>
      <c r="S192" s="576">
        <f t="shared" si="93"/>
        <v>999</v>
      </c>
      <c r="T192" s="576">
        <f t="shared" si="93"/>
        <v>999</v>
      </c>
      <c r="U192" s="576">
        <f t="shared" si="93"/>
        <v>999</v>
      </c>
      <c r="V192" s="576">
        <f t="shared" si="93"/>
        <v>999</v>
      </c>
      <c r="W192" s="576">
        <f t="shared" si="93"/>
        <v>999</v>
      </c>
      <c r="X192" s="576">
        <f t="shared" si="93"/>
        <v>999</v>
      </c>
      <c r="Y192" s="576">
        <f t="shared" si="93"/>
        <v>999</v>
      </c>
    </row>
    <row r="193" spans="1:27" s="566" customFormat="1" ht="14.4" hidden="1">
      <c r="A193" s="568">
        <f>IF(ISERROR(VLOOKUP(P192,Engagés!$C$10:$K$509,6,FALSE)),0,VLOOKUP(P192,Engagés!$C$10:$K$509,6,FALSE))</f>
        <v>0</v>
      </c>
      <c r="B193" s="568">
        <f>IF(ISERROR(VLOOKUP(Q192,Engagés!$C$10:$K$509,6,FALSE)),0,VLOOKUP(Q192,Engagés!$C$10:$K$509,6,FALSE))</f>
        <v>0</v>
      </c>
      <c r="C193" s="568">
        <f>IF(ISERROR(VLOOKUP(R192,Engagés!$C$10:$K$509,6,FALSE)),0,VLOOKUP(R192,Engagés!$C$10:$K$509,6,FALSE))</f>
        <v>0</v>
      </c>
      <c r="D193" s="568">
        <f>IF(ISERROR(VLOOKUP(S192,Engagés!$C$10:$K$509,6,FALSE)),0,VLOOKUP(S192,Engagés!$C$10:$K$509,6,FALSE))</f>
        <v>0</v>
      </c>
      <c r="E193" s="568">
        <f>IF(ISERROR(VLOOKUP(T192,Engagés!$C$10:$K$509,6,FALSE)),0,VLOOKUP(T192,Engagés!$C$10:$K$509,6,FALSE))</f>
        <v>0</v>
      </c>
      <c r="F193" s="568">
        <f>IF(ISERROR(VLOOKUP(U192,Engagés!$C$10:$K$509,6,FALSE)),0,VLOOKUP(U192,Engagés!$C$10:$K$509,6,FALSE))</f>
        <v>0</v>
      </c>
      <c r="G193" s="568">
        <f>IF(ISERROR(VLOOKUP(V192,Engagés!$C$10:$K$509,6,FALSE)),0,VLOOKUP(V192,Engagés!$C$10:$K$509,6,FALSE))</f>
        <v>0</v>
      </c>
      <c r="H193" s="568">
        <f>IF(ISERROR(VLOOKUP(W192,Engagés!$C$10:$K$509,6,FALSE)),0,VLOOKUP(W192,Engagés!$C$10:$K$509,6,FALSE))</f>
        <v>0</v>
      </c>
      <c r="I193" s="568">
        <f>IF(ISERROR(VLOOKUP(X192,Engagés!$C$10:$K$509,6,FALSE)),0,VLOOKUP(X192,Engagés!$C$10:$K$509,6,FALSE))</f>
        <v>0</v>
      </c>
      <c r="J193" s="568">
        <f>IF(ISERROR(VLOOKUP(Y192,Engagés!$C$10:$K$509,6,FALSE)),0,VLOOKUP(Y192,Engagés!$C$10:$K$509,6,FALSE))</f>
        <v>0</v>
      </c>
      <c r="K193" s="563">
        <v>0</v>
      </c>
      <c r="L193" s="575"/>
      <c r="M193" s="564"/>
      <c r="N193" s="576"/>
      <c r="O193" s="576"/>
      <c r="P193" s="576"/>
      <c r="Q193" s="576"/>
      <c r="R193" s="576"/>
      <c r="S193" s="576"/>
      <c r="T193" s="576"/>
      <c r="U193" s="576"/>
      <c r="V193" s="576"/>
      <c r="W193" s="576"/>
      <c r="X193" s="576"/>
      <c r="Y193" s="576"/>
      <c r="AA193" s="576"/>
    </row>
    <row r="194" spans="1:27" s="572" customFormat="1" ht="15.6" hidden="1">
      <c r="A194" s="569">
        <f t="shared" ref="A194:J194" si="94">IF(A192=0,0,IF(A193="",0,P192))</f>
        <v>0</v>
      </c>
      <c r="B194" s="569">
        <f t="shared" si="94"/>
        <v>0</v>
      </c>
      <c r="C194" s="569">
        <f t="shared" si="94"/>
        <v>0</v>
      </c>
      <c r="D194" s="569">
        <f t="shared" si="94"/>
        <v>0</v>
      </c>
      <c r="E194" s="569">
        <f t="shared" si="94"/>
        <v>0</v>
      </c>
      <c r="F194" s="569">
        <f t="shared" si="94"/>
        <v>0</v>
      </c>
      <c r="G194" s="569">
        <f t="shared" si="94"/>
        <v>0</v>
      </c>
      <c r="H194" s="569">
        <f t="shared" si="94"/>
        <v>0</v>
      </c>
      <c r="I194" s="569">
        <f t="shared" si="94"/>
        <v>0</v>
      </c>
      <c r="J194" s="569">
        <f t="shared" si="94"/>
        <v>0</v>
      </c>
      <c r="K194" s="563">
        <f>IF(L194=0,0,99)</f>
        <v>0</v>
      </c>
      <c r="L194" s="563">
        <f>A194+B194+C194+D194+E194+F194+G194+H194+I194+J194</f>
        <v>0</v>
      </c>
      <c r="M194" s="575"/>
      <c r="N194" s="576"/>
      <c r="O194" s="576"/>
      <c r="P194" s="576"/>
      <c r="Q194" s="576"/>
      <c r="R194" s="576"/>
      <c r="S194" s="576"/>
      <c r="T194" s="576"/>
      <c r="U194" s="576"/>
      <c r="V194" s="576"/>
      <c r="W194" s="576"/>
      <c r="X194" s="576"/>
      <c r="Y194" s="576"/>
      <c r="AA194" s="576"/>
    </row>
    <row r="195" spans="1:27" s="573" customFormat="1" ht="14.4" hidden="1">
      <c r="A195" s="574" t="str">
        <f>IF(A194=0,"",CONCATENATE(VLOOKUP(A194,Engagés!$C$10:$K$509,6,FALSE)," ",VLOOKUP(A194,Engagés!$C$10:$K$509,7,FALSE)," ",CHAR(10),VLOOKUP(A194,Engagés!$C$10:$K$509,8,FALSE)," ",CHAR(10),VLOOKUP(A194,Engagés!$C$10:$Q$509,15,FALSE)))</f>
        <v/>
      </c>
      <c r="B195" s="574" t="str">
        <f>IF(B194=0,"",CONCATENATE(VLOOKUP(B194,Engagés!$C$10:$K$509,6,FALSE)," ",VLOOKUP(B194,Engagés!$C$10:$K$509,7,FALSE)," ",CHAR(10),VLOOKUP(B194,Engagés!$C$10:$K$509,8,FALSE)," ",CHAR(10),VLOOKUP(B194,Engagés!$C$10:$Q$509,15,FALSE)))</f>
        <v/>
      </c>
      <c r="C195" s="574" t="str">
        <f>IF(C194=0,"",CONCATENATE(VLOOKUP(C194,Engagés!$C$10:$K$509,6,FALSE)," ",VLOOKUP(C194,Engagés!$C$10:$K$509,7,FALSE)," ",CHAR(10),VLOOKUP(C194,Engagés!$C$10:$K$509,8,FALSE)," ",CHAR(10),VLOOKUP(C194,Engagés!$C$10:$Q$509,15,FALSE)))</f>
        <v/>
      </c>
      <c r="D195" s="574" t="str">
        <f>IF(D194=0,"",CONCATENATE(VLOOKUP(D194,Engagés!$C$10:$K$509,6,FALSE)," ",VLOOKUP(D194,Engagés!$C$10:$K$509,7,FALSE)," ",CHAR(10),VLOOKUP(D194,Engagés!$C$10:$K$509,8,FALSE)," ",CHAR(10),VLOOKUP(D194,Engagés!$C$10:$Q$509,15,FALSE)))</f>
        <v/>
      </c>
      <c r="E195" s="574" t="str">
        <f>IF(E194=0,"",CONCATENATE(VLOOKUP(E194,Engagés!$C$10:$K$509,6,FALSE)," ",VLOOKUP(E194,Engagés!$C$10:$K$509,7,FALSE)," ",CHAR(10),VLOOKUP(E194,Engagés!$C$10:$K$509,8,FALSE)," ",CHAR(10),VLOOKUP(E194,Engagés!$C$10:$Q$509,15,FALSE)))</f>
        <v/>
      </c>
      <c r="F195" s="574" t="str">
        <f>IF(F194=0,"",CONCATENATE(VLOOKUP(F194,Engagés!$C$10:$K$509,6,FALSE)," ",VLOOKUP(F194,Engagés!$C$10:$K$509,7,FALSE)," ",CHAR(10),VLOOKUP(F194,Engagés!$C$10:$K$509,8,FALSE)," ",CHAR(10),VLOOKUP(F194,Engagés!$C$10:$Q$509,15,FALSE)))</f>
        <v/>
      </c>
      <c r="G195" s="574" t="str">
        <f>IF(G194=0,"",CONCATENATE(VLOOKUP(G194,Engagés!$C$10:$K$509,6,FALSE)," ",VLOOKUP(G194,Engagés!$C$10:$K$509,7,FALSE)," ",CHAR(10),VLOOKUP(G194,Engagés!$C$10:$K$509,8,FALSE)," ",CHAR(10),VLOOKUP(G194,Engagés!$C$10:$Q$509,15,FALSE)))</f>
        <v/>
      </c>
      <c r="H195" s="574" t="str">
        <f>IF(H194=0,"",CONCATENATE(VLOOKUP(H194,Engagés!$C$10:$K$509,6,FALSE)," ",VLOOKUP(H194,Engagés!$C$10:$K$509,7,FALSE)," ",CHAR(10),VLOOKUP(H194,Engagés!$C$10:$K$509,8,FALSE)," ",CHAR(10),VLOOKUP(H194,Engagés!$C$10:$Q$509,15,FALSE)))</f>
        <v/>
      </c>
      <c r="I195" s="574" t="str">
        <f>IF(I194=0,"",CONCATENATE(VLOOKUP(I194,Engagés!$C$10:$K$509,6,FALSE)," ",VLOOKUP(I194,Engagés!$C$10:$K$509,7,FALSE)," ",CHAR(10),VLOOKUP(I194,Engagés!$C$10:$K$509,8,FALSE)," ",CHAR(10),VLOOKUP(I194,Engagés!$C$10:$Q$509,15,FALSE)))</f>
        <v/>
      </c>
      <c r="J195" s="574" t="str">
        <f>IF(J194=0,"",CONCATENATE(VLOOKUP(J194,Engagés!$C$10:$K$509,6,FALSE)," ",VLOOKUP(J194,Engagés!$C$10:$K$509,7,FALSE)," ",CHAR(10),VLOOKUP(J194,Engagés!$C$10:$K$509,8,FALSE)," ",CHAR(10),VLOOKUP(J194,Engagés!$C$10:$Q$509,15,FALSE)))</f>
        <v/>
      </c>
      <c r="K195" s="563">
        <f>IF(K194=0,0,K194+1)</f>
        <v>0</v>
      </c>
      <c r="L195" s="564">
        <f>L194</f>
        <v>0</v>
      </c>
      <c r="M195" s="564"/>
      <c r="N195" s="565"/>
      <c r="O195" s="565"/>
      <c r="P195" s="565"/>
      <c r="Q195" s="565"/>
      <c r="R195" s="565"/>
      <c r="S195" s="565"/>
      <c r="T195" s="565"/>
      <c r="U195" s="565"/>
      <c r="V195" s="565"/>
      <c r="W195" s="565"/>
      <c r="X195" s="565"/>
      <c r="Y195" s="565"/>
      <c r="AA195" s="565"/>
    </row>
    <row r="196" spans="1:27" ht="19.8" hidden="1">
      <c r="A196" s="567">
        <f>IF(ISERROR(VLOOKUP(P196,Engagés!$C$10:$K$509,3,FALSE)),0,VLOOKUP(P196,Engagés!$C$10:$K$509,3,FALSE))</f>
        <v>0</v>
      </c>
      <c r="B196" s="567">
        <f>IF(ISERROR(VLOOKUP(Q196,Engagés!$C$10:$K$509,3,FALSE)),0,VLOOKUP(Q196,Engagés!$C$10:$K$509,3,FALSE))</f>
        <v>0</v>
      </c>
      <c r="C196" s="567">
        <f>IF(ISERROR(VLOOKUP(R196,Engagés!$C$10:$K$509,3,FALSE)),0,VLOOKUP(R196,Engagés!$C$10:$K$509,3,FALSE))</f>
        <v>0</v>
      </c>
      <c r="D196" s="567">
        <f>IF(ISERROR(VLOOKUP(S196,Engagés!$C$10:$K$509,3,FALSE)),0,VLOOKUP(S196,Engagés!$C$10:$K$509,3,FALSE))</f>
        <v>0</v>
      </c>
      <c r="E196" s="567">
        <f>IF(ISERROR(VLOOKUP(T196,Engagés!$C$10:$K$509,3,FALSE)),0,VLOOKUP(T196,Engagés!$C$10:$K$509,3,FALSE))</f>
        <v>0</v>
      </c>
      <c r="F196" s="567">
        <f>IF(ISERROR(VLOOKUP(U196,Engagés!$C$10:$K$509,3,FALSE)),0,VLOOKUP(U196,Engagés!$C$10:$K$509,3,FALSE))</f>
        <v>0</v>
      </c>
      <c r="G196" s="567">
        <f>IF(ISERROR(VLOOKUP(V196,Engagés!$C$10:$K$509,3,FALSE)),0,VLOOKUP(V196,Engagés!$C$10:$K$509,3,FALSE))</f>
        <v>0</v>
      </c>
      <c r="H196" s="567">
        <f>IF(ISERROR(VLOOKUP(W196,Engagés!$C$10:$K$509,3,FALSE)),0,VLOOKUP(W196,Engagés!$C$10:$K$509,3,FALSE))</f>
        <v>0</v>
      </c>
      <c r="I196" s="567">
        <f>IF(ISERROR(VLOOKUP(X196,Engagés!$C$10:$K$509,3,FALSE)),0,VLOOKUP(X196,Engagés!$C$10:$K$509,3,FALSE))</f>
        <v>0</v>
      </c>
      <c r="J196" s="567">
        <f>IF(ISERROR(VLOOKUP(Y196,Engagés!$C$10:$K$509,3,FALSE)),0,VLOOKUP(Y196,Engagés!$C$10:$K$509,3,FALSE))</f>
        <v>0</v>
      </c>
      <c r="K196" s="563">
        <v>0</v>
      </c>
      <c r="L196" s="575">
        <v>0</v>
      </c>
      <c r="M196" s="564"/>
      <c r="P196" s="576">
        <f>IF(Y192+1&lt;=$P$2,Y192+1,999)</f>
        <v>999</v>
      </c>
      <c r="Q196" s="576">
        <f t="shared" ref="Q196:Y196" si="95">IF(P196+1&lt;=$P$2,P196+1,999)</f>
        <v>999</v>
      </c>
      <c r="R196" s="576">
        <f t="shared" si="95"/>
        <v>999</v>
      </c>
      <c r="S196" s="576">
        <f t="shared" si="95"/>
        <v>999</v>
      </c>
      <c r="T196" s="576">
        <f t="shared" si="95"/>
        <v>999</v>
      </c>
      <c r="U196" s="576">
        <f t="shared" si="95"/>
        <v>999</v>
      </c>
      <c r="V196" s="576">
        <f t="shared" si="95"/>
        <v>999</v>
      </c>
      <c r="W196" s="576">
        <f t="shared" si="95"/>
        <v>999</v>
      </c>
      <c r="X196" s="576">
        <f t="shared" si="95"/>
        <v>999</v>
      </c>
      <c r="Y196" s="576">
        <f t="shared" si="95"/>
        <v>999</v>
      </c>
    </row>
    <row r="197" spans="1:27" s="566" customFormat="1" ht="14.4" hidden="1">
      <c r="A197" s="568">
        <f>IF(ISERROR(VLOOKUP(P196,Engagés!$C$10:$K$509,6,FALSE)),0,VLOOKUP(P196,Engagés!$C$10:$K$509,6,FALSE))</f>
        <v>0</v>
      </c>
      <c r="B197" s="568">
        <f>IF(ISERROR(VLOOKUP(Q196,Engagés!$C$10:$K$509,6,FALSE)),0,VLOOKUP(Q196,Engagés!$C$10:$K$509,6,FALSE))</f>
        <v>0</v>
      </c>
      <c r="C197" s="568">
        <f>IF(ISERROR(VLOOKUP(R196,Engagés!$C$10:$K$509,6,FALSE)),0,VLOOKUP(R196,Engagés!$C$10:$K$509,6,FALSE))</f>
        <v>0</v>
      </c>
      <c r="D197" s="568">
        <f>IF(ISERROR(VLOOKUP(S196,Engagés!$C$10:$K$509,6,FALSE)),0,VLOOKUP(S196,Engagés!$C$10:$K$509,6,FALSE))</f>
        <v>0</v>
      </c>
      <c r="E197" s="568">
        <f>IF(ISERROR(VLOOKUP(T196,Engagés!$C$10:$K$509,6,FALSE)),0,VLOOKUP(T196,Engagés!$C$10:$K$509,6,FALSE))</f>
        <v>0</v>
      </c>
      <c r="F197" s="568">
        <f>IF(ISERROR(VLOOKUP(U196,Engagés!$C$10:$K$509,6,FALSE)),0,VLOOKUP(U196,Engagés!$C$10:$K$509,6,FALSE))</f>
        <v>0</v>
      </c>
      <c r="G197" s="568">
        <f>IF(ISERROR(VLOOKUP(V196,Engagés!$C$10:$K$509,6,FALSE)),0,VLOOKUP(V196,Engagés!$C$10:$K$509,6,FALSE))</f>
        <v>0</v>
      </c>
      <c r="H197" s="568">
        <f>IF(ISERROR(VLOOKUP(W196,Engagés!$C$10:$K$509,6,FALSE)),0,VLOOKUP(W196,Engagés!$C$10:$K$509,6,FALSE))</f>
        <v>0</v>
      </c>
      <c r="I197" s="568">
        <f>IF(ISERROR(VLOOKUP(X196,Engagés!$C$10:$K$509,6,FALSE)),0,VLOOKUP(X196,Engagés!$C$10:$K$509,6,FALSE))</f>
        <v>0</v>
      </c>
      <c r="J197" s="568">
        <f>IF(ISERROR(VLOOKUP(Y196,Engagés!$C$10:$K$509,6,FALSE)),0,VLOOKUP(Y196,Engagés!$C$10:$K$509,6,FALSE))</f>
        <v>0</v>
      </c>
      <c r="K197" s="563">
        <v>0</v>
      </c>
      <c r="L197" s="575"/>
      <c r="M197" s="564"/>
      <c r="N197" s="576"/>
      <c r="O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AA197" s="576"/>
    </row>
    <row r="198" spans="1:27" s="572" customFormat="1" ht="15.6" hidden="1">
      <c r="A198" s="569">
        <f t="shared" ref="A198:J198" si="96">IF(A196=0,0,IF(A197="",0,P196))</f>
        <v>0</v>
      </c>
      <c r="B198" s="569">
        <f t="shared" si="96"/>
        <v>0</v>
      </c>
      <c r="C198" s="569">
        <f t="shared" si="96"/>
        <v>0</v>
      </c>
      <c r="D198" s="569">
        <f t="shared" si="96"/>
        <v>0</v>
      </c>
      <c r="E198" s="569">
        <f t="shared" si="96"/>
        <v>0</v>
      </c>
      <c r="F198" s="569">
        <f t="shared" si="96"/>
        <v>0</v>
      </c>
      <c r="G198" s="569">
        <f t="shared" si="96"/>
        <v>0</v>
      </c>
      <c r="H198" s="569">
        <f t="shared" si="96"/>
        <v>0</v>
      </c>
      <c r="I198" s="569">
        <f t="shared" si="96"/>
        <v>0</v>
      </c>
      <c r="J198" s="569">
        <f t="shared" si="96"/>
        <v>0</v>
      </c>
      <c r="K198" s="563">
        <f>IF(L198=0,0,101)</f>
        <v>0</v>
      </c>
      <c r="L198" s="563">
        <f>A198+B198+C198+D198+E198+F198+G198+H198+I198+J198</f>
        <v>0</v>
      </c>
      <c r="M198" s="575"/>
      <c r="N198" s="576"/>
      <c r="O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6"/>
      <c r="AA198" s="576"/>
    </row>
    <row r="199" spans="1:27" s="573" customFormat="1" ht="14.4" hidden="1">
      <c r="A199" s="574" t="str">
        <f>IF(A198=0,"",CONCATENATE(VLOOKUP(A198,Engagés!$C$10:$K$509,6,FALSE)," ",VLOOKUP(A198,Engagés!$C$10:$K$509,7,FALSE)," ",CHAR(10),VLOOKUP(A198,Engagés!$C$10:$K$509,8,FALSE)," ",CHAR(10),VLOOKUP(A198,Engagés!$C$10:$Q$509,15,FALSE)))</f>
        <v/>
      </c>
      <c r="B199" s="574" t="str">
        <f>IF(B198=0,"",CONCATENATE(VLOOKUP(B198,Engagés!$C$10:$K$509,6,FALSE)," ",VLOOKUP(B198,Engagés!$C$10:$K$509,7,FALSE)," ",CHAR(10),VLOOKUP(B198,Engagés!$C$10:$K$509,8,FALSE)," ",CHAR(10),VLOOKUP(B198,Engagés!$C$10:$Q$509,15,FALSE)))</f>
        <v/>
      </c>
      <c r="C199" s="574" t="str">
        <f>IF(C198=0,"",CONCATENATE(VLOOKUP(C198,Engagés!$C$10:$K$509,6,FALSE)," ",VLOOKUP(C198,Engagés!$C$10:$K$509,7,FALSE)," ",CHAR(10),VLOOKUP(C198,Engagés!$C$10:$K$509,8,FALSE)," ",CHAR(10),VLOOKUP(C198,Engagés!$C$10:$Q$509,15,FALSE)))</f>
        <v/>
      </c>
      <c r="D199" s="574" t="str">
        <f>IF(D198=0,"",CONCATENATE(VLOOKUP(D198,Engagés!$C$10:$K$509,6,FALSE)," ",VLOOKUP(D198,Engagés!$C$10:$K$509,7,FALSE)," ",CHAR(10),VLOOKUP(D198,Engagés!$C$10:$K$509,8,FALSE)," ",CHAR(10),VLOOKUP(D198,Engagés!$C$10:$Q$509,15,FALSE)))</f>
        <v/>
      </c>
      <c r="E199" s="574" t="str">
        <f>IF(E198=0,"",CONCATENATE(VLOOKUP(E198,Engagés!$C$10:$K$509,6,FALSE)," ",VLOOKUP(E198,Engagés!$C$10:$K$509,7,FALSE)," ",CHAR(10),VLOOKUP(E198,Engagés!$C$10:$K$509,8,FALSE)," ",CHAR(10),VLOOKUP(E198,Engagés!$C$10:$Q$509,15,FALSE)))</f>
        <v/>
      </c>
      <c r="F199" s="574" t="str">
        <f>IF(F198=0,"",CONCATENATE(VLOOKUP(F198,Engagés!$C$10:$K$509,6,FALSE)," ",VLOOKUP(F198,Engagés!$C$10:$K$509,7,FALSE)," ",CHAR(10),VLOOKUP(F198,Engagés!$C$10:$K$509,8,FALSE)," ",CHAR(10),VLOOKUP(F198,Engagés!$C$10:$Q$509,15,FALSE)))</f>
        <v/>
      </c>
      <c r="G199" s="574" t="str">
        <f>IF(G198=0,"",CONCATENATE(VLOOKUP(G198,Engagés!$C$10:$K$509,6,FALSE)," ",VLOOKUP(G198,Engagés!$C$10:$K$509,7,FALSE)," ",CHAR(10),VLOOKUP(G198,Engagés!$C$10:$K$509,8,FALSE)," ",CHAR(10),VLOOKUP(G198,Engagés!$C$10:$Q$509,15,FALSE)))</f>
        <v/>
      </c>
      <c r="H199" s="574" t="str">
        <f>IF(H198=0,"",CONCATENATE(VLOOKUP(H198,Engagés!$C$10:$K$509,6,FALSE)," ",VLOOKUP(H198,Engagés!$C$10:$K$509,7,FALSE)," ",CHAR(10),VLOOKUP(H198,Engagés!$C$10:$K$509,8,FALSE)," ",CHAR(10),VLOOKUP(H198,Engagés!$C$10:$Q$509,15,FALSE)))</f>
        <v/>
      </c>
      <c r="I199" s="574" t="str">
        <f>IF(I198=0,"",CONCATENATE(VLOOKUP(I198,Engagés!$C$10:$K$509,6,FALSE)," ",VLOOKUP(I198,Engagés!$C$10:$K$509,7,FALSE)," ",CHAR(10),VLOOKUP(I198,Engagés!$C$10:$K$509,8,FALSE)," ",CHAR(10),VLOOKUP(I198,Engagés!$C$10:$Q$509,15,FALSE)))</f>
        <v/>
      </c>
      <c r="J199" s="574" t="str">
        <f>IF(J198=0,"",CONCATENATE(VLOOKUP(J198,Engagés!$C$10:$K$509,6,FALSE)," ",VLOOKUP(J198,Engagés!$C$10:$K$509,7,FALSE)," ",CHAR(10),VLOOKUP(J198,Engagés!$C$10:$K$509,8,FALSE)," ",CHAR(10),VLOOKUP(J198,Engagés!$C$10:$Q$509,15,FALSE)))</f>
        <v/>
      </c>
      <c r="K199" s="563">
        <f>IF(K198=0,0,K198+1)</f>
        <v>0</v>
      </c>
      <c r="L199" s="564">
        <f>L198</f>
        <v>0</v>
      </c>
      <c r="M199" s="564"/>
      <c r="N199" s="565"/>
      <c r="O199" s="565"/>
      <c r="P199" s="565"/>
      <c r="Q199" s="565"/>
      <c r="R199" s="565"/>
      <c r="S199" s="565"/>
      <c r="T199" s="565"/>
      <c r="U199" s="565"/>
      <c r="V199" s="565"/>
      <c r="W199" s="565"/>
      <c r="X199" s="565"/>
      <c r="Y199" s="565"/>
      <c r="AA199" s="565"/>
    </row>
    <row r="200" spans="1:27" ht="19.8" hidden="1">
      <c r="A200" s="567">
        <f>IF(ISERROR(VLOOKUP(P200,Engagés!$C$10:$K$509,3,FALSE)),0,VLOOKUP(P200,Engagés!$C$10:$K$509,3,FALSE))</f>
        <v>0</v>
      </c>
      <c r="B200" s="567">
        <f>IF(ISERROR(VLOOKUP(Q200,Engagés!$C$10:$K$509,3,FALSE)),0,VLOOKUP(Q200,Engagés!$C$10:$K$509,3,FALSE))</f>
        <v>0</v>
      </c>
      <c r="C200" s="567">
        <f>IF(ISERROR(VLOOKUP(R200,Engagés!$C$10:$K$509,3,FALSE)),0,VLOOKUP(R200,Engagés!$C$10:$K$509,3,FALSE))</f>
        <v>0</v>
      </c>
      <c r="D200" s="567">
        <f>IF(ISERROR(VLOOKUP(S200,Engagés!$C$10:$K$509,3,FALSE)),0,VLOOKUP(S200,Engagés!$C$10:$K$509,3,FALSE))</f>
        <v>0</v>
      </c>
      <c r="E200" s="567">
        <f>IF(ISERROR(VLOOKUP(T200,Engagés!$C$10:$K$509,3,FALSE)),0,VLOOKUP(T200,Engagés!$C$10:$K$509,3,FALSE))</f>
        <v>0</v>
      </c>
      <c r="F200" s="567">
        <f>IF(ISERROR(VLOOKUP(U200,Engagés!$C$10:$K$509,3,FALSE)),0,VLOOKUP(U200,Engagés!$C$10:$K$509,3,FALSE))</f>
        <v>0</v>
      </c>
      <c r="G200" s="567">
        <f>IF(ISERROR(VLOOKUP(V200,Engagés!$C$10:$K$509,3,FALSE)),0,VLOOKUP(V200,Engagés!$C$10:$K$509,3,FALSE))</f>
        <v>0</v>
      </c>
      <c r="H200" s="567">
        <f>IF(ISERROR(VLOOKUP(W200,Engagés!$C$10:$K$509,3,FALSE)),0,VLOOKUP(W200,Engagés!$C$10:$K$509,3,FALSE))</f>
        <v>0</v>
      </c>
      <c r="I200" s="567">
        <f>IF(ISERROR(VLOOKUP(X200,Engagés!$C$10:$K$509,3,FALSE)),0,VLOOKUP(X200,Engagés!$C$10:$K$509,3,FALSE))</f>
        <v>0</v>
      </c>
      <c r="J200" s="567">
        <f>IF(ISERROR(VLOOKUP(Y200,Engagés!$C$10:$K$509,3,FALSE)),0,VLOOKUP(Y200,Engagés!$C$10:$K$509,3,FALSE))</f>
        <v>0</v>
      </c>
      <c r="K200" s="563">
        <v>0</v>
      </c>
      <c r="L200" s="575">
        <v>0</v>
      </c>
      <c r="M200" s="564"/>
      <c r="P200" s="576">
        <f>IF(Y196+1&lt;=$P$2,Y196+1,999)</f>
        <v>999</v>
      </c>
      <c r="Q200" s="576">
        <f t="shared" ref="Q200:Y200" si="97">IF(P200+1&lt;=$P$2,P200+1,999)</f>
        <v>999</v>
      </c>
      <c r="R200" s="576">
        <f t="shared" si="97"/>
        <v>999</v>
      </c>
      <c r="S200" s="576">
        <f t="shared" si="97"/>
        <v>999</v>
      </c>
      <c r="T200" s="576">
        <f t="shared" si="97"/>
        <v>999</v>
      </c>
      <c r="U200" s="576">
        <f t="shared" si="97"/>
        <v>999</v>
      </c>
      <c r="V200" s="576">
        <f t="shared" si="97"/>
        <v>999</v>
      </c>
      <c r="W200" s="576">
        <f t="shared" si="97"/>
        <v>999</v>
      </c>
      <c r="X200" s="576">
        <f t="shared" si="97"/>
        <v>999</v>
      </c>
      <c r="Y200" s="576">
        <f t="shared" si="97"/>
        <v>999</v>
      </c>
    </row>
    <row r="201" spans="1:27" s="566" customFormat="1" ht="14.4" hidden="1">
      <c r="A201" s="568">
        <f>IF(ISERROR(VLOOKUP(P200,Engagés!$C$10:$K$509,6,FALSE)),0,VLOOKUP(P200,Engagés!$C$10:$K$509,6,FALSE))</f>
        <v>0</v>
      </c>
      <c r="B201" s="568">
        <f>IF(ISERROR(VLOOKUP(Q200,Engagés!$C$10:$K$509,6,FALSE)),0,VLOOKUP(Q200,Engagés!$C$10:$K$509,6,FALSE))</f>
        <v>0</v>
      </c>
      <c r="C201" s="568">
        <f>IF(ISERROR(VLOOKUP(R200,Engagés!$C$10:$K$509,6,FALSE)),0,VLOOKUP(R200,Engagés!$C$10:$K$509,6,FALSE))</f>
        <v>0</v>
      </c>
      <c r="D201" s="568">
        <f>IF(ISERROR(VLOOKUP(S200,Engagés!$C$10:$K$509,6,FALSE)),0,VLOOKUP(S200,Engagés!$C$10:$K$509,6,FALSE))</f>
        <v>0</v>
      </c>
      <c r="E201" s="568">
        <f>IF(ISERROR(VLOOKUP(T200,Engagés!$C$10:$K$509,6,FALSE)),0,VLOOKUP(T200,Engagés!$C$10:$K$509,6,FALSE))</f>
        <v>0</v>
      </c>
      <c r="F201" s="568">
        <f>IF(ISERROR(VLOOKUP(U200,Engagés!$C$10:$K$509,6,FALSE)),0,VLOOKUP(U200,Engagés!$C$10:$K$509,6,FALSE))</f>
        <v>0</v>
      </c>
      <c r="G201" s="568">
        <f>IF(ISERROR(VLOOKUP(V200,Engagés!$C$10:$K$509,6,FALSE)),0,VLOOKUP(V200,Engagés!$C$10:$K$509,6,FALSE))</f>
        <v>0</v>
      </c>
      <c r="H201" s="568">
        <f>IF(ISERROR(VLOOKUP(W200,Engagés!$C$10:$K$509,6,FALSE)),0,VLOOKUP(W200,Engagés!$C$10:$K$509,6,FALSE))</f>
        <v>0</v>
      </c>
      <c r="I201" s="568">
        <f>IF(ISERROR(VLOOKUP(X200,Engagés!$C$10:$K$509,6,FALSE)),0,VLOOKUP(X200,Engagés!$C$10:$K$509,6,FALSE))</f>
        <v>0</v>
      </c>
      <c r="J201" s="568">
        <f>IF(ISERROR(VLOOKUP(Y200,Engagés!$C$10:$K$509,6,FALSE)),0,VLOOKUP(Y200,Engagés!$C$10:$K$509,6,FALSE))</f>
        <v>0</v>
      </c>
      <c r="K201" s="563">
        <v>0</v>
      </c>
      <c r="L201" s="575"/>
      <c r="M201" s="564"/>
      <c r="N201" s="576"/>
      <c r="O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AA201" s="576"/>
    </row>
    <row r="202" spans="1:27" s="572" customFormat="1" ht="15.6" hidden="1">
      <c r="A202" s="569">
        <f t="shared" ref="A202:J202" si="98">IF(A200=0,0,IF(A201="",0,P200))</f>
        <v>0</v>
      </c>
      <c r="B202" s="569">
        <f t="shared" si="98"/>
        <v>0</v>
      </c>
      <c r="C202" s="569">
        <f t="shared" si="98"/>
        <v>0</v>
      </c>
      <c r="D202" s="569">
        <f t="shared" si="98"/>
        <v>0</v>
      </c>
      <c r="E202" s="569">
        <f t="shared" si="98"/>
        <v>0</v>
      </c>
      <c r="F202" s="569">
        <f t="shared" si="98"/>
        <v>0</v>
      </c>
      <c r="G202" s="569">
        <f t="shared" si="98"/>
        <v>0</v>
      </c>
      <c r="H202" s="569">
        <f t="shared" si="98"/>
        <v>0</v>
      </c>
      <c r="I202" s="569">
        <f t="shared" si="98"/>
        <v>0</v>
      </c>
      <c r="J202" s="569">
        <f t="shared" si="98"/>
        <v>0</v>
      </c>
      <c r="K202" s="563">
        <f>IF(L202=0,0,111)</f>
        <v>0</v>
      </c>
      <c r="L202" s="563">
        <f>A202+B202+C202+D202+E202+F202+G202+H202+I202+J202</f>
        <v>0</v>
      </c>
      <c r="M202" s="575"/>
      <c r="N202" s="576"/>
      <c r="O202" s="576"/>
      <c r="P202" s="576"/>
      <c r="Q202" s="576"/>
      <c r="R202" s="576"/>
      <c r="S202" s="576"/>
      <c r="T202" s="576"/>
      <c r="U202" s="576"/>
      <c r="V202" s="576"/>
      <c r="W202" s="576"/>
      <c r="X202" s="576"/>
      <c r="Y202" s="576"/>
      <c r="AA202" s="576"/>
    </row>
    <row r="203" spans="1:27" s="573" customFormat="1" ht="14.4" hidden="1">
      <c r="A203" s="574" t="str">
        <f>IF(A202=0,"",CONCATENATE(VLOOKUP(A202,Engagés!$C$10:$K$509,6,FALSE)," ",VLOOKUP(A202,Engagés!$C$10:$K$509,7,FALSE)," ",CHAR(10),VLOOKUP(A202,Engagés!$C$10:$K$509,8,FALSE)," ",CHAR(10),VLOOKUP(A202,Engagés!$C$10:$Q$509,15,FALSE)))</f>
        <v/>
      </c>
      <c r="B203" s="574" t="str">
        <f>IF(B202=0,"",CONCATENATE(VLOOKUP(B202,Engagés!$C$10:$K$509,6,FALSE)," ",VLOOKUP(B202,Engagés!$C$10:$K$509,7,FALSE)," ",CHAR(10),VLOOKUP(B202,Engagés!$C$10:$K$509,8,FALSE)," ",CHAR(10),VLOOKUP(B202,Engagés!$C$10:$Q$509,15,FALSE)))</f>
        <v/>
      </c>
      <c r="C203" s="574" t="str">
        <f>IF(C202=0,"",CONCATENATE(VLOOKUP(C202,Engagés!$C$10:$K$509,6,FALSE)," ",VLOOKUP(C202,Engagés!$C$10:$K$509,7,FALSE)," ",CHAR(10),VLOOKUP(C202,Engagés!$C$10:$K$509,8,FALSE)," ",CHAR(10),VLOOKUP(C202,Engagés!$C$10:$Q$509,15,FALSE)))</f>
        <v/>
      </c>
      <c r="D203" s="574" t="str">
        <f>IF(D202=0,"",CONCATENATE(VLOOKUP(D202,Engagés!$C$10:$K$509,6,FALSE)," ",VLOOKUP(D202,Engagés!$C$10:$K$509,7,FALSE)," ",CHAR(10),VLOOKUP(D202,Engagés!$C$10:$K$509,8,FALSE)," ",CHAR(10),VLOOKUP(D202,Engagés!$C$10:$Q$509,15,FALSE)))</f>
        <v/>
      </c>
      <c r="E203" s="574" t="str">
        <f>IF(E202=0,"",CONCATENATE(VLOOKUP(E202,Engagés!$C$10:$K$509,6,FALSE)," ",VLOOKUP(E202,Engagés!$C$10:$K$509,7,FALSE)," ",CHAR(10),VLOOKUP(E202,Engagés!$C$10:$K$509,8,FALSE)," ",CHAR(10),VLOOKUP(E202,Engagés!$C$10:$Q$509,15,FALSE)))</f>
        <v/>
      </c>
      <c r="F203" s="574" t="str">
        <f>IF(F202=0,"",CONCATENATE(VLOOKUP(F202,Engagés!$C$10:$K$509,6,FALSE)," ",VLOOKUP(F202,Engagés!$C$10:$K$509,7,FALSE)," ",CHAR(10),VLOOKUP(F202,Engagés!$C$10:$K$509,8,FALSE)," ",CHAR(10),VLOOKUP(F202,Engagés!$C$10:$Q$509,15,FALSE)))</f>
        <v/>
      </c>
      <c r="G203" s="574" t="str">
        <f>IF(G202=0,"",CONCATENATE(VLOOKUP(G202,Engagés!$C$10:$K$509,6,FALSE)," ",VLOOKUP(G202,Engagés!$C$10:$K$509,7,FALSE)," ",CHAR(10),VLOOKUP(G202,Engagés!$C$10:$K$509,8,FALSE)," ",CHAR(10),VLOOKUP(G202,Engagés!$C$10:$Q$509,15,FALSE)))</f>
        <v/>
      </c>
      <c r="H203" s="574" t="str">
        <f>IF(H202=0,"",CONCATENATE(VLOOKUP(H202,Engagés!$C$10:$K$509,6,FALSE)," ",VLOOKUP(H202,Engagés!$C$10:$K$509,7,FALSE)," ",CHAR(10),VLOOKUP(H202,Engagés!$C$10:$K$509,8,FALSE)," ",CHAR(10),VLOOKUP(H202,Engagés!$C$10:$Q$509,15,FALSE)))</f>
        <v/>
      </c>
      <c r="I203" s="574" t="str">
        <f>IF(I202=0,"",CONCATENATE(VLOOKUP(I202,Engagés!$C$10:$K$509,6,FALSE)," ",VLOOKUP(I202,Engagés!$C$10:$K$509,7,FALSE)," ",CHAR(10),VLOOKUP(I202,Engagés!$C$10:$K$509,8,FALSE)," ",CHAR(10),VLOOKUP(I202,Engagés!$C$10:$Q$509,15,FALSE)))</f>
        <v/>
      </c>
      <c r="J203" s="574" t="str">
        <f>IF(J202=0,"",CONCATENATE(VLOOKUP(J202,Engagés!$C$10:$K$509,6,FALSE)," ",VLOOKUP(J202,Engagés!$C$10:$K$509,7,FALSE)," ",CHAR(10),VLOOKUP(J202,Engagés!$C$10:$K$509,8,FALSE)," ",CHAR(10),VLOOKUP(J202,Engagés!$C$10:$Q$509,15,FALSE)))</f>
        <v/>
      </c>
      <c r="K203" s="563">
        <f>IF(K202=0,0,K202+1)</f>
        <v>0</v>
      </c>
      <c r="L203" s="564">
        <f>L202</f>
        <v>0</v>
      </c>
      <c r="M203" s="564"/>
      <c r="N203" s="565"/>
      <c r="O203" s="565"/>
      <c r="P203" s="565"/>
      <c r="Q203" s="565"/>
      <c r="R203" s="565"/>
      <c r="S203" s="565"/>
      <c r="T203" s="565"/>
      <c r="U203" s="565"/>
      <c r="V203" s="565"/>
      <c r="W203" s="565"/>
      <c r="X203" s="565"/>
      <c r="Y203" s="576"/>
      <c r="AA203" s="565"/>
    </row>
  </sheetData>
  <sheetProtection password="EFB0" sheet="1" objects="1" scenarios="1"/>
  <mergeCells count="3">
    <mergeCell ref="A2:B2"/>
    <mergeCell ref="C2:J2"/>
    <mergeCell ref="A1:J1"/>
  </mergeCells>
  <printOptions horizontalCentered="1"/>
  <pageMargins left="0.15748031496062992" right="0.15748031496062992" top="0.23622047244094491" bottom="0.23622047244094491" header="0.51181102362204722" footer="0.31496062992125984"/>
  <pageSetup paperSize="9" scale="51" orientation="portrait" horizontalDpi="12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5">
    <tabColor theme="5" tint="0.39997558519241921"/>
    <pageSetUpPr fitToPage="1"/>
  </sheetPr>
  <dimension ref="A1:BG207"/>
  <sheetViews>
    <sheetView showGridLines="0" showZeros="0" topLeftCell="B1" zoomScale="70" zoomScaleNormal="70" workbookViewId="0">
      <pane ySplit="7" topLeftCell="A8" activePane="bottomLeft" state="frozen"/>
      <selection activeCell="B1" sqref="B1"/>
      <selection pane="bottomLeft" activeCell="D13" sqref="D13"/>
    </sheetView>
  </sheetViews>
  <sheetFormatPr baseColWidth="10" defaultColWidth="11.44140625" defaultRowHeight="13.8"/>
  <cols>
    <col min="1" max="1" width="9" style="33" hidden="1" customWidth="1"/>
    <col min="2" max="2" width="6.88671875" style="33" customWidth="1"/>
    <col min="3" max="3" width="8.88671875" style="33" customWidth="1"/>
    <col min="4" max="6" width="5.33203125" style="33" customWidth="1"/>
    <col min="7" max="7" width="9.6640625" style="80" hidden="1" customWidth="1"/>
    <col min="8" max="8" width="18.5546875" style="33" hidden="1" customWidth="1"/>
    <col min="9" max="9" width="22.5546875" style="33" customWidth="1"/>
    <col min="10" max="10" width="28.5546875" style="33" customWidth="1"/>
    <col min="11" max="11" width="32.109375" style="33" customWidth="1"/>
    <col min="12" max="12" width="12.33203125" style="33" bestFit="1" customWidth="1"/>
    <col min="13" max="13" width="13.88671875" style="33" customWidth="1"/>
    <col min="14" max="14" width="16.33203125" style="33" customWidth="1"/>
    <col min="15" max="15" width="6.6640625" style="85" bestFit="1" customWidth="1"/>
    <col min="16" max="17" width="7.44140625" style="85" customWidth="1"/>
    <col min="18" max="18" width="9.6640625" style="33" customWidth="1"/>
    <col min="19" max="19" width="32.5546875" style="33" hidden="1" customWidth="1"/>
    <col min="20" max="20" width="11.44140625" style="33" hidden="1" customWidth="1"/>
    <col min="21" max="21" width="7.5546875" style="33" hidden="1" customWidth="1"/>
    <col min="22" max="22" width="32.5546875" style="33" hidden="1" customWidth="1"/>
    <col min="23" max="34" width="11.44140625" style="33" hidden="1" customWidth="1"/>
    <col min="35" max="35" width="4.44140625" style="87" hidden="1" customWidth="1"/>
    <col min="36" max="36" width="5.33203125" style="33" hidden="1" customWidth="1"/>
    <col min="37" max="37" width="11.44140625" style="33" hidden="1" customWidth="1"/>
    <col min="38" max="38" width="25.5546875" style="33" hidden="1" customWidth="1"/>
    <col min="39" max="48" width="11.44140625" style="33" hidden="1" customWidth="1"/>
    <col min="49" max="49" width="17" style="24" bestFit="1" customWidth="1"/>
    <col min="50" max="59" width="6.44140625" style="33" customWidth="1"/>
    <col min="60" max="60" width="3.6640625" style="33" customWidth="1"/>
    <col min="61" max="61" width="6.6640625" style="33" customWidth="1"/>
    <col min="62" max="70" width="5.109375" style="33" customWidth="1"/>
    <col min="71" max="16384" width="11.44140625" style="33"/>
  </cols>
  <sheetData>
    <row r="1" spans="1:59" ht="20.399999999999999" customHeight="1">
      <c r="A1" s="779" t="s">
        <v>176</v>
      </c>
      <c r="B1" s="726"/>
      <c r="C1" s="726"/>
      <c r="D1" s="726" t="str">
        <f>'Données épreuves'!$B15</f>
        <v/>
      </c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87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X1" s="778"/>
      <c r="AY1" s="778"/>
      <c r="AZ1" s="778"/>
      <c r="BA1" s="778"/>
      <c r="BB1" s="778"/>
      <c r="BC1" s="778"/>
      <c r="BD1" s="778"/>
      <c r="BE1" s="778"/>
      <c r="BF1" s="778"/>
      <c r="BG1" s="778"/>
    </row>
    <row r="2" spans="1:59" ht="26.25" customHeight="1" thickBot="1">
      <c r="A2" s="198"/>
      <c r="B2" s="779" t="s">
        <v>175</v>
      </c>
      <c r="C2" s="726"/>
      <c r="D2" s="723">
        <f>'Données épreuves'!B17</f>
        <v>0</v>
      </c>
      <c r="E2" s="723"/>
      <c r="F2" s="723"/>
      <c r="G2" s="723"/>
      <c r="H2" s="723"/>
      <c r="I2" s="723"/>
      <c r="J2" s="434">
        <f>'Données épreuves'!B22*'Données épreuves'!B23</f>
        <v>0</v>
      </c>
      <c r="K2" s="434" t="s">
        <v>313</v>
      </c>
      <c r="L2" s="313">
        <f>Engagés!I8</f>
        <v>0</v>
      </c>
      <c r="M2" s="788" t="s">
        <v>286</v>
      </c>
      <c r="N2" s="788"/>
      <c r="O2" s="788"/>
      <c r="P2" s="282">
        <f>COUNTA(C8:C207)</f>
        <v>0</v>
      </c>
      <c r="Q2" s="282"/>
      <c r="R2" s="312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31"/>
      <c r="AJ2" s="80"/>
      <c r="AK2" s="80"/>
      <c r="AL2" s="31"/>
      <c r="AM2" s="31"/>
      <c r="AN2" s="31"/>
      <c r="AO2" s="80"/>
      <c r="AP2" s="80"/>
      <c r="AQ2" s="80"/>
      <c r="AR2" s="80"/>
      <c r="AS2" s="80"/>
      <c r="AT2" s="80"/>
      <c r="AX2" s="473"/>
      <c r="AY2" s="473"/>
      <c r="AZ2" s="473"/>
      <c r="BA2" s="473"/>
      <c r="BB2" s="473"/>
      <c r="BC2" s="473"/>
      <c r="BD2" s="473"/>
      <c r="BE2" s="473"/>
      <c r="BF2" s="473"/>
      <c r="BG2" s="473"/>
    </row>
    <row r="3" spans="1:59" ht="26.25" customHeight="1" thickTop="1" thickBot="1">
      <c r="A3" s="88"/>
      <c r="B3" s="198" t="s">
        <v>177</v>
      </c>
      <c r="C3" s="199"/>
      <c r="D3" s="780" t="str">
        <f>IF(H8="","",IF(H8&gt;0,$J$2/$H$8/24,""))</f>
        <v/>
      </c>
      <c r="E3" s="780"/>
      <c r="F3" s="283" t="s">
        <v>124</v>
      </c>
      <c r="G3" s="455"/>
      <c r="H3" s="454"/>
      <c r="I3" s="454" t="str">
        <f xml:space="preserve"> CONCATENATE(" pour ",$J$2," km")</f>
        <v xml:space="preserve"> pour 0 km</v>
      </c>
      <c r="J3" s="455"/>
      <c r="K3" s="451" t="s">
        <v>284</v>
      </c>
      <c r="L3" s="450">
        <f>IF(H8="","",($H8*$P3)+$H8)</f>
        <v>0</v>
      </c>
      <c r="M3" s="449" t="s">
        <v>283</v>
      </c>
      <c r="N3" s="450">
        <f>IF(H8="","",($H$8*$P$3))</f>
        <v>0</v>
      </c>
      <c r="O3" s="538" t="s">
        <v>282</v>
      </c>
      <c r="P3" s="797">
        <v>0.08</v>
      </c>
      <c r="Q3" s="798"/>
      <c r="R3" s="587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31"/>
      <c r="AJ3" s="80"/>
      <c r="AK3" s="80"/>
      <c r="AL3" s="31"/>
      <c r="AM3" s="31"/>
      <c r="AN3" s="31"/>
      <c r="AO3" s="80"/>
      <c r="AP3" s="80"/>
      <c r="AQ3" s="80"/>
      <c r="AR3" s="80"/>
      <c r="AS3" s="80"/>
      <c r="AT3" s="80"/>
      <c r="AX3" s="473"/>
      <c r="AY3" s="473"/>
      <c r="AZ3" s="473"/>
      <c r="BA3" s="473"/>
      <c r="BB3" s="473"/>
      <c r="BC3" s="473"/>
      <c r="BD3" s="473"/>
      <c r="BE3" s="473"/>
      <c r="BF3" s="473"/>
      <c r="BG3" s="473"/>
    </row>
    <row r="4" spans="1:59" ht="21.75" customHeight="1" thickTop="1" thickBot="1">
      <c r="A4" s="88"/>
      <c r="B4" s="453"/>
      <c r="C4" s="475" t="s">
        <v>329</v>
      </c>
      <c r="D4" s="789" t="s">
        <v>338</v>
      </c>
      <c r="E4" s="790"/>
      <c r="F4" s="790"/>
      <c r="G4" s="790"/>
      <c r="H4" s="790"/>
      <c r="I4" s="790"/>
      <c r="J4" s="790"/>
      <c r="K4" s="793" t="s">
        <v>345</v>
      </c>
      <c r="L4" s="791" t="s">
        <v>344</v>
      </c>
      <c r="M4" s="791"/>
      <c r="N4" s="791"/>
      <c r="O4" s="791"/>
      <c r="P4" s="791"/>
      <c r="Q4" s="791"/>
      <c r="R4" s="791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795"/>
      <c r="AX4" s="473"/>
      <c r="AY4" s="473"/>
      <c r="AZ4" s="473"/>
      <c r="BA4" s="473"/>
      <c r="BB4" s="473"/>
      <c r="BC4" s="473"/>
      <c r="BD4" s="473"/>
      <c r="BE4" s="473"/>
      <c r="BF4" s="473"/>
      <c r="BG4" s="473"/>
    </row>
    <row r="5" spans="1:59" ht="21.75" customHeight="1" thickBot="1">
      <c r="A5" s="88"/>
      <c r="B5" s="452"/>
      <c r="C5" s="448" t="s">
        <v>329</v>
      </c>
      <c r="D5" s="785" t="s">
        <v>330</v>
      </c>
      <c r="E5" s="786"/>
      <c r="F5" s="786"/>
      <c r="G5" s="786"/>
      <c r="H5" s="786"/>
      <c r="I5" s="786"/>
      <c r="J5" s="786"/>
      <c r="K5" s="794"/>
      <c r="L5" s="792"/>
      <c r="M5" s="792"/>
      <c r="N5" s="792"/>
      <c r="O5" s="792"/>
      <c r="P5" s="792"/>
      <c r="Q5" s="792"/>
      <c r="R5" s="79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  <c r="AS5" s="502"/>
      <c r="AT5" s="502"/>
      <c r="AU5" s="502"/>
      <c r="AV5" s="502"/>
      <c r="AW5" s="795"/>
      <c r="AX5" s="473"/>
      <c r="AY5" s="473"/>
      <c r="AZ5" s="473"/>
      <c r="BA5" s="473"/>
      <c r="BB5" s="473"/>
      <c r="BC5" s="473"/>
      <c r="BD5" s="473"/>
      <c r="BE5" s="473"/>
      <c r="BF5" s="473"/>
      <c r="BG5" s="473"/>
    </row>
    <row r="6" spans="1:59" ht="16.5" customHeight="1">
      <c r="A6" s="76" t="s">
        <v>9</v>
      </c>
      <c r="B6" s="773" t="s">
        <v>0</v>
      </c>
      <c r="C6" s="773" t="s">
        <v>303</v>
      </c>
      <c r="D6" s="775" t="s">
        <v>120</v>
      </c>
      <c r="E6" s="776"/>
      <c r="F6" s="777"/>
      <c r="G6" s="773" t="s">
        <v>197</v>
      </c>
      <c r="H6" s="773" t="s">
        <v>120</v>
      </c>
      <c r="I6" s="781" t="s">
        <v>77</v>
      </c>
      <c r="J6" s="783" t="s">
        <v>59</v>
      </c>
      <c r="K6" s="783" t="s">
        <v>79</v>
      </c>
      <c r="L6" s="773" t="s">
        <v>6</v>
      </c>
      <c r="M6" s="773" t="s">
        <v>333</v>
      </c>
      <c r="N6" s="783" t="s">
        <v>3</v>
      </c>
      <c r="O6" s="773" t="s">
        <v>109</v>
      </c>
      <c r="P6" s="796" t="s">
        <v>375</v>
      </c>
      <c r="Q6" s="796" t="s">
        <v>430</v>
      </c>
      <c r="R6" s="773" t="s">
        <v>123</v>
      </c>
      <c r="S6" s="17"/>
      <c r="T6" s="17" t="s">
        <v>28</v>
      </c>
      <c r="U6" s="17" t="s">
        <v>29</v>
      </c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8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W6" s="536"/>
      <c r="AX6" s="473"/>
      <c r="AY6" s="473"/>
      <c r="AZ6" s="473"/>
      <c r="BA6" s="473"/>
      <c r="BB6" s="473"/>
      <c r="BC6" s="473"/>
      <c r="BD6" s="473"/>
      <c r="BE6" s="473"/>
      <c r="BF6" s="473"/>
      <c r="BG6" s="473"/>
    </row>
    <row r="7" spans="1:59" ht="18" customHeight="1" thickBot="1">
      <c r="A7" s="76"/>
      <c r="B7" s="774"/>
      <c r="C7" s="774"/>
      <c r="D7" s="315" t="s">
        <v>107</v>
      </c>
      <c r="E7" s="315" t="s">
        <v>121</v>
      </c>
      <c r="F7" s="315" t="s">
        <v>122</v>
      </c>
      <c r="G7" s="774"/>
      <c r="H7" s="774"/>
      <c r="I7" s="782"/>
      <c r="J7" s="784"/>
      <c r="K7" s="784"/>
      <c r="L7" s="774"/>
      <c r="M7" s="774"/>
      <c r="N7" s="784"/>
      <c r="O7" s="774"/>
      <c r="P7" s="774"/>
      <c r="Q7" s="774"/>
      <c r="R7" s="77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8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X7" s="770" t="s">
        <v>337</v>
      </c>
      <c r="AY7" s="771"/>
      <c r="AZ7" s="771"/>
      <c r="BA7" s="771"/>
      <c r="BB7" s="771"/>
      <c r="BC7" s="771"/>
      <c r="BD7" s="771"/>
      <c r="BE7" s="771"/>
      <c r="BF7" s="771"/>
      <c r="BG7" s="772"/>
    </row>
    <row r="8" spans="1:59" ht="19.2" customHeight="1" thickTop="1">
      <c r="A8" s="6">
        <f t="shared" ref="A8:A39" si="0">IF(B8&lt;1,1000,(IF(AJ8=B8,B8,(20100-SUM($AJ$8:$AJ$207))/(COUNTIF($AJ$8:$AJ$207,"T")))))</f>
        <v>1</v>
      </c>
      <c r="B8" s="457">
        <v>1</v>
      </c>
      <c r="C8" s="303"/>
      <c r="D8" s="521"/>
      <c r="E8" s="521"/>
      <c r="F8" s="521"/>
      <c r="G8" s="476" t="str">
        <f>IF(ISNA(IF($C8&gt;0,(VLOOKUP($C8,Engagés!$C$10:$K$509,3,FALSE))," ")),"",(IF($C8&gt;0,(VLOOKUP($C8,Engagés!$C$10:$K$509,3,FALSE))," ")))</f>
        <v xml:space="preserve"> </v>
      </c>
      <c r="H8" s="90">
        <f t="shared" ref="H8:H15" si="1">IF(C8&gt;0,TIME(IF(LEN(D8)&gt;0,D8,HOUR(H7)),IF(LEN(E8)&gt;0,E8,MINUTE(H7)),IF(LEN(F8)&gt;0,F8,SECOND(H7))),IF(C8="",H7,""))</f>
        <v>0</v>
      </c>
      <c r="I8" s="539" t="str">
        <f>IF(ISNA(IF($C8&gt;0,(VLOOKUP($C8,Engagés!$C$10:$K$509,6,FALSE))," ")),"",(IF($C8&gt;0,(VLOOKUP($C8,Engagés!$C$10:$K$509,6,FALSE))," ")))</f>
        <v xml:space="preserve"> </v>
      </c>
      <c r="J8" s="539" t="str">
        <f>IF(ISNA(IF($C8&gt;0,(VLOOKUP($C8,Engagés!$C$10:$K$509,7,FALSE))," ")),"",(IF($C8&gt;0,(VLOOKUP($C8,Engagés!$C$10:$K$509,7,FALSE))," ")))</f>
        <v xml:space="preserve"> </v>
      </c>
      <c r="K8" s="539" t="str">
        <f>IF(ISNA(IF($C8&gt;0,(VLOOKUP($C8,Engagés!$C$10:$K$509,8,FALSE))," ")),"",(IF($C8&gt;0,(VLOOKUP($C8,Engagés!$C$10:$K$509,8,FALSE))," ")))</f>
        <v xml:space="preserve"> </v>
      </c>
      <c r="L8" s="6" t="str">
        <f>IF(ISNA(IF($C8&gt;0,(VLOOKUP($C8,Engagés!$C$10:$K$509,5,FALSE))," ")),"",(IF($C8&gt;0,(VLOOKUP($C8,Engagés!$C$10:$K$509,5,FALSE))," ")))</f>
        <v xml:space="preserve"> </v>
      </c>
      <c r="M8" s="6" t="str">
        <f>IF(ISNA(IF($C8&gt;0,(VLOOKUP($C8,Engagés!$C$10:$K$509,4,FALSE))," ")),"",(IF($C8&gt;0,(VLOOKUP($C8,Engagés!$C$10:$K$509,4,FALSE))," ")))</f>
        <v xml:space="preserve"> </v>
      </c>
      <c r="N8" s="539" t="str">
        <f>IF(ISNA(IF($C8&gt;0,(VLOOKUP($C8,Engagés!$C$10:$K$509,9,FALSE))," ")),"",(IF($C8&gt;0,(VLOOKUP($C8,Engagés!$C$10:$K$509,9,FALSE))," ")))</f>
        <v xml:space="preserve"> </v>
      </c>
      <c r="O8" s="540" t="str">
        <f>IF(ISNA(IF($C8&gt;0,(VLOOKUP($C8,Engagés!$C$10:$N$509,10,FALSE))," ")),"",(IF($C8&gt;0,(VLOOKUP($C8,Engagés!$C$10:$N$509,10,FALSE))," ")))</f>
        <v xml:space="preserve"> </v>
      </c>
      <c r="P8" s="6" t="str">
        <f>IF(ISNA(IF($C8&gt;0,(VLOOKUP($C8,Engagés!$C$10:$N$509,12,FALSE))," ")),"",(IF($C8&gt;0,(VLOOKUP($C8,Engagés!$C$10:$N$509,12,FALSE))," ")))</f>
        <v xml:space="preserve"> </v>
      </c>
      <c r="Q8" s="6" t="str">
        <f>IF(ISNA(IF($C8&gt;0,(VLOOKUP($C8,Engagés!$C$10:$N$509,11,FALSE))," ")),"",(IF($C8&gt;0,(VLOOKUP($C8,Engagés!$C$10:$N$509,11,FALSE))," ")))</f>
        <v xml:space="preserve"> </v>
      </c>
      <c r="R8" s="19" t="str">
        <f>IF(C8&gt;0,H8,"")</f>
        <v/>
      </c>
      <c r="S8" s="84" t="str">
        <f>IF(COUNTIF($K$8:$K8,$K8)&lt;2,$K8," ")</f>
        <v xml:space="preserve"> </v>
      </c>
      <c r="T8" s="84">
        <f t="shared" ref="T8:T39" si="2">IF(S8=K8,A8,"")</f>
        <v>1</v>
      </c>
      <c r="U8" s="91" t="str">
        <f t="shared" ref="U8:U39" si="3">IF(S8=K8,R8,"")</f>
        <v/>
      </c>
      <c r="V8" s="84" t="str">
        <f>IF(COUNTIF($K$8:$K8,$K8)&lt;3,$K8," ")</f>
        <v xml:space="preserve"> </v>
      </c>
      <c r="W8" s="84">
        <f t="shared" ref="W8:W15" si="4">IF(V8=$K8,$A8,"")</f>
        <v>1</v>
      </c>
      <c r="X8" s="84" t="str">
        <f t="shared" ref="X8:X39" si="5">IF(V8=$K8,$R8,"")</f>
        <v/>
      </c>
      <c r="Y8" s="80" t="str">
        <f t="shared" ref="Y8:Y15" si="6">IF(V8=S8,"",V8)</f>
        <v/>
      </c>
      <c r="Z8" s="80">
        <f t="shared" ref="Z8:Z15" si="7">IF(Y8=$K8,$A8,1000)</f>
        <v>1000</v>
      </c>
      <c r="AA8" s="80">
        <f t="shared" ref="AA8:AA39" si="8">IF(Y8=$K8,$R8,1000)</f>
        <v>1000</v>
      </c>
      <c r="AB8" s="84" t="str">
        <f>IF(COUNTIF($K$8:$K8,S8)&lt;4,$K8," ")</f>
        <v xml:space="preserve"> </v>
      </c>
      <c r="AC8" s="84">
        <f t="shared" ref="AC8:AC15" si="9">IF(AB8=$K8,$A8,"")</f>
        <v>1</v>
      </c>
      <c r="AD8" s="84" t="str">
        <f t="shared" ref="AD8:AD39" si="10">IF(AB8=$K8,$R8,"")</f>
        <v/>
      </c>
      <c r="AE8" s="80" t="str">
        <f t="shared" ref="AE8:AE15" si="11">IF(AB8=S8,"",AB8)</f>
        <v/>
      </c>
      <c r="AF8" s="80" t="str">
        <f t="shared" ref="AF8:AF15" si="12">IF(AE8=Y8,"",AB8)</f>
        <v/>
      </c>
      <c r="AG8" s="84" t="str">
        <f t="shared" ref="AG8:AG15" si="13">IF(AF8=$K8,$A8,"")</f>
        <v/>
      </c>
      <c r="AH8" s="84" t="str">
        <f t="shared" ref="AH8:AH39" si="14">IF(AF8=$K8,$R8,"")</f>
        <v/>
      </c>
      <c r="AI8" s="7" t="str">
        <f t="shared" ref="AI8:AI39" si="15">IF(COUNTIF($C$8:$C$207,C8)&gt;1,"X"," ")</f>
        <v xml:space="preserve"> </v>
      </c>
      <c r="AJ8" s="8">
        <f t="shared" ref="AJ8:AJ39" si="16">IF(COUNTIF($B$8:$B$207,B8)&gt;1,"T",B8)</f>
        <v>1</v>
      </c>
      <c r="AK8" s="92">
        <v>8</v>
      </c>
      <c r="AL8" s="93" t="e">
        <f>#REF!</f>
        <v>#REF!</v>
      </c>
      <c r="AM8" s="94" t="e">
        <f t="shared" ref="AM8:AM71" si="17">IF($AL8="",1000,(IF(ISNA(VLOOKUP($AL8,$S$8:$V$207,2,FALSE)),1000,VLOOKUP($AL8,$S$8:$V$207,2,FALSE))))</f>
        <v>#REF!</v>
      </c>
      <c r="AN8" s="95" t="e">
        <f t="shared" ref="AN8:AN71" si="18">IF($AL8="",1000,(IF(ISNA(VLOOKUP($AL8,$S$8:$V$207,3,FALSE)),1000,VLOOKUP($AL8,$S$8:$V$207,3,FALSE))))</f>
        <v>#REF!</v>
      </c>
      <c r="AO8" s="94" t="e">
        <f t="shared" ref="AO8:AO71" si="19">IF($AL8="",1000,(IF(ISNA(VLOOKUP($AL8,$Y$8:$AA$207,2,FALSE)),1000,VLOOKUP($AL8,$Y$8:$AA$207,2,FALSE))))</f>
        <v>#REF!</v>
      </c>
      <c r="AP8" s="95" t="e">
        <f t="shared" ref="AP8:AP71" si="20">IF($AL8="",1000,(IF(ISNA(VLOOKUP($AL8,$Y$8:$AA$207,3,FALSE)),1000,VLOOKUP($AL8,$Y$8:$AA$207,3,FALSE))))</f>
        <v>#REF!</v>
      </c>
      <c r="AQ8" s="94" t="e">
        <f t="shared" ref="AQ8:AQ71" si="21">IF($AL8="",1000,(IF(ISNA(VLOOKUP($AL8,$AF$8:$AH$207,2,FALSE)),1000,VLOOKUP($AL8,$AF$8:$AH$207,2,FALSE))))</f>
        <v>#REF!</v>
      </c>
      <c r="AR8" s="95" t="e">
        <f t="shared" ref="AR8:AR71" si="22">IF($AL8="",1000,(IF(ISNA(VLOOKUP($AL8,$AF$8:$AH$207,3,FALSE)),1000,VLOOKUP($AL8,$AF$8:$AH$207,3,FALSE))))</f>
        <v>#REF!</v>
      </c>
      <c r="AS8" s="96" t="e">
        <f t="shared" ref="AS8:AS15" si="23">IF(AL8=" "," ",IF($AL8&gt;0,SUM(AM8+AO8+AQ8)," "))</f>
        <v>#REF!</v>
      </c>
      <c r="AT8" s="97" t="e">
        <f t="shared" ref="AT8:AT15" si="24">IF(AL8=" "," ",IF($AL8&gt;0,SUM(AN8+AP8+AR8)," "))</f>
        <v>#REF!</v>
      </c>
      <c r="AW8" s="537" t="str">
        <f t="shared" ref="AW8:AW39" si="25">IF(C8="","",IF(G8=0,"Non partant",IF(LEN(I8)=0,"Dossard Inconnu",IF(H8&gt;=$L$3,"Hors délai",""))))</f>
        <v/>
      </c>
      <c r="AX8" s="472" t="str">
        <f>'Liste des partants FFC'!C7</f>
        <v/>
      </c>
      <c r="AY8" s="472" t="str">
        <f>'Liste des partants FFC'!C8</f>
        <v/>
      </c>
      <c r="AZ8" s="472" t="str">
        <f>'Liste des partants FFC'!C9</f>
        <v/>
      </c>
      <c r="BA8" s="472" t="str">
        <f>'Liste des partants FFC'!C10</f>
        <v/>
      </c>
      <c r="BB8" s="472" t="str">
        <f>'Liste des partants FFC'!C11</f>
        <v/>
      </c>
      <c r="BC8" s="472" t="str">
        <f>'Liste des partants FFC'!C12</f>
        <v/>
      </c>
      <c r="BD8" s="472" t="str">
        <f>'Liste des partants FFC'!C13</f>
        <v/>
      </c>
      <c r="BE8" s="472" t="str">
        <f>'Liste des partants FFC'!C14</f>
        <v/>
      </c>
      <c r="BF8" s="472" t="str">
        <f>'Liste des partants FFC'!C15</f>
        <v/>
      </c>
      <c r="BG8" s="472" t="str">
        <f>'Liste des partants FFC'!C16</f>
        <v/>
      </c>
    </row>
    <row r="9" spans="1:59" ht="19.2" customHeight="1">
      <c r="A9" s="6">
        <f t="shared" si="0"/>
        <v>2</v>
      </c>
      <c r="B9" s="303">
        <v>2</v>
      </c>
      <c r="C9" s="303"/>
      <c r="D9" s="521"/>
      <c r="E9" s="521"/>
      <c r="F9" s="521"/>
      <c r="G9" s="476" t="str">
        <f>IF(ISNA(IF($C9&gt;0,(VLOOKUP($C9,Engagés!$C$10:$K$509,3,FALSE))," ")),"",(IF($C9&gt;0,(VLOOKUP($C9,Engagés!$C$10:$K$509,3,FALSE))," ")))</f>
        <v xml:space="preserve"> </v>
      </c>
      <c r="H9" s="90">
        <f t="shared" si="1"/>
        <v>0</v>
      </c>
      <c r="I9" s="539" t="str">
        <f>IF(ISNA(IF($C9&gt;0,(VLOOKUP($C9,Engagés!$C$10:$K$509,6,FALSE))," ")),"",(IF($C9&gt;0,(VLOOKUP($C9,Engagés!$C$10:$K$509,6,FALSE))," ")))</f>
        <v xml:space="preserve"> </v>
      </c>
      <c r="J9" s="539" t="str">
        <f>IF(ISNA(IF($C9&gt;0,(VLOOKUP($C9,Engagés!$C$10:$K$509,7,FALSE))," ")),"",(IF($C9&gt;0,(VLOOKUP($C9,Engagés!$C$10:$K$509,7,FALSE))," ")))</f>
        <v xml:space="preserve"> </v>
      </c>
      <c r="K9" s="539" t="str">
        <f>IF(ISNA(IF($C9&gt;0,(VLOOKUP($C9,Engagés!$C$10:$K$509,8,FALSE))," ")),"",(IF($C9&gt;0,(VLOOKUP($C9,Engagés!$C$10:$K$509,8,FALSE))," ")))</f>
        <v xml:space="preserve"> </v>
      </c>
      <c r="L9" s="6" t="str">
        <f>IF(ISNA(IF($C9&gt;0,(VLOOKUP($C9,Engagés!$C$10:$K$509,5,FALSE))," ")),"",(IF($C9&gt;0,(VLOOKUP($C9,Engagés!$C$10:$K$509,5,FALSE))," ")))</f>
        <v xml:space="preserve"> </v>
      </c>
      <c r="M9" s="6" t="str">
        <f>IF(ISNA(IF($C9&gt;0,(VLOOKUP($C9,Engagés!$C$10:$K$509,4,FALSE))," ")),"",(IF($C9&gt;0,(VLOOKUP($C9,Engagés!$C$10:$K$509,4,FALSE))," ")))</f>
        <v xml:space="preserve"> </v>
      </c>
      <c r="N9" s="539" t="str">
        <f>IF(ISNA(IF($C9&gt;0,(VLOOKUP($C9,Engagés!$C$10:$K$509,9,FALSE))," ")),"",(IF($C9&gt;0,(VLOOKUP($C9,Engagés!$C$10:$K$509,9,FALSE))," ")))</f>
        <v xml:space="preserve"> </v>
      </c>
      <c r="O9" s="540" t="str">
        <f>IF(ISNA(IF($C9&gt;0,(VLOOKUP($C9,Engagés!$C$10:$N$509,10,FALSE))," ")),"",(IF($C9&gt;0,(VLOOKUP($C9,Engagés!$C$10:$N$509,10,FALSE))," ")))</f>
        <v xml:space="preserve"> </v>
      </c>
      <c r="P9" s="6" t="str">
        <f>IF(ISNA(IF($C9&gt;0,(VLOOKUP($C9,Engagés!$C$10:$N$509,12,FALSE))," ")),"",(IF($C9&gt;0,(VLOOKUP($C9,Engagés!$C$10:$N$509,12,FALSE))," ")))</f>
        <v xml:space="preserve"> </v>
      </c>
      <c r="Q9" s="6" t="str">
        <f>IF(ISNA(IF($C9&gt;0,(VLOOKUP($C9,Engagés!$C$10:$N$509,11,FALSE))," ")),"",(IF($C9&gt;0,(VLOOKUP($C9,Engagés!$C$10:$N$509,11,FALSE))," ")))</f>
        <v xml:space="preserve"> </v>
      </c>
      <c r="R9" s="19" t="str">
        <f t="shared" ref="R9:R40" si="26">IF(C9&gt;0,IF((H9-$H$8)&lt;0,"Erreur",IF(H9&lt;H8,H9-H$8,IF(H9=H8,"''",H9-H$8))),"")</f>
        <v/>
      </c>
      <c r="S9" s="84" t="str">
        <f>IF(COUNTIF($K$8:$K9,$K9)&lt;2,$K9," ")</f>
        <v xml:space="preserve"> </v>
      </c>
      <c r="T9" s="84">
        <f t="shared" si="2"/>
        <v>2</v>
      </c>
      <c r="U9" s="91" t="str">
        <f t="shared" si="3"/>
        <v/>
      </c>
      <c r="V9" s="84" t="str">
        <f>IF(COUNTIF($K$8:$K9,$K9)&lt;3,$K9," ")</f>
        <v xml:space="preserve"> </v>
      </c>
      <c r="W9" s="84">
        <f t="shared" si="4"/>
        <v>2</v>
      </c>
      <c r="X9" s="84" t="str">
        <f t="shared" si="5"/>
        <v/>
      </c>
      <c r="Y9" s="80" t="str">
        <f t="shared" si="6"/>
        <v/>
      </c>
      <c r="Z9" s="80">
        <f t="shared" si="7"/>
        <v>1000</v>
      </c>
      <c r="AA9" s="80">
        <f t="shared" si="8"/>
        <v>1000</v>
      </c>
      <c r="AB9" s="84" t="str">
        <f>IF(COUNTIF($K$8:$K9,S9)&lt;4,$K9," ")</f>
        <v xml:space="preserve"> </v>
      </c>
      <c r="AC9" s="84">
        <f t="shared" si="9"/>
        <v>2</v>
      </c>
      <c r="AD9" s="84" t="str">
        <f t="shared" si="10"/>
        <v/>
      </c>
      <c r="AE9" s="80" t="str">
        <f t="shared" si="11"/>
        <v/>
      </c>
      <c r="AF9" s="80" t="str">
        <f t="shared" si="12"/>
        <v/>
      </c>
      <c r="AG9" s="84" t="str">
        <f t="shared" si="13"/>
        <v/>
      </c>
      <c r="AH9" s="84" t="str">
        <f t="shared" si="14"/>
        <v/>
      </c>
      <c r="AI9" s="7" t="str">
        <f t="shared" si="15"/>
        <v xml:space="preserve"> </v>
      </c>
      <c r="AJ9" s="8">
        <f t="shared" si="16"/>
        <v>2</v>
      </c>
      <c r="AK9" s="92">
        <v>8</v>
      </c>
      <c r="AL9" s="93" t="e">
        <f>#REF!</f>
        <v>#REF!</v>
      </c>
      <c r="AM9" s="94" t="e">
        <f t="shared" si="17"/>
        <v>#REF!</v>
      </c>
      <c r="AN9" s="95" t="e">
        <f t="shared" si="18"/>
        <v>#REF!</v>
      </c>
      <c r="AO9" s="94" t="e">
        <f t="shared" si="19"/>
        <v>#REF!</v>
      </c>
      <c r="AP9" s="95" t="e">
        <f t="shared" si="20"/>
        <v>#REF!</v>
      </c>
      <c r="AQ9" s="94" t="e">
        <f t="shared" si="21"/>
        <v>#REF!</v>
      </c>
      <c r="AR9" s="95" t="e">
        <f t="shared" si="22"/>
        <v>#REF!</v>
      </c>
      <c r="AS9" s="96" t="e">
        <f t="shared" si="23"/>
        <v>#REF!</v>
      </c>
      <c r="AT9" s="97" t="e">
        <f t="shared" si="24"/>
        <v>#REF!</v>
      </c>
      <c r="AW9" s="537" t="str">
        <f t="shared" si="25"/>
        <v/>
      </c>
      <c r="AX9" s="472" t="str">
        <f>'Liste des partants FFC'!C17</f>
        <v/>
      </c>
      <c r="AY9" s="472" t="str">
        <f>'Liste des partants FFC'!C18</f>
        <v/>
      </c>
      <c r="AZ9" s="472" t="str">
        <f>'Liste des partants FFC'!C19</f>
        <v/>
      </c>
      <c r="BA9" s="472" t="str">
        <f>'Liste des partants FFC'!C20</f>
        <v/>
      </c>
      <c r="BB9" s="472" t="str">
        <f>'Liste des partants FFC'!C21</f>
        <v/>
      </c>
      <c r="BC9" s="472" t="str">
        <f>'Liste des partants FFC'!C22</f>
        <v/>
      </c>
      <c r="BD9" s="472" t="str">
        <f>'Liste des partants FFC'!C23</f>
        <v/>
      </c>
      <c r="BE9" s="472" t="str">
        <f>'Liste des partants FFC'!C24</f>
        <v/>
      </c>
      <c r="BF9" s="472" t="str">
        <f>'Liste des partants FFC'!C25</f>
        <v/>
      </c>
      <c r="BG9" s="472" t="str">
        <f>'Liste des partants FFC'!C26</f>
        <v/>
      </c>
    </row>
    <row r="10" spans="1:59" ht="19.2" customHeight="1">
      <c r="A10" s="6">
        <f t="shared" si="0"/>
        <v>3</v>
      </c>
      <c r="B10" s="303">
        <v>3</v>
      </c>
      <c r="C10" s="303"/>
      <c r="D10" s="521"/>
      <c r="E10" s="521"/>
      <c r="F10" s="521"/>
      <c r="G10" s="476" t="str">
        <f>IF(ISNA(IF($C10&gt;0,(VLOOKUP($C10,Engagés!$C$10:$K$509,3,FALSE))," ")),"",(IF($C10&gt;0,(VLOOKUP($C10,Engagés!$C$10:$K$509,3,FALSE))," ")))</f>
        <v xml:space="preserve"> </v>
      </c>
      <c r="H10" s="90">
        <f t="shared" si="1"/>
        <v>0</v>
      </c>
      <c r="I10" s="539" t="str">
        <f>IF(ISNA(IF($C10&gt;0,(VLOOKUP($C10,Engagés!$C$10:$K$509,6,FALSE))," ")),"",(IF($C10&gt;0,(VLOOKUP($C10,Engagés!$C$10:$K$509,6,FALSE))," ")))</f>
        <v xml:space="preserve"> </v>
      </c>
      <c r="J10" s="539" t="str">
        <f>IF(ISNA(IF($C10&gt;0,(VLOOKUP($C10,Engagés!$C$10:$K$509,7,FALSE))," ")),"",(IF($C10&gt;0,(VLOOKUP($C10,Engagés!$C$10:$K$509,7,FALSE))," ")))</f>
        <v xml:space="preserve"> </v>
      </c>
      <c r="K10" s="539" t="str">
        <f>IF(ISNA(IF($C10&gt;0,(VLOOKUP($C10,Engagés!$C$10:$K$509,8,FALSE))," ")),"",(IF($C10&gt;0,(VLOOKUP($C10,Engagés!$C$10:$K$509,8,FALSE))," ")))</f>
        <v xml:space="preserve"> </v>
      </c>
      <c r="L10" s="6" t="str">
        <f>IF(ISNA(IF($C10&gt;0,(VLOOKUP($C10,Engagés!$C$10:$K$509,5,FALSE))," ")),"",(IF($C10&gt;0,(VLOOKUP($C10,Engagés!$C$10:$K$509,5,FALSE))," ")))</f>
        <v xml:space="preserve"> </v>
      </c>
      <c r="M10" s="6" t="str">
        <f>IF(ISNA(IF($C10&gt;0,(VLOOKUP($C10,Engagés!$C$10:$K$509,4,FALSE))," ")),"",(IF($C10&gt;0,(VLOOKUP($C10,Engagés!$C$10:$K$509,4,FALSE))," ")))</f>
        <v xml:space="preserve"> </v>
      </c>
      <c r="N10" s="539" t="str">
        <f>IF(ISNA(IF($C10&gt;0,(VLOOKUP($C10,Engagés!$C$10:$K$509,9,FALSE))," ")),"",(IF($C10&gt;0,(VLOOKUP($C10,Engagés!$C$10:$K$509,9,FALSE))," ")))</f>
        <v xml:space="preserve"> </v>
      </c>
      <c r="O10" s="540" t="str">
        <f>IF(ISNA(IF($C10&gt;0,(VLOOKUP($C10,Engagés!$C$10:$N$509,10,FALSE))," ")),"",(IF($C10&gt;0,(VLOOKUP($C10,Engagés!$C$10:$N$509,10,FALSE))," ")))</f>
        <v xml:space="preserve"> </v>
      </c>
      <c r="P10" s="6" t="str">
        <f>IF(ISNA(IF($C10&gt;0,(VLOOKUP($C10,Engagés!$C$10:$N$509,12,FALSE))," ")),"",(IF($C10&gt;0,(VLOOKUP($C10,Engagés!$C$10:$N$509,12,FALSE))," ")))</f>
        <v xml:space="preserve"> </v>
      </c>
      <c r="Q10" s="6" t="str">
        <f>IF(ISNA(IF($C10&gt;0,(VLOOKUP($C10,Engagés!$C$10:$N$509,11,FALSE))," ")),"",(IF($C10&gt;0,(VLOOKUP($C10,Engagés!$C$10:$N$509,11,FALSE))," ")))</f>
        <v xml:space="preserve"> </v>
      </c>
      <c r="R10" s="19" t="str">
        <f t="shared" si="26"/>
        <v/>
      </c>
      <c r="S10" s="84" t="str">
        <f>IF(COUNTIF($K$8:$K10,$K10)&lt;2,$K10," ")</f>
        <v xml:space="preserve"> </v>
      </c>
      <c r="T10" s="84">
        <f t="shared" si="2"/>
        <v>3</v>
      </c>
      <c r="U10" s="91" t="str">
        <f t="shared" si="3"/>
        <v/>
      </c>
      <c r="V10" s="84" t="str">
        <f>IF(COUNTIF($K$8:$K10,$K10)&lt;3,$K10," ")</f>
        <v xml:space="preserve"> </v>
      </c>
      <c r="W10" s="84">
        <f t="shared" si="4"/>
        <v>3</v>
      </c>
      <c r="X10" s="84" t="str">
        <f t="shared" si="5"/>
        <v/>
      </c>
      <c r="Y10" s="80" t="str">
        <f t="shared" si="6"/>
        <v/>
      </c>
      <c r="Z10" s="80">
        <f t="shared" si="7"/>
        <v>1000</v>
      </c>
      <c r="AA10" s="80">
        <f t="shared" si="8"/>
        <v>1000</v>
      </c>
      <c r="AB10" s="84" t="str">
        <f>IF(COUNTIF($K$8:$K10,S10)&lt;4,$K10," ")</f>
        <v xml:space="preserve"> </v>
      </c>
      <c r="AC10" s="84">
        <f t="shared" si="9"/>
        <v>3</v>
      </c>
      <c r="AD10" s="84" t="str">
        <f t="shared" si="10"/>
        <v/>
      </c>
      <c r="AE10" s="80" t="str">
        <f t="shared" si="11"/>
        <v/>
      </c>
      <c r="AF10" s="80" t="str">
        <f t="shared" si="12"/>
        <v/>
      </c>
      <c r="AG10" s="84" t="str">
        <f t="shared" si="13"/>
        <v/>
      </c>
      <c r="AH10" s="84" t="str">
        <f t="shared" si="14"/>
        <v/>
      </c>
      <c r="AI10" s="7" t="str">
        <f t="shared" si="15"/>
        <v xml:space="preserve"> </v>
      </c>
      <c r="AJ10" s="8">
        <f t="shared" si="16"/>
        <v>3</v>
      </c>
      <c r="AK10" s="92">
        <v>8</v>
      </c>
      <c r="AL10" s="93" t="e">
        <f>#REF!</f>
        <v>#REF!</v>
      </c>
      <c r="AM10" s="94" t="e">
        <f t="shared" si="17"/>
        <v>#REF!</v>
      </c>
      <c r="AN10" s="95" t="e">
        <f t="shared" si="18"/>
        <v>#REF!</v>
      </c>
      <c r="AO10" s="94" t="e">
        <f t="shared" si="19"/>
        <v>#REF!</v>
      </c>
      <c r="AP10" s="95" t="e">
        <f t="shared" si="20"/>
        <v>#REF!</v>
      </c>
      <c r="AQ10" s="94" t="e">
        <f t="shared" si="21"/>
        <v>#REF!</v>
      </c>
      <c r="AR10" s="95" t="e">
        <f t="shared" si="22"/>
        <v>#REF!</v>
      </c>
      <c r="AS10" s="96" t="e">
        <f t="shared" si="23"/>
        <v>#REF!</v>
      </c>
      <c r="AT10" s="97" t="e">
        <f t="shared" si="24"/>
        <v>#REF!</v>
      </c>
      <c r="AW10" s="537" t="str">
        <f t="shared" si="25"/>
        <v/>
      </c>
      <c r="AX10" s="472" t="str">
        <f>'Liste des partants FFC'!C27</f>
        <v/>
      </c>
      <c r="AY10" s="472" t="str">
        <f>'Liste des partants FFC'!C28</f>
        <v/>
      </c>
      <c r="AZ10" s="472" t="str">
        <f>'Liste des partants FFC'!C29</f>
        <v/>
      </c>
      <c r="BA10" s="472" t="str">
        <f>'Liste des partants FFC'!C30</f>
        <v/>
      </c>
      <c r="BB10" s="472" t="str">
        <f>'Liste des partants FFC'!C31</f>
        <v/>
      </c>
      <c r="BC10" s="472" t="str">
        <f>'Liste des partants FFC'!C32</f>
        <v/>
      </c>
      <c r="BD10" s="472" t="str">
        <f>'Liste des partants FFC'!C33</f>
        <v/>
      </c>
      <c r="BE10" s="472" t="str">
        <f>'Liste des partants FFC'!C34</f>
        <v/>
      </c>
      <c r="BF10" s="472" t="str">
        <f>'Liste des partants FFC'!C35</f>
        <v/>
      </c>
      <c r="BG10" s="472" t="str">
        <f>'Liste des partants FFC'!C36</f>
        <v/>
      </c>
    </row>
    <row r="11" spans="1:59" ht="19.2" customHeight="1">
      <c r="A11" s="6">
        <f t="shared" si="0"/>
        <v>4</v>
      </c>
      <c r="B11" s="303">
        <v>4</v>
      </c>
      <c r="C11" s="303"/>
      <c r="D11" s="521"/>
      <c r="E11" s="521"/>
      <c r="F11" s="521"/>
      <c r="G11" s="476" t="str">
        <f>IF(ISNA(IF($C11&gt;0,(VLOOKUP($C11,Engagés!$C$10:$K$509,3,FALSE))," ")),"",(IF($C11&gt;0,(VLOOKUP($C11,Engagés!$C$10:$K$509,3,FALSE))," ")))</f>
        <v xml:space="preserve"> </v>
      </c>
      <c r="H11" s="90">
        <f t="shared" si="1"/>
        <v>0</v>
      </c>
      <c r="I11" s="539" t="str">
        <f>IF(ISNA(IF($C11&gt;0,(VLOOKUP($C11,Engagés!$C$10:$K$509,6,FALSE))," ")),"",(IF($C11&gt;0,(VLOOKUP($C11,Engagés!$C$10:$K$509,6,FALSE))," ")))</f>
        <v xml:space="preserve"> </v>
      </c>
      <c r="J11" s="539" t="str">
        <f>IF(ISNA(IF($C11&gt;0,(VLOOKUP($C11,Engagés!$C$10:$K$509,7,FALSE))," ")),"",(IF($C11&gt;0,(VLOOKUP($C11,Engagés!$C$10:$K$509,7,FALSE))," ")))</f>
        <v xml:space="preserve"> </v>
      </c>
      <c r="K11" s="539" t="str">
        <f>IF(ISNA(IF($C11&gt;0,(VLOOKUP($C11,Engagés!$C$10:$K$509,8,FALSE))," ")),"",(IF($C11&gt;0,(VLOOKUP($C11,Engagés!$C$10:$K$509,8,FALSE))," ")))</f>
        <v xml:space="preserve"> </v>
      </c>
      <c r="L11" s="6" t="str">
        <f>IF(ISNA(IF($C11&gt;0,(VLOOKUP($C11,Engagés!$C$10:$K$509,5,FALSE))," ")),"",(IF($C11&gt;0,(VLOOKUP($C11,Engagés!$C$10:$K$509,5,FALSE))," ")))</f>
        <v xml:space="preserve"> </v>
      </c>
      <c r="M11" s="6" t="str">
        <f>IF(ISNA(IF($C11&gt;0,(VLOOKUP($C11,Engagés!$C$10:$K$509,4,FALSE))," ")),"",(IF($C11&gt;0,(VLOOKUP($C11,Engagés!$C$10:$K$509,4,FALSE))," ")))</f>
        <v xml:space="preserve"> </v>
      </c>
      <c r="N11" s="539" t="str">
        <f>IF(ISNA(IF($C11&gt;0,(VLOOKUP($C11,Engagés!$C$10:$K$509,9,FALSE))," ")),"",(IF($C11&gt;0,(VLOOKUP($C11,Engagés!$C$10:$K$509,9,FALSE))," ")))</f>
        <v xml:space="preserve"> </v>
      </c>
      <c r="O11" s="540" t="str">
        <f>IF(ISNA(IF($C11&gt;0,(VLOOKUP($C11,Engagés!$C$10:$N$509,10,FALSE))," ")),"",(IF($C11&gt;0,(VLOOKUP($C11,Engagés!$C$10:$N$509,10,FALSE))," ")))</f>
        <v xml:space="preserve"> </v>
      </c>
      <c r="P11" s="6" t="str">
        <f>IF(ISNA(IF($C11&gt;0,(VLOOKUP($C11,Engagés!$C$10:$N$509,12,FALSE))," ")),"",(IF($C11&gt;0,(VLOOKUP($C11,Engagés!$C$10:$N$509,12,FALSE))," ")))</f>
        <v xml:space="preserve"> </v>
      </c>
      <c r="Q11" s="6" t="str">
        <f>IF(ISNA(IF($C11&gt;0,(VLOOKUP($C11,Engagés!$C$10:$N$509,11,FALSE))," ")),"",(IF($C11&gt;0,(VLOOKUP($C11,Engagés!$C$10:$N$509,11,FALSE))," ")))</f>
        <v xml:space="preserve"> </v>
      </c>
      <c r="R11" s="19" t="str">
        <f t="shared" si="26"/>
        <v/>
      </c>
      <c r="S11" s="84" t="str">
        <f>IF(COUNTIF($K$8:$K11,$K11)&lt;2,$K11," ")</f>
        <v xml:space="preserve"> </v>
      </c>
      <c r="T11" s="84">
        <f t="shared" si="2"/>
        <v>4</v>
      </c>
      <c r="U11" s="91" t="str">
        <f t="shared" si="3"/>
        <v/>
      </c>
      <c r="V11" s="84" t="str">
        <f>IF(COUNTIF($K$8:$K11,$K11)&lt;3,$K11," ")</f>
        <v xml:space="preserve"> </v>
      </c>
      <c r="W11" s="84">
        <f t="shared" si="4"/>
        <v>4</v>
      </c>
      <c r="X11" s="84" t="str">
        <f t="shared" si="5"/>
        <v/>
      </c>
      <c r="Y11" s="80" t="str">
        <f t="shared" si="6"/>
        <v/>
      </c>
      <c r="Z11" s="80">
        <f t="shared" si="7"/>
        <v>1000</v>
      </c>
      <c r="AA11" s="80">
        <f t="shared" si="8"/>
        <v>1000</v>
      </c>
      <c r="AB11" s="84" t="str">
        <f>IF(COUNTIF($K$8:$K11,S11)&lt;4,$K11," ")</f>
        <v xml:space="preserve"> </v>
      </c>
      <c r="AC11" s="84">
        <f t="shared" si="9"/>
        <v>4</v>
      </c>
      <c r="AD11" s="84" t="str">
        <f t="shared" si="10"/>
        <v/>
      </c>
      <c r="AE11" s="80" t="str">
        <f t="shared" si="11"/>
        <v/>
      </c>
      <c r="AF11" s="80" t="str">
        <f t="shared" si="12"/>
        <v/>
      </c>
      <c r="AG11" s="84" t="str">
        <f t="shared" si="13"/>
        <v/>
      </c>
      <c r="AH11" s="84" t="str">
        <f t="shared" si="14"/>
        <v/>
      </c>
      <c r="AI11" s="7" t="str">
        <f t="shared" si="15"/>
        <v xml:space="preserve"> </v>
      </c>
      <c r="AJ11" s="8">
        <f t="shared" si="16"/>
        <v>4</v>
      </c>
      <c r="AK11" s="92">
        <v>8</v>
      </c>
      <c r="AL11" s="93" t="e">
        <f>#REF!</f>
        <v>#REF!</v>
      </c>
      <c r="AM11" s="94" t="e">
        <f t="shared" si="17"/>
        <v>#REF!</v>
      </c>
      <c r="AN11" s="95" t="e">
        <f t="shared" si="18"/>
        <v>#REF!</v>
      </c>
      <c r="AO11" s="94" t="e">
        <f t="shared" si="19"/>
        <v>#REF!</v>
      </c>
      <c r="AP11" s="95" t="e">
        <f t="shared" si="20"/>
        <v>#REF!</v>
      </c>
      <c r="AQ11" s="94" t="e">
        <f t="shared" si="21"/>
        <v>#REF!</v>
      </c>
      <c r="AR11" s="95" t="e">
        <f t="shared" si="22"/>
        <v>#REF!</v>
      </c>
      <c r="AS11" s="96" t="e">
        <f t="shared" si="23"/>
        <v>#REF!</v>
      </c>
      <c r="AT11" s="97" t="e">
        <f t="shared" si="24"/>
        <v>#REF!</v>
      </c>
      <c r="AW11" s="537" t="str">
        <f t="shared" si="25"/>
        <v/>
      </c>
      <c r="AX11" s="472" t="str">
        <f>'Liste des partants FFC'!C37</f>
        <v/>
      </c>
      <c r="AY11" s="472" t="str">
        <f>'Liste des partants FFC'!C38</f>
        <v/>
      </c>
      <c r="AZ11" s="472" t="str">
        <f>'Liste des partants FFC'!C39</f>
        <v/>
      </c>
      <c r="BA11" s="472" t="str">
        <f>'Liste des partants FFC'!C40</f>
        <v/>
      </c>
      <c r="BB11" s="472" t="str">
        <f>'Liste des partants FFC'!C41</f>
        <v/>
      </c>
      <c r="BC11" s="472" t="str">
        <f>'Liste des partants FFC'!C42</f>
        <v/>
      </c>
      <c r="BD11" s="472" t="str">
        <f>'Liste des partants FFC'!C43</f>
        <v/>
      </c>
      <c r="BE11" s="472" t="str">
        <f>'Liste des partants FFC'!C44</f>
        <v/>
      </c>
      <c r="BF11" s="472" t="str">
        <f>'Liste des partants FFC'!C45</f>
        <v/>
      </c>
      <c r="BG11" s="472" t="str">
        <f>'Liste des partants FFC'!C46</f>
        <v/>
      </c>
    </row>
    <row r="12" spans="1:59" ht="19.2" customHeight="1">
      <c r="A12" s="6">
        <f t="shared" si="0"/>
        <v>5</v>
      </c>
      <c r="B12" s="303">
        <v>5</v>
      </c>
      <c r="C12" s="303"/>
      <c r="D12" s="521"/>
      <c r="E12" s="521"/>
      <c r="F12" s="521"/>
      <c r="G12" s="476" t="str">
        <f>IF(ISNA(IF($C12&gt;0,(VLOOKUP($C12,Engagés!$C$10:$K$509,3,FALSE))," ")),"",(IF($C12&gt;0,(VLOOKUP($C12,Engagés!$C$10:$K$509,3,FALSE))," ")))</f>
        <v xml:space="preserve"> </v>
      </c>
      <c r="H12" s="90">
        <f t="shared" si="1"/>
        <v>0</v>
      </c>
      <c r="I12" s="539" t="str">
        <f>IF(ISNA(IF($C12&gt;0,(VLOOKUP($C12,Engagés!$C$10:$K$509,6,FALSE))," ")),"",(IF($C12&gt;0,(VLOOKUP($C12,Engagés!$C$10:$K$509,6,FALSE))," ")))</f>
        <v xml:space="preserve"> </v>
      </c>
      <c r="J12" s="539" t="str">
        <f>IF(ISNA(IF($C12&gt;0,(VLOOKUP($C12,Engagés!$C$10:$K$509,7,FALSE))," ")),"",(IF($C12&gt;0,(VLOOKUP($C12,Engagés!$C$10:$K$509,7,FALSE))," ")))</f>
        <v xml:space="preserve"> </v>
      </c>
      <c r="K12" s="539" t="str">
        <f>IF(ISNA(IF($C12&gt;0,(VLOOKUP($C12,Engagés!$C$10:$K$509,8,FALSE))," ")),"",(IF($C12&gt;0,(VLOOKUP($C12,Engagés!$C$10:$K$509,8,FALSE))," ")))</f>
        <v xml:space="preserve"> </v>
      </c>
      <c r="L12" s="6" t="str">
        <f>IF(ISNA(IF($C12&gt;0,(VLOOKUP($C12,Engagés!$C$10:$K$509,5,FALSE))," ")),"",(IF($C12&gt;0,(VLOOKUP($C12,Engagés!$C$10:$K$509,5,FALSE))," ")))</f>
        <v xml:space="preserve"> </v>
      </c>
      <c r="M12" s="6" t="str">
        <f>IF(ISNA(IF($C12&gt;0,(VLOOKUP($C12,Engagés!$C$10:$K$509,4,FALSE))," ")),"",(IF($C12&gt;0,(VLOOKUP($C12,Engagés!$C$10:$K$509,4,FALSE))," ")))</f>
        <v xml:space="preserve"> </v>
      </c>
      <c r="N12" s="539" t="str">
        <f>IF(ISNA(IF($C12&gt;0,(VLOOKUP($C12,Engagés!$C$10:$K$509,9,FALSE))," ")),"",(IF($C12&gt;0,(VLOOKUP($C12,Engagés!$C$10:$K$509,9,FALSE))," ")))</f>
        <v xml:space="preserve"> </v>
      </c>
      <c r="O12" s="540" t="str">
        <f>IF(ISNA(IF($C12&gt;0,(VLOOKUP($C12,Engagés!$C$10:$N$509,10,FALSE))," ")),"",(IF($C12&gt;0,(VLOOKUP($C12,Engagés!$C$10:$N$509,10,FALSE))," ")))</f>
        <v xml:space="preserve"> </v>
      </c>
      <c r="P12" s="6" t="str">
        <f>IF(ISNA(IF($C12&gt;0,(VLOOKUP($C12,Engagés!$C$10:$N$509,12,FALSE))," ")),"",(IF($C12&gt;0,(VLOOKUP($C12,Engagés!$C$10:$N$509,12,FALSE))," ")))</f>
        <v xml:space="preserve"> </v>
      </c>
      <c r="Q12" s="6" t="str">
        <f>IF(ISNA(IF($C12&gt;0,(VLOOKUP($C12,Engagés!$C$10:$N$509,11,FALSE))," ")),"",(IF($C12&gt;0,(VLOOKUP($C12,Engagés!$C$10:$N$509,11,FALSE))," ")))</f>
        <v xml:space="preserve"> </v>
      </c>
      <c r="R12" s="19" t="str">
        <f t="shared" si="26"/>
        <v/>
      </c>
      <c r="S12" s="84" t="str">
        <f>IF(COUNTIF($K$8:$K12,$K12)&lt;2,$K12," ")</f>
        <v xml:space="preserve"> </v>
      </c>
      <c r="T12" s="84">
        <f t="shared" si="2"/>
        <v>5</v>
      </c>
      <c r="U12" s="91" t="str">
        <f t="shared" si="3"/>
        <v/>
      </c>
      <c r="V12" s="84" t="str">
        <f>IF(COUNTIF($K$8:$K12,$K12)&lt;3,$K12," ")</f>
        <v xml:space="preserve"> </v>
      </c>
      <c r="W12" s="84">
        <f t="shared" si="4"/>
        <v>5</v>
      </c>
      <c r="X12" s="84" t="str">
        <f t="shared" si="5"/>
        <v/>
      </c>
      <c r="Y12" s="80" t="str">
        <f t="shared" si="6"/>
        <v/>
      </c>
      <c r="Z12" s="80">
        <f t="shared" si="7"/>
        <v>1000</v>
      </c>
      <c r="AA12" s="80">
        <f t="shared" si="8"/>
        <v>1000</v>
      </c>
      <c r="AB12" s="84" t="str">
        <f>IF(COUNTIF($K$8:$K12,S12)&lt;4,$K12," ")</f>
        <v xml:space="preserve"> </v>
      </c>
      <c r="AC12" s="84">
        <f t="shared" si="9"/>
        <v>5</v>
      </c>
      <c r="AD12" s="84" t="str">
        <f t="shared" si="10"/>
        <v/>
      </c>
      <c r="AE12" s="80" t="str">
        <f t="shared" si="11"/>
        <v/>
      </c>
      <c r="AF12" s="80" t="str">
        <f t="shared" si="12"/>
        <v/>
      </c>
      <c r="AG12" s="84" t="str">
        <f t="shared" si="13"/>
        <v/>
      </c>
      <c r="AH12" s="84" t="str">
        <f t="shared" si="14"/>
        <v/>
      </c>
      <c r="AI12" s="7" t="str">
        <f t="shared" si="15"/>
        <v xml:space="preserve"> </v>
      </c>
      <c r="AJ12" s="8">
        <f t="shared" si="16"/>
        <v>5</v>
      </c>
      <c r="AK12" s="92">
        <v>8</v>
      </c>
      <c r="AL12" s="93" t="e">
        <f>#REF!</f>
        <v>#REF!</v>
      </c>
      <c r="AM12" s="94" t="e">
        <f t="shared" si="17"/>
        <v>#REF!</v>
      </c>
      <c r="AN12" s="95" t="e">
        <f t="shared" si="18"/>
        <v>#REF!</v>
      </c>
      <c r="AO12" s="94" t="e">
        <f t="shared" si="19"/>
        <v>#REF!</v>
      </c>
      <c r="AP12" s="95" t="e">
        <f t="shared" si="20"/>
        <v>#REF!</v>
      </c>
      <c r="AQ12" s="94" t="e">
        <f t="shared" si="21"/>
        <v>#REF!</v>
      </c>
      <c r="AR12" s="95" t="e">
        <f t="shared" si="22"/>
        <v>#REF!</v>
      </c>
      <c r="AS12" s="96" t="e">
        <f t="shared" si="23"/>
        <v>#REF!</v>
      </c>
      <c r="AT12" s="97" t="e">
        <f t="shared" si="24"/>
        <v>#REF!</v>
      </c>
      <c r="AW12" s="537" t="str">
        <f t="shared" si="25"/>
        <v/>
      </c>
      <c r="AX12" s="472" t="str">
        <f>'Liste des partants FFC'!C47</f>
        <v/>
      </c>
      <c r="AY12" s="472" t="str">
        <f>'Liste des partants FFC'!C48</f>
        <v/>
      </c>
      <c r="AZ12" s="472" t="str">
        <f>'Liste des partants FFC'!C49</f>
        <v/>
      </c>
      <c r="BA12" s="472" t="str">
        <f>'Liste des partants FFC'!C50</f>
        <v/>
      </c>
      <c r="BB12" s="472" t="str">
        <f>'Liste des partants FFC'!C51</f>
        <v/>
      </c>
      <c r="BC12" s="472" t="str">
        <f>'Liste des partants FFC'!C52</f>
        <v/>
      </c>
      <c r="BD12" s="472" t="str">
        <f>'Liste des partants FFC'!C53</f>
        <v/>
      </c>
      <c r="BE12" s="472" t="str">
        <f>'Liste des partants FFC'!C54</f>
        <v/>
      </c>
      <c r="BF12" s="472" t="str">
        <f>'Liste des partants FFC'!C55</f>
        <v/>
      </c>
      <c r="BG12" s="472" t="str">
        <f>'Liste des partants FFC'!C56</f>
        <v/>
      </c>
    </row>
    <row r="13" spans="1:59" ht="19.2" customHeight="1">
      <c r="A13" s="6">
        <f t="shared" si="0"/>
        <v>6</v>
      </c>
      <c r="B13" s="303">
        <v>6</v>
      </c>
      <c r="C13" s="303"/>
      <c r="D13" s="521"/>
      <c r="E13" s="521"/>
      <c r="F13" s="521"/>
      <c r="G13" s="476" t="str">
        <f>IF(ISNA(IF($C13&gt;0,(VLOOKUP($C13,Engagés!$C$10:$K$509,3,FALSE))," ")),"",(IF($C13&gt;0,(VLOOKUP($C13,Engagés!$C$10:$K$509,3,FALSE))," ")))</f>
        <v xml:space="preserve"> </v>
      </c>
      <c r="H13" s="90">
        <f t="shared" si="1"/>
        <v>0</v>
      </c>
      <c r="I13" s="539" t="str">
        <f>IF(ISNA(IF($C13&gt;0,(VLOOKUP($C13,Engagés!$C$10:$K$509,6,FALSE))," ")),"",(IF($C13&gt;0,(VLOOKUP($C13,Engagés!$C$10:$K$509,6,FALSE))," ")))</f>
        <v xml:space="preserve"> </v>
      </c>
      <c r="J13" s="539" t="str">
        <f>IF(ISNA(IF($C13&gt;0,(VLOOKUP($C13,Engagés!$C$10:$K$509,7,FALSE))," ")),"",(IF($C13&gt;0,(VLOOKUP($C13,Engagés!$C$10:$K$509,7,FALSE))," ")))</f>
        <v xml:space="preserve"> </v>
      </c>
      <c r="K13" s="539" t="str">
        <f>IF(ISNA(IF($C13&gt;0,(VLOOKUP($C13,Engagés!$C$10:$K$509,8,FALSE))," ")),"",(IF($C13&gt;0,(VLOOKUP($C13,Engagés!$C$10:$K$509,8,FALSE))," ")))</f>
        <v xml:space="preserve"> </v>
      </c>
      <c r="L13" s="6" t="str">
        <f>IF(ISNA(IF($C13&gt;0,(VLOOKUP($C13,Engagés!$C$10:$K$509,5,FALSE))," ")),"",(IF($C13&gt;0,(VLOOKUP($C13,Engagés!$C$10:$K$509,5,FALSE))," ")))</f>
        <v xml:space="preserve"> </v>
      </c>
      <c r="M13" s="6" t="str">
        <f>IF(ISNA(IF($C13&gt;0,(VLOOKUP($C13,Engagés!$C$10:$K$509,4,FALSE))," ")),"",(IF($C13&gt;0,(VLOOKUP($C13,Engagés!$C$10:$K$509,4,FALSE))," ")))</f>
        <v xml:space="preserve"> </v>
      </c>
      <c r="N13" s="539" t="str">
        <f>IF(ISNA(IF($C13&gt;0,(VLOOKUP($C13,Engagés!$C$10:$K$509,9,FALSE))," ")),"",(IF($C13&gt;0,(VLOOKUP($C13,Engagés!$C$10:$K$509,9,FALSE))," ")))</f>
        <v xml:space="preserve"> </v>
      </c>
      <c r="O13" s="540" t="str">
        <f>IF(ISNA(IF($C13&gt;0,(VLOOKUP($C13,Engagés!$C$10:$N$509,10,FALSE))," ")),"",(IF($C13&gt;0,(VLOOKUP($C13,Engagés!$C$10:$N$509,10,FALSE))," ")))</f>
        <v xml:space="preserve"> </v>
      </c>
      <c r="P13" s="6" t="str">
        <f>IF(ISNA(IF($C13&gt;0,(VLOOKUP($C13,Engagés!$C$10:$N$509,12,FALSE))," ")),"",(IF($C13&gt;0,(VLOOKUP($C13,Engagés!$C$10:$N$509,12,FALSE))," ")))</f>
        <v xml:space="preserve"> </v>
      </c>
      <c r="Q13" s="6" t="str">
        <f>IF(ISNA(IF($C13&gt;0,(VLOOKUP($C13,Engagés!$C$10:$N$509,11,FALSE))," ")),"",(IF($C13&gt;0,(VLOOKUP($C13,Engagés!$C$10:$N$509,11,FALSE))," ")))</f>
        <v xml:space="preserve"> </v>
      </c>
      <c r="R13" s="19" t="str">
        <f t="shared" si="26"/>
        <v/>
      </c>
      <c r="S13" s="84" t="str">
        <f>IF(COUNTIF($K$8:$K13,$K13)&lt;2,$K13," ")</f>
        <v xml:space="preserve"> </v>
      </c>
      <c r="T13" s="84">
        <f t="shared" si="2"/>
        <v>6</v>
      </c>
      <c r="U13" s="91" t="str">
        <f t="shared" si="3"/>
        <v/>
      </c>
      <c r="V13" s="84" t="str">
        <f>IF(COUNTIF($K$8:$K13,$K13)&lt;3,$K13," ")</f>
        <v xml:space="preserve"> </v>
      </c>
      <c r="W13" s="84">
        <f t="shared" si="4"/>
        <v>6</v>
      </c>
      <c r="X13" s="84" t="str">
        <f t="shared" si="5"/>
        <v/>
      </c>
      <c r="Y13" s="80" t="str">
        <f t="shared" si="6"/>
        <v/>
      </c>
      <c r="Z13" s="80">
        <f t="shared" si="7"/>
        <v>1000</v>
      </c>
      <c r="AA13" s="80">
        <f t="shared" si="8"/>
        <v>1000</v>
      </c>
      <c r="AB13" s="84" t="str">
        <f>IF(COUNTIF($K$8:$K13,S13)&lt;4,$K13," ")</f>
        <v xml:space="preserve"> </v>
      </c>
      <c r="AC13" s="84">
        <f t="shared" si="9"/>
        <v>6</v>
      </c>
      <c r="AD13" s="84" t="str">
        <f t="shared" si="10"/>
        <v/>
      </c>
      <c r="AE13" s="80" t="str">
        <f t="shared" si="11"/>
        <v/>
      </c>
      <c r="AF13" s="80" t="str">
        <f t="shared" si="12"/>
        <v/>
      </c>
      <c r="AG13" s="84" t="str">
        <f t="shared" si="13"/>
        <v/>
      </c>
      <c r="AH13" s="84" t="str">
        <f t="shared" si="14"/>
        <v/>
      </c>
      <c r="AI13" s="7" t="str">
        <f t="shared" si="15"/>
        <v xml:space="preserve"> </v>
      </c>
      <c r="AJ13" s="8">
        <f t="shared" si="16"/>
        <v>6</v>
      </c>
      <c r="AK13" s="92">
        <v>8</v>
      </c>
      <c r="AL13" s="93" t="e">
        <f>#REF!</f>
        <v>#REF!</v>
      </c>
      <c r="AM13" s="94" t="e">
        <f t="shared" si="17"/>
        <v>#REF!</v>
      </c>
      <c r="AN13" s="95" t="e">
        <f t="shared" si="18"/>
        <v>#REF!</v>
      </c>
      <c r="AO13" s="94" t="e">
        <f t="shared" si="19"/>
        <v>#REF!</v>
      </c>
      <c r="AP13" s="95" t="e">
        <f t="shared" si="20"/>
        <v>#REF!</v>
      </c>
      <c r="AQ13" s="94" t="e">
        <f t="shared" si="21"/>
        <v>#REF!</v>
      </c>
      <c r="AR13" s="95" t="e">
        <f t="shared" si="22"/>
        <v>#REF!</v>
      </c>
      <c r="AS13" s="96" t="e">
        <f t="shared" si="23"/>
        <v>#REF!</v>
      </c>
      <c r="AT13" s="97" t="e">
        <f t="shared" si="24"/>
        <v>#REF!</v>
      </c>
      <c r="AW13" s="537" t="str">
        <f t="shared" si="25"/>
        <v/>
      </c>
      <c r="AX13" s="472" t="str">
        <f>'Liste des partants FFC'!C57</f>
        <v/>
      </c>
      <c r="AY13" s="472" t="str">
        <f>'Liste des partants FFC'!C58</f>
        <v/>
      </c>
      <c r="AZ13" s="472" t="str">
        <f>'Liste des partants FFC'!C59</f>
        <v/>
      </c>
      <c r="BA13" s="472" t="str">
        <f>'Liste des partants FFC'!C60</f>
        <v/>
      </c>
      <c r="BB13" s="472" t="str">
        <f>'Liste des partants FFC'!C61</f>
        <v/>
      </c>
      <c r="BC13" s="472" t="str">
        <f>'Liste des partants FFC'!C62</f>
        <v/>
      </c>
      <c r="BD13" s="472" t="str">
        <f>'Liste des partants FFC'!C63</f>
        <v/>
      </c>
      <c r="BE13" s="472" t="str">
        <f>'Liste des partants FFC'!C64</f>
        <v/>
      </c>
      <c r="BF13" s="472" t="str">
        <f>'Liste des partants FFC'!C65</f>
        <v/>
      </c>
      <c r="BG13" s="472" t="str">
        <f>'Liste des partants FFC'!C66</f>
        <v/>
      </c>
    </row>
    <row r="14" spans="1:59" ht="19.2" customHeight="1">
      <c r="A14" s="6">
        <f t="shared" si="0"/>
        <v>7</v>
      </c>
      <c r="B14" s="303">
        <v>7</v>
      </c>
      <c r="C14" s="303"/>
      <c r="D14" s="521"/>
      <c r="E14" s="521"/>
      <c r="F14" s="521"/>
      <c r="G14" s="476" t="str">
        <f>IF(ISNA(IF($C14&gt;0,(VLOOKUP($C14,Engagés!$C$10:$K$509,3,FALSE))," ")),"",(IF($C14&gt;0,(VLOOKUP($C14,Engagés!$C$10:$K$509,3,FALSE))," ")))</f>
        <v xml:space="preserve"> </v>
      </c>
      <c r="H14" s="90">
        <f t="shared" si="1"/>
        <v>0</v>
      </c>
      <c r="I14" s="539" t="str">
        <f>IF(ISNA(IF($C14&gt;0,(VLOOKUP($C14,Engagés!$C$10:$K$509,6,FALSE))," ")),"",(IF($C14&gt;0,(VLOOKUP($C14,Engagés!$C$10:$K$509,6,FALSE))," ")))</f>
        <v xml:space="preserve"> </v>
      </c>
      <c r="J14" s="539" t="str">
        <f>IF(ISNA(IF($C14&gt;0,(VLOOKUP($C14,Engagés!$C$10:$K$509,7,FALSE))," ")),"",(IF($C14&gt;0,(VLOOKUP($C14,Engagés!$C$10:$K$509,7,FALSE))," ")))</f>
        <v xml:space="preserve"> </v>
      </c>
      <c r="K14" s="539" t="str">
        <f>IF(ISNA(IF($C14&gt;0,(VLOOKUP($C14,Engagés!$C$10:$K$509,8,FALSE))," ")),"",(IF($C14&gt;0,(VLOOKUP($C14,Engagés!$C$10:$K$509,8,FALSE))," ")))</f>
        <v xml:space="preserve"> </v>
      </c>
      <c r="L14" s="6" t="str">
        <f>IF(ISNA(IF($C14&gt;0,(VLOOKUP($C14,Engagés!$C$10:$K$509,5,FALSE))," ")),"",(IF($C14&gt;0,(VLOOKUP($C14,Engagés!$C$10:$K$509,5,FALSE))," ")))</f>
        <v xml:space="preserve"> </v>
      </c>
      <c r="M14" s="6" t="str">
        <f>IF(ISNA(IF($C14&gt;0,(VLOOKUP($C14,Engagés!$C$10:$K$509,4,FALSE))," ")),"",(IF($C14&gt;0,(VLOOKUP($C14,Engagés!$C$10:$K$509,4,FALSE))," ")))</f>
        <v xml:space="preserve"> </v>
      </c>
      <c r="N14" s="539" t="str">
        <f>IF(ISNA(IF($C14&gt;0,(VLOOKUP($C14,Engagés!$C$10:$K$509,9,FALSE))," ")),"",(IF($C14&gt;0,(VLOOKUP($C14,Engagés!$C$10:$K$509,9,FALSE))," ")))</f>
        <v xml:space="preserve"> </v>
      </c>
      <c r="O14" s="540" t="str">
        <f>IF(ISNA(IF($C14&gt;0,(VLOOKUP($C14,Engagés!$C$10:$N$509,10,FALSE))," ")),"",(IF($C14&gt;0,(VLOOKUP($C14,Engagés!$C$10:$N$509,10,FALSE))," ")))</f>
        <v xml:space="preserve"> </v>
      </c>
      <c r="P14" s="6" t="str">
        <f>IF(ISNA(IF($C14&gt;0,(VLOOKUP($C14,Engagés!$C$10:$N$509,12,FALSE))," ")),"",(IF($C14&gt;0,(VLOOKUP($C14,Engagés!$C$10:$N$509,12,FALSE))," ")))</f>
        <v xml:space="preserve"> </v>
      </c>
      <c r="Q14" s="6" t="str">
        <f>IF(ISNA(IF($C14&gt;0,(VLOOKUP($C14,Engagés!$C$10:$N$509,11,FALSE))," ")),"",(IF($C14&gt;0,(VLOOKUP($C14,Engagés!$C$10:$N$509,11,FALSE))," ")))</f>
        <v xml:space="preserve"> </v>
      </c>
      <c r="R14" s="19" t="str">
        <f t="shared" si="26"/>
        <v/>
      </c>
      <c r="S14" s="84" t="str">
        <f>IF(COUNTIF($K$8:$K14,$K14)&lt;2,$K14," ")</f>
        <v xml:space="preserve"> </v>
      </c>
      <c r="T14" s="84">
        <f t="shared" si="2"/>
        <v>7</v>
      </c>
      <c r="U14" s="91" t="str">
        <f t="shared" si="3"/>
        <v/>
      </c>
      <c r="V14" s="84" t="str">
        <f>IF(COUNTIF($K$8:$K14,$K14)&lt;3,$K14," ")</f>
        <v xml:space="preserve"> </v>
      </c>
      <c r="W14" s="84">
        <f t="shared" si="4"/>
        <v>7</v>
      </c>
      <c r="X14" s="84" t="str">
        <f t="shared" si="5"/>
        <v/>
      </c>
      <c r="Y14" s="80" t="str">
        <f t="shared" si="6"/>
        <v/>
      </c>
      <c r="Z14" s="80">
        <f t="shared" si="7"/>
        <v>1000</v>
      </c>
      <c r="AA14" s="80">
        <f t="shared" si="8"/>
        <v>1000</v>
      </c>
      <c r="AB14" s="84" t="str">
        <f>IF(COUNTIF($K$8:$K14,S14)&lt;4,$K14," ")</f>
        <v xml:space="preserve"> </v>
      </c>
      <c r="AC14" s="84">
        <f t="shared" si="9"/>
        <v>7</v>
      </c>
      <c r="AD14" s="84" t="str">
        <f t="shared" si="10"/>
        <v/>
      </c>
      <c r="AE14" s="80" t="str">
        <f t="shared" si="11"/>
        <v/>
      </c>
      <c r="AF14" s="80" t="str">
        <f t="shared" si="12"/>
        <v/>
      </c>
      <c r="AG14" s="84" t="str">
        <f t="shared" si="13"/>
        <v/>
      </c>
      <c r="AH14" s="84" t="str">
        <f t="shared" si="14"/>
        <v/>
      </c>
      <c r="AI14" s="7" t="str">
        <f t="shared" si="15"/>
        <v xml:space="preserve"> </v>
      </c>
      <c r="AJ14" s="8">
        <f t="shared" si="16"/>
        <v>7</v>
      </c>
      <c r="AK14" s="92">
        <v>8</v>
      </c>
      <c r="AL14" s="93" t="e">
        <f>#REF!</f>
        <v>#REF!</v>
      </c>
      <c r="AM14" s="94" t="e">
        <f t="shared" si="17"/>
        <v>#REF!</v>
      </c>
      <c r="AN14" s="95" t="e">
        <f t="shared" si="18"/>
        <v>#REF!</v>
      </c>
      <c r="AO14" s="94" t="e">
        <f t="shared" si="19"/>
        <v>#REF!</v>
      </c>
      <c r="AP14" s="95" t="e">
        <f t="shared" si="20"/>
        <v>#REF!</v>
      </c>
      <c r="AQ14" s="94" t="e">
        <f t="shared" si="21"/>
        <v>#REF!</v>
      </c>
      <c r="AR14" s="95" t="e">
        <f t="shared" si="22"/>
        <v>#REF!</v>
      </c>
      <c r="AS14" s="96" t="e">
        <f t="shared" si="23"/>
        <v>#REF!</v>
      </c>
      <c r="AT14" s="97" t="e">
        <f t="shared" si="24"/>
        <v>#REF!</v>
      </c>
      <c r="AW14" s="537" t="str">
        <f t="shared" si="25"/>
        <v/>
      </c>
      <c r="AX14" s="472" t="str">
        <f>'Liste des partants FFC'!C67</f>
        <v/>
      </c>
      <c r="AY14" s="472" t="str">
        <f>'Liste des partants FFC'!C68</f>
        <v/>
      </c>
      <c r="AZ14" s="472" t="str">
        <f>'Liste des partants FFC'!C69</f>
        <v/>
      </c>
      <c r="BA14" s="472" t="str">
        <f>'Liste des partants FFC'!C70</f>
        <v/>
      </c>
      <c r="BB14" s="472" t="str">
        <f>'Liste des partants FFC'!C71</f>
        <v/>
      </c>
      <c r="BC14" s="472" t="str">
        <f>'Liste des partants FFC'!C72</f>
        <v/>
      </c>
      <c r="BD14" s="472" t="str">
        <f>'Liste des partants FFC'!C73</f>
        <v/>
      </c>
      <c r="BE14" s="472" t="str">
        <f>'Liste des partants FFC'!C74</f>
        <v/>
      </c>
      <c r="BF14" s="472" t="str">
        <f>'Liste des partants FFC'!C75</f>
        <v/>
      </c>
      <c r="BG14" s="472" t="str">
        <f>'Liste des partants FFC'!C76</f>
        <v/>
      </c>
    </row>
    <row r="15" spans="1:59" ht="19.2" customHeight="1">
      <c r="A15" s="6">
        <f t="shared" si="0"/>
        <v>8</v>
      </c>
      <c r="B15" s="303">
        <v>8</v>
      </c>
      <c r="C15" s="303"/>
      <c r="D15" s="521"/>
      <c r="E15" s="521"/>
      <c r="F15" s="521"/>
      <c r="G15" s="476" t="str">
        <f>IF(ISNA(IF($C15&gt;0,(VLOOKUP($C15,Engagés!$C$10:$K$509,3,FALSE))," ")),"",(IF($C15&gt;0,(VLOOKUP($C15,Engagés!$C$10:$K$509,3,FALSE))," ")))</f>
        <v xml:space="preserve"> </v>
      </c>
      <c r="H15" s="90">
        <f t="shared" si="1"/>
        <v>0</v>
      </c>
      <c r="I15" s="539" t="str">
        <f>IF(ISNA(IF($C15&gt;0,(VLOOKUP($C15,Engagés!$C$10:$K$509,6,FALSE))," ")),"",(IF($C15&gt;0,(VLOOKUP($C15,Engagés!$C$10:$K$509,6,FALSE))," ")))</f>
        <v xml:space="preserve"> </v>
      </c>
      <c r="J15" s="539" t="str">
        <f>IF(ISNA(IF($C15&gt;0,(VLOOKUP($C15,Engagés!$C$10:$K$509,7,FALSE))," ")),"",(IF($C15&gt;0,(VLOOKUP($C15,Engagés!$C$10:$K$509,7,FALSE))," ")))</f>
        <v xml:space="preserve"> </v>
      </c>
      <c r="K15" s="539" t="str">
        <f>IF(ISNA(IF($C15&gt;0,(VLOOKUP($C15,Engagés!$C$10:$K$509,8,FALSE))," ")),"",(IF($C15&gt;0,(VLOOKUP($C15,Engagés!$C$10:$K$509,8,FALSE))," ")))</f>
        <v xml:space="preserve"> </v>
      </c>
      <c r="L15" s="6" t="str">
        <f>IF(ISNA(IF($C15&gt;0,(VLOOKUP($C15,Engagés!$C$10:$K$509,5,FALSE))," ")),"",(IF($C15&gt;0,(VLOOKUP($C15,Engagés!$C$10:$K$509,5,FALSE))," ")))</f>
        <v xml:space="preserve"> </v>
      </c>
      <c r="M15" s="6" t="str">
        <f>IF(ISNA(IF($C15&gt;0,(VLOOKUP($C15,Engagés!$C$10:$K$509,4,FALSE))," ")),"",(IF($C15&gt;0,(VLOOKUP($C15,Engagés!$C$10:$K$509,4,FALSE))," ")))</f>
        <v xml:space="preserve"> </v>
      </c>
      <c r="N15" s="539" t="str">
        <f>IF(ISNA(IF($C15&gt;0,(VLOOKUP($C15,Engagés!$C$10:$K$509,9,FALSE))," ")),"",(IF($C15&gt;0,(VLOOKUP($C15,Engagés!$C$10:$K$509,9,FALSE))," ")))</f>
        <v xml:space="preserve"> </v>
      </c>
      <c r="O15" s="540" t="str">
        <f>IF(ISNA(IF($C15&gt;0,(VLOOKUP($C15,Engagés!$C$10:$N$509,10,FALSE))," ")),"",(IF($C15&gt;0,(VLOOKUP($C15,Engagés!$C$10:$N$509,10,FALSE))," ")))</f>
        <v xml:space="preserve"> </v>
      </c>
      <c r="P15" s="6" t="str">
        <f>IF(ISNA(IF($C15&gt;0,(VLOOKUP($C15,Engagés!$C$10:$N$509,12,FALSE))," ")),"",(IF($C15&gt;0,(VLOOKUP($C15,Engagés!$C$10:$N$509,12,FALSE))," ")))</f>
        <v xml:space="preserve"> </v>
      </c>
      <c r="Q15" s="6" t="str">
        <f>IF(ISNA(IF($C15&gt;0,(VLOOKUP($C15,Engagés!$C$10:$N$509,11,FALSE))," ")),"",(IF($C15&gt;0,(VLOOKUP($C15,Engagés!$C$10:$N$509,11,FALSE))," ")))</f>
        <v xml:space="preserve"> </v>
      </c>
      <c r="R15" s="19" t="str">
        <f t="shared" si="26"/>
        <v/>
      </c>
      <c r="S15" s="84" t="str">
        <f>IF(COUNTIF($K$8:$K15,$K15)&lt;2,$K15," ")</f>
        <v xml:space="preserve"> </v>
      </c>
      <c r="T15" s="84">
        <f t="shared" si="2"/>
        <v>8</v>
      </c>
      <c r="U15" s="91" t="str">
        <f t="shared" si="3"/>
        <v/>
      </c>
      <c r="V15" s="84" t="str">
        <f>IF(COUNTIF($K$8:$K15,$K15)&lt;3,$K15," ")</f>
        <v xml:space="preserve"> </v>
      </c>
      <c r="W15" s="84">
        <f t="shared" si="4"/>
        <v>8</v>
      </c>
      <c r="X15" s="84" t="str">
        <f t="shared" si="5"/>
        <v/>
      </c>
      <c r="Y15" s="80" t="str">
        <f t="shared" si="6"/>
        <v/>
      </c>
      <c r="Z15" s="80">
        <f t="shared" si="7"/>
        <v>1000</v>
      </c>
      <c r="AA15" s="80">
        <f t="shared" si="8"/>
        <v>1000</v>
      </c>
      <c r="AB15" s="84" t="str">
        <f>IF(COUNTIF($K$8:$K15,S15)&lt;4,$K15," ")</f>
        <v xml:space="preserve"> </v>
      </c>
      <c r="AC15" s="84">
        <f t="shared" si="9"/>
        <v>8</v>
      </c>
      <c r="AD15" s="84" t="str">
        <f t="shared" si="10"/>
        <v/>
      </c>
      <c r="AE15" s="80" t="str">
        <f t="shared" si="11"/>
        <v/>
      </c>
      <c r="AF15" s="80" t="str">
        <f t="shared" si="12"/>
        <v/>
      </c>
      <c r="AG15" s="84" t="str">
        <f t="shared" si="13"/>
        <v/>
      </c>
      <c r="AH15" s="84" t="str">
        <f t="shared" si="14"/>
        <v/>
      </c>
      <c r="AI15" s="7" t="str">
        <f t="shared" si="15"/>
        <v xml:space="preserve"> </v>
      </c>
      <c r="AJ15" s="8">
        <f t="shared" si="16"/>
        <v>8</v>
      </c>
      <c r="AK15" s="92">
        <v>8</v>
      </c>
      <c r="AL15" s="93" t="e">
        <f>#REF!</f>
        <v>#REF!</v>
      </c>
      <c r="AM15" s="94" t="e">
        <f t="shared" si="17"/>
        <v>#REF!</v>
      </c>
      <c r="AN15" s="95" t="e">
        <f t="shared" si="18"/>
        <v>#REF!</v>
      </c>
      <c r="AO15" s="94" t="e">
        <f t="shared" si="19"/>
        <v>#REF!</v>
      </c>
      <c r="AP15" s="95" t="e">
        <f t="shared" si="20"/>
        <v>#REF!</v>
      </c>
      <c r="AQ15" s="94" t="e">
        <f t="shared" si="21"/>
        <v>#REF!</v>
      </c>
      <c r="AR15" s="95" t="e">
        <f t="shared" si="22"/>
        <v>#REF!</v>
      </c>
      <c r="AS15" s="96" t="e">
        <f t="shared" si="23"/>
        <v>#REF!</v>
      </c>
      <c r="AT15" s="97" t="e">
        <f t="shared" si="24"/>
        <v>#REF!</v>
      </c>
      <c r="AW15" s="537" t="str">
        <f t="shared" si="25"/>
        <v/>
      </c>
      <c r="AX15" s="472" t="str">
        <f>'Liste des partants FFC'!C77</f>
        <v/>
      </c>
      <c r="AY15" s="472" t="str">
        <f>'Liste des partants FFC'!C78</f>
        <v/>
      </c>
      <c r="AZ15" s="472" t="str">
        <f>'Liste des partants FFC'!C79</f>
        <v/>
      </c>
      <c r="BA15" s="472" t="str">
        <f>'Liste des partants FFC'!C80</f>
        <v/>
      </c>
      <c r="BB15" s="472" t="str">
        <f>'Liste des partants FFC'!C81</f>
        <v/>
      </c>
      <c r="BC15" s="472" t="str">
        <f>'Liste des partants FFC'!C82</f>
        <v/>
      </c>
      <c r="BD15" s="472" t="str">
        <f>'Liste des partants FFC'!C83</f>
        <v/>
      </c>
      <c r="BE15" s="472" t="str">
        <f>'Liste des partants FFC'!C84</f>
        <v/>
      </c>
      <c r="BF15" s="472" t="str">
        <f>'Liste des partants FFC'!C85</f>
        <v/>
      </c>
      <c r="BG15" s="472" t="str">
        <f>'Liste des partants FFC'!C86</f>
        <v/>
      </c>
    </row>
    <row r="16" spans="1:59" ht="19.2" customHeight="1">
      <c r="A16" s="6">
        <f t="shared" si="0"/>
        <v>9</v>
      </c>
      <c r="B16" s="303">
        <v>9</v>
      </c>
      <c r="C16" s="303"/>
      <c r="D16" s="521"/>
      <c r="E16" s="521"/>
      <c r="F16" s="521"/>
      <c r="G16" s="476" t="str">
        <f>IF(ISNA(IF($C16&gt;0,(VLOOKUP($C16,Engagés!$C$10:$K$509,3,FALSE))," ")),"",(IF($C16&gt;0,(VLOOKUP($C16,Engagés!$C$10:$K$509,3,FALSE))," ")))</f>
        <v xml:space="preserve"> </v>
      </c>
      <c r="H16" s="90">
        <f>IF(C16&gt;0,TIME(IF(LEN(D16)&gt;0,D16,HOUR(H15)),IF(LEN(E16)&gt;0,E16,MINUTE(H15)),IF(LEN(F16)&gt;0,F16,SECOND(H15))),IF(C16="",H15,""))</f>
        <v>0</v>
      </c>
      <c r="I16" s="539" t="str">
        <f>IF(ISNA(IF($C16&gt;0,(VLOOKUP($C16,Engagés!$C$10:$K$509,6,FALSE))," ")),"",(IF($C16&gt;0,(VLOOKUP($C16,Engagés!$C$10:$K$509,6,FALSE))," ")))</f>
        <v xml:space="preserve"> </v>
      </c>
      <c r="J16" s="539" t="str">
        <f>IF(ISNA(IF($C16&gt;0,(VLOOKUP($C16,Engagés!$C$10:$K$509,7,FALSE))," ")),"",(IF($C16&gt;0,(VLOOKUP($C16,Engagés!$C$10:$K$509,7,FALSE))," ")))</f>
        <v xml:space="preserve"> </v>
      </c>
      <c r="K16" s="539" t="str">
        <f>IF(ISNA(IF($C16&gt;0,(VLOOKUP($C16,Engagés!$C$10:$K$509,8,FALSE))," ")),"",(IF($C16&gt;0,(VLOOKUP($C16,Engagés!$C$10:$K$509,8,FALSE))," ")))</f>
        <v xml:space="preserve"> </v>
      </c>
      <c r="L16" s="6" t="str">
        <f>IF(ISNA(IF($C16&gt;0,(VLOOKUP($C16,Engagés!$C$10:$K$509,5,FALSE))," ")),"",(IF($C16&gt;0,(VLOOKUP($C16,Engagés!$C$10:$K$509,5,FALSE))," ")))</f>
        <v xml:space="preserve"> </v>
      </c>
      <c r="M16" s="6" t="str">
        <f>IF(ISNA(IF($C16&gt;0,(VLOOKUP($C16,Engagés!$C$10:$K$509,4,FALSE))," ")),"",(IF($C16&gt;0,(VLOOKUP($C16,Engagés!$C$10:$K$509,4,FALSE))," ")))</f>
        <v xml:space="preserve"> </v>
      </c>
      <c r="N16" s="539" t="str">
        <f>IF(ISNA(IF($C16&gt;0,(VLOOKUP($C16,Engagés!$C$10:$K$509,9,FALSE))," ")),"",(IF($C16&gt;0,(VLOOKUP($C16,Engagés!$C$10:$K$509,9,FALSE))," ")))</f>
        <v xml:space="preserve"> </v>
      </c>
      <c r="O16" s="540" t="str">
        <f>IF(ISNA(IF($C16&gt;0,(VLOOKUP($C16,Engagés!$C$10:$N$509,10,FALSE))," ")),"",(IF($C16&gt;0,(VLOOKUP($C16,Engagés!$C$10:$N$509,10,FALSE))," ")))</f>
        <v xml:space="preserve"> </v>
      </c>
      <c r="P16" s="6" t="str">
        <f>IF(ISNA(IF($C16&gt;0,(VLOOKUP($C16,Engagés!$C$10:$N$509,12,FALSE))," ")),"",(IF($C16&gt;0,(VLOOKUP($C16,Engagés!$C$10:$N$509,12,FALSE))," ")))</f>
        <v xml:space="preserve"> </v>
      </c>
      <c r="Q16" s="6" t="str">
        <f>IF(ISNA(IF($C16&gt;0,(VLOOKUP($C16,Engagés!$C$10:$N$509,11,FALSE))," ")),"",(IF($C16&gt;0,(VLOOKUP($C16,Engagés!$C$10:$N$509,11,FALSE))," ")))</f>
        <v xml:space="preserve"> </v>
      </c>
      <c r="R16" s="19" t="str">
        <f t="shared" si="26"/>
        <v/>
      </c>
      <c r="S16" s="84" t="str">
        <f>IF(COUNTIF($K$8:$K16,$K16)&lt;2,$K16," ")</f>
        <v xml:space="preserve"> </v>
      </c>
      <c r="T16" s="84">
        <f t="shared" si="2"/>
        <v>9</v>
      </c>
      <c r="U16" s="91" t="str">
        <f t="shared" si="3"/>
        <v/>
      </c>
      <c r="V16" s="84" t="str">
        <f>IF(COUNTIF($K$8:$K16,$K16)&lt;3,$K16," ")</f>
        <v xml:space="preserve"> </v>
      </c>
      <c r="W16" s="84">
        <f>IF(V16=$K16,$A16,"")</f>
        <v>9</v>
      </c>
      <c r="X16" s="84" t="str">
        <f t="shared" si="5"/>
        <v/>
      </c>
      <c r="Y16" s="80" t="str">
        <f>IF(V16=S16,"",V16)</f>
        <v/>
      </c>
      <c r="Z16" s="80">
        <f>IF(Y16=$K16,$A16,1000)</f>
        <v>1000</v>
      </c>
      <c r="AA16" s="80">
        <f t="shared" si="8"/>
        <v>1000</v>
      </c>
      <c r="AB16" s="84" t="str">
        <f>IF(COUNTIF($K$8:$K16,S16)&lt;4,$K16," ")</f>
        <v xml:space="preserve"> </v>
      </c>
      <c r="AC16" s="84">
        <f>IF(AB16=$K16,$A16,"")</f>
        <v>9</v>
      </c>
      <c r="AD16" s="84" t="str">
        <f t="shared" si="10"/>
        <v/>
      </c>
      <c r="AE16" s="80" t="str">
        <f>IF(AB16=S16,"",AB16)</f>
        <v/>
      </c>
      <c r="AF16" s="80" t="str">
        <f>IF(AE16=Y16,"",AB16)</f>
        <v/>
      </c>
      <c r="AG16" s="84" t="str">
        <f>IF(AF16=$K16,$A16,"")</f>
        <v/>
      </c>
      <c r="AH16" s="84" t="str">
        <f t="shared" si="14"/>
        <v/>
      </c>
      <c r="AI16" s="7" t="str">
        <f t="shared" si="15"/>
        <v xml:space="preserve"> </v>
      </c>
      <c r="AJ16" s="8">
        <f t="shared" si="16"/>
        <v>9</v>
      </c>
      <c r="AK16" s="92">
        <v>8</v>
      </c>
      <c r="AL16" s="93" t="e">
        <f>#REF!</f>
        <v>#REF!</v>
      </c>
      <c r="AM16" s="94" t="e">
        <f t="shared" si="17"/>
        <v>#REF!</v>
      </c>
      <c r="AN16" s="95" t="e">
        <f t="shared" si="18"/>
        <v>#REF!</v>
      </c>
      <c r="AO16" s="94" t="e">
        <f t="shared" si="19"/>
        <v>#REF!</v>
      </c>
      <c r="AP16" s="95" t="e">
        <f t="shared" si="20"/>
        <v>#REF!</v>
      </c>
      <c r="AQ16" s="94" t="e">
        <f t="shared" si="21"/>
        <v>#REF!</v>
      </c>
      <c r="AR16" s="95" t="e">
        <f t="shared" si="22"/>
        <v>#REF!</v>
      </c>
      <c r="AS16" s="96" t="e">
        <f>IF(AL16=" "," ",IF($AL16&gt;0,SUM(AM16+AO16+AQ16)," "))</f>
        <v>#REF!</v>
      </c>
      <c r="AT16" s="97" t="e">
        <f>IF(AL16=" "," ",IF($AL16&gt;0,SUM(AN16+AP16+AR16)," "))</f>
        <v>#REF!</v>
      </c>
      <c r="AW16" s="537" t="str">
        <f t="shared" si="25"/>
        <v/>
      </c>
      <c r="AX16" s="472" t="str">
        <f>'Liste des partants FFC'!C87</f>
        <v/>
      </c>
      <c r="AY16" s="472" t="str">
        <f>'Liste des partants FFC'!C88</f>
        <v/>
      </c>
      <c r="AZ16" s="472" t="str">
        <f>'Liste des partants FFC'!C89</f>
        <v/>
      </c>
      <c r="BA16" s="472" t="str">
        <f>'Liste des partants FFC'!C90</f>
        <v/>
      </c>
      <c r="BB16" s="472" t="str">
        <f>'Liste des partants FFC'!C91</f>
        <v/>
      </c>
      <c r="BC16" s="472" t="str">
        <f>'Liste des partants FFC'!C92</f>
        <v/>
      </c>
      <c r="BD16" s="472" t="str">
        <f>'Liste des partants FFC'!C93</f>
        <v/>
      </c>
      <c r="BE16" s="472" t="str">
        <f>'Liste des partants FFC'!C94</f>
        <v/>
      </c>
      <c r="BF16" s="472" t="str">
        <f>'Liste des partants FFC'!C95</f>
        <v/>
      </c>
      <c r="BG16" s="472" t="str">
        <f>'Liste des partants FFC'!C96</f>
        <v/>
      </c>
    </row>
    <row r="17" spans="1:59" ht="19.2" customHeight="1">
      <c r="A17" s="6">
        <f t="shared" si="0"/>
        <v>10</v>
      </c>
      <c r="B17" s="303">
        <v>10</v>
      </c>
      <c r="C17" s="303"/>
      <c r="D17" s="521"/>
      <c r="E17" s="521"/>
      <c r="F17" s="521"/>
      <c r="G17" s="476" t="str">
        <f>IF(ISNA(IF($C17&gt;0,(VLOOKUP($C17,Engagés!$C$10:$K$509,3,FALSE))," ")),"",(IF($C17&gt;0,(VLOOKUP($C17,Engagés!$C$10:$K$509,3,FALSE))," ")))</f>
        <v xml:space="preserve"> </v>
      </c>
      <c r="H17" s="90">
        <f>IF(C17&gt;0,TIME(IF(LEN(D17)&gt;0,D17,HOUR(H16)),IF(LEN(E17)&gt;0,E17,MINUTE(H16)),IF(LEN(F17)&gt;0,F17,SECOND(H16))),IF(C17="",H16,""))</f>
        <v>0</v>
      </c>
      <c r="I17" s="539" t="str">
        <f>IF(ISNA(IF($C17&gt;0,(VLOOKUP($C17,Engagés!$C$10:$K$509,6,FALSE))," ")),"",(IF($C17&gt;0,(VLOOKUP($C17,Engagés!$C$10:$K$509,6,FALSE))," ")))</f>
        <v xml:space="preserve"> </v>
      </c>
      <c r="J17" s="539" t="str">
        <f>IF(ISNA(IF($C17&gt;0,(VLOOKUP($C17,Engagés!$C$10:$K$509,7,FALSE))," ")),"",(IF($C17&gt;0,(VLOOKUP($C17,Engagés!$C$10:$K$509,7,FALSE))," ")))</f>
        <v xml:space="preserve"> </v>
      </c>
      <c r="K17" s="539" t="str">
        <f>IF(ISNA(IF($C17&gt;0,(VLOOKUP($C17,Engagés!$C$10:$K$509,8,FALSE))," ")),"",(IF($C17&gt;0,(VLOOKUP($C17,Engagés!$C$10:$K$509,8,FALSE))," ")))</f>
        <v xml:space="preserve"> </v>
      </c>
      <c r="L17" s="6" t="str">
        <f>IF(ISNA(IF($C17&gt;0,(VLOOKUP($C17,Engagés!$C$10:$K$509,5,FALSE))," ")),"",(IF($C17&gt;0,(VLOOKUP($C17,Engagés!$C$10:$K$509,5,FALSE))," ")))</f>
        <v xml:space="preserve"> </v>
      </c>
      <c r="M17" s="6" t="str">
        <f>IF(ISNA(IF($C17&gt;0,(VLOOKUP($C17,Engagés!$C$10:$K$509,4,FALSE))," ")),"",(IF($C17&gt;0,(VLOOKUP($C17,Engagés!$C$10:$K$509,4,FALSE))," ")))</f>
        <v xml:space="preserve"> </v>
      </c>
      <c r="N17" s="539" t="str">
        <f>IF(ISNA(IF($C17&gt;0,(VLOOKUP($C17,Engagés!$C$10:$K$509,9,FALSE))," ")),"",(IF($C17&gt;0,(VLOOKUP($C17,Engagés!$C$10:$K$509,9,FALSE))," ")))</f>
        <v xml:space="preserve"> </v>
      </c>
      <c r="O17" s="540" t="str">
        <f>IF(ISNA(IF($C17&gt;0,(VLOOKUP($C17,Engagés!$C$10:$N$509,10,FALSE))," ")),"",(IF($C17&gt;0,(VLOOKUP($C17,Engagés!$C$10:$N$509,10,FALSE))," ")))</f>
        <v xml:space="preserve"> </v>
      </c>
      <c r="P17" s="6" t="str">
        <f>IF(ISNA(IF($C17&gt;0,(VLOOKUP($C17,Engagés!$C$10:$N$509,12,FALSE))," ")),"",(IF($C17&gt;0,(VLOOKUP($C17,Engagés!$C$10:$N$509,12,FALSE))," ")))</f>
        <v xml:space="preserve"> </v>
      </c>
      <c r="Q17" s="6" t="str">
        <f>IF(ISNA(IF($C17&gt;0,(VLOOKUP($C17,Engagés!$C$10:$N$509,11,FALSE))," ")),"",(IF($C17&gt;0,(VLOOKUP($C17,Engagés!$C$10:$N$509,11,FALSE))," ")))</f>
        <v xml:space="preserve"> </v>
      </c>
      <c r="R17" s="19" t="str">
        <f t="shared" si="26"/>
        <v/>
      </c>
      <c r="S17" s="84" t="str">
        <f>IF(COUNTIF($K$8:$K17,$K17)&lt;2,$K17," ")</f>
        <v xml:space="preserve"> </v>
      </c>
      <c r="T17" s="84">
        <f t="shared" si="2"/>
        <v>10</v>
      </c>
      <c r="U17" s="91" t="str">
        <f t="shared" si="3"/>
        <v/>
      </c>
      <c r="V17" s="84" t="str">
        <f>IF(COUNTIF($K$8:$K17,$K17)&lt;3,$K17," ")</f>
        <v xml:space="preserve"> </v>
      </c>
      <c r="W17" s="84">
        <f>IF(V17=$K17,$A17,"")</f>
        <v>10</v>
      </c>
      <c r="X17" s="84" t="str">
        <f t="shared" si="5"/>
        <v/>
      </c>
      <c r="Y17" s="80" t="str">
        <f>IF(V17=S17,"",V17)</f>
        <v/>
      </c>
      <c r="Z17" s="80">
        <f>IF(Y17=$K17,$A17,1000)</f>
        <v>1000</v>
      </c>
      <c r="AA17" s="80">
        <f t="shared" si="8"/>
        <v>1000</v>
      </c>
      <c r="AB17" s="84" t="str">
        <f>IF(COUNTIF($K$8:$K17,S17)&lt;4,$K17," ")</f>
        <v xml:space="preserve"> </v>
      </c>
      <c r="AC17" s="84">
        <f>IF(AB17=$K17,$A17,"")</f>
        <v>10</v>
      </c>
      <c r="AD17" s="84" t="str">
        <f t="shared" si="10"/>
        <v/>
      </c>
      <c r="AE17" s="80" t="str">
        <f>IF(AB17=S17,"",AB17)</f>
        <v/>
      </c>
      <c r="AF17" s="80" t="str">
        <f>IF(AE17=Y17,"",AB17)</f>
        <v/>
      </c>
      <c r="AG17" s="84" t="str">
        <f>IF(AF17=$K17,$A17,"")</f>
        <v/>
      </c>
      <c r="AH17" s="84" t="str">
        <f t="shared" si="14"/>
        <v/>
      </c>
      <c r="AI17" s="7" t="str">
        <f t="shared" si="15"/>
        <v xml:space="preserve"> </v>
      </c>
      <c r="AJ17" s="8">
        <f t="shared" si="16"/>
        <v>10</v>
      </c>
      <c r="AK17" s="92">
        <v>9</v>
      </c>
      <c r="AL17" s="93" t="e">
        <f>#REF!</f>
        <v>#REF!</v>
      </c>
      <c r="AM17" s="94" t="e">
        <f t="shared" si="17"/>
        <v>#REF!</v>
      </c>
      <c r="AN17" s="95" t="e">
        <f t="shared" si="18"/>
        <v>#REF!</v>
      </c>
      <c r="AO17" s="94" t="e">
        <f t="shared" si="19"/>
        <v>#REF!</v>
      </c>
      <c r="AP17" s="95" t="e">
        <f t="shared" si="20"/>
        <v>#REF!</v>
      </c>
      <c r="AQ17" s="94" t="e">
        <f t="shared" si="21"/>
        <v>#REF!</v>
      </c>
      <c r="AR17" s="95" t="e">
        <f t="shared" si="22"/>
        <v>#REF!</v>
      </c>
      <c r="AS17" s="96" t="e">
        <f>IF(AL17=" "," ",IF($AL17&gt;0,SUM(AM17+AO17+AQ17)," "))</f>
        <v>#REF!</v>
      </c>
      <c r="AT17" s="97" t="e">
        <f>IF(AL17=" "," ",IF($AL17&gt;0,SUM(AN17+AP17+AR17)," "))</f>
        <v>#REF!</v>
      </c>
      <c r="AW17" s="537" t="str">
        <f t="shared" si="25"/>
        <v/>
      </c>
      <c r="AX17" s="472" t="str">
        <f>'Liste des partants FFC'!C97</f>
        <v/>
      </c>
      <c r="AY17" s="472" t="str">
        <f>'Liste des partants FFC'!C98</f>
        <v/>
      </c>
      <c r="AZ17" s="472" t="str">
        <f>'Liste des partants FFC'!C99</f>
        <v/>
      </c>
      <c r="BA17" s="472" t="str">
        <f>'Liste des partants FFC'!C100</f>
        <v/>
      </c>
      <c r="BB17" s="472" t="str">
        <f>'Liste des partants FFC'!C101</f>
        <v/>
      </c>
      <c r="BC17" s="472" t="str">
        <f>'Liste des partants FFC'!C102</f>
        <v/>
      </c>
      <c r="BD17" s="472" t="str">
        <f>'Liste des partants FFC'!C103</f>
        <v/>
      </c>
      <c r="BE17" s="472" t="str">
        <f>'Liste des partants FFC'!C104</f>
        <v/>
      </c>
      <c r="BF17" s="472" t="str">
        <f>'Liste des partants FFC'!C105</f>
        <v/>
      </c>
      <c r="BG17" s="472" t="str">
        <f>'Liste des partants FFC'!C106</f>
        <v/>
      </c>
    </row>
    <row r="18" spans="1:59" ht="19.2" customHeight="1">
      <c r="A18" s="6">
        <f t="shared" si="0"/>
        <v>11</v>
      </c>
      <c r="B18" s="303">
        <v>11</v>
      </c>
      <c r="C18" s="303"/>
      <c r="D18" s="521"/>
      <c r="E18" s="521"/>
      <c r="F18" s="521"/>
      <c r="G18" s="476" t="str">
        <f>IF(ISNA(IF($C18&gt;0,(VLOOKUP($C18,Engagés!$C$10:$K$509,3,FALSE))," ")),"",(IF($C18&gt;0,(VLOOKUP($C18,Engagés!$C$10:$K$509,3,FALSE))," ")))</f>
        <v xml:space="preserve"> </v>
      </c>
      <c r="H18" s="90">
        <f>IF(C18&gt;0,TIME(IF(LEN(D18)&gt;0,D18,HOUR(H17)),IF(LEN(E18)&gt;0,E18,MINUTE(H17)),IF(LEN(F18)&gt;0,F18,SECOND(H17))),IF(C18="",H17,""))</f>
        <v>0</v>
      </c>
      <c r="I18" s="539" t="str">
        <f>IF(ISNA(IF($C18&gt;0,(VLOOKUP($C18,Engagés!$C$10:$K$509,6,FALSE))," ")),"",(IF($C18&gt;0,(VLOOKUP($C18,Engagés!$C$10:$K$509,6,FALSE))," ")))</f>
        <v xml:space="preserve"> </v>
      </c>
      <c r="J18" s="539" t="str">
        <f>IF(ISNA(IF($C18&gt;0,(VLOOKUP($C18,Engagés!$C$10:$K$509,7,FALSE))," ")),"",(IF($C18&gt;0,(VLOOKUP($C18,Engagés!$C$10:$K$509,7,FALSE))," ")))</f>
        <v xml:space="preserve"> </v>
      </c>
      <c r="K18" s="539" t="str">
        <f>IF(ISNA(IF($C18&gt;0,(VLOOKUP($C18,Engagés!$C$10:$K$509,8,FALSE))," ")),"",(IF($C18&gt;0,(VLOOKUP($C18,Engagés!$C$10:$K$509,8,FALSE))," ")))</f>
        <v xml:space="preserve"> </v>
      </c>
      <c r="L18" s="6" t="str">
        <f>IF(ISNA(IF($C18&gt;0,(VLOOKUP($C18,Engagés!$C$10:$K$509,5,FALSE))," ")),"",(IF($C18&gt;0,(VLOOKUP($C18,Engagés!$C$10:$K$509,5,FALSE))," ")))</f>
        <v xml:space="preserve"> </v>
      </c>
      <c r="M18" s="6" t="str">
        <f>IF(ISNA(IF($C18&gt;0,(VLOOKUP($C18,Engagés!$C$10:$K$509,4,FALSE))," ")),"",(IF($C18&gt;0,(VLOOKUP($C18,Engagés!$C$10:$K$509,4,FALSE))," ")))</f>
        <v xml:space="preserve"> </v>
      </c>
      <c r="N18" s="539" t="str">
        <f>IF(ISNA(IF($C18&gt;0,(VLOOKUP($C18,Engagés!$C$10:$K$509,9,FALSE))," ")),"",(IF($C18&gt;0,(VLOOKUP($C18,Engagés!$C$10:$K$509,9,FALSE))," ")))</f>
        <v xml:space="preserve"> </v>
      </c>
      <c r="O18" s="540" t="str">
        <f>IF(ISNA(IF($C18&gt;0,(VLOOKUP($C18,Engagés!$C$10:$N$509,10,FALSE))," ")),"",(IF($C18&gt;0,(VLOOKUP($C18,Engagés!$C$10:$N$509,10,FALSE))," ")))</f>
        <v xml:space="preserve"> </v>
      </c>
      <c r="P18" s="6" t="str">
        <f>IF(ISNA(IF($C18&gt;0,(VLOOKUP($C18,Engagés!$C$10:$N$509,12,FALSE))," ")),"",(IF($C18&gt;0,(VLOOKUP($C18,Engagés!$C$10:$N$509,12,FALSE))," ")))</f>
        <v xml:space="preserve"> </v>
      </c>
      <c r="Q18" s="6" t="str">
        <f>IF(ISNA(IF($C18&gt;0,(VLOOKUP($C18,Engagés!$C$10:$N$509,11,FALSE))," ")),"",(IF($C18&gt;0,(VLOOKUP($C18,Engagés!$C$10:$N$509,11,FALSE))," ")))</f>
        <v xml:space="preserve"> </v>
      </c>
      <c r="R18" s="19" t="str">
        <f t="shared" si="26"/>
        <v/>
      </c>
      <c r="S18" s="84" t="str">
        <f>IF(COUNTIF($K$8:$K18,$K18)&lt;2,$K18," ")</f>
        <v xml:space="preserve"> </v>
      </c>
      <c r="T18" s="84">
        <f t="shared" si="2"/>
        <v>11</v>
      </c>
      <c r="U18" s="91" t="str">
        <f t="shared" si="3"/>
        <v/>
      </c>
      <c r="V18" s="84" t="str">
        <f>IF(COUNTIF($K$8:$K18,$K18)&lt;3,$K18," ")</f>
        <v xml:space="preserve"> </v>
      </c>
      <c r="W18" s="84">
        <f>IF(V18=$K18,$A18,"")</f>
        <v>11</v>
      </c>
      <c r="X18" s="84" t="str">
        <f t="shared" si="5"/>
        <v/>
      </c>
      <c r="Y18" s="80" t="str">
        <f>IF(V18=S18,"",V18)</f>
        <v/>
      </c>
      <c r="Z18" s="80">
        <f>IF(Y18=$K18,$A18,1000)</f>
        <v>1000</v>
      </c>
      <c r="AA18" s="80">
        <f t="shared" si="8"/>
        <v>1000</v>
      </c>
      <c r="AB18" s="84" t="str">
        <f>IF(COUNTIF($K$8:$K18,S18)&lt;4,$K18," ")</f>
        <v xml:space="preserve"> </v>
      </c>
      <c r="AC18" s="84">
        <f>IF(AB18=$K18,$A18,"")</f>
        <v>11</v>
      </c>
      <c r="AD18" s="84" t="str">
        <f t="shared" si="10"/>
        <v/>
      </c>
      <c r="AE18" s="80" t="str">
        <f>IF(AB18=S18,"",AB18)</f>
        <v/>
      </c>
      <c r="AF18" s="80" t="str">
        <f>IF(AE18=Y18,"",AB18)</f>
        <v/>
      </c>
      <c r="AG18" s="84" t="str">
        <f>IF(AF18=$K18,$A18,"")</f>
        <v/>
      </c>
      <c r="AH18" s="84" t="str">
        <f t="shared" si="14"/>
        <v/>
      </c>
      <c r="AI18" s="7" t="str">
        <f t="shared" si="15"/>
        <v xml:space="preserve"> </v>
      </c>
      <c r="AJ18" s="8">
        <f t="shared" si="16"/>
        <v>11</v>
      </c>
      <c r="AK18" s="92">
        <v>10</v>
      </c>
      <c r="AL18" s="93" t="e">
        <f>#REF!</f>
        <v>#REF!</v>
      </c>
      <c r="AM18" s="94" t="e">
        <f t="shared" si="17"/>
        <v>#REF!</v>
      </c>
      <c r="AN18" s="95" t="e">
        <f t="shared" si="18"/>
        <v>#REF!</v>
      </c>
      <c r="AO18" s="94" t="e">
        <f t="shared" si="19"/>
        <v>#REF!</v>
      </c>
      <c r="AP18" s="95" t="e">
        <f t="shared" si="20"/>
        <v>#REF!</v>
      </c>
      <c r="AQ18" s="94" t="e">
        <f t="shared" si="21"/>
        <v>#REF!</v>
      </c>
      <c r="AR18" s="95" t="e">
        <f t="shared" si="22"/>
        <v>#REF!</v>
      </c>
      <c r="AS18" s="96" t="e">
        <f>IF(AL18=" "," ",IF($AL18&gt;0,SUM(AM18+AO18+AQ18)," "))</f>
        <v>#REF!</v>
      </c>
      <c r="AT18" s="97" t="e">
        <f>IF(AL18=" "," ",IF($AL18&gt;0,SUM(AN18+AP18+AR18)," "))</f>
        <v>#REF!</v>
      </c>
      <c r="AW18" s="537" t="str">
        <f t="shared" si="25"/>
        <v/>
      </c>
      <c r="AX18" s="472" t="str">
        <f>'Liste des partants FFC'!C107</f>
        <v/>
      </c>
      <c r="AY18" s="472" t="str">
        <f>'Liste des partants FFC'!C108</f>
        <v/>
      </c>
      <c r="AZ18" s="472" t="str">
        <f>'Liste des partants FFC'!C109</f>
        <v/>
      </c>
      <c r="BA18" s="472" t="str">
        <f>'Liste des partants FFC'!C110</f>
        <v/>
      </c>
      <c r="BB18" s="472" t="str">
        <f>'Liste des partants FFC'!C111</f>
        <v/>
      </c>
      <c r="BC18" s="472" t="str">
        <f>'Liste des partants FFC'!C112</f>
        <v/>
      </c>
      <c r="BD18" s="472" t="str">
        <f>'Liste des partants FFC'!C113</f>
        <v/>
      </c>
      <c r="BE18" s="472" t="str">
        <f>'Liste des partants FFC'!C114</f>
        <v/>
      </c>
      <c r="BF18" s="472" t="str">
        <f>'Liste des partants FFC'!C115</f>
        <v/>
      </c>
      <c r="BG18" s="472" t="str">
        <f>'Liste des partants FFC'!C116</f>
        <v/>
      </c>
    </row>
    <row r="19" spans="1:59" ht="19.2" customHeight="1">
      <c r="A19" s="6">
        <f t="shared" si="0"/>
        <v>12</v>
      </c>
      <c r="B19" s="303">
        <v>12</v>
      </c>
      <c r="C19" s="303"/>
      <c r="D19" s="521"/>
      <c r="E19" s="521"/>
      <c r="F19" s="521"/>
      <c r="G19" s="476" t="str">
        <f>IF(ISNA(IF($C19&gt;0,(VLOOKUP($C19,Engagés!$C$10:$K$509,3,FALSE))," ")),"",(IF($C19&gt;0,(VLOOKUP($C19,Engagés!$C$10:$K$509,3,FALSE))," ")))</f>
        <v xml:space="preserve"> </v>
      </c>
      <c r="H19" s="90">
        <f t="shared" ref="H19:H82" si="27">IF(C19&gt;0,TIME(IF(LEN(D19)&gt;0,D19,HOUR(H18)),IF(LEN(E19)&gt;0,E19,MINUTE(H18)),IF(LEN(F19)&gt;0,F19,SECOND(H18))),IF(C19="",H18,""))</f>
        <v>0</v>
      </c>
      <c r="I19" s="539" t="str">
        <f>IF(ISNA(IF($C19&gt;0,(VLOOKUP($C19,Engagés!$C$10:$K$509,6,FALSE))," ")),"",(IF($C19&gt;0,(VLOOKUP($C19,Engagés!$C$10:$K$509,6,FALSE))," ")))</f>
        <v xml:space="preserve"> </v>
      </c>
      <c r="J19" s="539" t="str">
        <f>IF(ISNA(IF($C19&gt;0,(VLOOKUP($C19,Engagés!$C$10:$K$509,7,FALSE))," ")),"",(IF($C19&gt;0,(VLOOKUP($C19,Engagés!$C$10:$K$509,7,FALSE))," ")))</f>
        <v xml:space="preserve"> </v>
      </c>
      <c r="K19" s="539" t="str">
        <f>IF(ISNA(IF($C19&gt;0,(VLOOKUP($C19,Engagés!$C$10:$K$509,8,FALSE))," ")),"",(IF($C19&gt;0,(VLOOKUP($C19,Engagés!$C$10:$K$509,8,FALSE))," ")))</f>
        <v xml:space="preserve"> </v>
      </c>
      <c r="L19" s="6" t="str">
        <f>IF(ISNA(IF($C19&gt;0,(VLOOKUP($C19,Engagés!$C$10:$K$509,5,FALSE))," ")),"",(IF($C19&gt;0,(VLOOKUP($C19,Engagés!$C$10:$K$509,5,FALSE))," ")))</f>
        <v xml:space="preserve"> </v>
      </c>
      <c r="M19" s="6" t="str">
        <f>IF(ISNA(IF($C19&gt;0,(VLOOKUP($C19,Engagés!$C$10:$K$509,4,FALSE))," ")),"",(IF($C19&gt;0,(VLOOKUP($C19,Engagés!$C$10:$K$509,4,FALSE))," ")))</f>
        <v xml:space="preserve"> </v>
      </c>
      <c r="N19" s="539" t="str">
        <f>IF(ISNA(IF($C19&gt;0,(VLOOKUP($C19,Engagés!$C$10:$K$509,9,FALSE))," ")),"",(IF($C19&gt;0,(VLOOKUP($C19,Engagés!$C$10:$K$509,9,FALSE))," ")))</f>
        <v xml:space="preserve"> </v>
      </c>
      <c r="O19" s="540" t="str">
        <f>IF(ISNA(IF($C19&gt;0,(VLOOKUP($C19,Engagés!$C$10:$N$509,10,FALSE))," ")),"",(IF($C19&gt;0,(VLOOKUP($C19,Engagés!$C$10:$N$509,10,FALSE))," ")))</f>
        <v xml:space="preserve"> </v>
      </c>
      <c r="P19" s="6" t="str">
        <f>IF(ISNA(IF($C19&gt;0,(VLOOKUP($C19,Engagés!$C$10:$N$509,12,FALSE))," ")),"",(IF($C19&gt;0,(VLOOKUP($C19,Engagés!$C$10:$N$509,12,FALSE))," ")))</f>
        <v xml:space="preserve"> </v>
      </c>
      <c r="Q19" s="6" t="str">
        <f>IF(ISNA(IF($C19&gt;0,(VLOOKUP($C19,Engagés!$C$10:$N$509,11,FALSE))," ")),"",(IF($C19&gt;0,(VLOOKUP($C19,Engagés!$C$10:$N$509,11,FALSE))," ")))</f>
        <v xml:space="preserve"> </v>
      </c>
      <c r="R19" s="19" t="str">
        <f t="shared" si="26"/>
        <v/>
      </c>
      <c r="S19" s="84" t="str">
        <f>IF(COUNTIF($K$8:$K19,$K19)&lt;2,$K19," ")</f>
        <v xml:space="preserve"> </v>
      </c>
      <c r="T19" s="84">
        <f t="shared" si="2"/>
        <v>12</v>
      </c>
      <c r="U19" s="91" t="str">
        <f t="shared" si="3"/>
        <v/>
      </c>
      <c r="V19" s="84" t="str">
        <f>IF(COUNTIF($K$8:$K19,$K19)&lt;3,$K19," ")</f>
        <v xml:space="preserve"> </v>
      </c>
      <c r="W19" s="84">
        <f t="shared" ref="W19:W82" si="28">IF(V19=$K19,$A19,"")</f>
        <v>12</v>
      </c>
      <c r="X19" s="84" t="str">
        <f t="shared" si="5"/>
        <v/>
      </c>
      <c r="Y19" s="80" t="str">
        <f t="shared" ref="Y19:Y82" si="29">IF(V19=S19,"",V19)</f>
        <v/>
      </c>
      <c r="Z19" s="80">
        <f t="shared" ref="Z19:Z82" si="30">IF(Y19=$K19,$A19,1000)</f>
        <v>1000</v>
      </c>
      <c r="AA19" s="80">
        <f t="shared" si="8"/>
        <v>1000</v>
      </c>
      <c r="AB19" s="84" t="str">
        <f>IF(COUNTIF($K$8:$K19,S19)&lt;4,$K19," ")</f>
        <v xml:space="preserve"> </v>
      </c>
      <c r="AC19" s="84">
        <f t="shared" ref="AC19:AC82" si="31">IF(AB19=$K19,$A19,"")</f>
        <v>12</v>
      </c>
      <c r="AD19" s="84" t="str">
        <f t="shared" si="10"/>
        <v/>
      </c>
      <c r="AE19" s="80" t="str">
        <f t="shared" ref="AE19:AE82" si="32">IF(AB19=S19,"",AB19)</f>
        <v/>
      </c>
      <c r="AF19" s="80" t="str">
        <f t="shared" ref="AF19:AF82" si="33">IF(AE19=Y19,"",AB19)</f>
        <v/>
      </c>
      <c r="AG19" s="84" t="str">
        <f t="shared" ref="AG19:AG82" si="34">IF(AF19=$K19,$A19,"")</f>
        <v/>
      </c>
      <c r="AH19" s="84" t="str">
        <f t="shared" si="14"/>
        <v/>
      </c>
      <c r="AI19" s="7" t="str">
        <f t="shared" si="15"/>
        <v xml:space="preserve"> </v>
      </c>
      <c r="AJ19" s="8">
        <f t="shared" si="16"/>
        <v>12</v>
      </c>
      <c r="AK19" s="92">
        <v>10</v>
      </c>
      <c r="AL19" s="93" t="e">
        <f>#REF!</f>
        <v>#REF!</v>
      </c>
      <c r="AM19" s="94" t="e">
        <f t="shared" si="17"/>
        <v>#REF!</v>
      </c>
      <c r="AN19" s="95" t="e">
        <f t="shared" si="18"/>
        <v>#REF!</v>
      </c>
      <c r="AO19" s="94" t="e">
        <f t="shared" si="19"/>
        <v>#REF!</v>
      </c>
      <c r="AP19" s="95" t="e">
        <f t="shared" si="20"/>
        <v>#REF!</v>
      </c>
      <c r="AQ19" s="94" t="e">
        <f t="shared" si="21"/>
        <v>#REF!</v>
      </c>
      <c r="AR19" s="95" t="e">
        <f t="shared" si="22"/>
        <v>#REF!</v>
      </c>
      <c r="AS19" s="96" t="e">
        <f t="shared" ref="AS19:AS82" si="35">IF(AL19=" "," ",IF($AL19&gt;0,SUM(AM19+AO19+AQ19)," "))</f>
        <v>#REF!</v>
      </c>
      <c r="AT19" s="97" t="e">
        <f t="shared" ref="AT19:AT82" si="36">IF(AL19=" "," ",IF($AL19&gt;0,SUM(AN19+AP19+AR19)," "))</f>
        <v>#REF!</v>
      </c>
      <c r="AW19" s="537" t="str">
        <f t="shared" si="25"/>
        <v/>
      </c>
      <c r="AX19" s="472" t="str">
        <f>'Liste des partants FFC'!C117</f>
        <v/>
      </c>
      <c r="AY19" s="472" t="str">
        <f>'Liste des partants FFC'!C118</f>
        <v/>
      </c>
      <c r="AZ19" s="472" t="str">
        <f>'Liste des partants FFC'!C119</f>
        <v/>
      </c>
      <c r="BA19" s="472" t="str">
        <f>'Liste des partants FFC'!C120</f>
        <v/>
      </c>
      <c r="BB19" s="472" t="str">
        <f>'Liste des partants FFC'!C121</f>
        <v/>
      </c>
      <c r="BC19" s="472" t="str">
        <f>'Liste des partants FFC'!C122</f>
        <v/>
      </c>
      <c r="BD19" s="472" t="str">
        <f>'Liste des partants FFC'!C123</f>
        <v/>
      </c>
      <c r="BE19" s="472" t="str">
        <f>'Liste des partants FFC'!C124</f>
        <v/>
      </c>
      <c r="BF19" s="472" t="str">
        <f>'Liste des partants FFC'!C125</f>
        <v/>
      </c>
      <c r="BG19" s="472" t="str">
        <f>'Liste des partants FFC'!C126</f>
        <v/>
      </c>
    </row>
    <row r="20" spans="1:59" ht="19.2" customHeight="1">
      <c r="A20" s="6">
        <f t="shared" si="0"/>
        <v>13</v>
      </c>
      <c r="B20" s="303">
        <v>13</v>
      </c>
      <c r="C20" s="303"/>
      <c r="D20" s="521"/>
      <c r="E20" s="521"/>
      <c r="F20" s="521"/>
      <c r="G20" s="476" t="str">
        <f>IF(ISNA(IF($C20&gt;0,(VLOOKUP($C20,Engagés!$C$10:$K$509,3,FALSE))," ")),"",(IF($C20&gt;0,(VLOOKUP($C20,Engagés!$C$10:$K$509,3,FALSE))," ")))</f>
        <v xml:space="preserve"> </v>
      </c>
      <c r="H20" s="90">
        <f t="shared" si="27"/>
        <v>0</v>
      </c>
      <c r="I20" s="539" t="str">
        <f>IF(ISNA(IF($C20&gt;0,(VLOOKUP($C20,Engagés!$C$10:$K$509,6,FALSE))," ")),"",(IF($C20&gt;0,(VLOOKUP($C20,Engagés!$C$10:$K$509,6,FALSE))," ")))</f>
        <v xml:space="preserve"> </v>
      </c>
      <c r="J20" s="539" t="str">
        <f>IF(ISNA(IF($C20&gt;0,(VLOOKUP($C20,Engagés!$C$10:$K$509,7,FALSE))," ")),"",(IF($C20&gt;0,(VLOOKUP($C20,Engagés!$C$10:$K$509,7,FALSE))," ")))</f>
        <v xml:space="preserve"> </v>
      </c>
      <c r="K20" s="539" t="str">
        <f>IF(ISNA(IF($C20&gt;0,(VLOOKUP($C20,Engagés!$C$10:$K$509,8,FALSE))," ")),"",(IF($C20&gt;0,(VLOOKUP($C20,Engagés!$C$10:$K$509,8,FALSE))," ")))</f>
        <v xml:space="preserve"> </v>
      </c>
      <c r="L20" s="6" t="str">
        <f>IF(ISNA(IF($C20&gt;0,(VLOOKUP($C20,Engagés!$C$10:$K$509,5,FALSE))," ")),"",(IF($C20&gt;0,(VLOOKUP($C20,Engagés!$C$10:$K$509,5,FALSE))," ")))</f>
        <v xml:space="preserve"> </v>
      </c>
      <c r="M20" s="6" t="str">
        <f>IF(ISNA(IF($C20&gt;0,(VLOOKUP($C20,Engagés!$C$10:$K$509,4,FALSE))," ")),"",(IF($C20&gt;0,(VLOOKUP($C20,Engagés!$C$10:$K$509,4,FALSE))," ")))</f>
        <v xml:space="preserve"> </v>
      </c>
      <c r="N20" s="539" t="str">
        <f>IF(ISNA(IF($C20&gt;0,(VLOOKUP($C20,Engagés!$C$10:$K$509,9,FALSE))," ")),"",(IF($C20&gt;0,(VLOOKUP($C20,Engagés!$C$10:$K$509,9,FALSE))," ")))</f>
        <v xml:space="preserve"> </v>
      </c>
      <c r="O20" s="540" t="str">
        <f>IF(ISNA(IF($C20&gt;0,(VLOOKUP($C20,Engagés!$C$10:$N$509,10,FALSE))," ")),"",(IF($C20&gt;0,(VLOOKUP($C20,Engagés!$C$10:$N$509,10,FALSE))," ")))</f>
        <v xml:space="preserve"> </v>
      </c>
      <c r="P20" s="6" t="str">
        <f>IF(ISNA(IF($C20&gt;0,(VLOOKUP($C20,Engagés!$C$10:$N$509,12,FALSE))," ")),"",(IF($C20&gt;0,(VLOOKUP($C20,Engagés!$C$10:$N$509,12,FALSE))," ")))</f>
        <v xml:space="preserve"> </v>
      </c>
      <c r="Q20" s="6" t="str">
        <f>IF(ISNA(IF($C20&gt;0,(VLOOKUP($C20,Engagés!$C$10:$N$509,11,FALSE))," ")),"",(IF($C20&gt;0,(VLOOKUP($C20,Engagés!$C$10:$N$509,11,FALSE))," ")))</f>
        <v xml:space="preserve"> </v>
      </c>
      <c r="R20" s="19" t="str">
        <f t="shared" si="26"/>
        <v/>
      </c>
      <c r="S20" s="84" t="str">
        <f>IF(COUNTIF($K$8:$K20,$K20)&lt;2,$K20," ")</f>
        <v xml:space="preserve"> </v>
      </c>
      <c r="T20" s="84">
        <f t="shared" si="2"/>
        <v>13</v>
      </c>
      <c r="U20" s="91" t="str">
        <f t="shared" si="3"/>
        <v/>
      </c>
      <c r="V20" s="84" t="str">
        <f>IF(COUNTIF($K$8:$K20,$K20)&lt;3,$K20," ")</f>
        <v xml:space="preserve"> </v>
      </c>
      <c r="W20" s="84">
        <f t="shared" si="28"/>
        <v>13</v>
      </c>
      <c r="X20" s="84" t="str">
        <f t="shared" si="5"/>
        <v/>
      </c>
      <c r="Y20" s="80" t="str">
        <f t="shared" si="29"/>
        <v/>
      </c>
      <c r="Z20" s="80">
        <f t="shared" si="30"/>
        <v>1000</v>
      </c>
      <c r="AA20" s="80">
        <f t="shared" si="8"/>
        <v>1000</v>
      </c>
      <c r="AB20" s="84" t="str">
        <f>IF(COUNTIF($K$8:$K20,S20)&lt;4,$K20," ")</f>
        <v xml:space="preserve"> </v>
      </c>
      <c r="AC20" s="84">
        <f t="shared" si="31"/>
        <v>13</v>
      </c>
      <c r="AD20" s="84" t="str">
        <f t="shared" si="10"/>
        <v/>
      </c>
      <c r="AE20" s="80" t="str">
        <f t="shared" si="32"/>
        <v/>
      </c>
      <c r="AF20" s="80" t="str">
        <f t="shared" si="33"/>
        <v/>
      </c>
      <c r="AG20" s="84" t="str">
        <f t="shared" si="34"/>
        <v/>
      </c>
      <c r="AH20" s="84" t="str">
        <f t="shared" si="14"/>
        <v/>
      </c>
      <c r="AI20" s="7" t="str">
        <f t="shared" si="15"/>
        <v xml:space="preserve"> </v>
      </c>
      <c r="AJ20" s="8">
        <f t="shared" si="16"/>
        <v>13</v>
      </c>
      <c r="AK20" s="92">
        <v>10</v>
      </c>
      <c r="AL20" s="93" t="e">
        <f>#REF!</f>
        <v>#REF!</v>
      </c>
      <c r="AM20" s="94" t="e">
        <f t="shared" si="17"/>
        <v>#REF!</v>
      </c>
      <c r="AN20" s="95" t="e">
        <f t="shared" si="18"/>
        <v>#REF!</v>
      </c>
      <c r="AO20" s="94" t="e">
        <f t="shared" si="19"/>
        <v>#REF!</v>
      </c>
      <c r="AP20" s="95" t="e">
        <f t="shared" si="20"/>
        <v>#REF!</v>
      </c>
      <c r="AQ20" s="94" t="e">
        <f t="shared" si="21"/>
        <v>#REF!</v>
      </c>
      <c r="AR20" s="95" t="e">
        <f t="shared" si="22"/>
        <v>#REF!</v>
      </c>
      <c r="AS20" s="96" t="e">
        <f t="shared" si="35"/>
        <v>#REF!</v>
      </c>
      <c r="AT20" s="97" t="e">
        <f t="shared" si="36"/>
        <v>#REF!</v>
      </c>
      <c r="AW20" s="537" t="str">
        <f t="shared" si="25"/>
        <v/>
      </c>
      <c r="AX20" s="472" t="str">
        <f>'Liste des partants FFC'!C127</f>
        <v/>
      </c>
      <c r="AY20" s="472" t="str">
        <f>'Liste des partants FFC'!C128</f>
        <v/>
      </c>
      <c r="AZ20" s="472" t="str">
        <f>'Liste des partants FFC'!C129</f>
        <v/>
      </c>
      <c r="BA20" s="472" t="str">
        <f>'Liste des partants FFC'!C130</f>
        <v/>
      </c>
      <c r="BB20" s="472" t="str">
        <f>'Liste des partants FFC'!C131</f>
        <v/>
      </c>
      <c r="BC20" s="472" t="str">
        <f>'Liste des partants FFC'!C132</f>
        <v/>
      </c>
      <c r="BD20" s="472" t="str">
        <f>'Liste des partants FFC'!C133</f>
        <v/>
      </c>
      <c r="BE20" s="472" t="str">
        <f>'Liste des partants FFC'!C134</f>
        <v/>
      </c>
      <c r="BF20" s="472" t="str">
        <f>'Liste des partants FFC'!C135</f>
        <v/>
      </c>
      <c r="BG20" s="472" t="str">
        <f>'Liste des partants FFC'!C136</f>
        <v/>
      </c>
    </row>
    <row r="21" spans="1:59" ht="19.2" customHeight="1">
      <c r="A21" s="6">
        <f t="shared" si="0"/>
        <v>14</v>
      </c>
      <c r="B21" s="303">
        <v>14</v>
      </c>
      <c r="C21" s="303"/>
      <c r="D21" s="521"/>
      <c r="E21" s="521"/>
      <c r="F21" s="521"/>
      <c r="G21" s="476" t="str">
        <f>IF(ISNA(IF($C21&gt;0,(VLOOKUP($C21,Engagés!$C$10:$K$509,3,FALSE))," ")),"",(IF($C21&gt;0,(VLOOKUP($C21,Engagés!$C$10:$K$509,3,FALSE))," ")))</f>
        <v xml:space="preserve"> </v>
      </c>
      <c r="H21" s="90">
        <f t="shared" si="27"/>
        <v>0</v>
      </c>
      <c r="I21" s="539" t="str">
        <f>IF(ISNA(IF($C21&gt;0,(VLOOKUP($C21,Engagés!$C$10:$K$509,6,FALSE))," ")),"",(IF($C21&gt;0,(VLOOKUP($C21,Engagés!$C$10:$K$509,6,FALSE))," ")))</f>
        <v xml:space="preserve"> </v>
      </c>
      <c r="J21" s="539" t="str">
        <f>IF(ISNA(IF($C21&gt;0,(VLOOKUP($C21,Engagés!$C$10:$K$509,7,FALSE))," ")),"",(IF($C21&gt;0,(VLOOKUP($C21,Engagés!$C$10:$K$509,7,FALSE))," ")))</f>
        <v xml:space="preserve"> </v>
      </c>
      <c r="K21" s="539" t="str">
        <f>IF(ISNA(IF($C21&gt;0,(VLOOKUP($C21,Engagés!$C$10:$K$509,8,FALSE))," ")),"",(IF($C21&gt;0,(VLOOKUP($C21,Engagés!$C$10:$K$509,8,FALSE))," ")))</f>
        <v xml:space="preserve"> </v>
      </c>
      <c r="L21" s="6" t="str">
        <f>IF(ISNA(IF($C21&gt;0,(VLOOKUP($C21,Engagés!$C$10:$K$509,5,FALSE))," ")),"",(IF($C21&gt;0,(VLOOKUP($C21,Engagés!$C$10:$K$509,5,FALSE))," ")))</f>
        <v xml:space="preserve"> </v>
      </c>
      <c r="M21" s="6" t="str">
        <f>IF(ISNA(IF($C21&gt;0,(VLOOKUP($C21,Engagés!$C$10:$K$509,4,FALSE))," ")),"",(IF($C21&gt;0,(VLOOKUP($C21,Engagés!$C$10:$K$509,4,FALSE))," ")))</f>
        <v xml:space="preserve"> </v>
      </c>
      <c r="N21" s="539" t="str">
        <f>IF(ISNA(IF($C21&gt;0,(VLOOKUP($C21,Engagés!$C$10:$K$509,9,FALSE))," ")),"",(IF($C21&gt;0,(VLOOKUP($C21,Engagés!$C$10:$K$509,9,FALSE))," ")))</f>
        <v xml:space="preserve"> </v>
      </c>
      <c r="O21" s="6" t="str">
        <f>IF(ISNA(IF($C21&gt;0,(VLOOKUP($C21,Engagés!$C$10:$N$509,10,FALSE))," ")),"",(IF($C21&gt;0,(VLOOKUP($C21,Engagés!$C$10:$N$509,10,FALSE))," ")))</f>
        <v xml:space="preserve"> </v>
      </c>
      <c r="P21" s="6" t="str">
        <f>IF(ISNA(IF($C21&gt;0,(VLOOKUP($C21,Engagés!$C$10:$N$509,12,FALSE))," ")),"",(IF($C21&gt;0,(VLOOKUP($C21,Engagés!$C$10:$N$509,12,FALSE))," ")))</f>
        <v xml:space="preserve"> </v>
      </c>
      <c r="Q21" s="6" t="str">
        <f>IF(ISNA(IF($C21&gt;0,(VLOOKUP($C21,Engagés!$C$10:$N$509,11,FALSE))," ")),"",(IF($C21&gt;0,(VLOOKUP($C21,Engagés!$C$10:$N$509,11,FALSE))," ")))</f>
        <v xml:space="preserve"> </v>
      </c>
      <c r="R21" s="19" t="str">
        <f t="shared" si="26"/>
        <v/>
      </c>
      <c r="S21" s="84" t="str">
        <f>IF(COUNTIF($K$8:$K21,$K21)&lt;2,$K21," ")</f>
        <v xml:space="preserve"> </v>
      </c>
      <c r="T21" s="84">
        <f t="shared" si="2"/>
        <v>14</v>
      </c>
      <c r="U21" s="91" t="str">
        <f t="shared" si="3"/>
        <v/>
      </c>
      <c r="V21" s="84" t="str">
        <f>IF(COUNTIF($K$8:$K21,$K21)&lt;3,$K21," ")</f>
        <v xml:space="preserve"> </v>
      </c>
      <c r="W21" s="84">
        <f t="shared" si="28"/>
        <v>14</v>
      </c>
      <c r="X21" s="84" t="str">
        <f t="shared" si="5"/>
        <v/>
      </c>
      <c r="Y21" s="80" t="str">
        <f t="shared" si="29"/>
        <v/>
      </c>
      <c r="Z21" s="80">
        <f t="shared" si="30"/>
        <v>1000</v>
      </c>
      <c r="AA21" s="80">
        <f t="shared" si="8"/>
        <v>1000</v>
      </c>
      <c r="AB21" s="84" t="str">
        <f>IF(COUNTIF($K$8:$K21,S21)&lt;4,$K21," ")</f>
        <v xml:space="preserve"> </v>
      </c>
      <c r="AC21" s="84">
        <f t="shared" si="31"/>
        <v>14</v>
      </c>
      <c r="AD21" s="84" t="str">
        <f t="shared" si="10"/>
        <v/>
      </c>
      <c r="AE21" s="80" t="str">
        <f t="shared" si="32"/>
        <v/>
      </c>
      <c r="AF21" s="80" t="str">
        <f t="shared" si="33"/>
        <v/>
      </c>
      <c r="AG21" s="84" t="str">
        <f t="shared" si="34"/>
        <v/>
      </c>
      <c r="AH21" s="84" t="str">
        <f t="shared" si="14"/>
        <v/>
      </c>
      <c r="AI21" s="7" t="str">
        <f t="shared" si="15"/>
        <v xml:space="preserve"> </v>
      </c>
      <c r="AJ21" s="8">
        <f t="shared" si="16"/>
        <v>14</v>
      </c>
      <c r="AK21" s="92">
        <v>10</v>
      </c>
      <c r="AL21" s="93" t="e">
        <f>#REF!</f>
        <v>#REF!</v>
      </c>
      <c r="AM21" s="94" t="e">
        <f t="shared" si="17"/>
        <v>#REF!</v>
      </c>
      <c r="AN21" s="95" t="e">
        <f t="shared" si="18"/>
        <v>#REF!</v>
      </c>
      <c r="AO21" s="94" t="e">
        <f t="shared" si="19"/>
        <v>#REF!</v>
      </c>
      <c r="AP21" s="95" t="e">
        <f t="shared" si="20"/>
        <v>#REF!</v>
      </c>
      <c r="AQ21" s="94" t="e">
        <f t="shared" si="21"/>
        <v>#REF!</v>
      </c>
      <c r="AR21" s="95" t="e">
        <f t="shared" si="22"/>
        <v>#REF!</v>
      </c>
      <c r="AS21" s="96" t="e">
        <f t="shared" si="35"/>
        <v>#REF!</v>
      </c>
      <c r="AT21" s="97" t="e">
        <f t="shared" si="36"/>
        <v>#REF!</v>
      </c>
      <c r="AW21" s="537" t="str">
        <f t="shared" si="25"/>
        <v/>
      </c>
      <c r="AX21" s="472" t="str">
        <f>'Liste des partants FFC'!C137</f>
        <v/>
      </c>
      <c r="AY21" s="472" t="str">
        <f>'Liste des partants FFC'!C138</f>
        <v/>
      </c>
      <c r="AZ21" s="472" t="str">
        <f>'Liste des partants FFC'!C139</f>
        <v/>
      </c>
      <c r="BA21" s="472" t="str">
        <f>'Liste des partants FFC'!C140</f>
        <v/>
      </c>
      <c r="BB21" s="472" t="str">
        <f>'Liste des partants FFC'!C141</f>
        <v/>
      </c>
      <c r="BC21" s="472" t="str">
        <f>'Liste des partants FFC'!C142</f>
        <v/>
      </c>
      <c r="BD21" s="472" t="str">
        <f>'Liste des partants FFC'!C143</f>
        <v/>
      </c>
      <c r="BE21" s="472" t="str">
        <f>'Liste des partants FFC'!C144</f>
        <v/>
      </c>
      <c r="BF21" s="472" t="str">
        <f>'Liste des partants FFC'!C145</f>
        <v/>
      </c>
      <c r="BG21" s="472" t="str">
        <f>'Liste des partants FFC'!C146</f>
        <v/>
      </c>
    </row>
    <row r="22" spans="1:59" ht="19.2" customHeight="1">
      <c r="A22" s="6">
        <f t="shared" si="0"/>
        <v>15</v>
      </c>
      <c r="B22" s="303">
        <v>15</v>
      </c>
      <c r="C22" s="303"/>
      <c r="D22" s="521"/>
      <c r="E22" s="521"/>
      <c r="F22" s="521"/>
      <c r="G22" s="476" t="str">
        <f>IF(ISNA(IF($C22&gt;0,(VLOOKUP($C22,Engagés!$C$10:$K$509,3,FALSE))," ")),"",(IF($C22&gt;0,(VLOOKUP($C22,Engagés!$C$10:$K$509,3,FALSE))," ")))</f>
        <v xml:space="preserve"> </v>
      </c>
      <c r="H22" s="90">
        <f t="shared" si="27"/>
        <v>0</v>
      </c>
      <c r="I22" s="539" t="str">
        <f>IF(ISNA(IF($C22&gt;0,(VLOOKUP($C22,Engagés!$C$10:$K$509,6,FALSE))," ")),"",(IF($C22&gt;0,(VLOOKUP($C22,Engagés!$C$10:$K$509,6,FALSE))," ")))</f>
        <v xml:space="preserve"> </v>
      </c>
      <c r="J22" s="539" t="str">
        <f>IF(ISNA(IF($C22&gt;0,(VLOOKUP($C22,Engagés!$C$10:$K$509,7,FALSE))," ")),"",(IF($C22&gt;0,(VLOOKUP($C22,Engagés!$C$10:$K$509,7,FALSE))," ")))</f>
        <v xml:space="preserve"> </v>
      </c>
      <c r="K22" s="539" t="str">
        <f>IF(ISNA(IF($C22&gt;0,(VLOOKUP($C22,Engagés!$C$10:$K$509,8,FALSE))," ")),"",(IF($C22&gt;0,(VLOOKUP($C22,Engagés!$C$10:$K$509,8,FALSE))," ")))</f>
        <v xml:space="preserve"> </v>
      </c>
      <c r="L22" s="6" t="str">
        <f>IF(ISNA(IF($C22&gt;0,(VLOOKUP($C22,Engagés!$C$10:$K$509,5,FALSE))," ")),"",(IF($C22&gt;0,(VLOOKUP($C22,Engagés!$C$10:$K$509,5,FALSE))," ")))</f>
        <v xml:space="preserve"> </v>
      </c>
      <c r="M22" s="6" t="str">
        <f>IF(ISNA(IF($C22&gt;0,(VLOOKUP($C22,Engagés!$C$10:$K$509,4,FALSE))," ")),"",(IF($C22&gt;0,(VLOOKUP($C22,Engagés!$C$10:$K$509,4,FALSE))," ")))</f>
        <v xml:space="preserve"> </v>
      </c>
      <c r="N22" s="539" t="str">
        <f>IF(ISNA(IF($C22&gt;0,(VLOOKUP($C22,Engagés!$C$10:$K$509,9,FALSE))," ")),"",(IF($C22&gt;0,(VLOOKUP($C22,Engagés!$C$10:$K$509,9,FALSE))," ")))</f>
        <v xml:space="preserve"> </v>
      </c>
      <c r="O22" s="6" t="str">
        <f>IF(ISNA(IF($C22&gt;0,(VLOOKUP($C22,Engagés!$C$10:$N$509,10,FALSE))," ")),"",(IF($C22&gt;0,(VLOOKUP($C22,Engagés!$C$10:$N$509,10,FALSE))," ")))</f>
        <v xml:space="preserve"> </v>
      </c>
      <c r="P22" s="6" t="str">
        <f>IF(ISNA(IF($C22&gt;0,(VLOOKUP($C22,Engagés!$C$10:$N$509,12,FALSE))," ")),"",(IF($C22&gt;0,(VLOOKUP($C22,Engagés!$C$10:$N$509,12,FALSE))," ")))</f>
        <v xml:space="preserve"> </v>
      </c>
      <c r="Q22" s="6" t="str">
        <f>IF(ISNA(IF($C22&gt;0,(VLOOKUP($C22,Engagés!$C$10:$N$509,11,FALSE))," ")),"",(IF($C22&gt;0,(VLOOKUP($C22,Engagés!$C$10:$N$509,11,FALSE))," ")))</f>
        <v xml:space="preserve"> </v>
      </c>
      <c r="R22" s="19" t="str">
        <f t="shared" si="26"/>
        <v/>
      </c>
      <c r="S22" s="84" t="str">
        <f>IF(COUNTIF($K$8:$K22,$K22)&lt;2,$K22," ")</f>
        <v xml:space="preserve"> </v>
      </c>
      <c r="T22" s="84">
        <f t="shared" si="2"/>
        <v>15</v>
      </c>
      <c r="U22" s="91" t="str">
        <f t="shared" si="3"/>
        <v/>
      </c>
      <c r="V22" s="84" t="str">
        <f>IF(COUNTIF($K$8:$K22,$K22)&lt;3,$K22," ")</f>
        <v xml:space="preserve"> </v>
      </c>
      <c r="W22" s="84">
        <f t="shared" si="28"/>
        <v>15</v>
      </c>
      <c r="X22" s="84" t="str">
        <f t="shared" si="5"/>
        <v/>
      </c>
      <c r="Y22" s="80" t="str">
        <f t="shared" si="29"/>
        <v/>
      </c>
      <c r="Z22" s="80">
        <f t="shared" si="30"/>
        <v>1000</v>
      </c>
      <c r="AA22" s="80">
        <f t="shared" si="8"/>
        <v>1000</v>
      </c>
      <c r="AB22" s="84" t="str">
        <f>IF(COUNTIF($K$8:$K22,S22)&lt;4,$K22," ")</f>
        <v xml:space="preserve"> </v>
      </c>
      <c r="AC22" s="84">
        <f t="shared" si="31"/>
        <v>15</v>
      </c>
      <c r="AD22" s="84" t="str">
        <f t="shared" si="10"/>
        <v/>
      </c>
      <c r="AE22" s="80" t="str">
        <f t="shared" si="32"/>
        <v/>
      </c>
      <c r="AF22" s="80" t="str">
        <f t="shared" si="33"/>
        <v/>
      </c>
      <c r="AG22" s="84" t="str">
        <f t="shared" si="34"/>
        <v/>
      </c>
      <c r="AH22" s="84" t="str">
        <f t="shared" si="14"/>
        <v/>
      </c>
      <c r="AI22" s="7" t="str">
        <f t="shared" si="15"/>
        <v xml:space="preserve"> </v>
      </c>
      <c r="AJ22" s="8">
        <f t="shared" si="16"/>
        <v>15</v>
      </c>
      <c r="AK22" s="92">
        <v>10</v>
      </c>
      <c r="AL22" s="93" t="e">
        <f>#REF!</f>
        <v>#REF!</v>
      </c>
      <c r="AM22" s="94" t="e">
        <f t="shared" si="17"/>
        <v>#REF!</v>
      </c>
      <c r="AN22" s="95" t="e">
        <f t="shared" si="18"/>
        <v>#REF!</v>
      </c>
      <c r="AO22" s="94" t="e">
        <f t="shared" si="19"/>
        <v>#REF!</v>
      </c>
      <c r="AP22" s="95" t="e">
        <f t="shared" si="20"/>
        <v>#REF!</v>
      </c>
      <c r="AQ22" s="94" t="e">
        <f t="shared" si="21"/>
        <v>#REF!</v>
      </c>
      <c r="AR22" s="95" t="e">
        <f t="shared" si="22"/>
        <v>#REF!</v>
      </c>
      <c r="AS22" s="96" t="e">
        <f t="shared" si="35"/>
        <v>#REF!</v>
      </c>
      <c r="AT22" s="97" t="e">
        <f t="shared" si="36"/>
        <v>#REF!</v>
      </c>
      <c r="AW22" s="537" t="str">
        <f t="shared" si="25"/>
        <v/>
      </c>
      <c r="AX22" s="472" t="str">
        <f>'Liste des partants FFC'!C147</f>
        <v/>
      </c>
      <c r="AY22" s="472" t="str">
        <f>'Liste des partants FFC'!C148</f>
        <v/>
      </c>
      <c r="AZ22" s="472" t="str">
        <f>'Liste des partants FFC'!C149</f>
        <v/>
      </c>
      <c r="BA22" s="472" t="str">
        <f>'Liste des partants FFC'!C150</f>
        <v/>
      </c>
      <c r="BB22" s="472" t="str">
        <f>'Liste des partants FFC'!C151</f>
        <v/>
      </c>
      <c r="BC22" s="472" t="str">
        <f>'Liste des partants FFC'!C152</f>
        <v/>
      </c>
      <c r="BD22" s="472" t="str">
        <f>'Liste des partants FFC'!C153</f>
        <v/>
      </c>
      <c r="BE22" s="472" t="str">
        <f>'Liste des partants FFC'!C154</f>
        <v/>
      </c>
      <c r="BF22" s="472" t="str">
        <f>'Liste des partants FFC'!C155</f>
        <v/>
      </c>
      <c r="BG22" s="472" t="str">
        <f>'Liste des partants FFC'!C156</f>
        <v/>
      </c>
    </row>
    <row r="23" spans="1:59" ht="19.2" customHeight="1">
      <c r="A23" s="6">
        <f t="shared" si="0"/>
        <v>16</v>
      </c>
      <c r="B23" s="303">
        <v>16</v>
      </c>
      <c r="C23" s="303"/>
      <c r="D23" s="521"/>
      <c r="E23" s="521"/>
      <c r="F23" s="521"/>
      <c r="G23" s="476" t="str">
        <f>IF(ISNA(IF($C23&gt;0,(VLOOKUP($C23,Engagés!$C$10:$K$509,3,FALSE))," ")),"",(IF($C23&gt;0,(VLOOKUP($C23,Engagés!$C$10:$K$509,3,FALSE))," ")))</f>
        <v xml:space="preserve"> </v>
      </c>
      <c r="H23" s="90">
        <f t="shared" si="27"/>
        <v>0</v>
      </c>
      <c r="I23" s="539" t="str">
        <f>IF(ISNA(IF($C23&gt;0,(VLOOKUP($C23,Engagés!$C$10:$K$509,6,FALSE))," ")),"",(IF($C23&gt;0,(VLOOKUP($C23,Engagés!$C$10:$K$509,6,FALSE))," ")))</f>
        <v xml:space="preserve"> </v>
      </c>
      <c r="J23" s="539" t="str">
        <f>IF(ISNA(IF($C23&gt;0,(VLOOKUP($C23,Engagés!$C$10:$K$509,7,FALSE))," ")),"",(IF($C23&gt;0,(VLOOKUP($C23,Engagés!$C$10:$K$509,7,FALSE))," ")))</f>
        <v xml:space="preserve"> </v>
      </c>
      <c r="K23" s="539" t="str">
        <f>IF(ISNA(IF($C23&gt;0,(VLOOKUP($C23,Engagés!$C$10:$K$509,8,FALSE))," ")),"",(IF($C23&gt;0,(VLOOKUP($C23,Engagés!$C$10:$K$509,8,FALSE))," ")))</f>
        <v xml:space="preserve"> </v>
      </c>
      <c r="L23" s="6" t="str">
        <f>IF(ISNA(IF($C23&gt;0,(VLOOKUP($C23,Engagés!$C$10:$K$509,5,FALSE))," ")),"",(IF($C23&gt;0,(VLOOKUP($C23,Engagés!$C$10:$K$509,5,FALSE))," ")))</f>
        <v xml:space="preserve"> </v>
      </c>
      <c r="M23" s="6" t="str">
        <f>IF(ISNA(IF($C23&gt;0,(VLOOKUP($C23,Engagés!$C$10:$K$509,4,FALSE))," ")),"",(IF($C23&gt;0,(VLOOKUP($C23,Engagés!$C$10:$K$509,4,FALSE))," ")))</f>
        <v xml:space="preserve"> </v>
      </c>
      <c r="N23" s="539" t="str">
        <f>IF(ISNA(IF($C23&gt;0,(VLOOKUP($C23,Engagés!$C$10:$K$509,9,FALSE))," ")),"",(IF($C23&gt;0,(VLOOKUP($C23,Engagés!$C$10:$K$509,9,FALSE))," ")))</f>
        <v xml:space="preserve"> </v>
      </c>
      <c r="O23" s="6" t="str">
        <f>IF(ISNA(IF($C23&gt;0,(VLOOKUP($C23,Engagés!$C$10:$N$509,10,FALSE))," ")),"",(IF($C23&gt;0,(VLOOKUP($C23,Engagés!$C$10:$N$509,10,FALSE))," ")))</f>
        <v xml:space="preserve"> </v>
      </c>
      <c r="P23" s="6" t="str">
        <f>IF(ISNA(IF($C23&gt;0,(VLOOKUP($C23,Engagés!$C$10:$N$509,12,FALSE))," ")),"",(IF($C23&gt;0,(VLOOKUP($C23,Engagés!$C$10:$N$509,12,FALSE))," ")))</f>
        <v xml:space="preserve"> </v>
      </c>
      <c r="Q23" s="6" t="str">
        <f>IF(ISNA(IF($C23&gt;0,(VLOOKUP($C23,Engagés!$C$10:$N$509,11,FALSE))," ")),"",(IF($C23&gt;0,(VLOOKUP($C23,Engagés!$C$10:$N$509,11,FALSE))," ")))</f>
        <v xml:space="preserve"> </v>
      </c>
      <c r="R23" s="19" t="str">
        <f t="shared" si="26"/>
        <v/>
      </c>
      <c r="S23" s="84" t="str">
        <f>IF(COUNTIF($K$8:$K23,$K23)&lt;2,$K23," ")</f>
        <v xml:space="preserve"> </v>
      </c>
      <c r="T23" s="84">
        <f t="shared" si="2"/>
        <v>16</v>
      </c>
      <c r="U23" s="91" t="str">
        <f t="shared" si="3"/>
        <v/>
      </c>
      <c r="V23" s="84" t="str">
        <f>IF(COUNTIF($K$8:$K23,$K23)&lt;3,$K23," ")</f>
        <v xml:space="preserve"> </v>
      </c>
      <c r="W23" s="84">
        <f t="shared" si="28"/>
        <v>16</v>
      </c>
      <c r="X23" s="84" t="str">
        <f t="shared" si="5"/>
        <v/>
      </c>
      <c r="Y23" s="80" t="str">
        <f t="shared" si="29"/>
        <v/>
      </c>
      <c r="Z23" s="80">
        <f t="shared" si="30"/>
        <v>1000</v>
      </c>
      <c r="AA23" s="80">
        <f t="shared" si="8"/>
        <v>1000</v>
      </c>
      <c r="AB23" s="84" t="str">
        <f>IF(COUNTIF($K$8:$K23,S23)&lt;4,$K23," ")</f>
        <v xml:space="preserve"> </v>
      </c>
      <c r="AC23" s="84">
        <f t="shared" si="31"/>
        <v>16</v>
      </c>
      <c r="AD23" s="84" t="str">
        <f t="shared" si="10"/>
        <v/>
      </c>
      <c r="AE23" s="80" t="str">
        <f t="shared" si="32"/>
        <v/>
      </c>
      <c r="AF23" s="80" t="str">
        <f t="shared" si="33"/>
        <v/>
      </c>
      <c r="AG23" s="84" t="str">
        <f t="shared" si="34"/>
        <v/>
      </c>
      <c r="AH23" s="84" t="str">
        <f t="shared" si="14"/>
        <v/>
      </c>
      <c r="AI23" s="7" t="str">
        <f t="shared" si="15"/>
        <v xml:space="preserve"> </v>
      </c>
      <c r="AJ23" s="8">
        <f t="shared" si="16"/>
        <v>16</v>
      </c>
      <c r="AK23" s="92">
        <v>10</v>
      </c>
      <c r="AL23" s="93" t="e">
        <f>#REF!</f>
        <v>#REF!</v>
      </c>
      <c r="AM23" s="94" t="e">
        <f t="shared" si="17"/>
        <v>#REF!</v>
      </c>
      <c r="AN23" s="95" t="e">
        <f t="shared" si="18"/>
        <v>#REF!</v>
      </c>
      <c r="AO23" s="94" t="e">
        <f t="shared" si="19"/>
        <v>#REF!</v>
      </c>
      <c r="AP23" s="95" t="e">
        <f t="shared" si="20"/>
        <v>#REF!</v>
      </c>
      <c r="AQ23" s="94" t="e">
        <f t="shared" si="21"/>
        <v>#REF!</v>
      </c>
      <c r="AR23" s="95" t="e">
        <f t="shared" si="22"/>
        <v>#REF!</v>
      </c>
      <c r="AS23" s="96" t="e">
        <f t="shared" si="35"/>
        <v>#REF!</v>
      </c>
      <c r="AT23" s="97" t="e">
        <f t="shared" si="36"/>
        <v>#REF!</v>
      </c>
      <c r="AW23" s="537" t="str">
        <f t="shared" si="25"/>
        <v/>
      </c>
      <c r="AX23" s="472" t="str">
        <f>'Liste des partants FFC'!C157</f>
        <v/>
      </c>
      <c r="AY23" s="472" t="str">
        <f>'Liste des partants FFC'!C158</f>
        <v/>
      </c>
      <c r="AZ23" s="472" t="str">
        <f>'Liste des partants FFC'!C159</f>
        <v/>
      </c>
      <c r="BA23" s="472" t="str">
        <f>'Liste des partants FFC'!C160</f>
        <v/>
      </c>
      <c r="BB23" s="472" t="str">
        <f>'Liste des partants FFC'!C161</f>
        <v/>
      </c>
      <c r="BC23" s="472" t="str">
        <f>'Liste des partants FFC'!C162</f>
        <v/>
      </c>
      <c r="BD23" s="472" t="str">
        <f>'Liste des partants FFC'!C163</f>
        <v/>
      </c>
      <c r="BE23" s="472" t="str">
        <f>'Liste des partants FFC'!C164</f>
        <v/>
      </c>
      <c r="BF23" s="472" t="str">
        <f>'Liste des partants FFC'!C165</f>
        <v/>
      </c>
      <c r="BG23" s="472" t="str">
        <f>'Liste des partants FFC'!C166</f>
        <v/>
      </c>
    </row>
    <row r="24" spans="1:59" ht="19.2" customHeight="1">
      <c r="A24" s="6">
        <f t="shared" si="0"/>
        <v>17</v>
      </c>
      <c r="B24" s="303">
        <v>17</v>
      </c>
      <c r="C24" s="303"/>
      <c r="D24" s="458"/>
      <c r="E24" s="458"/>
      <c r="F24" s="458"/>
      <c r="G24" s="476" t="str">
        <f>IF(ISNA(IF($C24&gt;0,(VLOOKUP($C24,Engagés!$C$10:$K$509,3,FALSE))," ")),"",(IF($C24&gt;0,(VLOOKUP($C24,Engagés!$C$10:$K$509,3,FALSE))," ")))</f>
        <v xml:space="preserve"> </v>
      </c>
      <c r="H24" s="90">
        <f t="shared" si="27"/>
        <v>0</v>
      </c>
      <c r="I24" s="539" t="str">
        <f>IF(ISNA(IF($C24&gt;0,(VLOOKUP($C24,Engagés!$C$10:$K$509,6,FALSE))," ")),"",(IF($C24&gt;0,(VLOOKUP($C24,Engagés!$C$10:$K$509,6,FALSE))," ")))</f>
        <v xml:space="preserve"> </v>
      </c>
      <c r="J24" s="539" t="str">
        <f>IF(ISNA(IF($C24&gt;0,(VLOOKUP($C24,Engagés!$C$10:$K$509,7,FALSE))," ")),"",(IF($C24&gt;0,(VLOOKUP($C24,Engagés!$C$10:$K$509,7,FALSE))," ")))</f>
        <v xml:space="preserve"> </v>
      </c>
      <c r="K24" s="539" t="str">
        <f>IF(ISNA(IF($C24&gt;0,(VLOOKUP($C24,Engagés!$C$10:$K$509,8,FALSE))," ")),"",(IF($C24&gt;0,(VLOOKUP($C24,Engagés!$C$10:$K$509,8,FALSE))," ")))</f>
        <v xml:space="preserve"> </v>
      </c>
      <c r="L24" s="6" t="str">
        <f>IF(ISNA(IF($C24&gt;0,(VLOOKUP($C24,Engagés!$C$10:$K$509,5,FALSE))," ")),"",(IF($C24&gt;0,(VLOOKUP($C24,Engagés!$C$10:$K$509,5,FALSE))," ")))</f>
        <v xml:space="preserve"> </v>
      </c>
      <c r="M24" s="6" t="str">
        <f>IF(ISNA(IF($C24&gt;0,(VLOOKUP($C24,Engagés!$C$10:$K$509,4,FALSE))," ")),"",(IF($C24&gt;0,(VLOOKUP($C24,Engagés!$C$10:$K$509,4,FALSE))," ")))</f>
        <v xml:space="preserve"> </v>
      </c>
      <c r="N24" s="539" t="str">
        <f>IF(ISNA(IF($C24&gt;0,(VLOOKUP($C24,Engagés!$C$10:$K$509,9,FALSE))," ")),"",(IF($C24&gt;0,(VLOOKUP($C24,Engagés!$C$10:$K$509,9,FALSE))," ")))</f>
        <v xml:space="preserve"> </v>
      </c>
      <c r="O24" s="6" t="str">
        <f>IF(ISNA(IF($C24&gt;0,(VLOOKUP($C24,Engagés!$C$10:$N$509,10,FALSE))," ")),"",(IF($C24&gt;0,(VLOOKUP($C24,Engagés!$C$10:$N$509,10,FALSE))," ")))</f>
        <v xml:space="preserve"> </v>
      </c>
      <c r="P24" s="6" t="str">
        <f>IF(ISNA(IF($C24&gt;0,(VLOOKUP($C24,Engagés!$C$10:$N$509,12,FALSE))," ")),"",(IF($C24&gt;0,(VLOOKUP($C24,Engagés!$C$10:$N$509,12,FALSE))," ")))</f>
        <v xml:space="preserve"> </v>
      </c>
      <c r="Q24" s="6" t="str">
        <f>IF(ISNA(IF($C24&gt;0,(VLOOKUP($C24,Engagés!$C$10:$N$509,11,FALSE))," ")),"",(IF($C24&gt;0,(VLOOKUP($C24,Engagés!$C$10:$N$509,11,FALSE))," ")))</f>
        <v xml:space="preserve"> </v>
      </c>
      <c r="R24" s="19" t="str">
        <f t="shared" si="26"/>
        <v/>
      </c>
      <c r="S24" s="84" t="str">
        <f>IF(COUNTIF($K$8:$K24,$K24)&lt;2,$K24," ")</f>
        <v xml:space="preserve"> </v>
      </c>
      <c r="T24" s="84">
        <f t="shared" si="2"/>
        <v>17</v>
      </c>
      <c r="U24" s="91" t="str">
        <f t="shared" si="3"/>
        <v/>
      </c>
      <c r="V24" s="84" t="str">
        <f>IF(COUNTIF($K$8:$K24,$K24)&lt;3,$K24," ")</f>
        <v xml:space="preserve"> </v>
      </c>
      <c r="W24" s="84">
        <f t="shared" si="28"/>
        <v>17</v>
      </c>
      <c r="X24" s="84" t="str">
        <f t="shared" si="5"/>
        <v/>
      </c>
      <c r="Y24" s="80" t="str">
        <f t="shared" si="29"/>
        <v/>
      </c>
      <c r="Z24" s="80">
        <f t="shared" si="30"/>
        <v>1000</v>
      </c>
      <c r="AA24" s="80">
        <f t="shared" si="8"/>
        <v>1000</v>
      </c>
      <c r="AB24" s="84" t="str">
        <f>IF(COUNTIF($K$8:$K24,S24)&lt;4,$K24," ")</f>
        <v xml:space="preserve"> </v>
      </c>
      <c r="AC24" s="84">
        <f t="shared" si="31"/>
        <v>17</v>
      </c>
      <c r="AD24" s="84" t="str">
        <f t="shared" si="10"/>
        <v/>
      </c>
      <c r="AE24" s="80" t="str">
        <f t="shared" si="32"/>
        <v/>
      </c>
      <c r="AF24" s="80" t="str">
        <f t="shared" si="33"/>
        <v/>
      </c>
      <c r="AG24" s="84" t="str">
        <f t="shared" si="34"/>
        <v/>
      </c>
      <c r="AH24" s="84" t="str">
        <f t="shared" si="14"/>
        <v/>
      </c>
      <c r="AI24" s="7" t="str">
        <f t="shared" si="15"/>
        <v xml:space="preserve"> </v>
      </c>
      <c r="AJ24" s="8">
        <f t="shared" si="16"/>
        <v>17</v>
      </c>
      <c r="AK24" s="92">
        <v>10</v>
      </c>
      <c r="AL24" s="93" t="e">
        <f>#REF!</f>
        <v>#REF!</v>
      </c>
      <c r="AM24" s="94" t="e">
        <f t="shared" si="17"/>
        <v>#REF!</v>
      </c>
      <c r="AN24" s="95" t="e">
        <f t="shared" si="18"/>
        <v>#REF!</v>
      </c>
      <c r="AO24" s="94" t="e">
        <f t="shared" si="19"/>
        <v>#REF!</v>
      </c>
      <c r="AP24" s="95" t="e">
        <f t="shared" si="20"/>
        <v>#REF!</v>
      </c>
      <c r="AQ24" s="94" t="e">
        <f t="shared" si="21"/>
        <v>#REF!</v>
      </c>
      <c r="AR24" s="95" t="e">
        <f t="shared" si="22"/>
        <v>#REF!</v>
      </c>
      <c r="AS24" s="96" t="e">
        <f t="shared" si="35"/>
        <v>#REF!</v>
      </c>
      <c r="AT24" s="97" t="e">
        <f t="shared" si="36"/>
        <v>#REF!</v>
      </c>
      <c r="AW24" s="537" t="str">
        <f t="shared" si="25"/>
        <v/>
      </c>
      <c r="AX24" s="472" t="str">
        <f>'Liste des partants FFC'!C167</f>
        <v/>
      </c>
      <c r="AY24" s="472" t="str">
        <f>'Liste des partants FFC'!C168</f>
        <v/>
      </c>
      <c r="AZ24" s="472" t="str">
        <f>'Liste des partants FFC'!C169</f>
        <v/>
      </c>
      <c r="BA24" s="472" t="str">
        <f>'Liste des partants FFC'!C170</f>
        <v/>
      </c>
      <c r="BB24" s="472" t="str">
        <f>'Liste des partants FFC'!C171</f>
        <v/>
      </c>
      <c r="BC24" s="472" t="str">
        <f>'Liste des partants FFC'!C172</f>
        <v/>
      </c>
      <c r="BD24" s="472" t="str">
        <f>'Liste des partants FFC'!C173</f>
        <v/>
      </c>
      <c r="BE24" s="472" t="str">
        <f>'Liste des partants FFC'!C174</f>
        <v/>
      </c>
      <c r="BF24" s="472" t="str">
        <f>'Liste des partants FFC'!C175</f>
        <v/>
      </c>
      <c r="BG24" s="472" t="str">
        <f>'Liste des partants FFC'!C176</f>
        <v/>
      </c>
    </row>
    <row r="25" spans="1:59" ht="19.2" customHeight="1">
      <c r="A25" s="6">
        <f t="shared" si="0"/>
        <v>18</v>
      </c>
      <c r="B25" s="303">
        <v>18</v>
      </c>
      <c r="C25" s="303"/>
      <c r="D25" s="458"/>
      <c r="E25" s="458"/>
      <c r="F25" s="458"/>
      <c r="G25" s="476" t="str">
        <f>IF(ISNA(IF($C25&gt;0,(VLOOKUP($C25,Engagés!$C$10:$K$509,3,FALSE))," ")),"",(IF($C25&gt;0,(VLOOKUP($C25,Engagés!$C$10:$K$509,3,FALSE))," ")))</f>
        <v xml:space="preserve"> </v>
      </c>
      <c r="H25" s="90">
        <f t="shared" si="27"/>
        <v>0</v>
      </c>
      <c r="I25" s="539" t="str">
        <f>IF(ISNA(IF($C25&gt;0,(VLOOKUP($C25,Engagés!$C$10:$K$509,6,FALSE))," ")),"",(IF($C25&gt;0,(VLOOKUP($C25,Engagés!$C$10:$K$509,6,FALSE))," ")))</f>
        <v xml:space="preserve"> </v>
      </c>
      <c r="J25" s="539" t="str">
        <f>IF(ISNA(IF($C25&gt;0,(VLOOKUP($C25,Engagés!$C$10:$K$509,7,FALSE))," ")),"",(IF($C25&gt;0,(VLOOKUP($C25,Engagés!$C$10:$K$509,7,FALSE))," ")))</f>
        <v xml:space="preserve"> </v>
      </c>
      <c r="K25" s="539" t="str">
        <f>IF(ISNA(IF($C25&gt;0,(VLOOKUP($C25,Engagés!$C$10:$K$509,8,FALSE))," ")),"",(IF($C25&gt;0,(VLOOKUP($C25,Engagés!$C$10:$K$509,8,FALSE))," ")))</f>
        <v xml:space="preserve"> </v>
      </c>
      <c r="L25" s="6" t="str">
        <f>IF(ISNA(IF($C25&gt;0,(VLOOKUP($C25,Engagés!$C$10:$K$509,5,FALSE))," ")),"",(IF($C25&gt;0,(VLOOKUP($C25,Engagés!$C$10:$K$509,5,FALSE))," ")))</f>
        <v xml:space="preserve"> </v>
      </c>
      <c r="M25" s="6" t="str">
        <f>IF(ISNA(IF($C25&gt;0,(VLOOKUP($C25,Engagés!$C$10:$K$509,4,FALSE))," ")),"",(IF($C25&gt;0,(VLOOKUP($C25,Engagés!$C$10:$K$509,4,FALSE))," ")))</f>
        <v xml:space="preserve"> </v>
      </c>
      <c r="N25" s="539" t="str">
        <f>IF(ISNA(IF($C25&gt;0,(VLOOKUP($C25,Engagés!$C$10:$K$509,9,FALSE))," ")),"",(IF($C25&gt;0,(VLOOKUP($C25,Engagés!$C$10:$K$509,9,FALSE))," ")))</f>
        <v xml:space="preserve"> </v>
      </c>
      <c r="O25" s="6" t="str">
        <f>IF(ISNA(IF($C25&gt;0,(VLOOKUP($C25,Engagés!$C$10:$N$509,10,FALSE))," ")),"",(IF($C25&gt;0,(VLOOKUP($C25,Engagés!$C$10:$N$509,10,FALSE))," ")))</f>
        <v xml:space="preserve"> </v>
      </c>
      <c r="P25" s="6" t="str">
        <f>IF(ISNA(IF($C25&gt;0,(VLOOKUP($C25,Engagés!$C$10:$N$509,12,FALSE))," ")),"",(IF($C25&gt;0,(VLOOKUP($C25,Engagés!$C$10:$N$509,12,FALSE))," ")))</f>
        <v xml:space="preserve"> </v>
      </c>
      <c r="Q25" s="6" t="str">
        <f>IF(ISNA(IF($C25&gt;0,(VLOOKUP($C25,Engagés!$C$10:$N$509,11,FALSE))," ")),"",(IF($C25&gt;0,(VLOOKUP($C25,Engagés!$C$10:$N$509,11,FALSE))," ")))</f>
        <v xml:space="preserve"> </v>
      </c>
      <c r="R25" s="19" t="str">
        <f t="shared" si="26"/>
        <v/>
      </c>
      <c r="S25" s="84" t="str">
        <f>IF(COUNTIF($K$8:$K25,$K25)&lt;2,$K25," ")</f>
        <v xml:space="preserve"> </v>
      </c>
      <c r="T25" s="84">
        <f t="shared" si="2"/>
        <v>18</v>
      </c>
      <c r="U25" s="91" t="str">
        <f t="shared" si="3"/>
        <v/>
      </c>
      <c r="V25" s="84" t="str">
        <f>IF(COUNTIF($K$8:$K25,$K25)&lt;3,$K25," ")</f>
        <v xml:space="preserve"> </v>
      </c>
      <c r="W25" s="84">
        <f t="shared" si="28"/>
        <v>18</v>
      </c>
      <c r="X25" s="84" t="str">
        <f t="shared" si="5"/>
        <v/>
      </c>
      <c r="Y25" s="80" t="str">
        <f t="shared" si="29"/>
        <v/>
      </c>
      <c r="Z25" s="80">
        <f t="shared" si="30"/>
        <v>1000</v>
      </c>
      <c r="AA25" s="80">
        <f t="shared" si="8"/>
        <v>1000</v>
      </c>
      <c r="AB25" s="84" t="str">
        <f>IF(COUNTIF($K$8:$K25,S25)&lt;4,$K25," ")</f>
        <v xml:space="preserve"> </v>
      </c>
      <c r="AC25" s="84">
        <f t="shared" si="31"/>
        <v>18</v>
      </c>
      <c r="AD25" s="84" t="str">
        <f t="shared" si="10"/>
        <v/>
      </c>
      <c r="AE25" s="80" t="str">
        <f t="shared" si="32"/>
        <v/>
      </c>
      <c r="AF25" s="80" t="str">
        <f t="shared" si="33"/>
        <v/>
      </c>
      <c r="AG25" s="84" t="str">
        <f t="shared" si="34"/>
        <v/>
      </c>
      <c r="AH25" s="84" t="str">
        <f t="shared" si="14"/>
        <v/>
      </c>
      <c r="AI25" s="7" t="str">
        <f t="shared" si="15"/>
        <v xml:space="preserve"> </v>
      </c>
      <c r="AJ25" s="8">
        <f t="shared" si="16"/>
        <v>18</v>
      </c>
      <c r="AK25" s="92">
        <v>10</v>
      </c>
      <c r="AL25" s="93" t="e">
        <f>#REF!</f>
        <v>#REF!</v>
      </c>
      <c r="AM25" s="94" t="e">
        <f t="shared" si="17"/>
        <v>#REF!</v>
      </c>
      <c r="AN25" s="95" t="e">
        <f t="shared" si="18"/>
        <v>#REF!</v>
      </c>
      <c r="AO25" s="94" t="e">
        <f t="shared" si="19"/>
        <v>#REF!</v>
      </c>
      <c r="AP25" s="95" t="e">
        <f t="shared" si="20"/>
        <v>#REF!</v>
      </c>
      <c r="AQ25" s="94" t="e">
        <f t="shared" si="21"/>
        <v>#REF!</v>
      </c>
      <c r="AR25" s="95" t="e">
        <f t="shared" si="22"/>
        <v>#REF!</v>
      </c>
      <c r="AS25" s="96" t="e">
        <f t="shared" si="35"/>
        <v>#REF!</v>
      </c>
      <c r="AT25" s="97" t="e">
        <f t="shared" si="36"/>
        <v>#REF!</v>
      </c>
      <c r="AW25" s="537" t="str">
        <f t="shared" si="25"/>
        <v/>
      </c>
      <c r="AX25" s="472" t="str">
        <f>'Liste des partants FFC'!C177</f>
        <v/>
      </c>
      <c r="AY25" s="472" t="str">
        <f>'Liste des partants FFC'!C178</f>
        <v/>
      </c>
      <c r="AZ25" s="472" t="str">
        <f>'Liste des partants FFC'!C179</f>
        <v/>
      </c>
      <c r="BA25" s="472" t="str">
        <f>'Liste des partants FFC'!C180</f>
        <v/>
      </c>
      <c r="BB25" s="472" t="str">
        <f>'Liste des partants FFC'!C181</f>
        <v/>
      </c>
      <c r="BC25" s="472" t="str">
        <f>'Liste des partants FFC'!C182</f>
        <v/>
      </c>
      <c r="BD25" s="472" t="str">
        <f>'Liste des partants FFC'!C183</f>
        <v/>
      </c>
      <c r="BE25" s="472" t="str">
        <f>'Liste des partants FFC'!C184</f>
        <v/>
      </c>
      <c r="BF25" s="472" t="str">
        <f>'Liste des partants FFC'!C185</f>
        <v/>
      </c>
      <c r="BG25" s="472" t="str">
        <f>'Liste des partants FFC'!C186</f>
        <v/>
      </c>
    </row>
    <row r="26" spans="1:59" ht="19.2" customHeight="1">
      <c r="A26" s="6">
        <f t="shared" si="0"/>
        <v>19</v>
      </c>
      <c r="B26" s="303">
        <v>19</v>
      </c>
      <c r="C26" s="303"/>
      <c r="D26" s="458"/>
      <c r="E26" s="458"/>
      <c r="F26" s="458"/>
      <c r="G26" s="476" t="str">
        <f>IF(ISNA(IF($C26&gt;0,(VLOOKUP($C26,Engagés!$C$10:$K$509,3,FALSE))," ")),"",(IF($C26&gt;0,(VLOOKUP($C26,Engagés!$C$10:$K$509,3,FALSE))," ")))</f>
        <v xml:space="preserve"> </v>
      </c>
      <c r="H26" s="90">
        <f t="shared" si="27"/>
        <v>0</v>
      </c>
      <c r="I26" s="539" t="str">
        <f>IF(ISNA(IF($C26&gt;0,(VLOOKUP($C26,Engagés!$C$10:$K$509,6,FALSE))," ")),"",(IF($C26&gt;0,(VLOOKUP($C26,Engagés!$C$10:$K$509,6,FALSE))," ")))</f>
        <v xml:space="preserve"> </v>
      </c>
      <c r="J26" s="539" t="str">
        <f>IF(ISNA(IF($C26&gt;0,(VLOOKUP($C26,Engagés!$C$10:$K$509,7,FALSE))," ")),"",(IF($C26&gt;0,(VLOOKUP($C26,Engagés!$C$10:$K$509,7,FALSE))," ")))</f>
        <v xml:space="preserve"> </v>
      </c>
      <c r="K26" s="539" t="str">
        <f>IF(ISNA(IF($C26&gt;0,(VLOOKUP($C26,Engagés!$C$10:$K$509,8,FALSE))," ")),"",(IF($C26&gt;0,(VLOOKUP($C26,Engagés!$C$10:$K$509,8,FALSE))," ")))</f>
        <v xml:space="preserve"> </v>
      </c>
      <c r="L26" s="6" t="str">
        <f>IF(ISNA(IF($C26&gt;0,(VLOOKUP($C26,Engagés!$C$10:$K$509,5,FALSE))," ")),"",(IF($C26&gt;0,(VLOOKUP($C26,Engagés!$C$10:$K$509,5,FALSE))," ")))</f>
        <v xml:space="preserve"> </v>
      </c>
      <c r="M26" s="6" t="str">
        <f>IF(ISNA(IF($C26&gt;0,(VLOOKUP($C26,Engagés!$C$10:$K$509,4,FALSE))," ")),"",(IF($C26&gt;0,(VLOOKUP($C26,Engagés!$C$10:$K$509,4,FALSE))," ")))</f>
        <v xml:space="preserve"> </v>
      </c>
      <c r="N26" s="539" t="str">
        <f>IF(ISNA(IF($C26&gt;0,(VLOOKUP($C26,Engagés!$C$10:$K$509,9,FALSE))," ")),"",(IF($C26&gt;0,(VLOOKUP($C26,Engagés!$C$10:$K$509,9,FALSE))," ")))</f>
        <v xml:space="preserve"> </v>
      </c>
      <c r="O26" s="6" t="str">
        <f>IF(ISNA(IF($C26&gt;0,(VLOOKUP($C26,Engagés!$C$10:$N$509,10,FALSE))," ")),"",(IF($C26&gt;0,(VLOOKUP($C26,Engagés!$C$10:$N$509,10,FALSE))," ")))</f>
        <v xml:space="preserve"> </v>
      </c>
      <c r="P26" s="6" t="str">
        <f>IF(ISNA(IF($C26&gt;0,(VLOOKUP($C26,Engagés!$C$10:$N$509,12,FALSE))," ")),"",(IF($C26&gt;0,(VLOOKUP($C26,Engagés!$C$10:$N$509,12,FALSE))," ")))</f>
        <v xml:space="preserve"> </v>
      </c>
      <c r="Q26" s="6" t="str">
        <f>IF(ISNA(IF($C26&gt;0,(VLOOKUP($C26,Engagés!$C$10:$N$509,11,FALSE))," ")),"",(IF($C26&gt;0,(VLOOKUP($C26,Engagés!$C$10:$N$509,11,FALSE))," ")))</f>
        <v xml:space="preserve"> </v>
      </c>
      <c r="R26" s="19" t="str">
        <f t="shared" si="26"/>
        <v/>
      </c>
      <c r="S26" s="84" t="str">
        <f>IF(COUNTIF($K$8:$K26,$K26)&lt;2,$K26," ")</f>
        <v xml:space="preserve"> </v>
      </c>
      <c r="T26" s="84">
        <f t="shared" si="2"/>
        <v>19</v>
      </c>
      <c r="U26" s="91" t="str">
        <f t="shared" si="3"/>
        <v/>
      </c>
      <c r="V26" s="84" t="str">
        <f>IF(COUNTIF($K$8:$K26,$K26)&lt;3,$K26," ")</f>
        <v xml:space="preserve"> </v>
      </c>
      <c r="W26" s="84">
        <f t="shared" si="28"/>
        <v>19</v>
      </c>
      <c r="X26" s="84" t="str">
        <f t="shared" si="5"/>
        <v/>
      </c>
      <c r="Y26" s="80" t="str">
        <f t="shared" si="29"/>
        <v/>
      </c>
      <c r="Z26" s="80">
        <f t="shared" si="30"/>
        <v>1000</v>
      </c>
      <c r="AA26" s="80">
        <f t="shared" si="8"/>
        <v>1000</v>
      </c>
      <c r="AB26" s="84" t="str">
        <f>IF(COUNTIF($K$8:$K26,S26)&lt;4,$K26," ")</f>
        <v xml:space="preserve"> </v>
      </c>
      <c r="AC26" s="84">
        <f t="shared" si="31"/>
        <v>19</v>
      </c>
      <c r="AD26" s="84" t="str">
        <f t="shared" si="10"/>
        <v/>
      </c>
      <c r="AE26" s="80" t="str">
        <f t="shared" si="32"/>
        <v/>
      </c>
      <c r="AF26" s="80" t="str">
        <f t="shared" si="33"/>
        <v/>
      </c>
      <c r="AG26" s="84" t="str">
        <f t="shared" si="34"/>
        <v/>
      </c>
      <c r="AH26" s="84" t="str">
        <f t="shared" si="14"/>
        <v/>
      </c>
      <c r="AI26" s="7" t="str">
        <f t="shared" si="15"/>
        <v xml:space="preserve"> </v>
      </c>
      <c r="AJ26" s="8">
        <f t="shared" si="16"/>
        <v>19</v>
      </c>
      <c r="AK26" s="92">
        <v>10</v>
      </c>
      <c r="AL26" s="93" t="e">
        <f>#REF!</f>
        <v>#REF!</v>
      </c>
      <c r="AM26" s="94" t="e">
        <f t="shared" si="17"/>
        <v>#REF!</v>
      </c>
      <c r="AN26" s="95" t="e">
        <f t="shared" si="18"/>
        <v>#REF!</v>
      </c>
      <c r="AO26" s="94" t="e">
        <f t="shared" si="19"/>
        <v>#REF!</v>
      </c>
      <c r="AP26" s="95" t="e">
        <f t="shared" si="20"/>
        <v>#REF!</v>
      </c>
      <c r="AQ26" s="94" t="e">
        <f t="shared" si="21"/>
        <v>#REF!</v>
      </c>
      <c r="AR26" s="95" t="e">
        <f t="shared" si="22"/>
        <v>#REF!</v>
      </c>
      <c r="AS26" s="96" t="e">
        <f t="shared" si="35"/>
        <v>#REF!</v>
      </c>
      <c r="AT26" s="97" t="e">
        <f t="shared" si="36"/>
        <v>#REF!</v>
      </c>
      <c r="AW26" s="537" t="str">
        <f t="shared" si="25"/>
        <v/>
      </c>
      <c r="AX26" s="472" t="str">
        <f>'Liste des partants FFC'!C187</f>
        <v/>
      </c>
      <c r="AY26" s="472" t="str">
        <f>'Liste des partants FFC'!C188</f>
        <v/>
      </c>
      <c r="AZ26" s="472" t="str">
        <f>'Liste des partants FFC'!C189</f>
        <v/>
      </c>
      <c r="BA26" s="472" t="str">
        <f>'Liste des partants FFC'!C190</f>
        <v/>
      </c>
      <c r="BB26" s="472" t="str">
        <f>'Liste des partants FFC'!C191</f>
        <v/>
      </c>
      <c r="BC26" s="472" t="str">
        <f>'Liste des partants FFC'!C192</f>
        <v/>
      </c>
      <c r="BD26" s="472" t="str">
        <f>'Liste des partants FFC'!C193</f>
        <v/>
      </c>
      <c r="BE26" s="472" t="str">
        <f>'Liste des partants FFC'!C194</f>
        <v/>
      </c>
      <c r="BF26" s="472" t="str">
        <f>'Liste des partants FFC'!C195</f>
        <v/>
      </c>
      <c r="BG26" s="472" t="str">
        <f>'Liste des partants FFC'!C196</f>
        <v/>
      </c>
    </row>
    <row r="27" spans="1:59" ht="19.2" customHeight="1">
      <c r="A27" s="6">
        <f t="shared" si="0"/>
        <v>20</v>
      </c>
      <c r="B27" s="303">
        <v>20</v>
      </c>
      <c r="C27" s="303"/>
      <c r="D27" s="458"/>
      <c r="E27" s="458"/>
      <c r="F27" s="458"/>
      <c r="G27" s="476" t="str">
        <f>IF(ISNA(IF($C27&gt;0,(VLOOKUP($C27,Engagés!$C$10:$K$509,3,FALSE))," ")),"",(IF($C27&gt;0,(VLOOKUP($C27,Engagés!$C$10:$K$509,3,FALSE))," ")))</f>
        <v xml:space="preserve"> </v>
      </c>
      <c r="H27" s="90">
        <f t="shared" si="27"/>
        <v>0</v>
      </c>
      <c r="I27" s="539" t="str">
        <f>IF(ISNA(IF($C27&gt;0,(VLOOKUP($C27,Engagés!$C$10:$K$509,6,FALSE))," ")),"",(IF($C27&gt;0,(VLOOKUP($C27,Engagés!$C$10:$K$509,6,FALSE))," ")))</f>
        <v xml:space="preserve"> </v>
      </c>
      <c r="J27" s="539" t="str">
        <f>IF(ISNA(IF($C27&gt;0,(VLOOKUP($C27,Engagés!$C$10:$K$509,7,FALSE))," ")),"",(IF($C27&gt;0,(VLOOKUP($C27,Engagés!$C$10:$K$509,7,FALSE))," ")))</f>
        <v xml:space="preserve"> </v>
      </c>
      <c r="K27" s="539" t="str">
        <f>IF(ISNA(IF($C27&gt;0,(VLOOKUP($C27,Engagés!$C$10:$K$509,8,FALSE))," ")),"",(IF($C27&gt;0,(VLOOKUP($C27,Engagés!$C$10:$K$509,8,FALSE))," ")))</f>
        <v xml:space="preserve"> </v>
      </c>
      <c r="L27" s="6" t="str">
        <f>IF(ISNA(IF($C27&gt;0,(VLOOKUP($C27,Engagés!$C$10:$K$509,5,FALSE))," ")),"",(IF($C27&gt;0,(VLOOKUP($C27,Engagés!$C$10:$K$509,5,FALSE))," ")))</f>
        <v xml:space="preserve"> </v>
      </c>
      <c r="M27" s="6" t="str">
        <f>IF(ISNA(IF($C27&gt;0,(VLOOKUP($C27,Engagés!$C$10:$K$509,4,FALSE))," ")),"",(IF($C27&gt;0,(VLOOKUP($C27,Engagés!$C$10:$K$509,4,FALSE))," ")))</f>
        <v xml:space="preserve"> </v>
      </c>
      <c r="N27" s="539" t="str">
        <f>IF(ISNA(IF($C27&gt;0,(VLOOKUP($C27,Engagés!$C$10:$K$509,9,FALSE))," ")),"",(IF($C27&gt;0,(VLOOKUP($C27,Engagés!$C$10:$K$509,9,FALSE))," ")))</f>
        <v xml:space="preserve"> </v>
      </c>
      <c r="O27" s="6" t="str">
        <f>IF(ISNA(IF($C27&gt;0,(VLOOKUP($C27,Engagés!$C$10:$N$509,10,FALSE))," ")),"",(IF($C27&gt;0,(VLOOKUP($C27,Engagés!$C$10:$N$509,10,FALSE))," ")))</f>
        <v xml:space="preserve"> </v>
      </c>
      <c r="P27" s="6" t="str">
        <f>IF(ISNA(IF($C27&gt;0,(VLOOKUP($C27,Engagés!$C$10:$N$509,12,FALSE))," ")),"",(IF($C27&gt;0,(VLOOKUP($C27,Engagés!$C$10:$N$509,12,FALSE))," ")))</f>
        <v xml:space="preserve"> </v>
      </c>
      <c r="Q27" s="6" t="str">
        <f>IF(ISNA(IF($C27&gt;0,(VLOOKUP($C27,Engagés!$C$10:$N$509,11,FALSE))," ")),"",(IF($C27&gt;0,(VLOOKUP($C27,Engagés!$C$10:$N$509,11,FALSE))," ")))</f>
        <v xml:space="preserve"> </v>
      </c>
      <c r="R27" s="19" t="str">
        <f t="shared" si="26"/>
        <v/>
      </c>
      <c r="S27" s="84" t="str">
        <f>IF(COUNTIF($K$8:$K27,$K27)&lt;2,$K27," ")</f>
        <v xml:space="preserve"> </v>
      </c>
      <c r="T27" s="84">
        <f t="shared" si="2"/>
        <v>20</v>
      </c>
      <c r="U27" s="91" t="str">
        <f t="shared" si="3"/>
        <v/>
      </c>
      <c r="V27" s="84" t="str">
        <f>IF(COUNTIF($K$8:$K27,$K27)&lt;3,$K27," ")</f>
        <v xml:space="preserve"> </v>
      </c>
      <c r="W27" s="84">
        <f t="shared" si="28"/>
        <v>20</v>
      </c>
      <c r="X27" s="84" t="str">
        <f t="shared" si="5"/>
        <v/>
      </c>
      <c r="Y27" s="80" t="str">
        <f t="shared" si="29"/>
        <v/>
      </c>
      <c r="Z27" s="80">
        <f t="shared" si="30"/>
        <v>1000</v>
      </c>
      <c r="AA27" s="80">
        <f t="shared" si="8"/>
        <v>1000</v>
      </c>
      <c r="AB27" s="84" t="str">
        <f>IF(COUNTIF($K$8:$K27,S27)&lt;4,$K27," ")</f>
        <v xml:space="preserve"> </v>
      </c>
      <c r="AC27" s="84">
        <f t="shared" si="31"/>
        <v>20</v>
      </c>
      <c r="AD27" s="84" t="str">
        <f t="shared" si="10"/>
        <v/>
      </c>
      <c r="AE27" s="80" t="str">
        <f t="shared" si="32"/>
        <v/>
      </c>
      <c r="AF27" s="80" t="str">
        <f t="shared" si="33"/>
        <v/>
      </c>
      <c r="AG27" s="84" t="str">
        <f t="shared" si="34"/>
        <v/>
      </c>
      <c r="AH27" s="84" t="str">
        <f t="shared" si="14"/>
        <v/>
      </c>
      <c r="AI27" s="7" t="str">
        <f t="shared" si="15"/>
        <v xml:space="preserve"> </v>
      </c>
      <c r="AJ27" s="8">
        <f t="shared" si="16"/>
        <v>20</v>
      </c>
      <c r="AK27" s="92">
        <v>10</v>
      </c>
      <c r="AL27" s="93" t="e">
        <f>#REF!</f>
        <v>#REF!</v>
      </c>
      <c r="AM27" s="94" t="e">
        <f t="shared" si="17"/>
        <v>#REF!</v>
      </c>
      <c r="AN27" s="95" t="e">
        <f t="shared" si="18"/>
        <v>#REF!</v>
      </c>
      <c r="AO27" s="94" t="e">
        <f t="shared" si="19"/>
        <v>#REF!</v>
      </c>
      <c r="AP27" s="95" t="e">
        <f t="shared" si="20"/>
        <v>#REF!</v>
      </c>
      <c r="AQ27" s="94" t="e">
        <f t="shared" si="21"/>
        <v>#REF!</v>
      </c>
      <c r="AR27" s="95" t="e">
        <f t="shared" si="22"/>
        <v>#REF!</v>
      </c>
      <c r="AS27" s="96" t="e">
        <f t="shared" si="35"/>
        <v>#REF!</v>
      </c>
      <c r="AT27" s="97" t="e">
        <f t="shared" si="36"/>
        <v>#REF!</v>
      </c>
      <c r="AW27" s="537" t="str">
        <f t="shared" si="25"/>
        <v/>
      </c>
      <c r="AX27" s="472" t="str">
        <f>'Liste des partants FFC'!C197</f>
        <v/>
      </c>
      <c r="AY27" s="472" t="str">
        <f>'Liste des partants FFC'!C198</f>
        <v/>
      </c>
      <c r="AZ27" s="472" t="str">
        <f>'Liste des partants FFC'!C199</f>
        <v/>
      </c>
      <c r="BA27" s="472" t="str">
        <f>'Liste des partants FFC'!C200</f>
        <v/>
      </c>
      <c r="BB27" s="472" t="str">
        <f>'Liste des partants FFC'!C201</f>
        <v/>
      </c>
      <c r="BC27" s="472" t="str">
        <f>'Liste des partants FFC'!C202</f>
        <v/>
      </c>
      <c r="BD27" s="472" t="str">
        <f>'Liste des partants FFC'!C203</f>
        <v/>
      </c>
      <c r="BE27" s="472" t="str">
        <f>'Liste des partants FFC'!C204</f>
        <v/>
      </c>
      <c r="BF27" s="472" t="str">
        <f>'Liste des partants FFC'!C205</f>
        <v/>
      </c>
      <c r="BG27" s="472" t="str">
        <f>'Liste des partants FFC'!C206</f>
        <v/>
      </c>
    </row>
    <row r="28" spans="1:59" ht="19.2" customHeight="1">
      <c r="A28" s="6">
        <f t="shared" si="0"/>
        <v>21</v>
      </c>
      <c r="B28" s="303">
        <v>21</v>
      </c>
      <c r="C28" s="303"/>
      <c r="D28" s="458"/>
      <c r="E28" s="458"/>
      <c r="F28" s="458"/>
      <c r="G28" s="476" t="str">
        <f>IF(ISNA(IF($C28&gt;0,(VLOOKUP($C28,Engagés!$C$10:$K$509,3,FALSE))," ")),"",(IF($C28&gt;0,(VLOOKUP($C28,Engagés!$C$10:$K$509,3,FALSE))," ")))</f>
        <v xml:space="preserve"> </v>
      </c>
      <c r="H28" s="90">
        <f t="shared" si="27"/>
        <v>0</v>
      </c>
      <c r="I28" s="539" t="str">
        <f>IF(ISNA(IF($C28&gt;0,(VLOOKUP($C28,Engagés!$C$10:$K$509,6,FALSE))," ")),"",(IF($C28&gt;0,(VLOOKUP($C28,Engagés!$C$10:$K$509,6,FALSE))," ")))</f>
        <v xml:space="preserve"> </v>
      </c>
      <c r="J28" s="539" t="str">
        <f>IF(ISNA(IF($C28&gt;0,(VLOOKUP($C28,Engagés!$C$10:$K$509,7,FALSE))," ")),"",(IF($C28&gt;0,(VLOOKUP($C28,Engagés!$C$10:$K$509,7,FALSE))," ")))</f>
        <v xml:space="preserve"> </v>
      </c>
      <c r="K28" s="539" t="str">
        <f>IF(ISNA(IF($C28&gt;0,(VLOOKUP($C28,Engagés!$C$10:$K$509,8,FALSE))," ")),"",(IF($C28&gt;0,(VLOOKUP($C28,Engagés!$C$10:$K$509,8,FALSE))," ")))</f>
        <v xml:space="preserve"> </v>
      </c>
      <c r="L28" s="6" t="str">
        <f>IF(ISNA(IF($C28&gt;0,(VLOOKUP($C28,Engagés!$C$10:$K$509,5,FALSE))," ")),"",(IF($C28&gt;0,(VLOOKUP($C28,Engagés!$C$10:$K$509,5,FALSE))," ")))</f>
        <v xml:space="preserve"> </v>
      </c>
      <c r="M28" s="6" t="str">
        <f>IF(ISNA(IF($C28&gt;0,(VLOOKUP($C28,Engagés!$C$10:$K$509,4,FALSE))," ")),"",(IF($C28&gt;0,(VLOOKUP($C28,Engagés!$C$10:$K$509,4,FALSE))," ")))</f>
        <v xml:space="preserve"> </v>
      </c>
      <c r="N28" s="539" t="str">
        <f>IF(ISNA(IF($C28&gt;0,(VLOOKUP($C28,Engagés!$C$10:$K$509,9,FALSE))," ")),"",(IF($C28&gt;0,(VLOOKUP($C28,Engagés!$C$10:$K$509,9,FALSE))," ")))</f>
        <v xml:space="preserve"> </v>
      </c>
      <c r="O28" s="6" t="str">
        <f>IF(ISNA(IF($C28&gt;0,(VLOOKUP($C28,Engagés!$C$10:$N$509,10,FALSE))," ")),"",(IF($C28&gt;0,(VLOOKUP($C28,Engagés!$C$10:$N$509,10,FALSE))," ")))</f>
        <v xml:space="preserve"> </v>
      </c>
      <c r="P28" s="6" t="str">
        <f>IF(ISNA(IF($C28&gt;0,(VLOOKUP($C28,Engagés!$C$10:$N$509,12,FALSE))," ")),"",(IF($C28&gt;0,(VLOOKUP($C28,Engagés!$C$10:$N$509,12,FALSE))," ")))</f>
        <v xml:space="preserve"> </v>
      </c>
      <c r="Q28" s="6" t="str">
        <f>IF(ISNA(IF($C28&gt;0,(VLOOKUP($C28,Engagés!$C$10:$N$509,11,FALSE))," ")),"",(IF($C28&gt;0,(VLOOKUP($C28,Engagés!$C$10:$N$509,11,FALSE))," ")))</f>
        <v xml:space="preserve"> </v>
      </c>
      <c r="R28" s="19" t="str">
        <f t="shared" si="26"/>
        <v/>
      </c>
      <c r="S28" s="84" t="str">
        <f>IF(COUNTIF($K$8:$K28,$K28)&lt;2,$K28," ")</f>
        <v xml:space="preserve"> </v>
      </c>
      <c r="T28" s="84">
        <f t="shared" si="2"/>
        <v>21</v>
      </c>
      <c r="U28" s="91" t="str">
        <f t="shared" si="3"/>
        <v/>
      </c>
      <c r="V28" s="84" t="str">
        <f>IF(COUNTIF($K$8:$K28,$K28)&lt;3,$K28," ")</f>
        <v xml:space="preserve"> </v>
      </c>
      <c r="W28" s="84">
        <f t="shared" si="28"/>
        <v>21</v>
      </c>
      <c r="X28" s="84" t="str">
        <f t="shared" si="5"/>
        <v/>
      </c>
      <c r="Y28" s="80" t="str">
        <f t="shared" si="29"/>
        <v/>
      </c>
      <c r="Z28" s="80">
        <f t="shared" si="30"/>
        <v>1000</v>
      </c>
      <c r="AA28" s="80">
        <f t="shared" si="8"/>
        <v>1000</v>
      </c>
      <c r="AB28" s="84" t="str">
        <f>IF(COUNTIF($K$8:$K28,S28)&lt;4,$K28," ")</f>
        <v xml:space="preserve"> </v>
      </c>
      <c r="AC28" s="84">
        <f t="shared" si="31"/>
        <v>21</v>
      </c>
      <c r="AD28" s="84" t="str">
        <f t="shared" si="10"/>
        <v/>
      </c>
      <c r="AE28" s="80" t="str">
        <f t="shared" si="32"/>
        <v/>
      </c>
      <c r="AF28" s="80" t="str">
        <f t="shared" si="33"/>
        <v/>
      </c>
      <c r="AG28" s="84" t="str">
        <f t="shared" si="34"/>
        <v/>
      </c>
      <c r="AH28" s="84" t="str">
        <f t="shared" si="14"/>
        <v/>
      </c>
      <c r="AI28" s="7" t="str">
        <f t="shared" si="15"/>
        <v xml:space="preserve"> </v>
      </c>
      <c r="AJ28" s="8">
        <f t="shared" si="16"/>
        <v>21</v>
      </c>
      <c r="AK28" s="92">
        <v>10</v>
      </c>
      <c r="AL28" s="93" t="e">
        <f>#REF!</f>
        <v>#REF!</v>
      </c>
      <c r="AM28" s="94" t="e">
        <f t="shared" si="17"/>
        <v>#REF!</v>
      </c>
      <c r="AN28" s="95" t="e">
        <f t="shared" si="18"/>
        <v>#REF!</v>
      </c>
      <c r="AO28" s="94" t="e">
        <f t="shared" si="19"/>
        <v>#REF!</v>
      </c>
      <c r="AP28" s="95" t="e">
        <f t="shared" si="20"/>
        <v>#REF!</v>
      </c>
      <c r="AQ28" s="94" t="e">
        <f t="shared" si="21"/>
        <v>#REF!</v>
      </c>
      <c r="AR28" s="95" t="e">
        <f t="shared" si="22"/>
        <v>#REF!</v>
      </c>
      <c r="AS28" s="96" t="e">
        <f t="shared" si="35"/>
        <v>#REF!</v>
      </c>
      <c r="AT28" s="97" t="e">
        <f t="shared" si="36"/>
        <v>#REF!</v>
      </c>
      <c r="AW28" s="537" t="str">
        <f t="shared" si="25"/>
        <v/>
      </c>
      <c r="AX28" s="85"/>
      <c r="AY28" s="85"/>
      <c r="AZ28" s="85"/>
      <c r="BA28" s="85"/>
      <c r="BB28" s="85"/>
      <c r="BC28" s="85"/>
      <c r="BD28" s="85"/>
      <c r="BE28" s="85"/>
      <c r="BF28" s="85"/>
      <c r="BG28" s="85"/>
    </row>
    <row r="29" spans="1:59" ht="19.2" customHeight="1">
      <c r="A29" s="6">
        <f t="shared" si="0"/>
        <v>22</v>
      </c>
      <c r="B29" s="303">
        <v>22</v>
      </c>
      <c r="C29" s="303"/>
      <c r="D29" s="458"/>
      <c r="E29" s="458"/>
      <c r="F29" s="458"/>
      <c r="G29" s="476" t="str">
        <f>IF(ISNA(IF($C29&gt;0,(VLOOKUP($C29,Engagés!$C$10:$K$509,3,FALSE))," ")),"",(IF($C29&gt;0,(VLOOKUP($C29,Engagés!$C$10:$K$509,3,FALSE))," ")))</f>
        <v xml:space="preserve"> </v>
      </c>
      <c r="H29" s="90">
        <f t="shared" si="27"/>
        <v>0</v>
      </c>
      <c r="I29" s="539" t="str">
        <f>IF(ISNA(IF($C29&gt;0,(VLOOKUP($C29,Engagés!$C$10:$K$509,6,FALSE))," ")),"",(IF($C29&gt;0,(VLOOKUP($C29,Engagés!$C$10:$K$509,6,FALSE))," ")))</f>
        <v xml:space="preserve"> </v>
      </c>
      <c r="J29" s="539" t="str">
        <f>IF(ISNA(IF($C29&gt;0,(VLOOKUP($C29,Engagés!$C$10:$K$509,7,FALSE))," ")),"",(IF($C29&gt;0,(VLOOKUP($C29,Engagés!$C$10:$K$509,7,FALSE))," ")))</f>
        <v xml:space="preserve"> </v>
      </c>
      <c r="K29" s="539" t="str">
        <f>IF(ISNA(IF($C29&gt;0,(VLOOKUP($C29,Engagés!$C$10:$K$509,8,FALSE))," ")),"",(IF($C29&gt;0,(VLOOKUP($C29,Engagés!$C$10:$K$509,8,FALSE))," ")))</f>
        <v xml:space="preserve"> </v>
      </c>
      <c r="L29" s="6" t="str">
        <f>IF(ISNA(IF($C29&gt;0,(VLOOKUP($C29,Engagés!$C$10:$K$509,5,FALSE))," ")),"",(IF($C29&gt;0,(VLOOKUP($C29,Engagés!$C$10:$K$509,5,FALSE))," ")))</f>
        <v xml:space="preserve"> </v>
      </c>
      <c r="M29" s="6" t="str">
        <f>IF(ISNA(IF($C29&gt;0,(VLOOKUP($C29,Engagés!$C$10:$K$509,4,FALSE))," ")),"",(IF($C29&gt;0,(VLOOKUP($C29,Engagés!$C$10:$K$509,4,FALSE))," ")))</f>
        <v xml:space="preserve"> </v>
      </c>
      <c r="N29" s="539" t="str">
        <f>IF(ISNA(IF($C29&gt;0,(VLOOKUP($C29,Engagés!$C$10:$K$509,9,FALSE))," ")),"",(IF($C29&gt;0,(VLOOKUP($C29,Engagés!$C$10:$K$509,9,FALSE))," ")))</f>
        <v xml:space="preserve"> </v>
      </c>
      <c r="O29" s="6" t="str">
        <f>IF(ISNA(IF($C29&gt;0,(VLOOKUP($C29,Engagés!$C$10:$N$509,10,FALSE))," ")),"",(IF($C29&gt;0,(VLOOKUP($C29,Engagés!$C$10:$N$509,10,FALSE))," ")))</f>
        <v xml:space="preserve"> </v>
      </c>
      <c r="P29" s="6" t="str">
        <f>IF(ISNA(IF($C29&gt;0,(VLOOKUP($C29,Engagés!$C$10:$N$509,12,FALSE))," ")),"",(IF($C29&gt;0,(VLOOKUP($C29,Engagés!$C$10:$N$509,12,FALSE))," ")))</f>
        <v xml:space="preserve"> </v>
      </c>
      <c r="Q29" s="6" t="str">
        <f>IF(ISNA(IF($C29&gt;0,(VLOOKUP($C29,Engagés!$C$10:$N$509,11,FALSE))," ")),"",(IF($C29&gt;0,(VLOOKUP($C29,Engagés!$C$10:$N$509,11,FALSE))," ")))</f>
        <v xml:space="preserve"> </v>
      </c>
      <c r="R29" s="19" t="str">
        <f t="shared" si="26"/>
        <v/>
      </c>
      <c r="S29" s="84" t="str">
        <f>IF(COUNTIF($K$8:$K29,$K29)&lt;2,$K29," ")</f>
        <v xml:space="preserve"> </v>
      </c>
      <c r="T29" s="84">
        <f t="shared" si="2"/>
        <v>22</v>
      </c>
      <c r="U29" s="91" t="str">
        <f t="shared" si="3"/>
        <v/>
      </c>
      <c r="V29" s="84" t="str">
        <f>IF(COUNTIF($K$8:$K29,$K29)&lt;3,$K29," ")</f>
        <v xml:space="preserve"> </v>
      </c>
      <c r="W29" s="84">
        <f t="shared" si="28"/>
        <v>22</v>
      </c>
      <c r="X29" s="84" t="str">
        <f t="shared" si="5"/>
        <v/>
      </c>
      <c r="Y29" s="80" t="str">
        <f t="shared" si="29"/>
        <v/>
      </c>
      <c r="Z29" s="80">
        <f t="shared" si="30"/>
        <v>1000</v>
      </c>
      <c r="AA29" s="80">
        <f t="shared" si="8"/>
        <v>1000</v>
      </c>
      <c r="AB29" s="84" t="str">
        <f>IF(COUNTIF($K$8:$K29,S29)&lt;4,$K29," ")</f>
        <v xml:space="preserve"> </v>
      </c>
      <c r="AC29" s="84">
        <f t="shared" si="31"/>
        <v>22</v>
      </c>
      <c r="AD29" s="84" t="str">
        <f t="shared" si="10"/>
        <v/>
      </c>
      <c r="AE29" s="80" t="str">
        <f t="shared" si="32"/>
        <v/>
      </c>
      <c r="AF29" s="80" t="str">
        <f t="shared" si="33"/>
        <v/>
      </c>
      <c r="AG29" s="84" t="str">
        <f t="shared" si="34"/>
        <v/>
      </c>
      <c r="AH29" s="84" t="str">
        <f t="shared" si="14"/>
        <v/>
      </c>
      <c r="AI29" s="7" t="str">
        <f t="shared" si="15"/>
        <v xml:space="preserve"> </v>
      </c>
      <c r="AJ29" s="8">
        <f t="shared" si="16"/>
        <v>22</v>
      </c>
      <c r="AK29" s="92">
        <v>10</v>
      </c>
      <c r="AL29" s="93" t="e">
        <f>#REF!</f>
        <v>#REF!</v>
      </c>
      <c r="AM29" s="94" t="e">
        <f t="shared" si="17"/>
        <v>#REF!</v>
      </c>
      <c r="AN29" s="95" t="e">
        <f t="shared" si="18"/>
        <v>#REF!</v>
      </c>
      <c r="AO29" s="94" t="e">
        <f t="shared" si="19"/>
        <v>#REF!</v>
      </c>
      <c r="AP29" s="95" t="e">
        <f t="shared" si="20"/>
        <v>#REF!</v>
      </c>
      <c r="AQ29" s="94" t="e">
        <f t="shared" si="21"/>
        <v>#REF!</v>
      </c>
      <c r="AR29" s="95" t="e">
        <f t="shared" si="22"/>
        <v>#REF!</v>
      </c>
      <c r="AS29" s="96" t="e">
        <f t="shared" si="35"/>
        <v>#REF!</v>
      </c>
      <c r="AT29" s="97" t="e">
        <f t="shared" si="36"/>
        <v>#REF!</v>
      </c>
      <c r="AW29" s="537" t="str">
        <f t="shared" si="25"/>
        <v/>
      </c>
      <c r="AX29" s="85"/>
      <c r="AY29" s="85"/>
      <c r="AZ29" s="85"/>
      <c r="BA29" s="85"/>
      <c r="BB29" s="85"/>
      <c r="BC29" s="85"/>
      <c r="BD29" s="85"/>
      <c r="BE29" s="85"/>
      <c r="BF29" s="85"/>
      <c r="BG29" s="85"/>
    </row>
    <row r="30" spans="1:59" ht="19.2" customHeight="1">
      <c r="A30" s="6">
        <f t="shared" si="0"/>
        <v>23</v>
      </c>
      <c r="B30" s="303">
        <v>23</v>
      </c>
      <c r="C30" s="303"/>
      <c r="D30" s="458"/>
      <c r="E30" s="458"/>
      <c r="F30" s="458"/>
      <c r="G30" s="476" t="str">
        <f>IF(ISNA(IF($C30&gt;0,(VLOOKUP($C30,Engagés!$C$10:$K$509,3,FALSE))," ")),"",(IF($C30&gt;0,(VLOOKUP($C30,Engagés!$C$10:$K$509,3,FALSE))," ")))</f>
        <v xml:space="preserve"> </v>
      </c>
      <c r="H30" s="90">
        <f t="shared" si="27"/>
        <v>0</v>
      </c>
      <c r="I30" s="539" t="str">
        <f>IF(ISNA(IF($C30&gt;0,(VLOOKUP($C30,Engagés!$C$10:$K$509,6,FALSE))," ")),"",(IF($C30&gt;0,(VLOOKUP($C30,Engagés!$C$10:$K$509,6,FALSE))," ")))</f>
        <v xml:space="preserve"> </v>
      </c>
      <c r="J30" s="539" t="str">
        <f>IF(ISNA(IF($C30&gt;0,(VLOOKUP($C30,Engagés!$C$10:$K$509,7,FALSE))," ")),"",(IF($C30&gt;0,(VLOOKUP($C30,Engagés!$C$10:$K$509,7,FALSE))," ")))</f>
        <v xml:space="preserve"> </v>
      </c>
      <c r="K30" s="539" t="str">
        <f>IF(ISNA(IF($C30&gt;0,(VLOOKUP($C30,Engagés!$C$10:$K$509,8,FALSE))," ")),"",(IF($C30&gt;0,(VLOOKUP($C30,Engagés!$C$10:$K$509,8,FALSE))," ")))</f>
        <v xml:space="preserve"> </v>
      </c>
      <c r="L30" s="6" t="str">
        <f>IF(ISNA(IF($C30&gt;0,(VLOOKUP($C30,Engagés!$C$10:$K$509,5,FALSE))," ")),"",(IF($C30&gt;0,(VLOOKUP($C30,Engagés!$C$10:$K$509,5,FALSE))," ")))</f>
        <v xml:space="preserve"> </v>
      </c>
      <c r="M30" s="6" t="str">
        <f>IF(ISNA(IF($C30&gt;0,(VLOOKUP($C30,Engagés!$C$10:$K$509,4,FALSE))," ")),"",(IF($C30&gt;0,(VLOOKUP($C30,Engagés!$C$10:$K$509,4,FALSE))," ")))</f>
        <v xml:space="preserve"> </v>
      </c>
      <c r="N30" s="539" t="str">
        <f>IF(ISNA(IF($C30&gt;0,(VLOOKUP($C30,Engagés!$C$10:$K$509,9,FALSE))," ")),"",(IF($C30&gt;0,(VLOOKUP($C30,Engagés!$C$10:$K$509,9,FALSE))," ")))</f>
        <v xml:space="preserve"> </v>
      </c>
      <c r="O30" s="6" t="str">
        <f>IF(ISNA(IF($C30&gt;0,(VLOOKUP($C30,Engagés!$C$10:$N$509,10,FALSE))," ")),"",(IF($C30&gt;0,(VLOOKUP($C30,Engagés!$C$10:$N$509,10,FALSE))," ")))</f>
        <v xml:space="preserve"> </v>
      </c>
      <c r="P30" s="6" t="str">
        <f>IF(ISNA(IF($C30&gt;0,(VLOOKUP($C30,Engagés!$C$10:$N$509,12,FALSE))," ")),"",(IF($C30&gt;0,(VLOOKUP($C30,Engagés!$C$10:$N$509,12,FALSE))," ")))</f>
        <v xml:space="preserve"> </v>
      </c>
      <c r="Q30" s="6" t="str">
        <f>IF(ISNA(IF($C30&gt;0,(VLOOKUP($C30,Engagés!$C$10:$N$509,11,FALSE))," ")),"",(IF($C30&gt;0,(VLOOKUP($C30,Engagés!$C$10:$N$509,11,FALSE))," ")))</f>
        <v xml:space="preserve"> </v>
      </c>
      <c r="R30" s="19" t="str">
        <f t="shared" si="26"/>
        <v/>
      </c>
      <c r="S30" s="84" t="str">
        <f>IF(COUNTIF($K$8:$K30,$K30)&lt;2,$K30," ")</f>
        <v xml:space="preserve"> </v>
      </c>
      <c r="T30" s="84">
        <f t="shared" si="2"/>
        <v>23</v>
      </c>
      <c r="U30" s="91" t="str">
        <f t="shared" si="3"/>
        <v/>
      </c>
      <c r="V30" s="84" t="str">
        <f>IF(COUNTIF($K$8:$K30,$K30)&lt;3,$K30," ")</f>
        <v xml:space="preserve"> </v>
      </c>
      <c r="W30" s="84">
        <f t="shared" si="28"/>
        <v>23</v>
      </c>
      <c r="X30" s="84" t="str">
        <f t="shared" si="5"/>
        <v/>
      </c>
      <c r="Y30" s="80" t="str">
        <f t="shared" si="29"/>
        <v/>
      </c>
      <c r="Z30" s="80">
        <f t="shared" si="30"/>
        <v>1000</v>
      </c>
      <c r="AA30" s="80">
        <f t="shared" si="8"/>
        <v>1000</v>
      </c>
      <c r="AB30" s="84" t="str">
        <f>IF(COUNTIF($K$8:$K30,S30)&lt;4,$K30," ")</f>
        <v xml:space="preserve"> </v>
      </c>
      <c r="AC30" s="84">
        <f t="shared" si="31"/>
        <v>23</v>
      </c>
      <c r="AD30" s="84" t="str">
        <f t="shared" si="10"/>
        <v/>
      </c>
      <c r="AE30" s="80" t="str">
        <f t="shared" si="32"/>
        <v/>
      </c>
      <c r="AF30" s="80" t="str">
        <f t="shared" si="33"/>
        <v/>
      </c>
      <c r="AG30" s="84" t="str">
        <f t="shared" si="34"/>
        <v/>
      </c>
      <c r="AH30" s="84" t="str">
        <f t="shared" si="14"/>
        <v/>
      </c>
      <c r="AI30" s="7" t="str">
        <f t="shared" si="15"/>
        <v xml:space="preserve"> </v>
      </c>
      <c r="AJ30" s="8">
        <f t="shared" si="16"/>
        <v>23</v>
      </c>
      <c r="AK30" s="92">
        <v>10</v>
      </c>
      <c r="AL30" s="93" t="e">
        <f>#REF!</f>
        <v>#REF!</v>
      </c>
      <c r="AM30" s="94" t="e">
        <f t="shared" si="17"/>
        <v>#REF!</v>
      </c>
      <c r="AN30" s="95" t="e">
        <f t="shared" si="18"/>
        <v>#REF!</v>
      </c>
      <c r="AO30" s="94" t="e">
        <f t="shared" si="19"/>
        <v>#REF!</v>
      </c>
      <c r="AP30" s="95" t="e">
        <f t="shared" si="20"/>
        <v>#REF!</v>
      </c>
      <c r="AQ30" s="94" t="e">
        <f t="shared" si="21"/>
        <v>#REF!</v>
      </c>
      <c r="AR30" s="95" t="e">
        <f t="shared" si="22"/>
        <v>#REF!</v>
      </c>
      <c r="AS30" s="96" t="e">
        <f t="shared" si="35"/>
        <v>#REF!</v>
      </c>
      <c r="AT30" s="97" t="e">
        <f t="shared" si="36"/>
        <v>#REF!</v>
      </c>
      <c r="AW30" s="537" t="str">
        <f t="shared" si="25"/>
        <v/>
      </c>
      <c r="AX30" s="85"/>
      <c r="AY30" s="85"/>
      <c r="AZ30" s="85"/>
      <c r="BA30" s="85"/>
      <c r="BB30" s="85"/>
      <c r="BC30" s="85"/>
      <c r="BD30" s="85"/>
      <c r="BE30" s="85"/>
      <c r="BF30" s="85"/>
      <c r="BG30" s="85"/>
    </row>
    <row r="31" spans="1:59" ht="19.2" customHeight="1">
      <c r="A31" s="6">
        <f t="shared" si="0"/>
        <v>24</v>
      </c>
      <c r="B31" s="303">
        <v>24</v>
      </c>
      <c r="C31" s="303"/>
      <c r="D31" s="458"/>
      <c r="E31" s="458"/>
      <c r="F31" s="458"/>
      <c r="G31" s="476" t="str">
        <f>IF(ISNA(IF($C31&gt;0,(VLOOKUP($C31,Engagés!$C$10:$K$509,3,FALSE))," ")),"",(IF($C31&gt;0,(VLOOKUP($C31,Engagés!$C$10:$K$509,3,FALSE))," ")))</f>
        <v xml:space="preserve"> </v>
      </c>
      <c r="H31" s="90">
        <f t="shared" si="27"/>
        <v>0</v>
      </c>
      <c r="I31" s="539" t="str">
        <f>IF(ISNA(IF($C31&gt;0,(VLOOKUP($C31,Engagés!$C$10:$K$509,6,FALSE))," ")),"",(IF($C31&gt;0,(VLOOKUP($C31,Engagés!$C$10:$K$509,6,FALSE))," ")))</f>
        <v xml:space="preserve"> </v>
      </c>
      <c r="J31" s="539" t="str">
        <f>IF(ISNA(IF($C31&gt;0,(VLOOKUP($C31,Engagés!$C$10:$K$509,7,FALSE))," ")),"",(IF($C31&gt;0,(VLOOKUP($C31,Engagés!$C$10:$K$509,7,FALSE))," ")))</f>
        <v xml:space="preserve"> </v>
      </c>
      <c r="K31" s="539" t="str">
        <f>IF(ISNA(IF($C31&gt;0,(VLOOKUP($C31,Engagés!$C$10:$K$509,8,FALSE))," ")),"",(IF($C31&gt;0,(VLOOKUP($C31,Engagés!$C$10:$K$509,8,FALSE))," ")))</f>
        <v xml:space="preserve"> </v>
      </c>
      <c r="L31" s="6" t="str">
        <f>IF(ISNA(IF($C31&gt;0,(VLOOKUP($C31,Engagés!$C$10:$K$509,5,FALSE))," ")),"",(IF($C31&gt;0,(VLOOKUP($C31,Engagés!$C$10:$K$509,5,FALSE))," ")))</f>
        <v xml:space="preserve"> </v>
      </c>
      <c r="M31" s="6" t="str">
        <f>IF(ISNA(IF($C31&gt;0,(VLOOKUP($C31,Engagés!$C$10:$K$509,4,FALSE))," ")),"",(IF($C31&gt;0,(VLOOKUP($C31,Engagés!$C$10:$K$509,4,FALSE))," ")))</f>
        <v xml:space="preserve"> </v>
      </c>
      <c r="N31" s="539" t="str">
        <f>IF(ISNA(IF($C31&gt;0,(VLOOKUP($C31,Engagés!$C$10:$K$509,9,FALSE))," ")),"",(IF($C31&gt;0,(VLOOKUP($C31,Engagés!$C$10:$K$509,9,FALSE))," ")))</f>
        <v xml:space="preserve"> </v>
      </c>
      <c r="O31" s="6" t="str">
        <f>IF(ISNA(IF($C31&gt;0,(VLOOKUP($C31,Engagés!$C$10:$N$509,10,FALSE))," ")),"",(IF($C31&gt;0,(VLOOKUP($C31,Engagés!$C$10:$N$509,10,FALSE))," ")))</f>
        <v xml:space="preserve"> </v>
      </c>
      <c r="P31" s="6" t="str">
        <f>IF(ISNA(IF($C31&gt;0,(VLOOKUP($C31,Engagés!$C$10:$N$509,12,FALSE))," ")),"",(IF($C31&gt;0,(VLOOKUP($C31,Engagés!$C$10:$N$509,12,FALSE))," ")))</f>
        <v xml:space="preserve"> </v>
      </c>
      <c r="Q31" s="6" t="str">
        <f>IF(ISNA(IF($C31&gt;0,(VLOOKUP($C31,Engagés!$C$10:$N$509,11,FALSE))," ")),"",(IF($C31&gt;0,(VLOOKUP($C31,Engagés!$C$10:$N$509,11,FALSE))," ")))</f>
        <v xml:space="preserve"> </v>
      </c>
      <c r="R31" s="19" t="str">
        <f t="shared" si="26"/>
        <v/>
      </c>
      <c r="S31" s="84" t="str">
        <f>IF(COUNTIF($K$8:$K31,$K31)&lt;2,$K31," ")</f>
        <v xml:space="preserve"> </v>
      </c>
      <c r="T31" s="84">
        <f t="shared" si="2"/>
        <v>24</v>
      </c>
      <c r="U31" s="91" t="str">
        <f t="shared" si="3"/>
        <v/>
      </c>
      <c r="V31" s="84" t="str">
        <f>IF(COUNTIF($K$8:$K31,$K31)&lt;3,$K31," ")</f>
        <v xml:space="preserve"> </v>
      </c>
      <c r="W31" s="84">
        <f t="shared" si="28"/>
        <v>24</v>
      </c>
      <c r="X31" s="84" t="str">
        <f t="shared" si="5"/>
        <v/>
      </c>
      <c r="Y31" s="80" t="str">
        <f t="shared" si="29"/>
        <v/>
      </c>
      <c r="Z31" s="80">
        <f t="shared" si="30"/>
        <v>1000</v>
      </c>
      <c r="AA31" s="80">
        <f t="shared" si="8"/>
        <v>1000</v>
      </c>
      <c r="AB31" s="84" t="str">
        <f>IF(COUNTIF($K$8:$K31,S31)&lt;4,$K31," ")</f>
        <v xml:space="preserve"> </v>
      </c>
      <c r="AC31" s="84">
        <f t="shared" si="31"/>
        <v>24</v>
      </c>
      <c r="AD31" s="84" t="str">
        <f t="shared" si="10"/>
        <v/>
      </c>
      <c r="AE31" s="80" t="str">
        <f t="shared" si="32"/>
        <v/>
      </c>
      <c r="AF31" s="80" t="str">
        <f t="shared" si="33"/>
        <v/>
      </c>
      <c r="AG31" s="84" t="str">
        <f t="shared" si="34"/>
        <v/>
      </c>
      <c r="AH31" s="84" t="str">
        <f t="shared" si="14"/>
        <v/>
      </c>
      <c r="AI31" s="7" t="str">
        <f t="shared" si="15"/>
        <v xml:space="preserve"> </v>
      </c>
      <c r="AJ31" s="8">
        <f t="shared" si="16"/>
        <v>24</v>
      </c>
      <c r="AK31" s="92">
        <v>10</v>
      </c>
      <c r="AL31" s="93" t="e">
        <f>#REF!</f>
        <v>#REF!</v>
      </c>
      <c r="AM31" s="94" t="e">
        <f t="shared" si="17"/>
        <v>#REF!</v>
      </c>
      <c r="AN31" s="95" t="e">
        <f t="shared" si="18"/>
        <v>#REF!</v>
      </c>
      <c r="AO31" s="94" t="e">
        <f t="shared" si="19"/>
        <v>#REF!</v>
      </c>
      <c r="AP31" s="95" t="e">
        <f t="shared" si="20"/>
        <v>#REF!</v>
      </c>
      <c r="AQ31" s="94" t="e">
        <f t="shared" si="21"/>
        <v>#REF!</v>
      </c>
      <c r="AR31" s="95" t="e">
        <f t="shared" si="22"/>
        <v>#REF!</v>
      </c>
      <c r="AS31" s="96" t="e">
        <f t="shared" si="35"/>
        <v>#REF!</v>
      </c>
      <c r="AT31" s="97" t="e">
        <f t="shared" si="36"/>
        <v>#REF!</v>
      </c>
      <c r="AW31" s="537" t="str">
        <f t="shared" si="25"/>
        <v/>
      </c>
      <c r="AX31" s="85"/>
      <c r="AY31" s="85"/>
      <c r="AZ31" s="85"/>
      <c r="BA31" s="85"/>
      <c r="BB31" s="85"/>
      <c r="BC31" s="85"/>
      <c r="BD31" s="85"/>
      <c r="BE31" s="85"/>
      <c r="BF31" s="85"/>
      <c r="BG31" s="85"/>
    </row>
    <row r="32" spans="1:59" ht="19.2" customHeight="1">
      <c r="A32" s="6">
        <f t="shared" si="0"/>
        <v>25</v>
      </c>
      <c r="B32" s="303">
        <v>25</v>
      </c>
      <c r="C32" s="303"/>
      <c r="D32" s="458"/>
      <c r="E32" s="458"/>
      <c r="F32" s="458"/>
      <c r="G32" s="476" t="str">
        <f>IF(ISNA(IF($C32&gt;0,(VLOOKUP($C32,Engagés!$C$10:$K$509,3,FALSE))," ")),"",(IF($C32&gt;0,(VLOOKUP($C32,Engagés!$C$10:$K$509,3,FALSE))," ")))</f>
        <v xml:space="preserve"> </v>
      </c>
      <c r="H32" s="90">
        <f t="shared" si="27"/>
        <v>0</v>
      </c>
      <c r="I32" s="539" t="str">
        <f>IF(ISNA(IF($C32&gt;0,(VLOOKUP($C32,Engagés!$C$10:$K$509,6,FALSE))," ")),"",(IF($C32&gt;0,(VLOOKUP($C32,Engagés!$C$10:$K$509,6,FALSE))," ")))</f>
        <v xml:space="preserve"> </v>
      </c>
      <c r="J32" s="539" t="str">
        <f>IF(ISNA(IF($C32&gt;0,(VLOOKUP($C32,Engagés!$C$10:$K$509,7,FALSE))," ")),"",(IF($C32&gt;0,(VLOOKUP($C32,Engagés!$C$10:$K$509,7,FALSE))," ")))</f>
        <v xml:space="preserve"> </v>
      </c>
      <c r="K32" s="539" t="str">
        <f>IF(ISNA(IF($C32&gt;0,(VLOOKUP($C32,Engagés!$C$10:$K$509,8,FALSE))," ")),"",(IF($C32&gt;0,(VLOOKUP($C32,Engagés!$C$10:$K$509,8,FALSE))," ")))</f>
        <v xml:space="preserve"> </v>
      </c>
      <c r="L32" s="6" t="str">
        <f>IF(ISNA(IF($C32&gt;0,(VLOOKUP($C32,Engagés!$C$10:$K$509,5,FALSE))," ")),"",(IF($C32&gt;0,(VLOOKUP($C32,Engagés!$C$10:$K$509,5,FALSE))," ")))</f>
        <v xml:space="preserve"> </v>
      </c>
      <c r="M32" s="6" t="str">
        <f>IF(ISNA(IF($C32&gt;0,(VLOOKUP($C32,Engagés!$C$10:$K$509,4,FALSE))," ")),"",(IF($C32&gt;0,(VLOOKUP($C32,Engagés!$C$10:$K$509,4,FALSE))," ")))</f>
        <v xml:space="preserve"> </v>
      </c>
      <c r="N32" s="539" t="str">
        <f>IF(ISNA(IF($C32&gt;0,(VLOOKUP($C32,Engagés!$C$10:$K$509,9,FALSE))," ")),"",(IF($C32&gt;0,(VLOOKUP($C32,Engagés!$C$10:$K$509,9,FALSE))," ")))</f>
        <v xml:space="preserve"> </v>
      </c>
      <c r="O32" s="6" t="str">
        <f>IF(ISNA(IF($C32&gt;0,(VLOOKUP($C32,Engagés!$C$10:$N$509,10,FALSE))," ")),"",(IF($C32&gt;0,(VLOOKUP($C32,Engagés!$C$10:$N$509,10,FALSE))," ")))</f>
        <v xml:space="preserve"> </v>
      </c>
      <c r="P32" s="6" t="str">
        <f>IF(ISNA(IF($C32&gt;0,(VLOOKUP($C32,Engagés!$C$10:$N$509,12,FALSE))," ")),"",(IF($C32&gt;0,(VLOOKUP($C32,Engagés!$C$10:$N$509,12,FALSE))," ")))</f>
        <v xml:space="preserve"> </v>
      </c>
      <c r="Q32" s="6" t="str">
        <f>IF(ISNA(IF($C32&gt;0,(VLOOKUP($C32,Engagés!$C$10:$N$509,11,FALSE))," ")),"",(IF($C32&gt;0,(VLOOKUP($C32,Engagés!$C$10:$N$509,11,FALSE))," ")))</f>
        <v xml:space="preserve"> </v>
      </c>
      <c r="R32" s="19" t="str">
        <f t="shared" si="26"/>
        <v/>
      </c>
      <c r="S32" s="84" t="str">
        <f>IF(COUNTIF($K$8:$K32,$K32)&lt;2,$K32," ")</f>
        <v xml:space="preserve"> </v>
      </c>
      <c r="T32" s="84">
        <f t="shared" si="2"/>
        <v>25</v>
      </c>
      <c r="U32" s="91" t="str">
        <f t="shared" si="3"/>
        <v/>
      </c>
      <c r="V32" s="84" t="str">
        <f>IF(COUNTIF($K$8:$K32,$K32)&lt;3,$K32," ")</f>
        <v xml:space="preserve"> </v>
      </c>
      <c r="W32" s="84">
        <f t="shared" si="28"/>
        <v>25</v>
      </c>
      <c r="X32" s="84" t="str">
        <f t="shared" si="5"/>
        <v/>
      </c>
      <c r="Y32" s="80" t="str">
        <f t="shared" si="29"/>
        <v/>
      </c>
      <c r="Z32" s="80">
        <f t="shared" si="30"/>
        <v>1000</v>
      </c>
      <c r="AA32" s="80">
        <f t="shared" si="8"/>
        <v>1000</v>
      </c>
      <c r="AB32" s="84" t="str">
        <f>IF(COUNTIF($K$8:$K32,S32)&lt;4,$K32," ")</f>
        <v xml:space="preserve"> </v>
      </c>
      <c r="AC32" s="84">
        <f t="shared" si="31"/>
        <v>25</v>
      </c>
      <c r="AD32" s="84" t="str">
        <f t="shared" si="10"/>
        <v/>
      </c>
      <c r="AE32" s="80" t="str">
        <f t="shared" si="32"/>
        <v/>
      </c>
      <c r="AF32" s="80" t="str">
        <f t="shared" si="33"/>
        <v/>
      </c>
      <c r="AG32" s="84" t="str">
        <f t="shared" si="34"/>
        <v/>
      </c>
      <c r="AH32" s="84" t="str">
        <f t="shared" si="14"/>
        <v/>
      </c>
      <c r="AI32" s="7" t="str">
        <f t="shared" si="15"/>
        <v xml:space="preserve"> </v>
      </c>
      <c r="AJ32" s="8">
        <f t="shared" si="16"/>
        <v>25</v>
      </c>
      <c r="AK32" s="92">
        <v>10</v>
      </c>
      <c r="AL32" s="93" t="e">
        <f>#REF!</f>
        <v>#REF!</v>
      </c>
      <c r="AM32" s="94" t="e">
        <f t="shared" si="17"/>
        <v>#REF!</v>
      </c>
      <c r="AN32" s="95" t="e">
        <f t="shared" si="18"/>
        <v>#REF!</v>
      </c>
      <c r="AO32" s="94" t="e">
        <f t="shared" si="19"/>
        <v>#REF!</v>
      </c>
      <c r="AP32" s="95" t="e">
        <f t="shared" si="20"/>
        <v>#REF!</v>
      </c>
      <c r="AQ32" s="94" t="e">
        <f t="shared" si="21"/>
        <v>#REF!</v>
      </c>
      <c r="AR32" s="95" t="e">
        <f t="shared" si="22"/>
        <v>#REF!</v>
      </c>
      <c r="AS32" s="96" t="e">
        <f t="shared" si="35"/>
        <v>#REF!</v>
      </c>
      <c r="AT32" s="97" t="e">
        <f t="shared" si="36"/>
        <v>#REF!</v>
      </c>
      <c r="AW32" s="537" t="str">
        <f t="shared" si="25"/>
        <v/>
      </c>
      <c r="AX32" s="85"/>
      <c r="AY32" s="85"/>
      <c r="AZ32" s="85"/>
      <c r="BA32" s="85"/>
      <c r="BB32" s="85"/>
      <c r="BC32" s="85"/>
      <c r="BD32" s="85"/>
      <c r="BE32" s="85"/>
      <c r="BF32" s="85"/>
      <c r="BG32" s="85"/>
    </row>
    <row r="33" spans="1:59" ht="19.2" customHeight="1">
      <c r="A33" s="6">
        <f t="shared" si="0"/>
        <v>26</v>
      </c>
      <c r="B33" s="303">
        <v>26</v>
      </c>
      <c r="C33" s="303"/>
      <c r="D33" s="458"/>
      <c r="E33" s="458"/>
      <c r="F33" s="458"/>
      <c r="G33" s="476" t="str">
        <f>IF(ISNA(IF($C33&gt;0,(VLOOKUP($C33,Engagés!$C$10:$K$509,3,FALSE))," ")),"",(IF($C33&gt;0,(VLOOKUP($C33,Engagés!$C$10:$K$509,3,FALSE))," ")))</f>
        <v xml:space="preserve"> </v>
      </c>
      <c r="H33" s="90">
        <f t="shared" si="27"/>
        <v>0</v>
      </c>
      <c r="I33" s="539" t="str">
        <f>IF(ISNA(IF($C33&gt;0,(VLOOKUP($C33,Engagés!$C$10:$K$509,6,FALSE))," ")),"",(IF($C33&gt;0,(VLOOKUP($C33,Engagés!$C$10:$K$509,6,FALSE))," ")))</f>
        <v xml:space="preserve"> </v>
      </c>
      <c r="J33" s="539" t="str">
        <f>IF(ISNA(IF($C33&gt;0,(VLOOKUP($C33,Engagés!$C$10:$K$509,7,FALSE))," ")),"",(IF($C33&gt;0,(VLOOKUP($C33,Engagés!$C$10:$K$509,7,FALSE))," ")))</f>
        <v xml:space="preserve"> </v>
      </c>
      <c r="K33" s="539" t="str">
        <f>IF(ISNA(IF($C33&gt;0,(VLOOKUP($C33,Engagés!$C$10:$K$509,8,FALSE))," ")),"",(IF($C33&gt;0,(VLOOKUP($C33,Engagés!$C$10:$K$509,8,FALSE))," ")))</f>
        <v xml:space="preserve"> </v>
      </c>
      <c r="L33" s="6" t="str">
        <f>IF(ISNA(IF($C33&gt;0,(VLOOKUP($C33,Engagés!$C$10:$K$509,5,FALSE))," ")),"",(IF($C33&gt;0,(VLOOKUP($C33,Engagés!$C$10:$K$509,5,FALSE))," ")))</f>
        <v xml:space="preserve"> </v>
      </c>
      <c r="M33" s="6" t="str">
        <f>IF(ISNA(IF($C33&gt;0,(VLOOKUP($C33,Engagés!$C$10:$K$509,4,FALSE))," ")),"",(IF($C33&gt;0,(VLOOKUP($C33,Engagés!$C$10:$K$509,4,FALSE))," ")))</f>
        <v xml:space="preserve"> </v>
      </c>
      <c r="N33" s="539" t="str">
        <f>IF(ISNA(IF($C33&gt;0,(VLOOKUP($C33,Engagés!$C$10:$K$509,9,FALSE))," ")),"",(IF($C33&gt;0,(VLOOKUP($C33,Engagés!$C$10:$K$509,9,FALSE))," ")))</f>
        <v xml:space="preserve"> </v>
      </c>
      <c r="O33" s="6" t="str">
        <f>IF(ISNA(IF($C33&gt;0,(VLOOKUP($C33,Engagés!$C$10:$N$509,10,FALSE))," ")),"",(IF($C33&gt;0,(VLOOKUP($C33,Engagés!$C$10:$N$509,10,FALSE))," ")))</f>
        <v xml:space="preserve"> </v>
      </c>
      <c r="P33" s="6" t="str">
        <f>IF(ISNA(IF($C33&gt;0,(VLOOKUP($C33,Engagés!$C$10:$N$509,12,FALSE))," ")),"",(IF($C33&gt;0,(VLOOKUP($C33,Engagés!$C$10:$N$509,12,FALSE))," ")))</f>
        <v xml:space="preserve"> </v>
      </c>
      <c r="Q33" s="6" t="str">
        <f>IF(ISNA(IF($C33&gt;0,(VLOOKUP($C33,Engagés!$C$10:$N$509,11,FALSE))," ")),"",(IF($C33&gt;0,(VLOOKUP($C33,Engagés!$C$10:$N$509,11,FALSE))," ")))</f>
        <v xml:space="preserve"> </v>
      </c>
      <c r="R33" s="19" t="str">
        <f t="shared" si="26"/>
        <v/>
      </c>
      <c r="S33" s="84" t="str">
        <f>IF(COUNTIF($K$8:$K33,$K33)&lt;2,$K33," ")</f>
        <v xml:space="preserve"> </v>
      </c>
      <c r="T33" s="84">
        <f t="shared" si="2"/>
        <v>26</v>
      </c>
      <c r="U33" s="91" t="str">
        <f t="shared" si="3"/>
        <v/>
      </c>
      <c r="V33" s="84" t="str">
        <f>IF(COUNTIF($K$8:$K33,$K33)&lt;3,$K33," ")</f>
        <v xml:space="preserve"> </v>
      </c>
      <c r="W33" s="84">
        <f t="shared" si="28"/>
        <v>26</v>
      </c>
      <c r="X33" s="84" t="str">
        <f t="shared" si="5"/>
        <v/>
      </c>
      <c r="Y33" s="80" t="str">
        <f t="shared" si="29"/>
        <v/>
      </c>
      <c r="Z33" s="80">
        <f t="shared" si="30"/>
        <v>1000</v>
      </c>
      <c r="AA33" s="80">
        <f t="shared" si="8"/>
        <v>1000</v>
      </c>
      <c r="AB33" s="84" t="str">
        <f>IF(COUNTIF($K$8:$K33,S33)&lt;4,$K33," ")</f>
        <v xml:space="preserve"> </v>
      </c>
      <c r="AC33" s="84">
        <f t="shared" si="31"/>
        <v>26</v>
      </c>
      <c r="AD33" s="84" t="str">
        <f t="shared" si="10"/>
        <v/>
      </c>
      <c r="AE33" s="80" t="str">
        <f t="shared" si="32"/>
        <v/>
      </c>
      <c r="AF33" s="80" t="str">
        <f t="shared" si="33"/>
        <v/>
      </c>
      <c r="AG33" s="84" t="str">
        <f t="shared" si="34"/>
        <v/>
      </c>
      <c r="AH33" s="84" t="str">
        <f t="shared" si="14"/>
        <v/>
      </c>
      <c r="AI33" s="7" t="str">
        <f t="shared" si="15"/>
        <v xml:space="preserve"> </v>
      </c>
      <c r="AJ33" s="8">
        <f t="shared" si="16"/>
        <v>26</v>
      </c>
      <c r="AK33" s="92">
        <v>10</v>
      </c>
      <c r="AL33" s="93" t="e">
        <f>#REF!</f>
        <v>#REF!</v>
      </c>
      <c r="AM33" s="94" t="e">
        <f t="shared" si="17"/>
        <v>#REF!</v>
      </c>
      <c r="AN33" s="95" t="e">
        <f t="shared" si="18"/>
        <v>#REF!</v>
      </c>
      <c r="AO33" s="94" t="e">
        <f t="shared" si="19"/>
        <v>#REF!</v>
      </c>
      <c r="AP33" s="95" t="e">
        <f t="shared" si="20"/>
        <v>#REF!</v>
      </c>
      <c r="AQ33" s="94" t="e">
        <f t="shared" si="21"/>
        <v>#REF!</v>
      </c>
      <c r="AR33" s="95" t="e">
        <f t="shared" si="22"/>
        <v>#REF!</v>
      </c>
      <c r="AS33" s="96" t="e">
        <f t="shared" si="35"/>
        <v>#REF!</v>
      </c>
      <c r="AT33" s="97" t="e">
        <f t="shared" si="36"/>
        <v>#REF!</v>
      </c>
      <c r="AW33" s="537" t="str">
        <f t="shared" si="25"/>
        <v/>
      </c>
      <c r="AX33" s="85"/>
      <c r="AY33" s="85"/>
      <c r="AZ33" s="85"/>
      <c r="BA33" s="85"/>
      <c r="BB33" s="85"/>
      <c r="BC33" s="85"/>
      <c r="BD33" s="85"/>
      <c r="BE33" s="85"/>
      <c r="BF33" s="85"/>
      <c r="BG33" s="85"/>
    </row>
    <row r="34" spans="1:59" ht="19.2" customHeight="1">
      <c r="A34" s="6">
        <f t="shared" si="0"/>
        <v>27</v>
      </c>
      <c r="B34" s="303">
        <v>27</v>
      </c>
      <c r="C34" s="303"/>
      <c r="D34" s="458"/>
      <c r="E34" s="458"/>
      <c r="F34" s="458"/>
      <c r="G34" s="476" t="str">
        <f>IF(ISNA(IF($C34&gt;0,(VLOOKUP($C34,Engagés!$C$10:$K$509,3,FALSE))," ")),"",(IF($C34&gt;0,(VLOOKUP($C34,Engagés!$C$10:$K$509,3,FALSE))," ")))</f>
        <v xml:space="preserve"> </v>
      </c>
      <c r="H34" s="90">
        <f t="shared" si="27"/>
        <v>0</v>
      </c>
      <c r="I34" s="539" t="str">
        <f>IF(ISNA(IF($C34&gt;0,(VLOOKUP($C34,Engagés!$C$10:$K$509,6,FALSE))," ")),"",(IF($C34&gt;0,(VLOOKUP($C34,Engagés!$C$10:$K$509,6,FALSE))," ")))</f>
        <v xml:space="preserve"> </v>
      </c>
      <c r="J34" s="539" t="str">
        <f>IF(ISNA(IF($C34&gt;0,(VLOOKUP($C34,Engagés!$C$10:$K$509,7,FALSE))," ")),"",(IF($C34&gt;0,(VLOOKUP($C34,Engagés!$C$10:$K$509,7,FALSE))," ")))</f>
        <v xml:space="preserve"> </v>
      </c>
      <c r="K34" s="539" t="str">
        <f>IF(ISNA(IF($C34&gt;0,(VLOOKUP($C34,Engagés!$C$10:$K$509,8,FALSE))," ")),"",(IF($C34&gt;0,(VLOOKUP($C34,Engagés!$C$10:$K$509,8,FALSE))," ")))</f>
        <v xml:space="preserve"> </v>
      </c>
      <c r="L34" s="6" t="str">
        <f>IF(ISNA(IF($C34&gt;0,(VLOOKUP($C34,Engagés!$C$10:$K$509,5,FALSE))," ")),"",(IF($C34&gt;0,(VLOOKUP($C34,Engagés!$C$10:$K$509,5,FALSE))," ")))</f>
        <v xml:space="preserve"> </v>
      </c>
      <c r="M34" s="6" t="str">
        <f>IF(ISNA(IF($C34&gt;0,(VLOOKUP($C34,Engagés!$C$10:$K$509,4,FALSE))," ")),"",(IF($C34&gt;0,(VLOOKUP($C34,Engagés!$C$10:$K$509,4,FALSE))," ")))</f>
        <v xml:space="preserve"> </v>
      </c>
      <c r="N34" s="539" t="str">
        <f>IF(ISNA(IF($C34&gt;0,(VLOOKUP($C34,Engagés!$C$10:$K$509,9,FALSE))," ")),"",(IF($C34&gt;0,(VLOOKUP($C34,Engagés!$C$10:$K$509,9,FALSE))," ")))</f>
        <v xml:space="preserve"> </v>
      </c>
      <c r="O34" s="6" t="str">
        <f>IF(ISNA(IF($C34&gt;0,(VLOOKUP($C34,Engagés!$C$10:$N$509,10,FALSE))," ")),"",(IF($C34&gt;0,(VLOOKUP($C34,Engagés!$C$10:$N$509,10,FALSE))," ")))</f>
        <v xml:space="preserve"> </v>
      </c>
      <c r="P34" s="6" t="str">
        <f>IF(ISNA(IF($C34&gt;0,(VLOOKUP($C34,Engagés!$C$10:$N$509,12,FALSE))," ")),"",(IF($C34&gt;0,(VLOOKUP($C34,Engagés!$C$10:$N$509,12,FALSE))," ")))</f>
        <v xml:space="preserve"> </v>
      </c>
      <c r="Q34" s="6" t="str">
        <f>IF(ISNA(IF($C34&gt;0,(VLOOKUP($C34,Engagés!$C$10:$N$509,11,FALSE))," ")),"",(IF($C34&gt;0,(VLOOKUP($C34,Engagés!$C$10:$N$509,11,FALSE))," ")))</f>
        <v xml:space="preserve"> </v>
      </c>
      <c r="R34" s="19" t="str">
        <f t="shared" si="26"/>
        <v/>
      </c>
      <c r="S34" s="84" t="str">
        <f>IF(COUNTIF($K$8:$K34,$K34)&lt;2,$K34," ")</f>
        <v xml:space="preserve"> </v>
      </c>
      <c r="T34" s="84">
        <f t="shared" si="2"/>
        <v>27</v>
      </c>
      <c r="U34" s="91" t="str">
        <f t="shared" si="3"/>
        <v/>
      </c>
      <c r="V34" s="84" t="str">
        <f>IF(COUNTIF($K$8:$K34,$K34)&lt;3,$K34," ")</f>
        <v xml:space="preserve"> </v>
      </c>
      <c r="W34" s="84">
        <f t="shared" si="28"/>
        <v>27</v>
      </c>
      <c r="X34" s="84" t="str">
        <f t="shared" si="5"/>
        <v/>
      </c>
      <c r="Y34" s="80" t="str">
        <f t="shared" si="29"/>
        <v/>
      </c>
      <c r="Z34" s="80">
        <f t="shared" si="30"/>
        <v>1000</v>
      </c>
      <c r="AA34" s="80">
        <f t="shared" si="8"/>
        <v>1000</v>
      </c>
      <c r="AB34" s="84" t="str">
        <f>IF(COUNTIF($K$8:$K34,S34)&lt;4,$K34," ")</f>
        <v xml:space="preserve"> </v>
      </c>
      <c r="AC34" s="84">
        <f t="shared" si="31"/>
        <v>27</v>
      </c>
      <c r="AD34" s="84" t="str">
        <f t="shared" si="10"/>
        <v/>
      </c>
      <c r="AE34" s="80" t="str">
        <f t="shared" si="32"/>
        <v/>
      </c>
      <c r="AF34" s="80" t="str">
        <f t="shared" si="33"/>
        <v/>
      </c>
      <c r="AG34" s="84" t="str">
        <f t="shared" si="34"/>
        <v/>
      </c>
      <c r="AH34" s="84" t="str">
        <f t="shared" si="14"/>
        <v/>
      </c>
      <c r="AI34" s="7" t="str">
        <f t="shared" si="15"/>
        <v xml:space="preserve"> </v>
      </c>
      <c r="AJ34" s="8">
        <f t="shared" si="16"/>
        <v>27</v>
      </c>
      <c r="AK34" s="92">
        <v>10</v>
      </c>
      <c r="AL34" s="93" t="e">
        <f>#REF!</f>
        <v>#REF!</v>
      </c>
      <c r="AM34" s="94" t="e">
        <f t="shared" si="17"/>
        <v>#REF!</v>
      </c>
      <c r="AN34" s="95" t="e">
        <f t="shared" si="18"/>
        <v>#REF!</v>
      </c>
      <c r="AO34" s="94" t="e">
        <f t="shared" si="19"/>
        <v>#REF!</v>
      </c>
      <c r="AP34" s="95" t="e">
        <f t="shared" si="20"/>
        <v>#REF!</v>
      </c>
      <c r="AQ34" s="94" t="e">
        <f t="shared" si="21"/>
        <v>#REF!</v>
      </c>
      <c r="AR34" s="95" t="e">
        <f t="shared" si="22"/>
        <v>#REF!</v>
      </c>
      <c r="AS34" s="96" t="e">
        <f t="shared" si="35"/>
        <v>#REF!</v>
      </c>
      <c r="AT34" s="97" t="e">
        <f t="shared" si="36"/>
        <v>#REF!</v>
      </c>
      <c r="AW34" s="537" t="str">
        <f t="shared" si="25"/>
        <v/>
      </c>
      <c r="AX34" s="85"/>
      <c r="AY34" s="85"/>
      <c r="AZ34" s="85"/>
      <c r="BA34" s="85"/>
      <c r="BB34" s="85"/>
      <c r="BC34" s="85"/>
      <c r="BD34" s="85"/>
      <c r="BE34" s="85"/>
      <c r="BF34" s="85"/>
      <c r="BG34" s="85"/>
    </row>
    <row r="35" spans="1:59" ht="19.2" customHeight="1">
      <c r="A35" s="6">
        <f t="shared" si="0"/>
        <v>28</v>
      </c>
      <c r="B35" s="303">
        <v>28</v>
      </c>
      <c r="C35" s="303"/>
      <c r="D35" s="458"/>
      <c r="E35" s="458"/>
      <c r="F35" s="458"/>
      <c r="G35" s="476" t="str">
        <f>IF(ISNA(IF($C35&gt;0,(VLOOKUP($C35,Engagés!$C$10:$K$509,3,FALSE))," ")),"",(IF($C35&gt;0,(VLOOKUP($C35,Engagés!$C$10:$K$509,3,FALSE))," ")))</f>
        <v xml:space="preserve"> </v>
      </c>
      <c r="H35" s="90">
        <f t="shared" si="27"/>
        <v>0</v>
      </c>
      <c r="I35" s="539" t="str">
        <f>IF(ISNA(IF($C35&gt;0,(VLOOKUP($C35,Engagés!$C$10:$K$509,6,FALSE))," ")),"",(IF($C35&gt;0,(VLOOKUP($C35,Engagés!$C$10:$K$509,6,FALSE))," ")))</f>
        <v xml:space="preserve"> </v>
      </c>
      <c r="J35" s="539" t="str">
        <f>IF(ISNA(IF($C35&gt;0,(VLOOKUP($C35,Engagés!$C$10:$K$509,7,FALSE))," ")),"",(IF($C35&gt;0,(VLOOKUP($C35,Engagés!$C$10:$K$509,7,FALSE))," ")))</f>
        <v xml:space="preserve"> </v>
      </c>
      <c r="K35" s="539" t="str">
        <f>IF(ISNA(IF($C35&gt;0,(VLOOKUP($C35,Engagés!$C$10:$K$509,8,FALSE))," ")),"",(IF($C35&gt;0,(VLOOKUP($C35,Engagés!$C$10:$K$509,8,FALSE))," ")))</f>
        <v xml:space="preserve"> </v>
      </c>
      <c r="L35" s="6" t="str">
        <f>IF(ISNA(IF($C35&gt;0,(VLOOKUP($C35,Engagés!$C$10:$K$509,5,FALSE))," ")),"",(IF($C35&gt;0,(VLOOKUP($C35,Engagés!$C$10:$K$509,5,FALSE))," ")))</f>
        <v xml:space="preserve"> </v>
      </c>
      <c r="M35" s="6" t="str">
        <f>IF(ISNA(IF($C35&gt;0,(VLOOKUP($C35,Engagés!$C$10:$K$509,4,FALSE))," ")),"",(IF($C35&gt;0,(VLOOKUP($C35,Engagés!$C$10:$K$509,4,FALSE))," ")))</f>
        <v xml:space="preserve"> </v>
      </c>
      <c r="N35" s="539" t="str">
        <f>IF(ISNA(IF($C35&gt;0,(VLOOKUP($C35,Engagés!$C$10:$K$509,9,FALSE))," ")),"",(IF($C35&gt;0,(VLOOKUP($C35,Engagés!$C$10:$K$509,9,FALSE))," ")))</f>
        <v xml:space="preserve"> </v>
      </c>
      <c r="O35" s="6" t="str">
        <f>IF(ISNA(IF($C35&gt;0,(VLOOKUP($C35,Engagés!$C$10:$N$509,10,FALSE))," ")),"",(IF($C35&gt;0,(VLOOKUP($C35,Engagés!$C$10:$N$509,10,FALSE))," ")))</f>
        <v xml:space="preserve"> </v>
      </c>
      <c r="P35" s="6" t="str">
        <f>IF(ISNA(IF($C35&gt;0,(VLOOKUP($C35,Engagés!$C$10:$N$509,12,FALSE))," ")),"",(IF($C35&gt;0,(VLOOKUP($C35,Engagés!$C$10:$N$509,12,FALSE))," ")))</f>
        <v xml:space="preserve"> </v>
      </c>
      <c r="Q35" s="6" t="str">
        <f>IF(ISNA(IF($C35&gt;0,(VLOOKUP($C35,Engagés!$C$10:$N$509,11,FALSE))," ")),"",(IF($C35&gt;0,(VLOOKUP($C35,Engagés!$C$10:$N$509,11,FALSE))," ")))</f>
        <v xml:space="preserve"> </v>
      </c>
      <c r="R35" s="19" t="str">
        <f t="shared" si="26"/>
        <v/>
      </c>
      <c r="S35" s="84" t="str">
        <f>IF(COUNTIF($K$8:$K35,$K35)&lt;2,$K35," ")</f>
        <v xml:space="preserve"> </v>
      </c>
      <c r="T35" s="84">
        <f t="shared" si="2"/>
        <v>28</v>
      </c>
      <c r="U35" s="91" t="str">
        <f t="shared" si="3"/>
        <v/>
      </c>
      <c r="V35" s="84" t="str">
        <f>IF(COUNTIF($K$8:$K35,$K35)&lt;3,$K35," ")</f>
        <v xml:space="preserve"> </v>
      </c>
      <c r="W35" s="84">
        <f t="shared" si="28"/>
        <v>28</v>
      </c>
      <c r="X35" s="84" t="str">
        <f t="shared" si="5"/>
        <v/>
      </c>
      <c r="Y35" s="80" t="str">
        <f t="shared" si="29"/>
        <v/>
      </c>
      <c r="Z35" s="80">
        <f t="shared" si="30"/>
        <v>1000</v>
      </c>
      <c r="AA35" s="80">
        <f t="shared" si="8"/>
        <v>1000</v>
      </c>
      <c r="AB35" s="84" t="str">
        <f>IF(COUNTIF($K$8:$K35,S35)&lt;4,$K35," ")</f>
        <v xml:space="preserve"> </v>
      </c>
      <c r="AC35" s="84">
        <f t="shared" si="31"/>
        <v>28</v>
      </c>
      <c r="AD35" s="84" t="str">
        <f t="shared" si="10"/>
        <v/>
      </c>
      <c r="AE35" s="80" t="str">
        <f t="shared" si="32"/>
        <v/>
      </c>
      <c r="AF35" s="80" t="str">
        <f t="shared" si="33"/>
        <v/>
      </c>
      <c r="AG35" s="84" t="str">
        <f t="shared" si="34"/>
        <v/>
      </c>
      <c r="AH35" s="84" t="str">
        <f t="shared" si="14"/>
        <v/>
      </c>
      <c r="AI35" s="7" t="str">
        <f t="shared" si="15"/>
        <v xml:space="preserve"> </v>
      </c>
      <c r="AJ35" s="8">
        <f t="shared" si="16"/>
        <v>28</v>
      </c>
      <c r="AK35" s="92">
        <v>10</v>
      </c>
      <c r="AL35" s="93" t="e">
        <f>#REF!</f>
        <v>#REF!</v>
      </c>
      <c r="AM35" s="94" t="e">
        <f t="shared" si="17"/>
        <v>#REF!</v>
      </c>
      <c r="AN35" s="95" t="e">
        <f t="shared" si="18"/>
        <v>#REF!</v>
      </c>
      <c r="AO35" s="94" t="e">
        <f t="shared" si="19"/>
        <v>#REF!</v>
      </c>
      <c r="AP35" s="95" t="e">
        <f t="shared" si="20"/>
        <v>#REF!</v>
      </c>
      <c r="AQ35" s="94" t="e">
        <f t="shared" si="21"/>
        <v>#REF!</v>
      </c>
      <c r="AR35" s="95" t="e">
        <f t="shared" si="22"/>
        <v>#REF!</v>
      </c>
      <c r="AS35" s="96" t="e">
        <f t="shared" si="35"/>
        <v>#REF!</v>
      </c>
      <c r="AT35" s="97" t="e">
        <f t="shared" si="36"/>
        <v>#REF!</v>
      </c>
      <c r="AW35" s="537" t="str">
        <f t="shared" si="25"/>
        <v/>
      </c>
      <c r="AX35" s="85"/>
      <c r="AY35" s="85"/>
      <c r="AZ35" s="85"/>
      <c r="BA35" s="85"/>
      <c r="BB35" s="85"/>
      <c r="BC35" s="85"/>
      <c r="BD35" s="85"/>
      <c r="BE35" s="85"/>
      <c r="BF35" s="85"/>
      <c r="BG35" s="85"/>
    </row>
    <row r="36" spans="1:59" ht="19.2" customHeight="1">
      <c r="A36" s="6">
        <f t="shared" si="0"/>
        <v>29</v>
      </c>
      <c r="B36" s="303">
        <v>29</v>
      </c>
      <c r="C36" s="303"/>
      <c r="D36" s="458"/>
      <c r="E36" s="458"/>
      <c r="F36" s="458"/>
      <c r="G36" s="476" t="str">
        <f>IF(ISNA(IF($C36&gt;0,(VLOOKUP($C36,Engagés!$C$10:$K$509,3,FALSE))," ")),"",(IF($C36&gt;0,(VLOOKUP($C36,Engagés!$C$10:$K$509,3,FALSE))," ")))</f>
        <v xml:space="preserve"> </v>
      </c>
      <c r="H36" s="90">
        <f t="shared" si="27"/>
        <v>0</v>
      </c>
      <c r="I36" s="539" t="str">
        <f>IF(ISNA(IF($C36&gt;0,(VLOOKUP($C36,Engagés!$C$10:$K$509,6,FALSE))," ")),"",(IF($C36&gt;0,(VLOOKUP($C36,Engagés!$C$10:$K$509,6,FALSE))," ")))</f>
        <v xml:space="preserve"> </v>
      </c>
      <c r="J36" s="539" t="str">
        <f>IF(ISNA(IF($C36&gt;0,(VLOOKUP($C36,Engagés!$C$10:$K$509,7,FALSE))," ")),"",(IF($C36&gt;0,(VLOOKUP($C36,Engagés!$C$10:$K$509,7,FALSE))," ")))</f>
        <v xml:space="preserve"> </v>
      </c>
      <c r="K36" s="539" t="str">
        <f>IF(ISNA(IF($C36&gt;0,(VLOOKUP($C36,Engagés!$C$10:$K$509,8,FALSE))," ")),"",(IF($C36&gt;0,(VLOOKUP($C36,Engagés!$C$10:$K$509,8,FALSE))," ")))</f>
        <v xml:space="preserve"> </v>
      </c>
      <c r="L36" s="6" t="str">
        <f>IF(ISNA(IF($C36&gt;0,(VLOOKUP($C36,Engagés!$C$10:$K$509,5,FALSE))," ")),"",(IF($C36&gt;0,(VLOOKUP($C36,Engagés!$C$10:$K$509,5,FALSE))," ")))</f>
        <v xml:space="preserve"> </v>
      </c>
      <c r="M36" s="6" t="str">
        <f>IF(ISNA(IF($C36&gt;0,(VLOOKUP($C36,Engagés!$C$10:$K$509,4,FALSE))," ")),"",(IF($C36&gt;0,(VLOOKUP($C36,Engagés!$C$10:$K$509,4,FALSE))," ")))</f>
        <v xml:space="preserve"> </v>
      </c>
      <c r="N36" s="539" t="str">
        <f>IF(ISNA(IF($C36&gt;0,(VLOOKUP($C36,Engagés!$C$10:$K$509,9,FALSE))," ")),"",(IF($C36&gt;0,(VLOOKUP($C36,Engagés!$C$10:$K$509,9,FALSE))," ")))</f>
        <v xml:space="preserve"> </v>
      </c>
      <c r="O36" s="6" t="str">
        <f>IF(ISNA(IF($C36&gt;0,(VLOOKUP($C36,Engagés!$C$10:$N$509,10,FALSE))," ")),"",(IF($C36&gt;0,(VLOOKUP($C36,Engagés!$C$10:$N$509,10,FALSE))," ")))</f>
        <v xml:space="preserve"> </v>
      </c>
      <c r="P36" s="6" t="str">
        <f>IF(ISNA(IF($C36&gt;0,(VLOOKUP($C36,Engagés!$C$10:$N$509,12,FALSE))," ")),"",(IF($C36&gt;0,(VLOOKUP($C36,Engagés!$C$10:$N$509,12,FALSE))," ")))</f>
        <v xml:space="preserve"> </v>
      </c>
      <c r="Q36" s="6" t="str">
        <f>IF(ISNA(IF($C36&gt;0,(VLOOKUP($C36,Engagés!$C$10:$N$509,11,FALSE))," ")),"",(IF($C36&gt;0,(VLOOKUP($C36,Engagés!$C$10:$N$509,11,FALSE))," ")))</f>
        <v xml:space="preserve"> </v>
      </c>
      <c r="R36" s="19" t="str">
        <f t="shared" si="26"/>
        <v/>
      </c>
      <c r="S36" s="84" t="str">
        <f>IF(COUNTIF($K$8:$K36,$K36)&lt;2,$K36," ")</f>
        <v xml:space="preserve"> </v>
      </c>
      <c r="T36" s="84">
        <f t="shared" si="2"/>
        <v>29</v>
      </c>
      <c r="U36" s="91" t="str">
        <f t="shared" si="3"/>
        <v/>
      </c>
      <c r="V36" s="84" t="str">
        <f>IF(COUNTIF($K$8:$K36,$K36)&lt;3,$K36," ")</f>
        <v xml:space="preserve"> </v>
      </c>
      <c r="W36" s="84">
        <f t="shared" si="28"/>
        <v>29</v>
      </c>
      <c r="X36" s="84" t="str">
        <f t="shared" si="5"/>
        <v/>
      </c>
      <c r="Y36" s="80" t="str">
        <f t="shared" si="29"/>
        <v/>
      </c>
      <c r="Z36" s="80">
        <f t="shared" si="30"/>
        <v>1000</v>
      </c>
      <c r="AA36" s="80">
        <f t="shared" si="8"/>
        <v>1000</v>
      </c>
      <c r="AB36" s="84" t="str">
        <f>IF(COUNTIF($K$8:$K36,S36)&lt;4,$K36," ")</f>
        <v xml:space="preserve"> </v>
      </c>
      <c r="AC36" s="84">
        <f t="shared" si="31"/>
        <v>29</v>
      </c>
      <c r="AD36" s="84" t="str">
        <f t="shared" si="10"/>
        <v/>
      </c>
      <c r="AE36" s="80" t="str">
        <f t="shared" si="32"/>
        <v/>
      </c>
      <c r="AF36" s="80" t="str">
        <f t="shared" si="33"/>
        <v/>
      </c>
      <c r="AG36" s="84" t="str">
        <f t="shared" si="34"/>
        <v/>
      </c>
      <c r="AH36" s="84" t="str">
        <f t="shared" si="14"/>
        <v/>
      </c>
      <c r="AI36" s="7" t="str">
        <f t="shared" si="15"/>
        <v xml:space="preserve"> </v>
      </c>
      <c r="AJ36" s="8">
        <f t="shared" si="16"/>
        <v>29</v>
      </c>
      <c r="AK36" s="92">
        <v>10</v>
      </c>
      <c r="AL36" s="93" t="e">
        <f>#REF!</f>
        <v>#REF!</v>
      </c>
      <c r="AM36" s="94" t="e">
        <f t="shared" si="17"/>
        <v>#REF!</v>
      </c>
      <c r="AN36" s="95" t="e">
        <f t="shared" si="18"/>
        <v>#REF!</v>
      </c>
      <c r="AO36" s="94" t="e">
        <f t="shared" si="19"/>
        <v>#REF!</v>
      </c>
      <c r="AP36" s="95" t="e">
        <f t="shared" si="20"/>
        <v>#REF!</v>
      </c>
      <c r="AQ36" s="94" t="e">
        <f t="shared" si="21"/>
        <v>#REF!</v>
      </c>
      <c r="AR36" s="95" t="e">
        <f t="shared" si="22"/>
        <v>#REF!</v>
      </c>
      <c r="AS36" s="96" t="e">
        <f t="shared" si="35"/>
        <v>#REF!</v>
      </c>
      <c r="AT36" s="97" t="e">
        <f t="shared" si="36"/>
        <v>#REF!</v>
      </c>
      <c r="AW36" s="537" t="str">
        <f t="shared" si="25"/>
        <v/>
      </c>
      <c r="AX36" s="85"/>
      <c r="AY36" s="85"/>
      <c r="AZ36" s="85"/>
      <c r="BA36" s="85"/>
      <c r="BB36" s="85"/>
      <c r="BC36" s="85"/>
      <c r="BD36" s="85"/>
      <c r="BE36" s="85"/>
      <c r="BF36" s="85"/>
      <c r="BG36" s="85"/>
    </row>
    <row r="37" spans="1:59" ht="19.2" customHeight="1">
      <c r="A37" s="6">
        <f t="shared" si="0"/>
        <v>30</v>
      </c>
      <c r="B37" s="303">
        <v>30</v>
      </c>
      <c r="C37" s="303"/>
      <c r="D37" s="458"/>
      <c r="E37" s="458"/>
      <c r="F37" s="458"/>
      <c r="G37" s="476" t="str">
        <f>IF(ISNA(IF($C37&gt;0,(VLOOKUP($C37,Engagés!$C$10:$K$509,3,FALSE))," ")),"",(IF($C37&gt;0,(VLOOKUP($C37,Engagés!$C$10:$K$509,3,FALSE))," ")))</f>
        <v xml:space="preserve"> </v>
      </c>
      <c r="H37" s="90">
        <f t="shared" si="27"/>
        <v>0</v>
      </c>
      <c r="I37" s="539" t="str">
        <f>IF(ISNA(IF($C37&gt;0,(VLOOKUP($C37,Engagés!$C$10:$K$509,6,FALSE))," ")),"",(IF($C37&gt;0,(VLOOKUP($C37,Engagés!$C$10:$K$509,6,FALSE))," ")))</f>
        <v xml:space="preserve"> </v>
      </c>
      <c r="J37" s="539" t="str">
        <f>IF(ISNA(IF($C37&gt;0,(VLOOKUP($C37,Engagés!$C$10:$K$509,7,FALSE))," ")),"",(IF($C37&gt;0,(VLOOKUP($C37,Engagés!$C$10:$K$509,7,FALSE))," ")))</f>
        <v xml:space="preserve"> </v>
      </c>
      <c r="K37" s="539" t="str">
        <f>IF(ISNA(IF($C37&gt;0,(VLOOKUP($C37,Engagés!$C$10:$K$509,8,FALSE))," ")),"",(IF($C37&gt;0,(VLOOKUP($C37,Engagés!$C$10:$K$509,8,FALSE))," ")))</f>
        <v xml:space="preserve"> </v>
      </c>
      <c r="L37" s="6" t="str">
        <f>IF(ISNA(IF($C37&gt;0,(VLOOKUP($C37,Engagés!$C$10:$K$509,5,FALSE))," ")),"",(IF($C37&gt;0,(VLOOKUP($C37,Engagés!$C$10:$K$509,5,FALSE))," ")))</f>
        <v xml:space="preserve"> </v>
      </c>
      <c r="M37" s="6" t="str">
        <f>IF(ISNA(IF($C37&gt;0,(VLOOKUP($C37,Engagés!$C$10:$K$509,4,FALSE))," ")),"",(IF($C37&gt;0,(VLOOKUP($C37,Engagés!$C$10:$K$509,4,FALSE))," ")))</f>
        <v xml:space="preserve"> </v>
      </c>
      <c r="N37" s="539" t="str">
        <f>IF(ISNA(IF($C37&gt;0,(VLOOKUP($C37,Engagés!$C$10:$K$509,9,FALSE))," ")),"",(IF($C37&gt;0,(VLOOKUP($C37,Engagés!$C$10:$K$509,9,FALSE))," ")))</f>
        <v xml:space="preserve"> </v>
      </c>
      <c r="O37" s="6" t="str">
        <f>IF(ISNA(IF($C37&gt;0,(VLOOKUP($C37,Engagés!$C$10:$N$509,10,FALSE))," ")),"",(IF($C37&gt;0,(VLOOKUP($C37,Engagés!$C$10:$N$509,10,FALSE))," ")))</f>
        <v xml:space="preserve"> </v>
      </c>
      <c r="P37" s="6" t="str">
        <f>IF(ISNA(IF($C37&gt;0,(VLOOKUP($C37,Engagés!$C$10:$N$509,12,FALSE))," ")),"",(IF($C37&gt;0,(VLOOKUP($C37,Engagés!$C$10:$N$509,12,FALSE))," ")))</f>
        <v xml:space="preserve"> </v>
      </c>
      <c r="Q37" s="6" t="str">
        <f>IF(ISNA(IF($C37&gt;0,(VLOOKUP($C37,Engagés!$C$10:$N$509,11,FALSE))," ")),"",(IF($C37&gt;0,(VLOOKUP($C37,Engagés!$C$10:$N$509,11,FALSE))," ")))</f>
        <v xml:space="preserve"> </v>
      </c>
      <c r="R37" s="19" t="str">
        <f t="shared" si="26"/>
        <v/>
      </c>
      <c r="S37" s="84" t="str">
        <f>IF(COUNTIF($K$8:$K37,$K37)&lt;2,$K37," ")</f>
        <v xml:space="preserve"> </v>
      </c>
      <c r="T37" s="84">
        <f t="shared" si="2"/>
        <v>30</v>
      </c>
      <c r="U37" s="91" t="str">
        <f t="shared" si="3"/>
        <v/>
      </c>
      <c r="V37" s="84" t="str">
        <f>IF(COUNTIF($K$8:$K37,$K37)&lt;3,$K37," ")</f>
        <v xml:space="preserve"> </v>
      </c>
      <c r="W37" s="84">
        <f t="shared" si="28"/>
        <v>30</v>
      </c>
      <c r="X37" s="84" t="str">
        <f t="shared" si="5"/>
        <v/>
      </c>
      <c r="Y37" s="80" t="str">
        <f t="shared" si="29"/>
        <v/>
      </c>
      <c r="Z37" s="80">
        <f t="shared" si="30"/>
        <v>1000</v>
      </c>
      <c r="AA37" s="80">
        <f t="shared" si="8"/>
        <v>1000</v>
      </c>
      <c r="AB37" s="84" t="str">
        <f>IF(COUNTIF($K$8:$K37,S37)&lt;4,$K37," ")</f>
        <v xml:space="preserve"> </v>
      </c>
      <c r="AC37" s="84">
        <f t="shared" si="31"/>
        <v>30</v>
      </c>
      <c r="AD37" s="84" t="str">
        <f t="shared" si="10"/>
        <v/>
      </c>
      <c r="AE37" s="80" t="str">
        <f t="shared" si="32"/>
        <v/>
      </c>
      <c r="AF37" s="80" t="str">
        <f t="shared" si="33"/>
        <v/>
      </c>
      <c r="AG37" s="84" t="str">
        <f t="shared" si="34"/>
        <v/>
      </c>
      <c r="AH37" s="84" t="str">
        <f t="shared" si="14"/>
        <v/>
      </c>
      <c r="AI37" s="7" t="str">
        <f t="shared" si="15"/>
        <v xml:space="preserve"> </v>
      </c>
      <c r="AJ37" s="8">
        <f t="shared" si="16"/>
        <v>30</v>
      </c>
      <c r="AK37" s="92">
        <v>10</v>
      </c>
      <c r="AL37" s="93" t="e">
        <f>#REF!</f>
        <v>#REF!</v>
      </c>
      <c r="AM37" s="94" t="e">
        <f t="shared" si="17"/>
        <v>#REF!</v>
      </c>
      <c r="AN37" s="95" t="e">
        <f t="shared" si="18"/>
        <v>#REF!</v>
      </c>
      <c r="AO37" s="94" t="e">
        <f t="shared" si="19"/>
        <v>#REF!</v>
      </c>
      <c r="AP37" s="95" t="e">
        <f t="shared" si="20"/>
        <v>#REF!</v>
      </c>
      <c r="AQ37" s="94" t="e">
        <f t="shared" si="21"/>
        <v>#REF!</v>
      </c>
      <c r="AR37" s="95" t="e">
        <f t="shared" si="22"/>
        <v>#REF!</v>
      </c>
      <c r="AS37" s="96" t="e">
        <f t="shared" si="35"/>
        <v>#REF!</v>
      </c>
      <c r="AT37" s="97" t="e">
        <f t="shared" si="36"/>
        <v>#REF!</v>
      </c>
      <c r="AW37" s="537" t="str">
        <f t="shared" si="25"/>
        <v/>
      </c>
      <c r="AX37" s="85"/>
      <c r="AY37" s="85"/>
      <c r="AZ37" s="85"/>
      <c r="BA37" s="85"/>
      <c r="BB37" s="85"/>
      <c r="BC37" s="85"/>
      <c r="BD37" s="85"/>
      <c r="BE37" s="85"/>
      <c r="BF37" s="85"/>
      <c r="BG37" s="85"/>
    </row>
    <row r="38" spans="1:59" ht="19.2" customHeight="1">
      <c r="A38" s="6">
        <f t="shared" si="0"/>
        <v>31</v>
      </c>
      <c r="B38" s="303">
        <v>31</v>
      </c>
      <c r="C38" s="303"/>
      <c r="D38" s="458"/>
      <c r="E38" s="458"/>
      <c r="F38" s="458"/>
      <c r="G38" s="476" t="str">
        <f>IF(ISNA(IF($C38&gt;0,(VLOOKUP($C38,Engagés!$C$10:$K$509,3,FALSE))," ")),"",(IF($C38&gt;0,(VLOOKUP($C38,Engagés!$C$10:$K$509,3,FALSE))," ")))</f>
        <v xml:space="preserve"> </v>
      </c>
      <c r="H38" s="90">
        <f t="shared" si="27"/>
        <v>0</v>
      </c>
      <c r="I38" s="539" t="str">
        <f>IF(ISNA(IF($C38&gt;0,(VLOOKUP($C38,Engagés!$C$10:$K$509,6,FALSE))," ")),"",(IF($C38&gt;0,(VLOOKUP($C38,Engagés!$C$10:$K$509,6,FALSE))," ")))</f>
        <v xml:space="preserve"> </v>
      </c>
      <c r="J38" s="539" t="str">
        <f>IF(ISNA(IF($C38&gt;0,(VLOOKUP($C38,Engagés!$C$10:$K$509,7,FALSE))," ")),"",(IF($C38&gt;0,(VLOOKUP($C38,Engagés!$C$10:$K$509,7,FALSE))," ")))</f>
        <v xml:space="preserve"> </v>
      </c>
      <c r="K38" s="539" t="str">
        <f>IF(ISNA(IF($C38&gt;0,(VLOOKUP($C38,Engagés!$C$10:$K$509,8,FALSE))," ")),"",(IF($C38&gt;0,(VLOOKUP($C38,Engagés!$C$10:$K$509,8,FALSE))," ")))</f>
        <v xml:space="preserve"> </v>
      </c>
      <c r="L38" s="6" t="str">
        <f>IF(ISNA(IF($C38&gt;0,(VLOOKUP($C38,Engagés!$C$10:$K$509,5,FALSE))," ")),"",(IF($C38&gt;0,(VLOOKUP($C38,Engagés!$C$10:$K$509,5,FALSE))," ")))</f>
        <v xml:space="preserve"> </v>
      </c>
      <c r="M38" s="6" t="str">
        <f>IF(ISNA(IF($C38&gt;0,(VLOOKUP($C38,Engagés!$C$10:$K$509,4,FALSE))," ")),"",(IF($C38&gt;0,(VLOOKUP($C38,Engagés!$C$10:$K$509,4,FALSE))," ")))</f>
        <v xml:space="preserve"> </v>
      </c>
      <c r="N38" s="539" t="str">
        <f>IF(ISNA(IF($C38&gt;0,(VLOOKUP($C38,Engagés!$C$10:$K$509,9,FALSE))," ")),"",(IF($C38&gt;0,(VLOOKUP($C38,Engagés!$C$10:$K$509,9,FALSE))," ")))</f>
        <v xml:space="preserve"> </v>
      </c>
      <c r="O38" s="6" t="str">
        <f>IF(ISNA(IF($C38&gt;0,(VLOOKUP($C38,Engagés!$C$10:$N$509,10,FALSE))," ")),"",(IF($C38&gt;0,(VLOOKUP($C38,Engagés!$C$10:$N$509,10,FALSE))," ")))</f>
        <v xml:space="preserve"> </v>
      </c>
      <c r="P38" s="6" t="str">
        <f>IF(ISNA(IF($C38&gt;0,(VLOOKUP($C38,Engagés!$C$10:$N$509,12,FALSE))," ")),"",(IF($C38&gt;0,(VLOOKUP($C38,Engagés!$C$10:$N$509,12,FALSE))," ")))</f>
        <v xml:space="preserve"> </v>
      </c>
      <c r="Q38" s="6" t="str">
        <f>IF(ISNA(IF($C38&gt;0,(VLOOKUP($C38,Engagés!$C$10:$N$509,11,FALSE))," ")),"",(IF($C38&gt;0,(VLOOKUP($C38,Engagés!$C$10:$N$509,11,FALSE))," ")))</f>
        <v xml:space="preserve"> </v>
      </c>
      <c r="R38" s="19" t="str">
        <f t="shared" si="26"/>
        <v/>
      </c>
      <c r="S38" s="84" t="str">
        <f>IF(COUNTIF($K$8:$K38,$K38)&lt;2,$K38," ")</f>
        <v xml:space="preserve"> </v>
      </c>
      <c r="T38" s="84">
        <f t="shared" si="2"/>
        <v>31</v>
      </c>
      <c r="U38" s="91" t="str">
        <f t="shared" si="3"/>
        <v/>
      </c>
      <c r="V38" s="84" t="str">
        <f>IF(COUNTIF($K$8:$K38,$K38)&lt;3,$K38," ")</f>
        <v xml:space="preserve"> </v>
      </c>
      <c r="W38" s="84">
        <f t="shared" si="28"/>
        <v>31</v>
      </c>
      <c r="X38" s="84" t="str">
        <f t="shared" si="5"/>
        <v/>
      </c>
      <c r="Y38" s="80" t="str">
        <f t="shared" si="29"/>
        <v/>
      </c>
      <c r="Z38" s="80">
        <f t="shared" si="30"/>
        <v>1000</v>
      </c>
      <c r="AA38" s="80">
        <f t="shared" si="8"/>
        <v>1000</v>
      </c>
      <c r="AB38" s="84" t="str">
        <f>IF(COUNTIF($K$8:$K38,S38)&lt;4,$K38," ")</f>
        <v xml:space="preserve"> </v>
      </c>
      <c r="AC38" s="84">
        <f t="shared" si="31"/>
        <v>31</v>
      </c>
      <c r="AD38" s="84" t="str">
        <f t="shared" si="10"/>
        <v/>
      </c>
      <c r="AE38" s="80" t="str">
        <f t="shared" si="32"/>
        <v/>
      </c>
      <c r="AF38" s="80" t="str">
        <f t="shared" si="33"/>
        <v/>
      </c>
      <c r="AG38" s="84" t="str">
        <f t="shared" si="34"/>
        <v/>
      </c>
      <c r="AH38" s="84" t="str">
        <f t="shared" si="14"/>
        <v/>
      </c>
      <c r="AI38" s="7" t="str">
        <f t="shared" si="15"/>
        <v xml:space="preserve"> </v>
      </c>
      <c r="AJ38" s="8">
        <f t="shared" si="16"/>
        <v>31</v>
      </c>
      <c r="AK38" s="92">
        <v>10</v>
      </c>
      <c r="AL38" s="93" t="e">
        <f>#REF!</f>
        <v>#REF!</v>
      </c>
      <c r="AM38" s="94" t="e">
        <f t="shared" si="17"/>
        <v>#REF!</v>
      </c>
      <c r="AN38" s="95" t="e">
        <f t="shared" si="18"/>
        <v>#REF!</v>
      </c>
      <c r="AO38" s="94" t="e">
        <f t="shared" si="19"/>
        <v>#REF!</v>
      </c>
      <c r="AP38" s="95" t="e">
        <f t="shared" si="20"/>
        <v>#REF!</v>
      </c>
      <c r="AQ38" s="94" t="e">
        <f t="shared" si="21"/>
        <v>#REF!</v>
      </c>
      <c r="AR38" s="95" t="e">
        <f t="shared" si="22"/>
        <v>#REF!</v>
      </c>
      <c r="AS38" s="96" t="e">
        <f t="shared" si="35"/>
        <v>#REF!</v>
      </c>
      <c r="AT38" s="97" t="e">
        <f t="shared" si="36"/>
        <v>#REF!</v>
      </c>
      <c r="AW38" s="537" t="str">
        <f t="shared" si="25"/>
        <v/>
      </c>
      <c r="AX38" s="85"/>
      <c r="AY38" s="85"/>
      <c r="AZ38" s="85"/>
      <c r="BA38" s="85"/>
      <c r="BB38" s="85"/>
      <c r="BC38" s="85"/>
      <c r="BD38" s="85"/>
      <c r="BE38" s="85"/>
      <c r="BF38" s="85"/>
      <c r="BG38" s="85"/>
    </row>
    <row r="39" spans="1:59" ht="19.2" customHeight="1">
      <c r="A39" s="6">
        <f t="shared" si="0"/>
        <v>32</v>
      </c>
      <c r="B39" s="303">
        <v>32</v>
      </c>
      <c r="C39" s="303"/>
      <c r="D39" s="458"/>
      <c r="E39" s="458"/>
      <c r="F39" s="458"/>
      <c r="G39" s="476" t="str">
        <f>IF(ISNA(IF($C39&gt;0,(VLOOKUP($C39,Engagés!$C$10:$K$509,3,FALSE))," ")),"",(IF($C39&gt;0,(VLOOKUP($C39,Engagés!$C$10:$K$509,3,FALSE))," ")))</f>
        <v xml:space="preserve"> </v>
      </c>
      <c r="H39" s="90">
        <f t="shared" si="27"/>
        <v>0</v>
      </c>
      <c r="I39" s="539" t="str">
        <f>IF(ISNA(IF($C39&gt;0,(VLOOKUP($C39,Engagés!$C$10:$K$509,6,FALSE))," ")),"",(IF($C39&gt;0,(VLOOKUP($C39,Engagés!$C$10:$K$509,6,FALSE))," ")))</f>
        <v xml:space="preserve"> </v>
      </c>
      <c r="J39" s="539" t="str">
        <f>IF(ISNA(IF($C39&gt;0,(VLOOKUP($C39,Engagés!$C$10:$K$509,7,FALSE))," ")),"",(IF($C39&gt;0,(VLOOKUP($C39,Engagés!$C$10:$K$509,7,FALSE))," ")))</f>
        <v xml:space="preserve"> </v>
      </c>
      <c r="K39" s="539" t="str">
        <f>IF(ISNA(IF($C39&gt;0,(VLOOKUP($C39,Engagés!$C$10:$K$509,8,FALSE))," ")),"",(IF($C39&gt;0,(VLOOKUP($C39,Engagés!$C$10:$K$509,8,FALSE))," ")))</f>
        <v xml:space="preserve"> </v>
      </c>
      <c r="L39" s="6" t="str">
        <f>IF(ISNA(IF($C39&gt;0,(VLOOKUP($C39,Engagés!$C$10:$K$509,5,FALSE))," ")),"",(IF($C39&gt;0,(VLOOKUP($C39,Engagés!$C$10:$K$509,5,FALSE))," ")))</f>
        <v xml:space="preserve"> </v>
      </c>
      <c r="M39" s="6" t="str">
        <f>IF(ISNA(IF($C39&gt;0,(VLOOKUP($C39,Engagés!$C$10:$K$509,4,FALSE))," ")),"",(IF($C39&gt;0,(VLOOKUP($C39,Engagés!$C$10:$K$509,4,FALSE))," ")))</f>
        <v xml:space="preserve"> </v>
      </c>
      <c r="N39" s="539" t="str">
        <f>IF(ISNA(IF($C39&gt;0,(VLOOKUP($C39,Engagés!$C$10:$K$509,9,FALSE))," ")),"",(IF($C39&gt;0,(VLOOKUP($C39,Engagés!$C$10:$K$509,9,FALSE))," ")))</f>
        <v xml:space="preserve"> </v>
      </c>
      <c r="O39" s="6" t="str">
        <f>IF(ISNA(IF($C39&gt;0,(VLOOKUP($C39,Engagés!$C$10:$N$509,10,FALSE))," ")),"",(IF($C39&gt;0,(VLOOKUP($C39,Engagés!$C$10:$N$509,10,FALSE))," ")))</f>
        <v xml:space="preserve"> </v>
      </c>
      <c r="P39" s="6" t="str">
        <f>IF(ISNA(IF($C39&gt;0,(VLOOKUP($C39,Engagés!$C$10:$N$509,12,FALSE))," ")),"",(IF($C39&gt;0,(VLOOKUP($C39,Engagés!$C$10:$N$509,12,FALSE))," ")))</f>
        <v xml:space="preserve"> </v>
      </c>
      <c r="Q39" s="6" t="str">
        <f>IF(ISNA(IF($C39&gt;0,(VLOOKUP($C39,Engagés!$C$10:$N$509,11,FALSE))," ")),"",(IF($C39&gt;0,(VLOOKUP($C39,Engagés!$C$10:$N$509,11,FALSE))," ")))</f>
        <v xml:space="preserve"> </v>
      </c>
      <c r="R39" s="19" t="str">
        <f t="shared" si="26"/>
        <v/>
      </c>
      <c r="S39" s="84" t="str">
        <f>IF(COUNTIF($K$8:$K39,$K39)&lt;2,$K39," ")</f>
        <v xml:space="preserve"> </v>
      </c>
      <c r="T39" s="84">
        <f t="shared" si="2"/>
        <v>32</v>
      </c>
      <c r="U39" s="91" t="str">
        <f t="shared" si="3"/>
        <v/>
      </c>
      <c r="V39" s="84" t="str">
        <f>IF(COUNTIF($K$8:$K39,$K39)&lt;3,$K39," ")</f>
        <v xml:space="preserve"> </v>
      </c>
      <c r="W39" s="84">
        <f t="shared" si="28"/>
        <v>32</v>
      </c>
      <c r="X39" s="84" t="str">
        <f t="shared" si="5"/>
        <v/>
      </c>
      <c r="Y39" s="80" t="str">
        <f t="shared" si="29"/>
        <v/>
      </c>
      <c r="Z39" s="80">
        <f t="shared" si="30"/>
        <v>1000</v>
      </c>
      <c r="AA39" s="80">
        <f t="shared" si="8"/>
        <v>1000</v>
      </c>
      <c r="AB39" s="84" t="str">
        <f>IF(COUNTIF($K$8:$K39,S39)&lt;4,$K39," ")</f>
        <v xml:space="preserve"> </v>
      </c>
      <c r="AC39" s="84">
        <f t="shared" si="31"/>
        <v>32</v>
      </c>
      <c r="AD39" s="84" t="str">
        <f t="shared" si="10"/>
        <v/>
      </c>
      <c r="AE39" s="80" t="str">
        <f t="shared" si="32"/>
        <v/>
      </c>
      <c r="AF39" s="80" t="str">
        <f t="shared" si="33"/>
        <v/>
      </c>
      <c r="AG39" s="84" t="str">
        <f t="shared" si="34"/>
        <v/>
      </c>
      <c r="AH39" s="84" t="str">
        <f t="shared" si="14"/>
        <v/>
      </c>
      <c r="AI39" s="7" t="str">
        <f t="shared" si="15"/>
        <v xml:space="preserve"> </v>
      </c>
      <c r="AJ39" s="8">
        <f t="shared" si="16"/>
        <v>32</v>
      </c>
      <c r="AK39" s="92">
        <v>10</v>
      </c>
      <c r="AL39" s="93" t="e">
        <f>#REF!</f>
        <v>#REF!</v>
      </c>
      <c r="AM39" s="94" t="e">
        <f t="shared" si="17"/>
        <v>#REF!</v>
      </c>
      <c r="AN39" s="95" t="e">
        <f t="shared" si="18"/>
        <v>#REF!</v>
      </c>
      <c r="AO39" s="94" t="e">
        <f t="shared" si="19"/>
        <v>#REF!</v>
      </c>
      <c r="AP39" s="95" t="e">
        <f t="shared" si="20"/>
        <v>#REF!</v>
      </c>
      <c r="AQ39" s="94" t="e">
        <f t="shared" si="21"/>
        <v>#REF!</v>
      </c>
      <c r="AR39" s="95" t="e">
        <f t="shared" si="22"/>
        <v>#REF!</v>
      </c>
      <c r="AS39" s="96" t="e">
        <f t="shared" si="35"/>
        <v>#REF!</v>
      </c>
      <c r="AT39" s="97" t="e">
        <f t="shared" si="36"/>
        <v>#REF!</v>
      </c>
      <c r="AW39" s="537" t="str">
        <f t="shared" si="25"/>
        <v/>
      </c>
      <c r="AX39" s="85"/>
      <c r="AY39" s="85"/>
      <c r="AZ39" s="85"/>
      <c r="BA39" s="85"/>
      <c r="BB39" s="85"/>
      <c r="BC39" s="85"/>
      <c r="BD39" s="85"/>
      <c r="BE39" s="85"/>
      <c r="BF39" s="85"/>
      <c r="BG39" s="85"/>
    </row>
    <row r="40" spans="1:59" ht="19.2" customHeight="1">
      <c r="A40" s="6">
        <f t="shared" ref="A40:A71" si="37">IF(B40&lt;1,1000,(IF(AJ40=B40,B40,(20100-SUM($AJ$8:$AJ$207))/(COUNTIF($AJ$8:$AJ$207,"T")))))</f>
        <v>33</v>
      </c>
      <c r="B40" s="303">
        <v>33</v>
      </c>
      <c r="C40" s="303"/>
      <c r="D40" s="458"/>
      <c r="E40" s="458"/>
      <c r="F40" s="458"/>
      <c r="G40" s="476" t="str">
        <f>IF(ISNA(IF($C40&gt;0,(VLOOKUP($C40,Engagés!$C$10:$K$509,3,FALSE))," ")),"",(IF($C40&gt;0,(VLOOKUP($C40,Engagés!$C$10:$K$509,3,FALSE))," ")))</f>
        <v xml:space="preserve"> </v>
      </c>
      <c r="H40" s="90">
        <f t="shared" si="27"/>
        <v>0</v>
      </c>
      <c r="I40" s="539" t="str">
        <f>IF(ISNA(IF($C40&gt;0,(VLOOKUP($C40,Engagés!$C$10:$K$509,6,FALSE))," ")),"",(IF($C40&gt;0,(VLOOKUP($C40,Engagés!$C$10:$K$509,6,FALSE))," ")))</f>
        <v xml:space="preserve"> </v>
      </c>
      <c r="J40" s="539" t="str">
        <f>IF(ISNA(IF($C40&gt;0,(VLOOKUP($C40,Engagés!$C$10:$K$509,7,FALSE))," ")),"",(IF($C40&gt;0,(VLOOKUP($C40,Engagés!$C$10:$K$509,7,FALSE))," ")))</f>
        <v xml:space="preserve"> </v>
      </c>
      <c r="K40" s="539" t="str">
        <f>IF(ISNA(IF($C40&gt;0,(VLOOKUP($C40,Engagés!$C$10:$K$509,8,FALSE))," ")),"",(IF($C40&gt;0,(VLOOKUP($C40,Engagés!$C$10:$K$509,8,FALSE))," ")))</f>
        <v xml:space="preserve"> </v>
      </c>
      <c r="L40" s="6" t="str">
        <f>IF(ISNA(IF($C40&gt;0,(VLOOKUP($C40,Engagés!$C$10:$K$509,5,FALSE))," ")),"",(IF($C40&gt;0,(VLOOKUP($C40,Engagés!$C$10:$K$509,5,FALSE))," ")))</f>
        <v xml:space="preserve"> </v>
      </c>
      <c r="M40" s="6" t="str">
        <f>IF(ISNA(IF($C40&gt;0,(VLOOKUP($C40,Engagés!$C$10:$K$509,4,FALSE))," ")),"",(IF($C40&gt;0,(VLOOKUP($C40,Engagés!$C$10:$K$509,4,FALSE))," ")))</f>
        <v xml:space="preserve"> </v>
      </c>
      <c r="N40" s="539" t="str">
        <f>IF(ISNA(IF($C40&gt;0,(VLOOKUP($C40,Engagés!$C$10:$K$509,9,FALSE))," ")),"",(IF($C40&gt;0,(VLOOKUP($C40,Engagés!$C$10:$K$509,9,FALSE))," ")))</f>
        <v xml:space="preserve"> </v>
      </c>
      <c r="O40" s="6" t="str">
        <f>IF(ISNA(IF($C40&gt;0,(VLOOKUP($C40,Engagés!$C$10:$N$509,10,FALSE))," ")),"",(IF($C40&gt;0,(VLOOKUP($C40,Engagés!$C$10:$N$509,10,FALSE))," ")))</f>
        <v xml:space="preserve"> </v>
      </c>
      <c r="P40" s="6" t="str">
        <f>IF(ISNA(IF($C40&gt;0,(VLOOKUP($C40,Engagés!$C$10:$N$509,12,FALSE))," ")),"",(IF($C40&gt;0,(VLOOKUP($C40,Engagés!$C$10:$N$509,12,FALSE))," ")))</f>
        <v xml:space="preserve"> </v>
      </c>
      <c r="Q40" s="6" t="str">
        <f>IF(ISNA(IF($C40&gt;0,(VLOOKUP($C40,Engagés!$C$10:$N$509,11,FALSE))," ")),"",(IF($C40&gt;0,(VLOOKUP($C40,Engagés!$C$10:$N$509,11,FALSE))," ")))</f>
        <v xml:space="preserve"> </v>
      </c>
      <c r="R40" s="19" t="str">
        <f t="shared" si="26"/>
        <v/>
      </c>
      <c r="S40" s="84" t="str">
        <f>IF(COUNTIF($K$8:$K40,$K40)&lt;2,$K40," ")</f>
        <v xml:space="preserve"> </v>
      </c>
      <c r="T40" s="84">
        <f t="shared" ref="T40:T71" si="38">IF(S40=K40,A40,"")</f>
        <v>33</v>
      </c>
      <c r="U40" s="91" t="str">
        <f t="shared" ref="U40:U71" si="39">IF(S40=K40,R40,"")</f>
        <v/>
      </c>
      <c r="V40" s="84" t="str">
        <f>IF(COUNTIF($K$8:$K40,$K40)&lt;3,$K40," ")</f>
        <v xml:space="preserve"> </v>
      </c>
      <c r="W40" s="84">
        <f t="shared" si="28"/>
        <v>33</v>
      </c>
      <c r="X40" s="84" t="str">
        <f t="shared" ref="X40:X71" si="40">IF(V40=$K40,$R40,"")</f>
        <v/>
      </c>
      <c r="Y40" s="80" t="str">
        <f t="shared" si="29"/>
        <v/>
      </c>
      <c r="Z40" s="80">
        <f t="shared" si="30"/>
        <v>1000</v>
      </c>
      <c r="AA40" s="80">
        <f t="shared" ref="AA40:AA71" si="41">IF(Y40=$K40,$R40,1000)</f>
        <v>1000</v>
      </c>
      <c r="AB40" s="84" t="str">
        <f>IF(COUNTIF($K$8:$K40,S40)&lt;4,$K40," ")</f>
        <v xml:space="preserve"> </v>
      </c>
      <c r="AC40" s="84">
        <f t="shared" si="31"/>
        <v>33</v>
      </c>
      <c r="AD40" s="84" t="str">
        <f t="shared" ref="AD40:AD71" si="42">IF(AB40=$K40,$R40,"")</f>
        <v/>
      </c>
      <c r="AE40" s="80" t="str">
        <f t="shared" si="32"/>
        <v/>
      </c>
      <c r="AF40" s="80" t="str">
        <f t="shared" si="33"/>
        <v/>
      </c>
      <c r="AG40" s="84" t="str">
        <f t="shared" si="34"/>
        <v/>
      </c>
      <c r="AH40" s="84" t="str">
        <f t="shared" ref="AH40:AH71" si="43">IF(AF40=$K40,$R40,"")</f>
        <v/>
      </c>
      <c r="AI40" s="7" t="str">
        <f t="shared" ref="AI40:AI71" si="44">IF(COUNTIF($C$8:$C$207,C40)&gt;1,"X"," ")</f>
        <v xml:space="preserve"> </v>
      </c>
      <c r="AJ40" s="8">
        <f t="shared" ref="AJ40:AJ71" si="45">IF(COUNTIF($B$8:$B$207,B40)&gt;1,"T",B40)</f>
        <v>33</v>
      </c>
      <c r="AK40" s="92">
        <v>10</v>
      </c>
      <c r="AL40" s="93" t="e">
        <f>#REF!</f>
        <v>#REF!</v>
      </c>
      <c r="AM40" s="94" t="e">
        <f t="shared" si="17"/>
        <v>#REF!</v>
      </c>
      <c r="AN40" s="95" t="e">
        <f t="shared" si="18"/>
        <v>#REF!</v>
      </c>
      <c r="AO40" s="94" t="e">
        <f t="shared" si="19"/>
        <v>#REF!</v>
      </c>
      <c r="AP40" s="95" t="e">
        <f t="shared" si="20"/>
        <v>#REF!</v>
      </c>
      <c r="AQ40" s="94" t="e">
        <f t="shared" si="21"/>
        <v>#REF!</v>
      </c>
      <c r="AR40" s="95" t="e">
        <f t="shared" si="22"/>
        <v>#REF!</v>
      </c>
      <c r="AS40" s="96" t="e">
        <f t="shared" si="35"/>
        <v>#REF!</v>
      </c>
      <c r="AT40" s="97" t="e">
        <f t="shared" si="36"/>
        <v>#REF!</v>
      </c>
      <c r="AW40" s="537" t="str">
        <f t="shared" ref="AW40:AW71" si="46">IF(C40="","",IF(G40=0,"Non partant",IF(LEN(I40)=0,"Dossard Inconnu",IF(H40&gt;=$L$3,"Hors délai",""))))</f>
        <v/>
      </c>
      <c r="AX40" s="85"/>
      <c r="AY40" s="85"/>
      <c r="AZ40" s="85"/>
      <c r="BA40" s="85"/>
      <c r="BB40" s="85"/>
      <c r="BC40" s="85"/>
      <c r="BD40" s="85"/>
      <c r="BE40" s="85"/>
      <c r="BF40" s="85"/>
      <c r="BG40" s="85"/>
    </row>
    <row r="41" spans="1:59" ht="19.2" customHeight="1">
      <c r="A41" s="6">
        <f t="shared" si="37"/>
        <v>34</v>
      </c>
      <c r="B41" s="303">
        <v>34</v>
      </c>
      <c r="C41" s="303"/>
      <c r="D41" s="458"/>
      <c r="E41" s="458"/>
      <c r="F41" s="458"/>
      <c r="G41" s="476" t="str">
        <f>IF(ISNA(IF($C41&gt;0,(VLOOKUP($C41,Engagés!$C$10:$K$509,3,FALSE))," ")),"",(IF($C41&gt;0,(VLOOKUP($C41,Engagés!$C$10:$K$509,3,FALSE))," ")))</f>
        <v xml:space="preserve"> </v>
      </c>
      <c r="H41" s="90">
        <f t="shared" si="27"/>
        <v>0</v>
      </c>
      <c r="I41" s="539" t="str">
        <f>IF(ISNA(IF($C41&gt;0,(VLOOKUP($C41,Engagés!$C$10:$K$509,6,FALSE))," ")),"",(IF($C41&gt;0,(VLOOKUP($C41,Engagés!$C$10:$K$509,6,FALSE))," ")))</f>
        <v xml:space="preserve"> </v>
      </c>
      <c r="J41" s="539" t="str">
        <f>IF(ISNA(IF($C41&gt;0,(VLOOKUP($C41,Engagés!$C$10:$K$509,7,FALSE))," ")),"",(IF($C41&gt;0,(VLOOKUP($C41,Engagés!$C$10:$K$509,7,FALSE))," ")))</f>
        <v xml:space="preserve"> </v>
      </c>
      <c r="K41" s="539" t="str">
        <f>IF(ISNA(IF($C41&gt;0,(VLOOKUP($C41,Engagés!$C$10:$K$509,8,FALSE))," ")),"",(IF($C41&gt;0,(VLOOKUP($C41,Engagés!$C$10:$K$509,8,FALSE))," ")))</f>
        <v xml:space="preserve"> </v>
      </c>
      <c r="L41" s="6" t="str">
        <f>IF(ISNA(IF($C41&gt;0,(VLOOKUP($C41,Engagés!$C$10:$K$509,5,FALSE))," ")),"",(IF($C41&gt;0,(VLOOKUP($C41,Engagés!$C$10:$K$509,5,FALSE))," ")))</f>
        <v xml:space="preserve"> </v>
      </c>
      <c r="M41" s="6" t="str">
        <f>IF(ISNA(IF($C41&gt;0,(VLOOKUP($C41,Engagés!$C$10:$K$509,4,FALSE))," ")),"",(IF($C41&gt;0,(VLOOKUP($C41,Engagés!$C$10:$K$509,4,FALSE))," ")))</f>
        <v xml:space="preserve"> </v>
      </c>
      <c r="N41" s="539" t="str">
        <f>IF(ISNA(IF($C41&gt;0,(VLOOKUP($C41,Engagés!$C$10:$K$509,9,FALSE))," ")),"",(IF($C41&gt;0,(VLOOKUP($C41,Engagés!$C$10:$K$509,9,FALSE))," ")))</f>
        <v xml:space="preserve"> </v>
      </c>
      <c r="O41" s="6" t="str">
        <f>IF(ISNA(IF($C41&gt;0,(VLOOKUP($C41,Engagés!$C$10:$N$509,10,FALSE))," ")),"",(IF($C41&gt;0,(VLOOKUP($C41,Engagés!$C$10:$N$509,10,FALSE))," ")))</f>
        <v xml:space="preserve"> </v>
      </c>
      <c r="P41" s="6" t="str">
        <f>IF(ISNA(IF($C41&gt;0,(VLOOKUP($C41,Engagés!$C$10:$N$509,12,FALSE))," ")),"",(IF($C41&gt;0,(VLOOKUP($C41,Engagés!$C$10:$N$509,12,FALSE))," ")))</f>
        <v xml:space="preserve"> </v>
      </c>
      <c r="Q41" s="6" t="str">
        <f>IF(ISNA(IF($C41&gt;0,(VLOOKUP($C41,Engagés!$C$10:$N$509,11,FALSE))," ")),"",(IF($C41&gt;0,(VLOOKUP($C41,Engagés!$C$10:$N$509,11,FALSE))," ")))</f>
        <v xml:space="preserve"> </v>
      </c>
      <c r="R41" s="19" t="str">
        <f t="shared" ref="R41:R72" si="47">IF(C41&gt;0,IF((H41-$H$8)&lt;0,"Erreur",IF(H41&lt;H40,H41-H$8,IF(H41=H40,"''",H41-H$8))),"")</f>
        <v/>
      </c>
      <c r="S41" s="84" t="str">
        <f>IF(COUNTIF($K$8:$K41,$K41)&lt;2,$K41," ")</f>
        <v xml:space="preserve"> </v>
      </c>
      <c r="T41" s="84">
        <f t="shared" si="38"/>
        <v>34</v>
      </c>
      <c r="U41" s="91" t="str">
        <f t="shared" si="39"/>
        <v/>
      </c>
      <c r="V41" s="84" t="str">
        <f>IF(COUNTIF($K$8:$K41,$K41)&lt;3,$K41," ")</f>
        <v xml:space="preserve"> </v>
      </c>
      <c r="W41" s="84">
        <f t="shared" si="28"/>
        <v>34</v>
      </c>
      <c r="X41" s="84" t="str">
        <f t="shared" si="40"/>
        <v/>
      </c>
      <c r="Y41" s="80" t="str">
        <f t="shared" si="29"/>
        <v/>
      </c>
      <c r="Z41" s="80">
        <f t="shared" si="30"/>
        <v>1000</v>
      </c>
      <c r="AA41" s="80">
        <f t="shared" si="41"/>
        <v>1000</v>
      </c>
      <c r="AB41" s="84" t="str">
        <f>IF(COUNTIF($K$8:$K41,S41)&lt;4,$K41," ")</f>
        <v xml:space="preserve"> </v>
      </c>
      <c r="AC41" s="84">
        <f t="shared" si="31"/>
        <v>34</v>
      </c>
      <c r="AD41" s="84" t="str">
        <f t="shared" si="42"/>
        <v/>
      </c>
      <c r="AE41" s="80" t="str">
        <f t="shared" si="32"/>
        <v/>
      </c>
      <c r="AF41" s="80" t="str">
        <f t="shared" si="33"/>
        <v/>
      </c>
      <c r="AG41" s="84" t="str">
        <f t="shared" si="34"/>
        <v/>
      </c>
      <c r="AH41" s="84" t="str">
        <f t="shared" si="43"/>
        <v/>
      </c>
      <c r="AI41" s="7" t="str">
        <f t="shared" si="44"/>
        <v xml:space="preserve"> </v>
      </c>
      <c r="AJ41" s="8">
        <f t="shared" si="45"/>
        <v>34</v>
      </c>
      <c r="AK41" s="92">
        <v>10</v>
      </c>
      <c r="AL41" s="93" t="e">
        <f>#REF!</f>
        <v>#REF!</v>
      </c>
      <c r="AM41" s="94" t="e">
        <f t="shared" si="17"/>
        <v>#REF!</v>
      </c>
      <c r="AN41" s="95" t="e">
        <f t="shared" si="18"/>
        <v>#REF!</v>
      </c>
      <c r="AO41" s="94" t="e">
        <f t="shared" si="19"/>
        <v>#REF!</v>
      </c>
      <c r="AP41" s="95" t="e">
        <f t="shared" si="20"/>
        <v>#REF!</v>
      </c>
      <c r="AQ41" s="94" t="e">
        <f t="shared" si="21"/>
        <v>#REF!</v>
      </c>
      <c r="AR41" s="95" t="e">
        <f t="shared" si="22"/>
        <v>#REF!</v>
      </c>
      <c r="AS41" s="96" t="e">
        <f t="shared" si="35"/>
        <v>#REF!</v>
      </c>
      <c r="AT41" s="97" t="e">
        <f t="shared" si="36"/>
        <v>#REF!</v>
      </c>
      <c r="AW41" s="537" t="str">
        <f t="shared" si="46"/>
        <v/>
      </c>
      <c r="AX41" s="85"/>
      <c r="AY41" s="85"/>
      <c r="AZ41" s="85"/>
      <c r="BA41" s="85"/>
      <c r="BB41" s="85"/>
      <c r="BC41" s="85"/>
      <c r="BD41" s="85"/>
      <c r="BE41" s="85"/>
      <c r="BF41" s="85"/>
      <c r="BG41" s="85"/>
    </row>
    <row r="42" spans="1:59" ht="19.2" customHeight="1">
      <c r="A42" s="6">
        <f t="shared" si="37"/>
        <v>35</v>
      </c>
      <c r="B42" s="303">
        <v>35</v>
      </c>
      <c r="C42" s="303"/>
      <c r="D42" s="458"/>
      <c r="E42" s="458"/>
      <c r="F42" s="458"/>
      <c r="G42" s="476" t="str">
        <f>IF(ISNA(IF($C42&gt;0,(VLOOKUP($C42,Engagés!$C$10:$K$509,3,FALSE))," ")),"",(IF($C42&gt;0,(VLOOKUP($C42,Engagés!$C$10:$K$509,3,FALSE))," ")))</f>
        <v xml:space="preserve"> </v>
      </c>
      <c r="H42" s="90">
        <f t="shared" si="27"/>
        <v>0</v>
      </c>
      <c r="I42" s="539" t="str">
        <f>IF(ISNA(IF($C42&gt;0,(VLOOKUP($C42,Engagés!$C$10:$K$509,6,FALSE))," ")),"",(IF($C42&gt;0,(VLOOKUP($C42,Engagés!$C$10:$K$509,6,FALSE))," ")))</f>
        <v xml:space="preserve"> </v>
      </c>
      <c r="J42" s="539" t="str">
        <f>IF(ISNA(IF($C42&gt;0,(VLOOKUP($C42,Engagés!$C$10:$K$509,7,FALSE))," ")),"",(IF($C42&gt;0,(VLOOKUP($C42,Engagés!$C$10:$K$509,7,FALSE))," ")))</f>
        <v xml:space="preserve"> </v>
      </c>
      <c r="K42" s="539" t="str">
        <f>IF(ISNA(IF($C42&gt;0,(VLOOKUP($C42,Engagés!$C$10:$K$509,8,FALSE))," ")),"",(IF($C42&gt;0,(VLOOKUP($C42,Engagés!$C$10:$K$509,8,FALSE))," ")))</f>
        <v xml:space="preserve"> </v>
      </c>
      <c r="L42" s="6" t="str">
        <f>IF(ISNA(IF($C42&gt;0,(VLOOKUP($C42,Engagés!$C$10:$K$509,5,FALSE))," ")),"",(IF($C42&gt;0,(VLOOKUP($C42,Engagés!$C$10:$K$509,5,FALSE))," ")))</f>
        <v xml:space="preserve"> </v>
      </c>
      <c r="M42" s="6" t="str">
        <f>IF(ISNA(IF($C42&gt;0,(VLOOKUP($C42,Engagés!$C$10:$K$509,4,FALSE))," ")),"",(IF($C42&gt;0,(VLOOKUP($C42,Engagés!$C$10:$K$509,4,FALSE))," ")))</f>
        <v xml:space="preserve"> </v>
      </c>
      <c r="N42" s="539" t="str">
        <f>IF(ISNA(IF($C42&gt;0,(VLOOKUP($C42,Engagés!$C$10:$K$509,9,FALSE))," ")),"",(IF($C42&gt;0,(VLOOKUP($C42,Engagés!$C$10:$K$509,9,FALSE))," ")))</f>
        <v xml:space="preserve"> </v>
      </c>
      <c r="O42" s="6" t="str">
        <f>IF(ISNA(IF($C42&gt;0,(VLOOKUP($C42,Engagés!$C$10:$N$509,10,FALSE))," ")),"",(IF($C42&gt;0,(VLOOKUP($C42,Engagés!$C$10:$N$509,10,FALSE))," ")))</f>
        <v xml:space="preserve"> </v>
      </c>
      <c r="P42" s="6" t="str">
        <f>IF(ISNA(IF($C42&gt;0,(VLOOKUP($C42,Engagés!$C$10:$N$509,12,FALSE))," ")),"",(IF($C42&gt;0,(VLOOKUP($C42,Engagés!$C$10:$N$509,12,FALSE))," ")))</f>
        <v xml:space="preserve"> </v>
      </c>
      <c r="Q42" s="6" t="str">
        <f>IF(ISNA(IF($C42&gt;0,(VLOOKUP($C42,Engagés!$C$10:$N$509,11,FALSE))," ")),"",(IF($C42&gt;0,(VLOOKUP($C42,Engagés!$C$10:$N$509,11,FALSE))," ")))</f>
        <v xml:space="preserve"> </v>
      </c>
      <c r="R42" s="19" t="str">
        <f t="shared" si="47"/>
        <v/>
      </c>
      <c r="S42" s="84" t="str">
        <f>IF(COUNTIF($K$8:$K42,$K42)&lt;2,$K42," ")</f>
        <v xml:space="preserve"> </v>
      </c>
      <c r="T42" s="84">
        <f t="shared" si="38"/>
        <v>35</v>
      </c>
      <c r="U42" s="91" t="str">
        <f t="shared" si="39"/>
        <v/>
      </c>
      <c r="V42" s="84" t="str">
        <f>IF(COUNTIF($K$8:$K42,$K42)&lt;3,$K42," ")</f>
        <v xml:space="preserve"> </v>
      </c>
      <c r="W42" s="84">
        <f t="shared" si="28"/>
        <v>35</v>
      </c>
      <c r="X42" s="84" t="str">
        <f t="shared" si="40"/>
        <v/>
      </c>
      <c r="Y42" s="80" t="str">
        <f t="shared" si="29"/>
        <v/>
      </c>
      <c r="Z42" s="80">
        <f t="shared" si="30"/>
        <v>1000</v>
      </c>
      <c r="AA42" s="80">
        <f t="shared" si="41"/>
        <v>1000</v>
      </c>
      <c r="AB42" s="84" t="str">
        <f>IF(COUNTIF($K$8:$K42,S42)&lt;4,$K42," ")</f>
        <v xml:space="preserve"> </v>
      </c>
      <c r="AC42" s="84">
        <f t="shared" si="31"/>
        <v>35</v>
      </c>
      <c r="AD42" s="84" t="str">
        <f t="shared" si="42"/>
        <v/>
      </c>
      <c r="AE42" s="80" t="str">
        <f t="shared" si="32"/>
        <v/>
      </c>
      <c r="AF42" s="80" t="str">
        <f t="shared" si="33"/>
        <v/>
      </c>
      <c r="AG42" s="84" t="str">
        <f t="shared" si="34"/>
        <v/>
      </c>
      <c r="AH42" s="84" t="str">
        <f t="shared" si="43"/>
        <v/>
      </c>
      <c r="AI42" s="7" t="str">
        <f t="shared" si="44"/>
        <v xml:space="preserve"> </v>
      </c>
      <c r="AJ42" s="8">
        <f t="shared" si="45"/>
        <v>35</v>
      </c>
      <c r="AK42" s="92">
        <v>10</v>
      </c>
      <c r="AL42" s="93" t="e">
        <f>#REF!</f>
        <v>#REF!</v>
      </c>
      <c r="AM42" s="94" t="e">
        <f t="shared" si="17"/>
        <v>#REF!</v>
      </c>
      <c r="AN42" s="95" t="e">
        <f t="shared" si="18"/>
        <v>#REF!</v>
      </c>
      <c r="AO42" s="94" t="e">
        <f t="shared" si="19"/>
        <v>#REF!</v>
      </c>
      <c r="AP42" s="95" t="e">
        <f t="shared" si="20"/>
        <v>#REF!</v>
      </c>
      <c r="AQ42" s="94" t="e">
        <f t="shared" si="21"/>
        <v>#REF!</v>
      </c>
      <c r="AR42" s="95" t="e">
        <f t="shared" si="22"/>
        <v>#REF!</v>
      </c>
      <c r="AS42" s="96" t="e">
        <f t="shared" si="35"/>
        <v>#REF!</v>
      </c>
      <c r="AT42" s="97" t="e">
        <f t="shared" si="36"/>
        <v>#REF!</v>
      </c>
      <c r="AW42" s="537" t="str">
        <f t="shared" si="46"/>
        <v/>
      </c>
    </row>
    <row r="43" spans="1:59" ht="19.2" customHeight="1">
      <c r="A43" s="6">
        <f t="shared" si="37"/>
        <v>36</v>
      </c>
      <c r="B43" s="303">
        <v>36</v>
      </c>
      <c r="C43" s="303"/>
      <c r="D43" s="458"/>
      <c r="E43" s="458"/>
      <c r="F43" s="458"/>
      <c r="G43" s="476" t="str">
        <f>IF(ISNA(IF($C43&gt;0,(VLOOKUP($C43,Engagés!$C$10:$K$509,3,FALSE))," ")),"",(IF($C43&gt;0,(VLOOKUP($C43,Engagés!$C$10:$K$509,3,FALSE))," ")))</f>
        <v xml:space="preserve"> </v>
      </c>
      <c r="H43" s="90">
        <f t="shared" si="27"/>
        <v>0</v>
      </c>
      <c r="I43" s="539" t="str">
        <f>IF(ISNA(IF($C43&gt;0,(VLOOKUP($C43,Engagés!$C$10:$K$509,6,FALSE))," ")),"",(IF($C43&gt;0,(VLOOKUP($C43,Engagés!$C$10:$K$509,6,FALSE))," ")))</f>
        <v xml:space="preserve"> </v>
      </c>
      <c r="J43" s="539" t="str">
        <f>IF(ISNA(IF($C43&gt;0,(VLOOKUP($C43,Engagés!$C$10:$K$509,7,FALSE))," ")),"",(IF($C43&gt;0,(VLOOKUP($C43,Engagés!$C$10:$K$509,7,FALSE))," ")))</f>
        <v xml:space="preserve"> </v>
      </c>
      <c r="K43" s="539" t="str">
        <f>IF(ISNA(IF($C43&gt;0,(VLOOKUP($C43,Engagés!$C$10:$K$509,8,FALSE))," ")),"",(IF($C43&gt;0,(VLOOKUP($C43,Engagés!$C$10:$K$509,8,FALSE))," ")))</f>
        <v xml:space="preserve"> </v>
      </c>
      <c r="L43" s="6" t="str">
        <f>IF(ISNA(IF($C43&gt;0,(VLOOKUP($C43,Engagés!$C$10:$K$509,5,FALSE))," ")),"",(IF($C43&gt;0,(VLOOKUP($C43,Engagés!$C$10:$K$509,5,FALSE))," ")))</f>
        <v xml:space="preserve"> </v>
      </c>
      <c r="M43" s="6" t="str">
        <f>IF(ISNA(IF($C43&gt;0,(VLOOKUP($C43,Engagés!$C$10:$K$509,4,FALSE))," ")),"",(IF($C43&gt;0,(VLOOKUP($C43,Engagés!$C$10:$K$509,4,FALSE))," ")))</f>
        <v xml:space="preserve"> </v>
      </c>
      <c r="N43" s="539" t="str">
        <f>IF(ISNA(IF($C43&gt;0,(VLOOKUP($C43,Engagés!$C$10:$K$509,9,FALSE))," ")),"",(IF($C43&gt;0,(VLOOKUP($C43,Engagés!$C$10:$K$509,9,FALSE))," ")))</f>
        <v xml:space="preserve"> </v>
      </c>
      <c r="O43" s="6" t="str">
        <f>IF(ISNA(IF($C43&gt;0,(VLOOKUP($C43,Engagés!$C$10:$N$509,10,FALSE))," ")),"",(IF($C43&gt;0,(VLOOKUP($C43,Engagés!$C$10:$N$509,10,FALSE))," ")))</f>
        <v xml:space="preserve"> </v>
      </c>
      <c r="P43" s="6" t="str">
        <f>IF(ISNA(IF($C43&gt;0,(VLOOKUP($C43,Engagés!$C$10:$N$509,12,FALSE))," ")),"",(IF($C43&gt;0,(VLOOKUP($C43,Engagés!$C$10:$N$509,12,FALSE))," ")))</f>
        <v xml:space="preserve"> </v>
      </c>
      <c r="Q43" s="6" t="str">
        <f>IF(ISNA(IF($C43&gt;0,(VLOOKUP($C43,Engagés!$C$10:$N$509,11,FALSE))," ")),"",(IF($C43&gt;0,(VLOOKUP($C43,Engagés!$C$10:$N$509,11,FALSE))," ")))</f>
        <v xml:space="preserve"> </v>
      </c>
      <c r="R43" s="19" t="str">
        <f t="shared" si="47"/>
        <v/>
      </c>
      <c r="S43" s="84" t="str">
        <f>IF(COUNTIF($K$8:$K43,$K43)&lt;2,$K43," ")</f>
        <v xml:space="preserve"> </v>
      </c>
      <c r="T43" s="84">
        <f t="shared" si="38"/>
        <v>36</v>
      </c>
      <c r="U43" s="91" t="str">
        <f t="shared" si="39"/>
        <v/>
      </c>
      <c r="V43" s="84" t="str">
        <f>IF(COUNTIF($K$8:$K43,$K43)&lt;3,$K43," ")</f>
        <v xml:space="preserve"> </v>
      </c>
      <c r="W43" s="84">
        <f t="shared" si="28"/>
        <v>36</v>
      </c>
      <c r="X43" s="84" t="str">
        <f t="shared" si="40"/>
        <v/>
      </c>
      <c r="Y43" s="80" t="str">
        <f t="shared" si="29"/>
        <v/>
      </c>
      <c r="Z43" s="80">
        <f t="shared" si="30"/>
        <v>1000</v>
      </c>
      <c r="AA43" s="80">
        <f t="shared" si="41"/>
        <v>1000</v>
      </c>
      <c r="AB43" s="84" t="str">
        <f>IF(COUNTIF($K$8:$K43,S43)&lt;4,$K43," ")</f>
        <v xml:space="preserve"> </v>
      </c>
      <c r="AC43" s="84">
        <f t="shared" si="31"/>
        <v>36</v>
      </c>
      <c r="AD43" s="84" t="str">
        <f t="shared" si="42"/>
        <v/>
      </c>
      <c r="AE43" s="80" t="str">
        <f t="shared" si="32"/>
        <v/>
      </c>
      <c r="AF43" s="80" t="str">
        <f t="shared" si="33"/>
        <v/>
      </c>
      <c r="AG43" s="84" t="str">
        <f t="shared" si="34"/>
        <v/>
      </c>
      <c r="AH43" s="84" t="str">
        <f t="shared" si="43"/>
        <v/>
      </c>
      <c r="AI43" s="7" t="str">
        <f t="shared" si="44"/>
        <v xml:space="preserve"> </v>
      </c>
      <c r="AJ43" s="8">
        <f t="shared" si="45"/>
        <v>36</v>
      </c>
      <c r="AK43" s="92">
        <v>10</v>
      </c>
      <c r="AL43" s="93" t="e">
        <f>#REF!</f>
        <v>#REF!</v>
      </c>
      <c r="AM43" s="94" t="e">
        <f t="shared" si="17"/>
        <v>#REF!</v>
      </c>
      <c r="AN43" s="95" t="e">
        <f t="shared" si="18"/>
        <v>#REF!</v>
      </c>
      <c r="AO43" s="94" t="e">
        <f t="shared" si="19"/>
        <v>#REF!</v>
      </c>
      <c r="AP43" s="95" t="e">
        <f t="shared" si="20"/>
        <v>#REF!</v>
      </c>
      <c r="AQ43" s="94" t="e">
        <f t="shared" si="21"/>
        <v>#REF!</v>
      </c>
      <c r="AR43" s="95" t="e">
        <f t="shared" si="22"/>
        <v>#REF!</v>
      </c>
      <c r="AS43" s="96" t="e">
        <f t="shared" si="35"/>
        <v>#REF!</v>
      </c>
      <c r="AT43" s="97" t="e">
        <f t="shared" si="36"/>
        <v>#REF!</v>
      </c>
      <c r="AW43" s="537" t="str">
        <f t="shared" si="46"/>
        <v/>
      </c>
    </row>
    <row r="44" spans="1:59" ht="19.2" customHeight="1">
      <c r="A44" s="6">
        <f t="shared" si="37"/>
        <v>37</v>
      </c>
      <c r="B44" s="303">
        <v>37</v>
      </c>
      <c r="C44" s="303"/>
      <c r="D44" s="458"/>
      <c r="E44" s="458"/>
      <c r="F44" s="458"/>
      <c r="G44" s="476" t="str">
        <f>IF(ISNA(IF($C44&gt;0,(VLOOKUP($C44,Engagés!$C$10:$K$509,3,FALSE))," ")),"",(IF($C44&gt;0,(VLOOKUP($C44,Engagés!$C$10:$K$509,3,FALSE))," ")))</f>
        <v xml:space="preserve"> </v>
      </c>
      <c r="H44" s="90">
        <f t="shared" si="27"/>
        <v>0</v>
      </c>
      <c r="I44" s="539" t="str">
        <f>IF(ISNA(IF($C44&gt;0,(VLOOKUP($C44,Engagés!$C$10:$K$509,6,FALSE))," ")),"",(IF($C44&gt;0,(VLOOKUP($C44,Engagés!$C$10:$K$509,6,FALSE))," ")))</f>
        <v xml:space="preserve"> </v>
      </c>
      <c r="J44" s="539" t="str">
        <f>IF(ISNA(IF($C44&gt;0,(VLOOKUP($C44,Engagés!$C$10:$K$509,7,FALSE))," ")),"",(IF($C44&gt;0,(VLOOKUP($C44,Engagés!$C$10:$K$509,7,FALSE))," ")))</f>
        <v xml:space="preserve"> </v>
      </c>
      <c r="K44" s="539" t="str">
        <f>IF(ISNA(IF($C44&gt;0,(VLOOKUP($C44,Engagés!$C$10:$K$509,8,FALSE))," ")),"",(IF($C44&gt;0,(VLOOKUP($C44,Engagés!$C$10:$K$509,8,FALSE))," ")))</f>
        <v xml:space="preserve"> </v>
      </c>
      <c r="L44" s="6" t="str">
        <f>IF(ISNA(IF($C44&gt;0,(VLOOKUP($C44,Engagés!$C$10:$K$509,5,FALSE))," ")),"",(IF($C44&gt;0,(VLOOKUP($C44,Engagés!$C$10:$K$509,5,FALSE))," ")))</f>
        <v xml:space="preserve"> </v>
      </c>
      <c r="M44" s="6" t="str">
        <f>IF(ISNA(IF($C44&gt;0,(VLOOKUP($C44,Engagés!$C$10:$K$509,4,FALSE))," ")),"",(IF($C44&gt;0,(VLOOKUP($C44,Engagés!$C$10:$K$509,4,FALSE))," ")))</f>
        <v xml:space="preserve"> </v>
      </c>
      <c r="N44" s="539" t="str">
        <f>IF(ISNA(IF($C44&gt;0,(VLOOKUP($C44,Engagés!$C$10:$K$509,9,FALSE))," ")),"",(IF($C44&gt;0,(VLOOKUP($C44,Engagés!$C$10:$K$509,9,FALSE))," ")))</f>
        <v xml:space="preserve"> </v>
      </c>
      <c r="O44" s="6" t="str">
        <f>IF(ISNA(IF($C44&gt;0,(VLOOKUP($C44,Engagés!$C$10:$N$509,10,FALSE))," ")),"",(IF($C44&gt;0,(VLOOKUP($C44,Engagés!$C$10:$N$509,10,FALSE))," ")))</f>
        <v xml:space="preserve"> </v>
      </c>
      <c r="P44" s="6" t="str">
        <f>IF(ISNA(IF($C44&gt;0,(VLOOKUP($C44,Engagés!$C$10:$N$509,12,FALSE))," ")),"",(IF($C44&gt;0,(VLOOKUP($C44,Engagés!$C$10:$N$509,12,FALSE))," ")))</f>
        <v xml:space="preserve"> </v>
      </c>
      <c r="Q44" s="6" t="str">
        <f>IF(ISNA(IF($C44&gt;0,(VLOOKUP($C44,Engagés!$C$10:$N$509,11,FALSE))," ")),"",(IF($C44&gt;0,(VLOOKUP($C44,Engagés!$C$10:$N$509,11,FALSE))," ")))</f>
        <v xml:space="preserve"> </v>
      </c>
      <c r="R44" s="19" t="str">
        <f t="shared" si="47"/>
        <v/>
      </c>
      <c r="S44" s="84" t="str">
        <f>IF(COUNTIF($K$8:$K44,$K44)&lt;2,$K44," ")</f>
        <v xml:space="preserve"> </v>
      </c>
      <c r="T44" s="84">
        <f t="shared" si="38"/>
        <v>37</v>
      </c>
      <c r="U44" s="91" t="str">
        <f t="shared" si="39"/>
        <v/>
      </c>
      <c r="V44" s="84" t="str">
        <f>IF(COUNTIF($K$8:$K44,$K44)&lt;3,$K44," ")</f>
        <v xml:space="preserve"> </v>
      </c>
      <c r="W44" s="84">
        <f t="shared" si="28"/>
        <v>37</v>
      </c>
      <c r="X44" s="84" t="str">
        <f t="shared" si="40"/>
        <v/>
      </c>
      <c r="Y44" s="80" t="str">
        <f t="shared" si="29"/>
        <v/>
      </c>
      <c r="Z44" s="80">
        <f t="shared" si="30"/>
        <v>1000</v>
      </c>
      <c r="AA44" s="80">
        <f t="shared" si="41"/>
        <v>1000</v>
      </c>
      <c r="AB44" s="84" t="str">
        <f>IF(COUNTIF($K$8:$K44,S44)&lt;4,$K44," ")</f>
        <v xml:space="preserve"> </v>
      </c>
      <c r="AC44" s="84">
        <f t="shared" si="31"/>
        <v>37</v>
      </c>
      <c r="AD44" s="84" t="str">
        <f t="shared" si="42"/>
        <v/>
      </c>
      <c r="AE44" s="80" t="str">
        <f t="shared" si="32"/>
        <v/>
      </c>
      <c r="AF44" s="80" t="str">
        <f t="shared" si="33"/>
        <v/>
      </c>
      <c r="AG44" s="84" t="str">
        <f t="shared" si="34"/>
        <v/>
      </c>
      <c r="AH44" s="84" t="str">
        <f t="shared" si="43"/>
        <v/>
      </c>
      <c r="AI44" s="7" t="str">
        <f t="shared" si="44"/>
        <v xml:space="preserve"> </v>
      </c>
      <c r="AJ44" s="8">
        <f t="shared" si="45"/>
        <v>37</v>
      </c>
      <c r="AK44" s="92">
        <v>10</v>
      </c>
      <c r="AL44" s="93" t="e">
        <f>#REF!</f>
        <v>#REF!</v>
      </c>
      <c r="AM44" s="94" t="e">
        <f t="shared" si="17"/>
        <v>#REF!</v>
      </c>
      <c r="AN44" s="95" t="e">
        <f t="shared" si="18"/>
        <v>#REF!</v>
      </c>
      <c r="AO44" s="94" t="e">
        <f t="shared" si="19"/>
        <v>#REF!</v>
      </c>
      <c r="AP44" s="95" t="e">
        <f t="shared" si="20"/>
        <v>#REF!</v>
      </c>
      <c r="AQ44" s="94" t="e">
        <f t="shared" si="21"/>
        <v>#REF!</v>
      </c>
      <c r="AR44" s="95" t="e">
        <f t="shared" si="22"/>
        <v>#REF!</v>
      </c>
      <c r="AS44" s="96" t="e">
        <f t="shared" si="35"/>
        <v>#REF!</v>
      </c>
      <c r="AT44" s="97" t="e">
        <f t="shared" si="36"/>
        <v>#REF!</v>
      </c>
      <c r="AW44" s="537" t="str">
        <f t="shared" si="46"/>
        <v/>
      </c>
    </row>
    <row r="45" spans="1:59" ht="19.2" customHeight="1">
      <c r="A45" s="6">
        <f t="shared" si="37"/>
        <v>38</v>
      </c>
      <c r="B45" s="303">
        <v>38</v>
      </c>
      <c r="C45" s="303"/>
      <c r="D45" s="458"/>
      <c r="E45" s="458"/>
      <c r="F45" s="458"/>
      <c r="G45" s="476" t="str">
        <f>IF(ISNA(IF($C45&gt;0,(VLOOKUP($C45,Engagés!$C$10:$K$509,3,FALSE))," ")),"",(IF($C45&gt;0,(VLOOKUP($C45,Engagés!$C$10:$K$509,3,FALSE))," ")))</f>
        <v xml:space="preserve"> </v>
      </c>
      <c r="H45" s="90">
        <f t="shared" si="27"/>
        <v>0</v>
      </c>
      <c r="I45" s="539" t="str">
        <f>IF(ISNA(IF($C45&gt;0,(VLOOKUP($C45,Engagés!$C$10:$K$509,6,FALSE))," ")),"",(IF($C45&gt;0,(VLOOKUP($C45,Engagés!$C$10:$K$509,6,FALSE))," ")))</f>
        <v xml:space="preserve"> </v>
      </c>
      <c r="J45" s="539" t="str">
        <f>IF(ISNA(IF($C45&gt;0,(VLOOKUP($C45,Engagés!$C$10:$K$509,7,FALSE))," ")),"",(IF($C45&gt;0,(VLOOKUP($C45,Engagés!$C$10:$K$509,7,FALSE))," ")))</f>
        <v xml:space="preserve"> </v>
      </c>
      <c r="K45" s="539" t="str">
        <f>IF(ISNA(IF($C45&gt;0,(VLOOKUP($C45,Engagés!$C$10:$K$509,8,FALSE))," ")),"",(IF($C45&gt;0,(VLOOKUP($C45,Engagés!$C$10:$K$509,8,FALSE))," ")))</f>
        <v xml:space="preserve"> </v>
      </c>
      <c r="L45" s="6" t="str">
        <f>IF(ISNA(IF($C45&gt;0,(VLOOKUP($C45,Engagés!$C$10:$K$509,5,FALSE))," ")),"",(IF($C45&gt;0,(VLOOKUP($C45,Engagés!$C$10:$K$509,5,FALSE))," ")))</f>
        <v xml:space="preserve"> </v>
      </c>
      <c r="M45" s="6" t="str">
        <f>IF(ISNA(IF($C45&gt;0,(VLOOKUP($C45,Engagés!$C$10:$K$509,4,FALSE))," ")),"",(IF($C45&gt;0,(VLOOKUP($C45,Engagés!$C$10:$K$509,4,FALSE))," ")))</f>
        <v xml:space="preserve"> </v>
      </c>
      <c r="N45" s="539" t="str">
        <f>IF(ISNA(IF($C45&gt;0,(VLOOKUP($C45,Engagés!$C$10:$K$509,9,FALSE))," ")),"",(IF($C45&gt;0,(VLOOKUP($C45,Engagés!$C$10:$K$509,9,FALSE))," ")))</f>
        <v xml:space="preserve"> </v>
      </c>
      <c r="O45" s="6" t="str">
        <f>IF(ISNA(IF($C45&gt;0,(VLOOKUP($C45,Engagés!$C$10:$N$509,10,FALSE))," ")),"",(IF($C45&gt;0,(VLOOKUP($C45,Engagés!$C$10:$N$509,10,FALSE))," ")))</f>
        <v xml:space="preserve"> </v>
      </c>
      <c r="P45" s="6" t="str">
        <f>IF(ISNA(IF($C45&gt;0,(VLOOKUP($C45,Engagés!$C$10:$N$509,12,FALSE))," ")),"",(IF($C45&gt;0,(VLOOKUP($C45,Engagés!$C$10:$N$509,12,FALSE))," ")))</f>
        <v xml:space="preserve"> </v>
      </c>
      <c r="Q45" s="6" t="str">
        <f>IF(ISNA(IF($C45&gt;0,(VLOOKUP($C45,Engagés!$C$10:$N$509,11,FALSE))," ")),"",(IF($C45&gt;0,(VLOOKUP($C45,Engagés!$C$10:$N$509,11,FALSE))," ")))</f>
        <v xml:space="preserve"> </v>
      </c>
      <c r="R45" s="19" t="str">
        <f t="shared" si="47"/>
        <v/>
      </c>
      <c r="S45" s="84" t="str">
        <f>IF(COUNTIF($K$8:$K45,$K45)&lt;2,$K45," ")</f>
        <v xml:space="preserve"> </v>
      </c>
      <c r="T45" s="84">
        <f t="shared" si="38"/>
        <v>38</v>
      </c>
      <c r="U45" s="91" t="str">
        <f t="shared" si="39"/>
        <v/>
      </c>
      <c r="V45" s="84" t="str">
        <f>IF(COUNTIF($K$8:$K45,$K45)&lt;3,$K45," ")</f>
        <v xml:space="preserve"> </v>
      </c>
      <c r="W45" s="84">
        <f t="shared" si="28"/>
        <v>38</v>
      </c>
      <c r="X45" s="84" t="str">
        <f t="shared" si="40"/>
        <v/>
      </c>
      <c r="Y45" s="80" t="str">
        <f t="shared" si="29"/>
        <v/>
      </c>
      <c r="Z45" s="80">
        <f t="shared" si="30"/>
        <v>1000</v>
      </c>
      <c r="AA45" s="80">
        <f t="shared" si="41"/>
        <v>1000</v>
      </c>
      <c r="AB45" s="84" t="str">
        <f>IF(COUNTIF($K$8:$K45,S45)&lt;4,$K45," ")</f>
        <v xml:space="preserve"> </v>
      </c>
      <c r="AC45" s="84">
        <f t="shared" si="31"/>
        <v>38</v>
      </c>
      <c r="AD45" s="84" t="str">
        <f t="shared" si="42"/>
        <v/>
      </c>
      <c r="AE45" s="80" t="str">
        <f t="shared" si="32"/>
        <v/>
      </c>
      <c r="AF45" s="80" t="str">
        <f t="shared" si="33"/>
        <v/>
      </c>
      <c r="AG45" s="84" t="str">
        <f t="shared" si="34"/>
        <v/>
      </c>
      <c r="AH45" s="84" t="str">
        <f t="shared" si="43"/>
        <v/>
      </c>
      <c r="AI45" s="7" t="str">
        <f t="shared" si="44"/>
        <v xml:space="preserve"> </v>
      </c>
      <c r="AJ45" s="8">
        <f t="shared" si="45"/>
        <v>38</v>
      </c>
      <c r="AK45" s="92">
        <v>10</v>
      </c>
      <c r="AL45" s="93" t="e">
        <f>#REF!</f>
        <v>#REF!</v>
      </c>
      <c r="AM45" s="94" t="e">
        <f t="shared" si="17"/>
        <v>#REF!</v>
      </c>
      <c r="AN45" s="95" t="e">
        <f t="shared" si="18"/>
        <v>#REF!</v>
      </c>
      <c r="AO45" s="94" t="e">
        <f t="shared" si="19"/>
        <v>#REF!</v>
      </c>
      <c r="AP45" s="95" t="e">
        <f t="shared" si="20"/>
        <v>#REF!</v>
      </c>
      <c r="AQ45" s="94" t="e">
        <f t="shared" si="21"/>
        <v>#REF!</v>
      </c>
      <c r="AR45" s="95" t="e">
        <f t="shared" si="22"/>
        <v>#REF!</v>
      </c>
      <c r="AS45" s="96" t="e">
        <f t="shared" si="35"/>
        <v>#REF!</v>
      </c>
      <c r="AT45" s="97" t="e">
        <f t="shared" si="36"/>
        <v>#REF!</v>
      </c>
      <c r="AW45" s="537" t="str">
        <f t="shared" si="46"/>
        <v/>
      </c>
    </row>
    <row r="46" spans="1:59" ht="19.2" customHeight="1">
      <c r="A46" s="6">
        <f t="shared" si="37"/>
        <v>39</v>
      </c>
      <c r="B46" s="303">
        <v>39</v>
      </c>
      <c r="C46" s="303"/>
      <c r="D46" s="458"/>
      <c r="E46" s="458"/>
      <c r="F46" s="458"/>
      <c r="G46" s="476" t="str">
        <f>IF(ISNA(IF($C46&gt;0,(VLOOKUP($C46,Engagés!$C$10:$K$509,3,FALSE))," ")),"",(IF($C46&gt;0,(VLOOKUP($C46,Engagés!$C$10:$K$509,3,FALSE))," ")))</f>
        <v xml:space="preserve"> </v>
      </c>
      <c r="H46" s="90">
        <f t="shared" si="27"/>
        <v>0</v>
      </c>
      <c r="I46" s="539" t="str">
        <f>IF(ISNA(IF($C46&gt;0,(VLOOKUP($C46,Engagés!$C$10:$K$509,6,FALSE))," ")),"",(IF($C46&gt;0,(VLOOKUP($C46,Engagés!$C$10:$K$509,6,FALSE))," ")))</f>
        <v xml:space="preserve"> </v>
      </c>
      <c r="J46" s="539" t="str">
        <f>IF(ISNA(IF($C46&gt;0,(VLOOKUP($C46,Engagés!$C$10:$K$509,7,FALSE))," ")),"",(IF($C46&gt;0,(VLOOKUP($C46,Engagés!$C$10:$K$509,7,FALSE))," ")))</f>
        <v xml:space="preserve"> </v>
      </c>
      <c r="K46" s="539" t="str">
        <f>IF(ISNA(IF($C46&gt;0,(VLOOKUP($C46,Engagés!$C$10:$K$509,8,FALSE))," ")),"",(IF($C46&gt;0,(VLOOKUP($C46,Engagés!$C$10:$K$509,8,FALSE))," ")))</f>
        <v xml:space="preserve"> </v>
      </c>
      <c r="L46" s="6" t="str">
        <f>IF(ISNA(IF($C46&gt;0,(VLOOKUP($C46,Engagés!$C$10:$K$509,5,FALSE))," ")),"",(IF($C46&gt;0,(VLOOKUP($C46,Engagés!$C$10:$K$509,5,FALSE))," ")))</f>
        <v xml:space="preserve"> </v>
      </c>
      <c r="M46" s="6" t="str">
        <f>IF(ISNA(IF($C46&gt;0,(VLOOKUP($C46,Engagés!$C$10:$K$509,4,FALSE))," ")),"",(IF($C46&gt;0,(VLOOKUP($C46,Engagés!$C$10:$K$509,4,FALSE))," ")))</f>
        <v xml:space="preserve"> </v>
      </c>
      <c r="N46" s="539" t="str">
        <f>IF(ISNA(IF($C46&gt;0,(VLOOKUP($C46,Engagés!$C$10:$K$509,9,FALSE))," ")),"",(IF($C46&gt;0,(VLOOKUP($C46,Engagés!$C$10:$K$509,9,FALSE))," ")))</f>
        <v xml:space="preserve"> </v>
      </c>
      <c r="O46" s="6" t="str">
        <f>IF(ISNA(IF($C46&gt;0,(VLOOKUP($C46,Engagés!$C$10:$N$509,10,FALSE))," ")),"",(IF($C46&gt;0,(VLOOKUP($C46,Engagés!$C$10:$N$509,10,FALSE))," ")))</f>
        <v xml:space="preserve"> </v>
      </c>
      <c r="P46" s="6" t="str">
        <f>IF(ISNA(IF($C46&gt;0,(VLOOKUP($C46,Engagés!$C$10:$N$509,12,FALSE))," ")),"",(IF($C46&gt;0,(VLOOKUP($C46,Engagés!$C$10:$N$509,12,FALSE))," ")))</f>
        <v xml:space="preserve"> </v>
      </c>
      <c r="Q46" s="6" t="str">
        <f>IF(ISNA(IF($C46&gt;0,(VLOOKUP($C46,Engagés!$C$10:$N$509,11,FALSE))," ")),"",(IF($C46&gt;0,(VLOOKUP($C46,Engagés!$C$10:$N$509,11,FALSE))," ")))</f>
        <v xml:space="preserve"> </v>
      </c>
      <c r="R46" s="19" t="str">
        <f t="shared" si="47"/>
        <v/>
      </c>
      <c r="S46" s="84" t="str">
        <f>IF(COUNTIF($K$8:$K46,$K46)&lt;2,$K46," ")</f>
        <v xml:space="preserve"> </v>
      </c>
      <c r="T46" s="84">
        <f t="shared" si="38"/>
        <v>39</v>
      </c>
      <c r="U46" s="91" t="str">
        <f t="shared" si="39"/>
        <v/>
      </c>
      <c r="V46" s="84" t="str">
        <f>IF(COUNTIF($K$8:$K46,$K46)&lt;3,$K46," ")</f>
        <v xml:space="preserve"> </v>
      </c>
      <c r="W46" s="84">
        <f t="shared" si="28"/>
        <v>39</v>
      </c>
      <c r="X46" s="84" t="str">
        <f t="shared" si="40"/>
        <v/>
      </c>
      <c r="Y46" s="80" t="str">
        <f t="shared" si="29"/>
        <v/>
      </c>
      <c r="Z46" s="80">
        <f t="shared" si="30"/>
        <v>1000</v>
      </c>
      <c r="AA46" s="80">
        <f t="shared" si="41"/>
        <v>1000</v>
      </c>
      <c r="AB46" s="84" t="str">
        <f>IF(COUNTIF($K$8:$K46,S46)&lt;4,$K46," ")</f>
        <v xml:space="preserve"> </v>
      </c>
      <c r="AC46" s="84">
        <f t="shared" si="31"/>
        <v>39</v>
      </c>
      <c r="AD46" s="84" t="str">
        <f t="shared" si="42"/>
        <v/>
      </c>
      <c r="AE46" s="80" t="str">
        <f t="shared" si="32"/>
        <v/>
      </c>
      <c r="AF46" s="80" t="str">
        <f t="shared" si="33"/>
        <v/>
      </c>
      <c r="AG46" s="84" t="str">
        <f t="shared" si="34"/>
        <v/>
      </c>
      <c r="AH46" s="84" t="str">
        <f t="shared" si="43"/>
        <v/>
      </c>
      <c r="AI46" s="7" t="str">
        <f t="shared" si="44"/>
        <v xml:space="preserve"> </v>
      </c>
      <c r="AJ46" s="8">
        <f t="shared" si="45"/>
        <v>39</v>
      </c>
      <c r="AK46" s="92">
        <v>10</v>
      </c>
      <c r="AL46" s="93" t="e">
        <f>#REF!</f>
        <v>#REF!</v>
      </c>
      <c r="AM46" s="94" t="e">
        <f t="shared" si="17"/>
        <v>#REF!</v>
      </c>
      <c r="AN46" s="95" t="e">
        <f t="shared" si="18"/>
        <v>#REF!</v>
      </c>
      <c r="AO46" s="94" t="e">
        <f t="shared" si="19"/>
        <v>#REF!</v>
      </c>
      <c r="AP46" s="95" t="e">
        <f t="shared" si="20"/>
        <v>#REF!</v>
      </c>
      <c r="AQ46" s="94" t="e">
        <f t="shared" si="21"/>
        <v>#REF!</v>
      </c>
      <c r="AR46" s="95" t="e">
        <f t="shared" si="22"/>
        <v>#REF!</v>
      </c>
      <c r="AS46" s="96" t="e">
        <f t="shared" si="35"/>
        <v>#REF!</v>
      </c>
      <c r="AT46" s="97" t="e">
        <f t="shared" si="36"/>
        <v>#REF!</v>
      </c>
      <c r="AW46" s="537" t="str">
        <f t="shared" si="46"/>
        <v/>
      </c>
    </row>
    <row r="47" spans="1:59" ht="19.2" customHeight="1">
      <c r="A47" s="6">
        <f t="shared" si="37"/>
        <v>40</v>
      </c>
      <c r="B47" s="303">
        <v>40</v>
      </c>
      <c r="C47" s="303"/>
      <c r="D47" s="458"/>
      <c r="E47" s="458"/>
      <c r="F47" s="458"/>
      <c r="G47" s="476" t="str">
        <f>IF(ISNA(IF($C47&gt;0,(VLOOKUP($C47,Engagés!$C$10:$K$509,3,FALSE))," ")),"",(IF($C47&gt;0,(VLOOKUP($C47,Engagés!$C$10:$K$509,3,FALSE))," ")))</f>
        <v xml:space="preserve"> </v>
      </c>
      <c r="H47" s="90">
        <f t="shared" si="27"/>
        <v>0</v>
      </c>
      <c r="I47" s="539" t="str">
        <f>IF(ISNA(IF($C47&gt;0,(VLOOKUP($C47,Engagés!$C$10:$K$509,6,FALSE))," ")),"",(IF($C47&gt;0,(VLOOKUP($C47,Engagés!$C$10:$K$509,6,FALSE))," ")))</f>
        <v xml:space="preserve"> </v>
      </c>
      <c r="J47" s="539" t="str">
        <f>IF(ISNA(IF($C47&gt;0,(VLOOKUP($C47,Engagés!$C$10:$K$509,7,FALSE))," ")),"",(IF($C47&gt;0,(VLOOKUP($C47,Engagés!$C$10:$K$509,7,FALSE))," ")))</f>
        <v xml:space="preserve"> </v>
      </c>
      <c r="K47" s="539" t="str">
        <f>IF(ISNA(IF($C47&gt;0,(VLOOKUP($C47,Engagés!$C$10:$K$509,8,FALSE))," ")),"",(IF($C47&gt;0,(VLOOKUP($C47,Engagés!$C$10:$K$509,8,FALSE))," ")))</f>
        <v xml:space="preserve"> </v>
      </c>
      <c r="L47" s="6" t="str">
        <f>IF(ISNA(IF($C47&gt;0,(VLOOKUP($C47,Engagés!$C$10:$K$509,5,FALSE))," ")),"",(IF($C47&gt;0,(VLOOKUP($C47,Engagés!$C$10:$K$509,5,FALSE))," ")))</f>
        <v xml:space="preserve"> </v>
      </c>
      <c r="M47" s="6" t="str">
        <f>IF(ISNA(IF($C47&gt;0,(VLOOKUP($C47,Engagés!$C$10:$K$509,4,FALSE))," ")),"",(IF($C47&gt;0,(VLOOKUP($C47,Engagés!$C$10:$K$509,4,FALSE))," ")))</f>
        <v xml:space="preserve"> </v>
      </c>
      <c r="N47" s="539" t="str">
        <f>IF(ISNA(IF($C47&gt;0,(VLOOKUP($C47,Engagés!$C$10:$K$509,9,FALSE))," ")),"",(IF($C47&gt;0,(VLOOKUP($C47,Engagés!$C$10:$K$509,9,FALSE))," ")))</f>
        <v xml:space="preserve"> </v>
      </c>
      <c r="O47" s="6" t="str">
        <f>IF(ISNA(IF($C47&gt;0,(VLOOKUP($C47,Engagés!$C$10:$N$509,10,FALSE))," ")),"",(IF($C47&gt;0,(VLOOKUP($C47,Engagés!$C$10:$N$509,10,FALSE))," ")))</f>
        <v xml:space="preserve"> </v>
      </c>
      <c r="P47" s="6" t="str">
        <f>IF(ISNA(IF($C47&gt;0,(VLOOKUP($C47,Engagés!$C$10:$N$509,12,FALSE))," ")),"",(IF($C47&gt;0,(VLOOKUP($C47,Engagés!$C$10:$N$509,12,FALSE))," ")))</f>
        <v xml:space="preserve"> </v>
      </c>
      <c r="Q47" s="6" t="str">
        <f>IF(ISNA(IF($C47&gt;0,(VLOOKUP($C47,Engagés!$C$10:$N$509,11,FALSE))," ")),"",(IF($C47&gt;0,(VLOOKUP($C47,Engagés!$C$10:$N$509,11,FALSE))," ")))</f>
        <v xml:space="preserve"> </v>
      </c>
      <c r="R47" s="19" t="str">
        <f t="shared" si="47"/>
        <v/>
      </c>
      <c r="S47" s="84" t="str">
        <f>IF(COUNTIF($K$8:$K47,$K47)&lt;2,$K47," ")</f>
        <v xml:space="preserve"> </v>
      </c>
      <c r="T47" s="84">
        <f t="shared" si="38"/>
        <v>40</v>
      </c>
      <c r="U47" s="91" t="str">
        <f t="shared" si="39"/>
        <v/>
      </c>
      <c r="V47" s="84" t="str">
        <f>IF(COUNTIF($K$8:$K47,$K47)&lt;3,$K47," ")</f>
        <v xml:space="preserve"> </v>
      </c>
      <c r="W47" s="84">
        <f t="shared" si="28"/>
        <v>40</v>
      </c>
      <c r="X47" s="84" t="str">
        <f t="shared" si="40"/>
        <v/>
      </c>
      <c r="Y47" s="80" t="str">
        <f t="shared" si="29"/>
        <v/>
      </c>
      <c r="Z47" s="80">
        <f t="shared" si="30"/>
        <v>1000</v>
      </c>
      <c r="AA47" s="80">
        <f t="shared" si="41"/>
        <v>1000</v>
      </c>
      <c r="AB47" s="84" t="str">
        <f>IF(COUNTIF($K$8:$K47,S47)&lt;4,$K47," ")</f>
        <v xml:space="preserve"> </v>
      </c>
      <c r="AC47" s="84">
        <f t="shared" si="31"/>
        <v>40</v>
      </c>
      <c r="AD47" s="84" t="str">
        <f t="shared" si="42"/>
        <v/>
      </c>
      <c r="AE47" s="80" t="str">
        <f t="shared" si="32"/>
        <v/>
      </c>
      <c r="AF47" s="80" t="str">
        <f t="shared" si="33"/>
        <v/>
      </c>
      <c r="AG47" s="84" t="str">
        <f t="shared" si="34"/>
        <v/>
      </c>
      <c r="AH47" s="84" t="str">
        <f t="shared" si="43"/>
        <v/>
      </c>
      <c r="AI47" s="7" t="str">
        <f t="shared" si="44"/>
        <v xml:space="preserve"> </v>
      </c>
      <c r="AJ47" s="8">
        <f t="shared" si="45"/>
        <v>40</v>
      </c>
      <c r="AK47" s="92">
        <v>10</v>
      </c>
      <c r="AL47" s="93" t="e">
        <f>#REF!</f>
        <v>#REF!</v>
      </c>
      <c r="AM47" s="94" t="e">
        <f t="shared" si="17"/>
        <v>#REF!</v>
      </c>
      <c r="AN47" s="95" t="e">
        <f t="shared" si="18"/>
        <v>#REF!</v>
      </c>
      <c r="AO47" s="94" t="e">
        <f t="shared" si="19"/>
        <v>#REF!</v>
      </c>
      <c r="AP47" s="95" t="e">
        <f t="shared" si="20"/>
        <v>#REF!</v>
      </c>
      <c r="AQ47" s="94" t="e">
        <f t="shared" si="21"/>
        <v>#REF!</v>
      </c>
      <c r="AR47" s="95" t="e">
        <f t="shared" si="22"/>
        <v>#REF!</v>
      </c>
      <c r="AS47" s="96" t="e">
        <f t="shared" si="35"/>
        <v>#REF!</v>
      </c>
      <c r="AT47" s="97" t="e">
        <f t="shared" si="36"/>
        <v>#REF!</v>
      </c>
      <c r="AW47" s="537" t="str">
        <f t="shared" si="46"/>
        <v/>
      </c>
    </row>
    <row r="48" spans="1:59" ht="19.2" customHeight="1">
      <c r="A48" s="6">
        <f t="shared" si="37"/>
        <v>41</v>
      </c>
      <c r="B48" s="303">
        <v>41</v>
      </c>
      <c r="C48" s="303"/>
      <c r="D48" s="458"/>
      <c r="E48" s="458"/>
      <c r="F48" s="458"/>
      <c r="G48" s="476" t="str">
        <f>IF(ISNA(IF($C48&gt;0,(VLOOKUP($C48,Engagés!$C$10:$K$509,3,FALSE))," ")),"",(IF($C48&gt;0,(VLOOKUP($C48,Engagés!$C$10:$K$509,3,FALSE))," ")))</f>
        <v xml:space="preserve"> </v>
      </c>
      <c r="H48" s="90">
        <f t="shared" si="27"/>
        <v>0</v>
      </c>
      <c r="I48" s="539" t="str">
        <f>IF(ISNA(IF($C48&gt;0,(VLOOKUP($C48,Engagés!$C$10:$K$509,6,FALSE))," ")),"",(IF($C48&gt;0,(VLOOKUP($C48,Engagés!$C$10:$K$509,6,FALSE))," ")))</f>
        <v xml:space="preserve"> </v>
      </c>
      <c r="J48" s="539" t="str">
        <f>IF(ISNA(IF($C48&gt;0,(VLOOKUP($C48,Engagés!$C$10:$K$509,7,FALSE))," ")),"",(IF($C48&gt;0,(VLOOKUP($C48,Engagés!$C$10:$K$509,7,FALSE))," ")))</f>
        <v xml:space="preserve"> </v>
      </c>
      <c r="K48" s="539" t="str">
        <f>IF(ISNA(IF($C48&gt;0,(VLOOKUP($C48,Engagés!$C$10:$K$509,8,FALSE))," ")),"",(IF($C48&gt;0,(VLOOKUP($C48,Engagés!$C$10:$K$509,8,FALSE))," ")))</f>
        <v xml:space="preserve"> </v>
      </c>
      <c r="L48" s="6" t="str">
        <f>IF(ISNA(IF($C48&gt;0,(VLOOKUP($C48,Engagés!$C$10:$K$509,5,FALSE))," ")),"",(IF($C48&gt;0,(VLOOKUP($C48,Engagés!$C$10:$K$509,5,FALSE))," ")))</f>
        <v xml:space="preserve"> </v>
      </c>
      <c r="M48" s="6" t="str">
        <f>IF(ISNA(IF($C48&gt;0,(VLOOKUP($C48,Engagés!$C$10:$K$509,4,FALSE))," ")),"",(IF($C48&gt;0,(VLOOKUP($C48,Engagés!$C$10:$K$509,4,FALSE))," ")))</f>
        <v xml:space="preserve"> </v>
      </c>
      <c r="N48" s="539" t="str">
        <f>IF(ISNA(IF($C48&gt;0,(VLOOKUP($C48,Engagés!$C$10:$K$509,9,FALSE))," ")),"",(IF($C48&gt;0,(VLOOKUP($C48,Engagés!$C$10:$K$509,9,FALSE))," ")))</f>
        <v xml:space="preserve"> </v>
      </c>
      <c r="O48" s="6" t="str">
        <f>IF(ISNA(IF($C48&gt;0,(VLOOKUP($C48,Engagés!$C$10:$N$509,10,FALSE))," ")),"",(IF($C48&gt;0,(VLOOKUP($C48,Engagés!$C$10:$N$509,10,FALSE))," ")))</f>
        <v xml:space="preserve"> </v>
      </c>
      <c r="P48" s="6" t="str">
        <f>IF(ISNA(IF($C48&gt;0,(VLOOKUP($C48,Engagés!$C$10:$N$509,12,FALSE))," ")),"",(IF($C48&gt;0,(VLOOKUP($C48,Engagés!$C$10:$N$509,12,FALSE))," ")))</f>
        <v xml:space="preserve"> </v>
      </c>
      <c r="Q48" s="6" t="str">
        <f>IF(ISNA(IF($C48&gt;0,(VLOOKUP($C48,Engagés!$C$10:$N$509,11,FALSE))," ")),"",(IF($C48&gt;0,(VLOOKUP($C48,Engagés!$C$10:$N$509,11,FALSE))," ")))</f>
        <v xml:space="preserve"> </v>
      </c>
      <c r="R48" s="19" t="str">
        <f t="shared" si="47"/>
        <v/>
      </c>
      <c r="S48" s="84" t="str">
        <f>IF(COUNTIF($K$8:$K48,$K48)&lt;2,$K48," ")</f>
        <v xml:space="preserve"> </v>
      </c>
      <c r="T48" s="84">
        <f t="shared" si="38"/>
        <v>41</v>
      </c>
      <c r="U48" s="91" t="str">
        <f t="shared" si="39"/>
        <v/>
      </c>
      <c r="V48" s="84" t="str">
        <f>IF(COUNTIF($K$8:$K48,$K48)&lt;3,$K48," ")</f>
        <v xml:space="preserve"> </v>
      </c>
      <c r="W48" s="84">
        <f t="shared" si="28"/>
        <v>41</v>
      </c>
      <c r="X48" s="84" t="str">
        <f t="shared" si="40"/>
        <v/>
      </c>
      <c r="Y48" s="80" t="str">
        <f t="shared" si="29"/>
        <v/>
      </c>
      <c r="Z48" s="80">
        <f t="shared" si="30"/>
        <v>1000</v>
      </c>
      <c r="AA48" s="80">
        <f t="shared" si="41"/>
        <v>1000</v>
      </c>
      <c r="AB48" s="84" t="str">
        <f>IF(COUNTIF($K$8:$K48,S48)&lt;4,$K48," ")</f>
        <v xml:space="preserve"> </v>
      </c>
      <c r="AC48" s="84">
        <f t="shared" si="31"/>
        <v>41</v>
      </c>
      <c r="AD48" s="84" t="str">
        <f t="shared" si="42"/>
        <v/>
      </c>
      <c r="AE48" s="80" t="str">
        <f t="shared" si="32"/>
        <v/>
      </c>
      <c r="AF48" s="80" t="str">
        <f t="shared" si="33"/>
        <v/>
      </c>
      <c r="AG48" s="84" t="str">
        <f t="shared" si="34"/>
        <v/>
      </c>
      <c r="AH48" s="84" t="str">
        <f t="shared" si="43"/>
        <v/>
      </c>
      <c r="AI48" s="7" t="str">
        <f t="shared" si="44"/>
        <v xml:space="preserve"> </v>
      </c>
      <c r="AJ48" s="8">
        <f t="shared" si="45"/>
        <v>41</v>
      </c>
      <c r="AK48" s="92">
        <v>10</v>
      </c>
      <c r="AL48" s="93" t="e">
        <f>#REF!</f>
        <v>#REF!</v>
      </c>
      <c r="AM48" s="94" t="e">
        <f t="shared" si="17"/>
        <v>#REF!</v>
      </c>
      <c r="AN48" s="95" t="e">
        <f t="shared" si="18"/>
        <v>#REF!</v>
      </c>
      <c r="AO48" s="94" t="e">
        <f t="shared" si="19"/>
        <v>#REF!</v>
      </c>
      <c r="AP48" s="95" t="e">
        <f t="shared" si="20"/>
        <v>#REF!</v>
      </c>
      <c r="AQ48" s="94" t="e">
        <f t="shared" si="21"/>
        <v>#REF!</v>
      </c>
      <c r="AR48" s="95" t="e">
        <f t="shared" si="22"/>
        <v>#REF!</v>
      </c>
      <c r="AS48" s="96" t="e">
        <f t="shared" si="35"/>
        <v>#REF!</v>
      </c>
      <c r="AT48" s="97" t="e">
        <f t="shared" si="36"/>
        <v>#REF!</v>
      </c>
      <c r="AW48" s="537" t="str">
        <f t="shared" si="46"/>
        <v/>
      </c>
    </row>
    <row r="49" spans="1:49" ht="19.2" customHeight="1">
      <c r="A49" s="6">
        <f t="shared" si="37"/>
        <v>42</v>
      </c>
      <c r="B49" s="303">
        <v>42</v>
      </c>
      <c r="C49" s="303"/>
      <c r="D49" s="458"/>
      <c r="E49" s="458"/>
      <c r="F49" s="458"/>
      <c r="G49" s="476" t="str">
        <f>IF(ISNA(IF($C49&gt;0,(VLOOKUP($C49,Engagés!$C$10:$K$509,3,FALSE))," ")),"",(IF($C49&gt;0,(VLOOKUP($C49,Engagés!$C$10:$K$509,3,FALSE))," ")))</f>
        <v xml:space="preserve"> </v>
      </c>
      <c r="H49" s="90">
        <f t="shared" si="27"/>
        <v>0</v>
      </c>
      <c r="I49" s="539" t="str">
        <f>IF(ISNA(IF($C49&gt;0,(VLOOKUP($C49,Engagés!$C$10:$K$509,6,FALSE))," ")),"",(IF($C49&gt;0,(VLOOKUP($C49,Engagés!$C$10:$K$509,6,FALSE))," ")))</f>
        <v xml:space="preserve"> </v>
      </c>
      <c r="J49" s="539" t="str">
        <f>IF(ISNA(IF($C49&gt;0,(VLOOKUP($C49,Engagés!$C$10:$K$509,7,FALSE))," ")),"",(IF($C49&gt;0,(VLOOKUP($C49,Engagés!$C$10:$K$509,7,FALSE))," ")))</f>
        <v xml:space="preserve"> </v>
      </c>
      <c r="K49" s="539" t="str">
        <f>IF(ISNA(IF($C49&gt;0,(VLOOKUP($C49,Engagés!$C$10:$K$509,8,FALSE))," ")),"",(IF($C49&gt;0,(VLOOKUP($C49,Engagés!$C$10:$K$509,8,FALSE))," ")))</f>
        <v xml:space="preserve"> </v>
      </c>
      <c r="L49" s="6" t="str">
        <f>IF(ISNA(IF($C49&gt;0,(VLOOKUP($C49,Engagés!$C$10:$K$509,5,FALSE))," ")),"",(IF($C49&gt;0,(VLOOKUP($C49,Engagés!$C$10:$K$509,5,FALSE))," ")))</f>
        <v xml:space="preserve"> </v>
      </c>
      <c r="M49" s="6" t="str">
        <f>IF(ISNA(IF($C49&gt;0,(VLOOKUP($C49,Engagés!$C$10:$K$509,4,FALSE))," ")),"",(IF($C49&gt;0,(VLOOKUP($C49,Engagés!$C$10:$K$509,4,FALSE))," ")))</f>
        <v xml:space="preserve"> </v>
      </c>
      <c r="N49" s="539" t="str">
        <f>IF(ISNA(IF($C49&gt;0,(VLOOKUP($C49,Engagés!$C$10:$K$509,9,FALSE))," ")),"",(IF($C49&gt;0,(VLOOKUP($C49,Engagés!$C$10:$K$509,9,FALSE))," ")))</f>
        <v xml:space="preserve"> </v>
      </c>
      <c r="O49" s="6" t="str">
        <f>IF(ISNA(IF($C49&gt;0,(VLOOKUP($C49,Engagés!$C$10:$N$509,10,FALSE))," ")),"",(IF($C49&gt;0,(VLOOKUP($C49,Engagés!$C$10:$N$509,10,FALSE))," ")))</f>
        <v xml:space="preserve"> </v>
      </c>
      <c r="P49" s="6" t="str">
        <f>IF(ISNA(IF($C49&gt;0,(VLOOKUP($C49,Engagés!$C$10:$N$509,12,FALSE))," ")),"",(IF($C49&gt;0,(VLOOKUP($C49,Engagés!$C$10:$N$509,12,FALSE))," ")))</f>
        <v xml:space="preserve"> </v>
      </c>
      <c r="Q49" s="6" t="str">
        <f>IF(ISNA(IF($C49&gt;0,(VLOOKUP($C49,Engagés!$C$10:$N$509,11,FALSE))," ")),"",(IF($C49&gt;0,(VLOOKUP($C49,Engagés!$C$10:$N$509,11,FALSE))," ")))</f>
        <v xml:space="preserve"> </v>
      </c>
      <c r="R49" s="19" t="str">
        <f t="shared" si="47"/>
        <v/>
      </c>
      <c r="S49" s="84" t="str">
        <f>IF(COUNTIF($K$8:$K49,$K49)&lt;2,$K49," ")</f>
        <v xml:space="preserve"> </v>
      </c>
      <c r="T49" s="84">
        <f t="shared" si="38"/>
        <v>42</v>
      </c>
      <c r="U49" s="91" t="str">
        <f t="shared" si="39"/>
        <v/>
      </c>
      <c r="V49" s="84" t="str">
        <f>IF(COUNTIF($K$8:$K49,$K49)&lt;3,$K49," ")</f>
        <v xml:space="preserve"> </v>
      </c>
      <c r="W49" s="84">
        <f t="shared" si="28"/>
        <v>42</v>
      </c>
      <c r="X49" s="84" t="str">
        <f t="shared" si="40"/>
        <v/>
      </c>
      <c r="Y49" s="80" t="str">
        <f t="shared" si="29"/>
        <v/>
      </c>
      <c r="Z49" s="80">
        <f t="shared" si="30"/>
        <v>1000</v>
      </c>
      <c r="AA49" s="80">
        <f t="shared" si="41"/>
        <v>1000</v>
      </c>
      <c r="AB49" s="84" t="str">
        <f>IF(COUNTIF($K$8:$K49,S49)&lt;4,$K49," ")</f>
        <v xml:space="preserve"> </v>
      </c>
      <c r="AC49" s="84">
        <f t="shared" si="31"/>
        <v>42</v>
      </c>
      <c r="AD49" s="84" t="str">
        <f t="shared" si="42"/>
        <v/>
      </c>
      <c r="AE49" s="80" t="str">
        <f t="shared" si="32"/>
        <v/>
      </c>
      <c r="AF49" s="80" t="str">
        <f t="shared" si="33"/>
        <v/>
      </c>
      <c r="AG49" s="84" t="str">
        <f t="shared" si="34"/>
        <v/>
      </c>
      <c r="AH49" s="84" t="str">
        <f t="shared" si="43"/>
        <v/>
      </c>
      <c r="AI49" s="7" t="str">
        <f t="shared" si="44"/>
        <v xml:space="preserve"> </v>
      </c>
      <c r="AJ49" s="8">
        <f t="shared" si="45"/>
        <v>42</v>
      </c>
      <c r="AK49" s="92">
        <v>10</v>
      </c>
      <c r="AL49" s="93" t="e">
        <f>#REF!</f>
        <v>#REF!</v>
      </c>
      <c r="AM49" s="94" t="e">
        <f t="shared" si="17"/>
        <v>#REF!</v>
      </c>
      <c r="AN49" s="95" t="e">
        <f t="shared" si="18"/>
        <v>#REF!</v>
      </c>
      <c r="AO49" s="94" t="e">
        <f t="shared" si="19"/>
        <v>#REF!</v>
      </c>
      <c r="AP49" s="95" t="e">
        <f t="shared" si="20"/>
        <v>#REF!</v>
      </c>
      <c r="AQ49" s="94" t="e">
        <f t="shared" si="21"/>
        <v>#REF!</v>
      </c>
      <c r="AR49" s="95" t="e">
        <f t="shared" si="22"/>
        <v>#REF!</v>
      </c>
      <c r="AS49" s="96" t="e">
        <f t="shared" si="35"/>
        <v>#REF!</v>
      </c>
      <c r="AT49" s="97" t="e">
        <f t="shared" si="36"/>
        <v>#REF!</v>
      </c>
      <c r="AW49" s="537" t="str">
        <f t="shared" si="46"/>
        <v/>
      </c>
    </row>
    <row r="50" spans="1:49" ht="19.2" customHeight="1">
      <c r="A50" s="6">
        <f t="shared" si="37"/>
        <v>43</v>
      </c>
      <c r="B50" s="303">
        <v>43</v>
      </c>
      <c r="C50" s="303"/>
      <c r="D50" s="458"/>
      <c r="E50" s="458"/>
      <c r="F50" s="458"/>
      <c r="G50" s="476" t="str">
        <f>IF(ISNA(IF($C50&gt;0,(VLOOKUP($C50,Engagés!$C$10:$K$509,3,FALSE))," ")),"",(IF($C50&gt;0,(VLOOKUP($C50,Engagés!$C$10:$K$509,3,FALSE))," ")))</f>
        <v xml:space="preserve"> </v>
      </c>
      <c r="H50" s="90">
        <f t="shared" si="27"/>
        <v>0</v>
      </c>
      <c r="I50" s="539" t="str">
        <f>IF(ISNA(IF($C50&gt;0,(VLOOKUP($C50,Engagés!$C$10:$K$509,6,FALSE))," ")),"",(IF($C50&gt;0,(VLOOKUP($C50,Engagés!$C$10:$K$509,6,FALSE))," ")))</f>
        <v xml:space="preserve"> </v>
      </c>
      <c r="J50" s="539" t="str">
        <f>IF(ISNA(IF($C50&gt;0,(VLOOKUP($C50,Engagés!$C$10:$K$509,7,FALSE))," ")),"",(IF($C50&gt;0,(VLOOKUP($C50,Engagés!$C$10:$K$509,7,FALSE))," ")))</f>
        <v xml:space="preserve"> </v>
      </c>
      <c r="K50" s="539" t="str">
        <f>IF(ISNA(IF($C50&gt;0,(VLOOKUP($C50,Engagés!$C$10:$K$509,8,FALSE))," ")),"",(IF($C50&gt;0,(VLOOKUP($C50,Engagés!$C$10:$K$509,8,FALSE))," ")))</f>
        <v xml:space="preserve"> </v>
      </c>
      <c r="L50" s="6" t="str">
        <f>IF(ISNA(IF($C50&gt;0,(VLOOKUP($C50,Engagés!$C$10:$K$509,5,FALSE))," ")),"",(IF($C50&gt;0,(VLOOKUP($C50,Engagés!$C$10:$K$509,5,FALSE))," ")))</f>
        <v xml:space="preserve"> </v>
      </c>
      <c r="M50" s="6" t="str">
        <f>IF(ISNA(IF($C50&gt;0,(VLOOKUP($C50,Engagés!$C$10:$K$509,4,FALSE))," ")),"",(IF($C50&gt;0,(VLOOKUP($C50,Engagés!$C$10:$K$509,4,FALSE))," ")))</f>
        <v xml:space="preserve"> </v>
      </c>
      <c r="N50" s="539" t="str">
        <f>IF(ISNA(IF($C50&gt;0,(VLOOKUP($C50,Engagés!$C$10:$K$509,9,FALSE))," ")),"",(IF($C50&gt;0,(VLOOKUP($C50,Engagés!$C$10:$K$509,9,FALSE))," ")))</f>
        <v xml:space="preserve"> </v>
      </c>
      <c r="O50" s="6" t="str">
        <f>IF(ISNA(IF($C50&gt;0,(VLOOKUP($C50,Engagés!$C$10:$N$509,10,FALSE))," ")),"",(IF($C50&gt;0,(VLOOKUP($C50,Engagés!$C$10:$N$509,10,FALSE))," ")))</f>
        <v xml:space="preserve"> </v>
      </c>
      <c r="P50" s="6" t="str">
        <f>IF(ISNA(IF($C50&gt;0,(VLOOKUP($C50,Engagés!$C$10:$N$509,12,FALSE))," ")),"",(IF($C50&gt;0,(VLOOKUP($C50,Engagés!$C$10:$N$509,12,FALSE))," ")))</f>
        <v xml:space="preserve"> </v>
      </c>
      <c r="Q50" s="6" t="str">
        <f>IF(ISNA(IF($C50&gt;0,(VLOOKUP($C50,Engagés!$C$10:$N$509,11,FALSE))," ")),"",(IF($C50&gt;0,(VLOOKUP($C50,Engagés!$C$10:$N$509,11,FALSE))," ")))</f>
        <v xml:space="preserve"> </v>
      </c>
      <c r="R50" s="19" t="str">
        <f t="shared" si="47"/>
        <v/>
      </c>
      <c r="S50" s="84" t="str">
        <f>IF(COUNTIF($K$8:$K50,$K50)&lt;2,$K50," ")</f>
        <v xml:space="preserve"> </v>
      </c>
      <c r="T50" s="84">
        <f t="shared" si="38"/>
        <v>43</v>
      </c>
      <c r="U50" s="91" t="str">
        <f t="shared" si="39"/>
        <v/>
      </c>
      <c r="V50" s="84" t="str">
        <f>IF(COUNTIF($K$8:$K50,$K50)&lt;3,$K50," ")</f>
        <v xml:space="preserve"> </v>
      </c>
      <c r="W50" s="84">
        <f t="shared" si="28"/>
        <v>43</v>
      </c>
      <c r="X50" s="84" t="str">
        <f t="shared" si="40"/>
        <v/>
      </c>
      <c r="Y50" s="80" t="str">
        <f t="shared" si="29"/>
        <v/>
      </c>
      <c r="Z50" s="80">
        <f t="shared" si="30"/>
        <v>1000</v>
      </c>
      <c r="AA50" s="80">
        <f t="shared" si="41"/>
        <v>1000</v>
      </c>
      <c r="AB50" s="84" t="str">
        <f>IF(COUNTIF($K$8:$K50,S50)&lt;4,$K50," ")</f>
        <v xml:space="preserve"> </v>
      </c>
      <c r="AC50" s="84">
        <f t="shared" si="31"/>
        <v>43</v>
      </c>
      <c r="AD50" s="84" t="str">
        <f t="shared" si="42"/>
        <v/>
      </c>
      <c r="AE50" s="80" t="str">
        <f t="shared" si="32"/>
        <v/>
      </c>
      <c r="AF50" s="80" t="str">
        <f t="shared" si="33"/>
        <v/>
      </c>
      <c r="AG50" s="84" t="str">
        <f t="shared" si="34"/>
        <v/>
      </c>
      <c r="AH50" s="84" t="str">
        <f t="shared" si="43"/>
        <v/>
      </c>
      <c r="AI50" s="7" t="str">
        <f t="shared" si="44"/>
        <v xml:space="preserve"> </v>
      </c>
      <c r="AJ50" s="8">
        <f t="shared" si="45"/>
        <v>43</v>
      </c>
      <c r="AK50" s="92">
        <v>10</v>
      </c>
      <c r="AL50" s="93" t="e">
        <f>#REF!</f>
        <v>#REF!</v>
      </c>
      <c r="AM50" s="94" t="e">
        <f t="shared" si="17"/>
        <v>#REF!</v>
      </c>
      <c r="AN50" s="95" t="e">
        <f t="shared" si="18"/>
        <v>#REF!</v>
      </c>
      <c r="AO50" s="94" t="e">
        <f t="shared" si="19"/>
        <v>#REF!</v>
      </c>
      <c r="AP50" s="95" t="e">
        <f t="shared" si="20"/>
        <v>#REF!</v>
      </c>
      <c r="AQ50" s="94" t="e">
        <f t="shared" si="21"/>
        <v>#REF!</v>
      </c>
      <c r="AR50" s="95" t="e">
        <f t="shared" si="22"/>
        <v>#REF!</v>
      </c>
      <c r="AS50" s="96" t="e">
        <f t="shared" si="35"/>
        <v>#REF!</v>
      </c>
      <c r="AT50" s="97" t="e">
        <f t="shared" si="36"/>
        <v>#REF!</v>
      </c>
      <c r="AW50" s="537" t="str">
        <f t="shared" si="46"/>
        <v/>
      </c>
    </row>
    <row r="51" spans="1:49" ht="19.2" customHeight="1">
      <c r="A51" s="6">
        <f t="shared" si="37"/>
        <v>44</v>
      </c>
      <c r="B51" s="303">
        <v>44</v>
      </c>
      <c r="C51" s="303"/>
      <c r="D51" s="458"/>
      <c r="E51" s="458"/>
      <c r="F51" s="458"/>
      <c r="G51" s="476" t="str">
        <f>IF(ISNA(IF($C51&gt;0,(VLOOKUP($C51,Engagés!$C$10:$K$509,3,FALSE))," ")),"",(IF($C51&gt;0,(VLOOKUP($C51,Engagés!$C$10:$K$509,3,FALSE))," ")))</f>
        <v xml:space="preserve"> </v>
      </c>
      <c r="H51" s="90">
        <f t="shared" si="27"/>
        <v>0</v>
      </c>
      <c r="I51" s="539" t="str">
        <f>IF(ISNA(IF($C51&gt;0,(VLOOKUP($C51,Engagés!$C$10:$K$509,6,FALSE))," ")),"",(IF($C51&gt;0,(VLOOKUP($C51,Engagés!$C$10:$K$509,6,FALSE))," ")))</f>
        <v xml:space="preserve"> </v>
      </c>
      <c r="J51" s="539" t="str">
        <f>IF(ISNA(IF($C51&gt;0,(VLOOKUP($C51,Engagés!$C$10:$K$509,7,FALSE))," ")),"",(IF($C51&gt;0,(VLOOKUP($C51,Engagés!$C$10:$K$509,7,FALSE))," ")))</f>
        <v xml:space="preserve"> </v>
      </c>
      <c r="K51" s="539" t="str">
        <f>IF(ISNA(IF($C51&gt;0,(VLOOKUP($C51,Engagés!$C$10:$K$509,8,FALSE))," ")),"",(IF($C51&gt;0,(VLOOKUP($C51,Engagés!$C$10:$K$509,8,FALSE))," ")))</f>
        <v xml:space="preserve"> </v>
      </c>
      <c r="L51" s="6" t="str">
        <f>IF(ISNA(IF($C51&gt;0,(VLOOKUP($C51,Engagés!$C$10:$K$509,5,FALSE))," ")),"",(IF($C51&gt;0,(VLOOKUP($C51,Engagés!$C$10:$K$509,5,FALSE))," ")))</f>
        <v xml:space="preserve"> </v>
      </c>
      <c r="M51" s="6" t="str">
        <f>IF(ISNA(IF($C51&gt;0,(VLOOKUP($C51,Engagés!$C$10:$K$509,4,FALSE))," ")),"",(IF($C51&gt;0,(VLOOKUP($C51,Engagés!$C$10:$K$509,4,FALSE))," ")))</f>
        <v xml:space="preserve"> </v>
      </c>
      <c r="N51" s="539" t="str">
        <f>IF(ISNA(IF($C51&gt;0,(VLOOKUP($C51,Engagés!$C$10:$K$509,9,FALSE))," ")),"",(IF($C51&gt;0,(VLOOKUP($C51,Engagés!$C$10:$K$509,9,FALSE))," ")))</f>
        <v xml:space="preserve"> </v>
      </c>
      <c r="O51" s="6" t="str">
        <f>IF(ISNA(IF($C51&gt;0,(VLOOKUP($C51,Engagés!$C$10:$N$509,10,FALSE))," ")),"",(IF($C51&gt;0,(VLOOKUP($C51,Engagés!$C$10:$N$509,10,FALSE))," ")))</f>
        <v xml:space="preserve"> </v>
      </c>
      <c r="P51" s="6" t="str">
        <f>IF(ISNA(IF($C51&gt;0,(VLOOKUP($C51,Engagés!$C$10:$N$509,12,FALSE))," ")),"",(IF($C51&gt;0,(VLOOKUP($C51,Engagés!$C$10:$N$509,12,FALSE))," ")))</f>
        <v xml:space="preserve"> </v>
      </c>
      <c r="Q51" s="6" t="str">
        <f>IF(ISNA(IF($C51&gt;0,(VLOOKUP($C51,Engagés!$C$10:$N$509,11,FALSE))," ")),"",(IF($C51&gt;0,(VLOOKUP($C51,Engagés!$C$10:$N$509,11,FALSE))," ")))</f>
        <v xml:space="preserve"> </v>
      </c>
      <c r="R51" s="19" t="str">
        <f t="shared" si="47"/>
        <v/>
      </c>
      <c r="S51" s="84" t="str">
        <f>IF(COUNTIF($K$8:$K51,$K51)&lt;2,$K51," ")</f>
        <v xml:space="preserve"> </v>
      </c>
      <c r="T51" s="84">
        <f t="shared" si="38"/>
        <v>44</v>
      </c>
      <c r="U51" s="91" t="str">
        <f t="shared" si="39"/>
        <v/>
      </c>
      <c r="V51" s="84" t="str">
        <f>IF(COUNTIF($K$8:$K51,$K51)&lt;3,$K51," ")</f>
        <v xml:space="preserve"> </v>
      </c>
      <c r="W51" s="84">
        <f t="shared" si="28"/>
        <v>44</v>
      </c>
      <c r="X51" s="84" t="str">
        <f t="shared" si="40"/>
        <v/>
      </c>
      <c r="Y51" s="80" t="str">
        <f t="shared" si="29"/>
        <v/>
      </c>
      <c r="Z51" s="80">
        <f t="shared" si="30"/>
        <v>1000</v>
      </c>
      <c r="AA51" s="80">
        <f t="shared" si="41"/>
        <v>1000</v>
      </c>
      <c r="AB51" s="84" t="str">
        <f>IF(COUNTIF($K$8:$K51,S51)&lt;4,$K51," ")</f>
        <v xml:space="preserve"> </v>
      </c>
      <c r="AC51" s="84">
        <f t="shared" si="31"/>
        <v>44</v>
      </c>
      <c r="AD51" s="84" t="str">
        <f t="shared" si="42"/>
        <v/>
      </c>
      <c r="AE51" s="80" t="str">
        <f t="shared" si="32"/>
        <v/>
      </c>
      <c r="AF51" s="80" t="str">
        <f t="shared" si="33"/>
        <v/>
      </c>
      <c r="AG51" s="84" t="str">
        <f t="shared" si="34"/>
        <v/>
      </c>
      <c r="AH51" s="84" t="str">
        <f t="shared" si="43"/>
        <v/>
      </c>
      <c r="AI51" s="7" t="str">
        <f t="shared" si="44"/>
        <v xml:space="preserve"> </v>
      </c>
      <c r="AJ51" s="8">
        <f t="shared" si="45"/>
        <v>44</v>
      </c>
      <c r="AK51" s="92">
        <v>10</v>
      </c>
      <c r="AL51" s="93" t="e">
        <f>#REF!</f>
        <v>#REF!</v>
      </c>
      <c r="AM51" s="94" t="e">
        <f t="shared" si="17"/>
        <v>#REF!</v>
      </c>
      <c r="AN51" s="95" t="e">
        <f t="shared" si="18"/>
        <v>#REF!</v>
      </c>
      <c r="AO51" s="94" t="e">
        <f t="shared" si="19"/>
        <v>#REF!</v>
      </c>
      <c r="AP51" s="95" t="e">
        <f t="shared" si="20"/>
        <v>#REF!</v>
      </c>
      <c r="AQ51" s="94" t="e">
        <f t="shared" si="21"/>
        <v>#REF!</v>
      </c>
      <c r="AR51" s="95" t="e">
        <f t="shared" si="22"/>
        <v>#REF!</v>
      </c>
      <c r="AS51" s="96" t="e">
        <f t="shared" si="35"/>
        <v>#REF!</v>
      </c>
      <c r="AT51" s="97" t="e">
        <f t="shared" si="36"/>
        <v>#REF!</v>
      </c>
      <c r="AW51" s="537" t="str">
        <f t="shared" si="46"/>
        <v/>
      </c>
    </row>
    <row r="52" spans="1:49" ht="19.2" customHeight="1">
      <c r="A52" s="6">
        <f t="shared" si="37"/>
        <v>45</v>
      </c>
      <c r="B52" s="303">
        <v>45</v>
      </c>
      <c r="C52" s="303"/>
      <c r="D52" s="458"/>
      <c r="E52" s="458"/>
      <c r="F52" s="458"/>
      <c r="G52" s="476" t="str">
        <f>IF(ISNA(IF($C52&gt;0,(VLOOKUP($C52,Engagés!$C$10:$K$509,3,FALSE))," ")),"",(IF($C52&gt;0,(VLOOKUP($C52,Engagés!$C$10:$K$509,3,FALSE))," ")))</f>
        <v xml:space="preserve"> </v>
      </c>
      <c r="H52" s="90">
        <f t="shared" si="27"/>
        <v>0</v>
      </c>
      <c r="I52" s="539" t="str">
        <f>IF(ISNA(IF($C52&gt;0,(VLOOKUP($C52,Engagés!$C$10:$K$509,6,FALSE))," ")),"",(IF($C52&gt;0,(VLOOKUP($C52,Engagés!$C$10:$K$509,6,FALSE))," ")))</f>
        <v xml:space="preserve"> </v>
      </c>
      <c r="J52" s="539" t="str">
        <f>IF(ISNA(IF($C52&gt;0,(VLOOKUP($C52,Engagés!$C$10:$K$509,7,FALSE))," ")),"",(IF($C52&gt;0,(VLOOKUP($C52,Engagés!$C$10:$K$509,7,FALSE))," ")))</f>
        <v xml:space="preserve"> </v>
      </c>
      <c r="K52" s="539" t="str">
        <f>IF(ISNA(IF($C52&gt;0,(VLOOKUP($C52,Engagés!$C$10:$K$509,8,FALSE))," ")),"",(IF($C52&gt;0,(VLOOKUP($C52,Engagés!$C$10:$K$509,8,FALSE))," ")))</f>
        <v xml:space="preserve"> </v>
      </c>
      <c r="L52" s="6" t="str">
        <f>IF(ISNA(IF($C52&gt;0,(VLOOKUP($C52,Engagés!$C$10:$K$509,5,FALSE))," ")),"",(IF($C52&gt;0,(VLOOKUP($C52,Engagés!$C$10:$K$509,5,FALSE))," ")))</f>
        <v xml:space="preserve"> </v>
      </c>
      <c r="M52" s="6" t="str">
        <f>IF(ISNA(IF($C52&gt;0,(VLOOKUP($C52,Engagés!$C$10:$K$509,4,FALSE))," ")),"",(IF($C52&gt;0,(VLOOKUP($C52,Engagés!$C$10:$K$509,4,FALSE))," ")))</f>
        <v xml:space="preserve"> </v>
      </c>
      <c r="N52" s="539" t="str">
        <f>IF(ISNA(IF($C52&gt;0,(VLOOKUP($C52,Engagés!$C$10:$K$509,9,FALSE))," ")),"",(IF($C52&gt;0,(VLOOKUP($C52,Engagés!$C$10:$K$509,9,FALSE))," ")))</f>
        <v xml:space="preserve"> </v>
      </c>
      <c r="O52" s="6" t="str">
        <f>IF(ISNA(IF($C52&gt;0,(VLOOKUP($C52,Engagés!$C$10:$N$509,10,FALSE))," ")),"",(IF($C52&gt;0,(VLOOKUP($C52,Engagés!$C$10:$N$509,10,FALSE))," ")))</f>
        <v xml:space="preserve"> </v>
      </c>
      <c r="P52" s="6" t="str">
        <f>IF(ISNA(IF($C52&gt;0,(VLOOKUP($C52,Engagés!$C$10:$N$509,12,FALSE))," ")),"",(IF($C52&gt;0,(VLOOKUP($C52,Engagés!$C$10:$N$509,12,FALSE))," ")))</f>
        <v xml:space="preserve"> </v>
      </c>
      <c r="Q52" s="6" t="str">
        <f>IF(ISNA(IF($C52&gt;0,(VLOOKUP($C52,Engagés!$C$10:$N$509,11,FALSE))," ")),"",(IF($C52&gt;0,(VLOOKUP($C52,Engagés!$C$10:$N$509,11,FALSE))," ")))</f>
        <v xml:space="preserve"> </v>
      </c>
      <c r="R52" s="19" t="str">
        <f t="shared" si="47"/>
        <v/>
      </c>
      <c r="S52" s="84" t="str">
        <f>IF(COUNTIF($K$8:$K52,$K52)&lt;2,$K52," ")</f>
        <v xml:space="preserve"> </v>
      </c>
      <c r="T52" s="84">
        <f t="shared" si="38"/>
        <v>45</v>
      </c>
      <c r="U52" s="91" t="str">
        <f t="shared" si="39"/>
        <v/>
      </c>
      <c r="V52" s="84" t="str">
        <f>IF(COUNTIF($K$8:$K52,$K52)&lt;3,$K52," ")</f>
        <v xml:space="preserve"> </v>
      </c>
      <c r="W52" s="84">
        <f t="shared" si="28"/>
        <v>45</v>
      </c>
      <c r="X52" s="84" t="str">
        <f t="shared" si="40"/>
        <v/>
      </c>
      <c r="Y52" s="80" t="str">
        <f t="shared" si="29"/>
        <v/>
      </c>
      <c r="Z52" s="80">
        <f t="shared" si="30"/>
        <v>1000</v>
      </c>
      <c r="AA52" s="80">
        <f t="shared" si="41"/>
        <v>1000</v>
      </c>
      <c r="AB52" s="84" t="str">
        <f>IF(COUNTIF($K$8:$K52,S52)&lt;4,$K52," ")</f>
        <v xml:space="preserve"> </v>
      </c>
      <c r="AC52" s="84">
        <f t="shared" si="31"/>
        <v>45</v>
      </c>
      <c r="AD52" s="84" t="str">
        <f t="shared" si="42"/>
        <v/>
      </c>
      <c r="AE52" s="80" t="str">
        <f t="shared" si="32"/>
        <v/>
      </c>
      <c r="AF52" s="80" t="str">
        <f t="shared" si="33"/>
        <v/>
      </c>
      <c r="AG52" s="84" t="str">
        <f t="shared" si="34"/>
        <v/>
      </c>
      <c r="AH52" s="84" t="str">
        <f t="shared" si="43"/>
        <v/>
      </c>
      <c r="AI52" s="7" t="str">
        <f t="shared" si="44"/>
        <v xml:space="preserve"> </v>
      </c>
      <c r="AJ52" s="8">
        <f t="shared" si="45"/>
        <v>45</v>
      </c>
      <c r="AK52" s="92">
        <v>10</v>
      </c>
      <c r="AL52" s="93" t="e">
        <f>#REF!</f>
        <v>#REF!</v>
      </c>
      <c r="AM52" s="94" t="e">
        <f t="shared" si="17"/>
        <v>#REF!</v>
      </c>
      <c r="AN52" s="95" t="e">
        <f t="shared" si="18"/>
        <v>#REF!</v>
      </c>
      <c r="AO52" s="94" t="e">
        <f t="shared" si="19"/>
        <v>#REF!</v>
      </c>
      <c r="AP52" s="95" t="e">
        <f t="shared" si="20"/>
        <v>#REF!</v>
      </c>
      <c r="AQ52" s="94" t="e">
        <f t="shared" si="21"/>
        <v>#REF!</v>
      </c>
      <c r="AR52" s="95" t="e">
        <f t="shared" si="22"/>
        <v>#REF!</v>
      </c>
      <c r="AS52" s="96" t="e">
        <f t="shared" si="35"/>
        <v>#REF!</v>
      </c>
      <c r="AT52" s="97" t="e">
        <f t="shared" si="36"/>
        <v>#REF!</v>
      </c>
      <c r="AW52" s="537" t="str">
        <f t="shared" si="46"/>
        <v/>
      </c>
    </row>
    <row r="53" spans="1:49" ht="19.2" customHeight="1">
      <c r="A53" s="6">
        <f t="shared" si="37"/>
        <v>46</v>
      </c>
      <c r="B53" s="303">
        <v>46</v>
      </c>
      <c r="C53" s="303"/>
      <c r="D53" s="458"/>
      <c r="E53" s="458"/>
      <c r="F53" s="458"/>
      <c r="G53" s="476" t="str">
        <f>IF(ISNA(IF($C53&gt;0,(VLOOKUP($C53,Engagés!$C$10:$K$509,3,FALSE))," ")),"",(IF($C53&gt;0,(VLOOKUP($C53,Engagés!$C$10:$K$509,3,FALSE))," ")))</f>
        <v xml:space="preserve"> </v>
      </c>
      <c r="H53" s="90">
        <f t="shared" si="27"/>
        <v>0</v>
      </c>
      <c r="I53" s="539" t="str">
        <f>IF(ISNA(IF($C53&gt;0,(VLOOKUP($C53,Engagés!$C$10:$K$509,6,FALSE))," ")),"",(IF($C53&gt;0,(VLOOKUP($C53,Engagés!$C$10:$K$509,6,FALSE))," ")))</f>
        <v xml:space="preserve"> </v>
      </c>
      <c r="J53" s="539" t="str">
        <f>IF(ISNA(IF($C53&gt;0,(VLOOKUP($C53,Engagés!$C$10:$K$509,7,FALSE))," ")),"",(IF($C53&gt;0,(VLOOKUP($C53,Engagés!$C$10:$K$509,7,FALSE))," ")))</f>
        <v xml:space="preserve"> </v>
      </c>
      <c r="K53" s="539" t="str">
        <f>IF(ISNA(IF($C53&gt;0,(VLOOKUP($C53,Engagés!$C$10:$K$509,8,FALSE))," ")),"",(IF($C53&gt;0,(VLOOKUP($C53,Engagés!$C$10:$K$509,8,FALSE))," ")))</f>
        <v xml:space="preserve"> </v>
      </c>
      <c r="L53" s="6" t="str">
        <f>IF(ISNA(IF($C53&gt;0,(VLOOKUP($C53,Engagés!$C$10:$K$509,5,FALSE))," ")),"",(IF($C53&gt;0,(VLOOKUP($C53,Engagés!$C$10:$K$509,5,FALSE))," ")))</f>
        <v xml:space="preserve"> </v>
      </c>
      <c r="M53" s="6" t="str">
        <f>IF(ISNA(IF($C53&gt;0,(VLOOKUP($C53,Engagés!$C$10:$K$509,4,FALSE))," ")),"",(IF($C53&gt;0,(VLOOKUP($C53,Engagés!$C$10:$K$509,4,FALSE))," ")))</f>
        <v xml:space="preserve"> </v>
      </c>
      <c r="N53" s="539" t="str">
        <f>IF(ISNA(IF($C53&gt;0,(VLOOKUP($C53,Engagés!$C$10:$K$509,9,FALSE))," ")),"",(IF($C53&gt;0,(VLOOKUP($C53,Engagés!$C$10:$K$509,9,FALSE))," ")))</f>
        <v xml:space="preserve"> </v>
      </c>
      <c r="O53" s="6" t="str">
        <f>IF(ISNA(IF($C53&gt;0,(VLOOKUP($C53,Engagés!$C$10:$N$509,10,FALSE))," ")),"",(IF($C53&gt;0,(VLOOKUP($C53,Engagés!$C$10:$N$509,10,FALSE))," ")))</f>
        <v xml:space="preserve"> </v>
      </c>
      <c r="P53" s="6" t="str">
        <f>IF(ISNA(IF($C53&gt;0,(VLOOKUP($C53,Engagés!$C$10:$N$509,12,FALSE))," ")),"",(IF($C53&gt;0,(VLOOKUP($C53,Engagés!$C$10:$N$509,12,FALSE))," ")))</f>
        <v xml:space="preserve"> </v>
      </c>
      <c r="Q53" s="6" t="str">
        <f>IF(ISNA(IF($C53&gt;0,(VLOOKUP($C53,Engagés!$C$10:$N$509,11,FALSE))," ")),"",(IF($C53&gt;0,(VLOOKUP($C53,Engagés!$C$10:$N$509,11,FALSE))," ")))</f>
        <v xml:space="preserve"> </v>
      </c>
      <c r="R53" s="19" t="str">
        <f t="shared" si="47"/>
        <v/>
      </c>
      <c r="S53" s="84" t="str">
        <f>IF(COUNTIF($K$8:$K53,$K53)&lt;2,$K53," ")</f>
        <v xml:space="preserve"> </v>
      </c>
      <c r="T53" s="84">
        <f t="shared" si="38"/>
        <v>46</v>
      </c>
      <c r="U53" s="91" t="str">
        <f t="shared" si="39"/>
        <v/>
      </c>
      <c r="V53" s="84" t="str">
        <f>IF(COUNTIF($K$8:$K53,$K53)&lt;3,$K53," ")</f>
        <v xml:space="preserve"> </v>
      </c>
      <c r="W53" s="84">
        <f t="shared" si="28"/>
        <v>46</v>
      </c>
      <c r="X53" s="84" t="str">
        <f t="shared" si="40"/>
        <v/>
      </c>
      <c r="Y53" s="80" t="str">
        <f t="shared" si="29"/>
        <v/>
      </c>
      <c r="Z53" s="80">
        <f t="shared" si="30"/>
        <v>1000</v>
      </c>
      <c r="AA53" s="80">
        <f t="shared" si="41"/>
        <v>1000</v>
      </c>
      <c r="AB53" s="84" t="str">
        <f>IF(COUNTIF($K$8:$K53,S53)&lt;4,$K53," ")</f>
        <v xml:space="preserve"> </v>
      </c>
      <c r="AC53" s="84">
        <f t="shared" si="31"/>
        <v>46</v>
      </c>
      <c r="AD53" s="84" t="str">
        <f t="shared" si="42"/>
        <v/>
      </c>
      <c r="AE53" s="80" t="str">
        <f t="shared" si="32"/>
        <v/>
      </c>
      <c r="AF53" s="80" t="str">
        <f t="shared" si="33"/>
        <v/>
      </c>
      <c r="AG53" s="84" t="str">
        <f t="shared" si="34"/>
        <v/>
      </c>
      <c r="AH53" s="84" t="str">
        <f t="shared" si="43"/>
        <v/>
      </c>
      <c r="AI53" s="7" t="str">
        <f t="shared" si="44"/>
        <v xml:space="preserve"> </v>
      </c>
      <c r="AJ53" s="8">
        <f t="shared" si="45"/>
        <v>46</v>
      </c>
      <c r="AK53" s="92">
        <v>10</v>
      </c>
      <c r="AL53" s="93" t="e">
        <f>#REF!</f>
        <v>#REF!</v>
      </c>
      <c r="AM53" s="94" t="e">
        <f t="shared" si="17"/>
        <v>#REF!</v>
      </c>
      <c r="AN53" s="95" t="e">
        <f t="shared" si="18"/>
        <v>#REF!</v>
      </c>
      <c r="AO53" s="94" t="e">
        <f t="shared" si="19"/>
        <v>#REF!</v>
      </c>
      <c r="AP53" s="95" t="e">
        <f t="shared" si="20"/>
        <v>#REF!</v>
      </c>
      <c r="AQ53" s="94" t="e">
        <f t="shared" si="21"/>
        <v>#REF!</v>
      </c>
      <c r="AR53" s="95" t="e">
        <f t="shared" si="22"/>
        <v>#REF!</v>
      </c>
      <c r="AS53" s="96" t="e">
        <f t="shared" si="35"/>
        <v>#REF!</v>
      </c>
      <c r="AT53" s="97" t="e">
        <f t="shared" si="36"/>
        <v>#REF!</v>
      </c>
      <c r="AW53" s="537" t="str">
        <f t="shared" si="46"/>
        <v/>
      </c>
    </row>
    <row r="54" spans="1:49" ht="19.2" customHeight="1">
      <c r="A54" s="6">
        <f t="shared" si="37"/>
        <v>47</v>
      </c>
      <c r="B54" s="303">
        <v>47</v>
      </c>
      <c r="C54" s="303"/>
      <c r="D54" s="458"/>
      <c r="E54" s="458"/>
      <c r="F54" s="458"/>
      <c r="G54" s="476" t="str">
        <f>IF(ISNA(IF($C54&gt;0,(VLOOKUP($C54,Engagés!$C$10:$K$509,3,FALSE))," ")),"",(IF($C54&gt;0,(VLOOKUP($C54,Engagés!$C$10:$K$509,3,FALSE))," ")))</f>
        <v xml:space="preserve"> </v>
      </c>
      <c r="H54" s="90">
        <f t="shared" si="27"/>
        <v>0</v>
      </c>
      <c r="I54" s="539" t="str">
        <f>IF(ISNA(IF($C54&gt;0,(VLOOKUP($C54,Engagés!$C$10:$K$509,6,FALSE))," ")),"",(IF($C54&gt;0,(VLOOKUP($C54,Engagés!$C$10:$K$509,6,FALSE))," ")))</f>
        <v xml:space="preserve"> </v>
      </c>
      <c r="J54" s="539" t="str">
        <f>IF(ISNA(IF($C54&gt;0,(VLOOKUP($C54,Engagés!$C$10:$K$509,7,FALSE))," ")),"",(IF($C54&gt;0,(VLOOKUP($C54,Engagés!$C$10:$K$509,7,FALSE))," ")))</f>
        <v xml:space="preserve"> </v>
      </c>
      <c r="K54" s="539" t="str">
        <f>IF(ISNA(IF($C54&gt;0,(VLOOKUP($C54,Engagés!$C$10:$K$509,8,FALSE))," ")),"",(IF($C54&gt;0,(VLOOKUP($C54,Engagés!$C$10:$K$509,8,FALSE))," ")))</f>
        <v xml:space="preserve"> </v>
      </c>
      <c r="L54" s="6" t="str">
        <f>IF(ISNA(IF($C54&gt;0,(VLOOKUP($C54,Engagés!$C$10:$K$509,5,FALSE))," ")),"",(IF($C54&gt;0,(VLOOKUP($C54,Engagés!$C$10:$K$509,5,FALSE))," ")))</f>
        <v xml:space="preserve"> </v>
      </c>
      <c r="M54" s="6" t="str">
        <f>IF(ISNA(IF($C54&gt;0,(VLOOKUP($C54,Engagés!$C$10:$K$509,4,FALSE))," ")),"",(IF($C54&gt;0,(VLOOKUP($C54,Engagés!$C$10:$K$509,4,FALSE))," ")))</f>
        <v xml:space="preserve"> </v>
      </c>
      <c r="N54" s="539" t="str">
        <f>IF(ISNA(IF($C54&gt;0,(VLOOKUP($C54,Engagés!$C$10:$K$509,9,FALSE))," ")),"",(IF($C54&gt;0,(VLOOKUP($C54,Engagés!$C$10:$K$509,9,FALSE))," ")))</f>
        <v xml:space="preserve"> </v>
      </c>
      <c r="O54" s="6" t="str">
        <f>IF(ISNA(IF($C54&gt;0,(VLOOKUP($C54,Engagés!$C$10:$N$509,10,FALSE))," ")),"",(IF($C54&gt;0,(VLOOKUP($C54,Engagés!$C$10:$N$509,10,FALSE))," ")))</f>
        <v xml:space="preserve"> </v>
      </c>
      <c r="P54" s="6" t="str">
        <f>IF(ISNA(IF($C54&gt;0,(VLOOKUP($C54,Engagés!$C$10:$N$509,12,FALSE))," ")),"",(IF($C54&gt;0,(VLOOKUP($C54,Engagés!$C$10:$N$509,12,FALSE))," ")))</f>
        <v xml:space="preserve"> </v>
      </c>
      <c r="Q54" s="6" t="str">
        <f>IF(ISNA(IF($C54&gt;0,(VLOOKUP($C54,Engagés!$C$10:$N$509,11,FALSE))," ")),"",(IF($C54&gt;0,(VLOOKUP($C54,Engagés!$C$10:$N$509,11,FALSE))," ")))</f>
        <v xml:space="preserve"> </v>
      </c>
      <c r="R54" s="19" t="str">
        <f t="shared" si="47"/>
        <v/>
      </c>
      <c r="S54" s="84" t="str">
        <f>IF(COUNTIF($K$8:$K54,$K54)&lt;2,$K54," ")</f>
        <v xml:space="preserve"> </v>
      </c>
      <c r="T54" s="84">
        <f t="shared" si="38"/>
        <v>47</v>
      </c>
      <c r="U54" s="91" t="str">
        <f t="shared" si="39"/>
        <v/>
      </c>
      <c r="V54" s="84" t="str">
        <f>IF(COUNTIF($K$8:$K54,$K54)&lt;3,$K54," ")</f>
        <v xml:space="preserve"> </v>
      </c>
      <c r="W54" s="84">
        <f t="shared" si="28"/>
        <v>47</v>
      </c>
      <c r="X54" s="84" t="str">
        <f t="shared" si="40"/>
        <v/>
      </c>
      <c r="Y54" s="80" t="str">
        <f t="shared" si="29"/>
        <v/>
      </c>
      <c r="Z54" s="80">
        <f t="shared" si="30"/>
        <v>1000</v>
      </c>
      <c r="AA54" s="80">
        <f t="shared" si="41"/>
        <v>1000</v>
      </c>
      <c r="AB54" s="84" t="str">
        <f>IF(COUNTIF($K$8:$K54,S54)&lt;4,$K54," ")</f>
        <v xml:space="preserve"> </v>
      </c>
      <c r="AC54" s="84">
        <f t="shared" si="31"/>
        <v>47</v>
      </c>
      <c r="AD54" s="84" t="str">
        <f t="shared" si="42"/>
        <v/>
      </c>
      <c r="AE54" s="80" t="str">
        <f t="shared" si="32"/>
        <v/>
      </c>
      <c r="AF54" s="80" t="str">
        <f t="shared" si="33"/>
        <v/>
      </c>
      <c r="AG54" s="84" t="str">
        <f t="shared" si="34"/>
        <v/>
      </c>
      <c r="AH54" s="84" t="str">
        <f t="shared" si="43"/>
        <v/>
      </c>
      <c r="AI54" s="7" t="str">
        <f t="shared" si="44"/>
        <v xml:space="preserve"> </v>
      </c>
      <c r="AJ54" s="8">
        <f t="shared" si="45"/>
        <v>47</v>
      </c>
      <c r="AK54" s="92">
        <v>10</v>
      </c>
      <c r="AL54" s="93" t="e">
        <f>#REF!</f>
        <v>#REF!</v>
      </c>
      <c r="AM54" s="94" t="e">
        <f t="shared" si="17"/>
        <v>#REF!</v>
      </c>
      <c r="AN54" s="95" t="e">
        <f t="shared" si="18"/>
        <v>#REF!</v>
      </c>
      <c r="AO54" s="94" t="e">
        <f t="shared" si="19"/>
        <v>#REF!</v>
      </c>
      <c r="AP54" s="95" t="e">
        <f t="shared" si="20"/>
        <v>#REF!</v>
      </c>
      <c r="AQ54" s="94" t="e">
        <f t="shared" si="21"/>
        <v>#REF!</v>
      </c>
      <c r="AR54" s="95" t="e">
        <f t="shared" si="22"/>
        <v>#REF!</v>
      </c>
      <c r="AS54" s="96" t="e">
        <f t="shared" si="35"/>
        <v>#REF!</v>
      </c>
      <c r="AT54" s="97" t="e">
        <f t="shared" si="36"/>
        <v>#REF!</v>
      </c>
      <c r="AW54" s="537" t="str">
        <f t="shared" si="46"/>
        <v/>
      </c>
    </row>
    <row r="55" spans="1:49" ht="19.2" customHeight="1">
      <c r="A55" s="6">
        <f t="shared" si="37"/>
        <v>48</v>
      </c>
      <c r="B55" s="303">
        <v>48</v>
      </c>
      <c r="C55" s="303"/>
      <c r="D55" s="458"/>
      <c r="E55" s="458"/>
      <c r="F55" s="458"/>
      <c r="G55" s="476" t="str">
        <f>IF(ISNA(IF($C55&gt;0,(VLOOKUP($C55,Engagés!$C$10:$K$509,3,FALSE))," ")),"",(IF($C55&gt;0,(VLOOKUP($C55,Engagés!$C$10:$K$509,3,FALSE))," ")))</f>
        <v xml:space="preserve"> </v>
      </c>
      <c r="H55" s="90">
        <f t="shared" si="27"/>
        <v>0</v>
      </c>
      <c r="I55" s="539" t="str">
        <f>IF(ISNA(IF($C55&gt;0,(VLOOKUP($C55,Engagés!$C$10:$K$509,6,FALSE))," ")),"",(IF($C55&gt;0,(VLOOKUP($C55,Engagés!$C$10:$K$509,6,FALSE))," ")))</f>
        <v xml:space="preserve"> </v>
      </c>
      <c r="J55" s="539" t="str">
        <f>IF(ISNA(IF($C55&gt;0,(VLOOKUP($C55,Engagés!$C$10:$K$509,7,FALSE))," ")),"",(IF($C55&gt;0,(VLOOKUP($C55,Engagés!$C$10:$K$509,7,FALSE))," ")))</f>
        <v xml:space="preserve"> </v>
      </c>
      <c r="K55" s="539" t="str">
        <f>IF(ISNA(IF($C55&gt;0,(VLOOKUP($C55,Engagés!$C$10:$K$509,8,FALSE))," ")),"",(IF($C55&gt;0,(VLOOKUP($C55,Engagés!$C$10:$K$509,8,FALSE))," ")))</f>
        <v xml:space="preserve"> </v>
      </c>
      <c r="L55" s="6" t="str">
        <f>IF(ISNA(IF($C55&gt;0,(VLOOKUP($C55,Engagés!$C$10:$K$509,5,FALSE))," ")),"",(IF($C55&gt;0,(VLOOKUP($C55,Engagés!$C$10:$K$509,5,FALSE))," ")))</f>
        <v xml:space="preserve"> </v>
      </c>
      <c r="M55" s="6" t="str">
        <f>IF(ISNA(IF($C55&gt;0,(VLOOKUP($C55,Engagés!$C$10:$K$509,4,FALSE))," ")),"",(IF($C55&gt;0,(VLOOKUP($C55,Engagés!$C$10:$K$509,4,FALSE))," ")))</f>
        <v xml:space="preserve"> </v>
      </c>
      <c r="N55" s="539" t="str">
        <f>IF(ISNA(IF($C55&gt;0,(VLOOKUP($C55,Engagés!$C$10:$K$509,9,FALSE))," ")),"",(IF($C55&gt;0,(VLOOKUP($C55,Engagés!$C$10:$K$509,9,FALSE))," ")))</f>
        <v xml:space="preserve"> </v>
      </c>
      <c r="O55" s="6" t="str">
        <f>IF(ISNA(IF($C55&gt;0,(VLOOKUP($C55,Engagés!$C$10:$N$509,10,FALSE))," ")),"",(IF($C55&gt;0,(VLOOKUP($C55,Engagés!$C$10:$N$509,10,FALSE))," ")))</f>
        <v xml:space="preserve"> </v>
      </c>
      <c r="P55" s="6" t="str">
        <f>IF(ISNA(IF($C55&gt;0,(VLOOKUP($C55,Engagés!$C$10:$N$509,12,FALSE))," ")),"",(IF($C55&gt;0,(VLOOKUP($C55,Engagés!$C$10:$N$509,12,FALSE))," ")))</f>
        <v xml:space="preserve"> </v>
      </c>
      <c r="Q55" s="6" t="str">
        <f>IF(ISNA(IF($C55&gt;0,(VLOOKUP($C55,Engagés!$C$10:$N$509,11,FALSE))," ")),"",(IF($C55&gt;0,(VLOOKUP($C55,Engagés!$C$10:$N$509,11,FALSE))," ")))</f>
        <v xml:space="preserve"> </v>
      </c>
      <c r="R55" s="19" t="str">
        <f t="shared" si="47"/>
        <v/>
      </c>
      <c r="S55" s="84" t="str">
        <f>IF(COUNTIF($K$8:$K55,$K55)&lt;2,$K55," ")</f>
        <v xml:space="preserve"> </v>
      </c>
      <c r="T55" s="84">
        <f t="shared" si="38"/>
        <v>48</v>
      </c>
      <c r="U55" s="91" t="str">
        <f t="shared" si="39"/>
        <v/>
      </c>
      <c r="V55" s="84" t="str">
        <f>IF(COUNTIF($K$8:$K55,$K55)&lt;3,$K55," ")</f>
        <v xml:space="preserve"> </v>
      </c>
      <c r="W55" s="84">
        <f t="shared" si="28"/>
        <v>48</v>
      </c>
      <c r="X55" s="84" t="str">
        <f t="shared" si="40"/>
        <v/>
      </c>
      <c r="Y55" s="80" t="str">
        <f t="shared" si="29"/>
        <v/>
      </c>
      <c r="Z55" s="80">
        <f t="shared" si="30"/>
        <v>1000</v>
      </c>
      <c r="AA55" s="80">
        <f t="shared" si="41"/>
        <v>1000</v>
      </c>
      <c r="AB55" s="84" t="str">
        <f>IF(COUNTIF($K$8:$K55,S55)&lt;4,$K55," ")</f>
        <v xml:space="preserve"> </v>
      </c>
      <c r="AC55" s="84">
        <f t="shared" si="31"/>
        <v>48</v>
      </c>
      <c r="AD55" s="84" t="str">
        <f t="shared" si="42"/>
        <v/>
      </c>
      <c r="AE55" s="80" t="str">
        <f t="shared" si="32"/>
        <v/>
      </c>
      <c r="AF55" s="80" t="str">
        <f t="shared" si="33"/>
        <v/>
      </c>
      <c r="AG55" s="84" t="str">
        <f t="shared" si="34"/>
        <v/>
      </c>
      <c r="AH55" s="84" t="str">
        <f t="shared" si="43"/>
        <v/>
      </c>
      <c r="AI55" s="7" t="str">
        <f t="shared" si="44"/>
        <v xml:space="preserve"> </v>
      </c>
      <c r="AJ55" s="8">
        <f t="shared" si="45"/>
        <v>48</v>
      </c>
      <c r="AK55" s="92">
        <v>10</v>
      </c>
      <c r="AL55" s="93" t="e">
        <f>#REF!</f>
        <v>#REF!</v>
      </c>
      <c r="AM55" s="94" t="e">
        <f t="shared" si="17"/>
        <v>#REF!</v>
      </c>
      <c r="AN55" s="95" t="e">
        <f t="shared" si="18"/>
        <v>#REF!</v>
      </c>
      <c r="AO55" s="94" t="e">
        <f t="shared" si="19"/>
        <v>#REF!</v>
      </c>
      <c r="AP55" s="95" t="e">
        <f t="shared" si="20"/>
        <v>#REF!</v>
      </c>
      <c r="AQ55" s="94" t="e">
        <f t="shared" si="21"/>
        <v>#REF!</v>
      </c>
      <c r="AR55" s="95" t="e">
        <f t="shared" si="22"/>
        <v>#REF!</v>
      </c>
      <c r="AS55" s="96" t="e">
        <f t="shared" si="35"/>
        <v>#REF!</v>
      </c>
      <c r="AT55" s="97" t="e">
        <f t="shared" si="36"/>
        <v>#REF!</v>
      </c>
      <c r="AW55" s="537" t="str">
        <f t="shared" si="46"/>
        <v/>
      </c>
    </row>
    <row r="56" spans="1:49" ht="19.2" customHeight="1">
      <c r="A56" s="6">
        <f t="shared" si="37"/>
        <v>49</v>
      </c>
      <c r="B56" s="303">
        <v>49</v>
      </c>
      <c r="C56" s="303"/>
      <c r="D56" s="458"/>
      <c r="E56" s="458"/>
      <c r="F56" s="458"/>
      <c r="G56" s="476" t="str">
        <f>IF(ISNA(IF($C56&gt;0,(VLOOKUP($C56,Engagés!$C$10:$K$509,3,FALSE))," ")),"",(IF($C56&gt;0,(VLOOKUP($C56,Engagés!$C$10:$K$509,3,FALSE))," ")))</f>
        <v xml:space="preserve"> </v>
      </c>
      <c r="H56" s="90">
        <f t="shared" si="27"/>
        <v>0</v>
      </c>
      <c r="I56" s="539" t="str">
        <f>IF(ISNA(IF($C56&gt;0,(VLOOKUP($C56,Engagés!$C$10:$K$509,6,FALSE))," ")),"",(IF($C56&gt;0,(VLOOKUP($C56,Engagés!$C$10:$K$509,6,FALSE))," ")))</f>
        <v xml:space="preserve"> </v>
      </c>
      <c r="J56" s="539" t="str">
        <f>IF(ISNA(IF($C56&gt;0,(VLOOKUP($C56,Engagés!$C$10:$K$509,7,FALSE))," ")),"",(IF($C56&gt;0,(VLOOKUP($C56,Engagés!$C$10:$K$509,7,FALSE))," ")))</f>
        <v xml:space="preserve"> </v>
      </c>
      <c r="K56" s="539" t="str">
        <f>IF(ISNA(IF($C56&gt;0,(VLOOKUP($C56,Engagés!$C$10:$K$509,8,FALSE))," ")),"",(IF($C56&gt;0,(VLOOKUP($C56,Engagés!$C$10:$K$509,8,FALSE))," ")))</f>
        <v xml:space="preserve"> </v>
      </c>
      <c r="L56" s="6" t="str">
        <f>IF(ISNA(IF($C56&gt;0,(VLOOKUP($C56,Engagés!$C$10:$K$509,5,FALSE))," ")),"",(IF($C56&gt;0,(VLOOKUP($C56,Engagés!$C$10:$K$509,5,FALSE))," ")))</f>
        <v xml:space="preserve"> </v>
      </c>
      <c r="M56" s="6" t="str">
        <f>IF(ISNA(IF($C56&gt;0,(VLOOKUP($C56,Engagés!$C$10:$K$509,4,FALSE))," ")),"",(IF($C56&gt;0,(VLOOKUP($C56,Engagés!$C$10:$K$509,4,FALSE))," ")))</f>
        <v xml:space="preserve"> </v>
      </c>
      <c r="N56" s="539" t="str">
        <f>IF(ISNA(IF($C56&gt;0,(VLOOKUP($C56,Engagés!$C$10:$K$509,9,FALSE))," ")),"",(IF($C56&gt;0,(VLOOKUP($C56,Engagés!$C$10:$K$509,9,FALSE))," ")))</f>
        <v xml:space="preserve"> </v>
      </c>
      <c r="O56" s="6" t="str">
        <f>IF(ISNA(IF($C56&gt;0,(VLOOKUP($C56,Engagés!$C$10:$N$509,10,FALSE))," ")),"",(IF($C56&gt;0,(VLOOKUP($C56,Engagés!$C$10:$N$509,10,FALSE))," ")))</f>
        <v xml:space="preserve"> </v>
      </c>
      <c r="P56" s="6" t="str">
        <f>IF(ISNA(IF($C56&gt;0,(VLOOKUP($C56,Engagés!$C$10:$N$509,12,FALSE))," ")),"",(IF($C56&gt;0,(VLOOKUP($C56,Engagés!$C$10:$N$509,12,FALSE))," ")))</f>
        <v xml:space="preserve"> </v>
      </c>
      <c r="Q56" s="6" t="str">
        <f>IF(ISNA(IF($C56&gt;0,(VLOOKUP($C56,Engagés!$C$10:$N$509,11,FALSE))," ")),"",(IF($C56&gt;0,(VLOOKUP($C56,Engagés!$C$10:$N$509,11,FALSE))," ")))</f>
        <v xml:space="preserve"> </v>
      </c>
      <c r="R56" s="19" t="str">
        <f t="shared" si="47"/>
        <v/>
      </c>
      <c r="S56" s="84" t="str">
        <f>IF(COUNTIF($K$8:$K56,$K56)&lt;2,$K56," ")</f>
        <v xml:space="preserve"> </v>
      </c>
      <c r="T56" s="84">
        <f t="shared" si="38"/>
        <v>49</v>
      </c>
      <c r="U56" s="91" t="str">
        <f t="shared" si="39"/>
        <v/>
      </c>
      <c r="V56" s="84" t="str">
        <f>IF(COUNTIF($K$8:$K56,$K56)&lt;3,$K56," ")</f>
        <v xml:space="preserve"> </v>
      </c>
      <c r="W56" s="84">
        <f t="shared" si="28"/>
        <v>49</v>
      </c>
      <c r="X56" s="84" t="str">
        <f t="shared" si="40"/>
        <v/>
      </c>
      <c r="Y56" s="80" t="str">
        <f t="shared" si="29"/>
        <v/>
      </c>
      <c r="Z56" s="80">
        <f t="shared" si="30"/>
        <v>1000</v>
      </c>
      <c r="AA56" s="80">
        <f t="shared" si="41"/>
        <v>1000</v>
      </c>
      <c r="AB56" s="84" t="str">
        <f>IF(COUNTIF($K$8:$K56,S56)&lt;4,$K56," ")</f>
        <v xml:space="preserve"> </v>
      </c>
      <c r="AC56" s="84">
        <f t="shared" si="31"/>
        <v>49</v>
      </c>
      <c r="AD56" s="84" t="str">
        <f t="shared" si="42"/>
        <v/>
      </c>
      <c r="AE56" s="80" t="str">
        <f t="shared" si="32"/>
        <v/>
      </c>
      <c r="AF56" s="80" t="str">
        <f t="shared" si="33"/>
        <v/>
      </c>
      <c r="AG56" s="84" t="str">
        <f t="shared" si="34"/>
        <v/>
      </c>
      <c r="AH56" s="84" t="str">
        <f t="shared" si="43"/>
        <v/>
      </c>
      <c r="AI56" s="7" t="str">
        <f t="shared" si="44"/>
        <v xml:space="preserve"> </v>
      </c>
      <c r="AJ56" s="8">
        <f t="shared" si="45"/>
        <v>49</v>
      </c>
      <c r="AK56" s="92">
        <v>10</v>
      </c>
      <c r="AL56" s="93" t="e">
        <f>#REF!</f>
        <v>#REF!</v>
      </c>
      <c r="AM56" s="94" t="e">
        <f t="shared" si="17"/>
        <v>#REF!</v>
      </c>
      <c r="AN56" s="95" t="e">
        <f t="shared" si="18"/>
        <v>#REF!</v>
      </c>
      <c r="AO56" s="94" t="e">
        <f t="shared" si="19"/>
        <v>#REF!</v>
      </c>
      <c r="AP56" s="95" t="e">
        <f t="shared" si="20"/>
        <v>#REF!</v>
      </c>
      <c r="AQ56" s="94" t="e">
        <f t="shared" si="21"/>
        <v>#REF!</v>
      </c>
      <c r="AR56" s="95" t="e">
        <f t="shared" si="22"/>
        <v>#REF!</v>
      </c>
      <c r="AS56" s="96" t="e">
        <f t="shared" si="35"/>
        <v>#REF!</v>
      </c>
      <c r="AT56" s="97" t="e">
        <f t="shared" si="36"/>
        <v>#REF!</v>
      </c>
      <c r="AW56" s="537" t="str">
        <f t="shared" si="46"/>
        <v/>
      </c>
    </row>
    <row r="57" spans="1:49" ht="19.2" customHeight="1">
      <c r="A57" s="6">
        <f t="shared" si="37"/>
        <v>50</v>
      </c>
      <c r="B57" s="303">
        <v>50</v>
      </c>
      <c r="C57" s="303"/>
      <c r="D57" s="458"/>
      <c r="E57" s="458"/>
      <c r="F57" s="458"/>
      <c r="G57" s="476" t="str">
        <f>IF(ISNA(IF($C57&gt;0,(VLOOKUP($C57,Engagés!$C$10:$K$509,3,FALSE))," ")),"",(IF($C57&gt;0,(VLOOKUP($C57,Engagés!$C$10:$K$509,3,FALSE))," ")))</f>
        <v xml:space="preserve"> </v>
      </c>
      <c r="H57" s="90">
        <f t="shared" si="27"/>
        <v>0</v>
      </c>
      <c r="I57" s="539" t="str">
        <f>IF(ISNA(IF($C57&gt;0,(VLOOKUP($C57,Engagés!$C$10:$K$509,6,FALSE))," ")),"",(IF($C57&gt;0,(VLOOKUP($C57,Engagés!$C$10:$K$509,6,FALSE))," ")))</f>
        <v xml:space="preserve"> </v>
      </c>
      <c r="J57" s="539" t="str">
        <f>IF(ISNA(IF($C57&gt;0,(VLOOKUP($C57,Engagés!$C$10:$K$509,7,FALSE))," ")),"",(IF($C57&gt;0,(VLOOKUP($C57,Engagés!$C$10:$K$509,7,FALSE))," ")))</f>
        <v xml:space="preserve"> </v>
      </c>
      <c r="K57" s="539" t="str">
        <f>IF(ISNA(IF($C57&gt;0,(VLOOKUP($C57,Engagés!$C$10:$K$509,8,FALSE))," ")),"",(IF($C57&gt;0,(VLOOKUP($C57,Engagés!$C$10:$K$509,8,FALSE))," ")))</f>
        <v xml:space="preserve"> </v>
      </c>
      <c r="L57" s="6" t="str">
        <f>IF(ISNA(IF($C57&gt;0,(VLOOKUP($C57,Engagés!$C$10:$K$509,5,FALSE))," ")),"",(IF($C57&gt;0,(VLOOKUP($C57,Engagés!$C$10:$K$509,5,FALSE))," ")))</f>
        <v xml:space="preserve"> </v>
      </c>
      <c r="M57" s="6" t="str">
        <f>IF(ISNA(IF($C57&gt;0,(VLOOKUP($C57,Engagés!$C$10:$K$509,4,FALSE))," ")),"",(IF($C57&gt;0,(VLOOKUP($C57,Engagés!$C$10:$K$509,4,FALSE))," ")))</f>
        <v xml:space="preserve"> </v>
      </c>
      <c r="N57" s="539" t="str">
        <f>IF(ISNA(IF($C57&gt;0,(VLOOKUP($C57,Engagés!$C$10:$K$509,9,FALSE))," ")),"",(IF($C57&gt;0,(VLOOKUP($C57,Engagés!$C$10:$K$509,9,FALSE))," ")))</f>
        <v xml:space="preserve"> </v>
      </c>
      <c r="O57" s="6" t="str">
        <f>IF(ISNA(IF($C57&gt;0,(VLOOKUP($C57,Engagés!$C$10:$N$509,10,FALSE))," ")),"",(IF($C57&gt;0,(VLOOKUP($C57,Engagés!$C$10:$N$509,10,FALSE))," ")))</f>
        <v xml:space="preserve"> </v>
      </c>
      <c r="P57" s="6" t="str">
        <f>IF(ISNA(IF($C57&gt;0,(VLOOKUP($C57,Engagés!$C$10:$N$509,12,FALSE))," ")),"",(IF($C57&gt;0,(VLOOKUP($C57,Engagés!$C$10:$N$509,12,FALSE))," ")))</f>
        <v xml:space="preserve"> </v>
      </c>
      <c r="Q57" s="6" t="str">
        <f>IF(ISNA(IF($C57&gt;0,(VLOOKUP($C57,Engagés!$C$10:$N$509,11,FALSE))," ")),"",(IF($C57&gt;0,(VLOOKUP($C57,Engagés!$C$10:$N$509,11,FALSE))," ")))</f>
        <v xml:space="preserve"> </v>
      </c>
      <c r="R57" s="19" t="str">
        <f t="shared" si="47"/>
        <v/>
      </c>
      <c r="S57" s="84" t="str">
        <f>IF(COUNTIF($K$8:$K57,$K57)&lt;2,$K57," ")</f>
        <v xml:space="preserve"> </v>
      </c>
      <c r="T57" s="84">
        <f t="shared" si="38"/>
        <v>50</v>
      </c>
      <c r="U57" s="91" t="str">
        <f t="shared" si="39"/>
        <v/>
      </c>
      <c r="V57" s="84" t="str">
        <f>IF(COUNTIF($K$8:$K57,$K57)&lt;3,$K57," ")</f>
        <v xml:space="preserve"> </v>
      </c>
      <c r="W57" s="84">
        <f t="shared" si="28"/>
        <v>50</v>
      </c>
      <c r="X57" s="84" t="str">
        <f t="shared" si="40"/>
        <v/>
      </c>
      <c r="Y57" s="80" t="str">
        <f t="shared" si="29"/>
        <v/>
      </c>
      <c r="Z57" s="80">
        <f t="shared" si="30"/>
        <v>1000</v>
      </c>
      <c r="AA57" s="80">
        <f t="shared" si="41"/>
        <v>1000</v>
      </c>
      <c r="AB57" s="84" t="str">
        <f>IF(COUNTIF($K$8:$K57,S57)&lt;4,$K57," ")</f>
        <v xml:space="preserve"> </v>
      </c>
      <c r="AC57" s="84">
        <f t="shared" si="31"/>
        <v>50</v>
      </c>
      <c r="AD57" s="84" t="str">
        <f t="shared" si="42"/>
        <v/>
      </c>
      <c r="AE57" s="80" t="str">
        <f t="shared" si="32"/>
        <v/>
      </c>
      <c r="AF57" s="80" t="str">
        <f t="shared" si="33"/>
        <v/>
      </c>
      <c r="AG57" s="84" t="str">
        <f t="shared" si="34"/>
        <v/>
      </c>
      <c r="AH57" s="84" t="str">
        <f t="shared" si="43"/>
        <v/>
      </c>
      <c r="AI57" s="7" t="str">
        <f t="shared" si="44"/>
        <v xml:space="preserve"> </v>
      </c>
      <c r="AJ57" s="8">
        <f t="shared" si="45"/>
        <v>50</v>
      </c>
      <c r="AK57" s="92">
        <v>10</v>
      </c>
      <c r="AL57" s="93" t="e">
        <f>#REF!</f>
        <v>#REF!</v>
      </c>
      <c r="AM57" s="94" t="e">
        <f t="shared" si="17"/>
        <v>#REF!</v>
      </c>
      <c r="AN57" s="95" t="e">
        <f t="shared" si="18"/>
        <v>#REF!</v>
      </c>
      <c r="AO57" s="94" t="e">
        <f t="shared" si="19"/>
        <v>#REF!</v>
      </c>
      <c r="AP57" s="95" t="e">
        <f t="shared" si="20"/>
        <v>#REF!</v>
      </c>
      <c r="AQ57" s="94" t="e">
        <f t="shared" si="21"/>
        <v>#REF!</v>
      </c>
      <c r="AR57" s="95" t="e">
        <f t="shared" si="22"/>
        <v>#REF!</v>
      </c>
      <c r="AS57" s="96" t="e">
        <f t="shared" si="35"/>
        <v>#REF!</v>
      </c>
      <c r="AT57" s="97" t="e">
        <f t="shared" si="36"/>
        <v>#REF!</v>
      </c>
      <c r="AW57" s="537" t="str">
        <f t="shared" si="46"/>
        <v/>
      </c>
    </row>
    <row r="58" spans="1:49" ht="19.2" customHeight="1">
      <c r="A58" s="6">
        <f t="shared" si="37"/>
        <v>51</v>
      </c>
      <c r="B58" s="303">
        <v>51</v>
      </c>
      <c r="C58" s="303"/>
      <c r="D58" s="458"/>
      <c r="E58" s="458"/>
      <c r="F58" s="458"/>
      <c r="G58" s="476" t="str">
        <f>IF(ISNA(IF($C58&gt;0,(VLOOKUP($C58,Engagés!$C$10:$K$509,3,FALSE))," ")),"",(IF($C58&gt;0,(VLOOKUP($C58,Engagés!$C$10:$K$509,3,FALSE))," ")))</f>
        <v xml:space="preserve"> </v>
      </c>
      <c r="H58" s="90">
        <f t="shared" si="27"/>
        <v>0</v>
      </c>
      <c r="I58" s="539" t="str">
        <f>IF(ISNA(IF($C58&gt;0,(VLOOKUP($C58,Engagés!$C$10:$K$509,6,FALSE))," ")),"",(IF($C58&gt;0,(VLOOKUP($C58,Engagés!$C$10:$K$509,6,FALSE))," ")))</f>
        <v xml:space="preserve"> </v>
      </c>
      <c r="J58" s="539" t="str">
        <f>IF(ISNA(IF($C58&gt;0,(VLOOKUP($C58,Engagés!$C$10:$K$509,7,FALSE))," ")),"",(IF($C58&gt;0,(VLOOKUP($C58,Engagés!$C$10:$K$509,7,FALSE))," ")))</f>
        <v xml:space="preserve"> </v>
      </c>
      <c r="K58" s="539" t="str">
        <f>IF(ISNA(IF($C58&gt;0,(VLOOKUP($C58,Engagés!$C$10:$K$509,8,FALSE))," ")),"",(IF($C58&gt;0,(VLOOKUP($C58,Engagés!$C$10:$K$509,8,FALSE))," ")))</f>
        <v xml:space="preserve"> </v>
      </c>
      <c r="L58" s="6" t="str">
        <f>IF(ISNA(IF($C58&gt;0,(VLOOKUP($C58,Engagés!$C$10:$K$509,5,FALSE))," ")),"",(IF($C58&gt;0,(VLOOKUP($C58,Engagés!$C$10:$K$509,5,FALSE))," ")))</f>
        <v xml:space="preserve"> </v>
      </c>
      <c r="M58" s="6" t="str">
        <f>IF(ISNA(IF($C58&gt;0,(VLOOKUP($C58,Engagés!$C$10:$K$509,4,FALSE))," ")),"",(IF($C58&gt;0,(VLOOKUP($C58,Engagés!$C$10:$K$509,4,FALSE))," ")))</f>
        <v xml:space="preserve"> </v>
      </c>
      <c r="N58" s="539" t="str">
        <f>IF(ISNA(IF($C58&gt;0,(VLOOKUP($C58,Engagés!$C$10:$K$509,9,FALSE))," ")),"",(IF($C58&gt;0,(VLOOKUP($C58,Engagés!$C$10:$K$509,9,FALSE))," ")))</f>
        <v xml:space="preserve"> </v>
      </c>
      <c r="O58" s="6" t="str">
        <f>IF(ISNA(IF($C58&gt;0,(VLOOKUP($C58,Engagés!$C$10:$N$509,10,FALSE))," ")),"",(IF($C58&gt;0,(VLOOKUP($C58,Engagés!$C$10:$N$509,10,FALSE))," ")))</f>
        <v xml:space="preserve"> </v>
      </c>
      <c r="P58" s="6" t="str">
        <f>IF(ISNA(IF($C58&gt;0,(VLOOKUP($C58,Engagés!$C$10:$N$509,12,FALSE))," ")),"",(IF($C58&gt;0,(VLOOKUP($C58,Engagés!$C$10:$N$509,12,FALSE))," ")))</f>
        <v xml:space="preserve"> </v>
      </c>
      <c r="Q58" s="6" t="str">
        <f>IF(ISNA(IF($C58&gt;0,(VLOOKUP($C58,Engagés!$C$10:$N$509,11,FALSE))," ")),"",(IF($C58&gt;0,(VLOOKUP($C58,Engagés!$C$10:$N$509,11,FALSE))," ")))</f>
        <v xml:space="preserve"> </v>
      </c>
      <c r="R58" s="19" t="str">
        <f t="shared" si="47"/>
        <v/>
      </c>
      <c r="S58" s="84" t="str">
        <f>IF(COUNTIF($K$8:$K58,$K58)&lt;2,$K58," ")</f>
        <v xml:space="preserve"> </v>
      </c>
      <c r="T58" s="84">
        <f t="shared" si="38"/>
        <v>51</v>
      </c>
      <c r="U58" s="91" t="str">
        <f t="shared" si="39"/>
        <v/>
      </c>
      <c r="V58" s="84" t="str">
        <f>IF(COUNTIF($K$8:$K58,$K58)&lt;3,$K58," ")</f>
        <v xml:space="preserve"> </v>
      </c>
      <c r="W58" s="84">
        <f t="shared" si="28"/>
        <v>51</v>
      </c>
      <c r="X58" s="84" t="str">
        <f t="shared" si="40"/>
        <v/>
      </c>
      <c r="Y58" s="80" t="str">
        <f t="shared" si="29"/>
        <v/>
      </c>
      <c r="Z58" s="80">
        <f t="shared" si="30"/>
        <v>1000</v>
      </c>
      <c r="AA58" s="80">
        <f t="shared" si="41"/>
        <v>1000</v>
      </c>
      <c r="AB58" s="84" t="str">
        <f>IF(COUNTIF($K$8:$K58,S58)&lt;4,$K58," ")</f>
        <v xml:space="preserve"> </v>
      </c>
      <c r="AC58" s="84">
        <f t="shared" si="31"/>
        <v>51</v>
      </c>
      <c r="AD58" s="84" t="str">
        <f t="shared" si="42"/>
        <v/>
      </c>
      <c r="AE58" s="80" t="str">
        <f t="shared" si="32"/>
        <v/>
      </c>
      <c r="AF58" s="80" t="str">
        <f t="shared" si="33"/>
        <v/>
      </c>
      <c r="AG58" s="84" t="str">
        <f t="shared" si="34"/>
        <v/>
      </c>
      <c r="AH58" s="84" t="str">
        <f t="shared" si="43"/>
        <v/>
      </c>
      <c r="AI58" s="7" t="str">
        <f t="shared" si="44"/>
        <v xml:space="preserve"> </v>
      </c>
      <c r="AJ58" s="8">
        <f t="shared" si="45"/>
        <v>51</v>
      </c>
      <c r="AK58" s="92">
        <v>10</v>
      </c>
      <c r="AL58" s="93" t="e">
        <f>#REF!</f>
        <v>#REF!</v>
      </c>
      <c r="AM58" s="94" t="e">
        <f t="shared" si="17"/>
        <v>#REF!</v>
      </c>
      <c r="AN58" s="95" t="e">
        <f t="shared" si="18"/>
        <v>#REF!</v>
      </c>
      <c r="AO58" s="94" t="e">
        <f t="shared" si="19"/>
        <v>#REF!</v>
      </c>
      <c r="AP58" s="95" t="e">
        <f t="shared" si="20"/>
        <v>#REF!</v>
      </c>
      <c r="AQ58" s="94" t="e">
        <f t="shared" si="21"/>
        <v>#REF!</v>
      </c>
      <c r="AR58" s="95" t="e">
        <f t="shared" si="22"/>
        <v>#REF!</v>
      </c>
      <c r="AS58" s="96" t="e">
        <f t="shared" si="35"/>
        <v>#REF!</v>
      </c>
      <c r="AT58" s="97" t="e">
        <f t="shared" si="36"/>
        <v>#REF!</v>
      </c>
      <c r="AW58" s="537" t="str">
        <f t="shared" si="46"/>
        <v/>
      </c>
    </row>
    <row r="59" spans="1:49" ht="19.2" customHeight="1">
      <c r="A59" s="6">
        <f t="shared" si="37"/>
        <v>52</v>
      </c>
      <c r="B59" s="303">
        <v>52</v>
      </c>
      <c r="C59" s="303"/>
      <c r="D59" s="458"/>
      <c r="E59" s="458"/>
      <c r="F59" s="458"/>
      <c r="G59" s="476" t="str">
        <f>IF(ISNA(IF($C59&gt;0,(VLOOKUP($C59,Engagés!$C$10:$K$509,3,FALSE))," ")),"",(IF($C59&gt;0,(VLOOKUP($C59,Engagés!$C$10:$K$509,3,FALSE))," ")))</f>
        <v xml:space="preserve"> </v>
      </c>
      <c r="H59" s="90">
        <f t="shared" si="27"/>
        <v>0</v>
      </c>
      <c r="I59" s="539" t="str">
        <f>IF(ISNA(IF($C59&gt;0,(VLOOKUP($C59,Engagés!$C$10:$K$509,6,FALSE))," ")),"",(IF($C59&gt;0,(VLOOKUP($C59,Engagés!$C$10:$K$509,6,FALSE))," ")))</f>
        <v xml:space="preserve"> </v>
      </c>
      <c r="J59" s="539" t="str">
        <f>IF(ISNA(IF($C59&gt;0,(VLOOKUP($C59,Engagés!$C$10:$K$509,7,FALSE))," ")),"",(IF($C59&gt;0,(VLOOKUP($C59,Engagés!$C$10:$K$509,7,FALSE))," ")))</f>
        <v xml:space="preserve"> </v>
      </c>
      <c r="K59" s="539" t="str">
        <f>IF(ISNA(IF($C59&gt;0,(VLOOKUP($C59,Engagés!$C$10:$K$509,8,FALSE))," ")),"",(IF($C59&gt;0,(VLOOKUP($C59,Engagés!$C$10:$K$509,8,FALSE))," ")))</f>
        <v xml:space="preserve"> </v>
      </c>
      <c r="L59" s="6" t="str">
        <f>IF(ISNA(IF($C59&gt;0,(VLOOKUP($C59,Engagés!$C$10:$K$509,5,FALSE))," ")),"",(IF($C59&gt;0,(VLOOKUP($C59,Engagés!$C$10:$K$509,5,FALSE))," ")))</f>
        <v xml:space="preserve"> </v>
      </c>
      <c r="M59" s="6" t="str">
        <f>IF(ISNA(IF($C59&gt;0,(VLOOKUP($C59,Engagés!$C$10:$K$509,4,FALSE))," ")),"",(IF($C59&gt;0,(VLOOKUP($C59,Engagés!$C$10:$K$509,4,FALSE))," ")))</f>
        <v xml:space="preserve"> </v>
      </c>
      <c r="N59" s="539" t="str">
        <f>IF(ISNA(IF($C59&gt;0,(VLOOKUP($C59,Engagés!$C$10:$K$509,9,FALSE))," ")),"",(IF($C59&gt;0,(VLOOKUP($C59,Engagés!$C$10:$K$509,9,FALSE))," ")))</f>
        <v xml:space="preserve"> </v>
      </c>
      <c r="O59" s="6" t="str">
        <f>IF(ISNA(IF($C59&gt;0,(VLOOKUP($C59,Engagés!$C$10:$N$509,10,FALSE))," ")),"",(IF($C59&gt;0,(VLOOKUP($C59,Engagés!$C$10:$N$509,10,FALSE))," ")))</f>
        <v xml:space="preserve"> </v>
      </c>
      <c r="P59" s="6" t="str">
        <f>IF(ISNA(IF($C59&gt;0,(VLOOKUP($C59,Engagés!$C$10:$N$509,12,FALSE))," ")),"",(IF($C59&gt;0,(VLOOKUP($C59,Engagés!$C$10:$N$509,12,FALSE))," ")))</f>
        <v xml:space="preserve"> </v>
      </c>
      <c r="Q59" s="6" t="str">
        <f>IF(ISNA(IF($C59&gt;0,(VLOOKUP($C59,Engagés!$C$10:$N$509,11,FALSE))," ")),"",(IF($C59&gt;0,(VLOOKUP($C59,Engagés!$C$10:$N$509,11,FALSE))," ")))</f>
        <v xml:space="preserve"> </v>
      </c>
      <c r="R59" s="19" t="str">
        <f t="shared" si="47"/>
        <v/>
      </c>
      <c r="S59" s="84" t="str">
        <f>IF(COUNTIF($K$8:$K59,$K59)&lt;2,$K59," ")</f>
        <v xml:space="preserve"> </v>
      </c>
      <c r="T59" s="84">
        <f t="shared" si="38"/>
        <v>52</v>
      </c>
      <c r="U59" s="91" t="str">
        <f t="shared" si="39"/>
        <v/>
      </c>
      <c r="V59" s="84" t="str">
        <f>IF(COUNTIF($K$8:$K59,$K59)&lt;3,$K59," ")</f>
        <v xml:space="preserve"> </v>
      </c>
      <c r="W59" s="84">
        <f t="shared" si="28"/>
        <v>52</v>
      </c>
      <c r="X59" s="84" t="str">
        <f t="shared" si="40"/>
        <v/>
      </c>
      <c r="Y59" s="80" t="str">
        <f t="shared" si="29"/>
        <v/>
      </c>
      <c r="Z59" s="80">
        <f t="shared" si="30"/>
        <v>1000</v>
      </c>
      <c r="AA59" s="80">
        <f t="shared" si="41"/>
        <v>1000</v>
      </c>
      <c r="AB59" s="84" t="str">
        <f>IF(COUNTIF($K$8:$K59,S59)&lt;4,$K59," ")</f>
        <v xml:space="preserve"> </v>
      </c>
      <c r="AC59" s="84">
        <f t="shared" si="31"/>
        <v>52</v>
      </c>
      <c r="AD59" s="84" t="str">
        <f t="shared" si="42"/>
        <v/>
      </c>
      <c r="AE59" s="80" t="str">
        <f t="shared" si="32"/>
        <v/>
      </c>
      <c r="AF59" s="80" t="str">
        <f t="shared" si="33"/>
        <v/>
      </c>
      <c r="AG59" s="84" t="str">
        <f t="shared" si="34"/>
        <v/>
      </c>
      <c r="AH59" s="84" t="str">
        <f t="shared" si="43"/>
        <v/>
      </c>
      <c r="AI59" s="7" t="str">
        <f t="shared" si="44"/>
        <v xml:space="preserve"> </v>
      </c>
      <c r="AJ59" s="8">
        <f t="shared" si="45"/>
        <v>52</v>
      </c>
      <c r="AK59" s="92">
        <v>10</v>
      </c>
      <c r="AL59" s="93" t="e">
        <f>#REF!</f>
        <v>#REF!</v>
      </c>
      <c r="AM59" s="94" t="e">
        <f t="shared" si="17"/>
        <v>#REF!</v>
      </c>
      <c r="AN59" s="95" t="e">
        <f t="shared" si="18"/>
        <v>#REF!</v>
      </c>
      <c r="AO59" s="94" t="e">
        <f t="shared" si="19"/>
        <v>#REF!</v>
      </c>
      <c r="AP59" s="95" t="e">
        <f t="shared" si="20"/>
        <v>#REF!</v>
      </c>
      <c r="AQ59" s="94" t="e">
        <f t="shared" si="21"/>
        <v>#REF!</v>
      </c>
      <c r="AR59" s="95" t="e">
        <f t="shared" si="22"/>
        <v>#REF!</v>
      </c>
      <c r="AS59" s="96" t="e">
        <f t="shared" si="35"/>
        <v>#REF!</v>
      </c>
      <c r="AT59" s="97" t="e">
        <f t="shared" si="36"/>
        <v>#REF!</v>
      </c>
      <c r="AW59" s="537" t="str">
        <f t="shared" si="46"/>
        <v/>
      </c>
    </row>
    <row r="60" spans="1:49" ht="19.2" customHeight="1">
      <c r="A60" s="6">
        <f t="shared" si="37"/>
        <v>53</v>
      </c>
      <c r="B60" s="303">
        <v>53</v>
      </c>
      <c r="C60" s="303"/>
      <c r="D60" s="458"/>
      <c r="E60" s="458"/>
      <c r="F60" s="458"/>
      <c r="G60" s="476" t="str">
        <f>IF(ISNA(IF($C60&gt;0,(VLOOKUP($C60,Engagés!$C$10:$K$509,3,FALSE))," ")),"",(IF($C60&gt;0,(VLOOKUP($C60,Engagés!$C$10:$K$509,3,FALSE))," ")))</f>
        <v xml:space="preserve"> </v>
      </c>
      <c r="H60" s="90">
        <f t="shared" si="27"/>
        <v>0</v>
      </c>
      <c r="I60" s="539" t="str">
        <f>IF(ISNA(IF($C60&gt;0,(VLOOKUP($C60,Engagés!$C$10:$K$509,6,FALSE))," ")),"",(IF($C60&gt;0,(VLOOKUP($C60,Engagés!$C$10:$K$509,6,FALSE))," ")))</f>
        <v xml:space="preserve"> </v>
      </c>
      <c r="J60" s="539" t="str">
        <f>IF(ISNA(IF($C60&gt;0,(VLOOKUP($C60,Engagés!$C$10:$K$509,7,FALSE))," ")),"",(IF($C60&gt;0,(VLOOKUP($C60,Engagés!$C$10:$K$509,7,FALSE))," ")))</f>
        <v xml:space="preserve"> </v>
      </c>
      <c r="K60" s="539" t="str">
        <f>IF(ISNA(IF($C60&gt;0,(VLOOKUP($C60,Engagés!$C$10:$K$509,8,FALSE))," ")),"",(IF($C60&gt;0,(VLOOKUP($C60,Engagés!$C$10:$K$509,8,FALSE))," ")))</f>
        <v xml:space="preserve"> </v>
      </c>
      <c r="L60" s="6" t="str">
        <f>IF(ISNA(IF($C60&gt;0,(VLOOKUP($C60,Engagés!$C$10:$K$509,5,FALSE))," ")),"",(IF($C60&gt;0,(VLOOKUP($C60,Engagés!$C$10:$K$509,5,FALSE))," ")))</f>
        <v xml:space="preserve"> </v>
      </c>
      <c r="M60" s="6" t="str">
        <f>IF(ISNA(IF($C60&gt;0,(VLOOKUP($C60,Engagés!$C$10:$K$509,4,FALSE))," ")),"",(IF($C60&gt;0,(VLOOKUP($C60,Engagés!$C$10:$K$509,4,FALSE))," ")))</f>
        <v xml:space="preserve"> </v>
      </c>
      <c r="N60" s="539" t="str">
        <f>IF(ISNA(IF($C60&gt;0,(VLOOKUP($C60,Engagés!$C$10:$K$509,9,FALSE))," ")),"",(IF($C60&gt;0,(VLOOKUP($C60,Engagés!$C$10:$K$509,9,FALSE))," ")))</f>
        <v xml:space="preserve"> </v>
      </c>
      <c r="O60" s="6" t="str">
        <f>IF(ISNA(IF($C60&gt;0,(VLOOKUP($C60,Engagés!$C$10:$N$509,10,FALSE))," ")),"",(IF($C60&gt;0,(VLOOKUP($C60,Engagés!$C$10:$N$509,10,FALSE))," ")))</f>
        <v xml:space="preserve"> </v>
      </c>
      <c r="P60" s="6" t="str">
        <f>IF(ISNA(IF($C60&gt;0,(VLOOKUP($C60,Engagés!$C$10:$N$509,12,FALSE))," ")),"",(IF($C60&gt;0,(VLOOKUP($C60,Engagés!$C$10:$N$509,12,FALSE))," ")))</f>
        <v xml:space="preserve"> </v>
      </c>
      <c r="Q60" s="6" t="str">
        <f>IF(ISNA(IF($C60&gt;0,(VLOOKUP($C60,Engagés!$C$10:$N$509,11,FALSE))," ")),"",(IF($C60&gt;0,(VLOOKUP($C60,Engagés!$C$10:$N$509,11,FALSE))," ")))</f>
        <v xml:space="preserve"> </v>
      </c>
      <c r="R60" s="19" t="str">
        <f t="shared" si="47"/>
        <v/>
      </c>
      <c r="S60" s="84" t="str">
        <f>IF(COUNTIF($K$8:$K60,$K60)&lt;2,$K60," ")</f>
        <v xml:space="preserve"> </v>
      </c>
      <c r="T60" s="84">
        <f t="shared" si="38"/>
        <v>53</v>
      </c>
      <c r="U60" s="91" t="str">
        <f t="shared" si="39"/>
        <v/>
      </c>
      <c r="V60" s="84" t="str">
        <f>IF(COUNTIF($K$8:$K60,$K60)&lt;3,$K60," ")</f>
        <v xml:space="preserve"> </v>
      </c>
      <c r="W60" s="84">
        <f t="shared" si="28"/>
        <v>53</v>
      </c>
      <c r="X60" s="84" t="str">
        <f t="shared" si="40"/>
        <v/>
      </c>
      <c r="Y60" s="80" t="str">
        <f t="shared" si="29"/>
        <v/>
      </c>
      <c r="Z60" s="80">
        <f t="shared" si="30"/>
        <v>1000</v>
      </c>
      <c r="AA60" s="80">
        <f t="shared" si="41"/>
        <v>1000</v>
      </c>
      <c r="AB60" s="84" t="str">
        <f>IF(COUNTIF($K$8:$K60,S60)&lt;4,$K60," ")</f>
        <v xml:space="preserve"> </v>
      </c>
      <c r="AC60" s="84">
        <f t="shared" si="31"/>
        <v>53</v>
      </c>
      <c r="AD60" s="84" t="str">
        <f t="shared" si="42"/>
        <v/>
      </c>
      <c r="AE60" s="80" t="str">
        <f t="shared" si="32"/>
        <v/>
      </c>
      <c r="AF60" s="80" t="str">
        <f t="shared" si="33"/>
        <v/>
      </c>
      <c r="AG60" s="84" t="str">
        <f t="shared" si="34"/>
        <v/>
      </c>
      <c r="AH60" s="84" t="str">
        <f t="shared" si="43"/>
        <v/>
      </c>
      <c r="AI60" s="7" t="str">
        <f t="shared" si="44"/>
        <v xml:space="preserve"> </v>
      </c>
      <c r="AJ60" s="8">
        <f t="shared" si="45"/>
        <v>53</v>
      </c>
      <c r="AK60" s="92">
        <v>10</v>
      </c>
      <c r="AL60" s="93" t="e">
        <f>#REF!</f>
        <v>#REF!</v>
      </c>
      <c r="AM60" s="94" t="e">
        <f t="shared" si="17"/>
        <v>#REF!</v>
      </c>
      <c r="AN60" s="95" t="e">
        <f t="shared" si="18"/>
        <v>#REF!</v>
      </c>
      <c r="AO60" s="94" t="e">
        <f t="shared" si="19"/>
        <v>#REF!</v>
      </c>
      <c r="AP60" s="95" t="e">
        <f t="shared" si="20"/>
        <v>#REF!</v>
      </c>
      <c r="AQ60" s="94" t="e">
        <f t="shared" si="21"/>
        <v>#REF!</v>
      </c>
      <c r="AR60" s="95" t="e">
        <f t="shared" si="22"/>
        <v>#REF!</v>
      </c>
      <c r="AS60" s="96" t="e">
        <f t="shared" si="35"/>
        <v>#REF!</v>
      </c>
      <c r="AT60" s="97" t="e">
        <f t="shared" si="36"/>
        <v>#REF!</v>
      </c>
      <c r="AW60" s="537" t="str">
        <f t="shared" si="46"/>
        <v/>
      </c>
    </row>
    <row r="61" spans="1:49" ht="19.2" customHeight="1">
      <c r="A61" s="6">
        <f t="shared" si="37"/>
        <v>54</v>
      </c>
      <c r="B61" s="303">
        <v>54</v>
      </c>
      <c r="C61" s="303"/>
      <c r="D61" s="458"/>
      <c r="E61" s="458"/>
      <c r="F61" s="458"/>
      <c r="G61" s="476" t="str">
        <f>IF(ISNA(IF($C61&gt;0,(VLOOKUP($C61,Engagés!$C$10:$K$509,3,FALSE))," ")),"",(IF($C61&gt;0,(VLOOKUP($C61,Engagés!$C$10:$K$509,3,FALSE))," ")))</f>
        <v xml:space="preserve"> </v>
      </c>
      <c r="H61" s="90">
        <f t="shared" si="27"/>
        <v>0</v>
      </c>
      <c r="I61" s="539" t="str">
        <f>IF(ISNA(IF($C61&gt;0,(VLOOKUP($C61,Engagés!$C$10:$K$509,6,FALSE))," ")),"",(IF($C61&gt;0,(VLOOKUP($C61,Engagés!$C$10:$K$509,6,FALSE))," ")))</f>
        <v xml:space="preserve"> </v>
      </c>
      <c r="J61" s="539" t="str">
        <f>IF(ISNA(IF($C61&gt;0,(VLOOKUP($C61,Engagés!$C$10:$K$509,7,FALSE))," ")),"",(IF($C61&gt;0,(VLOOKUP($C61,Engagés!$C$10:$K$509,7,FALSE))," ")))</f>
        <v xml:space="preserve"> </v>
      </c>
      <c r="K61" s="539" t="str">
        <f>IF(ISNA(IF($C61&gt;0,(VLOOKUP($C61,Engagés!$C$10:$K$509,8,FALSE))," ")),"",(IF($C61&gt;0,(VLOOKUP($C61,Engagés!$C$10:$K$509,8,FALSE))," ")))</f>
        <v xml:space="preserve"> </v>
      </c>
      <c r="L61" s="6" t="str">
        <f>IF(ISNA(IF($C61&gt;0,(VLOOKUP($C61,Engagés!$C$10:$K$509,5,FALSE))," ")),"",(IF($C61&gt;0,(VLOOKUP($C61,Engagés!$C$10:$K$509,5,FALSE))," ")))</f>
        <v xml:space="preserve"> </v>
      </c>
      <c r="M61" s="6" t="str">
        <f>IF(ISNA(IF($C61&gt;0,(VLOOKUP($C61,Engagés!$C$10:$K$509,4,FALSE))," ")),"",(IF($C61&gt;0,(VLOOKUP($C61,Engagés!$C$10:$K$509,4,FALSE))," ")))</f>
        <v xml:space="preserve"> </v>
      </c>
      <c r="N61" s="539" t="str">
        <f>IF(ISNA(IF($C61&gt;0,(VLOOKUP($C61,Engagés!$C$10:$K$509,9,FALSE))," ")),"",(IF($C61&gt;0,(VLOOKUP($C61,Engagés!$C$10:$K$509,9,FALSE))," ")))</f>
        <v xml:space="preserve"> </v>
      </c>
      <c r="O61" s="6" t="str">
        <f>IF(ISNA(IF($C61&gt;0,(VLOOKUP($C61,Engagés!$C$10:$N$509,10,FALSE))," ")),"",(IF($C61&gt;0,(VLOOKUP($C61,Engagés!$C$10:$N$509,10,FALSE))," ")))</f>
        <v xml:space="preserve"> </v>
      </c>
      <c r="P61" s="6" t="str">
        <f>IF(ISNA(IF($C61&gt;0,(VLOOKUP($C61,Engagés!$C$10:$N$509,12,FALSE))," ")),"",(IF($C61&gt;0,(VLOOKUP($C61,Engagés!$C$10:$N$509,12,FALSE))," ")))</f>
        <v xml:space="preserve"> </v>
      </c>
      <c r="Q61" s="6" t="str">
        <f>IF(ISNA(IF($C61&gt;0,(VLOOKUP($C61,Engagés!$C$10:$N$509,11,FALSE))," ")),"",(IF($C61&gt;0,(VLOOKUP($C61,Engagés!$C$10:$N$509,11,FALSE))," ")))</f>
        <v xml:space="preserve"> </v>
      </c>
      <c r="R61" s="19" t="str">
        <f t="shared" si="47"/>
        <v/>
      </c>
      <c r="S61" s="84" t="str">
        <f>IF(COUNTIF($K$8:$K61,$K61)&lt;2,$K61," ")</f>
        <v xml:space="preserve"> </v>
      </c>
      <c r="T61" s="84">
        <f t="shared" si="38"/>
        <v>54</v>
      </c>
      <c r="U61" s="91" t="str">
        <f t="shared" si="39"/>
        <v/>
      </c>
      <c r="V61" s="84" t="str">
        <f>IF(COUNTIF($K$8:$K61,$K61)&lt;3,$K61," ")</f>
        <v xml:space="preserve"> </v>
      </c>
      <c r="W61" s="84">
        <f t="shared" si="28"/>
        <v>54</v>
      </c>
      <c r="X61" s="84" t="str">
        <f t="shared" si="40"/>
        <v/>
      </c>
      <c r="Y61" s="80" t="str">
        <f t="shared" si="29"/>
        <v/>
      </c>
      <c r="Z61" s="80">
        <f t="shared" si="30"/>
        <v>1000</v>
      </c>
      <c r="AA61" s="80">
        <f t="shared" si="41"/>
        <v>1000</v>
      </c>
      <c r="AB61" s="84" t="str">
        <f>IF(COUNTIF($K$8:$K61,S61)&lt;4,$K61," ")</f>
        <v xml:space="preserve"> </v>
      </c>
      <c r="AC61" s="84">
        <f t="shared" si="31"/>
        <v>54</v>
      </c>
      <c r="AD61" s="84" t="str">
        <f t="shared" si="42"/>
        <v/>
      </c>
      <c r="AE61" s="80" t="str">
        <f t="shared" si="32"/>
        <v/>
      </c>
      <c r="AF61" s="80" t="str">
        <f t="shared" si="33"/>
        <v/>
      </c>
      <c r="AG61" s="84" t="str">
        <f t="shared" si="34"/>
        <v/>
      </c>
      <c r="AH61" s="84" t="str">
        <f t="shared" si="43"/>
        <v/>
      </c>
      <c r="AI61" s="7" t="str">
        <f t="shared" si="44"/>
        <v xml:space="preserve"> </v>
      </c>
      <c r="AJ61" s="8">
        <f t="shared" si="45"/>
        <v>54</v>
      </c>
      <c r="AK61" s="92">
        <v>10</v>
      </c>
      <c r="AL61" s="93" t="e">
        <f>#REF!</f>
        <v>#REF!</v>
      </c>
      <c r="AM61" s="94" t="e">
        <f t="shared" si="17"/>
        <v>#REF!</v>
      </c>
      <c r="AN61" s="95" t="e">
        <f t="shared" si="18"/>
        <v>#REF!</v>
      </c>
      <c r="AO61" s="94" t="e">
        <f t="shared" si="19"/>
        <v>#REF!</v>
      </c>
      <c r="AP61" s="95" t="e">
        <f t="shared" si="20"/>
        <v>#REF!</v>
      </c>
      <c r="AQ61" s="94" t="e">
        <f t="shared" si="21"/>
        <v>#REF!</v>
      </c>
      <c r="AR61" s="95" t="e">
        <f t="shared" si="22"/>
        <v>#REF!</v>
      </c>
      <c r="AS61" s="96" t="e">
        <f t="shared" si="35"/>
        <v>#REF!</v>
      </c>
      <c r="AT61" s="97" t="e">
        <f t="shared" si="36"/>
        <v>#REF!</v>
      </c>
      <c r="AW61" s="537" t="str">
        <f t="shared" si="46"/>
        <v/>
      </c>
    </row>
    <row r="62" spans="1:49" ht="19.2" customHeight="1">
      <c r="A62" s="6">
        <f t="shared" si="37"/>
        <v>55</v>
      </c>
      <c r="B62" s="303">
        <v>55</v>
      </c>
      <c r="C62" s="303"/>
      <c r="D62" s="458"/>
      <c r="E62" s="458"/>
      <c r="F62" s="458"/>
      <c r="G62" s="476" t="str">
        <f>IF(ISNA(IF($C62&gt;0,(VLOOKUP($C62,Engagés!$C$10:$K$509,3,FALSE))," ")),"",(IF($C62&gt;0,(VLOOKUP($C62,Engagés!$C$10:$K$509,3,FALSE))," ")))</f>
        <v xml:space="preserve"> </v>
      </c>
      <c r="H62" s="90">
        <f t="shared" si="27"/>
        <v>0</v>
      </c>
      <c r="I62" s="539" t="str">
        <f>IF(ISNA(IF($C62&gt;0,(VLOOKUP($C62,Engagés!$C$10:$K$509,6,FALSE))," ")),"",(IF($C62&gt;0,(VLOOKUP($C62,Engagés!$C$10:$K$509,6,FALSE))," ")))</f>
        <v xml:space="preserve"> </v>
      </c>
      <c r="J62" s="539" t="str">
        <f>IF(ISNA(IF($C62&gt;0,(VLOOKUP($C62,Engagés!$C$10:$K$509,7,FALSE))," ")),"",(IF($C62&gt;0,(VLOOKUP($C62,Engagés!$C$10:$K$509,7,FALSE))," ")))</f>
        <v xml:space="preserve"> </v>
      </c>
      <c r="K62" s="539" t="str">
        <f>IF(ISNA(IF($C62&gt;0,(VLOOKUP($C62,Engagés!$C$10:$K$509,8,FALSE))," ")),"",(IF($C62&gt;0,(VLOOKUP($C62,Engagés!$C$10:$K$509,8,FALSE))," ")))</f>
        <v xml:space="preserve"> </v>
      </c>
      <c r="L62" s="6" t="str">
        <f>IF(ISNA(IF($C62&gt;0,(VLOOKUP($C62,Engagés!$C$10:$K$509,5,FALSE))," ")),"",(IF($C62&gt;0,(VLOOKUP($C62,Engagés!$C$10:$K$509,5,FALSE))," ")))</f>
        <v xml:space="preserve"> </v>
      </c>
      <c r="M62" s="6" t="str">
        <f>IF(ISNA(IF($C62&gt;0,(VLOOKUP($C62,Engagés!$C$10:$K$509,4,FALSE))," ")),"",(IF($C62&gt;0,(VLOOKUP($C62,Engagés!$C$10:$K$509,4,FALSE))," ")))</f>
        <v xml:space="preserve"> </v>
      </c>
      <c r="N62" s="539" t="str">
        <f>IF(ISNA(IF($C62&gt;0,(VLOOKUP($C62,Engagés!$C$10:$K$509,9,FALSE))," ")),"",(IF($C62&gt;0,(VLOOKUP($C62,Engagés!$C$10:$K$509,9,FALSE))," ")))</f>
        <v xml:space="preserve"> </v>
      </c>
      <c r="O62" s="6" t="str">
        <f>IF(ISNA(IF($C62&gt;0,(VLOOKUP($C62,Engagés!$C$10:$N$509,10,FALSE))," ")),"",(IF($C62&gt;0,(VLOOKUP($C62,Engagés!$C$10:$N$509,10,FALSE))," ")))</f>
        <v xml:space="preserve"> </v>
      </c>
      <c r="P62" s="6" t="str">
        <f>IF(ISNA(IF($C62&gt;0,(VLOOKUP($C62,Engagés!$C$10:$N$509,12,FALSE))," ")),"",(IF($C62&gt;0,(VLOOKUP($C62,Engagés!$C$10:$N$509,12,FALSE))," ")))</f>
        <v xml:space="preserve"> </v>
      </c>
      <c r="Q62" s="6" t="str">
        <f>IF(ISNA(IF($C62&gt;0,(VLOOKUP($C62,Engagés!$C$10:$N$509,11,FALSE))," ")),"",(IF($C62&gt;0,(VLOOKUP($C62,Engagés!$C$10:$N$509,11,FALSE))," ")))</f>
        <v xml:space="preserve"> </v>
      </c>
      <c r="R62" s="19" t="str">
        <f t="shared" si="47"/>
        <v/>
      </c>
      <c r="S62" s="84" t="str">
        <f>IF(COUNTIF($K$8:$K62,$K62)&lt;2,$K62," ")</f>
        <v xml:space="preserve"> </v>
      </c>
      <c r="T62" s="84">
        <f t="shared" si="38"/>
        <v>55</v>
      </c>
      <c r="U62" s="91" t="str">
        <f t="shared" si="39"/>
        <v/>
      </c>
      <c r="V62" s="84" t="str">
        <f>IF(COUNTIF($K$8:$K62,$K62)&lt;3,$K62," ")</f>
        <v xml:space="preserve"> </v>
      </c>
      <c r="W62" s="84">
        <f t="shared" si="28"/>
        <v>55</v>
      </c>
      <c r="X62" s="84" t="str">
        <f t="shared" si="40"/>
        <v/>
      </c>
      <c r="Y62" s="80" t="str">
        <f t="shared" si="29"/>
        <v/>
      </c>
      <c r="Z62" s="80">
        <f t="shared" si="30"/>
        <v>1000</v>
      </c>
      <c r="AA62" s="80">
        <f t="shared" si="41"/>
        <v>1000</v>
      </c>
      <c r="AB62" s="84" t="str">
        <f>IF(COUNTIF($K$8:$K62,S62)&lt;4,$K62," ")</f>
        <v xml:space="preserve"> </v>
      </c>
      <c r="AC62" s="84">
        <f t="shared" si="31"/>
        <v>55</v>
      </c>
      <c r="AD62" s="84" t="str">
        <f t="shared" si="42"/>
        <v/>
      </c>
      <c r="AE62" s="80" t="str">
        <f t="shared" si="32"/>
        <v/>
      </c>
      <c r="AF62" s="80" t="str">
        <f t="shared" si="33"/>
        <v/>
      </c>
      <c r="AG62" s="84" t="str">
        <f t="shared" si="34"/>
        <v/>
      </c>
      <c r="AH62" s="84" t="str">
        <f t="shared" si="43"/>
        <v/>
      </c>
      <c r="AI62" s="7" t="str">
        <f t="shared" si="44"/>
        <v xml:space="preserve"> </v>
      </c>
      <c r="AJ62" s="8">
        <f t="shared" si="45"/>
        <v>55</v>
      </c>
      <c r="AK62" s="92">
        <v>10</v>
      </c>
      <c r="AL62" s="93" t="e">
        <f>#REF!</f>
        <v>#REF!</v>
      </c>
      <c r="AM62" s="94" t="e">
        <f t="shared" si="17"/>
        <v>#REF!</v>
      </c>
      <c r="AN62" s="95" t="e">
        <f t="shared" si="18"/>
        <v>#REF!</v>
      </c>
      <c r="AO62" s="94" t="e">
        <f t="shared" si="19"/>
        <v>#REF!</v>
      </c>
      <c r="AP62" s="95" t="e">
        <f t="shared" si="20"/>
        <v>#REF!</v>
      </c>
      <c r="AQ62" s="94" t="e">
        <f t="shared" si="21"/>
        <v>#REF!</v>
      </c>
      <c r="AR62" s="95" t="e">
        <f t="shared" si="22"/>
        <v>#REF!</v>
      </c>
      <c r="AS62" s="96" t="e">
        <f t="shared" si="35"/>
        <v>#REF!</v>
      </c>
      <c r="AT62" s="97" t="e">
        <f t="shared" si="36"/>
        <v>#REF!</v>
      </c>
      <c r="AW62" s="537" t="str">
        <f t="shared" si="46"/>
        <v/>
      </c>
    </row>
    <row r="63" spans="1:49" ht="19.2" customHeight="1">
      <c r="A63" s="6">
        <f t="shared" si="37"/>
        <v>56</v>
      </c>
      <c r="B63" s="303">
        <v>56</v>
      </c>
      <c r="C63" s="303"/>
      <c r="D63" s="458"/>
      <c r="E63" s="458"/>
      <c r="F63" s="458"/>
      <c r="G63" s="476" t="str">
        <f>IF(ISNA(IF($C63&gt;0,(VLOOKUP($C63,Engagés!$C$10:$K$509,3,FALSE))," ")),"",(IF($C63&gt;0,(VLOOKUP($C63,Engagés!$C$10:$K$509,3,FALSE))," ")))</f>
        <v xml:space="preserve"> </v>
      </c>
      <c r="H63" s="90">
        <f t="shared" si="27"/>
        <v>0</v>
      </c>
      <c r="I63" s="539" t="str">
        <f>IF(ISNA(IF($C63&gt;0,(VLOOKUP($C63,Engagés!$C$10:$K$509,6,FALSE))," ")),"",(IF($C63&gt;0,(VLOOKUP($C63,Engagés!$C$10:$K$509,6,FALSE))," ")))</f>
        <v xml:space="preserve"> </v>
      </c>
      <c r="J63" s="539" t="str">
        <f>IF(ISNA(IF($C63&gt;0,(VLOOKUP($C63,Engagés!$C$10:$K$509,7,FALSE))," ")),"",(IF($C63&gt;0,(VLOOKUP($C63,Engagés!$C$10:$K$509,7,FALSE))," ")))</f>
        <v xml:space="preserve"> </v>
      </c>
      <c r="K63" s="539" t="str">
        <f>IF(ISNA(IF($C63&gt;0,(VLOOKUP($C63,Engagés!$C$10:$K$509,8,FALSE))," ")),"",(IF($C63&gt;0,(VLOOKUP($C63,Engagés!$C$10:$K$509,8,FALSE))," ")))</f>
        <v xml:space="preserve"> </v>
      </c>
      <c r="L63" s="6" t="str">
        <f>IF(ISNA(IF($C63&gt;0,(VLOOKUP($C63,Engagés!$C$10:$K$509,5,FALSE))," ")),"",(IF($C63&gt;0,(VLOOKUP($C63,Engagés!$C$10:$K$509,5,FALSE))," ")))</f>
        <v xml:space="preserve"> </v>
      </c>
      <c r="M63" s="6" t="str">
        <f>IF(ISNA(IF($C63&gt;0,(VLOOKUP($C63,Engagés!$C$10:$K$509,4,FALSE))," ")),"",(IF($C63&gt;0,(VLOOKUP($C63,Engagés!$C$10:$K$509,4,FALSE))," ")))</f>
        <v xml:space="preserve"> </v>
      </c>
      <c r="N63" s="539" t="str">
        <f>IF(ISNA(IF($C63&gt;0,(VLOOKUP($C63,Engagés!$C$10:$K$509,9,FALSE))," ")),"",(IF($C63&gt;0,(VLOOKUP($C63,Engagés!$C$10:$K$509,9,FALSE))," ")))</f>
        <v xml:space="preserve"> </v>
      </c>
      <c r="O63" s="6" t="str">
        <f>IF(ISNA(IF($C63&gt;0,(VLOOKUP($C63,Engagés!$C$10:$N$509,10,FALSE))," ")),"",(IF($C63&gt;0,(VLOOKUP($C63,Engagés!$C$10:$N$509,10,FALSE))," ")))</f>
        <v xml:space="preserve"> </v>
      </c>
      <c r="P63" s="6" t="str">
        <f>IF(ISNA(IF($C63&gt;0,(VLOOKUP($C63,Engagés!$C$10:$N$509,12,FALSE))," ")),"",(IF($C63&gt;0,(VLOOKUP($C63,Engagés!$C$10:$N$509,12,FALSE))," ")))</f>
        <v xml:space="preserve"> </v>
      </c>
      <c r="Q63" s="6" t="str">
        <f>IF(ISNA(IF($C63&gt;0,(VLOOKUP($C63,Engagés!$C$10:$N$509,11,FALSE))," ")),"",(IF($C63&gt;0,(VLOOKUP($C63,Engagés!$C$10:$N$509,11,FALSE))," ")))</f>
        <v xml:space="preserve"> </v>
      </c>
      <c r="R63" s="19" t="str">
        <f t="shared" si="47"/>
        <v/>
      </c>
      <c r="S63" s="84" t="str">
        <f>IF(COUNTIF($K$8:$K63,$K63)&lt;2,$K63," ")</f>
        <v xml:space="preserve"> </v>
      </c>
      <c r="T63" s="84">
        <f t="shared" si="38"/>
        <v>56</v>
      </c>
      <c r="U63" s="91" t="str">
        <f t="shared" si="39"/>
        <v/>
      </c>
      <c r="V63" s="84" t="str">
        <f>IF(COUNTIF($K$8:$K63,$K63)&lt;3,$K63," ")</f>
        <v xml:space="preserve"> </v>
      </c>
      <c r="W63" s="84">
        <f t="shared" si="28"/>
        <v>56</v>
      </c>
      <c r="X63" s="84" t="str">
        <f t="shared" si="40"/>
        <v/>
      </c>
      <c r="Y63" s="80" t="str">
        <f t="shared" si="29"/>
        <v/>
      </c>
      <c r="Z63" s="80">
        <f t="shared" si="30"/>
        <v>1000</v>
      </c>
      <c r="AA63" s="80">
        <f t="shared" si="41"/>
        <v>1000</v>
      </c>
      <c r="AB63" s="84" t="str">
        <f>IF(COUNTIF($K$8:$K63,S63)&lt;4,$K63," ")</f>
        <v xml:space="preserve"> </v>
      </c>
      <c r="AC63" s="84">
        <f t="shared" si="31"/>
        <v>56</v>
      </c>
      <c r="AD63" s="84" t="str">
        <f t="shared" si="42"/>
        <v/>
      </c>
      <c r="AE63" s="80" t="str">
        <f t="shared" si="32"/>
        <v/>
      </c>
      <c r="AF63" s="80" t="str">
        <f t="shared" si="33"/>
        <v/>
      </c>
      <c r="AG63" s="84" t="str">
        <f t="shared" si="34"/>
        <v/>
      </c>
      <c r="AH63" s="84" t="str">
        <f t="shared" si="43"/>
        <v/>
      </c>
      <c r="AI63" s="7" t="str">
        <f t="shared" si="44"/>
        <v xml:space="preserve"> </v>
      </c>
      <c r="AJ63" s="8">
        <f t="shared" si="45"/>
        <v>56</v>
      </c>
      <c r="AK63" s="92">
        <v>10</v>
      </c>
      <c r="AL63" s="93" t="e">
        <f>#REF!</f>
        <v>#REF!</v>
      </c>
      <c r="AM63" s="94" t="e">
        <f t="shared" si="17"/>
        <v>#REF!</v>
      </c>
      <c r="AN63" s="95" t="e">
        <f t="shared" si="18"/>
        <v>#REF!</v>
      </c>
      <c r="AO63" s="94" t="e">
        <f t="shared" si="19"/>
        <v>#REF!</v>
      </c>
      <c r="AP63" s="95" t="e">
        <f t="shared" si="20"/>
        <v>#REF!</v>
      </c>
      <c r="AQ63" s="94" t="e">
        <f t="shared" si="21"/>
        <v>#REF!</v>
      </c>
      <c r="AR63" s="95" t="e">
        <f t="shared" si="22"/>
        <v>#REF!</v>
      </c>
      <c r="AS63" s="96" t="e">
        <f t="shared" si="35"/>
        <v>#REF!</v>
      </c>
      <c r="AT63" s="97" t="e">
        <f t="shared" si="36"/>
        <v>#REF!</v>
      </c>
      <c r="AW63" s="537" t="str">
        <f t="shared" si="46"/>
        <v/>
      </c>
    </row>
    <row r="64" spans="1:49" ht="19.2" customHeight="1">
      <c r="A64" s="6">
        <f t="shared" si="37"/>
        <v>57</v>
      </c>
      <c r="B64" s="303">
        <v>57</v>
      </c>
      <c r="C64" s="303"/>
      <c r="D64" s="458"/>
      <c r="E64" s="458"/>
      <c r="F64" s="458"/>
      <c r="G64" s="476" t="str">
        <f>IF(ISNA(IF($C64&gt;0,(VLOOKUP($C64,Engagés!$C$10:$K$509,3,FALSE))," ")),"",(IF($C64&gt;0,(VLOOKUP($C64,Engagés!$C$10:$K$509,3,FALSE))," ")))</f>
        <v xml:space="preserve"> </v>
      </c>
      <c r="H64" s="90">
        <f t="shared" si="27"/>
        <v>0</v>
      </c>
      <c r="I64" s="539" t="str">
        <f>IF(ISNA(IF($C64&gt;0,(VLOOKUP($C64,Engagés!$C$10:$K$509,6,FALSE))," ")),"",(IF($C64&gt;0,(VLOOKUP($C64,Engagés!$C$10:$K$509,6,FALSE))," ")))</f>
        <v xml:space="preserve"> </v>
      </c>
      <c r="J64" s="539" t="str">
        <f>IF(ISNA(IF($C64&gt;0,(VLOOKUP($C64,Engagés!$C$10:$K$509,7,FALSE))," ")),"",(IF($C64&gt;0,(VLOOKUP($C64,Engagés!$C$10:$K$509,7,FALSE))," ")))</f>
        <v xml:space="preserve"> </v>
      </c>
      <c r="K64" s="539" t="str">
        <f>IF(ISNA(IF($C64&gt;0,(VLOOKUP($C64,Engagés!$C$10:$K$509,8,FALSE))," ")),"",(IF($C64&gt;0,(VLOOKUP($C64,Engagés!$C$10:$K$509,8,FALSE))," ")))</f>
        <v xml:space="preserve"> </v>
      </c>
      <c r="L64" s="6" t="str">
        <f>IF(ISNA(IF($C64&gt;0,(VLOOKUP($C64,Engagés!$C$10:$K$509,5,FALSE))," ")),"",(IF($C64&gt;0,(VLOOKUP($C64,Engagés!$C$10:$K$509,5,FALSE))," ")))</f>
        <v xml:space="preserve"> </v>
      </c>
      <c r="M64" s="6" t="str">
        <f>IF(ISNA(IF($C64&gt;0,(VLOOKUP($C64,Engagés!$C$10:$K$509,4,FALSE))," ")),"",(IF($C64&gt;0,(VLOOKUP($C64,Engagés!$C$10:$K$509,4,FALSE))," ")))</f>
        <v xml:space="preserve"> </v>
      </c>
      <c r="N64" s="539" t="str">
        <f>IF(ISNA(IF($C64&gt;0,(VLOOKUP($C64,Engagés!$C$10:$K$509,9,FALSE))," ")),"",(IF($C64&gt;0,(VLOOKUP($C64,Engagés!$C$10:$K$509,9,FALSE))," ")))</f>
        <v xml:space="preserve"> </v>
      </c>
      <c r="O64" s="6" t="str">
        <f>IF(ISNA(IF($C64&gt;0,(VLOOKUP($C64,Engagés!$C$10:$N$509,10,FALSE))," ")),"",(IF($C64&gt;0,(VLOOKUP($C64,Engagés!$C$10:$N$509,10,FALSE))," ")))</f>
        <v xml:space="preserve"> </v>
      </c>
      <c r="P64" s="6" t="str">
        <f>IF(ISNA(IF($C64&gt;0,(VLOOKUP($C64,Engagés!$C$10:$N$509,12,FALSE))," ")),"",(IF($C64&gt;0,(VLOOKUP($C64,Engagés!$C$10:$N$509,12,FALSE))," ")))</f>
        <v xml:space="preserve"> </v>
      </c>
      <c r="Q64" s="6" t="str">
        <f>IF(ISNA(IF($C64&gt;0,(VLOOKUP($C64,Engagés!$C$10:$N$509,11,FALSE))," ")),"",(IF($C64&gt;0,(VLOOKUP($C64,Engagés!$C$10:$N$509,11,FALSE))," ")))</f>
        <v xml:space="preserve"> </v>
      </c>
      <c r="R64" s="19" t="str">
        <f t="shared" si="47"/>
        <v/>
      </c>
      <c r="S64" s="84" t="str">
        <f>IF(COUNTIF($K$8:$K64,$K64)&lt;2,$K64," ")</f>
        <v xml:space="preserve"> </v>
      </c>
      <c r="T64" s="84">
        <f t="shared" si="38"/>
        <v>57</v>
      </c>
      <c r="U64" s="91" t="str">
        <f t="shared" si="39"/>
        <v/>
      </c>
      <c r="V64" s="84" t="str">
        <f>IF(COUNTIF($K$8:$K64,$K64)&lt;3,$K64," ")</f>
        <v xml:space="preserve"> </v>
      </c>
      <c r="W64" s="84">
        <f t="shared" si="28"/>
        <v>57</v>
      </c>
      <c r="X64" s="84" t="str">
        <f t="shared" si="40"/>
        <v/>
      </c>
      <c r="Y64" s="80" t="str">
        <f t="shared" si="29"/>
        <v/>
      </c>
      <c r="Z64" s="80">
        <f t="shared" si="30"/>
        <v>1000</v>
      </c>
      <c r="AA64" s="80">
        <f t="shared" si="41"/>
        <v>1000</v>
      </c>
      <c r="AB64" s="84" t="str">
        <f>IF(COUNTIF($K$8:$K64,S64)&lt;4,$K64," ")</f>
        <v xml:space="preserve"> </v>
      </c>
      <c r="AC64" s="84">
        <f t="shared" si="31"/>
        <v>57</v>
      </c>
      <c r="AD64" s="84" t="str">
        <f t="shared" si="42"/>
        <v/>
      </c>
      <c r="AE64" s="80" t="str">
        <f t="shared" si="32"/>
        <v/>
      </c>
      <c r="AF64" s="80" t="str">
        <f t="shared" si="33"/>
        <v/>
      </c>
      <c r="AG64" s="84" t="str">
        <f t="shared" si="34"/>
        <v/>
      </c>
      <c r="AH64" s="84" t="str">
        <f t="shared" si="43"/>
        <v/>
      </c>
      <c r="AI64" s="7" t="str">
        <f t="shared" si="44"/>
        <v xml:space="preserve"> </v>
      </c>
      <c r="AJ64" s="8">
        <f t="shared" si="45"/>
        <v>57</v>
      </c>
      <c r="AK64" s="92">
        <v>10</v>
      </c>
      <c r="AL64" s="93" t="e">
        <f>#REF!</f>
        <v>#REF!</v>
      </c>
      <c r="AM64" s="94" t="e">
        <f t="shared" si="17"/>
        <v>#REF!</v>
      </c>
      <c r="AN64" s="95" t="e">
        <f t="shared" si="18"/>
        <v>#REF!</v>
      </c>
      <c r="AO64" s="94" t="e">
        <f t="shared" si="19"/>
        <v>#REF!</v>
      </c>
      <c r="AP64" s="95" t="e">
        <f t="shared" si="20"/>
        <v>#REF!</v>
      </c>
      <c r="AQ64" s="94" t="e">
        <f t="shared" si="21"/>
        <v>#REF!</v>
      </c>
      <c r="AR64" s="95" t="e">
        <f t="shared" si="22"/>
        <v>#REF!</v>
      </c>
      <c r="AS64" s="96" t="e">
        <f t="shared" si="35"/>
        <v>#REF!</v>
      </c>
      <c r="AT64" s="97" t="e">
        <f t="shared" si="36"/>
        <v>#REF!</v>
      </c>
      <c r="AW64" s="537" t="str">
        <f t="shared" si="46"/>
        <v/>
      </c>
    </row>
    <row r="65" spans="1:49" ht="19.2" customHeight="1">
      <c r="A65" s="6">
        <f t="shared" si="37"/>
        <v>58</v>
      </c>
      <c r="B65" s="303">
        <v>58</v>
      </c>
      <c r="C65" s="303"/>
      <c r="D65" s="458"/>
      <c r="E65" s="458"/>
      <c r="F65" s="458"/>
      <c r="G65" s="476" t="str">
        <f>IF(ISNA(IF($C65&gt;0,(VLOOKUP($C65,Engagés!$C$10:$K$509,3,FALSE))," ")),"",(IF($C65&gt;0,(VLOOKUP($C65,Engagés!$C$10:$K$509,3,FALSE))," ")))</f>
        <v xml:space="preserve"> </v>
      </c>
      <c r="H65" s="90">
        <f t="shared" si="27"/>
        <v>0</v>
      </c>
      <c r="I65" s="539" t="str">
        <f>IF(ISNA(IF($C65&gt;0,(VLOOKUP($C65,Engagés!$C$10:$K$509,6,FALSE))," ")),"",(IF($C65&gt;0,(VLOOKUP($C65,Engagés!$C$10:$K$509,6,FALSE))," ")))</f>
        <v xml:space="preserve"> </v>
      </c>
      <c r="J65" s="539" t="str">
        <f>IF(ISNA(IF($C65&gt;0,(VLOOKUP($C65,Engagés!$C$10:$K$509,7,FALSE))," ")),"",(IF($C65&gt;0,(VLOOKUP($C65,Engagés!$C$10:$K$509,7,FALSE))," ")))</f>
        <v xml:space="preserve"> </v>
      </c>
      <c r="K65" s="539" t="str">
        <f>IF(ISNA(IF($C65&gt;0,(VLOOKUP($C65,Engagés!$C$10:$K$509,8,FALSE))," ")),"",(IF($C65&gt;0,(VLOOKUP($C65,Engagés!$C$10:$K$509,8,FALSE))," ")))</f>
        <v xml:space="preserve"> </v>
      </c>
      <c r="L65" s="6" t="str">
        <f>IF(ISNA(IF($C65&gt;0,(VLOOKUP($C65,Engagés!$C$10:$K$509,5,FALSE))," ")),"",(IF($C65&gt;0,(VLOOKUP($C65,Engagés!$C$10:$K$509,5,FALSE))," ")))</f>
        <v xml:space="preserve"> </v>
      </c>
      <c r="M65" s="6" t="str">
        <f>IF(ISNA(IF($C65&gt;0,(VLOOKUP($C65,Engagés!$C$10:$K$509,4,FALSE))," ")),"",(IF($C65&gt;0,(VLOOKUP($C65,Engagés!$C$10:$K$509,4,FALSE))," ")))</f>
        <v xml:space="preserve"> </v>
      </c>
      <c r="N65" s="539" t="str">
        <f>IF(ISNA(IF($C65&gt;0,(VLOOKUP($C65,Engagés!$C$10:$K$509,9,FALSE))," ")),"",(IF($C65&gt;0,(VLOOKUP($C65,Engagés!$C$10:$K$509,9,FALSE))," ")))</f>
        <v xml:space="preserve"> </v>
      </c>
      <c r="O65" s="6" t="str">
        <f>IF(ISNA(IF($C65&gt;0,(VLOOKUP($C65,Engagés!$C$10:$N$509,10,FALSE))," ")),"",(IF($C65&gt;0,(VLOOKUP($C65,Engagés!$C$10:$N$509,10,FALSE))," ")))</f>
        <v xml:space="preserve"> </v>
      </c>
      <c r="P65" s="6" t="str">
        <f>IF(ISNA(IF($C65&gt;0,(VLOOKUP($C65,Engagés!$C$10:$N$509,12,FALSE))," ")),"",(IF($C65&gt;0,(VLOOKUP($C65,Engagés!$C$10:$N$509,12,FALSE))," ")))</f>
        <v xml:space="preserve"> </v>
      </c>
      <c r="Q65" s="6" t="str">
        <f>IF(ISNA(IF($C65&gt;0,(VLOOKUP($C65,Engagés!$C$10:$N$509,11,FALSE))," ")),"",(IF($C65&gt;0,(VLOOKUP($C65,Engagés!$C$10:$N$509,11,FALSE))," ")))</f>
        <v xml:space="preserve"> </v>
      </c>
      <c r="R65" s="19" t="str">
        <f t="shared" si="47"/>
        <v/>
      </c>
      <c r="S65" s="84" t="str">
        <f>IF(COUNTIF($K$8:$K65,$K65)&lt;2,$K65," ")</f>
        <v xml:space="preserve"> </v>
      </c>
      <c r="T65" s="84">
        <f t="shared" si="38"/>
        <v>58</v>
      </c>
      <c r="U65" s="91" t="str">
        <f t="shared" si="39"/>
        <v/>
      </c>
      <c r="V65" s="84" t="str">
        <f>IF(COUNTIF($K$8:$K65,$K65)&lt;3,$K65," ")</f>
        <v xml:space="preserve"> </v>
      </c>
      <c r="W65" s="84">
        <f t="shared" si="28"/>
        <v>58</v>
      </c>
      <c r="X65" s="84" t="str">
        <f t="shared" si="40"/>
        <v/>
      </c>
      <c r="Y65" s="80" t="str">
        <f t="shared" si="29"/>
        <v/>
      </c>
      <c r="Z65" s="80">
        <f t="shared" si="30"/>
        <v>1000</v>
      </c>
      <c r="AA65" s="80">
        <f t="shared" si="41"/>
        <v>1000</v>
      </c>
      <c r="AB65" s="84" t="str">
        <f>IF(COUNTIF($K$8:$K65,S65)&lt;4,$K65," ")</f>
        <v xml:space="preserve"> </v>
      </c>
      <c r="AC65" s="84">
        <f t="shared" si="31"/>
        <v>58</v>
      </c>
      <c r="AD65" s="84" t="str">
        <f t="shared" si="42"/>
        <v/>
      </c>
      <c r="AE65" s="80" t="str">
        <f t="shared" si="32"/>
        <v/>
      </c>
      <c r="AF65" s="80" t="str">
        <f t="shared" si="33"/>
        <v/>
      </c>
      <c r="AG65" s="84" t="str">
        <f t="shared" si="34"/>
        <v/>
      </c>
      <c r="AH65" s="84" t="str">
        <f t="shared" si="43"/>
        <v/>
      </c>
      <c r="AI65" s="7" t="str">
        <f t="shared" si="44"/>
        <v xml:space="preserve"> </v>
      </c>
      <c r="AJ65" s="8">
        <f t="shared" si="45"/>
        <v>58</v>
      </c>
      <c r="AK65" s="92">
        <v>10</v>
      </c>
      <c r="AL65" s="93" t="e">
        <f>#REF!</f>
        <v>#REF!</v>
      </c>
      <c r="AM65" s="94" t="e">
        <f t="shared" si="17"/>
        <v>#REF!</v>
      </c>
      <c r="AN65" s="95" t="e">
        <f t="shared" si="18"/>
        <v>#REF!</v>
      </c>
      <c r="AO65" s="94" t="e">
        <f t="shared" si="19"/>
        <v>#REF!</v>
      </c>
      <c r="AP65" s="95" t="e">
        <f t="shared" si="20"/>
        <v>#REF!</v>
      </c>
      <c r="AQ65" s="94" t="e">
        <f t="shared" si="21"/>
        <v>#REF!</v>
      </c>
      <c r="AR65" s="95" t="e">
        <f t="shared" si="22"/>
        <v>#REF!</v>
      </c>
      <c r="AS65" s="96" t="e">
        <f t="shared" si="35"/>
        <v>#REF!</v>
      </c>
      <c r="AT65" s="97" t="e">
        <f t="shared" si="36"/>
        <v>#REF!</v>
      </c>
      <c r="AW65" s="537" t="str">
        <f t="shared" si="46"/>
        <v/>
      </c>
    </row>
    <row r="66" spans="1:49" ht="19.2" customHeight="1">
      <c r="A66" s="6">
        <f t="shared" si="37"/>
        <v>59</v>
      </c>
      <c r="B66" s="303">
        <v>59</v>
      </c>
      <c r="C66" s="303"/>
      <c r="D66" s="458"/>
      <c r="E66" s="458"/>
      <c r="F66" s="458"/>
      <c r="G66" s="476" t="str">
        <f>IF(ISNA(IF($C66&gt;0,(VLOOKUP($C66,Engagés!$C$10:$K$509,3,FALSE))," ")),"",(IF($C66&gt;0,(VLOOKUP($C66,Engagés!$C$10:$K$509,3,FALSE))," ")))</f>
        <v xml:space="preserve"> </v>
      </c>
      <c r="H66" s="90">
        <f t="shared" si="27"/>
        <v>0</v>
      </c>
      <c r="I66" s="539" t="str">
        <f>IF(ISNA(IF($C66&gt;0,(VLOOKUP($C66,Engagés!$C$10:$K$509,6,FALSE))," ")),"",(IF($C66&gt;0,(VLOOKUP($C66,Engagés!$C$10:$K$509,6,FALSE))," ")))</f>
        <v xml:space="preserve"> </v>
      </c>
      <c r="J66" s="539" t="str">
        <f>IF(ISNA(IF($C66&gt;0,(VLOOKUP($C66,Engagés!$C$10:$K$509,7,FALSE))," ")),"",(IF($C66&gt;0,(VLOOKUP($C66,Engagés!$C$10:$K$509,7,FALSE))," ")))</f>
        <v xml:space="preserve"> </v>
      </c>
      <c r="K66" s="539" t="str">
        <f>IF(ISNA(IF($C66&gt;0,(VLOOKUP($C66,Engagés!$C$10:$K$509,8,FALSE))," ")),"",(IF($C66&gt;0,(VLOOKUP($C66,Engagés!$C$10:$K$509,8,FALSE))," ")))</f>
        <v xml:space="preserve"> </v>
      </c>
      <c r="L66" s="6" t="str">
        <f>IF(ISNA(IF($C66&gt;0,(VLOOKUP($C66,Engagés!$C$10:$K$509,5,FALSE))," ")),"",(IF($C66&gt;0,(VLOOKUP($C66,Engagés!$C$10:$K$509,5,FALSE))," ")))</f>
        <v xml:space="preserve"> </v>
      </c>
      <c r="M66" s="6" t="str">
        <f>IF(ISNA(IF($C66&gt;0,(VLOOKUP($C66,Engagés!$C$10:$K$509,4,FALSE))," ")),"",(IF($C66&gt;0,(VLOOKUP($C66,Engagés!$C$10:$K$509,4,FALSE))," ")))</f>
        <v xml:space="preserve"> </v>
      </c>
      <c r="N66" s="539" t="str">
        <f>IF(ISNA(IF($C66&gt;0,(VLOOKUP($C66,Engagés!$C$10:$K$509,9,FALSE))," ")),"",(IF($C66&gt;0,(VLOOKUP($C66,Engagés!$C$10:$K$509,9,FALSE))," ")))</f>
        <v xml:space="preserve"> </v>
      </c>
      <c r="O66" s="6" t="str">
        <f>IF(ISNA(IF($C66&gt;0,(VLOOKUP($C66,Engagés!$C$10:$N$509,10,FALSE))," ")),"",(IF($C66&gt;0,(VLOOKUP($C66,Engagés!$C$10:$N$509,10,FALSE))," ")))</f>
        <v xml:space="preserve"> </v>
      </c>
      <c r="P66" s="6" t="str">
        <f>IF(ISNA(IF($C66&gt;0,(VLOOKUP($C66,Engagés!$C$10:$N$509,12,FALSE))," ")),"",(IF($C66&gt;0,(VLOOKUP($C66,Engagés!$C$10:$N$509,12,FALSE))," ")))</f>
        <v xml:space="preserve"> </v>
      </c>
      <c r="Q66" s="6" t="str">
        <f>IF(ISNA(IF($C66&gt;0,(VLOOKUP($C66,Engagés!$C$10:$N$509,11,FALSE))," ")),"",(IF($C66&gt;0,(VLOOKUP($C66,Engagés!$C$10:$N$509,11,FALSE))," ")))</f>
        <v xml:space="preserve"> </v>
      </c>
      <c r="R66" s="19" t="str">
        <f t="shared" si="47"/>
        <v/>
      </c>
      <c r="S66" s="84" t="str">
        <f>IF(COUNTIF($K$8:$K66,$K66)&lt;2,$K66," ")</f>
        <v xml:space="preserve"> </v>
      </c>
      <c r="T66" s="84">
        <f t="shared" si="38"/>
        <v>59</v>
      </c>
      <c r="U66" s="91" t="str">
        <f t="shared" si="39"/>
        <v/>
      </c>
      <c r="V66" s="84" t="str">
        <f>IF(COUNTIF($K$8:$K66,$K66)&lt;3,$K66," ")</f>
        <v xml:space="preserve"> </v>
      </c>
      <c r="W66" s="84">
        <f t="shared" si="28"/>
        <v>59</v>
      </c>
      <c r="X66" s="84" t="str">
        <f t="shared" si="40"/>
        <v/>
      </c>
      <c r="Y66" s="80" t="str">
        <f t="shared" si="29"/>
        <v/>
      </c>
      <c r="Z66" s="80">
        <f t="shared" si="30"/>
        <v>1000</v>
      </c>
      <c r="AA66" s="80">
        <f t="shared" si="41"/>
        <v>1000</v>
      </c>
      <c r="AB66" s="84" t="str">
        <f>IF(COUNTIF($K$8:$K66,S66)&lt;4,$K66," ")</f>
        <v xml:space="preserve"> </v>
      </c>
      <c r="AC66" s="84">
        <f t="shared" si="31"/>
        <v>59</v>
      </c>
      <c r="AD66" s="84" t="str">
        <f t="shared" si="42"/>
        <v/>
      </c>
      <c r="AE66" s="80" t="str">
        <f t="shared" si="32"/>
        <v/>
      </c>
      <c r="AF66" s="80" t="str">
        <f t="shared" si="33"/>
        <v/>
      </c>
      <c r="AG66" s="84" t="str">
        <f t="shared" si="34"/>
        <v/>
      </c>
      <c r="AH66" s="84" t="str">
        <f t="shared" si="43"/>
        <v/>
      </c>
      <c r="AI66" s="7" t="str">
        <f t="shared" si="44"/>
        <v xml:space="preserve"> </v>
      </c>
      <c r="AJ66" s="8">
        <f t="shared" si="45"/>
        <v>59</v>
      </c>
      <c r="AK66" s="92">
        <v>10</v>
      </c>
      <c r="AL66" s="93" t="e">
        <f>#REF!</f>
        <v>#REF!</v>
      </c>
      <c r="AM66" s="94" t="e">
        <f t="shared" si="17"/>
        <v>#REF!</v>
      </c>
      <c r="AN66" s="95" t="e">
        <f t="shared" si="18"/>
        <v>#REF!</v>
      </c>
      <c r="AO66" s="94" t="e">
        <f t="shared" si="19"/>
        <v>#REF!</v>
      </c>
      <c r="AP66" s="95" t="e">
        <f t="shared" si="20"/>
        <v>#REF!</v>
      </c>
      <c r="AQ66" s="94" t="e">
        <f t="shared" si="21"/>
        <v>#REF!</v>
      </c>
      <c r="AR66" s="95" t="e">
        <f t="shared" si="22"/>
        <v>#REF!</v>
      </c>
      <c r="AS66" s="96" t="e">
        <f t="shared" si="35"/>
        <v>#REF!</v>
      </c>
      <c r="AT66" s="97" t="e">
        <f t="shared" si="36"/>
        <v>#REF!</v>
      </c>
      <c r="AW66" s="537" t="str">
        <f t="shared" si="46"/>
        <v/>
      </c>
    </row>
    <row r="67" spans="1:49" ht="19.2" customHeight="1">
      <c r="A67" s="6">
        <f t="shared" si="37"/>
        <v>60</v>
      </c>
      <c r="B67" s="303">
        <v>60</v>
      </c>
      <c r="C67" s="303"/>
      <c r="D67" s="458"/>
      <c r="E67" s="458"/>
      <c r="F67" s="458"/>
      <c r="G67" s="476" t="str">
        <f>IF(ISNA(IF($C67&gt;0,(VLOOKUP($C67,Engagés!$C$10:$K$509,3,FALSE))," ")),"",(IF($C67&gt;0,(VLOOKUP($C67,Engagés!$C$10:$K$509,3,FALSE))," ")))</f>
        <v xml:space="preserve"> </v>
      </c>
      <c r="H67" s="90">
        <f t="shared" si="27"/>
        <v>0</v>
      </c>
      <c r="I67" s="539" t="str">
        <f>IF(ISNA(IF($C67&gt;0,(VLOOKUP($C67,Engagés!$C$10:$K$509,6,FALSE))," ")),"",(IF($C67&gt;0,(VLOOKUP($C67,Engagés!$C$10:$K$509,6,FALSE))," ")))</f>
        <v xml:space="preserve"> </v>
      </c>
      <c r="J67" s="539" t="str">
        <f>IF(ISNA(IF($C67&gt;0,(VLOOKUP($C67,Engagés!$C$10:$K$509,7,FALSE))," ")),"",(IF($C67&gt;0,(VLOOKUP($C67,Engagés!$C$10:$K$509,7,FALSE))," ")))</f>
        <v xml:space="preserve"> </v>
      </c>
      <c r="K67" s="539" t="str">
        <f>IF(ISNA(IF($C67&gt;0,(VLOOKUP($C67,Engagés!$C$10:$K$509,8,FALSE))," ")),"",(IF($C67&gt;0,(VLOOKUP($C67,Engagés!$C$10:$K$509,8,FALSE))," ")))</f>
        <v xml:space="preserve"> </v>
      </c>
      <c r="L67" s="6" t="str">
        <f>IF(ISNA(IF($C67&gt;0,(VLOOKUP($C67,Engagés!$C$10:$K$509,5,FALSE))," ")),"",(IF($C67&gt;0,(VLOOKUP($C67,Engagés!$C$10:$K$509,5,FALSE))," ")))</f>
        <v xml:space="preserve"> </v>
      </c>
      <c r="M67" s="6" t="str">
        <f>IF(ISNA(IF($C67&gt;0,(VLOOKUP($C67,Engagés!$C$10:$K$509,4,FALSE))," ")),"",(IF($C67&gt;0,(VLOOKUP($C67,Engagés!$C$10:$K$509,4,FALSE))," ")))</f>
        <v xml:space="preserve"> </v>
      </c>
      <c r="N67" s="539" t="str">
        <f>IF(ISNA(IF($C67&gt;0,(VLOOKUP($C67,Engagés!$C$10:$K$509,9,FALSE))," ")),"",(IF($C67&gt;0,(VLOOKUP($C67,Engagés!$C$10:$K$509,9,FALSE))," ")))</f>
        <v xml:space="preserve"> </v>
      </c>
      <c r="O67" s="6" t="str">
        <f>IF(ISNA(IF($C67&gt;0,(VLOOKUP($C67,Engagés!$C$10:$N$509,10,FALSE))," ")),"",(IF($C67&gt;0,(VLOOKUP($C67,Engagés!$C$10:$N$509,10,FALSE))," ")))</f>
        <v xml:space="preserve"> </v>
      </c>
      <c r="P67" s="6" t="str">
        <f>IF(ISNA(IF($C67&gt;0,(VLOOKUP($C67,Engagés!$C$10:$N$509,12,FALSE))," ")),"",(IF($C67&gt;0,(VLOOKUP($C67,Engagés!$C$10:$N$509,12,FALSE))," ")))</f>
        <v xml:space="preserve"> </v>
      </c>
      <c r="Q67" s="6" t="str">
        <f>IF(ISNA(IF($C67&gt;0,(VLOOKUP($C67,Engagés!$C$10:$N$509,11,FALSE))," ")),"",(IF($C67&gt;0,(VLOOKUP($C67,Engagés!$C$10:$N$509,11,FALSE))," ")))</f>
        <v xml:space="preserve"> </v>
      </c>
      <c r="R67" s="19" t="str">
        <f t="shared" si="47"/>
        <v/>
      </c>
      <c r="S67" s="84" t="str">
        <f>IF(COUNTIF($K$8:$K67,$K67)&lt;2,$K67," ")</f>
        <v xml:space="preserve"> </v>
      </c>
      <c r="T67" s="84">
        <f t="shared" si="38"/>
        <v>60</v>
      </c>
      <c r="U67" s="91" t="str">
        <f t="shared" si="39"/>
        <v/>
      </c>
      <c r="V67" s="84" t="str">
        <f>IF(COUNTIF($K$8:$K67,$K67)&lt;3,$K67," ")</f>
        <v xml:space="preserve"> </v>
      </c>
      <c r="W67" s="84">
        <f t="shared" si="28"/>
        <v>60</v>
      </c>
      <c r="X67" s="84" t="str">
        <f t="shared" si="40"/>
        <v/>
      </c>
      <c r="Y67" s="80" t="str">
        <f t="shared" si="29"/>
        <v/>
      </c>
      <c r="Z67" s="80">
        <f t="shared" si="30"/>
        <v>1000</v>
      </c>
      <c r="AA67" s="80">
        <f t="shared" si="41"/>
        <v>1000</v>
      </c>
      <c r="AB67" s="84" t="str">
        <f>IF(COUNTIF($K$8:$K67,S67)&lt;4,$K67," ")</f>
        <v xml:space="preserve"> </v>
      </c>
      <c r="AC67" s="84">
        <f t="shared" si="31"/>
        <v>60</v>
      </c>
      <c r="AD67" s="84" t="str">
        <f t="shared" si="42"/>
        <v/>
      </c>
      <c r="AE67" s="80" t="str">
        <f t="shared" si="32"/>
        <v/>
      </c>
      <c r="AF67" s="80" t="str">
        <f t="shared" si="33"/>
        <v/>
      </c>
      <c r="AG67" s="84" t="str">
        <f t="shared" si="34"/>
        <v/>
      </c>
      <c r="AH67" s="84" t="str">
        <f t="shared" si="43"/>
        <v/>
      </c>
      <c r="AI67" s="7" t="str">
        <f t="shared" si="44"/>
        <v xml:space="preserve"> </v>
      </c>
      <c r="AJ67" s="8">
        <f t="shared" si="45"/>
        <v>60</v>
      </c>
      <c r="AK67" s="92">
        <v>10</v>
      </c>
      <c r="AL67" s="93" t="e">
        <f>#REF!</f>
        <v>#REF!</v>
      </c>
      <c r="AM67" s="94" t="e">
        <f t="shared" si="17"/>
        <v>#REF!</v>
      </c>
      <c r="AN67" s="95" t="e">
        <f t="shared" si="18"/>
        <v>#REF!</v>
      </c>
      <c r="AO67" s="94" t="e">
        <f t="shared" si="19"/>
        <v>#REF!</v>
      </c>
      <c r="AP67" s="95" t="e">
        <f t="shared" si="20"/>
        <v>#REF!</v>
      </c>
      <c r="AQ67" s="94" t="e">
        <f t="shared" si="21"/>
        <v>#REF!</v>
      </c>
      <c r="AR67" s="95" t="e">
        <f t="shared" si="22"/>
        <v>#REF!</v>
      </c>
      <c r="AS67" s="96" t="e">
        <f t="shared" si="35"/>
        <v>#REF!</v>
      </c>
      <c r="AT67" s="97" t="e">
        <f t="shared" si="36"/>
        <v>#REF!</v>
      </c>
      <c r="AW67" s="537" t="str">
        <f t="shared" si="46"/>
        <v/>
      </c>
    </row>
    <row r="68" spans="1:49" ht="19.2" customHeight="1">
      <c r="A68" s="6">
        <f t="shared" si="37"/>
        <v>61</v>
      </c>
      <c r="B68" s="303">
        <v>61</v>
      </c>
      <c r="C68" s="303"/>
      <c r="D68" s="458"/>
      <c r="E68" s="458"/>
      <c r="F68" s="458"/>
      <c r="G68" s="476" t="str">
        <f>IF(ISNA(IF($C68&gt;0,(VLOOKUP($C68,Engagés!$C$10:$K$509,3,FALSE))," ")),"",(IF($C68&gt;0,(VLOOKUP($C68,Engagés!$C$10:$K$509,3,FALSE))," ")))</f>
        <v xml:space="preserve"> </v>
      </c>
      <c r="H68" s="90">
        <f t="shared" si="27"/>
        <v>0</v>
      </c>
      <c r="I68" s="539" t="str">
        <f>IF(ISNA(IF($C68&gt;0,(VLOOKUP($C68,Engagés!$C$10:$K$509,6,FALSE))," ")),"",(IF($C68&gt;0,(VLOOKUP($C68,Engagés!$C$10:$K$509,6,FALSE))," ")))</f>
        <v xml:space="preserve"> </v>
      </c>
      <c r="J68" s="539" t="str">
        <f>IF(ISNA(IF($C68&gt;0,(VLOOKUP($C68,Engagés!$C$10:$K$509,7,FALSE))," ")),"",(IF($C68&gt;0,(VLOOKUP($C68,Engagés!$C$10:$K$509,7,FALSE))," ")))</f>
        <v xml:space="preserve"> </v>
      </c>
      <c r="K68" s="539" t="str">
        <f>IF(ISNA(IF($C68&gt;0,(VLOOKUP($C68,Engagés!$C$10:$K$509,8,FALSE))," ")),"",(IF($C68&gt;0,(VLOOKUP($C68,Engagés!$C$10:$K$509,8,FALSE))," ")))</f>
        <v xml:space="preserve"> </v>
      </c>
      <c r="L68" s="6" t="str">
        <f>IF(ISNA(IF($C68&gt;0,(VLOOKUP($C68,Engagés!$C$10:$K$509,5,FALSE))," ")),"",(IF($C68&gt;0,(VLOOKUP($C68,Engagés!$C$10:$K$509,5,FALSE))," ")))</f>
        <v xml:space="preserve"> </v>
      </c>
      <c r="M68" s="6" t="str">
        <f>IF(ISNA(IF($C68&gt;0,(VLOOKUP($C68,Engagés!$C$10:$K$509,4,FALSE))," ")),"",(IF($C68&gt;0,(VLOOKUP($C68,Engagés!$C$10:$K$509,4,FALSE))," ")))</f>
        <v xml:space="preserve"> </v>
      </c>
      <c r="N68" s="539" t="str">
        <f>IF(ISNA(IF($C68&gt;0,(VLOOKUP($C68,Engagés!$C$10:$K$509,9,FALSE))," ")),"",(IF($C68&gt;0,(VLOOKUP($C68,Engagés!$C$10:$K$509,9,FALSE))," ")))</f>
        <v xml:space="preserve"> </v>
      </c>
      <c r="O68" s="6" t="str">
        <f>IF(ISNA(IF($C68&gt;0,(VLOOKUP($C68,Engagés!$C$10:$N$509,10,FALSE))," ")),"",(IF($C68&gt;0,(VLOOKUP($C68,Engagés!$C$10:$N$509,10,FALSE))," ")))</f>
        <v xml:space="preserve"> </v>
      </c>
      <c r="P68" s="6" t="str">
        <f>IF(ISNA(IF($C68&gt;0,(VLOOKUP($C68,Engagés!$C$10:$N$509,12,FALSE))," ")),"",(IF($C68&gt;0,(VLOOKUP($C68,Engagés!$C$10:$N$509,12,FALSE))," ")))</f>
        <v xml:space="preserve"> </v>
      </c>
      <c r="Q68" s="6" t="str">
        <f>IF(ISNA(IF($C68&gt;0,(VLOOKUP($C68,Engagés!$C$10:$N$509,11,FALSE))," ")),"",(IF($C68&gt;0,(VLOOKUP($C68,Engagés!$C$10:$N$509,11,FALSE))," ")))</f>
        <v xml:space="preserve"> </v>
      </c>
      <c r="R68" s="19" t="str">
        <f t="shared" si="47"/>
        <v/>
      </c>
      <c r="S68" s="84" t="str">
        <f>IF(COUNTIF($K$8:$K68,$K68)&lt;2,$K68," ")</f>
        <v xml:space="preserve"> </v>
      </c>
      <c r="T68" s="84">
        <f t="shared" si="38"/>
        <v>61</v>
      </c>
      <c r="U68" s="91" t="str">
        <f t="shared" si="39"/>
        <v/>
      </c>
      <c r="V68" s="84" t="str">
        <f>IF(COUNTIF($K$8:$K68,$K68)&lt;3,$K68," ")</f>
        <v xml:space="preserve"> </v>
      </c>
      <c r="W68" s="84">
        <f t="shared" si="28"/>
        <v>61</v>
      </c>
      <c r="X68" s="84" t="str">
        <f t="shared" si="40"/>
        <v/>
      </c>
      <c r="Y68" s="80" t="str">
        <f t="shared" si="29"/>
        <v/>
      </c>
      <c r="Z68" s="80">
        <f t="shared" si="30"/>
        <v>1000</v>
      </c>
      <c r="AA68" s="80">
        <f t="shared" si="41"/>
        <v>1000</v>
      </c>
      <c r="AB68" s="84" t="str">
        <f>IF(COUNTIF($K$8:$K68,S68)&lt;4,$K68," ")</f>
        <v xml:space="preserve"> </v>
      </c>
      <c r="AC68" s="84">
        <f t="shared" si="31"/>
        <v>61</v>
      </c>
      <c r="AD68" s="84" t="str">
        <f t="shared" si="42"/>
        <v/>
      </c>
      <c r="AE68" s="80" t="str">
        <f t="shared" si="32"/>
        <v/>
      </c>
      <c r="AF68" s="80" t="str">
        <f t="shared" si="33"/>
        <v/>
      </c>
      <c r="AG68" s="84" t="str">
        <f t="shared" si="34"/>
        <v/>
      </c>
      <c r="AH68" s="84" t="str">
        <f t="shared" si="43"/>
        <v/>
      </c>
      <c r="AI68" s="7" t="str">
        <f t="shared" si="44"/>
        <v xml:space="preserve"> </v>
      </c>
      <c r="AJ68" s="8">
        <f t="shared" si="45"/>
        <v>61</v>
      </c>
      <c r="AK68" s="92">
        <v>10</v>
      </c>
      <c r="AL68" s="93" t="e">
        <f>#REF!</f>
        <v>#REF!</v>
      </c>
      <c r="AM68" s="94" t="e">
        <f t="shared" si="17"/>
        <v>#REF!</v>
      </c>
      <c r="AN68" s="95" t="e">
        <f t="shared" si="18"/>
        <v>#REF!</v>
      </c>
      <c r="AO68" s="94" t="e">
        <f t="shared" si="19"/>
        <v>#REF!</v>
      </c>
      <c r="AP68" s="95" t="e">
        <f t="shared" si="20"/>
        <v>#REF!</v>
      </c>
      <c r="AQ68" s="94" t="e">
        <f t="shared" si="21"/>
        <v>#REF!</v>
      </c>
      <c r="AR68" s="95" t="e">
        <f t="shared" si="22"/>
        <v>#REF!</v>
      </c>
      <c r="AS68" s="96" t="e">
        <f t="shared" si="35"/>
        <v>#REF!</v>
      </c>
      <c r="AT68" s="97" t="e">
        <f t="shared" si="36"/>
        <v>#REF!</v>
      </c>
      <c r="AW68" s="537" t="str">
        <f t="shared" si="46"/>
        <v/>
      </c>
    </row>
    <row r="69" spans="1:49" ht="19.2" customHeight="1">
      <c r="A69" s="6">
        <f t="shared" si="37"/>
        <v>62</v>
      </c>
      <c r="B69" s="303">
        <v>62</v>
      </c>
      <c r="C69" s="303"/>
      <c r="D69" s="458"/>
      <c r="E69" s="458"/>
      <c r="F69" s="458"/>
      <c r="G69" s="476" t="str">
        <f>IF(ISNA(IF($C69&gt;0,(VLOOKUP($C69,Engagés!$C$10:$K$509,3,FALSE))," ")),"",(IF($C69&gt;0,(VLOOKUP($C69,Engagés!$C$10:$K$509,3,FALSE))," ")))</f>
        <v xml:space="preserve"> </v>
      </c>
      <c r="H69" s="90">
        <f t="shared" si="27"/>
        <v>0</v>
      </c>
      <c r="I69" s="539" t="str">
        <f>IF(ISNA(IF($C69&gt;0,(VLOOKUP($C69,Engagés!$C$10:$K$509,6,FALSE))," ")),"",(IF($C69&gt;0,(VLOOKUP($C69,Engagés!$C$10:$K$509,6,FALSE))," ")))</f>
        <v xml:space="preserve"> </v>
      </c>
      <c r="J69" s="539" t="str">
        <f>IF(ISNA(IF($C69&gt;0,(VLOOKUP($C69,Engagés!$C$10:$K$509,7,FALSE))," ")),"",(IF($C69&gt;0,(VLOOKUP($C69,Engagés!$C$10:$K$509,7,FALSE))," ")))</f>
        <v xml:space="preserve"> </v>
      </c>
      <c r="K69" s="539" t="str">
        <f>IF(ISNA(IF($C69&gt;0,(VLOOKUP($C69,Engagés!$C$10:$K$509,8,FALSE))," ")),"",(IF($C69&gt;0,(VLOOKUP($C69,Engagés!$C$10:$K$509,8,FALSE))," ")))</f>
        <v xml:space="preserve"> </v>
      </c>
      <c r="L69" s="6" t="str">
        <f>IF(ISNA(IF($C69&gt;0,(VLOOKUP($C69,Engagés!$C$10:$K$509,5,FALSE))," ")),"",(IF($C69&gt;0,(VLOOKUP($C69,Engagés!$C$10:$K$509,5,FALSE))," ")))</f>
        <v xml:space="preserve"> </v>
      </c>
      <c r="M69" s="6" t="str">
        <f>IF(ISNA(IF($C69&gt;0,(VLOOKUP($C69,Engagés!$C$10:$K$509,4,FALSE))," ")),"",(IF($C69&gt;0,(VLOOKUP($C69,Engagés!$C$10:$K$509,4,FALSE))," ")))</f>
        <v xml:space="preserve"> </v>
      </c>
      <c r="N69" s="539" t="str">
        <f>IF(ISNA(IF($C69&gt;0,(VLOOKUP($C69,Engagés!$C$10:$K$509,9,FALSE))," ")),"",(IF($C69&gt;0,(VLOOKUP($C69,Engagés!$C$10:$K$509,9,FALSE))," ")))</f>
        <v xml:space="preserve"> </v>
      </c>
      <c r="O69" s="6" t="str">
        <f>IF(ISNA(IF($C69&gt;0,(VLOOKUP($C69,Engagés!$C$10:$N$509,10,FALSE))," ")),"",(IF($C69&gt;0,(VLOOKUP($C69,Engagés!$C$10:$N$509,10,FALSE))," ")))</f>
        <v xml:space="preserve"> </v>
      </c>
      <c r="P69" s="6" t="str">
        <f>IF(ISNA(IF($C69&gt;0,(VLOOKUP($C69,Engagés!$C$10:$N$509,12,FALSE))," ")),"",(IF($C69&gt;0,(VLOOKUP($C69,Engagés!$C$10:$N$509,12,FALSE))," ")))</f>
        <v xml:space="preserve"> </v>
      </c>
      <c r="Q69" s="6" t="str">
        <f>IF(ISNA(IF($C69&gt;0,(VLOOKUP($C69,Engagés!$C$10:$N$509,11,FALSE))," ")),"",(IF($C69&gt;0,(VLOOKUP($C69,Engagés!$C$10:$N$509,11,FALSE))," ")))</f>
        <v xml:space="preserve"> </v>
      </c>
      <c r="R69" s="19" t="str">
        <f t="shared" si="47"/>
        <v/>
      </c>
      <c r="S69" s="84" t="str">
        <f>IF(COUNTIF($K$8:$K69,$K69)&lt;2,$K69," ")</f>
        <v xml:space="preserve"> </v>
      </c>
      <c r="T69" s="84">
        <f t="shared" si="38"/>
        <v>62</v>
      </c>
      <c r="U69" s="91" t="str">
        <f t="shared" si="39"/>
        <v/>
      </c>
      <c r="V69" s="84" t="str">
        <f>IF(COUNTIF($K$8:$K69,$K69)&lt;3,$K69," ")</f>
        <v xml:space="preserve"> </v>
      </c>
      <c r="W69" s="84">
        <f t="shared" si="28"/>
        <v>62</v>
      </c>
      <c r="X69" s="84" t="str">
        <f t="shared" si="40"/>
        <v/>
      </c>
      <c r="Y69" s="80" t="str">
        <f t="shared" si="29"/>
        <v/>
      </c>
      <c r="Z69" s="80">
        <f t="shared" si="30"/>
        <v>1000</v>
      </c>
      <c r="AA69" s="80">
        <f t="shared" si="41"/>
        <v>1000</v>
      </c>
      <c r="AB69" s="84" t="str">
        <f>IF(COUNTIF($K$8:$K69,S69)&lt;4,$K69," ")</f>
        <v xml:space="preserve"> </v>
      </c>
      <c r="AC69" s="84">
        <f t="shared" si="31"/>
        <v>62</v>
      </c>
      <c r="AD69" s="84" t="str">
        <f t="shared" si="42"/>
        <v/>
      </c>
      <c r="AE69" s="80" t="str">
        <f t="shared" si="32"/>
        <v/>
      </c>
      <c r="AF69" s="80" t="str">
        <f t="shared" si="33"/>
        <v/>
      </c>
      <c r="AG69" s="84" t="str">
        <f t="shared" si="34"/>
        <v/>
      </c>
      <c r="AH69" s="84" t="str">
        <f t="shared" si="43"/>
        <v/>
      </c>
      <c r="AI69" s="7" t="str">
        <f t="shared" si="44"/>
        <v xml:space="preserve"> </v>
      </c>
      <c r="AJ69" s="8">
        <f t="shared" si="45"/>
        <v>62</v>
      </c>
      <c r="AK69" s="92">
        <v>10</v>
      </c>
      <c r="AL69" s="93" t="e">
        <f>#REF!</f>
        <v>#REF!</v>
      </c>
      <c r="AM69" s="94" t="e">
        <f t="shared" si="17"/>
        <v>#REF!</v>
      </c>
      <c r="AN69" s="95" t="e">
        <f t="shared" si="18"/>
        <v>#REF!</v>
      </c>
      <c r="AO69" s="94" t="e">
        <f t="shared" si="19"/>
        <v>#REF!</v>
      </c>
      <c r="AP69" s="95" t="e">
        <f t="shared" si="20"/>
        <v>#REF!</v>
      </c>
      <c r="AQ69" s="94" t="e">
        <f t="shared" si="21"/>
        <v>#REF!</v>
      </c>
      <c r="AR69" s="95" t="e">
        <f t="shared" si="22"/>
        <v>#REF!</v>
      </c>
      <c r="AS69" s="96" t="e">
        <f t="shared" si="35"/>
        <v>#REF!</v>
      </c>
      <c r="AT69" s="97" t="e">
        <f t="shared" si="36"/>
        <v>#REF!</v>
      </c>
      <c r="AW69" s="537" t="str">
        <f t="shared" si="46"/>
        <v/>
      </c>
    </row>
    <row r="70" spans="1:49" ht="19.2" customHeight="1">
      <c r="A70" s="6">
        <f t="shared" si="37"/>
        <v>63</v>
      </c>
      <c r="B70" s="303">
        <v>63</v>
      </c>
      <c r="C70" s="303"/>
      <c r="D70" s="458"/>
      <c r="E70" s="458"/>
      <c r="F70" s="458"/>
      <c r="G70" s="476" t="str">
        <f>IF(ISNA(IF($C70&gt;0,(VLOOKUP($C70,Engagés!$C$10:$K$509,3,FALSE))," ")),"",(IF($C70&gt;0,(VLOOKUP($C70,Engagés!$C$10:$K$509,3,FALSE))," ")))</f>
        <v xml:space="preserve"> </v>
      </c>
      <c r="H70" s="90">
        <f t="shared" si="27"/>
        <v>0</v>
      </c>
      <c r="I70" s="539" t="str">
        <f>IF(ISNA(IF($C70&gt;0,(VLOOKUP($C70,Engagés!$C$10:$K$509,6,FALSE))," ")),"",(IF($C70&gt;0,(VLOOKUP($C70,Engagés!$C$10:$K$509,6,FALSE))," ")))</f>
        <v xml:space="preserve"> </v>
      </c>
      <c r="J70" s="539" t="str">
        <f>IF(ISNA(IF($C70&gt;0,(VLOOKUP($C70,Engagés!$C$10:$K$509,7,FALSE))," ")),"",(IF($C70&gt;0,(VLOOKUP($C70,Engagés!$C$10:$K$509,7,FALSE))," ")))</f>
        <v xml:space="preserve"> </v>
      </c>
      <c r="K70" s="539" t="str">
        <f>IF(ISNA(IF($C70&gt;0,(VLOOKUP($C70,Engagés!$C$10:$K$509,8,FALSE))," ")),"",(IF($C70&gt;0,(VLOOKUP($C70,Engagés!$C$10:$K$509,8,FALSE))," ")))</f>
        <v xml:space="preserve"> </v>
      </c>
      <c r="L70" s="6" t="str">
        <f>IF(ISNA(IF($C70&gt;0,(VLOOKUP($C70,Engagés!$C$10:$K$509,5,FALSE))," ")),"",(IF($C70&gt;0,(VLOOKUP($C70,Engagés!$C$10:$K$509,5,FALSE))," ")))</f>
        <v xml:space="preserve"> </v>
      </c>
      <c r="M70" s="6" t="str">
        <f>IF(ISNA(IF($C70&gt;0,(VLOOKUP($C70,Engagés!$C$10:$K$509,4,FALSE))," ")),"",(IF($C70&gt;0,(VLOOKUP($C70,Engagés!$C$10:$K$509,4,FALSE))," ")))</f>
        <v xml:space="preserve"> </v>
      </c>
      <c r="N70" s="539" t="str">
        <f>IF(ISNA(IF($C70&gt;0,(VLOOKUP($C70,Engagés!$C$10:$K$509,9,FALSE))," ")),"",(IF($C70&gt;0,(VLOOKUP($C70,Engagés!$C$10:$K$509,9,FALSE))," ")))</f>
        <v xml:space="preserve"> </v>
      </c>
      <c r="O70" s="6" t="str">
        <f>IF(ISNA(IF($C70&gt;0,(VLOOKUP($C70,Engagés!$C$10:$N$509,10,FALSE))," ")),"",(IF($C70&gt;0,(VLOOKUP($C70,Engagés!$C$10:$N$509,10,FALSE))," ")))</f>
        <v xml:space="preserve"> </v>
      </c>
      <c r="P70" s="6" t="str">
        <f>IF(ISNA(IF($C70&gt;0,(VLOOKUP($C70,Engagés!$C$10:$N$509,12,FALSE))," ")),"",(IF($C70&gt;0,(VLOOKUP($C70,Engagés!$C$10:$N$509,12,FALSE))," ")))</f>
        <v xml:space="preserve"> </v>
      </c>
      <c r="Q70" s="6" t="str">
        <f>IF(ISNA(IF($C70&gt;0,(VLOOKUP($C70,Engagés!$C$10:$N$509,11,FALSE))," ")),"",(IF($C70&gt;0,(VLOOKUP($C70,Engagés!$C$10:$N$509,11,FALSE))," ")))</f>
        <v xml:space="preserve"> </v>
      </c>
      <c r="R70" s="19" t="str">
        <f t="shared" si="47"/>
        <v/>
      </c>
      <c r="S70" s="84" t="str">
        <f>IF(COUNTIF($K$8:$K70,$K70)&lt;2,$K70," ")</f>
        <v xml:space="preserve"> </v>
      </c>
      <c r="T70" s="84">
        <f t="shared" si="38"/>
        <v>63</v>
      </c>
      <c r="U70" s="91" t="str">
        <f t="shared" si="39"/>
        <v/>
      </c>
      <c r="V70" s="84" t="str">
        <f>IF(COUNTIF($K$8:$K70,$K70)&lt;3,$K70," ")</f>
        <v xml:space="preserve"> </v>
      </c>
      <c r="W70" s="84">
        <f t="shared" si="28"/>
        <v>63</v>
      </c>
      <c r="X70" s="84" t="str">
        <f t="shared" si="40"/>
        <v/>
      </c>
      <c r="Y70" s="80" t="str">
        <f t="shared" si="29"/>
        <v/>
      </c>
      <c r="Z70" s="80">
        <f t="shared" si="30"/>
        <v>1000</v>
      </c>
      <c r="AA70" s="80">
        <f t="shared" si="41"/>
        <v>1000</v>
      </c>
      <c r="AB70" s="84" t="str">
        <f>IF(COUNTIF($K$8:$K70,S70)&lt;4,$K70," ")</f>
        <v xml:space="preserve"> </v>
      </c>
      <c r="AC70" s="84">
        <f t="shared" si="31"/>
        <v>63</v>
      </c>
      <c r="AD70" s="84" t="str">
        <f t="shared" si="42"/>
        <v/>
      </c>
      <c r="AE70" s="80" t="str">
        <f t="shared" si="32"/>
        <v/>
      </c>
      <c r="AF70" s="80" t="str">
        <f t="shared" si="33"/>
        <v/>
      </c>
      <c r="AG70" s="84" t="str">
        <f t="shared" si="34"/>
        <v/>
      </c>
      <c r="AH70" s="84" t="str">
        <f t="shared" si="43"/>
        <v/>
      </c>
      <c r="AI70" s="7" t="str">
        <f t="shared" si="44"/>
        <v xml:space="preserve"> </v>
      </c>
      <c r="AJ70" s="8">
        <f t="shared" si="45"/>
        <v>63</v>
      </c>
      <c r="AK70" s="92">
        <v>10</v>
      </c>
      <c r="AL70" s="93" t="e">
        <f>#REF!</f>
        <v>#REF!</v>
      </c>
      <c r="AM70" s="94" t="e">
        <f t="shared" si="17"/>
        <v>#REF!</v>
      </c>
      <c r="AN70" s="95" t="e">
        <f t="shared" si="18"/>
        <v>#REF!</v>
      </c>
      <c r="AO70" s="94" t="e">
        <f t="shared" si="19"/>
        <v>#REF!</v>
      </c>
      <c r="AP70" s="95" t="e">
        <f t="shared" si="20"/>
        <v>#REF!</v>
      </c>
      <c r="AQ70" s="94" t="e">
        <f t="shared" si="21"/>
        <v>#REF!</v>
      </c>
      <c r="AR70" s="95" t="e">
        <f t="shared" si="22"/>
        <v>#REF!</v>
      </c>
      <c r="AS70" s="96" t="e">
        <f t="shared" si="35"/>
        <v>#REF!</v>
      </c>
      <c r="AT70" s="97" t="e">
        <f t="shared" si="36"/>
        <v>#REF!</v>
      </c>
      <c r="AW70" s="537" t="str">
        <f t="shared" si="46"/>
        <v/>
      </c>
    </row>
    <row r="71" spans="1:49" ht="19.2" customHeight="1">
      <c r="A71" s="6">
        <f t="shared" si="37"/>
        <v>64</v>
      </c>
      <c r="B71" s="303">
        <v>64</v>
      </c>
      <c r="C71" s="303"/>
      <c r="D71" s="458"/>
      <c r="E71" s="458"/>
      <c r="F71" s="458"/>
      <c r="G71" s="476" t="str">
        <f>IF(ISNA(IF($C71&gt;0,(VLOOKUP($C71,Engagés!$C$10:$K$509,3,FALSE))," ")),"",(IF($C71&gt;0,(VLOOKUP($C71,Engagés!$C$10:$K$509,3,FALSE))," ")))</f>
        <v xml:space="preserve"> </v>
      </c>
      <c r="H71" s="90">
        <f t="shared" si="27"/>
        <v>0</v>
      </c>
      <c r="I71" s="539" t="str">
        <f>IF(ISNA(IF($C71&gt;0,(VLOOKUP($C71,Engagés!$C$10:$K$509,6,FALSE))," ")),"",(IF($C71&gt;0,(VLOOKUP($C71,Engagés!$C$10:$K$509,6,FALSE))," ")))</f>
        <v xml:space="preserve"> </v>
      </c>
      <c r="J71" s="539" t="str">
        <f>IF(ISNA(IF($C71&gt;0,(VLOOKUP($C71,Engagés!$C$10:$K$509,7,FALSE))," ")),"",(IF($C71&gt;0,(VLOOKUP($C71,Engagés!$C$10:$K$509,7,FALSE))," ")))</f>
        <v xml:space="preserve"> </v>
      </c>
      <c r="K71" s="539" t="str">
        <f>IF(ISNA(IF($C71&gt;0,(VLOOKUP($C71,Engagés!$C$10:$K$509,8,FALSE))," ")),"",(IF($C71&gt;0,(VLOOKUP($C71,Engagés!$C$10:$K$509,8,FALSE))," ")))</f>
        <v xml:space="preserve"> </v>
      </c>
      <c r="L71" s="6" t="str">
        <f>IF(ISNA(IF($C71&gt;0,(VLOOKUP($C71,Engagés!$C$10:$K$509,5,FALSE))," ")),"",(IF($C71&gt;0,(VLOOKUP($C71,Engagés!$C$10:$K$509,5,FALSE))," ")))</f>
        <v xml:space="preserve"> </v>
      </c>
      <c r="M71" s="6" t="str">
        <f>IF(ISNA(IF($C71&gt;0,(VLOOKUP($C71,Engagés!$C$10:$K$509,4,FALSE))," ")),"",(IF($C71&gt;0,(VLOOKUP($C71,Engagés!$C$10:$K$509,4,FALSE))," ")))</f>
        <v xml:space="preserve"> </v>
      </c>
      <c r="N71" s="539" t="str">
        <f>IF(ISNA(IF($C71&gt;0,(VLOOKUP($C71,Engagés!$C$10:$K$509,9,FALSE))," ")),"",(IF($C71&gt;0,(VLOOKUP($C71,Engagés!$C$10:$K$509,9,FALSE))," ")))</f>
        <v xml:space="preserve"> </v>
      </c>
      <c r="O71" s="6" t="str">
        <f>IF(ISNA(IF($C71&gt;0,(VLOOKUP($C71,Engagés!$C$10:$N$509,10,FALSE))," ")),"",(IF($C71&gt;0,(VLOOKUP($C71,Engagés!$C$10:$N$509,10,FALSE))," ")))</f>
        <v xml:space="preserve"> </v>
      </c>
      <c r="P71" s="6" t="str">
        <f>IF(ISNA(IF($C71&gt;0,(VLOOKUP($C71,Engagés!$C$10:$N$509,12,FALSE))," ")),"",(IF($C71&gt;0,(VLOOKUP($C71,Engagés!$C$10:$N$509,12,FALSE))," ")))</f>
        <v xml:space="preserve"> </v>
      </c>
      <c r="Q71" s="6" t="str">
        <f>IF(ISNA(IF($C71&gt;0,(VLOOKUP($C71,Engagés!$C$10:$N$509,11,FALSE))," ")),"",(IF($C71&gt;0,(VLOOKUP($C71,Engagés!$C$10:$N$509,11,FALSE))," ")))</f>
        <v xml:space="preserve"> </v>
      </c>
      <c r="R71" s="19" t="str">
        <f t="shared" si="47"/>
        <v/>
      </c>
      <c r="S71" s="84" t="str">
        <f>IF(COUNTIF($K$8:$K71,$K71)&lt;2,$K71," ")</f>
        <v xml:space="preserve"> </v>
      </c>
      <c r="T71" s="84">
        <f t="shared" si="38"/>
        <v>64</v>
      </c>
      <c r="U71" s="91" t="str">
        <f t="shared" si="39"/>
        <v/>
      </c>
      <c r="V71" s="84" t="str">
        <f>IF(COUNTIF($K$8:$K71,$K71)&lt;3,$K71," ")</f>
        <v xml:space="preserve"> </v>
      </c>
      <c r="W71" s="84">
        <f t="shared" si="28"/>
        <v>64</v>
      </c>
      <c r="X71" s="84" t="str">
        <f t="shared" si="40"/>
        <v/>
      </c>
      <c r="Y71" s="80" t="str">
        <f t="shared" si="29"/>
        <v/>
      </c>
      <c r="Z71" s="80">
        <f t="shared" si="30"/>
        <v>1000</v>
      </c>
      <c r="AA71" s="80">
        <f t="shared" si="41"/>
        <v>1000</v>
      </c>
      <c r="AB71" s="84" t="str">
        <f>IF(COUNTIF($K$8:$K71,S71)&lt;4,$K71," ")</f>
        <v xml:space="preserve"> </v>
      </c>
      <c r="AC71" s="84">
        <f t="shared" si="31"/>
        <v>64</v>
      </c>
      <c r="AD71" s="84" t="str">
        <f t="shared" si="42"/>
        <v/>
      </c>
      <c r="AE71" s="80" t="str">
        <f t="shared" si="32"/>
        <v/>
      </c>
      <c r="AF71" s="80" t="str">
        <f t="shared" si="33"/>
        <v/>
      </c>
      <c r="AG71" s="84" t="str">
        <f t="shared" si="34"/>
        <v/>
      </c>
      <c r="AH71" s="84" t="str">
        <f t="shared" si="43"/>
        <v/>
      </c>
      <c r="AI71" s="7" t="str">
        <f t="shared" si="44"/>
        <v xml:space="preserve"> </v>
      </c>
      <c r="AJ71" s="8">
        <f t="shared" si="45"/>
        <v>64</v>
      </c>
      <c r="AK71" s="92">
        <v>10</v>
      </c>
      <c r="AL71" s="93" t="e">
        <f>#REF!</f>
        <v>#REF!</v>
      </c>
      <c r="AM71" s="94" t="e">
        <f t="shared" si="17"/>
        <v>#REF!</v>
      </c>
      <c r="AN71" s="95" t="e">
        <f t="shared" si="18"/>
        <v>#REF!</v>
      </c>
      <c r="AO71" s="94" t="e">
        <f t="shared" si="19"/>
        <v>#REF!</v>
      </c>
      <c r="AP71" s="95" t="e">
        <f t="shared" si="20"/>
        <v>#REF!</v>
      </c>
      <c r="AQ71" s="94" t="e">
        <f t="shared" si="21"/>
        <v>#REF!</v>
      </c>
      <c r="AR71" s="95" t="e">
        <f t="shared" si="22"/>
        <v>#REF!</v>
      </c>
      <c r="AS71" s="96" t="e">
        <f t="shared" si="35"/>
        <v>#REF!</v>
      </c>
      <c r="AT71" s="97" t="e">
        <f t="shared" si="36"/>
        <v>#REF!</v>
      </c>
      <c r="AW71" s="537" t="str">
        <f t="shared" si="46"/>
        <v/>
      </c>
    </row>
    <row r="72" spans="1:49" ht="19.2" customHeight="1">
      <c r="A72" s="6">
        <f t="shared" ref="A72:A103" si="48">IF(B72&lt;1,1000,(IF(AJ72=B72,B72,(20100-SUM($AJ$8:$AJ$207))/(COUNTIF($AJ$8:$AJ$207,"T")))))</f>
        <v>65</v>
      </c>
      <c r="B72" s="303">
        <v>65</v>
      </c>
      <c r="C72" s="303"/>
      <c r="D72" s="458"/>
      <c r="E72" s="458"/>
      <c r="F72" s="458"/>
      <c r="G72" s="476" t="str">
        <f>IF(ISNA(IF($C72&gt;0,(VLOOKUP($C72,Engagés!$C$10:$K$509,3,FALSE))," ")),"",(IF($C72&gt;0,(VLOOKUP($C72,Engagés!$C$10:$K$509,3,FALSE))," ")))</f>
        <v xml:space="preserve"> </v>
      </c>
      <c r="H72" s="90">
        <f t="shared" si="27"/>
        <v>0</v>
      </c>
      <c r="I72" s="539" t="str">
        <f>IF(ISNA(IF($C72&gt;0,(VLOOKUP($C72,Engagés!$C$10:$K$509,6,FALSE))," ")),"",(IF($C72&gt;0,(VLOOKUP($C72,Engagés!$C$10:$K$509,6,FALSE))," ")))</f>
        <v xml:space="preserve"> </v>
      </c>
      <c r="J72" s="539" t="str">
        <f>IF(ISNA(IF($C72&gt;0,(VLOOKUP($C72,Engagés!$C$10:$K$509,7,FALSE))," ")),"",(IF($C72&gt;0,(VLOOKUP($C72,Engagés!$C$10:$K$509,7,FALSE))," ")))</f>
        <v xml:space="preserve"> </v>
      </c>
      <c r="K72" s="539" t="str">
        <f>IF(ISNA(IF($C72&gt;0,(VLOOKUP($C72,Engagés!$C$10:$K$509,8,FALSE))," ")),"",(IF($C72&gt;0,(VLOOKUP($C72,Engagés!$C$10:$K$509,8,FALSE))," ")))</f>
        <v xml:space="preserve"> </v>
      </c>
      <c r="L72" s="6" t="str">
        <f>IF(ISNA(IF($C72&gt;0,(VLOOKUP($C72,Engagés!$C$10:$K$509,5,FALSE))," ")),"",(IF($C72&gt;0,(VLOOKUP($C72,Engagés!$C$10:$K$509,5,FALSE))," ")))</f>
        <v xml:space="preserve"> </v>
      </c>
      <c r="M72" s="6" t="str">
        <f>IF(ISNA(IF($C72&gt;0,(VLOOKUP($C72,Engagés!$C$10:$K$509,4,FALSE))," ")),"",(IF($C72&gt;0,(VLOOKUP($C72,Engagés!$C$10:$K$509,4,FALSE))," ")))</f>
        <v xml:space="preserve"> </v>
      </c>
      <c r="N72" s="539" t="str">
        <f>IF(ISNA(IF($C72&gt;0,(VLOOKUP($C72,Engagés!$C$10:$K$509,9,FALSE))," ")),"",(IF($C72&gt;0,(VLOOKUP($C72,Engagés!$C$10:$K$509,9,FALSE))," ")))</f>
        <v xml:space="preserve"> </v>
      </c>
      <c r="O72" s="6" t="str">
        <f>IF(ISNA(IF($C72&gt;0,(VLOOKUP($C72,Engagés!$C$10:$N$509,10,FALSE))," ")),"",(IF($C72&gt;0,(VLOOKUP($C72,Engagés!$C$10:$N$509,10,FALSE))," ")))</f>
        <v xml:space="preserve"> </v>
      </c>
      <c r="P72" s="6" t="str">
        <f>IF(ISNA(IF($C72&gt;0,(VLOOKUP($C72,Engagés!$C$10:$N$509,12,FALSE))," ")),"",(IF($C72&gt;0,(VLOOKUP($C72,Engagés!$C$10:$N$509,12,FALSE))," ")))</f>
        <v xml:space="preserve"> </v>
      </c>
      <c r="Q72" s="6" t="str">
        <f>IF(ISNA(IF($C72&gt;0,(VLOOKUP($C72,Engagés!$C$10:$N$509,11,FALSE))," ")),"",(IF($C72&gt;0,(VLOOKUP($C72,Engagés!$C$10:$N$509,11,FALSE))," ")))</f>
        <v xml:space="preserve"> </v>
      </c>
      <c r="R72" s="19" t="str">
        <f t="shared" si="47"/>
        <v/>
      </c>
      <c r="S72" s="84" t="str">
        <f>IF(COUNTIF($K$8:$K72,$K72)&lt;2,$K72," ")</f>
        <v xml:space="preserve"> </v>
      </c>
      <c r="T72" s="84">
        <f t="shared" ref="T72:T103" si="49">IF(S72=K72,A72,"")</f>
        <v>65</v>
      </c>
      <c r="U72" s="91" t="str">
        <f t="shared" ref="U72:U103" si="50">IF(S72=K72,R72,"")</f>
        <v/>
      </c>
      <c r="V72" s="84" t="str">
        <f>IF(COUNTIF($K$8:$K72,$K72)&lt;3,$K72," ")</f>
        <v xml:space="preserve"> </v>
      </c>
      <c r="W72" s="84">
        <f t="shared" si="28"/>
        <v>65</v>
      </c>
      <c r="X72" s="84" t="str">
        <f t="shared" ref="X72:X103" si="51">IF(V72=$K72,$R72,"")</f>
        <v/>
      </c>
      <c r="Y72" s="80" t="str">
        <f t="shared" si="29"/>
        <v/>
      </c>
      <c r="Z72" s="80">
        <f t="shared" si="30"/>
        <v>1000</v>
      </c>
      <c r="AA72" s="80">
        <f t="shared" ref="AA72:AA103" si="52">IF(Y72=$K72,$R72,1000)</f>
        <v>1000</v>
      </c>
      <c r="AB72" s="84" t="str">
        <f>IF(COUNTIF($K$8:$K72,S72)&lt;4,$K72," ")</f>
        <v xml:space="preserve"> </v>
      </c>
      <c r="AC72" s="84">
        <f t="shared" si="31"/>
        <v>65</v>
      </c>
      <c r="AD72" s="84" t="str">
        <f t="shared" ref="AD72:AD103" si="53">IF(AB72=$K72,$R72,"")</f>
        <v/>
      </c>
      <c r="AE72" s="80" t="str">
        <f t="shared" si="32"/>
        <v/>
      </c>
      <c r="AF72" s="80" t="str">
        <f t="shared" si="33"/>
        <v/>
      </c>
      <c r="AG72" s="84" t="str">
        <f t="shared" si="34"/>
        <v/>
      </c>
      <c r="AH72" s="84" t="str">
        <f t="shared" ref="AH72:AH103" si="54">IF(AF72=$K72,$R72,"")</f>
        <v/>
      </c>
      <c r="AI72" s="7" t="str">
        <f t="shared" ref="AI72:AI103" si="55">IF(COUNTIF($C$8:$C$207,C72)&gt;1,"X"," ")</f>
        <v xml:space="preserve"> </v>
      </c>
      <c r="AJ72" s="8">
        <f t="shared" ref="AJ72:AJ103" si="56">IF(COUNTIF($B$8:$B$207,B72)&gt;1,"T",B72)</f>
        <v>65</v>
      </c>
      <c r="AK72" s="92">
        <v>10</v>
      </c>
      <c r="AL72" s="93" t="e">
        <f>#REF!</f>
        <v>#REF!</v>
      </c>
      <c r="AM72" s="94" t="e">
        <f t="shared" ref="AM72:AM135" si="57">IF($AL72="",1000,(IF(ISNA(VLOOKUP($AL72,$S$8:$V$207,2,FALSE)),1000,VLOOKUP($AL72,$S$8:$V$207,2,FALSE))))</f>
        <v>#REF!</v>
      </c>
      <c r="AN72" s="95" t="e">
        <f t="shared" ref="AN72:AN135" si="58">IF($AL72="",1000,(IF(ISNA(VLOOKUP($AL72,$S$8:$V$207,3,FALSE)),1000,VLOOKUP($AL72,$S$8:$V$207,3,FALSE))))</f>
        <v>#REF!</v>
      </c>
      <c r="AO72" s="94" t="e">
        <f t="shared" ref="AO72:AO135" si="59">IF($AL72="",1000,(IF(ISNA(VLOOKUP($AL72,$Y$8:$AA$207,2,FALSE)),1000,VLOOKUP($AL72,$Y$8:$AA$207,2,FALSE))))</f>
        <v>#REF!</v>
      </c>
      <c r="AP72" s="95" t="e">
        <f t="shared" ref="AP72:AP135" si="60">IF($AL72="",1000,(IF(ISNA(VLOOKUP($AL72,$Y$8:$AA$207,3,FALSE)),1000,VLOOKUP($AL72,$Y$8:$AA$207,3,FALSE))))</f>
        <v>#REF!</v>
      </c>
      <c r="AQ72" s="94" t="e">
        <f t="shared" ref="AQ72:AQ135" si="61">IF($AL72="",1000,(IF(ISNA(VLOOKUP($AL72,$AF$8:$AH$207,2,FALSE)),1000,VLOOKUP($AL72,$AF$8:$AH$207,2,FALSE))))</f>
        <v>#REF!</v>
      </c>
      <c r="AR72" s="95" t="e">
        <f t="shared" ref="AR72:AR135" si="62">IF($AL72="",1000,(IF(ISNA(VLOOKUP($AL72,$AF$8:$AH$207,3,FALSE)),1000,VLOOKUP($AL72,$AF$8:$AH$207,3,FALSE))))</f>
        <v>#REF!</v>
      </c>
      <c r="AS72" s="96" t="e">
        <f t="shared" si="35"/>
        <v>#REF!</v>
      </c>
      <c r="AT72" s="97" t="e">
        <f t="shared" si="36"/>
        <v>#REF!</v>
      </c>
      <c r="AW72" s="537" t="str">
        <f t="shared" ref="AW72:AW103" si="63">IF(C72="","",IF(G72=0,"Non partant",IF(LEN(I72)=0,"Dossard Inconnu",IF(H72&gt;=$L$3,"Hors délai",""))))</f>
        <v/>
      </c>
    </row>
    <row r="73" spans="1:49" ht="19.2" customHeight="1">
      <c r="A73" s="6">
        <f t="shared" si="48"/>
        <v>66</v>
      </c>
      <c r="B73" s="303">
        <v>66</v>
      </c>
      <c r="C73" s="303"/>
      <c r="D73" s="458"/>
      <c r="E73" s="458"/>
      <c r="F73" s="458"/>
      <c r="G73" s="476" t="str">
        <f>IF(ISNA(IF($C73&gt;0,(VLOOKUP($C73,Engagés!$C$10:$K$509,3,FALSE))," ")),"",(IF($C73&gt;0,(VLOOKUP($C73,Engagés!$C$10:$K$509,3,FALSE))," ")))</f>
        <v xml:space="preserve"> </v>
      </c>
      <c r="H73" s="90">
        <f t="shared" si="27"/>
        <v>0</v>
      </c>
      <c r="I73" s="539" t="str">
        <f>IF(ISNA(IF($C73&gt;0,(VLOOKUP($C73,Engagés!$C$10:$K$509,6,FALSE))," ")),"",(IF($C73&gt;0,(VLOOKUP($C73,Engagés!$C$10:$K$509,6,FALSE))," ")))</f>
        <v xml:space="preserve"> </v>
      </c>
      <c r="J73" s="539" t="str">
        <f>IF(ISNA(IF($C73&gt;0,(VLOOKUP($C73,Engagés!$C$10:$K$509,7,FALSE))," ")),"",(IF($C73&gt;0,(VLOOKUP($C73,Engagés!$C$10:$K$509,7,FALSE))," ")))</f>
        <v xml:space="preserve"> </v>
      </c>
      <c r="K73" s="539" t="str">
        <f>IF(ISNA(IF($C73&gt;0,(VLOOKUP($C73,Engagés!$C$10:$K$509,8,FALSE))," ")),"",(IF($C73&gt;0,(VLOOKUP($C73,Engagés!$C$10:$K$509,8,FALSE))," ")))</f>
        <v xml:space="preserve"> </v>
      </c>
      <c r="L73" s="6" t="str">
        <f>IF(ISNA(IF($C73&gt;0,(VLOOKUP($C73,Engagés!$C$10:$K$509,5,FALSE))," ")),"",(IF($C73&gt;0,(VLOOKUP($C73,Engagés!$C$10:$K$509,5,FALSE))," ")))</f>
        <v xml:space="preserve"> </v>
      </c>
      <c r="M73" s="6" t="str">
        <f>IF(ISNA(IF($C73&gt;0,(VLOOKUP($C73,Engagés!$C$10:$K$509,4,FALSE))," ")),"",(IF($C73&gt;0,(VLOOKUP($C73,Engagés!$C$10:$K$509,4,FALSE))," ")))</f>
        <v xml:space="preserve"> </v>
      </c>
      <c r="N73" s="539" t="str">
        <f>IF(ISNA(IF($C73&gt;0,(VLOOKUP($C73,Engagés!$C$10:$K$509,9,FALSE))," ")),"",(IF($C73&gt;0,(VLOOKUP($C73,Engagés!$C$10:$K$509,9,FALSE))," ")))</f>
        <v xml:space="preserve"> </v>
      </c>
      <c r="O73" s="6" t="str">
        <f>IF(ISNA(IF($C73&gt;0,(VLOOKUP($C73,Engagés!$C$10:$N$509,10,FALSE))," ")),"",(IF($C73&gt;0,(VLOOKUP($C73,Engagés!$C$10:$N$509,10,FALSE))," ")))</f>
        <v xml:space="preserve"> </v>
      </c>
      <c r="P73" s="6" t="str">
        <f>IF(ISNA(IF($C73&gt;0,(VLOOKUP($C73,Engagés!$C$10:$N$509,12,FALSE))," ")),"",(IF($C73&gt;0,(VLOOKUP($C73,Engagés!$C$10:$N$509,12,FALSE))," ")))</f>
        <v xml:space="preserve"> </v>
      </c>
      <c r="Q73" s="6" t="str">
        <f>IF(ISNA(IF($C73&gt;0,(VLOOKUP($C73,Engagés!$C$10:$N$509,11,FALSE))," ")),"",(IF($C73&gt;0,(VLOOKUP($C73,Engagés!$C$10:$N$509,11,FALSE))," ")))</f>
        <v xml:space="preserve"> </v>
      </c>
      <c r="R73" s="19" t="str">
        <f t="shared" ref="R73:R104" si="64">IF(C73&gt;0,IF((H73-$H$8)&lt;0,"Erreur",IF(H73&lt;H72,H73-H$8,IF(H73=H72,"''",H73-H$8))),"")</f>
        <v/>
      </c>
      <c r="S73" s="84" t="str">
        <f>IF(COUNTIF($K$8:$K73,$K73)&lt;2,$K73," ")</f>
        <v xml:space="preserve"> </v>
      </c>
      <c r="T73" s="84">
        <f t="shared" si="49"/>
        <v>66</v>
      </c>
      <c r="U73" s="91" t="str">
        <f t="shared" si="50"/>
        <v/>
      </c>
      <c r="V73" s="84" t="str">
        <f>IF(COUNTIF($K$8:$K73,$K73)&lt;3,$K73," ")</f>
        <v xml:space="preserve"> </v>
      </c>
      <c r="W73" s="84">
        <f t="shared" si="28"/>
        <v>66</v>
      </c>
      <c r="X73" s="84" t="str">
        <f t="shared" si="51"/>
        <v/>
      </c>
      <c r="Y73" s="80" t="str">
        <f t="shared" si="29"/>
        <v/>
      </c>
      <c r="Z73" s="80">
        <f t="shared" si="30"/>
        <v>1000</v>
      </c>
      <c r="AA73" s="80">
        <f t="shared" si="52"/>
        <v>1000</v>
      </c>
      <c r="AB73" s="84" t="str">
        <f>IF(COUNTIF($K$8:$K73,S73)&lt;4,$K73," ")</f>
        <v xml:space="preserve"> </v>
      </c>
      <c r="AC73" s="84">
        <f t="shared" si="31"/>
        <v>66</v>
      </c>
      <c r="AD73" s="84" t="str">
        <f t="shared" si="53"/>
        <v/>
      </c>
      <c r="AE73" s="80" t="str">
        <f t="shared" si="32"/>
        <v/>
      </c>
      <c r="AF73" s="80" t="str">
        <f t="shared" si="33"/>
        <v/>
      </c>
      <c r="AG73" s="84" t="str">
        <f t="shared" si="34"/>
        <v/>
      </c>
      <c r="AH73" s="84" t="str">
        <f t="shared" si="54"/>
        <v/>
      </c>
      <c r="AI73" s="7" t="str">
        <f t="shared" si="55"/>
        <v xml:space="preserve"> </v>
      </c>
      <c r="AJ73" s="8">
        <f t="shared" si="56"/>
        <v>66</v>
      </c>
      <c r="AK73" s="92">
        <v>10</v>
      </c>
      <c r="AL73" s="93" t="e">
        <f>#REF!</f>
        <v>#REF!</v>
      </c>
      <c r="AM73" s="94" t="e">
        <f t="shared" si="57"/>
        <v>#REF!</v>
      </c>
      <c r="AN73" s="95" t="e">
        <f t="shared" si="58"/>
        <v>#REF!</v>
      </c>
      <c r="AO73" s="94" t="e">
        <f t="shared" si="59"/>
        <v>#REF!</v>
      </c>
      <c r="AP73" s="95" t="e">
        <f t="shared" si="60"/>
        <v>#REF!</v>
      </c>
      <c r="AQ73" s="94" t="e">
        <f t="shared" si="61"/>
        <v>#REF!</v>
      </c>
      <c r="AR73" s="95" t="e">
        <f t="shared" si="62"/>
        <v>#REF!</v>
      </c>
      <c r="AS73" s="96" t="e">
        <f t="shared" si="35"/>
        <v>#REF!</v>
      </c>
      <c r="AT73" s="97" t="e">
        <f t="shared" si="36"/>
        <v>#REF!</v>
      </c>
      <c r="AW73" s="537" t="str">
        <f t="shared" si="63"/>
        <v/>
      </c>
    </row>
    <row r="74" spans="1:49" ht="19.2" customHeight="1">
      <c r="A74" s="6">
        <f t="shared" si="48"/>
        <v>67</v>
      </c>
      <c r="B74" s="303">
        <v>67</v>
      </c>
      <c r="C74" s="303"/>
      <c r="D74" s="458"/>
      <c r="E74" s="458"/>
      <c r="F74" s="458"/>
      <c r="G74" s="476" t="str">
        <f>IF(ISNA(IF($C74&gt;0,(VLOOKUP($C74,Engagés!$C$10:$K$509,3,FALSE))," ")),"",(IF($C74&gt;0,(VLOOKUP($C74,Engagés!$C$10:$K$509,3,FALSE))," ")))</f>
        <v xml:space="preserve"> </v>
      </c>
      <c r="H74" s="90">
        <f t="shared" si="27"/>
        <v>0</v>
      </c>
      <c r="I74" s="539" t="str">
        <f>IF(ISNA(IF($C74&gt;0,(VLOOKUP($C74,Engagés!$C$10:$K$509,6,FALSE))," ")),"",(IF($C74&gt;0,(VLOOKUP($C74,Engagés!$C$10:$K$509,6,FALSE))," ")))</f>
        <v xml:space="preserve"> </v>
      </c>
      <c r="J74" s="539" t="str">
        <f>IF(ISNA(IF($C74&gt;0,(VLOOKUP($C74,Engagés!$C$10:$K$509,7,FALSE))," ")),"",(IF($C74&gt;0,(VLOOKUP($C74,Engagés!$C$10:$K$509,7,FALSE))," ")))</f>
        <v xml:space="preserve"> </v>
      </c>
      <c r="K74" s="539" t="str">
        <f>IF(ISNA(IF($C74&gt;0,(VLOOKUP($C74,Engagés!$C$10:$K$509,8,FALSE))," ")),"",(IF($C74&gt;0,(VLOOKUP($C74,Engagés!$C$10:$K$509,8,FALSE))," ")))</f>
        <v xml:space="preserve"> </v>
      </c>
      <c r="L74" s="6" t="str">
        <f>IF(ISNA(IF($C74&gt;0,(VLOOKUP($C74,Engagés!$C$10:$K$509,5,FALSE))," ")),"",(IF($C74&gt;0,(VLOOKUP($C74,Engagés!$C$10:$K$509,5,FALSE))," ")))</f>
        <v xml:space="preserve"> </v>
      </c>
      <c r="M74" s="6" t="str">
        <f>IF(ISNA(IF($C74&gt;0,(VLOOKUP($C74,Engagés!$C$10:$K$509,4,FALSE))," ")),"",(IF($C74&gt;0,(VLOOKUP($C74,Engagés!$C$10:$K$509,4,FALSE))," ")))</f>
        <v xml:space="preserve"> </v>
      </c>
      <c r="N74" s="539" t="str">
        <f>IF(ISNA(IF($C74&gt;0,(VLOOKUP($C74,Engagés!$C$10:$K$509,9,FALSE))," ")),"",(IF($C74&gt;0,(VLOOKUP($C74,Engagés!$C$10:$K$509,9,FALSE))," ")))</f>
        <v xml:space="preserve"> </v>
      </c>
      <c r="O74" s="6" t="str">
        <f>IF(ISNA(IF($C74&gt;0,(VLOOKUP($C74,Engagés!$C$10:$N$509,10,FALSE))," ")),"",(IF($C74&gt;0,(VLOOKUP($C74,Engagés!$C$10:$N$509,10,FALSE))," ")))</f>
        <v xml:space="preserve"> </v>
      </c>
      <c r="P74" s="6" t="str">
        <f>IF(ISNA(IF($C74&gt;0,(VLOOKUP($C74,Engagés!$C$10:$N$509,12,FALSE))," ")),"",(IF($C74&gt;0,(VLOOKUP($C74,Engagés!$C$10:$N$509,12,FALSE))," ")))</f>
        <v xml:space="preserve"> </v>
      </c>
      <c r="Q74" s="6" t="str">
        <f>IF(ISNA(IF($C74&gt;0,(VLOOKUP($C74,Engagés!$C$10:$N$509,11,FALSE))," ")),"",(IF($C74&gt;0,(VLOOKUP($C74,Engagés!$C$10:$N$509,11,FALSE))," ")))</f>
        <v xml:space="preserve"> </v>
      </c>
      <c r="R74" s="19" t="str">
        <f t="shared" si="64"/>
        <v/>
      </c>
      <c r="S74" s="84" t="str">
        <f>IF(COUNTIF($K$8:$K74,$K74)&lt;2,$K74," ")</f>
        <v xml:space="preserve"> </v>
      </c>
      <c r="T74" s="84">
        <f t="shared" si="49"/>
        <v>67</v>
      </c>
      <c r="U74" s="91" t="str">
        <f t="shared" si="50"/>
        <v/>
      </c>
      <c r="V74" s="84" t="str">
        <f>IF(COUNTIF($K$8:$K74,$K74)&lt;3,$K74," ")</f>
        <v xml:space="preserve"> </v>
      </c>
      <c r="W74" s="84">
        <f t="shared" si="28"/>
        <v>67</v>
      </c>
      <c r="X74" s="84" t="str">
        <f t="shared" si="51"/>
        <v/>
      </c>
      <c r="Y74" s="80" t="str">
        <f t="shared" si="29"/>
        <v/>
      </c>
      <c r="Z74" s="80">
        <f t="shared" si="30"/>
        <v>1000</v>
      </c>
      <c r="AA74" s="80">
        <f t="shared" si="52"/>
        <v>1000</v>
      </c>
      <c r="AB74" s="84" t="str">
        <f>IF(COUNTIF($K$8:$K74,S74)&lt;4,$K74," ")</f>
        <v xml:space="preserve"> </v>
      </c>
      <c r="AC74" s="84">
        <f t="shared" si="31"/>
        <v>67</v>
      </c>
      <c r="AD74" s="84" t="str">
        <f t="shared" si="53"/>
        <v/>
      </c>
      <c r="AE74" s="80" t="str">
        <f t="shared" si="32"/>
        <v/>
      </c>
      <c r="AF74" s="80" t="str">
        <f t="shared" si="33"/>
        <v/>
      </c>
      <c r="AG74" s="84" t="str">
        <f t="shared" si="34"/>
        <v/>
      </c>
      <c r="AH74" s="84" t="str">
        <f t="shared" si="54"/>
        <v/>
      </c>
      <c r="AI74" s="7" t="str">
        <f t="shared" si="55"/>
        <v xml:space="preserve"> </v>
      </c>
      <c r="AJ74" s="8">
        <f t="shared" si="56"/>
        <v>67</v>
      </c>
      <c r="AK74" s="92">
        <v>10</v>
      </c>
      <c r="AL74" s="93" t="e">
        <f>#REF!</f>
        <v>#REF!</v>
      </c>
      <c r="AM74" s="94" t="e">
        <f t="shared" si="57"/>
        <v>#REF!</v>
      </c>
      <c r="AN74" s="95" t="e">
        <f t="shared" si="58"/>
        <v>#REF!</v>
      </c>
      <c r="AO74" s="94" t="e">
        <f t="shared" si="59"/>
        <v>#REF!</v>
      </c>
      <c r="AP74" s="95" t="e">
        <f t="shared" si="60"/>
        <v>#REF!</v>
      </c>
      <c r="AQ74" s="94" t="e">
        <f t="shared" si="61"/>
        <v>#REF!</v>
      </c>
      <c r="AR74" s="95" t="e">
        <f t="shared" si="62"/>
        <v>#REF!</v>
      </c>
      <c r="AS74" s="96" t="e">
        <f t="shared" si="35"/>
        <v>#REF!</v>
      </c>
      <c r="AT74" s="97" t="e">
        <f t="shared" si="36"/>
        <v>#REF!</v>
      </c>
      <c r="AW74" s="537" t="str">
        <f t="shared" si="63"/>
        <v/>
      </c>
    </row>
    <row r="75" spans="1:49" ht="19.2" customHeight="1">
      <c r="A75" s="6">
        <f t="shared" si="48"/>
        <v>68</v>
      </c>
      <c r="B75" s="303">
        <v>68</v>
      </c>
      <c r="C75" s="303"/>
      <c r="D75" s="458"/>
      <c r="E75" s="458"/>
      <c r="F75" s="458"/>
      <c r="G75" s="476" t="str">
        <f>IF(ISNA(IF($C75&gt;0,(VLOOKUP($C75,Engagés!$C$10:$K$509,3,FALSE))," ")),"",(IF($C75&gt;0,(VLOOKUP($C75,Engagés!$C$10:$K$509,3,FALSE))," ")))</f>
        <v xml:space="preserve"> </v>
      </c>
      <c r="H75" s="90">
        <f t="shared" si="27"/>
        <v>0</v>
      </c>
      <c r="I75" s="539" t="str">
        <f>IF(ISNA(IF($C75&gt;0,(VLOOKUP($C75,Engagés!$C$10:$K$509,6,FALSE))," ")),"",(IF($C75&gt;0,(VLOOKUP($C75,Engagés!$C$10:$K$509,6,FALSE))," ")))</f>
        <v xml:space="preserve"> </v>
      </c>
      <c r="J75" s="539" t="str">
        <f>IF(ISNA(IF($C75&gt;0,(VLOOKUP($C75,Engagés!$C$10:$K$509,7,FALSE))," ")),"",(IF($C75&gt;0,(VLOOKUP($C75,Engagés!$C$10:$K$509,7,FALSE))," ")))</f>
        <v xml:space="preserve"> </v>
      </c>
      <c r="K75" s="539" t="str">
        <f>IF(ISNA(IF($C75&gt;0,(VLOOKUP($C75,Engagés!$C$10:$K$509,8,FALSE))," ")),"",(IF($C75&gt;0,(VLOOKUP($C75,Engagés!$C$10:$K$509,8,FALSE))," ")))</f>
        <v xml:space="preserve"> </v>
      </c>
      <c r="L75" s="6" t="str">
        <f>IF(ISNA(IF($C75&gt;0,(VLOOKUP($C75,Engagés!$C$10:$K$509,5,FALSE))," ")),"",(IF($C75&gt;0,(VLOOKUP($C75,Engagés!$C$10:$K$509,5,FALSE))," ")))</f>
        <v xml:space="preserve"> </v>
      </c>
      <c r="M75" s="6" t="str">
        <f>IF(ISNA(IF($C75&gt;0,(VLOOKUP($C75,Engagés!$C$10:$K$509,4,FALSE))," ")),"",(IF($C75&gt;0,(VLOOKUP($C75,Engagés!$C$10:$K$509,4,FALSE))," ")))</f>
        <v xml:space="preserve"> </v>
      </c>
      <c r="N75" s="539" t="str">
        <f>IF(ISNA(IF($C75&gt;0,(VLOOKUP($C75,Engagés!$C$10:$K$509,9,FALSE))," ")),"",(IF($C75&gt;0,(VLOOKUP($C75,Engagés!$C$10:$K$509,9,FALSE))," ")))</f>
        <v xml:space="preserve"> </v>
      </c>
      <c r="O75" s="6" t="str">
        <f>IF(ISNA(IF($C75&gt;0,(VLOOKUP($C75,Engagés!$C$10:$N$509,10,FALSE))," ")),"",(IF($C75&gt;0,(VLOOKUP($C75,Engagés!$C$10:$N$509,10,FALSE))," ")))</f>
        <v xml:space="preserve"> </v>
      </c>
      <c r="P75" s="6" t="str">
        <f>IF(ISNA(IF($C75&gt;0,(VLOOKUP($C75,Engagés!$C$10:$N$509,12,FALSE))," ")),"",(IF($C75&gt;0,(VLOOKUP($C75,Engagés!$C$10:$N$509,12,FALSE))," ")))</f>
        <v xml:space="preserve"> </v>
      </c>
      <c r="Q75" s="6" t="str">
        <f>IF(ISNA(IF($C75&gt;0,(VLOOKUP($C75,Engagés!$C$10:$N$509,11,FALSE))," ")),"",(IF($C75&gt;0,(VLOOKUP($C75,Engagés!$C$10:$N$509,11,FALSE))," ")))</f>
        <v xml:space="preserve"> </v>
      </c>
      <c r="R75" s="19" t="str">
        <f t="shared" si="64"/>
        <v/>
      </c>
      <c r="S75" s="84" t="str">
        <f>IF(COUNTIF($K$8:$K75,$K75)&lt;2,$K75," ")</f>
        <v xml:space="preserve"> </v>
      </c>
      <c r="T75" s="84">
        <f t="shared" si="49"/>
        <v>68</v>
      </c>
      <c r="U75" s="91" t="str">
        <f t="shared" si="50"/>
        <v/>
      </c>
      <c r="V75" s="84" t="str">
        <f>IF(COUNTIF($K$8:$K75,$K75)&lt;3,$K75," ")</f>
        <v xml:space="preserve"> </v>
      </c>
      <c r="W75" s="84">
        <f t="shared" si="28"/>
        <v>68</v>
      </c>
      <c r="X75" s="84" t="str">
        <f t="shared" si="51"/>
        <v/>
      </c>
      <c r="Y75" s="80" t="str">
        <f t="shared" si="29"/>
        <v/>
      </c>
      <c r="Z75" s="80">
        <f t="shared" si="30"/>
        <v>1000</v>
      </c>
      <c r="AA75" s="80">
        <f t="shared" si="52"/>
        <v>1000</v>
      </c>
      <c r="AB75" s="84" t="str">
        <f>IF(COUNTIF($K$8:$K75,S75)&lt;4,$K75," ")</f>
        <v xml:space="preserve"> </v>
      </c>
      <c r="AC75" s="84">
        <f t="shared" si="31"/>
        <v>68</v>
      </c>
      <c r="AD75" s="84" t="str">
        <f t="shared" si="53"/>
        <v/>
      </c>
      <c r="AE75" s="80" t="str">
        <f t="shared" si="32"/>
        <v/>
      </c>
      <c r="AF75" s="80" t="str">
        <f t="shared" si="33"/>
        <v/>
      </c>
      <c r="AG75" s="84" t="str">
        <f t="shared" si="34"/>
        <v/>
      </c>
      <c r="AH75" s="84" t="str">
        <f t="shared" si="54"/>
        <v/>
      </c>
      <c r="AI75" s="7" t="str">
        <f t="shared" si="55"/>
        <v xml:space="preserve"> </v>
      </c>
      <c r="AJ75" s="8">
        <f t="shared" si="56"/>
        <v>68</v>
      </c>
      <c r="AK75" s="92">
        <v>10</v>
      </c>
      <c r="AL75" s="93" t="e">
        <f>#REF!</f>
        <v>#REF!</v>
      </c>
      <c r="AM75" s="94" t="e">
        <f t="shared" si="57"/>
        <v>#REF!</v>
      </c>
      <c r="AN75" s="95" t="e">
        <f t="shared" si="58"/>
        <v>#REF!</v>
      </c>
      <c r="AO75" s="94" t="e">
        <f t="shared" si="59"/>
        <v>#REF!</v>
      </c>
      <c r="AP75" s="95" t="e">
        <f t="shared" si="60"/>
        <v>#REF!</v>
      </c>
      <c r="AQ75" s="94" t="e">
        <f t="shared" si="61"/>
        <v>#REF!</v>
      </c>
      <c r="AR75" s="95" t="e">
        <f t="shared" si="62"/>
        <v>#REF!</v>
      </c>
      <c r="AS75" s="96" t="e">
        <f t="shared" si="35"/>
        <v>#REF!</v>
      </c>
      <c r="AT75" s="97" t="e">
        <f t="shared" si="36"/>
        <v>#REF!</v>
      </c>
      <c r="AW75" s="537" t="str">
        <f t="shared" si="63"/>
        <v/>
      </c>
    </row>
    <row r="76" spans="1:49" ht="19.2" customHeight="1">
      <c r="A76" s="6">
        <f t="shared" si="48"/>
        <v>69</v>
      </c>
      <c r="B76" s="303">
        <v>69</v>
      </c>
      <c r="C76" s="303"/>
      <c r="D76" s="458"/>
      <c r="E76" s="458"/>
      <c r="F76" s="458"/>
      <c r="G76" s="476" t="str">
        <f>IF(ISNA(IF($C76&gt;0,(VLOOKUP($C76,Engagés!$C$10:$K$509,3,FALSE))," ")),"",(IF($C76&gt;0,(VLOOKUP($C76,Engagés!$C$10:$K$509,3,FALSE))," ")))</f>
        <v xml:space="preserve"> </v>
      </c>
      <c r="H76" s="90">
        <f t="shared" si="27"/>
        <v>0</v>
      </c>
      <c r="I76" s="539" t="str">
        <f>IF(ISNA(IF($C76&gt;0,(VLOOKUP($C76,Engagés!$C$10:$K$509,6,FALSE))," ")),"",(IF($C76&gt;0,(VLOOKUP($C76,Engagés!$C$10:$K$509,6,FALSE))," ")))</f>
        <v xml:space="preserve"> </v>
      </c>
      <c r="J76" s="539" t="str">
        <f>IF(ISNA(IF($C76&gt;0,(VLOOKUP($C76,Engagés!$C$10:$K$509,7,FALSE))," ")),"",(IF($C76&gt;0,(VLOOKUP($C76,Engagés!$C$10:$K$509,7,FALSE))," ")))</f>
        <v xml:space="preserve"> </v>
      </c>
      <c r="K76" s="539" t="str">
        <f>IF(ISNA(IF($C76&gt;0,(VLOOKUP($C76,Engagés!$C$10:$K$509,8,FALSE))," ")),"",(IF($C76&gt;0,(VLOOKUP($C76,Engagés!$C$10:$K$509,8,FALSE))," ")))</f>
        <v xml:space="preserve"> </v>
      </c>
      <c r="L76" s="6" t="str">
        <f>IF(ISNA(IF($C76&gt;0,(VLOOKUP($C76,Engagés!$C$10:$K$509,5,FALSE))," ")),"",(IF($C76&gt;0,(VLOOKUP($C76,Engagés!$C$10:$K$509,5,FALSE))," ")))</f>
        <v xml:space="preserve"> </v>
      </c>
      <c r="M76" s="6" t="str">
        <f>IF(ISNA(IF($C76&gt;0,(VLOOKUP($C76,Engagés!$C$10:$K$509,4,FALSE))," ")),"",(IF($C76&gt;0,(VLOOKUP($C76,Engagés!$C$10:$K$509,4,FALSE))," ")))</f>
        <v xml:space="preserve"> </v>
      </c>
      <c r="N76" s="539" t="str">
        <f>IF(ISNA(IF($C76&gt;0,(VLOOKUP($C76,Engagés!$C$10:$K$509,9,FALSE))," ")),"",(IF($C76&gt;0,(VLOOKUP($C76,Engagés!$C$10:$K$509,9,FALSE))," ")))</f>
        <v xml:space="preserve"> </v>
      </c>
      <c r="O76" s="6" t="str">
        <f>IF(ISNA(IF($C76&gt;0,(VLOOKUP($C76,Engagés!$C$10:$N$509,10,FALSE))," ")),"",(IF($C76&gt;0,(VLOOKUP($C76,Engagés!$C$10:$N$509,10,FALSE))," ")))</f>
        <v xml:space="preserve"> </v>
      </c>
      <c r="P76" s="6" t="str">
        <f>IF(ISNA(IF($C76&gt;0,(VLOOKUP($C76,Engagés!$C$10:$N$509,12,FALSE))," ")),"",(IF($C76&gt;0,(VLOOKUP($C76,Engagés!$C$10:$N$509,12,FALSE))," ")))</f>
        <v xml:space="preserve"> </v>
      </c>
      <c r="Q76" s="6" t="str">
        <f>IF(ISNA(IF($C76&gt;0,(VLOOKUP($C76,Engagés!$C$10:$N$509,11,FALSE))," ")),"",(IF($C76&gt;0,(VLOOKUP($C76,Engagés!$C$10:$N$509,11,FALSE))," ")))</f>
        <v xml:space="preserve"> </v>
      </c>
      <c r="R76" s="19" t="str">
        <f t="shared" si="64"/>
        <v/>
      </c>
      <c r="S76" s="84" t="str">
        <f>IF(COUNTIF($K$8:$K76,$K76)&lt;2,$K76," ")</f>
        <v xml:space="preserve"> </v>
      </c>
      <c r="T76" s="84">
        <f t="shared" si="49"/>
        <v>69</v>
      </c>
      <c r="U76" s="91" t="str">
        <f t="shared" si="50"/>
        <v/>
      </c>
      <c r="V76" s="84" t="str">
        <f>IF(COUNTIF($K$8:$K76,$K76)&lt;3,$K76," ")</f>
        <v xml:space="preserve"> </v>
      </c>
      <c r="W76" s="84">
        <f t="shared" si="28"/>
        <v>69</v>
      </c>
      <c r="X76" s="84" t="str">
        <f t="shared" si="51"/>
        <v/>
      </c>
      <c r="Y76" s="80" t="str">
        <f t="shared" si="29"/>
        <v/>
      </c>
      <c r="Z76" s="80">
        <f t="shared" si="30"/>
        <v>1000</v>
      </c>
      <c r="AA76" s="80">
        <f t="shared" si="52"/>
        <v>1000</v>
      </c>
      <c r="AB76" s="84" t="str">
        <f>IF(COUNTIF($K$8:$K76,S76)&lt;4,$K76," ")</f>
        <v xml:space="preserve"> </v>
      </c>
      <c r="AC76" s="84">
        <f t="shared" si="31"/>
        <v>69</v>
      </c>
      <c r="AD76" s="84" t="str">
        <f t="shared" si="53"/>
        <v/>
      </c>
      <c r="AE76" s="80" t="str">
        <f t="shared" si="32"/>
        <v/>
      </c>
      <c r="AF76" s="80" t="str">
        <f t="shared" si="33"/>
        <v/>
      </c>
      <c r="AG76" s="84" t="str">
        <f t="shared" si="34"/>
        <v/>
      </c>
      <c r="AH76" s="84" t="str">
        <f t="shared" si="54"/>
        <v/>
      </c>
      <c r="AI76" s="7" t="str">
        <f t="shared" si="55"/>
        <v xml:space="preserve"> </v>
      </c>
      <c r="AJ76" s="8">
        <f t="shared" si="56"/>
        <v>69</v>
      </c>
      <c r="AK76" s="92">
        <v>10</v>
      </c>
      <c r="AL76" s="93" t="e">
        <f>#REF!</f>
        <v>#REF!</v>
      </c>
      <c r="AM76" s="94" t="e">
        <f t="shared" si="57"/>
        <v>#REF!</v>
      </c>
      <c r="AN76" s="95" t="e">
        <f t="shared" si="58"/>
        <v>#REF!</v>
      </c>
      <c r="AO76" s="94" t="e">
        <f t="shared" si="59"/>
        <v>#REF!</v>
      </c>
      <c r="AP76" s="95" t="e">
        <f t="shared" si="60"/>
        <v>#REF!</v>
      </c>
      <c r="AQ76" s="94" t="e">
        <f t="shared" si="61"/>
        <v>#REF!</v>
      </c>
      <c r="AR76" s="95" t="e">
        <f t="shared" si="62"/>
        <v>#REF!</v>
      </c>
      <c r="AS76" s="96" t="e">
        <f t="shared" si="35"/>
        <v>#REF!</v>
      </c>
      <c r="AT76" s="97" t="e">
        <f t="shared" si="36"/>
        <v>#REF!</v>
      </c>
      <c r="AW76" s="537" t="str">
        <f t="shared" si="63"/>
        <v/>
      </c>
    </row>
    <row r="77" spans="1:49" ht="19.2" customHeight="1">
      <c r="A77" s="6">
        <f t="shared" si="48"/>
        <v>70</v>
      </c>
      <c r="B77" s="303">
        <v>70</v>
      </c>
      <c r="C77" s="303"/>
      <c r="D77" s="458"/>
      <c r="E77" s="458"/>
      <c r="F77" s="458"/>
      <c r="G77" s="476" t="str">
        <f>IF(ISNA(IF($C77&gt;0,(VLOOKUP($C77,Engagés!$C$10:$K$509,3,FALSE))," ")),"",(IF($C77&gt;0,(VLOOKUP($C77,Engagés!$C$10:$K$509,3,FALSE))," ")))</f>
        <v xml:space="preserve"> </v>
      </c>
      <c r="H77" s="90">
        <f t="shared" si="27"/>
        <v>0</v>
      </c>
      <c r="I77" s="539" t="str">
        <f>IF(ISNA(IF($C77&gt;0,(VLOOKUP($C77,Engagés!$C$10:$K$509,6,FALSE))," ")),"",(IF($C77&gt;0,(VLOOKUP($C77,Engagés!$C$10:$K$509,6,FALSE))," ")))</f>
        <v xml:space="preserve"> </v>
      </c>
      <c r="J77" s="539" t="str">
        <f>IF(ISNA(IF($C77&gt;0,(VLOOKUP($C77,Engagés!$C$10:$K$509,7,FALSE))," ")),"",(IF($C77&gt;0,(VLOOKUP($C77,Engagés!$C$10:$K$509,7,FALSE))," ")))</f>
        <v xml:space="preserve"> </v>
      </c>
      <c r="K77" s="539" t="str">
        <f>IF(ISNA(IF($C77&gt;0,(VLOOKUP($C77,Engagés!$C$10:$K$509,8,FALSE))," ")),"",(IF($C77&gt;0,(VLOOKUP($C77,Engagés!$C$10:$K$509,8,FALSE))," ")))</f>
        <v xml:space="preserve"> </v>
      </c>
      <c r="L77" s="6" t="str">
        <f>IF(ISNA(IF($C77&gt;0,(VLOOKUP($C77,Engagés!$C$10:$K$509,5,FALSE))," ")),"",(IF($C77&gt;0,(VLOOKUP($C77,Engagés!$C$10:$K$509,5,FALSE))," ")))</f>
        <v xml:space="preserve"> </v>
      </c>
      <c r="M77" s="6" t="str">
        <f>IF(ISNA(IF($C77&gt;0,(VLOOKUP($C77,Engagés!$C$10:$K$509,4,FALSE))," ")),"",(IF($C77&gt;0,(VLOOKUP($C77,Engagés!$C$10:$K$509,4,FALSE))," ")))</f>
        <v xml:space="preserve"> </v>
      </c>
      <c r="N77" s="539" t="str">
        <f>IF(ISNA(IF($C77&gt;0,(VLOOKUP($C77,Engagés!$C$10:$K$509,9,FALSE))," ")),"",(IF($C77&gt;0,(VLOOKUP($C77,Engagés!$C$10:$K$509,9,FALSE))," ")))</f>
        <v xml:space="preserve"> </v>
      </c>
      <c r="O77" s="6" t="str">
        <f>IF(ISNA(IF($C77&gt;0,(VLOOKUP($C77,Engagés!$C$10:$N$509,10,FALSE))," ")),"",(IF($C77&gt;0,(VLOOKUP($C77,Engagés!$C$10:$N$509,10,FALSE))," ")))</f>
        <v xml:space="preserve"> </v>
      </c>
      <c r="P77" s="6" t="str">
        <f>IF(ISNA(IF($C77&gt;0,(VLOOKUP($C77,Engagés!$C$10:$N$509,12,FALSE))," ")),"",(IF($C77&gt;0,(VLOOKUP($C77,Engagés!$C$10:$N$509,12,FALSE))," ")))</f>
        <v xml:space="preserve"> </v>
      </c>
      <c r="Q77" s="6" t="str">
        <f>IF(ISNA(IF($C77&gt;0,(VLOOKUP($C77,Engagés!$C$10:$N$509,11,FALSE))," ")),"",(IF($C77&gt;0,(VLOOKUP($C77,Engagés!$C$10:$N$509,11,FALSE))," ")))</f>
        <v xml:space="preserve"> </v>
      </c>
      <c r="R77" s="19" t="str">
        <f t="shared" si="64"/>
        <v/>
      </c>
      <c r="S77" s="84" t="str">
        <f>IF(COUNTIF($K$8:$K77,$K77)&lt;2,$K77," ")</f>
        <v xml:space="preserve"> </v>
      </c>
      <c r="T77" s="84">
        <f t="shared" si="49"/>
        <v>70</v>
      </c>
      <c r="U77" s="91" t="str">
        <f t="shared" si="50"/>
        <v/>
      </c>
      <c r="V77" s="84" t="str">
        <f>IF(COUNTIF($K$8:$K77,$K77)&lt;3,$K77," ")</f>
        <v xml:space="preserve"> </v>
      </c>
      <c r="W77" s="84">
        <f t="shared" si="28"/>
        <v>70</v>
      </c>
      <c r="X77" s="84" t="str">
        <f t="shared" si="51"/>
        <v/>
      </c>
      <c r="Y77" s="80" t="str">
        <f t="shared" si="29"/>
        <v/>
      </c>
      <c r="Z77" s="80">
        <f t="shared" si="30"/>
        <v>1000</v>
      </c>
      <c r="AA77" s="80">
        <f t="shared" si="52"/>
        <v>1000</v>
      </c>
      <c r="AB77" s="84" t="str">
        <f>IF(COUNTIF($K$8:$K77,S77)&lt;4,$K77," ")</f>
        <v xml:space="preserve"> </v>
      </c>
      <c r="AC77" s="84">
        <f t="shared" si="31"/>
        <v>70</v>
      </c>
      <c r="AD77" s="84" t="str">
        <f t="shared" si="53"/>
        <v/>
      </c>
      <c r="AE77" s="80" t="str">
        <f t="shared" si="32"/>
        <v/>
      </c>
      <c r="AF77" s="80" t="str">
        <f t="shared" si="33"/>
        <v/>
      </c>
      <c r="AG77" s="84" t="str">
        <f t="shared" si="34"/>
        <v/>
      </c>
      <c r="AH77" s="84" t="str">
        <f t="shared" si="54"/>
        <v/>
      </c>
      <c r="AI77" s="7" t="str">
        <f t="shared" si="55"/>
        <v xml:space="preserve"> </v>
      </c>
      <c r="AJ77" s="8">
        <f t="shared" si="56"/>
        <v>70</v>
      </c>
      <c r="AK77" s="92">
        <v>10</v>
      </c>
      <c r="AL77" s="93" t="e">
        <f>#REF!</f>
        <v>#REF!</v>
      </c>
      <c r="AM77" s="94" t="e">
        <f t="shared" si="57"/>
        <v>#REF!</v>
      </c>
      <c r="AN77" s="95" t="e">
        <f t="shared" si="58"/>
        <v>#REF!</v>
      </c>
      <c r="AO77" s="94" t="e">
        <f t="shared" si="59"/>
        <v>#REF!</v>
      </c>
      <c r="AP77" s="95" t="e">
        <f t="shared" si="60"/>
        <v>#REF!</v>
      </c>
      <c r="AQ77" s="94" t="e">
        <f t="shared" si="61"/>
        <v>#REF!</v>
      </c>
      <c r="AR77" s="95" t="e">
        <f t="shared" si="62"/>
        <v>#REF!</v>
      </c>
      <c r="AS77" s="96" t="e">
        <f t="shared" si="35"/>
        <v>#REF!</v>
      </c>
      <c r="AT77" s="97" t="e">
        <f t="shared" si="36"/>
        <v>#REF!</v>
      </c>
      <c r="AW77" s="537" t="str">
        <f t="shared" si="63"/>
        <v/>
      </c>
    </row>
    <row r="78" spans="1:49" ht="19.2" customHeight="1">
      <c r="A78" s="6">
        <f t="shared" si="48"/>
        <v>71</v>
      </c>
      <c r="B78" s="303">
        <v>71</v>
      </c>
      <c r="C78" s="303"/>
      <c r="D78" s="458"/>
      <c r="E78" s="458"/>
      <c r="F78" s="458"/>
      <c r="G78" s="476" t="str">
        <f>IF(ISNA(IF($C78&gt;0,(VLOOKUP($C78,Engagés!$C$10:$K$509,3,FALSE))," ")),"",(IF($C78&gt;0,(VLOOKUP($C78,Engagés!$C$10:$K$509,3,FALSE))," ")))</f>
        <v xml:space="preserve"> </v>
      </c>
      <c r="H78" s="90">
        <f t="shared" si="27"/>
        <v>0</v>
      </c>
      <c r="I78" s="539" t="str">
        <f>IF(ISNA(IF($C78&gt;0,(VLOOKUP($C78,Engagés!$C$10:$K$509,6,FALSE))," ")),"",(IF($C78&gt;0,(VLOOKUP($C78,Engagés!$C$10:$K$509,6,FALSE))," ")))</f>
        <v xml:space="preserve"> </v>
      </c>
      <c r="J78" s="539" t="str">
        <f>IF(ISNA(IF($C78&gt;0,(VLOOKUP($C78,Engagés!$C$10:$K$509,7,FALSE))," ")),"",(IF($C78&gt;0,(VLOOKUP($C78,Engagés!$C$10:$K$509,7,FALSE))," ")))</f>
        <v xml:space="preserve"> </v>
      </c>
      <c r="K78" s="539" t="str">
        <f>IF(ISNA(IF($C78&gt;0,(VLOOKUP($C78,Engagés!$C$10:$K$509,8,FALSE))," ")),"",(IF($C78&gt;0,(VLOOKUP($C78,Engagés!$C$10:$K$509,8,FALSE))," ")))</f>
        <v xml:space="preserve"> </v>
      </c>
      <c r="L78" s="6" t="str">
        <f>IF(ISNA(IF($C78&gt;0,(VLOOKUP($C78,Engagés!$C$10:$K$509,5,FALSE))," ")),"",(IF($C78&gt;0,(VLOOKUP($C78,Engagés!$C$10:$K$509,5,FALSE))," ")))</f>
        <v xml:space="preserve"> </v>
      </c>
      <c r="M78" s="6" t="str">
        <f>IF(ISNA(IF($C78&gt;0,(VLOOKUP($C78,Engagés!$C$10:$K$509,4,FALSE))," ")),"",(IF($C78&gt;0,(VLOOKUP($C78,Engagés!$C$10:$K$509,4,FALSE))," ")))</f>
        <v xml:space="preserve"> </v>
      </c>
      <c r="N78" s="539" t="str">
        <f>IF(ISNA(IF($C78&gt;0,(VLOOKUP($C78,Engagés!$C$10:$K$509,9,FALSE))," ")),"",(IF($C78&gt;0,(VLOOKUP($C78,Engagés!$C$10:$K$509,9,FALSE))," ")))</f>
        <v xml:space="preserve"> </v>
      </c>
      <c r="O78" s="6" t="str">
        <f>IF(ISNA(IF($C78&gt;0,(VLOOKUP($C78,Engagés!$C$10:$N$509,10,FALSE))," ")),"",(IF($C78&gt;0,(VLOOKUP($C78,Engagés!$C$10:$N$509,10,FALSE))," ")))</f>
        <v xml:space="preserve"> </v>
      </c>
      <c r="P78" s="6" t="str">
        <f>IF(ISNA(IF($C78&gt;0,(VLOOKUP($C78,Engagés!$C$10:$N$509,12,FALSE))," ")),"",(IF($C78&gt;0,(VLOOKUP($C78,Engagés!$C$10:$N$509,12,FALSE))," ")))</f>
        <v xml:space="preserve"> </v>
      </c>
      <c r="Q78" s="6" t="str">
        <f>IF(ISNA(IF($C78&gt;0,(VLOOKUP($C78,Engagés!$C$10:$N$509,11,FALSE))," ")),"",(IF($C78&gt;0,(VLOOKUP($C78,Engagés!$C$10:$N$509,11,FALSE))," ")))</f>
        <v xml:space="preserve"> </v>
      </c>
      <c r="R78" s="19" t="str">
        <f t="shared" si="64"/>
        <v/>
      </c>
      <c r="S78" s="84" t="str">
        <f>IF(COUNTIF($K$8:$K78,$K78)&lt;2,$K78," ")</f>
        <v xml:space="preserve"> </v>
      </c>
      <c r="T78" s="84">
        <f t="shared" si="49"/>
        <v>71</v>
      </c>
      <c r="U78" s="91" t="str">
        <f t="shared" si="50"/>
        <v/>
      </c>
      <c r="V78" s="84" t="str">
        <f>IF(COUNTIF($K$8:$K78,$K78)&lt;3,$K78," ")</f>
        <v xml:space="preserve"> </v>
      </c>
      <c r="W78" s="84">
        <f t="shared" si="28"/>
        <v>71</v>
      </c>
      <c r="X78" s="84" t="str">
        <f t="shared" si="51"/>
        <v/>
      </c>
      <c r="Y78" s="80" t="str">
        <f t="shared" si="29"/>
        <v/>
      </c>
      <c r="Z78" s="80">
        <f t="shared" si="30"/>
        <v>1000</v>
      </c>
      <c r="AA78" s="80">
        <f t="shared" si="52"/>
        <v>1000</v>
      </c>
      <c r="AB78" s="84" t="str">
        <f>IF(COUNTIF($K$8:$K78,S78)&lt;4,$K78," ")</f>
        <v xml:space="preserve"> </v>
      </c>
      <c r="AC78" s="84">
        <f t="shared" si="31"/>
        <v>71</v>
      </c>
      <c r="AD78" s="84" t="str">
        <f t="shared" si="53"/>
        <v/>
      </c>
      <c r="AE78" s="80" t="str">
        <f t="shared" si="32"/>
        <v/>
      </c>
      <c r="AF78" s="80" t="str">
        <f t="shared" si="33"/>
        <v/>
      </c>
      <c r="AG78" s="84" t="str">
        <f t="shared" si="34"/>
        <v/>
      </c>
      <c r="AH78" s="84" t="str">
        <f t="shared" si="54"/>
        <v/>
      </c>
      <c r="AI78" s="7" t="str">
        <f t="shared" si="55"/>
        <v xml:space="preserve"> </v>
      </c>
      <c r="AJ78" s="8">
        <f t="shared" si="56"/>
        <v>71</v>
      </c>
      <c r="AK78" s="92">
        <v>10</v>
      </c>
      <c r="AL78" s="93" t="e">
        <f>#REF!</f>
        <v>#REF!</v>
      </c>
      <c r="AM78" s="94" t="e">
        <f t="shared" si="57"/>
        <v>#REF!</v>
      </c>
      <c r="AN78" s="95" t="e">
        <f t="shared" si="58"/>
        <v>#REF!</v>
      </c>
      <c r="AO78" s="94" t="e">
        <f t="shared" si="59"/>
        <v>#REF!</v>
      </c>
      <c r="AP78" s="95" t="e">
        <f t="shared" si="60"/>
        <v>#REF!</v>
      </c>
      <c r="AQ78" s="94" t="e">
        <f t="shared" si="61"/>
        <v>#REF!</v>
      </c>
      <c r="AR78" s="95" t="e">
        <f t="shared" si="62"/>
        <v>#REF!</v>
      </c>
      <c r="AS78" s="96" t="e">
        <f t="shared" si="35"/>
        <v>#REF!</v>
      </c>
      <c r="AT78" s="97" t="e">
        <f t="shared" si="36"/>
        <v>#REF!</v>
      </c>
      <c r="AW78" s="537" t="str">
        <f t="shared" si="63"/>
        <v/>
      </c>
    </row>
    <row r="79" spans="1:49" ht="19.2" customHeight="1">
      <c r="A79" s="6">
        <f t="shared" si="48"/>
        <v>72</v>
      </c>
      <c r="B79" s="303">
        <v>72</v>
      </c>
      <c r="C79" s="303"/>
      <c r="D79" s="458"/>
      <c r="E79" s="458"/>
      <c r="F79" s="458"/>
      <c r="G79" s="476" t="str">
        <f>IF(ISNA(IF($C79&gt;0,(VLOOKUP($C79,Engagés!$C$10:$K$509,3,FALSE))," ")),"",(IF($C79&gt;0,(VLOOKUP($C79,Engagés!$C$10:$K$509,3,FALSE))," ")))</f>
        <v xml:space="preserve"> </v>
      </c>
      <c r="H79" s="90">
        <f t="shared" si="27"/>
        <v>0</v>
      </c>
      <c r="I79" s="539" t="str">
        <f>IF(ISNA(IF($C79&gt;0,(VLOOKUP($C79,Engagés!$C$10:$K$509,6,FALSE))," ")),"",(IF($C79&gt;0,(VLOOKUP($C79,Engagés!$C$10:$K$509,6,FALSE))," ")))</f>
        <v xml:space="preserve"> </v>
      </c>
      <c r="J79" s="539" t="str">
        <f>IF(ISNA(IF($C79&gt;0,(VLOOKUP($C79,Engagés!$C$10:$K$509,7,FALSE))," ")),"",(IF($C79&gt;0,(VLOOKUP($C79,Engagés!$C$10:$K$509,7,FALSE))," ")))</f>
        <v xml:space="preserve"> </v>
      </c>
      <c r="K79" s="539" t="str">
        <f>IF(ISNA(IF($C79&gt;0,(VLOOKUP($C79,Engagés!$C$10:$K$509,8,FALSE))," ")),"",(IF($C79&gt;0,(VLOOKUP($C79,Engagés!$C$10:$K$509,8,FALSE))," ")))</f>
        <v xml:space="preserve"> </v>
      </c>
      <c r="L79" s="6" t="str">
        <f>IF(ISNA(IF($C79&gt;0,(VLOOKUP($C79,Engagés!$C$10:$K$509,5,FALSE))," ")),"",(IF($C79&gt;0,(VLOOKUP($C79,Engagés!$C$10:$K$509,5,FALSE))," ")))</f>
        <v xml:space="preserve"> </v>
      </c>
      <c r="M79" s="6" t="str">
        <f>IF(ISNA(IF($C79&gt;0,(VLOOKUP($C79,Engagés!$C$10:$K$509,4,FALSE))," ")),"",(IF($C79&gt;0,(VLOOKUP($C79,Engagés!$C$10:$K$509,4,FALSE))," ")))</f>
        <v xml:space="preserve"> </v>
      </c>
      <c r="N79" s="539" t="str">
        <f>IF(ISNA(IF($C79&gt;0,(VLOOKUP($C79,Engagés!$C$10:$K$509,9,FALSE))," ")),"",(IF($C79&gt;0,(VLOOKUP($C79,Engagés!$C$10:$K$509,9,FALSE))," ")))</f>
        <v xml:space="preserve"> </v>
      </c>
      <c r="O79" s="6" t="str">
        <f>IF(ISNA(IF($C79&gt;0,(VLOOKUP($C79,Engagés!$C$10:$N$509,10,FALSE))," ")),"",(IF($C79&gt;0,(VLOOKUP($C79,Engagés!$C$10:$N$509,10,FALSE))," ")))</f>
        <v xml:space="preserve"> </v>
      </c>
      <c r="P79" s="6" t="str">
        <f>IF(ISNA(IF($C79&gt;0,(VLOOKUP($C79,Engagés!$C$10:$N$509,12,FALSE))," ")),"",(IF($C79&gt;0,(VLOOKUP($C79,Engagés!$C$10:$N$509,12,FALSE))," ")))</f>
        <v xml:space="preserve"> </v>
      </c>
      <c r="Q79" s="6" t="str">
        <f>IF(ISNA(IF($C79&gt;0,(VLOOKUP($C79,Engagés!$C$10:$N$509,11,FALSE))," ")),"",(IF($C79&gt;0,(VLOOKUP($C79,Engagés!$C$10:$N$509,11,FALSE))," ")))</f>
        <v xml:space="preserve"> </v>
      </c>
      <c r="R79" s="19" t="str">
        <f t="shared" si="64"/>
        <v/>
      </c>
      <c r="S79" s="84" t="str">
        <f>IF(COUNTIF($K$8:$K79,$K79)&lt;2,$K79," ")</f>
        <v xml:space="preserve"> </v>
      </c>
      <c r="T79" s="84">
        <f t="shared" si="49"/>
        <v>72</v>
      </c>
      <c r="U79" s="91" t="str">
        <f t="shared" si="50"/>
        <v/>
      </c>
      <c r="V79" s="84" t="str">
        <f>IF(COUNTIF($K$8:$K79,$K79)&lt;3,$K79," ")</f>
        <v xml:space="preserve"> </v>
      </c>
      <c r="W79" s="84">
        <f t="shared" si="28"/>
        <v>72</v>
      </c>
      <c r="X79" s="84" t="str">
        <f t="shared" si="51"/>
        <v/>
      </c>
      <c r="Y79" s="80" t="str">
        <f t="shared" si="29"/>
        <v/>
      </c>
      <c r="Z79" s="80">
        <f t="shared" si="30"/>
        <v>1000</v>
      </c>
      <c r="AA79" s="80">
        <f t="shared" si="52"/>
        <v>1000</v>
      </c>
      <c r="AB79" s="84" t="str">
        <f>IF(COUNTIF($K$8:$K79,S79)&lt;4,$K79," ")</f>
        <v xml:space="preserve"> </v>
      </c>
      <c r="AC79" s="84">
        <f t="shared" si="31"/>
        <v>72</v>
      </c>
      <c r="AD79" s="84" t="str">
        <f t="shared" si="53"/>
        <v/>
      </c>
      <c r="AE79" s="80" t="str">
        <f t="shared" si="32"/>
        <v/>
      </c>
      <c r="AF79" s="80" t="str">
        <f t="shared" si="33"/>
        <v/>
      </c>
      <c r="AG79" s="84" t="str">
        <f t="shared" si="34"/>
        <v/>
      </c>
      <c r="AH79" s="84" t="str">
        <f t="shared" si="54"/>
        <v/>
      </c>
      <c r="AI79" s="7" t="str">
        <f t="shared" si="55"/>
        <v xml:space="preserve"> </v>
      </c>
      <c r="AJ79" s="8">
        <f t="shared" si="56"/>
        <v>72</v>
      </c>
      <c r="AK79" s="92">
        <v>10</v>
      </c>
      <c r="AL79" s="93" t="e">
        <f>#REF!</f>
        <v>#REF!</v>
      </c>
      <c r="AM79" s="94" t="e">
        <f t="shared" si="57"/>
        <v>#REF!</v>
      </c>
      <c r="AN79" s="95" t="e">
        <f t="shared" si="58"/>
        <v>#REF!</v>
      </c>
      <c r="AO79" s="94" t="e">
        <f t="shared" si="59"/>
        <v>#REF!</v>
      </c>
      <c r="AP79" s="95" t="e">
        <f t="shared" si="60"/>
        <v>#REF!</v>
      </c>
      <c r="AQ79" s="94" t="e">
        <f t="shared" si="61"/>
        <v>#REF!</v>
      </c>
      <c r="AR79" s="95" t="e">
        <f t="shared" si="62"/>
        <v>#REF!</v>
      </c>
      <c r="AS79" s="96" t="e">
        <f t="shared" si="35"/>
        <v>#REF!</v>
      </c>
      <c r="AT79" s="97" t="e">
        <f t="shared" si="36"/>
        <v>#REF!</v>
      </c>
      <c r="AW79" s="537" t="str">
        <f t="shared" si="63"/>
        <v/>
      </c>
    </row>
    <row r="80" spans="1:49" ht="19.2" customHeight="1">
      <c r="A80" s="6">
        <f t="shared" si="48"/>
        <v>73</v>
      </c>
      <c r="B80" s="303">
        <v>73</v>
      </c>
      <c r="C80" s="303"/>
      <c r="D80" s="458"/>
      <c r="E80" s="458"/>
      <c r="F80" s="458"/>
      <c r="G80" s="476" t="str">
        <f>IF(ISNA(IF($C80&gt;0,(VLOOKUP($C80,Engagés!$C$10:$K$509,3,FALSE))," ")),"",(IF($C80&gt;0,(VLOOKUP($C80,Engagés!$C$10:$K$509,3,FALSE))," ")))</f>
        <v xml:space="preserve"> </v>
      </c>
      <c r="H80" s="90">
        <f t="shared" si="27"/>
        <v>0</v>
      </c>
      <c r="I80" s="539" t="str">
        <f>IF(ISNA(IF($C80&gt;0,(VLOOKUP($C80,Engagés!$C$10:$K$509,6,FALSE))," ")),"",(IF($C80&gt;0,(VLOOKUP($C80,Engagés!$C$10:$K$509,6,FALSE))," ")))</f>
        <v xml:space="preserve"> </v>
      </c>
      <c r="J80" s="539" t="str">
        <f>IF(ISNA(IF($C80&gt;0,(VLOOKUP($C80,Engagés!$C$10:$K$509,7,FALSE))," ")),"",(IF($C80&gt;0,(VLOOKUP($C80,Engagés!$C$10:$K$509,7,FALSE))," ")))</f>
        <v xml:space="preserve"> </v>
      </c>
      <c r="K80" s="539" t="str">
        <f>IF(ISNA(IF($C80&gt;0,(VLOOKUP($C80,Engagés!$C$10:$K$509,8,FALSE))," ")),"",(IF($C80&gt;0,(VLOOKUP($C80,Engagés!$C$10:$K$509,8,FALSE))," ")))</f>
        <v xml:space="preserve"> </v>
      </c>
      <c r="L80" s="6" t="str">
        <f>IF(ISNA(IF($C80&gt;0,(VLOOKUP($C80,Engagés!$C$10:$K$509,5,FALSE))," ")),"",(IF($C80&gt;0,(VLOOKUP($C80,Engagés!$C$10:$K$509,5,FALSE))," ")))</f>
        <v xml:space="preserve"> </v>
      </c>
      <c r="M80" s="6" t="str">
        <f>IF(ISNA(IF($C80&gt;0,(VLOOKUP($C80,Engagés!$C$10:$K$509,4,FALSE))," ")),"",(IF($C80&gt;0,(VLOOKUP($C80,Engagés!$C$10:$K$509,4,FALSE))," ")))</f>
        <v xml:space="preserve"> </v>
      </c>
      <c r="N80" s="539" t="str">
        <f>IF(ISNA(IF($C80&gt;0,(VLOOKUP($C80,Engagés!$C$10:$K$509,9,FALSE))," ")),"",(IF($C80&gt;0,(VLOOKUP($C80,Engagés!$C$10:$K$509,9,FALSE))," ")))</f>
        <v xml:space="preserve"> </v>
      </c>
      <c r="O80" s="6" t="str">
        <f>IF(ISNA(IF($C80&gt;0,(VLOOKUP($C80,Engagés!$C$10:$N$509,10,FALSE))," ")),"",(IF($C80&gt;0,(VLOOKUP($C80,Engagés!$C$10:$N$509,10,FALSE))," ")))</f>
        <v xml:space="preserve"> </v>
      </c>
      <c r="P80" s="6" t="str">
        <f>IF(ISNA(IF($C80&gt;0,(VLOOKUP($C80,Engagés!$C$10:$N$509,12,FALSE))," ")),"",(IF($C80&gt;0,(VLOOKUP($C80,Engagés!$C$10:$N$509,12,FALSE))," ")))</f>
        <v xml:space="preserve"> </v>
      </c>
      <c r="Q80" s="6" t="str">
        <f>IF(ISNA(IF($C80&gt;0,(VLOOKUP($C80,Engagés!$C$10:$N$509,11,FALSE))," ")),"",(IF($C80&gt;0,(VLOOKUP($C80,Engagés!$C$10:$N$509,11,FALSE))," ")))</f>
        <v xml:space="preserve"> </v>
      </c>
      <c r="R80" s="19" t="str">
        <f t="shared" si="64"/>
        <v/>
      </c>
      <c r="S80" s="84" t="str">
        <f>IF(COUNTIF($K$8:$K80,$K80)&lt;2,$K80," ")</f>
        <v xml:space="preserve"> </v>
      </c>
      <c r="T80" s="84">
        <f t="shared" si="49"/>
        <v>73</v>
      </c>
      <c r="U80" s="91" t="str">
        <f t="shared" si="50"/>
        <v/>
      </c>
      <c r="V80" s="84" t="str">
        <f>IF(COUNTIF($K$8:$K80,$K80)&lt;3,$K80," ")</f>
        <v xml:space="preserve"> </v>
      </c>
      <c r="W80" s="84">
        <f t="shared" si="28"/>
        <v>73</v>
      </c>
      <c r="X80" s="84" t="str">
        <f t="shared" si="51"/>
        <v/>
      </c>
      <c r="Y80" s="80" t="str">
        <f t="shared" si="29"/>
        <v/>
      </c>
      <c r="Z80" s="80">
        <f t="shared" si="30"/>
        <v>1000</v>
      </c>
      <c r="AA80" s="80">
        <f t="shared" si="52"/>
        <v>1000</v>
      </c>
      <c r="AB80" s="84" t="str">
        <f>IF(COUNTIF($K$8:$K80,S80)&lt;4,$K80," ")</f>
        <v xml:space="preserve"> </v>
      </c>
      <c r="AC80" s="84">
        <f t="shared" si="31"/>
        <v>73</v>
      </c>
      <c r="AD80" s="84" t="str">
        <f t="shared" si="53"/>
        <v/>
      </c>
      <c r="AE80" s="80" t="str">
        <f t="shared" si="32"/>
        <v/>
      </c>
      <c r="AF80" s="80" t="str">
        <f t="shared" si="33"/>
        <v/>
      </c>
      <c r="AG80" s="84" t="str">
        <f t="shared" si="34"/>
        <v/>
      </c>
      <c r="AH80" s="84" t="str">
        <f t="shared" si="54"/>
        <v/>
      </c>
      <c r="AI80" s="7" t="str">
        <f t="shared" si="55"/>
        <v xml:space="preserve"> </v>
      </c>
      <c r="AJ80" s="8">
        <f t="shared" si="56"/>
        <v>73</v>
      </c>
      <c r="AK80" s="92">
        <v>10</v>
      </c>
      <c r="AL80" s="93" t="e">
        <f>#REF!</f>
        <v>#REF!</v>
      </c>
      <c r="AM80" s="94" t="e">
        <f t="shared" si="57"/>
        <v>#REF!</v>
      </c>
      <c r="AN80" s="95" t="e">
        <f t="shared" si="58"/>
        <v>#REF!</v>
      </c>
      <c r="AO80" s="94" t="e">
        <f t="shared" si="59"/>
        <v>#REF!</v>
      </c>
      <c r="AP80" s="95" t="e">
        <f t="shared" si="60"/>
        <v>#REF!</v>
      </c>
      <c r="AQ80" s="94" t="e">
        <f t="shared" si="61"/>
        <v>#REF!</v>
      </c>
      <c r="AR80" s="95" t="e">
        <f t="shared" si="62"/>
        <v>#REF!</v>
      </c>
      <c r="AS80" s="96" t="e">
        <f t="shared" si="35"/>
        <v>#REF!</v>
      </c>
      <c r="AT80" s="97" t="e">
        <f t="shared" si="36"/>
        <v>#REF!</v>
      </c>
      <c r="AW80" s="537" t="str">
        <f t="shared" si="63"/>
        <v/>
      </c>
    </row>
    <row r="81" spans="1:49" ht="19.2" customHeight="1">
      <c r="A81" s="6">
        <f t="shared" si="48"/>
        <v>74</v>
      </c>
      <c r="B81" s="303">
        <v>74</v>
      </c>
      <c r="C81" s="303"/>
      <c r="D81" s="458"/>
      <c r="E81" s="458"/>
      <c r="F81" s="458"/>
      <c r="G81" s="476" t="str">
        <f>IF(ISNA(IF($C81&gt;0,(VLOOKUP($C81,Engagés!$C$10:$K$509,3,FALSE))," ")),"",(IF($C81&gt;0,(VLOOKUP($C81,Engagés!$C$10:$K$509,3,FALSE))," ")))</f>
        <v xml:space="preserve"> </v>
      </c>
      <c r="H81" s="90">
        <f t="shared" si="27"/>
        <v>0</v>
      </c>
      <c r="I81" s="539" t="str">
        <f>IF(ISNA(IF($C81&gt;0,(VLOOKUP($C81,Engagés!$C$10:$K$509,6,FALSE))," ")),"",(IF($C81&gt;0,(VLOOKUP($C81,Engagés!$C$10:$K$509,6,FALSE))," ")))</f>
        <v xml:space="preserve"> </v>
      </c>
      <c r="J81" s="539" t="str">
        <f>IF(ISNA(IF($C81&gt;0,(VLOOKUP($C81,Engagés!$C$10:$K$509,7,FALSE))," ")),"",(IF($C81&gt;0,(VLOOKUP($C81,Engagés!$C$10:$K$509,7,FALSE))," ")))</f>
        <v xml:space="preserve"> </v>
      </c>
      <c r="K81" s="539" t="str">
        <f>IF(ISNA(IF($C81&gt;0,(VLOOKUP($C81,Engagés!$C$10:$K$509,8,FALSE))," ")),"",(IF($C81&gt;0,(VLOOKUP($C81,Engagés!$C$10:$K$509,8,FALSE))," ")))</f>
        <v xml:space="preserve"> </v>
      </c>
      <c r="L81" s="6" t="str">
        <f>IF(ISNA(IF($C81&gt;0,(VLOOKUP($C81,Engagés!$C$10:$K$509,5,FALSE))," ")),"",(IF($C81&gt;0,(VLOOKUP($C81,Engagés!$C$10:$K$509,5,FALSE))," ")))</f>
        <v xml:space="preserve"> </v>
      </c>
      <c r="M81" s="6" t="str">
        <f>IF(ISNA(IF($C81&gt;0,(VLOOKUP($C81,Engagés!$C$10:$K$509,4,FALSE))," ")),"",(IF($C81&gt;0,(VLOOKUP($C81,Engagés!$C$10:$K$509,4,FALSE))," ")))</f>
        <v xml:space="preserve"> </v>
      </c>
      <c r="N81" s="539" t="str">
        <f>IF(ISNA(IF($C81&gt;0,(VLOOKUP($C81,Engagés!$C$10:$K$509,9,FALSE))," ")),"",(IF($C81&gt;0,(VLOOKUP($C81,Engagés!$C$10:$K$509,9,FALSE))," ")))</f>
        <v xml:space="preserve"> </v>
      </c>
      <c r="O81" s="6" t="str">
        <f>IF(ISNA(IF($C81&gt;0,(VLOOKUP($C81,Engagés!$C$10:$N$509,10,FALSE))," ")),"",(IF($C81&gt;0,(VLOOKUP($C81,Engagés!$C$10:$N$509,10,FALSE))," ")))</f>
        <v xml:space="preserve"> </v>
      </c>
      <c r="P81" s="6" t="str">
        <f>IF(ISNA(IF($C81&gt;0,(VLOOKUP($C81,Engagés!$C$10:$N$509,12,FALSE))," ")),"",(IF($C81&gt;0,(VLOOKUP($C81,Engagés!$C$10:$N$509,12,FALSE))," ")))</f>
        <v xml:space="preserve"> </v>
      </c>
      <c r="Q81" s="6" t="str">
        <f>IF(ISNA(IF($C81&gt;0,(VLOOKUP($C81,Engagés!$C$10:$N$509,11,FALSE))," ")),"",(IF($C81&gt;0,(VLOOKUP($C81,Engagés!$C$10:$N$509,11,FALSE))," ")))</f>
        <v xml:space="preserve"> </v>
      </c>
      <c r="R81" s="19" t="str">
        <f t="shared" si="64"/>
        <v/>
      </c>
      <c r="S81" s="84" t="str">
        <f>IF(COUNTIF($K$8:$K81,$K81)&lt;2,$K81," ")</f>
        <v xml:space="preserve"> </v>
      </c>
      <c r="T81" s="84">
        <f t="shared" si="49"/>
        <v>74</v>
      </c>
      <c r="U81" s="91" t="str">
        <f t="shared" si="50"/>
        <v/>
      </c>
      <c r="V81" s="84" t="str">
        <f>IF(COUNTIF($K$8:$K81,$K81)&lt;3,$K81," ")</f>
        <v xml:space="preserve"> </v>
      </c>
      <c r="W81" s="84">
        <f t="shared" si="28"/>
        <v>74</v>
      </c>
      <c r="X81" s="84" t="str">
        <f t="shared" si="51"/>
        <v/>
      </c>
      <c r="Y81" s="80" t="str">
        <f t="shared" si="29"/>
        <v/>
      </c>
      <c r="Z81" s="80">
        <f t="shared" si="30"/>
        <v>1000</v>
      </c>
      <c r="AA81" s="80">
        <f t="shared" si="52"/>
        <v>1000</v>
      </c>
      <c r="AB81" s="84" t="str">
        <f>IF(COUNTIF($K$8:$K81,S81)&lt;4,$K81," ")</f>
        <v xml:space="preserve"> </v>
      </c>
      <c r="AC81" s="84">
        <f t="shared" si="31"/>
        <v>74</v>
      </c>
      <c r="AD81" s="84" t="str">
        <f t="shared" si="53"/>
        <v/>
      </c>
      <c r="AE81" s="80" t="str">
        <f t="shared" si="32"/>
        <v/>
      </c>
      <c r="AF81" s="80" t="str">
        <f t="shared" si="33"/>
        <v/>
      </c>
      <c r="AG81" s="84" t="str">
        <f t="shared" si="34"/>
        <v/>
      </c>
      <c r="AH81" s="84" t="str">
        <f t="shared" si="54"/>
        <v/>
      </c>
      <c r="AI81" s="7" t="str">
        <f t="shared" si="55"/>
        <v xml:space="preserve"> </v>
      </c>
      <c r="AJ81" s="8">
        <f t="shared" si="56"/>
        <v>74</v>
      </c>
      <c r="AK81" s="92">
        <v>10</v>
      </c>
      <c r="AL81" s="93" t="e">
        <f>#REF!</f>
        <v>#REF!</v>
      </c>
      <c r="AM81" s="94" t="e">
        <f t="shared" si="57"/>
        <v>#REF!</v>
      </c>
      <c r="AN81" s="95" t="e">
        <f t="shared" si="58"/>
        <v>#REF!</v>
      </c>
      <c r="AO81" s="94" t="e">
        <f t="shared" si="59"/>
        <v>#REF!</v>
      </c>
      <c r="AP81" s="95" t="e">
        <f t="shared" si="60"/>
        <v>#REF!</v>
      </c>
      <c r="AQ81" s="94" t="e">
        <f t="shared" si="61"/>
        <v>#REF!</v>
      </c>
      <c r="AR81" s="95" t="e">
        <f t="shared" si="62"/>
        <v>#REF!</v>
      </c>
      <c r="AS81" s="96" t="e">
        <f t="shared" si="35"/>
        <v>#REF!</v>
      </c>
      <c r="AT81" s="97" t="e">
        <f t="shared" si="36"/>
        <v>#REF!</v>
      </c>
      <c r="AW81" s="537" t="str">
        <f t="shared" si="63"/>
        <v/>
      </c>
    </row>
    <row r="82" spans="1:49" ht="19.2" customHeight="1">
      <c r="A82" s="6">
        <f t="shared" si="48"/>
        <v>75</v>
      </c>
      <c r="B82" s="303">
        <v>75</v>
      </c>
      <c r="C82" s="303"/>
      <c r="D82" s="458"/>
      <c r="E82" s="458"/>
      <c r="F82" s="458"/>
      <c r="G82" s="476" t="str">
        <f>IF(ISNA(IF($C82&gt;0,(VLOOKUP($C82,Engagés!$C$10:$K$509,3,FALSE))," ")),"",(IF($C82&gt;0,(VLOOKUP($C82,Engagés!$C$10:$K$509,3,FALSE))," ")))</f>
        <v xml:space="preserve"> </v>
      </c>
      <c r="H82" s="90">
        <f t="shared" si="27"/>
        <v>0</v>
      </c>
      <c r="I82" s="539" t="str">
        <f>IF(ISNA(IF($C82&gt;0,(VLOOKUP($C82,Engagés!$C$10:$K$509,6,FALSE))," ")),"",(IF($C82&gt;0,(VLOOKUP($C82,Engagés!$C$10:$K$509,6,FALSE))," ")))</f>
        <v xml:space="preserve"> </v>
      </c>
      <c r="J82" s="539" t="str">
        <f>IF(ISNA(IF($C82&gt;0,(VLOOKUP($C82,Engagés!$C$10:$K$509,7,FALSE))," ")),"",(IF($C82&gt;0,(VLOOKUP($C82,Engagés!$C$10:$K$509,7,FALSE))," ")))</f>
        <v xml:space="preserve"> </v>
      </c>
      <c r="K82" s="539" t="str">
        <f>IF(ISNA(IF($C82&gt;0,(VLOOKUP($C82,Engagés!$C$10:$K$509,8,FALSE))," ")),"",(IF($C82&gt;0,(VLOOKUP($C82,Engagés!$C$10:$K$509,8,FALSE))," ")))</f>
        <v xml:space="preserve"> </v>
      </c>
      <c r="L82" s="6" t="str">
        <f>IF(ISNA(IF($C82&gt;0,(VLOOKUP($C82,Engagés!$C$10:$K$509,5,FALSE))," ")),"",(IF($C82&gt;0,(VLOOKUP($C82,Engagés!$C$10:$K$509,5,FALSE))," ")))</f>
        <v xml:space="preserve"> </v>
      </c>
      <c r="M82" s="6" t="str">
        <f>IF(ISNA(IF($C82&gt;0,(VLOOKUP($C82,Engagés!$C$10:$K$509,4,FALSE))," ")),"",(IF($C82&gt;0,(VLOOKUP($C82,Engagés!$C$10:$K$509,4,FALSE))," ")))</f>
        <v xml:space="preserve"> </v>
      </c>
      <c r="N82" s="539" t="str">
        <f>IF(ISNA(IF($C82&gt;0,(VLOOKUP($C82,Engagés!$C$10:$K$509,9,FALSE))," ")),"",(IF($C82&gt;0,(VLOOKUP($C82,Engagés!$C$10:$K$509,9,FALSE))," ")))</f>
        <v xml:space="preserve"> </v>
      </c>
      <c r="O82" s="6" t="str">
        <f>IF(ISNA(IF($C82&gt;0,(VLOOKUP($C82,Engagés!$C$10:$N$509,10,FALSE))," ")),"",(IF($C82&gt;0,(VLOOKUP($C82,Engagés!$C$10:$N$509,10,FALSE))," ")))</f>
        <v xml:space="preserve"> </v>
      </c>
      <c r="P82" s="6" t="str">
        <f>IF(ISNA(IF($C82&gt;0,(VLOOKUP($C82,Engagés!$C$10:$N$509,12,FALSE))," ")),"",(IF($C82&gt;0,(VLOOKUP($C82,Engagés!$C$10:$N$509,12,FALSE))," ")))</f>
        <v xml:space="preserve"> </v>
      </c>
      <c r="Q82" s="6" t="str">
        <f>IF(ISNA(IF($C82&gt;0,(VLOOKUP($C82,Engagés!$C$10:$N$509,11,FALSE))," ")),"",(IF($C82&gt;0,(VLOOKUP($C82,Engagés!$C$10:$N$509,11,FALSE))," ")))</f>
        <v xml:space="preserve"> </v>
      </c>
      <c r="R82" s="19" t="str">
        <f t="shared" si="64"/>
        <v/>
      </c>
      <c r="S82" s="84" t="str">
        <f>IF(COUNTIF($K$8:$K82,$K82)&lt;2,$K82," ")</f>
        <v xml:space="preserve"> </v>
      </c>
      <c r="T82" s="84">
        <f t="shared" si="49"/>
        <v>75</v>
      </c>
      <c r="U82" s="91" t="str">
        <f t="shared" si="50"/>
        <v/>
      </c>
      <c r="V82" s="84" t="str">
        <f>IF(COUNTIF($K$8:$K82,$K82)&lt;3,$K82," ")</f>
        <v xml:space="preserve"> </v>
      </c>
      <c r="W82" s="84">
        <f t="shared" si="28"/>
        <v>75</v>
      </c>
      <c r="X82" s="84" t="str">
        <f t="shared" si="51"/>
        <v/>
      </c>
      <c r="Y82" s="80" t="str">
        <f t="shared" si="29"/>
        <v/>
      </c>
      <c r="Z82" s="80">
        <f t="shared" si="30"/>
        <v>1000</v>
      </c>
      <c r="AA82" s="80">
        <f t="shared" si="52"/>
        <v>1000</v>
      </c>
      <c r="AB82" s="84" t="str">
        <f>IF(COUNTIF($K$8:$K82,S82)&lt;4,$K82," ")</f>
        <v xml:space="preserve"> </v>
      </c>
      <c r="AC82" s="84">
        <f t="shared" si="31"/>
        <v>75</v>
      </c>
      <c r="AD82" s="84" t="str">
        <f t="shared" si="53"/>
        <v/>
      </c>
      <c r="AE82" s="80" t="str">
        <f t="shared" si="32"/>
        <v/>
      </c>
      <c r="AF82" s="80" t="str">
        <f t="shared" si="33"/>
        <v/>
      </c>
      <c r="AG82" s="84" t="str">
        <f t="shared" si="34"/>
        <v/>
      </c>
      <c r="AH82" s="84" t="str">
        <f t="shared" si="54"/>
        <v/>
      </c>
      <c r="AI82" s="7" t="str">
        <f t="shared" si="55"/>
        <v xml:space="preserve"> </v>
      </c>
      <c r="AJ82" s="8">
        <f t="shared" si="56"/>
        <v>75</v>
      </c>
      <c r="AK82" s="92">
        <v>10</v>
      </c>
      <c r="AL82" s="93" t="e">
        <f>#REF!</f>
        <v>#REF!</v>
      </c>
      <c r="AM82" s="94" t="e">
        <f t="shared" si="57"/>
        <v>#REF!</v>
      </c>
      <c r="AN82" s="95" t="e">
        <f t="shared" si="58"/>
        <v>#REF!</v>
      </c>
      <c r="AO82" s="94" t="e">
        <f t="shared" si="59"/>
        <v>#REF!</v>
      </c>
      <c r="AP82" s="95" t="e">
        <f t="shared" si="60"/>
        <v>#REF!</v>
      </c>
      <c r="AQ82" s="94" t="e">
        <f t="shared" si="61"/>
        <v>#REF!</v>
      </c>
      <c r="AR82" s="95" t="e">
        <f t="shared" si="62"/>
        <v>#REF!</v>
      </c>
      <c r="AS82" s="96" t="e">
        <f t="shared" si="35"/>
        <v>#REF!</v>
      </c>
      <c r="AT82" s="97" t="e">
        <f t="shared" si="36"/>
        <v>#REF!</v>
      </c>
      <c r="AW82" s="537" t="str">
        <f t="shared" si="63"/>
        <v/>
      </c>
    </row>
    <row r="83" spans="1:49" ht="19.2" customHeight="1">
      <c r="A83" s="6">
        <f t="shared" si="48"/>
        <v>76</v>
      </c>
      <c r="B83" s="303">
        <v>76</v>
      </c>
      <c r="C83" s="303"/>
      <c r="D83" s="458"/>
      <c r="E83" s="458"/>
      <c r="F83" s="458"/>
      <c r="G83" s="476" t="str">
        <f>IF(ISNA(IF($C83&gt;0,(VLOOKUP($C83,Engagés!$C$10:$K$509,3,FALSE))," ")),"",(IF($C83&gt;0,(VLOOKUP($C83,Engagés!$C$10:$K$509,3,FALSE))," ")))</f>
        <v xml:space="preserve"> </v>
      </c>
      <c r="H83" s="90">
        <f t="shared" ref="H83:H146" si="65">IF(C83&gt;0,TIME(IF(LEN(D83)&gt;0,D83,HOUR(H82)),IF(LEN(E83)&gt;0,E83,MINUTE(H82)),IF(LEN(F83)&gt;0,F83,SECOND(H82))),IF(C83="",H82,""))</f>
        <v>0</v>
      </c>
      <c r="I83" s="539" t="str">
        <f>IF(ISNA(IF($C83&gt;0,(VLOOKUP($C83,Engagés!$C$10:$K$509,6,FALSE))," ")),"",(IF($C83&gt;0,(VLOOKUP($C83,Engagés!$C$10:$K$509,6,FALSE))," ")))</f>
        <v xml:space="preserve"> </v>
      </c>
      <c r="J83" s="539" t="str">
        <f>IF(ISNA(IF($C83&gt;0,(VLOOKUP($C83,Engagés!$C$10:$K$509,7,FALSE))," ")),"",(IF($C83&gt;0,(VLOOKUP($C83,Engagés!$C$10:$K$509,7,FALSE))," ")))</f>
        <v xml:space="preserve"> </v>
      </c>
      <c r="K83" s="539" t="str">
        <f>IF(ISNA(IF($C83&gt;0,(VLOOKUP($C83,Engagés!$C$10:$K$509,8,FALSE))," ")),"",(IF($C83&gt;0,(VLOOKUP($C83,Engagés!$C$10:$K$509,8,FALSE))," ")))</f>
        <v xml:space="preserve"> </v>
      </c>
      <c r="L83" s="6" t="str">
        <f>IF(ISNA(IF($C83&gt;0,(VLOOKUP($C83,Engagés!$C$10:$K$509,5,FALSE))," ")),"",(IF($C83&gt;0,(VLOOKUP($C83,Engagés!$C$10:$K$509,5,FALSE))," ")))</f>
        <v xml:space="preserve"> </v>
      </c>
      <c r="M83" s="6" t="str">
        <f>IF(ISNA(IF($C83&gt;0,(VLOOKUP($C83,Engagés!$C$10:$K$509,4,FALSE))," ")),"",(IF($C83&gt;0,(VLOOKUP($C83,Engagés!$C$10:$K$509,4,FALSE))," ")))</f>
        <v xml:space="preserve"> </v>
      </c>
      <c r="N83" s="539" t="str">
        <f>IF(ISNA(IF($C83&gt;0,(VLOOKUP($C83,Engagés!$C$10:$K$509,9,FALSE))," ")),"",(IF($C83&gt;0,(VLOOKUP($C83,Engagés!$C$10:$K$509,9,FALSE))," ")))</f>
        <v xml:space="preserve"> </v>
      </c>
      <c r="O83" s="6" t="str">
        <f>IF(ISNA(IF($C83&gt;0,(VLOOKUP($C83,Engagés!$C$10:$N$509,10,FALSE))," ")),"",(IF($C83&gt;0,(VLOOKUP($C83,Engagés!$C$10:$N$509,10,FALSE))," ")))</f>
        <v xml:space="preserve"> </v>
      </c>
      <c r="P83" s="6" t="str">
        <f>IF(ISNA(IF($C83&gt;0,(VLOOKUP($C83,Engagés!$C$10:$N$509,12,FALSE))," ")),"",(IF($C83&gt;0,(VLOOKUP($C83,Engagés!$C$10:$N$509,12,FALSE))," ")))</f>
        <v xml:space="preserve"> </v>
      </c>
      <c r="Q83" s="6" t="str">
        <f>IF(ISNA(IF($C83&gt;0,(VLOOKUP($C83,Engagés!$C$10:$N$509,11,FALSE))," ")),"",(IF($C83&gt;0,(VLOOKUP($C83,Engagés!$C$10:$N$509,11,FALSE))," ")))</f>
        <v xml:space="preserve"> </v>
      </c>
      <c r="R83" s="19" t="str">
        <f t="shared" si="64"/>
        <v/>
      </c>
      <c r="S83" s="84" t="str">
        <f>IF(COUNTIF($K$8:$K83,$K83)&lt;2,$K83," ")</f>
        <v xml:space="preserve"> </v>
      </c>
      <c r="T83" s="84">
        <f t="shared" si="49"/>
        <v>76</v>
      </c>
      <c r="U83" s="91" t="str">
        <f t="shared" si="50"/>
        <v/>
      </c>
      <c r="V83" s="84" t="str">
        <f>IF(COUNTIF($K$8:$K83,$K83)&lt;3,$K83," ")</f>
        <v xml:space="preserve"> </v>
      </c>
      <c r="W83" s="84">
        <f t="shared" ref="W83:W146" si="66">IF(V83=$K83,$A83,"")</f>
        <v>76</v>
      </c>
      <c r="X83" s="84" t="str">
        <f t="shared" si="51"/>
        <v/>
      </c>
      <c r="Y83" s="80" t="str">
        <f t="shared" ref="Y83:Y146" si="67">IF(V83=S83,"",V83)</f>
        <v/>
      </c>
      <c r="Z83" s="80">
        <f t="shared" ref="Z83:Z146" si="68">IF(Y83=$K83,$A83,1000)</f>
        <v>1000</v>
      </c>
      <c r="AA83" s="80">
        <f t="shared" si="52"/>
        <v>1000</v>
      </c>
      <c r="AB83" s="84" t="str">
        <f>IF(COUNTIF($K$8:$K83,S83)&lt;4,$K83," ")</f>
        <v xml:space="preserve"> </v>
      </c>
      <c r="AC83" s="84">
        <f t="shared" ref="AC83:AC146" si="69">IF(AB83=$K83,$A83,"")</f>
        <v>76</v>
      </c>
      <c r="AD83" s="84" t="str">
        <f t="shared" si="53"/>
        <v/>
      </c>
      <c r="AE83" s="80" t="str">
        <f t="shared" ref="AE83:AE146" si="70">IF(AB83=S83,"",AB83)</f>
        <v/>
      </c>
      <c r="AF83" s="80" t="str">
        <f t="shared" ref="AF83:AF146" si="71">IF(AE83=Y83,"",AB83)</f>
        <v/>
      </c>
      <c r="AG83" s="84" t="str">
        <f t="shared" ref="AG83:AG146" si="72">IF(AF83=$K83,$A83,"")</f>
        <v/>
      </c>
      <c r="AH83" s="84" t="str">
        <f t="shared" si="54"/>
        <v/>
      </c>
      <c r="AI83" s="7" t="str">
        <f t="shared" si="55"/>
        <v xml:space="preserve"> </v>
      </c>
      <c r="AJ83" s="8">
        <f t="shared" si="56"/>
        <v>76</v>
      </c>
      <c r="AK83" s="92">
        <v>10</v>
      </c>
      <c r="AL83" s="93" t="e">
        <f>#REF!</f>
        <v>#REF!</v>
      </c>
      <c r="AM83" s="94" t="e">
        <f t="shared" si="57"/>
        <v>#REF!</v>
      </c>
      <c r="AN83" s="95" t="e">
        <f t="shared" si="58"/>
        <v>#REF!</v>
      </c>
      <c r="AO83" s="94" t="e">
        <f t="shared" si="59"/>
        <v>#REF!</v>
      </c>
      <c r="AP83" s="95" t="e">
        <f t="shared" si="60"/>
        <v>#REF!</v>
      </c>
      <c r="AQ83" s="94" t="e">
        <f t="shared" si="61"/>
        <v>#REF!</v>
      </c>
      <c r="AR83" s="95" t="e">
        <f t="shared" si="62"/>
        <v>#REF!</v>
      </c>
      <c r="AS83" s="96" t="e">
        <f t="shared" ref="AS83:AS146" si="73">IF(AL83=" "," ",IF($AL83&gt;0,SUM(AM83+AO83+AQ83)," "))</f>
        <v>#REF!</v>
      </c>
      <c r="AT83" s="97" t="e">
        <f t="shared" ref="AT83:AT146" si="74">IF(AL83=" "," ",IF($AL83&gt;0,SUM(AN83+AP83+AR83)," "))</f>
        <v>#REF!</v>
      </c>
      <c r="AW83" s="537" t="str">
        <f t="shared" si="63"/>
        <v/>
      </c>
    </row>
    <row r="84" spans="1:49" ht="19.2" customHeight="1">
      <c r="A84" s="6">
        <f t="shared" si="48"/>
        <v>77</v>
      </c>
      <c r="B84" s="303">
        <v>77</v>
      </c>
      <c r="C84" s="303"/>
      <c r="D84" s="458"/>
      <c r="E84" s="458"/>
      <c r="F84" s="458"/>
      <c r="G84" s="476" t="str">
        <f>IF(ISNA(IF($C84&gt;0,(VLOOKUP($C84,Engagés!$C$10:$K$509,3,FALSE))," ")),"",(IF($C84&gt;0,(VLOOKUP($C84,Engagés!$C$10:$K$509,3,FALSE))," ")))</f>
        <v xml:space="preserve"> </v>
      </c>
      <c r="H84" s="90">
        <f t="shared" si="65"/>
        <v>0</v>
      </c>
      <c r="I84" s="539" t="str">
        <f>IF(ISNA(IF($C84&gt;0,(VLOOKUP($C84,Engagés!$C$10:$K$509,6,FALSE))," ")),"",(IF($C84&gt;0,(VLOOKUP($C84,Engagés!$C$10:$K$509,6,FALSE))," ")))</f>
        <v xml:space="preserve"> </v>
      </c>
      <c r="J84" s="539" t="str">
        <f>IF(ISNA(IF($C84&gt;0,(VLOOKUP($C84,Engagés!$C$10:$K$509,7,FALSE))," ")),"",(IF($C84&gt;0,(VLOOKUP($C84,Engagés!$C$10:$K$509,7,FALSE))," ")))</f>
        <v xml:space="preserve"> </v>
      </c>
      <c r="K84" s="539" t="str">
        <f>IF(ISNA(IF($C84&gt;0,(VLOOKUP($C84,Engagés!$C$10:$K$509,8,FALSE))," ")),"",(IF($C84&gt;0,(VLOOKUP($C84,Engagés!$C$10:$K$509,8,FALSE))," ")))</f>
        <v xml:space="preserve"> </v>
      </c>
      <c r="L84" s="6" t="str">
        <f>IF(ISNA(IF($C84&gt;0,(VLOOKUP($C84,Engagés!$C$10:$K$509,5,FALSE))," ")),"",(IF($C84&gt;0,(VLOOKUP($C84,Engagés!$C$10:$K$509,5,FALSE))," ")))</f>
        <v xml:space="preserve"> </v>
      </c>
      <c r="M84" s="6" t="str">
        <f>IF(ISNA(IF($C84&gt;0,(VLOOKUP($C84,Engagés!$C$10:$K$509,4,FALSE))," ")),"",(IF($C84&gt;0,(VLOOKUP($C84,Engagés!$C$10:$K$509,4,FALSE))," ")))</f>
        <v xml:space="preserve"> </v>
      </c>
      <c r="N84" s="539" t="str">
        <f>IF(ISNA(IF($C84&gt;0,(VLOOKUP($C84,Engagés!$C$10:$K$509,9,FALSE))," ")),"",(IF($C84&gt;0,(VLOOKUP($C84,Engagés!$C$10:$K$509,9,FALSE))," ")))</f>
        <v xml:space="preserve"> </v>
      </c>
      <c r="O84" s="6" t="str">
        <f>IF(ISNA(IF($C84&gt;0,(VLOOKUP($C84,Engagés!$C$10:$N$509,10,FALSE))," ")),"",(IF($C84&gt;0,(VLOOKUP($C84,Engagés!$C$10:$N$509,10,FALSE))," ")))</f>
        <v xml:space="preserve"> </v>
      </c>
      <c r="P84" s="6" t="str">
        <f>IF(ISNA(IF($C84&gt;0,(VLOOKUP($C84,Engagés!$C$10:$N$509,12,FALSE))," ")),"",(IF($C84&gt;0,(VLOOKUP($C84,Engagés!$C$10:$N$509,12,FALSE))," ")))</f>
        <v xml:space="preserve"> </v>
      </c>
      <c r="Q84" s="6" t="str">
        <f>IF(ISNA(IF($C84&gt;0,(VLOOKUP($C84,Engagés!$C$10:$N$509,11,FALSE))," ")),"",(IF($C84&gt;0,(VLOOKUP($C84,Engagés!$C$10:$N$509,11,FALSE))," ")))</f>
        <v xml:space="preserve"> </v>
      </c>
      <c r="R84" s="19" t="str">
        <f t="shared" si="64"/>
        <v/>
      </c>
      <c r="S84" s="84" t="str">
        <f>IF(COUNTIF($K$8:$K84,$K84)&lt;2,$K84," ")</f>
        <v xml:space="preserve"> </v>
      </c>
      <c r="T84" s="84">
        <f t="shared" si="49"/>
        <v>77</v>
      </c>
      <c r="U84" s="91" t="str">
        <f t="shared" si="50"/>
        <v/>
      </c>
      <c r="V84" s="84" t="str">
        <f>IF(COUNTIF($K$8:$K84,$K84)&lt;3,$K84," ")</f>
        <v xml:space="preserve"> </v>
      </c>
      <c r="W84" s="84">
        <f t="shared" si="66"/>
        <v>77</v>
      </c>
      <c r="X84" s="84" t="str">
        <f t="shared" si="51"/>
        <v/>
      </c>
      <c r="Y84" s="80" t="str">
        <f t="shared" si="67"/>
        <v/>
      </c>
      <c r="Z84" s="80">
        <f t="shared" si="68"/>
        <v>1000</v>
      </c>
      <c r="AA84" s="80">
        <f t="shared" si="52"/>
        <v>1000</v>
      </c>
      <c r="AB84" s="84" t="str">
        <f>IF(COUNTIF($K$8:$K84,S84)&lt;4,$K84," ")</f>
        <v xml:space="preserve"> </v>
      </c>
      <c r="AC84" s="84">
        <f t="shared" si="69"/>
        <v>77</v>
      </c>
      <c r="AD84" s="84" t="str">
        <f t="shared" si="53"/>
        <v/>
      </c>
      <c r="AE84" s="80" t="str">
        <f t="shared" si="70"/>
        <v/>
      </c>
      <c r="AF84" s="80" t="str">
        <f t="shared" si="71"/>
        <v/>
      </c>
      <c r="AG84" s="84" t="str">
        <f t="shared" si="72"/>
        <v/>
      </c>
      <c r="AH84" s="84" t="str">
        <f t="shared" si="54"/>
        <v/>
      </c>
      <c r="AI84" s="7" t="str">
        <f t="shared" si="55"/>
        <v xml:space="preserve"> </v>
      </c>
      <c r="AJ84" s="8">
        <f t="shared" si="56"/>
        <v>77</v>
      </c>
      <c r="AK84" s="92">
        <v>10</v>
      </c>
      <c r="AL84" s="93" t="e">
        <f>#REF!</f>
        <v>#REF!</v>
      </c>
      <c r="AM84" s="94" t="e">
        <f t="shared" si="57"/>
        <v>#REF!</v>
      </c>
      <c r="AN84" s="95" t="e">
        <f t="shared" si="58"/>
        <v>#REF!</v>
      </c>
      <c r="AO84" s="94" t="e">
        <f t="shared" si="59"/>
        <v>#REF!</v>
      </c>
      <c r="AP84" s="95" t="e">
        <f t="shared" si="60"/>
        <v>#REF!</v>
      </c>
      <c r="AQ84" s="94" t="e">
        <f t="shared" si="61"/>
        <v>#REF!</v>
      </c>
      <c r="AR84" s="95" t="e">
        <f t="shared" si="62"/>
        <v>#REF!</v>
      </c>
      <c r="AS84" s="96" t="e">
        <f t="shared" si="73"/>
        <v>#REF!</v>
      </c>
      <c r="AT84" s="97" t="e">
        <f t="shared" si="74"/>
        <v>#REF!</v>
      </c>
      <c r="AW84" s="537" t="str">
        <f t="shared" si="63"/>
        <v/>
      </c>
    </row>
    <row r="85" spans="1:49" ht="19.2" customHeight="1">
      <c r="A85" s="6">
        <f t="shared" si="48"/>
        <v>78</v>
      </c>
      <c r="B85" s="303">
        <v>78</v>
      </c>
      <c r="C85" s="303"/>
      <c r="D85" s="458"/>
      <c r="E85" s="458"/>
      <c r="F85" s="458"/>
      <c r="G85" s="476" t="str">
        <f>IF(ISNA(IF($C85&gt;0,(VLOOKUP($C85,Engagés!$C$10:$K$509,3,FALSE))," ")),"",(IF($C85&gt;0,(VLOOKUP($C85,Engagés!$C$10:$K$509,3,FALSE))," ")))</f>
        <v xml:space="preserve"> </v>
      </c>
      <c r="H85" s="90">
        <f t="shared" si="65"/>
        <v>0</v>
      </c>
      <c r="I85" s="539" t="str">
        <f>IF(ISNA(IF($C85&gt;0,(VLOOKUP($C85,Engagés!$C$10:$K$509,6,FALSE))," ")),"",(IF($C85&gt;0,(VLOOKUP($C85,Engagés!$C$10:$K$509,6,FALSE))," ")))</f>
        <v xml:space="preserve"> </v>
      </c>
      <c r="J85" s="539" t="str">
        <f>IF(ISNA(IF($C85&gt;0,(VLOOKUP($C85,Engagés!$C$10:$K$509,7,FALSE))," ")),"",(IF($C85&gt;0,(VLOOKUP($C85,Engagés!$C$10:$K$509,7,FALSE))," ")))</f>
        <v xml:space="preserve"> </v>
      </c>
      <c r="K85" s="539" t="str">
        <f>IF(ISNA(IF($C85&gt;0,(VLOOKUP($C85,Engagés!$C$10:$K$509,8,FALSE))," ")),"",(IF($C85&gt;0,(VLOOKUP($C85,Engagés!$C$10:$K$509,8,FALSE))," ")))</f>
        <v xml:space="preserve"> </v>
      </c>
      <c r="L85" s="6" t="str">
        <f>IF(ISNA(IF($C85&gt;0,(VLOOKUP($C85,Engagés!$C$10:$K$509,5,FALSE))," ")),"",(IF($C85&gt;0,(VLOOKUP($C85,Engagés!$C$10:$K$509,5,FALSE))," ")))</f>
        <v xml:space="preserve"> </v>
      </c>
      <c r="M85" s="6" t="str">
        <f>IF(ISNA(IF($C85&gt;0,(VLOOKUP($C85,Engagés!$C$10:$K$509,4,FALSE))," ")),"",(IF($C85&gt;0,(VLOOKUP($C85,Engagés!$C$10:$K$509,4,FALSE))," ")))</f>
        <v xml:space="preserve"> </v>
      </c>
      <c r="N85" s="539" t="str">
        <f>IF(ISNA(IF($C85&gt;0,(VLOOKUP($C85,Engagés!$C$10:$K$509,9,FALSE))," ")),"",(IF($C85&gt;0,(VLOOKUP($C85,Engagés!$C$10:$K$509,9,FALSE))," ")))</f>
        <v xml:space="preserve"> </v>
      </c>
      <c r="O85" s="6" t="str">
        <f>IF(ISNA(IF($C85&gt;0,(VLOOKUP($C85,Engagés!$C$10:$N$509,10,FALSE))," ")),"",(IF($C85&gt;0,(VLOOKUP($C85,Engagés!$C$10:$N$509,10,FALSE))," ")))</f>
        <v xml:space="preserve"> </v>
      </c>
      <c r="P85" s="6" t="str">
        <f>IF(ISNA(IF($C85&gt;0,(VLOOKUP($C85,Engagés!$C$10:$N$509,12,FALSE))," ")),"",(IF($C85&gt;0,(VLOOKUP($C85,Engagés!$C$10:$N$509,12,FALSE))," ")))</f>
        <v xml:space="preserve"> </v>
      </c>
      <c r="Q85" s="6" t="str">
        <f>IF(ISNA(IF($C85&gt;0,(VLOOKUP($C85,Engagés!$C$10:$N$509,11,FALSE))," ")),"",(IF($C85&gt;0,(VLOOKUP($C85,Engagés!$C$10:$N$509,11,FALSE))," ")))</f>
        <v xml:space="preserve"> </v>
      </c>
      <c r="R85" s="19" t="str">
        <f t="shared" si="64"/>
        <v/>
      </c>
      <c r="S85" s="84" t="str">
        <f>IF(COUNTIF($K$8:$K85,$K85)&lt;2,$K85," ")</f>
        <v xml:space="preserve"> </v>
      </c>
      <c r="T85" s="84">
        <f t="shared" si="49"/>
        <v>78</v>
      </c>
      <c r="U85" s="91" t="str">
        <f t="shared" si="50"/>
        <v/>
      </c>
      <c r="V85" s="84" t="str">
        <f>IF(COUNTIF($K$8:$K85,$K85)&lt;3,$K85," ")</f>
        <v xml:space="preserve"> </v>
      </c>
      <c r="W85" s="84">
        <f t="shared" si="66"/>
        <v>78</v>
      </c>
      <c r="X85" s="84" t="str">
        <f t="shared" si="51"/>
        <v/>
      </c>
      <c r="Y85" s="80" t="str">
        <f t="shared" si="67"/>
        <v/>
      </c>
      <c r="Z85" s="80">
        <f t="shared" si="68"/>
        <v>1000</v>
      </c>
      <c r="AA85" s="80">
        <f t="shared" si="52"/>
        <v>1000</v>
      </c>
      <c r="AB85" s="84" t="str">
        <f>IF(COUNTIF($K$8:$K85,S85)&lt;4,$K85," ")</f>
        <v xml:space="preserve"> </v>
      </c>
      <c r="AC85" s="84">
        <f t="shared" si="69"/>
        <v>78</v>
      </c>
      <c r="AD85" s="84" t="str">
        <f t="shared" si="53"/>
        <v/>
      </c>
      <c r="AE85" s="80" t="str">
        <f t="shared" si="70"/>
        <v/>
      </c>
      <c r="AF85" s="80" t="str">
        <f t="shared" si="71"/>
        <v/>
      </c>
      <c r="AG85" s="84" t="str">
        <f t="shared" si="72"/>
        <v/>
      </c>
      <c r="AH85" s="84" t="str">
        <f t="shared" si="54"/>
        <v/>
      </c>
      <c r="AI85" s="7" t="str">
        <f t="shared" si="55"/>
        <v xml:space="preserve"> </v>
      </c>
      <c r="AJ85" s="8">
        <f t="shared" si="56"/>
        <v>78</v>
      </c>
      <c r="AK85" s="92">
        <v>10</v>
      </c>
      <c r="AL85" s="93" t="e">
        <f>#REF!</f>
        <v>#REF!</v>
      </c>
      <c r="AM85" s="94" t="e">
        <f t="shared" si="57"/>
        <v>#REF!</v>
      </c>
      <c r="AN85" s="95" t="e">
        <f t="shared" si="58"/>
        <v>#REF!</v>
      </c>
      <c r="AO85" s="94" t="e">
        <f t="shared" si="59"/>
        <v>#REF!</v>
      </c>
      <c r="AP85" s="95" t="e">
        <f t="shared" si="60"/>
        <v>#REF!</v>
      </c>
      <c r="AQ85" s="94" t="e">
        <f t="shared" si="61"/>
        <v>#REF!</v>
      </c>
      <c r="AR85" s="95" t="e">
        <f t="shared" si="62"/>
        <v>#REF!</v>
      </c>
      <c r="AS85" s="96" t="e">
        <f t="shared" si="73"/>
        <v>#REF!</v>
      </c>
      <c r="AT85" s="97" t="e">
        <f t="shared" si="74"/>
        <v>#REF!</v>
      </c>
      <c r="AW85" s="537" t="str">
        <f t="shared" si="63"/>
        <v/>
      </c>
    </row>
    <row r="86" spans="1:49" ht="19.2" customHeight="1">
      <c r="A86" s="6">
        <f t="shared" si="48"/>
        <v>79</v>
      </c>
      <c r="B86" s="303">
        <v>79</v>
      </c>
      <c r="C86" s="303"/>
      <c r="D86" s="458"/>
      <c r="E86" s="458"/>
      <c r="F86" s="458"/>
      <c r="G86" s="476" t="str">
        <f>IF(ISNA(IF($C86&gt;0,(VLOOKUP($C86,Engagés!$C$10:$K$509,3,FALSE))," ")),"",(IF($C86&gt;0,(VLOOKUP($C86,Engagés!$C$10:$K$509,3,FALSE))," ")))</f>
        <v xml:space="preserve"> </v>
      </c>
      <c r="H86" s="90">
        <f t="shared" si="65"/>
        <v>0</v>
      </c>
      <c r="I86" s="539" t="str">
        <f>IF(ISNA(IF($C86&gt;0,(VLOOKUP($C86,Engagés!$C$10:$K$509,6,FALSE))," ")),"",(IF($C86&gt;0,(VLOOKUP($C86,Engagés!$C$10:$K$509,6,FALSE))," ")))</f>
        <v xml:space="preserve"> </v>
      </c>
      <c r="J86" s="539" t="str">
        <f>IF(ISNA(IF($C86&gt;0,(VLOOKUP($C86,Engagés!$C$10:$K$509,7,FALSE))," ")),"",(IF($C86&gt;0,(VLOOKUP($C86,Engagés!$C$10:$K$509,7,FALSE))," ")))</f>
        <v xml:space="preserve"> </v>
      </c>
      <c r="K86" s="539" t="str">
        <f>IF(ISNA(IF($C86&gt;0,(VLOOKUP($C86,Engagés!$C$10:$K$509,8,FALSE))," ")),"",(IF($C86&gt;0,(VLOOKUP($C86,Engagés!$C$10:$K$509,8,FALSE))," ")))</f>
        <v xml:space="preserve"> </v>
      </c>
      <c r="L86" s="6" t="str">
        <f>IF(ISNA(IF($C86&gt;0,(VLOOKUP($C86,Engagés!$C$10:$K$509,5,FALSE))," ")),"",(IF($C86&gt;0,(VLOOKUP($C86,Engagés!$C$10:$K$509,5,FALSE))," ")))</f>
        <v xml:space="preserve"> </v>
      </c>
      <c r="M86" s="6" t="str">
        <f>IF(ISNA(IF($C86&gt;0,(VLOOKUP($C86,Engagés!$C$10:$K$509,4,FALSE))," ")),"",(IF($C86&gt;0,(VLOOKUP($C86,Engagés!$C$10:$K$509,4,FALSE))," ")))</f>
        <v xml:space="preserve"> </v>
      </c>
      <c r="N86" s="539" t="str">
        <f>IF(ISNA(IF($C86&gt;0,(VLOOKUP($C86,Engagés!$C$10:$K$509,9,FALSE))," ")),"",(IF($C86&gt;0,(VLOOKUP($C86,Engagés!$C$10:$K$509,9,FALSE))," ")))</f>
        <v xml:space="preserve"> </v>
      </c>
      <c r="O86" s="6" t="str">
        <f>IF(ISNA(IF($C86&gt;0,(VLOOKUP($C86,Engagés!$C$10:$N$509,10,FALSE))," ")),"",(IF($C86&gt;0,(VLOOKUP($C86,Engagés!$C$10:$N$509,10,FALSE))," ")))</f>
        <v xml:space="preserve"> </v>
      </c>
      <c r="P86" s="6" t="str">
        <f>IF(ISNA(IF($C86&gt;0,(VLOOKUP($C86,Engagés!$C$10:$N$509,12,FALSE))," ")),"",(IF($C86&gt;0,(VLOOKUP($C86,Engagés!$C$10:$N$509,12,FALSE))," ")))</f>
        <v xml:space="preserve"> </v>
      </c>
      <c r="Q86" s="6" t="str">
        <f>IF(ISNA(IF($C86&gt;0,(VLOOKUP($C86,Engagés!$C$10:$N$509,11,FALSE))," ")),"",(IF($C86&gt;0,(VLOOKUP($C86,Engagés!$C$10:$N$509,11,FALSE))," ")))</f>
        <v xml:space="preserve"> </v>
      </c>
      <c r="R86" s="19" t="str">
        <f t="shared" si="64"/>
        <v/>
      </c>
      <c r="S86" s="84" t="str">
        <f>IF(COUNTIF($K$8:$K86,$K86)&lt;2,$K86," ")</f>
        <v xml:space="preserve"> </v>
      </c>
      <c r="T86" s="84">
        <f t="shared" si="49"/>
        <v>79</v>
      </c>
      <c r="U86" s="91" t="str">
        <f t="shared" si="50"/>
        <v/>
      </c>
      <c r="V86" s="84" t="str">
        <f>IF(COUNTIF($K$8:$K86,$K86)&lt;3,$K86," ")</f>
        <v xml:space="preserve"> </v>
      </c>
      <c r="W86" s="84">
        <f t="shared" si="66"/>
        <v>79</v>
      </c>
      <c r="X86" s="84" t="str">
        <f t="shared" si="51"/>
        <v/>
      </c>
      <c r="Y86" s="80" t="str">
        <f t="shared" si="67"/>
        <v/>
      </c>
      <c r="Z86" s="80">
        <f t="shared" si="68"/>
        <v>1000</v>
      </c>
      <c r="AA86" s="80">
        <f t="shared" si="52"/>
        <v>1000</v>
      </c>
      <c r="AB86" s="84" t="str">
        <f>IF(COUNTIF($K$8:$K86,S86)&lt;4,$K86," ")</f>
        <v xml:space="preserve"> </v>
      </c>
      <c r="AC86" s="84">
        <f t="shared" si="69"/>
        <v>79</v>
      </c>
      <c r="AD86" s="84" t="str">
        <f t="shared" si="53"/>
        <v/>
      </c>
      <c r="AE86" s="80" t="str">
        <f t="shared" si="70"/>
        <v/>
      </c>
      <c r="AF86" s="80" t="str">
        <f t="shared" si="71"/>
        <v/>
      </c>
      <c r="AG86" s="84" t="str">
        <f t="shared" si="72"/>
        <v/>
      </c>
      <c r="AH86" s="84" t="str">
        <f t="shared" si="54"/>
        <v/>
      </c>
      <c r="AI86" s="7" t="str">
        <f t="shared" si="55"/>
        <v xml:space="preserve"> </v>
      </c>
      <c r="AJ86" s="8">
        <f t="shared" si="56"/>
        <v>79</v>
      </c>
      <c r="AK86" s="92">
        <v>10</v>
      </c>
      <c r="AL86" s="93" t="e">
        <f>#REF!</f>
        <v>#REF!</v>
      </c>
      <c r="AM86" s="94" t="e">
        <f t="shared" si="57"/>
        <v>#REF!</v>
      </c>
      <c r="AN86" s="95" t="e">
        <f t="shared" si="58"/>
        <v>#REF!</v>
      </c>
      <c r="AO86" s="94" t="e">
        <f t="shared" si="59"/>
        <v>#REF!</v>
      </c>
      <c r="AP86" s="95" t="e">
        <f t="shared" si="60"/>
        <v>#REF!</v>
      </c>
      <c r="AQ86" s="94" t="e">
        <f t="shared" si="61"/>
        <v>#REF!</v>
      </c>
      <c r="AR86" s="95" t="e">
        <f t="shared" si="62"/>
        <v>#REF!</v>
      </c>
      <c r="AS86" s="96" t="e">
        <f t="shared" si="73"/>
        <v>#REF!</v>
      </c>
      <c r="AT86" s="97" t="e">
        <f t="shared" si="74"/>
        <v>#REF!</v>
      </c>
      <c r="AW86" s="537" t="str">
        <f t="shared" si="63"/>
        <v/>
      </c>
    </row>
    <row r="87" spans="1:49" ht="19.2" customHeight="1">
      <c r="A87" s="6">
        <f t="shared" si="48"/>
        <v>80</v>
      </c>
      <c r="B87" s="303">
        <v>80</v>
      </c>
      <c r="C87" s="303"/>
      <c r="D87" s="458"/>
      <c r="E87" s="458"/>
      <c r="F87" s="458"/>
      <c r="G87" s="476" t="str">
        <f>IF(ISNA(IF($C87&gt;0,(VLOOKUP($C87,Engagés!$C$10:$K$509,3,FALSE))," ")),"",(IF($C87&gt;0,(VLOOKUP($C87,Engagés!$C$10:$K$509,3,FALSE))," ")))</f>
        <v xml:space="preserve"> </v>
      </c>
      <c r="H87" s="90">
        <f t="shared" si="65"/>
        <v>0</v>
      </c>
      <c r="I87" s="539" t="str">
        <f>IF(ISNA(IF($C87&gt;0,(VLOOKUP($C87,Engagés!$C$10:$K$509,6,FALSE))," ")),"",(IF($C87&gt;0,(VLOOKUP($C87,Engagés!$C$10:$K$509,6,FALSE))," ")))</f>
        <v xml:space="preserve"> </v>
      </c>
      <c r="J87" s="539" t="str">
        <f>IF(ISNA(IF($C87&gt;0,(VLOOKUP($C87,Engagés!$C$10:$K$509,7,FALSE))," ")),"",(IF($C87&gt;0,(VLOOKUP($C87,Engagés!$C$10:$K$509,7,FALSE))," ")))</f>
        <v xml:space="preserve"> </v>
      </c>
      <c r="K87" s="539" t="str">
        <f>IF(ISNA(IF($C87&gt;0,(VLOOKUP($C87,Engagés!$C$10:$K$509,8,FALSE))," ")),"",(IF($C87&gt;0,(VLOOKUP($C87,Engagés!$C$10:$K$509,8,FALSE))," ")))</f>
        <v xml:space="preserve"> </v>
      </c>
      <c r="L87" s="6" t="str">
        <f>IF(ISNA(IF($C87&gt;0,(VLOOKUP($C87,Engagés!$C$10:$K$509,5,FALSE))," ")),"",(IF($C87&gt;0,(VLOOKUP($C87,Engagés!$C$10:$K$509,5,FALSE))," ")))</f>
        <v xml:space="preserve"> </v>
      </c>
      <c r="M87" s="6" t="str">
        <f>IF(ISNA(IF($C87&gt;0,(VLOOKUP($C87,Engagés!$C$10:$K$509,4,FALSE))," ")),"",(IF($C87&gt;0,(VLOOKUP($C87,Engagés!$C$10:$K$509,4,FALSE))," ")))</f>
        <v xml:space="preserve"> </v>
      </c>
      <c r="N87" s="539" t="str">
        <f>IF(ISNA(IF($C87&gt;0,(VLOOKUP($C87,Engagés!$C$10:$K$509,9,FALSE))," ")),"",(IF($C87&gt;0,(VLOOKUP($C87,Engagés!$C$10:$K$509,9,FALSE))," ")))</f>
        <v xml:space="preserve"> </v>
      </c>
      <c r="O87" s="6" t="str">
        <f>IF(ISNA(IF($C87&gt;0,(VLOOKUP($C87,Engagés!$C$10:$N$509,10,FALSE))," ")),"",(IF($C87&gt;0,(VLOOKUP($C87,Engagés!$C$10:$N$509,10,FALSE))," ")))</f>
        <v xml:space="preserve"> </v>
      </c>
      <c r="P87" s="6" t="str">
        <f>IF(ISNA(IF($C87&gt;0,(VLOOKUP($C87,Engagés!$C$10:$N$509,12,FALSE))," ")),"",(IF($C87&gt;0,(VLOOKUP($C87,Engagés!$C$10:$N$509,12,FALSE))," ")))</f>
        <v xml:space="preserve"> </v>
      </c>
      <c r="Q87" s="6" t="str">
        <f>IF(ISNA(IF($C87&gt;0,(VLOOKUP($C87,Engagés!$C$10:$N$509,11,FALSE))," ")),"",(IF($C87&gt;0,(VLOOKUP($C87,Engagés!$C$10:$N$509,11,FALSE))," ")))</f>
        <v xml:space="preserve"> </v>
      </c>
      <c r="R87" s="19" t="str">
        <f t="shared" si="64"/>
        <v/>
      </c>
      <c r="S87" s="84" t="str">
        <f>IF(COUNTIF($K$8:$K87,$K87)&lt;2,$K87," ")</f>
        <v xml:space="preserve"> </v>
      </c>
      <c r="T87" s="84">
        <f t="shared" si="49"/>
        <v>80</v>
      </c>
      <c r="U87" s="91" t="str">
        <f t="shared" si="50"/>
        <v/>
      </c>
      <c r="V87" s="84" t="str">
        <f>IF(COUNTIF($K$8:$K87,$K87)&lt;3,$K87," ")</f>
        <v xml:space="preserve"> </v>
      </c>
      <c r="W87" s="84">
        <f t="shared" si="66"/>
        <v>80</v>
      </c>
      <c r="X87" s="84" t="str">
        <f t="shared" si="51"/>
        <v/>
      </c>
      <c r="Y87" s="80" t="str">
        <f t="shared" si="67"/>
        <v/>
      </c>
      <c r="Z87" s="80">
        <f t="shared" si="68"/>
        <v>1000</v>
      </c>
      <c r="AA87" s="80">
        <f t="shared" si="52"/>
        <v>1000</v>
      </c>
      <c r="AB87" s="84" t="str">
        <f>IF(COUNTIF($K$8:$K87,S87)&lt;4,$K87," ")</f>
        <v xml:space="preserve"> </v>
      </c>
      <c r="AC87" s="84">
        <f t="shared" si="69"/>
        <v>80</v>
      </c>
      <c r="AD87" s="84" t="str">
        <f t="shared" si="53"/>
        <v/>
      </c>
      <c r="AE87" s="80" t="str">
        <f t="shared" si="70"/>
        <v/>
      </c>
      <c r="AF87" s="80" t="str">
        <f t="shared" si="71"/>
        <v/>
      </c>
      <c r="AG87" s="84" t="str">
        <f t="shared" si="72"/>
        <v/>
      </c>
      <c r="AH87" s="84" t="str">
        <f t="shared" si="54"/>
        <v/>
      </c>
      <c r="AI87" s="7" t="str">
        <f t="shared" si="55"/>
        <v xml:space="preserve"> </v>
      </c>
      <c r="AJ87" s="8">
        <f t="shared" si="56"/>
        <v>80</v>
      </c>
      <c r="AK87" s="92">
        <v>10</v>
      </c>
      <c r="AL87" s="93" t="e">
        <f>#REF!</f>
        <v>#REF!</v>
      </c>
      <c r="AM87" s="94" t="e">
        <f t="shared" si="57"/>
        <v>#REF!</v>
      </c>
      <c r="AN87" s="95" t="e">
        <f t="shared" si="58"/>
        <v>#REF!</v>
      </c>
      <c r="AO87" s="94" t="e">
        <f t="shared" si="59"/>
        <v>#REF!</v>
      </c>
      <c r="AP87" s="95" t="e">
        <f t="shared" si="60"/>
        <v>#REF!</v>
      </c>
      <c r="AQ87" s="94" t="e">
        <f t="shared" si="61"/>
        <v>#REF!</v>
      </c>
      <c r="AR87" s="95" t="e">
        <f t="shared" si="62"/>
        <v>#REF!</v>
      </c>
      <c r="AS87" s="96" t="e">
        <f t="shared" si="73"/>
        <v>#REF!</v>
      </c>
      <c r="AT87" s="97" t="e">
        <f t="shared" si="74"/>
        <v>#REF!</v>
      </c>
      <c r="AW87" s="537" t="str">
        <f t="shared" si="63"/>
        <v/>
      </c>
    </row>
    <row r="88" spans="1:49" ht="19.2" customHeight="1">
      <c r="A88" s="6">
        <f t="shared" si="48"/>
        <v>81</v>
      </c>
      <c r="B88" s="303">
        <v>81</v>
      </c>
      <c r="C88" s="303"/>
      <c r="D88" s="458"/>
      <c r="E88" s="458"/>
      <c r="F88" s="458"/>
      <c r="G88" s="476" t="str">
        <f>IF(ISNA(IF($C88&gt;0,(VLOOKUP($C88,Engagés!$C$10:$K$509,3,FALSE))," ")),"",(IF($C88&gt;0,(VLOOKUP($C88,Engagés!$C$10:$K$509,3,FALSE))," ")))</f>
        <v xml:space="preserve"> </v>
      </c>
      <c r="H88" s="90">
        <f t="shared" si="65"/>
        <v>0</v>
      </c>
      <c r="I88" s="539" t="str">
        <f>IF(ISNA(IF($C88&gt;0,(VLOOKUP($C88,Engagés!$C$10:$K$509,6,FALSE))," ")),"",(IF($C88&gt;0,(VLOOKUP($C88,Engagés!$C$10:$K$509,6,FALSE))," ")))</f>
        <v xml:space="preserve"> </v>
      </c>
      <c r="J88" s="539" t="str">
        <f>IF(ISNA(IF($C88&gt;0,(VLOOKUP($C88,Engagés!$C$10:$K$509,7,FALSE))," ")),"",(IF($C88&gt;0,(VLOOKUP($C88,Engagés!$C$10:$K$509,7,FALSE))," ")))</f>
        <v xml:space="preserve"> </v>
      </c>
      <c r="K88" s="539" t="str">
        <f>IF(ISNA(IF($C88&gt;0,(VLOOKUP($C88,Engagés!$C$10:$K$509,8,FALSE))," ")),"",(IF($C88&gt;0,(VLOOKUP($C88,Engagés!$C$10:$K$509,8,FALSE))," ")))</f>
        <v xml:space="preserve"> </v>
      </c>
      <c r="L88" s="6" t="str">
        <f>IF(ISNA(IF($C88&gt;0,(VLOOKUP($C88,Engagés!$C$10:$K$509,5,FALSE))," ")),"",(IF($C88&gt;0,(VLOOKUP($C88,Engagés!$C$10:$K$509,5,FALSE))," ")))</f>
        <v xml:space="preserve"> </v>
      </c>
      <c r="M88" s="6" t="str">
        <f>IF(ISNA(IF($C88&gt;0,(VLOOKUP($C88,Engagés!$C$10:$K$509,4,FALSE))," ")),"",(IF($C88&gt;0,(VLOOKUP($C88,Engagés!$C$10:$K$509,4,FALSE))," ")))</f>
        <v xml:space="preserve"> </v>
      </c>
      <c r="N88" s="539" t="str">
        <f>IF(ISNA(IF($C88&gt;0,(VLOOKUP($C88,Engagés!$C$10:$K$509,9,FALSE))," ")),"",(IF($C88&gt;0,(VLOOKUP($C88,Engagés!$C$10:$K$509,9,FALSE))," ")))</f>
        <v xml:space="preserve"> </v>
      </c>
      <c r="O88" s="6" t="str">
        <f>IF(ISNA(IF($C88&gt;0,(VLOOKUP($C88,Engagés!$C$10:$N$509,10,FALSE))," ")),"",(IF($C88&gt;0,(VLOOKUP($C88,Engagés!$C$10:$N$509,10,FALSE))," ")))</f>
        <v xml:space="preserve"> </v>
      </c>
      <c r="P88" s="6" t="str">
        <f>IF(ISNA(IF($C88&gt;0,(VLOOKUP($C88,Engagés!$C$10:$N$509,12,FALSE))," ")),"",(IF($C88&gt;0,(VLOOKUP($C88,Engagés!$C$10:$N$509,12,FALSE))," ")))</f>
        <v xml:space="preserve"> </v>
      </c>
      <c r="Q88" s="6" t="str">
        <f>IF(ISNA(IF($C88&gt;0,(VLOOKUP($C88,Engagés!$C$10:$N$509,11,FALSE))," ")),"",(IF($C88&gt;0,(VLOOKUP($C88,Engagés!$C$10:$N$509,11,FALSE))," ")))</f>
        <v xml:space="preserve"> </v>
      </c>
      <c r="R88" s="19" t="str">
        <f t="shared" si="64"/>
        <v/>
      </c>
      <c r="S88" s="84" t="str">
        <f>IF(COUNTIF($K$8:$K88,$K88)&lt;2,$K88," ")</f>
        <v xml:space="preserve"> </v>
      </c>
      <c r="T88" s="84">
        <f t="shared" si="49"/>
        <v>81</v>
      </c>
      <c r="U88" s="91" t="str">
        <f t="shared" si="50"/>
        <v/>
      </c>
      <c r="V88" s="84" t="str">
        <f>IF(COUNTIF($K$8:$K88,$K88)&lt;3,$K88," ")</f>
        <v xml:space="preserve"> </v>
      </c>
      <c r="W88" s="84">
        <f t="shared" si="66"/>
        <v>81</v>
      </c>
      <c r="X88" s="84" t="str">
        <f t="shared" si="51"/>
        <v/>
      </c>
      <c r="Y88" s="80" t="str">
        <f t="shared" si="67"/>
        <v/>
      </c>
      <c r="Z88" s="80">
        <f t="shared" si="68"/>
        <v>1000</v>
      </c>
      <c r="AA88" s="80">
        <f t="shared" si="52"/>
        <v>1000</v>
      </c>
      <c r="AB88" s="84" t="str">
        <f>IF(COUNTIF($K$8:$K88,S88)&lt;4,$K88," ")</f>
        <v xml:space="preserve"> </v>
      </c>
      <c r="AC88" s="84">
        <f t="shared" si="69"/>
        <v>81</v>
      </c>
      <c r="AD88" s="84" t="str">
        <f t="shared" si="53"/>
        <v/>
      </c>
      <c r="AE88" s="80" t="str">
        <f t="shared" si="70"/>
        <v/>
      </c>
      <c r="AF88" s="80" t="str">
        <f t="shared" si="71"/>
        <v/>
      </c>
      <c r="AG88" s="84" t="str">
        <f t="shared" si="72"/>
        <v/>
      </c>
      <c r="AH88" s="84" t="str">
        <f t="shared" si="54"/>
        <v/>
      </c>
      <c r="AI88" s="7" t="str">
        <f t="shared" si="55"/>
        <v xml:space="preserve"> </v>
      </c>
      <c r="AJ88" s="8">
        <f t="shared" si="56"/>
        <v>81</v>
      </c>
      <c r="AK88" s="92">
        <v>10</v>
      </c>
      <c r="AL88" s="93" t="e">
        <f>#REF!</f>
        <v>#REF!</v>
      </c>
      <c r="AM88" s="94" t="e">
        <f t="shared" si="57"/>
        <v>#REF!</v>
      </c>
      <c r="AN88" s="95" t="e">
        <f t="shared" si="58"/>
        <v>#REF!</v>
      </c>
      <c r="AO88" s="94" t="e">
        <f t="shared" si="59"/>
        <v>#REF!</v>
      </c>
      <c r="AP88" s="95" t="e">
        <f t="shared" si="60"/>
        <v>#REF!</v>
      </c>
      <c r="AQ88" s="94" t="e">
        <f t="shared" si="61"/>
        <v>#REF!</v>
      </c>
      <c r="AR88" s="95" t="e">
        <f t="shared" si="62"/>
        <v>#REF!</v>
      </c>
      <c r="AS88" s="96" t="e">
        <f t="shared" si="73"/>
        <v>#REF!</v>
      </c>
      <c r="AT88" s="97" t="e">
        <f t="shared" si="74"/>
        <v>#REF!</v>
      </c>
      <c r="AW88" s="537" t="str">
        <f t="shared" si="63"/>
        <v/>
      </c>
    </row>
    <row r="89" spans="1:49" ht="19.2" customHeight="1">
      <c r="A89" s="6">
        <f t="shared" si="48"/>
        <v>82</v>
      </c>
      <c r="B89" s="303">
        <v>82</v>
      </c>
      <c r="C89" s="303"/>
      <c r="D89" s="458"/>
      <c r="E89" s="458"/>
      <c r="F89" s="458"/>
      <c r="G89" s="476" t="str">
        <f>IF(ISNA(IF($C89&gt;0,(VLOOKUP($C89,Engagés!$C$10:$K$509,3,FALSE))," ")),"",(IF($C89&gt;0,(VLOOKUP($C89,Engagés!$C$10:$K$509,3,FALSE))," ")))</f>
        <v xml:space="preserve"> </v>
      </c>
      <c r="H89" s="90">
        <f t="shared" si="65"/>
        <v>0</v>
      </c>
      <c r="I89" s="539" t="str">
        <f>IF(ISNA(IF($C89&gt;0,(VLOOKUP($C89,Engagés!$C$10:$K$509,6,FALSE))," ")),"",(IF($C89&gt;0,(VLOOKUP($C89,Engagés!$C$10:$K$509,6,FALSE))," ")))</f>
        <v xml:space="preserve"> </v>
      </c>
      <c r="J89" s="539" t="str">
        <f>IF(ISNA(IF($C89&gt;0,(VLOOKUP($C89,Engagés!$C$10:$K$509,7,FALSE))," ")),"",(IF($C89&gt;0,(VLOOKUP($C89,Engagés!$C$10:$K$509,7,FALSE))," ")))</f>
        <v xml:space="preserve"> </v>
      </c>
      <c r="K89" s="539" t="str">
        <f>IF(ISNA(IF($C89&gt;0,(VLOOKUP($C89,Engagés!$C$10:$K$509,8,FALSE))," ")),"",(IF($C89&gt;0,(VLOOKUP($C89,Engagés!$C$10:$K$509,8,FALSE))," ")))</f>
        <v xml:space="preserve"> </v>
      </c>
      <c r="L89" s="6" t="str">
        <f>IF(ISNA(IF($C89&gt;0,(VLOOKUP($C89,Engagés!$C$10:$K$509,5,FALSE))," ")),"",(IF($C89&gt;0,(VLOOKUP($C89,Engagés!$C$10:$K$509,5,FALSE))," ")))</f>
        <v xml:space="preserve"> </v>
      </c>
      <c r="M89" s="6" t="str">
        <f>IF(ISNA(IF($C89&gt;0,(VLOOKUP($C89,Engagés!$C$10:$K$509,4,FALSE))," ")),"",(IF($C89&gt;0,(VLOOKUP($C89,Engagés!$C$10:$K$509,4,FALSE))," ")))</f>
        <v xml:space="preserve"> </v>
      </c>
      <c r="N89" s="539" t="str">
        <f>IF(ISNA(IF($C89&gt;0,(VLOOKUP($C89,Engagés!$C$10:$K$509,9,FALSE))," ")),"",(IF($C89&gt;0,(VLOOKUP($C89,Engagés!$C$10:$K$509,9,FALSE))," ")))</f>
        <v xml:space="preserve"> </v>
      </c>
      <c r="O89" s="6" t="str">
        <f>IF(ISNA(IF($C89&gt;0,(VLOOKUP($C89,Engagés!$C$10:$N$509,10,FALSE))," ")),"",(IF($C89&gt;0,(VLOOKUP($C89,Engagés!$C$10:$N$509,10,FALSE))," ")))</f>
        <v xml:space="preserve"> </v>
      </c>
      <c r="P89" s="6" t="str">
        <f>IF(ISNA(IF($C89&gt;0,(VLOOKUP($C89,Engagés!$C$10:$N$509,12,FALSE))," ")),"",(IF($C89&gt;0,(VLOOKUP($C89,Engagés!$C$10:$N$509,12,FALSE))," ")))</f>
        <v xml:space="preserve"> </v>
      </c>
      <c r="Q89" s="6" t="str">
        <f>IF(ISNA(IF($C89&gt;0,(VLOOKUP($C89,Engagés!$C$10:$N$509,11,FALSE))," ")),"",(IF($C89&gt;0,(VLOOKUP($C89,Engagés!$C$10:$N$509,11,FALSE))," ")))</f>
        <v xml:space="preserve"> </v>
      </c>
      <c r="R89" s="19" t="str">
        <f t="shared" si="64"/>
        <v/>
      </c>
      <c r="S89" s="84" t="str">
        <f>IF(COUNTIF($K$8:$K89,$K89)&lt;2,$K89," ")</f>
        <v xml:space="preserve"> </v>
      </c>
      <c r="T89" s="84">
        <f t="shared" si="49"/>
        <v>82</v>
      </c>
      <c r="U89" s="91" t="str">
        <f t="shared" si="50"/>
        <v/>
      </c>
      <c r="V89" s="84" t="str">
        <f>IF(COUNTIF($K$8:$K89,$K89)&lt;3,$K89," ")</f>
        <v xml:space="preserve"> </v>
      </c>
      <c r="W89" s="84">
        <f t="shared" si="66"/>
        <v>82</v>
      </c>
      <c r="X89" s="84" t="str">
        <f t="shared" si="51"/>
        <v/>
      </c>
      <c r="Y89" s="80" t="str">
        <f t="shared" si="67"/>
        <v/>
      </c>
      <c r="Z89" s="80">
        <f t="shared" si="68"/>
        <v>1000</v>
      </c>
      <c r="AA89" s="80">
        <f t="shared" si="52"/>
        <v>1000</v>
      </c>
      <c r="AB89" s="84" t="str">
        <f>IF(COUNTIF($K$8:$K89,S89)&lt;4,$K89," ")</f>
        <v xml:space="preserve"> </v>
      </c>
      <c r="AC89" s="84">
        <f t="shared" si="69"/>
        <v>82</v>
      </c>
      <c r="AD89" s="84" t="str">
        <f t="shared" si="53"/>
        <v/>
      </c>
      <c r="AE89" s="80" t="str">
        <f t="shared" si="70"/>
        <v/>
      </c>
      <c r="AF89" s="80" t="str">
        <f t="shared" si="71"/>
        <v/>
      </c>
      <c r="AG89" s="84" t="str">
        <f t="shared" si="72"/>
        <v/>
      </c>
      <c r="AH89" s="84" t="str">
        <f t="shared" si="54"/>
        <v/>
      </c>
      <c r="AI89" s="7" t="str">
        <f t="shared" si="55"/>
        <v xml:space="preserve"> </v>
      </c>
      <c r="AJ89" s="8">
        <f t="shared" si="56"/>
        <v>82</v>
      </c>
      <c r="AK89" s="92">
        <v>10</v>
      </c>
      <c r="AL89" s="93" t="e">
        <f>#REF!</f>
        <v>#REF!</v>
      </c>
      <c r="AM89" s="94" t="e">
        <f t="shared" si="57"/>
        <v>#REF!</v>
      </c>
      <c r="AN89" s="95" t="e">
        <f t="shared" si="58"/>
        <v>#REF!</v>
      </c>
      <c r="AO89" s="94" t="e">
        <f t="shared" si="59"/>
        <v>#REF!</v>
      </c>
      <c r="AP89" s="95" t="e">
        <f t="shared" si="60"/>
        <v>#REF!</v>
      </c>
      <c r="AQ89" s="94" t="e">
        <f t="shared" si="61"/>
        <v>#REF!</v>
      </c>
      <c r="AR89" s="95" t="e">
        <f t="shared" si="62"/>
        <v>#REF!</v>
      </c>
      <c r="AS89" s="96" t="e">
        <f t="shared" si="73"/>
        <v>#REF!</v>
      </c>
      <c r="AT89" s="97" t="e">
        <f t="shared" si="74"/>
        <v>#REF!</v>
      </c>
      <c r="AW89" s="537" t="str">
        <f t="shared" si="63"/>
        <v/>
      </c>
    </row>
    <row r="90" spans="1:49" ht="19.2" customHeight="1">
      <c r="A90" s="6">
        <f t="shared" si="48"/>
        <v>83</v>
      </c>
      <c r="B90" s="303">
        <v>83</v>
      </c>
      <c r="C90" s="303"/>
      <c r="D90" s="458"/>
      <c r="E90" s="458"/>
      <c r="F90" s="458"/>
      <c r="G90" s="476" t="str">
        <f>IF(ISNA(IF($C90&gt;0,(VLOOKUP($C90,Engagés!$C$10:$K$509,3,FALSE))," ")),"",(IF($C90&gt;0,(VLOOKUP($C90,Engagés!$C$10:$K$509,3,FALSE))," ")))</f>
        <v xml:space="preserve"> </v>
      </c>
      <c r="H90" s="90">
        <f t="shared" si="65"/>
        <v>0</v>
      </c>
      <c r="I90" s="539" t="str">
        <f>IF(ISNA(IF($C90&gt;0,(VLOOKUP($C90,Engagés!$C$10:$K$509,6,FALSE))," ")),"",(IF($C90&gt;0,(VLOOKUP($C90,Engagés!$C$10:$K$509,6,FALSE))," ")))</f>
        <v xml:space="preserve"> </v>
      </c>
      <c r="J90" s="539" t="str">
        <f>IF(ISNA(IF($C90&gt;0,(VLOOKUP($C90,Engagés!$C$10:$K$509,7,FALSE))," ")),"",(IF($C90&gt;0,(VLOOKUP($C90,Engagés!$C$10:$K$509,7,FALSE))," ")))</f>
        <v xml:space="preserve"> </v>
      </c>
      <c r="K90" s="539" t="str">
        <f>IF(ISNA(IF($C90&gt;0,(VLOOKUP($C90,Engagés!$C$10:$K$509,8,FALSE))," ")),"",(IF($C90&gt;0,(VLOOKUP($C90,Engagés!$C$10:$K$509,8,FALSE))," ")))</f>
        <v xml:space="preserve"> </v>
      </c>
      <c r="L90" s="6" t="str">
        <f>IF(ISNA(IF($C90&gt;0,(VLOOKUP($C90,Engagés!$C$10:$K$509,5,FALSE))," ")),"",(IF($C90&gt;0,(VLOOKUP($C90,Engagés!$C$10:$K$509,5,FALSE))," ")))</f>
        <v xml:space="preserve"> </v>
      </c>
      <c r="M90" s="6" t="str">
        <f>IF(ISNA(IF($C90&gt;0,(VLOOKUP($C90,Engagés!$C$10:$K$509,4,FALSE))," ")),"",(IF($C90&gt;0,(VLOOKUP($C90,Engagés!$C$10:$K$509,4,FALSE))," ")))</f>
        <v xml:space="preserve"> </v>
      </c>
      <c r="N90" s="539" t="str">
        <f>IF(ISNA(IF($C90&gt;0,(VLOOKUP($C90,Engagés!$C$10:$K$509,9,FALSE))," ")),"",(IF($C90&gt;0,(VLOOKUP($C90,Engagés!$C$10:$K$509,9,FALSE))," ")))</f>
        <v xml:space="preserve"> </v>
      </c>
      <c r="O90" s="6" t="str">
        <f>IF(ISNA(IF($C90&gt;0,(VLOOKUP($C90,Engagés!$C$10:$N$509,10,FALSE))," ")),"",(IF($C90&gt;0,(VLOOKUP($C90,Engagés!$C$10:$N$509,10,FALSE))," ")))</f>
        <v xml:space="preserve"> </v>
      </c>
      <c r="P90" s="6" t="str">
        <f>IF(ISNA(IF($C90&gt;0,(VLOOKUP($C90,Engagés!$C$10:$N$509,12,FALSE))," ")),"",(IF($C90&gt;0,(VLOOKUP($C90,Engagés!$C$10:$N$509,12,FALSE))," ")))</f>
        <v xml:space="preserve"> </v>
      </c>
      <c r="Q90" s="6" t="str">
        <f>IF(ISNA(IF($C90&gt;0,(VLOOKUP($C90,Engagés!$C$10:$N$509,11,FALSE))," ")),"",(IF($C90&gt;0,(VLOOKUP($C90,Engagés!$C$10:$N$509,11,FALSE))," ")))</f>
        <v xml:space="preserve"> </v>
      </c>
      <c r="R90" s="19" t="str">
        <f t="shared" si="64"/>
        <v/>
      </c>
      <c r="S90" s="84" t="str">
        <f>IF(COUNTIF($K$8:$K90,$K90)&lt;2,$K90," ")</f>
        <v xml:space="preserve"> </v>
      </c>
      <c r="T90" s="84">
        <f t="shared" si="49"/>
        <v>83</v>
      </c>
      <c r="U90" s="91" t="str">
        <f t="shared" si="50"/>
        <v/>
      </c>
      <c r="V90" s="84" t="str">
        <f>IF(COUNTIF($K$8:$K90,$K90)&lt;3,$K90," ")</f>
        <v xml:space="preserve"> </v>
      </c>
      <c r="W90" s="84">
        <f t="shared" si="66"/>
        <v>83</v>
      </c>
      <c r="X90" s="84" t="str">
        <f t="shared" si="51"/>
        <v/>
      </c>
      <c r="Y90" s="80" t="str">
        <f t="shared" si="67"/>
        <v/>
      </c>
      <c r="Z90" s="80">
        <f t="shared" si="68"/>
        <v>1000</v>
      </c>
      <c r="AA90" s="80">
        <f t="shared" si="52"/>
        <v>1000</v>
      </c>
      <c r="AB90" s="84" t="str">
        <f>IF(COUNTIF($K$8:$K90,S90)&lt;4,$K90," ")</f>
        <v xml:space="preserve"> </v>
      </c>
      <c r="AC90" s="84">
        <f t="shared" si="69"/>
        <v>83</v>
      </c>
      <c r="AD90" s="84" t="str">
        <f t="shared" si="53"/>
        <v/>
      </c>
      <c r="AE90" s="80" t="str">
        <f t="shared" si="70"/>
        <v/>
      </c>
      <c r="AF90" s="80" t="str">
        <f t="shared" si="71"/>
        <v/>
      </c>
      <c r="AG90" s="84" t="str">
        <f t="shared" si="72"/>
        <v/>
      </c>
      <c r="AH90" s="84" t="str">
        <f t="shared" si="54"/>
        <v/>
      </c>
      <c r="AI90" s="7" t="str">
        <f t="shared" si="55"/>
        <v xml:space="preserve"> </v>
      </c>
      <c r="AJ90" s="8">
        <f t="shared" si="56"/>
        <v>83</v>
      </c>
      <c r="AK90" s="92">
        <v>10</v>
      </c>
      <c r="AL90" s="93" t="e">
        <f>#REF!</f>
        <v>#REF!</v>
      </c>
      <c r="AM90" s="94" t="e">
        <f t="shared" si="57"/>
        <v>#REF!</v>
      </c>
      <c r="AN90" s="95" t="e">
        <f t="shared" si="58"/>
        <v>#REF!</v>
      </c>
      <c r="AO90" s="94" t="e">
        <f t="shared" si="59"/>
        <v>#REF!</v>
      </c>
      <c r="AP90" s="95" t="e">
        <f t="shared" si="60"/>
        <v>#REF!</v>
      </c>
      <c r="AQ90" s="94" t="e">
        <f t="shared" si="61"/>
        <v>#REF!</v>
      </c>
      <c r="AR90" s="95" t="e">
        <f t="shared" si="62"/>
        <v>#REF!</v>
      </c>
      <c r="AS90" s="96" t="e">
        <f t="shared" si="73"/>
        <v>#REF!</v>
      </c>
      <c r="AT90" s="97" t="e">
        <f t="shared" si="74"/>
        <v>#REF!</v>
      </c>
      <c r="AW90" s="537" t="str">
        <f t="shared" si="63"/>
        <v/>
      </c>
    </row>
    <row r="91" spans="1:49" ht="19.2" customHeight="1">
      <c r="A91" s="6">
        <f t="shared" si="48"/>
        <v>84</v>
      </c>
      <c r="B91" s="303">
        <v>84</v>
      </c>
      <c r="C91" s="303"/>
      <c r="D91" s="458"/>
      <c r="E91" s="458"/>
      <c r="F91" s="458"/>
      <c r="G91" s="476" t="str">
        <f>IF(ISNA(IF($C91&gt;0,(VLOOKUP($C91,Engagés!$C$10:$K$509,3,FALSE))," ")),"",(IF($C91&gt;0,(VLOOKUP($C91,Engagés!$C$10:$K$509,3,FALSE))," ")))</f>
        <v xml:space="preserve"> </v>
      </c>
      <c r="H91" s="90">
        <f t="shared" si="65"/>
        <v>0</v>
      </c>
      <c r="I91" s="539" t="str">
        <f>IF(ISNA(IF($C91&gt;0,(VLOOKUP($C91,Engagés!$C$10:$K$509,6,FALSE))," ")),"",(IF($C91&gt;0,(VLOOKUP($C91,Engagés!$C$10:$K$509,6,FALSE))," ")))</f>
        <v xml:space="preserve"> </v>
      </c>
      <c r="J91" s="539" t="str">
        <f>IF(ISNA(IF($C91&gt;0,(VLOOKUP($C91,Engagés!$C$10:$K$509,7,FALSE))," ")),"",(IF($C91&gt;0,(VLOOKUP($C91,Engagés!$C$10:$K$509,7,FALSE))," ")))</f>
        <v xml:space="preserve"> </v>
      </c>
      <c r="K91" s="539" t="str">
        <f>IF(ISNA(IF($C91&gt;0,(VLOOKUP($C91,Engagés!$C$10:$K$509,8,FALSE))," ")),"",(IF($C91&gt;0,(VLOOKUP($C91,Engagés!$C$10:$K$509,8,FALSE))," ")))</f>
        <v xml:space="preserve"> </v>
      </c>
      <c r="L91" s="6" t="str">
        <f>IF(ISNA(IF($C91&gt;0,(VLOOKUP($C91,Engagés!$C$10:$K$509,5,FALSE))," ")),"",(IF($C91&gt;0,(VLOOKUP($C91,Engagés!$C$10:$K$509,5,FALSE))," ")))</f>
        <v xml:space="preserve"> </v>
      </c>
      <c r="M91" s="6" t="str">
        <f>IF(ISNA(IF($C91&gt;0,(VLOOKUP($C91,Engagés!$C$10:$K$509,4,FALSE))," ")),"",(IF($C91&gt;0,(VLOOKUP($C91,Engagés!$C$10:$K$509,4,FALSE))," ")))</f>
        <v xml:space="preserve"> </v>
      </c>
      <c r="N91" s="539" t="str">
        <f>IF(ISNA(IF($C91&gt;0,(VLOOKUP($C91,Engagés!$C$10:$K$509,9,FALSE))," ")),"",(IF($C91&gt;0,(VLOOKUP($C91,Engagés!$C$10:$K$509,9,FALSE))," ")))</f>
        <v xml:space="preserve"> </v>
      </c>
      <c r="O91" s="6" t="str">
        <f>IF(ISNA(IF($C91&gt;0,(VLOOKUP($C91,Engagés!$C$10:$N$509,10,FALSE))," ")),"",(IF($C91&gt;0,(VLOOKUP($C91,Engagés!$C$10:$N$509,10,FALSE))," ")))</f>
        <v xml:space="preserve"> </v>
      </c>
      <c r="P91" s="6" t="str">
        <f>IF(ISNA(IF($C91&gt;0,(VLOOKUP($C91,Engagés!$C$10:$N$509,12,FALSE))," ")),"",(IF($C91&gt;0,(VLOOKUP($C91,Engagés!$C$10:$N$509,12,FALSE))," ")))</f>
        <v xml:space="preserve"> </v>
      </c>
      <c r="Q91" s="6" t="str">
        <f>IF(ISNA(IF($C91&gt;0,(VLOOKUP($C91,Engagés!$C$10:$N$509,11,FALSE))," ")),"",(IF($C91&gt;0,(VLOOKUP($C91,Engagés!$C$10:$N$509,11,FALSE))," ")))</f>
        <v xml:space="preserve"> </v>
      </c>
      <c r="R91" s="19" t="str">
        <f t="shared" si="64"/>
        <v/>
      </c>
      <c r="S91" s="84" t="str">
        <f>IF(COUNTIF($K$8:$K91,$K91)&lt;2,$K91," ")</f>
        <v xml:space="preserve"> </v>
      </c>
      <c r="T91" s="84">
        <f t="shared" si="49"/>
        <v>84</v>
      </c>
      <c r="U91" s="91" t="str">
        <f t="shared" si="50"/>
        <v/>
      </c>
      <c r="V91" s="84" t="str">
        <f>IF(COUNTIF($K$8:$K91,$K91)&lt;3,$K91," ")</f>
        <v xml:space="preserve"> </v>
      </c>
      <c r="W91" s="84">
        <f t="shared" si="66"/>
        <v>84</v>
      </c>
      <c r="X91" s="84" t="str">
        <f t="shared" si="51"/>
        <v/>
      </c>
      <c r="Y91" s="80" t="str">
        <f t="shared" si="67"/>
        <v/>
      </c>
      <c r="Z91" s="80">
        <f t="shared" si="68"/>
        <v>1000</v>
      </c>
      <c r="AA91" s="80">
        <f t="shared" si="52"/>
        <v>1000</v>
      </c>
      <c r="AB91" s="84" t="str">
        <f>IF(COUNTIF($K$8:$K91,S91)&lt;4,$K91," ")</f>
        <v xml:space="preserve"> </v>
      </c>
      <c r="AC91" s="84">
        <f t="shared" si="69"/>
        <v>84</v>
      </c>
      <c r="AD91" s="84" t="str">
        <f t="shared" si="53"/>
        <v/>
      </c>
      <c r="AE91" s="80" t="str">
        <f t="shared" si="70"/>
        <v/>
      </c>
      <c r="AF91" s="80" t="str">
        <f t="shared" si="71"/>
        <v/>
      </c>
      <c r="AG91" s="84" t="str">
        <f t="shared" si="72"/>
        <v/>
      </c>
      <c r="AH91" s="84" t="str">
        <f t="shared" si="54"/>
        <v/>
      </c>
      <c r="AI91" s="7" t="str">
        <f t="shared" si="55"/>
        <v xml:space="preserve"> </v>
      </c>
      <c r="AJ91" s="8">
        <f t="shared" si="56"/>
        <v>84</v>
      </c>
      <c r="AK91" s="92">
        <v>10</v>
      </c>
      <c r="AL91" s="93" t="e">
        <f>#REF!</f>
        <v>#REF!</v>
      </c>
      <c r="AM91" s="94" t="e">
        <f t="shared" si="57"/>
        <v>#REF!</v>
      </c>
      <c r="AN91" s="95" t="e">
        <f t="shared" si="58"/>
        <v>#REF!</v>
      </c>
      <c r="AO91" s="94" t="e">
        <f t="shared" si="59"/>
        <v>#REF!</v>
      </c>
      <c r="AP91" s="95" t="e">
        <f t="shared" si="60"/>
        <v>#REF!</v>
      </c>
      <c r="AQ91" s="94" t="e">
        <f t="shared" si="61"/>
        <v>#REF!</v>
      </c>
      <c r="AR91" s="95" t="e">
        <f t="shared" si="62"/>
        <v>#REF!</v>
      </c>
      <c r="AS91" s="96" t="e">
        <f t="shared" si="73"/>
        <v>#REF!</v>
      </c>
      <c r="AT91" s="97" t="e">
        <f t="shared" si="74"/>
        <v>#REF!</v>
      </c>
      <c r="AW91" s="537" t="str">
        <f t="shared" si="63"/>
        <v/>
      </c>
    </row>
    <row r="92" spans="1:49" ht="19.2" customHeight="1">
      <c r="A92" s="6">
        <f t="shared" si="48"/>
        <v>85</v>
      </c>
      <c r="B92" s="303">
        <v>85</v>
      </c>
      <c r="C92" s="303"/>
      <c r="D92" s="458"/>
      <c r="E92" s="458"/>
      <c r="F92" s="458"/>
      <c r="G92" s="476" t="str">
        <f>IF(ISNA(IF($C92&gt;0,(VLOOKUP($C92,Engagés!$C$10:$K$509,3,FALSE))," ")),"",(IF($C92&gt;0,(VLOOKUP($C92,Engagés!$C$10:$K$509,3,FALSE))," ")))</f>
        <v xml:space="preserve"> </v>
      </c>
      <c r="H92" s="90">
        <f t="shared" si="65"/>
        <v>0</v>
      </c>
      <c r="I92" s="539" t="str">
        <f>IF(ISNA(IF($C92&gt;0,(VLOOKUP($C92,Engagés!$C$10:$K$509,6,FALSE))," ")),"",(IF($C92&gt;0,(VLOOKUP($C92,Engagés!$C$10:$K$509,6,FALSE))," ")))</f>
        <v xml:space="preserve"> </v>
      </c>
      <c r="J92" s="539" t="str">
        <f>IF(ISNA(IF($C92&gt;0,(VLOOKUP($C92,Engagés!$C$10:$K$509,7,FALSE))," ")),"",(IF($C92&gt;0,(VLOOKUP($C92,Engagés!$C$10:$K$509,7,FALSE))," ")))</f>
        <v xml:space="preserve"> </v>
      </c>
      <c r="K92" s="539" t="str">
        <f>IF(ISNA(IF($C92&gt;0,(VLOOKUP($C92,Engagés!$C$10:$K$509,8,FALSE))," ")),"",(IF($C92&gt;0,(VLOOKUP($C92,Engagés!$C$10:$K$509,8,FALSE))," ")))</f>
        <v xml:space="preserve"> </v>
      </c>
      <c r="L92" s="6" t="str">
        <f>IF(ISNA(IF($C92&gt;0,(VLOOKUP($C92,Engagés!$C$10:$K$509,5,FALSE))," ")),"",(IF($C92&gt;0,(VLOOKUP($C92,Engagés!$C$10:$K$509,5,FALSE))," ")))</f>
        <v xml:space="preserve"> </v>
      </c>
      <c r="M92" s="6" t="str">
        <f>IF(ISNA(IF($C92&gt;0,(VLOOKUP($C92,Engagés!$C$10:$K$509,4,FALSE))," ")),"",(IF($C92&gt;0,(VLOOKUP($C92,Engagés!$C$10:$K$509,4,FALSE))," ")))</f>
        <v xml:space="preserve"> </v>
      </c>
      <c r="N92" s="539" t="str">
        <f>IF(ISNA(IF($C92&gt;0,(VLOOKUP($C92,Engagés!$C$10:$K$509,9,FALSE))," ")),"",(IF($C92&gt;0,(VLOOKUP($C92,Engagés!$C$10:$K$509,9,FALSE))," ")))</f>
        <v xml:space="preserve"> </v>
      </c>
      <c r="O92" s="6" t="str">
        <f>IF(ISNA(IF($C92&gt;0,(VLOOKUP($C92,Engagés!$C$10:$N$509,10,FALSE))," ")),"",(IF($C92&gt;0,(VLOOKUP($C92,Engagés!$C$10:$N$509,10,FALSE))," ")))</f>
        <v xml:space="preserve"> </v>
      </c>
      <c r="P92" s="6" t="str">
        <f>IF(ISNA(IF($C92&gt;0,(VLOOKUP($C92,Engagés!$C$10:$N$509,12,FALSE))," ")),"",(IF($C92&gt;0,(VLOOKUP($C92,Engagés!$C$10:$N$509,12,FALSE))," ")))</f>
        <v xml:space="preserve"> </v>
      </c>
      <c r="Q92" s="6" t="str">
        <f>IF(ISNA(IF($C92&gt;0,(VLOOKUP($C92,Engagés!$C$10:$N$509,11,FALSE))," ")),"",(IF($C92&gt;0,(VLOOKUP($C92,Engagés!$C$10:$N$509,11,FALSE))," ")))</f>
        <v xml:space="preserve"> </v>
      </c>
      <c r="R92" s="19" t="str">
        <f t="shared" si="64"/>
        <v/>
      </c>
      <c r="S92" s="84" t="str">
        <f>IF(COUNTIF($K$8:$K92,$K92)&lt;2,$K92," ")</f>
        <v xml:space="preserve"> </v>
      </c>
      <c r="T92" s="84">
        <f t="shared" si="49"/>
        <v>85</v>
      </c>
      <c r="U92" s="91" t="str">
        <f t="shared" si="50"/>
        <v/>
      </c>
      <c r="V92" s="84" t="str">
        <f>IF(COUNTIF($K$8:$K92,$K92)&lt;3,$K92," ")</f>
        <v xml:space="preserve"> </v>
      </c>
      <c r="W92" s="84">
        <f t="shared" si="66"/>
        <v>85</v>
      </c>
      <c r="X92" s="84" t="str">
        <f t="shared" si="51"/>
        <v/>
      </c>
      <c r="Y92" s="80" t="str">
        <f t="shared" si="67"/>
        <v/>
      </c>
      <c r="Z92" s="80">
        <f t="shared" si="68"/>
        <v>1000</v>
      </c>
      <c r="AA92" s="80">
        <f t="shared" si="52"/>
        <v>1000</v>
      </c>
      <c r="AB92" s="84" t="str">
        <f>IF(COUNTIF($K$8:$K92,S92)&lt;4,$K92," ")</f>
        <v xml:space="preserve"> </v>
      </c>
      <c r="AC92" s="84">
        <f t="shared" si="69"/>
        <v>85</v>
      </c>
      <c r="AD92" s="84" t="str">
        <f t="shared" si="53"/>
        <v/>
      </c>
      <c r="AE92" s="80" t="str">
        <f t="shared" si="70"/>
        <v/>
      </c>
      <c r="AF92" s="80" t="str">
        <f t="shared" si="71"/>
        <v/>
      </c>
      <c r="AG92" s="84" t="str">
        <f t="shared" si="72"/>
        <v/>
      </c>
      <c r="AH92" s="84" t="str">
        <f t="shared" si="54"/>
        <v/>
      </c>
      <c r="AI92" s="7" t="str">
        <f t="shared" si="55"/>
        <v xml:space="preserve"> </v>
      </c>
      <c r="AJ92" s="8">
        <f t="shared" si="56"/>
        <v>85</v>
      </c>
      <c r="AK92" s="92">
        <v>10</v>
      </c>
      <c r="AL92" s="93" t="e">
        <f>#REF!</f>
        <v>#REF!</v>
      </c>
      <c r="AM92" s="94" t="e">
        <f t="shared" si="57"/>
        <v>#REF!</v>
      </c>
      <c r="AN92" s="95" t="e">
        <f t="shared" si="58"/>
        <v>#REF!</v>
      </c>
      <c r="AO92" s="94" t="e">
        <f t="shared" si="59"/>
        <v>#REF!</v>
      </c>
      <c r="AP92" s="95" t="e">
        <f t="shared" si="60"/>
        <v>#REF!</v>
      </c>
      <c r="AQ92" s="94" t="e">
        <f t="shared" si="61"/>
        <v>#REF!</v>
      </c>
      <c r="AR92" s="95" t="e">
        <f t="shared" si="62"/>
        <v>#REF!</v>
      </c>
      <c r="AS92" s="96" t="e">
        <f t="shared" si="73"/>
        <v>#REF!</v>
      </c>
      <c r="AT92" s="97" t="e">
        <f t="shared" si="74"/>
        <v>#REF!</v>
      </c>
      <c r="AW92" s="537" t="str">
        <f t="shared" si="63"/>
        <v/>
      </c>
    </row>
    <row r="93" spans="1:49" ht="19.2" customHeight="1">
      <c r="A93" s="6">
        <f t="shared" si="48"/>
        <v>86</v>
      </c>
      <c r="B93" s="303">
        <v>86</v>
      </c>
      <c r="C93" s="303"/>
      <c r="D93" s="458"/>
      <c r="E93" s="458"/>
      <c r="F93" s="458"/>
      <c r="G93" s="476" t="str">
        <f>IF(ISNA(IF($C93&gt;0,(VLOOKUP($C93,Engagés!$C$10:$K$509,3,FALSE))," ")),"",(IF($C93&gt;0,(VLOOKUP($C93,Engagés!$C$10:$K$509,3,FALSE))," ")))</f>
        <v xml:space="preserve"> </v>
      </c>
      <c r="H93" s="90">
        <f t="shared" si="65"/>
        <v>0</v>
      </c>
      <c r="I93" s="539" t="str">
        <f>IF(ISNA(IF($C93&gt;0,(VLOOKUP($C93,Engagés!$C$10:$K$509,6,FALSE))," ")),"",(IF($C93&gt;0,(VLOOKUP($C93,Engagés!$C$10:$K$509,6,FALSE))," ")))</f>
        <v xml:space="preserve"> </v>
      </c>
      <c r="J93" s="539" t="str">
        <f>IF(ISNA(IF($C93&gt;0,(VLOOKUP($C93,Engagés!$C$10:$K$509,7,FALSE))," ")),"",(IF($C93&gt;0,(VLOOKUP($C93,Engagés!$C$10:$K$509,7,FALSE))," ")))</f>
        <v xml:space="preserve"> </v>
      </c>
      <c r="K93" s="539" t="str">
        <f>IF(ISNA(IF($C93&gt;0,(VLOOKUP($C93,Engagés!$C$10:$K$509,8,FALSE))," ")),"",(IF($C93&gt;0,(VLOOKUP($C93,Engagés!$C$10:$K$509,8,FALSE))," ")))</f>
        <v xml:space="preserve"> </v>
      </c>
      <c r="L93" s="6" t="str">
        <f>IF(ISNA(IF($C93&gt;0,(VLOOKUP($C93,Engagés!$C$10:$K$509,5,FALSE))," ")),"",(IF($C93&gt;0,(VLOOKUP($C93,Engagés!$C$10:$K$509,5,FALSE))," ")))</f>
        <v xml:space="preserve"> </v>
      </c>
      <c r="M93" s="6" t="str">
        <f>IF(ISNA(IF($C93&gt;0,(VLOOKUP($C93,Engagés!$C$10:$K$509,4,FALSE))," ")),"",(IF($C93&gt;0,(VLOOKUP($C93,Engagés!$C$10:$K$509,4,FALSE))," ")))</f>
        <v xml:space="preserve"> </v>
      </c>
      <c r="N93" s="539" t="str">
        <f>IF(ISNA(IF($C93&gt;0,(VLOOKUP($C93,Engagés!$C$10:$K$509,9,FALSE))," ")),"",(IF($C93&gt;0,(VLOOKUP($C93,Engagés!$C$10:$K$509,9,FALSE))," ")))</f>
        <v xml:space="preserve"> </v>
      </c>
      <c r="O93" s="6" t="str">
        <f>IF(ISNA(IF($C93&gt;0,(VLOOKUP($C93,Engagés!$C$10:$N$509,10,FALSE))," ")),"",(IF($C93&gt;0,(VLOOKUP($C93,Engagés!$C$10:$N$509,10,FALSE))," ")))</f>
        <v xml:space="preserve"> </v>
      </c>
      <c r="P93" s="6" t="str">
        <f>IF(ISNA(IF($C93&gt;0,(VLOOKUP($C93,Engagés!$C$10:$N$509,12,FALSE))," ")),"",(IF($C93&gt;0,(VLOOKUP($C93,Engagés!$C$10:$N$509,12,FALSE))," ")))</f>
        <v xml:space="preserve"> </v>
      </c>
      <c r="Q93" s="6" t="str">
        <f>IF(ISNA(IF($C93&gt;0,(VLOOKUP($C93,Engagés!$C$10:$N$509,11,FALSE))," ")),"",(IF($C93&gt;0,(VLOOKUP($C93,Engagés!$C$10:$N$509,11,FALSE))," ")))</f>
        <v xml:space="preserve"> </v>
      </c>
      <c r="R93" s="19" t="str">
        <f t="shared" si="64"/>
        <v/>
      </c>
      <c r="S93" s="84" t="str">
        <f>IF(COUNTIF($K$8:$K93,$K93)&lt;2,$K93," ")</f>
        <v xml:space="preserve"> </v>
      </c>
      <c r="T93" s="84">
        <f t="shared" si="49"/>
        <v>86</v>
      </c>
      <c r="U93" s="91" t="str">
        <f t="shared" si="50"/>
        <v/>
      </c>
      <c r="V93" s="84" t="str">
        <f>IF(COUNTIF($K$8:$K93,$K93)&lt;3,$K93," ")</f>
        <v xml:space="preserve"> </v>
      </c>
      <c r="W93" s="84">
        <f t="shared" si="66"/>
        <v>86</v>
      </c>
      <c r="X93" s="84" t="str">
        <f t="shared" si="51"/>
        <v/>
      </c>
      <c r="Y93" s="80" t="str">
        <f t="shared" si="67"/>
        <v/>
      </c>
      <c r="Z93" s="80">
        <f t="shared" si="68"/>
        <v>1000</v>
      </c>
      <c r="AA93" s="80">
        <f t="shared" si="52"/>
        <v>1000</v>
      </c>
      <c r="AB93" s="84" t="str">
        <f>IF(COUNTIF($K$8:$K93,S93)&lt;4,$K93," ")</f>
        <v xml:space="preserve"> </v>
      </c>
      <c r="AC93" s="84">
        <f t="shared" si="69"/>
        <v>86</v>
      </c>
      <c r="AD93" s="84" t="str">
        <f t="shared" si="53"/>
        <v/>
      </c>
      <c r="AE93" s="80" t="str">
        <f t="shared" si="70"/>
        <v/>
      </c>
      <c r="AF93" s="80" t="str">
        <f t="shared" si="71"/>
        <v/>
      </c>
      <c r="AG93" s="84" t="str">
        <f t="shared" si="72"/>
        <v/>
      </c>
      <c r="AH93" s="84" t="str">
        <f t="shared" si="54"/>
        <v/>
      </c>
      <c r="AI93" s="7" t="str">
        <f t="shared" si="55"/>
        <v xml:space="preserve"> </v>
      </c>
      <c r="AJ93" s="8">
        <f t="shared" si="56"/>
        <v>86</v>
      </c>
      <c r="AK93" s="92">
        <v>10</v>
      </c>
      <c r="AL93" s="93" t="e">
        <f>#REF!</f>
        <v>#REF!</v>
      </c>
      <c r="AM93" s="94" t="e">
        <f t="shared" si="57"/>
        <v>#REF!</v>
      </c>
      <c r="AN93" s="95" t="e">
        <f t="shared" si="58"/>
        <v>#REF!</v>
      </c>
      <c r="AO93" s="94" t="e">
        <f t="shared" si="59"/>
        <v>#REF!</v>
      </c>
      <c r="AP93" s="95" t="e">
        <f t="shared" si="60"/>
        <v>#REF!</v>
      </c>
      <c r="AQ93" s="94" t="e">
        <f t="shared" si="61"/>
        <v>#REF!</v>
      </c>
      <c r="AR93" s="95" t="e">
        <f t="shared" si="62"/>
        <v>#REF!</v>
      </c>
      <c r="AS93" s="96" t="e">
        <f t="shared" si="73"/>
        <v>#REF!</v>
      </c>
      <c r="AT93" s="97" t="e">
        <f t="shared" si="74"/>
        <v>#REF!</v>
      </c>
      <c r="AW93" s="537" t="str">
        <f t="shared" si="63"/>
        <v/>
      </c>
    </row>
    <row r="94" spans="1:49" ht="19.2" customHeight="1">
      <c r="A94" s="6">
        <f t="shared" si="48"/>
        <v>87</v>
      </c>
      <c r="B94" s="303">
        <v>87</v>
      </c>
      <c r="C94" s="303"/>
      <c r="D94" s="458"/>
      <c r="E94" s="458"/>
      <c r="F94" s="458"/>
      <c r="G94" s="476" t="str">
        <f>IF(ISNA(IF($C94&gt;0,(VLOOKUP($C94,Engagés!$C$10:$K$509,3,FALSE))," ")),"",(IF($C94&gt;0,(VLOOKUP($C94,Engagés!$C$10:$K$509,3,FALSE))," ")))</f>
        <v xml:space="preserve"> </v>
      </c>
      <c r="H94" s="90">
        <f t="shared" si="65"/>
        <v>0</v>
      </c>
      <c r="I94" s="539" t="str">
        <f>IF(ISNA(IF($C94&gt;0,(VLOOKUP($C94,Engagés!$C$10:$K$509,6,FALSE))," ")),"",(IF($C94&gt;0,(VLOOKUP($C94,Engagés!$C$10:$K$509,6,FALSE))," ")))</f>
        <v xml:space="preserve"> </v>
      </c>
      <c r="J94" s="539" t="str">
        <f>IF(ISNA(IF($C94&gt;0,(VLOOKUP($C94,Engagés!$C$10:$K$509,7,FALSE))," ")),"",(IF($C94&gt;0,(VLOOKUP($C94,Engagés!$C$10:$K$509,7,FALSE))," ")))</f>
        <v xml:space="preserve"> </v>
      </c>
      <c r="K94" s="539" t="str">
        <f>IF(ISNA(IF($C94&gt;0,(VLOOKUP($C94,Engagés!$C$10:$K$509,8,FALSE))," ")),"",(IF($C94&gt;0,(VLOOKUP($C94,Engagés!$C$10:$K$509,8,FALSE))," ")))</f>
        <v xml:space="preserve"> </v>
      </c>
      <c r="L94" s="6" t="str">
        <f>IF(ISNA(IF($C94&gt;0,(VLOOKUP($C94,Engagés!$C$10:$K$509,5,FALSE))," ")),"",(IF($C94&gt;0,(VLOOKUP($C94,Engagés!$C$10:$K$509,5,FALSE))," ")))</f>
        <v xml:space="preserve"> </v>
      </c>
      <c r="M94" s="6" t="str">
        <f>IF(ISNA(IF($C94&gt;0,(VLOOKUP($C94,Engagés!$C$10:$K$509,4,FALSE))," ")),"",(IF($C94&gt;0,(VLOOKUP($C94,Engagés!$C$10:$K$509,4,FALSE))," ")))</f>
        <v xml:space="preserve"> </v>
      </c>
      <c r="N94" s="539" t="str">
        <f>IF(ISNA(IF($C94&gt;0,(VLOOKUP($C94,Engagés!$C$10:$K$509,9,FALSE))," ")),"",(IF($C94&gt;0,(VLOOKUP($C94,Engagés!$C$10:$K$509,9,FALSE))," ")))</f>
        <v xml:space="preserve"> </v>
      </c>
      <c r="O94" s="6" t="str">
        <f>IF(ISNA(IF($C94&gt;0,(VLOOKUP($C94,Engagés!$C$10:$N$509,10,FALSE))," ")),"",(IF($C94&gt;0,(VLOOKUP($C94,Engagés!$C$10:$N$509,10,FALSE))," ")))</f>
        <v xml:space="preserve"> </v>
      </c>
      <c r="P94" s="6" t="str">
        <f>IF(ISNA(IF($C94&gt;0,(VLOOKUP($C94,Engagés!$C$10:$N$509,12,FALSE))," ")),"",(IF($C94&gt;0,(VLOOKUP($C94,Engagés!$C$10:$N$509,12,FALSE))," ")))</f>
        <v xml:space="preserve"> </v>
      </c>
      <c r="Q94" s="6" t="str">
        <f>IF(ISNA(IF($C94&gt;0,(VLOOKUP($C94,Engagés!$C$10:$N$509,11,FALSE))," ")),"",(IF($C94&gt;0,(VLOOKUP($C94,Engagés!$C$10:$N$509,11,FALSE))," ")))</f>
        <v xml:space="preserve"> </v>
      </c>
      <c r="R94" s="19" t="str">
        <f t="shared" si="64"/>
        <v/>
      </c>
      <c r="S94" s="84" t="str">
        <f>IF(COUNTIF($K$8:$K94,$K94)&lt;2,$K94," ")</f>
        <v xml:space="preserve"> </v>
      </c>
      <c r="T94" s="84">
        <f t="shared" si="49"/>
        <v>87</v>
      </c>
      <c r="U94" s="91" t="str">
        <f t="shared" si="50"/>
        <v/>
      </c>
      <c r="V94" s="84" t="str">
        <f>IF(COUNTIF($K$8:$K94,$K94)&lt;3,$K94," ")</f>
        <v xml:space="preserve"> </v>
      </c>
      <c r="W94" s="84">
        <f t="shared" si="66"/>
        <v>87</v>
      </c>
      <c r="X94" s="84" t="str">
        <f t="shared" si="51"/>
        <v/>
      </c>
      <c r="Y94" s="80" t="str">
        <f t="shared" si="67"/>
        <v/>
      </c>
      <c r="Z94" s="80">
        <f t="shared" si="68"/>
        <v>1000</v>
      </c>
      <c r="AA94" s="80">
        <f t="shared" si="52"/>
        <v>1000</v>
      </c>
      <c r="AB94" s="84" t="str">
        <f>IF(COUNTIF($K$8:$K94,S94)&lt;4,$K94," ")</f>
        <v xml:space="preserve"> </v>
      </c>
      <c r="AC94" s="84">
        <f t="shared" si="69"/>
        <v>87</v>
      </c>
      <c r="AD94" s="84" t="str">
        <f t="shared" si="53"/>
        <v/>
      </c>
      <c r="AE94" s="80" t="str">
        <f t="shared" si="70"/>
        <v/>
      </c>
      <c r="AF94" s="80" t="str">
        <f t="shared" si="71"/>
        <v/>
      </c>
      <c r="AG94" s="84" t="str">
        <f t="shared" si="72"/>
        <v/>
      </c>
      <c r="AH94" s="84" t="str">
        <f t="shared" si="54"/>
        <v/>
      </c>
      <c r="AI94" s="7" t="str">
        <f t="shared" si="55"/>
        <v xml:space="preserve"> </v>
      </c>
      <c r="AJ94" s="8">
        <f t="shared" si="56"/>
        <v>87</v>
      </c>
      <c r="AK94" s="92">
        <v>10</v>
      </c>
      <c r="AL94" s="93" t="e">
        <f>#REF!</f>
        <v>#REF!</v>
      </c>
      <c r="AM94" s="94" t="e">
        <f t="shared" si="57"/>
        <v>#REF!</v>
      </c>
      <c r="AN94" s="95" t="e">
        <f t="shared" si="58"/>
        <v>#REF!</v>
      </c>
      <c r="AO94" s="94" t="e">
        <f t="shared" si="59"/>
        <v>#REF!</v>
      </c>
      <c r="AP94" s="95" t="e">
        <f t="shared" si="60"/>
        <v>#REF!</v>
      </c>
      <c r="AQ94" s="94" t="e">
        <f t="shared" si="61"/>
        <v>#REF!</v>
      </c>
      <c r="AR94" s="95" t="e">
        <f t="shared" si="62"/>
        <v>#REF!</v>
      </c>
      <c r="AS94" s="96" t="e">
        <f t="shared" si="73"/>
        <v>#REF!</v>
      </c>
      <c r="AT94" s="97" t="e">
        <f t="shared" si="74"/>
        <v>#REF!</v>
      </c>
      <c r="AW94" s="537" t="str">
        <f t="shared" si="63"/>
        <v/>
      </c>
    </row>
    <row r="95" spans="1:49" ht="19.2" customHeight="1">
      <c r="A95" s="6">
        <f t="shared" si="48"/>
        <v>88</v>
      </c>
      <c r="B95" s="303">
        <v>88</v>
      </c>
      <c r="C95" s="303"/>
      <c r="D95" s="458"/>
      <c r="E95" s="458"/>
      <c r="F95" s="458"/>
      <c r="G95" s="476" t="str">
        <f>IF(ISNA(IF($C95&gt;0,(VLOOKUP($C95,Engagés!$C$10:$K$509,3,FALSE))," ")),"",(IF($C95&gt;0,(VLOOKUP($C95,Engagés!$C$10:$K$509,3,FALSE))," ")))</f>
        <v xml:space="preserve"> </v>
      </c>
      <c r="H95" s="90">
        <f t="shared" si="65"/>
        <v>0</v>
      </c>
      <c r="I95" s="539" t="str">
        <f>IF(ISNA(IF($C95&gt;0,(VLOOKUP($C95,Engagés!$C$10:$K$509,6,FALSE))," ")),"",(IF($C95&gt;0,(VLOOKUP($C95,Engagés!$C$10:$K$509,6,FALSE))," ")))</f>
        <v xml:space="preserve"> </v>
      </c>
      <c r="J95" s="539" t="str">
        <f>IF(ISNA(IF($C95&gt;0,(VLOOKUP($C95,Engagés!$C$10:$K$509,7,FALSE))," ")),"",(IF($C95&gt;0,(VLOOKUP($C95,Engagés!$C$10:$K$509,7,FALSE))," ")))</f>
        <v xml:space="preserve"> </v>
      </c>
      <c r="K95" s="539" t="str">
        <f>IF(ISNA(IF($C95&gt;0,(VLOOKUP($C95,Engagés!$C$10:$K$509,8,FALSE))," ")),"",(IF($C95&gt;0,(VLOOKUP($C95,Engagés!$C$10:$K$509,8,FALSE))," ")))</f>
        <v xml:space="preserve"> </v>
      </c>
      <c r="L95" s="6" t="str">
        <f>IF(ISNA(IF($C95&gt;0,(VLOOKUP($C95,Engagés!$C$10:$K$509,5,FALSE))," ")),"",(IF($C95&gt;0,(VLOOKUP($C95,Engagés!$C$10:$K$509,5,FALSE))," ")))</f>
        <v xml:space="preserve"> </v>
      </c>
      <c r="M95" s="6" t="str">
        <f>IF(ISNA(IF($C95&gt;0,(VLOOKUP($C95,Engagés!$C$10:$K$509,4,FALSE))," ")),"",(IF($C95&gt;0,(VLOOKUP($C95,Engagés!$C$10:$K$509,4,FALSE))," ")))</f>
        <v xml:space="preserve"> </v>
      </c>
      <c r="N95" s="539" t="str">
        <f>IF(ISNA(IF($C95&gt;0,(VLOOKUP($C95,Engagés!$C$10:$K$509,9,FALSE))," ")),"",(IF($C95&gt;0,(VLOOKUP($C95,Engagés!$C$10:$K$509,9,FALSE))," ")))</f>
        <v xml:space="preserve"> </v>
      </c>
      <c r="O95" s="6" t="str">
        <f>IF(ISNA(IF($C95&gt;0,(VLOOKUP($C95,Engagés!$C$10:$N$509,10,FALSE))," ")),"",(IF($C95&gt;0,(VLOOKUP($C95,Engagés!$C$10:$N$509,10,FALSE))," ")))</f>
        <v xml:space="preserve"> </v>
      </c>
      <c r="P95" s="6" t="str">
        <f>IF(ISNA(IF($C95&gt;0,(VLOOKUP($C95,Engagés!$C$10:$N$509,12,FALSE))," ")),"",(IF($C95&gt;0,(VLOOKUP($C95,Engagés!$C$10:$N$509,12,FALSE))," ")))</f>
        <v xml:space="preserve"> </v>
      </c>
      <c r="Q95" s="6" t="str">
        <f>IF(ISNA(IF($C95&gt;0,(VLOOKUP($C95,Engagés!$C$10:$N$509,11,FALSE))," ")),"",(IF($C95&gt;0,(VLOOKUP($C95,Engagés!$C$10:$N$509,11,FALSE))," ")))</f>
        <v xml:space="preserve"> </v>
      </c>
      <c r="R95" s="19" t="str">
        <f t="shared" si="64"/>
        <v/>
      </c>
      <c r="S95" s="84" t="str">
        <f>IF(COUNTIF($K$8:$K95,$K95)&lt;2,$K95," ")</f>
        <v xml:space="preserve"> </v>
      </c>
      <c r="T95" s="84">
        <f t="shared" si="49"/>
        <v>88</v>
      </c>
      <c r="U95" s="91" t="str">
        <f t="shared" si="50"/>
        <v/>
      </c>
      <c r="V95" s="84" t="str">
        <f>IF(COUNTIF($K$8:$K95,$K95)&lt;3,$K95," ")</f>
        <v xml:space="preserve"> </v>
      </c>
      <c r="W95" s="84">
        <f t="shared" si="66"/>
        <v>88</v>
      </c>
      <c r="X95" s="84" t="str">
        <f t="shared" si="51"/>
        <v/>
      </c>
      <c r="Y95" s="80" t="str">
        <f t="shared" si="67"/>
        <v/>
      </c>
      <c r="Z95" s="80">
        <f t="shared" si="68"/>
        <v>1000</v>
      </c>
      <c r="AA95" s="80">
        <f t="shared" si="52"/>
        <v>1000</v>
      </c>
      <c r="AB95" s="84" t="str">
        <f>IF(COUNTIF($K$8:$K95,S95)&lt;4,$K95," ")</f>
        <v xml:space="preserve"> </v>
      </c>
      <c r="AC95" s="84">
        <f t="shared" si="69"/>
        <v>88</v>
      </c>
      <c r="AD95" s="84" t="str">
        <f t="shared" si="53"/>
        <v/>
      </c>
      <c r="AE95" s="80" t="str">
        <f t="shared" si="70"/>
        <v/>
      </c>
      <c r="AF95" s="80" t="str">
        <f t="shared" si="71"/>
        <v/>
      </c>
      <c r="AG95" s="84" t="str">
        <f t="shared" si="72"/>
        <v/>
      </c>
      <c r="AH95" s="84" t="str">
        <f t="shared" si="54"/>
        <v/>
      </c>
      <c r="AI95" s="7" t="str">
        <f t="shared" si="55"/>
        <v xml:space="preserve"> </v>
      </c>
      <c r="AJ95" s="8">
        <f t="shared" si="56"/>
        <v>88</v>
      </c>
      <c r="AK95" s="92">
        <v>10</v>
      </c>
      <c r="AL95" s="93" t="e">
        <f>#REF!</f>
        <v>#REF!</v>
      </c>
      <c r="AM95" s="94" t="e">
        <f t="shared" si="57"/>
        <v>#REF!</v>
      </c>
      <c r="AN95" s="95" t="e">
        <f t="shared" si="58"/>
        <v>#REF!</v>
      </c>
      <c r="AO95" s="94" t="e">
        <f t="shared" si="59"/>
        <v>#REF!</v>
      </c>
      <c r="AP95" s="95" t="e">
        <f t="shared" si="60"/>
        <v>#REF!</v>
      </c>
      <c r="AQ95" s="94" t="e">
        <f t="shared" si="61"/>
        <v>#REF!</v>
      </c>
      <c r="AR95" s="95" t="e">
        <f t="shared" si="62"/>
        <v>#REF!</v>
      </c>
      <c r="AS95" s="96" t="e">
        <f t="shared" si="73"/>
        <v>#REF!</v>
      </c>
      <c r="AT95" s="97" t="e">
        <f t="shared" si="74"/>
        <v>#REF!</v>
      </c>
      <c r="AW95" s="537" t="str">
        <f t="shared" si="63"/>
        <v/>
      </c>
    </row>
    <row r="96" spans="1:49" ht="19.2" customHeight="1">
      <c r="A96" s="6">
        <f t="shared" si="48"/>
        <v>89</v>
      </c>
      <c r="B96" s="303">
        <v>89</v>
      </c>
      <c r="C96" s="303"/>
      <c r="D96" s="458"/>
      <c r="E96" s="458"/>
      <c r="F96" s="458"/>
      <c r="G96" s="476" t="str">
        <f>IF(ISNA(IF($C96&gt;0,(VLOOKUP($C96,Engagés!$C$10:$K$509,3,FALSE))," ")),"",(IF($C96&gt;0,(VLOOKUP($C96,Engagés!$C$10:$K$509,3,FALSE))," ")))</f>
        <v xml:space="preserve"> </v>
      </c>
      <c r="H96" s="90">
        <f t="shared" si="65"/>
        <v>0</v>
      </c>
      <c r="I96" s="539" t="str">
        <f>IF(ISNA(IF($C96&gt;0,(VLOOKUP($C96,Engagés!$C$10:$K$509,6,FALSE))," ")),"",(IF($C96&gt;0,(VLOOKUP($C96,Engagés!$C$10:$K$509,6,FALSE))," ")))</f>
        <v xml:space="preserve"> </v>
      </c>
      <c r="J96" s="539" t="str">
        <f>IF(ISNA(IF($C96&gt;0,(VLOOKUP($C96,Engagés!$C$10:$K$509,7,FALSE))," ")),"",(IF($C96&gt;0,(VLOOKUP($C96,Engagés!$C$10:$K$509,7,FALSE))," ")))</f>
        <v xml:space="preserve"> </v>
      </c>
      <c r="K96" s="539" t="str">
        <f>IF(ISNA(IF($C96&gt;0,(VLOOKUP($C96,Engagés!$C$10:$K$509,8,FALSE))," ")),"",(IF($C96&gt;0,(VLOOKUP($C96,Engagés!$C$10:$K$509,8,FALSE))," ")))</f>
        <v xml:space="preserve"> </v>
      </c>
      <c r="L96" s="6" t="str">
        <f>IF(ISNA(IF($C96&gt;0,(VLOOKUP($C96,Engagés!$C$10:$K$509,5,FALSE))," ")),"",(IF($C96&gt;0,(VLOOKUP($C96,Engagés!$C$10:$K$509,5,FALSE))," ")))</f>
        <v xml:space="preserve"> </v>
      </c>
      <c r="M96" s="6" t="str">
        <f>IF(ISNA(IF($C96&gt;0,(VLOOKUP($C96,Engagés!$C$10:$K$509,4,FALSE))," ")),"",(IF($C96&gt;0,(VLOOKUP($C96,Engagés!$C$10:$K$509,4,FALSE))," ")))</f>
        <v xml:space="preserve"> </v>
      </c>
      <c r="N96" s="539" t="str">
        <f>IF(ISNA(IF($C96&gt;0,(VLOOKUP($C96,Engagés!$C$10:$K$509,9,FALSE))," ")),"",(IF($C96&gt;0,(VLOOKUP($C96,Engagés!$C$10:$K$509,9,FALSE))," ")))</f>
        <v xml:space="preserve"> </v>
      </c>
      <c r="O96" s="6" t="str">
        <f>IF(ISNA(IF($C96&gt;0,(VLOOKUP($C96,Engagés!$C$10:$N$509,10,FALSE))," ")),"",(IF($C96&gt;0,(VLOOKUP($C96,Engagés!$C$10:$N$509,10,FALSE))," ")))</f>
        <v xml:space="preserve"> </v>
      </c>
      <c r="P96" s="6" t="str">
        <f>IF(ISNA(IF($C96&gt;0,(VLOOKUP($C96,Engagés!$C$10:$N$509,12,FALSE))," ")),"",(IF($C96&gt;0,(VLOOKUP($C96,Engagés!$C$10:$N$509,12,FALSE))," ")))</f>
        <v xml:space="preserve"> </v>
      </c>
      <c r="Q96" s="6" t="str">
        <f>IF(ISNA(IF($C96&gt;0,(VLOOKUP($C96,Engagés!$C$10:$N$509,11,FALSE))," ")),"",(IF($C96&gt;0,(VLOOKUP($C96,Engagés!$C$10:$N$509,11,FALSE))," ")))</f>
        <v xml:space="preserve"> </v>
      </c>
      <c r="R96" s="19" t="str">
        <f t="shared" si="64"/>
        <v/>
      </c>
      <c r="S96" s="84" t="str">
        <f>IF(COUNTIF($K$8:$K96,$K96)&lt;2,$K96," ")</f>
        <v xml:space="preserve"> </v>
      </c>
      <c r="T96" s="84">
        <f t="shared" si="49"/>
        <v>89</v>
      </c>
      <c r="U96" s="91" t="str">
        <f t="shared" si="50"/>
        <v/>
      </c>
      <c r="V96" s="84" t="str">
        <f>IF(COUNTIF($K$8:$K96,$K96)&lt;3,$K96," ")</f>
        <v xml:space="preserve"> </v>
      </c>
      <c r="W96" s="84">
        <f t="shared" si="66"/>
        <v>89</v>
      </c>
      <c r="X96" s="84" t="str">
        <f t="shared" si="51"/>
        <v/>
      </c>
      <c r="Y96" s="80" t="str">
        <f t="shared" si="67"/>
        <v/>
      </c>
      <c r="Z96" s="80">
        <f t="shared" si="68"/>
        <v>1000</v>
      </c>
      <c r="AA96" s="80">
        <f t="shared" si="52"/>
        <v>1000</v>
      </c>
      <c r="AB96" s="84" t="str">
        <f>IF(COUNTIF($K$8:$K96,S96)&lt;4,$K96," ")</f>
        <v xml:space="preserve"> </v>
      </c>
      <c r="AC96" s="84">
        <f t="shared" si="69"/>
        <v>89</v>
      </c>
      <c r="AD96" s="84" t="str">
        <f t="shared" si="53"/>
        <v/>
      </c>
      <c r="AE96" s="80" t="str">
        <f t="shared" si="70"/>
        <v/>
      </c>
      <c r="AF96" s="80" t="str">
        <f t="shared" si="71"/>
        <v/>
      </c>
      <c r="AG96" s="84" t="str">
        <f t="shared" si="72"/>
        <v/>
      </c>
      <c r="AH96" s="84" t="str">
        <f t="shared" si="54"/>
        <v/>
      </c>
      <c r="AI96" s="7" t="str">
        <f t="shared" si="55"/>
        <v xml:space="preserve"> </v>
      </c>
      <c r="AJ96" s="8">
        <f t="shared" si="56"/>
        <v>89</v>
      </c>
      <c r="AK96" s="92">
        <v>10</v>
      </c>
      <c r="AL96" s="93" t="e">
        <f>#REF!</f>
        <v>#REF!</v>
      </c>
      <c r="AM96" s="94" t="e">
        <f t="shared" si="57"/>
        <v>#REF!</v>
      </c>
      <c r="AN96" s="95" t="e">
        <f t="shared" si="58"/>
        <v>#REF!</v>
      </c>
      <c r="AO96" s="94" t="e">
        <f t="shared" si="59"/>
        <v>#REF!</v>
      </c>
      <c r="AP96" s="95" t="e">
        <f t="shared" si="60"/>
        <v>#REF!</v>
      </c>
      <c r="AQ96" s="94" t="e">
        <f t="shared" si="61"/>
        <v>#REF!</v>
      </c>
      <c r="AR96" s="95" t="e">
        <f t="shared" si="62"/>
        <v>#REF!</v>
      </c>
      <c r="AS96" s="96" t="e">
        <f t="shared" si="73"/>
        <v>#REF!</v>
      </c>
      <c r="AT96" s="97" t="e">
        <f t="shared" si="74"/>
        <v>#REF!</v>
      </c>
      <c r="AW96" s="537" t="str">
        <f t="shared" si="63"/>
        <v/>
      </c>
    </row>
    <row r="97" spans="1:49" ht="19.2" customHeight="1">
      <c r="A97" s="6">
        <f t="shared" si="48"/>
        <v>90</v>
      </c>
      <c r="B97" s="303">
        <v>90</v>
      </c>
      <c r="C97" s="303"/>
      <c r="D97" s="458"/>
      <c r="E97" s="458"/>
      <c r="F97" s="458"/>
      <c r="G97" s="476" t="str">
        <f>IF(ISNA(IF($C97&gt;0,(VLOOKUP($C97,Engagés!$C$10:$K$509,3,FALSE))," ")),"",(IF($C97&gt;0,(VLOOKUP($C97,Engagés!$C$10:$K$509,3,FALSE))," ")))</f>
        <v xml:space="preserve"> </v>
      </c>
      <c r="H97" s="90">
        <f t="shared" si="65"/>
        <v>0</v>
      </c>
      <c r="I97" s="539" t="str">
        <f>IF(ISNA(IF($C97&gt;0,(VLOOKUP($C97,Engagés!$C$10:$K$509,6,FALSE))," ")),"",(IF($C97&gt;0,(VLOOKUP($C97,Engagés!$C$10:$K$509,6,FALSE))," ")))</f>
        <v xml:space="preserve"> </v>
      </c>
      <c r="J97" s="539" t="str">
        <f>IF(ISNA(IF($C97&gt;0,(VLOOKUP($C97,Engagés!$C$10:$K$509,7,FALSE))," ")),"",(IF($C97&gt;0,(VLOOKUP($C97,Engagés!$C$10:$K$509,7,FALSE))," ")))</f>
        <v xml:space="preserve"> </v>
      </c>
      <c r="K97" s="539" t="str">
        <f>IF(ISNA(IF($C97&gt;0,(VLOOKUP($C97,Engagés!$C$10:$K$509,8,FALSE))," ")),"",(IF($C97&gt;0,(VLOOKUP($C97,Engagés!$C$10:$K$509,8,FALSE))," ")))</f>
        <v xml:space="preserve"> </v>
      </c>
      <c r="L97" s="6" t="str">
        <f>IF(ISNA(IF($C97&gt;0,(VLOOKUP($C97,Engagés!$C$10:$K$509,5,FALSE))," ")),"",(IF($C97&gt;0,(VLOOKUP($C97,Engagés!$C$10:$K$509,5,FALSE))," ")))</f>
        <v xml:space="preserve"> </v>
      </c>
      <c r="M97" s="6" t="str">
        <f>IF(ISNA(IF($C97&gt;0,(VLOOKUP($C97,Engagés!$C$10:$K$509,4,FALSE))," ")),"",(IF($C97&gt;0,(VLOOKUP($C97,Engagés!$C$10:$K$509,4,FALSE))," ")))</f>
        <v xml:space="preserve"> </v>
      </c>
      <c r="N97" s="539" t="str">
        <f>IF(ISNA(IF($C97&gt;0,(VLOOKUP($C97,Engagés!$C$10:$K$509,9,FALSE))," ")),"",(IF($C97&gt;0,(VLOOKUP($C97,Engagés!$C$10:$K$509,9,FALSE))," ")))</f>
        <v xml:space="preserve"> </v>
      </c>
      <c r="O97" s="6" t="str">
        <f>IF(ISNA(IF($C97&gt;0,(VLOOKUP($C97,Engagés!$C$10:$N$509,10,FALSE))," ")),"",(IF($C97&gt;0,(VLOOKUP($C97,Engagés!$C$10:$N$509,10,FALSE))," ")))</f>
        <v xml:space="preserve"> </v>
      </c>
      <c r="P97" s="6" t="str">
        <f>IF(ISNA(IF($C97&gt;0,(VLOOKUP($C97,Engagés!$C$10:$N$509,12,FALSE))," ")),"",(IF($C97&gt;0,(VLOOKUP($C97,Engagés!$C$10:$N$509,12,FALSE))," ")))</f>
        <v xml:space="preserve"> </v>
      </c>
      <c r="Q97" s="6" t="str">
        <f>IF(ISNA(IF($C97&gt;0,(VLOOKUP($C97,Engagés!$C$10:$N$509,11,FALSE))," ")),"",(IF($C97&gt;0,(VLOOKUP($C97,Engagés!$C$10:$N$509,11,FALSE))," ")))</f>
        <v xml:space="preserve"> </v>
      </c>
      <c r="R97" s="19" t="str">
        <f t="shared" si="64"/>
        <v/>
      </c>
      <c r="S97" s="84" t="str">
        <f>IF(COUNTIF($K$8:$K97,$K97)&lt;2,$K97," ")</f>
        <v xml:space="preserve"> </v>
      </c>
      <c r="T97" s="84">
        <f t="shared" si="49"/>
        <v>90</v>
      </c>
      <c r="U97" s="91" t="str">
        <f t="shared" si="50"/>
        <v/>
      </c>
      <c r="V97" s="84" t="str">
        <f>IF(COUNTIF($K$8:$K97,$K97)&lt;3,$K97," ")</f>
        <v xml:space="preserve"> </v>
      </c>
      <c r="W97" s="84">
        <f t="shared" si="66"/>
        <v>90</v>
      </c>
      <c r="X97" s="84" t="str">
        <f t="shared" si="51"/>
        <v/>
      </c>
      <c r="Y97" s="80" t="str">
        <f t="shared" si="67"/>
        <v/>
      </c>
      <c r="Z97" s="80">
        <f t="shared" si="68"/>
        <v>1000</v>
      </c>
      <c r="AA97" s="80">
        <f t="shared" si="52"/>
        <v>1000</v>
      </c>
      <c r="AB97" s="84" t="str">
        <f>IF(COUNTIF($K$8:$K97,S97)&lt;4,$K97," ")</f>
        <v xml:space="preserve"> </v>
      </c>
      <c r="AC97" s="84">
        <f t="shared" si="69"/>
        <v>90</v>
      </c>
      <c r="AD97" s="84" t="str">
        <f t="shared" si="53"/>
        <v/>
      </c>
      <c r="AE97" s="80" t="str">
        <f t="shared" si="70"/>
        <v/>
      </c>
      <c r="AF97" s="80" t="str">
        <f t="shared" si="71"/>
        <v/>
      </c>
      <c r="AG97" s="84" t="str">
        <f t="shared" si="72"/>
        <v/>
      </c>
      <c r="AH97" s="84" t="str">
        <f t="shared" si="54"/>
        <v/>
      </c>
      <c r="AI97" s="7" t="str">
        <f t="shared" si="55"/>
        <v xml:space="preserve"> </v>
      </c>
      <c r="AJ97" s="8">
        <f t="shared" si="56"/>
        <v>90</v>
      </c>
      <c r="AK97" s="92">
        <v>10</v>
      </c>
      <c r="AL97" s="93" t="e">
        <f>#REF!</f>
        <v>#REF!</v>
      </c>
      <c r="AM97" s="94" t="e">
        <f t="shared" si="57"/>
        <v>#REF!</v>
      </c>
      <c r="AN97" s="95" t="e">
        <f t="shared" si="58"/>
        <v>#REF!</v>
      </c>
      <c r="AO97" s="94" t="e">
        <f t="shared" si="59"/>
        <v>#REF!</v>
      </c>
      <c r="AP97" s="95" t="e">
        <f t="shared" si="60"/>
        <v>#REF!</v>
      </c>
      <c r="AQ97" s="94" t="e">
        <f t="shared" si="61"/>
        <v>#REF!</v>
      </c>
      <c r="AR97" s="95" t="e">
        <f t="shared" si="62"/>
        <v>#REF!</v>
      </c>
      <c r="AS97" s="96" t="e">
        <f t="shared" si="73"/>
        <v>#REF!</v>
      </c>
      <c r="AT97" s="97" t="e">
        <f t="shared" si="74"/>
        <v>#REF!</v>
      </c>
      <c r="AW97" s="537" t="str">
        <f t="shared" si="63"/>
        <v/>
      </c>
    </row>
    <row r="98" spans="1:49" ht="19.2" customHeight="1">
      <c r="A98" s="6">
        <f t="shared" si="48"/>
        <v>91</v>
      </c>
      <c r="B98" s="303">
        <v>91</v>
      </c>
      <c r="C98" s="303"/>
      <c r="D98" s="458"/>
      <c r="E98" s="458"/>
      <c r="F98" s="458"/>
      <c r="G98" s="476" t="str">
        <f>IF(ISNA(IF($C98&gt;0,(VLOOKUP($C98,Engagés!$C$10:$K$509,3,FALSE))," ")),"",(IF($C98&gt;0,(VLOOKUP($C98,Engagés!$C$10:$K$509,3,FALSE))," ")))</f>
        <v xml:space="preserve"> </v>
      </c>
      <c r="H98" s="90">
        <f t="shared" si="65"/>
        <v>0</v>
      </c>
      <c r="I98" s="539" t="str">
        <f>IF(ISNA(IF($C98&gt;0,(VLOOKUP($C98,Engagés!$C$10:$K$509,6,FALSE))," ")),"",(IF($C98&gt;0,(VLOOKUP($C98,Engagés!$C$10:$K$509,6,FALSE))," ")))</f>
        <v xml:space="preserve"> </v>
      </c>
      <c r="J98" s="539" t="str">
        <f>IF(ISNA(IF($C98&gt;0,(VLOOKUP($C98,Engagés!$C$10:$K$509,7,FALSE))," ")),"",(IF($C98&gt;0,(VLOOKUP($C98,Engagés!$C$10:$K$509,7,FALSE))," ")))</f>
        <v xml:space="preserve"> </v>
      </c>
      <c r="K98" s="539" t="str">
        <f>IF(ISNA(IF($C98&gt;0,(VLOOKUP($C98,Engagés!$C$10:$K$509,8,FALSE))," ")),"",(IF($C98&gt;0,(VLOOKUP($C98,Engagés!$C$10:$K$509,8,FALSE))," ")))</f>
        <v xml:space="preserve"> </v>
      </c>
      <c r="L98" s="6" t="str">
        <f>IF(ISNA(IF($C98&gt;0,(VLOOKUP($C98,Engagés!$C$10:$K$509,5,FALSE))," ")),"",(IF($C98&gt;0,(VLOOKUP($C98,Engagés!$C$10:$K$509,5,FALSE))," ")))</f>
        <v xml:space="preserve"> </v>
      </c>
      <c r="M98" s="6" t="str">
        <f>IF(ISNA(IF($C98&gt;0,(VLOOKUP($C98,Engagés!$C$10:$K$509,4,FALSE))," ")),"",(IF($C98&gt;0,(VLOOKUP($C98,Engagés!$C$10:$K$509,4,FALSE))," ")))</f>
        <v xml:space="preserve"> </v>
      </c>
      <c r="N98" s="539" t="str">
        <f>IF(ISNA(IF($C98&gt;0,(VLOOKUP($C98,Engagés!$C$10:$K$509,9,FALSE))," ")),"",(IF($C98&gt;0,(VLOOKUP($C98,Engagés!$C$10:$K$509,9,FALSE))," ")))</f>
        <v xml:space="preserve"> </v>
      </c>
      <c r="O98" s="6" t="str">
        <f>IF(ISNA(IF($C98&gt;0,(VLOOKUP($C98,Engagés!$C$10:$N$509,10,FALSE))," ")),"",(IF($C98&gt;0,(VLOOKUP($C98,Engagés!$C$10:$N$509,10,FALSE))," ")))</f>
        <v xml:space="preserve"> </v>
      </c>
      <c r="P98" s="6" t="str">
        <f>IF(ISNA(IF($C98&gt;0,(VLOOKUP($C98,Engagés!$C$10:$N$509,12,FALSE))," ")),"",(IF($C98&gt;0,(VLOOKUP($C98,Engagés!$C$10:$N$509,12,FALSE))," ")))</f>
        <v xml:space="preserve"> </v>
      </c>
      <c r="Q98" s="6" t="str">
        <f>IF(ISNA(IF($C98&gt;0,(VLOOKUP($C98,Engagés!$C$10:$N$509,11,FALSE))," ")),"",(IF($C98&gt;0,(VLOOKUP($C98,Engagés!$C$10:$N$509,11,FALSE))," ")))</f>
        <v xml:space="preserve"> </v>
      </c>
      <c r="R98" s="19" t="str">
        <f t="shared" si="64"/>
        <v/>
      </c>
      <c r="S98" s="84" t="str">
        <f>IF(COUNTIF($K$8:$K98,$K98)&lt;2,$K98," ")</f>
        <v xml:space="preserve"> </v>
      </c>
      <c r="T98" s="84">
        <f t="shared" si="49"/>
        <v>91</v>
      </c>
      <c r="U98" s="91" t="str">
        <f t="shared" si="50"/>
        <v/>
      </c>
      <c r="V98" s="84" t="str">
        <f>IF(COUNTIF($K$8:$K98,$K98)&lt;3,$K98," ")</f>
        <v xml:space="preserve"> </v>
      </c>
      <c r="W98" s="84">
        <f t="shared" si="66"/>
        <v>91</v>
      </c>
      <c r="X98" s="84" t="str">
        <f t="shared" si="51"/>
        <v/>
      </c>
      <c r="Y98" s="80" t="str">
        <f t="shared" si="67"/>
        <v/>
      </c>
      <c r="Z98" s="80">
        <f t="shared" si="68"/>
        <v>1000</v>
      </c>
      <c r="AA98" s="80">
        <f t="shared" si="52"/>
        <v>1000</v>
      </c>
      <c r="AB98" s="84" t="str">
        <f>IF(COUNTIF($K$8:$K98,S98)&lt;4,$K98," ")</f>
        <v xml:space="preserve"> </v>
      </c>
      <c r="AC98" s="84">
        <f t="shared" si="69"/>
        <v>91</v>
      </c>
      <c r="AD98" s="84" t="str">
        <f t="shared" si="53"/>
        <v/>
      </c>
      <c r="AE98" s="80" t="str">
        <f t="shared" si="70"/>
        <v/>
      </c>
      <c r="AF98" s="80" t="str">
        <f t="shared" si="71"/>
        <v/>
      </c>
      <c r="AG98" s="84" t="str">
        <f t="shared" si="72"/>
        <v/>
      </c>
      <c r="AH98" s="84" t="str">
        <f t="shared" si="54"/>
        <v/>
      </c>
      <c r="AI98" s="7" t="str">
        <f t="shared" si="55"/>
        <v xml:space="preserve"> </v>
      </c>
      <c r="AJ98" s="8">
        <f t="shared" si="56"/>
        <v>91</v>
      </c>
      <c r="AK98" s="92">
        <v>10</v>
      </c>
      <c r="AL98" s="93" t="e">
        <f>#REF!</f>
        <v>#REF!</v>
      </c>
      <c r="AM98" s="94" t="e">
        <f t="shared" si="57"/>
        <v>#REF!</v>
      </c>
      <c r="AN98" s="95" t="e">
        <f t="shared" si="58"/>
        <v>#REF!</v>
      </c>
      <c r="AO98" s="94" t="e">
        <f t="shared" si="59"/>
        <v>#REF!</v>
      </c>
      <c r="AP98" s="95" t="e">
        <f t="shared" si="60"/>
        <v>#REF!</v>
      </c>
      <c r="AQ98" s="94" t="e">
        <f t="shared" si="61"/>
        <v>#REF!</v>
      </c>
      <c r="AR98" s="95" t="e">
        <f t="shared" si="62"/>
        <v>#REF!</v>
      </c>
      <c r="AS98" s="96" t="e">
        <f t="shared" si="73"/>
        <v>#REF!</v>
      </c>
      <c r="AT98" s="97" t="e">
        <f t="shared" si="74"/>
        <v>#REF!</v>
      </c>
      <c r="AW98" s="537" t="str">
        <f t="shared" si="63"/>
        <v/>
      </c>
    </row>
    <row r="99" spans="1:49" ht="19.2" customHeight="1">
      <c r="A99" s="6">
        <f t="shared" si="48"/>
        <v>92</v>
      </c>
      <c r="B99" s="303">
        <v>92</v>
      </c>
      <c r="C99" s="303"/>
      <c r="D99" s="458"/>
      <c r="E99" s="458"/>
      <c r="F99" s="458"/>
      <c r="G99" s="476" t="str">
        <f>IF(ISNA(IF($C99&gt;0,(VLOOKUP($C99,Engagés!$C$10:$K$509,3,FALSE))," ")),"",(IF($C99&gt;0,(VLOOKUP($C99,Engagés!$C$10:$K$509,3,FALSE))," ")))</f>
        <v xml:space="preserve"> </v>
      </c>
      <c r="H99" s="90">
        <f t="shared" si="65"/>
        <v>0</v>
      </c>
      <c r="I99" s="539" t="str">
        <f>IF(ISNA(IF($C99&gt;0,(VLOOKUP($C99,Engagés!$C$10:$K$509,6,FALSE))," ")),"",(IF($C99&gt;0,(VLOOKUP($C99,Engagés!$C$10:$K$509,6,FALSE))," ")))</f>
        <v xml:space="preserve"> </v>
      </c>
      <c r="J99" s="539" t="str">
        <f>IF(ISNA(IF($C99&gt;0,(VLOOKUP($C99,Engagés!$C$10:$K$509,7,FALSE))," ")),"",(IF($C99&gt;0,(VLOOKUP($C99,Engagés!$C$10:$K$509,7,FALSE))," ")))</f>
        <v xml:space="preserve"> </v>
      </c>
      <c r="K99" s="539" t="str">
        <f>IF(ISNA(IF($C99&gt;0,(VLOOKUP($C99,Engagés!$C$10:$K$509,8,FALSE))," ")),"",(IF($C99&gt;0,(VLOOKUP($C99,Engagés!$C$10:$K$509,8,FALSE))," ")))</f>
        <v xml:space="preserve"> </v>
      </c>
      <c r="L99" s="6" t="str">
        <f>IF(ISNA(IF($C99&gt;0,(VLOOKUP($C99,Engagés!$C$10:$K$509,5,FALSE))," ")),"",(IF($C99&gt;0,(VLOOKUP($C99,Engagés!$C$10:$K$509,5,FALSE))," ")))</f>
        <v xml:space="preserve"> </v>
      </c>
      <c r="M99" s="6" t="str">
        <f>IF(ISNA(IF($C99&gt;0,(VLOOKUP($C99,Engagés!$C$10:$K$509,4,FALSE))," ")),"",(IF($C99&gt;0,(VLOOKUP($C99,Engagés!$C$10:$K$509,4,FALSE))," ")))</f>
        <v xml:space="preserve"> </v>
      </c>
      <c r="N99" s="539" t="str">
        <f>IF(ISNA(IF($C99&gt;0,(VLOOKUP($C99,Engagés!$C$10:$K$509,9,FALSE))," ")),"",(IF($C99&gt;0,(VLOOKUP($C99,Engagés!$C$10:$K$509,9,FALSE))," ")))</f>
        <v xml:space="preserve"> </v>
      </c>
      <c r="O99" s="6" t="str">
        <f>IF(ISNA(IF($C99&gt;0,(VLOOKUP($C99,Engagés!$C$10:$N$509,10,FALSE))," ")),"",(IF($C99&gt;0,(VLOOKUP($C99,Engagés!$C$10:$N$509,10,FALSE))," ")))</f>
        <v xml:space="preserve"> </v>
      </c>
      <c r="P99" s="6" t="str">
        <f>IF(ISNA(IF($C99&gt;0,(VLOOKUP($C99,Engagés!$C$10:$N$509,12,FALSE))," ")),"",(IF($C99&gt;0,(VLOOKUP($C99,Engagés!$C$10:$N$509,12,FALSE))," ")))</f>
        <v xml:space="preserve"> </v>
      </c>
      <c r="Q99" s="6" t="str">
        <f>IF(ISNA(IF($C99&gt;0,(VLOOKUP($C99,Engagés!$C$10:$N$509,11,FALSE))," ")),"",(IF($C99&gt;0,(VLOOKUP($C99,Engagés!$C$10:$N$509,11,FALSE))," ")))</f>
        <v xml:space="preserve"> </v>
      </c>
      <c r="R99" s="19" t="str">
        <f t="shared" si="64"/>
        <v/>
      </c>
      <c r="S99" s="84" t="str">
        <f>IF(COUNTIF($K$8:$K99,$K99)&lt;2,$K99," ")</f>
        <v xml:space="preserve"> </v>
      </c>
      <c r="T99" s="84">
        <f t="shared" si="49"/>
        <v>92</v>
      </c>
      <c r="U99" s="91" t="str">
        <f t="shared" si="50"/>
        <v/>
      </c>
      <c r="V99" s="84" t="str">
        <f>IF(COUNTIF($K$8:$K99,$K99)&lt;3,$K99," ")</f>
        <v xml:space="preserve"> </v>
      </c>
      <c r="W99" s="84">
        <f t="shared" si="66"/>
        <v>92</v>
      </c>
      <c r="X99" s="84" t="str">
        <f t="shared" si="51"/>
        <v/>
      </c>
      <c r="Y99" s="80" t="str">
        <f t="shared" si="67"/>
        <v/>
      </c>
      <c r="Z99" s="80">
        <f t="shared" si="68"/>
        <v>1000</v>
      </c>
      <c r="AA99" s="80">
        <f t="shared" si="52"/>
        <v>1000</v>
      </c>
      <c r="AB99" s="84" t="str">
        <f>IF(COUNTIF($K$8:$K99,S99)&lt;4,$K99," ")</f>
        <v xml:space="preserve"> </v>
      </c>
      <c r="AC99" s="84">
        <f t="shared" si="69"/>
        <v>92</v>
      </c>
      <c r="AD99" s="84" t="str">
        <f t="shared" si="53"/>
        <v/>
      </c>
      <c r="AE99" s="80" t="str">
        <f t="shared" si="70"/>
        <v/>
      </c>
      <c r="AF99" s="80" t="str">
        <f t="shared" si="71"/>
        <v/>
      </c>
      <c r="AG99" s="84" t="str">
        <f t="shared" si="72"/>
        <v/>
      </c>
      <c r="AH99" s="84" t="str">
        <f t="shared" si="54"/>
        <v/>
      </c>
      <c r="AI99" s="7" t="str">
        <f t="shared" si="55"/>
        <v xml:space="preserve"> </v>
      </c>
      <c r="AJ99" s="8">
        <f t="shared" si="56"/>
        <v>92</v>
      </c>
      <c r="AK99" s="92">
        <v>10</v>
      </c>
      <c r="AL99" s="93" t="e">
        <f>#REF!</f>
        <v>#REF!</v>
      </c>
      <c r="AM99" s="94" t="e">
        <f t="shared" si="57"/>
        <v>#REF!</v>
      </c>
      <c r="AN99" s="95" t="e">
        <f t="shared" si="58"/>
        <v>#REF!</v>
      </c>
      <c r="AO99" s="94" t="e">
        <f t="shared" si="59"/>
        <v>#REF!</v>
      </c>
      <c r="AP99" s="95" t="e">
        <f t="shared" si="60"/>
        <v>#REF!</v>
      </c>
      <c r="AQ99" s="94" t="e">
        <f t="shared" si="61"/>
        <v>#REF!</v>
      </c>
      <c r="AR99" s="95" t="e">
        <f t="shared" si="62"/>
        <v>#REF!</v>
      </c>
      <c r="AS99" s="96" t="e">
        <f t="shared" si="73"/>
        <v>#REF!</v>
      </c>
      <c r="AT99" s="97" t="e">
        <f t="shared" si="74"/>
        <v>#REF!</v>
      </c>
      <c r="AW99" s="537" t="str">
        <f t="shared" si="63"/>
        <v/>
      </c>
    </row>
    <row r="100" spans="1:49" ht="19.2" customHeight="1">
      <c r="A100" s="6">
        <f t="shared" si="48"/>
        <v>93</v>
      </c>
      <c r="B100" s="303">
        <v>93</v>
      </c>
      <c r="C100" s="303"/>
      <c r="D100" s="458"/>
      <c r="E100" s="458"/>
      <c r="F100" s="458"/>
      <c r="G100" s="476" t="str">
        <f>IF(ISNA(IF($C100&gt;0,(VLOOKUP($C100,Engagés!$C$10:$K$509,3,FALSE))," ")),"",(IF($C100&gt;0,(VLOOKUP($C100,Engagés!$C$10:$K$509,3,FALSE))," ")))</f>
        <v xml:space="preserve"> </v>
      </c>
      <c r="H100" s="90">
        <f t="shared" si="65"/>
        <v>0</v>
      </c>
      <c r="I100" s="539" t="str">
        <f>IF(ISNA(IF($C100&gt;0,(VLOOKUP($C100,Engagés!$C$10:$K$509,6,FALSE))," ")),"",(IF($C100&gt;0,(VLOOKUP($C100,Engagés!$C$10:$K$509,6,FALSE))," ")))</f>
        <v xml:space="preserve"> </v>
      </c>
      <c r="J100" s="539" t="str">
        <f>IF(ISNA(IF($C100&gt;0,(VLOOKUP($C100,Engagés!$C$10:$K$509,7,FALSE))," ")),"",(IF($C100&gt;0,(VLOOKUP($C100,Engagés!$C$10:$K$509,7,FALSE))," ")))</f>
        <v xml:space="preserve"> </v>
      </c>
      <c r="K100" s="539" t="str">
        <f>IF(ISNA(IF($C100&gt;0,(VLOOKUP($C100,Engagés!$C$10:$K$509,8,FALSE))," ")),"",(IF($C100&gt;0,(VLOOKUP($C100,Engagés!$C$10:$K$509,8,FALSE))," ")))</f>
        <v xml:space="preserve"> </v>
      </c>
      <c r="L100" s="6" t="str">
        <f>IF(ISNA(IF($C100&gt;0,(VLOOKUP($C100,Engagés!$C$10:$K$509,5,FALSE))," ")),"",(IF($C100&gt;0,(VLOOKUP($C100,Engagés!$C$10:$K$509,5,FALSE))," ")))</f>
        <v xml:space="preserve"> </v>
      </c>
      <c r="M100" s="6" t="str">
        <f>IF(ISNA(IF($C100&gt;0,(VLOOKUP($C100,Engagés!$C$10:$K$509,4,FALSE))," ")),"",(IF($C100&gt;0,(VLOOKUP($C100,Engagés!$C$10:$K$509,4,FALSE))," ")))</f>
        <v xml:space="preserve"> </v>
      </c>
      <c r="N100" s="539" t="str">
        <f>IF(ISNA(IF($C100&gt;0,(VLOOKUP($C100,Engagés!$C$10:$K$509,9,FALSE))," ")),"",(IF($C100&gt;0,(VLOOKUP($C100,Engagés!$C$10:$K$509,9,FALSE))," ")))</f>
        <v xml:space="preserve"> </v>
      </c>
      <c r="O100" s="6" t="str">
        <f>IF(ISNA(IF($C100&gt;0,(VLOOKUP($C100,Engagés!$C$10:$N$509,10,FALSE))," ")),"",(IF($C100&gt;0,(VLOOKUP($C100,Engagés!$C$10:$N$509,10,FALSE))," ")))</f>
        <v xml:space="preserve"> </v>
      </c>
      <c r="P100" s="6" t="str">
        <f>IF(ISNA(IF($C100&gt;0,(VLOOKUP($C100,Engagés!$C$10:$N$509,12,FALSE))," ")),"",(IF($C100&gt;0,(VLOOKUP($C100,Engagés!$C$10:$N$509,12,FALSE))," ")))</f>
        <v xml:space="preserve"> </v>
      </c>
      <c r="Q100" s="6" t="str">
        <f>IF(ISNA(IF($C100&gt;0,(VLOOKUP($C100,Engagés!$C$10:$N$509,11,FALSE))," ")),"",(IF($C100&gt;0,(VLOOKUP($C100,Engagés!$C$10:$N$509,11,FALSE))," ")))</f>
        <v xml:space="preserve"> </v>
      </c>
      <c r="R100" s="19" t="str">
        <f t="shared" si="64"/>
        <v/>
      </c>
      <c r="S100" s="84" t="str">
        <f>IF(COUNTIF($K$8:$K100,$K100)&lt;2,$K100," ")</f>
        <v xml:space="preserve"> </v>
      </c>
      <c r="T100" s="84">
        <f t="shared" si="49"/>
        <v>93</v>
      </c>
      <c r="U100" s="91" t="str">
        <f t="shared" si="50"/>
        <v/>
      </c>
      <c r="V100" s="84" t="str">
        <f>IF(COUNTIF($K$8:$K100,$K100)&lt;3,$K100," ")</f>
        <v xml:space="preserve"> </v>
      </c>
      <c r="W100" s="84">
        <f t="shared" si="66"/>
        <v>93</v>
      </c>
      <c r="X100" s="84" t="str">
        <f t="shared" si="51"/>
        <v/>
      </c>
      <c r="Y100" s="80" t="str">
        <f t="shared" si="67"/>
        <v/>
      </c>
      <c r="Z100" s="80">
        <f t="shared" si="68"/>
        <v>1000</v>
      </c>
      <c r="AA100" s="80">
        <f t="shared" si="52"/>
        <v>1000</v>
      </c>
      <c r="AB100" s="84" t="str">
        <f>IF(COUNTIF($K$8:$K100,S100)&lt;4,$K100," ")</f>
        <v xml:space="preserve"> </v>
      </c>
      <c r="AC100" s="84">
        <f t="shared" si="69"/>
        <v>93</v>
      </c>
      <c r="AD100" s="84" t="str">
        <f t="shared" si="53"/>
        <v/>
      </c>
      <c r="AE100" s="80" t="str">
        <f t="shared" si="70"/>
        <v/>
      </c>
      <c r="AF100" s="80" t="str">
        <f t="shared" si="71"/>
        <v/>
      </c>
      <c r="AG100" s="84" t="str">
        <f t="shared" si="72"/>
        <v/>
      </c>
      <c r="AH100" s="84" t="str">
        <f t="shared" si="54"/>
        <v/>
      </c>
      <c r="AI100" s="7" t="str">
        <f t="shared" si="55"/>
        <v xml:space="preserve"> </v>
      </c>
      <c r="AJ100" s="8">
        <f t="shared" si="56"/>
        <v>93</v>
      </c>
      <c r="AK100" s="92">
        <v>10</v>
      </c>
      <c r="AL100" s="93" t="e">
        <f>#REF!</f>
        <v>#REF!</v>
      </c>
      <c r="AM100" s="94" t="e">
        <f t="shared" si="57"/>
        <v>#REF!</v>
      </c>
      <c r="AN100" s="95" t="e">
        <f t="shared" si="58"/>
        <v>#REF!</v>
      </c>
      <c r="AO100" s="94" t="e">
        <f t="shared" si="59"/>
        <v>#REF!</v>
      </c>
      <c r="AP100" s="95" t="e">
        <f t="shared" si="60"/>
        <v>#REF!</v>
      </c>
      <c r="AQ100" s="94" t="e">
        <f t="shared" si="61"/>
        <v>#REF!</v>
      </c>
      <c r="AR100" s="95" t="e">
        <f t="shared" si="62"/>
        <v>#REF!</v>
      </c>
      <c r="AS100" s="96" t="e">
        <f t="shared" si="73"/>
        <v>#REF!</v>
      </c>
      <c r="AT100" s="97" t="e">
        <f t="shared" si="74"/>
        <v>#REF!</v>
      </c>
      <c r="AW100" s="537" t="str">
        <f t="shared" si="63"/>
        <v/>
      </c>
    </row>
    <row r="101" spans="1:49" ht="19.2" customHeight="1">
      <c r="A101" s="6">
        <f t="shared" si="48"/>
        <v>94</v>
      </c>
      <c r="B101" s="303">
        <v>94</v>
      </c>
      <c r="C101" s="303"/>
      <c r="D101" s="458"/>
      <c r="E101" s="458"/>
      <c r="F101" s="458"/>
      <c r="G101" s="476" t="str">
        <f>IF(ISNA(IF($C101&gt;0,(VLOOKUP($C101,Engagés!$C$10:$K$509,3,FALSE))," ")),"",(IF($C101&gt;0,(VLOOKUP($C101,Engagés!$C$10:$K$509,3,FALSE))," ")))</f>
        <v xml:space="preserve"> </v>
      </c>
      <c r="H101" s="90">
        <f t="shared" si="65"/>
        <v>0</v>
      </c>
      <c r="I101" s="539" t="str">
        <f>IF(ISNA(IF($C101&gt;0,(VLOOKUP($C101,Engagés!$C$10:$K$509,6,FALSE))," ")),"",(IF($C101&gt;0,(VLOOKUP($C101,Engagés!$C$10:$K$509,6,FALSE))," ")))</f>
        <v xml:space="preserve"> </v>
      </c>
      <c r="J101" s="539" t="str">
        <f>IF(ISNA(IF($C101&gt;0,(VLOOKUP($C101,Engagés!$C$10:$K$509,7,FALSE))," ")),"",(IF($C101&gt;0,(VLOOKUP($C101,Engagés!$C$10:$K$509,7,FALSE))," ")))</f>
        <v xml:space="preserve"> </v>
      </c>
      <c r="K101" s="539" t="str">
        <f>IF(ISNA(IF($C101&gt;0,(VLOOKUP($C101,Engagés!$C$10:$K$509,8,FALSE))," ")),"",(IF($C101&gt;0,(VLOOKUP($C101,Engagés!$C$10:$K$509,8,FALSE))," ")))</f>
        <v xml:space="preserve"> </v>
      </c>
      <c r="L101" s="6" t="str">
        <f>IF(ISNA(IF($C101&gt;0,(VLOOKUP($C101,Engagés!$C$10:$K$509,5,FALSE))," ")),"",(IF($C101&gt;0,(VLOOKUP($C101,Engagés!$C$10:$K$509,5,FALSE))," ")))</f>
        <v xml:space="preserve"> </v>
      </c>
      <c r="M101" s="6" t="str">
        <f>IF(ISNA(IF($C101&gt;0,(VLOOKUP($C101,Engagés!$C$10:$K$509,4,FALSE))," ")),"",(IF($C101&gt;0,(VLOOKUP($C101,Engagés!$C$10:$K$509,4,FALSE))," ")))</f>
        <v xml:space="preserve"> </v>
      </c>
      <c r="N101" s="539" t="str">
        <f>IF(ISNA(IF($C101&gt;0,(VLOOKUP($C101,Engagés!$C$10:$K$509,9,FALSE))," ")),"",(IF($C101&gt;0,(VLOOKUP($C101,Engagés!$C$10:$K$509,9,FALSE))," ")))</f>
        <v xml:space="preserve"> </v>
      </c>
      <c r="O101" s="6" t="str">
        <f>IF(ISNA(IF($C101&gt;0,(VLOOKUP($C101,Engagés!$C$10:$N$509,10,FALSE))," ")),"",(IF($C101&gt;0,(VLOOKUP($C101,Engagés!$C$10:$N$509,10,FALSE))," ")))</f>
        <v xml:space="preserve"> </v>
      </c>
      <c r="P101" s="6" t="str">
        <f>IF(ISNA(IF($C101&gt;0,(VLOOKUP($C101,Engagés!$C$10:$N$509,12,FALSE))," ")),"",(IF($C101&gt;0,(VLOOKUP($C101,Engagés!$C$10:$N$509,12,FALSE))," ")))</f>
        <v xml:space="preserve"> </v>
      </c>
      <c r="Q101" s="6" t="str">
        <f>IF(ISNA(IF($C101&gt;0,(VLOOKUP($C101,Engagés!$C$10:$N$509,11,FALSE))," ")),"",(IF($C101&gt;0,(VLOOKUP($C101,Engagés!$C$10:$N$509,11,FALSE))," ")))</f>
        <v xml:space="preserve"> </v>
      </c>
      <c r="R101" s="19" t="str">
        <f t="shared" si="64"/>
        <v/>
      </c>
      <c r="S101" s="84" t="str">
        <f>IF(COUNTIF($K$8:$K101,$K101)&lt;2,$K101," ")</f>
        <v xml:space="preserve"> </v>
      </c>
      <c r="T101" s="84">
        <f t="shared" si="49"/>
        <v>94</v>
      </c>
      <c r="U101" s="91" t="str">
        <f t="shared" si="50"/>
        <v/>
      </c>
      <c r="V101" s="84" t="str">
        <f>IF(COUNTIF($K$8:$K101,$K101)&lt;3,$K101," ")</f>
        <v xml:space="preserve"> </v>
      </c>
      <c r="W101" s="84">
        <f t="shared" si="66"/>
        <v>94</v>
      </c>
      <c r="X101" s="84" t="str">
        <f t="shared" si="51"/>
        <v/>
      </c>
      <c r="Y101" s="80" t="str">
        <f t="shared" si="67"/>
        <v/>
      </c>
      <c r="Z101" s="80">
        <f t="shared" si="68"/>
        <v>1000</v>
      </c>
      <c r="AA101" s="80">
        <f t="shared" si="52"/>
        <v>1000</v>
      </c>
      <c r="AB101" s="84" t="str">
        <f>IF(COUNTIF($K$8:$K101,S101)&lt;4,$K101," ")</f>
        <v xml:space="preserve"> </v>
      </c>
      <c r="AC101" s="84">
        <f t="shared" si="69"/>
        <v>94</v>
      </c>
      <c r="AD101" s="84" t="str">
        <f t="shared" si="53"/>
        <v/>
      </c>
      <c r="AE101" s="80" t="str">
        <f t="shared" si="70"/>
        <v/>
      </c>
      <c r="AF101" s="80" t="str">
        <f t="shared" si="71"/>
        <v/>
      </c>
      <c r="AG101" s="84" t="str">
        <f t="shared" si="72"/>
        <v/>
      </c>
      <c r="AH101" s="84" t="str">
        <f t="shared" si="54"/>
        <v/>
      </c>
      <c r="AI101" s="7" t="str">
        <f t="shared" si="55"/>
        <v xml:space="preserve"> </v>
      </c>
      <c r="AJ101" s="8">
        <f t="shared" si="56"/>
        <v>94</v>
      </c>
      <c r="AK101" s="92">
        <v>10</v>
      </c>
      <c r="AL101" s="93" t="e">
        <f>#REF!</f>
        <v>#REF!</v>
      </c>
      <c r="AM101" s="94" t="e">
        <f t="shared" si="57"/>
        <v>#REF!</v>
      </c>
      <c r="AN101" s="95" t="e">
        <f t="shared" si="58"/>
        <v>#REF!</v>
      </c>
      <c r="AO101" s="94" t="e">
        <f t="shared" si="59"/>
        <v>#REF!</v>
      </c>
      <c r="AP101" s="95" t="e">
        <f t="shared" si="60"/>
        <v>#REF!</v>
      </c>
      <c r="AQ101" s="94" t="e">
        <f t="shared" si="61"/>
        <v>#REF!</v>
      </c>
      <c r="AR101" s="95" t="e">
        <f t="shared" si="62"/>
        <v>#REF!</v>
      </c>
      <c r="AS101" s="96" t="e">
        <f t="shared" si="73"/>
        <v>#REF!</v>
      </c>
      <c r="AT101" s="97" t="e">
        <f t="shared" si="74"/>
        <v>#REF!</v>
      </c>
      <c r="AW101" s="537" t="str">
        <f t="shared" si="63"/>
        <v/>
      </c>
    </row>
    <row r="102" spans="1:49" ht="19.2" customHeight="1">
      <c r="A102" s="6">
        <f t="shared" si="48"/>
        <v>95</v>
      </c>
      <c r="B102" s="303">
        <v>95</v>
      </c>
      <c r="C102" s="303"/>
      <c r="D102" s="458"/>
      <c r="E102" s="458"/>
      <c r="F102" s="458"/>
      <c r="G102" s="476" t="str">
        <f>IF(ISNA(IF($C102&gt;0,(VLOOKUP($C102,Engagés!$C$10:$K$509,3,FALSE))," ")),"",(IF($C102&gt;0,(VLOOKUP($C102,Engagés!$C$10:$K$509,3,FALSE))," ")))</f>
        <v xml:space="preserve"> </v>
      </c>
      <c r="H102" s="90">
        <f t="shared" si="65"/>
        <v>0</v>
      </c>
      <c r="I102" s="539" t="str">
        <f>IF(ISNA(IF($C102&gt;0,(VLOOKUP($C102,Engagés!$C$10:$K$509,6,FALSE))," ")),"",(IF($C102&gt;0,(VLOOKUP($C102,Engagés!$C$10:$K$509,6,FALSE))," ")))</f>
        <v xml:space="preserve"> </v>
      </c>
      <c r="J102" s="539" t="str">
        <f>IF(ISNA(IF($C102&gt;0,(VLOOKUP($C102,Engagés!$C$10:$K$509,7,FALSE))," ")),"",(IF($C102&gt;0,(VLOOKUP($C102,Engagés!$C$10:$K$509,7,FALSE))," ")))</f>
        <v xml:space="preserve"> </v>
      </c>
      <c r="K102" s="539" t="str">
        <f>IF(ISNA(IF($C102&gt;0,(VLOOKUP($C102,Engagés!$C$10:$K$509,8,FALSE))," ")),"",(IF($C102&gt;0,(VLOOKUP($C102,Engagés!$C$10:$K$509,8,FALSE))," ")))</f>
        <v xml:space="preserve"> </v>
      </c>
      <c r="L102" s="6" t="str">
        <f>IF(ISNA(IF($C102&gt;0,(VLOOKUP($C102,Engagés!$C$10:$K$509,5,FALSE))," ")),"",(IF($C102&gt;0,(VLOOKUP($C102,Engagés!$C$10:$K$509,5,FALSE))," ")))</f>
        <v xml:space="preserve"> </v>
      </c>
      <c r="M102" s="6" t="str">
        <f>IF(ISNA(IF($C102&gt;0,(VLOOKUP($C102,Engagés!$C$10:$K$509,4,FALSE))," ")),"",(IF($C102&gt;0,(VLOOKUP($C102,Engagés!$C$10:$K$509,4,FALSE))," ")))</f>
        <v xml:space="preserve"> </v>
      </c>
      <c r="N102" s="539" t="str">
        <f>IF(ISNA(IF($C102&gt;0,(VLOOKUP($C102,Engagés!$C$10:$K$509,9,FALSE))," ")),"",(IF($C102&gt;0,(VLOOKUP($C102,Engagés!$C$10:$K$509,9,FALSE))," ")))</f>
        <v xml:space="preserve"> </v>
      </c>
      <c r="O102" s="6" t="str">
        <f>IF(ISNA(IF($C102&gt;0,(VLOOKUP($C102,Engagés!$C$10:$N$509,10,FALSE))," ")),"",(IF($C102&gt;0,(VLOOKUP($C102,Engagés!$C$10:$N$509,10,FALSE))," ")))</f>
        <v xml:space="preserve"> </v>
      </c>
      <c r="P102" s="6" t="str">
        <f>IF(ISNA(IF($C102&gt;0,(VLOOKUP($C102,Engagés!$C$10:$N$509,12,FALSE))," ")),"",(IF($C102&gt;0,(VLOOKUP($C102,Engagés!$C$10:$N$509,12,FALSE))," ")))</f>
        <v xml:space="preserve"> </v>
      </c>
      <c r="Q102" s="6" t="str">
        <f>IF(ISNA(IF($C102&gt;0,(VLOOKUP($C102,Engagés!$C$10:$N$509,11,FALSE))," ")),"",(IF($C102&gt;0,(VLOOKUP($C102,Engagés!$C$10:$N$509,11,FALSE))," ")))</f>
        <v xml:space="preserve"> </v>
      </c>
      <c r="R102" s="19" t="str">
        <f t="shared" si="64"/>
        <v/>
      </c>
      <c r="S102" s="84" t="str">
        <f>IF(COUNTIF($K$8:$K102,$K102)&lt;2,$K102," ")</f>
        <v xml:space="preserve"> </v>
      </c>
      <c r="T102" s="84">
        <f t="shared" si="49"/>
        <v>95</v>
      </c>
      <c r="U102" s="91" t="str">
        <f t="shared" si="50"/>
        <v/>
      </c>
      <c r="V102" s="84" t="str">
        <f>IF(COUNTIF($K$8:$K102,$K102)&lt;3,$K102," ")</f>
        <v xml:space="preserve"> </v>
      </c>
      <c r="W102" s="84">
        <f t="shared" si="66"/>
        <v>95</v>
      </c>
      <c r="X102" s="84" t="str">
        <f t="shared" si="51"/>
        <v/>
      </c>
      <c r="Y102" s="80" t="str">
        <f t="shared" si="67"/>
        <v/>
      </c>
      <c r="Z102" s="80">
        <f t="shared" si="68"/>
        <v>1000</v>
      </c>
      <c r="AA102" s="80">
        <f t="shared" si="52"/>
        <v>1000</v>
      </c>
      <c r="AB102" s="84" t="str">
        <f>IF(COUNTIF($K$8:$K102,S102)&lt;4,$K102," ")</f>
        <v xml:space="preserve"> </v>
      </c>
      <c r="AC102" s="84">
        <f t="shared" si="69"/>
        <v>95</v>
      </c>
      <c r="AD102" s="84" t="str">
        <f t="shared" si="53"/>
        <v/>
      </c>
      <c r="AE102" s="80" t="str">
        <f t="shared" si="70"/>
        <v/>
      </c>
      <c r="AF102" s="80" t="str">
        <f t="shared" si="71"/>
        <v/>
      </c>
      <c r="AG102" s="84" t="str">
        <f t="shared" si="72"/>
        <v/>
      </c>
      <c r="AH102" s="84" t="str">
        <f t="shared" si="54"/>
        <v/>
      </c>
      <c r="AI102" s="7" t="str">
        <f t="shared" si="55"/>
        <v xml:space="preserve"> </v>
      </c>
      <c r="AJ102" s="8">
        <f t="shared" si="56"/>
        <v>95</v>
      </c>
      <c r="AK102" s="92">
        <v>10</v>
      </c>
      <c r="AL102" s="93" t="e">
        <f>#REF!</f>
        <v>#REF!</v>
      </c>
      <c r="AM102" s="94" t="e">
        <f t="shared" si="57"/>
        <v>#REF!</v>
      </c>
      <c r="AN102" s="95" t="e">
        <f t="shared" si="58"/>
        <v>#REF!</v>
      </c>
      <c r="AO102" s="94" t="e">
        <f t="shared" si="59"/>
        <v>#REF!</v>
      </c>
      <c r="AP102" s="95" t="e">
        <f t="shared" si="60"/>
        <v>#REF!</v>
      </c>
      <c r="AQ102" s="94" t="e">
        <f t="shared" si="61"/>
        <v>#REF!</v>
      </c>
      <c r="AR102" s="95" t="e">
        <f t="shared" si="62"/>
        <v>#REF!</v>
      </c>
      <c r="AS102" s="96" t="e">
        <f t="shared" si="73"/>
        <v>#REF!</v>
      </c>
      <c r="AT102" s="97" t="e">
        <f t="shared" si="74"/>
        <v>#REF!</v>
      </c>
      <c r="AW102" s="537" t="str">
        <f t="shared" si="63"/>
        <v/>
      </c>
    </row>
    <row r="103" spans="1:49" ht="19.2" customHeight="1">
      <c r="A103" s="6">
        <f t="shared" si="48"/>
        <v>96</v>
      </c>
      <c r="B103" s="303">
        <v>96</v>
      </c>
      <c r="C103" s="303"/>
      <c r="D103" s="458"/>
      <c r="E103" s="458"/>
      <c r="F103" s="458"/>
      <c r="G103" s="476" t="str">
        <f>IF(ISNA(IF($C103&gt;0,(VLOOKUP($C103,Engagés!$C$10:$K$509,3,FALSE))," ")),"",(IF($C103&gt;0,(VLOOKUP($C103,Engagés!$C$10:$K$509,3,FALSE))," ")))</f>
        <v xml:space="preserve"> </v>
      </c>
      <c r="H103" s="90">
        <f t="shared" si="65"/>
        <v>0</v>
      </c>
      <c r="I103" s="539" t="str">
        <f>IF(ISNA(IF($C103&gt;0,(VLOOKUP($C103,Engagés!$C$10:$K$509,6,FALSE))," ")),"",(IF($C103&gt;0,(VLOOKUP($C103,Engagés!$C$10:$K$509,6,FALSE))," ")))</f>
        <v xml:space="preserve"> </v>
      </c>
      <c r="J103" s="539" t="str">
        <f>IF(ISNA(IF($C103&gt;0,(VLOOKUP($C103,Engagés!$C$10:$K$509,7,FALSE))," ")),"",(IF($C103&gt;0,(VLOOKUP($C103,Engagés!$C$10:$K$509,7,FALSE))," ")))</f>
        <v xml:space="preserve"> </v>
      </c>
      <c r="K103" s="539" t="str">
        <f>IF(ISNA(IF($C103&gt;0,(VLOOKUP($C103,Engagés!$C$10:$K$509,8,FALSE))," ")),"",(IF($C103&gt;0,(VLOOKUP($C103,Engagés!$C$10:$K$509,8,FALSE))," ")))</f>
        <v xml:space="preserve"> </v>
      </c>
      <c r="L103" s="6" t="str">
        <f>IF(ISNA(IF($C103&gt;0,(VLOOKUP($C103,Engagés!$C$10:$K$509,5,FALSE))," ")),"",(IF($C103&gt;0,(VLOOKUP($C103,Engagés!$C$10:$K$509,5,FALSE))," ")))</f>
        <v xml:space="preserve"> </v>
      </c>
      <c r="M103" s="6" t="str">
        <f>IF(ISNA(IF($C103&gt;0,(VLOOKUP($C103,Engagés!$C$10:$K$509,4,FALSE))," ")),"",(IF($C103&gt;0,(VLOOKUP($C103,Engagés!$C$10:$K$509,4,FALSE))," ")))</f>
        <v xml:space="preserve"> </v>
      </c>
      <c r="N103" s="539" t="str">
        <f>IF(ISNA(IF($C103&gt;0,(VLOOKUP($C103,Engagés!$C$10:$K$509,9,FALSE))," ")),"",(IF($C103&gt;0,(VLOOKUP($C103,Engagés!$C$10:$K$509,9,FALSE))," ")))</f>
        <v xml:space="preserve"> </v>
      </c>
      <c r="O103" s="6" t="str">
        <f>IF(ISNA(IF($C103&gt;0,(VLOOKUP($C103,Engagés!$C$10:$N$509,10,FALSE))," ")),"",(IF($C103&gt;0,(VLOOKUP($C103,Engagés!$C$10:$N$509,10,FALSE))," ")))</f>
        <v xml:space="preserve"> </v>
      </c>
      <c r="P103" s="6" t="str">
        <f>IF(ISNA(IF($C103&gt;0,(VLOOKUP($C103,Engagés!$C$10:$N$509,12,FALSE))," ")),"",(IF($C103&gt;0,(VLOOKUP($C103,Engagés!$C$10:$N$509,12,FALSE))," ")))</f>
        <v xml:space="preserve"> </v>
      </c>
      <c r="Q103" s="6" t="str">
        <f>IF(ISNA(IF($C103&gt;0,(VLOOKUP($C103,Engagés!$C$10:$N$509,11,FALSE))," ")),"",(IF($C103&gt;0,(VLOOKUP($C103,Engagés!$C$10:$N$509,11,FALSE))," ")))</f>
        <v xml:space="preserve"> </v>
      </c>
      <c r="R103" s="19" t="str">
        <f t="shared" si="64"/>
        <v/>
      </c>
      <c r="S103" s="84" t="str">
        <f>IF(COUNTIF($K$8:$K103,$K103)&lt;2,$K103," ")</f>
        <v xml:space="preserve"> </v>
      </c>
      <c r="T103" s="84">
        <f t="shared" si="49"/>
        <v>96</v>
      </c>
      <c r="U103" s="91" t="str">
        <f t="shared" si="50"/>
        <v/>
      </c>
      <c r="V103" s="84" t="str">
        <f>IF(COUNTIF($K$8:$K103,$K103)&lt;3,$K103," ")</f>
        <v xml:space="preserve"> </v>
      </c>
      <c r="W103" s="84">
        <f t="shared" si="66"/>
        <v>96</v>
      </c>
      <c r="X103" s="84" t="str">
        <f t="shared" si="51"/>
        <v/>
      </c>
      <c r="Y103" s="80" t="str">
        <f t="shared" si="67"/>
        <v/>
      </c>
      <c r="Z103" s="80">
        <f t="shared" si="68"/>
        <v>1000</v>
      </c>
      <c r="AA103" s="80">
        <f t="shared" si="52"/>
        <v>1000</v>
      </c>
      <c r="AB103" s="84" t="str">
        <f>IF(COUNTIF($K$8:$K103,S103)&lt;4,$K103," ")</f>
        <v xml:space="preserve"> </v>
      </c>
      <c r="AC103" s="84">
        <f t="shared" si="69"/>
        <v>96</v>
      </c>
      <c r="AD103" s="84" t="str">
        <f t="shared" si="53"/>
        <v/>
      </c>
      <c r="AE103" s="80" t="str">
        <f t="shared" si="70"/>
        <v/>
      </c>
      <c r="AF103" s="80" t="str">
        <f t="shared" si="71"/>
        <v/>
      </c>
      <c r="AG103" s="84" t="str">
        <f t="shared" si="72"/>
        <v/>
      </c>
      <c r="AH103" s="84" t="str">
        <f t="shared" si="54"/>
        <v/>
      </c>
      <c r="AI103" s="7" t="str">
        <f t="shared" si="55"/>
        <v xml:space="preserve"> </v>
      </c>
      <c r="AJ103" s="8">
        <f t="shared" si="56"/>
        <v>96</v>
      </c>
      <c r="AK103" s="92">
        <v>10</v>
      </c>
      <c r="AL103" s="93" t="e">
        <f>#REF!</f>
        <v>#REF!</v>
      </c>
      <c r="AM103" s="94" t="e">
        <f t="shared" si="57"/>
        <v>#REF!</v>
      </c>
      <c r="AN103" s="95" t="e">
        <f t="shared" si="58"/>
        <v>#REF!</v>
      </c>
      <c r="AO103" s="94" t="e">
        <f t="shared" si="59"/>
        <v>#REF!</v>
      </c>
      <c r="AP103" s="95" t="e">
        <f t="shared" si="60"/>
        <v>#REF!</v>
      </c>
      <c r="AQ103" s="94" t="e">
        <f t="shared" si="61"/>
        <v>#REF!</v>
      </c>
      <c r="AR103" s="95" t="e">
        <f t="shared" si="62"/>
        <v>#REF!</v>
      </c>
      <c r="AS103" s="96" t="e">
        <f t="shared" si="73"/>
        <v>#REF!</v>
      </c>
      <c r="AT103" s="97" t="e">
        <f t="shared" si="74"/>
        <v>#REF!</v>
      </c>
      <c r="AW103" s="537" t="str">
        <f t="shared" si="63"/>
        <v/>
      </c>
    </row>
    <row r="104" spans="1:49" ht="19.2" customHeight="1">
      <c r="A104" s="6">
        <f t="shared" ref="A104:A135" si="75">IF(B104&lt;1,1000,(IF(AJ104=B104,B104,(20100-SUM($AJ$8:$AJ$207))/(COUNTIF($AJ$8:$AJ$207,"T")))))</f>
        <v>97</v>
      </c>
      <c r="B104" s="303">
        <v>97</v>
      </c>
      <c r="C104" s="303"/>
      <c r="D104" s="458"/>
      <c r="E104" s="458"/>
      <c r="F104" s="458"/>
      <c r="G104" s="476" t="str">
        <f>IF(ISNA(IF($C104&gt;0,(VLOOKUP($C104,Engagés!$C$10:$K$509,3,FALSE))," ")),"",(IF($C104&gt;0,(VLOOKUP($C104,Engagés!$C$10:$K$509,3,FALSE))," ")))</f>
        <v xml:space="preserve"> </v>
      </c>
      <c r="H104" s="90">
        <f t="shared" si="65"/>
        <v>0</v>
      </c>
      <c r="I104" s="539" t="str">
        <f>IF(ISNA(IF($C104&gt;0,(VLOOKUP($C104,Engagés!$C$10:$K$509,6,FALSE))," ")),"",(IF($C104&gt;0,(VLOOKUP($C104,Engagés!$C$10:$K$509,6,FALSE))," ")))</f>
        <v xml:space="preserve"> </v>
      </c>
      <c r="J104" s="539" t="str">
        <f>IF(ISNA(IF($C104&gt;0,(VLOOKUP($C104,Engagés!$C$10:$K$509,7,FALSE))," ")),"",(IF($C104&gt;0,(VLOOKUP($C104,Engagés!$C$10:$K$509,7,FALSE))," ")))</f>
        <v xml:space="preserve"> </v>
      </c>
      <c r="K104" s="539" t="str">
        <f>IF(ISNA(IF($C104&gt;0,(VLOOKUP($C104,Engagés!$C$10:$K$509,8,FALSE))," ")),"",(IF($C104&gt;0,(VLOOKUP($C104,Engagés!$C$10:$K$509,8,FALSE))," ")))</f>
        <v xml:space="preserve"> </v>
      </c>
      <c r="L104" s="6" t="str">
        <f>IF(ISNA(IF($C104&gt;0,(VLOOKUP($C104,Engagés!$C$10:$K$509,5,FALSE))," ")),"",(IF($C104&gt;0,(VLOOKUP($C104,Engagés!$C$10:$K$509,5,FALSE))," ")))</f>
        <v xml:space="preserve"> </v>
      </c>
      <c r="M104" s="6" t="str">
        <f>IF(ISNA(IF($C104&gt;0,(VLOOKUP($C104,Engagés!$C$10:$K$509,4,FALSE))," ")),"",(IF($C104&gt;0,(VLOOKUP($C104,Engagés!$C$10:$K$509,4,FALSE))," ")))</f>
        <v xml:space="preserve"> </v>
      </c>
      <c r="N104" s="539" t="str">
        <f>IF(ISNA(IF($C104&gt;0,(VLOOKUP($C104,Engagés!$C$10:$K$509,9,FALSE))," ")),"",(IF($C104&gt;0,(VLOOKUP($C104,Engagés!$C$10:$K$509,9,FALSE))," ")))</f>
        <v xml:space="preserve"> </v>
      </c>
      <c r="O104" s="6" t="str">
        <f>IF(ISNA(IF($C104&gt;0,(VLOOKUP($C104,Engagés!$C$10:$N$509,10,FALSE))," ")),"",(IF($C104&gt;0,(VLOOKUP($C104,Engagés!$C$10:$N$509,10,FALSE))," ")))</f>
        <v xml:space="preserve"> </v>
      </c>
      <c r="P104" s="6" t="str">
        <f>IF(ISNA(IF($C104&gt;0,(VLOOKUP($C104,Engagés!$C$10:$N$509,12,FALSE))," ")),"",(IF($C104&gt;0,(VLOOKUP($C104,Engagés!$C$10:$N$509,12,FALSE))," ")))</f>
        <v xml:space="preserve"> </v>
      </c>
      <c r="Q104" s="6" t="str">
        <f>IF(ISNA(IF($C104&gt;0,(VLOOKUP($C104,Engagés!$C$10:$N$509,11,FALSE))," ")),"",(IF($C104&gt;0,(VLOOKUP($C104,Engagés!$C$10:$N$509,11,FALSE))," ")))</f>
        <v xml:space="preserve"> </v>
      </c>
      <c r="R104" s="19" t="str">
        <f t="shared" si="64"/>
        <v/>
      </c>
      <c r="S104" s="84" t="str">
        <f>IF(COUNTIF($K$8:$K104,$K104)&lt;2,$K104," ")</f>
        <v xml:space="preserve"> </v>
      </c>
      <c r="T104" s="84">
        <f t="shared" ref="T104:T135" si="76">IF(S104=K104,A104,"")</f>
        <v>97</v>
      </c>
      <c r="U104" s="91" t="str">
        <f t="shared" ref="U104:U135" si="77">IF(S104=K104,R104,"")</f>
        <v/>
      </c>
      <c r="V104" s="84" t="str">
        <f>IF(COUNTIF($K$8:$K104,$K104)&lt;3,$K104," ")</f>
        <v xml:space="preserve"> </v>
      </c>
      <c r="W104" s="84">
        <f t="shared" si="66"/>
        <v>97</v>
      </c>
      <c r="X104" s="84" t="str">
        <f t="shared" ref="X104:X135" si="78">IF(V104=$K104,$R104,"")</f>
        <v/>
      </c>
      <c r="Y104" s="80" t="str">
        <f t="shared" si="67"/>
        <v/>
      </c>
      <c r="Z104" s="80">
        <f t="shared" si="68"/>
        <v>1000</v>
      </c>
      <c r="AA104" s="80">
        <f t="shared" ref="AA104:AA135" si="79">IF(Y104=$K104,$R104,1000)</f>
        <v>1000</v>
      </c>
      <c r="AB104" s="84" t="str">
        <f>IF(COUNTIF($K$8:$K104,S104)&lt;4,$K104," ")</f>
        <v xml:space="preserve"> </v>
      </c>
      <c r="AC104" s="84">
        <f t="shared" si="69"/>
        <v>97</v>
      </c>
      <c r="AD104" s="84" t="str">
        <f t="shared" ref="AD104:AD135" si="80">IF(AB104=$K104,$R104,"")</f>
        <v/>
      </c>
      <c r="AE104" s="80" t="str">
        <f t="shared" si="70"/>
        <v/>
      </c>
      <c r="AF104" s="80" t="str">
        <f t="shared" si="71"/>
        <v/>
      </c>
      <c r="AG104" s="84" t="str">
        <f t="shared" si="72"/>
        <v/>
      </c>
      <c r="AH104" s="84" t="str">
        <f t="shared" ref="AH104:AH135" si="81">IF(AF104=$K104,$R104,"")</f>
        <v/>
      </c>
      <c r="AI104" s="7" t="str">
        <f t="shared" ref="AI104:AI135" si="82">IF(COUNTIF($C$8:$C$207,C104)&gt;1,"X"," ")</f>
        <v xml:space="preserve"> </v>
      </c>
      <c r="AJ104" s="8">
        <f t="shared" ref="AJ104:AJ135" si="83">IF(COUNTIF($B$8:$B$207,B104)&gt;1,"T",B104)</f>
        <v>97</v>
      </c>
      <c r="AK104" s="92">
        <v>10</v>
      </c>
      <c r="AL104" s="93" t="e">
        <f>#REF!</f>
        <v>#REF!</v>
      </c>
      <c r="AM104" s="94" t="e">
        <f t="shared" si="57"/>
        <v>#REF!</v>
      </c>
      <c r="AN104" s="95" t="e">
        <f t="shared" si="58"/>
        <v>#REF!</v>
      </c>
      <c r="AO104" s="94" t="e">
        <f t="shared" si="59"/>
        <v>#REF!</v>
      </c>
      <c r="AP104" s="95" t="e">
        <f t="shared" si="60"/>
        <v>#REF!</v>
      </c>
      <c r="AQ104" s="94" t="e">
        <f t="shared" si="61"/>
        <v>#REF!</v>
      </c>
      <c r="AR104" s="95" t="e">
        <f t="shared" si="62"/>
        <v>#REF!</v>
      </c>
      <c r="AS104" s="96" t="e">
        <f t="shared" si="73"/>
        <v>#REF!</v>
      </c>
      <c r="AT104" s="97" t="e">
        <f t="shared" si="74"/>
        <v>#REF!</v>
      </c>
      <c r="AW104" s="537" t="str">
        <f t="shared" ref="AW104:AW135" si="84">IF(C104="","",IF(G104=0,"Non partant",IF(LEN(I104)=0,"Dossard Inconnu",IF(H104&gt;=$L$3,"Hors délai",""))))</f>
        <v/>
      </c>
    </row>
    <row r="105" spans="1:49" ht="19.2" customHeight="1">
      <c r="A105" s="6">
        <f t="shared" si="75"/>
        <v>98</v>
      </c>
      <c r="B105" s="303">
        <v>98</v>
      </c>
      <c r="C105" s="303"/>
      <c r="D105" s="458"/>
      <c r="E105" s="458"/>
      <c r="F105" s="458"/>
      <c r="G105" s="476" t="str">
        <f>IF(ISNA(IF($C105&gt;0,(VLOOKUP($C105,Engagés!$C$10:$K$509,3,FALSE))," ")),"",(IF($C105&gt;0,(VLOOKUP($C105,Engagés!$C$10:$K$509,3,FALSE))," ")))</f>
        <v xml:space="preserve"> </v>
      </c>
      <c r="H105" s="90">
        <f t="shared" si="65"/>
        <v>0</v>
      </c>
      <c r="I105" s="539" t="str">
        <f>IF(ISNA(IF($C105&gt;0,(VLOOKUP($C105,Engagés!$C$10:$K$509,6,FALSE))," ")),"",(IF($C105&gt;0,(VLOOKUP($C105,Engagés!$C$10:$K$509,6,FALSE))," ")))</f>
        <v xml:space="preserve"> </v>
      </c>
      <c r="J105" s="539" t="str">
        <f>IF(ISNA(IF($C105&gt;0,(VLOOKUP($C105,Engagés!$C$10:$K$509,7,FALSE))," ")),"",(IF($C105&gt;0,(VLOOKUP($C105,Engagés!$C$10:$K$509,7,FALSE))," ")))</f>
        <v xml:space="preserve"> </v>
      </c>
      <c r="K105" s="539" t="str">
        <f>IF(ISNA(IF($C105&gt;0,(VLOOKUP($C105,Engagés!$C$10:$K$509,8,FALSE))," ")),"",(IF($C105&gt;0,(VLOOKUP($C105,Engagés!$C$10:$K$509,8,FALSE))," ")))</f>
        <v xml:space="preserve"> </v>
      </c>
      <c r="L105" s="6" t="str">
        <f>IF(ISNA(IF($C105&gt;0,(VLOOKUP($C105,Engagés!$C$10:$K$509,5,FALSE))," ")),"",(IF($C105&gt;0,(VLOOKUP($C105,Engagés!$C$10:$K$509,5,FALSE))," ")))</f>
        <v xml:space="preserve"> </v>
      </c>
      <c r="M105" s="6" t="str">
        <f>IF(ISNA(IF($C105&gt;0,(VLOOKUP($C105,Engagés!$C$10:$K$509,4,FALSE))," ")),"",(IF($C105&gt;0,(VLOOKUP($C105,Engagés!$C$10:$K$509,4,FALSE))," ")))</f>
        <v xml:space="preserve"> </v>
      </c>
      <c r="N105" s="539" t="str">
        <f>IF(ISNA(IF($C105&gt;0,(VLOOKUP($C105,Engagés!$C$10:$K$509,9,FALSE))," ")),"",(IF($C105&gt;0,(VLOOKUP($C105,Engagés!$C$10:$K$509,9,FALSE))," ")))</f>
        <v xml:space="preserve"> </v>
      </c>
      <c r="O105" s="6" t="str">
        <f>IF(ISNA(IF($C105&gt;0,(VLOOKUP($C105,Engagés!$C$10:$N$509,10,FALSE))," ")),"",(IF($C105&gt;0,(VLOOKUP($C105,Engagés!$C$10:$N$509,10,FALSE))," ")))</f>
        <v xml:space="preserve"> </v>
      </c>
      <c r="P105" s="6" t="str">
        <f>IF(ISNA(IF($C105&gt;0,(VLOOKUP($C105,Engagés!$C$10:$N$509,12,FALSE))," ")),"",(IF($C105&gt;0,(VLOOKUP($C105,Engagés!$C$10:$N$509,12,FALSE))," ")))</f>
        <v xml:space="preserve"> </v>
      </c>
      <c r="Q105" s="6" t="str">
        <f>IF(ISNA(IF($C105&gt;0,(VLOOKUP($C105,Engagés!$C$10:$N$509,11,FALSE))," ")),"",(IF($C105&gt;0,(VLOOKUP($C105,Engagés!$C$10:$N$509,11,FALSE))," ")))</f>
        <v xml:space="preserve"> </v>
      </c>
      <c r="R105" s="19" t="str">
        <f t="shared" ref="R105:R136" si="85">IF(C105&gt;0,IF((H105-$H$8)&lt;0,"Erreur",IF(H105&lt;H104,H105-H$8,IF(H105=H104,"''",H105-H$8))),"")</f>
        <v/>
      </c>
      <c r="S105" s="84" t="str">
        <f>IF(COUNTIF($K$8:$K105,$K105)&lt;2,$K105," ")</f>
        <v xml:space="preserve"> </v>
      </c>
      <c r="T105" s="84">
        <f t="shared" si="76"/>
        <v>98</v>
      </c>
      <c r="U105" s="91" t="str">
        <f t="shared" si="77"/>
        <v/>
      </c>
      <c r="V105" s="84" t="str">
        <f>IF(COUNTIF($K$8:$K105,$K105)&lt;3,$K105," ")</f>
        <v xml:space="preserve"> </v>
      </c>
      <c r="W105" s="84">
        <f t="shared" si="66"/>
        <v>98</v>
      </c>
      <c r="X105" s="84" t="str">
        <f t="shared" si="78"/>
        <v/>
      </c>
      <c r="Y105" s="80" t="str">
        <f t="shared" si="67"/>
        <v/>
      </c>
      <c r="Z105" s="80">
        <f t="shared" si="68"/>
        <v>1000</v>
      </c>
      <c r="AA105" s="80">
        <f t="shared" si="79"/>
        <v>1000</v>
      </c>
      <c r="AB105" s="84" t="str">
        <f>IF(COUNTIF($K$8:$K105,S105)&lt;4,$K105," ")</f>
        <v xml:space="preserve"> </v>
      </c>
      <c r="AC105" s="84">
        <f t="shared" si="69"/>
        <v>98</v>
      </c>
      <c r="AD105" s="84" t="str">
        <f t="shared" si="80"/>
        <v/>
      </c>
      <c r="AE105" s="80" t="str">
        <f t="shared" si="70"/>
        <v/>
      </c>
      <c r="AF105" s="80" t="str">
        <f t="shared" si="71"/>
        <v/>
      </c>
      <c r="AG105" s="84" t="str">
        <f t="shared" si="72"/>
        <v/>
      </c>
      <c r="AH105" s="84" t="str">
        <f t="shared" si="81"/>
        <v/>
      </c>
      <c r="AI105" s="7" t="str">
        <f t="shared" si="82"/>
        <v xml:space="preserve"> </v>
      </c>
      <c r="AJ105" s="8">
        <f t="shared" si="83"/>
        <v>98</v>
      </c>
      <c r="AK105" s="92">
        <v>10</v>
      </c>
      <c r="AL105" s="93" t="e">
        <f>#REF!</f>
        <v>#REF!</v>
      </c>
      <c r="AM105" s="94" t="e">
        <f t="shared" si="57"/>
        <v>#REF!</v>
      </c>
      <c r="AN105" s="95" t="e">
        <f t="shared" si="58"/>
        <v>#REF!</v>
      </c>
      <c r="AO105" s="94" t="e">
        <f t="shared" si="59"/>
        <v>#REF!</v>
      </c>
      <c r="AP105" s="95" t="e">
        <f t="shared" si="60"/>
        <v>#REF!</v>
      </c>
      <c r="AQ105" s="94" t="e">
        <f t="shared" si="61"/>
        <v>#REF!</v>
      </c>
      <c r="AR105" s="95" t="e">
        <f t="shared" si="62"/>
        <v>#REF!</v>
      </c>
      <c r="AS105" s="96" t="e">
        <f t="shared" si="73"/>
        <v>#REF!</v>
      </c>
      <c r="AT105" s="97" t="e">
        <f t="shared" si="74"/>
        <v>#REF!</v>
      </c>
      <c r="AW105" s="537" t="str">
        <f t="shared" si="84"/>
        <v/>
      </c>
    </row>
    <row r="106" spans="1:49" ht="19.2" customHeight="1">
      <c r="A106" s="6">
        <f t="shared" si="75"/>
        <v>99</v>
      </c>
      <c r="B106" s="303">
        <v>99</v>
      </c>
      <c r="C106" s="303"/>
      <c r="D106" s="458"/>
      <c r="E106" s="458"/>
      <c r="F106" s="458"/>
      <c r="G106" s="476" t="str">
        <f>IF(ISNA(IF($C106&gt;0,(VLOOKUP($C106,Engagés!$C$10:$K$509,3,FALSE))," ")),"",(IF($C106&gt;0,(VLOOKUP($C106,Engagés!$C$10:$K$509,3,FALSE))," ")))</f>
        <v xml:space="preserve"> </v>
      </c>
      <c r="H106" s="90">
        <f t="shared" si="65"/>
        <v>0</v>
      </c>
      <c r="I106" s="539" t="str">
        <f>IF(ISNA(IF($C106&gt;0,(VLOOKUP($C106,Engagés!$C$10:$K$509,6,FALSE))," ")),"",(IF($C106&gt;0,(VLOOKUP($C106,Engagés!$C$10:$K$509,6,FALSE))," ")))</f>
        <v xml:space="preserve"> </v>
      </c>
      <c r="J106" s="539" t="str">
        <f>IF(ISNA(IF($C106&gt;0,(VLOOKUP($C106,Engagés!$C$10:$K$509,7,FALSE))," ")),"",(IF($C106&gt;0,(VLOOKUP($C106,Engagés!$C$10:$K$509,7,FALSE))," ")))</f>
        <v xml:space="preserve"> </v>
      </c>
      <c r="K106" s="539" t="str">
        <f>IF(ISNA(IF($C106&gt;0,(VLOOKUP($C106,Engagés!$C$10:$K$509,8,FALSE))," ")),"",(IF($C106&gt;0,(VLOOKUP($C106,Engagés!$C$10:$K$509,8,FALSE))," ")))</f>
        <v xml:space="preserve"> </v>
      </c>
      <c r="L106" s="6" t="str">
        <f>IF(ISNA(IF($C106&gt;0,(VLOOKUP($C106,Engagés!$C$10:$K$509,5,FALSE))," ")),"",(IF($C106&gt;0,(VLOOKUP($C106,Engagés!$C$10:$K$509,5,FALSE))," ")))</f>
        <v xml:space="preserve"> </v>
      </c>
      <c r="M106" s="6" t="str">
        <f>IF(ISNA(IF($C106&gt;0,(VLOOKUP($C106,Engagés!$C$10:$K$509,4,FALSE))," ")),"",(IF($C106&gt;0,(VLOOKUP($C106,Engagés!$C$10:$K$509,4,FALSE))," ")))</f>
        <v xml:space="preserve"> </v>
      </c>
      <c r="N106" s="539" t="str">
        <f>IF(ISNA(IF($C106&gt;0,(VLOOKUP($C106,Engagés!$C$10:$K$509,9,FALSE))," ")),"",(IF($C106&gt;0,(VLOOKUP($C106,Engagés!$C$10:$K$509,9,FALSE))," ")))</f>
        <v xml:space="preserve"> </v>
      </c>
      <c r="O106" s="6" t="str">
        <f>IF(ISNA(IF($C106&gt;0,(VLOOKUP($C106,Engagés!$C$10:$N$509,10,FALSE))," ")),"",(IF($C106&gt;0,(VLOOKUP($C106,Engagés!$C$10:$N$509,10,FALSE))," ")))</f>
        <v xml:space="preserve"> </v>
      </c>
      <c r="P106" s="6" t="str">
        <f>IF(ISNA(IF($C106&gt;0,(VLOOKUP($C106,Engagés!$C$10:$N$509,12,FALSE))," ")),"",(IF($C106&gt;0,(VLOOKUP($C106,Engagés!$C$10:$N$509,12,FALSE))," ")))</f>
        <v xml:space="preserve"> </v>
      </c>
      <c r="Q106" s="6" t="str">
        <f>IF(ISNA(IF($C106&gt;0,(VLOOKUP($C106,Engagés!$C$10:$N$509,11,FALSE))," ")),"",(IF($C106&gt;0,(VLOOKUP($C106,Engagés!$C$10:$N$509,11,FALSE))," ")))</f>
        <v xml:space="preserve"> </v>
      </c>
      <c r="R106" s="19" t="str">
        <f t="shared" si="85"/>
        <v/>
      </c>
      <c r="S106" s="84" t="str">
        <f>IF(COUNTIF($K$8:$K106,$K106)&lt;2,$K106," ")</f>
        <v xml:space="preserve"> </v>
      </c>
      <c r="T106" s="84">
        <f t="shared" si="76"/>
        <v>99</v>
      </c>
      <c r="U106" s="91" t="str">
        <f t="shared" si="77"/>
        <v/>
      </c>
      <c r="V106" s="84" t="str">
        <f>IF(COUNTIF($K$8:$K106,$K106)&lt;3,$K106," ")</f>
        <v xml:space="preserve"> </v>
      </c>
      <c r="W106" s="84">
        <f t="shared" si="66"/>
        <v>99</v>
      </c>
      <c r="X106" s="84" t="str">
        <f t="shared" si="78"/>
        <v/>
      </c>
      <c r="Y106" s="80" t="str">
        <f t="shared" si="67"/>
        <v/>
      </c>
      <c r="Z106" s="80">
        <f t="shared" si="68"/>
        <v>1000</v>
      </c>
      <c r="AA106" s="80">
        <f t="shared" si="79"/>
        <v>1000</v>
      </c>
      <c r="AB106" s="84" t="str">
        <f>IF(COUNTIF($K$8:$K106,S106)&lt;4,$K106," ")</f>
        <v xml:space="preserve"> </v>
      </c>
      <c r="AC106" s="84">
        <f t="shared" si="69"/>
        <v>99</v>
      </c>
      <c r="AD106" s="84" t="str">
        <f t="shared" si="80"/>
        <v/>
      </c>
      <c r="AE106" s="80" t="str">
        <f t="shared" si="70"/>
        <v/>
      </c>
      <c r="AF106" s="80" t="str">
        <f t="shared" si="71"/>
        <v/>
      </c>
      <c r="AG106" s="84" t="str">
        <f t="shared" si="72"/>
        <v/>
      </c>
      <c r="AH106" s="84" t="str">
        <f t="shared" si="81"/>
        <v/>
      </c>
      <c r="AI106" s="7" t="str">
        <f t="shared" si="82"/>
        <v xml:space="preserve"> </v>
      </c>
      <c r="AJ106" s="8">
        <f t="shared" si="83"/>
        <v>99</v>
      </c>
      <c r="AK106" s="92">
        <v>10</v>
      </c>
      <c r="AL106" s="93" t="e">
        <f>#REF!</f>
        <v>#REF!</v>
      </c>
      <c r="AM106" s="94" t="e">
        <f t="shared" si="57"/>
        <v>#REF!</v>
      </c>
      <c r="AN106" s="95" t="e">
        <f t="shared" si="58"/>
        <v>#REF!</v>
      </c>
      <c r="AO106" s="94" t="e">
        <f t="shared" si="59"/>
        <v>#REF!</v>
      </c>
      <c r="AP106" s="95" t="e">
        <f t="shared" si="60"/>
        <v>#REF!</v>
      </c>
      <c r="AQ106" s="94" t="e">
        <f t="shared" si="61"/>
        <v>#REF!</v>
      </c>
      <c r="AR106" s="95" t="e">
        <f t="shared" si="62"/>
        <v>#REF!</v>
      </c>
      <c r="AS106" s="96" t="e">
        <f t="shared" si="73"/>
        <v>#REF!</v>
      </c>
      <c r="AT106" s="97" t="e">
        <f t="shared" si="74"/>
        <v>#REF!</v>
      </c>
      <c r="AW106" s="537" t="str">
        <f t="shared" si="84"/>
        <v/>
      </c>
    </row>
    <row r="107" spans="1:49" ht="19.2" customHeight="1">
      <c r="A107" s="6">
        <f t="shared" si="75"/>
        <v>100</v>
      </c>
      <c r="B107" s="303">
        <v>100</v>
      </c>
      <c r="C107" s="303"/>
      <c r="D107" s="458"/>
      <c r="E107" s="458"/>
      <c r="F107" s="458"/>
      <c r="G107" s="476" t="str">
        <f>IF(ISNA(IF($C107&gt;0,(VLOOKUP($C107,Engagés!$C$10:$K$509,3,FALSE))," ")),"",(IF($C107&gt;0,(VLOOKUP($C107,Engagés!$C$10:$K$509,3,FALSE))," ")))</f>
        <v xml:space="preserve"> </v>
      </c>
      <c r="H107" s="90">
        <f t="shared" si="65"/>
        <v>0</v>
      </c>
      <c r="I107" s="539" t="str">
        <f>IF(ISNA(IF($C107&gt;0,(VLOOKUP($C107,Engagés!$C$10:$K$509,6,FALSE))," ")),"",(IF($C107&gt;0,(VLOOKUP($C107,Engagés!$C$10:$K$509,6,FALSE))," ")))</f>
        <v xml:space="preserve"> </v>
      </c>
      <c r="J107" s="539" t="str">
        <f>IF(ISNA(IF($C107&gt;0,(VLOOKUP($C107,Engagés!$C$10:$K$509,7,FALSE))," ")),"",(IF($C107&gt;0,(VLOOKUP($C107,Engagés!$C$10:$K$509,7,FALSE))," ")))</f>
        <v xml:space="preserve"> </v>
      </c>
      <c r="K107" s="539" t="str">
        <f>IF(ISNA(IF($C107&gt;0,(VLOOKUP($C107,Engagés!$C$10:$K$509,8,FALSE))," ")),"",(IF($C107&gt;0,(VLOOKUP($C107,Engagés!$C$10:$K$509,8,FALSE))," ")))</f>
        <v xml:space="preserve"> </v>
      </c>
      <c r="L107" s="6" t="str">
        <f>IF(ISNA(IF($C107&gt;0,(VLOOKUP($C107,Engagés!$C$10:$K$509,5,FALSE))," ")),"",(IF($C107&gt;0,(VLOOKUP($C107,Engagés!$C$10:$K$509,5,FALSE))," ")))</f>
        <v xml:space="preserve"> </v>
      </c>
      <c r="M107" s="6" t="str">
        <f>IF(ISNA(IF($C107&gt;0,(VLOOKUP($C107,Engagés!$C$10:$K$509,4,FALSE))," ")),"",(IF($C107&gt;0,(VLOOKUP($C107,Engagés!$C$10:$K$509,4,FALSE))," ")))</f>
        <v xml:space="preserve"> </v>
      </c>
      <c r="N107" s="539" t="str">
        <f>IF(ISNA(IF($C107&gt;0,(VLOOKUP($C107,Engagés!$C$10:$K$509,9,FALSE))," ")),"",(IF($C107&gt;0,(VLOOKUP($C107,Engagés!$C$10:$K$509,9,FALSE))," ")))</f>
        <v xml:space="preserve"> </v>
      </c>
      <c r="O107" s="6" t="str">
        <f>IF(ISNA(IF($C107&gt;0,(VLOOKUP($C107,Engagés!$C$10:$N$509,10,FALSE))," ")),"",(IF($C107&gt;0,(VLOOKUP($C107,Engagés!$C$10:$N$509,10,FALSE))," ")))</f>
        <v xml:space="preserve"> </v>
      </c>
      <c r="P107" s="6" t="str">
        <f>IF(ISNA(IF($C107&gt;0,(VLOOKUP($C107,Engagés!$C$10:$N$509,12,FALSE))," ")),"",(IF($C107&gt;0,(VLOOKUP($C107,Engagés!$C$10:$N$509,12,FALSE))," ")))</f>
        <v xml:space="preserve"> </v>
      </c>
      <c r="Q107" s="6" t="str">
        <f>IF(ISNA(IF($C107&gt;0,(VLOOKUP($C107,Engagés!$C$10:$N$509,11,FALSE))," ")),"",(IF($C107&gt;0,(VLOOKUP($C107,Engagés!$C$10:$N$509,11,FALSE))," ")))</f>
        <v xml:space="preserve"> </v>
      </c>
      <c r="R107" s="19" t="str">
        <f t="shared" si="85"/>
        <v/>
      </c>
      <c r="S107" s="84" t="str">
        <f>IF(COUNTIF($K$8:$K107,$K107)&lt;2,$K107," ")</f>
        <v xml:space="preserve"> </v>
      </c>
      <c r="T107" s="84">
        <f t="shared" si="76"/>
        <v>100</v>
      </c>
      <c r="U107" s="91" t="str">
        <f t="shared" si="77"/>
        <v/>
      </c>
      <c r="V107" s="84" t="str">
        <f>IF(COUNTIF($K$8:$K107,$K107)&lt;3,$K107," ")</f>
        <v xml:space="preserve"> </v>
      </c>
      <c r="W107" s="84">
        <f t="shared" si="66"/>
        <v>100</v>
      </c>
      <c r="X107" s="84" t="str">
        <f t="shared" si="78"/>
        <v/>
      </c>
      <c r="Y107" s="80" t="str">
        <f t="shared" si="67"/>
        <v/>
      </c>
      <c r="Z107" s="80">
        <f t="shared" si="68"/>
        <v>1000</v>
      </c>
      <c r="AA107" s="80">
        <f t="shared" si="79"/>
        <v>1000</v>
      </c>
      <c r="AB107" s="84" t="str">
        <f>IF(COUNTIF($K$8:$K107,S107)&lt;4,$K107," ")</f>
        <v xml:space="preserve"> </v>
      </c>
      <c r="AC107" s="84">
        <f t="shared" si="69"/>
        <v>100</v>
      </c>
      <c r="AD107" s="84" t="str">
        <f t="shared" si="80"/>
        <v/>
      </c>
      <c r="AE107" s="80" t="str">
        <f t="shared" si="70"/>
        <v/>
      </c>
      <c r="AF107" s="80" t="str">
        <f t="shared" si="71"/>
        <v/>
      </c>
      <c r="AG107" s="84" t="str">
        <f t="shared" si="72"/>
        <v/>
      </c>
      <c r="AH107" s="84" t="str">
        <f t="shared" si="81"/>
        <v/>
      </c>
      <c r="AI107" s="7" t="str">
        <f t="shared" si="82"/>
        <v xml:space="preserve"> </v>
      </c>
      <c r="AJ107" s="8">
        <f t="shared" si="83"/>
        <v>100</v>
      </c>
      <c r="AK107" s="92">
        <v>10</v>
      </c>
      <c r="AL107" s="93" t="e">
        <f>#REF!</f>
        <v>#REF!</v>
      </c>
      <c r="AM107" s="94" t="e">
        <f t="shared" si="57"/>
        <v>#REF!</v>
      </c>
      <c r="AN107" s="95" t="e">
        <f t="shared" si="58"/>
        <v>#REF!</v>
      </c>
      <c r="AO107" s="94" t="e">
        <f t="shared" si="59"/>
        <v>#REF!</v>
      </c>
      <c r="AP107" s="95" t="e">
        <f t="shared" si="60"/>
        <v>#REF!</v>
      </c>
      <c r="AQ107" s="94" t="e">
        <f t="shared" si="61"/>
        <v>#REF!</v>
      </c>
      <c r="AR107" s="95" t="e">
        <f t="shared" si="62"/>
        <v>#REF!</v>
      </c>
      <c r="AS107" s="96" t="e">
        <f t="shared" si="73"/>
        <v>#REF!</v>
      </c>
      <c r="AT107" s="97" t="e">
        <f t="shared" si="74"/>
        <v>#REF!</v>
      </c>
      <c r="AW107" s="537" t="str">
        <f t="shared" si="84"/>
        <v/>
      </c>
    </row>
    <row r="108" spans="1:49" ht="19.2" customHeight="1">
      <c r="A108" s="6">
        <f t="shared" si="75"/>
        <v>101</v>
      </c>
      <c r="B108" s="303">
        <v>101</v>
      </c>
      <c r="C108" s="303"/>
      <c r="D108" s="458"/>
      <c r="E108" s="458"/>
      <c r="F108" s="458"/>
      <c r="G108" s="476" t="str">
        <f>IF(ISNA(IF($C108&gt;0,(VLOOKUP($C108,Engagés!$C$10:$K$509,3,FALSE))," ")),"",(IF($C108&gt;0,(VLOOKUP($C108,Engagés!$C$10:$K$509,3,FALSE))," ")))</f>
        <v xml:space="preserve"> </v>
      </c>
      <c r="H108" s="90">
        <f t="shared" si="65"/>
        <v>0</v>
      </c>
      <c r="I108" s="539" t="str">
        <f>IF(ISNA(IF($C108&gt;0,(VLOOKUP($C108,Engagés!$C$10:$K$509,6,FALSE))," ")),"",(IF($C108&gt;0,(VLOOKUP($C108,Engagés!$C$10:$K$509,6,FALSE))," ")))</f>
        <v xml:space="preserve"> </v>
      </c>
      <c r="J108" s="539" t="str">
        <f>IF(ISNA(IF($C108&gt;0,(VLOOKUP($C108,Engagés!$C$10:$K$509,7,FALSE))," ")),"",(IF($C108&gt;0,(VLOOKUP($C108,Engagés!$C$10:$K$509,7,FALSE))," ")))</f>
        <v xml:space="preserve"> </v>
      </c>
      <c r="K108" s="539" t="str">
        <f>IF(ISNA(IF($C108&gt;0,(VLOOKUP($C108,Engagés!$C$10:$K$509,8,FALSE))," ")),"",(IF($C108&gt;0,(VLOOKUP($C108,Engagés!$C$10:$K$509,8,FALSE))," ")))</f>
        <v xml:space="preserve"> </v>
      </c>
      <c r="L108" s="6" t="str">
        <f>IF(ISNA(IF($C108&gt;0,(VLOOKUP($C108,Engagés!$C$10:$K$509,5,FALSE))," ")),"",(IF($C108&gt;0,(VLOOKUP($C108,Engagés!$C$10:$K$509,5,FALSE))," ")))</f>
        <v xml:space="preserve"> </v>
      </c>
      <c r="M108" s="6" t="str">
        <f>IF(ISNA(IF($C108&gt;0,(VLOOKUP($C108,Engagés!$C$10:$K$509,4,FALSE))," ")),"",(IF($C108&gt;0,(VLOOKUP($C108,Engagés!$C$10:$K$509,4,FALSE))," ")))</f>
        <v xml:space="preserve"> </v>
      </c>
      <c r="N108" s="539" t="str">
        <f>IF(ISNA(IF($C108&gt;0,(VLOOKUP($C108,Engagés!$C$10:$K$509,9,FALSE))," ")),"",(IF($C108&gt;0,(VLOOKUP($C108,Engagés!$C$10:$K$509,9,FALSE))," ")))</f>
        <v xml:space="preserve"> </v>
      </c>
      <c r="O108" s="6" t="str">
        <f>IF(ISNA(IF($C108&gt;0,(VLOOKUP($C108,Engagés!$C$10:$N$509,10,FALSE))," ")),"",(IF($C108&gt;0,(VLOOKUP($C108,Engagés!$C$10:$N$509,10,FALSE))," ")))</f>
        <v xml:space="preserve"> </v>
      </c>
      <c r="P108" s="6" t="str">
        <f>IF(ISNA(IF($C108&gt;0,(VLOOKUP($C108,Engagés!$C$10:$N$509,12,FALSE))," ")),"",(IF($C108&gt;0,(VLOOKUP($C108,Engagés!$C$10:$N$509,12,FALSE))," ")))</f>
        <v xml:space="preserve"> </v>
      </c>
      <c r="Q108" s="6" t="str">
        <f>IF(ISNA(IF($C108&gt;0,(VLOOKUP($C108,Engagés!$C$10:$N$509,11,FALSE))," ")),"",(IF($C108&gt;0,(VLOOKUP($C108,Engagés!$C$10:$N$509,11,FALSE))," ")))</f>
        <v xml:space="preserve"> </v>
      </c>
      <c r="R108" s="19" t="str">
        <f t="shared" si="85"/>
        <v/>
      </c>
      <c r="S108" s="84" t="str">
        <f>IF(COUNTIF($K$8:$K108,$K108)&lt;2,$K108," ")</f>
        <v xml:space="preserve"> </v>
      </c>
      <c r="T108" s="84">
        <f t="shared" si="76"/>
        <v>101</v>
      </c>
      <c r="U108" s="91" t="str">
        <f t="shared" si="77"/>
        <v/>
      </c>
      <c r="V108" s="84" t="str">
        <f>IF(COUNTIF($K$8:$K108,$K108)&lt;3,$K108," ")</f>
        <v xml:space="preserve"> </v>
      </c>
      <c r="W108" s="84">
        <f t="shared" si="66"/>
        <v>101</v>
      </c>
      <c r="X108" s="84" t="str">
        <f t="shared" si="78"/>
        <v/>
      </c>
      <c r="Y108" s="80" t="str">
        <f t="shared" si="67"/>
        <v/>
      </c>
      <c r="Z108" s="80">
        <f t="shared" si="68"/>
        <v>1000</v>
      </c>
      <c r="AA108" s="80">
        <f t="shared" si="79"/>
        <v>1000</v>
      </c>
      <c r="AB108" s="84" t="str">
        <f>IF(COUNTIF($K$8:$K108,S108)&lt;4,$K108," ")</f>
        <v xml:space="preserve"> </v>
      </c>
      <c r="AC108" s="84">
        <f t="shared" si="69"/>
        <v>101</v>
      </c>
      <c r="AD108" s="84" t="str">
        <f t="shared" si="80"/>
        <v/>
      </c>
      <c r="AE108" s="80" t="str">
        <f t="shared" si="70"/>
        <v/>
      </c>
      <c r="AF108" s="80" t="str">
        <f t="shared" si="71"/>
        <v/>
      </c>
      <c r="AG108" s="84" t="str">
        <f t="shared" si="72"/>
        <v/>
      </c>
      <c r="AH108" s="84" t="str">
        <f t="shared" si="81"/>
        <v/>
      </c>
      <c r="AI108" s="7" t="str">
        <f t="shared" si="82"/>
        <v xml:space="preserve"> </v>
      </c>
      <c r="AJ108" s="8">
        <f t="shared" si="83"/>
        <v>101</v>
      </c>
      <c r="AK108" s="92">
        <v>10</v>
      </c>
      <c r="AL108" s="93" t="e">
        <f>#REF!</f>
        <v>#REF!</v>
      </c>
      <c r="AM108" s="94" t="e">
        <f t="shared" si="57"/>
        <v>#REF!</v>
      </c>
      <c r="AN108" s="95" t="e">
        <f t="shared" si="58"/>
        <v>#REF!</v>
      </c>
      <c r="AO108" s="94" t="e">
        <f t="shared" si="59"/>
        <v>#REF!</v>
      </c>
      <c r="AP108" s="95" t="e">
        <f t="shared" si="60"/>
        <v>#REF!</v>
      </c>
      <c r="AQ108" s="94" t="e">
        <f t="shared" si="61"/>
        <v>#REF!</v>
      </c>
      <c r="AR108" s="95" t="e">
        <f t="shared" si="62"/>
        <v>#REF!</v>
      </c>
      <c r="AS108" s="96" t="e">
        <f t="shared" si="73"/>
        <v>#REF!</v>
      </c>
      <c r="AT108" s="97" t="e">
        <f t="shared" si="74"/>
        <v>#REF!</v>
      </c>
      <c r="AW108" s="537" t="str">
        <f t="shared" si="84"/>
        <v/>
      </c>
    </row>
    <row r="109" spans="1:49" ht="19.2" customHeight="1">
      <c r="A109" s="6">
        <f t="shared" si="75"/>
        <v>102</v>
      </c>
      <c r="B109" s="303">
        <v>102</v>
      </c>
      <c r="C109" s="303"/>
      <c r="D109" s="458"/>
      <c r="E109" s="458"/>
      <c r="F109" s="458"/>
      <c r="G109" s="476" t="str">
        <f>IF(ISNA(IF($C109&gt;0,(VLOOKUP($C109,Engagés!$C$10:$K$509,3,FALSE))," ")),"",(IF($C109&gt;0,(VLOOKUP($C109,Engagés!$C$10:$K$509,3,FALSE))," ")))</f>
        <v xml:space="preserve"> </v>
      </c>
      <c r="H109" s="90">
        <f t="shared" si="65"/>
        <v>0</v>
      </c>
      <c r="I109" s="539" t="str">
        <f>IF(ISNA(IF($C109&gt;0,(VLOOKUP($C109,Engagés!$C$10:$K$509,6,FALSE))," ")),"",(IF($C109&gt;0,(VLOOKUP($C109,Engagés!$C$10:$K$509,6,FALSE))," ")))</f>
        <v xml:space="preserve"> </v>
      </c>
      <c r="J109" s="539" t="str">
        <f>IF(ISNA(IF($C109&gt;0,(VLOOKUP($C109,Engagés!$C$10:$K$509,7,FALSE))," ")),"",(IF($C109&gt;0,(VLOOKUP($C109,Engagés!$C$10:$K$509,7,FALSE))," ")))</f>
        <v xml:space="preserve"> </v>
      </c>
      <c r="K109" s="539" t="str">
        <f>IF(ISNA(IF($C109&gt;0,(VLOOKUP($C109,Engagés!$C$10:$K$509,8,FALSE))," ")),"",(IF($C109&gt;0,(VLOOKUP($C109,Engagés!$C$10:$K$509,8,FALSE))," ")))</f>
        <v xml:space="preserve"> </v>
      </c>
      <c r="L109" s="6" t="str">
        <f>IF(ISNA(IF($C109&gt;0,(VLOOKUP($C109,Engagés!$C$10:$K$509,5,FALSE))," ")),"",(IF($C109&gt;0,(VLOOKUP($C109,Engagés!$C$10:$K$509,5,FALSE))," ")))</f>
        <v xml:space="preserve"> </v>
      </c>
      <c r="M109" s="6" t="str">
        <f>IF(ISNA(IF($C109&gt;0,(VLOOKUP($C109,Engagés!$C$10:$K$509,4,FALSE))," ")),"",(IF($C109&gt;0,(VLOOKUP($C109,Engagés!$C$10:$K$509,4,FALSE))," ")))</f>
        <v xml:space="preserve"> </v>
      </c>
      <c r="N109" s="539" t="str">
        <f>IF(ISNA(IF($C109&gt;0,(VLOOKUP($C109,Engagés!$C$10:$K$509,9,FALSE))," ")),"",(IF($C109&gt;0,(VLOOKUP($C109,Engagés!$C$10:$K$509,9,FALSE))," ")))</f>
        <v xml:space="preserve"> </v>
      </c>
      <c r="O109" s="6" t="str">
        <f>IF(ISNA(IF($C109&gt;0,(VLOOKUP($C109,Engagés!$C$10:$N$509,10,FALSE))," ")),"",(IF($C109&gt;0,(VLOOKUP($C109,Engagés!$C$10:$N$509,10,FALSE))," ")))</f>
        <v xml:space="preserve"> </v>
      </c>
      <c r="P109" s="6" t="str">
        <f>IF(ISNA(IF($C109&gt;0,(VLOOKUP($C109,Engagés!$C$10:$N$509,12,FALSE))," ")),"",(IF($C109&gt;0,(VLOOKUP($C109,Engagés!$C$10:$N$509,12,FALSE))," ")))</f>
        <v xml:space="preserve"> </v>
      </c>
      <c r="Q109" s="6" t="str">
        <f>IF(ISNA(IF($C109&gt;0,(VLOOKUP($C109,Engagés!$C$10:$N$509,11,FALSE))," ")),"",(IF($C109&gt;0,(VLOOKUP($C109,Engagés!$C$10:$N$509,11,FALSE))," ")))</f>
        <v xml:space="preserve"> </v>
      </c>
      <c r="R109" s="19" t="str">
        <f t="shared" si="85"/>
        <v/>
      </c>
      <c r="S109" s="84" t="str">
        <f>IF(COUNTIF($K$8:$K109,$K109)&lt;2,$K109," ")</f>
        <v xml:space="preserve"> </v>
      </c>
      <c r="T109" s="84">
        <f t="shared" si="76"/>
        <v>102</v>
      </c>
      <c r="U109" s="91" t="str">
        <f t="shared" si="77"/>
        <v/>
      </c>
      <c r="V109" s="84" t="str">
        <f>IF(COUNTIF($K$8:$K109,$K109)&lt;3,$K109," ")</f>
        <v xml:space="preserve"> </v>
      </c>
      <c r="W109" s="84">
        <f t="shared" si="66"/>
        <v>102</v>
      </c>
      <c r="X109" s="84" t="str">
        <f t="shared" si="78"/>
        <v/>
      </c>
      <c r="Y109" s="80" t="str">
        <f t="shared" si="67"/>
        <v/>
      </c>
      <c r="Z109" s="80">
        <f t="shared" si="68"/>
        <v>1000</v>
      </c>
      <c r="AA109" s="80">
        <f t="shared" si="79"/>
        <v>1000</v>
      </c>
      <c r="AB109" s="84" t="str">
        <f>IF(COUNTIF($K$8:$K109,S109)&lt;4,$K109," ")</f>
        <v xml:space="preserve"> </v>
      </c>
      <c r="AC109" s="84">
        <f t="shared" si="69"/>
        <v>102</v>
      </c>
      <c r="AD109" s="84" t="str">
        <f t="shared" si="80"/>
        <v/>
      </c>
      <c r="AE109" s="80" t="str">
        <f t="shared" si="70"/>
        <v/>
      </c>
      <c r="AF109" s="80" t="str">
        <f t="shared" si="71"/>
        <v/>
      </c>
      <c r="AG109" s="84" t="str">
        <f t="shared" si="72"/>
        <v/>
      </c>
      <c r="AH109" s="84" t="str">
        <f t="shared" si="81"/>
        <v/>
      </c>
      <c r="AI109" s="7" t="str">
        <f t="shared" si="82"/>
        <v xml:space="preserve"> </v>
      </c>
      <c r="AJ109" s="8">
        <f t="shared" si="83"/>
        <v>102</v>
      </c>
      <c r="AK109" s="92">
        <v>10</v>
      </c>
      <c r="AL109" s="93" t="e">
        <f>#REF!</f>
        <v>#REF!</v>
      </c>
      <c r="AM109" s="94" t="e">
        <f t="shared" si="57"/>
        <v>#REF!</v>
      </c>
      <c r="AN109" s="95" t="e">
        <f t="shared" si="58"/>
        <v>#REF!</v>
      </c>
      <c r="AO109" s="94" t="e">
        <f t="shared" si="59"/>
        <v>#REF!</v>
      </c>
      <c r="AP109" s="95" t="e">
        <f t="shared" si="60"/>
        <v>#REF!</v>
      </c>
      <c r="AQ109" s="94" t="e">
        <f t="shared" si="61"/>
        <v>#REF!</v>
      </c>
      <c r="AR109" s="95" t="e">
        <f t="shared" si="62"/>
        <v>#REF!</v>
      </c>
      <c r="AS109" s="96" t="e">
        <f t="shared" si="73"/>
        <v>#REF!</v>
      </c>
      <c r="AT109" s="97" t="e">
        <f t="shared" si="74"/>
        <v>#REF!</v>
      </c>
      <c r="AW109" s="537" t="str">
        <f t="shared" si="84"/>
        <v/>
      </c>
    </row>
    <row r="110" spans="1:49" ht="19.2" customHeight="1">
      <c r="A110" s="6">
        <f t="shared" si="75"/>
        <v>103</v>
      </c>
      <c r="B110" s="303">
        <v>103</v>
      </c>
      <c r="C110" s="303"/>
      <c r="D110" s="458"/>
      <c r="E110" s="458"/>
      <c r="F110" s="458"/>
      <c r="G110" s="476" t="str">
        <f>IF(ISNA(IF($C110&gt;0,(VLOOKUP($C110,Engagés!$C$10:$K$509,3,FALSE))," ")),"",(IF($C110&gt;0,(VLOOKUP($C110,Engagés!$C$10:$K$509,3,FALSE))," ")))</f>
        <v xml:space="preserve"> </v>
      </c>
      <c r="H110" s="90">
        <f t="shared" si="65"/>
        <v>0</v>
      </c>
      <c r="I110" s="539" t="str">
        <f>IF(ISNA(IF($C110&gt;0,(VLOOKUP($C110,Engagés!$C$10:$K$509,6,FALSE))," ")),"",(IF($C110&gt;0,(VLOOKUP($C110,Engagés!$C$10:$K$509,6,FALSE))," ")))</f>
        <v xml:space="preserve"> </v>
      </c>
      <c r="J110" s="539" t="str">
        <f>IF(ISNA(IF($C110&gt;0,(VLOOKUP($C110,Engagés!$C$10:$K$509,7,FALSE))," ")),"",(IF($C110&gt;0,(VLOOKUP($C110,Engagés!$C$10:$K$509,7,FALSE))," ")))</f>
        <v xml:space="preserve"> </v>
      </c>
      <c r="K110" s="539" t="str">
        <f>IF(ISNA(IF($C110&gt;0,(VLOOKUP($C110,Engagés!$C$10:$K$509,8,FALSE))," ")),"",(IF($C110&gt;0,(VLOOKUP($C110,Engagés!$C$10:$K$509,8,FALSE))," ")))</f>
        <v xml:space="preserve"> </v>
      </c>
      <c r="L110" s="6" t="str">
        <f>IF(ISNA(IF($C110&gt;0,(VLOOKUP($C110,Engagés!$C$10:$K$509,5,FALSE))," ")),"",(IF($C110&gt;0,(VLOOKUP($C110,Engagés!$C$10:$K$509,5,FALSE))," ")))</f>
        <v xml:space="preserve"> </v>
      </c>
      <c r="M110" s="6" t="str">
        <f>IF(ISNA(IF($C110&gt;0,(VLOOKUP($C110,Engagés!$C$10:$K$509,4,FALSE))," ")),"",(IF($C110&gt;0,(VLOOKUP($C110,Engagés!$C$10:$K$509,4,FALSE))," ")))</f>
        <v xml:space="preserve"> </v>
      </c>
      <c r="N110" s="539" t="str">
        <f>IF(ISNA(IF($C110&gt;0,(VLOOKUP($C110,Engagés!$C$10:$K$509,9,FALSE))," ")),"",(IF($C110&gt;0,(VLOOKUP($C110,Engagés!$C$10:$K$509,9,FALSE))," ")))</f>
        <v xml:space="preserve"> </v>
      </c>
      <c r="O110" s="6" t="str">
        <f>IF(ISNA(IF($C110&gt;0,(VLOOKUP($C110,Engagés!$C$10:$N$509,10,FALSE))," ")),"",(IF($C110&gt;0,(VLOOKUP($C110,Engagés!$C$10:$N$509,10,FALSE))," ")))</f>
        <v xml:space="preserve"> </v>
      </c>
      <c r="P110" s="6" t="str">
        <f>IF(ISNA(IF($C110&gt;0,(VLOOKUP($C110,Engagés!$C$10:$N$509,12,FALSE))," ")),"",(IF($C110&gt;0,(VLOOKUP($C110,Engagés!$C$10:$N$509,12,FALSE))," ")))</f>
        <v xml:space="preserve"> </v>
      </c>
      <c r="Q110" s="6" t="str">
        <f>IF(ISNA(IF($C110&gt;0,(VLOOKUP($C110,Engagés!$C$10:$N$509,11,FALSE))," ")),"",(IF($C110&gt;0,(VLOOKUP($C110,Engagés!$C$10:$N$509,11,FALSE))," ")))</f>
        <v xml:space="preserve"> </v>
      </c>
      <c r="R110" s="19" t="str">
        <f t="shared" si="85"/>
        <v/>
      </c>
      <c r="S110" s="84" t="str">
        <f>IF(COUNTIF($K$8:$K110,$K110)&lt;2,$K110," ")</f>
        <v xml:space="preserve"> </v>
      </c>
      <c r="T110" s="84">
        <f t="shared" si="76"/>
        <v>103</v>
      </c>
      <c r="U110" s="91" t="str">
        <f t="shared" si="77"/>
        <v/>
      </c>
      <c r="V110" s="84" t="str">
        <f>IF(COUNTIF($K$8:$K110,$K110)&lt;3,$K110," ")</f>
        <v xml:space="preserve"> </v>
      </c>
      <c r="W110" s="84">
        <f t="shared" si="66"/>
        <v>103</v>
      </c>
      <c r="X110" s="84" t="str">
        <f t="shared" si="78"/>
        <v/>
      </c>
      <c r="Y110" s="80" t="str">
        <f t="shared" si="67"/>
        <v/>
      </c>
      <c r="Z110" s="80">
        <f t="shared" si="68"/>
        <v>1000</v>
      </c>
      <c r="AA110" s="80">
        <f t="shared" si="79"/>
        <v>1000</v>
      </c>
      <c r="AB110" s="84" t="str">
        <f>IF(COUNTIF($K$8:$K110,S110)&lt;4,$K110," ")</f>
        <v xml:space="preserve"> </v>
      </c>
      <c r="AC110" s="84">
        <f t="shared" si="69"/>
        <v>103</v>
      </c>
      <c r="AD110" s="84" t="str">
        <f t="shared" si="80"/>
        <v/>
      </c>
      <c r="AE110" s="80" t="str">
        <f t="shared" si="70"/>
        <v/>
      </c>
      <c r="AF110" s="80" t="str">
        <f t="shared" si="71"/>
        <v/>
      </c>
      <c r="AG110" s="84" t="str">
        <f t="shared" si="72"/>
        <v/>
      </c>
      <c r="AH110" s="84" t="str">
        <f t="shared" si="81"/>
        <v/>
      </c>
      <c r="AI110" s="7" t="str">
        <f t="shared" si="82"/>
        <v xml:space="preserve"> </v>
      </c>
      <c r="AJ110" s="8">
        <f t="shared" si="83"/>
        <v>103</v>
      </c>
      <c r="AK110" s="92">
        <v>10</v>
      </c>
      <c r="AL110" s="93" t="e">
        <f>#REF!</f>
        <v>#REF!</v>
      </c>
      <c r="AM110" s="94" t="e">
        <f t="shared" si="57"/>
        <v>#REF!</v>
      </c>
      <c r="AN110" s="95" t="e">
        <f t="shared" si="58"/>
        <v>#REF!</v>
      </c>
      <c r="AO110" s="94" t="e">
        <f t="shared" si="59"/>
        <v>#REF!</v>
      </c>
      <c r="AP110" s="95" t="e">
        <f t="shared" si="60"/>
        <v>#REF!</v>
      </c>
      <c r="AQ110" s="94" t="e">
        <f t="shared" si="61"/>
        <v>#REF!</v>
      </c>
      <c r="AR110" s="95" t="e">
        <f t="shared" si="62"/>
        <v>#REF!</v>
      </c>
      <c r="AS110" s="96" t="e">
        <f t="shared" si="73"/>
        <v>#REF!</v>
      </c>
      <c r="AT110" s="97" t="e">
        <f t="shared" si="74"/>
        <v>#REF!</v>
      </c>
      <c r="AW110" s="537" t="str">
        <f t="shared" si="84"/>
        <v/>
      </c>
    </row>
    <row r="111" spans="1:49" ht="19.2" customHeight="1">
      <c r="A111" s="6">
        <f t="shared" si="75"/>
        <v>104</v>
      </c>
      <c r="B111" s="303">
        <v>104</v>
      </c>
      <c r="C111" s="303"/>
      <c r="D111" s="458"/>
      <c r="E111" s="458"/>
      <c r="F111" s="458"/>
      <c r="G111" s="476" t="str">
        <f>IF(ISNA(IF($C111&gt;0,(VLOOKUP($C111,Engagés!$C$10:$K$509,3,FALSE))," ")),"",(IF($C111&gt;0,(VLOOKUP($C111,Engagés!$C$10:$K$509,3,FALSE))," ")))</f>
        <v xml:space="preserve"> </v>
      </c>
      <c r="H111" s="90">
        <f t="shared" si="65"/>
        <v>0</v>
      </c>
      <c r="I111" s="539" t="str">
        <f>IF(ISNA(IF($C111&gt;0,(VLOOKUP($C111,Engagés!$C$10:$K$509,6,FALSE))," ")),"",(IF($C111&gt;0,(VLOOKUP($C111,Engagés!$C$10:$K$509,6,FALSE))," ")))</f>
        <v xml:space="preserve"> </v>
      </c>
      <c r="J111" s="539" t="str">
        <f>IF(ISNA(IF($C111&gt;0,(VLOOKUP($C111,Engagés!$C$10:$K$509,7,FALSE))," ")),"",(IF($C111&gt;0,(VLOOKUP($C111,Engagés!$C$10:$K$509,7,FALSE))," ")))</f>
        <v xml:space="preserve"> </v>
      </c>
      <c r="K111" s="539" t="str">
        <f>IF(ISNA(IF($C111&gt;0,(VLOOKUP($C111,Engagés!$C$10:$K$509,8,FALSE))," ")),"",(IF($C111&gt;0,(VLOOKUP($C111,Engagés!$C$10:$K$509,8,FALSE))," ")))</f>
        <v xml:space="preserve"> </v>
      </c>
      <c r="L111" s="6" t="str">
        <f>IF(ISNA(IF($C111&gt;0,(VLOOKUP($C111,Engagés!$C$10:$K$509,5,FALSE))," ")),"",(IF($C111&gt;0,(VLOOKUP($C111,Engagés!$C$10:$K$509,5,FALSE))," ")))</f>
        <v xml:space="preserve"> </v>
      </c>
      <c r="M111" s="6" t="str">
        <f>IF(ISNA(IF($C111&gt;0,(VLOOKUP($C111,Engagés!$C$10:$K$509,4,FALSE))," ")),"",(IF($C111&gt;0,(VLOOKUP($C111,Engagés!$C$10:$K$509,4,FALSE))," ")))</f>
        <v xml:space="preserve"> </v>
      </c>
      <c r="N111" s="539" t="str">
        <f>IF(ISNA(IF($C111&gt;0,(VLOOKUP($C111,Engagés!$C$10:$K$509,9,FALSE))," ")),"",(IF($C111&gt;0,(VLOOKUP($C111,Engagés!$C$10:$K$509,9,FALSE))," ")))</f>
        <v xml:space="preserve"> </v>
      </c>
      <c r="O111" s="6" t="str">
        <f>IF(ISNA(IF($C111&gt;0,(VLOOKUP($C111,Engagés!$C$10:$N$509,10,FALSE))," ")),"",(IF($C111&gt;0,(VLOOKUP($C111,Engagés!$C$10:$N$509,10,FALSE))," ")))</f>
        <v xml:space="preserve"> </v>
      </c>
      <c r="P111" s="6" t="str">
        <f>IF(ISNA(IF($C111&gt;0,(VLOOKUP($C111,Engagés!$C$10:$N$509,12,FALSE))," ")),"",(IF($C111&gt;0,(VLOOKUP($C111,Engagés!$C$10:$N$509,12,FALSE))," ")))</f>
        <v xml:space="preserve"> </v>
      </c>
      <c r="Q111" s="6" t="str">
        <f>IF(ISNA(IF($C111&gt;0,(VLOOKUP($C111,Engagés!$C$10:$N$509,11,FALSE))," ")),"",(IF($C111&gt;0,(VLOOKUP($C111,Engagés!$C$10:$N$509,11,FALSE))," ")))</f>
        <v xml:space="preserve"> </v>
      </c>
      <c r="R111" s="19" t="str">
        <f t="shared" si="85"/>
        <v/>
      </c>
      <c r="S111" s="84" t="str">
        <f>IF(COUNTIF($K$8:$K111,$K111)&lt;2,$K111," ")</f>
        <v xml:space="preserve"> </v>
      </c>
      <c r="T111" s="84">
        <f t="shared" si="76"/>
        <v>104</v>
      </c>
      <c r="U111" s="91" t="str">
        <f t="shared" si="77"/>
        <v/>
      </c>
      <c r="V111" s="84" t="str">
        <f>IF(COUNTIF($K$8:$K111,$K111)&lt;3,$K111," ")</f>
        <v xml:space="preserve"> </v>
      </c>
      <c r="W111" s="84">
        <f t="shared" si="66"/>
        <v>104</v>
      </c>
      <c r="X111" s="84" t="str">
        <f t="shared" si="78"/>
        <v/>
      </c>
      <c r="Y111" s="80" t="str">
        <f t="shared" si="67"/>
        <v/>
      </c>
      <c r="Z111" s="80">
        <f t="shared" si="68"/>
        <v>1000</v>
      </c>
      <c r="AA111" s="80">
        <f t="shared" si="79"/>
        <v>1000</v>
      </c>
      <c r="AB111" s="84" t="str">
        <f>IF(COUNTIF($K$8:$K111,S111)&lt;4,$K111," ")</f>
        <v xml:space="preserve"> </v>
      </c>
      <c r="AC111" s="84">
        <f t="shared" si="69"/>
        <v>104</v>
      </c>
      <c r="AD111" s="84" t="str">
        <f t="shared" si="80"/>
        <v/>
      </c>
      <c r="AE111" s="80" t="str">
        <f t="shared" si="70"/>
        <v/>
      </c>
      <c r="AF111" s="80" t="str">
        <f t="shared" si="71"/>
        <v/>
      </c>
      <c r="AG111" s="84" t="str">
        <f t="shared" si="72"/>
        <v/>
      </c>
      <c r="AH111" s="84" t="str">
        <f t="shared" si="81"/>
        <v/>
      </c>
      <c r="AI111" s="7" t="str">
        <f t="shared" si="82"/>
        <v xml:space="preserve"> </v>
      </c>
      <c r="AJ111" s="8">
        <f t="shared" si="83"/>
        <v>104</v>
      </c>
      <c r="AK111" s="92">
        <v>10</v>
      </c>
      <c r="AL111" s="93" t="e">
        <f>#REF!</f>
        <v>#REF!</v>
      </c>
      <c r="AM111" s="94" t="e">
        <f t="shared" si="57"/>
        <v>#REF!</v>
      </c>
      <c r="AN111" s="95" t="e">
        <f t="shared" si="58"/>
        <v>#REF!</v>
      </c>
      <c r="AO111" s="94" t="e">
        <f t="shared" si="59"/>
        <v>#REF!</v>
      </c>
      <c r="AP111" s="95" t="e">
        <f t="shared" si="60"/>
        <v>#REF!</v>
      </c>
      <c r="AQ111" s="94" t="e">
        <f t="shared" si="61"/>
        <v>#REF!</v>
      </c>
      <c r="AR111" s="95" t="e">
        <f t="shared" si="62"/>
        <v>#REF!</v>
      </c>
      <c r="AS111" s="96" t="e">
        <f t="shared" si="73"/>
        <v>#REF!</v>
      </c>
      <c r="AT111" s="97" t="e">
        <f t="shared" si="74"/>
        <v>#REF!</v>
      </c>
      <c r="AW111" s="537" t="str">
        <f t="shared" si="84"/>
        <v/>
      </c>
    </row>
    <row r="112" spans="1:49" ht="19.2" customHeight="1">
      <c r="A112" s="6">
        <f t="shared" si="75"/>
        <v>105</v>
      </c>
      <c r="B112" s="303">
        <v>105</v>
      </c>
      <c r="C112" s="303"/>
      <c r="D112" s="458"/>
      <c r="E112" s="458"/>
      <c r="F112" s="458"/>
      <c r="G112" s="476" t="str">
        <f>IF(ISNA(IF($C112&gt;0,(VLOOKUP($C112,Engagés!$C$10:$K$509,3,FALSE))," ")),"",(IF($C112&gt;0,(VLOOKUP($C112,Engagés!$C$10:$K$509,3,FALSE))," ")))</f>
        <v xml:space="preserve"> </v>
      </c>
      <c r="H112" s="90">
        <f t="shared" si="65"/>
        <v>0</v>
      </c>
      <c r="I112" s="539" t="str">
        <f>IF(ISNA(IF($C112&gt;0,(VLOOKUP($C112,Engagés!$C$10:$K$509,6,FALSE))," ")),"",(IF($C112&gt;0,(VLOOKUP($C112,Engagés!$C$10:$K$509,6,FALSE))," ")))</f>
        <v xml:space="preserve"> </v>
      </c>
      <c r="J112" s="539" t="str">
        <f>IF(ISNA(IF($C112&gt;0,(VLOOKUP($C112,Engagés!$C$10:$K$509,7,FALSE))," ")),"",(IF($C112&gt;0,(VLOOKUP($C112,Engagés!$C$10:$K$509,7,FALSE))," ")))</f>
        <v xml:space="preserve"> </v>
      </c>
      <c r="K112" s="539" t="str">
        <f>IF(ISNA(IF($C112&gt;0,(VLOOKUP($C112,Engagés!$C$10:$K$509,8,FALSE))," ")),"",(IF($C112&gt;0,(VLOOKUP($C112,Engagés!$C$10:$K$509,8,FALSE))," ")))</f>
        <v xml:space="preserve"> </v>
      </c>
      <c r="L112" s="6" t="str">
        <f>IF(ISNA(IF($C112&gt;0,(VLOOKUP($C112,Engagés!$C$10:$K$509,5,FALSE))," ")),"",(IF($C112&gt;0,(VLOOKUP($C112,Engagés!$C$10:$K$509,5,FALSE))," ")))</f>
        <v xml:space="preserve"> </v>
      </c>
      <c r="M112" s="6" t="str">
        <f>IF(ISNA(IF($C112&gt;0,(VLOOKUP($C112,Engagés!$C$10:$K$509,4,FALSE))," ")),"",(IF($C112&gt;0,(VLOOKUP($C112,Engagés!$C$10:$K$509,4,FALSE))," ")))</f>
        <v xml:space="preserve"> </v>
      </c>
      <c r="N112" s="539" t="str">
        <f>IF(ISNA(IF($C112&gt;0,(VLOOKUP($C112,Engagés!$C$10:$K$509,9,FALSE))," ")),"",(IF($C112&gt;0,(VLOOKUP($C112,Engagés!$C$10:$K$509,9,FALSE))," ")))</f>
        <v xml:space="preserve"> </v>
      </c>
      <c r="O112" s="6" t="str">
        <f>IF(ISNA(IF($C112&gt;0,(VLOOKUP($C112,Engagés!$C$10:$N$509,10,FALSE))," ")),"",(IF($C112&gt;0,(VLOOKUP($C112,Engagés!$C$10:$N$509,10,FALSE))," ")))</f>
        <v xml:space="preserve"> </v>
      </c>
      <c r="P112" s="6" t="str">
        <f>IF(ISNA(IF($C112&gt;0,(VLOOKUP($C112,Engagés!$C$10:$N$509,12,FALSE))," ")),"",(IF($C112&gt;0,(VLOOKUP($C112,Engagés!$C$10:$N$509,12,FALSE))," ")))</f>
        <v xml:space="preserve"> </v>
      </c>
      <c r="Q112" s="6" t="str">
        <f>IF(ISNA(IF($C112&gt;0,(VLOOKUP($C112,Engagés!$C$10:$N$509,11,FALSE))," ")),"",(IF($C112&gt;0,(VLOOKUP($C112,Engagés!$C$10:$N$509,11,FALSE))," ")))</f>
        <v xml:space="preserve"> </v>
      </c>
      <c r="R112" s="19" t="str">
        <f t="shared" si="85"/>
        <v/>
      </c>
      <c r="S112" s="84" t="str">
        <f>IF(COUNTIF($K$8:$K112,$K112)&lt;2,$K112," ")</f>
        <v xml:space="preserve"> </v>
      </c>
      <c r="T112" s="84">
        <f t="shared" si="76"/>
        <v>105</v>
      </c>
      <c r="U112" s="91" t="str">
        <f t="shared" si="77"/>
        <v/>
      </c>
      <c r="V112" s="84" t="str">
        <f>IF(COUNTIF($K$8:$K112,$K112)&lt;3,$K112," ")</f>
        <v xml:space="preserve"> </v>
      </c>
      <c r="W112" s="84">
        <f t="shared" si="66"/>
        <v>105</v>
      </c>
      <c r="X112" s="84" t="str">
        <f t="shared" si="78"/>
        <v/>
      </c>
      <c r="Y112" s="80" t="str">
        <f t="shared" si="67"/>
        <v/>
      </c>
      <c r="Z112" s="80">
        <f t="shared" si="68"/>
        <v>1000</v>
      </c>
      <c r="AA112" s="80">
        <f t="shared" si="79"/>
        <v>1000</v>
      </c>
      <c r="AB112" s="84" t="str">
        <f>IF(COUNTIF($K$8:$K112,S112)&lt;4,$K112," ")</f>
        <v xml:space="preserve"> </v>
      </c>
      <c r="AC112" s="84">
        <f t="shared" si="69"/>
        <v>105</v>
      </c>
      <c r="AD112" s="84" t="str">
        <f t="shared" si="80"/>
        <v/>
      </c>
      <c r="AE112" s="80" t="str">
        <f t="shared" si="70"/>
        <v/>
      </c>
      <c r="AF112" s="80" t="str">
        <f t="shared" si="71"/>
        <v/>
      </c>
      <c r="AG112" s="84" t="str">
        <f t="shared" si="72"/>
        <v/>
      </c>
      <c r="AH112" s="84" t="str">
        <f t="shared" si="81"/>
        <v/>
      </c>
      <c r="AI112" s="7" t="str">
        <f t="shared" si="82"/>
        <v xml:space="preserve"> </v>
      </c>
      <c r="AJ112" s="8">
        <f t="shared" si="83"/>
        <v>105</v>
      </c>
      <c r="AK112" s="92">
        <v>10</v>
      </c>
      <c r="AL112" s="93" t="e">
        <f>#REF!</f>
        <v>#REF!</v>
      </c>
      <c r="AM112" s="94" t="e">
        <f t="shared" si="57"/>
        <v>#REF!</v>
      </c>
      <c r="AN112" s="95" t="e">
        <f t="shared" si="58"/>
        <v>#REF!</v>
      </c>
      <c r="AO112" s="94" t="e">
        <f t="shared" si="59"/>
        <v>#REF!</v>
      </c>
      <c r="AP112" s="95" t="e">
        <f t="shared" si="60"/>
        <v>#REF!</v>
      </c>
      <c r="AQ112" s="94" t="e">
        <f t="shared" si="61"/>
        <v>#REF!</v>
      </c>
      <c r="AR112" s="95" t="e">
        <f t="shared" si="62"/>
        <v>#REF!</v>
      </c>
      <c r="AS112" s="96" t="e">
        <f t="shared" si="73"/>
        <v>#REF!</v>
      </c>
      <c r="AT112" s="97" t="e">
        <f t="shared" si="74"/>
        <v>#REF!</v>
      </c>
      <c r="AW112" s="537" t="str">
        <f t="shared" si="84"/>
        <v/>
      </c>
    </row>
    <row r="113" spans="1:49" ht="19.2" customHeight="1">
      <c r="A113" s="6">
        <f t="shared" si="75"/>
        <v>106</v>
      </c>
      <c r="B113" s="303">
        <v>106</v>
      </c>
      <c r="C113" s="303"/>
      <c r="D113" s="458"/>
      <c r="E113" s="458"/>
      <c r="F113" s="458"/>
      <c r="G113" s="476" t="str">
        <f>IF(ISNA(IF($C113&gt;0,(VLOOKUP($C113,Engagés!$C$10:$K$509,3,FALSE))," ")),"",(IF($C113&gt;0,(VLOOKUP($C113,Engagés!$C$10:$K$509,3,FALSE))," ")))</f>
        <v xml:space="preserve"> </v>
      </c>
      <c r="H113" s="90">
        <f t="shared" si="65"/>
        <v>0</v>
      </c>
      <c r="I113" s="539" t="str">
        <f>IF(ISNA(IF($C113&gt;0,(VLOOKUP($C113,Engagés!$C$10:$K$509,6,FALSE))," ")),"",(IF($C113&gt;0,(VLOOKUP($C113,Engagés!$C$10:$K$509,6,FALSE))," ")))</f>
        <v xml:space="preserve"> </v>
      </c>
      <c r="J113" s="539" t="str">
        <f>IF(ISNA(IF($C113&gt;0,(VLOOKUP($C113,Engagés!$C$10:$K$509,7,FALSE))," ")),"",(IF($C113&gt;0,(VLOOKUP($C113,Engagés!$C$10:$K$509,7,FALSE))," ")))</f>
        <v xml:space="preserve"> </v>
      </c>
      <c r="K113" s="539" t="str">
        <f>IF(ISNA(IF($C113&gt;0,(VLOOKUP($C113,Engagés!$C$10:$K$509,8,FALSE))," ")),"",(IF($C113&gt;0,(VLOOKUP($C113,Engagés!$C$10:$K$509,8,FALSE))," ")))</f>
        <v xml:space="preserve"> </v>
      </c>
      <c r="L113" s="6" t="str">
        <f>IF(ISNA(IF($C113&gt;0,(VLOOKUP($C113,Engagés!$C$10:$K$509,5,FALSE))," ")),"",(IF($C113&gt;0,(VLOOKUP($C113,Engagés!$C$10:$K$509,5,FALSE))," ")))</f>
        <v xml:space="preserve"> </v>
      </c>
      <c r="M113" s="6" t="str">
        <f>IF(ISNA(IF($C113&gt;0,(VLOOKUP($C113,Engagés!$C$10:$K$509,4,FALSE))," ")),"",(IF($C113&gt;0,(VLOOKUP($C113,Engagés!$C$10:$K$509,4,FALSE))," ")))</f>
        <v xml:space="preserve"> </v>
      </c>
      <c r="N113" s="539" t="str">
        <f>IF(ISNA(IF($C113&gt;0,(VLOOKUP($C113,Engagés!$C$10:$K$509,9,FALSE))," ")),"",(IF($C113&gt;0,(VLOOKUP($C113,Engagés!$C$10:$K$509,9,FALSE))," ")))</f>
        <v xml:space="preserve"> </v>
      </c>
      <c r="O113" s="6" t="str">
        <f>IF(ISNA(IF($C113&gt;0,(VLOOKUP($C113,Engagés!$C$10:$N$509,10,FALSE))," ")),"",(IF($C113&gt;0,(VLOOKUP($C113,Engagés!$C$10:$N$509,10,FALSE))," ")))</f>
        <v xml:space="preserve"> </v>
      </c>
      <c r="P113" s="6" t="str">
        <f>IF(ISNA(IF($C113&gt;0,(VLOOKUP($C113,Engagés!$C$10:$N$509,12,FALSE))," ")),"",(IF($C113&gt;0,(VLOOKUP($C113,Engagés!$C$10:$N$509,12,FALSE))," ")))</f>
        <v xml:space="preserve"> </v>
      </c>
      <c r="Q113" s="6" t="str">
        <f>IF(ISNA(IF($C113&gt;0,(VLOOKUP($C113,Engagés!$C$10:$N$509,11,FALSE))," ")),"",(IF($C113&gt;0,(VLOOKUP($C113,Engagés!$C$10:$N$509,11,FALSE))," ")))</f>
        <v xml:space="preserve"> </v>
      </c>
      <c r="R113" s="19" t="str">
        <f t="shared" si="85"/>
        <v/>
      </c>
      <c r="S113" s="84" t="str">
        <f>IF(COUNTIF($K$8:$K113,$K113)&lt;2,$K113," ")</f>
        <v xml:space="preserve"> </v>
      </c>
      <c r="T113" s="84">
        <f t="shared" si="76"/>
        <v>106</v>
      </c>
      <c r="U113" s="91" t="str">
        <f t="shared" si="77"/>
        <v/>
      </c>
      <c r="V113" s="84" t="str">
        <f>IF(COUNTIF($K$8:$K113,$K113)&lt;3,$K113," ")</f>
        <v xml:space="preserve"> </v>
      </c>
      <c r="W113" s="84">
        <f t="shared" si="66"/>
        <v>106</v>
      </c>
      <c r="X113" s="84" t="str">
        <f t="shared" si="78"/>
        <v/>
      </c>
      <c r="Y113" s="80" t="str">
        <f t="shared" si="67"/>
        <v/>
      </c>
      <c r="Z113" s="80">
        <f t="shared" si="68"/>
        <v>1000</v>
      </c>
      <c r="AA113" s="80">
        <f t="shared" si="79"/>
        <v>1000</v>
      </c>
      <c r="AB113" s="84" t="str">
        <f>IF(COUNTIF($K$8:$K113,S113)&lt;4,$K113," ")</f>
        <v xml:space="preserve"> </v>
      </c>
      <c r="AC113" s="84">
        <f t="shared" si="69"/>
        <v>106</v>
      </c>
      <c r="AD113" s="84" t="str">
        <f t="shared" si="80"/>
        <v/>
      </c>
      <c r="AE113" s="80" t="str">
        <f t="shared" si="70"/>
        <v/>
      </c>
      <c r="AF113" s="80" t="str">
        <f t="shared" si="71"/>
        <v/>
      </c>
      <c r="AG113" s="84" t="str">
        <f t="shared" si="72"/>
        <v/>
      </c>
      <c r="AH113" s="84" t="str">
        <f t="shared" si="81"/>
        <v/>
      </c>
      <c r="AI113" s="7" t="str">
        <f t="shared" si="82"/>
        <v xml:space="preserve"> </v>
      </c>
      <c r="AJ113" s="8">
        <f t="shared" si="83"/>
        <v>106</v>
      </c>
      <c r="AK113" s="92">
        <v>10</v>
      </c>
      <c r="AL113" s="93" t="e">
        <f>#REF!</f>
        <v>#REF!</v>
      </c>
      <c r="AM113" s="94" t="e">
        <f t="shared" si="57"/>
        <v>#REF!</v>
      </c>
      <c r="AN113" s="95" t="e">
        <f t="shared" si="58"/>
        <v>#REF!</v>
      </c>
      <c r="AO113" s="94" t="e">
        <f t="shared" si="59"/>
        <v>#REF!</v>
      </c>
      <c r="AP113" s="95" t="e">
        <f t="shared" si="60"/>
        <v>#REF!</v>
      </c>
      <c r="AQ113" s="94" t="e">
        <f t="shared" si="61"/>
        <v>#REF!</v>
      </c>
      <c r="AR113" s="95" t="e">
        <f t="shared" si="62"/>
        <v>#REF!</v>
      </c>
      <c r="AS113" s="96" t="e">
        <f t="shared" si="73"/>
        <v>#REF!</v>
      </c>
      <c r="AT113" s="97" t="e">
        <f t="shared" si="74"/>
        <v>#REF!</v>
      </c>
      <c r="AW113" s="537" t="str">
        <f t="shared" si="84"/>
        <v/>
      </c>
    </row>
    <row r="114" spans="1:49" ht="19.2" customHeight="1">
      <c r="A114" s="6">
        <f t="shared" si="75"/>
        <v>107</v>
      </c>
      <c r="B114" s="303">
        <v>107</v>
      </c>
      <c r="C114" s="303"/>
      <c r="D114" s="458"/>
      <c r="E114" s="458"/>
      <c r="F114" s="458"/>
      <c r="G114" s="476" t="str">
        <f>IF(ISNA(IF($C114&gt;0,(VLOOKUP($C114,Engagés!$C$10:$K$509,3,FALSE))," ")),"",(IF($C114&gt;0,(VLOOKUP($C114,Engagés!$C$10:$K$509,3,FALSE))," ")))</f>
        <v xml:space="preserve"> </v>
      </c>
      <c r="H114" s="90">
        <f t="shared" si="65"/>
        <v>0</v>
      </c>
      <c r="I114" s="539" t="str">
        <f>IF(ISNA(IF($C114&gt;0,(VLOOKUP($C114,Engagés!$C$10:$K$509,6,FALSE))," ")),"",(IF($C114&gt;0,(VLOOKUP($C114,Engagés!$C$10:$K$509,6,FALSE))," ")))</f>
        <v xml:space="preserve"> </v>
      </c>
      <c r="J114" s="539" t="str">
        <f>IF(ISNA(IF($C114&gt;0,(VLOOKUP($C114,Engagés!$C$10:$K$509,7,FALSE))," ")),"",(IF($C114&gt;0,(VLOOKUP($C114,Engagés!$C$10:$K$509,7,FALSE))," ")))</f>
        <v xml:space="preserve"> </v>
      </c>
      <c r="K114" s="539" t="str">
        <f>IF(ISNA(IF($C114&gt;0,(VLOOKUP($C114,Engagés!$C$10:$K$509,8,FALSE))," ")),"",(IF($C114&gt;0,(VLOOKUP($C114,Engagés!$C$10:$K$509,8,FALSE))," ")))</f>
        <v xml:space="preserve"> </v>
      </c>
      <c r="L114" s="6" t="str">
        <f>IF(ISNA(IF($C114&gt;0,(VLOOKUP($C114,Engagés!$C$10:$K$509,5,FALSE))," ")),"",(IF($C114&gt;0,(VLOOKUP($C114,Engagés!$C$10:$K$509,5,FALSE))," ")))</f>
        <v xml:space="preserve"> </v>
      </c>
      <c r="M114" s="6" t="str">
        <f>IF(ISNA(IF($C114&gt;0,(VLOOKUP($C114,Engagés!$C$10:$K$509,4,FALSE))," ")),"",(IF($C114&gt;0,(VLOOKUP($C114,Engagés!$C$10:$K$509,4,FALSE))," ")))</f>
        <v xml:space="preserve"> </v>
      </c>
      <c r="N114" s="539" t="str">
        <f>IF(ISNA(IF($C114&gt;0,(VLOOKUP($C114,Engagés!$C$10:$K$509,9,FALSE))," ")),"",(IF($C114&gt;0,(VLOOKUP($C114,Engagés!$C$10:$K$509,9,FALSE))," ")))</f>
        <v xml:space="preserve"> </v>
      </c>
      <c r="O114" s="6" t="str">
        <f>IF(ISNA(IF($C114&gt;0,(VLOOKUP($C114,Engagés!$C$10:$N$509,10,FALSE))," ")),"",(IF($C114&gt;0,(VLOOKUP($C114,Engagés!$C$10:$N$509,10,FALSE))," ")))</f>
        <v xml:space="preserve"> </v>
      </c>
      <c r="P114" s="6" t="str">
        <f>IF(ISNA(IF($C114&gt;0,(VLOOKUP($C114,Engagés!$C$10:$N$509,12,FALSE))," ")),"",(IF($C114&gt;0,(VLOOKUP($C114,Engagés!$C$10:$N$509,12,FALSE))," ")))</f>
        <v xml:space="preserve"> </v>
      </c>
      <c r="Q114" s="6" t="str">
        <f>IF(ISNA(IF($C114&gt;0,(VLOOKUP($C114,Engagés!$C$10:$N$509,11,FALSE))," ")),"",(IF($C114&gt;0,(VLOOKUP($C114,Engagés!$C$10:$N$509,11,FALSE))," ")))</f>
        <v xml:space="preserve"> </v>
      </c>
      <c r="R114" s="19" t="str">
        <f t="shared" si="85"/>
        <v/>
      </c>
      <c r="S114" s="84" t="str">
        <f>IF(COUNTIF($K$8:$K114,$K114)&lt;2,$K114," ")</f>
        <v xml:space="preserve"> </v>
      </c>
      <c r="T114" s="84">
        <f t="shared" si="76"/>
        <v>107</v>
      </c>
      <c r="U114" s="91" t="str">
        <f t="shared" si="77"/>
        <v/>
      </c>
      <c r="V114" s="84" t="str">
        <f>IF(COUNTIF($K$8:$K114,$K114)&lt;3,$K114," ")</f>
        <v xml:space="preserve"> </v>
      </c>
      <c r="W114" s="84">
        <f t="shared" si="66"/>
        <v>107</v>
      </c>
      <c r="X114" s="84" t="str">
        <f t="shared" si="78"/>
        <v/>
      </c>
      <c r="Y114" s="80" t="str">
        <f t="shared" si="67"/>
        <v/>
      </c>
      <c r="Z114" s="80">
        <f t="shared" si="68"/>
        <v>1000</v>
      </c>
      <c r="AA114" s="80">
        <f t="shared" si="79"/>
        <v>1000</v>
      </c>
      <c r="AB114" s="84" t="str">
        <f>IF(COUNTIF($K$8:$K114,S114)&lt;4,$K114," ")</f>
        <v xml:space="preserve"> </v>
      </c>
      <c r="AC114" s="84">
        <f t="shared" si="69"/>
        <v>107</v>
      </c>
      <c r="AD114" s="84" t="str">
        <f t="shared" si="80"/>
        <v/>
      </c>
      <c r="AE114" s="80" t="str">
        <f t="shared" si="70"/>
        <v/>
      </c>
      <c r="AF114" s="80" t="str">
        <f t="shared" si="71"/>
        <v/>
      </c>
      <c r="AG114" s="84" t="str">
        <f t="shared" si="72"/>
        <v/>
      </c>
      <c r="AH114" s="84" t="str">
        <f t="shared" si="81"/>
        <v/>
      </c>
      <c r="AI114" s="7" t="str">
        <f t="shared" si="82"/>
        <v xml:space="preserve"> </v>
      </c>
      <c r="AJ114" s="8">
        <f t="shared" si="83"/>
        <v>107</v>
      </c>
      <c r="AK114" s="92">
        <v>10</v>
      </c>
      <c r="AL114" s="93" t="e">
        <f>#REF!</f>
        <v>#REF!</v>
      </c>
      <c r="AM114" s="94" t="e">
        <f t="shared" si="57"/>
        <v>#REF!</v>
      </c>
      <c r="AN114" s="95" t="e">
        <f t="shared" si="58"/>
        <v>#REF!</v>
      </c>
      <c r="AO114" s="94" t="e">
        <f t="shared" si="59"/>
        <v>#REF!</v>
      </c>
      <c r="AP114" s="95" t="e">
        <f t="shared" si="60"/>
        <v>#REF!</v>
      </c>
      <c r="AQ114" s="94" t="e">
        <f t="shared" si="61"/>
        <v>#REF!</v>
      </c>
      <c r="AR114" s="95" t="e">
        <f t="shared" si="62"/>
        <v>#REF!</v>
      </c>
      <c r="AS114" s="96" t="e">
        <f t="shared" si="73"/>
        <v>#REF!</v>
      </c>
      <c r="AT114" s="97" t="e">
        <f t="shared" si="74"/>
        <v>#REF!</v>
      </c>
      <c r="AW114" s="537" t="str">
        <f t="shared" si="84"/>
        <v/>
      </c>
    </row>
    <row r="115" spans="1:49" ht="19.2" customHeight="1">
      <c r="A115" s="6">
        <f t="shared" si="75"/>
        <v>108</v>
      </c>
      <c r="B115" s="303">
        <v>108</v>
      </c>
      <c r="C115" s="303"/>
      <c r="D115" s="458"/>
      <c r="E115" s="458"/>
      <c r="F115" s="458"/>
      <c r="G115" s="476" t="str">
        <f>IF(ISNA(IF($C115&gt;0,(VLOOKUP($C115,Engagés!$C$10:$K$509,3,FALSE))," ")),"",(IF($C115&gt;0,(VLOOKUP($C115,Engagés!$C$10:$K$509,3,FALSE))," ")))</f>
        <v xml:space="preserve"> </v>
      </c>
      <c r="H115" s="90">
        <f t="shared" si="65"/>
        <v>0</v>
      </c>
      <c r="I115" s="539" t="str">
        <f>IF(ISNA(IF($C115&gt;0,(VLOOKUP($C115,Engagés!$C$10:$K$509,6,FALSE))," ")),"",(IF($C115&gt;0,(VLOOKUP($C115,Engagés!$C$10:$K$509,6,FALSE))," ")))</f>
        <v xml:space="preserve"> </v>
      </c>
      <c r="J115" s="539" t="str">
        <f>IF(ISNA(IF($C115&gt;0,(VLOOKUP($C115,Engagés!$C$10:$K$509,7,FALSE))," ")),"",(IF($C115&gt;0,(VLOOKUP($C115,Engagés!$C$10:$K$509,7,FALSE))," ")))</f>
        <v xml:space="preserve"> </v>
      </c>
      <c r="K115" s="539" t="str">
        <f>IF(ISNA(IF($C115&gt;0,(VLOOKUP($C115,Engagés!$C$10:$K$509,8,FALSE))," ")),"",(IF($C115&gt;0,(VLOOKUP($C115,Engagés!$C$10:$K$509,8,FALSE))," ")))</f>
        <v xml:space="preserve"> </v>
      </c>
      <c r="L115" s="6" t="str">
        <f>IF(ISNA(IF($C115&gt;0,(VLOOKUP($C115,Engagés!$C$10:$K$509,5,FALSE))," ")),"",(IF($C115&gt;0,(VLOOKUP($C115,Engagés!$C$10:$K$509,5,FALSE))," ")))</f>
        <v xml:space="preserve"> </v>
      </c>
      <c r="M115" s="6" t="str">
        <f>IF(ISNA(IF($C115&gt;0,(VLOOKUP($C115,Engagés!$C$10:$K$509,4,FALSE))," ")),"",(IF($C115&gt;0,(VLOOKUP($C115,Engagés!$C$10:$K$509,4,FALSE))," ")))</f>
        <v xml:space="preserve"> </v>
      </c>
      <c r="N115" s="539" t="str">
        <f>IF(ISNA(IF($C115&gt;0,(VLOOKUP($C115,Engagés!$C$10:$K$509,9,FALSE))," ")),"",(IF($C115&gt;0,(VLOOKUP($C115,Engagés!$C$10:$K$509,9,FALSE))," ")))</f>
        <v xml:space="preserve"> </v>
      </c>
      <c r="O115" s="6" t="str">
        <f>IF(ISNA(IF($C115&gt;0,(VLOOKUP($C115,Engagés!$C$10:$N$509,10,FALSE))," ")),"",(IF($C115&gt;0,(VLOOKUP($C115,Engagés!$C$10:$N$509,10,FALSE))," ")))</f>
        <v xml:space="preserve"> </v>
      </c>
      <c r="P115" s="6" t="str">
        <f>IF(ISNA(IF($C115&gt;0,(VLOOKUP($C115,Engagés!$C$10:$N$509,12,FALSE))," ")),"",(IF($C115&gt;0,(VLOOKUP($C115,Engagés!$C$10:$N$509,12,FALSE))," ")))</f>
        <v xml:space="preserve"> </v>
      </c>
      <c r="Q115" s="6" t="str">
        <f>IF(ISNA(IF($C115&gt;0,(VLOOKUP($C115,Engagés!$C$10:$N$509,11,FALSE))," ")),"",(IF($C115&gt;0,(VLOOKUP($C115,Engagés!$C$10:$N$509,11,FALSE))," ")))</f>
        <v xml:space="preserve"> </v>
      </c>
      <c r="R115" s="19" t="str">
        <f t="shared" si="85"/>
        <v/>
      </c>
      <c r="S115" s="84" t="str">
        <f>IF(COUNTIF($K$8:$K115,$K115)&lt;2,$K115," ")</f>
        <v xml:space="preserve"> </v>
      </c>
      <c r="T115" s="84">
        <f t="shared" si="76"/>
        <v>108</v>
      </c>
      <c r="U115" s="91" t="str">
        <f t="shared" si="77"/>
        <v/>
      </c>
      <c r="V115" s="84" t="str">
        <f>IF(COUNTIF($K$8:$K115,$K115)&lt;3,$K115," ")</f>
        <v xml:space="preserve"> </v>
      </c>
      <c r="W115" s="84">
        <f t="shared" si="66"/>
        <v>108</v>
      </c>
      <c r="X115" s="84" t="str">
        <f t="shared" si="78"/>
        <v/>
      </c>
      <c r="Y115" s="80" t="str">
        <f t="shared" si="67"/>
        <v/>
      </c>
      <c r="Z115" s="80">
        <f t="shared" si="68"/>
        <v>1000</v>
      </c>
      <c r="AA115" s="80">
        <f t="shared" si="79"/>
        <v>1000</v>
      </c>
      <c r="AB115" s="84" t="str">
        <f>IF(COUNTIF($K$8:$K115,S115)&lt;4,$K115," ")</f>
        <v xml:space="preserve"> </v>
      </c>
      <c r="AC115" s="84">
        <f t="shared" si="69"/>
        <v>108</v>
      </c>
      <c r="AD115" s="84" t="str">
        <f t="shared" si="80"/>
        <v/>
      </c>
      <c r="AE115" s="80" t="str">
        <f t="shared" si="70"/>
        <v/>
      </c>
      <c r="AF115" s="80" t="str">
        <f t="shared" si="71"/>
        <v/>
      </c>
      <c r="AG115" s="84" t="str">
        <f t="shared" si="72"/>
        <v/>
      </c>
      <c r="AH115" s="84" t="str">
        <f t="shared" si="81"/>
        <v/>
      </c>
      <c r="AI115" s="7" t="str">
        <f t="shared" si="82"/>
        <v xml:space="preserve"> </v>
      </c>
      <c r="AJ115" s="8">
        <f t="shared" si="83"/>
        <v>108</v>
      </c>
      <c r="AK115" s="92">
        <v>10</v>
      </c>
      <c r="AL115" s="93" t="e">
        <f>#REF!</f>
        <v>#REF!</v>
      </c>
      <c r="AM115" s="94" t="e">
        <f t="shared" si="57"/>
        <v>#REF!</v>
      </c>
      <c r="AN115" s="95" t="e">
        <f t="shared" si="58"/>
        <v>#REF!</v>
      </c>
      <c r="AO115" s="94" t="e">
        <f t="shared" si="59"/>
        <v>#REF!</v>
      </c>
      <c r="AP115" s="95" t="e">
        <f t="shared" si="60"/>
        <v>#REF!</v>
      </c>
      <c r="AQ115" s="94" t="e">
        <f t="shared" si="61"/>
        <v>#REF!</v>
      </c>
      <c r="AR115" s="95" t="e">
        <f t="shared" si="62"/>
        <v>#REF!</v>
      </c>
      <c r="AS115" s="96" t="e">
        <f t="shared" si="73"/>
        <v>#REF!</v>
      </c>
      <c r="AT115" s="97" t="e">
        <f t="shared" si="74"/>
        <v>#REF!</v>
      </c>
      <c r="AW115" s="537" t="str">
        <f t="shared" si="84"/>
        <v/>
      </c>
    </row>
    <row r="116" spans="1:49" ht="19.2" customHeight="1">
      <c r="A116" s="6">
        <f t="shared" si="75"/>
        <v>109</v>
      </c>
      <c r="B116" s="303">
        <v>109</v>
      </c>
      <c r="C116" s="303"/>
      <c r="D116" s="458"/>
      <c r="E116" s="458"/>
      <c r="F116" s="458"/>
      <c r="G116" s="476" t="str">
        <f>IF(ISNA(IF($C116&gt;0,(VLOOKUP($C116,Engagés!$C$10:$K$509,3,FALSE))," ")),"",(IF($C116&gt;0,(VLOOKUP($C116,Engagés!$C$10:$K$509,3,FALSE))," ")))</f>
        <v xml:space="preserve"> </v>
      </c>
      <c r="H116" s="90">
        <f t="shared" si="65"/>
        <v>0</v>
      </c>
      <c r="I116" s="539" t="str">
        <f>IF(ISNA(IF($C116&gt;0,(VLOOKUP($C116,Engagés!$C$10:$K$509,6,FALSE))," ")),"",(IF($C116&gt;0,(VLOOKUP($C116,Engagés!$C$10:$K$509,6,FALSE))," ")))</f>
        <v xml:space="preserve"> </v>
      </c>
      <c r="J116" s="539" t="str">
        <f>IF(ISNA(IF($C116&gt;0,(VLOOKUP($C116,Engagés!$C$10:$K$509,7,FALSE))," ")),"",(IF($C116&gt;0,(VLOOKUP($C116,Engagés!$C$10:$K$509,7,FALSE))," ")))</f>
        <v xml:space="preserve"> </v>
      </c>
      <c r="K116" s="539" t="str">
        <f>IF(ISNA(IF($C116&gt;0,(VLOOKUP($C116,Engagés!$C$10:$K$509,8,FALSE))," ")),"",(IF($C116&gt;0,(VLOOKUP($C116,Engagés!$C$10:$K$509,8,FALSE))," ")))</f>
        <v xml:space="preserve"> </v>
      </c>
      <c r="L116" s="6" t="str">
        <f>IF(ISNA(IF($C116&gt;0,(VLOOKUP($C116,Engagés!$C$10:$K$509,5,FALSE))," ")),"",(IF($C116&gt;0,(VLOOKUP($C116,Engagés!$C$10:$K$509,5,FALSE))," ")))</f>
        <v xml:space="preserve"> </v>
      </c>
      <c r="M116" s="6" t="str">
        <f>IF(ISNA(IF($C116&gt;0,(VLOOKUP($C116,Engagés!$C$10:$K$509,4,FALSE))," ")),"",(IF($C116&gt;0,(VLOOKUP($C116,Engagés!$C$10:$K$509,4,FALSE))," ")))</f>
        <v xml:space="preserve"> </v>
      </c>
      <c r="N116" s="539" t="str">
        <f>IF(ISNA(IF($C116&gt;0,(VLOOKUP($C116,Engagés!$C$10:$K$509,9,FALSE))," ")),"",(IF($C116&gt;0,(VLOOKUP($C116,Engagés!$C$10:$K$509,9,FALSE))," ")))</f>
        <v xml:space="preserve"> </v>
      </c>
      <c r="O116" s="6" t="str">
        <f>IF(ISNA(IF($C116&gt;0,(VLOOKUP($C116,Engagés!$C$10:$N$509,10,FALSE))," ")),"",(IF($C116&gt;0,(VLOOKUP($C116,Engagés!$C$10:$N$509,10,FALSE))," ")))</f>
        <v xml:space="preserve"> </v>
      </c>
      <c r="P116" s="6" t="str">
        <f>IF(ISNA(IF($C116&gt;0,(VLOOKUP($C116,Engagés!$C$10:$N$509,12,FALSE))," ")),"",(IF($C116&gt;0,(VLOOKUP($C116,Engagés!$C$10:$N$509,12,FALSE))," ")))</f>
        <v xml:space="preserve"> </v>
      </c>
      <c r="Q116" s="6" t="str">
        <f>IF(ISNA(IF($C116&gt;0,(VLOOKUP($C116,Engagés!$C$10:$N$509,11,FALSE))," ")),"",(IF($C116&gt;0,(VLOOKUP($C116,Engagés!$C$10:$N$509,11,FALSE))," ")))</f>
        <v xml:space="preserve"> </v>
      </c>
      <c r="R116" s="19" t="str">
        <f t="shared" si="85"/>
        <v/>
      </c>
      <c r="S116" s="84" t="str">
        <f>IF(COUNTIF($K$8:$K116,$K116)&lt;2,$K116," ")</f>
        <v xml:space="preserve"> </v>
      </c>
      <c r="T116" s="84">
        <f t="shared" si="76"/>
        <v>109</v>
      </c>
      <c r="U116" s="91" t="str">
        <f t="shared" si="77"/>
        <v/>
      </c>
      <c r="V116" s="84" t="str">
        <f>IF(COUNTIF($K$8:$K116,$K116)&lt;3,$K116," ")</f>
        <v xml:space="preserve"> </v>
      </c>
      <c r="W116" s="84">
        <f t="shared" si="66"/>
        <v>109</v>
      </c>
      <c r="X116" s="84" t="str">
        <f t="shared" si="78"/>
        <v/>
      </c>
      <c r="Y116" s="80" t="str">
        <f t="shared" si="67"/>
        <v/>
      </c>
      <c r="Z116" s="80">
        <f t="shared" si="68"/>
        <v>1000</v>
      </c>
      <c r="AA116" s="80">
        <f t="shared" si="79"/>
        <v>1000</v>
      </c>
      <c r="AB116" s="84" t="str">
        <f>IF(COUNTIF($K$8:$K116,S116)&lt;4,$K116," ")</f>
        <v xml:space="preserve"> </v>
      </c>
      <c r="AC116" s="84">
        <f t="shared" si="69"/>
        <v>109</v>
      </c>
      <c r="AD116" s="84" t="str">
        <f t="shared" si="80"/>
        <v/>
      </c>
      <c r="AE116" s="80" t="str">
        <f t="shared" si="70"/>
        <v/>
      </c>
      <c r="AF116" s="80" t="str">
        <f t="shared" si="71"/>
        <v/>
      </c>
      <c r="AG116" s="84" t="str">
        <f t="shared" si="72"/>
        <v/>
      </c>
      <c r="AH116" s="84" t="str">
        <f t="shared" si="81"/>
        <v/>
      </c>
      <c r="AI116" s="7" t="str">
        <f t="shared" si="82"/>
        <v xml:space="preserve"> </v>
      </c>
      <c r="AJ116" s="8">
        <f t="shared" si="83"/>
        <v>109</v>
      </c>
      <c r="AK116" s="92">
        <v>10</v>
      </c>
      <c r="AL116" s="93" t="e">
        <f>#REF!</f>
        <v>#REF!</v>
      </c>
      <c r="AM116" s="94" t="e">
        <f t="shared" si="57"/>
        <v>#REF!</v>
      </c>
      <c r="AN116" s="95" t="e">
        <f t="shared" si="58"/>
        <v>#REF!</v>
      </c>
      <c r="AO116" s="94" t="e">
        <f t="shared" si="59"/>
        <v>#REF!</v>
      </c>
      <c r="AP116" s="95" t="e">
        <f t="shared" si="60"/>
        <v>#REF!</v>
      </c>
      <c r="AQ116" s="94" t="e">
        <f t="shared" si="61"/>
        <v>#REF!</v>
      </c>
      <c r="AR116" s="95" t="e">
        <f t="shared" si="62"/>
        <v>#REF!</v>
      </c>
      <c r="AS116" s="96" t="e">
        <f t="shared" si="73"/>
        <v>#REF!</v>
      </c>
      <c r="AT116" s="97" t="e">
        <f t="shared" si="74"/>
        <v>#REF!</v>
      </c>
      <c r="AW116" s="537" t="str">
        <f t="shared" si="84"/>
        <v/>
      </c>
    </row>
    <row r="117" spans="1:49" ht="19.2" customHeight="1">
      <c r="A117" s="6">
        <f t="shared" si="75"/>
        <v>110</v>
      </c>
      <c r="B117" s="303">
        <v>110</v>
      </c>
      <c r="C117" s="303"/>
      <c r="D117" s="458"/>
      <c r="E117" s="458"/>
      <c r="F117" s="458"/>
      <c r="G117" s="476" t="str">
        <f>IF(ISNA(IF($C117&gt;0,(VLOOKUP($C117,Engagés!$C$10:$K$509,3,FALSE))," ")),"",(IF($C117&gt;0,(VLOOKUP($C117,Engagés!$C$10:$K$509,3,FALSE))," ")))</f>
        <v xml:space="preserve"> </v>
      </c>
      <c r="H117" s="90">
        <f t="shared" si="65"/>
        <v>0</v>
      </c>
      <c r="I117" s="539" t="str">
        <f>IF(ISNA(IF($C117&gt;0,(VLOOKUP($C117,Engagés!$C$10:$K$509,6,FALSE))," ")),"",(IF($C117&gt;0,(VLOOKUP($C117,Engagés!$C$10:$K$509,6,FALSE))," ")))</f>
        <v xml:space="preserve"> </v>
      </c>
      <c r="J117" s="539" t="str">
        <f>IF(ISNA(IF($C117&gt;0,(VLOOKUP($C117,Engagés!$C$10:$K$509,7,FALSE))," ")),"",(IF($C117&gt;0,(VLOOKUP($C117,Engagés!$C$10:$K$509,7,FALSE))," ")))</f>
        <v xml:space="preserve"> </v>
      </c>
      <c r="K117" s="539" t="str">
        <f>IF(ISNA(IF($C117&gt;0,(VLOOKUP($C117,Engagés!$C$10:$K$509,8,FALSE))," ")),"",(IF($C117&gt;0,(VLOOKUP($C117,Engagés!$C$10:$K$509,8,FALSE))," ")))</f>
        <v xml:space="preserve"> </v>
      </c>
      <c r="L117" s="6" t="str">
        <f>IF(ISNA(IF($C117&gt;0,(VLOOKUP($C117,Engagés!$C$10:$K$509,5,FALSE))," ")),"",(IF($C117&gt;0,(VLOOKUP($C117,Engagés!$C$10:$K$509,5,FALSE))," ")))</f>
        <v xml:space="preserve"> </v>
      </c>
      <c r="M117" s="6" t="str">
        <f>IF(ISNA(IF($C117&gt;0,(VLOOKUP($C117,Engagés!$C$10:$K$509,4,FALSE))," ")),"",(IF($C117&gt;0,(VLOOKUP($C117,Engagés!$C$10:$K$509,4,FALSE))," ")))</f>
        <v xml:space="preserve"> </v>
      </c>
      <c r="N117" s="539" t="str">
        <f>IF(ISNA(IF($C117&gt;0,(VLOOKUP($C117,Engagés!$C$10:$K$509,9,FALSE))," ")),"",(IF($C117&gt;0,(VLOOKUP($C117,Engagés!$C$10:$K$509,9,FALSE))," ")))</f>
        <v xml:space="preserve"> </v>
      </c>
      <c r="O117" s="6" t="str">
        <f>IF(ISNA(IF($C117&gt;0,(VLOOKUP($C117,Engagés!$C$10:$N$509,10,FALSE))," ")),"",(IF($C117&gt;0,(VLOOKUP($C117,Engagés!$C$10:$N$509,10,FALSE))," ")))</f>
        <v xml:space="preserve"> </v>
      </c>
      <c r="P117" s="6" t="str">
        <f>IF(ISNA(IF($C117&gt;0,(VLOOKUP($C117,Engagés!$C$10:$N$509,12,FALSE))," ")),"",(IF($C117&gt;0,(VLOOKUP($C117,Engagés!$C$10:$N$509,12,FALSE))," ")))</f>
        <v xml:space="preserve"> </v>
      </c>
      <c r="Q117" s="6" t="str">
        <f>IF(ISNA(IF($C117&gt;0,(VLOOKUP($C117,Engagés!$C$10:$N$509,11,FALSE))," ")),"",(IF($C117&gt;0,(VLOOKUP($C117,Engagés!$C$10:$N$509,11,FALSE))," ")))</f>
        <v xml:space="preserve"> </v>
      </c>
      <c r="R117" s="19" t="str">
        <f t="shared" si="85"/>
        <v/>
      </c>
      <c r="S117" s="84" t="str">
        <f>IF(COUNTIF($K$8:$K117,$K117)&lt;2,$K117," ")</f>
        <v xml:space="preserve"> </v>
      </c>
      <c r="T117" s="84">
        <f t="shared" si="76"/>
        <v>110</v>
      </c>
      <c r="U117" s="91" t="str">
        <f t="shared" si="77"/>
        <v/>
      </c>
      <c r="V117" s="84" t="str">
        <f>IF(COUNTIF($K$8:$K117,$K117)&lt;3,$K117," ")</f>
        <v xml:space="preserve"> </v>
      </c>
      <c r="W117" s="84">
        <f t="shared" si="66"/>
        <v>110</v>
      </c>
      <c r="X117" s="84" t="str">
        <f t="shared" si="78"/>
        <v/>
      </c>
      <c r="Y117" s="80" t="str">
        <f t="shared" si="67"/>
        <v/>
      </c>
      <c r="Z117" s="80">
        <f t="shared" si="68"/>
        <v>1000</v>
      </c>
      <c r="AA117" s="80">
        <f t="shared" si="79"/>
        <v>1000</v>
      </c>
      <c r="AB117" s="84" t="str">
        <f>IF(COUNTIF($K$8:$K117,S117)&lt;4,$K117," ")</f>
        <v xml:space="preserve"> </v>
      </c>
      <c r="AC117" s="84">
        <f t="shared" si="69"/>
        <v>110</v>
      </c>
      <c r="AD117" s="84" t="str">
        <f t="shared" si="80"/>
        <v/>
      </c>
      <c r="AE117" s="80" t="str">
        <f t="shared" si="70"/>
        <v/>
      </c>
      <c r="AF117" s="80" t="str">
        <f t="shared" si="71"/>
        <v/>
      </c>
      <c r="AG117" s="84" t="str">
        <f t="shared" si="72"/>
        <v/>
      </c>
      <c r="AH117" s="84" t="str">
        <f t="shared" si="81"/>
        <v/>
      </c>
      <c r="AI117" s="7" t="str">
        <f t="shared" si="82"/>
        <v xml:space="preserve"> </v>
      </c>
      <c r="AJ117" s="8">
        <f t="shared" si="83"/>
        <v>110</v>
      </c>
      <c r="AK117" s="92">
        <v>10</v>
      </c>
      <c r="AL117" s="93" t="e">
        <f>#REF!</f>
        <v>#REF!</v>
      </c>
      <c r="AM117" s="94" t="e">
        <f t="shared" si="57"/>
        <v>#REF!</v>
      </c>
      <c r="AN117" s="95" t="e">
        <f t="shared" si="58"/>
        <v>#REF!</v>
      </c>
      <c r="AO117" s="94" t="e">
        <f t="shared" si="59"/>
        <v>#REF!</v>
      </c>
      <c r="AP117" s="95" t="e">
        <f t="shared" si="60"/>
        <v>#REF!</v>
      </c>
      <c r="AQ117" s="94" t="e">
        <f t="shared" si="61"/>
        <v>#REF!</v>
      </c>
      <c r="AR117" s="95" t="e">
        <f t="shared" si="62"/>
        <v>#REF!</v>
      </c>
      <c r="AS117" s="96" t="e">
        <f t="shared" si="73"/>
        <v>#REF!</v>
      </c>
      <c r="AT117" s="97" t="e">
        <f t="shared" si="74"/>
        <v>#REF!</v>
      </c>
      <c r="AW117" s="537" t="str">
        <f t="shared" si="84"/>
        <v/>
      </c>
    </row>
    <row r="118" spans="1:49" ht="19.2" customHeight="1">
      <c r="A118" s="6">
        <f t="shared" si="75"/>
        <v>111</v>
      </c>
      <c r="B118" s="303">
        <v>111</v>
      </c>
      <c r="C118" s="303"/>
      <c r="D118" s="458"/>
      <c r="E118" s="458"/>
      <c r="F118" s="458"/>
      <c r="G118" s="476" t="str">
        <f>IF(ISNA(IF($C118&gt;0,(VLOOKUP($C118,Engagés!$C$10:$K$509,3,FALSE))," ")),"",(IF($C118&gt;0,(VLOOKUP($C118,Engagés!$C$10:$K$509,3,FALSE))," ")))</f>
        <v xml:space="preserve"> </v>
      </c>
      <c r="H118" s="90">
        <f t="shared" si="65"/>
        <v>0</v>
      </c>
      <c r="I118" s="539" t="str">
        <f>IF(ISNA(IF($C118&gt;0,(VLOOKUP($C118,Engagés!$C$10:$K$509,6,FALSE))," ")),"",(IF($C118&gt;0,(VLOOKUP($C118,Engagés!$C$10:$K$509,6,FALSE))," ")))</f>
        <v xml:space="preserve"> </v>
      </c>
      <c r="J118" s="539" t="str">
        <f>IF(ISNA(IF($C118&gt;0,(VLOOKUP($C118,Engagés!$C$10:$K$509,7,FALSE))," ")),"",(IF($C118&gt;0,(VLOOKUP($C118,Engagés!$C$10:$K$509,7,FALSE))," ")))</f>
        <v xml:space="preserve"> </v>
      </c>
      <c r="K118" s="539" t="str">
        <f>IF(ISNA(IF($C118&gt;0,(VLOOKUP($C118,Engagés!$C$10:$K$509,8,FALSE))," ")),"",(IF($C118&gt;0,(VLOOKUP($C118,Engagés!$C$10:$K$509,8,FALSE))," ")))</f>
        <v xml:space="preserve"> </v>
      </c>
      <c r="L118" s="6" t="str">
        <f>IF(ISNA(IF($C118&gt;0,(VLOOKUP($C118,Engagés!$C$10:$K$509,5,FALSE))," ")),"",(IF($C118&gt;0,(VLOOKUP($C118,Engagés!$C$10:$K$509,5,FALSE))," ")))</f>
        <v xml:space="preserve"> </v>
      </c>
      <c r="M118" s="6" t="str">
        <f>IF(ISNA(IF($C118&gt;0,(VLOOKUP($C118,Engagés!$C$10:$K$509,4,FALSE))," ")),"",(IF($C118&gt;0,(VLOOKUP($C118,Engagés!$C$10:$K$509,4,FALSE))," ")))</f>
        <v xml:space="preserve"> </v>
      </c>
      <c r="N118" s="539" t="str">
        <f>IF(ISNA(IF($C118&gt;0,(VLOOKUP($C118,Engagés!$C$10:$K$509,9,FALSE))," ")),"",(IF($C118&gt;0,(VLOOKUP($C118,Engagés!$C$10:$K$509,9,FALSE))," ")))</f>
        <v xml:space="preserve"> </v>
      </c>
      <c r="O118" s="6" t="str">
        <f>IF(ISNA(IF($C118&gt;0,(VLOOKUP($C118,Engagés!$C$10:$N$509,10,FALSE))," ")),"",(IF($C118&gt;0,(VLOOKUP($C118,Engagés!$C$10:$N$509,10,FALSE))," ")))</f>
        <v xml:space="preserve"> </v>
      </c>
      <c r="P118" s="6" t="str">
        <f>IF(ISNA(IF($C118&gt;0,(VLOOKUP($C118,Engagés!$C$10:$N$509,12,FALSE))," ")),"",(IF($C118&gt;0,(VLOOKUP($C118,Engagés!$C$10:$N$509,12,FALSE))," ")))</f>
        <v xml:space="preserve"> </v>
      </c>
      <c r="Q118" s="6" t="str">
        <f>IF(ISNA(IF($C118&gt;0,(VLOOKUP($C118,Engagés!$C$10:$N$509,11,FALSE))," ")),"",(IF($C118&gt;0,(VLOOKUP($C118,Engagés!$C$10:$N$509,11,FALSE))," ")))</f>
        <v xml:space="preserve"> </v>
      </c>
      <c r="R118" s="19" t="str">
        <f t="shared" si="85"/>
        <v/>
      </c>
      <c r="S118" s="84" t="str">
        <f>IF(COUNTIF($K$8:$K118,$K118)&lt;2,$K118," ")</f>
        <v xml:space="preserve"> </v>
      </c>
      <c r="T118" s="84">
        <f t="shared" si="76"/>
        <v>111</v>
      </c>
      <c r="U118" s="91" t="str">
        <f t="shared" si="77"/>
        <v/>
      </c>
      <c r="V118" s="84" t="str">
        <f>IF(COUNTIF($K$8:$K118,$K118)&lt;3,$K118," ")</f>
        <v xml:space="preserve"> </v>
      </c>
      <c r="W118" s="84">
        <f t="shared" si="66"/>
        <v>111</v>
      </c>
      <c r="X118" s="84" t="str">
        <f t="shared" si="78"/>
        <v/>
      </c>
      <c r="Y118" s="80" t="str">
        <f t="shared" si="67"/>
        <v/>
      </c>
      <c r="Z118" s="80">
        <f t="shared" si="68"/>
        <v>1000</v>
      </c>
      <c r="AA118" s="80">
        <f t="shared" si="79"/>
        <v>1000</v>
      </c>
      <c r="AB118" s="84" t="str">
        <f>IF(COUNTIF($K$8:$K118,S118)&lt;4,$K118," ")</f>
        <v xml:space="preserve"> </v>
      </c>
      <c r="AC118" s="84">
        <f t="shared" si="69"/>
        <v>111</v>
      </c>
      <c r="AD118" s="84" t="str">
        <f t="shared" si="80"/>
        <v/>
      </c>
      <c r="AE118" s="80" t="str">
        <f t="shared" si="70"/>
        <v/>
      </c>
      <c r="AF118" s="80" t="str">
        <f t="shared" si="71"/>
        <v/>
      </c>
      <c r="AG118" s="84" t="str">
        <f t="shared" si="72"/>
        <v/>
      </c>
      <c r="AH118" s="84" t="str">
        <f t="shared" si="81"/>
        <v/>
      </c>
      <c r="AI118" s="7" t="str">
        <f t="shared" si="82"/>
        <v xml:space="preserve"> </v>
      </c>
      <c r="AJ118" s="8">
        <f t="shared" si="83"/>
        <v>111</v>
      </c>
      <c r="AK118" s="92">
        <v>10</v>
      </c>
      <c r="AL118" s="93" t="e">
        <f>#REF!</f>
        <v>#REF!</v>
      </c>
      <c r="AM118" s="94" t="e">
        <f t="shared" si="57"/>
        <v>#REF!</v>
      </c>
      <c r="AN118" s="95" t="e">
        <f t="shared" si="58"/>
        <v>#REF!</v>
      </c>
      <c r="AO118" s="94" t="e">
        <f t="shared" si="59"/>
        <v>#REF!</v>
      </c>
      <c r="AP118" s="95" t="e">
        <f t="shared" si="60"/>
        <v>#REF!</v>
      </c>
      <c r="AQ118" s="94" t="e">
        <f t="shared" si="61"/>
        <v>#REF!</v>
      </c>
      <c r="AR118" s="95" t="e">
        <f t="shared" si="62"/>
        <v>#REF!</v>
      </c>
      <c r="AS118" s="96" t="e">
        <f t="shared" si="73"/>
        <v>#REF!</v>
      </c>
      <c r="AT118" s="97" t="e">
        <f t="shared" si="74"/>
        <v>#REF!</v>
      </c>
      <c r="AW118" s="537" t="str">
        <f t="shared" si="84"/>
        <v/>
      </c>
    </row>
    <row r="119" spans="1:49" ht="19.2" customHeight="1">
      <c r="A119" s="6">
        <f t="shared" si="75"/>
        <v>112</v>
      </c>
      <c r="B119" s="303">
        <v>112</v>
      </c>
      <c r="C119" s="303"/>
      <c r="D119" s="458"/>
      <c r="E119" s="458"/>
      <c r="F119" s="458"/>
      <c r="G119" s="476" t="str">
        <f>IF(ISNA(IF($C119&gt;0,(VLOOKUP($C119,Engagés!$C$10:$K$509,3,FALSE))," ")),"",(IF($C119&gt;0,(VLOOKUP($C119,Engagés!$C$10:$K$509,3,FALSE))," ")))</f>
        <v xml:space="preserve"> </v>
      </c>
      <c r="H119" s="90">
        <f t="shared" si="65"/>
        <v>0</v>
      </c>
      <c r="I119" s="539" t="str">
        <f>IF(ISNA(IF($C119&gt;0,(VLOOKUP($C119,Engagés!$C$10:$K$509,6,FALSE))," ")),"",(IF($C119&gt;0,(VLOOKUP($C119,Engagés!$C$10:$K$509,6,FALSE))," ")))</f>
        <v xml:space="preserve"> </v>
      </c>
      <c r="J119" s="539" t="str">
        <f>IF(ISNA(IF($C119&gt;0,(VLOOKUP($C119,Engagés!$C$10:$K$509,7,FALSE))," ")),"",(IF($C119&gt;0,(VLOOKUP($C119,Engagés!$C$10:$K$509,7,FALSE))," ")))</f>
        <v xml:space="preserve"> </v>
      </c>
      <c r="K119" s="539" t="str">
        <f>IF(ISNA(IF($C119&gt;0,(VLOOKUP($C119,Engagés!$C$10:$K$509,8,FALSE))," ")),"",(IF($C119&gt;0,(VLOOKUP($C119,Engagés!$C$10:$K$509,8,FALSE))," ")))</f>
        <v xml:space="preserve"> </v>
      </c>
      <c r="L119" s="6" t="str">
        <f>IF(ISNA(IF($C119&gt;0,(VLOOKUP($C119,Engagés!$C$10:$K$509,5,FALSE))," ")),"",(IF($C119&gt;0,(VLOOKUP($C119,Engagés!$C$10:$K$509,5,FALSE))," ")))</f>
        <v xml:space="preserve"> </v>
      </c>
      <c r="M119" s="6" t="str">
        <f>IF(ISNA(IF($C119&gt;0,(VLOOKUP($C119,Engagés!$C$10:$K$509,4,FALSE))," ")),"",(IF($C119&gt;0,(VLOOKUP($C119,Engagés!$C$10:$K$509,4,FALSE))," ")))</f>
        <v xml:space="preserve"> </v>
      </c>
      <c r="N119" s="539" t="str">
        <f>IF(ISNA(IF($C119&gt;0,(VLOOKUP($C119,Engagés!$C$10:$K$509,9,FALSE))," ")),"",(IF($C119&gt;0,(VLOOKUP($C119,Engagés!$C$10:$K$509,9,FALSE))," ")))</f>
        <v xml:space="preserve"> </v>
      </c>
      <c r="O119" s="6" t="str">
        <f>IF(ISNA(IF($C119&gt;0,(VLOOKUP($C119,Engagés!$C$10:$N$509,10,FALSE))," ")),"",(IF($C119&gt;0,(VLOOKUP($C119,Engagés!$C$10:$N$509,10,FALSE))," ")))</f>
        <v xml:space="preserve"> </v>
      </c>
      <c r="P119" s="6" t="str">
        <f>IF(ISNA(IF($C119&gt;0,(VLOOKUP($C119,Engagés!$C$10:$N$509,12,FALSE))," ")),"",(IF($C119&gt;0,(VLOOKUP($C119,Engagés!$C$10:$N$509,12,FALSE))," ")))</f>
        <v xml:space="preserve"> </v>
      </c>
      <c r="Q119" s="6" t="str">
        <f>IF(ISNA(IF($C119&gt;0,(VLOOKUP($C119,Engagés!$C$10:$N$509,11,FALSE))," ")),"",(IF($C119&gt;0,(VLOOKUP($C119,Engagés!$C$10:$N$509,11,FALSE))," ")))</f>
        <v xml:space="preserve"> </v>
      </c>
      <c r="R119" s="19" t="str">
        <f t="shared" si="85"/>
        <v/>
      </c>
      <c r="S119" s="84" t="str">
        <f>IF(COUNTIF($K$8:$K119,$K119)&lt;2,$K119," ")</f>
        <v xml:space="preserve"> </v>
      </c>
      <c r="T119" s="84">
        <f t="shared" si="76"/>
        <v>112</v>
      </c>
      <c r="U119" s="91" t="str">
        <f t="shared" si="77"/>
        <v/>
      </c>
      <c r="V119" s="84" t="str">
        <f>IF(COUNTIF($K$8:$K119,$K119)&lt;3,$K119," ")</f>
        <v xml:space="preserve"> </v>
      </c>
      <c r="W119" s="84">
        <f t="shared" si="66"/>
        <v>112</v>
      </c>
      <c r="X119" s="84" t="str">
        <f t="shared" si="78"/>
        <v/>
      </c>
      <c r="Y119" s="80" t="str">
        <f t="shared" si="67"/>
        <v/>
      </c>
      <c r="Z119" s="80">
        <f t="shared" si="68"/>
        <v>1000</v>
      </c>
      <c r="AA119" s="80">
        <f t="shared" si="79"/>
        <v>1000</v>
      </c>
      <c r="AB119" s="84" t="str">
        <f>IF(COUNTIF($K$8:$K119,S119)&lt;4,$K119," ")</f>
        <v xml:space="preserve"> </v>
      </c>
      <c r="AC119" s="84">
        <f t="shared" si="69"/>
        <v>112</v>
      </c>
      <c r="AD119" s="84" t="str">
        <f t="shared" si="80"/>
        <v/>
      </c>
      <c r="AE119" s="80" t="str">
        <f t="shared" si="70"/>
        <v/>
      </c>
      <c r="AF119" s="80" t="str">
        <f t="shared" si="71"/>
        <v/>
      </c>
      <c r="AG119" s="84" t="str">
        <f t="shared" si="72"/>
        <v/>
      </c>
      <c r="AH119" s="84" t="str">
        <f t="shared" si="81"/>
        <v/>
      </c>
      <c r="AI119" s="7" t="str">
        <f t="shared" si="82"/>
        <v xml:space="preserve"> </v>
      </c>
      <c r="AJ119" s="8">
        <f t="shared" si="83"/>
        <v>112</v>
      </c>
      <c r="AK119" s="92">
        <v>10</v>
      </c>
      <c r="AL119" s="93" t="e">
        <f>#REF!</f>
        <v>#REF!</v>
      </c>
      <c r="AM119" s="94" t="e">
        <f t="shared" si="57"/>
        <v>#REF!</v>
      </c>
      <c r="AN119" s="95" t="e">
        <f t="shared" si="58"/>
        <v>#REF!</v>
      </c>
      <c r="AO119" s="94" t="e">
        <f t="shared" si="59"/>
        <v>#REF!</v>
      </c>
      <c r="AP119" s="95" t="e">
        <f t="shared" si="60"/>
        <v>#REF!</v>
      </c>
      <c r="AQ119" s="94" t="e">
        <f t="shared" si="61"/>
        <v>#REF!</v>
      </c>
      <c r="AR119" s="95" t="e">
        <f t="shared" si="62"/>
        <v>#REF!</v>
      </c>
      <c r="AS119" s="96" t="e">
        <f t="shared" si="73"/>
        <v>#REF!</v>
      </c>
      <c r="AT119" s="97" t="e">
        <f t="shared" si="74"/>
        <v>#REF!</v>
      </c>
      <c r="AW119" s="537" t="str">
        <f t="shared" si="84"/>
        <v/>
      </c>
    </row>
    <row r="120" spans="1:49" ht="19.2" customHeight="1">
      <c r="A120" s="6">
        <f t="shared" si="75"/>
        <v>113</v>
      </c>
      <c r="B120" s="303">
        <v>113</v>
      </c>
      <c r="C120" s="303"/>
      <c r="D120" s="458"/>
      <c r="E120" s="458"/>
      <c r="F120" s="458"/>
      <c r="G120" s="476" t="str">
        <f>IF(ISNA(IF($C120&gt;0,(VLOOKUP($C120,Engagés!$C$10:$K$509,3,FALSE))," ")),"",(IF($C120&gt;0,(VLOOKUP($C120,Engagés!$C$10:$K$509,3,FALSE))," ")))</f>
        <v xml:space="preserve"> </v>
      </c>
      <c r="H120" s="90">
        <f t="shared" si="65"/>
        <v>0</v>
      </c>
      <c r="I120" s="539" t="str">
        <f>IF(ISNA(IF($C120&gt;0,(VLOOKUP($C120,Engagés!$C$10:$K$509,6,FALSE))," ")),"",(IF($C120&gt;0,(VLOOKUP($C120,Engagés!$C$10:$K$509,6,FALSE))," ")))</f>
        <v xml:space="preserve"> </v>
      </c>
      <c r="J120" s="539" t="str">
        <f>IF(ISNA(IF($C120&gt;0,(VLOOKUP($C120,Engagés!$C$10:$K$509,7,FALSE))," ")),"",(IF($C120&gt;0,(VLOOKUP($C120,Engagés!$C$10:$K$509,7,FALSE))," ")))</f>
        <v xml:space="preserve"> </v>
      </c>
      <c r="K120" s="539" t="str">
        <f>IF(ISNA(IF($C120&gt;0,(VLOOKUP($C120,Engagés!$C$10:$K$509,8,FALSE))," ")),"",(IF($C120&gt;0,(VLOOKUP($C120,Engagés!$C$10:$K$509,8,FALSE))," ")))</f>
        <v xml:space="preserve"> </v>
      </c>
      <c r="L120" s="6" t="str">
        <f>IF(ISNA(IF($C120&gt;0,(VLOOKUP($C120,Engagés!$C$10:$K$509,5,FALSE))," ")),"",(IF($C120&gt;0,(VLOOKUP($C120,Engagés!$C$10:$K$509,5,FALSE))," ")))</f>
        <v xml:space="preserve"> </v>
      </c>
      <c r="M120" s="6" t="str">
        <f>IF(ISNA(IF($C120&gt;0,(VLOOKUP($C120,Engagés!$C$10:$K$509,4,FALSE))," ")),"",(IF($C120&gt;0,(VLOOKUP($C120,Engagés!$C$10:$K$509,4,FALSE))," ")))</f>
        <v xml:space="preserve"> </v>
      </c>
      <c r="N120" s="539" t="str">
        <f>IF(ISNA(IF($C120&gt;0,(VLOOKUP($C120,Engagés!$C$10:$K$509,9,FALSE))," ")),"",(IF($C120&gt;0,(VLOOKUP($C120,Engagés!$C$10:$K$509,9,FALSE))," ")))</f>
        <v xml:space="preserve"> </v>
      </c>
      <c r="O120" s="6" t="str">
        <f>IF(ISNA(IF($C120&gt;0,(VLOOKUP($C120,Engagés!$C$10:$N$509,10,FALSE))," ")),"",(IF($C120&gt;0,(VLOOKUP($C120,Engagés!$C$10:$N$509,10,FALSE))," ")))</f>
        <v xml:space="preserve"> </v>
      </c>
      <c r="P120" s="6" t="str">
        <f>IF(ISNA(IF($C120&gt;0,(VLOOKUP($C120,Engagés!$C$10:$N$509,12,FALSE))," ")),"",(IF($C120&gt;0,(VLOOKUP($C120,Engagés!$C$10:$N$509,12,FALSE))," ")))</f>
        <v xml:space="preserve"> </v>
      </c>
      <c r="Q120" s="6" t="str">
        <f>IF(ISNA(IF($C120&gt;0,(VLOOKUP($C120,Engagés!$C$10:$N$509,11,FALSE))," ")),"",(IF($C120&gt;0,(VLOOKUP($C120,Engagés!$C$10:$N$509,11,FALSE))," ")))</f>
        <v xml:space="preserve"> </v>
      </c>
      <c r="R120" s="19" t="str">
        <f t="shared" si="85"/>
        <v/>
      </c>
      <c r="S120" s="84" t="str">
        <f>IF(COUNTIF($K$8:$K120,$K120)&lt;2,$K120," ")</f>
        <v xml:space="preserve"> </v>
      </c>
      <c r="T120" s="84">
        <f t="shared" si="76"/>
        <v>113</v>
      </c>
      <c r="U120" s="91" t="str">
        <f t="shared" si="77"/>
        <v/>
      </c>
      <c r="V120" s="84" t="str">
        <f>IF(COUNTIF($K$8:$K120,$K120)&lt;3,$K120," ")</f>
        <v xml:space="preserve"> </v>
      </c>
      <c r="W120" s="84">
        <f t="shared" si="66"/>
        <v>113</v>
      </c>
      <c r="X120" s="84" t="str">
        <f t="shared" si="78"/>
        <v/>
      </c>
      <c r="Y120" s="80" t="str">
        <f t="shared" si="67"/>
        <v/>
      </c>
      <c r="Z120" s="80">
        <f t="shared" si="68"/>
        <v>1000</v>
      </c>
      <c r="AA120" s="80">
        <f t="shared" si="79"/>
        <v>1000</v>
      </c>
      <c r="AB120" s="84" t="str">
        <f>IF(COUNTIF($K$8:$K120,S120)&lt;4,$K120," ")</f>
        <v xml:space="preserve"> </v>
      </c>
      <c r="AC120" s="84">
        <f t="shared" si="69"/>
        <v>113</v>
      </c>
      <c r="AD120" s="84" t="str">
        <f t="shared" si="80"/>
        <v/>
      </c>
      <c r="AE120" s="80" t="str">
        <f t="shared" si="70"/>
        <v/>
      </c>
      <c r="AF120" s="80" t="str">
        <f t="shared" si="71"/>
        <v/>
      </c>
      <c r="AG120" s="84" t="str">
        <f t="shared" si="72"/>
        <v/>
      </c>
      <c r="AH120" s="84" t="str">
        <f t="shared" si="81"/>
        <v/>
      </c>
      <c r="AI120" s="7" t="str">
        <f t="shared" si="82"/>
        <v xml:space="preserve"> </v>
      </c>
      <c r="AJ120" s="8">
        <f t="shared" si="83"/>
        <v>113</v>
      </c>
      <c r="AK120" s="92">
        <v>10</v>
      </c>
      <c r="AL120" s="93" t="e">
        <f>#REF!</f>
        <v>#REF!</v>
      </c>
      <c r="AM120" s="94" t="e">
        <f t="shared" si="57"/>
        <v>#REF!</v>
      </c>
      <c r="AN120" s="95" t="e">
        <f t="shared" si="58"/>
        <v>#REF!</v>
      </c>
      <c r="AO120" s="94" t="e">
        <f t="shared" si="59"/>
        <v>#REF!</v>
      </c>
      <c r="AP120" s="95" t="e">
        <f t="shared" si="60"/>
        <v>#REF!</v>
      </c>
      <c r="AQ120" s="94" t="e">
        <f t="shared" si="61"/>
        <v>#REF!</v>
      </c>
      <c r="AR120" s="95" t="e">
        <f t="shared" si="62"/>
        <v>#REF!</v>
      </c>
      <c r="AS120" s="96" t="e">
        <f t="shared" si="73"/>
        <v>#REF!</v>
      </c>
      <c r="AT120" s="97" t="e">
        <f t="shared" si="74"/>
        <v>#REF!</v>
      </c>
      <c r="AW120" s="537" t="str">
        <f t="shared" si="84"/>
        <v/>
      </c>
    </row>
    <row r="121" spans="1:49" ht="19.2" customHeight="1">
      <c r="A121" s="6">
        <f t="shared" si="75"/>
        <v>114</v>
      </c>
      <c r="B121" s="303">
        <v>114</v>
      </c>
      <c r="C121" s="303"/>
      <c r="D121" s="458"/>
      <c r="E121" s="458"/>
      <c r="F121" s="458"/>
      <c r="G121" s="476" t="str">
        <f>IF(ISNA(IF($C121&gt;0,(VLOOKUP($C121,Engagés!$C$10:$K$509,3,FALSE))," ")),"",(IF($C121&gt;0,(VLOOKUP($C121,Engagés!$C$10:$K$509,3,FALSE))," ")))</f>
        <v xml:space="preserve"> </v>
      </c>
      <c r="H121" s="90">
        <f t="shared" si="65"/>
        <v>0</v>
      </c>
      <c r="I121" s="539" t="str">
        <f>IF(ISNA(IF($C121&gt;0,(VLOOKUP($C121,Engagés!$C$10:$K$509,6,FALSE))," ")),"",(IF($C121&gt;0,(VLOOKUP($C121,Engagés!$C$10:$K$509,6,FALSE))," ")))</f>
        <v xml:space="preserve"> </v>
      </c>
      <c r="J121" s="539" t="str">
        <f>IF(ISNA(IF($C121&gt;0,(VLOOKUP($C121,Engagés!$C$10:$K$509,7,FALSE))," ")),"",(IF($C121&gt;0,(VLOOKUP($C121,Engagés!$C$10:$K$509,7,FALSE))," ")))</f>
        <v xml:space="preserve"> </v>
      </c>
      <c r="K121" s="539" t="str">
        <f>IF(ISNA(IF($C121&gt;0,(VLOOKUP($C121,Engagés!$C$10:$K$509,8,FALSE))," ")),"",(IF($C121&gt;0,(VLOOKUP($C121,Engagés!$C$10:$K$509,8,FALSE))," ")))</f>
        <v xml:space="preserve"> </v>
      </c>
      <c r="L121" s="6" t="str">
        <f>IF(ISNA(IF($C121&gt;0,(VLOOKUP($C121,Engagés!$C$10:$K$509,5,FALSE))," ")),"",(IF($C121&gt;0,(VLOOKUP($C121,Engagés!$C$10:$K$509,5,FALSE))," ")))</f>
        <v xml:space="preserve"> </v>
      </c>
      <c r="M121" s="6" t="str">
        <f>IF(ISNA(IF($C121&gt;0,(VLOOKUP($C121,Engagés!$C$10:$K$509,4,FALSE))," ")),"",(IF($C121&gt;0,(VLOOKUP($C121,Engagés!$C$10:$K$509,4,FALSE))," ")))</f>
        <v xml:space="preserve"> </v>
      </c>
      <c r="N121" s="539" t="str">
        <f>IF(ISNA(IF($C121&gt;0,(VLOOKUP($C121,Engagés!$C$10:$K$509,9,FALSE))," ")),"",(IF($C121&gt;0,(VLOOKUP($C121,Engagés!$C$10:$K$509,9,FALSE))," ")))</f>
        <v xml:space="preserve"> </v>
      </c>
      <c r="O121" s="6" t="str">
        <f>IF(ISNA(IF($C121&gt;0,(VLOOKUP($C121,Engagés!$C$10:$N$509,10,FALSE))," ")),"",(IF($C121&gt;0,(VLOOKUP($C121,Engagés!$C$10:$N$509,10,FALSE))," ")))</f>
        <v xml:space="preserve"> </v>
      </c>
      <c r="P121" s="6" t="str">
        <f>IF(ISNA(IF($C121&gt;0,(VLOOKUP($C121,Engagés!$C$10:$N$509,12,FALSE))," ")),"",(IF($C121&gt;0,(VLOOKUP($C121,Engagés!$C$10:$N$509,12,FALSE))," ")))</f>
        <v xml:space="preserve"> </v>
      </c>
      <c r="Q121" s="6" t="str">
        <f>IF(ISNA(IF($C121&gt;0,(VLOOKUP($C121,Engagés!$C$10:$N$509,11,FALSE))," ")),"",(IF($C121&gt;0,(VLOOKUP($C121,Engagés!$C$10:$N$509,11,FALSE))," ")))</f>
        <v xml:space="preserve"> </v>
      </c>
      <c r="R121" s="19" t="str">
        <f t="shared" si="85"/>
        <v/>
      </c>
      <c r="S121" s="84" t="str">
        <f>IF(COUNTIF($K$8:$K121,$K121)&lt;2,$K121," ")</f>
        <v xml:space="preserve"> </v>
      </c>
      <c r="T121" s="84">
        <f t="shared" si="76"/>
        <v>114</v>
      </c>
      <c r="U121" s="91" t="str">
        <f t="shared" si="77"/>
        <v/>
      </c>
      <c r="V121" s="84" t="str">
        <f>IF(COUNTIF($K$8:$K121,$K121)&lt;3,$K121," ")</f>
        <v xml:space="preserve"> </v>
      </c>
      <c r="W121" s="84">
        <f t="shared" si="66"/>
        <v>114</v>
      </c>
      <c r="X121" s="84" t="str">
        <f t="shared" si="78"/>
        <v/>
      </c>
      <c r="Y121" s="80" t="str">
        <f t="shared" si="67"/>
        <v/>
      </c>
      <c r="Z121" s="80">
        <f t="shared" si="68"/>
        <v>1000</v>
      </c>
      <c r="AA121" s="80">
        <f t="shared" si="79"/>
        <v>1000</v>
      </c>
      <c r="AB121" s="84" t="str">
        <f>IF(COUNTIF($K$8:$K121,S121)&lt;4,$K121," ")</f>
        <v xml:space="preserve"> </v>
      </c>
      <c r="AC121" s="84">
        <f t="shared" si="69"/>
        <v>114</v>
      </c>
      <c r="AD121" s="84" t="str">
        <f t="shared" si="80"/>
        <v/>
      </c>
      <c r="AE121" s="80" t="str">
        <f t="shared" si="70"/>
        <v/>
      </c>
      <c r="AF121" s="80" t="str">
        <f t="shared" si="71"/>
        <v/>
      </c>
      <c r="AG121" s="84" t="str">
        <f t="shared" si="72"/>
        <v/>
      </c>
      <c r="AH121" s="84" t="str">
        <f t="shared" si="81"/>
        <v/>
      </c>
      <c r="AI121" s="7" t="str">
        <f t="shared" si="82"/>
        <v xml:space="preserve"> </v>
      </c>
      <c r="AJ121" s="8">
        <f t="shared" si="83"/>
        <v>114</v>
      </c>
      <c r="AK121" s="92">
        <v>10</v>
      </c>
      <c r="AL121" s="93" t="e">
        <f>#REF!</f>
        <v>#REF!</v>
      </c>
      <c r="AM121" s="94" t="e">
        <f t="shared" si="57"/>
        <v>#REF!</v>
      </c>
      <c r="AN121" s="95" t="e">
        <f t="shared" si="58"/>
        <v>#REF!</v>
      </c>
      <c r="AO121" s="94" t="e">
        <f t="shared" si="59"/>
        <v>#REF!</v>
      </c>
      <c r="AP121" s="95" t="e">
        <f t="shared" si="60"/>
        <v>#REF!</v>
      </c>
      <c r="AQ121" s="94" t="e">
        <f t="shared" si="61"/>
        <v>#REF!</v>
      </c>
      <c r="AR121" s="95" t="e">
        <f t="shared" si="62"/>
        <v>#REF!</v>
      </c>
      <c r="AS121" s="96" t="e">
        <f t="shared" si="73"/>
        <v>#REF!</v>
      </c>
      <c r="AT121" s="97" t="e">
        <f t="shared" si="74"/>
        <v>#REF!</v>
      </c>
      <c r="AW121" s="537" t="str">
        <f t="shared" si="84"/>
        <v/>
      </c>
    </row>
    <row r="122" spans="1:49" ht="19.2" customHeight="1">
      <c r="A122" s="6">
        <f t="shared" si="75"/>
        <v>115</v>
      </c>
      <c r="B122" s="303">
        <v>115</v>
      </c>
      <c r="C122" s="303"/>
      <c r="D122" s="458"/>
      <c r="E122" s="458"/>
      <c r="F122" s="458"/>
      <c r="G122" s="476" t="str">
        <f>IF(ISNA(IF($C122&gt;0,(VLOOKUP($C122,Engagés!$C$10:$K$509,3,FALSE))," ")),"",(IF($C122&gt;0,(VLOOKUP($C122,Engagés!$C$10:$K$509,3,FALSE))," ")))</f>
        <v xml:space="preserve"> </v>
      </c>
      <c r="H122" s="90">
        <f t="shared" si="65"/>
        <v>0</v>
      </c>
      <c r="I122" s="539" t="str">
        <f>IF(ISNA(IF($C122&gt;0,(VLOOKUP($C122,Engagés!$C$10:$K$509,6,FALSE))," ")),"",(IF($C122&gt;0,(VLOOKUP($C122,Engagés!$C$10:$K$509,6,FALSE))," ")))</f>
        <v xml:space="preserve"> </v>
      </c>
      <c r="J122" s="539" t="str">
        <f>IF(ISNA(IF($C122&gt;0,(VLOOKUP($C122,Engagés!$C$10:$K$509,7,FALSE))," ")),"",(IF($C122&gt;0,(VLOOKUP($C122,Engagés!$C$10:$K$509,7,FALSE))," ")))</f>
        <v xml:space="preserve"> </v>
      </c>
      <c r="K122" s="539" t="str">
        <f>IF(ISNA(IF($C122&gt;0,(VLOOKUP($C122,Engagés!$C$10:$K$509,8,FALSE))," ")),"",(IF($C122&gt;0,(VLOOKUP($C122,Engagés!$C$10:$K$509,8,FALSE))," ")))</f>
        <v xml:space="preserve"> </v>
      </c>
      <c r="L122" s="6" t="str">
        <f>IF(ISNA(IF($C122&gt;0,(VLOOKUP($C122,Engagés!$C$10:$K$509,5,FALSE))," ")),"",(IF($C122&gt;0,(VLOOKUP($C122,Engagés!$C$10:$K$509,5,FALSE))," ")))</f>
        <v xml:space="preserve"> </v>
      </c>
      <c r="M122" s="6" t="str">
        <f>IF(ISNA(IF($C122&gt;0,(VLOOKUP($C122,Engagés!$C$10:$K$509,4,FALSE))," ")),"",(IF($C122&gt;0,(VLOOKUP($C122,Engagés!$C$10:$K$509,4,FALSE))," ")))</f>
        <v xml:space="preserve"> </v>
      </c>
      <c r="N122" s="539" t="str">
        <f>IF(ISNA(IF($C122&gt;0,(VLOOKUP($C122,Engagés!$C$10:$K$509,9,FALSE))," ")),"",(IF($C122&gt;0,(VLOOKUP($C122,Engagés!$C$10:$K$509,9,FALSE))," ")))</f>
        <v xml:space="preserve"> </v>
      </c>
      <c r="O122" s="6" t="str">
        <f>IF(ISNA(IF($C122&gt;0,(VLOOKUP($C122,Engagés!$C$10:$N$509,10,FALSE))," ")),"",(IF($C122&gt;0,(VLOOKUP($C122,Engagés!$C$10:$N$509,10,FALSE))," ")))</f>
        <v xml:space="preserve"> </v>
      </c>
      <c r="P122" s="6" t="str">
        <f>IF(ISNA(IF($C122&gt;0,(VLOOKUP($C122,Engagés!$C$10:$N$509,12,FALSE))," ")),"",(IF($C122&gt;0,(VLOOKUP($C122,Engagés!$C$10:$N$509,12,FALSE))," ")))</f>
        <v xml:space="preserve"> </v>
      </c>
      <c r="Q122" s="6" t="str">
        <f>IF(ISNA(IF($C122&gt;0,(VLOOKUP($C122,Engagés!$C$10:$N$509,11,FALSE))," ")),"",(IF($C122&gt;0,(VLOOKUP($C122,Engagés!$C$10:$N$509,11,FALSE))," ")))</f>
        <v xml:space="preserve"> </v>
      </c>
      <c r="R122" s="19" t="str">
        <f t="shared" si="85"/>
        <v/>
      </c>
      <c r="S122" s="84" t="str">
        <f>IF(COUNTIF($K$8:$K122,$K122)&lt;2,$K122," ")</f>
        <v xml:space="preserve"> </v>
      </c>
      <c r="T122" s="84">
        <f t="shared" si="76"/>
        <v>115</v>
      </c>
      <c r="U122" s="91" t="str">
        <f t="shared" si="77"/>
        <v/>
      </c>
      <c r="V122" s="84" t="str">
        <f>IF(COUNTIF($K$8:$K122,$K122)&lt;3,$K122," ")</f>
        <v xml:space="preserve"> </v>
      </c>
      <c r="W122" s="84">
        <f t="shared" si="66"/>
        <v>115</v>
      </c>
      <c r="X122" s="84" t="str">
        <f t="shared" si="78"/>
        <v/>
      </c>
      <c r="Y122" s="80" t="str">
        <f t="shared" si="67"/>
        <v/>
      </c>
      <c r="Z122" s="80">
        <f t="shared" si="68"/>
        <v>1000</v>
      </c>
      <c r="AA122" s="80">
        <f t="shared" si="79"/>
        <v>1000</v>
      </c>
      <c r="AB122" s="84" t="str">
        <f>IF(COUNTIF($K$8:$K122,S122)&lt;4,$K122," ")</f>
        <v xml:space="preserve"> </v>
      </c>
      <c r="AC122" s="84">
        <f t="shared" si="69"/>
        <v>115</v>
      </c>
      <c r="AD122" s="84" t="str">
        <f t="shared" si="80"/>
        <v/>
      </c>
      <c r="AE122" s="80" t="str">
        <f t="shared" si="70"/>
        <v/>
      </c>
      <c r="AF122" s="80" t="str">
        <f t="shared" si="71"/>
        <v/>
      </c>
      <c r="AG122" s="84" t="str">
        <f t="shared" si="72"/>
        <v/>
      </c>
      <c r="AH122" s="84" t="str">
        <f t="shared" si="81"/>
        <v/>
      </c>
      <c r="AI122" s="7" t="str">
        <f t="shared" si="82"/>
        <v xml:space="preserve"> </v>
      </c>
      <c r="AJ122" s="8">
        <f t="shared" si="83"/>
        <v>115</v>
      </c>
      <c r="AK122" s="92">
        <v>10</v>
      </c>
      <c r="AL122" s="93" t="e">
        <f>#REF!</f>
        <v>#REF!</v>
      </c>
      <c r="AM122" s="94" t="e">
        <f t="shared" si="57"/>
        <v>#REF!</v>
      </c>
      <c r="AN122" s="95" t="e">
        <f t="shared" si="58"/>
        <v>#REF!</v>
      </c>
      <c r="AO122" s="94" t="e">
        <f t="shared" si="59"/>
        <v>#REF!</v>
      </c>
      <c r="AP122" s="95" t="e">
        <f t="shared" si="60"/>
        <v>#REF!</v>
      </c>
      <c r="AQ122" s="94" t="e">
        <f t="shared" si="61"/>
        <v>#REF!</v>
      </c>
      <c r="AR122" s="95" t="e">
        <f t="shared" si="62"/>
        <v>#REF!</v>
      </c>
      <c r="AS122" s="96" t="e">
        <f t="shared" si="73"/>
        <v>#REF!</v>
      </c>
      <c r="AT122" s="97" t="e">
        <f t="shared" si="74"/>
        <v>#REF!</v>
      </c>
      <c r="AW122" s="537" t="str">
        <f t="shared" si="84"/>
        <v/>
      </c>
    </row>
    <row r="123" spans="1:49" ht="19.2" customHeight="1">
      <c r="A123" s="6">
        <f t="shared" si="75"/>
        <v>116</v>
      </c>
      <c r="B123" s="303">
        <v>116</v>
      </c>
      <c r="C123" s="303"/>
      <c r="D123" s="458"/>
      <c r="E123" s="458"/>
      <c r="F123" s="458"/>
      <c r="G123" s="476" t="str">
        <f>IF(ISNA(IF($C123&gt;0,(VLOOKUP($C123,Engagés!$C$10:$K$509,3,FALSE))," ")),"",(IF($C123&gt;0,(VLOOKUP($C123,Engagés!$C$10:$K$509,3,FALSE))," ")))</f>
        <v xml:space="preserve"> </v>
      </c>
      <c r="H123" s="90">
        <f t="shared" si="65"/>
        <v>0</v>
      </c>
      <c r="I123" s="539" t="str">
        <f>IF(ISNA(IF($C123&gt;0,(VLOOKUP($C123,Engagés!$C$10:$K$509,6,FALSE))," ")),"",(IF($C123&gt;0,(VLOOKUP($C123,Engagés!$C$10:$K$509,6,FALSE))," ")))</f>
        <v xml:space="preserve"> </v>
      </c>
      <c r="J123" s="539" t="str">
        <f>IF(ISNA(IF($C123&gt;0,(VLOOKUP($C123,Engagés!$C$10:$K$509,7,FALSE))," ")),"",(IF($C123&gt;0,(VLOOKUP($C123,Engagés!$C$10:$K$509,7,FALSE))," ")))</f>
        <v xml:space="preserve"> </v>
      </c>
      <c r="K123" s="539" t="str">
        <f>IF(ISNA(IF($C123&gt;0,(VLOOKUP($C123,Engagés!$C$10:$K$509,8,FALSE))," ")),"",(IF($C123&gt;0,(VLOOKUP($C123,Engagés!$C$10:$K$509,8,FALSE))," ")))</f>
        <v xml:space="preserve"> </v>
      </c>
      <c r="L123" s="6" t="str">
        <f>IF(ISNA(IF($C123&gt;0,(VLOOKUP($C123,Engagés!$C$10:$K$509,5,FALSE))," ")),"",(IF($C123&gt;0,(VLOOKUP($C123,Engagés!$C$10:$K$509,5,FALSE))," ")))</f>
        <v xml:space="preserve"> </v>
      </c>
      <c r="M123" s="6" t="str">
        <f>IF(ISNA(IF($C123&gt;0,(VLOOKUP($C123,Engagés!$C$10:$K$509,4,FALSE))," ")),"",(IF($C123&gt;0,(VLOOKUP($C123,Engagés!$C$10:$K$509,4,FALSE))," ")))</f>
        <v xml:space="preserve"> </v>
      </c>
      <c r="N123" s="539" t="str">
        <f>IF(ISNA(IF($C123&gt;0,(VLOOKUP($C123,Engagés!$C$10:$K$509,9,FALSE))," ")),"",(IF($C123&gt;0,(VLOOKUP($C123,Engagés!$C$10:$K$509,9,FALSE))," ")))</f>
        <v xml:space="preserve"> </v>
      </c>
      <c r="O123" s="6" t="str">
        <f>IF(ISNA(IF($C123&gt;0,(VLOOKUP($C123,Engagés!$C$10:$N$509,10,FALSE))," ")),"",(IF($C123&gt;0,(VLOOKUP($C123,Engagés!$C$10:$N$509,10,FALSE))," ")))</f>
        <v xml:space="preserve"> </v>
      </c>
      <c r="P123" s="6" t="str">
        <f>IF(ISNA(IF($C123&gt;0,(VLOOKUP($C123,Engagés!$C$10:$N$509,12,FALSE))," ")),"",(IF($C123&gt;0,(VLOOKUP($C123,Engagés!$C$10:$N$509,12,FALSE))," ")))</f>
        <v xml:space="preserve"> </v>
      </c>
      <c r="Q123" s="6" t="str">
        <f>IF(ISNA(IF($C123&gt;0,(VLOOKUP($C123,Engagés!$C$10:$N$509,11,FALSE))," ")),"",(IF($C123&gt;0,(VLOOKUP($C123,Engagés!$C$10:$N$509,11,FALSE))," ")))</f>
        <v xml:space="preserve"> </v>
      </c>
      <c r="R123" s="19" t="str">
        <f t="shared" si="85"/>
        <v/>
      </c>
      <c r="S123" s="84" t="str">
        <f>IF(COUNTIF($K$8:$K123,$K123)&lt;2,$K123," ")</f>
        <v xml:space="preserve"> </v>
      </c>
      <c r="T123" s="84">
        <f t="shared" si="76"/>
        <v>116</v>
      </c>
      <c r="U123" s="91" t="str">
        <f t="shared" si="77"/>
        <v/>
      </c>
      <c r="V123" s="84" t="str">
        <f>IF(COUNTIF($K$8:$K123,$K123)&lt;3,$K123," ")</f>
        <v xml:space="preserve"> </v>
      </c>
      <c r="W123" s="84">
        <f t="shared" si="66"/>
        <v>116</v>
      </c>
      <c r="X123" s="84" t="str">
        <f t="shared" si="78"/>
        <v/>
      </c>
      <c r="Y123" s="80" t="str">
        <f t="shared" si="67"/>
        <v/>
      </c>
      <c r="Z123" s="80">
        <f t="shared" si="68"/>
        <v>1000</v>
      </c>
      <c r="AA123" s="80">
        <f t="shared" si="79"/>
        <v>1000</v>
      </c>
      <c r="AB123" s="84" t="str">
        <f>IF(COUNTIF($K$8:$K123,S123)&lt;4,$K123," ")</f>
        <v xml:space="preserve"> </v>
      </c>
      <c r="AC123" s="84">
        <f t="shared" si="69"/>
        <v>116</v>
      </c>
      <c r="AD123" s="84" t="str">
        <f t="shared" si="80"/>
        <v/>
      </c>
      <c r="AE123" s="80" t="str">
        <f t="shared" si="70"/>
        <v/>
      </c>
      <c r="AF123" s="80" t="str">
        <f t="shared" si="71"/>
        <v/>
      </c>
      <c r="AG123" s="84" t="str">
        <f t="shared" si="72"/>
        <v/>
      </c>
      <c r="AH123" s="84" t="str">
        <f t="shared" si="81"/>
        <v/>
      </c>
      <c r="AI123" s="7" t="str">
        <f t="shared" si="82"/>
        <v xml:space="preserve"> </v>
      </c>
      <c r="AJ123" s="8">
        <f t="shared" si="83"/>
        <v>116</v>
      </c>
      <c r="AK123" s="92">
        <v>10</v>
      </c>
      <c r="AL123" s="93" t="e">
        <f>#REF!</f>
        <v>#REF!</v>
      </c>
      <c r="AM123" s="94" t="e">
        <f t="shared" si="57"/>
        <v>#REF!</v>
      </c>
      <c r="AN123" s="95" t="e">
        <f t="shared" si="58"/>
        <v>#REF!</v>
      </c>
      <c r="AO123" s="94" t="e">
        <f t="shared" si="59"/>
        <v>#REF!</v>
      </c>
      <c r="AP123" s="95" t="e">
        <f t="shared" si="60"/>
        <v>#REF!</v>
      </c>
      <c r="AQ123" s="94" t="e">
        <f t="shared" si="61"/>
        <v>#REF!</v>
      </c>
      <c r="AR123" s="95" t="e">
        <f t="shared" si="62"/>
        <v>#REF!</v>
      </c>
      <c r="AS123" s="96" t="e">
        <f t="shared" si="73"/>
        <v>#REF!</v>
      </c>
      <c r="AT123" s="97" t="e">
        <f t="shared" si="74"/>
        <v>#REF!</v>
      </c>
      <c r="AW123" s="537" t="str">
        <f t="shared" si="84"/>
        <v/>
      </c>
    </row>
    <row r="124" spans="1:49" ht="19.2" customHeight="1">
      <c r="A124" s="6">
        <f t="shared" si="75"/>
        <v>117</v>
      </c>
      <c r="B124" s="303">
        <v>117</v>
      </c>
      <c r="C124" s="303"/>
      <c r="D124" s="458"/>
      <c r="E124" s="458"/>
      <c r="F124" s="458"/>
      <c r="G124" s="476" t="str">
        <f>IF(ISNA(IF($C124&gt;0,(VLOOKUP($C124,Engagés!$C$10:$K$509,3,FALSE))," ")),"",(IF($C124&gt;0,(VLOOKUP($C124,Engagés!$C$10:$K$509,3,FALSE))," ")))</f>
        <v xml:space="preserve"> </v>
      </c>
      <c r="H124" s="90">
        <f t="shared" si="65"/>
        <v>0</v>
      </c>
      <c r="I124" s="539" t="str">
        <f>IF(ISNA(IF($C124&gt;0,(VLOOKUP($C124,Engagés!$C$10:$K$509,6,FALSE))," ")),"",(IF($C124&gt;0,(VLOOKUP($C124,Engagés!$C$10:$K$509,6,FALSE))," ")))</f>
        <v xml:space="preserve"> </v>
      </c>
      <c r="J124" s="539" t="str">
        <f>IF(ISNA(IF($C124&gt;0,(VLOOKUP($C124,Engagés!$C$10:$K$509,7,FALSE))," ")),"",(IF($C124&gt;0,(VLOOKUP($C124,Engagés!$C$10:$K$509,7,FALSE))," ")))</f>
        <v xml:space="preserve"> </v>
      </c>
      <c r="K124" s="539" t="str">
        <f>IF(ISNA(IF($C124&gt;0,(VLOOKUP($C124,Engagés!$C$10:$K$509,8,FALSE))," ")),"",(IF($C124&gt;0,(VLOOKUP($C124,Engagés!$C$10:$K$509,8,FALSE))," ")))</f>
        <v xml:space="preserve"> </v>
      </c>
      <c r="L124" s="6" t="str">
        <f>IF(ISNA(IF($C124&gt;0,(VLOOKUP($C124,Engagés!$C$10:$K$509,5,FALSE))," ")),"",(IF($C124&gt;0,(VLOOKUP($C124,Engagés!$C$10:$K$509,5,FALSE))," ")))</f>
        <v xml:space="preserve"> </v>
      </c>
      <c r="M124" s="6" t="str">
        <f>IF(ISNA(IF($C124&gt;0,(VLOOKUP($C124,Engagés!$C$10:$K$509,4,FALSE))," ")),"",(IF($C124&gt;0,(VLOOKUP($C124,Engagés!$C$10:$K$509,4,FALSE))," ")))</f>
        <v xml:space="preserve"> </v>
      </c>
      <c r="N124" s="539" t="str">
        <f>IF(ISNA(IF($C124&gt;0,(VLOOKUP($C124,Engagés!$C$10:$K$509,9,FALSE))," ")),"",(IF($C124&gt;0,(VLOOKUP($C124,Engagés!$C$10:$K$509,9,FALSE))," ")))</f>
        <v xml:space="preserve"> </v>
      </c>
      <c r="O124" s="6" t="str">
        <f>IF(ISNA(IF($C124&gt;0,(VLOOKUP($C124,Engagés!$C$10:$N$509,10,FALSE))," ")),"",(IF($C124&gt;0,(VLOOKUP($C124,Engagés!$C$10:$N$509,10,FALSE))," ")))</f>
        <v xml:space="preserve"> </v>
      </c>
      <c r="P124" s="6" t="str">
        <f>IF(ISNA(IF($C124&gt;0,(VLOOKUP($C124,Engagés!$C$10:$N$509,12,FALSE))," ")),"",(IF($C124&gt;0,(VLOOKUP($C124,Engagés!$C$10:$N$509,12,FALSE))," ")))</f>
        <v xml:space="preserve"> </v>
      </c>
      <c r="Q124" s="6" t="str">
        <f>IF(ISNA(IF($C124&gt;0,(VLOOKUP($C124,Engagés!$C$10:$N$509,11,FALSE))," ")),"",(IF($C124&gt;0,(VLOOKUP($C124,Engagés!$C$10:$N$509,11,FALSE))," ")))</f>
        <v xml:space="preserve"> </v>
      </c>
      <c r="R124" s="19" t="str">
        <f t="shared" si="85"/>
        <v/>
      </c>
      <c r="S124" s="84" t="str">
        <f>IF(COUNTIF($K$8:$K124,$K124)&lt;2,$K124," ")</f>
        <v xml:space="preserve"> </v>
      </c>
      <c r="T124" s="84">
        <f t="shared" si="76"/>
        <v>117</v>
      </c>
      <c r="U124" s="91" t="str">
        <f t="shared" si="77"/>
        <v/>
      </c>
      <c r="V124" s="84" t="str">
        <f>IF(COUNTIF($K$8:$K124,$K124)&lt;3,$K124," ")</f>
        <v xml:space="preserve"> </v>
      </c>
      <c r="W124" s="84">
        <f t="shared" si="66"/>
        <v>117</v>
      </c>
      <c r="X124" s="84" t="str">
        <f t="shared" si="78"/>
        <v/>
      </c>
      <c r="Y124" s="80" t="str">
        <f t="shared" si="67"/>
        <v/>
      </c>
      <c r="Z124" s="80">
        <f t="shared" si="68"/>
        <v>1000</v>
      </c>
      <c r="AA124" s="80">
        <f t="shared" si="79"/>
        <v>1000</v>
      </c>
      <c r="AB124" s="84" t="str">
        <f>IF(COUNTIF($K$8:$K124,S124)&lt;4,$K124," ")</f>
        <v xml:space="preserve"> </v>
      </c>
      <c r="AC124" s="84">
        <f t="shared" si="69"/>
        <v>117</v>
      </c>
      <c r="AD124" s="84" t="str">
        <f t="shared" si="80"/>
        <v/>
      </c>
      <c r="AE124" s="80" t="str">
        <f t="shared" si="70"/>
        <v/>
      </c>
      <c r="AF124" s="80" t="str">
        <f t="shared" si="71"/>
        <v/>
      </c>
      <c r="AG124" s="84" t="str">
        <f t="shared" si="72"/>
        <v/>
      </c>
      <c r="AH124" s="84" t="str">
        <f t="shared" si="81"/>
        <v/>
      </c>
      <c r="AI124" s="7" t="str">
        <f t="shared" si="82"/>
        <v xml:space="preserve"> </v>
      </c>
      <c r="AJ124" s="8">
        <f t="shared" si="83"/>
        <v>117</v>
      </c>
      <c r="AK124" s="92">
        <v>10</v>
      </c>
      <c r="AL124" s="93" t="e">
        <f>#REF!</f>
        <v>#REF!</v>
      </c>
      <c r="AM124" s="94" t="e">
        <f t="shared" si="57"/>
        <v>#REF!</v>
      </c>
      <c r="AN124" s="95" t="e">
        <f t="shared" si="58"/>
        <v>#REF!</v>
      </c>
      <c r="AO124" s="94" t="e">
        <f t="shared" si="59"/>
        <v>#REF!</v>
      </c>
      <c r="AP124" s="95" t="e">
        <f t="shared" si="60"/>
        <v>#REF!</v>
      </c>
      <c r="AQ124" s="94" t="e">
        <f t="shared" si="61"/>
        <v>#REF!</v>
      </c>
      <c r="AR124" s="95" t="e">
        <f t="shared" si="62"/>
        <v>#REF!</v>
      </c>
      <c r="AS124" s="96" t="e">
        <f t="shared" si="73"/>
        <v>#REF!</v>
      </c>
      <c r="AT124" s="97" t="e">
        <f t="shared" si="74"/>
        <v>#REF!</v>
      </c>
      <c r="AW124" s="537" t="str">
        <f t="shared" si="84"/>
        <v/>
      </c>
    </row>
    <row r="125" spans="1:49" ht="19.2" customHeight="1">
      <c r="A125" s="6">
        <f t="shared" si="75"/>
        <v>118</v>
      </c>
      <c r="B125" s="303">
        <v>118</v>
      </c>
      <c r="C125" s="303"/>
      <c r="D125" s="458"/>
      <c r="E125" s="458"/>
      <c r="F125" s="458"/>
      <c r="G125" s="476" t="str">
        <f>IF(ISNA(IF($C125&gt;0,(VLOOKUP($C125,Engagés!$C$10:$K$509,3,FALSE))," ")),"",(IF($C125&gt;0,(VLOOKUP($C125,Engagés!$C$10:$K$509,3,FALSE))," ")))</f>
        <v xml:space="preserve"> </v>
      </c>
      <c r="H125" s="90">
        <f t="shared" si="65"/>
        <v>0</v>
      </c>
      <c r="I125" s="539" t="str">
        <f>IF(ISNA(IF($C125&gt;0,(VLOOKUP($C125,Engagés!$C$10:$K$509,6,FALSE))," ")),"",(IF($C125&gt;0,(VLOOKUP($C125,Engagés!$C$10:$K$509,6,FALSE))," ")))</f>
        <v xml:space="preserve"> </v>
      </c>
      <c r="J125" s="539" t="str">
        <f>IF(ISNA(IF($C125&gt;0,(VLOOKUP($C125,Engagés!$C$10:$K$509,7,FALSE))," ")),"",(IF($C125&gt;0,(VLOOKUP($C125,Engagés!$C$10:$K$509,7,FALSE))," ")))</f>
        <v xml:space="preserve"> </v>
      </c>
      <c r="K125" s="539" t="str">
        <f>IF(ISNA(IF($C125&gt;0,(VLOOKUP($C125,Engagés!$C$10:$K$509,8,FALSE))," ")),"",(IF($C125&gt;0,(VLOOKUP($C125,Engagés!$C$10:$K$509,8,FALSE))," ")))</f>
        <v xml:space="preserve"> </v>
      </c>
      <c r="L125" s="6" t="str">
        <f>IF(ISNA(IF($C125&gt;0,(VLOOKUP($C125,Engagés!$C$10:$K$509,5,FALSE))," ")),"",(IF($C125&gt;0,(VLOOKUP($C125,Engagés!$C$10:$K$509,5,FALSE))," ")))</f>
        <v xml:space="preserve"> </v>
      </c>
      <c r="M125" s="6" t="str">
        <f>IF(ISNA(IF($C125&gt;0,(VLOOKUP($C125,Engagés!$C$10:$K$509,4,FALSE))," ")),"",(IF($C125&gt;0,(VLOOKUP($C125,Engagés!$C$10:$K$509,4,FALSE))," ")))</f>
        <v xml:space="preserve"> </v>
      </c>
      <c r="N125" s="539" t="str">
        <f>IF(ISNA(IF($C125&gt;0,(VLOOKUP($C125,Engagés!$C$10:$K$509,9,FALSE))," ")),"",(IF($C125&gt;0,(VLOOKUP($C125,Engagés!$C$10:$K$509,9,FALSE))," ")))</f>
        <v xml:space="preserve"> </v>
      </c>
      <c r="O125" s="6" t="str">
        <f>IF(ISNA(IF($C125&gt;0,(VLOOKUP($C125,Engagés!$C$10:$N$509,10,FALSE))," ")),"",(IF($C125&gt;0,(VLOOKUP($C125,Engagés!$C$10:$N$509,10,FALSE))," ")))</f>
        <v xml:space="preserve"> </v>
      </c>
      <c r="P125" s="6" t="str">
        <f>IF(ISNA(IF($C125&gt;0,(VLOOKUP($C125,Engagés!$C$10:$N$509,12,FALSE))," ")),"",(IF($C125&gt;0,(VLOOKUP($C125,Engagés!$C$10:$N$509,12,FALSE))," ")))</f>
        <v xml:space="preserve"> </v>
      </c>
      <c r="Q125" s="6" t="str">
        <f>IF(ISNA(IF($C125&gt;0,(VLOOKUP($C125,Engagés!$C$10:$N$509,11,FALSE))," ")),"",(IF($C125&gt;0,(VLOOKUP($C125,Engagés!$C$10:$N$509,11,FALSE))," ")))</f>
        <v xml:space="preserve"> </v>
      </c>
      <c r="R125" s="19" t="str">
        <f t="shared" si="85"/>
        <v/>
      </c>
      <c r="S125" s="84" t="str">
        <f>IF(COUNTIF($K$8:$K125,$K125)&lt;2,$K125," ")</f>
        <v xml:space="preserve"> </v>
      </c>
      <c r="T125" s="84">
        <f t="shared" si="76"/>
        <v>118</v>
      </c>
      <c r="U125" s="91" t="str">
        <f t="shared" si="77"/>
        <v/>
      </c>
      <c r="V125" s="84" t="str">
        <f>IF(COUNTIF($K$8:$K125,$K125)&lt;3,$K125," ")</f>
        <v xml:space="preserve"> </v>
      </c>
      <c r="W125" s="84">
        <f t="shared" si="66"/>
        <v>118</v>
      </c>
      <c r="X125" s="84" t="str">
        <f t="shared" si="78"/>
        <v/>
      </c>
      <c r="Y125" s="80" t="str">
        <f t="shared" si="67"/>
        <v/>
      </c>
      <c r="Z125" s="80">
        <f t="shared" si="68"/>
        <v>1000</v>
      </c>
      <c r="AA125" s="80">
        <f t="shared" si="79"/>
        <v>1000</v>
      </c>
      <c r="AB125" s="84" t="str">
        <f>IF(COUNTIF($K$8:$K125,S125)&lt;4,$K125," ")</f>
        <v xml:space="preserve"> </v>
      </c>
      <c r="AC125" s="84">
        <f t="shared" si="69"/>
        <v>118</v>
      </c>
      <c r="AD125" s="84" t="str">
        <f t="shared" si="80"/>
        <v/>
      </c>
      <c r="AE125" s="80" t="str">
        <f t="shared" si="70"/>
        <v/>
      </c>
      <c r="AF125" s="80" t="str">
        <f t="shared" si="71"/>
        <v/>
      </c>
      <c r="AG125" s="84" t="str">
        <f t="shared" si="72"/>
        <v/>
      </c>
      <c r="AH125" s="84" t="str">
        <f t="shared" si="81"/>
        <v/>
      </c>
      <c r="AI125" s="7" t="str">
        <f t="shared" si="82"/>
        <v xml:space="preserve"> </v>
      </c>
      <c r="AJ125" s="8">
        <f t="shared" si="83"/>
        <v>118</v>
      </c>
      <c r="AK125" s="92">
        <v>10</v>
      </c>
      <c r="AL125" s="93" t="e">
        <f>#REF!</f>
        <v>#REF!</v>
      </c>
      <c r="AM125" s="94" t="e">
        <f t="shared" si="57"/>
        <v>#REF!</v>
      </c>
      <c r="AN125" s="95" t="e">
        <f t="shared" si="58"/>
        <v>#REF!</v>
      </c>
      <c r="AO125" s="94" t="e">
        <f t="shared" si="59"/>
        <v>#REF!</v>
      </c>
      <c r="AP125" s="95" t="e">
        <f t="shared" si="60"/>
        <v>#REF!</v>
      </c>
      <c r="AQ125" s="94" t="e">
        <f t="shared" si="61"/>
        <v>#REF!</v>
      </c>
      <c r="AR125" s="95" t="e">
        <f t="shared" si="62"/>
        <v>#REF!</v>
      </c>
      <c r="AS125" s="96" t="e">
        <f t="shared" si="73"/>
        <v>#REF!</v>
      </c>
      <c r="AT125" s="97" t="e">
        <f t="shared" si="74"/>
        <v>#REF!</v>
      </c>
      <c r="AW125" s="537" t="str">
        <f t="shared" si="84"/>
        <v/>
      </c>
    </row>
    <row r="126" spans="1:49" ht="19.2" customHeight="1">
      <c r="A126" s="6">
        <f t="shared" si="75"/>
        <v>119</v>
      </c>
      <c r="B126" s="303">
        <v>119</v>
      </c>
      <c r="C126" s="303"/>
      <c r="D126" s="458"/>
      <c r="E126" s="458"/>
      <c r="F126" s="458"/>
      <c r="G126" s="476" t="str">
        <f>IF(ISNA(IF($C126&gt;0,(VLOOKUP($C126,Engagés!$C$10:$K$509,3,FALSE))," ")),"",(IF($C126&gt;0,(VLOOKUP($C126,Engagés!$C$10:$K$509,3,FALSE))," ")))</f>
        <v xml:space="preserve"> </v>
      </c>
      <c r="H126" s="90">
        <f t="shared" si="65"/>
        <v>0</v>
      </c>
      <c r="I126" s="539" t="str">
        <f>IF(ISNA(IF($C126&gt;0,(VLOOKUP($C126,Engagés!$C$10:$K$509,6,FALSE))," ")),"",(IF($C126&gt;0,(VLOOKUP($C126,Engagés!$C$10:$K$509,6,FALSE))," ")))</f>
        <v xml:space="preserve"> </v>
      </c>
      <c r="J126" s="539" t="str">
        <f>IF(ISNA(IF($C126&gt;0,(VLOOKUP($C126,Engagés!$C$10:$K$509,7,FALSE))," ")),"",(IF($C126&gt;0,(VLOOKUP($C126,Engagés!$C$10:$K$509,7,FALSE))," ")))</f>
        <v xml:space="preserve"> </v>
      </c>
      <c r="K126" s="539" t="str">
        <f>IF(ISNA(IF($C126&gt;0,(VLOOKUP($C126,Engagés!$C$10:$K$509,8,FALSE))," ")),"",(IF($C126&gt;0,(VLOOKUP($C126,Engagés!$C$10:$K$509,8,FALSE))," ")))</f>
        <v xml:space="preserve"> </v>
      </c>
      <c r="L126" s="6" t="str">
        <f>IF(ISNA(IF($C126&gt;0,(VLOOKUP($C126,Engagés!$C$10:$K$509,5,FALSE))," ")),"",(IF($C126&gt;0,(VLOOKUP($C126,Engagés!$C$10:$K$509,5,FALSE))," ")))</f>
        <v xml:space="preserve"> </v>
      </c>
      <c r="M126" s="6" t="str">
        <f>IF(ISNA(IF($C126&gt;0,(VLOOKUP($C126,Engagés!$C$10:$K$509,4,FALSE))," ")),"",(IF($C126&gt;0,(VLOOKUP($C126,Engagés!$C$10:$K$509,4,FALSE))," ")))</f>
        <v xml:space="preserve"> </v>
      </c>
      <c r="N126" s="539" t="str">
        <f>IF(ISNA(IF($C126&gt;0,(VLOOKUP($C126,Engagés!$C$10:$K$509,9,FALSE))," ")),"",(IF($C126&gt;0,(VLOOKUP($C126,Engagés!$C$10:$K$509,9,FALSE))," ")))</f>
        <v xml:space="preserve"> </v>
      </c>
      <c r="O126" s="6" t="str">
        <f>IF(ISNA(IF($C126&gt;0,(VLOOKUP($C126,Engagés!$C$10:$N$509,10,FALSE))," ")),"",(IF($C126&gt;0,(VLOOKUP($C126,Engagés!$C$10:$N$509,10,FALSE))," ")))</f>
        <v xml:space="preserve"> </v>
      </c>
      <c r="P126" s="6" t="str">
        <f>IF(ISNA(IF($C126&gt;0,(VLOOKUP($C126,Engagés!$C$10:$N$509,12,FALSE))," ")),"",(IF($C126&gt;0,(VLOOKUP($C126,Engagés!$C$10:$N$509,12,FALSE))," ")))</f>
        <v xml:space="preserve"> </v>
      </c>
      <c r="Q126" s="6" t="str">
        <f>IF(ISNA(IF($C126&gt;0,(VLOOKUP($C126,Engagés!$C$10:$N$509,11,FALSE))," ")),"",(IF($C126&gt;0,(VLOOKUP($C126,Engagés!$C$10:$N$509,11,FALSE))," ")))</f>
        <v xml:space="preserve"> </v>
      </c>
      <c r="R126" s="19" t="str">
        <f t="shared" si="85"/>
        <v/>
      </c>
      <c r="S126" s="84" t="str">
        <f>IF(COUNTIF($K$8:$K126,$K126)&lt;2,$K126," ")</f>
        <v xml:space="preserve"> </v>
      </c>
      <c r="T126" s="84">
        <f t="shared" si="76"/>
        <v>119</v>
      </c>
      <c r="U126" s="91" t="str">
        <f t="shared" si="77"/>
        <v/>
      </c>
      <c r="V126" s="84" t="str">
        <f>IF(COUNTIF($K$8:$K126,$K126)&lt;3,$K126," ")</f>
        <v xml:space="preserve"> </v>
      </c>
      <c r="W126" s="84">
        <f t="shared" si="66"/>
        <v>119</v>
      </c>
      <c r="X126" s="84" t="str">
        <f t="shared" si="78"/>
        <v/>
      </c>
      <c r="Y126" s="80" t="str">
        <f t="shared" si="67"/>
        <v/>
      </c>
      <c r="Z126" s="80">
        <f t="shared" si="68"/>
        <v>1000</v>
      </c>
      <c r="AA126" s="80">
        <f t="shared" si="79"/>
        <v>1000</v>
      </c>
      <c r="AB126" s="84" t="str">
        <f>IF(COUNTIF($K$8:$K126,S126)&lt;4,$K126," ")</f>
        <v xml:space="preserve"> </v>
      </c>
      <c r="AC126" s="84">
        <f t="shared" si="69"/>
        <v>119</v>
      </c>
      <c r="AD126" s="84" t="str">
        <f t="shared" si="80"/>
        <v/>
      </c>
      <c r="AE126" s="80" t="str">
        <f t="shared" si="70"/>
        <v/>
      </c>
      <c r="AF126" s="80" t="str">
        <f t="shared" si="71"/>
        <v/>
      </c>
      <c r="AG126" s="84" t="str">
        <f t="shared" si="72"/>
        <v/>
      </c>
      <c r="AH126" s="84" t="str">
        <f t="shared" si="81"/>
        <v/>
      </c>
      <c r="AI126" s="7" t="str">
        <f t="shared" si="82"/>
        <v xml:space="preserve"> </v>
      </c>
      <c r="AJ126" s="8">
        <f t="shared" si="83"/>
        <v>119</v>
      </c>
      <c r="AK126" s="92">
        <v>10</v>
      </c>
      <c r="AL126" s="93" t="e">
        <f>#REF!</f>
        <v>#REF!</v>
      </c>
      <c r="AM126" s="94" t="e">
        <f t="shared" si="57"/>
        <v>#REF!</v>
      </c>
      <c r="AN126" s="95" t="e">
        <f t="shared" si="58"/>
        <v>#REF!</v>
      </c>
      <c r="AO126" s="94" t="e">
        <f t="shared" si="59"/>
        <v>#REF!</v>
      </c>
      <c r="AP126" s="95" t="e">
        <f t="shared" si="60"/>
        <v>#REF!</v>
      </c>
      <c r="AQ126" s="94" t="e">
        <f t="shared" si="61"/>
        <v>#REF!</v>
      </c>
      <c r="AR126" s="95" t="e">
        <f t="shared" si="62"/>
        <v>#REF!</v>
      </c>
      <c r="AS126" s="96" t="e">
        <f t="shared" si="73"/>
        <v>#REF!</v>
      </c>
      <c r="AT126" s="97" t="e">
        <f t="shared" si="74"/>
        <v>#REF!</v>
      </c>
      <c r="AW126" s="537" t="str">
        <f t="shared" si="84"/>
        <v/>
      </c>
    </row>
    <row r="127" spans="1:49" ht="19.2" customHeight="1">
      <c r="A127" s="6">
        <f t="shared" si="75"/>
        <v>120</v>
      </c>
      <c r="B127" s="303">
        <v>120</v>
      </c>
      <c r="C127" s="303"/>
      <c r="D127" s="458"/>
      <c r="E127" s="458"/>
      <c r="F127" s="458"/>
      <c r="G127" s="476" t="str">
        <f>IF(ISNA(IF($C127&gt;0,(VLOOKUP($C127,Engagés!$C$10:$K$509,3,FALSE))," ")),"",(IF($C127&gt;0,(VLOOKUP($C127,Engagés!$C$10:$K$509,3,FALSE))," ")))</f>
        <v xml:space="preserve"> </v>
      </c>
      <c r="H127" s="90">
        <f t="shared" si="65"/>
        <v>0</v>
      </c>
      <c r="I127" s="539" t="str">
        <f>IF(ISNA(IF($C127&gt;0,(VLOOKUP($C127,Engagés!$C$10:$K$509,6,FALSE))," ")),"",(IF($C127&gt;0,(VLOOKUP($C127,Engagés!$C$10:$K$509,6,FALSE))," ")))</f>
        <v xml:space="preserve"> </v>
      </c>
      <c r="J127" s="539" t="str">
        <f>IF(ISNA(IF($C127&gt;0,(VLOOKUP($C127,Engagés!$C$10:$K$509,7,FALSE))," ")),"",(IF($C127&gt;0,(VLOOKUP($C127,Engagés!$C$10:$K$509,7,FALSE))," ")))</f>
        <v xml:space="preserve"> </v>
      </c>
      <c r="K127" s="539" t="str">
        <f>IF(ISNA(IF($C127&gt;0,(VLOOKUP($C127,Engagés!$C$10:$K$509,8,FALSE))," ")),"",(IF($C127&gt;0,(VLOOKUP($C127,Engagés!$C$10:$K$509,8,FALSE))," ")))</f>
        <v xml:space="preserve"> </v>
      </c>
      <c r="L127" s="6" t="str">
        <f>IF(ISNA(IF($C127&gt;0,(VLOOKUP($C127,Engagés!$C$10:$K$509,5,FALSE))," ")),"",(IF($C127&gt;0,(VLOOKUP($C127,Engagés!$C$10:$K$509,5,FALSE))," ")))</f>
        <v xml:space="preserve"> </v>
      </c>
      <c r="M127" s="6" t="str">
        <f>IF(ISNA(IF($C127&gt;0,(VLOOKUP($C127,Engagés!$C$10:$K$509,4,FALSE))," ")),"",(IF($C127&gt;0,(VLOOKUP($C127,Engagés!$C$10:$K$509,4,FALSE))," ")))</f>
        <v xml:space="preserve"> </v>
      </c>
      <c r="N127" s="539" t="str">
        <f>IF(ISNA(IF($C127&gt;0,(VLOOKUP($C127,Engagés!$C$10:$K$509,9,FALSE))," ")),"",(IF($C127&gt;0,(VLOOKUP($C127,Engagés!$C$10:$K$509,9,FALSE))," ")))</f>
        <v xml:space="preserve"> </v>
      </c>
      <c r="O127" s="6" t="str">
        <f>IF(ISNA(IF($C127&gt;0,(VLOOKUP($C127,Engagés!$C$10:$N$509,10,FALSE))," ")),"",(IF($C127&gt;0,(VLOOKUP($C127,Engagés!$C$10:$N$509,10,FALSE))," ")))</f>
        <v xml:space="preserve"> </v>
      </c>
      <c r="P127" s="6" t="str">
        <f>IF(ISNA(IF($C127&gt;0,(VLOOKUP($C127,Engagés!$C$10:$N$509,12,FALSE))," ")),"",(IF($C127&gt;0,(VLOOKUP($C127,Engagés!$C$10:$N$509,12,FALSE))," ")))</f>
        <v xml:space="preserve"> </v>
      </c>
      <c r="Q127" s="6" t="str">
        <f>IF(ISNA(IF($C127&gt;0,(VLOOKUP($C127,Engagés!$C$10:$N$509,11,FALSE))," ")),"",(IF($C127&gt;0,(VLOOKUP($C127,Engagés!$C$10:$N$509,11,FALSE))," ")))</f>
        <v xml:space="preserve"> </v>
      </c>
      <c r="R127" s="19" t="str">
        <f t="shared" si="85"/>
        <v/>
      </c>
      <c r="S127" s="84" t="str">
        <f>IF(COUNTIF($K$8:$K127,$K127)&lt;2,$K127," ")</f>
        <v xml:space="preserve"> </v>
      </c>
      <c r="T127" s="84">
        <f t="shared" si="76"/>
        <v>120</v>
      </c>
      <c r="U127" s="91" t="str">
        <f t="shared" si="77"/>
        <v/>
      </c>
      <c r="V127" s="84" t="str">
        <f>IF(COUNTIF($K$8:$K127,$K127)&lt;3,$K127," ")</f>
        <v xml:space="preserve"> </v>
      </c>
      <c r="W127" s="84">
        <f t="shared" si="66"/>
        <v>120</v>
      </c>
      <c r="X127" s="84" t="str">
        <f t="shared" si="78"/>
        <v/>
      </c>
      <c r="Y127" s="80" t="str">
        <f t="shared" si="67"/>
        <v/>
      </c>
      <c r="Z127" s="80">
        <f t="shared" si="68"/>
        <v>1000</v>
      </c>
      <c r="AA127" s="80">
        <f t="shared" si="79"/>
        <v>1000</v>
      </c>
      <c r="AB127" s="84" t="str">
        <f>IF(COUNTIF($K$8:$K127,S127)&lt;4,$K127," ")</f>
        <v xml:space="preserve"> </v>
      </c>
      <c r="AC127" s="84">
        <f t="shared" si="69"/>
        <v>120</v>
      </c>
      <c r="AD127" s="84" t="str">
        <f t="shared" si="80"/>
        <v/>
      </c>
      <c r="AE127" s="80" t="str">
        <f t="shared" si="70"/>
        <v/>
      </c>
      <c r="AF127" s="80" t="str">
        <f t="shared" si="71"/>
        <v/>
      </c>
      <c r="AG127" s="84" t="str">
        <f t="shared" si="72"/>
        <v/>
      </c>
      <c r="AH127" s="84" t="str">
        <f t="shared" si="81"/>
        <v/>
      </c>
      <c r="AI127" s="7" t="str">
        <f t="shared" si="82"/>
        <v xml:space="preserve"> </v>
      </c>
      <c r="AJ127" s="8">
        <f t="shared" si="83"/>
        <v>120</v>
      </c>
      <c r="AK127" s="92">
        <v>10</v>
      </c>
      <c r="AL127" s="93" t="e">
        <f>#REF!</f>
        <v>#REF!</v>
      </c>
      <c r="AM127" s="94" t="e">
        <f t="shared" si="57"/>
        <v>#REF!</v>
      </c>
      <c r="AN127" s="95" t="e">
        <f t="shared" si="58"/>
        <v>#REF!</v>
      </c>
      <c r="AO127" s="94" t="e">
        <f t="shared" si="59"/>
        <v>#REF!</v>
      </c>
      <c r="AP127" s="95" t="e">
        <f t="shared" si="60"/>
        <v>#REF!</v>
      </c>
      <c r="AQ127" s="94" t="e">
        <f t="shared" si="61"/>
        <v>#REF!</v>
      </c>
      <c r="AR127" s="95" t="e">
        <f t="shared" si="62"/>
        <v>#REF!</v>
      </c>
      <c r="AS127" s="96" t="e">
        <f t="shared" si="73"/>
        <v>#REF!</v>
      </c>
      <c r="AT127" s="97" t="e">
        <f t="shared" si="74"/>
        <v>#REF!</v>
      </c>
      <c r="AW127" s="537" t="str">
        <f t="shared" si="84"/>
        <v/>
      </c>
    </row>
    <row r="128" spans="1:49" ht="19.2" customHeight="1">
      <c r="A128" s="6">
        <f t="shared" si="75"/>
        <v>121</v>
      </c>
      <c r="B128" s="303">
        <v>121</v>
      </c>
      <c r="C128" s="303"/>
      <c r="D128" s="458"/>
      <c r="E128" s="458"/>
      <c r="F128" s="458"/>
      <c r="G128" s="476" t="str">
        <f>IF(ISNA(IF($C128&gt;0,(VLOOKUP($C128,Engagés!$C$10:$K$509,3,FALSE))," ")),"",(IF($C128&gt;0,(VLOOKUP($C128,Engagés!$C$10:$K$509,3,FALSE))," ")))</f>
        <v xml:space="preserve"> </v>
      </c>
      <c r="H128" s="90">
        <f t="shared" si="65"/>
        <v>0</v>
      </c>
      <c r="I128" s="539" t="str">
        <f>IF(ISNA(IF($C128&gt;0,(VLOOKUP($C128,Engagés!$C$10:$K$509,6,FALSE))," ")),"",(IF($C128&gt;0,(VLOOKUP($C128,Engagés!$C$10:$K$509,6,FALSE))," ")))</f>
        <v xml:space="preserve"> </v>
      </c>
      <c r="J128" s="539" t="str">
        <f>IF(ISNA(IF($C128&gt;0,(VLOOKUP($C128,Engagés!$C$10:$K$509,7,FALSE))," ")),"",(IF($C128&gt;0,(VLOOKUP($C128,Engagés!$C$10:$K$509,7,FALSE))," ")))</f>
        <v xml:space="preserve"> </v>
      </c>
      <c r="K128" s="539" t="str">
        <f>IF(ISNA(IF($C128&gt;0,(VLOOKUP($C128,Engagés!$C$10:$K$509,8,FALSE))," ")),"",(IF($C128&gt;0,(VLOOKUP($C128,Engagés!$C$10:$K$509,8,FALSE))," ")))</f>
        <v xml:space="preserve"> </v>
      </c>
      <c r="L128" s="6" t="str">
        <f>IF(ISNA(IF($C128&gt;0,(VLOOKUP($C128,Engagés!$C$10:$K$509,5,FALSE))," ")),"",(IF($C128&gt;0,(VLOOKUP($C128,Engagés!$C$10:$K$509,5,FALSE))," ")))</f>
        <v xml:space="preserve"> </v>
      </c>
      <c r="M128" s="6" t="str">
        <f>IF(ISNA(IF($C128&gt;0,(VLOOKUP($C128,Engagés!$C$10:$K$509,4,FALSE))," ")),"",(IF($C128&gt;0,(VLOOKUP($C128,Engagés!$C$10:$K$509,4,FALSE))," ")))</f>
        <v xml:space="preserve"> </v>
      </c>
      <c r="N128" s="539" t="str">
        <f>IF(ISNA(IF($C128&gt;0,(VLOOKUP($C128,Engagés!$C$10:$K$509,9,FALSE))," ")),"",(IF($C128&gt;0,(VLOOKUP($C128,Engagés!$C$10:$K$509,9,FALSE))," ")))</f>
        <v xml:space="preserve"> </v>
      </c>
      <c r="O128" s="6" t="str">
        <f>IF(ISNA(IF($C128&gt;0,(VLOOKUP($C128,Engagés!$C$10:$N$509,10,FALSE))," ")),"",(IF($C128&gt;0,(VLOOKUP($C128,Engagés!$C$10:$N$509,10,FALSE))," ")))</f>
        <v xml:space="preserve"> </v>
      </c>
      <c r="P128" s="6" t="str">
        <f>IF(ISNA(IF($C128&gt;0,(VLOOKUP($C128,Engagés!$C$10:$N$509,12,FALSE))," ")),"",(IF($C128&gt;0,(VLOOKUP($C128,Engagés!$C$10:$N$509,12,FALSE))," ")))</f>
        <v xml:space="preserve"> </v>
      </c>
      <c r="Q128" s="6" t="str">
        <f>IF(ISNA(IF($C128&gt;0,(VLOOKUP($C128,Engagés!$C$10:$N$509,11,FALSE))," ")),"",(IF($C128&gt;0,(VLOOKUP($C128,Engagés!$C$10:$N$509,11,FALSE))," ")))</f>
        <v xml:space="preserve"> </v>
      </c>
      <c r="R128" s="19" t="str">
        <f t="shared" si="85"/>
        <v/>
      </c>
      <c r="S128" s="84" t="str">
        <f>IF(COUNTIF($K$8:$K128,$K128)&lt;2,$K128," ")</f>
        <v xml:space="preserve"> </v>
      </c>
      <c r="T128" s="84">
        <f t="shared" si="76"/>
        <v>121</v>
      </c>
      <c r="U128" s="91" t="str">
        <f t="shared" si="77"/>
        <v/>
      </c>
      <c r="V128" s="84" t="str">
        <f>IF(COUNTIF($K$8:$K128,$K128)&lt;3,$K128," ")</f>
        <v xml:space="preserve"> </v>
      </c>
      <c r="W128" s="84">
        <f t="shared" si="66"/>
        <v>121</v>
      </c>
      <c r="X128" s="84" t="str">
        <f t="shared" si="78"/>
        <v/>
      </c>
      <c r="Y128" s="80" t="str">
        <f t="shared" si="67"/>
        <v/>
      </c>
      <c r="Z128" s="80">
        <f t="shared" si="68"/>
        <v>1000</v>
      </c>
      <c r="AA128" s="80">
        <f t="shared" si="79"/>
        <v>1000</v>
      </c>
      <c r="AB128" s="84" t="str">
        <f>IF(COUNTIF($K$8:$K128,S128)&lt;4,$K128," ")</f>
        <v xml:space="preserve"> </v>
      </c>
      <c r="AC128" s="84">
        <f t="shared" si="69"/>
        <v>121</v>
      </c>
      <c r="AD128" s="84" t="str">
        <f t="shared" si="80"/>
        <v/>
      </c>
      <c r="AE128" s="80" t="str">
        <f t="shared" si="70"/>
        <v/>
      </c>
      <c r="AF128" s="80" t="str">
        <f t="shared" si="71"/>
        <v/>
      </c>
      <c r="AG128" s="84" t="str">
        <f t="shared" si="72"/>
        <v/>
      </c>
      <c r="AH128" s="84" t="str">
        <f t="shared" si="81"/>
        <v/>
      </c>
      <c r="AI128" s="7" t="str">
        <f t="shared" si="82"/>
        <v xml:space="preserve"> </v>
      </c>
      <c r="AJ128" s="8">
        <f t="shared" si="83"/>
        <v>121</v>
      </c>
      <c r="AK128" s="92">
        <v>10</v>
      </c>
      <c r="AL128" s="93" t="e">
        <f>#REF!</f>
        <v>#REF!</v>
      </c>
      <c r="AM128" s="94" t="e">
        <f t="shared" si="57"/>
        <v>#REF!</v>
      </c>
      <c r="AN128" s="95" t="e">
        <f t="shared" si="58"/>
        <v>#REF!</v>
      </c>
      <c r="AO128" s="94" t="e">
        <f t="shared" si="59"/>
        <v>#REF!</v>
      </c>
      <c r="AP128" s="95" t="e">
        <f t="shared" si="60"/>
        <v>#REF!</v>
      </c>
      <c r="AQ128" s="94" t="e">
        <f t="shared" si="61"/>
        <v>#REF!</v>
      </c>
      <c r="AR128" s="95" t="e">
        <f t="shared" si="62"/>
        <v>#REF!</v>
      </c>
      <c r="AS128" s="96" t="e">
        <f t="shared" si="73"/>
        <v>#REF!</v>
      </c>
      <c r="AT128" s="97" t="e">
        <f t="shared" si="74"/>
        <v>#REF!</v>
      </c>
      <c r="AW128" s="537" t="str">
        <f t="shared" si="84"/>
        <v/>
      </c>
    </row>
    <row r="129" spans="1:49" ht="19.2" customHeight="1">
      <c r="A129" s="6">
        <f t="shared" si="75"/>
        <v>122</v>
      </c>
      <c r="B129" s="303">
        <v>122</v>
      </c>
      <c r="C129" s="303"/>
      <c r="D129" s="458"/>
      <c r="E129" s="458"/>
      <c r="F129" s="458"/>
      <c r="G129" s="476" t="str">
        <f>IF(ISNA(IF($C129&gt;0,(VLOOKUP($C129,Engagés!$C$10:$K$509,3,FALSE))," ")),"",(IF($C129&gt;0,(VLOOKUP($C129,Engagés!$C$10:$K$509,3,FALSE))," ")))</f>
        <v xml:space="preserve"> </v>
      </c>
      <c r="H129" s="90">
        <f t="shared" si="65"/>
        <v>0</v>
      </c>
      <c r="I129" s="539" t="str">
        <f>IF(ISNA(IF($C129&gt;0,(VLOOKUP($C129,Engagés!$C$10:$K$509,6,FALSE))," ")),"",(IF($C129&gt;0,(VLOOKUP($C129,Engagés!$C$10:$K$509,6,FALSE))," ")))</f>
        <v xml:space="preserve"> </v>
      </c>
      <c r="J129" s="539" t="str">
        <f>IF(ISNA(IF($C129&gt;0,(VLOOKUP($C129,Engagés!$C$10:$K$509,7,FALSE))," ")),"",(IF($C129&gt;0,(VLOOKUP($C129,Engagés!$C$10:$K$509,7,FALSE))," ")))</f>
        <v xml:space="preserve"> </v>
      </c>
      <c r="K129" s="539" t="str">
        <f>IF(ISNA(IF($C129&gt;0,(VLOOKUP($C129,Engagés!$C$10:$K$509,8,FALSE))," ")),"",(IF($C129&gt;0,(VLOOKUP($C129,Engagés!$C$10:$K$509,8,FALSE))," ")))</f>
        <v xml:space="preserve"> </v>
      </c>
      <c r="L129" s="6" t="str">
        <f>IF(ISNA(IF($C129&gt;0,(VLOOKUP($C129,Engagés!$C$10:$K$509,5,FALSE))," ")),"",(IF($C129&gt;0,(VLOOKUP($C129,Engagés!$C$10:$K$509,5,FALSE))," ")))</f>
        <v xml:space="preserve"> </v>
      </c>
      <c r="M129" s="6" t="str">
        <f>IF(ISNA(IF($C129&gt;0,(VLOOKUP($C129,Engagés!$C$10:$K$509,4,FALSE))," ")),"",(IF($C129&gt;0,(VLOOKUP($C129,Engagés!$C$10:$K$509,4,FALSE))," ")))</f>
        <v xml:space="preserve"> </v>
      </c>
      <c r="N129" s="539" t="str">
        <f>IF(ISNA(IF($C129&gt;0,(VLOOKUP($C129,Engagés!$C$10:$K$509,9,FALSE))," ")),"",(IF($C129&gt;0,(VLOOKUP($C129,Engagés!$C$10:$K$509,9,FALSE))," ")))</f>
        <v xml:space="preserve"> </v>
      </c>
      <c r="O129" s="6" t="str">
        <f>IF(ISNA(IF($C129&gt;0,(VLOOKUP($C129,Engagés!$C$10:$N$509,10,FALSE))," ")),"",(IF($C129&gt;0,(VLOOKUP($C129,Engagés!$C$10:$N$509,10,FALSE))," ")))</f>
        <v xml:space="preserve"> </v>
      </c>
      <c r="P129" s="6" t="str">
        <f>IF(ISNA(IF($C129&gt;0,(VLOOKUP($C129,Engagés!$C$10:$N$509,12,FALSE))," ")),"",(IF($C129&gt;0,(VLOOKUP($C129,Engagés!$C$10:$N$509,12,FALSE))," ")))</f>
        <v xml:space="preserve"> </v>
      </c>
      <c r="Q129" s="6" t="str">
        <f>IF(ISNA(IF($C129&gt;0,(VLOOKUP($C129,Engagés!$C$10:$N$509,11,FALSE))," ")),"",(IF($C129&gt;0,(VLOOKUP($C129,Engagés!$C$10:$N$509,11,FALSE))," ")))</f>
        <v xml:space="preserve"> </v>
      </c>
      <c r="R129" s="19" t="str">
        <f t="shared" si="85"/>
        <v/>
      </c>
      <c r="S129" s="84" t="str">
        <f>IF(COUNTIF($K$8:$K129,$K129)&lt;2,$K129," ")</f>
        <v xml:space="preserve"> </v>
      </c>
      <c r="T129" s="84">
        <f t="shared" si="76"/>
        <v>122</v>
      </c>
      <c r="U129" s="91" t="str">
        <f t="shared" si="77"/>
        <v/>
      </c>
      <c r="V129" s="84" t="str">
        <f>IF(COUNTIF($K$8:$K129,$K129)&lt;3,$K129," ")</f>
        <v xml:space="preserve"> </v>
      </c>
      <c r="W129" s="84">
        <f t="shared" si="66"/>
        <v>122</v>
      </c>
      <c r="X129" s="84" t="str">
        <f t="shared" si="78"/>
        <v/>
      </c>
      <c r="Y129" s="80" t="str">
        <f t="shared" si="67"/>
        <v/>
      </c>
      <c r="Z129" s="80">
        <f t="shared" si="68"/>
        <v>1000</v>
      </c>
      <c r="AA129" s="80">
        <f t="shared" si="79"/>
        <v>1000</v>
      </c>
      <c r="AB129" s="84" t="str">
        <f>IF(COUNTIF($K$8:$K129,S129)&lt;4,$K129," ")</f>
        <v xml:space="preserve"> </v>
      </c>
      <c r="AC129" s="84">
        <f t="shared" si="69"/>
        <v>122</v>
      </c>
      <c r="AD129" s="84" t="str">
        <f t="shared" si="80"/>
        <v/>
      </c>
      <c r="AE129" s="80" t="str">
        <f t="shared" si="70"/>
        <v/>
      </c>
      <c r="AF129" s="80" t="str">
        <f t="shared" si="71"/>
        <v/>
      </c>
      <c r="AG129" s="84" t="str">
        <f t="shared" si="72"/>
        <v/>
      </c>
      <c r="AH129" s="84" t="str">
        <f t="shared" si="81"/>
        <v/>
      </c>
      <c r="AI129" s="7" t="str">
        <f t="shared" si="82"/>
        <v xml:space="preserve"> </v>
      </c>
      <c r="AJ129" s="8">
        <f t="shared" si="83"/>
        <v>122</v>
      </c>
      <c r="AK129" s="92">
        <v>10</v>
      </c>
      <c r="AL129" s="93" t="e">
        <f>#REF!</f>
        <v>#REF!</v>
      </c>
      <c r="AM129" s="94" t="e">
        <f t="shared" si="57"/>
        <v>#REF!</v>
      </c>
      <c r="AN129" s="95" t="e">
        <f t="shared" si="58"/>
        <v>#REF!</v>
      </c>
      <c r="AO129" s="94" t="e">
        <f t="shared" si="59"/>
        <v>#REF!</v>
      </c>
      <c r="AP129" s="95" t="e">
        <f t="shared" si="60"/>
        <v>#REF!</v>
      </c>
      <c r="AQ129" s="94" t="e">
        <f t="shared" si="61"/>
        <v>#REF!</v>
      </c>
      <c r="AR129" s="95" t="e">
        <f t="shared" si="62"/>
        <v>#REF!</v>
      </c>
      <c r="AS129" s="96" t="e">
        <f t="shared" si="73"/>
        <v>#REF!</v>
      </c>
      <c r="AT129" s="97" t="e">
        <f t="shared" si="74"/>
        <v>#REF!</v>
      </c>
      <c r="AW129" s="537" t="str">
        <f t="shared" si="84"/>
        <v/>
      </c>
    </row>
    <row r="130" spans="1:49" ht="19.2" customHeight="1">
      <c r="A130" s="6">
        <f t="shared" si="75"/>
        <v>123</v>
      </c>
      <c r="B130" s="303">
        <v>123</v>
      </c>
      <c r="C130" s="303"/>
      <c r="D130" s="458"/>
      <c r="E130" s="458"/>
      <c r="F130" s="458"/>
      <c r="G130" s="476" t="str">
        <f>IF(ISNA(IF($C130&gt;0,(VLOOKUP($C130,Engagés!$C$10:$K$509,3,FALSE))," ")),"",(IF($C130&gt;0,(VLOOKUP($C130,Engagés!$C$10:$K$509,3,FALSE))," ")))</f>
        <v xml:space="preserve"> </v>
      </c>
      <c r="H130" s="90">
        <f t="shared" si="65"/>
        <v>0</v>
      </c>
      <c r="I130" s="539" t="str">
        <f>IF(ISNA(IF($C130&gt;0,(VLOOKUP($C130,Engagés!$C$10:$K$509,6,FALSE))," ")),"",(IF($C130&gt;0,(VLOOKUP($C130,Engagés!$C$10:$K$509,6,FALSE))," ")))</f>
        <v xml:space="preserve"> </v>
      </c>
      <c r="J130" s="539" t="str">
        <f>IF(ISNA(IF($C130&gt;0,(VLOOKUP($C130,Engagés!$C$10:$K$509,7,FALSE))," ")),"",(IF($C130&gt;0,(VLOOKUP($C130,Engagés!$C$10:$K$509,7,FALSE))," ")))</f>
        <v xml:space="preserve"> </v>
      </c>
      <c r="K130" s="539" t="str">
        <f>IF(ISNA(IF($C130&gt;0,(VLOOKUP($C130,Engagés!$C$10:$K$509,8,FALSE))," ")),"",(IF($C130&gt;0,(VLOOKUP($C130,Engagés!$C$10:$K$509,8,FALSE))," ")))</f>
        <v xml:space="preserve"> </v>
      </c>
      <c r="L130" s="6" t="str">
        <f>IF(ISNA(IF($C130&gt;0,(VLOOKUP($C130,Engagés!$C$10:$K$509,5,FALSE))," ")),"",(IF($C130&gt;0,(VLOOKUP($C130,Engagés!$C$10:$K$509,5,FALSE))," ")))</f>
        <v xml:space="preserve"> </v>
      </c>
      <c r="M130" s="6" t="str">
        <f>IF(ISNA(IF($C130&gt;0,(VLOOKUP($C130,Engagés!$C$10:$K$509,4,FALSE))," ")),"",(IF($C130&gt;0,(VLOOKUP($C130,Engagés!$C$10:$K$509,4,FALSE))," ")))</f>
        <v xml:space="preserve"> </v>
      </c>
      <c r="N130" s="539" t="str">
        <f>IF(ISNA(IF($C130&gt;0,(VLOOKUP($C130,Engagés!$C$10:$K$509,9,FALSE))," ")),"",(IF($C130&gt;0,(VLOOKUP($C130,Engagés!$C$10:$K$509,9,FALSE))," ")))</f>
        <v xml:space="preserve"> </v>
      </c>
      <c r="O130" s="6" t="str">
        <f>IF(ISNA(IF($C130&gt;0,(VLOOKUP($C130,Engagés!$C$10:$N$509,10,FALSE))," ")),"",(IF($C130&gt;0,(VLOOKUP($C130,Engagés!$C$10:$N$509,10,FALSE))," ")))</f>
        <v xml:space="preserve"> </v>
      </c>
      <c r="P130" s="6" t="str">
        <f>IF(ISNA(IF($C130&gt;0,(VLOOKUP($C130,Engagés!$C$10:$N$509,12,FALSE))," ")),"",(IF($C130&gt;0,(VLOOKUP($C130,Engagés!$C$10:$N$509,12,FALSE))," ")))</f>
        <v xml:space="preserve"> </v>
      </c>
      <c r="Q130" s="6" t="str">
        <f>IF(ISNA(IF($C130&gt;0,(VLOOKUP($C130,Engagés!$C$10:$N$509,11,FALSE))," ")),"",(IF($C130&gt;0,(VLOOKUP($C130,Engagés!$C$10:$N$509,11,FALSE))," ")))</f>
        <v xml:space="preserve"> </v>
      </c>
      <c r="R130" s="19" t="str">
        <f t="shared" si="85"/>
        <v/>
      </c>
      <c r="S130" s="84" t="str">
        <f>IF(COUNTIF($K$8:$K130,$K130)&lt;2,$K130," ")</f>
        <v xml:space="preserve"> </v>
      </c>
      <c r="T130" s="84">
        <f t="shared" si="76"/>
        <v>123</v>
      </c>
      <c r="U130" s="91" t="str">
        <f t="shared" si="77"/>
        <v/>
      </c>
      <c r="V130" s="84" t="str">
        <f>IF(COUNTIF($K$8:$K130,$K130)&lt;3,$K130," ")</f>
        <v xml:space="preserve"> </v>
      </c>
      <c r="W130" s="84">
        <f t="shared" si="66"/>
        <v>123</v>
      </c>
      <c r="X130" s="84" t="str">
        <f t="shared" si="78"/>
        <v/>
      </c>
      <c r="Y130" s="80" t="str">
        <f t="shared" si="67"/>
        <v/>
      </c>
      <c r="Z130" s="80">
        <f t="shared" si="68"/>
        <v>1000</v>
      </c>
      <c r="AA130" s="80">
        <f t="shared" si="79"/>
        <v>1000</v>
      </c>
      <c r="AB130" s="84" t="str">
        <f>IF(COUNTIF($K$8:$K130,S130)&lt;4,$K130," ")</f>
        <v xml:space="preserve"> </v>
      </c>
      <c r="AC130" s="84">
        <f t="shared" si="69"/>
        <v>123</v>
      </c>
      <c r="AD130" s="84" t="str">
        <f t="shared" si="80"/>
        <v/>
      </c>
      <c r="AE130" s="80" t="str">
        <f t="shared" si="70"/>
        <v/>
      </c>
      <c r="AF130" s="80" t="str">
        <f t="shared" si="71"/>
        <v/>
      </c>
      <c r="AG130" s="84" t="str">
        <f t="shared" si="72"/>
        <v/>
      </c>
      <c r="AH130" s="84" t="str">
        <f t="shared" si="81"/>
        <v/>
      </c>
      <c r="AI130" s="7" t="str">
        <f t="shared" si="82"/>
        <v xml:space="preserve"> </v>
      </c>
      <c r="AJ130" s="8">
        <f t="shared" si="83"/>
        <v>123</v>
      </c>
      <c r="AK130" s="92">
        <v>10</v>
      </c>
      <c r="AL130" s="93" t="e">
        <f>#REF!</f>
        <v>#REF!</v>
      </c>
      <c r="AM130" s="94" t="e">
        <f t="shared" si="57"/>
        <v>#REF!</v>
      </c>
      <c r="AN130" s="95" t="e">
        <f t="shared" si="58"/>
        <v>#REF!</v>
      </c>
      <c r="AO130" s="94" t="e">
        <f t="shared" si="59"/>
        <v>#REF!</v>
      </c>
      <c r="AP130" s="95" t="e">
        <f t="shared" si="60"/>
        <v>#REF!</v>
      </c>
      <c r="AQ130" s="94" t="e">
        <f t="shared" si="61"/>
        <v>#REF!</v>
      </c>
      <c r="AR130" s="95" t="e">
        <f t="shared" si="62"/>
        <v>#REF!</v>
      </c>
      <c r="AS130" s="96" t="e">
        <f t="shared" si="73"/>
        <v>#REF!</v>
      </c>
      <c r="AT130" s="97" t="e">
        <f t="shared" si="74"/>
        <v>#REF!</v>
      </c>
      <c r="AW130" s="537" t="str">
        <f t="shared" si="84"/>
        <v/>
      </c>
    </row>
    <row r="131" spans="1:49" ht="19.2" customHeight="1">
      <c r="A131" s="6">
        <f t="shared" si="75"/>
        <v>124</v>
      </c>
      <c r="B131" s="303">
        <v>124</v>
      </c>
      <c r="C131" s="303"/>
      <c r="D131" s="458"/>
      <c r="E131" s="458"/>
      <c r="F131" s="458"/>
      <c r="G131" s="476" t="str">
        <f>IF(ISNA(IF($C131&gt;0,(VLOOKUP($C131,Engagés!$C$10:$K$509,3,FALSE))," ")),"",(IF($C131&gt;0,(VLOOKUP($C131,Engagés!$C$10:$K$509,3,FALSE))," ")))</f>
        <v xml:space="preserve"> </v>
      </c>
      <c r="H131" s="90">
        <f t="shared" si="65"/>
        <v>0</v>
      </c>
      <c r="I131" s="539" t="str">
        <f>IF(ISNA(IF($C131&gt;0,(VLOOKUP($C131,Engagés!$C$10:$K$509,6,FALSE))," ")),"",(IF($C131&gt;0,(VLOOKUP($C131,Engagés!$C$10:$K$509,6,FALSE))," ")))</f>
        <v xml:space="preserve"> </v>
      </c>
      <c r="J131" s="539" t="str">
        <f>IF(ISNA(IF($C131&gt;0,(VLOOKUP($C131,Engagés!$C$10:$K$509,7,FALSE))," ")),"",(IF($C131&gt;0,(VLOOKUP($C131,Engagés!$C$10:$K$509,7,FALSE))," ")))</f>
        <v xml:space="preserve"> </v>
      </c>
      <c r="K131" s="539" t="str">
        <f>IF(ISNA(IF($C131&gt;0,(VLOOKUP($C131,Engagés!$C$10:$K$509,8,FALSE))," ")),"",(IF($C131&gt;0,(VLOOKUP($C131,Engagés!$C$10:$K$509,8,FALSE))," ")))</f>
        <v xml:space="preserve"> </v>
      </c>
      <c r="L131" s="6" t="str">
        <f>IF(ISNA(IF($C131&gt;0,(VLOOKUP($C131,Engagés!$C$10:$K$509,5,FALSE))," ")),"",(IF($C131&gt;0,(VLOOKUP($C131,Engagés!$C$10:$K$509,5,FALSE))," ")))</f>
        <v xml:space="preserve"> </v>
      </c>
      <c r="M131" s="6" t="str">
        <f>IF(ISNA(IF($C131&gt;0,(VLOOKUP($C131,Engagés!$C$10:$K$509,4,FALSE))," ")),"",(IF($C131&gt;0,(VLOOKUP($C131,Engagés!$C$10:$K$509,4,FALSE))," ")))</f>
        <v xml:space="preserve"> </v>
      </c>
      <c r="N131" s="539" t="str">
        <f>IF(ISNA(IF($C131&gt;0,(VLOOKUP($C131,Engagés!$C$10:$K$509,9,FALSE))," ")),"",(IF($C131&gt;0,(VLOOKUP($C131,Engagés!$C$10:$K$509,9,FALSE))," ")))</f>
        <v xml:space="preserve"> </v>
      </c>
      <c r="O131" s="6" t="str">
        <f>IF(ISNA(IF($C131&gt;0,(VLOOKUP($C131,Engagés!$C$10:$N$509,10,FALSE))," ")),"",(IF($C131&gt;0,(VLOOKUP($C131,Engagés!$C$10:$N$509,10,FALSE))," ")))</f>
        <v xml:space="preserve"> </v>
      </c>
      <c r="P131" s="6" t="str">
        <f>IF(ISNA(IF($C131&gt;0,(VLOOKUP($C131,Engagés!$C$10:$N$509,12,FALSE))," ")),"",(IF($C131&gt;0,(VLOOKUP($C131,Engagés!$C$10:$N$509,12,FALSE))," ")))</f>
        <v xml:space="preserve"> </v>
      </c>
      <c r="Q131" s="6" t="str">
        <f>IF(ISNA(IF($C131&gt;0,(VLOOKUP($C131,Engagés!$C$10:$N$509,11,FALSE))," ")),"",(IF($C131&gt;0,(VLOOKUP($C131,Engagés!$C$10:$N$509,11,FALSE))," ")))</f>
        <v xml:space="preserve"> </v>
      </c>
      <c r="R131" s="19" t="str">
        <f t="shared" si="85"/>
        <v/>
      </c>
      <c r="S131" s="84" t="str">
        <f>IF(COUNTIF($K$8:$K131,$K131)&lt;2,$K131," ")</f>
        <v xml:space="preserve"> </v>
      </c>
      <c r="T131" s="84">
        <f t="shared" si="76"/>
        <v>124</v>
      </c>
      <c r="U131" s="91" t="str">
        <f t="shared" si="77"/>
        <v/>
      </c>
      <c r="V131" s="84" t="str">
        <f>IF(COUNTIF($K$8:$K131,$K131)&lt;3,$K131," ")</f>
        <v xml:space="preserve"> </v>
      </c>
      <c r="W131" s="84">
        <f t="shared" si="66"/>
        <v>124</v>
      </c>
      <c r="X131" s="84" t="str">
        <f t="shared" si="78"/>
        <v/>
      </c>
      <c r="Y131" s="80" t="str">
        <f t="shared" si="67"/>
        <v/>
      </c>
      <c r="Z131" s="80">
        <f t="shared" si="68"/>
        <v>1000</v>
      </c>
      <c r="AA131" s="80">
        <f t="shared" si="79"/>
        <v>1000</v>
      </c>
      <c r="AB131" s="84" t="str">
        <f>IF(COUNTIF($K$8:$K131,S131)&lt;4,$K131," ")</f>
        <v xml:space="preserve"> </v>
      </c>
      <c r="AC131" s="84">
        <f t="shared" si="69"/>
        <v>124</v>
      </c>
      <c r="AD131" s="84" t="str">
        <f t="shared" si="80"/>
        <v/>
      </c>
      <c r="AE131" s="80" t="str">
        <f t="shared" si="70"/>
        <v/>
      </c>
      <c r="AF131" s="80" t="str">
        <f t="shared" si="71"/>
        <v/>
      </c>
      <c r="AG131" s="84" t="str">
        <f t="shared" si="72"/>
        <v/>
      </c>
      <c r="AH131" s="84" t="str">
        <f t="shared" si="81"/>
        <v/>
      </c>
      <c r="AI131" s="7" t="str">
        <f t="shared" si="82"/>
        <v xml:space="preserve"> </v>
      </c>
      <c r="AJ131" s="8">
        <f t="shared" si="83"/>
        <v>124</v>
      </c>
      <c r="AK131" s="92">
        <v>10</v>
      </c>
      <c r="AL131" s="93" t="e">
        <f>#REF!</f>
        <v>#REF!</v>
      </c>
      <c r="AM131" s="94" t="e">
        <f t="shared" si="57"/>
        <v>#REF!</v>
      </c>
      <c r="AN131" s="95" t="e">
        <f t="shared" si="58"/>
        <v>#REF!</v>
      </c>
      <c r="AO131" s="94" t="e">
        <f t="shared" si="59"/>
        <v>#REF!</v>
      </c>
      <c r="AP131" s="95" t="e">
        <f t="shared" si="60"/>
        <v>#REF!</v>
      </c>
      <c r="AQ131" s="94" t="e">
        <f t="shared" si="61"/>
        <v>#REF!</v>
      </c>
      <c r="AR131" s="95" t="e">
        <f t="shared" si="62"/>
        <v>#REF!</v>
      </c>
      <c r="AS131" s="96" t="e">
        <f t="shared" si="73"/>
        <v>#REF!</v>
      </c>
      <c r="AT131" s="97" t="e">
        <f t="shared" si="74"/>
        <v>#REF!</v>
      </c>
      <c r="AW131" s="537" t="str">
        <f t="shared" si="84"/>
        <v/>
      </c>
    </row>
    <row r="132" spans="1:49" ht="19.2" customHeight="1">
      <c r="A132" s="6">
        <f t="shared" si="75"/>
        <v>125</v>
      </c>
      <c r="B132" s="303">
        <v>125</v>
      </c>
      <c r="C132" s="303"/>
      <c r="D132" s="458"/>
      <c r="E132" s="458"/>
      <c r="F132" s="458"/>
      <c r="G132" s="476" t="str">
        <f>IF(ISNA(IF($C132&gt;0,(VLOOKUP($C132,Engagés!$C$10:$K$509,3,FALSE))," ")),"",(IF($C132&gt;0,(VLOOKUP($C132,Engagés!$C$10:$K$509,3,FALSE))," ")))</f>
        <v xml:space="preserve"> </v>
      </c>
      <c r="H132" s="90">
        <f t="shared" si="65"/>
        <v>0</v>
      </c>
      <c r="I132" s="539" t="str">
        <f>IF(ISNA(IF($C132&gt;0,(VLOOKUP($C132,Engagés!$C$10:$K$509,6,FALSE))," ")),"",(IF($C132&gt;0,(VLOOKUP($C132,Engagés!$C$10:$K$509,6,FALSE))," ")))</f>
        <v xml:space="preserve"> </v>
      </c>
      <c r="J132" s="539" t="str">
        <f>IF(ISNA(IF($C132&gt;0,(VLOOKUP($C132,Engagés!$C$10:$K$509,7,FALSE))," ")),"",(IF($C132&gt;0,(VLOOKUP($C132,Engagés!$C$10:$K$509,7,FALSE))," ")))</f>
        <v xml:space="preserve"> </v>
      </c>
      <c r="K132" s="539" t="str">
        <f>IF(ISNA(IF($C132&gt;0,(VLOOKUP($C132,Engagés!$C$10:$K$509,8,FALSE))," ")),"",(IF($C132&gt;0,(VLOOKUP($C132,Engagés!$C$10:$K$509,8,FALSE))," ")))</f>
        <v xml:space="preserve"> </v>
      </c>
      <c r="L132" s="6" t="str">
        <f>IF(ISNA(IF($C132&gt;0,(VLOOKUP($C132,Engagés!$C$10:$K$509,5,FALSE))," ")),"",(IF($C132&gt;0,(VLOOKUP($C132,Engagés!$C$10:$K$509,5,FALSE))," ")))</f>
        <v xml:space="preserve"> </v>
      </c>
      <c r="M132" s="6" t="str">
        <f>IF(ISNA(IF($C132&gt;0,(VLOOKUP($C132,Engagés!$C$10:$K$509,4,FALSE))," ")),"",(IF($C132&gt;0,(VLOOKUP($C132,Engagés!$C$10:$K$509,4,FALSE))," ")))</f>
        <v xml:space="preserve"> </v>
      </c>
      <c r="N132" s="539" t="str">
        <f>IF(ISNA(IF($C132&gt;0,(VLOOKUP($C132,Engagés!$C$10:$K$509,9,FALSE))," ")),"",(IF($C132&gt;0,(VLOOKUP($C132,Engagés!$C$10:$K$509,9,FALSE))," ")))</f>
        <v xml:space="preserve"> </v>
      </c>
      <c r="O132" s="6" t="str">
        <f>IF(ISNA(IF($C132&gt;0,(VLOOKUP($C132,Engagés!$C$10:$N$509,10,FALSE))," ")),"",(IF($C132&gt;0,(VLOOKUP($C132,Engagés!$C$10:$N$509,10,FALSE))," ")))</f>
        <v xml:space="preserve"> </v>
      </c>
      <c r="P132" s="6" t="str">
        <f>IF(ISNA(IF($C132&gt;0,(VLOOKUP($C132,Engagés!$C$10:$N$509,12,FALSE))," ")),"",(IF($C132&gt;0,(VLOOKUP($C132,Engagés!$C$10:$N$509,12,FALSE))," ")))</f>
        <v xml:space="preserve"> </v>
      </c>
      <c r="Q132" s="6" t="str">
        <f>IF(ISNA(IF($C132&gt;0,(VLOOKUP($C132,Engagés!$C$10:$N$509,11,FALSE))," ")),"",(IF($C132&gt;0,(VLOOKUP($C132,Engagés!$C$10:$N$509,11,FALSE))," ")))</f>
        <v xml:space="preserve"> </v>
      </c>
      <c r="R132" s="19" t="str">
        <f t="shared" si="85"/>
        <v/>
      </c>
      <c r="S132" s="84" t="str">
        <f>IF(COUNTIF($K$8:$K132,$K132)&lt;2,$K132," ")</f>
        <v xml:space="preserve"> </v>
      </c>
      <c r="T132" s="84">
        <f t="shared" si="76"/>
        <v>125</v>
      </c>
      <c r="U132" s="91" t="str">
        <f t="shared" si="77"/>
        <v/>
      </c>
      <c r="V132" s="84" t="str">
        <f>IF(COUNTIF($K$8:$K132,$K132)&lt;3,$K132," ")</f>
        <v xml:space="preserve"> </v>
      </c>
      <c r="W132" s="84">
        <f t="shared" si="66"/>
        <v>125</v>
      </c>
      <c r="X132" s="84" t="str">
        <f t="shared" si="78"/>
        <v/>
      </c>
      <c r="Y132" s="80" t="str">
        <f t="shared" si="67"/>
        <v/>
      </c>
      <c r="Z132" s="80">
        <f t="shared" si="68"/>
        <v>1000</v>
      </c>
      <c r="AA132" s="80">
        <f t="shared" si="79"/>
        <v>1000</v>
      </c>
      <c r="AB132" s="84" t="str">
        <f>IF(COUNTIF($K$8:$K132,S132)&lt;4,$K132," ")</f>
        <v xml:space="preserve"> </v>
      </c>
      <c r="AC132" s="84">
        <f t="shared" si="69"/>
        <v>125</v>
      </c>
      <c r="AD132" s="84" t="str">
        <f t="shared" si="80"/>
        <v/>
      </c>
      <c r="AE132" s="80" t="str">
        <f t="shared" si="70"/>
        <v/>
      </c>
      <c r="AF132" s="80" t="str">
        <f t="shared" si="71"/>
        <v/>
      </c>
      <c r="AG132" s="84" t="str">
        <f t="shared" si="72"/>
        <v/>
      </c>
      <c r="AH132" s="84" t="str">
        <f t="shared" si="81"/>
        <v/>
      </c>
      <c r="AI132" s="7" t="str">
        <f t="shared" si="82"/>
        <v xml:space="preserve"> </v>
      </c>
      <c r="AJ132" s="8">
        <f t="shared" si="83"/>
        <v>125</v>
      </c>
      <c r="AK132" s="92">
        <v>10</v>
      </c>
      <c r="AL132" s="93" t="e">
        <f>#REF!</f>
        <v>#REF!</v>
      </c>
      <c r="AM132" s="94" t="e">
        <f t="shared" si="57"/>
        <v>#REF!</v>
      </c>
      <c r="AN132" s="95" t="e">
        <f t="shared" si="58"/>
        <v>#REF!</v>
      </c>
      <c r="AO132" s="94" t="e">
        <f t="shared" si="59"/>
        <v>#REF!</v>
      </c>
      <c r="AP132" s="95" t="e">
        <f t="shared" si="60"/>
        <v>#REF!</v>
      </c>
      <c r="AQ132" s="94" t="e">
        <f t="shared" si="61"/>
        <v>#REF!</v>
      </c>
      <c r="AR132" s="95" t="e">
        <f t="shared" si="62"/>
        <v>#REF!</v>
      </c>
      <c r="AS132" s="96" t="e">
        <f t="shared" si="73"/>
        <v>#REF!</v>
      </c>
      <c r="AT132" s="97" t="e">
        <f t="shared" si="74"/>
        <v>#REF!</v>
      </c>
      <c r="AW132" s="537" t="str">
        <f t="shared" si="84"/>
        <v/>
      </c>
    </row>
    <row r="133" spans="1:49" ht="19.2" customHeight="1">
      <c r="A133" s="6">
        <f t="shared" si="75"/>
        <v>126</v>
      </c>
      <c r="B133" s="303">
        <v>126</v>
      </c>
      <c r="C133" s="303"/>
      <c r="D133" s="458"/>
      <c r="E133" s="458"/>
      <c r="F133" s="458"/>
      <c r="G133" s="476" t="str">
        <f>IF(ISNA(IF($C133&gt;0,(VLOOKUP($C133,Engagés!$C$10:$K$509,3,FALSE))," ")),"",(IF($C133&gt;0,(VLOOKUP($C133,Engagés!$C$10:$K$509,3,FALSE))," ")))</f>
        <v xml:space="preserve"> </v>
      </c>
      <c r="H133" s="90">
        <f t="shared" si="65"/>
        <v>0</v>
      </c>
      <c r="I133" s="539" t="str">
        <f>IF(ISNA(IF($C133&gt;0,(VLOOKUP($C133,Engagés!$C$10:$K$509,6,FALSE))," ")),"",(IF($C133&gt;0,(VLOOKUP($C133,Engagés!$C$10:$K$509,6,FALSE))," ")))</f>
        <v xml:space="preserve"> </v>
      </c>
      <c r="J133" s="539" t="str">
        <f>IF(ISNA(IF($C133&gt;0,(VLOOKUP($C133,Engagés!$C$10:$K$509,7,FALSE))," ")),"",(IF($C133&gt;0,(VLOOKUP($C133,Engagés!$C$10:$K$509,7,FALSE))," ")))</f>
        <v xml:space="preserve"> </v>
      </c>
      <c r="K133" s="539" t="str">
        <f>IF(ISNA(IF($C133&gt;0,(VLOOKUP($C133,Engagés!$C$10:$K$509,8,FALSE))," ")),"",(IF($C133&gt;0,(VLOOKUP($C133,Engagés!$C$10:$K$509,8,FALSE))," ")))</f>
        <v xml:space="preserve"> </v>
      </c>
      <c r="L133" s="6" t="str">
        <f>IF(ISNA(IF($C133&gt;0,(VLOOKUP($C133,Engagés!$C$10:$K$509,5,FALSE))," ")),"",(IF($C133&gt;0,(VLOOKUP($C133,Engagés!$C$10:$K$509,5,FALSE))," ")))</f>
        <v xml:space="preserve"> </v>
      </c>
      <c r="M133" s="6" t="str">
        <f>IF(ISNA(IF($C133&gt;0,(VLOOKUP($C133,Engagés!$C$10:$K$509,4,FALSE))," ")),"",(IF($C133&gt;0,(VLOOKUP($C133,Engagés!$C$10:$K$509,4,FALSE))," ")))</f>
        <v xml:space="preserve"> </v>
      </c>
      <c r="N133" s="539" t="str">
        <f>IF(ISNA(IF($C133&gt;0,(VLOOKUP($C133,Engagés!$C$10:$K$509,9,FALSE))," ")),"",(IF($C133&gt;0,(VLOOKUP($C133,Engagés!$C$10:$K$509,9,FALSE))," ")))</f>
        <v xml:space="preserve"> </v>
      </c>
      <c r="O133" s="6" t="str">
        <f>IF(ISNA(IF($C133&gt;0,(VLOOKUP($C133,Engagés!$C$10:$N$509,10,FALSE))," ")),"",(IF($C133&gt;0,(VLOOKUP($C133,Engagés!$C$10:$N$509,10,FALSE))," ")))</f>
        <v xml:space="preserve"> </v>
      </c>
      <c r="P133" s="6" t="str">
        <f>IF(ISNA(IF($C133&gt;0,(VLOOKUP($C133,Engagés!$C$10:$N$509,12,FALSE))," ")),"",(IF($C133&gt;0,(VLOOKUP($C133,Engagés!$C$10:$N$509,12,FALSE))," ")))</f>
        <v xml:space="preserve"> </v>
      </c>
      <c r="Q133" s="6" t="str">
        <f>IF(ISNA(IF($C133&gt;0,(VLOOKUP($C133,Engagés!$C$10:$N$509,11,FALSE))," ")),"",(IF($C133&gt;0,(VLOOKUP($C133,Engagés!$C$10:$N$509,11,FALSE))," ")))</f>
        <v xml:space="preserve"> </v>
      </c>
      <c r="R133" s="19" t="str">
        <f t="shared" si="85"/>
        <v/>
      </c>
      <c r="S133" s="84" t="str">
        <f>IF(COUNTIF($K$8:$K133,$K133)&lt;2,$K133," ")</f>
        <v xml:space="preserve"> </v>
      </c>
      <c r="T133" s="84">
        <f t="shared" si="76"/>
        <v>126</v>
      </c>
      <c r="U133" s="91" t="str">
        <f t="shared" si="77"/>
        <v/>
      </c>
      <c r="V133" s="84" t="str">
        <f>IF(COUNTIF($K$8:$K133,$K133)&lt;3,$K133," ")</f>
        <v xml:space="preserve"> </v>
      </c>
      <c r="W133" s="84">
        <f t="shared" si="66"/>
        <v>126</v>
      </c>
      <c r="X133" s="84" t="str">
        <f t="shared" si="78"/>
        <v/>
      </c>
      <c r="Y133" s="80" t="str">
        <f t="shared" si="67"/>
        <v/>
      </c>
      <c r="Z133" s="80">
        <f t="shared" si="68"/>
        <v>1000</v>
      </c>
      <c r="AA133" s="80">
        <f t="shared" si="79"/>
        <v>1000</v>
      </c>
      <c r="AB133" s="84" t="str">
        <f>IF(COUNTIF($K$8:$K133,S133)&lt;4,$K133," ")</f>
        <v xml:space="preserve"> </v>
      </c>
      <c r="AC133" s="84">
        <f t="shared" si="69"/>
        <v>126</v>
      </c>
      <c r="AD133" s="84" t="str">
        <f t="shared" si="80"/>
        <v/>
      </c>
      <c r="AE133" s="80" t="str">
        <f t="shared" si="70"/>
        <v/>
      </c>
      <c r="AF133" s="80" t="str">
        <f t="shared" si="71"/>
        <v/>
      </c>
      <c r="AG133" s="84" t="str">
        <f t="shared" si="72"/>
        <v/>
      </c>
      <c r="AH133" s="84" t="str">
        <f t="shared" si="81"/>
        <v/>
      </c>
      <c r="AI133" s="7" t="str">
        <f t="shared" si="82"/>
        <v xml:space="preserve"> </v>
      </c>
      <c r="AJ133" s="8">
        <f t="shared" si="83"/>
        <v>126</v>
      </c>
      <c r="AK133" s="92">
        <v>10</v>
      </c>
      <c r="AL133" s="93" t="e">
        <f>#REF!</f>
        <v>#REF!</v>
      </c>
      <c r="AM133" s="94" t="e">
        <f t="shared" si="57"/>
        <v>#REF!</v>
      </c>
      <c r="AN133" s="95" t="e">
        <f t="shared" si="58"/>
        <v>#REF!</v>
      </c>
      <c r="AO133" s="94" t="e">
        <f t="shared" si="59"/>
        <v>#REF!</v>
      </c>
      <c r="AP133" s="95" t="e">
        <f t="shared" si="60"/>
        <v>#REF!</v>
      </c>
      <c r="AQ133" s="94" t="e">
        <f t="shared" si="61"/>
        <v>#REF!</v>
      </c>
      <c r="AR133" s="95" t="e">
        <f t="shared" si="62"/>
        <v>#REF!</v>
      </c>
      <c r="AS133" s="96" t="e">
        <f t="shared" si="73"/>
        <v>#REF!</v>
      </c>
      <c r="AT133" s="97" t="e">
        <f t="shared" si="74"/>
        <v>#REF!</v>
      </c>
      <c r="AW133" s="537" t="str">
        <f t="shared" si="84"/>
        <v/>
      </c>
    </row>
    <row r="134" spans="1:49" ht="19.2" customHeight="1">
      <c r="A134" s="6">
        <f t="shared" si="75"/>
        <v>127</v>
      </c>
      <c r="B134" s="303">
        <v>127</v>
      </c>
      <c r="C134" s="303"/>
      <c r="D134" s="458"/>
      <c r="E134" s="458"/>
      <c r="F134" s="458"/>
      <c r="G134" s="476" t="str">
        <f>IF(ISNA(IF($C134&gt;0,(VLOOKUP($C134,Engagés!$C$10:$K$509,3,FALSE))," ")),"",(IF($C134&gt;0,(VLOOKUP($C134,Engagés!$C$10:$K$509,3,FALSE))," ")))</f>
        <v xml:space="preserve"> </v>
      </c>
      <c r="H134" s="90">
        <f t="shared" si="65"/>
        <v>0</v>
      </c>
      <c r="I134" s="539" t="str">
        <f>IF(ISNA(IF($C134&gt;0,(VLOOKUP($C134,Engagés!$C$10:$K$509,6,FALSE))," ")),"",(IF($C134&gt;0,(VLOOKUP($C134,Engagés!$C$10:$K$509,6,FALSE))," ")))</f>
        <v xml:space="preserve"> </v>
      </c>
      <c r="J134" s="539" t="str">
        <f>IF(ISNA(IF($C134&gt;0,(VLOOKUP($C134,Engagés!$C$10:$K$509,7,FALSE))," ")),"",(IF($C134&gt;0,(VLOOKUP($C134,Engagés!$C$10:$K$509,7,FALSE))," ")))</f>
        <v xml:space="preserve"> </v>
      </c>
      <c r="K134" s="539" t="str">
        <f>IF(ISNA(IF($C134&gt;0,(VLOOKUP($C134,Engagés!$C$10:$K$509,8,FALSE))," ")),"",(IF($C134&gt;0,(VLOOKUP($C134,Engagés!$C$10:$K$509,8,FALSE))," ")))</f>
        <v xml:space="preserve"> </v>
      </c>
      <c r="L134" s="6" t="str">
        <f>IF(ISNA(IF($C134&gt;0,(VLOOKUP($C134,Engagés!$C$10:$K$509,5,FALSE))," ")),"",(IF($C134&gt;0,(VLOOKUP($C134,Engagés!$C$10:$K$509,5,FALSE))," ")))</f>
        <v xml:space="preserve"> </v>
      </c>
      <c r="M134" s="6" t="str">
        <f>IF(ISNA(IF($C134&gt;0,(VLOOKUP($C134,Engagés!$C$10:$K$509,4,FALSE))," ")),"",(IF($C134&gt;0,(VLOOKUP($C134,Engagés!$C$10:$K$509,4,FALSE))," ")))</f>
        <v xml:space="preserve"> </v>
      </c>
      <c r="N134" s="539" t="str">
        <f>IF(ISNA(IF($C134&gt;0,(VLOOKUP($C134,Engagés!$C$10:$K$509,9,FALSE))," ")),"",(IF($C134&gt;0,(VLOOKUP($C134,Engagés!$C$10:$K$509,9,FALSE))," ")))</f>
        <v xml:space="preserve"> </v>
      </c>
      <c r="O134" s="6" t="str">
        <f>IF(ISNA(IF($C134&gt;0,(VLOOKUP($C134,Engagés!$C$10:$N$509,10,FALSE))," ")),"",(IF($C134&gt;0,(VLOOKUP($C134,Engagés!$C$10:$N$509,10,FALSE))," ")))</f>
        <v xml:space="preserve"> </v>
      </c>
      <c r="P134" s="6" t="str">
        <f>IF(ISNA(IF($C134&gt;0,(VLOOKUP($C134,Engagés!$C$10:$N$509,12,FALSE))," ")),"",(IF($C134&gt;0,(VLOOKUP($C134,Engagés!$C$10:$N$509,12,FALSE))," ")))</f>
        <v xml:space="preserve"> </v>
      </c>
      <c r="Q134" s="6" t="str">
        <f>IF(ISNA(IF($C134&gt;0,(VLOOKUP($C134,Engagés!$C$10:$N$509,11,FALSE))," ")),"",(IF($C134&gt;0,(VLOOKUP($C134,Engagés!$C$10:$N$509,11,FALSE))," ")))</f>
        <v xml:space="preserve"> </v>
      </c>
      <c r="R134" s="19" t="str">
        <f t="shared" si="85"/>
        <v/>
      </c>
      <c r="S134" s="84" t="str">
        <f>IF(COUNTIF($K$8:$K134,$K134)&lt;2,$K134," ")</f>
        <v xml:space="preserve"> </v>
      </c>
      <c r="T134" s="84">
        <f t="shared" si="76"/>
        <v>127</v>
      </c>
      <c r="U134" s="91" t="str">
        <f t="shared" si="77"/>
        <v/>
      </c>
      <c r="V134" s="84" t="str">
        <f>IF(COUNTIF($K$8:$K134,$K134)&lt;3,$K134," ")</f>
        <v xml:space="preserve"> </v>
      </c>
      <c r="W134" s="84">
        <f t="shared" si="66"/>
        <v>127</v>
      </c>
      <c r="X134" s="84" t="str">
        <f t="shared" si="78"/>
        <v/>
      </c>
      <c r="Y134" s="80" t="str">
        <f t="shared" si="67"/>
        <v/>
      </c>
      <c r="Z134" s="80">
        <f t="shared" si="68"/>
        <v>1000</v>
      </c>
      <c r="AA134" s="80">
        <f t="shared" si="79"/>
        <v>1000</v>
      </c>
      <c r="AB134" s="84" t="str">
        <f>IF(COUNTIF($K$8:$K134,S134)&lt;4,$K134," ")</f>
        <v xml:space="preserve"> </v>
      </c>
      <c r="AC134" s="84">
        <f t="shared" si="69"/>
        <v>127</v>
      </c>
      <c r="AD134" s="84" t="str">
        <f t="shared" si="80"/>
        <v/>
      </c>
      <c r="AE134" s="80" t="str">
        <f t="shared" si="70"/>
        <v/>
      </c>
      <c r="AF134" s="80" t="str">
        <f t="shared" si="71"/>
        <v/>
      </c>
      <c r="AG134" s="84" t="str">
        <f t="shared" si="72"/>
        <v/>
      </c>
      <c r="AH134" s="84" t="str">
        <f t="shared" si="81"/>
        <v/>
      </c>
      <c r="AI134" s="7" t="str">
        <f t="shared" si="82"/>
        <v xml:space="preserve"> </v>
      </c>
      <c r="AJ134" s="8">
        <f t="shared" si="83"/>
        <v>127</v>
      </c>
      <c r="AK134" s="92">
        <v>10</v>
      </c>
      <c r="AL134" s="93" t="e">
        <f>#REF!</f>
        <v>#REF!</v>
      </c>
      <c r="AM134" s="94" t="e">
        <f t="shared" si="57"/>
        <v>#REF!</v>
      </c>
      <c r="AN134" s="95" t="e">
        <f t="shared" si="58"/>
        <v>#REF!</v>
      </c>
      <c r="AO134" s="94" t="e">
        <f t="shared" si="59"/>
        <v>#REF!</v>
      </c>
      <c r="AP134" s="95" t="e">
        <f t="shared" si="60"/>
        <v>#REF!</v>
      </c>
      <c r="AQ134" s="94" t="e">
        <f t="shared" si="61"/>
        <v>#REF!</v>
      </c>
      <c r="AR134" s="95" t="e">
        <f t="shared" si="62"/>
        <v>#REF!</v>
      </c>
      <c r="AS134" s="96" t="e">
        <f t="shared" si="73"/>
        <v>#REF!</v>
      </c>
      <c r="AT134" s="97" t="e">
        <f t="shared" si="74"/>
        <v>#REF!</v>
      </c>
      <c r="AW134" s="537" t="str">
        <f t="shared" si="84"/>
        <v/>
      </c>
    </row>
    <row r="135" spans="1:49" ht="19.2" customHeight="1">
      <c r="A135" s="6">
        <f t="shared" si="75"/>
        <v>128</v>
      </c>
      <c r="B135" s="303">
        <v>128</v>
      </c>
      <c r="C135" s="303"/>
      <c r="D135" s="458"/>
      <c r="E135" s="458"/>
      <c r="F135" s="458"/>
      <c r="G135" s="476" t="str">
        <f>IF(ISNA(IF($C135&gt;0,(VLOOKUP($C135,Engagés!$C$10:$K$509,3,FALSE))," ")),"",(IF($C135&gt;0,(VLOOKUP($C135,Engagés!$C$10:$K$509,3,FALSE))," ")))</f>
        <v xml:space="preserve"> </v>
      </c>
      <c r="H135" s="90">
        <f t="shared" si="65"/>
        <v>0</v>
      </c>
      <c r="I135" s="539" t="str">
        <f>IF(ISNA(IF($C135&gt;0,(VLOOKUP($C135,Engagés!$C$10:$K$509,6,FALSE))," ")),"",(IF($C135&gt;0,(VLOOKUP($C135,Engagés!$C$10:$K$509,6,FALSE))," ")))</f>
        <v xml:space="preserve"> </v>
      </c>
      <c r="J135" s="539" t="str">
        <f>IF(ISNA(IF($C135&gt;0,(VLOOKUP($C135,Engagés!$C$10:$K$509,7,FALSE))," ")),"",(IF($C135&gt;0,(VLOOKUP($C135,Engagés!$C$10:$K$509,7,FALSE))," ")))</f>
        <v xml:space="preserve"> </v>
      </c>
      <c r="K135" s="539" t="str">
        <f>IF(ISNA(IF($C135&gt;0,(VLOOKUP($C135,Engagés!$C$10:$K$509,8,FALSE))," ")),"",(IF($C135&gt;0,(VLOOKUP($C135,Engagés!$C$10:$K$509,8,FALSE))," ")))</f>
        <v xml:space="preserve"> </v>
      </c>
      <c r="L135" s="6" t="str">
        <f>IF(ISNA(IF($C135&gt;0,(VLOOKUP($C135,Engagés!$C$10:$K$509,5,FALSE))," ")),"",(IF($C135&gt;0,(VLOOKUP($C135,Engagés!$C$10:$K$509,5,FALSE))," ")))</f>
        <v xml:space="preserve"> </v>
      </c>
      <c r="M135" s="6" t="str">
        <f>IF(ISNA(IF($C135&gt;0,(VLOOKUP($C135,Engagés!$C$10:$K$509,4,FALSE))," ")),"",(IF($C135&gt;0,(VLOOKUP($C135,Engagés!$C$10:$K$509,4,FALSE))," ")))</f>
        <v xml:space="preserve"> </v>
      </c>
      <c r="N135" s="539" t="str">
        <f>IF(ISNA(IF($C135&gt;0,(VLOOKUP($C135,Engagés!$C$10:$K$509,9,FALSE))," ")),"",(IF($C135&gt;0,(VLOOKUP($C135,Engagés!$C$10:$K$509,9,FALSE))," ")))</f>
        <v xml:space="preserve"> </v>
      </c>
      <c r="O135" s="6" t="str">
        <f>IF(ISNA(IF($C135&gt;0,(VLOOKUP($C135,Engagés!$C$10:$N$509,10,FALSE))," ")),"",(IF($C135&gt;0,(VLOOKUP($C135,Engagés!$C$10:$N$509,10,FALSE))," ")))</f>
        <v xml:space="preserve"> </v>
      </c>
      <c r="P135" s="6" t="str">
        <f>IF(ISNA(IF($C135&gt;0,(VLOOKUP($C135,Engagés!$C$10:$N$509,12,FALSE))," ")),"",(IF($C135&gt;0,(VLOOKUP($C135,Engagés!$C$10:$N$509,12,FALSE))," ")))</f>
        <v xml:space="preserve"> </v>
      </c>
      <c r="Q135" s="6" t="str">
        <f>IF(ISNA(IF($C135&gt;0,(VLOOKUP($C135,Engagés!$C$10:$N$509,11,FALSE))," ")),"",(IF($C135&gt;0,(VLOOKUP($C135,Engagés!$C$10:$N$509,11,FALSE))," ")))</f>
        <v xml:space="preserve"> </v>
      </c>
      <c r="R135" s="19" t="str">
        <f t="shared" si="85"/>
        <v/>
      </c>
      <c r="S135" s="84" t="str">
        <f>IF(COUNTIF($K$8:$K135,$K135)&lt;2,$K135," ")</f>
        <v xml:space="preserve"> </v>
      </c>
      <c r="T135" s="84">
        <f t="shared" si="76"/>
        <v>128</v>
      </c>
      <c r="U135" s="91" t="str">
        <f t="shared" si="77"/>
        <v/>
      </c>
      <c r="V135" s="84" t="str">
        <f>IF(COUNTIF($K$8:$K135,$K135)&lt;3,$K135," ")</f>
        <v xml:space="preserve"> </v>
      </c>
      <c r="W135" s="84">
        <f t="shared" si="66"/>
        <v>128</v>
      </c>
      <c r="X135" s="84" t="str">
        <f t="shared" si="78"/>
        <v/>
      </c>
      <c r="Y135" s="80" t="str">
        <f t="shared" si="67"/>
        <v/>
      </c>
      <c r="Z135" s="80">
        <f t="shared" si="68"/>
        <v>1000</v>
      </c>
      <c r="AA135" s="80">
        <f t="shared" si="79"/>
        <v>1000</v>
      </c>
      <c r="AB135" s="84" t="str">
        <f>IF(COUNTIF($K$8:$K135,S135)&lt;4,$K135," ")</f>
        <v xml:space="preserve"> </v>
      </c>
      <c r="AC135" s="84">
        <f t="shared" si="69"/>
        <v>128</v>
      </c>
      <c r="AD135" s="84" t="str">
        <f t="shared" si="80"/>
        <v/>
      </c>
      <c r="AE135" s="80" t="str">
        <f t="shared" si="70"/>
        <v/>
      </c>
      <c r="AF135" s="80" t="str">
        <f t="shared" si="71"/>
        <v/>
      </c>
      <c r="AG135" s="84" t="str">
        <f t="shared" si="72"/>
        <v/>
      </c>
      <c r="AH135" s="84" t="str">
        <f t="shared" si="81"/>
        <v/>
      </c>
      <c r="AI135" s="7" t="str">
        <f t="shared" si="82"/>
        <v xml:space="preserve"> </v>
      </c>
      <c r="AJ135" s="8">
        <f t="shared" si="83"/>
        <v>128</v>
      </c>
      <c r="AK135" s="92">
        <v>10</v>
      </c>
      <c r="AL135" s="93" t="e">
        <f>#REF!</f>
        <v>#REF!</v>
      </c>
      <c r="AM135" s="94" t="e">
        <f t="shared" si="57"/>
        <v>#REF!</v>
      </c>
      <c r="AN135" s="95" t="e">
        <f t="shared" si="58"/>
        <v>#REF!</v>
      </c>
      <c r="AO135" s="94" t="e">
        <f t="shared" si="59"/>
        <v>#REF!</v>
      </c>
      <c r="AP135" s="95" t="e">
        <f t="shared" si="60"/>
        <v>#REF!</v>
      </c>
      <c r="AQ135" s="94" t="e">
        <f t="shared" si="61"/>
        <v>#REF!</v>
      </c>
      <c r="AR135" s="95" t="e">
        <f t="shared" si="62"/>
        <v>#REF!</v>
      </c>
      <c r="AS135" s="96" t="e">
        <f t="shared" si="73"/>
        <v>#REF!</v>
      </c>
      <c r="AT135" s="97" t="e">
        <f t="shared" si="74"/>
        <v>#REF!</v>
      </c>
      <c r="AW135" s="537" t="str">
        <f t="shared" si="84"/>
        <v/>
      </c>
    </row>
    <row r="136" spans="1:49" ht="19.2" customHeight="1">
      <c r="A136" s="6">
        <f t="shared" ref="A136:A167" si="86">IF(B136&lt;1,1000,(IF(AJ136=B136,B136,(20100-SUM($AJ$8:$AJ$207))/(COUNTIF($AJ$8:$AJ$207,"T")))))</f>
        <v>129</v>
      </c>
      <c r="B136" s="303">
        <v>129</v>
      </c>
      <c r="C136" s="303"/>
      <c r="D136" s="458"/>
      <c r="E136" s="458"/>
      <c r="F136" s="458"/>
      <c r="G136" s="476" t="str">
        <f>IF(ISNA(IF($C136&gt;0,(VLOOKUP($C136,Engagés!$C$10:$K$509,3,FALSE))," ")),"",(IF($C136&gt;0,(VLOOKUP($C136,Engagés!$C$10:$K$509,3,FALSE))," ")))</f>
        <v xml:space="preserve"> </v>
      </c>
      <c r="H136" s="90">
        <f t="shared" si="65"/>
        <v>0</v>
      </c>
      <c r="I136" s="539" t="str">
        <f>IF(ISNA(IF($C136&gt;0,(VLOOKUP($C136,Engagés!$C$10:$K$509,6,FALSE))," ")),"",(IF($C136&gt;0,(VLOOKUP($C136,Engagés!$C$10:$K$509,6,FALSE))," ")))</f>
        <v xml:space="preserve"> </v>
      </c>
      <c r="J136" s="539" t="str">
        <f>IF(ISNA(IF($C136&gt;0,(VLOOKUP($C136,Engagés!$C$10:$K$509,7,FALSE))," ")),"",(IF($C136&gt;0,(VLOOKUP($C136,Engagés!$C$10:$K$509,7,FALSE))," ")))</f>
        <v xml:space="preserve"> </v>
      </c>
      <c r="K136" s="539" t="str">
        <f>IF(ISNA(IF($C136&gt;0,(VLOOKUP($C136,Engagés!$C$10:$K$509,8,FALSE))," ")),"",(IF($C136&gt;0,(VLOOKUP($C136,Engagés!$C$10:$K$509,8,FALSE))," ")))</f>
        <v xml:space="preserve"> </v>
      </c>
      <c r="L136" s="6" t="str">
        <f>IF(ISNA(IF($C136&gt;0,(VLOOKUP($C136,Engagés!$C$10:$K$509,5,FALSE))," ")),"",(IF($C136&gt;0,(VLOOKUP($C136,Engagés!$C$10:$K$509,5,FALSE))," ")))</f>
        <v xml:space="preserve"> </v>
      </c>
      <c r="M136" s="6" t="str">
        <f>IF(ISNA(IF($C136&gt;0,(VLOOKUP($C136,Engagés!$C$10:$K$509,4,FALSE))," ")),"",(IF($C136&gt;0,(VLOOKUP($C136,Engagés!$C$10:$K$509,4,FALSE))," ")))</f>
        <v xml:space="preserve"> </v>
      </c>
      <c r="N136" s="539" t="str">
        <f>IF(ISNA(IF($C136&gt;0,(VLOOKUP($C136,Engagés!$C$10:$K$509,9,FALSE))," ")),"",(IF($C136&gt;0,(VLOOKUP($C136,Engagés!$C$10:$K$509,9,FALSE))," ")))</f>
        <v xml:space="preserve"> </v>
      </c>
      <c r="O136" s="6" t="str">
        <f>IF(ISNA(IF($C136&gt;0,(VLOOKUP($C136,Engagés!$C$10:$N$509,10,FALSE))," ")),"",(IF($C136&gt;0,(VLOOKUP($C136,Engagés!$C$10:$N$509,10,FALSE))," ")))</f>
        <v xml:space="preserve"> </v>
      </c>
      <c r="P136" s="6" t="str">
        <f>IF(ISNA(IF($C136&gt;0,(VLOOKUP($C136,Engagés!$C$10:$N$509,12,FALSE))," ")),"",(IF($C136&gt;0,(VLOOKUP($C136,Engagés!$C$10:$N$509,12,FALSE))," ")))</f>
        <v xml:space="preserve"> </v>
      </c>
      <c r="Q136" s="6" t="str">
        <f>IF(ISNA(IF($C136&gt;0,(VLOOKUP($C136,Engagés!$C$10:$N$509,11,FALSE))," ")),"",(IF($C136&gt;0,(VLOOKUP($C136,Engagés!$C$10:$N$509,11,FALSE))," ")))</f>
        <v xml:space="preserve"> </v>
      </c>
      <c r="R136" s="19" t="str">
        <f t="shared" si="85"/>
        <v/>
      </c>
      <c r="S136" s="84" t="str">
        <f>IF(COUNTIF($K$8:$K136,$K136)&lt;2,$K136," ")</f>
        <v xml:space="preserve"> </v>
      </c>
      <c r="T136" s="84">
        <f t="shared" ref="T136:T167" si="87">IF(S136=K136,A136,"")</f>
        <v>129</v>
      </c>
      <c r="U136" s="91" t="str">
        <f t="shared" ref="U136:U167" si="88">IF(S136=K136,R136,"")</f>
        <v/>
      </c>
      <c r="V136" s="84" t="str">
        <f>IF(COUNTIF($K$8:$K136,$K136)&lt;3,$K136," ")</f>
        <v xml:space="preserve"> </v>
      </c>
      <c r="W136" s="84">
        <f t="shared" si="66"/>
        <v>129</v>
      </c>
      <c r="X136" s="84" t="str">
        <f t="shared" ref="X136:X167" si="89">IF(V136=$K136,$R136,"")</f>
        <v/>
      </c>
      <c r="Y136" s="80" t="str">
        <f t="shared" si="67"/>
        <v/>
      </c>
      <c r="Z136" s="80">
        <f t="shared" si="68"/>
        <v>1000</v>
      </c>
      <c r="AA136" s="80">
        <f t="shared" ref="AA136:AA167" si="90">IF(Y136=$K136,$R136,1000)</f>
        <v>1000</v>
      </c>
      <c r="AB136" s="84" t="str">
        <f>IF(COUNTIF($K$8:$K136,S136)&lt;4,$K136," ")</f>
        <v xml:space="preserve"> </v>
      </c>
      <c r="AC136" s="84">
        <f t="shared" si="69"/>
        <v>129</v>
      </c>
      <c r="AD136" s="84" t="str">
        <f t="shared" ref="AD136:AD167" si="91">IF(AB136=$K136,$R136,"")</f>
        <v/>
      </c>
      <c r="AE136" s="80" t="str">
        <f t="shared" si="70"/>
        <v/>
      </c>
      <c r="AF136" s="80" t="str">
        <f t="shared" si="71"/>
        <v/>
      </c>
      <c r="AG136" s="84" t="str">
        <f t="shared" si="72"/>
        <v/>
      </c>
      <c r="AH136" s="84" t="str">
        <f t="shared" ref="AH136:AH167" si="92">IF(AF136=$K136,$R136,"")</f>
        <v/>
      </c>
      <c r="AI136" s="7" t="str">
        <f t="shared" ref="AI136:AI167" si="93">IF(COUNTIF($C$8:$C$207,C136)&gt;1,"X"," ")</f>
        <v xml:space="preserve"> </v>
      </c>
      <c r="AJ136" s="8">
        <f t="shared" ref="AJ136:AJ167" si="94">IF(COUNTIF($B$8:$B$207,B136)&gt;1,"T",B136)</f>
        <v>129</v>
      </c>
      <c r="AK136" s="92">
        <v>10</v>
      </c>
      <c r="AL136" s="93" t="e">
        <f>#REF!</f>
        <v>#REF!</v>
      </c>
      <c r="AM136" s="94" t="e">
        <f t="shared" ref="AM136:AM199" si="95">IF($AL136="",1000,(IF(ISNA(VLOOKUP($AL136,$S$8:$V$207,2,FALSE)),1000,VLOOKUP($AL136,$S$8:$V$207,2,FALSE))))</f>
        <v>#REF!</v>
      </c>
      <c r="AN136" s="95" t="e">
        <f t="shared" ref="AN136:AN199" si="96">IF($AL136="",1000,(IF(ISNA(VLOOKUP($AL136,$S$8:$V$207,3,FALSE)),1000,VLOOKUP($AL136,$S$8:$V$207,3,FALSE))))</f>
        <v>#REF!</v>
      </c>
      <c r="AO136" s="94" t="e">
        <f t="shared" ref="AO136:AO199" si="97">IF($AL136="",1000,(IF(ISNA(VLOOKUP($AL136,$Y$8:$AA$207,2,FALSE)),1000,VLOOKUP($AL136,$Y$8:$AA$207,2,FALSE))))</f>
        <v>#REF!</v>
      </c>
      <c r="AP136" s="95" t="e">
        <f t="shared" ref="AP136:AP199" si="98">IF($AL136="",1000,(IF(ISNA(VLOOKUP($AL136,$Y$8:$AA$207,3,FALSE)),1000,VLOOKUP($AL136,$Y$8:$AA$207,3,FALSE))))</f>
        <v>#REF!</v>
      </c>
      <c r="AQ136" s="94" t="e">
        <f t="shared" ref="AQ136:AQ199" si="99">IF($AL136="",1000,(IF(ISNA(VLOOKUP($AL136,$AF$8:$AH$207,2,FALSE)),1000,VLOOKUP($AL136,$AF$8:$AH$207,2,FALSE))))</f>
        <v>#REF!</v>
      </c>
      <c r="AR136" s="95" t="e">
        <f t="shared" ref="AR136:AR199" si="100">IF($AL136="",1000,(IF(ISNA(VLOOKUP($AL136,$AF$8:$AH$207,3,FALSE)),1000,VLOOKUP($AL136,$AF$8:$AH$207,3,FALSE))))</f>
        <v>#REF!</v>
      </c>
      <c r="AS136" s="96" t="e">
        <f t="shared" si="73"/>
        <v>#REF!</v>
      </c>
      <c r="AT136" s="97" t="e">
        <f t="shared" si="74"/>
        <v>#REF!</v>
      </c>
      <c r="AW136" s="537" t="str">
        <f t="shared" ref="AW136:AW167" si="101">IF(C136="","",IF(G136=0,"Non partant",IF(LEN(I136)=0,"Dossard Inconnu",IF(H136&gt;=$L$3,"Hors délai",""))))</f>
        <v/>
      </c>
    </row>
    <row r="137" spans="1:49" ht="19.2" customHeight="1">
      <c r="A137" s="6">
        <f t="shared" si="86"/>
        <v>130</v>
      </c>
      <c r="B137" s="303">
        <v>130</v>
      </c>
      <c r="C137" s="303"/>
      <c r="D137" s="458"/>
      <c r="E137" s="458"/>
      <c r="F137" s="458"/>
      <c r="G137" s="476" t="str">
        <f>IF(ISNA(IF($C137&gt;0,(VLOOKUP($C137,Engagés!$C$10:$K$509,3,FALSE))," ")),"",(IF($C137&gt;0,(VLOOKUP($C137,Engagés!$C$10:$K$509,3,FALSE))," ")))</f>
        <v xml:space="preserve"> </v>
      </c>
      <c r="H137" s="90">
        <f t="shared" si="65"/>
        <v>0</v>
      </c>
      <c r="I137" s="539" t="str">
        <f>IF(ISNA(IF($C137&gt;0,(VLOOKUP($C137,Engagés!$C$10:$K$509,6,FALSE))," ")),"",(IF($C137&gt;0,(VLOOKUP($C137,Engagés!$C$10:$K$509,6,FALSE))," ")))</f>
        <v xml:space="preserve"> </v>
      </c>
      <c r="J137" s="539" t="str">
        <f>IF(ISNA(IF($C137&gt;0,(VLOOKUP($C137,Engagés!$C$10:$K$509,7,FALSE))," ")),"",(IF($C137&gt;0,(VLOOKUP($C137,Engagés!$C$10:$K$509,7,FALSE))," ")))</f>
        <v xml:space="preserve"> </v>
      </c>
      <c r="K137" s="539" t="str">
        <f>IF(ISNA(IF($C137&gt;0,(VLOOKUP($C137,Engagés!$C$10:$K$509,8,FALSE))," ")),"",(IF($C137&gt;0,(VLOOKUP($C137,Engagés!$C$10:$K$509,8,FALSE))," ")))</f>
        <v xml:space="preserve"> </v>
      </c>
      <c r="L137" s="6" t="str">
        <f>IF(ISNA(IF($C137&gt;0,(VLOOKUP($C137,Engagés!$C$10:$K$509,5,FALSE))," ")),"",(IF($C137&gt;0,(VLOOKUP($C137,Engagés!$C$10:$K$509,5,FALSE))," ")))</f>
        <v xml:space="preserve"> </v>
      </c>
      <c r="M137" s="6" t="str">
        <f>IF(ISNA(IF($C137&gt;0,(VLOOKUP($C137,Engagés!$C$10:$K$509,4,FALSE))," ")),"",(IF($C137&gt;0,(VLOOKUP($C137,Engagés!$C$10:$K$509,4,FALSE))," ")))</f>
        <v xml:space="preserve"> </v>
      </c>
      <c r="N137" s="539" t="str">
        <f>IF(ISNA(IF($C137&gt;0,(VLOOKUP($C137,Engagés!$C$10:$K$509,9,FALSE))," ")),"",(IF($C137&gt;0,(VLOOKUP($C137,Engagés!$C$10:$K$509,9,FALSE))," ")))</f>
        <v xml:space="preserve"> </v>
      </c>
      <c r="O137" s="6" t="str">
        <f>IF(ISNA(IF($C137&gt;0,(VLOOKUP($C137,Engagés!$C$10:$N$509,10,FALSE))," ")),"",(IF($C137&gt;0,(VLOOKUP($C137,Engagés!$C$10:$N$509,10,FALSE))," ")))</f>
        <v xml:space="preserve"> </v>
      </c>
      <c r="P137" s="6" t="str">
        <f>IF(ISNA(IF($C137&gt;0,(VLOOKUP($C137,Engagés!$C$10:$N$509,12,FALSE))," ")),"",(IF($C137&gt;0,(VLOOKUP($C137,Engagés!$C$10:$N$509,12,FALSE))," ")))</f>
        <v xml:space="preserve"> </v>
      </c>
      <c r="Q137" s="6" t="str">
        <f>IF(ISNA(IF($C137&gt;0,(VLOOKUP($C137,Engagés!$C$10:$N$509,11,FALSE))," ")),"",(IF($C137&gt;0,(VLOOKUP($C137,Engagés!$C$10:$N$509,11,FALSE))," ")))</f>
        <v xml:space="preserve"> </v>
      </c>
      <c r="R137" s="19" t="str">
        <f t="shared" ref="R137:R168" si="102">IF(C137&gt;0,IF((H137-$H$8)&lt;0,"Erreur",IF(H137&lt;H136,H137-H$8,IF(H137=H136,"''",H137-H$8))),"")</f>
        <v/>
      </c>
      <c r="S137" s="84" t="str">
        <f>IF(COUNTIF($K$8:$K137,$K137)&lt;2,$K137," ")</f>
        <v xml:space="preserve"> </v>
      </c>
      <c r="T137" s="84">
        <f t="shared" si="87"/>
        <v>130</v>
      </c>
      <c r="U137" s="91" t="str">
        <f t="shared" si="88"/>
        <v/>
      </c>
      <c r="V137" s="84" t="str">
        <f>IF(COUNTIF($K$8:$K137,$K137)&lt;3,$K137," ")</f>
        <v xml:space="preserve"> </v>
      </c>
      <c r="W137" s="84">
        <f t="shared" si="66"/>
        <v>130</v>
      </c>
      <c r="X137" s="84" t="str">
        <f t="shared" si="89"/>
        <v/>
      </c>
      <c r="Y137" s="80" t="str">
        <f t="shared" si="67"/>
        <v/>
      </c>
      <c r="Z137" s="80">
        <f t="shared" si="68"/>
        <v>1000</v>
      </c>
      <c r="AA137" s="80">
        <f t="shared" si="90"/>
        <v>1000</v>
      </c>
      <c r="AB137" s="84" t="str">
        <f>IF(COUNTIF($K$8:$K137,S137)&lt;4,$K137," ")</f>
        <v xml:space="preserve"> </v>
      </c>
      <c r="AC137" s="84">
        <f t="shared" si="69"/>
        <v>130</v>
      </c>
      <c r="AD137" s="84" t="str">
        <f t="shared" si="91"/>
        <v/>
      </c>
      <c r="AE137" s="80" t="str">
        <f t="shared" si="70"/>
        <v/>
      </c>
      <c r="AF137" s="80" t="str">
        <f t="shared" si="71"/>
        <v/>
      </c>
      <c r="AG137" s="84" t="str">
        <f t="shared" si="72"/>
        <v/>
      </c>
      <c r="AH137" s="84" t="str">
        <f t="shared" si="92"/>
        <v/>
      </c>
      <c r="AI137" s="7" t="str">
        <f t="shared" si="93"/>
        <v xml:space="preserve"> </v>
      </c>
      <c r="AJ137" s="8">
        <f t="shared" si="94"/>
        <v>130</v>
      </c>
      <c r="AK137" s="92">
        <v>10</v>
      </c>
      <c r="AL137" s="93" t="e">
        <f>#REF!</f>
        <v>#REF!</v>
      </c>
      <c r="AM137" s="94" t="e">
        <f t="shared" si="95"/>
        <v>#REF!</v>
      </c>
      <c r="AN137" s="95" t="e">
        <f t="shared" si="96"/>
        <v>#REF!</v>
      </c>
      <c r="AO137" s="94" t="e">
        <f t="shared" si="97"/>
        <v>#REF!</v>
      </c>
      <c r="AP137" s="95" t="e">
        <f t="shared" si="98"/>
        <v>#REF!</v>
      </c>
      <c r="AQ137" s="94" t="e">
        <f t="shared" si="99"/>
        <v>#REF!</v>
      </c>
      <c r="AR137" s="95" t="e">
        <f t="shared" si="100"/>
        <v>#REF!</v>
      </c>
      <c r="AS137" s="96" t="e">
        <f t="shared" si="73"/>
        <v>#REF!</v>
      </c>
      <c r="AT137" s="97" t="e">
        <f t="shared" si="74"/>
        <v>#REF!</v>
      </c>
      <c r="AW137" s="537" t="str">
        <f t="shared" si="101"/>
        <v/>
      </c>
    </row>
    <row r="138" spans="1:49" ht="19.2" customHeight="1">
      <c r="A138" s="6">
        <f t="shared" si="86"/>
        <v>131</v>
      </c>
      <c r="B138" s="303">
        <v>131</v>
      </c>
      <c r="C138" s="303"/>
      <c r="D138" s="458"/>
      <c r="E138" s="458"/>
      <c r="F138" s="458"/>
      <c r="G138" s="476" t="str">
        <f>IF(ISNA(IF($C138&gt;0,(VLOOKUP($C138,Engagés!$C$10:$K$509,3,FALSE))," ")),"",(IF($C138&gt;0,(VLOOKUP($C138,Engagés!$C$10:$K$509,3,FALSE))," ")))</f>
        <v xml:space="preserve"> </v>
      </c>
      <c r="H138" s="90">
        <f t="shared" si="65"/>
        <v>0</v>
      </c>
      <c r="I138" s="539" t="str">
        <f>IF(ISNA(IF($C138&gt;0,(VLOOKUP($C138,Engagés!$C$10:$K$509,6,FALSE))," ")),"",(IF($C138&gt;0,(VLOOKUP($C138,Engagés!$C$10:$K$509,6,FALSE))," ")))</f>
        <v xml:space="preserve"> </v>
      </c>
      <c r="J138" s="539" t="str">
        <f>IF(ISNA(IF($C138&gt;0,(VLOOKUP($C138,Engagés!$C$10:$K$509,7,FALSE))," ")),"",(IF($C138&gt;0,(VLOOKUP($C138,Engagés!$C$10:$K$509,7,FALSE))," ")))</f>
        <v xml:space="preserve"> </v>
      </c>
      <c r="K138" s="539" t="str">
        <f>IF(ISNA(IF($C138&gt;0,(VLOOKUP($C138,Engagés!$C$10:$K$509,8,FALSE))," ")),"",(IF($C138&gt;0,(VLOOKUP($C138,Engagés!$C$10:$K$509,8,FALSE))," ")))</f>
        <v xml:space="preserve"> </v>
      </c>
      <c r="L138" s="6" t="str">
        <f>IF(ISNA(IF($C138&gt;0,(VLOOKUP($C138,Engagés!$C$10:$K$509,5,FALSE))," ")),"",(IF($C138&gt;0,(VLOOKUP($C138,Engagés!$C$10:$K$509,5,FALSE))," ")))</f>
        <v xml:space="preserve"> </v>
      </c>
      <c r="M138" s="6" t="str">
        <f>IF(ISNA(IF($C138&gt;0,(VLOOKUP($C138,Engagés!$C$10:$K$509,4,FALSE))," ")),"",(IF($C138&gt;0,(VLOOKUP($C138,Engagés!$C$10:$K$509,4,FALSE))," ")))</f>
        <v xml:space="preserve"> </v>
      </c>
      <c r="N138" s="539" t="str">
        <f>IF(ISNA(IF($C138&gt;0,(VLOOKUP($C138,Engagés!$C$10:$K$509,9,FALSE))," ")),"",(IF($C138&gt;0,(VLOOKUP($C138,Engagés!$C$10:$K$509,9,FALSE))," ")))</f>
        <v xml:space="preserve"> </v>
      </c>
      <c r="O138" s="6" t="str">
        <f>IF(ISNA(IF($C138&gt;0,(VLOOKUP($C138,Engagés!$C$10:$N$509,10,FALSE))," ")),"",(IF($C138&gt;0,(VLOOKUP($C138,Engagés!$C$10:$N$509,10,FALSE))," ")))</f>
        <v xml:space="preserve"> </v>
      </c>
      <c r="P138" s="6" t="str">
        <f>IF(ISNA(IF($C138&gt;0,(VLOOKUP($C138,Engagés!$C$10:$N$509,12,FALSE))," ")),"",(IF($C138&gt;0,(VLOOKUP($C138,Engagés!$C$10:$N$509,12,FALSE))," ")))</f>
        <v xml:space="preserve"> </v>
      </c>
      <c r="Q138" s="6" t="str">
        <f>IF(ISNA(IF($C138&gt;0,(VLOOKUP($C138,Engagés!$C$10:$N$509,11,FALSE))," ")),"",(IF($C138&gt;0,(VLOOKUP($C138,Engagés!$C$10:$N$509,11,FALSE))," ")))</f>
        <v xml:space="preserve"> </v>
      </c>
      <c r="R138" s="19" t="str">
        <f t="shared" si="102"/>
        <v/>
      </c>
      <c r="S138" s="84" t="str">
        <f>IF(COUNTIF($K$8:$K138,$K138)&lt;2,$K138," ")</f>
        <v xml:space="preserve"> </v>
      </c>
      <c r="T138" s="84">
        <f t="shared" si="87"/>
        <v>131</v>
      </c>
      <c r="U138" s="91" t="str">
        <f t="shared" si="88"/>
        <v/>
      </c>
      <c r="V138" s="84" t="str">
        <f>IF(COUNTIF($K$8:$K138,$K138)&lt;3,$K138," ")</f>
        <v xml:space="preserve"> </v>
      </c>
      <c r="W138" s="84">
        <f t="shared" si="66"/>
        <v>131</v>
      </c>
      <c r="X138" s="84" t="str">
        <f t="shared" si="89"/>
        <v/>
      </c>
      <c r="Y138" s="80" t="str">
        <f t="shared" si="67"/>
        <v/>
      </c>
      <c r="Z138" s="80">
        <f t="shared" si="68"/>
        <v>1000</v>
      </c>
      <c r="AA138" s="80">
        <f t="shared" si="90"/>
        <v>1000</v>
      </c>
      <c r="AB138" s="84" t="str">
        <f>IF(COUNTIF($K$8:$K138,S138)&lt;4,$K138," ")</f>
        <v xml:space="preserve"> </v>
      </c>
      <c r="AC138" s="84">
        <f t="shared" si="69"/>
        <v>131</v>
      </c>
      <c r="AD138" s="84" t="str">
        <f t="shared" si="91"/>
        <v/>
      </c>
      <c r="AE138" s="80" t="str">
        <f t="shared" si="70"/>
        <v/>
      </c>
      <c r="AF138" s="80" t="str">
        <f t="shared" si="71"/>
        <v/>
      </c>
      <c r="AG138" s="84" t="str">
        <f t="shared" si="72"/>
        <v/>
      </c>
      <c r="AH138" s="84" t="str">
        <f t="shared" si="92"/>
        <v/>
      </c>
      <c r="AI138" s="7" t="str">
        <f t="shared" si="93"/>
        <v xml:space="preserve"> </v>
      </c>
      <c r="AJ138" s="8">
        <f t="shared" si="94"/>
        <v>131</v>
      </c>
      <c r="AK138" s="92">
        <v>10</v>
      </c>
      <c r="AL138" s="93" t="e">
        <f>#REF!</f>
        <v>#REF!</v>
      </c>
      <c r="AM138" s="94" t="e">
        <f t="shared" si="95"/>
        <v>#REF!</v>
      </c>
      <c r="AN138" s="95" t="e">
        <f t="shared" si="96"/>
        <v>#REF!</v>
      </c>
      <c r="AO138" s="94" t="e">
        <f t="shared" si="97"/>
        <v>#REF!</v>
      </c>
      <c r="AP138" s="95" t="e">
        <f t="shared" si="98"/>
        <v>#REF!</v>
      </c>
      <c r="AQ138" s="94" t="e">
        <f t="shared" si="99"/>
        <v>#REF!</v>
      </c>
      <c r="AR138" s="95" t="e">
        <f t="shared" si="100"/>
        <v>#REF!</v>
      </c>
      <c r="AS138" s="96" t="e">
        <f t="shared" si="73"/>
        <v>#REF!</v>
      </c>
      <c r="AT138" s="97" t="e">
        <f t="shared" si="74"/>
        <v>#REF!</v>
      </c>
      <c r="AW138" s="537" t="str">
        <f t="shared" si="101"/>
        <v/>
      </c>
    </row>
    <row r="139" spans="1:49" ht="19.2" customHeight="1">
      <c r="A139" s="6">
        <f t="shared" si="86"/>
        <v>132</v>
      </c>
      <c r="B139" s="303">
        <v>132</v>
      </c>
      <c r="C139" s="303"/>
      <c r="D139" s="458"/>
      <c r="E139" s="458"/>
      <c r="F139" s="458"/>
      <c r="G139" s="476" t="str">
        <f>IF(ISNA(IF($C139&gt;0,(VLOOKUP($C139,Engagés!$C$10:$K$509,3,FALSE))," ")),"",(IF($C139&gt;0,(VLOOKUP($C139,Engagés!$C$10:$K$509,3,FALSE))," ")))</f>
        <v xml:space="preserve"> </v>
      </c>
      <c r="H139" s="90">
        <f t="shared" si="65"/>
        <v>0</v>
      </c>
      <c r="I139" s="539" t="str">
        <f>IF(ISNA(IF($C139&gt;0,(VLOOKUP($C139,Engagés!$C$10:$K$509,6,FALSE))," ")),"",(IF($C139&gt;0,(VLOOKUP($C139,Engagés!$C$10:$K$509,6,FALSE))," ")))</f>
        <v xml:space="preserve"> </v>
      </c>
      <c r="J139" s="539" t="str">
        <f>IF(ISNA(IF($C139&gt;0,(VLOOKUP($C139,Engagés!$C$10:$K$509,7,FALSE))," ")),"",(IF($C139&gt;0,(VLOOKUP($C139,Engagés!$C$10:$K$509,7,FALSE))," ")))</f>
        <v xml:space="preserve"> </v>
      </c>
      <c r="K139" s="539" t="str">
        <f>IF(ISNA(IF($C139&gt;0,(VLOOKUP($C139,Engagés!$C$10:$K$509,8,FALSE))," ")),"",(IF($C139&gt;0,(VLOOKUP($C139,Engagés!$C$10:$K$509,8,FALSE))," ")))</f>
        <v xml:space="preserve"> </v>
      </c>
      <c r="L139" s="6" t="str">
        <f>IF(ISNA(IF($C139&gt;0,(VLOOKUP($C139,Engagés!$C$10:$K$509,5,FALSE))," ")),"",(IF($C139&gt;0,(VLOOKUP($C139,Engagés!$C$10:$K$509,5,FALSE))," ")))</f>
        <v xml:space="preserve"> </v>
      </c>
      <c r="M139" s="6" t="str">
        <f>IF(ISNA(IF($C139&gt;0,(VLOOKUP($C139,Engagés!$C$10:$K$509,4,FALSE))," ")),"",(IF($C139&gt;0,(VLOOKUP($C139,Engagés!$C$10:$K$509,4,FALSE))," ")))</f>
        <v xml:space="preserve"> </v>
      </c>
      <c r="N139" s="539" t="str">
        <f>IF(ISNA(IF($C139&gt;0,(VLOOKUP($C139,Engagés!$C$10:$K$509,9,FALSE))," ")),"",(IF($C139&gt;0,(VLOOKUP($C139,Engagés!$C$10:$K$509,9,FALSE))," ")))</f>
        <v xml:space="preserve"> </v>
      </c>
      <c r="O139" s="6" t="str">
        <f>IF(ISNA(IF($C139&gt;0,(VLOOKUP($C139,Engagés!$C$10:$N$509,10,FALSE))," ")),"",(IF($C139&gt;0,(VLOOKUP($C139,Engagés!$C$10:$N$509,10,FALSE))," ")))</f>
        <v xml:space="preserve"> </v>
      </c>
      <c r="P139" s="6" t="str">
        <f>IF(ISNA(IF($C139&gt;0,(VLOOKUP($C139,Engagés!$C$10:$N$509,12,FALSE))," ")),"",(IF($C139&gt;0,(VLOOKUP($C139,Engagés!$C$10:$N$509,12,FALSE))," ")))</f>
        <v xml:space="preserve"> </v>
      </c>
      <c r="Q139" s="6" t="str">
        <f>IF(ISNA(IF($C139&gt;0,(VLOOKUP($C139,Engagés!$C$10:$N$509,11,FALSE))," ")),"",(IF($C139&gt;0,(VLOOKUP($C139,Engagés!$C$10:$N$509,11,FALSE))," ")))</f>
        <v xml:space="preserve"> </v>
      </c>
      <c r="R139" s="19" t="str">
        <f t="shared" si="102"/>
        <v/>
      </c>
      <c r="S139" s="84" t="str">
        <f>IF(COUNTIF($K$8:$K139,$K139)&lt;2,$K139," ")</f>
        <v xml:space="preserve"> </v>
      </c>
      <c r="T139" s="84">
        <f t="shared" si="87"/>
        <v>132</v>
      </c>
      <c r="U139" s="91" t="str">
        <f t="shared" si="88"/>
        <v/>
      </c>
      <c r="V139" s="84" t="str">
        <f>IF(COUNTIF($K$8:$K139,$K139)&lt;3,$K139," ")</f>
        <v xml:space="preserve"> </v>
      </c>
      <c r="W139" s="84">
        <f t="shared" si="66"/>
        <v>132</v>
      </c>
      <c r="X139" s="84" t="str">
        <f t="shared" si="89"/>
        <v/>
      </c>
      <c r="Y139" s="80" t="str">
        <f t="shared" si="67"/>
        <v/>
      </c>
      <c r="Z139" s="80">
        <f t="shared" si="68"/>
        <v>1000</v>
      </c>
      <c r="AA139" s="80">
        <f t="shared" si="90"/>
        <v>1000</v>
      </c>
      <c r="AB139" s="84" t="str">
        <f>IF(COUNTIF($K$8:$K139,S139)&lt;4,$K139," ")</f>
        <v xml:space="preserve"> </v>
      </c>
      <c r="AC139" s="84">
        <f t="shared" si="69"/>
        <v>132</v>
      </c>
      <c r="AD139" s="84" t="str">
        <f t="shared" si="91"/>
        <v/>
      </c>
      <c r="AE139" s="80" t="str">
        <f t="shared" si="70"/>
        <v/>
      </c>
      <c r="AF139" s="80" t="str">
        <f t="shared" si="71"/>
        <v/>
      </c>
      <c r="AG139" s="84" t="str">
        <f t="shared" si="72"/>
        <v/>
      </c>
      <c r="AH139" s="84" t="str">
        <f t="shared" si="92"/>
        <v/>
      </c>
      <c r="AI139" s="7" t="str">
        <f t="shared" si="93"/>
        <v xml:space="preserve"> </v>
      </c>
      <c r="AJ139" s="8">
        <f t="shared" si="94"/>
        <v>132</v>
      </c>
      <c r="AK139" s="92">
        <v>10</v>
      </c>
      <c r="AL139" s="93" t="e">
        <f>#REF!</f>
        <v>#REF!</v>
      </c>
      <c r="AM139" s="94" t="e">
        <f t="shared" si="95"/>
        <v>#REF!</v>
      </c>
      <c r="AN139" s="95" t="e">
        <f t="shared" si="96"/>
        <v>#REF!</v>
      </c>
      <c r="AO139" s="94" t="e">
        <f t="shared" si="97"/>
        <v>#REF!</v>
      </c>
      <c r="AP139" s="95" t="e">
        <f t="shared" si="98"/>
        <v>#REF!</v>
      </c>
      <c r="AQ139" s="94" t="e">
        <f t="shared" si="99"/>
        <v>#REF!</v>
      </c>
      <c r="AR139" s="95" t="e">
        <f t="shared" si="100"/>
        <v>#REF!</v>
      </c>
      <c r="AS139" s="96" t="e">
        <f t="shared" si="73"/>
        <v>#REF!</v>
      </c>
      <c r="AT139" s="97" t="e">
        <f t="shared" si="74"/>
        <v>#REF!</v>
      </c>
      <c r="AW139" s="537" t="str">
        <f t="shared" si="101"/>
        <v/>
      </c>
    </row>
    <row r="140" spans="1:49" ht="19.2" customHeight="1">
      <c r="A140" s="6">
        <f t="shared" si="86"/>
        <v>133</v>
      </c>
      <c r="B140" s="303">
        <v>133</v>
      </c>
      <c r="C140" s="303"/>
      <c r="D140" s="458"/>
      <c r="E140" s="458"/>
      <c r="F140" s="458"/>
      <c r="G140" s="476" t="str">
        <f>IF(ISNA(IF($C140&gt;0,(VLOOKUP($C140,Engagés!$C$10:$K$509,3,FALSE))," ")),"",(IF($C140&gt;0,(VLOOKUP($C140,Engagés!$C$10:$K$509,3,FALSE))," ")))</f>
        <v xml:space="preserve"> </v>
      </c>
      <c r="H140" s="90">
        <f t="shared" si="65"/>
        <v>0</v>
      </c>
      <c r="I140" s="539" t="str">
        <f>IF(ISNA(IF($C140&gt;0,(VLOOKUP($C140,Engagés!$C$10:$K$509,6,FALSE))," ")),"",(IF($C140&gt;0,(VLOOKUP($C140,Engagés!$C$10:$K$509,6,FALSE))," ")))</f>
        <v xml:space="preserve"> </v>
      </c>
      <c r="J140" s="539" t="str">
        <f>IF(ISNA(IF($C140&gt;0,(VLOOKUP($C140,Engagés!$C$10:$K$509,7,FALSE))," ")),"",(IF($C140&gt;0,(VLOOKUP($C140,Engagés!$C$10:$K$509,7,FALSE))," ")))</f>
        <v xml:space="preserve"> </v>
      </c>
      <c r="K140" s="539" t="str">
        <f>IF(ISNA(IF($C140&gt;0,(VLOOKUP($C140,Engagés!$C$10:$K$509,8,FALSE))," ")),"",(IF($C140&gt;0,(VLOOKUP($C140,Engagés!$C$10:$K$509,8,FALSE))," ")))</f>
        <v xml:space="preserve"> </v>
      </c>
      <c r="L140" s="6" t="str">
        <f>IF(ISNA(IF($C140&gt;0,(VLOOKUP($C140,Engagés!$C$10:$K$509,5,FALSE))," ")),"",(IF($C140&gt;0,(VLOOKUP($C140,Engagés!$C$10:$K$509,5,FALSE))," ")))</f>
        <v xml:space="preserve"> </v>
      </c>
      <c r="M140" s="6" t="str">
        <f>IF(ISNA(IF($C140&gt;0,(VLOOKUP($C140,Engagés!$C$10:$K$509,4,FALSE))," ")),"",(IF($C140&gt;0,(VLOOKUP($C140,Engagés!$C$10:$K$509,4,FALSE))," ")))</f>
        <v xml:space="preserve"> </v>
      </c>
      <c r="N140" s="539" t="str">
        <f>IF(ISNA(IF($C140&gt;0,(VLOOKUP($C140,Engagés!$C$10:$K$509,9,FALSE))," ")),"",(IF($C140&gt;0,(VLOOKUP($C140,Engagés!$C$10:$K$509,9,FALSE))," ")))</f>
        <v xml:space="preserve"> </v>
      </c>
      <c r="O140" s="6" t="str">
        <f>IF(ISNA(IF($C140&gt;0,(VLOOKUP($C140,Engagés!$C$10:$N$509,10,FALSE))," ")),"",(IF($C140&gt;0,(VLOOKUP($C140,Engagés!$C$10:$N$509,10,FALSE))," ")))</f>
        <v xml:space="preserve"> </v>
      </c>
      <c r="P140" s="6" t="str">
        <f>IF(ISNA(IF($C140&gt;0,(VLOOKUP($C140,Engagés!$C$10:$N$509,12,FALSE))," ")),"",(IF($C140&gt;0,(VLOOKUP($C140,Engagés!$C$10:$N$509,12,FALSE))," ")))</f>
        <v xml:space="preserve"> </v>
      </c>
      <c r="Q140" s="6" t="str">
        <f>IF(ISNA(IF($C140&gt;0,(VLOOKUP($C140,Engagés!$C$10:$N$509,11,FALSE))," ")),"",(IF($C140&gt;0,(VLOOKUP($C140,Engagés!$C$10:$N$509,11,FALSE))," ")))</f>
        <v xml:space="preserve"> </v>
      </c>
      <c r="R140" s="19" t="str">
        <f t="shared" si="102"/>
        <v/>
      </c>
      <c r="S140" s="84" t="str">
        <f>IF(COUNTIF($K$8:$K140,$K140)&lt;2,$K140," ")</f>
        <v xml:space="preserve"> </v>
      </c>
      <c r="T140" s="84">
        <f t="shared" si="87"/>
        <v>133</v>
      </c>
      <c r="U140" s="91" t="str">
        <f t="shared" si="88"/>
        <v/>
      </c>
      <c r="V140" s="84" t="str">
        <f>IF(COUNTIF($K$8:$K140,$K140)&lt;3,$K140," ")</f>
        <v xml:space="preserve"> </v>
      </c>
      <c r="W140" s="84">
        <f t="shared" si="66"/>
        <v>133</v>
      </c>
      <c r="X140" s="84" t="str">
        <f t="shared" si="89"/>
        <v/>
      </c>
      <c r="Y140" s="80" t="str">
        <f t="shared" si="67"/>
        <v/>
      </c>
      <c r="Z140" s="80">
        <f t="shared" si="68"/>
        <v>1000</v>
      </c>
      <c r="AA140" s="80">
        <f t="shared" si="90"/>
        <v>1000</v>
      </c>
      <c r="AB140" s="84" t="str">
        <f>IF(COUNTIF($K$8:$K140,S140)&lt;4,$K140," ")</f>
        <v xml:space="preserve"> </v>
      </c>
      <c r="AC140" s="84">
        <f t="shared" si="69"/>
        <v>133</v>
      </c>
      <c r="AD140" s="84" t="str">
        <f t="shared" si="91"/>
        <v/>
      </c>
      <c r="AE140" s="80" t="str">
        <f t="shared" si="70"/>
        <v/>
      </c>
      <c r="AF140" s="80" t="str">
        <f t="shared" si="71"/>
        <v/>
      </c>
      <c r="AG140" s="84" t="str">
        <f t="shared" si="72"/>
        <v/>
      </c>
      <c r="AH140" s="84" t="str">
        <f t="shared" si="92"/>
        <v/>
      </c>
      <c r="AI140" s="7" t="str">
        <f t="shared" si="93"/>
        <v xml:space="preserve"> </v>
      </c>
      <c r="AJ140" s="8">
        <f t="shared" si="94"/>
        <v>133</v>
      </c>
      <c r="AK140" s="92">
        <v>10</v>
      </c>
      <c r="AL140" s="93" t="e">
        <f>#REF!</f>
        <v>#REF!</v>
      </c>
      <c r="AM140" s="94" t="e">
        <f t="shared" si="95"/>
        <v>#REF!</v>
      </c>
      <c r="AN140" s="95" t="e">
        <f t="shared" si="96"/>
        <v>#REF!</v>
      </c>
      <c r="AO140" s="94" t="e">
        <f t="shared" si="97"/>
        <v>#REF!</v>
      </c>
      <c r="AP140" s="95" t="e">
        <f t="shared" si="98"/>
        <v>#REF!</v>
      </c>
      <c r="AQ140" s="94" t="e">
        <f t="shared" si="99"/>
        <v>#REF!</v>
      </c>
      <c r="AR140" s="95" t="e">
        <f t="shared" si="100"/>
        <v>#REF!</v>
      </c>
      <c r="AS140" s="96" t="e">
        <f t="shared" si="73"/>
        <v>#REF!</v>
      </c>
      <c r="AT140" s="97" t="e">
        <f t="shared" si="74"/>
        <v>#REF!</v>
      </c>
      <c r="AW140" s="537" t="str">
        <f t="shared" si="101"/>
        <v/>
      </c>
    </row>
    <row r="141" spans="1:49" ht="19.2" customHeight="1">
      <c r="A141" s="6">
        <f t="shared" si="86"/>
        <v>134</v>
      </c>
      <c r="B141" s="303">
        <v>134</v>
      </c>
      <c r="C141" s="303"/>
      <c r="D141" s="458"/>
      <c r="E141" s="458"/>
      <c r="F141" s="458"/>
      <c r="G141" s="476" t="str">
        <f>IF(ISNA(IF($C141&gt;0,(VLOOKUP($C141,Engagés!$C$10:$K$509,3,FALSE))," ")),"",(IF($C141&gt;0,(VLOOKUP($C141,Engagés!$C$10:$K$509,3,FALSE))," ")))</f>
        <v xml:space="preserve"> </v>
      </c>
      <c r="H141" s="90">
        <f t="shared" si="65"/>
        <v>0</v>
      </c>
      <c r="I141" s="539" t="str">
        <f>IF(ISNA(IF($C141&gt;0,(VLOOKUP($C141,Engagés!$C$10:$K$509,6,FALSE))," ")),"",(IF($C141&gt;0,(VLOOKUP($C141,Engagés!$C$10:$K$509,6,FALSE))," ")))</f>
        <v xml:space="preserve"> </v>
      </c>
      <c r="J141" s="539" t="str">
        <f>IF(ISNA(IF($C141&gt;0,(VLOOKUP($C141,Engagés!$C$10:$K$509,7,FALSE))," ")),"",(IF($C141&gt;0,(VLOOKUP($C141,Engagés!$C$10:$K$509,7,FALSE))," ")))</f>
        <v xml:space="preserve"> </v>
      </c>
      <c r="K141" s="539" t="str">
        <f>IF(ISNA(IF($C141&gt;0,(VLOOKUP($C141,Engagés!$C$10:$K$509,8,FALSE))," ")),"",(IF($C141&gt;0,(VLOOKUP($C141,Engagés!$C$10:$K$509,8,FALSE))," ")))</f>
        <v xml:space="preserve"> </v>
      </c>
      <c r="L141" s="6" t="str">
        <f>IF(ISNA(IF($C141&gt;0,(VLOOKUP($C141,Engagés!$C$10:$K$509,5,FALSE))," ")),"",(IF($C141&gt;0,(VLOOKUP($C141,Engagés!$C$10:$K$509,5,FALSE))," ")))</f>
        <v xml:space="preserve"> </v>
      </c>
      <c r="M141" s="6" t="str">
        <f>IF(ISNA(IF($C141&gt;0,(VLOOKUP($C141,Engagés!$C$10:$K$509,4,FALSE))," ")),"",(IF($C141&gt;0,(VLOOKUP($C141,Engagés!$C$10:$K$509,4,FALSE))," ")))</f>
        <v xml:space="preserve"> </v>
      </c>
      <c r="N141" s="539" t="str">
        <f>IF(ISNA(IF($C141&gt;0,(VLOOKUP($C141,Engagés!$C$10:$K$509,9,FALSE))," ")),"",(IF($C141&gt;0,(VLOOKUP($C141,Engagés!$C$10:$K$509,9,FALSE))," ")))</f>
        <v xml:space="preserve"> </v>
      </c>
      <c r="O141" s="6" t="str">
        <f>IF(ISNA(IF($C141&gt;0,(VLOOKUP($C141,Engagés!$C$10:$N$509,10,FALSE))," ")),"",(IF($C141&gt;0,(VLOOKUP($C141,Engagés!$C$10:$N$509,10,FALSE))," ")))</f>
        <v xml:space="preserve"> </v>
      </c>
      <c r="P141" s="6" t="str">
        <f>IF(ISNA(IF($C141&gt;0,(VLOOKUP($C141,Engagés!$C$10:$N$509,12,FALSE))," ")),"",(IF($C141&gt;0,(VLOOKUP($C141,Engagés!$C$10:$N$509,12,FALSE))," ")))</f>
        <v xml:space="preserve"> </v>
      </c>
      <c r="Q141" s="6" t="str">
        <f>IF(ISNA(IF($C141&gt;0,(VLOOKUP($C141,Engagés!$C$10:$N$509,11,FALSE))," ")),"",(IF($C141&gt;0,(VLOOKUP($C141,Engagés!$C$10:$N$509,11,FALSE))," ")))</f>
        <v xml:space="preserve"> </v>
      </c>
      <c r="R141" s="19" t="str">
        <f t="shared" si="102"/>
        <v/>
      </c>
      <c r="S141" s="84" t="str">
        <f>IF(COUNTIF($K$8:$K141,$K141)&lt;2,$K141," ")</f>
        <v xml:space="preserve"> </v>
      </c>
      <c r="T141" s="84">
        <f t="shared" si="87"/>
        <v>134</v>
      </c>
      <c r="U141" s="91" t="str">
        <f t="shared" si="88"/>
        <v/>
      </c>
      <c r="V141" s="84" t="str">
        <f>IF(COUNTIF($K$8:$K141,$K141)&lt;3,$K141," ")</f>
        <v xml:space="preserve"> </v>
      </c>
      <c r="W141" s="84">
        <f t="shared" si="66"/>
        <v>134</v>
      </c>
      <c r="X141" s="84" t="str">
        <f t="shared" si="89"/>
        <v/>
      </c>
      <c r="Y141" s="80" t="str">
        <f t="shared" si="67"/>
        <v/>
      </c>
      <c r="Z141" s="80">
        <f t="shared" si="68"/>
        <v>1000</v>
      </c>
      <c r="AA141" s="80">
        <f t="shared" si="90"/>
        <v>1000</v>
      </c>
      <c r="AB141" s="84" t="str">
        <f>IF(COUNTIF($K$8:$K141,S141)&lt;4,$K141," ")</f>
        <v xml:space="preserve"> </v>
      </c>
      <c r="AC141" s="84">
        <f t="shared" si="69"/>
        <v>134</v>
      </c>
      <c r="AD141" s="84" t="str">
        <f t="shared" si="91"/>
        <v/>
      </c>
      <c r="AE141" s="80" t="str">
        <f t="shared" si="70"/>
        <v/>
      </c>
      <c r="AF141" s="80" t="str">
        <f t="shared" si="71"/>
        <v/>
      </c>
      <c r="AG141" s="84" t="str">
        <f t="shared" si="72"/>
        <v/>
      </c>
      <c r="AH141" s="84" t="str">
        <f t="shared" si="92"/>
        <v/>
      </c>
      <c r="AI141" s="7" t="str">
        <f t="shared" si="93"/>
        <v xml:space="preserve"> </v>
      </c>
      <c r="AJ141" s="8">
        <f t="shared" si="94"/>
        <v>134</v>
      </c>
      <c r="AK141" s="92">
        <v>10</v>
      </c>
      <c r="AL141" s="93" t="e">
        <f>#REF!</f>
        <v>#REF!</v>
      </c>
      <c r="AM141" s="94" t="e">
        <f t="shared" si="95"/>
        <v>#REF!</v>
      </c>
      <c r="AN141" s="95" t="e">
        <f t="shared" si="96"/>
        <v>#REF!</v>
      </c>
      <c r="AO141" s="94" t="e">
        <f t="shared" si="97"/>
        <v>#REF!</v>
      </c>
      <c r="AP141" s="95" t="e">
        <f t="shared" si="98"/>
        <v>#REF!</v>
      </c>
      <c r="AQ141" s="94" t="e">
        <f t="shared" si="99"/>
        <v>#REF!</v>
      </c>
      <c r="AR141" s="95" t="e">
        <f t="shared" si="100"/>
        <v>#REF!</v>
      </c>
      <c r="AS141" s="96" t="e">
        <f t="shared" si="73"/>
        <v>#REF!</v>
      </c>
      <c r="AT141" s="97" t="e">
        <f t="shared" si="74"/>
        <v>#REF!</v>
      </c>
      <c r="AW141" s="537" t="str">
        <f t="shared" si="101"/>
        <v/>
      </c>
    </row>
    <row r="142" spans="1:49" ht="19.2" customHeight="1">
      <c r="A142" s="6">
        <f t="shared" si="86"/>
        <v>135</v>
      </c>
      <c r="B142" s="303">
        <v>135</v>
      </c>
      <c r="C142" s="303"/>
      <c r="D142" s="458"/>
      <c r="E142" s="458"/>
      <c r="F142" s="458"/>
      <c r="G142" s="476" t="str">
        <f>IF(ISNA(IF($C142&gt;0,(VLOOKUP($C142,Engagés!$C$10:$K$509,3,FALSE))," ")),"",(IF($C142&gt;0,(VLOOKUP($C142,Engagés!$C$10:$K$509,3,FALSE))," ")))</f>
        <v xml:space="preserve"> </v>
      </c>
      <c r="H142" s="90">
        <f t="shared" si="65"/>
        <v>0</v>
      </c>
      <c r="I142" s="539" t="str">
        <f>IF(ISNA(IF($C142&gt;0,(VLOOKUP($C142,Engagés!$C$10:$K$509,6,FALSE))," ")),"",(IF($C142&gt;0,(VLOOKUP($C142,Engagés!$C$10:$K$509,6,FALSE))," ")))</f>
        <v xml:space="preserve"> </v>
      </c>
      <c r="J142" s="539" t="str">
        <f>IF(ISNA(IF($C142&gt;0,(VLOOKUP($C142,Engagés!$C$10:$K$509,7,FALSE))," ")),"",(IF($C142&gt;0,(VLOOKUP($C142,Engagés!$C$10:$K$509,7,FALSE))," ")))</f>
        <v xml:space="preserve"> </v>
      </c>
      <c r="K142" s="539" t="str">
        <f>IF(ISNA(IF($C142&gt;0,(VLOOKUP($C142,Engagés!$C$10:$K$509,8,FALSE))," ")),"",(IF($C142&gt;0,(VLOOKUP($C142,Engagés!$C$10:$K$509,8,FALSE))," ")))</f>
        <v xml:space="preserve"> </v>
      </c>
      <c r="L142" s="6" t="str">
        <f>IF(ISNA(IF($C142&gt;0,(VLOOKUP($C142,Engagés!$C$10:$K$509,5,FALSE))," ")),"",(IF($C142&gt;0,(VLOOKUP($C142,Engagés!$C$10:$K$509,5,FALSE))," ")))</f>
        <v xml:space="preserve"> </v>
      </c>
      <c r="M142" s="6" t="str">
        <f>IF(ISNA(IF($C142&gt;0,(VLOOKUP($C142,Engagés!$C$10:$K$509,4,FALSE))," ")),"",(IF($C142&gt;0,(VLOOKUP($C142,Engagés!$C$10:$K$509,4,FALSE))," ")))</f>
        <v xml:space="preserve"> </v>
      </c>
      <c r="N142" s="539" t="str">
        <f>IF(ISNA(IF($C142&gt;0,(VLOOKUP($C142,Engagés!$C$10:$K$509,9,FALSE))," ")),"",(IF($C142&gt;0,(VLOOKUP($C142,Engagés!$C$10:$K$509,9,FALSE))," ")))</f>
        <v xml:space="preserve"> </v>
      </c>
      <c r="O142" s="6" t="str">
        <f>IF(ISNA(IF($C142&gt;0,(VLOOKUP($C142,Engagés!$C$10:$N$509,10,FALSE))," ")),"",(IF($C142&gt;0,(VLOOKUP($C142,Engagés!$C$10:$N$509,10,FALSE))," ")))</f>
        <v xml:space="preserve"> </v>
      </c>
      <c r="P142" s="6" t="str">
        <f>IF(ISNA(IF($C142&gt;0,(VLOOKUP($C142,Engagés!$C$10:$N$509,12,FALSE))," ")),"",(IF($C142&gt;0,(VLOOKUP($C142,Engagés!$C$10:$N$509,12,FALSE))," ")))</f>
        <v xml:space="preserve"> </v>
      </c>
      <c r="Q142" s="6" t="str">
        <f>IF(ISNA(IF($C142&gt;0,(VLOOKUP($C142,Engagés!$C$10:$N$509,11,FALSE))," ")),"",(IF($C142&gt;0,(VLOOKUP($C142,Engagés!$C$10:$N$509,11,FALSE))," ")))</f>
        <v xml:space="preserve"> </v>
      </c>
      <c r="R142" s="19" t="str">
        <f t="shared" si="102"/>
        <v/>
      </c>
      <c r="S142" s="84" t="str">
        <f>IF(COUNTIF($K$8:$K142,$K142)&lt;2,$K142," ")</f>
        <v xml:space="preserve"> </v>
      </c>
      <c r="T142" s="84">
        <f t="shared" si="87"/>
        <v>135</v>
      </c>
      <c r="U142" s="91" t="str">
        <f t="shared" si="88"/>
        <v/>
      </c>
      <c r="V142" s="84" t="str">
        <f>IF(COUNTIF($K$8:$K142,$K142)&lt;3,$K142," ")</f>
        <v xml:space="preserve"> </v>
      </c>
      <c r="W142" s="84">
        <f t="shared" si="66"/>
        <v>135</v>
      </c>
      <c r="X142" s="84" t="str">
        <f t="shared" si="89"/>
        <v/>
      </c>
      <c r="Y142" s="80" t="str">
        <f t="shared" si="67"/>
        <v/>
      </c>
      <c r="Z142" s="80">
        <f t="shared" si="68"/>
        <v>1000</v>
      </c>
      <c r="AA142" s="80">
        <f t="shared" si="90"/>
        <v>1000</v>
      </c>
      <c r="AB142" s="84" t="str">
        <f>IF(COUNTIF($K$8:$K142,S142)&lt;4,$K142," ")</f>
        <v xml:space="preserve"> </v>
      </c>
      <c r="AC142" s="84">
        <f t="shared" si="69"/>
        <v>135</v>
      </c>
      <c r="AD142" s="84" t="str">
        <f t="shared" si="91"/>
        <v/>
      </c>
      <c r="AE142" s="80" t="str">
        <f t="shared" si="70"/>
        <v/>
      </c>
      <c r="AF142" s="80" t="str">
        <f t="shared" si="71"/>
        <v/>
      </c>
      <c r="AG142" s="84" t="str">
        <f t="shared" si="72"/>
        <v/>
      </c>
      <c r="AH142" s="84" t="str">
        <f t="shared" si="92"/>
        <v/>
      </c>
      <c r="AI142" s="7" t="str">
        <f t="shared" si="93"/>
        <v xml:space="preserve"> </v>
      </c>
      <c r="AJ142" s="8">
        <f t="shared" si="94"/>
        <v>135</v>
      </c>
      <c r="AK142" s="92">
        <v>10</v>
      </c>
      <c r="AL142" s="93" t="e">
        <f>#REF!</f>
        <v>#REF!</v>
      </c>
      <c r="AM142" s="94" t="e">
        <f t="shared" si="95"/>
        <v>#REF!</v>
      </c>
      <c r="AN142" s="95" t="e">
        <f t="shared" si="96"/>
        <v>#REF!</v>
      </c>
      <c r="AO142" s="94" t="e">
        <f t="shared" si="97"/>
        <v>#REF!</v>
      </c>
      <c r="AP142" s="95" t="e">
        <f t="shared" si="98"/>
        <v>#REF!</v>
      </c>
      <c r="AQ142" s="94" t="e">
        <f t="shared" si="99"/>
        <v>#REF!</v>
      </c>
      <c r="AR142" s="95" t="e">
        <f t="shared" si="100"/>
        <v>#REF!</v>
      </c>
      <c r="AS142" s="96" t="e">
        <f t="shared" si="73"/>
        <v>#REF!</v>
      </c>
      <c r="AT142" s="97" t="e">
        <f t="shared" si="74"/>
        <v>#REF!</v>
      </c>
      <c r="AW142" s="537" t="str">
        <f t="shared" si="101"/>
        <v/>
      </c>
    </row>
    <row r="143" spans="1:49" ht="19.2" customHeight="1">
      <c r="A143" s="6">
        <f t="shared" si="86"/>
        <v>136</v>
      </c>
      <c r="B143" s="303">
        <v>136</v>
      </c>
      <c r="C143" s="303"/>
      <c r="D143" s="458"/>
      <c r="E143" s="458"/>
      <c r="F143" s="458"/>
      <c r="G143" s="476" t="str">
        <f>IF(ISNA(IF($C143&gt;0,(VLOOKUP($C143,Engagés!$C$10:$K$509,3,FALSE))," ")),"",(IF($C143&gt;0,(VLOOKUP($C143,Engagés!$C$10:$K$509,3,FALSE))," ")))</f>
        <v xml:space="preserve"> </v>
      </c>
      <c r="H143" s="90">
        <f t="shared" si="65"/>
        <v>0</v>
      </c>
      <c r="I143" s="539" t="str">
        <f>IF(ISNA(IF($C143&gt;0,(VLOOKUP($C143,Engagés!$C$10:$K$509,6,FALSE))," ")),"",(IF($C143&gt;0,(VLOOKUP($C143,Engagés!$C$10:$K$509,6,FALSE))," ")))</f>
        <v xml:space="preserve"> </v>
      </c>
      <c r="J143" s="539" t="str">
        <f>IF(ISNA(IF($C143&gt;0,(VLOOKUP($C143,Engagés!$C$10:$K$509,7,FALSE))," ")),"",(IF($C143&gt;0,(VLOOKUP($C143,Engagés!$C$10:$K$509,7,FALSE))," ")))</f>
        <v xml:space="preserve"> </v>
      </c>
      <c r="K143" s="539" t="str">
        <f>IF(ISNA(IF($C143&gt;0,(VLOOKUP($C143,Engagés!$C$10:$K$509,8,FALSE))," ")),"",(IF($C143&gt;0,(VLOOKUP($C143,Engagés!$C$10:$K$509,8,FALSE))," ")))</f>
        <v xml:space="preserve"> </v>
      </c>
      <c r="L143" s="6" t="str">
        <f>IF(ISNA(IF($C143&gt;0,(VLOOKUP($C143,Engagés!$C$10:$K$509,5,FALSE))," ")),"",(IF($C143&gt;0,(VLOOKUP($C143,Engagés!$C$10:$K$509,5,FALSE))," ")))</f>
        <v xml:space="preserve"> </v>
      </c>
      <c r="M143" s="6" t="str">
        <f>IF(ISNA(IF($C143&gt;0,(VLOOKUP($C143,Engagés!$C$10:$K$509,4,FALSE))," ")),"",(IF($C143&gt;0,(VLOOKUP($C143,Engagés!$C$10:$K$509,4,FALSE))," ")))</f>
        <v xml:space="preserve"> </v>
      </c>
      <c r="N143" s="539" t="str">
        <f>IF(ISNA(IF($C143&gt;0,(VLOOKUP($C143,Engagés!$C$10:$K$509,9,FALSE))," ")),"",(IF($C143&gt;0,(VLOOKUP($C143,Engagés!$C$10:$K$509,9,FALSE))," ")))</f>
        <v xml:space="preserve"> </v>
      </c>
      <c r="O143" s="6" t="str">
        <f>IF(ISNA(IF($C143&gt;0,(VLOOKUP($C143,Engagés!$C$10:$N$509,10,FALSE))," ")),"",(IF($C143&gt;0,(VLOOKUP($C143,Engagés!$C$10:$N$509,10,FALSE))," ")))</f>
        <v xml:space="preserve"> </v>
      </c>
      <c r="P143" s="6" t="str">
        <f>IF(ISNA(IF($C143&gt;0,(VLOOKUP($C143,Engagés!$C$10:$N$509,12,FALSE))," ")),"",(IF($C143&gt;0,(VLOOKUP($C143,Engagés!$C$10:$N$509,12,FALSE))," ")))</f>
        <v xml:space="preserve"> </v>
      </c>
      <c r="Q143" s="6" t="str">
        <f>IF(ISNA(IF($C143&gt;0,(VLOOKUP($C143,Engagés!$C$10:$N$509,11,FALSE))," ")),"",(IF($C143&gt;0,(VLOOKUP($C143,Engagés!$C$10:$N$509,11,FALSE))," ")))</f>
        <v xml:space="preserve"> </v>
      </c>
      <c r="R143" s="19" t="str">
        <f t="shared" si="102"/>
        <v/>
      </c>
      <c r="S143" s="84" t="str">
        <f>IF(COUNTIF($K$8:$K143,$K143)&lt;2,$K143," ")</f>
        <v xml:space="preserve"> </v>
      </c>
      <c r="T143" s="84">
        <f t="shared" si="87"/>
        <v>136</v>
      </c>
      <c r="U143" s="91" t="str">
        <f t="shared" si="88"/>
        <v/>
      </c>
      <c r="V143" s="84" t="str">
        <f>IF(COUNTIF($K$8:$K143,$K143)&lt;3,$K143," ")</f>
        <v xml:space="preserve"> </v>
      </c>
      <c r="W143" s="84">
        <f t="shared" si="66"/>
        <v>136</v>
      </c>
      <c r="X143" s="84" t="str">
        <f t="shared" si="89"/>
        <v/>
      </c>
      <c r="Y143" s="80" t="str">
        <f t="shared" si="67"/>
        <v/>
      </c>
      <c r="Z143" s="80">
        <f t="shared" si="68"/>
        <v>1000</v>
      </c>
      <c r="AA143" s="80">
        <f t="shared" si="90"/>
        <v>1000</v>
      </c>
      <c r="AB143" s="84" t="str">
        <f>IF(COUNTIF($K$8:$K143,S143)&lt;4,$K143," ")</f>
        <v xml:space="preserve"> </v>
      </c>
      <c r="AC143" s="84">
        <f t="shared" si="69"/>
        <v>136</v>
      </c>
      <c r="AD143" s="84" t="str">
        <f t="shared" si="91"/>
        <v/>
      </c>
      <c r="AE143" s="80" t="str">
        <f t="shared" si="70"/>
        <v/>
      </c>
      <c r="AF143" s="80" t="str">
        <f t="shared" si="71"/>
        <v/>
      </c>
      <c r="AG143" s="84" t="str">
        <f t="shared" si="72"/>
        <v/>
      </c>
      <c r="AH143" s="84" t="str">
        <f t="shared" si="92"/>
        <v/>
      </c>
      <c r="AI143" s="7" t="str">
        <f t="shared" si="93"/>
        <v xml:space="preserve"> </v>
      </c>
      <c r="AJ143" s="8">
        <f t="shared" si="94"/>
        <v>136</v>
      </c>
      <c r="AK143" s="92">
        <v>10</v>
      </c>
      <c r="AL143" s="93" t="e">
        <f>#REF!</f>
        <v>#REF!</v>
      </c>
      <c r="AM143" s="94" t="e">
        <f t="shared" si="95"/>
        <v>#REF!</v>
      </c>
      <c r="AN143" s="95" t="e">
        <f t="shared" si="96"/>
        <v>#REF!</v>
      </c>
      <c r="AO143" s="94" t="e">
        <f t="shared" si="97"/>
        <v>#REF!</v>
      </c>
      <c r="AP143" s="95" t="e">
        <f t="shared" si="98"/>
        <v>#REF!</v>
      </c>
      <c r="AQ143" s="94" t="e">
        <f t="shared" si="99"/>
        <v>#REF!</v>
      </c>
      <c r="AR143" s="95" t="e">
        <f t="shared" si="100"/>
        <v>#REF!</v>
      </c>
      <c r="AS143" s="96" t="e">
        <f t="shared" si="73"/>
        <v>#REF!</v>
      </c>
      <c r="AT143" s="97" t="e">
        <f t="shared" si="74"/>
        <v>#REF!</v>
      </c>
      <c r="AW143" s="537" t="str">
        <f t="shared" si="101"/>
        <v/>
      </c>
    </row>
    <row r="144" spans="1:49" ht="19.2" customHeight="1">
      <c r="A144" s="6">
        <f t="shared" si="86"/>
        <v>137</v>
      </c>
      <c r="B144" s="303">
        <v>137</v>
      </c>
      <c r="C144" s="303"/>
      <c r="D144" s="458"/>
      <c r="E144" s="458"/>
      <c r="F144" s="458"/>
      <c r="G144" s="476" t="str">
        <f>IF(ISNA(IF($C144&gt;0,(VLOOKUP($C144,Engagés!$C$10:$K$509,3,FALSE))," ")),"",(IF($C144&gt;0,(VLOOKUP($C144,Engagés!$C$10:$K$509,3,FALSE))," ")))</f>
        <v xml:space="preserve"> </v>
      </c>
      <c r="H144" s="90">
        <f t="shared" si="65"/>
        <v>0</v>
      </c>
      <c r="I144" s="539" t="str">
        <f>IF(ISNA(IF($C144&gt;0,(VLOOKUP($C144,Engagés!$C$10:$K$509,6,FALSE))," ")),"",(IF($C144&gt;0,(VLOOKUP($C144,Engagés!$C$10:$K$509,6,FALSE))," ")))</f>
        <v xml:space="preserve"> </v>
      </c>
      <c r="J144" s="539" t="str">
        <f>IF(ISNA(IF($C144&gt;0,(VLOOKUP($C144,Engagés!$C$10:$K$509,7,FALSE))," ")),"",(IF($C144&gt;0,(VLOOKUP($C144,Engagés!$C$10:$K$509,7,FALSE))," ")))</f>
        <v xml:space="preserve"> </v>
      </c>
      <c r="K144" s="539" t="str">
        <f>IF(ISNA(IF($C144&gt;0,(VLOOKUP($C144,Engagés!$C$10:$K$509,8,FALSE))," ")),"",(IF($C144&gt;0,(VLOOKUP($C144,Engagés!$C$10:$K$509,8,FALSE))," ")))</f>
        <v xml:space="preserve"> </v>
      </c>
      <c r="L144" s="6" t="str">
        <f>IF(ISNA(IF($C144&gt;0,(VLOOKUP($C144,Engagés!$C$10:$K$509,5,FALSE))," ")),"",(IF($C144&gt;0,(VLOOKUP($C144,Engagés!$C$10:$K$509,5,FALSE))," ")))</f>
        <v xml:space="preserve"> </v>
      </c>
      <c r="M144" s="6" t="str">
        <f>IF(ISNA(IF($C144&gt;0,(VLOOKUP($C144,Engagés!$C$10:$K$509,4,FALSE))," ")),"",(IF($C144&gt;0,(VLOOKUP($C144,Engagés!$C$10:$K$509,4,FALSE))," ")))</f>
        <v xml:space="preserve"> </v>
      </c>
      <c r="N144" s="539" t="str">
        <f>IF(ISNA(IF($C144&gt;0,(VLOOKUP($C144,Engagés!$C$10:$K$509,9,FALSE))," ")),"",(IF($C144&gt;0,(VLOOKUP($C144,Engagés!$C$10:$K$509,9,FALSE))," ")))</f>
        <v xml:space="preserve"> </v>
      </c>
      <c r="O144" s="6" t="str">
        <f>IF(ISNA(IF($C144&gt;0,(VLOOKUP($C144,Engagés!$C$10:$N$509,10,FALSE))," ")),"",(IF($C144&gt;0,(VLOOKUP($C144,Engagés!$C$10:$N$509,10,FALSE))," ")))</f>
        <v xml:space="preserve"> </v>
      </c>
      <c r="P144" s="6" t="str">
        <f>IF(ISNA(IF($C144&gt;0,(VLOOKUP($C144,Engagés!$C$10:$N$509,12,FALSE))," ")),"",(IF($C144&gt;0,(VLOOKUP($C144,Engagés!$C$10:$N$509,12,FALSE))," ")))</f>
        <v xml:space="preserve"> </v>
      </c>
      <c r="Q144" s="6" t="str">
        <f>IF(ISNA(IF($C144&gt;0,(VLOOKUP($C144,Engagés!$C$10:$N$509,11,FALSE))," ")),"",(IF($C144&gt;0,(VLOOKUP($C144,Engagés!$C$10:$N$509,11,FALSE))," ")))</f>
        <v xml:space="preserve"> </v>
      </c>
      <c r="R144" s="19" t="str">
        <f t="shared" si="102"/>
        <v/>
      </c>
      <c r="S144" s="84" t="str">
        <f>IF(COUNTIF($K$8:$K144,$K144)&lt;2,$K144," ")</f>
        <v xml:space="preserve"> </v>
      </c>
      <c r="T144" s="84">
        <f t="shared" si="87"/>
        <v>137</v>
      </c>
      <c r="U144" s="91" t="str">
        <f t="shared" si="88"/>
        <v/>
      </c>
      <c r="V144" s="84" t="str">
        <f>IF(COUNTIF($K$8:$K144,$K144)&lt;3,$K144," ")</f>
        <v xml:space="preserve"> </v>
      </c>
      <c r="W144" s="84">
        <f t="shared" si="66"/>
        <v>137</v>
      </c>
      <c r="X144" s="84" t="str">
        <f t="shared" si="89"/>
        <v/>
      </c>
      <c r="Y144" s="80" t="str">
        <f t="shared" si="67"/>
        <v/>
      </c>
      <c r="Z144" s="80">
        <f t="shared" si="68"/>
        <v>1000</v>
      </c>
      <c r="AA144" s="80">
        <f t="shared" si="90"/>
        <v>1000</v>
      </c>
      <c r="AB144" s="84" t="str">
        <f>IF(COUNTIF($K$8:$K144,S144)&lt;4,$K144," ")</f>
        <v xml:space="preserve"> </v>
      </c>
      <c r="AC144" s="84">
        <f t="shared" si="69"/>
        <v>137</v>
      </c>
      <c r="AD144" s="84" t="str">
        <f t="shared" si="91"/>
        <v/>
      </c>
      <c r="AE144" s="80" t="str">
        <f t="shared" si="70"/>
        <v/>
      </c>
      <c r="AF144" s="80" t="str">
        <f t="shared" si="71"/>
        <v/>
      </c>
      <c r="AG144" s="84" t="str">
        <f t="shared" si="72"/>
        <v/>
      </c>
      <c r="AH144" s="84" t="str">
        <f t="shared" si="92"/>
        <v/>
      </c>
      <c r="AI144" s="7" t="str">
        <f t="shared" si="93"/>
        <v xml:space="preserve"> </v>
      </c>
      <c r="AJ144" s="8">
        <f t="shared" si="94"/>
        <v>137</v>
      </c>
      <c r="AK144" s="92">
        <v>10</v>
      </c>
      <c r="AL144" s="93" t="e">
        <f>#REF!</f>
        <v>#REF!</v>
      </c>
      <c r="AM144" s="94" t="e">
        <f t="shared" si="95"/>
        <v>#REF!</v>
      </c>
      <c r="AN144" s="95" t="e">
        <f t="shared" si="96"/>
        <v>#REF!</v>
      </c>
      <c r="AO144" s="94" t="e">
        <f t="shared" si="97"/>
        <v>#REF!</v>
      </c>
      <c r="AP144" s="95" t="e">
        <f t="shared" si="98"/>
        <v>#REF!</v>
      </c>
      <c r="AQ144" s="94" t="e">
        <f t="shared" si="99"/>
        <v>#REF!</v>
      </c>
      <c r="AR144" s="95" t="e">
        <f t="shared" si="100"/>
        <v>#REF!</v>
      </c>
      <c r="AS144" s="96" t="e">
        <f t="shared" si="73"/>
        <v>#REF!</v>
      </c>
      <c r="AT144" s="97" t="e">
        <f t="shared" si="74"/>
        <v>#REF!</v>
      </c>
      <c r="AW144" s="537" t="str">
        <f t="shared" si="101"/>
        <v/>
      </c>
    </row>
    <row r="145" spans="1:49" ht="19.2" customHeight="1">
      <c r="A145" s="6">
        <f t="shared" si="86"/>
        <v>138</v>
      </c>
      <c r="B145" s="303">
        <v>138</v>
      </c>
      <c r="C145" s="303"/>
      <c r="D145" s="458"/>
      <c r="E145" s="458"/>
      <c r="F145" s="458"/>
      <c r="G145" s="476" t="str">
        <f>IF(ISNA(IF($C145&gt;0,(VLOOKUP($C145,Engagés!$C$10:$K$509,3,FALSE))," ")),"",(IF($C145&gt;0,(VLOOKUP($C145,Engagés!$C$10:$K$509,3,FALSE))," ")))</f>
        <v xml:space="preserve"> </v>
      </c>
      <c r="H145" s="90">
        <f t="shared" si="65"/>
        <v>0</v>
      </c>
      <c r="I145" s="539" t="str">
        <f>IF(ISNA(IF($C145&gt;0,(VLOOKUP($C145,Engagés!$C$10:$K$509,6,FALSE))," ")),"",(IF($C145&gt;0,(VLOOKUP($C145,Engagés!$C$10:$K$509,6,FALSE))," ")))</f>
        <v xml:space="preserve"> </v>
      </c>
      <c r="J145" s="539" t="str">
        <f>IF(ISNA(IF($C145&gt;0,(VLOOKUP($C145,Engagés!$C$10:$K$509,7,FALSE))," ")),"",(IF($C145&gt;0,(VLOOKUP($C145,Engagés!$C$10:$K$509,7,FALSE))," ")))</f>
        <v xml:space="preserve"> </v>
      </c>
      <c r="K145" s="539" t="str">
        <f>IF(ISNA(IF($C145&gt;0,(VLOOKUP($C145,Engagés!$C$10:$K$509,8,FALSE))," ")),"",(IF($C145&gt;0,(VLOOKUP($C145,Engagés!$C$10:$K$509,8,FALSE))," ")))</f>
        <v xml:space="preserve"> </v>
      </c>
      <c r="L145" s="6" t="str">
        <f>IF(ISNA(IF($C145&gt;0,(VLOOKUP($C145,Engagés!$C$10:$K$509,5,FALSE))," ")),"",(IF($C145&gt;0,(VLOOKUP($C145,Engagés!$C$10:$K$509,5,FALSE))," ")))</f>
        <v xml:space="preserve"> </v>
      </c>
      <c r="M145" s="6" t="str">
        <f>IF(ISNA(IF($C145&gt;0,(VLOOKUP($C145,Engagés!$C$10:$K$509,4,FALSE))," ")),"",(IF($C145&gt;0,(VLOOKUP($C145,Engagés!$C$10:$K$509,4,FALSE))," ")))</f>
        <v xml:space="preserve"> </v>
      </c>
      <c r="N145" s="539" t="str">
        <f>IF(ISNA(IF($C145&gt;0,(VLOOKUP($C145,Engagés!$C$10:$K$509,9,FALSE))," ")),"",(IF($C145&gt;0,(VLOOKUP($C145,Engagés!$C$10:$K$509,9,FALSE))," ")))</f>
        <v xml:space="preserve"> </v>
      </c>
      <c r="O145" s="6" t="str">
        <f>IF(ISNA(IF($C145&gt;0,(VLOOKUP($C145,Engagés!$C$10:$N$509,10,FALSE))," ")),"",(IF($C145&gt;0,(VLOOKUP($C145,Engagés!$C$10:$N$509,10,FALSE))," ")))</f>
        <v xml:space="preserve"> </v>
      </c>
      <c r="P145" s="6" t="str">
        <f>IF(ISNA(IF($C145&gt;0,(VLOOKUP($C145,Engagés!$C$10:$N$509,12,FALSE))," ")),"",(IF($C145&gt;0,(VLOOKUP($C145,Engagés!$C$10:$N$509,12,FALSE))," ")))</f>
        <v xml:space="preserve"> </v>
      </c>
      <c r="Q145" s="6" t="str">
        <f>IF(ISNA(IF($C145&gt;0,(VLOOKUP($C145,Engagés!$C$10:$N$509,11,FALSE))," ")),"",(IF($C145&gt;0,(VLOOKUP($C145,Engagés!$C$10:$N$509,11,FALSE))," ")))</f>
        <v xml:space="preserve"> </v>
      </c>
      <c r="R145" s="19" t="str">
        <f t="shared" si="102"/>
        <v/>
      </c>
      <c r="S145" s="84" t="str">
        <f>IF(COUNTIF($K$8:$K145,$K145)&lt;2,$K145," ")</f>
        <v xml:space="preserve"> </v>
      </c>
      <c r="T145" s="84">
        <f t="shared" si="87"/>
        <v>138</v>
      </c>
      <c r="U145" s="91" t="str">
        <f t="shared" si="88"/>
        <v/>
      </c>
      <c r="V145" s="84" t="str">
        <f>IF(COUNTIF($K$8:$K145,$K145)&lt;3,$K145," ")</f>
        <v xml:space="preserve"> </v>
      </c>
      <c r="W145" s="84">
        <f t="shared" si="66"/>
        <v>138</v>
      </c>
      <c r="X145" s="84" t="str">
        <f t="shared" si="89"/>
        <v/>
      </c>
      <c r="Y145" s="80" t="str">
        <f t="shared" si="67"/>
        <v/>
      </c>
      <c r="Z145" s="80">
        <f t="shared" si="68"/>
        <v>1000</v>
      </c>
      <c r="AA145" s="80">
        <f t="shared" si="90"/>
        <v>1000</v>
      </c>
      <c r="AB145" s="84" t="str">
        <f>IF(COUNTIF($K$8:$K145,S145)&lt;4,$K145," ")</f>
        <v xml:space="preserve"> </v>
      </c>
      <c r="AC145" s="84">
        <f t="shared" si="69"/>
        <v>138</v>
      </c>
      <c r="AD145" s="84" t="str">
        <f t="shared" si="91"/>
        <v/>
      </c>
      <c r="AE145" s="80" t="str">
        <f t="shared" si="70"/>
        <v/>
      </c>
      <c r="AF145" s="80" t="str">
        <f t="shared" si="71"/>
        <v/>
      </c>
      <c r="AG145" s="84" t="str">
        <f t="shared" si="72"/>
        <v/>
      </c>
      <c r="AH145" s="84" t="str">
        <f t="shared" si="92"/>
        <v/>
      </c>
      <c r="AI145" s="7" t="str">
        <f t="shared" si="93"/>
        <v xml:space="preserve"> </v>
      </c>
      <c r="AJ145" s="8">
        <f t="shared" si="94"/>
        <v>138</v>
      </c>
      <c r="AK145" s="92">
        <v>10</v>
      </c>
      <c r="AL145" s="93" t="e">
        <f>#REF!</f>
        <v>#REF!</v>
      </c>
      <c r="AM145" s="94" t="e">
        <f t="shared" si="95"/>
        <v>#REF!</v>
      </c>
      <c r="AN145" s="95" t="e">
        <f t="shared" si="96"/>
        <v>#REF!</v>
      </c>
      <c r="AO145" s="94" t="e">
        <f t="shared" si="97"/>
        <v>#REF!</v>
      </c>
      <c r="AP145" s="95" t="e">
        <f t="shared" si="98"/>
        <v>#REF!</v>
      </c>
      <c r="AQ145" s="94" t="e">
        <f t="shared" si="99"/>
        <v>#REF!</v>
      </c>
      <c r="AR145" s="95" t="e">
        <f t="shared" si="100"/>
        <v>#REF!</v>
      </c>
      <c r="AS145" s="96" t="e">
        <f t="shared" si="73"/>
        <v>#REF!</v>
      </c>
      <c r="AT145" s="97" t="e">
        <f t="shared" si="74"/>
        <v>#REF!</v>
      </c>
      <c r="AW145" s="537" t="str">
        <f t="shared" si="101"/>
        <v/>
      </c>
    </row>
    <row r="146" spans="1:49" ht="19.2" customHeight="1">
      <c r="A146" s="6">
        <f t="shared" si="86"/>
        <v>139</v>
      </c>
      <c r="B146" s="303">
        <v>139</v>
      </c>
      <c r="C146" s="303"/>
      <c r="D146" s="458"/>
      <c r="E146" s="458"/>
      <c r="F146" s="458"/>
      <c r="G146" s="476" t="str">
        <f>IF(ISNA(IF($C146&gt;0,(VLOOKUP($C146,Engagés!$C$10:$K$509,3,FALSE))," ")),"",(IF($C146&gt;0,(VLOOKUP($C146,Engagés!$C$10:$K$509,3,FALSE))," ")))</f>
        <v xml:space="preserve"> </v>
      </c>
      <c r="H146" s="90">
        <f t="shared" si="65"/>
        <v>0</v>
      </c>
      <c r="I146" s="539" t="str">
        <f>IF(ISNA(IF($C146&gt;0,(VLOOKUP($C146,Engagés!$C$10:$K$509,6,FALSE))," ")),"",(IF($C146&gt;0,(VLOOKUP($C146,Engagés!$C$10:$K$509,6,FALSE))," ")))</f>
        <v xml:space="preserve"> </v>
      </c>
      <c r="J146" s="539" t="str">
        <f>IF(ISNA(IF($C146&gt;0,(VLOOKUP($C146,Engagés!$C$10:$K$509,7,FALSE))," ")),"",(IF($C146&gt;0,(VLOOKUP($C146,Engagés!$C$10:$K$509,7,FALSE))," ")))</f>
        <v xml:space="preserve"> </v>
      </c>
      <c r="K146" s="539" t="str">
        <f>IF(ISNA(IF($C146&gt;0,(VLOOKUP($C146,Engagés!$C$10:$K$509,8,FALSE))," ")),"",(IF($C146&gt;0,(VLOOKUP($C146,Engagés!$C$10:$K$509,8,FALSE))," ")))</f>
        <v xml:space="preserve"> </v>
      </c>
      <c r="L146" s="6" t="str">
        <f>IF(ISNA(IF($C146&gt;0,(VLOOKUP($C146,Engagés!$C$10:$K$509,5,FALSE))," ")),"",(IF($C146&gt;0,(VLOOKUP($C146,Engagés!$C$10:$K$509,5,FALSE))," ")))</f>
        <v xml:space="preserve"> </v>
      </c>
      <c r="M146" s="6" t="str">
        <f>IF(ISNA(IF($C146&gt;0,(VLOOKUP($C146,Engagés!$C$10:$K$509,4,FALSE))," ")),"",(IF($C146&gt;0,(VLOOKUP($C146,Engagés!$C$10:$K$509,4,FALSE))," ")))</f>
        <v xml:space="preserve"> </v>
      </c>
      <c r="N146" s="539" t="str">
        <f>IF(ISNA(IF($C146&gt;0,(VLOOKUP($C146,Engagés!$C$10:$K$509,9,FALSE))," ")),"",(IF($C146&gt;0,(VLOOKUP($C146,Engagés!$C$10:$K$509,9,FALSE))," ")))</f>
        <v xml:space="preserve"> </v>
      </c>
      <c r="O146" s="6" t="str">
        <f>IF(ISNA(IF($C146&gt;0,(VLOOKUP($C146,Engagés!$C$10:$N$509,10,FALSE))," ")),"",(IF($C146&gt;0,(VLOOKUP($C146,Engagés!$C$10:$N$509,10,FALSE))," ")))</f>
        <v xml:space="preserve"> </v>
      </c>
      <c r="P146" s="6" t="str">
        <f>IF(ISNA(IF($C146&gt;0,(VLOOKUP($C146,Engagés!$C$10:$N$509,12,FALSE))," ")),"",(IF($C146&gt;0,(VLOOKUP($C146,Engagés!$C$10:$N$509,12,FALSE))," ")))</f>
        <v xml:space="preserve"> </v>
      </c>
      <c r="Q146" s="6" t="str">
        <f>IF(ISNA(IF($C146&gt;0,(VLOOKUP($C146,Engagés!$C$10:$N$509,11,FALSE))," ")),"",(IF($C146&gt;0,(VLOOKUP($C146,Engagés!$C$10:$N$509,11,FALSE))," ")))</f>
        <v xml:space="preserve"> </v>
      </c>
      <c r="R146" s="19" t="str">
        <f t="shared" si="102"/>
        <v/>
      </c>
      <c r="S146" s="84" t="str">
        <f>IF(COUNTIF($K$8:$K146,$K146)&lt;2,$K146," ")</f>
        <v xml:space="preserve"> </v>
      </c>
      <c r="T146" s="84">
        <f t="shared" si="87"/>
        <v>139</v>
      </c>
      <c r="U146" s="91" t="str">
        <f t="shared" si="88"/>
        <v/>
      </c>
      <c r="V146" s="84" t="str">
        <f>IF(COUNTIF($K$8:$K146,$K146)&lt;3,$K146," ")</f>
        <v xml:space="preserve"> </v>
      </c>
      <c r="W146" s="84">
        <f t="shared" si="66"/>
        <v>139</v>
      </c>
      <c r="X146" s="84" t="str">
        <f t="shared" si="89"/>
        <v/>
      </c>
      <c r="Y146" s="80" t="str">
        <f t="shared" si="67"/>
        <v/>
      </c>
      <c r="Z146" s="80">
        <f t="shared" si="68"/>
        <v>1000</v>
      </c>
      <c r="AA146" s="80">
        <f t="shared" si="90"/>
        <v>1000</v>
      </c>
      <c r="AB146" s="84" t="str">
        <f>IF(COUNTIF($K$8:$K146,S146)&lt;4,$K146," ")</f>
        <v xml:space="preserve"> </v>
      </c>
      <c r="AC146" s="84">
        <f t="shared" si="69"/>
        <v>139</v>
      </c>
      <c r="AD146" s="84" t="str">
        <f t="shared" si="91"/>
        <v/>
      </c>
      <c r="AE146" s="80" t="str">
        <f t="shared" si="70"/>
        <v/>
      </c>
      <c r="AF146" s="80" t="str">
        <f t="shared" si="71"/>
        <v/>
      </c>
      <c r="AG146" s="84" t="str">
        <f t="shared" si="72"/>
        <v/>
      </c>
      <c r="AH146" s="84" t="str">
        <f t="shared" si="92"/>
        <v/>
      </c>
      <c r="AI146" s="7" t="str">
        <f t="shared" si="93"/>
        <v xml:space="preserve"> </v>
      </c>
      <c r="AJ146" s="8">
        <f t="shared" si="94"/>
        <v>139</v>
      </c>
      <c r="AK146" s="92">
        <v>10</v>
      </c>
      <c r="AL146" s="93" t="e">
        <f>#REF!</f>
        <v>#REF!</v>
      </c>
      <c r="AM146" s="94" t="e">
        <f t="shared" si="95"/>
        <v>#REF!</v>
      </c>
      <c r="AN146" s="95" t="e">
        <f t="shared" si="96"/>
        <v>#REF!</v>
      </c>
      <c r="AO146" s="94" t="e">
        <f t="shared" si="97"/>
        <v>#REF!</v>
      </c>
      <c r="AP146" s="95" t="e">
        <f t="shared" si="98"/>
        <v>#REF!</v>
      </c>
      <c r="AQ146" s="94" t="e">
        <f t="shared" si="99"/>
        <v>#REF!</v>
      </c>
      <c r="AR146" s="95" t="e">
        <f t="shared" si="100"/>
        <v>#REF!</v>
      </c>
      <c r="AS146" s="96" t="e">
        <f t="shared" si="73"/>
        <v>#REF!</v>
      </c>
      <c r="AT146" s="97" t="e">
        <f t="shared" si="74"/>
        <v>#REF!</v>
      </c>
      <c r="AW146" s="537" t="str">
        <f t="shared" si="101"/>
        <v/>
      </c>
    </row>
    <row r="147" spans="1:49" ht="19.2" customHeight="1">
      <c r="A147" s="6">
        <f t="shared" si="86"/>
        <v>140</v>
      </c>
      <c r="B147" s="303">
        <v>140</v>
      </c>
      <c r="C147" s="303"/>
      <c r="D147" s="458"/>
      <c r="E147" s="458"/>
      <c r="F147" s="458"/>
      <c r="G147" s="476" t="str">
        <f>IF(ISNA(IF($C147&gt;0,(VLOOKUP($C147,Engagés!$C$10:$K$509,3,FALSE))," ")),"",(IF($C147&gt;0,(VLOOKUP($C147,Engagés!$C$10:$K$509,3,FALSE))," ")))</f>
        <v xml:space="preserve"> </v>
      </c>
      <c r="H147" s="90">
        <f t="shared" ref="H147:H207" si="103">IF(C147&gt;0,TIME(IF(LEN(D147)&gt;0,D147,HOUR(H146)),IF(LEN(E147)&gt;0,E147,MINUTE(H146)),IF(LEN(F147)&gt;0,F147,SECOND(H146))),IF(C147="",H146,""))</f>
        <v>0</v>
      </c>
      <c r="I147" s="539" t="str">
        <f>IF(ISNA(IF($C147&gt;0,(VLOOKUP($C147,Engagés!$C$10:$K$509,6,FALSE))," ")),"",(IF($C147&gt;0,(VLOOKUP($C147,Engagés!$C$10:$K$509,6,FALSE))," ")))</f>
        <v xml:space="preserve"> </v>
      </c>
      <c r="J147" s="539" t="str">
        <f>IF(ISNA(IF($C147&gt;0,(VLOOKUP($C147,Engagés!$C$10:$K$509,7,FALSE))," ")),"",(IF($C147&gt;0,(VLOOKUP($C147,Engagés!$C$10:$K$509,7,FALSE))," ")))</f>
        <v xml:space="preserve"> </v>
      </c>
      <c r="K147" s="539" t="str">
        <f>IF(ISNA(IF($C147&gt;0,(VLOOKUP($C147,Engagés!$C$10:$K$509,8,FALSE))," ")),"",(IF($C147&gt;0,(VLOOKUP($C147,Engagés!$C$10:$K$509,8,FALSE))," ")))</f>
        <v xml:space="preserve"> </v>
      </c>
      <c r="L147" s="6" t="str">
        <f>IF(ISNA(IF($C147&gt;0,(VLOOKUP($C147,Engagés!$C$10:$K$509,5,FALSE))," ")),"",(IF($C147&gt;0,(VLOOKUP($C147,Engagés!$C$10:$K$509,5,FALSE))," ")))</f>
        <v xml:space="preserve"> </v>
      </c>
      <c r="M147" s="6" t="str">
        <f>IF(ISNA(IF($C147&gt;0,(VLOOKUP($C147,Engagés!$C$10:$K$509,4,FALSE))," ")),"",(IF($C147&gt;0,(VLOOKUP($C147,Engagés!$C$10:$K$509,4,FALSE))," ")))</f>
        <v xml:space="preserve"> </v>
      </c>
      <c r="N147" s="539" t="str">
        <f>IF(ISNA(IF($C147&gt;0,(VLOOKUP($C147,Engagés!$C$10:$K$509,9,FALSE))," ")),"",(IF($C147&gt;0,(VLOOKUP($C147,Engagés!$C$10:$K$509,9,FALSE))," ")))</f>
        <v xml:space="preserve"> </v>
      </c>
      <c r="O147" s="6" t="str">
        <f>IF(ISNA(IF($C147&gt;0,(VLOOKUP($C147,Engagés!$C$10:$N$509,10,FALSE))," ")),"",(IF($C147&gt;0,(VLOOKUP($C147,Engagés!$C$10:$N$509,10,FALSE))," ")))</f>
        <v xml:space="preserve"> </v>
      </c>
      <c r="P147" s="6" t="str">
        <f>IF(ISNA(IF($C147&gt;0,(VLOOKUP($C147,Engagés!$C$10:$N$509,12,FALSE))," ")),"",(IF($C147&gt;0,(VLOOKUP($C147,Engagés!$C$10:$N$509,12,FALSE))," ")))</f>
        <v xml:space="preserve"> </v>
      </c>
      <c r="Q147" s="6" t="str">
        <f>IF(ISNA(IF($C147&gt;0,(VLOOKUP($C147,Engagés!$C$10:$N$509,11,FALSE))," ")),"",(IF($C147&gt;0,(VLOOKUP($C147,Engagés!$C$10:$N$509,11,FALSE))," ")))</f>
        <v xml:space="preserve"> </v>
      </c>
      <c r="R147" s="19" t="str">
        <f t="shared" si="102"/>
        <v/>
      </c>
      <c r="S147" s="84" t="str">
        <f>IF(COUNTIF($K$8:$K147,$K147)&lt;2,$K147," ")</f>
        <v xml:space="preserve"> </v>
      </c>
      <c r="T147" s="84">
        <f t="shared" si="87"/>
        <v>140</v>
      </c>
      <c r="U147" s="91" t="str">
        <f t="shared" si="88"/>
        <v/>
      </c>
      <c r="V147" s="84" t="str">
        <f>IF(COUNTIF($K$8:$K147,$K147)&lt;3,$K147," ")</f>
        <v xml:space="preserve"> </v>
      </c>
      <c r="W147" s="84">
        <f t="shared" ref="W147:W207" si="104">IF(V147=$K147,$A147,"")</f>
        <v>140</v>
      </c>
      <c r="X147" s="84" t="str">
        <f t="shared" si="89"/>
        <v/>
      </c>
      <c r="Y147" s="80" t="str">
        <f t="shared" ref="Y147:Y207" si="105">IF(V147=S147,"",V147)</f>
        <v/>
      </c>
      <c r="Z147" s="80">
        <f t="shared" ref="Z147:Z207" si="106">IF(Y147=$K147,$A147,1000)</f>
        <v>1000</v>
      </c>
      <c r="AA147" s="80">
        <f t="shared" si="90"/>
        <v>1000</v>
      </c>
      <c r="AB147" s="84" t="str">
        <f>IF(COUNTIF($K$8:$K147,S147)&lt;4,$K147," ")</f>
        <v xml:space="preserve"> </v>
      </c>
      <c r="AC147" s="84">
        <f t="shared" ref="AC147:AC207" si="107">IF(AB147=$K147,$A147,"")</f>
        <v>140</v>
      </c>
      <c r="AD147" s="84" t="str">
        <f t="shared" si="91"/>
        <v/>
      </c>
      <c r="AE147" s="80" t="str">
        <f t="shared" ref="AE147:AE207" si="108">IF(AB147=S147,"",AB147)</f>
        <v/>
      </c>
      <c r="AF147" s="80" t="str">
        <f t="shared" ref="AF147:AF207" si="109">IF(AE147=Y147,"",AB147)</f>
        <v/>
      </c>
      <c r="AG147" s="84" t="str">
        <f t="shared" ref="AG147:AG207" si="110">IF(AF147=$K147,$A147,"")</f>
        <v/>
      </c>
      <c r="AH147" s="84" t="str">
        <f t="shared" si="92"/>
        <v/>
      </c>
      <c r="AI147" s="7" t="str">
        <f t="shared" si="93"/>
        <v xml:space="preserve"> </v>
      </c>
      <c r="AJ147" s="8">
        <f t="shared" si="94"/>
        <v>140</v>
      </c>
      <c r="AK147" s="92">
        <v>10</v>
      </c>
      <c r="AL147" s="93" t="e">
        <f>#REF!</f>
        <v>#REF!</v>
      </c>
      <c r="AM147" s="94" t="e">
        <f t="shared" si="95"/>
        <v>#REF!</v>
      </c>
      <c r="AN147" s="95" t="e">
        <f t="shared" si="96"/>
        <v>#REF!</v>
      </c>
      <c r="AO147" s="94" t="e">
        <f t="shared" si="97"/>
        <v>#REF!</v>
      </c>
      <c r="AP147" s="95" t="e">
        <f t="shared" si="98"/>
        <v>#REF!</v>
      </c>
      <c r="AQ147" s="94" t="e">
        <f t="shared" si="99"/>
        <v>#REF!</v>
      </c>
      <c r="AR147" s="95" t="e">
        <f t="shared" si="100"/>
        <v>#REF!</v>
      </c>
      <c r="AS147" s="96" t="e">
        <f t="shared" ref="AS147:AS207" si="111">IF(AL147=" "," ",IF($AL147&gt;0,SUM(AM147+AO147+AQ147)," "))</f>
        <v>#REF!</v>
      </c>
      <c r="AT147" s="97" t="e">
        <f t="shared" ref="AT147:AT207" si="112">IF(AL147=" "," ",IF($AL147&gt;0,SUM(AN147+AP147+AR147)," "))</f>
        <v>#REF!</v>
      </c>
      <c r="AW147" s="537" t="str">
        <f t="shared" si="101"/>
        <v/>
      </c>
    </row>
    <row r="148" spans="1:49" ht="19.2" customHeight="1">
      <c r="A148" s="6">
        <f t="shared" si="86"/>
        <v>141</v>
      </c>
      <c r="B148" s="303">
        <v>141</v>
      </c>
      <c r="C148" s="303"/>
      <c r="D148" s="458"/>
      <c r="E148" s="458"/>
      <c r="F148" s="458"/>
      <c r="G148" s="476" t="str">
        <f>IF(ISNA(IF($C148&gt;0,(VLOOKUP($C148,Engagés!$C$10:$K$509,3,FALSE))," ")),"",(IF($C148&gt;0,(VLOOKUP($C148,Engagés!$C$10:$K$509,3,FALSE))," ")))</f>
        <v xml:space="preserve"> </v>
      </c>
      <c r="H148" s="90">
        <f t="shared" si="103"/>
        <v>0</v>
      </c>
      <c r="I148" s="539" t="str">
        <f>IF(ISNA(IF($C148&gt;0,(VLOOKUP($C148,Engagés!$C$10:$K$509,6,FALSE))," ")),"",(IF($C148&gt;0,(VLOOKUP($C148,Engagés!$C$10:$K$509,6,FALSE))," ")))</f>
        <v xml:space="preserve"> </v>
      </c>
      <c r="J148" s="539" t="str">
        <f>IF(ISNA(IF($C148&gt;0,(VLOOKUP($C148,Engagés!$C$10:$K$509,7,FALSE))," ")),"",(IF($C148&gt;0,(VLOOKUP($C148,Engagés!$C$10:$K$509,7,FALSE))," ")))</f>
        <v xml:space="preserve"> </v>
      </c>
      <c r="K148" s="539" t="str">
        <f>IF(ISNA(IF($C148&gt;0,(VLOOKUP($C148,Engagés!$C$10:$K$509,8,FALSE))," ")),"",(IF($C148&gt;0,(VLOOKUP($C148,Engagés!$C$10:$K$509,8,FALSE))," ")))</f>
        <v xml:space="preserve"> </v>
      </c>
      <c r="L148" s="6" t="str">
        <f>IF(ISNA(IF($C148&gt;0,(VLOOKUP($C148,Engagés!$C$10:$K$509,5,FALSE))," ")),"",(IF($C148&gt;0,(VLOOKUP($C148,Engagés!$C$10:$K$509,5,FALSE))," ")))</f>
        <v xml:space="preserve"> </v>
      </c>
      <c r="M148" s="6" t="str">
        <f>IF(ISNA(IF($C148&gt;0,(VLOOKUP($C148,Engagés!$C$10:$K$509,4,FALSE))," ")),"",(IF($C148&gt;0,(VLOOKUP($C148,Engagés!$C$10:$K$509,4,FALSE))," ")))</f>
        <v xml:space="preserve"> </v>
      </c>
      <c r="N148" s="539" t="str">
        <f>IF(ISNA(IF($C148&gt;0,(VLOOKUP($C148,Engagés!$C$10:$K$509,9,FALSE))," ")),"",(IF($C148&gt;0,(VLOOKUP($C148,Engagés!$C$10:$K$509,9,FALSE))," ")))</f>
        <v xml:space="preserve"> </v>
      </c>
      <c r="O148" s="6" t="str">
        <f>IF(ISNA(IF($C148&gt;0,(VLOOKUP($C148,Engagés!$C$10:$N$509,10,FALSE))," ")),"",(IF($C148&gt;0,(VLOOKUP($C148,Engagés!$C$10:$N$509,10,FALSE))," ")))</f>
        <v xml:space="preserve"> </v>
      </c>
      <c r="P148" s="6" t="str">
        <f>IF(ISNA(IF($C148&gt;0,(VLOOKUP($C148,Engagés!$C$10:$N$509,12,FALSE))," ")),"",(IF($C148&gt;0,(VLOOKUP($C148,Engagés!$C$10:$N$509,12,FALSE))," ")))</f>
        <v xml:space="preserve"> </v>
      </c>
      <c r="Q148" s="6" t="str">
        <f>IF(ISNA(IF($C148&gt;0,(VLOOKUP($C148,Engagés!$C$10:$N$509,11,FALSE))," ")),"",(IF($C148&gt;0,(VLOOKUP($C148,Engagés!$C$10:$N$509,11,FALSE))," ")))</f>
        <v xml:space="preserve"> </v>
      </c>
      <c r="R148" s="19" t="str">
        <f t="shared" si="102"/>
        <v/>
      </c>
      <c r="S148" s="84" t="str">
        <f>IF(COUNTIF($K$8:$K148,$K148)&lt;2,$K148," ")</f>
        <v xml:space="preserve"> </v>
      </c>
      <c r="T148" s="84">
        <f t="shared" si="87"/>
        <v>141</v>
      </c>
      <c r="U148" s="91" t="str">
        <f t="shared" si="88"/>
        <v/>
      </c>
      <c r="V148" s="84" t="str">
        <f>IF(COUNTIF($K$8:$K148,$K148)&lt;3,$K148," ")</f>
        <v xml:space="preserve"> </v>
      </c>
      <c r="W148" s="84">
        <f t="shared" si="104"/>
        <v>141</v>
      </c>
      <c r="X148" s="84" t="str">
        <f t="shared" si="89"/>
        <v/>
      </c>
      <c r="Y148" s="80" t="str">
        <f t="shared" si="105"/>
        <v/>
      </c>
      <c r="Z148" s="80">
        <f t="shared" si="106"/>
        <v>1000</v>
      </c>
      <c r="AA148" s="80">
        <f t="shared" si="90"/>
        <v>1000</v>
      </c>
      <c r="AB148" s="84" t="str">
        <f>IF(COUNTIF($K$8:$K148,S148)&lt;4,$K148," ")</f>
        <v xml:space="preserve"> </v>
      </c>
      <c r="AC148" s="84">
        <f t="shared" si="107"/>
        <v>141</v>
      </c>
      <c r="AD148" s="84" t="str">
        <f t="shared" si="91"/>
        <v/>
      </c>
      <c r="AE148" s="80" t="str">
        <f t="shared" si="108"/>
        <v/>
      </c>
      <c r="AF148" s="80" t="str">
        <f t="shared" si="109"/>
        <v/>
      </c>
      <c r="AG148" s="84" t="str">
        <f t="shared" si="110"/>
        <v/>
      </c>
      <c r="AH148" s="84" t="str">
        <f t="shared" si="92"/>
        <v/>
      </c>
      <c r="AI148" s="7" t="str">
        <f t="shared" si="93"/>
        <v xml:space="preserve"> </v>
      </c>
      <c r="AJ148" s="8">
        <f t="shared" si="94"/>
        <v>141</v>
      </c>
      <c r="AK148" s="92">
        <v>10</v>
      </c>
      <c r="AL148" s="93" t="e">
        <f>#REF!</f>
        <v>#REF!</v>
      </c>
      <c r="AM148" s="94" t="e">
        <f t="shared" si="95"/>
        <v>#REF!</v>
      </c>
      <c r="AN148" s="95" t="e">
        <f t="shared" si="96"/>
        <v>#REF!</v>
      </c>
      <c r="AO148" s="94" t="e">
        <f t="shared" si="97"/>
        <v>#REF!</v>
      </c>
      <c r="AP148" s="95" t="e">
        <f t="shared" si="98"/>
        <v>#REF!</v>
      </c>
      <c r="AQ148" s="94" t="e">
        <f t="shared" si="99"/>
        <v>#REF!</v>
      </c>
      <c r="AR148" s="95" t="e">
        <f t="shared" si="100"/>
        <v>#REF!</v>
      </c>
      <c r="AS148" s="96" t="e">
        <f t="shared" si="111"/>
        <v>#REF!</v>
      </c>
      <c r="AT148" s="97" t="e">
        <f t="shared" si="112"/>
        <v>#REF!</v>
      </c>
      <c r="AW148" s="537" t="str">
        <f t="shared" si="101"/>
        <v/>
      </c>
    </row>
    <row r="149" spans="1:49" ht="19.2" customHeight="1">
      <c r="A149" s="6">
        <f t="shared" si="86"/>
        <v>142</v>
      </c>
      <c r="B149" s="303">
        <v>142</v>
      </c>
      <c r="C149" s="303"/>
      <c r="D149" s="458"/>
      <c r="E149" s="458"/>
      <c r="F149" s="458"/>
      <c r="G149" s="476" t="str">
        <f>IF(ISNA(IF($C149&gt;0,(VLOOKUP($C149,Engagés!$C$10:$K$509,3,FALSE))," ")),"",(IF($C149&gt;0,(VLOOKUP($C149,Engagés!$C$10:$K$509,3,FALSE))," ")))</f>
        <v xml:space="preserve"> </v>
      </c>
      <c r="H149" s="90">
        <f t="shared" si="103"/>
        <v>0</v>
      </c>
      <c r="I149" s="539" t="str">
        <f>IF(ISNA(IF($C149&gt;0,(VLOOKUP($C149,Engagés!$C$10:$K$509,6,FALSE))," ")),"",(IF($C149&gt;0,(VLOOKUP($C149,Engagés!$C$10:$K$509,6,FALSE))," ")))</f>
        <v xml:space="preserve"> </v>
      </c>
      <c r="J149" s="539" t="str">
        <f>IF(ISNA(IF($C149&gt;0,(VLOOKUP($C149,Engagés!$C$10:$K$509,7,FALSE))," ")),"",(IF($C149&gt;0,(VLOOKUP($C149,Engagés!$C$10:$K$509,7,FALSE))," ")))</f>
        <v xml:space="preserve"> </v>
      </c>
      <c r="K149" s="539" t="str">
        <f>IF(ISNA(IF($C149&gt;0,(VLOOKUP($C149,Engagés!$C$10:$K$509,8,FALSE))," ")),"",(IF($C149&gt;0,(VLOOKUP($C149,Engagés!$C$10:$K$509,8,FALSE))," ")))</f>
        <v xml:space="preserve"> </v>
      </c>
      <c r="L149" s="6" t="str">
        <f>IF(ISNA(IF($C149&gt;0,(VLOOKUP($C149,Engagés!$C$10:$K$509,5,FALSE))," ")),"",(IF($C149&gt;0,(VLOOKUP($C149,Engagés!$C$10:$K$509,5,FALSE))," ")))</f>
        <v xml:space="preserve"> </v>
      </c>
      <c r="M149" s="6" t="str">
        <f>IF(ISNA(IF($C149&gt;0,(VLOOKUP($C149,Engagés!$C$10:$K$509,4,FALSE))," ")),"",(IF($C149&gt;0,(VLOOKUP($C149,Engagés!$C$10:$K$509,4,FALSE))," ")))</f>
        <v xml:space="preserve"> </v>
      </c>
      <c r="N149" s="539" t="str">
        <f>IF(ISNA(IF($C149&gt;0,(VLOOKUP($C149,Engagés!$C$10:$K$509,9,FALSE))," ")),"",(IF($C149&gt;0,(VLOOKUP($C149,Engagés!$C$10:$K$509,9,FALSE))," ")))</f>
        <v xml:space="preserve"> </v>
      </c>
      <c r="O149" s="6" t="str">
        <f>IF(ISNA(IF($C149&gt;0,(VLOOKUP($C149,Engagés!$C$10:$N$509,10,FALSE))," ")),"",(IF($C149&gt;0,(VLOOKUP($C149,Engagés!$C$10:$N$509,10,FALSE))," ")))</f>
        <v xml:space="preserve"> </v>
      </c>
      <c r="P149" s="6" t="str">
        <f>IF(ISNA(IF($C149&gt;0,(VLOOKUP($C149,Engagés!$C$10:$N$509,12,FALSE))," ")),"",(IF($C149&gt;0,(VLOOKUP($C149,Engagés!$C$10:$N$509,12,FALSE))," ")))</f>
        <v xml:space="preserve"> </v>
      </c>
      <c r="Q149" s="6" t="str">
        <f>IF(ISNA(IF($C149&gt;0,(VLOOKUP($C149,Engagés!$C$10:$N$509,11,FALSE))," ")),"",(IF($C149&gt;0,(VLOOKUP($C149,Engagés!$C$10:$N$509,11,FALSE))," ")))</f>
        <v xml:space="preserve"> </v>
      </c>
      <c r="R149" s="19" t="str">
        <f t="shared" si="102"/>
        <v/>
      </c>
      <c r="S149" s="84" t="str">
        <f>IF(COUNTIF($K$8:$K149,$K149)&lt;2,$K149," ")</f>
        <v xml:space="preserve"> </v>
      </c>
      <c r="T149" s="84">
        <f t="shared" si="87"/>
        <v>142</v>
      </c>
      <c r="U149" s="91" t="str">
        <f t="shared" si="88"/>
        <v/>
      </c>
      <c r="V149" s="84" t="str">
        <f>IF(COUNTIF($K$8:$K149,$K149)&lt;3,$K149," ")</f>
        <v xml:space="preserve"> </v>
      </c>
      <c r="W149" s="84">
        <f t="shared" si="104"/>
        <v>142</v>
      </c>
      <c r="X149" s="84" t="str">
        <f t="shared" si="89"/>
        <v/>
      </c>
      <c r="Y149" s="80" t="str">
        <f t="shared" si="105"/>
        <v/>
      </c>
      <c r="Z149" s="80">
        <f t="shared" si="106"/>
        <v>1000</v>
      </c>
      <c r="AA149" s="80">
        <f t="shared" si="90"/>
        <v>1000</v>
      </c>
      <c r="AB149" s="84" t="str">
        <f>IF(COUNTIF($K$8:$K149,S149)&lt;4,$K149," ")</f>
        <v xml:space="preserve"> </v>
      </c>
      <c r="AC149" s="84">
        <f t="shared" si="107"/>
        <v>142</v>
      </c>
      <c r="AD149" s="84" t="str">
        <f t="shared" si="91"/>
        <v/>
      </c>
      <c r="AE149" s="80" t="str">
        <f t="shared" si="108"/>
        <v/>
      </c>
      <c r="AF149" s="80" t="str">
        <f t="shared" si="109"/>
        <v/>
      </c>
      <c r="AG149" s="84" t="str">
        <f t="shared" si="110"/>
        <v/>
      </c>
      <c r="AH149" s="84" t="str">
        <f t="shared" si="92"/>
        <v/>
      </c>
      <c r="AI149" s="7" t="str">
        <f t="shared" si="93"/>
        <v xml:space="preserve"> </v>
      </c>
      <c r="AJ149" s="8">
        <f t="shared" si="94"/>
        <v>142</v>
      </c>
      <c r="AK149" s="92">
        <v>10</v>
      </c>
      <c r="AL149" s="93" t="e">
        <f>#REF!</f>
        <v>#REF!</v>
      </c>
      <c r="AM149" s="94" t="e">
        <f t="shared" si="95"/>
        <v>#REF!</v>
      </c>
      <c r="AN149" s="95" t="e">
        <f t="shared" si="96"/>
        <v>#REF!</v>
      </c>
      <c r="AO149" s="94" t="e">
        <f t="shared" si="97"/>
        <v>#REF!</v>
      </c>
      <c r="AP149" s="95" t="e">
        <f t="shared" si="98"/>
        <v>#REF!</v>
      </c>
      <c r="AQ149" s="94" t="e">
        <f t="shared" si="99"/>
        <v>#REF!</v>
      </c>
      <c r="AR149" s="95" t="e">
        <f t="shared" si="100"/>
        <v>#REF!</v>
      </c>
      <c r="AS149" s="96" t="e">
        <f t="shared" si="111"/>
        <v>#REF!</v>
      </c>
      <c r="AT149" s="97" t="e">
        <f t="shared" si="112"/>
        <v>#REF!</v>
      </c>
      <c r="AW149" s="537" t="str">
        <f t="shared" si="101"/>
        <v/>
      </c>
    </row>
    <row r="150" spans="1:49" ht="19.2" customHeight="1">
      <c r="A150" s="6">
        <f t="shared" si="86"/>
        <v>143</v>
      </c>
      <c r="B150" s="303">
        <v>143</v>
      </c>
      <c r="C150" s="303"/>
      <c r="D150" s="458"/>
      <c r="E150" s="458"/>
      <c r="F150" s="458"/>
      <c r="G150" s="476" t="str">
        <f>IF(ISNA(IF($C150&gt;0,(VLOOKUP($C150,Engagés!$C$10:$K$509,3,FALSE))," ")),"",(IF($C150&gt;0,(VLOOKUP($C150,Engagés!$C$10:$K$509,3,FALSE))," ")))</f>
        <v xml:space="preserve"> </v>
      </c>
      <c r="H150" s="90">
        <f t="shared" si="103"/>
        <v>0</v>
      </c>
      <c r="I150" s="539" t="str">
        <f>IF(ISNA(IF($C150&gt;0,(VLOOKUP($C150,Engagés!$C$10:$K$509,6,FALSE))," ")),"",(IF($C150&gt;0,(VLOOKUP($C150,Engagés!$C$10:$K$509,6,FALSE))," ")))</f>
        <v xml:space="preserve"> </v>
      </c>
      <c r="J150" s="539" t="str">
        <f>IF(ISNA(IF($C150&gt;0,(VLOOKUP($C150,Engagés!$C$10:$K$509,7,FALSE))," ")),"",(IF($C150&gt;0,(VLOOKUP($C150,Engagés!$C$10:$K$509,7,FALSE))," ")))</f>
        <v xml:space="preserve"> </v>
      </c>
      <c r="K150" s="539" t="str">
        <f>IF(ISNA(IF($C150&gt;0,(VLOOKUP($C150,Engagés!$C$10:$K$509,8,FALSE))," ")),"",(IF($C150&gt;0,(VLOOKUP($C150,Engagés!$C$10:$K$509,8,FALSE))," ")))</f>
        <v xml:space="preserve"> </v>
      </c>
      <c r="L150" s="6" t="str">
        <f>IF(ISNA(IF($C150&gt;0,(VLOOKUP($C150,Engagés!$C$10:$K$509,5,FALSE))," ")),"",(IF($C150&gt;0,(VLOOKUP($C150,Engagés!$C$10:$K$509,5,FALSE))," ")))</f>
        <v xml:space="preserve"> </v>
      </c>
      <c r="M150" s="6" t="str">
        <f>IF(ISNA(IF($C150&gt;0,(VLOOKUP($C150,Engagés!$C$10:$K$509,4,FALSE))," ")),"",(IF($C150&gt;0,(VLOOKUP($C150,Engagés!$C$10:$K$509,4,FALSE))," ")))</f>
        <v xml:space="preserve"> </v>
      </c>
      <c r="N150" s="539" t="str">
        <f>IF(ISNA(IF($C150&gt;0,(VLOOKUP($C150,Engagés!$C$10:$K$509,9,FALSE))," ")),"",(IF($C150&gt;0,(VLOOKUP($C150,Engagés!$C$10:$K$509,9,FALSE))," ")))</f>
        <v xml:space="preserve"> </v>
      </c>
      <c r="O150" s="6" t="str">
        <f>IF(ISNA(IF($C150&gt;0,(VLOOKUP($C150,Engagés!$C$10:$N$509,10,FALSE))," ")),"",(IF($C150&gt;0,(VLOOKUP($C150,Engagés!$C$10:$N$509,10,FALSE))," ")))</f>
        <v xml:space="preserve"> </v>
      </c>
      <c r="P150" s="6" t="str">
        <f>IF(ISNA(IF($C150&gt;0,(VLOOKUP($C150,Engagés!$C$10:$N$509,12,FALSE))," ")),"",(IF($C150&gt;0,(VLOOKUP($C150,Engagés!$C$10:$N$509,12,FALSE))," ")))</f>
        <v xml:space="preserve"> </v>
      </c>
      <c r="Q150" s="6" t="str">
        <f>IF(ISNA(IF($C150&gt;0,(VLOOKUP($C150,Engagés!$C$10:$N$509,11,FALSE))," ")),"",(IF($C150&gt;0,(VLOOKUP($C150,Engagés!$C$10:$N$509,11,FALSE))," ")))</f>
        <v xml:space="preserve"> </v>
      </c>
      <c r="R150" s="19" t="str">
        <f t="shared" si="102"/>
        <v/>
      </c>
      <c r="S150" s="84" t="str">
        <f>IF(COUNTIF($K$8:$K150,$K150)&lt;2,$K150," ")</f>
        <v xml:space="preserve"> </v>
      </c>
      <c r="T150" s="84">
        <f t="shared" si="87"/>
        <v>143</v>
      </c>
      <c r="U150" s="91" t="str">
        <f t="shared" si="88"/>
        <v/>
      </c>
      <c r="V150" s="84" t="str">
        <f>IF(COUNTIF($K$8:$K150,$K150)&lt;3,$K150," ")</f>
        <v xml:space="preserve"> </v>
      </c>
      <c r="W150" s="84">
        <f t="shared" si="104"/>
        <v>143</v>
      </c>
      <c r="X150" s="84" t="str">
        <f t="shared" si="89"/>
        <v/>
      </c>
      <c r="Y150" s="80" t="str">
        <f t="shared" si="105"/>
        <v/>
      </c>
      <c r="Z150" s="80">
        <f t="shared" si="106"/>
        <v>1000</v>
      </c>
      <c r="AA150" s="80">
        <f t="shared" si="90"/>
        <v>1000</v>
      </c>
      <c r="AB150" s="84" t="str">
        <f>IF(COUNTIF($K$8:$K150,S150)&lt;4,$K150," ")</f>
        <v xml:space="preserve"> </v>
      </c>
      <c r="AC150" s="84">
        <f t="shared" si="107"/>
        <v>143</v>
      </c>
      <c r="AD150" s="84" t="str">
        <f t="shared" si="91"/>
        <v/>
      </c>
      <c r="AE150" s="80" t="str">
        <f t="shared" si="108"/>
        <v/>
      </c>
      <c r="AF150" s="80" t="str">
        <f t="shared" si="109"/>
        <v/>
      </c>
      <c r="AG150" s="84" t="str">
        <f t="shared" si="110"/>
        <v/>
      </c>
      <c r="AH150" s="84" t="str">
        <f t="shared" si="92"/>
        <v/>
      </c>
      <c r="AI150" s="7" t="str">
        <f t="shared" si="93"/>
        <v xml:space="preserve"> </v>
      </c>
      <c r="AJ150" s="8">
        <f t="shared" si="94"/>
        <v>143</v>
      </c>
      <c r="AK150" s="92">
        <v>10</v>
      </c>
      <c r="AL150" s="93" t="e">
        <f>#REF!</f>
        <v>#REF!</v>
      </c>
      <c r="AM150" s="94" t="e">
        <f t="shared" si="95"/>
        <v>#REF!</v>
      </c>
      <c r="AN150" s="95" t="e">
        <f t="shared" si="96"/>
        <v>#REF!</v>
      </c>
      <c r="AO150" s="94" t="e">
        <f t="shared" si="97"/>
        <v>#REF!</v>
      </c>
      <c r="AP150" s="95" t="e">
        <f t="shared" si="98"/>
        <v>#REF!</v>
      </c>
      <c r="AQ150" s="94" t="e">
        <f t="shared" si="99"/>
        <v>#REF!</v>
      </c>
      <c r="AR150" s="95" t="e">
        <f t="shared" si="100"/>
        <v>#REF!</v>
      </c>
      <c r="AS150" s="96" t="e">
        <f t="shared" si="111"/>
        <v>#REF!</v>
      </c>
      <c r="AT150" s="97" t="e">
        <f t="shared" si="112"/>
        <v>#REF!</v>
      </c>
      <c r="AW150" s="537" t="str">
        <f t="shared" si="101"/>
        <v/>
      </c>
    </row>
    <row r="151" spans="1:49" ht="19.2" customHeight="1">
      <c r="A151" s="6">
        <f t="shared" si="86"/>
        <v>144</v>
      </c>
      <c r="B151" s="303">
        <v>144</v>
      </c>
      <c r="C151" s="303"/>
      <c r="D151" s="458"/>
      <c r="E151" s="458"/>
      <c r="F151" s="458"/>
      <c r="G151" s="476" t="str">
        <f>IF(ISNA(IF($C151&gt;0,(VLOOKUP($C151,Engagés!$C$10:$K$509,3,FALSE))," ")),"",(IF($C151&gt;0,(VLOOKUP($C151,Engagés!$C$10:$K$509,3,FALSE))," ")))</f>
        <v xml:space="preserve"> </v>
      </c>
      <c r="H151" s="90">
        <f t="shared" si="103"/>
        <v>0</v>
      </c>
      <c r="I151" s="539" t="str">
        <f>IF(ISNA(IF($C151&gt;0,(VLOOKUP($C151,Engagés!$C$10:$K$509,6,FALSE))," ")),"",(IF($C151&gt;0,(VLOOKUP($C151,Engagés!$C$10:$K$509,6,FALSE))," ")))</f>
        <v xml:space="preserve"> </v>
      </c>
      <c r="J151" s="539" t="str">
        <f>IF(ISNA(IF($C151&gt;0,(VLOOKUP($C151,Engagés!$C$10:$K$509,7,FALSE))," ")),"",(IF($C151&gt;0,(VLOOKUP($C151,Engagés!$C$10:$K$509,7,FALSE))," ")))</f>
        <v xml:space="preserve"> </v>
      </c>
      <c r="K151" s="539" t="str">
        <f>IF(ISNA(IF($C151&gt;0,(VLOOKUP($C151,Engagés!$C$10:$K$509,8,FALSE))," ")),"",(IF($C151&gt;0,(VLOOKUP($C151,Engagés!$C$10:$K$509,8,FALSE))," ")))</f>
        <v xml:space="preserve"> </v>
      </c>
      <c r="L151" s="6" t="str">
        <f>IF(ISNA(IF($C151&gt;0,(VLOOKUP($C151,Engagés!$C$10:$K$509,5,FALSE))," ")),"",(IF($C151&gt;0,(VLOOKUP($C151,Engagés!$C$10:$K$509,5,FALSE))," ")))</f>
        <v xml:space="preserve"> </v>
      </c>
      <c r="M151" s="6" t="str">
        <f>IF(ISNA(IF($C151&gt;0,(VLOOKUP($C151,Engagés!$C$10:$K$509,4,FALSE))," ")),"",(IF($C151&gt;0,(VLOOKUP($C151,Engagés!$C$10:$K$509,4,FALSE))," ")))</f>
        <v xml:space="preserve"> </v>
      </c>
      <c r="N151" s="539" t="str">
        <f>IF(ISNA(IF($C151&gt;0,(VLOOKUP($C151,Engagés!$C$10:$K$509,9,FALSE))," ")),"",(IF($C151&gt;0,(VLOOKUP($C151,Engagés!$C$10:$K$509,9,FALSE))," ")))</f>
        <v xml:space="preserve"> </v>
      </c>
      <c r="O151" s="6" t="str">
        <f>IF(ISNA(IF($C151&gt;0,(VLOOKUP($C151,Engagés!$C$10:$N$509,10,FALSE))," ")),"",(IF($C151&gt;0,(VLOOKUP($C151,Engagés!$C$10:$N$509,10,FALSE))," ")))</f>
        <v xml:space="preserve"> </v>
      </c>
      <c r="P151" s="6" t="str">
        <f>IF(ISNA(IF($C151&gt;0,(VLOOKUP($C151,Engagés!$C$10:$N$509,12,FALSE))," ")),"",(IF($C151&gt;0,(VLOOKUP($C151,Engagés!$C$10:$N$509,12,FALSE))," ")))</f>
        <v xml:space="preserve"> </v>
      </c>
      <c r="Q151" s="6" t="str">
        <f>IF(ISNA(IF($C151&gt;0,(VLOOKUP($C151,Engagés!$C$10:$N$509,11,FALSE))," ")),"",(IF($C151&gt;0,(VLOOKUP($C151,Engagés!$C$10:$N$509,11,FALSE))," ")))</f>
        <v xml:space="preserve"> </v>
      </c>
      <c r="R151" s="19" t="str">
        <f t="shared" si="102"/>
        <v/>
      </c>
      <c r="S151" s="84" t="str">
        <f>IF(COUNTIF($K$8:$K151,$K151)&lt;2,$K151," ")</f>
        <v xml:space="preserve"> </v>
      </c>
      <c r="T151" s="84">
        <f t="shared" si="87"/>
        <v>144</v>
      </c>
      <c r="U151" s="91" t="str">
        <f t="shared" si="88"/>
        <v/>
      </c>
      <c r="V151" s="84" t="str">
        <f>IF(COUNTIF($K$8:$K151,$K151)&lt;3,$K151," ")</f>
        <v xml:space="preserve"> </v>
      </c>
      <c r="W151" s="84">
        <f t="shared" si="104"/>
        <v>144</v>
      </c>
      <c r="X151" s="84" t="str">
        <f t="shared" si="89"/>
        <v/>
      </c>
      <c r="Y151" s="80" t="str">
        <f t="shared" si="105"/>
        <v/>
      </c>
      <c r="Z151" s="80">
        <f t="shared" si="106"/>
        <v>1000</v>
      </c>
      <c r="AA151" s="80">
        <f t="shared" si="90"/>
        <v>1000</v>
      </c>
      <c r="AB151" s="84" t="str">
        <f>IF(COUNTIF($K$8:$K151,S151)&lt;4,$K151," ")</f>
        <v xml:space="preserve"> </v>
      </c>
      <c r="AC151" s="84">
        <f t="shared" si="107"/>
        <v>144</v>
      </c>
      <c r="AD151" s="84" t="str">
        <f t="shared" si="91"/>
        <v/>
      </c>
      <c r="AE151" s="80" t="str">
        <f t="shared" si="108"/>
        <v/>
      </c>
      <c r="AF151" s="80" t="str">
        <f t="shared" si="109"/>
        <v/>
      </c>
      <c r="AG151" s="84" t="str">
        <f t="shared" si="110"/>
        <v/>
      </c>
      <c r="AH151" s="84" t="str">
        <f t="shared" si="92"/>
        <v/>
      </c>
      <c r="AI151" s="7" t="str">
        <f t="shared" si="93"/>
        <v xml:space="preserve"> </v>
      </c>
      <c r="AJ151" s="8">
        <f t="shared" si="94"/>
        <v>144</v>
      </c>
      <c r="AK151" s="92">
        <v>10</v>
      </c>
      <c r="AL151" s="93" t="e">
        <f>#REF!</f>
        <v>#REF!</v>
      </c>
      <c r="AM151" s="94" t="e">
        <f t="shared" si="95"/>
        <v>#REF!</v>
      </c>
      <c r="AN151" s="95" t="e">
        <f t="shared" si="96"/>
        <v>#REF!</v>
      </c>
      <c r="AO151" s="94" t="e">
        <f t="shared" si="97"/>
        <v>#REF!</v>
      </c>
      <c r="AP151" s="95" t="e">
        <f t="shared" si="98"/>
        <v>#REF!</v>
      </c>
      <c r="AQ151" s="94" t="e">
        <f t="shared" si="99"/>
        <v>#REF!</v>
      </c>
      <c r="AR151" s="95" t="e">
        <f t="shared" si="100"/>
        <v>#REF!</v>
      </c>
      <c r="AS151" s="96" t="e">
        <f t="shared" si="111"/>
        <v>#REF!</v>
      </c>
      <c r="AT151" s="97" t="e">
        <f t="shared" si="112"/>
        <v>#REF!</v>
      </c>
      <c r="AW151" s="537" t="str">
        <f t="shared" si="101"/>
        <v/>
      </c>
    </row>
    <row r="152" spans="1:49" ht="19.2" customHeight="1">
      <c r="A152" s="6">
        <f t="shared" si="86"/>
        <v>145</v>
      </c>
      <c r="B152" s="303">
        <v>145</v>
      </c>
      <c r="C152" s="303"/>
      <c r="D152" s="458"/>
      <c r="E152" s="458"/>
      <c r="F152" s="458"/>
      <c r="G152" s="476" t="str">
        <f>IF(ISNA(IF($C152&gt;0,(VLOOKUP($C152,Engagés!$C$10:$K$509,3,FALSE))," ")),"",(IF($C152&gt;0,(VLOOKUP($C152,Engagés!$C$10:$K$509,3,FALSE))," ")))</f>
        <v xml:space="preserve"> </v>
      </c>
      <c r="H152" s="90">
        <f t="shared" si="103"/>
        <v>0</v>
      </c>
      <c r="I152" s="539" t="str">
        <f>IF(ISNA(IF($C152&gt;0,(VLOOKUP($C152,Engagés!$C$10:$K$509,6,FALSE))," ")),"",(IF($C152&gt;0,(VLOOKUP($C152,Engagés!$C$10:$K$509,6,FALSE))," ")))</f>
        <v xml:space="preserve"> </v>
      </c>
      <c r="J152" s="539" t="str">
        <f>IF(ISNA(IF($C152&gt;0,(VLOOKUP($C152,Engagés!$C$10:$K$509,7,FALSE))," ")),"",(IF($C152&gt;0,(VLOOKUP($C152,Engagés!$C$10:$K$509,7,FALSE))," ")))</f>
        <v xml:space="preserve"> </v>
      </c>
      <c r="K152" s="539" t="str">
        <f>IF(ISNA(IF($C152&gt;0,(VLOOKUP($C152,Engagés!$C$10:$K$509,8,FALSE))," ")),"",(IF($C152&gt;0,(VLOOKUP($C152,Engagés!$C$10:$K$509,8,FALSE))," ")))</f>
        <v xml:space="preserve"> </v>
      </c>
      <c r="L152" s="6" t="str">
        <f>IF(ISNA(IF($C152&gt;0,(VLOOKUP($C152,Engagés!$C$10:$K$509,5,FALSE))," ")),"",(IF($C152&gt;0,(VLOOKUP($C152,Engagés!$C$10:$K$509,5,FALSE))," ")))</f>
        <v xml:space="preserve"> </v>
      </c>
      <c r="M152" s="6" t="str">
        <f>IF(ISNA(IF($C152&gt;0,(VLOOKUP($C152,Engagés!$C$10:$K$509,4,FALSE))," ")),"",(IF($C152&gt;0,(VLOOKUP($C152,Engagés!$C$10:$K$509,4,FALSE))," ")))</f>
        <v xml:space="preserve"> </v>
      </c>
      <c r="N152" s="539" t="str">
        <f>IF(ISNA(IF($C152&gt;0,(VLOOKUP($C152,Engagés!$C$10:$K$509,9,FALSE))," ")),"",(IF($C152&gt;0,(VLOOKUP($C152,Engagés!$C$10:$K$509,9,FALSE))," ")))</f>
        <v xml:space="preserve"> </v>
      </c>
      <c r="O152" s="6" t="str">
        <f>IF(ISNA(IF($C152&gt;0,(VLOOKUP($C152,Engagés!$C$10:$N$509,10,FALSE))," ")),"",(IF($C152&gt;0,(VLOOKUP($C152,Engagés!$C$10:$N$509,10,FALSE))," ")))</f>
        <v xml:space="preserve"> </v>
      </c>
      <c r="P152" s="6" t="str">
        <f>IF(ISNA(IF($C152&gt;0,(VLOOKUP($C152,Engagés!$C$10:$N$509,12,FALSE))," ")),"",(IF($C152&gt;0,(VLOOKUP($C152,Engagés!$C$10:$N$509,12,FALSE))," ")))</f>
        <v xml:space="preserve"> </v>
      </c>
      <c r="Q152" s="6" t="str">
        <f>IF(ISNA(IF($C152&gt;0,(VLOOKUP($C152,Engagés!$C$10:$N$509,11,FALSE))," ")),"",(IF($C152&gt;0,(VLOOKUP($C152,Engagés!$C$10:$N$509,11,FALSE))," ")))</f>
        <v xml:space="preserve"> </v>
      </c>
      <c r="R152" s="19" t="str">
        <f t="shared" si="102"/>
        <v/>
      </c>
      <c r="S152" s="84" t="str">
        <f>IF(COUNTIF($K$8:$K152,$K152)&lt;2,$K152," ")</f>
        <v xml:space="preserve"> </v>
      </c>
      <c r="T152" s="84">
        <f t="shared" si="87"/>
        <v>145</v>
      </c>
      <c r="U152" s="91" t="str">
        <f t="shared" si="88"/>
        <v/>
      </c>
      <c r="V152" s="84" t="str">
        <f>IF(COUNTIF($K$8:$K152,$K152)&lt;3,$K152," ")</f>
        <v xml:space="preserve"> </v>
      </c>
      <c r="W152" s="84">
        <f t="shared" si="104"/>
        <v>145</v>
      </c>
      <c r="X152" s="84" t="str">
        <f t="shared" si="89"/>
        <v/>
      </c>
      <c r="Y152" s="80" t="str">
        <f t="shared" si="105"/>
        <v/>
      </c>
      <c r="Z152" s="80">
        <f t="shared" si="106"/>
        <v>1000</v>
      </c>
      <c r="AA152" s="80">
        <f t="shared" si="90"/>
        <v>1000</v>
      </c>
      <c r="AB152" s="84" t="str">
        <f>IF(COUNTIF($K$8:$K152,S152)&lt;4,$K152," ")</f>
        <v xml:space="preserve"> </v>
      </c>
      <c r="AC152" s="84">
        <f t="shared" si="107"/>
        <v>145</v>
      </c>
      <c r="AD152" s="84" t="str">
        <f t="shared" si="91"/>
        <v/>
      </c>
      <c r="AE152" s="80" t="str">
        <f t="shared" si="108"/>
        <v/>
      </c>
      <c r="AF152" s="80" t="str">
        <f t="shared" si="109"/>
        <v/>
      </c>
      <c r="AG152" s="84" t="str">
        <f t="shared" si="110"/>
        <v/>
      </c>
      <c r="AH152" s="84" t="str">
        <f t="shared" si="92"/>
        <v/>
      </c>
      <c r="AI152" s="7" t="str">
        <f t="shared" si="93"/>
        <v xml:space="preserve"> </v>
      </c>
      <c r="AJ152" s="8">
        <f t="shared" si="94"/>
        <v>145</v>
      </c>
      <c r="AK152" s="92">
        <v>10</v>
      </c>
      <c r="AL152" s="93" t="e">
        <f>#REF!</f>
        <v>#REF!</v>
      </c>
      <c r="AM152" s="94" t="e">
        <f t="shared" si="95"/>
        <v>#REF!</v>
      </c>
      <c r="AN152" s="95" t="e">
        <f t="shared" si="96"/>
        <v>#REF!</v>
      </c>
      <c r="AO152" s="94" t="e">
        <f t="shared" si="97"/>
        <v>#REF!</v>
      </c>
      <c r="AP152" s="95" t="e">
        <f t="shared" si="98"/>
        <v>#REF!</v>
      </c>
      <c r="AQ152" s="94" t="e">
        <f t="shared" si="99"/>
        <v>#REF!</v>
      </c>
      <c r="AR152" s="95" t="e">
        <f t="shared" si="100"/>
        <v>#REF!</v>
      </c>
      <c r="AS152" s="96" t="e">
        <f t="shared" si="111"/>
        <v>#REF!</v>
      </c>
      <c r="AT152" s="97" t="e">
        <f t="shared" si="112"/>
        <v>#REF!</v>
      </c>
      <c r="AW152" s="537" t="str">
        <f t="shared" si="101"/>
        <v/>
      </c>
    </row>
    <row r="153" spans="1:49" ht="19.2" customHeight="1">
      <c r="A153" s="6">
        <f t="shared" si="86"/>
        <v>146</v>
      </c>
      <c r="B153" s="303">
        <v>146</v>
      </c>
      <c r="C153" s="303"/>
      <c r="D153" s="458"/>
      <c r="E153" s="458"/>
      <c r="F153" s="458"/>
      <c r="G153" s="476" t="str">
        <f>IF(ISNA(IF($C153&gt;0,(VLOOKUP($C153,Engagés!$C$10:$K$509,3,FALSE))," ")),"",(IF($C153&gt;0,(VLOOKUP($C153,Engagés!$C$10:$K$509,3,FALSE))," ")))</f>
        <v xml:space="preserve"> </v>
      </c>
      <c r="H153" s="90">
        <f t="shared" si="103"/>
        <v>0</v>
      </c>
      <c r="I153" s="539" t="str">
        <f>IF(ISNA(IF($C153&gt;0,(VLOOKUP($C153,Engagés!$C$10:$K$509,6,FALSE))," ")),"",(IF($C153&gt;0,(VLOOKUP($C153,Engagés!$C$10:$K$509,6,FALSE))," ")))</f>
        <v xml:space="preserve"> </v>
      </c>
      <c r="J153" s="539" t="str">
        <f>IF(ISNA(IF($C153&gt;0,(VLOOKUP($C153,Engagés!$C$10:$K$509,7,FALSE))," ")),"",(IF($C153&gt;0,(VLOOKUP($C153,Engagés!$C$10:$K$509,7,FALSE))," ")))</f>
        <v xml:space="preserve"> </v>
      </c>
      <c r="K153" s="539" t="str">
        <f>IF(ISNA(IF($C153&gt;0,(VLOOKUP($C153,Engagés!$C$10:$K$509,8,FALSE))," ")),"",(IF($C153&gt;0,(VLOOKUP($C153,Engagés!$C$10:$K$509,8,FALSE))," ")))</f>
        <v xml:space="preserve"> </v>
      </c>
      <c r="L153" s="6" t="str">
        <f>IF(ISNA(IF($C153&gt;0,(VLOOKUP($C153,Engagés!$C$10:$K$509,5,FALSE))," ")),"",(IF($C153&gt;0,(VLOOKUP($C153,Engagés!$C$10:$K$509,5,FALSE))," ")))</f>
        <v xml:space="preserve"> </v>
      </c>
      <c r="M153" s="6" t="str">
        <f>IF(ISNA(IF($C153&gt;0,(VLOOKUP($C153,Engagés!$C$10:$K$509,4,FALSE))," ")),"",(IF($C153&gt;0,(VLOOKUP($C153,Engagés!$C$10:$K$509,4,FALSE))," ")))</f>
        <v xml:space="preserve"> </v>
      </c>
      <c r="N153" s="539" t="str">
        <f>IF(ISNA(IF($C153&gt;0,(VLOOKUP($C153,Engagés!$C$10:$K$509,9,FALSE))," ")),"",(IF($C153&gt;0,(VLOOKUP($C153,Engagés!$C$10:$K$509,9,FALSE))," ")))</f>
        <v xml:space="preserve"> </v>
      </c>
      <c r="O153" s="6" t="str">
        <f>IF(ISNA(IF($C153&gt;0,(VLOOKUP($C153,Engagés!$C$10:$N$509,10,FALSE))," ")),"",(IF($C153&gt;0,(VLOOKUP($C153,Engagés!$C$10:$N$509,10,FALSE))," ")))</f>
        <v xml:space="preserve"> </v>
      </c>
      <c r="P153" s="6" t="str">
        <f>IF(ISNA(IF($C153&gt;0,(VLOOKUP($C153,Engagés!$C$10:$N$509,12,FALSE))," ")),"",(IF($C153&gt;0,(VLOOKUP($C153,Engagés!$C$10:$N$509,12,FALSE))," ")))</f>
        <v xml:space="preserve"> </v>
      </c>
      <c r="Q153" s="6" t="str">
        <f>IF(ISNA(IF($C153&gt;0,(VLOOKUP($C153,Engagés!$C$10:$N$509,11,FALSE))," ")),"",(IF($C153&gt;0,(VLOOKUP($C153,Engagés!$C$10:$N$509,11,FALSE))," ")))</f>
        <v xml:space="preserve"> </v>
      </c>
      <c r="R153" s="19" t="str">
        <f t="shared" si="102"/>
        <v/>
      </c>
      <c r="S153" s="84" t="str">
        <f>IF(COUNTIF($K$8:$K153,$K153)&lt;2,$K153," ")</f>
        <v xml:space="preserve"> </v>
      </c>
      <c r="T153" s="84">
        <f t="shared" si="87"/>
        <v>146</v>
      </c>
      <c r="U153" s="91" t="str">
        <f t="shared" si="88"/>
        <v/>
      </c>
      <c r="V153" s="84" t="str">
        <f>IF(COUNTIF($K$8:$K153,$K153)&lt;3,$K153," ")</f>
        <v xml:space="preserve"> </v>
      </c>
      <c r="W153" s="84">
        <f t="shared" si="104"/>
        <v>146</v>
      </c>
      <c r="X153" s="84" t="str">
        <f t="shared" si="89"/>
        <v/>
      </c>
      <c r="Y153" s="80" t="str">
        <f t="shared" si="105"/>
        <v/>
      </c>
      <c r="Z153" s="80">
        <f t="shared" si="106"/>
        <v>1000</v>
      </c>
      <c r="AA153" s="80">
        <f t="shared" si="90"/>
        <v>1000</v>
      </c>
      <c r="AB153" s="84" t="str">
        <f>IF(COUNTIF($K$8:$K153,S153)&lt;4,$K153," ")</f>
        <v xml:space="preserve"> </v>
      </c>
      <c r="AC153" s="84">
        <f t="shared" si="107"/>
        <v>146</v>
      </c>
      <c r="AD153" s="84" t="str">
        <f t="shared" si="91"/>
        <v/>
      </c>
      <c r="AE153" s="80" t="str">
        <f t="shared" si="108"/>
        <v/>
      </c>
      <c r="AF153" s="80" t="str">
        <f t="shared" si="109"/>
        <v/>
      </c>
      <c r="AG153" s="84" t="str">
        <f t="shared" si="110"/>
        <v/>
      </c>
      <c r="AH153" s="84" t="str">
        <f t="shared" si="92"/>
        <v/>
      </c>
      <c r="AI153" s="7" t="str">
        <f t="shared" si="93"/>
        <v xml:space="preserve"> </v>
      </c>
      <c r="AJ153" s="8">
        <f t="shared" si="94"/>
        <v>146</v>
      </c>
      <c r="AK153" s="92">
        <v>10</v>
      </c>
      <c r="AL153" s="93" t="e">
        <f>#REF!</f>
        <v>#REF!</v>
      </c>
      <c r="AM153" s="94" t="e">
        <f t="shared" si="95"/>
        <v>#REF!</v>
      </c>
      <c r="AN153" s="95" t="e">
        <f t="shared" si="96"/>
        <v>#REF!</v>
      </c>
      <c r="AO153" s="94" t="e">
        <f t="shared" si="97"/>
        <v>#REF!</v>
      </c>
      <c r="AP153" s="95" t="e">
        <f t="shared" si="98"/>
        <v>#REF!</v>
      </c>
      <c r="AQ153" s="94" t="e">
        <f t="shared" si="99"/>
        <v>#REF!</v>
      </c>
      <c r="AR153" s="95" t="e">
        <f t="shared" si="100"/>
        <v>#REF!</v>
      </c>
      <c r="AS153" s="96" t="e">
        <f t="shared" si="111"/>
        <v>#REF!</v>
      </c>
      <c r="AT153" s="97" t="e">
        <f t="shared" si="112"/>
        <v>#REF!</v>
      </c>
      <c r="AW153" s="537" t="str">
        <f t="shared" si="101"/>
        <v/>
      </c>
    </row>
    <row r="154" spans="1:49" ht="19.2" customHeight="1">
      <c r="A154" s="6">
        <f t="shared" si="86"/>
        <v>147</v>
      </c>
      <c r="B154" s="303">
        <v>147</v>
      </c>
      <c r="C154" s="303"/>
      <c r="D154" s="458"/>
      <c r="E154" s="458"/>
      <c r="F154" s="458"/>
      <c r="G154" s="476" t="str">
        <f>IF(ISNA(IF($C154&gt;0,(VLOOKUP($C154,Engagés!$C$10:$K$509,3,FALSE))," ")),"",(IF($C154&gt;0,(VLOOKUP($C154,Engagés!$C$10:$K$509,3,FALSE))," ")))</f>
        <v xml:space="preserve"> </v>
      </c>
      <c r="H154" s="90">
        <f t="shared" si="103"/>
        <v>0</v>
      </c>
      <c r="I154" s="539" t="str">
        <f>IF(ISNA(IF($C154&gt;0,(VLOOKUP($C154,Engagés!$C$10:$K$509,6,FALSE))," ")),"",(IF($C154&gt;0,(VLOOKUP($C154,Engagés!$C$10:$K$509,6,FALSE))," ")))</f>
        <v xml:space="preserve"> </v>
      </c>
      <c r="J154" s="539" t="str">
        <f>IF(ISNA(IF($C154&gt;0,(VLOOKUP($C154,Engagés!$C$10:$K$509,7,FALSE))," ")),"",(IF($C154&gt;0,(VLOOKUP($C154,Engagés!$C$10:$K$509,7,FALSE))," ")))</f>
        <v xml:space="preserve"> </v>
      </c>
      <c r="K154" s="539" t="str">
        <f>IF(ISNA(IF($C154&gt;0,(VLOOKUP($C154,Engagés!$C$10:$K$509,8,FALSE))," ")),"",(IF($C154&gt;0,(VLOOKUP($C154,Engagés!$C$10:$K$509,8,FALSE))," ")))</f>
        <v xml:space="preserve"> </v>
      </c>
      <c r="L154" s="6" t="str">
        <f>IF(ISNA(IF($C154&gt;0,(VLOOKUP($C154,Engagés!$C$10:$K$509,5,FALSE))," ")),"",(IF($C154&gt;0,(VLOOKUP($C154,Engagés!$C$10:$K$509,5,FALSE))," ")))</f>
        <v xml:space="preserve"> </v>
      </c>
      <c r="M154" s="6" t="str">
        <f>IF(ISNA(IF($C154&gt;0,(VLOOKUP($C154,Engagés!$C$10:$K$509,4,FALSE))," ")),"",(IF($C154&gt;0,(VLOOKUP($C154,Engagés!$C$10:$K$509,4,FALSE))," ")))</f>
        <v xml:space="preserve"> </v>
      </c>
      <c r="N154" s="539" t="str">
        <f>IF(ISNA(IF($C154&gt;0,(VLOOKUP($C154,Engagés!$C$10:$K$509,9,FALSE))," ")),"",(IF($C154&gt;0,(VLOOKUP($C154,Engagés!$C$10:$K$509,9,FALSE))," ")))</f>
        <v xml:space="preserve"> </v>
      </c>
      <c r="O154" s="6" t="str">
        <f>IF(ISNA(IF($C154&gt;0,(VLOOKUP($C154,Engagés!$C$10:$N$509,10,FALSE))," ")),"",(IF($C154&gt;0,(VLOOKUP($C154,Engagés!$C$10:$N$509,10,FALSE))," ")))</f>
        <v xml:space="preserve"> </v>
      </c>
      <c r="P154" s="6" t="str">
        <f>IF(ISNA(IF($C154&gt;0,(VLOOKUP($C154,Engagés!$C$10:$N$509,12,FALSE))," ")),"",(IF($C154&gt;0,(VLOOKUP($C154,Engagés!$C$10:$N$509,12,FALSE))," ")))</f>
        <v xml:space="preserve"> </v>
      </c>
      <c r="Q154" s="6" t="str">
        <f>IF(ISNA(IF($C154&gt;0,(VLOOKUP($C154,Engagés!$C$10:$N$509,11,FALSE))," ")),"",(IF($C154&gt;0,(VLOOKUP($C154,Engagés!$C$10:$N$509,11,FALSE))," ")))</f>
        <v xml:space="preserve"> </v>
      </c>
      <c r="R154" s="19" t="str">
        <f t="shared" si="102"/>
        <v/>
      </c>
      <c r="S154" s="84" t="str">
        <f>IF(COUNTIF($K$8:$K154,$K154)&lt;2,$K154," ")</f>
        <v xml:space="preserve"> </v>
      </c>
      <c r="T154" s="84">
        <f t="shared" si="87"/>
        <v>147</v>
      </c>
      <c r="U154" s="91" t="str">
        <f t="shared" si="88"/>
        <v/>
      </c>
      <c r="V154" s="84" t="str">
        <f>IF(COUNTIF($K$8:$K154,$K154)&lt;3,$K154," ")</f>
        <v xml:space="preserve"> </v>
      </c>
      <c r="W154" s="84">
        <f t="shared" si="104"/>
        <v>147</v>
      </c>
      <c r="X154" s="84" t="str">
        <f t="shared" si="89"/>
        <v/>
      </c>
      <c r="Y154" s="80" t="str">
        <f t="shared" si="105"/>
        <v/>
      </c>
      <c r="Z154" s="80">
        <f t="shared" si="106"/>
        <v>1000</v>
      </c>
      <c r="AA154" s="80">
        <f t="shared" si="90"/>
        <v>1000</v>
      </c>
      <c r="AB154" s="84" t="str">
        <f>IF(COUNTIF($K$8:$K154,S154)&lt;4,$K154," ")</f>
        <v xml:space="preserve"> </v>
      </c>
      <c r="AC154" s="84">
        <f t="shared" si="107"/>
        <v>147</v>
      </c>
      <c r="AD154" s="84" t="str">
        <f t="shared" si="91"/>
        <v/>
      </c>
      <c r="AE154" s="80" t="str">
        <f t="shared" si="108"/>
        <v/>
      </c>
      <c r="AF154" s="80" t="str">
        <f t="shared" si="109"/>
        <v/>
      </c>
      <c r="AG154" s="84" t="str">
        <f t="shared" si="110"/>
        <v/>
      </c>
      <c r="AH154" s="84" t="str">
        <f t="shared" si="92"/>
        <v/>
      </c>
      <c r="AI154" s="7" t="str">
        <f t="shared" si="93"/>
        <v xml:space="preserve"> </v>
      </c>
      <c r="AJ154" s="8">
        <f t="shared" si="94"/>
        <v>147</v>
      </c>
      <c r="AK154" s="92">
        <v>10</v>
      </c>
      <c r="AL154" s="93" t="e">
        <f>#REF!</f>
        <v>#REF!</v>
      </c>
      <c r="AM154" s="94" t="e">
        <f t="shared" si="95"/>
        <v>#REF!</v>
      </c>
      <c r="AN154" s="95" t="e">
        <f t="shared" si="96"/>
        <v>#REF!</v>
      </c>
      <c r="AO154" s="94" t="e">
        <f t="shared" si="97"/>
        <v>#REF!</v>
      </c>
      <c r="AP154" s="95" t="e">
        <f t="shared" si="98"/>
        <v>#REF!</v>
      </c>
      <c r="AQ154" s="94" t="e">
        <f t="shared" si="99"/>
        <v>#REF!</v>
      </c>
      <c r="AR154" s="95" t="e">
        <f t="shared" si="100"/>
        <v>#REF!</v>
      </c>
      <c r="AS154" s="96" t="e">
        <f t="shared" si="111"/>
        <v>#REF!</v>
      </c>
      <c r="AT154" s="97" t="e">
        <f t="shared" si="112"/>
        <v>#REF!</v>
      </c>
      <c r="AW154" s="537" t="str">
        <f t="shared" si="101"/>
        <v/>
      </c>
    </row>
    <row r="155" spans="1:49" ht="19.2" customHeight="1">
      <c r="A155" s="6">
        <f t="shared" si="86"/>
        <v>148</v>
      </c>
      <c r="B155" s="303">
        <v>148</v>
      </c>
      <c r="C155" s="303"/>
      <c r="D155" s="458"/>
      <c r="E155" s="458"/>
      <c r="F155" s="458"/>
      <c r="G155" s="476" t="str">
        <f>IF(ISNA(IF($C155&gt;0,(VLOOKUP($C155,Engagés!$C$10:$K$509,3,FALSE))," ")),"",(IF($C155&gt;0,(VLOOKUP($C155,Engagés!$C$10:$K$509,3,FALSE))," ")))</f>
        <v xml:space="preserve"> </v>
      </c>
      <c r="H155" s="90">
        <f t="shared" si="103"/>
        <v>0</v>
      </c>
      <c r="I155" s="539" t="str">
        <f>IF(ISNA(IF($C155&gt;0,(VLOOKUP($C155,Engagés!$C$10:$K$509,6,FALSE))," ")),"",(IF($C155&gt;0,(VLOOKUP($C155,Engagés!$C$10:$K$509,6,FALSE))," ")))</f>
        <v xml:space="preserve"> </v>
      </c>
      <c r="J155" s="539" t="str">
        <f>IF(ISNA(IF($C155&gt;0,(VLOOKUP($C155,Engagés!$C$10:$K$509,7,FALSE))," ")),"",(IF($C155&gt;0,(VLOOKUP($C155,Engagés!$C$10:$K$509,7,FALSE))," ")))</f>
        <v xml:space="preserve"> </v>
      </c>
      <c r="K155" s="539" t="str">
        <f>IF(ISNA(IF($C155&gt;0,(VLOOKUP($C155,Engagés!$C$10:$K$509,8,FALSE))," ")),"",(IF($C155&gt;0,(VLOOKUP($C155,Engagés!$C$10:$K$509,8,FALSE))," ")))</f>
        <v xml:space="preserve"> </v>
      </c>
      <c r="L155" s="6" t="str">
        <f>IF(ISNA(IF($C155&gt;0,(VLOOKUP($C155,Engagés!$C$10:$K$509,5,FALSE))," ")),"",(IF($C155&gt;0,(VLOOKUP($C155,Engagés!$C$10:$K$509,5,FALSE))," ")))</f>
        <v xml:space="preserve"> </v>
      </c>
      <c r="M155" s="6" t="str">
        <f>IF(ISNA(IF($C155&gt;0,(VLOOKUP($C155,Engagés!$C$10:$K$509,4,FALSE))," ")),"",(IF($C155&gt;0,(VLOOKUP($C155,Engagés!$C$10:$K$509,4,FALSE))," ")))</f>
        <v xml:space="preserve"> </v>
      </c>
      <c r="N155" s="539" t="str">
        <f>IF(ISNA(IF($C155&gt;0,(VLOOKUP($C155,Engagés!$C$10:$K$509,9,FALSE))," ")),"",(IF($C155&gt;0,(VLOOKUP($C155,Engagés!$C$10:$K$509,9,FALSE))," ")))</f>
        <v xml:space="preserve"> </v>
      </c>
      <c r="O155" s="6" t="str">
        <f>IF(ISNA(IF($C155&gt;0,(VLOOKUP($C155,Engagés!$C$10:$N$509,10,FALSE))," ")),"",(IF($C155&gt;0,(VLOOKUP($C155,Engagés!$C$10:$N$509,10,FALSE))," ")))</f>
        <v xml:space="preserve"> </v>
      </c>
      <c r="P155" s="6" t="str">
        <f>IF(ISNA(IF($C155&gt;0,(VLOOKUP($C155,Engagés!$C$10:$N$509,12,FALSE))," ")),"",(IF($C155&gt;0,(VLOOKUP($C155,Engagés!$C$10:$N$509,12,FALSE))," ")))</f>
        <v xml:space="preserve"> </v>
      </c>
      <c r="Q155" s="6" t="str">
        <f>IF(ISNA(IF($C155&gt;0,(VLOOKUP($C155,Engagés!$C$10:$N$509,11,FALSE))," ")),"",(IF($C155&gt;0,(VLOOKUP($C155,Engagés!$C$10:$N$509,11,FALSE))," ")))</f>
        <v xml:space="preserve"> </v>
      </c>
      <c r="R155" s="19" t="str">
        <f t="shared" si="102"/>
        <v/>
      </c>
      <c r="S155" s="84" t="str">
        <f>IF(COUNTIF($K$8:$K155,$K155)&lt;2,$K155," ")</f>
        <v xml:space="preserve"> </v>
      </c>
      <c r="T155" s="84">
        <f t="shared" si="87"/>
        <v>148</v>
      </c>
      <c r="U155" s="91" t="str">
        <f t="shared" si="88"/>
        <v/>
      </c>
      <c r="V155" s="84" t="str">
        <f>IF(COUNTIF($K$8:$K155,$K155)&lt;3,$K155," ")</f>
        <v xml:space="preserve"> </v>
      </c>
      <c r="W155" s="84">
        <f t="shared" si="104"/>
        <v>148</v>
      </c>
      <c r="X155" s="84" t="str">
        <f t="shared" si="89"/>
        <v/>
      </c>
      <c r="Y155" s="80" t="str">
        <f t="shared" si="105"/>
        <v/>
      </c>
      <c r="Z155" s="80">
        <f t="shared" si="106"/>
        <v>1000</v>
      </c>
      <c r="AA155" s="80">
        <f t="shared" si="90"/>
        <v>1000</v>
      </c>
      <c r="AB155" s="84" t="str">
        <f>IF(COUNTIF($K$8:$K155,S155)&lt;4,$K155," ")</f>
        <v xml:space="preserve"> </v>
      </c>
      <c r="AC155" s="84">
        <f t="shared" si="107"/>
        <v>148</v>
      </c>
      <c r="AD155" s="84" t="str">
        <f t="shared" si="91"/>
        <v/>
      </c>
      <c r="AE155" s="80" t="str">
        <f t="shared" si="108"/>
        <v/>
      </c>
      <c r="AF155" s="80" t="str">
        <f t="shared" si="109"/>
        <v/>
      </c>
      <c r="AG155" s="84" t="str">
        <f t="shared" si="110"/>
        <v/>
      </c>
      <c r="AH155" s="84" t="str">
        <f t="shared" si="92"/>
        <v/>
      </c>
      <c r="AI155" s="7" t="str">
        <f t="shared" si="93"/>
        <v xml:space="preserve"> </v>
      </c>
      <c r="AJ155" s="8">
        <f t="shared" si="94"/>
        <v>148</v>
      </c>
      <c r="AK155" s="92">
        <v>10</v>
      </c>
      <c r="AL155" s="93" t="e">
        <f>#REF!</f>
        <v>#REF!</v>
      </c>
      <c r="AM155" s="94" t="e">
        <f t="shared" si="95"/>
        <v>#REF!</v>
      </c>
      <c r="AN155" s="95" t="e">
        <f t="shared" si="96"/>
        <v>#REF!</v>
      </c>
      <c r="AO155" s="94" t="e">
        <f t="shared" si="97"/>
        <v>#REF!</v>
      </c>
      <c r="AP155" s="95" t="e">
        <f t="shared" si="98"/>
        <v>#REF!</v>
      </c>
      <c r="AQ155" s="94" t="e">
        <f t="shared" si="99"/>
        <v>#REF!</v>
      </c>
      <c r="AR155" s="95" t="e">
        <f t="shared" si="100"/>
        <v>#REF!</v>
      </c>
      <c r="AS155" s="96" t="e">
        <f t="shared" si="111"/>
        <v>#REF!</v>
      </c>
      <c r="AT155" s="97" t="e">
        <f t="shared" si="112"/>
        <v>#REF!</v>
      </c>
      <c r="AW155" s="537" t="str">
        <f t="shared" si="101"/>
        <v/>
      </c>
    </row>
    <row r="156" spans="1:49" ht="19.2" customHeight="1">
      <c r="A156" s="6">
        <f t="shared" si="86"/>
        <v>149</v>
      </c>
      <c r="B156" s="303">
        <v>149</v>
      </c>
      <c r="C156" s="303"/>
      <c r="D156" s="458"/>
      <c r="E156" s="458"/>
      <c r="F156" s="458"/>
      <c r="G156" s="476" t="str">
        <f>IF(ISNA(IF($C156&gt;0,(VLOOKUP($C156,Engagés!$C$10:$K$509,3,FALSE))," ")),"",(IF($C156&gt;0,(VLOOKUP($C156,Engagés!$C$10:$K$509,3,FALSE))," ")))</f>
        <v xml:space="preserve"> </v>
      </c>
      <c r="H156" s="90">
        <f t="shared" si="103"/>
        <v>0</v>
      </c>
      <c r="I156" s="539" t="str">
        <f>IF(ISNA(IF($C156&gt;0,(VLOOKUP($C156,Engagés!$C$10:$K$509,6,FALSE))," ")),"",(IF($C156&gt;0,(VLOOKUP($C156,Engagés!$C$10:$K$509,6,FALSE))," ")))</f>
        <v xml:space="preserve"> </v>
      </c>
      <c r="J156" s="539" t="str">
        <f>IF(ISNA(IF($C156&gt;0,(VLOOKUP($C156,Engagés!$C$10:$K$509,7,FALSE))," ")),"",(IF($C156&gt;0,(VLOOKUP($C156,Engagés!$C$10:$K$509,7,FALSE))," ")))</f>
        <v xml:space="preserve"> </v>
      </c>
      <c r="K156" s="539" t="str">
        <f>IF(ISNA(IF($C156&gt;0,(VLOOKUP($C156,Engagés!$C$10:$K$509,8,FALSE))," ")),"",(IF($C156&gt;0,(VLOOKUP($C156,Engagés!$C$10:$K$509,8,FALSE))," ")))</f>
        <v xml:space="preserve"> </v>
      </c>
      <c r="L156" s="6" t="str">
        <f>IF(ISNA(IF($C156&gt;0,(VLOOKUP($C156,Engagés!$C$10:$K$509,5,FALSE))," ")),"",(IF($C156&gt;0,(VLOOKUP($C156,Engagés!$C$10:$K$509,5,FALSE))," ")))</f>
        <v xml:space="preserve"> </v>
      </c>
      <c r="M156" s="6" t="str">
        <f>IF(ISNA(IF($C156&gt;0,(VLOOKUP($C156,Engagés!$C$10:$K$509,4,FALSE))," ")),"",(IF($C156&gt;0,(VLOOKUP($C156,Engagés!$C$10:$K$509,4,FALSE))," ")))</f>
        <v xml:space="preserve"> </v>
      </c>
      <c r="N156" s="539" t="str">
        <f>IF(ISNA(IF($C156&gt;0,(VLOOKUP($C156,Engagés!$C$10:$K$509,9,FALSE))," ")),"",(IF($C156&gt;0,(VLOOKUP($C156,Engagés!$C$10:$K$509,9,FALSE))," ")))</f>
        <v xml:space="preserve"> </v>
      </c>
      <c r="O156" s="6" t="str">
        <f>IF(ISNA(IF($C156&gt;0,(VLOOKUP($C156,Engagés!$C$10:$N$509,10,FALSE))," ")),"",(IF($C156&gt;0,(VLOOKUP($C156,Engagés!$C$10:$N$509,10,FALSE))," ")))</f>
        <v xml:space="preserve"> </v>
      </c>
      <c r="P156" s="6" t="str">
        <f>IF(ISNA(IF($C156&gt;0,(VLOOKUP($C156,Engagés!$C$10:$N$509,12,FALSE))," ")),"",(IF($C156&gt;0,(VLOOKUP($C156,Engagés!$C$10:$N$509,12,FALSE))," ")))</f>
        <v xml:space="preserve"> </v>
      </c>
      <c r="Q156" s="6" t="str">
        <f>IF(ISNA(IF($C156&gt;0,(VLOOKUP($C156,Engagés!$C$10:$N$509,11,FALSE))," ")),"",(IF($C156&gt;0,(VLOOKUP($C156,Engagés!$C$10:$N$509,11,FALSE))," ")))</f>
        <v xml:space="preserve"> </v>
      </c>
      <c r="R156" s="19" t="str">
        <f t="shared" si="102"/>
        <v/>
      </c>
      <c r="S156" s="84" t="str">
        <f>IF(COUNTIF($K$8:$K156,$K156)&lt;2,$K156," ")</f>
        <v xml:space="preserve"> </v>
      </c>
      <c r="T156" s="84">
        <f t="shared" si="87"/>
        <v>149</v>
      </c>
      <c r="U156" s="91" t="str">
        <f t="shared" si="88"/>
        <v/>
      </c>
      <c r="V156" s="84" t="str">
        <f>IF(COUNTIF($K$8:$K156,$K156)&lt;3,$K156," ")</f>
        <v xml:space="preserve"> </v>
      </c>
      <c r="W156" s="84">
        <f t="shared" si="104"/>
        <v>149</v>
      </c>
      <c r="X156" s="84" t="str">
        <f t="shared" si="89"/>
        <v/>
      </c>
      <c r="Y156" s="80" t="str">
        <f t="shared" si="105"/>
        <v/>
      </c>
      <c r="Z156" s="80">
        <f t="shared" si="106"/>
        <v>1000</v>
      </c>
      <c r="AA156" s="80">
        <f t="shared" si="90"/>
        <v>1000</v>
      </c>
      <c r="AB156" s="84" t="str">
        <f>IF(COUNTIF($K$8:$K156,S156)&lt;4,$K156," ")</f>
        <v xml:space="preserve"> </v>
      </c>
      <c r="AC156" s="84">
        <f t="shared" si="107"/>
        <v>149</v>
      </c>
      <c r="AD156" s="84" t="str">
        <f t="shared" si="91"/>
        <v/>
      </c>
      <c r="AE156" s="80" t="str">
        <f t="shared" si="108"/>
        <v/>
      </c>
      <c r="AF156" s="80" t="str">
        <f t="shared" si="109"/>
        <v/>
      </c>
      <c r="AG156" s="84" t="str">
        <f t="shared" si="110"/>
        <v/>
      </c>
      <c r="AH156" s="84" t="str">
        <f t="shared" si="92"/>
        <v/>
      </c>
      <c r="AI156" s="7" t="str">
        <f t="shared" si="93"/>
        <v xml:space="preserve"> </v>
      </c>
      <c r="AJ156" s="8">
        <f t="shared" si="94"/>
        <v>149</v>
      </c>
      <c r="AK156" s="92">
        <v>10</v>
      </c>
      <c r="AL156" s="93" t="e">
        <f>#REF!</f>
        <v>#REF!</v>
      </c>
      <c r="AM156" s="94" t="e">
        <f t="shared" si="95"/>
        <v>#REF!</v>
      </c>
      <c r="AN156" s="95" t="e">
        <f t="shared" si="96"/>
        <v>#REF!</v>
      </c>
      <c r="AO156" s="94" t="e">
        <f t="shared" si="97"/>
        <v>#REF!</v>
      </c>
      <c r="AP156" s="95" t="e">
        <f t="shared" si="98"/>
        <v>#REF!</v>
      </c>
      <c r="AQ156" s="94" t="e">
        <f t="shared" si="99"/>
        <v>#REF!</v>
      </c>
      <c r="AR156" s="95" t="e">
        <f t="shared" si="100"/>
        <v>#REF!</v>
      </c>
      <c r="AS156" s="96" t="e">
        <f t="shared" si="111"/>
        <v>#REF!</v>
      </c>
      <c r="AT156" s="97" t="e">
        <f t="shared" si="112"/>
        <v>#REF!</v>
      </c>
      <c r="AW156" s="537" t="str">
        <f t="shared" si="101"/>
        <v/>
      </c>
    </row>
    <row r="157" spans="1:49" ht="19.2" customHeight="1">
      <c r="A157" s="6">
        <f t="shared" si="86"/>
        <v>150</v>
      </c>
      <c r="B157" s="303">
        <v>150</v>
      </c>
      <c r="C157" s="303"/>
      <c r="D157" s="458"/>
      <c r="E157" s="458"/>
      <c r="F157" s="458"/>
      <c r="G157" s="476" t="str">
        <f>IF(ISNA(IF($C157&gt;0,(VLOOKUP($C157,Engagés!$C$10:$K$509,3,FALSE))," ")),"",(IF($C157&gt;0,(VLOOKUP($C157,Engagés!$C$10:$K$509,3,FALSE))," ")))</f>
        <v xml:space="preserve"> </v>
      </c>
      <c r="H157" s="90">
        <f t="shared" si="103"/>
        <v>0</v>
      </c>
      <c r="I157" s="539" t="str">
        <f>IF(ISNA(IF($C157&gt;0,(VLOOKUP($C157,Engagés!$C$10:$K$509,6,FALSE))," ")),"",(IF($C157&gt;0,(VLOOKUP($C157,Engagés!$C$10:$K$509,6,FALSE))," ")))</f>
        <v xml:space="preserve"> </v>
      </c>
      <c r="J157" s="539" t="str">
        <f>IF(ISNA(IF($C157&gt;0,(VLOOKUP($C157,Engagés!$C$10:$K$509,7,FALSE))," ")),"",(IF($C157&gt;0,(VLOOKUP($C157,Engagés!$C$10:$K$509,7,FALSE))," ")))</f>
        <v xml:space="preserve"> </v>
      </c>
      <c r="K157" s="539" t="str">
        <f>IF(ISNA(IF($C157&gt;0,(VLOOKUP($C157,Engagés!$C$10:$K$509,8,FALSE))," ")),"",(IF($C157&gt;0,(VLOOKUP($C157,Engagés!$C$10:$K$509,8,FALSE))," ")))</f>
        <v xml:space="preserve"> </v>
      </c>
      <c r="L157" s="6" t="str">
        <f>IF(ISNA(IF($C157&gt;0,(VLOOKUP($C157,Engagés!$C$10:$K$509,5,FALSE))," ")),"",(IF($C157&gt;0,(VLOOKUP($C157,Engagés!$C$10:$K$509,5,FALSE))," ")))</f>
        <v xml:space="preserve"> </v>
      </c>
      <c r="M157" s="6" t="str">
        <f>IF(ISNA(IF($C157&gt;0,(VLOOKUP($C157,Engagés!$C$10:$K$509,4,FALSE))," ")),"",(IF($C157&gt;0,(VLOOKUP($C157,Engagés!$C$10:$K$509,4,FALSE))," ")))</f>
        <v xml:space="preserve"> </v>
      </c>
      <c r="N157" s="539" t="str">
        <f>IF(ISNA(IF($C157&gt;0,(VLOOKUP($C157,Engagés!$C$10:$K$509,9,FALSE))," ")),"",(IF($C157&gt;0,(VLOOKUP($C157,Engagés!$C$10:$K$509,9,FALSE))," ")))</f>
        <v xml:space="preserve"> </v>
      </c>
      <c r="O157" s="6" t="str">
        <f>IF(ISNA(IF($C157&gt;0,(VLOOKUP($C157,Engagés!$C$10:$N$509,10,FALSE))," ")),"",(IF($C157&gt;0,(VLOOKUP($C157,Engagés!$C$10:$N$509,10,FALSE))," ")))</f>
        <v xml:space="preserve"> </v>
      </c>
      <c r="P157" s="6" t="str">
        <f>IF(ISNA(IF($C157&gt;0,(VLOOKUP($C157,Engagés!$C$10:$N$509,12,FALSE))," ")),"",(IF($C157&gt;0,(VLOOKUP($C157,Engagés!$C$10:$N$509,12,FALSE))," ")))</f>
        <v xml:space="preserve"> </v>
      </c>
      <c r="Q157" s="6" t="str">
        <f>IF(ISNA(IF($C157&gt;0,(VLOOKUP($C157,Engagés!$C$10:$N$509,11,FALSE))," ")),"",(IF($C157&gt;0,(VLOOKUP($C157,Engagés!$C$10:$N$509,11,FALSE))," ")))</f>
        <v xml:space="preserve"> </v>
      </c>
      <c r="R157" s="19" t="str">
        <f t="shared" si="102"/>
        <v/>
      </c>
      <c r="S157" s="84" t="str">
        <f>IF(COUNTIF($K$8:$K157,$K157)&lt;2,$K157," ")</f>
        <v xml:space="preserve"> </v>
      </c>
      <c r="T157" s="84">
        <f t="shared" si="87"/>
        <v>150</v>
      </c>
      <c r="U157" s="91" t="str">
        <f t="shared" si="88"/>
        <v/>
      </c>
      <c r="V157" s="84" t="str">
        <f>IF(COUNTIF($K$8:$K157,$K157)&lt;3,$K157," ")</f>
        <v xml:space="preserve"> </v>
      </c>
      <c r="W157" s="84">
        <f t="shared" si="104"/>
        <v>150</v>
      </c>
      <c r="X157" s="84" t="str">
        <f t="shared" si="89"/>
        <v/>
      </c>
      <c r="Y157" s="80" t="str">
        <f t="shared" si="105"/>
        <v/>
      </c>
      <c r="Z157" s="80">
        <f t="shared" si="106"/>
        <v>1000</v>
      </c>
      <c r="AA157" s="80">
        <f t="shared" si="90"/>
        <v>1000</v>
      </c>
      <c r="AB157" s="84" t="str">
        <f>IF(COUNTIF($K$8:$K157,S157)&lt;4,$K157," ")</f>
        <v xml:space="preserve"> </v>
      </c>
      <c r="AC157" s="84">
        <f t="shared" si="107"/>
        <v>150</v>
      </c>
      <c r="AD157" s="84" t="str">
        <f t="shared" si="91"/>
        <v/>
      </c>
      <c r="AE157" s="80" t="str">
        <f t="shared" si="108"/>
        <v/>
      </c>
      <c r="AF157" s="80" t="str">
        <f t="shared" si="109"/>
        <v/>
      </c>
      <c r="AG157" s="84" t="str">
        <f t="shared" si="110"/>
        <v/>
      </c>
      <c r="AH157" s="84" t="str">
        <f t="shared" si="92"/>
        <v/>
      </c>
      <c r="AI157" s="7" t="str">
        <f t="shared" si="93"/>
        <v xml:space="preserve"> </v>
      </c>
      <c r="AJ157" s="8">
        <f t="shared" si="94"/>
        <v>150</v>
      </c>
      <c r="AK157" s="92">
        <v>10</v>
      </c>
      <c r="AL157" s="93" t="e">
        <f>#REF!</f>
        <v>#REF!</v>
      </c>
      <c r="AM157" s="94" t="e">
        <f t="shared" si="95"/>
        <v>#REF!</v>
      </c>
      <c r="AN157" s="95" t="e">
        <f t="shared" si="96"/>
        <v>#REF!</v>
      </c>
      <c r="AO157" s="94" t="e">
        <f t="shared" si="97"/>
        <v>#REF!</v>
      </c>
      <c r="AP157" s="95" t="e">
        <f t="shared" si="98"/>
        <v>#REF!</v>
      </c>
      <c r="AQ157" s="94" t="e">
        <f t="shared" si="99"/>
        <v>#REF!</v>
      </c>
      <c r="AR157" s="95" t="e">
        <f t="shared" si="100"/>
        <v>#REF!</v>
      </c>
      <c r="AS157" s="96" t="e">
        <f t="shared" si="111"/>
        <v>#REF!</v>
      </c>
      <c r="AT157" s="97" t="e">
        <f t="shared" si="112"/>
        <v>#REF!</v>
      </c>
      <c r="AW157" s="537" t="str">
        <f t="shared" si="101"/>
        <v/>
      </c>
    </row>
    <row r="158" spans="1:49" ht="19.2" customHeight="1">
      <c r="A158" s="6">
        <f t="shared" si="86"/>
        <v>151</v>
      </c>
      <c r="B158" s="303">
        <v>151</v>
      </c>
      <c r="C158" s="303"/>
      <c r="D158" s="458"/>
      <c r="E158" s="458"/>
      <c r="F158" s="458"/>
      <c r="G158" s="476" t="str">
        <f>IF(ISNA(IF($C158&gt;0,(VLOOKUP($C158,Engagés!$C$10:$K$509,3,FALSE))," ")),"",(IF($C158&gt;0,(VLOOKUP($C158,Engagés!$C$10:$K$509,3,FALSE))," ")))</f>
        <v xml:space="preserve"> </v>
      </c>
      <c r="H158" s="90">
        <f t="shared" si="103"/>
        <v>0</v>
      </c>
      <c r="I158" s="539" t="str">
        <f>IF(ISNA(IF($C158&gt;0,(VLOOKUP($C158,Engagés!$C$10:$K$509,6,FALSE))," ")),"",(IF($C158&gt;0,(VLOOKUP($C158,Engagés!$C$10:$K$509,6,FALSE))," ")))</f>
        <v xml:space="preserve"> </v>
      </c>
      <c r="J158" s="539" t="str">
        <f>IF(ISNA(IF($C158&gt;0,(VLOOKUP($C158,Engagés!$C$10:$K$509,7,FALSE))," ")),"",(IF($C158&gt;0,(VLOOKUP($C158,Engagés!$C$10:$K$509,7,FALSE))," ")))</f>
        <v xml:space="preserve"> </v>
      </c>
      <c r="K158" s="539" t="str">
        <f>IF(ISNA(IF($C158&gt;0,(VLOOKUP($C158,Engagés!$C$10:$K$509,8,FALSE))," ")),"",(IF($C158&gt;0,(VLOOKUP($C158,Engagés!$C$10:$K$509,8,FALSE))," ")))</f>
        <v xml:space="preserve"> </v>
      </c>
      <c r="L158" s="6" t="str">
        <f>IF(ISNA(IF($C158&gt;0,(VLOOKUP($C158,Engagés!$C$10:$K$509,5,FALSE))," ")),"",(IF($C158&gt;0,(VLOOKUP($C158,Engagés!$C$10:$K$509,5,FALSE))," ")))</f>
        <v xml:space="preserve"> </v>
      </c>
      <c r="M158" s="6" t="str">
        <f>IF(ISNA(IF($C158&gt;0,(VLOOKUP($C158,Engagés!$C$10:$K$509,4,FALSE))," ")),"",(IF($C158&gt;0,(VLOOKUP($C158,Engagés!$C$10:$K$509,4,FALSE))," ")))</f>
        <v xml:space="preserve"> </v>
      </c>
      <c r="N158" s="539" t="str">
        <f>IF(ISNA(IF($C158&gt;0,(VLOOKUP($C158,Engagés!$C$10:$K$509,9,FALSE))," ")),"",(IF($C158&gt;0,(VLOOKUP($C158,Engagés!$C$10:$K$509,9,FALSE))," ")))</f>
        <v xml:space="preserve"> </v>
      </c>
      <c r="O158" s="6" t="str">
        <f>IF(ISNA(IF($C158&gt;0,(VLOOKUP($C158,Engagés!$C$10:$N$509,10,FALSE))," ")),"",(IF($C158&gt;0,(VLOOKUP($C158,Engagés!$C$10:$N$509,10,FALSE))," ")))</f>
        <v xml:space="preserve"> </v>
      </c>
      <c r="P158" s="6" t="str">
        <f>IF(ISNA(IF($C158&gt;0,(VLOOKUP($C158,Engagés!$C$10:$N$509,12,FALSE))," ")),"",(IF($C158&gt;0,(VLOOKUP($C158,Engagés!$C$10:$N$509,12,FALSE))," ")))</f>
        <v xml:space="preserve"> </v>
      </c>
      <c r="Q158" s="6" t="str">
        <f>IF(ISNA(IF($C158&gt;0,(VLOOKUP($C158,Engagés!$C$10:$N$509,11,FALSE))," ")),"",(IF($C158&gt;0,(VLOOKUP($C158,Engagés!$C$10:$N$509,11,FALSE))," ")))</f>
        <v xml:space="preserve"> </v>
      </c>
      <c r="R158" s="19" t="str">
        <f t="shared" si="102"/>
        <v/>
      </c>
      <c r="S158" s="84" t="str">
        <f>IF(COUNTIF($K$8:$K158,$K158)&lt;2,$K158," ")</f>
        <v xml:space="preserve"> </v>
      </c>
      <c r="T158" s="84">
        <f t="shared" si="87"/>
        <v>151</v>
      </c>
      <c r="U158" s="91" t="str">
        <f t="shared" si="88"/>
        <v/>
      </c>
      <c r="V158" s="84" t="str">
        <f>IF(COUNTIF($K$8:$K158,$K158)&lt;3,$K158," ")</f>
        <v xml:space="preserve"> </v>
      </c>
      <c r="W158" s="84">
        <f t="shared" si="104"/>
        <v>151</v>
      </c>
      <c r="X158" s="84" t="str">
        <f t="shared" si="89"/>
        <v/>
      </c>
      <c r="Y158" s="80" t="str">
        <f t="shared" si="105"/>
        <v/>
      </c>
      <c r="Z158" s="80">
        <f t="shared" si="106"/>
        <v>1000</v>
      </c>
      <c r="AA158" s="80">
        <f t="shared" si="90"/>
        <v>1000</v>
      </c>
      <c r="AB158" s="84" t="str">
        <f>IF(COUNTIF($K$8:$K158,S158)&lt;4,$K158," ")</f>
        <v xml:space="preserve"> </v>
      </c>
      <c r="AC158" s="84">
        <f t="shared" si="107"/>
        <v>151</v>
      </c>
      <c r="AD158" s="84" t="str">
        <f t="shared" si="91"/>
        <v/>
      </c>
      <c r="AE158" s="80" t="str">
        <f t="shared" si="108"/>
        <v/>
      </c>
      <c r="AF158" s="80" t="str">
        <f t="shared" si="109"/>
        <v/>
      </c>
      <c r="AG158" s="84" t="str">
        <f t="shared" si="110"/>
        <v/>
      </c>
      <c r="AH158" s="84" t="str">
        <f t="shared" si="92"/>
        <v/>
      </c>
      <c r="AI158" s="7" t="str">
        <f t="shared" si="93"/>
        <v xml:space="preserve"> </v>
      </c>
      <c r="AJ158" s="8">
        <f t="shared" si="94"/>
        <v>151</v>
      </c>
      <c r="AK158" s="92">
        <v>10</v>
      </c>
      <c r="AL158" s="93" t="e">
        <f>#REF!</f>
        <v>#REF!</v>
      </c>
      <c r="AM158" s="94" t="e">
        <f t="shared" si="95"/>
        <v>#REF!</v>
      </c>
      <c r="AN158" s="95" t="e">
        <f t="shared" si="96"/>
        <v>#REF!</v>
      </c>
      <c r="AO158" s="94" t="e">
        <f t="shared" si="97"/>
        <v>#REF!</v>
      </c>
      <c r="AP158" s="95" t="e">
        <f t="shared" si="98"/>
        <v>#REF!</v>
      </c>
      <c r="AQ158" s="94" t="e">
        <f t="shared" si="99"/>
        <v>#REF!</v>
      </c>
      <c r="AR158" s="95" t="e">
        <f t="shared" si="100"/>
        <v>#REF!</v>
      </c>
      <c r="AS158" s="96" t="e">
        <f t="shared" si="111"/>
        <v>#REF!</v>
      </c>
      <c r="AT158" s="97" t="e">
        <f t="shared" si="112"/>
        <v>#REF!</v>
      </c>
      <c r="AW158" s="537" t="str">
        <f t="shared" si="101"/>
        <v/>
      </c>
    </row>
    <row r="159" spans="1:49" ht="19.2" customHeight="1">
      <c r="A159" s="6">
        <f t="shared" si="86"/>
        <v>152</v>
      </c>
      <c r="B159" s="303">
        <v>152</v>
      </c>
      <c r="C159" s="303"/>
      <c r="D159" s="458"/>
      <c r="E159" s="458"/>
      <c r="F159" s="458"/>
      <c r="G159" s="476" t="str">
        <f>IF(ISNA(IF($C159&gt;0,(VLOOKUP($C159,Engagés!$C$10:$K$509,3,FALSE))," ")),"",(IF($C159&gt;0,(VLOOKUP($C159,Engagés!$C$10:$K$509,3,FALSE))," ")))</f>
        <v xml:space="preserve"> </v>
      </c>
      <c r="H159" s="90">
        <f t="shared" si="103"/>
        <v>0</v>
      </c>
      <c r="I159" s="539" t="str">
        <f>IF(ISNA(IF($C159&gt;0,(VLOOKUP($C159,Engagés!$C$10:$K$509,6,FALSE))," ")),"",(IF($C159&gt;0,(VLOOKUP($C159,Engagés!$C$10:$K$509,6,FALSE))," ")))</f>
        <v xml:space="preserve"> </v>
      </c>
      <c r="J159" s="539" t="str">
        <f>IF(ISNA(IF($C159&gt;0,(VLOOKUP($C159,Engagés!$C$10:$K$509,7,FALSE))," ")),"",(IF($C159&gt;0,(VLOOKUP($C159,Engagés!$C$10:$K$509,7,FALSE))," ")))</f>
        <v xml:space="preserve"> </v>
      </c>
      <c r="K159" s="539" t="str">
        <f>IF(ISNA(IF($C159&gt;0,(VLOOKUP($C159,Engagés!$C$10:$K$509,8,FALSE))," ")),"",(IF($C159&gt;0,(VLOOKUP($C159,Engagés!$C$10:$K$509,8,FALSE))," ")))</f>
        <v xml:space="preserve"> </v>
      </c>
      <c r="L159" s="6" t="str">
        <f>IF(ISNA(IF($C159&gt;0,(VLOOKUP($C159,Engagés!$C$10:$K$509,5,FALSE))," ")),"",(IF($C159&gt;0,(VLOOKUP($C159,Engagés!$C$10:$K$509,5,FALSE))," ")))</f>
        <v xml:space="preserve"> </v>
      </c>
      <c r="M159" s="6" t="str">
        <f>IF(ISNA(IF($C159&gt;0,(VLOOKUP($C159,Engagés!$C$10:$K$509,4,FALSE))," ")),"",(IF($C159&gt;0,(VLOOKUP($C159,Engagés!$C$10:$K$509,4,FALSE))," ")))</f>
        <v xml:space="preserve"> </v>
      </c>
      <c r="N159" s="539" t="str">
        <f>IF(ISNA(IF($C159&gt;0,(VLOOKUP($C159,Engagés!$C$10:$K$509,9,FALSE))," ")),"",(IF($C159&gt;0,(VLOOKUP($C159,Engagés!$C$10:$K$509,9,FALSE))," ")))</f>
        <v xml:space="preserve"> </v>
      </c>
      <c r="O159" s="6" t="str">
        <f>IF(ISNA(IF($C159&gt;0,(VLOOKUP($C159,Engagés!$C$10:$N$509,10,FALSE))," ")),"",(IF($C159&gt;0,(VLOOKUP($C159,Engagés!$C$10:$N$509,10,FALSE))," ")))</f>
        <v xml:space="preserve"> </v>
      </c>
      <c r="P159" s="6" t="str">
        <f>IF(ISNA(IF($C159&gt;0,(VLOOKUP($C159,Engagés!$C$10:$N$509,12,FALSE))," ")),"",(IF($C159&gt;0,(VLOOKUP($C159,Engagés!$C$10:$N$509,12,FALSE))," ")))</f>
        <v xml:space="preserve"> </v>
      </c>
      <c r="Q159" s="6" t="str">
        <f>IF(ISNA(IF($C159&gt;0,(VLOOKUP($C159,Engagés!$C$10:$N$509,11,FALSE))," ")),"",(IF($C159&gt;0,(VLOOKUP($C159,Engagés!$C$10:$N$509,11,FALSE))," ")))</f>
        <v xml:space="preserve"> </v>
      </c>
      <c r="R159" s="19" t="str">
        <f t="shared" si="102"/>
        <v/>
      </c>
      <c r="S159" s="84" t="str">
        <f>IF(COUNTIF($K$8:$K159,$K159)&lt;2,$K159," ")</f>
        <v xml:space="preserve"> </v>
      </c>
      <c r="T159" s="84">
        <f t="shared" si="87"/>
        <v>152</v>
      </c>
      <c r="U159" s="91" t="str">
        <f t="shared" si="88"/>
        <v/>
      </c>
      <c r="V159" s="84" t="str">
        <f>IF(COUNTIF($K$8:$K159,$K159)&lt;3,$K159," ")</f>
        <v xml:space="preserve"> </v>
      </c>
      <c r="W159" s="84">
        <f t="shared" si="104"/>
        <v>152</v>
      </c>
      <c r="X159" s="84" t="str">
        <f t="shared" si="89"/>
        <v/>
      </c>
      <c r="Y159" s="80" t="str">
        <f t="shared" si="105"/>
        <v/>
      </c>
      <c r="Z159" s="80">
        <f t="shared" si="106"/>
        <v>1000</v>
      </c>
      <c r="AA159" s="80">
        <f t="shared" si="90"/>
        <v>1000</v>
      </c>
      <c r="AB159" s="84" t="str">
        <f>IF(COUNTIF($K$8:$K159,S159)&lt;4,$K159," ")</f>
        <v xml:space="preserve"> </v>
      </c>
      <c r="AC159" s="84">
        <f t="shared" si="107"/>
        <v>152</v>
      </c>
      <c r="AD159" s="84" t="str">
        <f t="shared" si="91"/>
        <v/>
      </c>
      <c r="AE159" s="80" t="str">
        <f t="shared" si="108"/>
        <v/>
      </c>
      <c r="AF159" s="80" t="str">
        <f t="shared" si="109"/>
        <v/>
      </c>
      <c r="AG159" s="84" t="str">
        <f t="shared" si="110"/>
        <v/>
      </c>
      <c r="AH159" s="84" t="str">
        <f t="shared" si="92"/>
        <v/>
      </c>
      <c r="AI159" s="7" t="str">
        <f t="shared" si="93"/>
        <v xml:space="preserve"> </v>
      </c>
      <c r="AJ159" s="8">
        <f t="shared" si="94"/>
        <v>152</v>
      </c>
      <c r="AK159" s="92">
        <v>10</v>
      </c>
      <c r="AL159" s="93" t="e">
        <f>#REF!</f>
        <v>#REF!</v>
      </c>
      <c r="AM159" s="94" t="e">
        <f t="shared" si="95"/>
        <v>#REF!</v>
      </c>
      <c r="AN159" s="95" t="e">
        <f t="shared" si="96"/>
        <v>#REF!</v>
      </c>
      <c r="AO159" s="94" t="e">
        <f t="shared" si="97"/>
        <v>#REF!</v>
      </c>
      <c r="AP159" s="95" t="e">
        <f t="shared" si="98"/>
        <v>#REF!</v>
      </c>
      <c r="AQ159" s="94" t="e">
        <f t="shared" si="99"/>
        <v>#REF!</v>
      </c>
      <c r="AR159" s="95" t="e">
        <f t="shared" si="100"/>
        <v>#REF!</v>
      </c>
      <c r="AS159" s="96" t="e">
        <f t="shared" si="111"/>
        <v>#REF!</v>
      </c>
      <c r="AT159" s="97" t="e">
        <f t="shared" si="112"/>
        <v>#REF!</v>
      </c>
      <c r="AW159" s="537" t="str">
        <f t="shared" si="101"/>
        <v/>
      </c>
    </row>
    <row r="160" spans="1:49" ht="19.2" customHeight="1">
      <c r="A160" s="6">
        <f t="shared" si="86"/>
        <v>153</v>
      </c>
      <c r="B160" s="303">
        <v>153</v>
      </c>
      <c r="C160" s="303"/>
      <c r="D160" s="458"/>
      <c r="E160" s="458"/>
      <c r="F160" s="458"/>
      <c r="G160" s="476" t="str">
        <f>IF(ISNA(IF($C160&gt;0,(VLOOKUP($C160,Engagés!$C$10:$K$509,3,FALSE))," ")),"",(IF($C160&gt;0,(VLOOKUP($C160,Engagés!$C$10:$K$509,3,FALSE))," ")))</f>
        <v xml:space="preserve"> </v>
      </c>
      <c r="H160" s="90">
        <f t="shared" si="103"/>
        <v>0</v>
      </c>
      <c r="I160" s="539" t="str">
        <f>IF(ISNA(IF($C160&gt;0,(VLOOKUP($C160,Engagés!$C$10:$K$509,6,FALSE))," ")),"",(IF($C160&gt;0,(VLOOKUP($C160,Engagés!$C$10:$K$509,6,FALSE))," ")))</f>
        <v xml:space="preserve"> </v>
      </c>
      <c r="J160" s="539" t="str">
        <f>IF(ISNA(IF($C160&gt;0,(VLOOKUP($C160,Engagés!$C$10:$K$509,7,FALSE))," ")),"",(IF($C160&gt;0,(VLOOKUP($C160,Engagés!$C$10:$K$509,7,FALSE))," ")))</f>
        <v xml:space="preserve"> </v>
      </c>
      <c r="K160" s="539" t="str">
        <f>IF(ISNA(IF($C160&gt;0,(VLOOKUP($C160,Engagés!$C$10:$K$509,8,FALSE))," ")),"",(IF($C160&gt;0,(VLOOKUP($C160,Engagés!$C$10:$K$509,8,FALSE))," ")))</f>
        <v xml:space="preserve"> </v>
      </c>
      <c r="L160" s="6" t="str">
        <f>IF(ISNA(IF($C160&gt;0,(VLOOKUP($C160,Engagés!$C$10:$K$509,5,FALSE))," ")),"",(IF($C160&gt;0,(VLOOKUP($C160,Engagés!$C$10:$K$509,5,FALSE))," ")))</f>
        <v xml:space="preserve"> </v>
      </c>
      <c r="M160" s="6" t="str">
        <f>IF(ISNA(IF($C160&gt;0,(VLOOKUP($C160,Engagés!$C$10:$K$509,4,FALSE))," ")),"",(IF($C160&gt;0,(VLOOKUP($C160,Engagés!$C$10:$K$509,4,FALSE))," ")))</f>
        <v xml:space="preserve"> </v>
      </c>
      <c r="N160" s="539" t="str">
        <f>IF(ISNA(IF($C160&gt;0,(VLOOKUP($C160,Engagés!$C$10:$K$509,9,FALSE))," ")),"",(IF($C160&gt;0,(VLOOKUP($C160,Engagés!$C$10:$K$509,9,FALSE))," ")))</f>
        <v xml:space="preserve"> </v>
      </c>
      <c r="O160" s="6" t="str">
        <f>IF(ISNA(IF($C160&gt;0,(VLOOKUP($C160,Engagés!$C$10:$N$509,10,FALSE))," ")),"",(IF($C160&gt;0,(VLOOKUP($C160,Engagés!$C$10:$N$509,10,FALSE))," ")))</f>
        <v xml:space="preserve"> </v>
      </c>
      <c r="P160" s="6" t="str">
        <f>IF(ISNA(IF($C160&gt;0,(VLOOKUP($C160,Engagés!$C$10:$N$509,12,FALSE))," ")),"",(IF($C160&gt;0,(VLOOKUP($C160,Engagés!$C$10:$N$509,12,FALSE))," ")))</f>
        <v xml:space="preserve"> </v>
      </c>
      <c r="Q160" s="6" t="str">
        <f>IF(ISNA(IF($C160&gt;0,(VLOOKUP($C160,Engagés!$C$10:$N$509,11,FALSE))," ")),"",(IF($C160&gt;0,(VLOOKUP($C160,Engagés!$C$10:$N$509,11,FALSE))," ")))</f>
        <v xml:space="preserve"> </v>
      </c>
      <c r="R160" s="19" t="str">
        <f t="shared" si="102"/>
        <v/>
      </c>
      <c r="S160" s="84" t="str">
        <f>IF(COUNTIF($K$8:$K160,$K160)&lt;2,$K160," ")</f>
        <v xml:space="preserve"> </v>
      </c>
      <c r="T160" s="84">
        <f t="shared" si="87"/>
        <v>153</v>
      </c>
      <c r="U160" s="91" t="str">
        <f t="shared" si="88"/>
        <v/>
      </c>
      <c r="V160" s="84" t="str">
        <f>IF(COUNTIF($K$8:$K160,$K160)&lt;3,$K160," ")</f>
        <v xml:space="preserve"> </v>
      </c>
      <c r="W160" s="84">
        <f t="shared" si="104"/>
        <v>153</v>
      </c>
      <c r="X160" s="84" t="str">
        <f t="shared" si="89"/>
        <v/>
      </c>
      <c r="Y160" s="80" t="str">
        <f t="shared" si="105"/>
        <v/>
      </c>
      <c r="Z160" s="80">
        <f t="shared" si="106"/>
        <v>1000</v>
      </c>
      <c r="AA160" s="80">
        <f t="shared" si="90"/>
        <v>1000</v>
      </c>
      <c r="AB160" s="84" t="str">
        <f>IF(COUNTIF($K$8:$K160,S160)&lt;4,$K160," ")</f>
        <v xml:space="preserve"> </v>
      </c>
      <c r="AC160" s="84">
        <f t="shared" si="107"/>
        <v>153</v>
      </c>
      <c r="AD160" s="84" t="str">
        <f t="shared" si="91"/>
        <v/>
      </c>
      <c r="AE160" s="80" t="str">
        <f t="shared" si="108"/>
        <v/>
      </c>
      <c r="AF160" s="80" t="str">
        <f t="shared" si="109"/>
        <v/>
      </c>
      <c r="AG160" s="84" t="str">
        <f t="shared" si="110"/>
        <v/>
      </c>
      <c r="AH160" s="84" t="str">
        <f t="shared" si="92"/>
        <v/>
      </c>
      <c r="AI160" s="7" t="str">
        <f t="shared" si="93"/>
        <v xml:space="preserve"> </v>
      </c>
      <c r="AJ160" s="8">
        <f t="shared" si="94"/>
        <v>153</v>
      </c>
      <c r="AK160" s="92">
        <v>10</v>
      </c>
      <c r="AL160" s="93" t="e">
        <f>#REF!</f>
        <v>#REF!</v>
      </c>
      <c r="AM160" s="94" t="e">
        <f t="shared" si="95"/>
        <v>#REF!</v>
      </c>
      <c r="AN160" s="95" t="e">
        <f t="shared" si="96"/>
        <v>#REF!</v>
      </c>
      <c r="AO160" s="94" t="e">
        <f t="shared" si="97"/>
        <v>#REF!</v>
      </c>
      <c r="AP160" s="95" t="e">
        <f t="shared" si="98"/>
        <v>#REF!</v>
      </c>
      <c r="AQ160" s="94" t="e">
        <f t="shared" si="99"/>
        <v>#REF!</v>
      </c>
      <c r="AR160" s="95" t="e">
        <f t="shared" si="100"/>
        <v>#REF!</v>
      </c>
      <c r="AS160" s="96" t="e">
        <f t="shared" si="111"/>
        <v>#REF!</v>
      </c>
      <c r="AT160" s="97" t="e">
        <f t="shared" si="112"/>
        <v>#REF!</v>
      </c>
      <c r="AW160" s="537" t="str">
        <f t="shared" si="101"/>
        <v/>
      </c>
    </row>
    <row r="161" spans="1:49" ht="19.2" customHeight="1">
      <c r="A161" s="6">
        <f t="shared" si="86"/>
        <v>154</v>
      </c>
      <c r="B161" s="303">
        <v>154</v>
      </c>
      <c r="C161" s="303"/>
      <c r="D161" s="458"/>
      <c r="E161" s="458"/>
      <c r="F161" s="458"/>
      <c r="G161" s="476" t="str">
        <f>IF(ISNA(IF($C161&gt;0,(VLOOKUP($C161,Engagés!$C$10:$K$509,3,FALSE))," ")),"",(IF($C161&gt;0,(VLOOKUP($C161,Engagés!$C$10:$K$509,3,FALSE))," ")))</f>
        <v xml:space="preserve"> </v>
      </c>
      <c r="H161" s="90">
        <f t="shared" si="103"/>
        <v>0</v>
      </c>
      <c r="I161" s="539" t="str">
        <f>IF(ISNA(IF($C161&gt;0,(VLOOKUP($C161,Engagés!$C$10:$K$509,6,FALSE))," ")),"",(IF($C161&gt;0,(VLOOKUP($C161,Engagés!$C$10:$K$509,6,FALSE))," ")))</f>
        <v xml:space="preserve"> </v>
      </c>
      <c r="J161" s="539" t="str">
        <f>IF(ISNA(IF($C161&gt;0,(VLOOKUP($C161,Engagés!$C$10:$K$509,7,FALSE))," ")),"",(IF($C161&gt;0,(VLOOKUP($C161,Engagés!$C$10:$K$509,7,FALSE))," ")))</f>
        <v xml:space="preserve"> </v>
      </c>
      <c r="K161" s="539" t="str">
        <f>IF(ISNA(IF($C161&gt;0,(VLOOKUP($C161,Engagés!$C$10:$K$509,8,FALSE))," ")),"",(IF($C161&gt;0,(VLOOKUP($C161,Engagés!$C$10:$K$509,8,FALSE))," ")))</f>
        <v xml:space="preserve"> </v>
      </c>
      <c r="L161" s="6" t="str">
        <f>IF(ISNA(IF($C161&gt;0,(VLOOKUP($C161,Engagés!$C$10:$K$509,5,FALSE))," ")),"",(IF($C161&gt;0,(VLOOKUP($C161,Engagés!$C$10:$K$509,5,FALSE))," ")))</f>
        <v xml:space="preserve"> </v>
      </c>
      <c r="M161" s="6" t="str">
        <f>IF(ISNA(IF($C161&gt;0,(VLOOKUP($C161,Engagés!$C$10:$K$509,4,FALSE))," ")),"",(IF($C161&gt;0,(VLOOKUP($C161,Engagés!$C$10:$K$509,4,FALSE))," ")))</f>
        <v xml:space="preserve"> </v>
      </c>
      <c r="N161" s="539" t="str">
        <f>IF(ISNA(IF($C161&gt;0,(VLOOKUP($C161,Engagés!$C$10:$K$509,9,FALSE))," ")),"",(IF($C161&gt;0,(VLOOKUP($C161,Engagés!$C$10:$K$509,9,FALSE))," ")))</f>
        <v xml:space="preserve"> </v>
      </c>
      <c r="O161" s="6" t="str">
        <f>IF(ISNA(IF($C161&gt;0,(VLOOKUP($C161,Engagés!$C$10:$N$509,10,FALSE))," ")),"",(IF($C161&gt;0,(VLOOKUP($C161,Engagés!$C$10:$N$509,10,FALSE))," ")))</f>
        <v xml:space="preserve"> </v>
      </c>
      <c r="P161" s="6" t="str">
        <f>IF(ISNA(IF($C161&gt;0,(VLOOKUP($C161,Engagés!$C$10:$N$509,12,FALSE))," ")),"",(IF($C161&gt;0,(VLOOKUP($C161,Engagés!$C$10:$N$509,12,FALSE))," ")))</f>
        <v xml:space="preserve"> </v>
      </c>
      <c r="Q161" s="6" t="str">
        <f>IF(ISNA(IF($C161&gt;0,(VLOOKUP($C161,Engagés!$C$10:$N$509,11,FALSE))," ")),"",(IF($C161&gt;0,(VLOOKUP($C161,Engagés!$C$10:$N$509,11,FALSE))," ")))</f>
        <v xml:space="preserve"> </v>
      </c>
      <c r="R161" s="19" t="str">
        <f t="shared" si="102"/>
        <v/>
      </c>
      <c r="S161" s="84" t="str">
        <f>IF(COUNTIF($K$8:$K161,$K161)&lt;2,$K161," ")</f>
        <v xml:space="preserve"> </v>
      </c>
      <c r="T161" s="84">
        <f t="shared" si="87"/>
        <v>154</v>
      </c>
      <c r="U161" s="91" t="str">
        <f t="shared" si="88"/>
        <v/>
      </c>
      <c r="V161" s="84" t="str">
        <f>IF(COUNTIF($K$8:$K161,$K161)&lt;3,$K161," ")</f>
        <v xml:space="preserve"> </v>
      </c>
      <c r="W161" s="84">
        <f t="shared" si="104"/>
        <v>154</v>
      </c>
      <c r="X161" s="84" t="str">
        <f t="shared" si="89"/>
        <v/>
      </c>
      <c r="Y161" s="80" t="str">
        <f t="shared" si="105"/>
        <v/>
      </c>
      <c r="Z161" s="80">
        <f t="shared" si="106"/>
        <v>1000</v>
      </c>
      <c r="AA161" s="80">
        <f t="shared" si="90"/>
        <v>1000</v>
      </c>
      <c r="AB161" s="84" t="str">
        <f>IF(COUNTIF($K$8:$K161,S161)&lt;4,$K161," ")</f>
        <v xml:space="preserve"> </v>
      </c>
      <c r="AC161" s="84">
        <f t="shared" si="107"/>
        <v>154</v>
      </c>
      <c r="AD161" s="84" t="str">
        <f t="shared" si="91"/>
        <v/>
      </c>
      <c r="AE161" s="80" t="str">
        <f t="shared" si="108"/>
        <v/>
      </c>
      <c r="AF161" s="80" t="str">
        <f t="shared" si="109"/>
        <v/>
      </c>
      <c r="AG161" s="84" t="str">
        <f t="shared" si="110"/>
        <v/>
      </c>
      <c r="AH161" s="84" t="str">
        <f t="shared" si="92"/>
        <v/>
      </c>
      <c r="AI161" s="7" t="str">
        <f t="shared" si="93"/>
        <v xml:space="preserve"> </v>
      </c>
      <c r="AJ161" s="8">
        <f t="shared" si="94"/>
        <v>154</v>
      </c>
      <c r="AK161" s="92">
        <v>10</v>
      </c>
      <c r="AL161" s="93" t="e">
        <f>#REF!</f>
        <v>#REF!</v>
      </c>
      <c r="AM161" s="94" t="e">
        <f t="shared" si="95"/>
        <v>#REF!</v>
      </c>
      <c r="AN161" s="95" t="e">
        <f t="shared" si="96"/>
        <v>#REF!</v>
      </c>
      <c r="AO161" s="94" t="e">
        <f t="shared" si="97"/>
        <v>#REF!</v>
      </c>
      <c r="AP161" s="95" t="e">
        <f t="shared" si="98"/>
        <v>#REF!</v>
      </c>
      <c r="AQ161" s="94" t="e">
        <f t="shared" si="99"/>
        <v>#REF!</v>
      </c>
      <c r="AR161" s="95" t="e">
        <f t="shared" si="100"/>
        <v>#REF!</v>
      </c>
      <c r="AS161" s="96" t="e">
        <f t="shared" si="111"/>
        <v>#REF!</v>
      </c>
      <c r="AT161" s="97" t="e">
        <f t="shared" si="112"/>
        <v>#REF!</v>
      </c>
      <c r="AW161" s="537" t="str">
        <f t="shared" si="101"/>
        <v/>
      </c>
    </row>
    <row r="162" spans="1:49" ht="19.2" customHeight="1">
      <c r="A162" s="6">
        <f t="shared" si="86"/>
        <v>155</v>
      </c>
      <c r="B162" s="303">
        <v>155</v>
      </c>
      <c r="C162" s="303"/>
      <c r="D162" s="458"/>
      <c r="E162" s="458"/>
      <c r="F162" s="458"/>
      <c r="G162" s="476" t="str">
        <f>IF(ISNA(IF($C162&gt;0,(VLOOKUP($C162,Engagés!$C$10:$K$509,3,FALSE))," ")),"",(IF($C162&gt;0,(VLOOKUP($C162,Engagés!$C$10:$K$509,3,FALSE))," ")))</f>
        <v xml:space="preserve"> </v>
      </c>
      <c r="H162" s="90">
        <f t="shared" si="103"/>
        <v>0</v>
      </c>
      <c r="I162" s="539" t="str">
        <f>IF(ISNA(IF($C162&gt;0,(VLOOKUP($C162,Engagés!$C$10:$K$509,6,FALSE))," ")),"",(IF($C162&gt;0,(VLOOKUP($C162,Engagés!$C$10:$K$509,6,FALSE))," ")))</f>
        <v xml:space="preserve"> </v>
      </c>
      <c r="J162" s="539" t="str">
        <f>IF(ISNA(IF($C162&gt;0,(VLOOKUP($C162,Engagés!$C$10:$K$509,7,FALSE))," ")),"",(IF($C162&gt;0,(VLOOKUP($C162,Engagés!$C$10:$K$509,7,FALSE))," ")))</f>
        <v xml:space="preserve"> </v>
      </c>
      <c r="K162" s="539" t="str">
        <f>IF(ISNA(IF($C162&gt;0,(VLOOKUP($C162,Engagés!$C$10:$K$509,8,FALSE))," ")),"",(IF($C162&gt;0,(VLOOKUP($C162,Engagés!$C$10:$K$509,8,FALSE))," ")))</f>
        <v xml:space="preserve"> </v>
      </c>
      <c r="L162" s="6" t="str">
        <f>IF(ISNA(IF($C162&gt;0,(VLOOKUP($C162,Engagés!$C$10:$K$509,5,FALSE))," ")),"",(IF($C162&gt;0,(VLOOKUP($C162,Engagés!$C$10:$K$509,5,FALSE))," ")))</f>
        <v xml:space="preserve"> </v>
      </c>
      <c r="M162" s="6" t="str">
        <f>IF(ISNA(IF($C162&gt;0,(VLOOKUP($C162,Engagés!$C$10:$K$509,4,FALSE))," ")),"",(IF($C162&gt;0,(VLOOKUP($C162,Engagés!$C$10:$K$509,4,FALSE))," ")))</f>
        <v xml:space="preserve"> </v>
      </c>
      <c r="N162" s="539" t="str">
        <f>IF(ISNA(IF($C162&gt;0,(VLOOKUP($C162,Engagés!$C$10:$K$509,9,FALSE))," ")),"",(IF($C162&gt;0,(VLOOKUP($C162,Engagés!$C$10:$K$509,9,FALSE))," ")))</f>
        <v xml:space="preserve"> </v>
      </c>
      <c r="O162" s="6" t="str">
        <f>IF(ISNA(IF($C162&gt;0,(VLOOKUP($C162,Engagés!$C$10:$N$509,10,FALSE))," ")),"",(IF($C162&gt;0,(VLOOKUP($C162,Engagés!$C$10:$N$509,10,FALSE))," ")))</f>
        <v xml:space="preserve"> </v>
      </c>
      <c r="P162" s="6" t="str">
        <f>IF(ISNA(IF($C162&gt;0,(VLOOKUP($C162,Engagés!$C$10:$N$509,12,FALSE))," ")),"",(IF($C162&gt;0,(VLOOKUP($C162,Engagés!$C$10:$N$509,12,FALSE))," ")))</f>
        <v xml:space="preserve"> </v>
      </c>
      <c r="Q162" s="6" t="str">
        <f>IF(ISNA(IF($C162&gt;0,(VLOOKUP($C162,Engagés!$C$10:$N$509,11,FALSE))," ")),"",(IF($C162&gt;0,(VLOOKUP($C162,Engagés!$C$10:$N$509,11,FALSE))," ")))</f>
        <v xml:space="preserve"> </v>
      </c>
      <c r="R162" s="19" t="str">
        <f t="shared" si="102"/>
        <v/>
      </c>
      <c r="S162" s="84" t="str">
        <f>IF(COUNTIF($K$8:$K162,$K162)&lt;2,$K162," ")</f>
        <v xml:space="preserve"> </v>
      </c>
      <c r="T162" s="84">
        <f t="shared" si="87"/>
        <v>155</v>
      </c>
      <c r="U162" s="91" t="str">
        <f t="shared" si="88"/>
        <v/>
      </c>
      <c r="V162" s="84" t="str">
        <f>IF(COUNTIF($K$8:$K162,$K162)&lt;3,$K162," ")</f>
        <v xml:space="preserve"> </v>
      </c>
      <c r="W162" s="84">
        <f t="shared" si="104"/>
        <v>155</v>
      </c>
      <c r="X162" s="84" t="str">
        <f t="shared" si="89"/>
        <v/>
      </c>
      <c r="Y162" s="80" t="str">
        <f t="shared" si="105"/>
        <v/>
      </c>
      <c r="Z162" s="80">
        <f t="shared" si="106"/>
        <v>1000</v>
      </c>
      <c r="AA162" s="80">
        <f t="shared" si="90"/>
        <v>1000</v>
      </c>
      <c r="AB162" s="84" t="str">
        <f>IF(COUNTIF($K$8:$K162,S162)&lt;4,$K162," ")</f>
        <v xml:space="preserve"> </v>
      </c>
      <c r="AC162" s="84">
        <f t="shared" si="107"/>
        <v>155</v>
      </c>
      <c r="AD162" s="84" t="str">
        <f t="shared" si="91"/>
        <v/>
      </c>
      <c r="AE162" s="80" t="str">
        <f t="shared" si="108"/>
        <v/>
      </c>
      <c r="AF162" s="80" t="str">
        <f t="shared" si="109"/>
        <v/>
      </c>
      <c r="AG162" s="84" t="str">
        <f t="shared" si="110"/>
        <v/>
      </c>
      <c r="AH162" s="84" t="str">
        <f t="shared" si="92"/>
        <v/>
      </c>
      <c r="AI162" s="7" t="str">
        <f t="shared" si="93"/>
        <v xml:space="preserve"> </v>
      </c>
      <c r="AJ162" s="8">
        <f t="shared" si="94"/>
        <v>155</v>
      </c>
      <c r="AK162" s="92">
        <v>10</v>
      </c>
      <c r="AL162" s="93" t="e">
        <f>#REF!</f>
        <v>#REF!</v>
      </c>
      <c r="AM162" s="94" t="e">
        <f t="shared" si="95"/>
        <v>#REF!</v>
      </c>
      <c r="AN162" s="95" t="e">
        <f t="shared" si="96"/>
        <v>#REF!</v>
      </c>
      <c r="AO162" s="94" t="e">
        <f t="shared" si="97"/>
        <v>#REF!</v>
      </c>
      <c r="AP162" s="95" t="e">
        <f t="shared" si="98"/>
        <v>#REF!</v>
      </c>
      <c r="AQ162" s="94" t="e">
        <f t="shared" si="99"/>
        <v>#REF!</v>
      </c>
      <c r="AR162" s="95" t="e">
        <f t="shared" si="100"/>
        <v>#REF!</v>
      </c>
      <c r="AS162" s="96" t="e">
        <f t="shared" si="111"/>
        <v>#REF!</v>
      </c>
      <c r="AT162" s="97" t="e">
        <f t="shared" si="112"/>
        <v>#REF!</v>
      </c>
      <c r="AW162" s="537" t="str">
        <f t="shared" si="101"/>
        <v/>
      </c>
    </row>
    <row r="163" spans="1:49" ht="19.2" customHeight="1">
      <c r="A163" s="6">
        <f t="shared" si="86"/>
        <v>156</v>
      </c>
      <c r="B163" s="303">
        <v>156</v>
      </c>
      <c r="C163" s="303"/>
      <c r="D163" s="458"/>
      <c r="E163" s="458"/>
      <c r="F163" s="458"/>
      <c r="G163" s="476" t="str">
        <f>IF(ISNA(IF($C163&gt;0,(VLOOKUP($C163,Engagés!$C$10:$K$509,3,FALSE))," ")),"",(IF($C163&gt;0,(VLOOKUP($C163,Engagés!$C$10:$K$509,3,FALSE))," ")))</f>
        <v xml:space="preserve"> </v>
      </c>
      <c r="H163" s="90">
        <f t="shared" si="103"/>
        <v>0</v>
      </c>
      <c r="I163" s="539" t="str">
        <f>IF(ISNA(IF($C163&gt;0,(VLOOKUP($C163,Engagés!$C$10:$K$509,6,FALSE))," ")),"",(IF($C163&gt;0,(VLOOKUP($C163,Engagés!$C$10:$K$509,6,FALSE))," ")))</f>
        <v xml:space="preserve"> </v>
      </c>
      <c r="J163" s="539" t="str">
        <f>IF(ISNA(IF($C163&gt;0,(VLOOKUP($C163,Engagés!$C$10:$K$509,7,FALSE))," ")),"",(IF($C163&gt;0,(VLOOKUP($C163,Engagés!$C$10:$K$509,7,FALSE))," ")))</f>
        <v xml:space="preserve"> </v>
      </c>
      <c r="K163" s="539" t="str">
        <f>IF(ISNA(IF($C163&gt;0,(VLOOKUP($C163,Engagés!$C$10:$K$509,8,FALSE))," ")),"",(IF($C163&gt;0,(VLOOKUP($C163,Engagés!$C$10:$K$509,8,FALSE))," ")))</f>
        <v xml:space="preserve"> </v>
      </c>
      <c r="L163" s="6" t="str">
        <f>IF(ISNA(IF($C163&gt;0,(VLOOKUP($C163,Engagés!$C$10:$K$509,5,FALSE))," ")),"",(IF($C163&gt;0,(VLOOKUP($C163,Engagés!$C$10:$K$509,5,FALSE))," ")))</f>
        <v xml:space="preserve"> </v>
      </c>
      <c r="M163" s="6" t="str">
        <f>IF(ISNA(IF($C163&gt;0,(VLOOKUP($C163,Engagés!$C$10:$K$509,4,FALSE))," ")),"",(IF($C163&gt;0,(VLOOKUP($C163,Engagés!$C$10:$K$509,4,FALSE))," ")))</f>
        <v xml:space="preserve"> </v>
      </c>
      <c r="N163" s="539" t="str">
        <f>IF(ISNA(IF($C163&gt;0,(VLOOKUP($C163,Engagés!$C$10:$K$509,9,FALSE))," ")),"",(IF($C163&gt;0,(VLOOKUP($C163,Engagés!$C$10:$K$509,9,FALSE))," ")))</f>
        <v xml:space="preserve"> </v>
      </c>
      <c r="O163" s="6" t="str">
        <f>IF(ISNA(IF($C163&gt;0,(VLOOKUP($C163,Engagés!$C$10:$N$509,10,FALSE))," ")),"",(IF($C163&gt;0,(VLOOKUP($C163,Engagés!$C$10:$N$509,10,FALSE))," ")))</f>
        <v xml:space="preserve"> </v>
      </c>
      <c r="P163" s="6" t="str">
        <f>IF(ISNA(IF($C163&gt;0,(VLOOKUP($C163,Engagés!$C$10:$N$509,12,FALSE))," ")),"",(IF($C163&gt;0,(VLOOKUP($C163,Engagés!$C$10:$N$509,12,FALSE))," ")))</f>
        <v xml:space="preserve"> </v>
      </c>
      <c r="Q163" s="6" t="str">
        <f>IF(ISNA(IF($C163&gt;0,(VLOOKUP($C163,Engagés!$C$10:$N$509,11,FALSE))," ")),"",(IF($C163&gt;0,(VLOOKUP($C163,Engagés!$C$10:$N$509,11,FALSE))," ")))</f>
        <v xml:space="preserve"> </v>
      </c>
      <c r="R163" s="19" t="str">
        <f t="shared" si="102"/>
        <v/>
      </c>
      <c r="S163" s="84" t="str">
        <f>IF(COUNTIF($K$8:$K163,$K163)&lt;2,$K163," ")</f>
        <v xml:space="preserve"> </v>
      </c>
      <c r="T163" s="84">
        <f t="shared" si="87"/>
        <v>156</v>
      </c>
      <c r="U163" s="91" t="str">
        <f t="shared" si="88"/>
        <v/>
      </c>
      <c r="V163" s="84" t="str">
        <f>IF(COUNTIF($K$8:$K163,$K163)&lt;3,$K163," ")</f>
        <v xml:space="preserve"> </v>
      </c>
      <c r="W163" s="84">
        <f t="shared" si="104"/>
        <v>156</v>
      </c>
      <c r="X163" s="84" t="str">
        <f t="shared" si="89"/>
        <v/>
      </c>
      <c r="Y163" s="80" t="str">
        <f t="shared" si="105"/>
        <v/>
      </c>
      <c r="Z163" s="80">
        <f t="shared" si="106"/>
        <v>1000</v>
      </c>
      <c r="AA163" s="80">
        <f t="shared" si="90"/>
        <v>1000</v>
      </c>
      <c r="AB163" s="84" t="str">
        <f>IF(COUNTIF($K$8:$K163,S163)&lt;4,$K163," ")</f>
        <v xml:space="preserve"> </v>
      </c>
      <c r="AC163" s="84">
        <f t="shared" si="107"/>
        <v>156</v>
      </c>
      <c r="AD163" s="84" t="str">
        <f t="shared" si="91"/>
        <v/>
      </c>
      <c r="AE163" s="80" t="str">
        <f t="shared" si="108"/>
        <v/>
      </c>
      <c r="AF163" s="80" t="str">
        <f t="shared" si="109"/>
        <v/>
      </c>
      <c r="AG163" s="84" t="str">
        <f t="shared" si="110"/>
        <v/>
      </c>
      <c r="AH163" s="84" t="str">
        <f t="shared" si="92"/>
        <v/>
      </c>
      <c r="AI163" s="7" t="str">
        <f t="shared" si="93"/>
        <v xml:space="preserve"> </v>
      </c>
      <c r="AJ163" s="8">
        <f t="shared" si="94"/>
        <v>156</v>
      </c>
      <c r="AK163" s="92">
        <v>10</v>
      </c>
      <c r="AL163" s="93" t="e">
        <f>#REF!</f>
        <v>#REF!</v>
      </c>
      <c r="AM163" s="94" t="e">
        <f t="shared" si="95"/>
        <v>#REF!</v>
      </c>
      <c r="AN163" s="95" t="e">
        <f t="shared" si="96"/>
        <v>#REF!</v>
      </c>
      <c r="AO163" s="94" t="e">
        <f t="shared" si="97"/>
        <v>#REF!</v>
      </c>
      <c r="AP163" s="95" t="e">
        <f t="shared" si="98"/>
        <v>#REF!</v>
      </c>
      <c r="AQ163" s="94" t="e">
        <f t="shared" si="99"/>
        <v>#REF!</v>
      </c>
      <c r="AR163" s="95" t="e">
        <f t="shared" si="100"/>
        <v>#REF!</v>
      </c>
      <c r="AS163" s="96" t="e">
        <f t="shared" si="111"/>
        <v>#REF!</v>
      </c>
      <c r="AT163" s="97" t="e">
        <f t="shared" si="112"/>
        <v>#REF!</v>
      </c>
      <c r="AW163" s="537" t="str">
        <f t="shared" si="101"/>
        <v/>
      </c>
    </row>
    <row r="164" spans="1:49" ht="19.2" customHeight="1">
      <c r="A164" s="6">
        <f t="shared" si="86"/>
        <v>157</v>
      </c>
      <c r="B164" s="303">
        <v>157</v>
      </c>
      <c r="C164" s="303"/>
      <c r="D164" s="458"/>
      <c r="E164" s="458"/>
      <c r="F164" s="458"/>
      <c r="G164" s="476" t="str">
        <f>IF(ISNA(IF($C164&gt;0,(VLOOKUP($C164,Engagés!$C$10:$K$509,3,FALSE))," ")),"",(IF($C164&gt;0,(VLOOKUP($C164,Engagés!$C$10:$K$509,3,FALSE))," ")))</f>
        <v xml:space="preserve"> </v>
      </c>
      <c r="H164" s="90">
        <f t="shared" si="103"/>
        <v>0</v>
      </c>
      <c r="I164" s="539" t="str">
        <f>IF(ISNA(IF($C164&gt;0,(VLOOKUP($C164,Engagés!$C$10:$K$509,6,FALSE))," ")),"",(IF($C164&gt;0,(VLOOKUP($C164,Engagés!$C$10:$K$509,6,FALSE))," ")))</f>
        <v xml:space="preserve"> </v>
      </c>
      <c r="J164" s="539" t="str">
        <f>IF(ISNA(IF($C164&gt;0,(VLOOKUP($C164,Engagés!$C$10:$K$509,7,FALSE))," ")),"",(IF($C164&gt;0,(VLOOKUP($C164,Engagés!$C$10:$K$509,7,FALSE))," ")))</f>
        <v xml:space="preserve"> </v>
      </c>
      <c r="K164" s="539" t="str">
        <f>IF(ISNA(IF($C164&gt;0,(VLOOKUP($C164,Engagés!$C$10:$K$509,8,FALSE))," ")),"",(IF($C164&gt;0,(VLOOKUP($C164,Engagés!$C$10:$K$509,8,FALSE))," ")))</f>
        <v xml:space="preserve"> </v>
      </c>
      <c r="L164" s="6" t="str">
        <f>IF(ISNA(IF($C164&gt;0,(VLOOKUP($C164,Engagés!$C$10:$K$509,5,FALSE))," ")),"",(IF($C164&gt;0,(VLOOKUP($C164,Engagés!$C$10:$K$509,5,FALSE))," ")))</f>
        <v xml:space="preserve"> </v>
      </c>
      <c r="M164" s="6" t="str">
        <f>IF(ISNA(IF($C164&gt;0,(VLOOKUP($C164,Engagés!$C$10:$K$509,4,FALSE))," ")),"",(IF($C164&gt;0,(VLOOKUP($C164,Engagés!$C$10:$K$509,4,FALSE))," ")))</f>
        <v xml:space="preserve"> </v>
      </c>
      <c r="N164" s="539" t="str">
        <f>IF(ISNA(IF($C164&gt;0,(VLOOKUP($C164,Engagés!$C$10:$K$509,9,FALSE))," ")),"",(IF($C164&gt;0,(VLOOKUP($C164,Engagés!$C$10:$K$509,9,FALSE))," ")))</f>
        <v xml:space="preserve"> </v>
      </c>
      <c r="O164" s="6" t="str">
        <f>IF(ISNA(IF($C164&gt;0,(VLOOKUP($C164,Engagés!$C$10:$N$509,10,FALSE))," ")),"",(IF($C164&gt;0,(VLOOKUP($C164,Engagés!$C$10:$N$509,10,FALSE))," ")))</f>
        <v xml:space="preserve"> </v>
      </c>
      <c r="P164" s="6" t="str">
        <f>IF(ISNA(IF($C164&gt;0,(VLOOKUP($C164,Engagés!$C$10:$N$509,12,FALSE))," ")),"",(IF($C164&gt;0,(VLOOKUP($C164,Engagés!$C$10:$N$509,12,FALSE))," ")))</f>
        <v xml:space="preserve"> </v>
      </c>
      <c r="Q164" s="6" t="str">
        <f>IF(ISNA(IF($C164&gt;0,(VLOOKUP($C164,Engagés!$C$10:$N$509,11,FALSE))," ")),"",(IF($C164&gt;0,(VLOOKUP($C164,Engagés!$C$10:$N$509,11,FALSE))," ")))</f>
        <v xml:space="preserve"> </v>
      </c>
      <c r="R164" s="19" t="str">
        <f t="shared" si="102"/>
        <v/>
      </c>
      <c r="S164" s="84" t="str">
        <f>IF(COUNTIF($K$8:$K164,$K164)&lt;2,$K164," ")</f>
        <v xml:space="preserve"> </v>
      </c>
      <c r="T164" s="84">
        <f t="shared" si="87"/>
        <v>157</v>
      </c>
      <c r="U164" s="91" t="str">
        <f t="shared" si="88"/>
        <v/>
      </c>
      <c r="V164" s="84" t="str">
        <f>IF(COUNTIF($K$8:$K164,$K164)&lt;3,$K164," ")</f>
        <v xml:space="preserve"> </v>
      </c>
      <c r="W164" s="84">
        <f t="shared" si="104"/>
        <v>157</v>
      </c>
      <c r="X164" s="84" t="str">
        <f t="shared" si="89"/>
        <v/>
      </c>
      <c r="Y164" s="80" t="str">
        <f t="shared" si="105"/>
        <v/>
      </c>
      <c r="Z164" s="80">
        <f t="shared" si="106"/>
        <v>1000</v>
      </c>
      <c r="AA164" s="80">
        <f t="shared" si="90"/>
        <v>1000</v>
      </c>
      <c r="AB164" s="84" t="str">
        <f>IF(COUNTIF($K$8:$K164,S164)&lt;4,$K164," ")</f>
        <v xml:space="preserve"> </v>
      </c>
      <c r="AC164" s="84">
        <f t="shared" si="107"/>
        <v>157</v>
      </c>
      <c r="AD164" s="84" t="str">
        <f t="shared" si="91"/>
        <v/>
      </c>
      <c r="AE164" s="80" t="str">
        <f t="shared" si="108"/>
        <v/>
      </c>
      <c r="AF164" s="80" t="str">
        <f t="shared" si="109"/>
        <v/>
      </c>
      <c r="AG164" s="84" t="str">
        <f t="shared" si="110"/>
        <v/>
      </c>
      <c r="AH164" s="84" t="str">
        <f t="shared" si="92"/>
        <v/>
      </c>
      <c r="AI164" s="7" t="str">
        <f t="shared" si="93"/>
        <v xml:space="preserve"> </v>
      </c>
      <c r="AJ164" s="8">
        <f t="shared" si="94"/>
        <v>157</v>
      </c>
      <c r="AK164" s="92">
        <v>10</v>
      </c>
      <c r="AL164" s="93" t="e">
        <f>#REF!</f>
        <v>#REF!</v>
      </c>
      <c r="AM164" s="94" t="e">
        <f t="shared" si="95"/>
        <v>#REF!</v>
      </c>
      <c r="AN164" s="95" t="e">
        <f t="shared" si="96"/>
        <v>#REF!</v>
      </c>
      <c r="AO164" s="94" t="e">
        <f t="shared" si="97"/>
        <v>#REF!</v>
      </c>
      <c r="AP164" s="95" t="e">
        <f t="shared" si="98"/>
        <v>#REF!</v>
      </c>
      <c r="AQ164" s="94" t="e">
        <f t="shared" si="99"/>
        <v>#REF!</v>
      </c>
      <c r="AR164" s="95" t="e">
        <f t="shared" si="100"/>
        <v>#REF!</v>
      </c>
      <c r="AS164" s="96" t="e">
        <f t="shared" si="111"/>
        <v>#REF!</v>
      </c>
      <c r="AT164" s="97" t="e">
        <f t="shared" si="112"/>
        <v>#REF!</v>
      </c>
      <c r="AW164" s="537" t="str">
        <f t="shared" si="101"/>
        <v/>
      </c>
    </row>
    <row r="165" spans="1:49" ht="19.2" customHeight="1">
      <c r="A165" s="6">
        <f t="shared" si="86"/>
        <v>158</v>
      </c>
      <c r="B165" s="303">
        <v>158</v>
      </c>
      <c r="C165" s="303"/>
      <c r="D165" s="458"/>
      <c r="E165" s="458"/>
      <c r="F165" s="458"/>
      <c r="G165" s="476" t="str">
        <f>IF(ISNA(IF($C165&gt;0,(VLOOKUP($C165,Engagés!$C$10:$K$509,3,FALSE))," ")),"",(IF($C165&gt;0,(VLOOKUP($C165,Engagés!$C$10:$K$509,3,FALSE))," ")))</f>
        <v xml:space="preserve"> </v>
      </c>
      <c r="H165" s="90">
        <f t="shared" si="103"/>
        <v>0</v>
      </c>
      <c r="I165" s="539" t="str">
        <f>IF(ISNA(IF($C165&gt;0,(VLOOKUP($C165,Engagés!$C$10:$K$509,6,FALSE))," ")),"",(IF($C165&gt;0,(VLOOKUP($C165,Engagés!$C$10:$K$509,6,FALSE))," ")))</f>
        <v xml:space="preserve"> </v>
      </c>
      <c r="J165" s="539" t="str">
        <f>IF(ISNA(IF($C165&gt;0,(VLOOKUP($C165,Engagés!$C$10:$K$509,7,FALSE))," ")),"",(IF($C165&gt;0,(VLOOKUP($C165,Engagés!$C$10:$K$509,7,FALSE))," ")))</f>
        <v xml:space="preserve"> </v>
      </c>
      <c r="K165" s="539" t="str">
        <f>IF(ISNA(IF($C165&gt;0,(VLOOKUP($C165,Engagés!$C$10:$K$509,8,FALSE))," ")),"",(IF($C165&gt;0,(VLOOKUP($C165,Engagés!$C$10:$K$509,8,FALSE))," ")))</f>
        <v xml:space="preserve"> </v>
      </c>
      <c r="L165" s="6" t="str">
        <f>IF(ISNA(IF($C165&gt;0,(VLOOKUP($C165,Engagés!$C$10:$K$509,5,FALSE))," ")),"",(IF($C165&gt;0,(VLOOKUP($C165,Engagés!$C$10:$K$509,5,FALSE))," ")))</f>
        <v xml:space="preserve"> </v>
      </c>
      <c r="M165" s="6" t="str">
        <f>IF(ISNA(IF($C165&gt;0,(VLOOKUP($C165,Engagés!$C$10:$K$509,4,FALSE))," ")),"",(IF($C165&gt;0,(VLOOKUP($C165,Engagés!$C$10:$K$509,4,FALSE))," ")))</f>
        <v xml:space="preserve"> </v>
      </c>
      <c r="N165" s="539" t="str">
        <f>IF(ISNA(IF($C165&gt;0,(VLOOKUP($C165,Engagés!$C$10:$K$509,9,FALSE))," ")),"",(IF($C165&gt;0,(VLOOKUP($C165,Engagés!$C$10:$K$509,9,FALSE))," ")))</f>
        <v xml:space="preserve"> </v>
      </c>
      <c r="O165" s="6" t="str">
        <f>IF(ISNA(IF($C165&gt;0,(VLOOKUP($C165,Engagés!$C$10:$N$509,10,FALSE))," ")),"",(IF($C165&gt;0,(VLOOKUP($C165,Engagés!$C$10:$N$509,10,FALSE))," ")))</f>
        <v xml:space="preserve"> </v>
      </c>
      <c r="P165" s="6" t="str">
        <f>IF(ISNA(IF($C165&gt;0,(VLOOKUP($C165,Engagés!$C$10:$N$509,12,FALSE))," ")),"",(IF($C165&gt;0,(VLOOKUP($C165,Engagés!$C$10:$N$509,12,FALSE))," ")))</f>
        <v xml:space="preserve"> </v>
      </c>
      <c r="Q165" s="6" t="str">
        <f>IF(ISNA(IF($C165&gt;0,(VLOOKUP($C165,Engagés!$C$10:$N$509,11,FALSE))," ")),"",(IF($C165&gt;0,(VLOOKUP($C165,Engagés!$C$10:$N$509,11,FALSE))," ")))</f>
        <v xml:space="preserve"> </v>
      </c>
      <c r="R165" s="19" t="str">
        <f t="shared" si="102"/>
        <v/>
      </c>
      <c r="S165" s="84" t="str">
        <f>IF(COUNTIF($K$8:$K165,$K165)&lt;2,$K165," ")</f>
        <v xml:space="preserve"> </v>
      </c>
      <c r="T165" s="84">
        <f t="shared" si="87"/>
        <v>158</v>
      </c>
      <c r="U165" s="91" t="str">
        <f t="shared" si="88"/>
        <v/>
      </c>
      <c r="V165" s="84" t="str">
        <f>IF(COUNTIF($K$8:$K165,$K165)&lt;3,$K165," ")</f>
        <v xml:space="preserve"> </v>
      </c>
      <c r="W165" s="84">
        <f t="shared" si="104"/>
        <v>158</v>
      </c>
      <c r="X165" s="84" t="str">
        <f t="shared" si="89"/>
        <v/>
      </c>
      <c r="Y165" s="80" t="str">
        <f t="shared" si="105"/>
        <v/>
      </c>
      <c r="Z165" s="80">
        <f t="shared" si="106"/>
        <v>1000</v>
      </c>
      <c r="AA165" s="80">
        <f t="shared" si="90"/>
        <v>1000</v>
      </c>
      <c r="AB165" s="84" t="str">
        <f>IF(COUNTIF($K$8:$K165,S165)&lt;4,$K165," ")</f>
        <v xml:space="preserve"> </v>
      </c>
      <c r="AC165" s="84">
        <f t="shared" si="107"/>
        <v>158</v>
      </c>
      <c r="AD165" s="84" t="str">
        <f t="shared" si="91"/>
        <v/>
      </c>
      <c r="AE165" s="80" t="str">
        <f t="shared" si="108"/>
        <v/>
      </c>
      <c r="AF165" s="80" t="str">
        <f t="shared" si="109"/>
        <v/>
      </c>
      <c r="AG165" s="84" t="str">
        <f t="shared" si="110"/>
        <v/>
      </c>
      <c r="AH165" s="84" t="str">
        <f t="shared" si="92"/>
        <v/>
      </c>
      <c r="AI165" s="7" t="str">
        <f t="shared" si="93"/>
        <v xml:space="preserve"> </v>
      </c>
      <c r="AJ165" s="8">
        <f t="shared" si="94"/>
        <v>158</v>
      </c>
      <c r="AK165" s="92">
        <v>10</v>
      </c>
      <c r="AL165" s="93" t="e">
        <f>#REF!</f>
        <v>#REF!</v>
      </c>
      <c r="AM165" s="94" t="e">
        <f t="shared" si="95"/>
        <v>#REF!</v>
      </c>
      <c r="AN165" s="95" t="e">
        <f t="shared" si="96"/>
        <v>#REF!</v>
      </c>
      <c r="AO165" s="94" t="e">
        <f t="shared" si="97"/>
        <v>#REF!</v>
      </c>
      <c r="AP165" s="95" t="e">
        <f t="shared" si="98"/>
        <v>#REF!</v>
      </c>
      <c r="AQ165" s="94" t="e">
        <f t="shared" si="99"/>
        <v>#REF!</v>
      </c>
      <c r="AR165" s="95" t="e">
        <f t="shared" si="100"/>
        <v>#REF!</v>
      </c>
      <c r="AS165" s="96" t="e">
        <f t="shared" si="111"/>
        <v>#REF!</v>
      </c>
      <c r="AT165" s="97" t="e">
        <f t="shared" si="112"/>
        <v>#REF!</v>
      </c>
      <c r="AW165" s="537" t="str">
        <f t="shared" si="101"/>
        <v/>
      </c>
    </row>
    <row r="166" spans="1:49" ht="19.2" customHeight="1">
      <c r="A166" s="6">
        <f t="shared" si="86"/>
        <v>159</v>
      </c>
      <c r="B166" s="303">
        <v>159</v>
      </c>
      <c r="C166" s="303"/>
      <c r="D166" s="458"/>
      <c r="E166" s="458"/>
      <c r="F166" s="458"/>
      <c r="G166" s="476" t="str">
        <f>IF(ISNA(IF($C166&gt;0,(VLOOKUP($C166,Engagés!$C$10:$K$509,3,FALSE))," ")),"",(IF($C166&gt;0,(VLOOKUP($C166,Engagés!$C$10:$K$509,3,FALSE))," ")))</f>
        <v xml:space="preserve"> </v>
      </c>
      <c r="H166" s="90">
        <f t="shared" si="103"/>
        <v>0</v>
      </c>
      <c r="I166" s="539" t="str">
        <f>IF(ISNA(IF($C166&gt;0,(VLOOKUP($C166,Engagés!$C$10:$K$509,6,FALSE))," ")),"",(IF($C166&gt;0,(VLOOKUP($C166,Engagés!$C$10:$K$509,6,FALSE))," ")))</f>
        <v xml:space="preserve"> </v>
      </c>
      <c r="J166" s="539" t="str">
        <f>IF(ISNA(IF($C166&gt;0,(VLOOKUP($C166,Engagés!$C$10:$K$509,7,FALSE))," ")),"",(IF($C166&gt;0,(VLOOKUP($C166,Engagés!$C$10:$K$509,7,FALSE))," ")))</f>
        <v xml:space="preserve"> </v>
      </c>
      <c r="K166" s="539" t="str">
        <f>IF(ISNA(IF($C166&gt;0,(VLOOKUP($C166,Engagés!$C$10:$K$509,8,FALSE))," ")),"",(IF($C166&gt;0,(VLOOKUP($C166,Engagés!$C$10:$K$509,8,FALSE))," ")))</f>
        <v xml:space="preserve"> </v>
      </c>
      <c r="L166" s="6" t="str">
        <f>IF(ISNA(IF($C166&gt;0,(VLOOKUP($C166,Engagés!$C$10:$K$509,5,FALSE))," ")),"",(IF($C166&gt;0,(VLOOKUP($C166,Engagés!$C$10:$K$509,5,FALSE))," ")))</f>
        <v xml:space="preserve"> </v>
      </c>
      <c r="M166" s="6" t="str">
        <f>IF(ISNA(IF($C166&gt;0,(VLOOKUP($C166,Engagés!$C$10:$K$509,4,FALSE))," ")),"",(IF($C166&gt;0,(VLOOKUP($C166,Engagés!$C$10:$K$509,4,FALSE))," ")))</f>
        <v xml:space="preserve"> </v>
      </c>
      <c r="N166" s="539" t="str">
        <f>IF(ISNA(IF($C166&gt;0,(VLOOKUP($C166,Engagés!$C$10:$K$509,9,FALSE))," ")),"",(IF($C166&gt;0,(VLOOKUP($C166,Engagés!$C$10:$K$509,9,FALSE))," ")))</f>
        <v xml:space="preserve"> </v>
      </c>
      <c r="O166" s="6" t="str">
        <f>IF(ISNA(IF($C166&gt;0,(VLOOKUP($C166,Engagés!$C$10:$N$509,10,FALSE))," ")),"",(IF($C166&gt;0,(VLOOKUP($C166,Engagés!$C$10:$N$509,10,FALSE))," ")))</f>
        <v xml:space="preserve"> </v>
      </c>
      <c r="P166" s="6" t="str">
        <f>IF(ISNA(IF($C166&gt;0,(VLOOKUP($C166,Engagés!$C$10:$N$509,12,FALSE))," ")),"",(IF($C166&gt;0,(VLOOKUP($C166,Engagés!$C$10:$N$509,12,FALSE))," ")))</f>
        <v xml:space="preserve"> </v>
      </c>
      <c r="Q166" s="6" t="str">
        <f>IF(ISNA(IF($C166&gt;0,(VLOOKUP($C166,Engagés!$C$10:$N$509,11,FALSE))," ")),"",(IF($C166&gt;0,(VLOOKUP($C166,Engagés!$C$10:$N$509,11,FALSE))," ")))</f>
        <v xml:space="preserve"> </v>
      </c>
      <c r="R166" s="19" t="str">
        <f t="shared" si="102"/>
        <v/>
      </c>
      <c r="S166" s="84" t="str">
        <f>IF(COUNTIF($K$8:$K166,$K166)&lt;2,$K166," ")</f>
        <v xml:space="preserve"> </v>
      </c>
      <c r="T166" s="84">
        <f t="shared" si="87"/>
        <v>159</v>
      </c>
      <c r="U166" s="91" t="str">
        <f t="shared" si="88"/>
        <v/>
      </c>
      <c r="V166" s="84" t="str">
        <f>IF(COUNTIF($K$8:$K166,$K166)&lt;3,$K166," ")</f>
        <v xml:space="preserve"> </v>
      </c>
      <c r="W166" s="84">
        <f t="shared" si="104"/>
        <v>159</v>
      </c>
      <c r="X166" s="84" t="str">
        <f t="shared" si="89"/>
        <v/>
      </c>
      <c r="Y166" s="80" t="str">
        <f t="shared" si="105"/>
        <v/>
      </c>
      <c r="Z166" s="80">
        <f t="shared" si="106"/>
        <v>1000</v>
      </c>
      <c r="AA166" s="80">
        <f t="shared" si="90"/>
        <v>1000</v>
      </c>
      <c r="AB166" s="84" t="str">
        <f>IF(COUNTIF($K$8:$K166,S166)&lt;4,$K166," ")</f>
        <v xml:space="preserve"> </v>
      </c>
      <c r="AC166" s="84">
        <f t="shared" si="107"/>
        <v>159</v>
      </c>
      <c r="AD166" s="84" t="str">
        <f t="shared" si="91"/>
        <v/>
      </c>
      <c r="AE166" s="80" t="str">
        <f t="shared" si="108"/>
        <v/>
      </c>
      <c r="AF166" s="80" t="str">
        <f t="shared" si="109"/>
        <v/>
      </c>
      <c r="AG166" s="84" t="str">
        <f t="shared" si="110"/>
        <v/>
      </c>
      <c r="AH166" s="84" t="str">
        <f t="shared" si="92"/>
        <v/>
      </c>
      <c r="AI166" s="7" t="str">
        <f t="shared" si="93"/>
        <v xml:space="preserve"> </v>
      </c>
      <c r="AJ166" s="8">
        <f t="shared" si="94"/>
        <v>159</v>
      </c>
      <c r="AK166" s="92">
        <v>10</v>
      </c>
      <c r="AL166" s="93" t="e">
        <f>#REF!</f>
        <v>#REF!</v>
      </c>
      <c r="AM166" s="94" t="e">
        <f t="shared" si="95"/>
        <v>#REF!</v>
      </c>
      <c r="AN166" s="95" t="e">
        <f t="shared" si="96"/>
        <v>#REF!</v>
      </c>
      <c r="AO166" s="94" t="e">
        <f t="shared" si="97"/>
        <v>#REF!</v>
      </c>
      <c r="AP166" s="95" t="e">
        <f t="shared" si="98"/>
        <v>#REF!</v>
      </c>
      <c r="AQ166" s="94" t="e">
        <f t="shared" si="99"/>
        <v>#REF!</v>
      </c>
      <c r="AR166" s="95" t="e">
        <f t="shared" si="100"/>
        <v>#REF!</v>
      </c>
      <c r="AS166" s="96" t="e">
        <f t="shared" si="111"/>
        <v>#REF!</v>
      </c>
      <c r="AT166" s="97" t="e">
        <f t="shared" si="112"/>
        <v>#REF!</v>
      </c>
      <c r="AW166" s="537" t="str">
        <f t="shared" si="101"/>
        <v/>
      </c>
    </row>
    <row r="167" spans="1:49" ht="19.2" customHeight="1">
      <c r="A167" s="6">
        <f t="shared" si="86"/>
        <v>160</v>
      </c>
      <c r="B167" s="303">
        <v>160</v>
      </c>
      <c r="C167" s="303"/>
      <c r="D167" s="458"/>
      <c r="E167" s="458"/>
      <c r="F167" s="458"/>
      <c r="G167" s="476" t="str">
        <f>IF(ISNA(IF($C167&gt;0,(VLOOKUP($C167,Engagés!$C$10:$K$509,3,FALSE))," ")),"",(IF($C167&gt;0,(VLOOKUP($C167,Engagés!$C$10:$K$509,3,FALSE))," ")))</f>
        <v xml:space="preserve"> </v>
      </c>
      <c r="H167" s="90">
        <f t="shared" si="103"/>
        <v>0</v>
      </c>
      <c r="I167" s="539" t="str">
        <f>IF(ISNA(IF($C167&gt;0,(VLOOKUP($C167,Engagés!$C$10:$K$509,6,FALSE))," ")),"",(IF($C167&gt;0,(VLOOKUP($C167,Engagés!$C$10:$K$509,6,FALSE))," ")))</f>
        <v xml:space="preserve"> </v>
      </c>
      <c r="J167" s="539" t="str">
        <f>IF(ISNA(IF($C167&gt;0,(VLOOKUP($C167,Engagés!$C$10:$K$509,7,FALSE))," ")),"",(IF($C167&gt;0,(VLOOKUP($C167,Engagés!$C$10:$K$509,7,FALSE))," ")))</f>
        <v xml:space="preserve"> </v>
      </c>
      <c r="K167" s="539" t="str">
        <f>IF(ISNA(IF($C167&gt;0,(VLOOKUP($C167,Engagés!$C$10:$K$509,8,FALSE))," ")),"",(IF($C167&gt;0,(VLOOKUP($C167,Engagés!$C$10:$K$509,8,FALSE))," ")))</f>
        <v xml:space="preserve"> </v>
      </c>
      <c r="L167" s="6" t="str">
        <f>IF(ISNA(IF($C167&gt;0,(VLOOKUP($C167,Engagés!$C$10:$K$509,5,FALSE))," ")),"",(IF($C167&gt;0,(VLOOKUP($C167,Engagés!$C$10:$K$509,5,FALSE))," ")))</f>
        <v xml:space="preserve"> </v>
      </c>
      <c r="M167" s="6" t="str">
        <f>IF(ISNA(IF($C167&gt;0,(VLOOKUP($C167,Engagés!$C$10:$K$509,4,FALSE))," ")),"",(IF($C167&gt;0,(VLOOKUP($C167,Engagés!$C$10:$K$509,4,FALSE))," ")))</f>
        <v xml:space="preserve"> </v>
      </c>
      <c r="N167" s="539" t="str">
        <f>IF(ISNA(IF($C167&gt;0,(VLOOKUP($C167,Engagés!$C$10:$K$509,9,FALSE))," ")),"",(IF($C167&gt;0,(VLOOKUP($C167,Engagés!$C$10:$K$509,9,FALSE))," ")))</f>
        <v xml:space="preserve"> </v>
      </c>
      <c r="O167" s="6" t="str">
        <f>IF(ISNA(IF($C167&gt;0,(VLOOKUP($C167,Engagés!$C$10:$N$509,10,FALSE))," ")),"",(IF($C167&gt;0,(VLOOKUP($C167,Engagés!$C$10:$N$509,10,FALSE))," ")))</f>
        <v xml:space="preserve"> </v>
      </c>
      <c r="P167" s="6" t="str">
        <f>IF(ISNA(IF($C167&gt;0,(VLOOKUP($C167,Engagés!$C$10:$N$509,12,FALSE))," ")),"",(IF($C167&gt;0,(VLOOKUP($C167,Engagés!$C$10:$N$509,12,FALSE))," ")))</f>
        <v xml:space="preserve"> </v>
      </c>
      <c r="Q167" s="6" t="str">
        <f>IF(ISNA(IF($C167&gt;0,(VLOOKUP($C167,Engagés!$C$10:$N$509,11,FALSE))," ")),"",(IF($C167&gt;0,(VLOOKUP($C167,Engagés!$C$10:$N$509,11,FALSE))," ")))</f>
        <v xml:space="preserve"> </v>
      </c>
      <c r="R167" s="19" t="str">
        <f t="shared" si="102"/>
        <v/>
      </c>
      <c r="S167" s="84" t="str">
        <f>IF(COUNTIF($K$8:$K167,$K167)&lt;2,$K167," ")</f>
        <v xml:space="preserve"> </v>
      </c>
      <c r="T167" s="84">
        <f t="shared" si="87"/>
        <v>160</v>
      </c>
      <c r="U167" s="91" t="str">
        <f t="shared" si="88"/>
        <v/>
      </c>
      <c r="V167" s="84" t="str">
        <f>IF(COUNTIF($K$8:$K167,$K167)&lt;3,$K167," ")</f>
        <v xml:space="preserve"> </v>
      </c>
      <c r="W167" s="84">
        <f t="shared" si="104"/>
        <v>160</v>
      </c>
      <c r="X167" s="84" t="str">
        <f t="shared" si="89"/>
        <v/>
      </c>
      <c r="Y167" s="80" t="str">
        <f t="shared" si="105"/>
        <v/>
      </c>
      <c r="Z167" s="80">
        <f t="shared" si="106"/>
        <v>1000</v>
      </c>
      <c r="AA167" s="80">
        <f t="shared" si="90"/>
        <v>1000</v>
      </c>
      <c r="AB167" s="84" t="str">
        <f>IF(COUNTIF($K$8:$K167,S167)&lt;4,$K167," ")</f>
        <v xml:space="preserve"> </v>
      </c>
      <c r="AC167" s="84">
        <f t="shared" si="107"/>
        <v>160</v>
      </c>
      <c r="AD167" s="84" t="str">
        <f t="shared" si="91"/>
        <v/>
      </c>
      <c r="AE167" s="80" t="str">
        <f t="shared" si="108"/>
        <v/>
      </c>
      <c r="AF167" s="80" t="str">
        <f t="shared" si="109"/>
        <v/>
      </c>
      <c r="AG167" s="84" t="str">
        <f t="shared" si="110"/>
        <v/>
      </c>
      <c r="AH167" s="84" t="str">
        <f t="shared" si="92"/>
        <v/>
      </c>
      <c r="AI167" s="7" t="str">
        <f t="shared" si="93"/>
        <v xml:space="preserve"> </v>
      </c>
      <c r="AJ167" s="8">
        <f t="shared" si="94"/>
        <v>160</v>
      </c>
      <c r="AK167" s="92">
        <v>10</v>
      </c>
      <c r="AL167" s="93" t="e">
        <f>#REF!</f>
        <v>#REF!</v>
      </c>
      <c r="AM167" s="94" t="e">
        <f t="shared" si="95"/>
        <v>#REF!</v>
      </c>
      <c r="AN167" s="95" t="e">
        <f t="shared" si="96"/>
        <v>#REF!</v>
      </c>
      <c r="AO167" s="94" t="e">
        <f t="shared" si="97"/>
        <v>#REF!</v>
      </c>
      <c r="AP167" s="95" t="e">
        <f t="shared" si="98"/>
        <v>#REF!</v>
      </c>
      <c r="AQ167" s="94" t="e">
        <f t="shared" si="99"/>
        <v>#REF!</v>
      </c>
      <c r="AR167" s="95" t="e">
        <f t="shared" si="100"/>
        <v>#REF!</v>
      </c>
      <c r="AS167" s="96" t="e">
        <f t="shared" si="111"/>
        <v>#REF!</v>
      </c>
      <c r="AT167" s="97" t="e">
        <f t="shared" si="112"/>
        <v>#REF!</v>
      </c>
      <c r="AW167" s="537" t="str">
        <f t="shared" si="101"/>
        <v/>
      </c>
    </row>
    <row r="168" spans="1:49" ht="19.2" customHeight="1">
      <c r="A168" s="6">
        <f t="shared" ref="A168:A199" si="113">IF(B168&lt;1,1000,(IF(AJ168=B168,B168,(20100-SUM($AJ$8:$AJ$207))/(COUNTIF($AJ$8:$AJ$207,"T")))))</f>
        <v>161</v>
      </c>
      <c r="B168" s="303">
        <v>161</v>
      </c>
      <c r="C168" s="303"/>
      <c r="D168" s="458"/>
      <c r="E168" s="458"/>
      <c r="F168" s="458"/>
      <c r="G168" s="476" t="str">
        <f>IF(ISNA(IF($C168&gt;0,(VLOOKUP($C168,Engagés!$C$10:$K$509,3,FALSE))," ")),"",(IF($C168&gt;0,(VLOOKUP($C168,Engagés!$C$10:$K$509,3,FALSE))," ")))</f>
        <v xml:space="preserve"> </v>
      </c>
      <c r="H168" s="90">
        <f t="shared" si="103"/>
        <v>0</v>
      </c>
      <c r="I168" s="539" t="str">
        <f>IF(ISNA(IF($C168&gt;0,(VLOOKUP($C168,Engagés!$C$10:$K$509,6,FALSE))," ")),"",(IF($C168&gt;0,(VLOOKUP($C168,Engagés!$C$10:$K$509,6,FALSE))," ")))</f>
        <v xml:space="preserve"> </v>
      </c>
      <c r="J168" s="539" t="str">
        <f>IF(ISNA(IF($C168&gt;0,(VLOOKUP($C168,Engagés!$C$10:$K$509,7,FALSE))," ")),"",(IF($C168&gt;0,(VLOOKUP($C168,Engagés!$C$10:$K$509,7,FALSE))," ")))</f>
        <v xml:space="preserve"> </v>
      </c>
      <c r="K168" s="539" t="str">
        <f>IF(ISNA(IF($C168&gt;0,(VLOOKUP($C168,Engagés!$C$10:$K$509,8,FALSE))," ")),"",(IF($C168&gt;0,(VLOOKUP($C168,Engagés!$C$10:$K$509,8,FALSE))," ")))</f>
        <v xml:space="preserve"> </v>
      </c>
      <c r="L168" s="6" t="str">
        <f>IF(ISNA(IF($C168&gt;0,(VLOOKUP($C168,Engagés!$C$10:$K$509,5,FALSE))," ")),"",(IF($C168&gt;0,(VLOOKUP($C168,Engagés!$C$10:$K$509,5,FALSE))," ")))</f>
        <v xml:space="preserve"> </v>
      </c>
      <c r="M168" s="6" t="str">
        <f>IF(ISNA(IF($C168&gt;0,(VLOOKUP($C168,Engagés!$C$10:$K$509,4,FALSE))," ")),"",(IF($C168&gt;0,(VLOOKUP($C168,Engagés!$C$10:$K$509,4,FALSE))," ")))</f>
        <v xml:space="preserve"> </v>
      </c>
      <c r="N168" s="539" t="str">
        <f>IF(ISNA(IF($C168&gt;0,(VLOOKUP($C168,Engagés!$C$10:$K$509,9,FALSE))," ")),"",(IF($C168&gt;0,(VLOOKUP($C168,Engagés!$C$10:$K$509,9,FALSE))," ")))</f>
        <v xml:space="preserve"> </v>
      </c>
      <c r="O168" s="6" t="str">
        <f>IF(ISNA(IF($C168&gt;0,(VLOOKUP($C168,Engagés!$C$10:$N$509,10,FALSE))," ")),"",(IF($C168&gt;0,(VLOOKUP($C168,Engagés!$C$10:$N$509,10,FALSE))," ")))</f>
        <v xml:space="preserve"> </v>
      </c>
      <c r="P168" s="6" t="str">
        <f>IF(ISNA(IF($C168&gt;0,(VLOOKUP($C168,Engagés!$C$10:$N$509,12,FALSE))," ")),"",(IF($C168&gt;0,(VLOOKUP($C168,Engagés!$C$10:$N$509,12,FALSE))," ")))</f>
        <v xml:space="preserve"> </v>
      </c>
      <c r="Q168" s="6" t="str">
        <f>IF(ISNA(IF($C168&gt;0,(VLOOKUP($C168,Engagés!$C$10:$N$509,11,FALSE))," ")),"",(IF($C168&gt;0,(VLOOKUP($C168,Engagés!$C$10:$N$509,11,FALSE))," ")))</f>
        <v xml:space="preserve"> </v>
      </c>
      <c r="R168" s="19" t="str">
        <f t="shared" si="102"/>
        <v/>
      </c>
      <c r="S168" s="84" t="str">
        <f>IF(COUNTIF($K$8:$K168,$K168)&lt;2,$K168," ")</f>
        <v xml:space="preserve"> </v>
      </c>
      <c r="T168" s="84">
        <f t="shared" ref="T168:T199" si="114">IF(S168=K168,A168,"")</f>
        <v>161</v>
      </c>
      <c r="U168" s="91" t="str">
        <f t="shared" ref="U168:U199" si="115">IF(S168=K168,R168,"")</f>
        <v/>
      </c>
      <c r="V168" s="84" t="str">
        <f>IF(COUNTIF($K$8:$K168,$K168)&lt;3,$K168," ")</f>
        <v xml:space="preserve"> </v>
      </c>
      <c r="W168" s="84">
        <f t="shared" si="104"/>
        <v>161</v>
      </c>
      <c r="X168" s="84" t="str">
        <f t="shared" ref="X168:X199" si="116">IF(V168=$K168,$R168,"")</f>
        <v/>
      </c>
      <c r="Y168" s="80" t="str">
        <f t="shared" si="105"/>
        <v/>
      </c>
      <c r="Z168" s="80">
        <f t="shared" si="106"/>
        <v>1000</v>
      </c>
      <c r="AA168" s="80">
        <f t="shared" ref="AA168:AA199" si="117">IF(Y168=$K168,$R168,1000)</f>
        <v>1000</v>
      </c>
      <c r="AB168" s="84" t="str">
        <f>IF(COUNTIF($K$8:$K168,S168)&lt;4,$K168," ")</f>
        <v xml:space="preserve"> </v>
      </c>
      <c r="AC168" s="84">
        <f t="shared" si="107"/>
        <v>161</v>
      </c>
      <c r="AD168" s="84" t="str">
        <f t="shared" ref="AD168:AD199" si="118">IF(AB168=$K168,$R168,"")</f>
        <v/>
      </c>
      <c r="AE168" s="80" t="str">
        <f t="shared" si="108"/>
        <v/>
      </c>
      <c r="AF168" s="80" t="str">
        <f t="shared" si="109"/>
        <v/>
      </c>
      <c r="AG168" s="84" t="str">
        <f t="shared" si="110"/>
        <v/>
      </c>
      <c r="AH168" s="84" t="str">
        <f t="shared" ref="AH168:AH199" si="119">IF(AF168=$K168,$R168,"")</f>
        <v/>
      </c>
      <c r="AI168" s="7" t="str">
        <f t="shared" ref="AI168:AI199" si="120">IF(COUNTIF($C$8:$C$207,C168)&gt;1,"X"," ")</f>
        <v xml:space="preserve"> </v>
      </c>
      <c r="AJ168" s="8">
        <f t="shared" ref="AJ168:AJ199" si="121">IF(COUNTIF($B$8:$B$207,B168)&gt;1,"T",B168)</f>
        <v>161</v>
      </c>
      <c r="AK168" s="92">
        <v>10</v>
      </c>
      <c r="AL168" s="93" t="e">
        <f>#REF!</f>
        <v>#REF!</v>
      </c>
      <c r="AM168" s="94" t="e">
        <f t="shared" si="95"/>
        <v>#REF!</v>
      </c>
      <c r="AN168" s="95" t="e">
        <f t="shared" si="96"/>
        <v>#REF!</v>
      </c>
      <c r="AO168" s="94" t="e">
        <f t="shared" si="97"/>
        <v>#REF!</v>
      </c>
      <c r="AP168" s="95" t="e">
        <f t="shared" si="98"/>
        <v>#REF!</v>
      </c>
      <c r="AQ168" s="94" t="e">
        <f t="shared" si="99"/>
        <v>#REF!</v>
      </c>
      <c r="AR168" s="95" t="e">
        <f t="shared" si="100"/>
        <v>#REF!</v>
      </c>
      <c r="AS168" s="96" t="e">
        <f t="shared" si="111"/>
        <v>#REF!</v>
      </c>
      <c r="AT168" s="97" t="e">
        <f t="shared" si="112"/>
        <v>#REF!</v>
      </c>
      <c r="AW168" s="537" t="str">
        <f t="shared" ref="AW168:AW200" si="122">IF(C168="","",IF(G168=0,"Non partant",IF(LEN(I168)=0,"Dossard Inconnu",IF(H168&gt;=$L$3,"Hors délai",""))))</f>
        <v/>
      </c>
    </row>
    <row r="169" spans="1:49" ht="19.2" customHeight="1">
      <c r="A169" s="6">
        <f t="shared" si="113"/>
        <v>162</v>
      </c>
      <c r="B169" s="303">
        <v>162</v>
      </c>
      <c r="C169" s="303"/>
      <c r="D169" s="458"/>
      <c r="E169" s="458"/>
      <c r="F169" s="458"/>
      <c r="G169" s="476" t="str">
        <f>IF(ISNA(IF($C169&gt;0,(VLOOKUP($C169,Engagés!$C$10:$K$509,3,FALSE))," ")),"",(IF($C169&gt;0,(VLOOKUP($C169,Engagés!$C$10:$K$509,3,FALSE))," ")))</f>
        <v xml:space="preserve"> </v>
      </c>
      <c r="H169" s="90">
        <f t="shared" si="103"/>
        <v>0</v>
      </c>
      <c r="I169" s="539" t="str">
        <f>IF(ISNA(IF($C169&gt;0,(VLOOKUP($C169,Engagés!$C$10:$K$509,6,FALSE))," ")),"",(IF($C169&gt;0,(VLOOKUP($C169,Engagés!$C$10:$K$509,6,FALSE))," ")))</f>
        <v xml:space="preserve"> </v>
      </c>
      <c r="J169" s="539" t="str">
        <f>IF(ISNA(IF($C169&gt;0,(VLOOKUP($C169,Engagés!$C$10:$K$509,7,FALSE))," ")),"",(IF($C169&gt;0,(VLOOKUP($C169,Engagés!$C$10:$K$509,7,FALSE))," ")))</f>
        <v xml:space="preserve"> </v>
      </c>
      <c r="K169" s="539" t="str">
        <f>IF(ISNA(IF($C169&gt;0,(VLOOKUP($C169,Engagés!$C$10:$K$509,8,FALSE))," ")),"",(IF($C169&gt;0,(VLOOKUP($C169,Engagés!$C$10:$K$509,8,FALSE))," ")))</f>
        <v xml:space="preserve"> </v>
      </c>
      <c r="L169" s="6" t="str">
        <f>IF(ISNA(IF($C169&gt;0,(VLOOKUP($C169,Engagés!$C$10:$K$509,5,FALSE))," ")),"",(IF($C169&gt;0,(VLOOKUP($C169,Engagés!$C$10:$K$509,5,FALSE))," ")))</f>
        <v xml:space="preserve"> </v>
      </c>
      <c r="M169" s="6" t="str">
        <f>IF(ISNA(IF($C169&gt;0,(VLOOKUP($C169,Engagés!$C$10:$K$509,4,FALSE))," ")),"",(IF($C169&gt;0,(VLOOKUP($C169,Engagés!$C$10:$K$509,4,FALSE))," ")))</f>
        <v xml:space="preserve"> </v>
      </c>
      <c r="N169" s="539" t="str">
        <f>IF(ISNA(IF($C169&gt;0,(VLOOKUP($C169,Engagés!$C$10:$K$509,9,FALSE))," ")),"",(IF($C169&gt;0,(VLOOKUP($C169,Engagés!$C$10:$K$509,9,FALSE))," ")))</f>
        <v xml:space="preserve"> </v>
      </c>
      <c r="O169" s="6" t="str">
        <f>IF(ISNA(IF($C169&gt;0,(VLOOKUP($C169,Engagés!$C$10:$N$509,10,FALSE))," ")),"",(IF($C169&gt;0,(VLOOKUP($C169,Engagés!$C$10:$N$509,10,FALSE))," ")))</f>
        <v xml:space="preserve"> </v>
      </c>
      <c r="P169" s="6" t="str">
        <f>IF(ISNA(IF($C169&gt;0,(VLOOKUP($C169,Engagés!$C$10:$N$509,12,FALSE))," ")),"",(IF($C169&gt;0,(VLOOKUP($C169,Engagés!$C$10:$N$509,12,FALSE))," ")))</f>
        <v xml:space="preserve"> </v>
      </c>
      <c r="Q169" s="6" t="str">
        <f>IF(ISNA(IF($C169&gt;0,(VLOOKUP($C169,Engagés!$C$10:$N$509,11,FALSE))," ")),"",(IF($C169&gt;0,(VLOOKUP($C169,Engagés!$C$10:$N$509,11,FALSE))," ")))</f>
        <v xml:space="preserve"> </v>
      </c>
      <c r="R169" s="19" t="str">
        <f t="shared" ref="R169:R200" si="123">IF(C169&gt;0,IF((H169-$H$8)&lt;0,"Erreur",IF(H169&lt;H168,H169-H$8,IF(H169=H168,"''",H169-H$8))),"")</f>
        <v/>
      </c>
      <c r="S169" s="84" t="str">
        <f>IF(COUNTIF($K$8:$K169,$K169)&lt;2,$K169," ")</f>
        <v xml:space="preserve"> </v>
      </c>
      <c r="T169" s="84">
        <f t="shared" si="114"/>
        <v>162</v>
      </c>
      <c r="U169" s="91" t="str">
        <f t="shared" si="115"/>
        <v/>
      </c>
      <c r="V169" s="84" t="str">
        <f>IF(COUNTIF($K$8:$K169,$K169)&lt;3,$K169," ")</f>
        <v xml:space="preserve"> </v>
      </c>
      <c r="W169" s="84">
        <f t="shared" si="104"/>
        <v>162</v>
      </c>
      <c r="X169" s="84" t="str">
        <f t="shared" si="116"/>
        <v/>
      </c>
      <c r="Y169" s="80" t="str">
        <f t="shared" si="105"/>
        <v/>
      </c>
      <c r="Z169" s="80">
        <f t="shared" si="106"/>
        <v>1000</v>
      </c>
      <c r="AA169" s="80">
        <f t="shared" si="117"/>
        <v>1000</v>
      </c>
      <c r="AB169" s="84" t="str">
        <f>IF(COUNTIF($K$8:$K169,S169)&lt;4,$K169," ")</f>
        <v xml:space="preserve"> </v>
      </c>
      <c r="AC169" s="84">
        <f t="shared" si="107"/>
        <v>162</v>
      </c>
      <c r="AD169" s="84" t="str">
        <f t="shared" si="118"/>
        <v/>
      </c>
      <c r="AE169" s="80" t="str">
        <f t="shared" si="108"/>
        <v/>
      </c>
      <c r="AF169" s="80" t="str">
        <f t="shared" si="109"/>
        <v/>
      </c>
      <c r="AG169" s="84" t="str">
        <f t="shared" si="110"/>
        <v/>
      </c>
      <c r="AH169" s="84" t="str">
        <f t="shared" si="119"/>
        <v/>
      </c>
      <c r="AI169" s="7" t="str">
        <f t="shared" si="120"/>
        <v xml:space="preserve"> </v>
      </c>
      <c r="AJ169" s="8">
        <f t="shared" si="121"/>
        <v>162</v>
      </c>
      <c r="AK169" s="92">
        <v>10</v>
      </c>
      <c r="AL169" s="93" t="e">
        <f>#REF!</f>
        <v>#REF!</v>
      </c>
      <c r="AM169" s="94" t="e">
        <f t="shared" si="95"/>
        <v>#REF!</v>
      </c>
      <c r="AN169" s="95" t="e">
        <f t="shared" si="96"/>
        <v>#REF!</v>
      </c>
      <c r="AO169" s="94" t="e">
        <f t="shared" si="97"/>
        <v>#REF!</v>
      </c>
      <c r="AP169" s="95" t="e">
        <f t="shared" si="98"/>
        <v>#REF!</v>
      </c>
      <c r="AQ169" s="94" t="e">
        <f t="shared" si="99"/>
        <v>#REF!</v>
      </c>
      <c r="AR169" s="95" t="e">
        <f t="shared" si="100"/>
        <v>#REF!</v>
      </c>
      <c r="AS169" s="96" t="e">
        <f t="shared" si="111"/>
        <v>#REF!</v>
      </c>
      <c r="AT169" s="97" t="e">
        <f t="shared" si="112"/>
        <v>#REF!</v>
      </c>
      <c r="AW169" s="537" t="str">
        <f t="shared" si="122"/>
        <v/>
      </c>
    </row>
    <row r="170" spans="1:49" ht="19.2" customHeight="1">
      <c r="A170" s="6">
        <f t="shared" si="113"/>
        <v>163</v>
      </c>
      <c r="B170" s="303">
        <v>163</v>
      </c>
      <c r="C170" s="303"/>
      <c r="D170" s="458"/>
      <c r="E170" s="458"/>
      <c r="F170" s="458"/>
      <c r="G170" s="476" t="str">
        <f>IF(ISNA(IF($C170&gt;0,(VLOOKUP($C170,Engagés!$C$10:$K$509,3,FALSE))," ")),"",(IF($C170&gt;0,(VLOOKUP($C170,Engagés!$C$10:$K$509,3,FALSE))," ")))</f>
        <v xml:space="preserve"> </v>
      </c>
      <c r="H170" s="90">
        <f t="shared" si="103"/>
        <v>0</v>
      </c>
      <c r="I170" s="539" t="str">
        <f>IF(ISNA(IF($C170&gt;0,(VLOOKUP($C170,Engagés!$C$10:$K$509,6,FALSE))," ")),"",(IF($C170&gt;0,(VLOOKUP($C170,Engagés!$C$10:$K$509,6,FALSE))," ")))</f>
        <v xml:space="preserve"> </v>
      </c>
      <c r="J170" s="539" t="str">
        <f>IF(ISNA(IF($C170&gt;0,(VLOOKUP($C170,Engagés!$C$10:$K$509,7,FALSE))," ")),"",(IF($C170&gt;0,(VLOOKUP($C170,Engagés!$C$10:$K$509,7,FALSE))," ")))</f>
        <v xml:space="preserve"> </v>
      </c>
      <c r="K170" s="539" t="str">
        <f>IF(ISNA(IF($C170&gt;0,(VLOOKUP($C170,Engagés!$C$10:$K$509,8,FALSE))," ")),"",(IF($C170&gt;0,(VLOOKUP($C170,Engagés!$C$10:$K$509,8,FALSE))," ")))</f>
        <v xml:space="preserve"> </v>
      </c>
      <c r="L170" s="6" t="str">
        <f>IF(ISNA(IF($C170&gt;0,(VLOOKUP($C170,Engagés!$C$10:$K$509,5,FALSE))," ")),"",(IF($C170&gt;0,(VLOOKUP($C170,Engagés!$C$10:$K$509,5,FALSE))," ")))</f>
        <v xml:space="preserve"> </v>
      </c>
      <c r="M170" s="6" t="str">
        <f>IF(ISNA(IF($C170&gt;0,(VLOOKUP($C170,Engagés!$C$10:$K$509,4,FALSE))," ")),"",(IF($C170&gt;0,(VLOOKUP($C170,Engagés!$C$10:$K$509,4,FALSE))," ")))</f>
        <v xml:space="preserve"> </v>
      </c>
      <c r="N170" s="539" t="str">
        <f>IF(ISNA(IF($C170&gt;0,(VLOOKUP($C170,Engagés!$C$10:$K$509,9,FALSE))," ")),"",(IF($C170&gt;0,(VLOOKUP($C170,Engagés!$C$10:$K$509,9,FALSE))," ")))</f>
        <v xml:space="preserve"> </v>
      </c>
      <c r="O170" s="6" t="str">
        <f>IF(ISNA(IF($C170&gt;0,(VLOOKUP($C170,Engagés!$C$10:$N$509,10,FALSE))," ")),"",(IF($C170&gt;0,(VLOOKUP($C170,Engagés!$C$10:$N$509,10,FALSE))," ")))</f>
        <v xml:space="preserve"> </v>
      </c>
      <c r="P170" s="6" t="str">
        <f>IF(ISNA(IF($C170&gt;0,(VLOOKUP($C170,Engagés!$C$10:$N$509,12,FALSE))," ")),"",(IF($C170&gt;0,(VLOOKUP($C170,Engagés!$C$10:$N$509,12,FALSE))," ")))</f>
        <v xml:space="preserve"> </v>
      </c>
      <c r="Q170" s="6" t="str">
        <f>IF(ISNA(IF($C170&gt;0,(VLOOKUP($C170,Engagés!$C$10:$N$509,11,FALSE))," ")),"",(IF($C170&gt;0,(VLOOKUP($C170,Engagés!$C$10:$N$509,11,FALSE))," ")))</f>
        <v xml:space="preserve"> </v>
      </c>
      <c r="R170" s="19" t="str">
        <f t="shared" si="123"/>
        <v/>
      </c>
      <c r="S170" s="84" t="str">
        <f>IF(COUNTIF($K$8:$K170,$K170)&lt;2,$K170," ")</f>
        <v xml:space="preserve"> </v>
      </c>
      <c r="T170" s="84">
        <f t="shared" si="114"/>
        <v>163</v>
      </c>
      <c r="U170" s="91" t="str">
        <f t="shared" si="115"/>
        <v/>
      </c>
      <c r="V170" s="84" t="str">
        <f>IF(COUNTIF($K$8:$K170,$K170)&lt;3,$K170," ")</f>
        <v xml:space="preserve"> </v>
      </c>
      <c r="W170" s="84">
        <f t="shared" si="104"/>
        <v>163</v>
      </c>
      <c r="X170" s="84" t="str">
        <f t="shared" si="116"/>
        <v/>
      </c>
      <c r="Y170" s="80" t="str">
        <f t="shared" si="105"/>
        <v/>
      </c>
      <c r="Z170" s="80">
        <f t="shared" si="106"/>
        <v>1000</v>
      </c>
      <c r="AA170" s="80">
        <f t="shared" si="117"/>
        <v>1000</v>
      </c>
      <c r="AB170" s="84" t="str">
        <f>IF(COUNTIF($K$8:$K170,S170)&lt;4,$K170," ")</f>
        <v xml:space="preserve"> </v>
      </c>
      <c r="AC170" s="84">
        <f t="shared" si="107"/>
        <v>163</v>
      </c>
      <c r="AD170" s="84" t="str">
        <f t="shared" si="118"/>
        <v/>
      </c>
      <c r="AE170" s="80" t="str">
        <f t="shared" si="108"/>
        <v/>
      </c>
      <c r="AF170" s="80" t="str">
        <f t="shared" si="109"/>
        <v/>
      </c>
      <c r="AG170" s="84" t="str">
        <f t="shared" si="110"/>
        <v/>
      </c>
      <c r="AH170" s="84" t="str">
        <f t="shared" si="119"/>
        <v/>
      </c>
      <c r="AI170" s="7" t="str">
        <f t="shared" si="120"/>
        <v xml:space="preserve"> </v>
      </c>
      <c r="AJ170" s="8">
        <f t="shared" si="121"/>
        <v>163</v>
      </c>
      <c r="AK170" s="92">
        <v>10</v>
      </c>
      <c r="AL170" s="93" t="e">
        <f>#REF!</f>
        <v>#REF!</v>
      </c>
      <c r="AM170" s="94" t="e">
        <f t="shared" si="95"/>
        <v>#REF!</v>
      </c>
      <c r="AN170" s="95" t="e">
        <f t="shared" si="96"/>
        <v>#REF!</v>
      </c>
      <c r="AO170" s="94" t="e">
        <f t="shared" si="97"/>
        <v>#REF!</v>
      </c>
      <c r="AP170" s="95" t="e">
        <f t="shared" si="98"/>
        <v>#REF!</v>
      </c>
      <c r="AQ170" s="94" t="e">
        <f t="shared" si="99"/>
        <v>#REF!</v>
      </c>
      <c r="AR170" s="95" t="e">
        <f t="shared" si="100"/>
        <v>#REF!</v>
      </c>
      <c r="AS170" s="96" t="e">
        <f t="shared" si="111"/>
        <v>#REF!</v>
      </c>
      <c r="AT170" s="97" t="e">
        <f t="shared" si="112"/>
        <v>#REF!</v>
      </c>
      <c r="AW170" s="537" t="str">
        <f t="shared" si="122"/>
        <v/>
      </c>
    </row>
    <row r="171" spans="1:49" ht="19.2" customHeight="1">
      <c r="A171" s="6">
        <f t="shared" si="113"/>
        <v>164</v>
      </c>
      <c r="B171" s="303">
        <v>164</v>
      </c>
      <c r="C171" s="303"/>
      <c r="D171" s="458"/>
      <c r="E171" s="458"/>
      <c r="F171" s="458"/>
      <c r="G171" s="476" t="str">
        <f>IF(ISNA(IF($C171&gt;0,(VLOOKUP($C171,Engagés!$C$10:$K$509,3,FALSE))," ")),"",(IF($C171&gt;0,(VLOOKUP($C171,Engagés!$C$10:$K$509,3,FALSE))," ")))</f>
        <v xml:space="preserve"> </v>
      </c>
      <c r="H171" s="90">
        <f t="shared" si="103"/>
        <v>0</v>
      </c>
      <c r="I171" s="539" t="str">
        <f>IF(ISNA(IF($C171&gt;0,(VLOOKUP($C171,Engagés!$C$10:$K$509,6,FALSE))," ")),"",(IF($C171&gt;0,(VLOOKUP($C171,Engagés!$C$10:$K$509,6,FALSE))," ")))</f>
        <v xml:space="preserve"> </v>
      </c>
      <c r="J171" s="539" t="str">
        <f>IF(ISNA(IF($C171&gt;0,(VLOOKUP($C171,Engagés!$C$10:$K$509,7,FALSE))," ")),"",(IF($C171&gt;0,(VLOOKUP($C171,Engagés!$C$10:$K$509,7,FALSE))," ")))</f>
        <v xml:space="preserve"> </v>
      </c>
      <c r="K171" s="539" t="str">
        <f>IF(ISNA(IF($C171&gt;0,(VLOOKUP($C171,Engagés!$C$10:$K$509,8,FALSE))," ")),"",(IF($C171&gt;0,(VLOOKUP($C171,Engagés!$C$10:$K$509,8,FALSE))," ")))</f>
        <v xml:space="preserve"> </v>
      </c>
      <c r="L171" s="6" t="str">
        <f>IF(ISNA(IF($C171&gt;0,(VLOOKUP($C171,Engagés!$C$10:$K$509,5,FALSE))," ")),"",(IF($C171&gt;0,(VLOOKUP($C171,Engagés!$C$10:$K$509,5,FALSE))," ")))</f>
        <v xml:space="preserve"> </v>
      </c>
      <c r="M171" s="6" t="str">
        <f>IF(ISNA(IF($C171&gt;0,(VLOOKUP($C171,Engagés!$C$10:$K$509,4,FALSE))," ")),"",(IF($C171&gt;0,(VLOOKUP($C171,Engagés!$C$10:$K$509,4,FALSE))," ")))</f>
        <v xml:space="preserve"> </v>
      </c>
      <c r="N171" s="539" t="str">
        <f>IF(ISNA(IF($C171&gt;0,(VLOOKUP($C171,Engagés!$C$10:$K$509,9,FALSE))," ")),"",(IF($C171&gt;0,(VLOOKUP($C171,Engagés!$C$10:$K$509,9,FALSE))," ")))</f>
        <v xml:space="preserve"> </v>
      </c>
      <c r="O171" s="6" t="str">
        <f>IF(ISNA(IF($C171&gt;0,(VLOOKUP($C171,Engagés!$C$10:$N$509,10,FALSE))," ")),"",(IF($C171&gt;0,(VLOOKUP($C171,Engagés!$C$10:$N$509,10,FALSE))," ")))</f>
        <v xml:space="preserve"> </v>
      </c>
      <c r="P171" s="6" t="str">
        <f>IF(ISNA(IF($C171&gt;0,(VLOOKUP($C171,Engagés!$C$10:$N$509,12,FALSE))," ")),"",(IF($C171&gt;0,(VLOOKUP($C171,Engagés!$C$10:$N$509,12,FALSE))," ")))</f>
        <v xml:space="preserve"> </v>
      </c>
      <c r="Q171" s="6" t="str">
        <f>IF(ISNA(IF($C171&gt;0,(VLOOKUP($C171,Engagés!$C$10:$N$509,11,FALSE))," ")),"",(IF($C171&gt;0,(VLOOKUP($C171,Engagés!$C$10:$N$509,11,FALSE))," ")))</f>
        <v xml:space="preserve"> </v>
      </c>
      <c r="R171" s="19" t="str">
        <f t="shared" si="123"/>
        <v/>
      </c>
      <c r="S171" s="84" t="str">
        <f>IF(COUNTIF($K$8:$K171,$K171)&lt;2,$K171," ")</f>
        <v xml:space="preserve"> </v>
      </c>
      <c r="T171" s="84">
        <f t="shared" si="114"/>
        <v>164</v>
      </c>
      <c r="U171" s="91" t="str">
        <f t="shared" si="115"/>
        <v/>
      </c>
      <c r="V171" s="84" t="str">
        <f>IF(COUNTIF($K$8:$K171,$K171)&lt;3,$K171," ")</f>
        <v xml:space="preserve"> </v>
      </c>
      <c r="W171" s="84">
        <f t="shared" si="104"/>
        <v>164</v>
      </c>
      <c r="X171" s="84" t="str">
        <f t="shared" si="116"/>
        <v/>
      </c>
      <c r="Y171" s="80" t="str">
        <f t="shared" si="105"/>
        <v/>
      </c>
      <c r="Z171" s="80">
        <f t="shared" si="106"/>
        <v>1000</v>
      </c>
      <c r="AA171" s="80">
        <f t="shared" si="117"/>
        <v>1000</v>
      </c>
      <c r="AB171" s="84" t="str">
        <f>IF(COUNTIF($K$8:$K171,S171)&lt;4,$K171," ")</f>
        <v xml:space="preserve"> </v>
      </c>
      <c r="AC171" s="84">
        <f t="shared" si="107"/>
        <v>164</v>
      </c>
      <c r="AD171" s="84" t="str">
        <f t="shared" si="118"/>
        <v/>
      </c>
      <c r="AE171" s="80" t="str">
        <f t="shared" si="108"/>
        <v/>
      </c>
      <c r="AF171" s="80" t="str">
        <f t="shared" si="109"/>
        <v/>
      </c>
      <c r="AG171" s="84" t="str">
        <f t="shared" si="110"/>
        <v/>
      </c>
      <c r="AH171" s="84" t="str">
        <f t="shared" si="119"/>
        <v/>
      </c>
      <c r="AI171" s="7" t="str">
        <f t="shared" si="120"/>
        <v xml:space="preserve"> </v>
      </c>
      <c r="AJ171" s="8">
        <f t="shared" si="121"/>
        <v>164</v>
      </c>
      <c r="AK171" s="92">
        <v>10</v>
      </c>
      <c r="AL171" s="93" t="e">
        <f>#REF!</f>
        <v>#REF!</v>
      </c>
      <c r="AM171" s="94" t="e">
        <f t="shared" si="95"/>
        <v>#REF!</v>
      </c>
      <c r="AN171" s="95" t="e">
        <f t="shared" si="96"/>
        <v>#REF!</v>
      </c>
      <c r="AO171" s="94" t="e">
        <f t="shared" si="97"/>
        <v>#REF!</v>
      </c>
      <c r="AP171" s="95" t="e">
        <f t="shared" si="98"/>
        <v>#REF!</v>
      </c>
      <c r="AQ171" s="94" t="e">
        <f t="shared" si="99"/>
        <v>#REF!</v>
      </c>
      <c r="AR171" s="95" t="e">
        <f t="shared" si="100"/>
        <v>#REF!</v>
      </c>
      <c r="AS171" s="96" t="e">
        <f t="shared" si="111"/>
        <v>#REF!</v>
      </c>
      <c r="AT171" s="97" t="e">
        <f t="shared" si="112"/>
        <v>#REF!</v>
      </c>
      <c r="AW171" s="537" t="str">
        <f t="shared" si="122"/>
        <v/>
      </c>
    </row>
    <row r="172" spans="1:49" ht="19.2" customHeight="1">
      <c r="A172" s="6">
        <f t="shared" si="113"/>
        <v>165</v>
      </c>
      <c r="B172" s="303">
        <v>165</v>
      </c>
      <c r="C172" s="303"/>
      <c r="D172" s="458"/>
      <c r="E172" s="458"/>
      <c r="F172" s="458"/>
      <c r="G172" s="476" t="str">
        <f>IF(ISNA(IF($C172&gt;0,(VLOOKUP($C172,Engagés!$C$10:$K$509,3,FALSE))," ")),"",(IF($C172&gt;0,(VLOOKUP($C172,Engagés!$C$10:$K$509,3,FALSE))," ")))</f>
        <v xml:space="preserve"> </v>
      </c>
      <c r="H172" s="90">
        <f t="shared" si="103"/>
        <v>0</v>
      </c>
      <c r="I172" s="539" t="str">
        <f>IF(ISNA(IF($C172&gt;0,(VLOOKUP($C172,Engagés!$C$10:$K$509,6,FALSE))," ")),"",(IF($C172&gt;0,(VLOOKUP($C172,Engagés!$C$10:$K$509,6,FALSE))," ")))</f>
        <v xml:space="preserve"> </v>
      </c>
      <c r="J172" s="539" t="str">
        <f>IF(ISNA(IF($C172&gt;0,(VLOOKUP($C172,Engagés!$C$10:$K$509,7,FALSE))," ")),"",(IF($C172&gt;0,(VLOOKUP($C172,Engagés!$C$10:$K$509,7,FALSE))," ")))</f>
        <v xml:space="preserve"> </v>
      </c>
      <c r="K172" s="539" t="str">
        <f>IF(ISNA(IF($C172&gt;0,(VLOOKUP($C172,Engagés!$C$10:$K$509,8,FALSE))," ")),"",(IF($C172&gt;0,(VLOOKUP($C172,Engagés!$C$10:$K$509,8,FALSE))," ")))</f>
        <v xml:space="preserve"> </v>
      </c>
      <c r="L172" s="6" t="str">
        <f>IF(ISNA(IF($C172&gt;0,(VLOOKUP($C172,Engagés!$C$10:$K$509,5,FALSE))," ")),"",(IF($C172&gt;0,(VLOOKUP($C172,Engagés!$C$10:$K$509,5,FALSE))," ")))</f>
        <v xml:space="preserve"> </v>
      </c>
      <c r="M172" s="6" t="str">
        <f>IF(ISNA(IF($C172&gt;0,(VLOOKUP($C172,Engagés!$C$10:$K$509,4,FALSE))," ")),"",(IF($C172&gt;0,(VLOOKUP($C172,Engagés!$C$10:$K$509,4,FALSE))," ")))</f>
        <v xml:space="preserve"> </v>
      </c>
      <c r="N172" s="539" t="str">
        <f>IF(ISNA(IF($C172&gt;0,(VLOOKUP($C172,Engagés!$C$10:$K$509,9,FALSE))," ")),"",(IF($C172&gt;0,(VLOOKUP($C172,Engagés!$C$10:$K$509,9,FALSE))," ")))</f>
        <v xml:space="preserve"> </v>
      </c>
      <c r="O172" s="6" t="str">
        <f>IF(ISNA(IF($C172&gt;0,(VLOOKUP($C172,Engagés!$C$10:$N$509,10,FALSE))," ")),"",(IF($C172&gt;0,(VLOOKUP($C172,Engagés!$C$10:$N$509,10,FALSE))," ")))</f>
        <v xml:space="preserve"> </v>
      </c>
      <c r="P172" s="6" t="str">
        <f>IF(ISNA(IF($C172&gt;0,(VLOOKUP($C172,Engagés!$C$10:$N$509,12,FALSE))," ")),"",(IF($C172&gt;0,(VLOOKUP($C172,Engagés!$C$10:$N$509,12,FALSE))," ")))</f>
        <v xml:space="preserve"> </v>
      </c>
      <c r="Q172" s="6" t="str">
        <f>IF(ISNA(IF($C172&gt;0,(VLOOKUP($C172,Engagés!$C$10:$N$509,11,FALSE))," ")),"",(IF($C172&gt;0,(VLOOKUP($C172,Engagés!$C$10:$N$509,11,FALSE))," ")))</f>
        <v xml:space="preserve"> </v>
      </c>
      <c r="R172" s="19" t="str">
        <f t="shared" si="123"/>
        <v/>
      </c>
      <c r="S172" s="84" t="str">
        <f>IF(COUNTIF($K$8:$K172,$K172)&lt;2,$K172," ")</f>
        <v xml:space="preserve"> </v>
      </c>
      <c r="T172" s="84">
        <f t="shared" si="114"/>
        <v>165</v>
      </c>
      <c r="U172" s="91" t="str">
        <f t="shared" si="115"/>
        <v/>
      </c>
      <c r="V172" s="84" t="str">
        <f>IF(COUNTIF($K$8:$K172,$K172)&lt;3,$K172," ")</f>
        <v xml:space="preserve"> </v>
      </c>
      <c r="W172" s="84">
        <f t="shared" si="104"/>
        <v>165</v>
      </c>
      <c r="X172" s="84" t="str">
        <f t="shared" si="116"/>
        <v/>
      </c>
      <c r="Y172" s="80" t="str">
        <f t="shared" si="105"/>
        <v/>
      </c>
      <c r="Z172" s="80">
        <f t="shared" si="106"/>
        <v>1000</v>
      </c>
      <c r="AA172" s="80">
        <f t="shared" si="117"/>
        <v>1000</v>
      </c>
      <c r="AB172" s="84" t="str">
        <f>IF(COUNTIF($K$8:$K172,S172)&lt;4,$K172," ")</f>
        <v xml:space="preserve"> </v>
      </c>
      <c r="AC172" s="84">
        <f t="shared" si="107"/>
        <v>165</v>
      </c>
      <c r="AD172" s="84" t="str">
        <f t="shared" si="118"/>
        <v/>
      </c>
      <c r="AE172" s="80" t="str">
        <f t="shared" si="108"/>
        <v/>
      </c>
      <c r="AF172" s="80" t="str">
        <f t="shared" si="109"/>
        <v/>
      </c>
      <c r="AG172" s="84" t="str">
        <f t="shared" si="110"/>
        <v/>
      </c>
      <c r="AH172" s="84" t="str">
        <f t="shared" si="119"/>
        <v/>
      </c>
      <c r="AI172" s="7" t="str">
        <f t="shared" si="120"/>
        <v xml:space="preserve"> </v>
      </c>
      <c r="AJ172" s="8">
        <f t="shared" si="121"/>
        <v>165</v>
      </c>
      <c r="AK172" s="92">
        <v>10</v>
      </c>
      <c r="AL172" s="93" t="e">
        <f>#REF!</f>
        <v>#REF!</v>
      </c>
      <c r="AM172" s="94" t="e">
        <f t="shared" si="95"/>
        <v>#REF!</v>
      </c>
      <c r="AN172" s="95" t="e">
        <f t="shared" si="96"/>
        <v>#REF!</v>
      </c>
      <c r="AO172" s="94" t="e">
        <f t="shared" si="97"/>
        <v>#REF!</v>
      </c>
      <c r="AP172" s="95" t="e">
        <f t="shared" si="98"/>
        <v>#REF!</v>
      </c>
      <c r="AQ172" s="94" t="e">
        <f t="shared" si="99"/>
        <v>#REF!</v>
      </c>
      <c r="AR172" s="95" t="e">
        <f t="shared" si="100"/>
        <v>#REF!</v>
      </c>
      <c r="AS172" s="96" t="e">
        <f t="shared" si="111"/>
        <v>#REF!</v>
      </c>
      <c r="AT172" s="97" t="e">
        <f t="shared" si="112"/>
        <v>#REF!</v>
      </c>
      <c r="AW172" s="537" t="str">
        <f t="shared" si="122"/>
        <v/>
      </c>
    </row>
    <row r="173" spans="1:49" ht="19.2" customHeight="1">
      <c r="A173" s="6">
        <f t="shared" si="113"/>
        <v>166</v>
      </c>
      <c r="B173" s="303">
        <v>166</v>
      </c>
      <c r="C173" s="303"/>
      <c r="D173" s="458"/>
      <c r="E173" s="458"/>
      <c r="F173" s="458"/>
      <c r="G173" s="476" t="str">
        <f>IF(ISNA(IF($C173&gt;0,(VLOOKUP($C173,Engagés!$C$10:$K$509,3,FALSE))," ")),"",(IF($C173&gt;0,(VLOOKUP($C173,Engagés!$C$10:$K$509,3,FALSE))," ")))</f>
        <v xml:space="preserve"> </v>
      </c>
      <c r="H173" s="90">
        <f t="shared" si="103"/>
        <v>0</v>
      </c>
      <c r="I173" s="539" t="str">
        <f>IF(ISNA(IF($C173&gt;0,(VLOOKUP($C173,Engagés!$C$10:$K$509,6,FALSE))," ")),"",(IF($C173&gt;0,(VLOOKUP($C173,Engagés!$C$10:$K$509,6,FALSE))," ")))</f>
        <v xml:space="preserve"> </v>
      </c>
      <c r="J173" s="539" t="str">
        <f>IF(ISNA(IF($C173&gt;0,(VLOOKUP($C173,Engagés!$C$10:$K$509,7,FALSE))," ")),"",(IF($C173&gt;0,(VLOOKUP($C173,Engagés!$C$10:$K$509,7,FALSE))," ")))</f>
        <v xml:space="preserve"> </v>
      </c>
      <c r="K173" s="539" t="str">
        <f>IF(ISNA(IF($C173&gt;0,(VLOOKUP($C173,Engagés!$C$10:$K$509,8,FALSE))," ")),"",(IF($C173&gt;0,(VLOOKUP($C173,Engagés!$C$10:$K$509,8,FALSE))," ")))</f>
        <v xml:space="preserve"> </v>
      </c>
      <c r="L173" s="6" t="str">
        <f>IF(ISNA(IF($C173&gt;0,(VLOOKUP($C173,Engagés!$C$10:$K$509,5,FALSE))," ")),"",(IF($C173&gt;0,(VLOOKUP($C173,Engagés!$C$10:$K$509,5,FALSE))," ")))</f>
        <v xml:space="preserve"> </v>
      </c>
      <c r="M173" s="6" t="str">
        <f>IF(ISNA(IF($C173&gt;0,(VLOOKUP($C173,Engagés!$C$10:$K$509,4,FALSE))," ")),"",(IF($C173&gt;0,(VLOOKUP($C173,Engagés!$C$10:$K$509,4,FALSE))," ")))</f>
        <v xml:space="preserve"> </v>
      </c>
      <c r="N173" s="539" t="str">
        <f>IF(ISNA(IF($C173&gt;0,(VLOOKUP($C173,Engagés!$C$10:$K$509,9,FALSE))," ")),"",(IF($C173&gt;0,(VLOOKUP($C173,Engagés!$C$10:$K$509,9,FALSE))," ")))</f>
        <v xml:space="preserve"> </v>
      </c>
      <c r="O173" s="6" t="str">
        <f>IF(ISNA(IF($C173&gt;0,(VLOOKUP($C173,Engagés!$C$10:$N$509,10,FALSE))," ")),"",(IF($C173&gt;0,(VLOOKUP($C173,Engagés!$C$10:$N$509,10,FALSE))," ")))</f>
        <v xml:space="preserve"> </v>
      </c>
      <c r="P173" s="6" t="str">
        <f>IF(ISNA(IF($C173&gt;0,(VLOOKUP($C173,Engagés!$C$10:$N$509,12,FALSE))," ")),"",(IF($C173&gt;0,(VLOOKUP($C173,Engagés!$C$10:$N$509,12,FALSE))," ")))</f>
        <v xml:space="preserve"> </v>
      </c>
      <c r="Q173" s="6" t="str">
        <f>IF(ISNA(IF($C173&gt;0,(VLOOKUP($C173,Engagés!$C$10:$N$509,11,FALSE))," ")),"",(IF($C173&gt;0,(VLOOKUP($C173,Engagés!$C$10:$N$509,11,FALSE))," ")))</f>
        <v xml:space="preserve"> </v>
      </c>
      <c r="R173" s="19" t="str">
        <f t="shared" si="123"/>
        <v/>
      </c>
      <c r="S173" s="84" t="str">
        <f>IF(COUNTIF($K$8:$K173,$K173)&lt;2,$K173," ")</f>
        <v xml:space="preserve"> </v>
      </c>
      <c r="T173" s="84">
        <f t="shared" si="114"/>
        <v>166</v>
      </c>
      <c r="U173" s="91" t="str">
        <f t="shared" si="115"/>
        <v/>
      </c>
      <c r="V173" s="84" t="str">
        <f>IF(COUNTIF($K$8:$K173,$K173)&lt;3,$K173," ")</f>
        <v xml:space="preserve"> </v>
      </c>
      <c r="W173" s="84">
        <f t="shared" si="104"/>
        <v>166</v>
      </c>
      <c r="X173" s="84" t="str">
        <f t="shared" si="116"/>
        <v/>
      </c>
      <c r="Y173" s="80" t="str">
        <f t="shared" si="105"/>
        <v/>
      </c>
      <c r="Z173" s="80">
        <f t="shared" si="106"/>
        <v>1000</v>
      </c>
      <c r="AA173" s="80">
        <f t="shared" si="117"/>
        <v>1000</v>
      </c>
      <c r="AB173" s="84" t="str">
        <f>IF(COUNTIF($K$8:$K173,S173)&lt;4,$K173," ")</f>
        <v xml:space="preserve"> </v>
      </c>
      <c r="AC173" s="84">
        <f t="shared" si="107"/>
        <v>166</v>
      </c>
      <c r="AD173" s="84" t="str">
        <f t="shared" si="118"/>
        <v/>
      </c>
      <c r="AE173" s="80" t="str">
        <f t="shared" si="108"/>
        <v/>
      </c>
      <c r="AF173" s="80" t="str">
        <f t="shared" si="109"/>
        <v/>
      </c>
      <c r="AG173" s="84" t="str">
        <f t="shared" si="110"/>
        <v/>
      </c>
      <c r="AH173" s="84" t="str">
        <f t="shared" si="119"/>
        <v/>
      </c>
      <c r="AI173" s="7" t="str">
        <f t="shared" si="120"/>
        <v xml:space="preserve"> </v>
      </c>
      <c r="AJ173" s="8">
        <f t="shared" si="121"/>
        <v>166</v>
      </c>
      <c r="AK173" s="92">
        <v>10</v>
      </c>
      <c r="AL173" s="93" t="e">
        <f>#REF!</f>
        <v>#REF!</v>
      </c>
      <c r="AM173" s="94" t="e">
        <f t="shared" si="95"/>
        <v>#REF!</v>
      </c>
      <c r="AN173" s="95" t="e">
        <f t="shared" si="96"/>
        <v>#REF!</v>
      </c>
      <c r="AO173" s="94" t="e">
        <f t="shared" si="97"/>
        <v>#REF!</v>
      </c>
      <c r="AP173" s="95" t="e">
        <f t="shared" si="98"/>
        <v>#REF!</v>
      </c>
      <c r="AQ173" s="94" t="e">
        <f t="shared" si="99"/>
        <v>#REF!</v>
      </c>
      <c r="AR173" s="95" t="e">
        <f t="shared" si="100"/>
        <v>#REF!</v>
      </c>
      <c r="AS173" s="96" t="e">
        <f t="shared" si="111"/>
        <v>#REF!</v>
      </c>
      <c r="AT173" s="97" t="e">
        <f t="shared" si="112"/>
        <v>#REF!</v>
      </c>
      <c r="AW173" s="537" t="str">
        <f t="shared" si="122"/>
        <v/>
      </c>
    </row>
    <row r="174" spans="1:49" ht="19.2" customHeight="1">
      <c r="A174" s="6">
        <f t="shared" si="113"/>
        <v>167</v>
      </c>
      <c r="B174" s="303">
        <v>167</v>
      </c>
      <c r="C174" s="303"/>
      <c r="D174" s="458"/>
      <c r="E174" s="458"/>
      <c r="F174" s="458"/>
      <c r="G174" s="476" t="str">
        <f>IF(ISNA(IF($C174&gt;0,(VLOOKUP($C174,Engagés!$C$10:$K$509,3,FALSE))," ")),"",(IF($C174&gt;0,(VLOOKUP($C174,Engagés!$C$10:$K$509,3,FALSE))," ")))</f>
        <v xml:space="preserve"> </v>
      </c>
      <c r="H174" s="90">
        <f t="shared" si="103"/>
        <v>0</v>
      </c>
      <c r="I174" s="539" t="str">
        <f>IF(ISNA(IF($C174&gt;0,(VLOOKUP($C174,Engagés!$C$10:$K$509,6,FALSE))," ")),"",(IF($C174&gt;0,(VLOOKUP($C174,Engagés!$C$10:$K$509,6,FALSE))," ")))</f>
        <v xml:space="preserve"> </v>
      </c>
      <c r="J174" s="539" t="str">
        <f>IF(ISNA(IF($C174&gt;0,(VLOOKUP($C174,Engagés!$C$10:$K$509,7,FALSE))," ")),"",(IF($C174&gt;0,(VLOOKUP($C174,Engagés!$C$10:$K$509,7,FALSE))," ")))</f>
        <v xml:space="preserve"> </v>
      </c>
      <c r="K174" s="539" t="str">
        <f>IF(ISNA(IF($C174&gt;0,(VLOOKUP($C174,Engagés!$C$10:$K$509,8,FALSE))," ")),"",(IF($C174&gt;0,(VLOOKUP($C174,Engagés!$C$10:$K$509,8,FALSE))," ")))</f>
        <v xml:space="preserve"> </v>
      </c>
      <c r="L174" s="6" t="str">
        <f>IF(ISNA(IF($C174&gt;0,(VLOOKUP($C174,Engagés!$C$10:$K$509,5,FALSE))," ")),"",(IF($C174&gt;0,(VLOOKUP($C174,Engagés!$C$10:$K$509,5,FALSE))," ")))</f>
        <v xml:space="preserve"> </v>
      </c>
      <c r="M174" s="6" t="str">
        <f>IF(ISNA(IF($C174&gt;0,(VLOOKUP($C174,Engagés!$C$10:$K$509,4,FALSE))," ")),"",(IF($C174&gt;0,(VLOOKUP($C174,Engagés!$C$10:$K$509,4,FALSE))," ")))</f>
        <v xml:space="preserve"> </v>
      </c>
      <c r="N174" s="539" t="str">
        <f>IF(ISNA(IF($C174&gt;0,(VLOOKUP($C174,Engagés!$C$10:$K$509,9,FALSE))," ")),"",(IF($C174&gt;0,(VLOOKUP($C174,Engagés!$C$10:$K$509,9,FALSE))," ")))</f>
        <v xml:space="preserve"> </v>
      </c>
      <c r="O174" s="6" t="str">
        <f>IF(ISNA(IF($C174&gt;0,(VLOOKUP($C174,Engagés!$C$10:$N$509,10,FALSE))," ")),"",(IF($C174&gt;0,(VLOOKUP($C174,Engagés!$C$10:$N$509,10,FALSE))," ")))</f>
        <v xml:space="preserve"> </v>
      </c>
      <c r="P174" s="6" t="str">
        <f>IF(ISNA(IF($C174&gt;0,(VLOOKUP($C174,Engagés!$C$10:$N$509,12,FALSE))," ")),"",(IF($C174&gt;0,(VLOOKUP($C174,Engagés!$C$10:$N$509,12,FALSE))," ")))</f>
        <v xml:space="preserve"> </v>
      </c>
      <c r="Q174" s="6" t="str">
        <f>IF(ISNA(IF($C174&gt;0,(VLOOKUP($C174,Engagés!$C$10:$N$509,11,FALSE))," ")),"",(IF($C174&gt;0,(VLOOKUP($C174,Engagés!$C$10:$N$509,11,FALSE))," ")))</f>
        <v xml:space="preserve"> </v>
      </c>
      <c r="R174" s="19" t="str">
        <f t="shared" si="123"/>
        <v/>
      </c>
      <c r="S174" s="84" t="str">
        <f>IF(COUNTIF($K$8:$K174,$K174)&lt;2,$K174," ")</f>
        <v xml:space="preserve"> </v>
      </c>
      <c r="T174" s="84">
        <f t="shared" si="114"/>
        <v>167</v>
      </c>
      <c r="U174" s="91" t="str">
        <f t="shared" si="115"/>
        <v/>
      </c>
      <c r="V174" s="84" t="str">
        <f>IF(COUNTIF($K$8:$K174,$K174)&lt;3,$K174," ")</f>
        <v xml:space="preserve"> </v>
      </c>
      <c r="W174" s="84">
        <f t="shared" si="104"/>
        <v>167</v>
      </c>
      <c r="X174" s="84" t="str">
        <f t="shared" si="116"/>
        <v/>
      </c>
      <c r="Y174" s="80" t="str">
        <f t="shared" si="105"/>
        <v/>
      </c>
      <c r="Z174" s="80">
        <f t="shared" si="106"/>
        <v>1000</v>
      </c>
      <c r="AA174" s="80">
        <f t="shared" si="117"/>
        <v>1000</v>
      </c>
      <c r="AB174" s="84" t="str">
        <f>IF(COUNTIF($K$8:$K174,S174)&lt;4,$K174," ")</f>
        <v xml:space="preserve"> </v>
      </c>
      <c r="AC174" s="84">
        <f t="shared" si="107"/>
        <v>167</v>
      </c>
      <c r="AD174" s="84" t="str">
        <f t="shared" si="118"/>
        <v/>
      </c>
      <c r="AE174" s="80" t="str">
        <f t="shared" si="108"/>
        <v/>
      </c>
      <c r="AF174" s="80" t="str">
        <f t="shared" si="109"/>
        <v/>
      </c>
      <c r="AG174" s="84" t="str">
        <f t="shared" si="110"/>
        <v/>
      </c>
      <c r="AH174" s="84" t="str">
        <f t="shared" si="119"/>
        <v/>
      </c>
      <c r="AI174" s="7" t="str">
        <f t="shared" si="120"/>
        <v xml:space="preserve"> </v>
      </c>
      <c r="AJ174" s="8">
        <f t="shared" si="121"/>
        <v>167</v>
      </c>
      <c r="AK174" s="92">
        <v>10</v>
      </c>
      <c r="AL174" s="93" t="e">
        <f>#REF!</f>
        <v>#REF!</v>
      </c>
      <c r="AM174" s="94" t="e">
        <f t="shared" si="95"/>
        <v>#REF!</v>
      </c>
      <c r="AN174" s="95" t="e">
        <f t="shared" si="96"/>
        <v>#REF!</v>
      </c>
      <c r="AO174" s="94" t="e">
        <f t="shared" si="97"/>
        <v>#REF!</v>
      </c>
      <c r="AP174" s="95" t="e">
        <f t="shared" si="98"/>
        <v>#REF!</v>
      </c>
      <c r="AQ174" s="94" t="e">
        <f t="shared" si="99"/>
        <v>#REF!</v>
      </c>
      <c r="AR174" s="95" t="e">
        <f t="shared" si="100"/>
        <v>#REF!</v>
      </c>
      <c r="AS174" s="96" t="e">
        <f t="shared" si="111"/>
        <v>#REF!</v>
      </c>
      <c r="AT174" s="97" t="e">
        <f t="shared" si="112"/>
        <v>#REF!</v>
      </c>
      <c r="AW174" s="537" t="str">
        <f t="shared" si="122"/>
        <v/>
      </c>
    </row>
    <row r="175" spans="1:49" ht="19.2" customHeight="1">
      <c r="A175" s="6">
        <f t="shared" si="113"/>
        <v>168</v>
      </c>
      <c r="B175" s="303">
        <v>168</v>
      </c>
      <c r="C175" s="303"/>
      <c r="D175" s="458"/>
      <c r="E175" s="458"/>
      <c r="F175" s="458"/>
      <c r="G175" s="476" t="str">
        <f>IF(ISNA(IF($C175&gt;0,(VLOOKUP($C175,Engagés!$C$10:$K$509,3,FALSE))," ")),"",(IF($C175&gt;0,(VLOOKUP($C175,Engagés!$C$10:$K$509,3,FALSE))," ")))</f>
        <v xml:space="preserve"> </v>
      </c>
      <c r="H175" s="90">
        <f t="shared" si="103"/>
        <v>0</v>
      </c>
      <c r="I175" s="539" t="str">
        <f>IF(ISNA(IF($C175&gt;0,(VLOOKUP($C175,Engagés!$C$10:$K$509,6,FALSE))," ")),"",(IF($C175&gt;0,(VLOOKUP($C175,Engagés!$C$10:$K$509,6,FALSE))," ")))</f>
        <v xml:space="preserve"> </v>
      </c>
      <c r="J175" s="539" t="str">
        <f>IF(ISNA(IF($C175&gt;0,(VLOOKUP($C175,Engagés!$C$10:$K$509,7,FALSE))," ")),"",(IF($C175&gt;0,(VLOOKUP($C175,Engagés!$C$10:$K$509,7,FALSE))," ")))</f>
        <v xml:space="preserve"> </v>
      </c>
      <c r="K175" s="539" t="str">
        <f>IF(ISNA(IF($C175&gt;0,(VLOOKUP($C175,Engagés!$C$10:$K$509,8,FALSE))," ")),"",(IF($C175&gt;0,(VLOOKUP($C175,Engagés!$C$10:$K$509,8,FALSE))," ")))</f>
        <v xml:space="preserve"> </v>
      </c>
      <c r="L175" s="6" t="str">
        <f>IF(ISNA(IF($C175&gt;0,(VLOOKUP($C175,Engagés!$C$10:$K$509,5,FALSE))," ")),"",(IF($C175&gt;0,(VLOOKUP($C175,Engagés!$C$10:$K$509,5,FALSE))," ")))</f>
        <v xml:space="preserve"> </v>
      </c>
      <c r="M175" s="6" t="str">
        <f>IF(ISNA(IF($C175&gt;0,(VLOOKUP($C175,Engagés!$C$10:$K$509,4,FALSE))," ")),"",(IF($C175&gt;0,(VLOOKUP($C175,Engagés!$C$10:$K$509,4,FALSE))," ")))</f>
        <v xml:space="preserve"> </v>
      </c>
      <c r="N175" s="539" t="str">
        <f>IF(ISNA(IF($C175&gt;0,(VLOOKUP($C175,Engagés!$C$10:$K$509,9,FALSE))," ")),"",(IF($C175&gt;0,(VLOOKUP($C175,Engagés!$C$10:$K$509,9,FALSE))," ")))</f>
        <v xml:space="preserve"> </v>
      </c>
      <c r="O175" s="6" t="str">
        <f>IF(ISNA(IF($C175&gt;0,(VLOOKUP($C175,Engagés!$C$10:$N$509,10,FALSE))," ")),"",(IF($C175&gt;0,(VLOOKUP($C175,Engagés!$C$10:$N$509,10,FALSE))," ")))</f>
        <v xml:space="preserve"> </v>
      </c>
      <c r="P175" s="6" t="str">
        <f>IF(ISNA(IF($C175&gt;0,(VLOOKUP($C175,Engagés!$C$10:$N$509,12,FALSE))," ")),"",(IF($C175&gt;0,(VLOOKUP($C175,Engagés!$C$10:$N$509,12,FALSE))," ")))</f>
        <v xml:space="preserve"> </v>
      </c>
      <c r="Q175" s="6" t="str">
        <f>IF(ISNA(IF($C175&gt;0,(VLOOKUP($C175,Engagés!$C$10:$N$509,11,FALSE))," ")),"",(IF($C175&gt;0,(VLOOKUP($C175,Engagés!$C$10:$N$509,11,FALSE))," ")))</f>
        <v xml:space="preserve"> </v>
      </c>
      <c r="R175" s="19" t="str">
        <f t="shared" si="123"/>
        <v/>
      </c>
      <c r="S175" s="84" t="str">
        <f>IF(COUNTIF($K$8:$K175,$K175)&lt;2,$K175," ")</f>
        <v xml:space="preserve"> </v>
      </c>
      <c r="T175" s="84">
        <f t="shared" si="114"/>
        <v>168</v>
      </c>
      <c r="U175" s="91" t="str">
        <f t="shared" si="115"/>
        <v/>
      </c>
      <c r="V175" s="84" t="str">
        <f>IF(COUNTIF($K$8:$K175,$K175)&lt;3,$K175," ")</f>
        <v xml:space="preserve"> </v>
      </c>
      <c r="W175" s="84">
        <f t="shared" si="104"/>
        <v>168</v>
      </c>
      <c r="X175" s="84" t="str">
        <f t="shared" si="116"/>
        <v/>
      </c>
      <c r="Y175" s="80" t="str">
        <f t="shared" si="105"/>
        <v/>
      </c>
      <c r="Z175" s="80">
        <f t="shared" si="106"/>
        <v>1000</v>
      </c>
      <c r="AA175" s="80">
        <f t="shared" si="117"/>
        <v>1000</v>
      </c>
      <c r="AB175" s="84" t="str">
        <f>IF(COUNTIF($K$8:$K175,S175)&lt;4,$K175," ")</f>
        <v xml:space="preserve"> </v>
      </c>
      <c r="AC175" s="84">
        <f t="shared" si="107"/>
        <v>168</v>
      </c>
      <c r="AD175" s="84" t="str">
        <f t="shared" si="118"/>
        <v/>
      </c>
      <c r="AE175" s="80" t="str">
        <f t="shared" si="108"/>
        <v/>
      </c>
      <c r="AF175" s="80" t="str">
        <f t="shared" si="109"/>
        <v/>
      </c>
      <c r="AG175" s="84" t="str">
        <f t="shared" si="110"/>
        <v/>
      </c>
      <c r="AH175" s="84" t="str">
        <f t="shared" si="119"/>
        <v/>
      </c>
      <c r="AI175" s="7" t="str">
        <f t="shared" si="120"/>
        <v xml:space="preserve"> </v>
      </c>
      <c r="AJ175" s="8">
        <f t="shared" si="121"/>
        <v>168</v>
      </c>
      <c r="AK175" s="92">
        <v>10</v>
      </c>
      <c r="AL175" s="93" t="e">
        <f>#REF!</f>
        <v>#REF!</v>
      </c>
      <c r="AM175" s="94" t="e">
        <f t="shared" si="95"/>
        <v>#REF!</v>
      </c>
      <c r="AN175" s="95" t="e">
        <f t="shared" si="96"/>
        <v>#REF!</v>
      </c>
      <c r="AO175" s="94" t="e">
        <f t="shared" si="97"/>
        <v>#REF!</v>
      </c>
      <c r="AP175" s="95" t="e">
        <f t="shared" si="98"/>
        <v>#REF!</v>
      </c>
      <c r="AQ175" s="94" t="e">
        <f t="shared" si="99"/>
        <v>#REF!</v>
      </c>
      <c r="AR175" s="95" t="e">
        <f t="shared" si="100"/>
        <v>#REF!</v>
      </c>
      <c r="AS175" s="96" t="e">
        <f t="shared" si="111"/>
        <v>#REF!</v>
      </c>
      <c r="AT175" s="97" t="e">
        <f t="shared" si="112"/>
        <v>#REF!</v>
      </c>
      <c r="AW175" s="537" t="str">
        <f t="shared" si="122"/>
        <v/>
      </c>
    </row>
    <row r="176" spans="1:49" ht="19.2" customHeight="1">
      <c r="A176" s="6">
        <f t="shared" si="113"/>
        <v>169</v>
      </c>
      <c r="B176" s="303">
        <v>169</v>
      </c>
      <c r="C176" s="303"/>
      <c r="D176" s="458"/>
      <c r="E176" s="458"/>
      <c r="F176" s="458"/>
      <c r="G176" s="476" t="str">
        <f>IF(ISNA(IF($C176&gt;0,(VLOOKUP($C176,Engagés!$C$10:$K$509,3,FALSE))," ")),"",(IF($C176&gt;0,(VLOOKUP($C176,Engagés!$C$10:$K$509,3,FALSE))," ")))</f>
        <v xml:space="preserve"> </v>
      </c>
      <c r="H176" s="90">
        <f t="shared" si="103"/>
        <v>0</v>
      </c>
      <c r="I176" s="539" t="str">
        <f>IF(ISNA(IF($C176&gt;0,(VLOOKUP($C176,Engagés!$C$10:$K$509,6,FALSE))," ")),"",(IF($C176&gt;0,(VLOOKUP($C176,Engagés!$C$10:$K$509,6,FALSE))," ")))</f>
        <v xml:space="preserve"> </v>
      </c>
      <c r="J176" s="539" t="str">
        <f>IF(ISNA(IF($C176&gt;0,(VLOOKUP($C176,Engagés!$C$10:$K$509,7,FALSE))," ")),"",(IF($C176&gt;0,(VLOOKUP($C176,Engagés!$C$10:$K$509,7,FALSE))," ")))</f>
        <v xml:space="preserve"> </v>
      </c>
      <c r="K176" s="539" t="str">
        <f>IF(ISNA(IF($C176&gt;0,(VLOOKUP($C176,Engagés!$C$10:$K$509,8,FALSE))," ")),"",(IF($C176&gt;0,(VLOOKUP($C176,Engagés!$C$10:$K$509,8,FALSE))," ")))</f>
        <v xml:space="preserve"> </v>
      </c>
      <c r="L176" s="6" t="str">
        <f>IF(ISNA(IF($C176&gt;0,(VLOOKUP($C176,Engagés!$C$10:$K$509,5,FALSE))," ")),"",(IF($C176&gt;0,(VLOOKUP($C176,Engagés!$C$10:$K$509,5,FALSE))," ")))</f>
        <v xml:space="preserve"> </v>
      </c>
      <c r="M176" s="6" t="str">
        <f>IF(ISNA(IF($C176&gt;0,(VLOOKUP($C176,Engagés!$C$10:$K$509,4,FALSE))," ")),"",(IF($C176&gt;0,(VLOOKUP($C176,Engagés!$C$10:$K$509,4,FALSE))," ")))</f>
        <v xml:space="preserve"> </v>
      </c>
      <c r="N176" s="539" t="str">
        <f>IF(ISNA(IF($C176&gt;0,(VLOOKUP($C176,Engagés!$C$10:$K$509,9,FALSE))," ")),"",(IF($C176&gt;0,(VLOOKUP($C176,Engagés!$C$10:$K$509,9,FALSE))," ")))</f>
        <v xml:space="preserve"> </v>
      </c>
      <c r="O176" s="6" t="str">
        <f>IF(ISNA(IF($C176&gt;0,(VLOOKUP($C176,Engagés!$C$10:$N$509,10,FALSE))," ")),"",(IF($C176&gt;0,(VLOOKUP($C176,Engagés!$C$10:$N$509,10,FALSE))," ")))</f>
        <v xml:space="preserve"> </v>
      </c>
      <c r="P176" s="6" t="str">
        <f>IF(ISNA(IF($C176&gt;0,(VLOOKUP($C176,Engagés!$C$10:$N$509,12,FALSE))," ")),"",(IF($C176&gt;0,(VLOOKUP($C176,Engagés!$C$10:$N$509,12,FALSE))," ")))</f>
        <v xml:space="preserve"> </v>
      </c>
      <c r="Q176" s="6" t="str">
        <f>IF(ISNA(IF($C176&gt;0,(VLOOKUP($C176,Engagés!$C$10:$N$509,11,FALSE))," ")),"",(IF($C176&gt;0,(VLOOKUP($C176,Engagés!$C$10:$N$509,11,FALSE))," ")))</f>
        <v xml:space="preserve"> </v>
      </c>
      <c r="R176" s="19" t="str">
        <f t="shared" si="123"/>
        <v/>
      </c>
      <c r="S176" s="84" t="str">
        <f>IF(COUNTIF($K$8:$K176,$K176)&lt;2,$K176," ")</f>
        <v xml:space="preserve"> </v>
      </c>
      <c r="T176" s="84">
        <f t="shared" si="114"/>
        <v>169</v>
      </c>
      <c r="U176" s="91" t="str">
        <f t="shared" si="115"/>
        <v/>
      </c>
      <c r="V176" s="84" t="str">
        <f>IF(COUNTIF($K$8:$K176,$K176)&lt;3,$K176," ")</f>
        <v xml:space="preserve"> </v>
      </c>
      <c r="W176" s="84">
        <f t="shared" si="104"/>
        <v>169</v>
      </c>
      <c r="X176" s="84" t="str">
        <f t="shared" si="116"/>
        <v/>
      </c>
      <c r="Y176" s="80" t="str">
        <f t="shared" si="105"/>
        <v/>
      </c>
      <c r="Z176" s="80">
        <f t="shared" si="106"/>
        <v>1000</v>
      </c>
      <c r="AA176" s="80">
        <f t="shared" si="117"/>
        <v>1000</v>
      </c>
      <c r="AB176" s="84" t="str">
        <f>IF(COUNTIF($K$8:$K176,S176)&lt;4,$K176," ")</f>
        <v xml:space="preserve"> </v>
      </c>
      <c r="AC176" s="84">
        <f t="shared" si="107"/>
        <v>169</v>
      </c>
      <c r="AD176" s="84" t="str">
        <f t="shared" si="118"/>
        <v/>
      </c>
      <c r="AE176" s="80" t="str">
        <f t="shared" si="108"/>
        <v/>
      </c>
      <c r="AF176" s="80" t="str">
        <f t="shared" si="109"/>
        <v/>
      </c>
      <c r="AG176" s="84" t="str">
        <f t="shared" si="110"/>
        <v/>
      </c>
      <c r="AH176" s="84" t="str">
        <f t="shared" si="119"/>
        <v/>
      </c>
      <c r="AI176" s="7" t="str">
        <f t="shared" si="120"/>
        <v xml:space="preserve"> </v>
      </c>
      <c r="AJ176" s="8">
        <f t="shared" si="121"/>
        <v>169</v>
      </c>
      <c r="AK176" s="92">
        <v>10</v>
      </c>
      <c r="AL176" s="93" t="e">
        <f>#REF!</f>
        <v>#REF!</v>
      </c>
      <c r="AM176" s="94" t="e">
        <f t="shared" si="95"/>
        <v>#REF!</v>
      </c>
      <c r="AN176" s="95" t="e">
        <f t="shared" si="96"/>
        <v>#REF!</v>
      </c>
      <c r="AO176" s="94" t="e">
        <f t="shared" si="97"/>
        <v>#REF!</v>
      </c>
      <c r="AP176" s="95" t="e">
        <f t="shared" si="98"/>
        <v>#REF!</v>
      </c>
      <c r="AQ176" s="94" t="e">
        <f t="shared" si="99"/>
        <v>#REF!</v>
      </c>
      <c r="AR176" s="95" t="e">
        <f t="shared" si="100"/>
        <v>#REF!</v>
      </c>
      <c r="AS176" s="96" t="e">
        <f t="shared" si="111"/>
        <v>#REF!</v>
      </c>
      <c r="AT176" s="97" t="e">
        <f t="shared" si="112"/>
        <v>#REF!</v>
      </c>
      <c r="AW176" s="537" t="str">
        <f t="shared" si="122"/>
        <v/>
      </c>
    </row>
    <row r="177" spans="1:49" ht="19.2" customHeight="1">
      <c r="A177" s="6">
        <f t="shared" si="113"/>
        <v>170</v>
      </c>
      <c r="B177" s="303">
        <v>170</v>
      </c>
      <c r="C177" s="303"/>
      <c r="D177" s="458"/>
      <c r="E177" s="458"/>
      <c r="F177" s="458"/>
      <c r="G177" s="476" t="str">
        <f>IF(ISNA(IF($C177&gt;0,(VLOOKUP($C177,Engagés!$C$10:$K$509,3,FALSE))," ")),"",(IF($C177&gt;0,(VLOOKUP($C177,Engagés!$C$10:$K$509,3,FALSE))," ")))</f>
        <v xml:space="preserve"> </v>
      </c>
      <c r="H177" s="90">
        <f t="shared" si="103"/>
        <v>0</v>
      </c>
      <c r="I177" s="539" t="str">
        <f>IF(ISNA(IF($C177&gt;0,(VLOOKUP($C177,Engagés!$C$10:$K$509,6,FALSE))," ")),"",(IF($C177&gt;0,(VLOOKUP($C177,Engagés!$C$10:$K$509,6,FALSE))," ")))</f>
        <v xml:space="preserve"> </v>
      </c>
      <c r="J177" s="539" t="str">
        <f>IF(ISNA(IF($C177&gt;0,(VLOOKUP($C177,Engagés!$C$10:$K$509,7,FALSE))," ")),"",(IF($C177&gt;0,(VLOOKUP($C177,Engagés!$C$10:$K$509,7,FALSE))," ")))</f>
        <v xml:space="preserve"> </v>
      </c>
      <c r="K177" s="539" t="str">
        <f>IF(ISNA(IF($C177&gt;0,(VLOOKUP($C177,Engagés!$C$10:$K$509,8,FALSE))," ")),"",(IF($C177&gt;0,(VLOOKUP($C177,Engagés!$C$10:$K$509,8,FALSE))," ")))</f>
        <v xml:space="preserve"> </v>
      </c>
      <c r="L177" s="6" t="str">
        <f>IF(ISNA(IF($C177&gt;0,(VLOOKUP($C177,Engagés!$C$10:$K$509,5,FALSE))," ")),"",(IF($C177&gt;0,(VLOOKUP($C177,Engagés!$C$10:$K$509,5,FALSE))," ")))</f>
        <v xml:space="preserve"> </v>
      </c>
      <c r="M177" s="6" t="str">
        <f>IF(ISNA(IF($C177&gt;0,(VLOOKUP($C177,Engagés!$C$10:$K$509,4,FALSE))," ")),"",(IF($C177&gt;0,(VLOOKUP($C177,Engagés!$C$10:$K$509,4,FALSE))," ")))</f>
        <v xml:space="preserve"> </v>
      </c>
      <c r="N177" s="539" t="str">
        <f>IF(ISNA(IF($C177&gt;0,(VLOOKUP($C177,Engagés!$C$10:$K$509,9,FALSE))," ")),"",(IF($C177&gt;0,(VLOOKUP($C177,Engagés!$C$10:$K$509,9,FALSE))," ")))</f>
        <v xml:space="preserve"> </v>
      </c>
      <c r="O177" s="6" t="str">
        <f>IF(ISNA(IF($C177&gt;0,(VLOOKUP($C177,Engagés!$C$10:$N$509,10,FALSE))," ")),"",(IF($C177&gt;0,(VLOOKUP($C177,Engagés!$C$10:$N$509,10,FALSE))," ")))</f>
        <v xml:space="preserve"> </v>
      </c>
      <c r="P177" s="6" t="str">
        <f>IF(ISNA(IF($C177&gt;0,(VLOOKUP($C177,Engagés!$C$10:$N$509,12,FALSE))," ")),"",(IF($C177&gt;0,(VLOOKUP($C177,Engagés!$C$10:$N$509,12,FALSE))," ")))</f>
        <v xml:space="preserve"> </v>
      </c>
      <c r="Q177" s="6" t="str">
        <f>IF(ISNA(IF($C177&gt;0,(VLOOKUP($C177,Engagés!$C$10:$N$509,11,FALSE))," ")),"",(IF($C177&gt;0,(VLOOKUP($C177,Engagés!$C$10:$N$509,11,FALSE))," ")))</f>
        <v xml:space="preserve"> </v>
      </c>
      <c r="R177" s="19" t="str">
        <f t="shared" si="123"/>
        <v/>
      </c>
      <c r="S177" s="84" t="str">
        <f>IF(COUNTIF($K$8:$K177,$K177)&lt;2,$K177," ")</f>
        <v xml:space="preserve"> </v>
      </c>
      <c r="T177" s="84">
        <f t="shared" si="114"/>
        <v>170</v>
      </c>
      <c r="U177" s="91" t="str">
        <f t="shared" si="115"/>
        <v/>
      </c>
      <c r="V177" s="84" t="str">
        <f>IF(COUNTIF($K$8:$K177,$K177)&lt;3,$K177," ")</f>
        <v xml:space="preserve"> </v>
      </c>
      <c r="W177" s="84">
        <f t="shared" si="104"/>
        <v>170</v>
      </c>
      <c r="X177" s="84" t="str">
        <f t="shared" si="116"/>
        <v/>
      </c>
      <c r="Y177" s="80" t="str">
        <f t="shared" si="105"/>
        <v/>
      </c>
      <c r="Z177" s="80">
        <f t="shared" si="106"/>
        <v>1000</v>
      </c>
      <c r="AA177" s="80">
        <f t="shared" si="117"/>
        <v>1000</v>
      </c>
      <c r="AB177" s="84" t="str">
        <f>IF(COUNTIF($K$8:$K177,S177)&lt;4,$K177," ")</f>
        <v xml:space="preserve"> </v>
      </c>
      <c r="AC177" s="84">
        <f t="shared" si="107"/>
        <v>170</v>
      </c>
      <c r="AD177" s="84" t="str">
        <f t="shared" si="118"/>
        <v/>
      </c>
      <c r="AE177" s="80" t="str">
        <f t="shared" si="108"/>
        <v/>
      </c>
      <c r="AF177" s="80" t="str">
        <f t="shared" si="109"/>
        <v/>
      </c>
      <c r="AG177" s="84" t="str">
        <f t="shared" si="110"/>
        <v/>
      </c>
      <c r="AH177" s="84" t="str">
        <f t="shared" si="119"/>
        <v/>
      </c>
      <c r="AI177" s="7" t="str">
        <f t="shared" si="120"/>
        <v xml:space="preserve"> </v>
      </c>
      <c r="AJ177" s="8">
        <f t="shared" si="121"/>
        <v>170</v>
      </c>
      <c r="AK177" s="92">
        <v>10</v>
      </c>
      <c r="AL177" s="93" t="e">
        <f>#REF!</f>
        <v>#REF!</v>
      </c>
      <c r="AM177" s="94" t="e">
        <f t="shared" si="95"/>
        <v>#REF!</v>
      </c>
      <c r="AN177" s="95" t="e">
        <f t="shared" si="96"/>
        <v>#REF!</v>
      </c>
      <c r="AO177" s="94" t="e">
        <f t="shared" si="97"/>
        <v>#REF!</v>
      </c>
      <c r="AP177" s="95" t="e">
        <f t="shared" si="98"/>
        <v>#REF!</v>
      </c>
      <c r="AQ177" s="94" t="e">
        <f t="shared" si="99"/>
        <v>#REF!</v>
      </c>
      <c r="AR177" s="95" t="e">
        <f t="shared" si="100"/>
        <v>#REF!</v>
      </c>
      <c r="AS177" s="96" t="e">
        <f t="shared" si="111"/>
        <v>#REF!</v>
      </c>
      <c r="AT177" s="97" t="e">
        <f t="shared" si="112"/>
        <v>#REF!</v>
      </c>
      <c r="AW177" s="537" t="str">
        <f t="shared" si="122"/>
        <v/>
      </c>
    </row>
    <row r="178" spans="1:49" ht="19.2" customHeight="1">
      <c r="A178" s="6">
        <f t="shared" si="113"/>
        <v>171</v>
      </c>
      <c r="B178" s="303">
        <v>171</v>
      </c>
      <c r="C178" s="303"/>
      <c r="D178" s="458"/>
      <c r="E178" s="458"/>
      <c r="F178" s="458"/>
      <c r="G178" s="476" t="str">
        <f>IF(ISNA(IF($C178&gt;0,(VLOOKUP($C178,Engagés!$C$10:$K$509,3,FALSE))," ")),"",(IF($C178&gt;0,(VLOOKUP($C178,Engagés!$C$10:$K$509,3,FALSE))," ")))</f>
        <v xml:space="preserve"> </v>
      </c>
      <c r="H178" s="90">
        <f t="shared" si="103"/>
        <v>0</v>
      </c>
      <c r="I178" s="539" t="str">
        <f>IF(ISNA(IF($C178&gt;0,(VLOOKUP($C178,Engagés!$C$10:$K$509,6,FALSE))," ")),"",(IF($C178&gt;0,(VLOOKUP($C178,Engagés!$C$10:$K$509,6,FALSE))," ")))</f>
        <v xml:space="preserve"> </v>
      </c>
      <c r="J178" s="539" t="str">
        <f>IF(ISNA(IF($C178&gt;0,(VLOOKUP($C178,Engagés!$C$10:$K$509,7,FALSE))," ")),"",(IF($C178&gt;0,(VLOOKUP($C178,Engagés!$C$10:$K$509,7,FALSE))," ")))</f>
        <v xml:space="preserve"> </v>
      </c>
      <c r="K178" s="539" t="str">
        <f>IF(ISNA(IF($C178&gt;0,(VLOOKUP($C178,Engagés!$C$10:$K$509,8,FALSE))," ")),"",(IF($C178&gt;0,(VLOOKUP($C178,Engagés!$C$10:$K$509,8,FALSE))," ")))</f>
        <v xml:space="preserve"> </v>
      </c>
      <c r="L178" s="6" t="str">
        <f>IF(ISNA(IF($C178&gt;0,(VLOOKUP($C178,Engagés!$C$10:$K$509,5,FALSE))," ")),"",(IF($C178&gt;0,(VLOOKUP($C178,Engagés!$C$10:$K$509,5,FALSE))," ")))</f>
        <v xml:space="preserve"> </v>
      </c>
      <c r="M178" s="6" t="str">
        <f>IF(ISNA(IF($C178&gt;0,(VLOOKUP($C178,Engagés!$C$10:$K$509,4,FALSE))," ")),"",(IF($C178&gt;0,(VLOOKUP($C178,Engagés!$C$10:$K$509,4,FALSE))," ")))</f>
        <v xml:space="preserve"> </v>
      </c>
      <c r="N178" s="539" t="str">
        <f>IF(ISNA(IF($C178&gt;0,(VLOOKUP($C178,Engagés!$C$10:$K$509,9,FALSE))," ")),"",(IF($C178&gt;0,(VLOOKUP($C178,Engagés!$C$10:$K$509,9,FALSE))," ")))</f>
        <v xml:space="preserve"> </v>
      </c>
      <c r="O178" s="6" t="str">
        <f>IF(ISNA(IF($C178&gt;0,(VLOOKUP($C178,Engagés!$C$10:$N$509,10,FALSE))," ")),"",(IF($C178&gt;0,(VLOOKUP($C178,Engagés!$C$10:$N$509,10,FALSE))," ")))</f>
        <v xml:space="preserve"> </v>
      </c>
      <c r="P178" s="6" t="str">
        <f>IF(ISNA(IF($C178&gt;0,(VLOOKUP($C178,Engagés!$C$10:$N$509,12,FALSE))," ")),"",(IF($C178&gt;0,(VLOOKUP($C178,Engagés!$C$10:$N$509,12,FALSE))," ")))</f>
        <v xml:space="preserve"> </v>
      </c>
      <c r="Q178" s="6" t="str">
        <f>IF(ISNA(IF($C178&gt;0,(VLOOKUP($C178,Engagés!$C$10:$N$509,11,FALSE))," ")),"",(IF($C178&gt;0,(VLOOKUP($C178,Engagés!$C$10:$N$509,11,FALSE))," ")))</f>
        <v xml:space="preserve"> </v>
      </c>
      <c r="R178" s="19" t="str">
        <f t="shared" si="123"/>
        <v/>
      </c>
      <c r="S178" s="84" t="str">
        <f>IF(COUNTIF($K$8:$K178,$K178)&lt;2,$K178," ")</f>
        <v xml:space="preserve"> </v>
      </c>
      <c r="T178" s="84">
        <f t="shared" si="114"/>
        <v>171</v>
      </c>
      <c r="U178" s="91" t="str">
        <f t="shared" si="115"/>
        <v/>
      </c>
      <c r="V178" s="84" t="str">
        <f>IF(COUNTIF($K$8:$K178,$K178)&lt;3,$K178," ")</f>
        <v xml:space="preserve"> </v>
      </c>
      <c r="W178" s="84">
        <f t="shared" si="104"/>
        <v>171</v>
      </c>
      <c r="X178" s="84" t="str">
        <f t="shared" si="116"/>
        <v/>
      </c>
      <c r="Y178" s="80" t="str">
        <f t="shared" si="105"/>
        <v/>
      </c>
      <c r="Z178" s="80">
        <f t="shared" si="106"/>
        <v>1000</v>
      </c>
      <c r="AA178" s="80">
        <f t="shared" si="117"/>
        <v>1000</v>
      </c>
      <c r="AB178" s="84" t="str">
        <f>IF(COUNTIF($K$8:$K178,S178)&lt;4,$K178," ")</f>
        <v xml:space="preserve"> </v>
      </c>
      <c r="AC178" s="84">
        <f t="shared" si="107"/>
        <v>171</v>
      </c>
      <c r="AD178" s="84" t="str">
        <f t="shared" si="118"/>
        <v/>
      </c>
      <c r="AE178" s="80" t="str">
        <f t="shared" si="108"/>
        <v/>
      </c>
      <c r="AF178" s="80" t="str">
        <f t="shared" si="109"/>
        <v/>
      </c>
      <c r="AG178" s="84" t="str">
        <f t="shared" si="110"/>
        <v/>
      </c>
      <c r="AH178" s="84" t="str">
        <f t="shared" si="119"/>
        <v/>
      </c>
      <c r="AI178" s="7" t="str">
        <f t="shared" si="120"/>
        <v xml:space="preserve"> </v>
      </c>
      <c r="AJ178" s="8">
        <f t="shared" si="121"/>
        <v>171</v>
      </c>
      <c r="AK178" s="92">
        <v>10</v>
      </c>
      <c r="AL178" s="93" t="e">
        <f>#REF!</f>
        <v>#REF!</v>
      </c>
      <c r="AM178" s="94" t="e">
        <f t="shared" si="95"/>
        <v>#REF!</v>
      </c>
      <c r="AN178" s="95" t="e">
        <f t="shared" si="96"/>
        <v>#REF!</v>
      </c>
      <c r="AO178" s="94" t="e">
        <f t="shared" si="97"/>
        <v>#REF!</v>
      </c>
      <c r="AP178" s="95" t="e">
        <f t="shared" si="98"/>
        <v>#REF!</v>
      </c>
      <c r="AQ178" s="94" t="e">
        <f t="shared" si="99"/>
        <v>#REF!</v>
      </c>
      <c r="AR178" s="95" t="e">
        <f t="shared" si="100"/>
        <v>#REF!</v>
      </c>
      <c r="AS178" s="96" t="e">
        <f t="shared" si="111"/>
        <v>#REF!</v>
      </c>
      <c r="AT178" s="97" t="e">
        <f t="shared" si="112"/>
        <v>#REF!</v>
      </c>
      <c r="AW178" s="537" t="str">
        <f t="shared" si="122"/>
        <v/>
      </c>
    </row>
    <row r="179" spans="1:49" ht="19.2" customHeight="1">
      <c r="A179" s="6">
        <f t="shared" si="113"/>
        <v>172</v>
      </c>
      <c r="B179" s="303">
        <v>172</v>
      </c>
      <c r="C179" s="303"/>
      <c r="D179" s="458"/>
      <c r="E179" s="458"/>
      <c r="F179" s="458"/>
      <c r="G179" s="476" t="str">
        <f>IF(ISNA(IF($C179&gt;0,(VLOOKUP($C179,Engagés!$C$10:$K$509,3,FALSE))," ")),"",(IF($C179&gt;0,(VLOOKUP($C179,Engagés!$C$10:$K$509,3,FALSE))," ")))</f>
        <v xml:space="preserve"> </v>
      </c>
      <c r="H179" s="90">
        <f t="shared" si="103"/>
        <v>0</v>
      </c>
      <c r="I179" s="539" t="str">
        <f>IF(ISNA(IF($C179&gt;0,(VLOOKUP($C179,Engagés!$C$10:$K$509,6,FALSE))," ")),"",(IF($C179&gt;0,(VLOOKUP($C179,Engagés!$C$10:$K$509,6,FALSE))," ")))</f>
        <v xml:space="preserve"> </v>
      </c>
      <c r="J179" s="539" t="str">
        <f>IF(ISNA(IF($C179&gt;0,(VLOOKUP($C179,Engagés!$C$10:$K$509,7,FALSE))," ")),"",(IF($C179&gt;0,(VLOOKUP($C179,Engagés!$C$10:$K$509,7,FALSE))," ")))</f>
        <v xml:space="preserve"> </v>
      </c>
      <c r="K179" s="539" t="str">
        <f>IF(ISNA(IF($C179&gt;0,(VLOOKUP($C179,Engagés!$C$10:$K$509,8,FALSE))," ")),"",(IF($C179&gt;0,(VLOOKUP($C179,Engagés!$C$10:$K$509,8,FALSE))," ")))</f>
        <v xml:space="preserve"> </v>
      </c>
      <c r="L179" s="6" t="str">
        <f>IF(ISNA(IF($C179&gt;0,(VLOOKUP($C179,Engagés!$C$10:$K$509,5,FALSE))," ")),"",(IF($C179&gt;0,(VLOOKUP($C179,Engagés!$C$10:$K$509,5,FALSE))," ")))</f>
        <v xml:space="preserve"> </v>
      </c>
      <c r="M179" s="6" t="str">
        <f>IF(ISNA(IF($C179&gt;0,(VLOOKUP($C179,Engagés!$C$10:$K$509,4,FALSE))," ")),"",(IF($C179&gt;0,(VLOOKUP($C179,Engagés!$C$10:$K$509,4,FALSE))," ")))</f>
        <v xml:space="preserve"> </v>
      </c>
      <c r="N179" s="539" t="str">
        <f>IF(ISNA(IF($C179&gt;0,(VLOOKUP($C179,Engagés!$C$10:$K$509,9,FALSE))," ")),"",(IF($C179&gt;0,(VLOOKUP($C179,Engagés!$C$10:$K$509,9,FALSE))," ")))</f>
        <v xml:space="preserve"> </v>
      </c>
      <c r="O179" s="6" t="str">
        <f>IF(ISNA(IF($C179&gt;0,(VLOOKUP($C179,Engagés!$C$10:$N$509,10,FALSE))," ")),"",(IF($C179&gt;0,(VLOOKUP($C179,Engagés!$C$10:$N$509,10,FALSE))," ")))</f>
        <v xml:space="preserve"> </v>
      </c>
      <c r="P179" s="6" t="str">
        <f>IF(ISNA(IF($C179&gt;0,(VLOOKUP($C179,Engagés!$C$10:$N$509,12,FALSE))," ")),"",(IF($C179&gt;0,(VLOOKUP($C179,Engagés!$C$10:$N$509,12,FALSE))," ")))</f>
        <v xml:space="preserve"> </v>
      </c>
      <c r="Q179" s="6" t="str">
        <f>IF(ISNA(IF($C179&gt;0,(VLOOKUP($C179,Engagés!$C$10:$N$509,11,FALSE))," ")),"",(IF($C179&gt;0,(VLOOKUP($C179,Engagés!$C$10:$N$509,11,FALSE))," ")))</f>
        <v xml:space="preserve"> </v>
      </c>
      <c r="R179" s="19" t="str">
        <f t="shared" si="123"/>
        <v/>
      </c>
      <c r="S179" s="84" t="str">
        <f>IF(COUNTIF($K$8:$K179,$K179)&lt;2,$K179," ")</f>
        <v xml:space="preserve"> </v>
      </c>
      <c r="T179" s="84">
        <f t="shared" si="114"/>
        <v>172</v>
      </c>
      <c r="U179" s="91" t="str">
        <f t="shared" si="115"/>
        <v/>
      </c>
      <c r="V179" s="84" t="str">
        <f>IF(COUNTIF($K$8:$K179,$K179)&lt;3,$K179," ")</f>
        <v xml:space="preserve"> </v>
      </c>
      <c r="W179" s="84">
        <f t="shared" si="104"/>
        <v>172</v>
      </c>
      <c r="X179" s="84" t="str">
        <f t="shared" si="116"/>
        <v/>
      </c>
      <c r="Y179" s="80" t="str">
        <f t="shared" si="105"/>
        <v/>
      </c>
      <c r="Z179" s="80">
        <f t="shared" si="106"/>
        <v>1000</v>
      </c>
      <c r="AA179" s="80">
        <f t="shared" si="117"/>
        <v>1000</v>
      </c>
      <c r="AB179" s="84" t="str">
        <f>IF(COUNTIF($K$8:$K179,S179)&lt;4,$K179," ")</f>
        <v xml:space="preserve"> </v>
      </c>
      <c r="AC179" s="84">
        <f t="shared" si="107"/>
        <v>172</v>
      </c>
      <c r="AD179" s="84" t="str">
        <f t="shared" si="118"/>
        <v/>
      </c>
      <c r="AE179" s="80" t="str">
        <f t="shared" si="108"/>
        <v/>
      </c>
      <c r="AF179" s="80" t="str">
        <f t="shared" si="109"/>
        <v/>
      </c>
      <c r="AG179" s="84" t="str">
        <f t="shared" si="110"/>
        <v/>
      </c>
      <c r="AH179" s="84" t="str">
        <f t="shared" si="119"/>
        <v/>
      </c>
      <c r="AI179" s="7" t="str">
        <f t="shared" si="120"/>
        <v xml:space="preserve"> </v>
      </c>
      <c r="AJ179" s="8">
        <f t="shared" si="121"/>
        <v>172</v>
      </c>
      <c r="AK179" s="92">
        <v>10</v>
      </c>
      <c r="AL179" s="93" t="e">
        <f>#REF!</f>
        <v>#REF!</v>
      </c>
      <c r="AM179" s="94" t="e">
        <f t="shared" si="95"/>
        <v>#REF!</v>
      </c>
      <c r="AN179" s="95" t="e">
        <f t="shared" si="96"/>
        <v>#REF!</v>
      </c>
      <c r="AO179" s="94" t="e">
        <f t="shared" si="97"/>
        <v>#REF!</v>
      </c>
      <c r="AP179" s="95" t="e">
        <f t="shared" si="98"/>
        <v>#REF!</v>
      </c>
      <c r="AQ179" s="94" t="e">
        <f t="shared" si="99"/>
        <v>#REF!</v>
      </c>
      <c r="AR179" s="95" t="e">
        <f t="shared" si="100"/>
        <v>#REF!</v>
      </c>
      <c r="AS179" s="96" t="e">
        <f t="shared" si="111"/>
        <v>#REF!</v>
      </c>
      <c r="AT179" s="97" t="e">
        <f t="shared" si="112"/>
        <v>#REF!</v>
      </c>
      <c r="AW179" s="537" t="str">
        <f t="shared" si="122"/>
        <v/>
      </c>
    </row>
    <row r="180" spans="1:49" ht="19.2" customHeight="1">
      <c r="A180" s="6">
        <f t="shared" si="113"/>
        <v>173</v>
      </c>
      <c r="B180" s="303">
        <v>173</v>
      </c>
      <c r="C180" s="303"/>
      <c r="D180" s="458"/>
      <c r="E180" s="458"/>
      <c r="F180" s="458"/>
      <c r="G180" s="476" t="str">
        <f>IF(ISNA(IF($C180&gt;0,(VLOOKUP($C180,Engagés!$C$10:$K$509,3,FALSE))," ")),"",(IF($C180&gt;0,(VLOOKUP($C180,Engagés!$C$10:$K$509,3,FALSE))," ")))</f>
        <v xml:space="preserve"> </v>
      </c>
      <c r="H180" s="90">
        <f t="shared" si="103"/>
        <v>0</v>
      </c>
      <c r="I180" s="539" t="str">
        <f>IF(ISNA(IF($C180&gt;0,(VLOOKUP($C180,Engagés!$C$10:$K$509,6,FALSE))," ")),"",(IF($C180&gt;0,(VLOOKUP($C180,Engagés!$C$10:$K$509,6,FALSE))," ")))</f>
        <v xml:space="preserve"> </v>
      </c>
      <c r="J180" s="539" t="str">
        <f>IF(ISNA(IF($C180&gt;0,(VLOOKUP($C180,Engagés!$C$10:$K$509,7,FALSE))," ")),"",(IF($C180&gt;0,(VLOOKUP($C180,Engagés!$C$10:$K$509,7,FALSE))," ")))</f>
        <v xml:space="preserve"> </v>
      </c>
      <c r="K180" s="539" t="str">
        <f>IF(ISNA(IF($C180&gt;0,(VLOOKUP($C180,Engagés!$C$10:$K$509,8,FALSE))," ")),"",(IF($C180&gt;0,(VLOOKUP($C180,Engagés!$C$10:$K$509,8,FALSE))," ")))</f>
        <v xml:space="preserve"> </v>
      </c>
      <c r="L180" s="6" t="str">
        <f>IF(ISNA(IF($C180&gt;0,(VLOOKUP($C180,Engagés!$C$10:$K$509,5,FALSE))," ")),"",(IF($C180&gt;0,(VLOOKUP($C180,Engagés!$C$10:$K$509,5,FALSE))," ")))</f>
        <v xml:space="preserve"> </v>
      </c>
      <c r="M180" s="6" t="str">
        <f>IF(ISNA(IF($C180&gt;0,(VLOOKUP($C180,Engagés!$C$10:$K$509,4,FALSE))," ")),"",(IF($C180&gt;0,(VLOOKUP($C180,Engagés!$C$10:$K$509,4,FALSE))," ")))</f>
        <v xml:space="preserve"> </v>
      </c>
      <c r="N180" s="539" t="str">
        <f>IF(ISNA(IF($C180&gt;0,(VLOOKUP($C180,Engagés!$C$10:$K$509,9,FALSE))," ")),"",(IF($C180&gt;0,(VLOOKUP($C180,Engagés!$C$10:$K$509,9,FALSE))," ")))</f>
        <v xml:space="preserve"> </v>
      </c>
      <c r="O180" s="6" t="str">
        <f>IF(ISNA(IF($C180&gt;0,(VLOOKUP($C180,Engagés!$C$10:$N$509,10,FALSE))," ")),"",(IF($C180&gt;0,(VLOOKUP($C180,Engagés!$C$10:$N$509,10,FALSE))," ")))</f>
        <v xml:space="preserve"> </v>
      </c>
      <c r="P180" s="6" t="str">
        <f>IF(ISNA(IF($C180&gt;0,(VLOOKUP($C180,Engagés!$C$10:$N$509,12,FALSE))," ")),"",(IF($C180&gt;0,(VLOOKUP($C180,Engagés!$C$10:$N$509,12,FALSE))," ")))</f>
        <v xml:space="preserve"> </v>
      </c>
      <c r="Q180" s="6" t="str">
        <f>IF(ISNA(IF($C180&gt;0,(VLOOKUP($C180,Engagés!$C$10:$N$509,11,FALSE))," ")),"",(IF($C180&gt;0,(VLOOKUP($C180,Engagés!$C$10:$N$509,11,FALSE))," ")))</f>
        <v xml:space="preserve"> </v>
      </c>
      <c r="R180" s="19" t="str">
        <f t="shared" si="123"/>
        <v/>
      </c>
      <c r="S180" s="84" t="str">
        <f>IF(COUNTIF($K$8:$K180,$K180)&lt;2,$K180," ")</f>
        <v xml:space="preserve"> </v>
      </c>
      <c r="T180" s="84">
        <f t="shared" si="114"/>
        <v>173</v>
      </c>
      <c r="U180" s="91" t="str">
        <f t="shared" si="115"/>
        <v/>
      </c>
      <c r="V180" s="84" t="str">
        <f>IF(COUNTIF($K$8:$K180,$K180)&lt;3,$K180," ")</f>
        <v xml:space="preserve"> </v>
      </c>
      <c r="W180" s="84">
        <f t="shared" si="104"/>
        <v>173</v>
      </c>
      <c r="X180" s="84" t="str">
        <f t="shared" si="116"/>
        <v/>
      </c>
      <c r="Y180" s="80" t="str">
        <f t="shared" si="105"/>
        <v/>
      </c>
      <c r="Z180" s="80">
        <f t="shared" si="106"/>
        <v>1000</v>
      </c>
      <c r="AA180" s="80">
        <f t="shared" si="117"/>
        <v>1000</v>
      </c>
      <c r="AB180" s="84" t="str">
        <f>IF(COUNTIF($K$8:$K180,S180)&lt;4,$K180," ")</f>
        <v xml:space="preserve"> </v>
      </c>
      <c r="AC180" s="84">
        <f t="shared" si="107"/>
        <v>173</v>
      </c>
      <c r="AD180" s="84" t="str">
        <f t="shared" si="118"/>
        <v/>
      </c>
      <c r="AE180" s="80" t="str">
        <f t="shared" si="108"/>
        <v/>
      </c>
      <c r="AF180" s="80" t="str">
        <f t="shared" si="109"/>
        <v/>
      </c>
      <c r="AG180" s="84" t="str">
        <f t="shared" si="110"/>
        <v/>
      </c>
      <c r="AH180" s="84" t="str">
        <f t="shared" si="119"/>
        <v/>
      </c>
      <c r="AI180" s="7" t="str">
        <f t="shared" si="120"/>
        <v xml:space="preserve"> </v>
      </c>
      <c r="AJ180" s="8">
        <f t="shared" si="121"/>
        <v>173</v>
      </c>
      <c r="AK180" s="92">
        <v>10</v>
      </c>
      <c r="AL180" s="93" t="e">
        <f>#REF!</f>
        <v>#REF!</v>
      </c>
      <c r="AM180" s="94" t="e">
        <f t="shared" si="95"/>
        <v>#REF!</v>
      </c>
      <c r="AN180" s="95" t="e">
        <f t="shared" si="96"/>
        <v>#REF!</v>
      </c>
      <c r="AO180" s="94" t="e">
        <f t="shared" si="97"/>
        <v>#REF!</v>
      </c>
      <c r="AP180" s="95" t="e">
        <f t="shared" si="98"/>
        <v>#REF!</v>
      </c>
      <c r="AQ180" s="94" t="e">
        <f t="shared" si="99"/>
        <v>#REF!</v>
      </c>
      <c r="AR180" s="95" t="e">
        <f t="shared" si="100"/>
        <v>#REF!</v>
      </c>
      <c r="AS180" s="96" t="e">
        <f t="shared" si="111"/>
        <v>#REF!</v>
      </c>
      <c r="AT180" s="97" t="e">
        <f t="shared" si="112"/>
        <v>#REF!</v>
      </c>
      <c r="AW180" s="537" t="str">
        <f t="shared" si="122"/>
        <v/>
      </c>
    </row>
    <row r="181" spans="1:49" ht="19.2" customHeight="1">
      <c r="A181" s="6">
        <f t="shared" si="113"/>
        <v>174</v>
      </c>
      <c r="B181" s="303">
        <v>174</v>
      </c>
      <c r="C181" s="303"/>
      <c r="D181" s="458"/>
      <c r="E181" s="458"/>
      <c r="F181" s="458"/>
      <c r="G181" s="476" t="str">
        <f>IF(ISNA(IF($C181&gt;0,(VLOOKUP($C181,Engagés!$C$10:$K$509,3,FALSE))," ")),"",(IF($C181&gt;0,(VLOOKUP($C181,Engagés!$C$10:$K$509,3,FALSE))," ")))</f>
        <v xml:space="preserve"> </v>
      </c>
      <c r="H181" s="90">
        <f t="shared" si="103"/>
        <v>0</v>
      </c>
      <c r="I181" s="539" t="str">
        <f>IF(ISNA(IF($C181&gt;0,(VLOOKUP($C181,Engagés!$C$10:$K$509,6,FALSE))," ")),"",(IF($C181&gt;0,(VLOOKUP($C181,Engagés!$C$10:$K$509,6,FALSE))," ")))</f>
        <v xml:space="preserve"> </v>
      </c>
      <c r="J181" s="539" t="str">
        <f>IF(ISNA(IF($C181&gt;0,(VLOOKUP($C181,Engagés!$C$10:$K$509,7,FALSE))," ")),"",(IF($C181&gt;0,(VLOOKUP($C181,Engagés!$C$10:$K$509,7,FALSE))," ")))</f>
        <v xml:space="preserve"> </v>
      </c>
      <c r="K181" s="539" t="str">
        <f>IF(ISNA(IF($C181&gt;0,(VLOOKUP($C181,Engagés!$C$10:$K$509,8,FALSE))," ")),"",(IF($C181&gt;0,(VLOOKUP($C181,Engagés!$C$10:$K$509,8,FALSE))," ")))</f>
        <v xml:space="preserve"> </v>
      </c>
      <c r="L181" s="6" t="str">
        <f>IF(ISNA(IF($C181&gt;0,(VLOOKUP($C181,Engagés!$C$10:$K$509,5,FALSE))," ")),"",(IF($C181&gt;0,(VLOOKUP($C181,Engagés!$C$10:$K$509,5,FALSE))," ")))</f>
        <v xml:space="preserve"> </v>
      </c>
      <c r="M181" s="6" t="str">
        <f>IF(ISNA(IF($C181&gt;0,(VLOOKUP($C181,Engagés!$C$10:$K$509,4,FALSE))," ")),"",(IF($C181&gt;0,(VLOOKUP($C181,Engagés!$C$10:$K$509,4,FALSE))," ")))</f>
        <v xml:space="preserve"> </v>
      </c>
      <c r="N181" s="539" t="str">
        <f>IF(ISNA(IF($C181&gt;0,(VLOOKUP($C181,Engagés!$C$10:$K$509,9,FALSE))," ")),"",(IF($C181&gt;0,(VLOOKUP($C181,Engagés!$C$10:$K$509,9,FALSE))," ")))</f>
        <v xml:space="preserve"> </v>
      </c>
      <c r="O181" s="6" t="str">
        <f>IF(ISNA(IF($C181&gt;0,(VLOOKUP($C181,Engagés!$C$10:$N$509,10,FALSE))," ")),"",(IF($C181&gt;0,(VLOOKUP($C181,Engagés!$C$10:$N$509,10,FALSE))," ")))</f>
        <v xml:space="preserve"> </v>
      </c>
      <c r="P181" s="6" t="str">
        <f>IF(ISNA(IF($C181&gt;0,(VLOOKUP($C181,Engagés!$C$10:$N$509,12,FALSE))," ")),"",(IF($C181&gt;0,(VLOOKUP($C181,Engagés!$C$10:$N$509,12,FALSE))," ")))</f>
        <v xml:space="preserve"> </v>
      </c>
      <c r="Q181" s="6" t="str">
        <f>IF(ISNA(IF($C181&gt;0,(VLOOKUP($C181,Engagés!$C$10:$N$509,11,FALSE))," ")),"",(IF($C181&gt;0,(VLOOKUP($C181,Engagés!$C$10:$N$509,11,FALSE))," ")))</f>
        <v xml:space="preserve"> </v>
      </c>
      <c r="R181" s="19" t="str">
        <f t="shared" si="123"/>
        <v/>
      </c>
      <c r="S181" s="84" t="str">
        <f>IF(COUNTIF($K$8:$K181,$K181)&lt;2,$K181," ")</f>
        <v xml:space="preserve"> </v>
      </c>
      <c r="T181" s="84">
        <f t="shared" si="114"/>
        <v>174</v>
      </c>
      <c r="U181" s="91" t="str">
        <f t="shared" si="115"/>
        <v/>
      </c>
      <c r="V181" s="84" t="str">
        <f>IF(COUNTIF($K$8:$K181,$K181)&lt;3,$K181," ")</f>
        <v xml:space="preserve"> </v>
      </c>
      <c r="W181" s="84">
        <f t="shared" si="104"/>
        <v>174</v>
      </c>
      <c r="X181" s="84" t="str">
        <f t="shared" si="116"/>
        <v/>
      </c>
      <c r="Y181" s="80" t="str">
        <f t="shared" si="105"/>
        <v/>
      </c>
      <c r="Z181" s="80">
        <f t="shared" si="106"/>
        <v>1000</v>
      </c>
      <c r="AA181" s="80">
        <f t="shared" si="117"/>
        <v>1000</v>
      </c>
      <c r="AB181" s="84" t="str">
        <f>IF(COUNTIF($K$8:$K181,S181)&lt;4,$K181," ")</f>
        <v xml:space="preserve"> </v>
      </c>
      <c r="AC181" s="84">
        <f t="shared" si="107"/>
        <v>174</v>
      </c>
      <c r="AD181" s="84" t="str">
        <f t="shared" si="118"/>
        <v/>
      </c>
      <c r="AE181" s="80" t="str">
        <f t="shared" si="108"/>
        <v/>
      </c>
      <c r="AF181" s="80" t="str">
        <f t="shared" si="109"/>
        <v/>
      </c>
      <c r="AG181" s="84" t="str">
        <f t="shared" si="110"/>
        <v/>
      </c>
      <c r="AH181" s="84" t="str">
        <f t="shared" si="119"/>
        <v/>
      </c>
      <c r="AI181" s="7" t="str">
        <f t="shared" si="120"/>
        <v xml:space="preserve"> </v>
      </c>
      <c r="AJ181" s="8">
        <f t="shared" si="121"/>
        <v>174</v>
      </c>
      <c r="AK181" s="92">
        <v>10</v>
      </c>
      <c r="AL181" s="93" t="e">
        <f>#REF!</f>
        <v>#REF!</v>
      </c>
      <c r="AM181" s="94" t="e">
        <f t="shared" si="95"/>
        <v>#REF!</v>
      </c>
      <c r="AN181" s="95" t="e">
        <f t="shared" si="96"/>
        <v>#REF!</v>
      </c>
      <c r="AO181" s="94" t="e">
        <f t="shared" si="97"/>
        <v>#REF!</v>
      </c>
      <c r="AP181" s="95" t="e">
        <f t="shared" si="98"/>
        <v>#REF!</v>
      </c>
      <c r="AQ181" s="94" t="e">
        <f t="shared" si="99"/>
        <v>#REF!</v>
      </c>
      <c r="AR181" s="95" t="e">
        <f t="shared" si="100"/>
        <v>#REF!</v>
      </c>
      <c r="AS181" s="96" t="e">
        <f t="shared" si="111"/>
        <v>#REF!</v>
      </c>
      <c r="AT181" s="97" t="e">
        <f t="shared" si="112"/>
        <v>#REF!</v>
      </c>
      <c r="AW181" s="537" t="str">
        <f t="shared" si="122"/>
        <v/>
      </c>
    </row>
    <row r="182" spans="1:49" ht="19.2" customHeight="1">
      <c r="A182" s="6">
        <f t="shared" si="113"/>
        <v>175</v>
      </c>
      <c r="B182" s="303">
        <v>175</v>
      </c>
      <c r="C182" s="303"/>
      <c r="D182" s="458"/>
      <c r="E182" s="458"/>
      <c r="F182" s="458"/>
      <c r="G182" s="476" t="str">
        <f>IF(ISNA(IF($C182&gt;0,(VLOOKUP($C182,Engagés!$C$10:$K$509,3,FALSE))," ")),"",(IF($C182&gt;0,(VLOOKUP($C182,Engagés!$C$10:$K$509,3,FALSE))," ")))</f>
        <v xml:space="preserve"> </v>
      </c>
      <c r="H182" s="90">
        <f t="shared" si="103"/>
        <v>0</v>
      </c>
      <c r="I182" s="539" t="str">
        <f>IF(ISNA(IF($C182&gt;0,(VLOOKUP($C182,Engagés!$C$10:$K$509,6,FALSE))," ")),"",(IF($C182&gt;0,(VLOOKUP($C182,Engagés!$C$10:$K$509,6,FALSE))," ")))</f>
        <v xml:space="preserve"> </v>
      </c>
      <c r="J182" s="539" t="str">
        <f>IF(ISNA(IF($C182&gt;0,(VLOOKUP($C182,Engagés!$C$10:$K$509,7,FALSE))," ")),"",(IF($C182&gt;0,(VLOOKUP($C182,Engagés!$C$10:$K$509,7,FALSE))," ")))</f>
        <v xml:space="preserve"> </v>
      </c>
      <c r="K182" s="539" t="str">
        <f>IF(ISNA(IF($C182&gt;0,(VLOOKUP($C182,Engagés!$C$10:$K$509,8,FALSE))," ")),"",(IF($C182&gt;0,(VLOOKUP($C182,Engagés!$C$10:$K$509,8,FALSE))," ")))</f>
        <v xml:space="preserve"> </v>
      </c>
      <c r="L182" s="6" t="str">
        <f>IF(ISNA(IF($C182&gt;0,(VLOOKUP($C182,Engagés!$C$10:$K$509,5,FALSE))," ")),"",(IF($C182&gt;0,(VLOOKUP($C182,Engagés!$C$10:$K$509,5,FALSE))," ")))</f>
        <v xml:space="preserve"> </v>
      </c>
      <c r="M182" s="6" t="str">
        <f>IF(ISNA(IF($C182&gt;0,(VLOOKUP($C182,Engagés!$C$10:$K$509,4,FALSE))," ")),"",(IF($C182&gt;0,(VLOOKUP($C182,Engagés!$C$10:$K$509,4,FALSE))," ")))</f>
        <v xml:space="preserve"> </v>
      </c>
      <c r="N182" s="539" t="str">
        <f>IF(ISNA(IF($C182&gt;0,(VLOOKUP($C182,Engagés!$C$10:$K$509,9,FALSE))," ")),"",(IF($C182&gt;0,(VLOOKUP($C182,Engagés!$C$10:$K$509,9,FALSE))," ")))</f>
        <v xml:space="preserve"> </v>
      </c>
      <c r="O182" s="6" t="str">
        <f>IF(ISNA(IF($C182&gt;0,(VLOOKUP($C182,Engagés!$C$10:$N$509,10,FALSE))," ")),"",(IF($C182&gt;0,(VLOOKUP($C182,Engagés!$C$10:$N$509,10,FALSE))," ")))</f>
        <v xml:space="preserve"> </v>
      </c>
      <c r="P182" s="6" t="str">
        <f>IF(ISNA(IF($C182&gt;0,(VLOOKUP($C182,Engagés!$C$10:$N$509,12,FALSE))," ")),"",(IF($C182&gt;0,(VLOOKUP($C182,Engagés!$C$10:$N$509,12,FALSE))," ")))</f>
        <v xml:space="preserve"> </v>
      </c>
      <c r="Q182" s="6" t="str">
        <f>IF(ISNA(IF($C182&gt;0,(VLOOKUP($C182,Engagés!$C$10:$N$509,11,FALSE))," ")),"",(IF($C182&gt;0,(VLOOKUP($C182,Engagés!$C$10:$N$509,11,FALSE))," ")))</f>
        <v xml:space="preserve"> </v>
      </c>
      <c r="R182" s="19" t="str">
        <f t="shared" si="123"/>
        <v/>
      </c>
      <c r="S182" s="84" t="str">
        <f>IF(COUNTIF($K$8:$K182,$K182)&lt;2,$K182," ")</f>
        <v xml:space="preserve"> </v>
      </c>
      <c r="T182" s="84">
        <f t="shared" si="114"/>
        <v>175</v>
      </c>
      <c r="U182" s="91" t="str">
        <f t="shared" si="115"/>
        <v/>
      </c>
      <c r="V182" s="84" t="str">
        <f>IF(COUNTIF($K$8:$K182,$K182)&lt;3,$K182," ")</f>
        <v xml:space="preserve"> </v>
      </c>
      <c r="W182" s="84">
        <f t="shared" si="104"/>
        <v>175</v>
      </c>
      <c r="X182" s="84" t="str">
        <f t="shared" si="116"/>
        <v/>
      </c>
      <c r="Y182" s="80" t="str">
        <f t="shared" si="105"/>
        <v/>
      </c>
      <c r="Z182" s="80">
        <f t="shared" si="106"/>
        <v>1000</v>
      </c>
      <c r="AA182" s="80">
        <f t="shared" si="117"/>
        <v>1000</v>
      </c>
      <c r="AB182" s="84" t="str">
        <f>IF(COUNTIF($K$8:$K182,S182)&lt;4,$K182," ")</f>
        <v xml:space="preserve"> </v>
      </c>
      <c r="AC182" s="84">
        <f t="shared" si="107"/>
        <v>175</v>
      </c>
      <c r="AD182" s="84" t="str">
        <f t="shared" si="118"/>
        <v/>
      </c>
      <c r="AE182" s="80" t="str">
        <f t="shared" si="108"/>
        <v/>
      </c>
      <c r="AF182" s="80" t="str">
        <f t="shared" si="109"/>
        <v/>
      </c>
      <c r="AG182" s="84" t="str">
        <f t="shared" si="110"/>
        <v/>
      </c>
      <c r="AH182" s="84" t="str">
        <f t="shared" si="119"/>
        <v/>
      </c>
      <c r="AI182" s="7" t="str">
        <f t="shared" si="120"/>
        <v xml:space="preserve"> </v>
      </c>
      <c r="AJ182" s="8">
        <f t="shared" si="121"/>
        <v>175</v>
      </c>
      <c r="AK182" s="92">
        <v>10</v>
      </c>
      <c r="AL182" s="93" t="e">
        <f>#REF!</f>
        <v>#REF!</v>
      </c>
      <c r="AM182" s="94" t="e">
        <f t="shared" si="95"/>
        <v>#REF!</v>
      </c>
      <c r="AN182" s="95" t="e">
        <f t="shared" si="96"/>
        <v>#REF!</v>
      </c>
      <c r="AO182" s="94" t="e">
        <f t="shared" si="97"/>
        <v>#REF!</v>
      </c>
      <c r="AP182" s="95" t="e">
        <f t="shared" si="98"/>
        <v>#REF!</v>
      </c>
      <c r="AQ182" s="94" t="e">
        <f t="shared" si="99"/>
        <v>#REF!</v>
      </c>
      <c r="AR182" s="95" t="e">
        <f t="shared" si="100"/>
        <v>#REF!</v>
      </c>
      <c r="AS182" s="96" t="e">
        <f t="shared" si="111"/>
        <v>#REF!</v>
      </c>
      <c r="AT182" s="97" t="e">
        <f t="shared" si="112"/>
        <v>#REF!</v>
      </c>
      <c r="AW182" s="537" t="str">
        <f t="shared" si="122"/>
        <v/>
      </c>
    </row>
    <row r="183" spans="1:49" ht="19.2" customHeight="1">
      <c r="A183" s="6">
        <f t="shared" si="113"/>
        <v>176</v>
      </c>
      <c r="B183" s="303">
        <v>176</v>
      </c>
      <c r="C183" s="303"/>
      <c r="D183" s="458"/>
      <c r="E183" s="458"/>
      <c r="F183" s="458"/>
      <c r="G183" s="476" t="str">
        <f>IF(ISNA(IF($C183&gt;0,(VLOOKUP($C183,Engagés!$C$10:$K$509,3,FALSE))," ")),"",(IF($C183&gt;0,(VLOOKUP($C183,Engagés!$C$10:$K$509,3,FALSE))," ")))</f>
        <v xml:space="preserve"> </v>
      </c>
      <c r="H183" s="90">
        <f t="shared" si="103"/>
        <v>0</v>
      </c>
      <c r="I183" s="539" t="str">
        <f>IF(ISNA(IF($C183&gt;0,(VLOOKUP($C183,Engagés!$C$10:$K$509,6,FALSE))," ")),"",(IF($C183&gt;0,(VLOOKUP($C183,Engagés!$C$10:$K$509,6,FALSE))," ")))</f>
        <v xml:space="preserve"> </v>
      </c>
      <c r="J183" s="539" t="str">
        <f>IF(ISNA(IF($C183&gt;0,(VLOOKUP($C183,Engagés!$C$10:$K$509,7,FALSE))," ")),"",(IF($C183&gt;0,(VLOOKUP($C183,Engagés!$C$10:$K$509,7,FALSE))," ")))</f>
        <v xml:space="preserve"> </v>
      </c>
      <c r="K183" s="539" t="str">
        <f>IF(ISNA(IF($C183&gt;0,(VLOOKUP($C183,Engagés!$C$10:$K$509,8,FALSE))," ")),"",(IF($C183&gt;0,(VLOOKUP($C183,Engagés!$C$10:$K$509,8,FALSE))," ")))</f>
        <v xml:space="preserve"> </v>
      </c>
      <c r="L183" s="6" t="str">
        <f>IF(ISNA(IF($C183&gt;0,(VLOOKUP($C183,Engagés!$C$10:$K$509,5,FALSE))," ")),"",(IF($C183&gt;0,(VLOOKUP($C183,Engagés!$C$10:$K$509,5,FALSE))," ")))</f>
        <v xml:space="preserve"> </v>
      </c>
      <c r="M183" s="6" t="str">
        <f>IF(ISNA(IF($C183&gt;0,(VLOOKUP($C183,Engagés!$C$10:$K$509,4,FALSE))," ")),"",(IF($C183&gt;0,(VLOOKUP($C183,Engagés!$C$10:$K$509,4,FALSE))," ")))</f>
        <v xml:space="preserve"> </v>
      </c>
      <c r="N183" s="539" t="str">
        <f>IF(ISNA(IF($C183&gt;0,(VLOOKUP($C183,Engagés!$C$10:$K$509,9,FALSE))," ")),"",(IF($C183&gt;0,(VLOOKUP($C183,Engagés!$C$10:$K$509,9,FALSE))," ")))</f>
        <v xml:space="preserve"> </v>
      </c>
      <c r="O183" s="6" t="str">
        <f>IF(ISNA(IF($C183&gt;0,(VLOOKUP($C183,Engagés!$C$10:$N$509,10,FALSE))," ")),"",(IF($C183&gt;0,(VLOOKUP($C183,Engagés!$C$10:$N$509,10,FALSE))," ")))</f>
        <v xml:space="preserve"> </v>
      </c>
      <c r="P183" s="6" t="str">
        <f>IF(ISNA(IF($C183&gt;0,(VLOOKUP($C183,Engagés!$C$10:$N$509,12,FALSE))," ")),"",(IF($C183&gt;0,(VLOOKUP($C183,Engagés!$C$10:$N$509,12,FALSE))," ")))</f>
        <v xml:space="preserve"> </v>
      </c>
      <c r="Q183" s="6" t="str">
        <f>IF(ISNA(IF($C183&gt;0,(VLOOKUP($C183,Engagés!$C$10:$N$509,11,FALSE))," ")),"",(IF($C183&gt;0,(VLOOKUP($C183,Engagés!$C$10:$N$509,11,FALSE))," ")))</f>
        <v xml:space="preserve"> </v>
      </c>
      <c r="R183" s="19" t="str">
        <f t="shared" si="123"/>
        <v/>
      </c>
      <c r="S183" s="84" t="str">
        <f>IF(COUNTIF($K$8:$K183,$K183)&lt;2,$K183," ")</f>
        <v xml:space="preserve"> </v>
      </c>
      <c r="T183" s="84">
        <f t="shared" si="114"/>
        <v>176</v>
      </c>
      <c r="U183" s="91" t="str">
        <f t="shared" si="115"/>
        <v/>
      </c>
      <c r="V183" s="84" t="str">
        <f>IF(COUNTIF($K$8:$K183,$K183)&lt;3,$K183," ")</f>
        <v xml:space="preserve"> </v>
      </c>
      <c r="W183" s="84">
        <f t="shared" si="104"/>
        <v>176</v>
      </c>
      <c r="X183" s="84" t="str">
        <f t="shared" si="116"/>
        <v/>
      </c>
      <c r="Y183" s="80" t="str">
        <f t="shared" si="105"/>
        <v/>
      </c>
      <c r="Z183" s="80">
        <f t="shared" si="106"/>
        <v>1000</v>
      </c>
      <c r="AA183" s="80">
        <f t="shared" si="117"/>
        <v>1000</v>
      </c>
      <c r="AB183" s="84" t="str">
        <f>IF(COUNTIF($K$8:$K183,S183)&lt;4,$K183," ")</f>
        <v xml:space="preserve"> </v>
      </c>
      <c r="AC183" s="84">
        <f t="shared" si="107"/>
        <v>176</v>
      </c>
      <c r="AD183" s="84" t="str">
        <f t="shared" si="118"/>
        <v/>
      </c>
      <c r="AE183" s="80" t="str">
        <f t="shared" si="108"/>
        <v/>
      </c>
      <c r="AF183" s="80" t="str">
        <f t="shared" si="109"/>
        <v/>
      </c>
      <c r="AG183" s="84" t="str">
        <f t="shared" si="110"/>
        <v/>
      </c>
      <c r="AH183" s="84" t="str">
        <f t="shared" si="119"/>
        <v/>
      </c>
      <c r="AI183" s="7" t="str">
        <f t="shared" si="120"/>
        <v xml:space="preserve"> </v>
      </c>
      <c r="AJ183" s="8">
        <f t="shared" si="121"/>
        <v>176</v>
      </c>
      <c r="AK183" s="92">
        <v>10</v>
      </c>
      <c r="AL183" s="93" t="e">
        <f>#REF!</f>
        <v>#REF!</v>
      </c>
      <c r="AM183" s="94" t="e">
        <f t="shared" si="95"/>
        <v>#REF!</v>
      </c>
      <c r="AN183" s="95" t="e">
        <f t="shared" si="96"/>
        <v>#REF!</v>
      </c>
      <c r="AO183" s="94" t="e">
        <f t="shared" si="97"/>
        <v>#REF!</v>
      </c>
      <c r="AP183" s="95" t="e">
        <f t="shared" si="98"/>
        <v>#REF!</v>
      </c>
      <c r="AQ183" s="94" t="e">
        <f t="shared" si="99"/>
        <v>#REF!</v>
      </c>
      <c r="AR183" s="95" t="e">
        <f t="shared" si="100"/>
        <v>#REF!</v>
      </c>
      <c r="AS183" s="96" t="e">
        <f t="shared" si="111"/>
        <v>#REF!</v>
      </c>
      <c r="AT183" s="97" t="e">
        <f t="shared" si="112"/>
        <v>#REF!</v>
      </c>
      <c r="AW183" s="537" t="str">
        <f t="shared" si="122"/>
        <v/>
      </c>
    </row>
    <row r="184" spans="1:49" ht="19.2" customHeight="1">
      <c r="A184" s="6">
        <f t="shared" si="113"/>
        <v>177</v>
      </c>
      <c r="B184" s="303">
        <v>177</v>
      </c>
      <c r="C184" s="303"/>
      <c r="D184" s="458"/>
      <c r="E184" s="458"/>
      <c r="F184" s="458"/>
      <c r="G184" s="476" t="str">
        <f>IF(ISNA(IF($C184&gt;0,(VLOOKUP($C184,Engagés!$C$10:$K$509,3,FALSE))," ")),"",(IF($C184&gt;0,(VLOOKUP($C184,Engagés!$C$10:$K$509,3,FALSE))," ")))</f>
        <v xml:space="preserve"> </v>
      </c>
      <c r="H184" s="90">
        <f t="shared" si="103"/>
        <v>0</v>
      </c>
      <c r="I184" s="539" t="str">
        <f>IF(ISNA(IF($C184&gt;0,(VLOOKUP($C184,Engagés!$C$10:$K$509,6,FALSE))," ")),"",(IF($C184&gt;0,(VLOOKUP($C184,Engagés!$C$10:$K$509,6,FALSE))," ")))</f>
        <v xml:space="preserve"> </v>
      </c>
      <c r="J184" s="539" t="str">
        <f>IF(ISNA(IF($C184&gt;0,(VLOOKUP($C184,Engagés!$C$10:$K$509,7,FALSE))," ")),"",(IF($C184&gt;0,(VLOOKUP($C184,Engagés!$C$10:$K$509,7,FALSE))," ")))</f>
        <v xml:space="preserve"> </v>
      </c>
      <c r="K184" s="539" t="str">
        <f>IF(ISNA(IF($C184&gt;0,(VLOOKUP($C184,Engagés!$C$10:$K$509,8,FALSE))," ")),"",(IF($C184&gt;0,(VLOOKUP($C184,Engagés!$C$10:$K$509,8,FALSE))," ")))</f>
        <v xml:space="preserve"> </v>
      </c>
      <c r="L184" s="6" t="str">
        <f>IF(ISNA(IF($C184&gt;0,(VLOOKUP($C184,Engagés!$C$10:$K$509,5,FALSE))," ")),"",(IF($C184&gt;0,(VLOOKUP($C184,Engagés!$C$10:$K$509,5,FALSE))," ")))</f>
        <v xml:space="preserve"> </v>
      </c>
      <c r="M184" s="6" t="str">
        <f>IF(ISNA(IF($C184&gt;0,(VLOOKUP($C184,Engagés!$C$10:$K$509,4,FALSE))," ")),"",(IF($C184&gt;0,(VLOOKUP($C184,Engagés!$C$10:$K$509,4,FALSE))," ")))</f>
        <v xml:space="preserve"> </v>
      </c>
      <c r="N184" s="539" t="str">
        <f>IF(ISNA(IF($C184&gt;0,(VLOOKUP($C184,Engagés!$C$10:$K$509,9,FALSE))," ")),"",(IF($C184&gt;0,(VLOOKUP($C184,Engagés!$C$10:$K$509,9,FALSE))," ")))</f>
        <v xml:space="preserve"> </v>
      </c>
      <c r="O184" s="6" t="str">
        <f>IF(ISNA(IF($C184&gt;0,(VLOOKUP($C184,Engagés!$C$10:$N$509,10,FALSE))," ")),"",(IF($C184&gt;0,(VLOOKUP($C184,Engagés!$C$10:$N$509,10,FALSE))," ")))</f>
        <v xml:space="preserve"> </v>
      </c>
      <c r="P184" s="6" t="str">
        <f>IF(ISNA(IF($C184&gt;0,(VLOOKUP($C184,Engagés!$C$10:$N$509,12,FALSE))," ")),"",(IF($C184&gt;0,(VLOOKUP($C184,Engagés!$C$10:$N$509,12,FALSE))," ")))</f>
        <v xml:space="preserve"> </v>
      </c>
      <c r="Q184" s="6" t="str">
        <f>IF(ISNA(IF($C184&gt;0,(VLOOKUP($C184,Engagés!$C$10:$N$509,11,FALSE))," ")),"",(IF($C184&gt;0,(VLOOKUP($C184,Engagés!$C$10:$N$509,11,FALSE))," ")))</f>
        <v xml:space="preserve"> </v>
      </c>
      <c r="R184" s="19" t="str">
        <f t="shared" si="123"/>
        <v/>
      </c>
      <c r="S184" s="84" t="str">
        <f>IF(COUNTIF($K$8:$K184,$K184)&lt;2,$K184," ")</f>
        <v xml:space="preserve"> </v>
      </c>
      <c r="T184" s="84">
        <f t="shared" si="114"/>
        <v>177</v>
      </c>
      <c r="U184" s="91" t="str">
        <f t="shared" si="115"/>
        <v/>
      </c>
      <c r="V184" s="84" t="str">
        <f>IF(COUNTIF($K$8:$K184,$K184)&lt;3,$K184," ")</f>
        <v xml:space="preserve"> </v>
      </c>
      <c r="W184" s="84">
        <f t="shared" si="104"/>
        <v>177</v>
      </c>
      <c r="X184" s="84" t="str">
        <f t="shared" si="116"/>
        <v/>
      </c>
      <c r="Y184" s="80" t="str">
        <f t="shared" si="105"/>
        <v/>
      </c>
      <c r="Z184" s="80">
        <f t="shared" si="106"/>
        <v>1000</v>
      </c>
      <c r="AA184" s="80">
        <f t="shared" si="117"/>
        <v>1000</v>
      </c>
      <c r="AB184" s="84" t="str">
        <f>IF(COUNTIF($K$8:$K184,S184)&lt;4,$K184," ")</f>
        <v xml:space="preserve"> </v>
      </c>
      <c r="AC184" s="84">
        <f t="shared" si="107"/>
        <v>177</v>
      </c>
      <c r="AD184" s="84" t="str">
        <f t="shared" si="118"/>
        <v/>
      </c>
      <c r="AE184" s="80" t="str">
        <f t="shared" si="108"/>
        <v/>
      </c>
      <c r="AF184" s="80" t="str">
        <f t="shared" si="109"/>
        <v/>
      </c>
      <c r="AG184" s="84" t="str">
        <f t="shared" si="110"/>
        <v/>
      </c>
      <c r="AH184" s="84" t="str">
        <f t="shared" si="119"/>
        <v/>
      </c>
      <c r="AI184" s="7" t="str">
        <f t="shared" si="120"/>
        <v xml:space="preserve"> </v>
      </c>
      <c r="AJ184" s="8">
        <f t="shared" si="121"/>
        <v>177</v>
      </c>
      <c r="AK184" s="92">
        <v>10</v>
      </c>
      <c r="AL184" s="93" t="e">
        <f>#REF!</f>
        <v>#REF!</v>
      </c>
      <c r="AM184" s="94" t="e">
        <f t="shared" si="95"/>
        <v>#REF!</v>
      </c>
      <c r="AN184" s="95" t="e">
        <f t="shared" si="96"/>
        <v>#REF!</v>
      </c>
      <c r="AO184" s="94" t="e">
        <f t="shared" si="97"/>
        <v>#REF!</v>
      </c>
      <c r="AP184" s="95" t="e">
        <f t="shared" si="98"/>
        <v>#REF!</v>
      </c>
      <c r="AQ184" s="94" t="e">
        <f t="shared" si="99"/>
        <v>#REF!</v>
      </c>
      <c r="AR184" s="95" t="e">
        <f t="shared" si="100"/>
        <v>#REF!</v>
      </c>
      <c r="AS184" s="96" t="e">
        <f t="shared" si="111"/>
        <v>#REF!</v>
      </c>
      <c r="AT184" s="97" t="e">
        <f t="shared" si="112"/>
        <v>#REF!</v>
      </c>
      <c r="AW184" s="537" t="str">
        <f t="shared" si="122"/>
        <v/>
      </c>
    </row>
    <row r="185" spans="1:49" ht="19.2" customHeight="1">
      <c r="A185" s="6">
        <f t="shared" si="113"/>
        <v>178</v>
      </c>
      <c r="B185" s="303">
        <v>178</v>
      </c>
      <c r="C185" s="303"/>
      <c r="D185" s="458"/>
      <c r="E185" s="458"/>
      <c r="F185" s="458"/>
      <c r="G185" s="476" t="str">
        <f>IF(ISNA(IF($C185&gt;0,(VLOOKUP($C185,Engagés!$C$10:$K$509,3,FALSE))," ")),"",(IF($C185&gt;0,(VLOOKUP($C185,Engagés!$C$10:$K$509,3,FALSE))," ")))</f>
        <v xml:space="preserve"> </v>
      </c>
      <c r="H185" s="90">
        <f t="shared" si="103"/>
        <v>0</v>
      </c>
      <c r="I185" s="539" t="str">
        <f>IF(ISNA(IF($C185&gt;0,(VLOOKUP($C185,Engagés!$C$10:$K$509,6,FALSE))," ")),"",(IF($C185&gt;0,(VLOOKUP($C185,Engagés!$C$10:$K$509,6,FALSE))," ")))</f>
        <v xml:space="preserve"> </v>
      </c>
      <c r="J185" s="539" t="str">
        <f>IF(ISNA(IF($C185&gt;0,(VLOOKUP($C185,Engagés!$C$10:$K$509,7,FALSE))," ")),"",(IF($C185&gt;0,(VLOOKUP($C185,Engagés!$C$10:$K$509,7,FALSE))," ")))</f>
        <v xml:space="preserve"> </v>
      </c>
      <c r="K185" s="539" t="str">
        <f>IF(ISNA(IF($C185&gt;0,(VLOOKUP($C185,Engagés!$C$10:$K$509,8,FALSE))," ")),"",(IF($C185&gt;0,(VLOOKUP($C185,Engagés!$C$10:$K$509,8,FALSE))," ")))</f>
        <v xml:space="preserve"> </v>
      </c>
      <c r="L185" s="6" t="str">
        <f>IF(ISNA(IF($C185&gt;0,(VLOOKUP($C185,Engagés!$C$10:$K$509,5,FALSE))," ")),"",(IF($C185&gt;0,(VLOOKUP($C185,Engagés!$C$10:$K$509,5,FALSE))," ")))</f>
        <v xml:space="preserve"> </v>
      </c>
      <c r="M185" s="6" t="str">
        <f>IF(ISNA(IF($C185&gt;0,(VLOOKUP($C185,Engagés!$C$10:$K$509,4,FALSE))," ")),"",(IF($C185&gt;0,(VLOOKUP($C185,Engagés!$C$10:$K$509,4,FALSE))," ")))</f>
        <v xml:space="preserve"> </v>
      </c>
      <c r="N185" s="539" t="str">
        <f>IF(ISNA(IF($C185&gt;0,(VLOOKUP($C185,Engagés!$C$10:$K$509,9,FALSE))," ")),"",(IF($C185&gt;0,(VLOOKUP($C185,Engagés!$C$10:$K$509,9,FALSE))," ")))</f>
        <v xml:space="preserve"> </v>
      </c>
      <c r="O185" s="6" t="str">
        <f>IF(ISNA(IF($C185&gt;0,(VLOOKUP($C185,Engagés!$C$10:$N$509,10,FALSE))," ")),"",(IF($C185&gt;0,(VLOOKUP($C185,Engagés!$C$10:$N$509,10,FALSE))," ")))</f>
        <v xml:space="preserve"> </v>
      </c>
      <c r="P185" s="6" t="str">
        <f>IF(ISNA(IF($C185&gt;0,(VLOOKUP($C185,Engagés!$C$10:$N$509,12,FALSE))," ")),"",(IF($C185&gt;0,(VLOOKUP($C185,Engagés!$C$10:$N$509,12,FALSE))," ")))</f>
        <v xml:space="preserve"> </v>
      </c>
      <c r="Q185" s="6" t="str">
        <f>IF(ISNA(IF($C185&gt;0,(VLOOKUP($C185,Engagés!$C$10:$N$509,11,FALSE))," ")),"",(IF($C185&gt;0,(VLOOKUP($C185,Engagés!$C$10:$N$509,11,FALSE))," ")))</f>
        <v xml:space="preserve"> </v>
      </c>
      <c r="R185" s="19" t="str">
        <f t="shared" si="123"/>
        <v/>
      </c>
      <c r="S185" s="84" t="str">
        <f>IF(COUNTIF($K$8:$K185,$K185)&lt;2,$K185," ")</f>
        <v xml:space="preserve"> </v>
      </c>
      <c r="T185" s="84">
        <f t="shared" si="114"/>
        <v>178</v>
      </c>
      <c r="U185" s="91" t="str">
        <f t="shared" si="115"/>
        <v/>
      </c>
      <c r="V185" s="84" t="str">
        <f>IF(COUNTIF($K$8:$K185,$K185)&lt;3,$K185," ")</f>
        <v xml:space="preserve"> </v>
      </c>
      <c r="W185" s="84">
        <f t="shared" si="104"/>
        <v>178</v>
      </c>
      <c r="X185" s="84" t="str">
        <f t="shared" si="116"/>
        <v/>
      </c>
      <c r="Y185" s="80" t="str">
        <f t="shared" si="105"/>
        <v/>
      </c>
      <c r="Z185" s="80">
        <f t="shared" si="106"/>
        <v>1000</v>
      </c>
      <c r="AA185" s="80">
        <f t="shared" si="117"/>
        <v>1000</v>
      </c>
      <c r="AB185" s="84" t="str">
        <f>IF(COUNTIF($K$8:$K185,S185)&lt;4,$K185," ")</f>
        <v xml:space="preserve"> </v>
      </c>
      <c r="AC185" s="84">
        <f t="shared" si="107"/>
        <v>178</v>
      </c>
      <c r="AD185" s="84" t="str">
        <f t="shared" si="118"/>
        <v/>
      </c>
      <c r="AE185" s="80" t="str">
        <f t="shared" si="108"/>
        <v/>
      </c>
      <c r="AF185" s="80" t="str">
        <f t="shared" si="109"/>
        <v/>
      </c>
      <c r="AG185" s="84" t="str">
        <f t="shared" si="110"/>
        <v/>
      </c>
      <c r="AH185" s="84" t="str">
        <f t="shared" si="119"/>
        <v/>
      </c>
      <c r="AI185" s="7" t="str">
        <f t="shared" si="120"/>
        <v xml:space="preserve"> </v>
      </c>
      <c r="AJ185" s="8">
        <f t="shared" si="121"/>
        <v>178</v>
      </c>
      <c r="AK185" s="92">
        <v>10</v>
      </c>
      <c r="AL185" s="93" t="e">
        <f>#REF!</f>
        <v>#REF!</v>
      </c>
      <c r="AM185" s="94" t="e">
        <f t="shared" si="95"/>
        <v>#REF!</v>
      </c>
      <c r="AN185" s="95" t="e">
        <f t="shared" si="96"/>
        <v>#REF!</v>
      </c>
      <c r="AO185" s="94" t="e">
        <f t="shared" si="97"/>
        <v>#REF!</v>
      </c>
      <c r="AP185" s="95" t="e">
        <f t="shared" si="98"/>
        <v>#REF!</v>
      </c>
      <c r="AQ185" s="94" t="e">
        <f t="shared" si="99"/>
        <v>#REF!</v>
      </c>
      <c r="AR185" s="95" t="e">
        <f t="shared" si="100"/>
        <v>#REF!</v>
      </c>
      <c r="AS185" s="96" t="e">
        <f t="shared" si="111"/>
        <v>#REF!</v>
      </c>
      <c r="AT185" s="97" t="e">
        <f t="shared" si="112"/>
        <v>#REF!</v>
      </c>
      <c r="AW185" s="537" t="str">
        <f t="shared" si="122"/>
        <v/>
      </c>
    </row>
    <row r="186" spans="1:49" ht="19.2" customHeight="1">
      <c r="A186" s="6">
        <f t="shared" si="113"/>
        <v>179</v>
      </c>
      <c r="B186" s="303">
        <v>179</v>
      </c>
      <c r="C186" s="303"/>
      <c r="D186" s="458"/>
      <c r="E186" s="458"/>
      <c r="F186" s="458"/>
      <c r="G186" s="476" t="str">
        <f>IF(ISNA(IF($C186&gt;0,(VLOOKUP($C186,Engagés!$C$10:$K$509,3,FALSE))," ")),"",(IF($C186&gt;0,(VLOOKUP($C186,Engagés!$C$10:$K$509,3,FALSE))," ")))</f>
        <v xml:space="preserve"> </v>
      </c>
      <c r="H186" s="90">
        <f t="shared" si="103"/>
        <v>0</v>
      </c>
      <c r="I186" s="539" t="str">
        <f>IF(ISNA(IF($C186&gt;0,(VLOOKUP($C186,Engagés!$C$10:$K$509,6,FALSE))," ")),"",(IF($C186&gt;0,(VLOOKUP($C186,Engagés!$C$10:$K$509,6,FALSE))," ")))</f>
        <v xml:space="preserve"> </v>
      </c>
      <c r="J186" s="539" t="str">
        <f>IF(ISNA(IF($C186&gt;0,(VLOOKUP($C186,Engagés!$C$10:$K$509,7,FALSE))," ")),"",(IF($C186&gt;0,(VLOOKUP($C186,Engagés!$C$10:$K$509,7,FALSE))," ")))</f>
        <v xml:space="preserve"> </v>
      </c>
      <c r="K186" s="539" t="str">
        <f>IF(ISNA(IF($C186&gt;0,(VLOOKUP($C186,Engagés!$C$10:$K$509,8,FALSE))," ")),"",(IF($C186&gt;0,(VLOOKUP($C186,Engagés!$C$10:$K$509,8,FALSE))," ")))</f>
        <v xml:space="preserve"> </v>
      </c>
      <c r="L186" s="6" t="str">
        <f>IF(ISNA(IF($C186&gt;0,(VLOOKUP($C186,Engagés!$C$10:$K$509,5,FALSE))," ")),"",(IF($C186&gt;0,(VLOOKUP($C186,Engagés!$C$10:$K$509,5,FALSE))," ")))</f>
        <v xml:space="preserve"> </v>
      </c>
      <c r="M186" s="6" t="str">
        <f>IF(ISNA(IF($C186&gt;0,(VLOOKUP($C186,Engagés!$C$10:$K$509,4,FALSE))," ")),"",(IF($C186&gt;0,(VLOOKUP($C186,Engagés!$C$10:$K$509,4,FALSE))," ")))</f>
        <v xml:space="preserve"> </v>
      </c>
      <c r="N186" s="539" t="str">
        <f>IF(ISNA(IF($C186&gt;0,(VLOOKUP($C186,Engagés!$C$10:$K$509,9,FALSE))," ")),"",(IF($C186&gt;0,(VLOOKUP($C186,Engagés!$C$10:$K$509,9,FALSE))," ")))</f>
        <v xml:space="preserve"> </v>
      </c>
      <c r="O186" s="6" t="str">
        <f>IF(ISNA(IF($C186&gt;0,(VLOOKUP($C186,Engagés!$C$10:$N$509,10,FALSE))," ")),"",(IF($C186&gt;0,(VLOOKUP($C186,Engagés!$C$10:$N$509,10,FALSE))," ")))</f>
        <v xml:space="preserve"> </v>
      </c>
      <c r="P186" s="6" t="str">
        <f>IF(ISNA(IF($C186&gt;0,(VLOOKUP($C186,Engagés!$C$10:$N$509,12,FALSE))," ")),"",(IF($C186&gt;0,(VLOOKUP($C186,Engagés!$C$10:$N$509,12,FALSE))," ")))</f>
        <v xml:space="preserve"> </v>
      </c>
      <c r="Q186" s="6" t="str">
        <f>IF(ISNA(IF($C186&gt;0,(VLOOKUP($C186,Engagés!$C$10:$N$509,11,FALSE))," ")),"",(IF($C186&gt;0,(VLOOKUP($C186,Engagés!$C$10:$N$509,11,FALSE))," ")))</f>
        <v xml:space="preserve"> </v>
      </c>
      <c r="R186" s="19" t="str">
        <f t="shared" si="123"/>
        <v/>
      </c>
      <c r="S186" s="84" t="str">
        <f>IF(COUNTIF($K$8:$K186,$K186)&lt;2,$K186," ")</f>
        <v xml:space="preserve"> </v>
      </c>
      <c r="T186" s="84">
        <f t="shared" si="114"/>
        <v>179</v>
      </c>
      <c r="U186" s="91" t="str">
        <f t="shared" si="115"/>
        <v/>
      </c>
      <c r="V186" s="84" t="str">
        <f>IF(COUNTIF($K$8:$K186,$K186)&lt;3,$K186," ")</f>
        <v xml:space="preserve"> </v>
      </c>
      <c r="W186" s="84">
        <f t="shared" si="104"/>
        <v>179</v>
      </c>
      <c r="X186" s="84" t="str">
        <f t="shared" si="116"/>
        <v/>
      </c>
      <c r="Y186" s="80" t="str">
        <f t="shared" si="105"/>
        <v/>
      </c>
      <c r="Z186" s="80">
        <f t="shared" si="106"/>
        <v>1000</v>
      </c>
      <c r="AA186" s="80">
        <f t="shared" si="117"/>
        <v>1000</v>
      </c>
      <c r="AB186" s="84" t="str">
        <f>IF(COUNTIF($K$8:$K186,S186)&lt;4,$K186," ")</f>
        <v xml:space="preserve"> </v>
      </c>
      <c r="AC186" s="84">
        <f t="shared" si="107"/>
        <v>179</v>
      </c>
      <c r="AD186" s="84" t="str">
        <f t="shared" si="118"/>
        <v/>
      </c>
      <c r="AE186" s="80" t="str">
        <f t="shared" si="108"/>
        <v/>
      </c>
      <c r="AF186" s="80" t="str">
        <f t="shared" si="109"/>
        <v/>
      </c>
      <c r="AG186" s="84" t="str">
        <f t="shared" si="110"/>
        <v/>
      </c>
      <c r="AH186" s="84" t="str">
        <f t="shared" si="119"/>
        <v/>
      </c>
      <c r="AI186" s="7" t="str">
        <f t="shared" si="120"/>
        <v xml:space="preserve"> </v>
      </c>
      <c r="AJ186" s="8">
        <f t="shared" si="121"/>
        <v>179</v>
      </c>
      <c r="AK186" s="92">
        <v>10</v>
      </c>
      <c r="AL186" s="93" t="e">
        <f>#REF!</f>
        <v>#REF!</v>
      </c>
      <c r="AM186" s="94" t="e">
        <f t="shared" si="95"/>
        <v>#REF!</v>
      </c>
      <c r="AN186" s="95" t="e">
        <f t="shared" si="96"/>
        <v>#REF!</v>
      </c>
      <c r="AO186" s="94" t="e">
        <f t="shared" si="97"/>
        <v>#REF!</v>
      </c>
      <c r="AP186" s="95" t="e">
        <f t="shared" si="98"/>
        <v>#REF!</v>
      </c>
      <c r="AQ186" s="94" t="e">
        <f t="shared" si="99"/>
        <v>#REF!</v>
      </c>
      <c r="AR186" s="95" t="e">
        <f t="shared" si="100"/>
        <v>#REF!</v>
      </c>
      <c r="AS186" s="96" t="e">
        <f t="shared" si="111"/>
        <v>#REF!</v>
      </c>
      <c r="AT186" s="97" t="e">
        <f t="shared" si="112"/>
        <v>#REF!</v>
      </c>
      <c r="AW186" s="537" t="str">
        <f t="shared" si="122"/>
        <v/>
      </c>
    </row>
    <row r="187" spans="1:49" ht="19.2" customHeight="1">
      <c r="A187" s="6">
        <f t="shared" si="113"/>
        <v>180</v>
      </c>
      <c r="B187" s="303">
        <v>180</v>
      </c>
      <c r="C187" s="303"/>
      <c r="D187" s="458"/>
      <c r="E187" s="458"/>
      <c r="F187" s="458"/>
      <c r="G187" s="476" t="str">
        <f>IF(ISNA(IF($C187&gt;0,(VLOOKUP($C187,Engagés!$C$10:$K$509,3,FALSE))," ")),"",(IF($C187&gt;0,(VLOOKUP($C187,Engagés!$C$10:$K$509,3,FALSE))," ")))</f>
        <v xml:space="preserve"> </v>
      </c>
      <c r="H187" s="90">
        <f t="shared" si="103"/>
        <v>0</v>
      </c>
      <c r="I187" s="539" t="str">
        <f>IF(ISNA(IF($C187&gt;0,(VLOOKUP($C187,Engagés!$C$10:$K$509,6,FALSE))," ")),"",(IF($C187&gt;0,(VLOOKUP($C187,Engagés!$C$10:$K$509,6,FALSE))," ")))</f>
        <v xml:space="preserve"> </v>
      </c>
      <c r="J187" s="539" t="str">
        <f>IF(ISNA(IF($C187&gt;0,(VLOOKUP($C187,Engagés!$C$10:$K$509,7,FALSE))," ")),"",(IF($C187&gt;0,(VLOOKUP($C187,Engagés!$C$10:$K$509,7,FALSE))," ")))</f>
        <v xml:space="preserve"> </v>
      </c>
      <c r="K187" s="539" t="str">
        <f>IF(ISNA(IF($C187&gt;0,(VLOOKUP($C187,Engagés!$C$10:$K$509,8,FALSE))," ")),"",(IF($C187&gt;0,(VLOOKUP($C187,Engagés!$C$10:$K$509,8,FALSE))," ")))</f>
        <v xml:space="preserve"> </v>
      </c>
      <c r="L187" s="6" t="str">
        <f>IF(ISNA(IF($C187&gt;0,(VLOOKUP($C187,Engagés!$C$10:$K$509,5,FALSE))," ")),"",(IF($C187&gt;0,(VLOOKUP($C187,Engagés!$C$10:$K$509,5,FALSE))," ")))</f>
        <v xml:space="preserve"> </v>
      </c>
      <c r="M187" s="6" t="str">
        <f>IF(ISNA(IF($C187&gt;0,(VLOOKUP($C187,Engagés!$C$10:$K$509,4,FALSE))," ")),"",(IF($C187&gt;0,(VLOOKUP($C187,Engagés!$C$10:$K$509,4,FALSE))," ")))</f>
        <v xml:space="preserve"> </v>
      </c>
      <c r="N187" s="539" t="str">
        <f>IF(ISNA(IF($C187&gt;0,(VLOOKUP($C187,Engagés!$C$10:$K$509,9,FALSE))," ")),"",(IF($C187&gt;0,(VLOOKUP($C187,Engagés!$C$10:$K$509,9,FALSE))," ")))</f>
        <v xml:space="preserve"> </v>
      </c>
      <c r="O187" s="6" t="str">
        <f>IF(ISNA(IF($C187&gt;0,(VLOOKUP($C187,Engagés!$C$10:$N$509,10,FALSE))," ")),"",(IF($C187&gt;0,(VLOOKUP($C187,Engagés!$C$10:$N$509,10,FALSE))," ")))</f>
        <v xml:space="preserve"> </v>
      </c>
      <c r="P187" s="6" t="str">
        <f>IF(ISNA(IF($C187&gt;0,(VLOOKUP($C187,Engagés!$C$10:$N$509,12,FALSE))," ")),"",(IF($C187&gt;0,(VLOOKUP($C187,Engagés!$C$10:$N$509,12,FALSE))," ")))</f>
        <v xml:space="preserve"> </v>
      </c>
      <c r="Q187" s="6" t="str">
        <f>IF(ISNA(IF($C187&gt;0,(VLOOKUP($C187,Engagés!$C$10:$N$509,11,FALSE))," ")),"",(IF($C187&gt;0,(VLOOKUP($C187,Engagés!$C$10:$N$509,11,FALSE))," ")))</f>
        <v xml:space="preserve"> </v>
      </c>
      <c r="R187" s="19" t="str">
        <f t="shared" si="123"/>
        <v/>
      </c>
      <c r="S187" s="84" t="str">
        <f>IF(COUNTIF($K$8:$K187,$K187)&lt;2,$K187," ")</f>
        <v xml:space="preserve"> </v>
      </c>
      <c r="T187" s="84">
        <f t="shared" si="114"/>
        <v>180</v>
      </c>
      <c r="U187" s="91" t="str">
        <f t="shared" si="115"/>
        <v/>
      </c>
      <c r="V187" s="84" t="str">
        <f>IF(COUNTIF($K$8:$K187,$K187)&lt;3,$K187," ")</f>
        <v xml:space="preserve"> </v>
      </c>
      <c r="W187" s="84">
        <f t="shared" si="104"/>
        <v>180</v>
      </c>
      <c r="X187" s="84" t="str">
        <f t="shared" si="116"/>
        <v/>
      </c>
      <c r="Y187" s="80" t="str">
        <f t="shared" si="105"/>
        <v/>
      </c>
      <c r="Z187" s="80">
        <f t="shared" si="106"/>
        <v>1000</v>
      </c>
      <c r="AA187" s="80">
        <f t="shared" si="117"/>
        <v>1000</v>
      </c>
      <c r="AB187" s="84" t="str">
        <f>IF(COUNTIF($K$8:$K187,S187)&lt;4,$K187," ")</f>
        <v xml:space="preserve"> </v>
      </c>
      <c r="AC187" s="84">
        <f t="shared" si="107"/>
        <v>180</v>
      </c>
      <c r="AD187" s="84" t="str">
        <f t="shared" si="118"/>
        <v/>
      </c>
      <c r="AE187" s="80" t="str">
        <f t="shared" si="108"/>
        <v/>
      </c>
      <c r="AF187" s="80" t="str">
        <f t="shared" si="109"/>
        <v/>
      </c>
      <c r="AG187" s="84" t="str">
        <f t="shared" si="110"/>
        <v/>
      </c>
      <c r="AH187" s="84" t="str">
        <f t="shared" si="119"/>
        <v/>
      </c>
      <c r="AI187" s="7" t="str">
        <f t="shared" si="120"/>
        <v xml:space="preserve"> </v>
      </c>
      <c r="AJ187" s="8">
        <f t="shared" si="121"/>
        <v>180</v>
      </c>
      <c r="AK187" s="92">
        <v>10</v>
      </c>
      <c r="AL187" s="93" t="e">
        <f>#REF!</f>
        <v>#REF!</v>
      </c>
      <c r="AM187" s="94" t="e">
        <f t="shared" si="95"/>
        <v>#REF!</v>
      </c>
      <c r="AN187" s="95" t="e">
        <f t="shared" si="96"/>
        <v>#REF!</v>
      </c>
      <c r="AO187" s="94" t="e">
        <f t="shared" si="97"/>
        <v>#REF!</v>
      </c>
      <c r="AP187" s="95" t="e">
        <f t="shared" si="98"/>
        <v>#REF!</v>
      </c>
      <c r="AQ187" s="94" t="e">
        <f t="shared" si="99"/>
        <v>#REF!</v>
      </c>
      <c r="AR187" s="95" t="e">
        <f t="shared" si="100"/>
        <v>#REF!</v>
      </c>
      <c r="AS187" s="96" t="e">
        <f t="shared" si="111"/>
        <v>#REF!</v>
      </c>
      <c r="AT187" s="97" t="e">
        <f t="shared" si="112"/>
        <v>#REF!</v>
      </c>
      <c r="AW187" s="537" t="str">
        <f t="shared" si="122"/>
        <v/>
      </c>
    </row>
    <row r="188" spans="1:49" ht="19.2" customHeight="1">
      <c r="A188" s="6">
        <f t="shared" si="113"/>
        <v>181</v>
      </c>
      <c r="B188" s="303">
        <v>181</v>
      </c>
      <c r="C188" s="303"/>
      <c r="D188" s="458"/>
      <c r="E188" s="458"/>
      <c r="F188" s="458"/>
      <c r="G188" s="476" t="str">
        <f>IF(ISNA(IF($C188&gt;0,(VLOOKUP($C188,Engagés!$C$10:$K$509,3,FALSE))," ")),"",(IF($C188&gt;0,(VLOOKUP($C188,Engagés!$C$10:$K$509,3,FALSE))," ")))</f>
        <v xml:space="preserve"> </v>
      </c>
      <c r="H188" s="90">
        <f t="shared" si="103"/>
        <v>0</v>
      </c>
      <c r="I188" s="539" t="str">
        <f>IF(ISNA(IF($C188&gt;0,(VLOOKUP($C188,Engagés!$C$10:$K$509,6,FALSE))," ")),"",(IF($C188&gt;0,(VLOOKUP($C188,Engagés!$C$10:$K$509,6,FALSE))," ")))</f>
        <v xml:space="preserve"> </v>
      </c>
      <c r="J188" s="539" t="str">
        <f>IF(ISNA(IF($C188&gt;0,(VLOOKUP($C188,Engagés!$C$10:$K$509,7,FALSE))," ")),"",(IF($C188&gt;0,(VLOOKUP($C188,Engagés!$C$10:$K$509,7,FALSE))," ")))</f>
        <v xml:space="preserve"> </v>
      </c>
      <c r="K188" s="539" t="str">
        <f>IF(ISNA(IF($C188&gt;0,(VLOOKUP($C188,Engagés!$C$10:$K$509,8,FALSE))," ")),"",(IF($C188&gt;0,(VLOOKUP($C188,Engagés!$C$10:$K$509,8,FALSE))," ")))</f>
        <v xml:space="preserve"> </v>
      </c>
      <c r="L188" s="6" t="str">
        <f>IF(ISNA(IF($C188&gt;0,(VLOOKUP($C188,Engagés!$C$10:$K$509,5,FALSE))," ")),"",(IF($C188&gt;0,(VLOOKUP($C188,Engagés!$C$10:$K$509,5,FALSE))," ")))</f>
        <v xml:space="preserve"> </v>
      </c>
      <c r="M188" s="6" t="str">
        <f>IF(ISNA(IF($C188&gt;0,(VLOOKUP($C188,Engagés!$C$10:$K$509,4,FALSE))," ")),"",(IF($C188&gt;0,(VLOOKUP($C188,Engagés!$C$10:$K$509,4,FALSE))," ")))</f>
        <v xml:space="preserve"> </v>
      </c>
      <c r="N188" s="539" t="str">
        <f>IF(ISNA(IF($C188&gt;0,(VLOOKUP($C188,Engagés!$C$10:$K$509,9,FALSE))," ")),"",(IF($C188&gt;0,(VLOOKUP($C188,Engagés!$C$10:$K$509,9,FALSE))," ")))</f>
        <v xml:space="preserve"> </v>
      </c>
      <c r="O188" s="6" t="str">
        <f>IF(ISNA(IF($C188&gt;0,(VLOOKUP($C188,Engagés!$C$10:$N$509,10,FALSE))," ")),"",(IF($C188&gt;0,(VLOOKUP($C188,Engagés!$C$10:$N$509,10,FALSE))," ")))</f>
        <v xml:space="preserve"> </v>
      </c>
      <c r="P188" s="6" t="str">
        <f>IF(ISNA(IF($C188&gt;0,(VLOOKUP($C188,Engagés!$C$10:$N$509,12,FALSE))," ")),"",(IF($C188&gt;0,(VLOOKUP($C188,Engagés!$C$10:$N$509,12,FALSE))," ")))</f>
        <v xml:space="preserve"> </v>
      </c>
      <c r="Q188" s="6" t="str">
        <f>IF(ISNA(IF($C188&gt;0,(VLOOKUP($C188,Engagés!$C$10:$N$509,11,FALSE))," ")),"",(IF($C188&gt;0,(VLOOKUP($C188,Engagés!$C$10:$N$509,11,FALSE))," ")))</f>
        <v xml:space="preserve"> </v>
      </c>
      <c r="R188" s="19" t="str">
        <f t="shared" si="123"/>
        <v/>
      </c>
      <c r="S188" s="84" t="str">
        <f>IF(COUNTIF($K$8:$K188,$K188)&lt;2,$K188," ")</f>
        <v xml:space="preserve"> </v>
      </c>
      <c r="T188" s="84">
        <f t="shared" si="114"/>
        <v>181</v>
      </c>
      <c r="U188" s="91" t="str">
        <f t="shared" si="115"/>
        <v/>
      </c>
      <c r="V188" s="84" t="str">
        <f>IF(COUNTIF($K$8:$K188,$K188)&lt;3,$K188," ")</f>
        <v xml:space="preserve"> </v>
      </c>
      <c r="W188" s="84">
        <f t="shared" si="104"/>
        <v>181</v>
      </c>
      <c r="X188" s="84" t="str">
        <f t="shared" si="116"/>
        <v/>
      </c>
      <c r="Y188" s="80" t="str">
        <f t="shared" si="105"/>
        <v/>
      </c>
      <c r="Z188" s="80">
        <f t="shared" si="106"/>
        <v>1000</v>
      </c>
      <c r="AA188" s="80">
        <f t="shared" si="117"/>
        <v>1000</v>
      </c>
      <c r="AB188" s="84" t="str">
        <f>IF(COUNTIF($K$8:$K188,S188)&lt;4,$K188," ")</f>
        <v xml:space="preserve"> </v>
      </c>
      <c r="AC188" s="84">
        <f t="shared" si="107"/>
        <v>181</v>
      </c>
      <c r="AD188" s="84" t="str">
        <f t="shared" si="118"/>
        <v/>
      </c>
      <c r="AE188" s="80" t="str">
        <f t="shared" si="108"/>
        <v/>
      </c>
      <c r="AF188" s="80" t="str">
        <f t="shared" si="109"/>
        <v/>
      </c>
      <c r="AG188" s="84" t="str">
        <f t="shared" si="110"/>
        <v/>
      </c>
      <c r="AH188" s="84" t="str">
        <f t="shared" si="119"/>
        <v/>
      </c>
      <c r="AI188" s="7" t="str">
        <f t="shared" si="120"/>
        <v xml:space="preserve"> </v>
      </c>
      <c r="AJ188" s="8">
        <f t="shared" si="121"/>
        <v>181</v>
      </c>
      <c r="AK188" s="92">
        <v>10</v>
      </c>
      <c r="AL188" s="93" t="e">
        <f>#REF!</f>
        <v>#REF!</v>
      </c>
      <c r="AM188" s="94" t="e">
        <f t="shared" si="95"/>
        <v>#REF!</v>
      </c>
      <c r="AN188" s="95" t="e">
        <f t="shared" si="96"/>
        <v>#REF!</v>
      </c>
      <c r="AO188" s="94" t="e">
        <f t="shared" si="97"/>
        <v>#REF!</v>
      </c>
      <c r="AP188" s="95" t="e">
        <f t="shared" si="98"/>
        <v>#REF!</v>
      </c>
      <c r="AQ188" s="94" t="e">
        <f t="shared" si="99"/>
        <v>#REF!</v>
      </c>
      <c r="AR188" s="95" t="e">
        <f t="shared" si="100"/>
        <v>#REF!</v>
      </c>
      <c r="AS188" s="96" t="e">
        <f t="shared" si="111"/>
        <v>#REF!</v>
      </c>
      <c r="AT188" s="97" t="e">
        <f t="shared" si="112"/>
        <v>#REF!</v>
      </c>
      <c r="AW188" s="537" t="str">
        <f t="shared" si="122"/>
        <v/>
      </c>
    </row>
    <row r="189" spans="1:49" ht="19.2" customHeight="1">
      <c r="A189" s="6">
        <f t="shared" si="113"/>
        <v>182</v>
      </c>
      <c r="B189" s="303">
        <v>182</v>
      </c>
      <c r="C189" s="303"/>
      <c r="D189" s="458"/>
      <c r="E189" s="458"/>
      <c r="F189" s="458"/>
      <c r="G189" s="476" t="str">
        <f>IF(ISNA(IF($C189&gt;0,(VLOOKUP($C189,Engagés!$C$10:$K$509,3,FALSE))," ")),"",(IF($C189&gt;0,(VLOOKUP($C189,Engagés!$C$10:$K$509,3,FALSE))," ")))</f>
        <v xml:space="preserve"> </v>
      </c>
      <c r="H189" s="90">
        <f t="shared" si="103"/>
        <v>0</v>
      </c>
      <c r="I189" s="539" t="str">
        <f>IF(ISNA(IF($C189&gt;0,(VLOOKUP($C189,Engagés!$C$10:$K$509,6,FALSE))," ")),"",(IF($C189&gt;0,(VLOOKUP($C189,Engagés!$C$10:$K$509,6,FALSE))," ")))</f>
        <v xml:space="preserve"> </v>
      </c>
      <c r="J189" s="539" t="str">
        <f>IF(ISNA(IF($C189&gt;0,(VLOOKUP($C189,Engagés!$C$10:$K$509,7,FALSE))," ")),"",(IF($C189&gt;0,(VLOOKUP($C189,Engagés!$C$10:$K$509,7,FALSE))," ")))</f>
        <v xml:space="preserve"> </v>
      </c>
      <c r="K189" s="539" t="str">
        <f>IF(ISNA(IF($C189&gt;0,(VLOOKUP($C189,Engagés!$C$10:$K$509,8,FALSE))," ")),"",(IF($C189&gt;0,(VLOOKUP($C189,Engagés!$C$10:$K$509,8,FALSE))," ")))</f>
        <v xml:space="preserve"> </v>
      </c>
      <c r="L189" s="6" t="str">
        <f>IF(ISNA(IF($C189&gt;0,(VLOOKUP($C189,Engagés!$C$10:$K$509,5,FALSE))," ")),"",(IF($C189&gt;0,(VLOOKUP($C189,Engagés!$C$10:$K$509,5,FALSE))," ")))</f>
        <v xml:space="preserve"> </v>
      </c>
      <c r="M189" s="6" t="str">
        <f>IF(ISNA(IF($C189&gt;0,(VLOOKUP($C189,Engagés!$C$10:$K$509,4,FALSE))," ")),"",(IF($C189&gt;0,(VLOOKUP($C189,Engagés!$C$10:$K$509,4,FALSE))," ")))</f>
        <v xml:space="preserve"> </v>
      </c>
      <c r="N189" s="539" t="str">
        <f>IF(ISNA(IF($C189&gt;0,(VLOOKUP($C189,Engagés!$C$10:$K$509,9,FALSE))," ")),"",(IF($C189&gt;0,(VLOOKUP($C189,Engagés!$C$10:$K$509,9,FALSE))," ")))</f>
        <v xml:space="preserve"> </v>
      </c>
      <c r="O189" s="6" t="str">
        <f>IF(ISNA(IF($C189&gt;0,(VLOOKUP($C189,Engagés!$C$10:$N$509,10,FALSE))," ")),"",(IF($C189&gt;0,(VLOOKUP($C189,Engagés!$C$10:$N$509,10,FALSE))," ")))</f>
        <v xml:space="preserve"> </v>
      </c>
      <c r="P189" s="6" t="str">
        <f>IF(ISNA(IF($C189&gt;0,(VLOOKUP($C189,Engagés!$C$10:$N$509,12,FALSE))," ")),"",(IF($C189&gt;0,(VLOOKUP($C189,Engagés!$C$10:$N$509,12,FALSE))," ")))</f>
        <v xml:space="preserve"> </v>
      </c>
      <c r="Q189" s="6" t="str">
        <f>IF(ISNA(IF($C189&gt;0,(VLOOKUP($C189,Engagés!$C$10:$N$509,11,FALSE))," ")),"",(IF($C189&gt;0,(VLOOKUP($C189,Engagés!$C$10:$N$509,11,FALSE))," ")))</f>
        <v xml:space="preserve"> </v>
      </c>
      <c r="R189" s="19" t="str">
        <f t="shared" si="123"/>
        <v/>
      </c>
      <c r="S189" s="84" t="str">
        <f>IF(COUNTIF($K$8:$K189,$K189)&lt;2,$K189," ")</f>
        <v xml:space="preserve"> </v>
      </c>
      <c r="T189" s="84">
        <f t="shared" si="114"/>
        <v>182</v>
      </c>
      <c r="U189" s="91" t="str">
        <f t="shared" si="115"/>
        <v/>
      </c>
      <c r="V189" s="84" t="str">
        <f>IF(COUNTIF($K$8:$K189,$K189)&lt;3,$K189," ")</f>
        <v xml:space="preserve"> </v>
      </c>
      <c r="W189" s="84">
        <f t="shared" si="104"/>
        <v>182</v>
      </c>
      <c r="X189" s="84" t="str">
        <f t="shared" si="116"/>
        <v/>
      </c>
      <c r="Y189" s="80" t="str">
        <f t="shared" si="105"/>
        <v/>
      </c>
      <c r="Z189" s="80">
        <f t="shared" si="106"/>
        <v>1000</v>
      </c>
      <c r="AA189" s="80">
        <f t="shared" si="117"/>
        <v>1000</v>
      </c>
      <c r="AB189" s="84" t="str">
        <f>IF(COUNTIF($K$8:$K189,S189)&lt;4,$K189," ")</f>
        <v xml:space="preserve"> </v>
      </c>
      <c r="AC189" s="84">
        <f t="shared" si="107"/>
        <v>182</v>
      </c>
      <c r="AD189" s="84" t="str">
        <f t="shared" si="118"/>
        <v/>
      </c>
      <c r="AE189" s="80" t="str">
        <f t="shared" si="108"/>
        <v/>
      </c>
      <c r="AF189" s="80" t="str">
        <f t="shared" si="109"/>
        <v/>
      </c>
      <c r="AG189" s="84" t="str">
        <f t="shared" si="110"/>
        <v/>
      </c>
      <c r="AH189" s="84" t="str">
        <f t="shared" si="119"/>
        <v/>
      </c>
      <c r="AI189" s="7" t="str">
        <f t="shared" si="120"/>
        <v xml:space="preserve"> </v>
      </c>
      <c r="AJ189" s="8">
        <f t="shared" si="121"/>
        <v>182</v>
      </c>
      <c r="AK189" s="92">
        <v>10</v>
      </c>
      <c r="AL189" s="93" t="e">
        <f>#REF!</f>
        <v>#REF!</v>
      </c>
      <c r="AM189" s="94" t="e">
        <f t="shared" si="95"/>
        <v>#REF!</v>
      </c>
      <c r="AN189" s="95" t="e">
        <f t="shared" si="96"/>
        <v>#REF!</v>
      </c>
      <c r="AO189" s="94" t="e">
        <f t="shared" si="97"/>
        <v>#REF!</v>
      </c>
      <c r="AP189" s="95" t="e">
        <f t="shared" si="98"/>
        <v>#REF!</v>
      </c>
      <c r="AQ189" s="94" t="e">
        <f t="shared" si="99"/>
        <v>#REF!</v>
      </c>
      <c r="AR189" s="95" t="e">
        <f t="shared" si="100"/>
        <v>#REF!</v>
      </c>
      <c r="AS189" s="96" t="e">
        <f t="shared" si="111"/>
        <v>#REF!</v>
      </c>
      <c r="AT189" s="97" t="e">
        <f t="shared" si="112"/>
        <v>#REF!</v>
      </c>
      <c r="AW189" s="537" t="str">
        <f t="shared" si="122"/>
        <v/>
      </c>
    </row>
    <row r="190" spans="1:49" ht="19.2" customHeight="1">
      <c r="A190" s="6">
        <f t="shared" si="113"/>
        <v>183</v>
      </c>
      <c r="B190" s="303">
        <v>183</v>
      </c>
      <c r="C190" s="303"/>
      <c r="D190" s="458"/>
      <c r="E190" s="458"/>
      <c r="F190" s="458"/>
      <c r="G190" s="476" t="str">
        <f>IF(ISNA(IF($C190&gt;0,(VLOOKUP($C190,Engagés!$C$10:$K$509,3,FALSE))," ")),"",(IF($C190&gt;0,(VLOOKUP($C190,Engagés!$C$10:$K$509,3,FALSE))," ")))</f>
        <v xml:space="preserve"> </v>
      </c>
      <c r="H190" s="90">
        <f t="shared" si="103"/>
        <v>0</v>
      </c>
      <c r="I190" s="539" t="str">
        <f>IF(ISNA(IF($C190&gt;0,(VLOOKUP($C190,Engagés!$C$10:$K$509,6,FALSE))," ")),"",(IF($C190&gt;0,(VLOOKUP($C190,Engagés!$C$10:$K$509,6,FALSE))," ")))</f>
        <v xml:space="preserve"> </v>
      </c>
      <c r="J190" s="539" t="str">
        <f>IF(ISNA(IF($C190&gt;0,(VLOOKUP($C190,Engagés!$C$10:$K$509,7,FALSE))," ")),"",(IF($C190&gt;0,(VLOOKUP($C190,Engagés!$C$10:$K$509,7,FALSE))," ")))</f>
        <v xml:space="preserve"> </v>
      </c>
      <c r="K190" s="539" t="str">
        <f>IF(ISNA(IF($C190&gt;0,(VLOOKUP($C190,Engagés!$C$10:$K$509,8,FALSE))," ")),"",(IF($C190&gt;0,(VLOOKUP($C190,Engagés!$C$10:$K$509,8,FALSE))," ")))</f>
        <v xml:space="preserve"> </v>
      </c>
      <c r="L190" s="6" t="str">
        <f>IF(ISNA(IF($C190&gt;0,(VLOOKUP($C190,Engagés!$C$10:$K$509,5,FALSE))," ")),"",(IF($C190&gt;0,(VLOOKUP($C190,Engagés!$C$10:$K$509,5,FALSE))," ")))</f>
        <v xml:space="preserve"> </v>
      </c>
      <c r="M190" s="6" t="str">
        <f>IF(ISNA(IF($C190&gt;0,(VLOOKUP($C190,Engagés!$C$10:$K$509,4,FALSE))," ")),"",(IF($C190&gt;0,(VLOOKUP($C190,Engagés!$C$10:$K$509,4,FALSE))," ")))</f>
        <v xml:space="preserve"> </v>
      </c>
      <c r="N190" s="539" t="str">
        <f>IF(ISNA(IF($C190&gt;0,(VLOOKUP($C190,Engagés!$C$10:$K$509,9,FALSE))," ")),"",(IF($C190&gt;0,(VLOOKUP($C190,Engagés!$C$10:$K$509,9,FALSE))," ")))</f>
        <v xml:space="preserve"> </v>
      </c>
      <c r="O190" s="6" t="str">
        <f>IF(ISNA(IF($C190&gt;0,(VLOOKUP($C190,Engagés!$C$10:$N$509,10,FALSE))," ")),"",(IF($C190&gt;0,(VLOOKUP($C190,Engagés!$C$10:$N$509,10,FALSE))," ")))</f>
        <v xml:space="preserve"> </v>
      </c>
      <c r="P190" s="6" t="str">
        <f>IF(ISNA(IF($C190&gt;0,(VLOOKUP($C190,Engagés!$C$10:$N$509,12,FALSE))," ")),"",(IF($C190&gt;0,(VLOOKUP($C190,Engagés!$C$10:$N$509,12,FALSE))," ")))</f>
        <v xml:space="preserve"> </v>
      </c>
      <c r="Q190" s="6" t="str">
        <f>IF(ISNA(IF($C190&gt;0,(VLOOKUP($C190,Engagés!$C$10:$N$509,11,FALSE))," ")),"",(IF($C190&gt;0,(VLOOKUP($C190,Engagés!$C$10:$N$509,11,FALSE))," ")))</f>
        <v xml:space="preserve"> </v>
      </c>
      <c r="R190" s="19" t="str">
        <f t="shared" si="123"/>
        <v/>
      </c>
      <c r="S190" s="84" t="str">
        <f>IF(COUNTIF($K$8:$K190,$K190)&lt;2,$K190," ")</f>
        <v xml:space="preserve"> </v>
      </c>
      <c r="T190" s="84">
        <f t="shared" si="114"/>
        <v>183</v>
      </c>
      <c r="U190" s="91" t="str">
        <f t="shared" si="115"/>
        <v/>
      </c>
      <c r="V190" s="84" t="str">
        <f>IF(COUNTIF($K$8:$K190,$K190)&lt;3,$K190," ")</f>
        <v xml:space="preserve"> </v>
      </c>
      <c r="W190" s="84">
        <f t="shared" si="104"/>
        <v>183</v>
      </c>
      <c r="X190" s="84" t="str">
        <f t="shared" si="116"/>
        <v/>
      </c>
      <c r="Y190" s="80" t="str">
        <f t="shared" si="105"/>
        <v/>
      </c>
      <c r="Z190" s="80">
        <f t="shared" si="106"/>
        <v>1000</v>
      </c>
      <c r="AA190" s="80">
        <f t="shared" si="117"/>
        <v>1000</v>
      </c>
      <c r="AB190" s="84" t="str">
        <f>IF(COUNTIF($K$8:$K190,S190)&lt;4,$K190," ")</f>
        <v xml:space="preserve"> </v>
      </c>
      <c r="AC190" s="84">
        <f t="shared" si="107"/>
        <v>183</v>
      </c>
      <c r="AD190" s="84" t="str">
        <f t="shared" si="118"/>
        <v/>
      </c>
      <c r="AE190" s="80" t="str">
        <f t="shared" si="108"/>
        <v/>
      </c>
      <c r="AF190" s="80" t="str">
        <f t="shared" si="109"/>
        <v/>
      </c>
      <c r="AG190" s="84" t="str">
        <f t="shared" si="110"/>
        <v/>
      </c>
      <c r="AH190" s="84" t="str">
        <f t="shared" si="119"/>
        <v/>
      </c>
      <c r="AI190" s="7" t="str">
        <f t="shared" si="120"/>
        <v xml:space="preserve"> </v>
      </c>
      <c r="AJ190" s="8">
        <f t="shared" si="121"/>
        <v>183</v>
      </c>
      <c r="AK190" s="92">
        <v>10</v>
      </c>
      <c r="AL190" s="93" t="e">
        <f>#REF!</f>
        <v>#REF!</v>
      </c>
      <c r="AM190" s="94" t="e">
        <f t="shared" si="95"/>
        <v>#REF!</v>
      </c>
      <c r="AN190" s="95" t="e">
        <f t="shared" si="96"/>
        <v>#REF!</v>
      </c>
      <c r="AO190" s="94" t="e">
        <f t="shared" si="97"/>
        <v>#REF!</v>
      </c>
      <c r="AP190" s="95" t="e">
        <f t="shared" si="98"/>
        <v>#REF!</v>
      </c>
      <c r="AQ190" s="94" t="e">
        <f t="shared" si="99"/>
        <v>#REF!</v>
      </c>
      <c r="AR190" s="95" t="e">
        <f t="shared" si="100"/>
        <v>#REF!</v>
      </c>
      <c r="AS190" s="96" t="e">
        <f t="shared" si="111"/>
        <v>#REF!</v>
      </c>
      <c r="AT190" s="97" t="e">
        <f t="shared" si="112"/>
        <v>#REF!</v>
      </c>
      <c r="AW190" s="537" t="str">
        <f t="shared" si="122"/>
        <v/>
      </c>
    </row>
    <row r="191" spans="1:49" ht="19.2" customHeight="1">
      <c r="A191" s="6">
        <f t="shared" si="113"/>
        <v>184</v>
      </c>
      <c r="B191" s="303">
        <v>184</v>
      </c>
      <c r="C191" s="303"/>
      <c r="D191" s="458"/>
      <c r="E191" s="458"/>
      <c r="F191" s="458"/>
      <c r="G191" s="476" t="str">
        <f>IF(ISNA(IF($C191&gt;0,(VLOOKUP($C191,Engagés!$C$10:$K$509,3,FALSE))," ")),"",(IF($C191&gt;0,(VLOOKUP($C191,Engagés!$C$10:$K$509,3,FALSE))," ")))</f>
        <v xml:space="preserve"> </v>
      </c>
      <c r="H191" s="90">
        <f t="shared" si="103"/>
        <v>0</v>
      </c>
      <c r="I191" s="539" t="str">
        <f>IF(ISNA(IF($C191&gt;0,(VLOOKUP($C191,Engagés!$C$10:$K$509,6,FALSE))," ")),"",(IF($C191&gt;0,(VLOOKUP($C191,Engagés!$C$10:$K$509,6,FALSE))," ")))</f>
        <v xml:space="preserve"> </v>
      </c>
      <c r="J191" s="539" t="str">
        <f>IF(ISNA(IF($C191&gt;0,(VLOOKUP($C191,Engagés!$C$10:$K$509,7,FALSE))," ")),"",(IF($C191&gt;0,(VLOOKUP($C191,Engagés!$C$10:$K$509,7,FALSE))," ")))</f>
        <v xml:space="preserve"> </v>
      </c>
      <c r="K191" s="539" t="str">
        <f>IF(ISNA(IF($C191&gt;0,(VLOOKUP($C191,Engagés!$C$10:$K$509,8,FALSE))," ")),"",(IF($C191&gt;0,(VLOOKUP($C191,Engagés!$C$10:$K$509,8,FALSE))," ")))</f>
        <v xml:space="preserve"> </v>
      </c>
      <c r="L191" s="6" t="str">
        <f>IF(ISNA(IF($C191&gt;0,(VLOOKUP($C191,Engagés!$C$10:$K$509,5,FALSE))," ")),"",(IF($C191&gt;0,(VLOOKUP($C191,Engagés!$C$10:$K$509,5,FALSE))," ")))</f>
        <v xml:space="preserve"> </v>
      </c>
      <c r="M191" s="6" t="str">
        <f>IF(ISNA(IF($C191&gt;0,(VLOOKUP($C191,Engagés!$C$10:$K$509,4,FALSE))," ")),"",(IF($C191&gt;0,(VLOOKUP($C191,Engagés!$C$10:$K$509,4,FALSE))," ")))</f>
        <v xml:space="preserve"> </v>
      </c>
      <c r="N191" s="539" t="str">
        <f>IF(ISNA(IF($C191&gt;0,(VLOOKUP($C191,Engagés!$C$10:$K$509,9,FALSE))," ")),"",(IF($C191&gt;0,(VLOOKUP($C191,Engagés!$C$10:$K$509,9,FALSE))," ")))</f>
        <v xml:space="preserve"> </v>
      </c>
      <c r="O191" s="6" t="str">
        <f>IF(ISNA(IF($C191&gt;0,(VLOOKUP($C191,Engagés!$C$10:$N$509,10,FALSE))," ")),"",(IF($C191&gt;0,(VLOOKUP($C191,Engagés!$C$10:$N$509,10,FALSE))," ")))</f>
        <v xml:space="preserve"> </v>
      </c>
      <c r="P191" s="6" t="str">
        <f>IF(ISNA(IF($C191&gt;0,(VLOOKUP($C191,Engagés!$C$10:$N$509,12,FALSE))," ")),"",(IF($C191&gt;0,(VLOOKUP($C191,Engagés!$C$10:$N$509,12,FALSE))," ")))</f>
        <v xml:space="preserve"> </v>
      </c>
      <c r="Q191" s="6" t="str">
        <f>IF(ISNA(IF($C191&gt;0,(VLOOKUP($C191,Engagés!$C$10:$N$509,11,FALSE))," ")),"",(IF($C191&gt;0,(VLOOKUP($C191,Engagés!$C$10:$N$509,11,FALSE))," ")))</f>
        <v xml:space="preserve"> </v>
      </c>
      <c r="R191" s="19" t="str">
        <f t="shared" si="123"/>
        <v/>
      </c>
      <c r="S191" s="84" t="str">
        <f>IF(COUNTIF($K$8:$K191,$K191)&lt;2,$K191," ")</f>
        <v xml:space="preserve"> </v>
      </c>
      <c r="T191" s="84">
        <f t="shared" si="114"/>
        <v>184</v>
      </c>
      <c r="U191" s="91" t="str">
        <f t="shared" si="115"/>
        <v/>
      </c>
      <c r="V191" s="84" t="str">
        <f>IF(COUNTIF($K$8:$K191,$K191)&lt;3,$K191," ")</f>
        <v xml:space="preserve"> </v>
      </c>
      <c r="W191" s="84">
        <f t="shared" si="104"/>
        <v>184</v>
      </c>
      <c r="X191" s="84" t="str">
        <f t="shared" si="116"/>
        <v/>
      </c>
      <c r="Y191" s="80" t="str">
        <f t="shared" si="105"/>
        <v/>
      </c>
      <c r="Z191" s="80">
        <f t="shared" si="106"/>
        <v>1000</v>
      </c>
      <c r="AA191" s="80">
        <f t="shared" si="117"/>
        <v>1000</v>
      </c>
      <c r="AB191" s="84" t="str">
        <f>IF(COUNTIF($K$8:$K191,S191)&lt;4,$K191," ")</f>
        <v xml:space="preserve"> </v>
      </c>
      <c r="AC191" s="84">
        <f t="shared" si="107"/>
        <v>184</v>
      </c>
      <c r="AD191" s="84" t="str">
        <f t="shared" si="118"/>
        <v/>
      </c>
      <c r="AE191" s="80" t="str">
        <f t="shared" si="108"/>
        <v/>
      </c>
      <c r="AF191" s="80" t="str">
        <f t="shared" si="109"/>
        <v/>
      </c>
      <c r="AG191" s="84" t="str">
        <f t="shared" si="110"/>
        <v/>
      </c>
      <c r="AH191" s="84" t="str">
        <f t="shared" si="119"/>
        <v/>
      </c>
      <c r="AI191" s="7" t="str">
        <f t="shared" si="120"/>
        <v xml:space="preserve"> </v>
      </c>
      <c r="AJ191" s="8">
        <f t="shared" si="121"/>
        <v>184</v>
      </c>
      <c r="AK191" s="92">
        <v>10</v>
      </c>
      <c r="AL191" s="93" t="e">
        <f>#REF!</f>
        <v>#REF!</v>
      </c>
      <c r="AM191" s="94" t="e">
        <f t="shared" si="95"/>
        <v>#REF!</v>
      </c>
      <c r="AN191" s="95" t="e">
        <f t="shared" si="96"/>
        <v>#REF!</v>
      </c>
      <c r="AO191" s="94" t="e">
        <f t="shared" si="97"/>
        <v>#REF!</v>
      </c>
      <c r="AP191" s="95" t="e">
        <f t="shared" si="98"/>
        <v>#REF!</v>
      </c>
      <c r="AQ191" s="94" t="e">
        <f t="shared" si="99"/>
        <v>#REF!</v>
      </c>
      <c r="AR191" s="95" t="e">
        <f t="shared" si="100"/>
        <v>#REF!</v>
      </c>
      <c r="AS191" s="96" t="e">
        <f t="shared" si="111"/>
        <v>#REF!</v>
      </c>
      <c r="AT191" s="97" t="e">
        <f t="shared" si="112"/>
        <v>#REF!</v>
      </c>
      <c r="AW191" s="537" t="str">
        <f t="shared" si="122"/>
        <v/>
      </c>
    </row>
    <row r="192" spans="1:49" ht="19.2" customHeight="1">
      <c r="A192" s="6">
        <f t="shared" si="113"/>
        <v>185</v>
      </c>
      <c r="B192" s="303">
        <v>185</v>
      </c>
      <c r="C192" s="303"/>
      <c r="D192" s="458"/>
      <c r="E192" s="458"/>
      <c r="F192" s="458"/>
      <c r="G192" s="476" t="str">
        <f>IF(ISNA(IF($C192&gt;0,(VLOOKUP($C192,Engagés!$C$10:$K$509,3,FALSE))," ")),"",(IF($C192&gt;0,(VLOOKUP($C192,Engagés!$C$10:$K$509,3,FALSE))," ")))</f>
        <v xml:space="preserve"> </v>
      </c>
      <c r="H192" s="90">
        <f t="shared" si="103"/>
        <v>0</v>
      </c>
      <c r="I192" s="539" t="str">
        <f>IF(ISNA(IF($C192&gt;0,(VLOOKUP($C192,Engagés!$C$10:$K$509,6,FALSE))," ")),"",(IF($C192&gt;0,(VLOOKUP($C192,Engagés!$C$10:$K$509,6,FALSE))," ")))</f>
        <v xml:space="preserve"> </v>
      </c>
      <c r="J192" s="539" t="str">
        <f>IF(ISNA(IF($C192&gt;0,(VLOOKUP($C192,Engagés!$C$10:$K$509,7,FALSE))," ")),"",(IF($C192&gt;0,(VLOOKUP($C192,Engagés!$C$10:$K$509,7,FALSE))," ")))</f>
        <v xml:space="preserve"> </v>
      </c>
      <c r="K192" s="539" t="str">
        <f>IF(ISNA(IF($C192&gt;0,(VLOOKUP($C192,Engagés!$C$10:$K$509,8,FALSE))," ")),"",(IF($C192&gt;0,(VLOOKUP($C192,Engagés!$C$10:$K$509,8,FALSE))," ")))</f>
        <v xml:space="preserve"> </v>
      </c>
      <c r="L192" s="6" t="str">
        <f>IF(ISNA(IF($C192&gt;0,(VLOOKUP($C192,Engagés!$C$10:$K$509,5,FALSE))," ")),"",(IF($C192&gt;0,(VLOOKUP($C192,Engagés!$C$10:$K$509,5,FALSE))," ")))</f>
        <v xml:space="preserve"> </v>
      </c>
      <c r="M192" s="6" t="str">
        <f>IF(ISNA(IF($C192&gt;0,(VLOOKUP($C192,Engagés!$C$10:$K$509,4,FALSE))," ")),"",(IF($C192&gt;0,(VLOOKUP($C192,Engagés!$C$10:$K$509,4,FALSE))," ")))</f>
        <v xml:space="preserve"> </v>
      </c>
      <c r="N192" s="539" t="str">
        <f>IF(ISNA(IF($C192&gt;0,(VLOOKUP($C192,Engagés!$C$10:$K$509,9,FALSE))," ")),"",(IF($C192&gt;0,(VLOOKUP($C192,Engagés!$C$10:$K$509,9,FALSE))," ")))</f>
        <v xml:space="preserve"> </v>
      </c>
      <c r="O192" s="6" t="str">
        <f>IF(ISNA(IF($C192&gt;0,(VLOOKUP($C192,Engagés!$C$10:$N$509,10,FALSE))," ")),"",(IF($C192&gt;0,(VLOOKUP($C192,Engagés!$C$10:$N$509,10,FALSE))," ")))</f>
        <v xml:space="preserve"> </v>
      </c>
      <c r="P192" s="6" t="str">
        <f>IF(ISNA(IF($C192&gt;0,(VLOOKUP($C192,Engagés!$C$10:$N$509,12,FALSE))," ")),"",(IF($C192&gt;0,(VLOOKUP($C192,Engagés!$C$10:$N$509,12,FALSE))," ")))</f>
        <v xml:space="preserve"> </v>
      </c>
      <c r="Q192" s="6" t="str">
        <f>IF(ISNA(IF($C192&gt;0,(VLOOKUP($C192,Engagés!$C$10:$N$509,11,FALSE))," ")),"",(IF($C192&gt;0,(VLOOKUP($C192,Engagés!$C$10:$N$509,11,FALSE))," ")))</f>
        <v xml:space="preserve"> </v>
      </c>
      <c r="R192" s="19" t="str">
        <f t="shared" si="123"/>
        <v/>
      </c>
      <c r="S192" s="84" t="str">
        <f>IF(COUNTIF($K$8:$K192,$K192)&lt;2,$K192," ")</f>
        <v xml:space="preserve"> </v>
      </c>
      <c r="T192" s="84">
        <f t="shared" si="114"/>
        <v>185</v>
      </c>
      <c r="U192" s="91" t="str">
        <f t="shared" si="115"/>
        <v/>
      </c>
      <c r="V192" s="84" t="str">
        <f>IF(COUNTIF($K$8:$K192,$K192)&lt;3,$K192," ")</f>
        <v xml:space="preserve"> </v>
      </c>
      <c r="W192" s="84">
        <f t="shared" si="104"/>
        <v>185</v>
      </c>
      <c r="X192" s="84" t="str">
        <f t="shared" si="116"/>
        <v/>
      </c>
      <c r="Y192" s="80" t="str">
        <f t="shared" si="105"/>
        <v/>
      </c>
      <c r="Z192" s="80">
        <f t="shared" si="106"/>
        <v>1000</v>
      </c>
      <c r="AA192" s="80">
        <f t="shared" si="117"/>
        <v>1000</v>
      </c>
      <c r="AB192" s="84" t="str">
        <f>IF(COUNTIF($K$8:$K192,S192)&lt;4,$K192," ")</f>
        <v xml:space="preserve"> </v>
      </c>
      <c r="AC192" s="84">
        <f t="shared" si="107"/>
        <v>185</v>
      </c>
      <c r="AD192" s="84" t="str">
        <f t="shared" si="118"/>
        <v/>
      </c>
      <c r="AE192" s="80" t="str">
        <f t="shared" si="108"/>
        <v/>
      </c>
      <c r="AF192" s="80" t="str">
        <f t="shared" si="109"/>
        <v/>
      </c>
      <c r="AG192" s="84" t="str">
        <f t="shared" si="110"/>
        <v/>
      </c>
      <c r="AH192" s="84" t="str">
        <f t="shared" si="119"/>
        <v/>
      </c>
      <c r="AI192" s="7" t="str">
        <f t="shared" si="120"/>
        <v xml:space="preserve"> </v>
      </c>
      <c r="AJ192" s="8">
        <f t="shared" si="121"/>
        <v>185</v>
      </c>
      <c r="AK192" s="92">
        <v>10</v>
      </c>
      <c r="AL192" s="93" t="e">
        <f>#REF!</f>
        <v>#REF!</v>
      </c>
      <c r="AM192" s="94" t="e">
        <f t="shared" si="95"/>
        <v>#REF!</v>
      </c>
      <c r="AN192" s="95" t="e">
        <f t="shared" si="96"/>
        <v>#REF!</v>
      </c>
      <c r="AO192" s="94" t="e">
        <f t="shared" si="97"/>
        <v>#REF!</v>
      </c>
      <c r="AP192" s="95" t="e">
        <f t="shared" si="98"/>
        <v>#REF!</v>
      </c>
      <c r="AQ192" s="94" t="e">
        <f t="shared" si="99"/>
        <v>#REF!</v>
      </c>
      <c r="AR192" s="95" t="e">
        <f t="shared" si="100"/>
        <v>#REF!</v>
      </c>
      <c r="AS192" s="96" t="e">
        <f t="shared" si="111"/>
        <v>#REF!</v>
      </c>
      <c r="AT192" s="97" t="e">
        <f t="shared" si="112"/>
        <v>#REF!</v>
      </c>
      <c r="AW192" s="537" t="str">
        <f t="shared" si="122"/>
        <v/>
      </c>
    </row>
    <row r="193" spans="1:49" ht="19.2" customHeight="1">
      <c r="A193" s="6">
        <f t="shared" si="113"/>
        <v>186</v>
      </c>
      <c r="B193" s="303">
        <v>186</v>
      </c>
      <c r="C193" s="303"/>
      <c r="D193" s="458"/>
      <c r="E193" s="458"/>
      <c r="F193" s="458"/>
      <c r="G193" s="476" t="str">
        <f>IF(ISNA(IF($C193&gt;0,(VLOOKUP($C193,Engagés!$C$10:$K$509,3,FALSE))," ")),"",(IF($C193&gt;0,(VLOOKUP($C193,Engagés!$C$10:$K$509,3,FALSE))," ")))</f>
        <v xml:space="preserve"> </v>
      </c>
      <c r="H193" s="90">
        <f t="shared" si="103"/>
        <v>0</v>
      </c>
      <c r="I193" s="539" t="str">
        <f>IF(ISNA(IF($C193&gt;0,(VLOOKUP($C193,Engagés!$C$10:$K$509,6,FALSE))," ")),"",(IF($C193&gt;0,(VLOOKUP($C193,Engagés!$C$10:$K$509,6,FALSE))," ")))</f>
        <v xml:space="preserve"> </v>
      </c>
      <c r="J193" s="539" t="str">
        <f>IF(ISNA(IF($C193&gt;0,(VLOOKUP($C193,Engagés!$C$10:$K$509,7,FALSE))," ")),"",(IF($C193&gt;0,(VLOOKUP($C193,Engagés!$C$10:$K$509,7,FALSE))," ")))</f>
        <v xml:space="preserve"> </v>
      </c>
      <c r="K193" s="539" t="str">
        <f>IF(ISNA(IF($C193&gt;0,(VLOOKUP($C193,Engagés!$C$10:$K$509,8,FALSE))," ")),"",(IF($C193&gt;0,(VLOOKUP($C193,Engagés!$C$10:$K$509,8,FALSE))," ")))</f>
        <v xml:space="preserve"> </v>
      </c>
      <c r="L193" s="6" t="str">
        <f>IF(ISNA(IF($C193&gt;0,(VLOOKUP($C193,Engagés!$C$10:$K$509,5,FALSE))," ")),"",(IF($C193&gt;0,(VLOOKUP($C193,Engagés!$C$10:$K$509,5,FALSE))," ")))</f>
        <v xml:space="preserve"> </v>
      </c>
      <c r="M193" s="6" t="str">
        <f>IF(ISNA(IF($C193&gt;0,(VLOOKUP($C193,Engagés!$C$10:$K$509,4,FALSE))," ")),"",(IF($C193&gt;0,(VLOOKUP($C193,Engagés!$C$10:$K$509,4,FALSE))," ")))</f>
        <v xml:space="preserve"> </v>
      </c>
      <c r="N193" s="539" t="str">
        <f>IF(ISNA(IF($C193&gt;0,(VLOOKUP($C193,Engagés!$C$10:$K$509,9,FALSE))," ")),"",(IF($C193&gt;0,(VLOOKUP($C193,Engagés!$C$10:$K$509,9,FALSE))," ")))</f>
        <v xml:space="preserve"> </v>
      </c>
      <c r="O193" s="6" t="str">
        <f>IF(ISNA(IF($C193&gt;0,(VLOOKUP($C193,Engagés!$C$10:$N$509,10,FALSE))," ")),"",(IF($C193&gt;0,(VLOOKUP($C193,Engagés!$C$10:$N$509,10,FALSE))," ")))</f>
        <v xml:space="preserve"> </v>
      </c>
      <c r="P193" s="6" t="str">
        <f>IF(ISNA(IF($C193&gt;0,(VLOOKUP($C193,Engagés!$C$10:$N$509,12,FALSE))," ")),"",(IF($C193&gt;0,(VLOOKUP($C193,Engagés!$C$10:$N$509,12,FALSE))," ")))</f>
        <v xml:space="preserve"> </v>
      </c>
      <c r="Q193" s="6" t="str">
        <f>IF(ISNA(IF($C193&gt;0,(VLOOKUP($C193,Engagés!$C$10:$N$509,11,FALSE))," ")),"",(IF($C193&gt;0,(VLOOKUP($C193,Engagés!$C$10:$N$509,11,FALSE))," ")))</f>
        <v xml:space="preserve"> </v>
      </c>
      <c r="R193" s="19" t="str">
        <f t="shared" si="123"/>
        <v/>
      </c>
      <c r="S193" s="84" t="str">
        <f>IF(COUNTIF($K$8:$K193,$K193)&lt;2,$K193," ")</f>
        <v xml:space="preserve"> </v>
      </c>
      <c r="T193" s="84">
        <f t="shared" si="114"/>
        <v>186</v>
      </c>
      <c r="U193" s="91" t="str">
        <f t="shared" si="115"/>
        <v/>
      </c>
      <c r="V193" s="84" t="str">
        <f>IF(COUNTIF($K$8:$K193,$K193)&lt;3,$K193," ")</f>
        <v xml:space="preserve"> </v>
      </c>
      <c r="W193" s="84">
        <f t="shared" si="104"/>
        <v>186</v>
      </c>
      <c r="X193" s="84" t="str">
        <f t="shared" si="116"/>
        <v/>
      </c>
      <c r="Y193" s="80" t="str">
        <f t="shared" si="105"/>
        <v/>
      </c>
      <c r="Z193" s="80">
        <f t="shared" si="106"/>
        <v>1000</v>
      </c>
      <c r="AA193" s="80">
        <f t="shared" si="117"/>
        <v>1000</v>
      </c>
      <c r="AB193" s="84" t="str">
        <f>IF(COUNTIF($K$8:$K193,S193)&lt;4,$K193," ")</f>
        <v xml:space="preserve"> </v>
      </c>
      <c r="AC193" s="84">
        <f t="shared" si="107"/>
        <v>186</v>
      </c>
      <c r="AD193" s="84" t="str">
        <f t="shared" si="118"/>
        <v/>
      </c>
      <c r="AE193" s="80" t="str">
        <f t="shared" si="108"/>
        <v/>
      </c>
      <c r="AF193" s="80" t="str">
        <f t="shared" si="109"/>
        <v/>
      </c>
      <c r="AG193" s="84" t="str">
        <f t="shared" si="110"/>
        <v/>
      </c>
      <c r="AH193" s="84" t="str">
        <f t="shared" si="119"/>
        <v/>
      </c>
      <c r="AI193" s="7" t="str">
        <f t="shared" si="120"/>
        <v xml:space="preserve"> </v>
      </c>
      <c r="AJ193" s="8">
        <f t="shared" si="121"/>
        <v>186</v>
      </c>
      <c r="AK193" s="92">
        <v>10</v>
      </c>
      <c r="AL193" s="93" t="e">
        <f>#REF!</f>
        <v>#REF!</v>
      </c>
      <c r="AM193" s="94" t="e">
        <f t="shared" si="95"/>
        <v>#REF!</v>
      </c>
      <c r="AN193" s="95" t="e">
        <f t="shared" si="96"/>
        <v>#REF!</v>
      </c>
      <c r="AO193" s="94" t="e">
        <f t="shared" si="97"/>
        <v>#REF!</v>
      </c>
      <c r="AP193" s="95" t="e">
        <f t="shared" si="98"/>
        <v>#REF!</v>
      </c>
      <c r="AQ193" s="94" t="e">
        <f t="shared" si="99"/>
        <v>#REF!</v>
      </c>
      <c r="AR193" s="95" t="e">
        <f t="shared" si="100"/>
        <v>#REF!</v>
      </c>
      <c r="AS193" s="96" t="e">
        <f t="shared" si="111"/>
        <v>#REF!</v>
      </c>
      <c r="AT193" s="97" t="e">
        <f t="shared" si="112"/>
        <v>#REF!</v>
      </c>
      <c r="AW193" s="537" t="str">
        <f t="shared" si="122"/>
        <v/>
      </c>
    </row>
    <row r="194" spans="1:49" ht="19.2" customHeight="1">
      <c r="A194" s="6">
        <f t="shared" si="113"/>
        <v>187</v>
      </c>
      <c r="B194" s="303">
        <v>187</v>
      </c>
      <c r="C194" s="303"/>
      <c r="D194" s="458"/>
      <c r="E194" s="458"/>
      <c r="F194" s="458"/>
      <c r="G194" s="476" t="str">
        <f>IF(ISNA(IF($C194&gt;0,(VLOOKUP($C194,Engagés!$C$10:$K$509,3,FALSE))," ")),"",(IF($C194&gt;0,(VLOOKUP($C194,Engagés!$C$10:$K$509,3,FALSE))," ")))</f>
        <v xml:space="preserve"> </v>
      </c>
      <c r="H194" s="90">
        <f t="shared" si="103"/>
        <v>0</v>
      </c>
      <c r="I194" s="539" t="str">
        <f>IF(ISNA(IF($C194&gt;0,(VLOOKUP($C194,Engagés!$C$10:$K$509,6,FALSE))," ")),"",(IF($C194&gt;0,(VLOOKUP($C194,Engagés!$C$10:$K$509,6,FALSE))," ")))</f>
        <v xml:space="preserve"> </v>
      </c>
      <c r="J194" s="539" t="str">
        <f>IF(ISNA(IF($C194&gt;0,(VLOOKUP($C194,Engagés!$C$10:$K$509,7,FALSE))," ")),"",(IF($C194&gt;0,(VLOOKUP($C194,Engagés!$C$10:$K$509,7,FALSE))," ")))</f>
        <v xml:space="preserve"> </v>
      </c>
      <c r="K194" s="539" t="str">
        <f>IF(ISNA(IF($C194&gt;0,(VLOOKUP($C194,Engagés!$C$10:$K$509,8,FALSE))," ")),"",(IF($C194&gt;0,(VLOOKUP($C194,Engagés!$C$10:$K$509,8,FALSE))," ")))</f>
        <v xml:space="preserve"> </v>
      </c>
      <c r="L194" s="6" t="str">
        <f>IF(ISNA(IF($C194&gt;0,(VLOOKUP($C194,Engagés!$C$10:$K$509,5,FALSE))," ")),"",(IF($C194&gt;0,(VLOOKUP($C194,Engagés!$C$10:$K$509,5,FALSE))," ")))</f>
        <v xml:space="preserve"> </v>
      </c>
      <c r="M194" s="6" t="str">
        <f>IF(ISNA(IF($C194&gt;0,(VLOOKUP($C194,Engagés!$C$10:$K$509,4,FALSE))," ")),"",(IF($C194&gt;0,(VLOOKUP($C194,Engagés!$C$10:$K$509,4,FALSE))," ")))</f>
        <v xml:space="preserve"> </v>
      </c>
      <c r="N194" s="539" t="str">
        <f>IF(ISNA(IF($C194&gt;0,(VLOOKUP($C194,Engagés!$C$10:$K$509,9,FALSE))," ")),"",(IF($C194&gt;0,(VLOOKUP($C194,Engagés!$C$10:$K$509,9,FALSE))," ")))</f>
        <v xml:space="preserve"> </v>
      </c>
      <c r="O194" s="6" t="str">
        <f>IF(ISNA(IF($C194&gt;0,(VLOOKUP($C194,Engagés!$C$10:$N$509,10,FALSE))," ")),"",(IF($C194&gt;0,(VLOOKUP($C194,Engagés!$C$10:$N$509,10,FALSE))," ")))</f>
        <v xml:space="preserve"> </v>
      </c>
      <c r="P194" s="6" t="str">
        <f>IF(ISNA(IF($C194&gt;0,(VLOOKUP($C194,Engagés!$C$10:$N$509,12,FALSE))," ")),"",(IF($C194&gt;0,(VLOOKUP($C194,Engagés!$C$10:$N$509,12,FALSE))," ")))</f>
        <v xml:space="preserve"> </v>
      </c>
      <c r="Q194" s="6" t="str">
        <f>IF(ISNA(IF($C194&gt;0,(VLOOKUP($C194,Engagés!$C$10:$N$509,11,FALSE))," ")),"",(IF($C194&gt;0,(VLOOKUP($C194,Engagés!$C$10:$N$509,11,FALSE))," ")))</f>
        <v xml:space="preserve"> </v>
      </c>
      <c r="R194" s="19" t="str">
        <f t="shared" si="123"/>
        <v/>
      </c>
      <c r="S194" s="84" t="str">
        <f>IF(COUNTIF($K$8:$K194,$K194)&lt;2,$K194," ")</f>
        <v xml:space="preserve"> </v>
      </c>
      <c r="T194" s="84">
        <f t="shared" si="114"/>
        <v>187</v>
      </c>
      <c r="U194" s="91" t="str">
        <f t="shared" si="115"/>
        <v/>
      </c>
      <c r="V194" s="84" t="str">
        <f>IF(COUNTIF($K$8:$K194,$K194)&lt;3,$K194," ")</f>
        <v xml:space="preserve"> </v>
      </c>
      <c r="W194" s="84">
        <f t="shared" si="104"/>
        <v>187</v>
      </c>
      <c r="X194" s="84" t="str">
        <f t="shared" si="116"/>
        <v/>
      </c>
      <c r="Y194" s="80" t="str">
        <f t="shared" si="105"/>
        <v/>
      </c>
      <c r="Z194" s="80">
        <f t="shared" si="106"/>
        <v>1000</v>
      </c>
      <c r="AA194" s="80">
        <f t="shared" si="117"/>
        <v>1000</v>
      </c>
      <c r="AB194" s="84" t="str">
        <f>IF(COUNTIF($K$8:$K194,S194)&lt;4,$K194," ")</f>
        <v xml:space="preserve"> </v>
      </c>
      <c r="AC194" s="84">
        <f t="shared" si="107"/>
        <v>187</v>
      </c>
      <c r="AD194" s="84" t="str">
        <f t="shared" si="118"/>
        <v/>
      </c>
      <c r="AE194" s="80" t="str">
        <f t="shared" si="108"/>
        <v/>
      </c>
      <c r="AF194" s="80" t="str">
        <f t="shared" si="109"/>
        <v/>
      </c>
      <c r="AG194" s="84" t="str">
        <f t="shared" si="110"/>
        <v/>
      </c>
      <c r="AH194" s="84" t="str">
        <f t="shared" si="119"/>
        <v/>
      </c>
      <c r="AI194" s="7" t="str">
        <f t="shared" si="120"/>
        <v xml:space="preserve"> </v>
      </c>
      <c r="AJ194" s="8">
        <f t="shared" si="121"/>
        <v>187</v>
      </c>
      <c r="AK194" s="92">
        <v>10</v>
      </c>
      <c r="AL194" s="93" t="e">
        <f>#REF!</f>
        <v>#REF!</v>
      </c>
      <c r="AM194" s="94" t="e">
        <f t="shared" si="95"/>
        <v>#REF!</v>
      </c>
      <c r="AN194" s="95" t="e">
        <f t="shared" si="96"/>
        <v>#REF!</v>
      </c>
      <c r="AO194" s="94" t="e">
        <f t="shared" si="97"/>
        <v>#REF!</v>
      </c>
      <c r="AP194" s="95" t="e">
        <f t="shared" si="98"/>
        <v>#REF!</v>
      </c>
      <c r="AQ194" s="94" t="e">
        <f t="shared" si="99"/>
        <v>#REF!</v>
      </c>
      <c r="AR194" s="95" t="e">
        <f t="shared" si="100"/>
        <v>#REF!</v>
      </c>
      <c r="AS194" s="96" t="e">
        <f t="shared" si="111"/>
        <v>#REF!</v>
      </c>
      <c r="AT194" s="97" t="e">
        <f t="shared" si="112"/>
        <v>#REF!</v>
      </c>
      <c r="AW194" s="537" t="str">
        <f t="shared" si="122"/>
        <v/>
      </c>
    </row>
    <row r="195" spans="1:49" ht="19.2" customHeight="1">
      <c r="A195" s="6">
        <f t="shared" si="113"/>
        <v>188</v>
      </c>
      <c r="B195" s="303">
        <v>188</v>
      </c>
      <c r="C195" s="303"/>
      <c r="D195" s="458"/>
      <c r="E195" s="458"/>
      <c r="F195" s="458"/>
      <c r="G195" s="476" t="str">
        <f>IF(ISNA(IF($C195&gt;0,(VLOOKUP($C195,Engagés!$C$10:$K$509,3,FALSE))," ")),"",(IF($C195&gt;0,(VLOOKUP($C195,Engagés!$C$10:$K$509,3,FALSE))," ")))</f>
        <v xml:space="preserve"> </v>
      </c>
      <c r="H195" s="90">
        <f t="shared" si="103"/>
        <v>0</v>
      </c>
      <c r="I195" s="539" t="str">
        <f>IF(ISNA(IF($C195&gt;0,(VLOOKUP($C195,Engagés!$C$10:$K$509,6,FALSE))," ")),"",(IF($C195&gt;0,(VLOOKUP($C195,Engagés!$C$10:$K$509,6,FALSE))," ")))</f>
        <v xml:space="preserve"> </v>
      </c>
      <c r="J195" s="539" t="str">
        <f>IF(ISNA(IF($C195&gt;0,(VLOOKUP($C195,Engagés!$C$10:$K$509,7,FALSE))," ")),"",(IF($C195&gt;0,(VLOOKUP($C195,Engagés!$C$10:$K$509,7,FALSE))," ")))</f>
        <v xml:space="preserve"> </v>
      </c>
      <c r="K195" s="539" t="str">
        <f>IF(ISNA(IF($C195&gt;0,(VLOOKUP($C195,Engagés!$C$10:$K$509,8,FALSE))," ")),"",(IF($C195&gt;0,(VLOOKUP($C195,Engagés!$C$10:$K$509,8,FALSE))," ")))</f>
        <v xml:space="preserve"> </v>
      </c>
      <c r="L195" s="6" t="str">
        <f>IF(ISNA(IF($C195&gt;0,(VLOOKUP($C195,Engagés!$C$10:$K$509,5,FALSE))," ")),"",(IF($C195&gt;0,(VLOOKUP($C195,Engagés!$C$10:$K$509,5,FALSE))," ")))</f>
        <v xml:space="preserve"> </v>
      </c>
      <c r="M195" s="6" t="str">
        <f>IF(ISNA(IF($C195&gt;0,(VLOOKUP($C195,Engagés!$C$10:$K$509,4,FALSE))," ")),"",(IF($C195&gt;0,(VLOOKUP($C195,Engagés!$C$10:$K$509,4,FALSE))," ")))</f>
        <v xml:space="preserve"> </v>
      </c>
      <c r="N195" s="539" t="str">
        <f>IF(ISNA(IF($C195&gt;0,(VLOOKUP($C195,Engagés!$C$10:$K$509,9,FALSE))," ")),"",(IF($C195&gt;0,(VLOOKUP($C195,Engagés!$C$10:$K$509,9,FALSE))," ")))</f>
        <v xml:space="preserve"> </v>
      </c>
      <c r="O195" s="6" t="str">
        <f>IF(ISNA(IF($C195&gt;0,(VLOOKUP($C195,Engagés!$C$10:$N$509,10,FALSE))," ")),"",(IF($C195&gt;0,(VLOOKUP($C195,Engagés!$C$10:$N$509,10,FALSE))," ")))</f>
        <v xml:space="preserve"> </v>
      </c>
      <c r="P195" s="6" t="str">
        <f>IF(ISNA(IF($C195&gt;0,(VLOOKUP($C195,Engagés!$C$10:$N$509,12,FALSE))," ")),"",(IF($C195&gt;0,(VLOOKUP($C195,Engagés!$C$10:$N$509,12,FALSE))," ")))</f>
        <v xml:space="preserve"> </v>
      </c>
      <c r="Q195" s="6" t="str">
        <f>IF(ISNA(IF($C195&gt;0,(VLOOKUP($C195,Engagés!$C$10:$N$509,11,FALSE))," ")),"",(IF($C195&gt;0,(VLOOKUP($C195,Engagés!$C$10:$N$509,11,FALSE))," ")))</f>
        <v xml:space="preserve"> </v>
      </c>
      <c r="R195" s="19" t="str">
        <f t="shared" si="123"/>
        <v/>
      </c>
      <c r="S195" s="84" t="str">
        <f>IF(COUNTIF($K$8:$K195,$K195)&lt;2,$K195," ")</f>
        <v xml:space="preserve"> </v>
      </c>
      <c r="T195" s="84">
        <f t="shared" si="114"/>
        <v>188</v>
      </c>
      <c r="U195" s="91" t="str">
        <f t="shared" si="115"/>
        <v/>
      </c>
      <c r="V195" s="84" t="str">
        <f>IF(COUNTIF($K$8:$K195,$K195)&lt;3,$K195," ")</f>
        <v xml:space="preserve"> </v>
      </c>
      <c r="W195" s="84">
        <f t="shared" si="104"/>
        <v>188</v>
      </c>
      <c r="X195" s="84" t="str">
        <f t="shared" si="116"/>
        <v/>
      </c>
      <c r="Y195" s="80" t="str">
        <f t="shared" si="105"/>
        <v/>
      </c>
      <c r="Z195" s="80">
        <f t="shared" si="106"/>
        <v>1000</v>
      </c>
      <c r="AA195" s="80">
        <f t="shared" si="117"/>
        <v>1000</v>
      </c>
      <c r="AB195" s="84" t="str">
        <f>IF(COUNTIF($K$8:$K195,S195)&lt;4,$K195," ")</f>
        <v xml:space="preserve"> </v>
      </c>
      <c r="AC195" s="84">
        <f t="shared" si="107"/>
        <v>188</v>
      </c>
      <c r="AD195" s="84" t="str">
        <f t="shared" si="118"/>
        <v/>
      </c>
      <c r="AE195" s="80" t="str">
        <f t="shared" si="108"/>
        <v/>
      </c>
      <c r="AF195" s="80" t="str">
        <f t="shared" si="109"/>
        <v/>
      </c>
      <c r="AG195" s="84" t="str">
        <f t="shared" si="110"/>
        <v/>
      </c>
      <c r="AH195" s="84" t="str">
        <f t="shared" si="119"/>
        <v/>
      </c>
      <c r="AI195" s="7" t="str">
        <f t="shared" si="120"/>
        <v xml:space="preserve"> </v>
      </c>
      <c r="AJ195" s="8">
        <f t="shared" si="121"/>
        <v>188</v>
      </c>
      <c r="AK195" s="92">
        <v>10</v>
      </c>
      <c r="AL195" s="93" t="e">
        <f>#REF!</f>
        <v>#REF!</v>
      </c>
      <c r="AM195" s="94" t="e">
        <f t="shared" si="95"/>
        <v>#REF!</v>
      </c>
      <c r="AN195" s="95" t="e">
        <f t="shared" si="96"/>
        <v>#REF!</v>
      </c>
      <c r="AO195" s="94" t="e">
        <f t="shared" si="97"/>
        <v>#REF!</v>
      </c>
      <c r="AP195" s="95" t="e">
        <f t="shared" si="98"/>
        <v>#REF!</v>
      </c>
      <c r="AQ195" s="94" t="e">
        <f t="shared" si="99"/>
        <v>#REF!</v>
      </c>
      <c r="AR195" s="95" t="e">
        <f t="shared" si="100"/>
        <v>#REF!</v>
      </c>
      <c r="AS195" s="96" t="e">
        <f t="shared" si="111"/>
        <v>#REF!</v>
      </c>
      <c r="AT195" s="97" t="e">
        <f t="shared" si="112"/>
        <v>#REF!</v>
      </c>
      <c r="AW195" s="537" t="str">
        <f t="shared" si="122"/>
        <v/>
      </c>
    </row>
    <row r="196" spans="1:49" ht="19.2" customHeight="1">
      <c r="A196" s="6">
        <f t="shared" si="113"/>
        <v>189</v>
      </c>
      <c r="B196" s="303">
        <v>189</v>
      </c>
      <c r="C196" s="303"/>
      <c r="D196" s="458"/>
      <c r="E196" s="458"/>
      <c r="F196" s="458"/>
      <c r="G196" s="476" t="str">
        <f>IF(ISNA(IF($C196&gt;0,(VLOOKUP($C196,Engagés!$C$10:$K$509,3,FALSE))," ")),"",(IF($C196&gt;0,(VLOOKUP($C196,Engagés!$C$10:$K$509,3,FALSE))," ")))</f>
        <v xml:space="preserve"> </v>
      </c>
      <c r="H196" s="90">
        <f t="shared" si="103"/>
        <v>0</v>
      </c>
      <c r="I196" s="539" t="str">
        <f>IF(ISNA(IF($C196&gt;0,(VLOOKUP($C196,Engagés!$C$10:$K$509,6,FALSE))," ")),"",(IF($C196&gt;0,(VLOOKUP($C196,Engagés!$C$10:$K$509,6,FALSE))," ")))</f>
        <v xml:space="preserve"> </v>
      </c>
      <c r="J196" s="539" t="str">
        <f>IF(ISNA(IF($C196&gt;0,(VLOOKUP($C196,Engagés!$C$10:$K$509,7,FALSE))," ")),"",(IF($C196&gt;0,(VLOOKUP($C196,Engagés!$C$10:$K$509,7,FALSE))," ")))</f>
        <v xml:space="preserve"> </v>
      </c>
      <c r="K196" s="539" t="str">
        <f>IF(ISNA(IF($C196&gt;0,(VLOOKUP($C196,Engagés!$C$10:$K$509,8,FALSE))," ")),"",(IF($C196&gt;0,(VLOOKUP($C196,Engagés!$C$10:$K$509,8,FALSE))," ")))</f>
        <v xml:space="preserve"> </v>
      </c>
      <c r="L196" s="6" t="str">
        <f>IF(ISNA(IF($C196&gt;0,(VLOOKUP($C196,Engagés!$C$10:$K$509,5,FALSE))," ")),"",(IF($C196&gt;0,(VLOOKUP($C196,Engagés!$C$10:$K$509,5,FALSE))," ")))</f>
        <v xml:space="preserve"> </v>
      </c>
      <c r="M196" s="6" t="str">
        <f>IF(ISNA(IF($C196&gt;0,(VLOOKUP($C196,Engagés!$C$10:$K$509,4,FALSE))," ")),"",(IF($C196&gt;0,(VLOOKUP($C196,Engagés!$C$10:$K$509,4,FALSE))," ")))</f>
        <v xml:space="preserve"> </v>
      </c>
      <c r="N196" s="539" t="str">
        <f>IF(ISNA(IF($C196&gt;0,(VLOOKUP($C196,Engagés!$C$10:$K$509,9,FALSE))," ")),"",(IF($C196&gt;0,(VLOOKUP($C196,Engagés!$C$10:$K$509,9,FALSE))," ")))</f>
        <v xml:space="preserve"> </v>
      </c>
      <c r="O196" s="6" t="str">
        <f>IF(ISNA(IF($C196&gt;0,(VLOOKUP($C196,Engagés!$C$10:$N$509,10,FALSE))," ")),"",(IF($C196&gt;0,(VLOOKUP($C196,Engagés!$C$10:$N$509,10,FALSE))," ")))</f>
        <v xml:space="preserve"> </v>
      </c>
      <c r="P196" s="6" t="str">
        <f>IF(ISNA(IF($C196&gt;0,(VLOOKUP($C196,Engagés!$C$10:$N$509,12,FALSE))," ")),"",(IF($C196&gt;0,(VLOOKUP($C196,Engagés!$C$10:$N$509,12,FALSE))," ")))</f>
        <v xml:space="preserve"> </v>
      </c>
      <c r="Q196" s="6" t="str">
        <f>IF(ISNA(IF($C196&gt;0,(VLOOKUP($C196,Engagés!$C$10:$N$509,11,FALSE))," ")),"",(IF($C196&gt;0,(VLOOKUP($C196,Engagés!$C$10:$N$509,11,FALSE))," ")))</f>
        <v xml:space="preserve"> </v>
      </c>
      <c r="R196" s="19" t="str">
        <f t="shared" si="123"/>
        <v/>
      </c>
      <c r="S196" s="84" t="str">
        <f>IF(COUNTIF($K$8:$K196,$K196)&lt;2,$K196," ")</f>
        <v xml:space="preserve"> </v>
      </c>
      <c r="T196" s="84">
        <f t="shared" si="114"/>
        <v>189</v>
      </c>
      <c r="U196" s="91" t="str">
        <f t="shared" si="115"/>
        <v/>
      </c>
      <c r="V196" s="84" t="str">
        <f>IF(COUNTIF($K$8:$K196,$K196)&lt;3,$K196," ")</f>
        <v xml:space="preserve"> </v>
      </c>
      <c r="W196" s="84">
        <f t="shared" si="104"/>
        <v>189</v>
      </c>
      <c r="X196" s="84" t="str">
        <f t="shared" si="116"/>
        <v/>
      </c>
      <c r="Y196" s="80" t="str">
        <f t="shared" si="105"/>
        <v/>
      </c>
      <c r="Z196" s="80">
        <f t="shared" si="106"/>
        <v>1000</v>
      </c>
      <c r="AA196" s="80">
        <f t="shared" si="117"/>
        <v>1000</v>
      </c>
      <c r="AB196" s="84" t="str">
        <f>IF(COUNTIF($K$8:$K196,S196)&lt;4,$K196," ")</f>
        <v xml:space="preserve"> </v>
      </c>
      <c r="AC196" s="84">
        <f t="shared" si="107"/>
        <v>189</v>
      </c>
      <c r="AD196" s="84" t="str">
        <f t="shared" si="118"/>
        <v/>
      </c>
      <c r="AE196" s="80" t="str">
        <f t="shared" si="108"/>
        <v/>
      </c>
      <c r="AF196" s="80" t="str">
        <f t="shared" si="109"/>
        <v/>
      </c>
      <c r="AG196" s="84" t="str">
        <f t="shared" si="110"/>
        <v/>
      </c>
      <c r="AH196" s="84" t="str">
        <f t="shared" si="119"/>
        <v/>
      </c>
      <c r="AI196" s="7" t="str">
        <f t="shared" si="120"/>
        <v xml:space="preserve"> </v>
      </c>
      <c r="AJ196" s="8">
        <f t="shared" si="121"/>
        <v>189</v>
      </c>
      <c r="AK196" s="92">
        <v>10</v>
      </c>
      <c r="AL196" s="93" t="e">
        <f>#REF!</f>
        <v>#REF!</v>
      </c>
      <c r="AM196" s="94" t="e">
        <f t="shared" si="95"/>
        <v>#REF!</v>
      </c>
      <c r="AN196" s="95" t="e">
        <f t="shared" si="96"/>
        <v>#REF!</v>
      </c>
      <c r="AO196" s="94" t="e">
        <f t="shared" si="97"/>
        <v>#REF!</v>
      </c>
      <c r="AP196" s="95" t="e">
        <f t="shared" si="98"/>
        <v>#REF!</v>
      </c>
      <c r="AQ196" s="94" t="e">
        <f t="shared" si="99"/>
        <v>#REF!</v>
      </c>
      <c r="AR196" s="95" t="e">
        <f t="shared" si="100"/>
        <v>#REF!</v>
      </c>
      <c r="AS196" s="96" t="e">
        <f t="shared" si="111"/>
        <v>#REF!</v>
      </c>
      <c r="AT196" s="97" t="e">
        <f t="shared" si="112"/>
        <v>#REF!</v>
      </c>
      <c r="AW196" s="537" t="str">
        <f t="shared" si="122"/>
        <v/>
      </c>
    </row>
    <row r="197" spans="1:49" ht="19.2" customHeight="1">
      <c r="A197" s="6">
        <f t="shared" si="113"/>
        <v>190</v>
      </c>
      <c r="B197" s="303">
        <v>190</v>
      </c>
      <c r="C197" s="303"/>
      <c r="D197" s="458"/>
      <c r="E197" s="458"/>
      <c r="F197" s="458"/>
      <c r="G197" s="476" t="str">
        <f>IF(ISNA(IF($C197&gt;0,(VLOOKUP($C197,Engagés!$C$10:$K$509,3,FALSE))," ")),"",(IF($C197&gt;0,(VLOOKUP($C197,Engagés!$C$10:$K$509,3,FALSE))," ")))</f>
        <v xml:space="preserve"> </v>
      </c>
      <c r="H197" s="90">
        <f t="shared" si="103"/>
        <v>0</v>
      </c>
      <c r="I197" s="539" t="str">
        <f>IF(ISNA(IF($C197&gt;0,(VLOOKUP($C197,Engagés!$C$10:$K$509,6,FALSE))," ")),"",(IF($C197&gt;0,(VLOOKUP($C197,Engagés!$C$10:$K$509,6,FALSE))," ")))</f>
        <v xml:space="preserve"> </v>
      </c>
      <c r="J197" s="539" t="str">
        <f>IF(ISNA(IF($C197&gt;0,(VLOOKUP($C197,Engagés!$C$10:$K$509,7,FALSE))," ")),"",(IF($C197&gt;0,(VLOOKUP($C197,Engagés!$C$10:$K$509,7,FALSE))," ")))</f>
        <v xml:space="preserve"> </v>
      </c>
      <c r="K197" s="539" t="str">
        <f>IF(ISNA(IF($C197&gt;0,(VLOOKUP($C197,Engagés!$C$10:$K$509,8,FALSE))," ")),"",(IF($C197&gt;0,(VLOOKUP($C197,Engagés!$C$10:$K$509,8,FALSE))," ")))</f>
        <v xml:space="preserve"> </v>
      </c>
      <c r="L197" s="6" t="str">
        <f>IF(ISNA(IF($C197&gt;0,(VLOOKUP($C197,Engagés!$C$10:$K$509,5,FALSE))," ")),"",(IF($C197&gt;0,(VLOOKUP($C197,Engagés!$C$10:$K$509,5,FALSE))," ")))</f>
        <v xml:space="preserve"> </v>
      </c>
      <c r="M197" s="6" t="str">
        <f>IF(ISNA(IF($C197&gt;0,(VLOOKUP($C197,Engagés!$C$10:$K$509,4,FALSE))," ")),"",(IF($C197&gt;0,(VLOOKUP($C197,Engagés!$C$10:$K$509,4,FALSE))," ")))</f>
        <v xml:space="preserve"> </v>
      </c>
      <c r="N197" s="539" t="str">
        <f>IF(ISNA(IF($C197&gt;0,(VLOOKUP($C197,Engagés!$C$10:$K$509,9,FALSE))," ")),"",(IF($C197&gt;0,(VLOOKUP($C197,Engagés!$C$10:$K$509,9,FALSE))," ")))</f>
        <v xml:space="preserve"> </v>
      </c>
      <c r="O197" s="6" t="str">
        <f>IF(ISNA(IF($C197&gt;0,(VLOOKUP($C197,Engagés!$C$10:$N$509,10,FALSE))," ")),"",(IF($C197&gt;0,(VLOOKUP($C197,Engagés!$C$10:$N$509,10,FALSE))," ")))</f>
        <v xml:space="preserve"> </v>
      </c>
      <c r="P197" s="6" t="str">
        <f>IF(ISNA(IF($C197&gt;0,(VLOOKUP($C197,Engagés!$C$10:$N$509,12,FALSE))," ")),"",(IF($C197&gt;0,(VLOOKUP($C197,Engagés!$C$10:$N$509,12,FALSE))," ")))</f>
        <v xml:space="preserve"> </v>
      </c>
      <c r="Q197" s="6" t="str">
        <f>IF(ISNA(IF($C197&gt;0,(VLOOKUP($C197,Engagés!$C$10:$N$509,11,FALSE))," ")),"",(IF($C197&gt;0,(VLOOKUP($C197,Engagés!$C$10:$N$509,11,FALSE))," ")))</f>
        <v xml:space="preserve"> </v>
      </c>
      <c r="R197" s="19" t="str">
        <f t="shared" si="123"/>
        <v/>
      </c>
      <c r="S197" s="84" t="str">
        <f>IF(COUNTIF($K$8:$K197,$K197)&lt;2,$K197," ")</f>
        <v xml:space="preserve"> </v>
      </c>
      <c r="T197" s="84">
        <f t="shared" si="114"/>
        <v>190</v>
      </c>
      <c r="U197" s="91" t="str">
        <f t="shared" si="115"/>
        <v/>
      </c>
      <c r="V197" s="84" t="str">
        <f>IF(COUNTIF($K$8:$K197,$K197)&lt;3,$K197," ")</f>
        <v xml:space="preserve"> </v>
      </c>
      <c r="W197" s="84">
        <f t="shared" si="104"/>
        <v>190</v>
      </c>
      <c r="X197" s="84" t="str">
        <f t="shared" si="116"/>
        <v/>
      </c>
      <c r="Y197" s="80" t="str">
        <f t="shared" si="105"/>
        <v/>
      </c>
      <c r="Z197" s="80">
        <f t="shared" si="106"/>
        <v>1000</v>
      </c>
      <c r="AA197" s="80">
        <f t="shared" si="117"/>
        <v>1000</v>
      </c>
      <c r="AB197" s="84" t="str">
        <f>IF(COUNTIF($K$8:$K197,S197)&lt;4,$K197," ")</f>
        <v xml:space="preserve"> </v>
      </c>
      <c r="AC197" s="84">
        <f t="shared" si="107"/>
        <v>190</v>
      </c>
      <c r="AD197" s="84" t="str">
        <f t="shared" si="118"/>
        <v/>
      </c>
      <c r="AE197" s="80" t="str">
        <f t="shared" si="108"/>
        <v/>
      </c>
      <c r="AF197" s="80" t="str">
        <f t="shared" si="109"/>
        <v/>
      </c>
      <c r="AG197" s="84" t="str">
        <f t="shared" si="110"/>
        <v/>
      </c>
      <c r="AH197" s="84" t="str">
        <f t="shared" si="119"/>
        <v/>
      </c>
      <c r="AI197" s="7" t="str">
        <f t="shared" si="120"/>
        <v xml:space="preserve"> </v>
      </c>
      <c r="AJ197" s="8">
        <f t="shared" si="121"/>
        <v>190</v>
      </c>
      <c r="AK197" s="92">
        <v>10</v>
      </c>
      <c r="AL197" s="93" t="e">
        <f>#REF!</f>
        <v>#REF!</v>
      </c>
      <c r="AM197" s="94" t="e">
        <f t="shared" si="95"/>
        <v>#REF!</v>
      </c>
      <c r="AN197" s="95" t="e">
        <f t="shared" si="96"/>
        <v>#REF!</v>
      </c>
      <c r="AO197" s="94" t="e">
        <f t="shared" si="97"/>
        <v>#REF!</v>
      </c>
      <c r="AP197" s="95" t="e">
        <f t="shared" si="98"/>
        <v>#REF!</v>
      </c>
      <c r="AQ197" s="94" t="e">
        <f t="shared" si="99"/>
        <v>#REF!</v>
      </c>
      <c r="AR197" s="95" t="e">
        <f t="shared" si="100"/>
        <v>#REF!</v>
      </c>
      <c r="AS197" s="96" t="e">
        <f t="shared" si="111"/>
        <v>#REF!</v>
      </c>
      <c r="AT197" s="97" t="e">
        <f t="shared" si="112"/>
        <v>#REF!</v>
      </c>
      <c r="AW197" s="537" t="str">
        <f t="shared" si="122"/>
        <v/>
      </c>
    </row>
    <row r="198" spans="1:49" ht="19.2" customHeight="1">
      <c r="A198" s="6">
        <f t="shared" si="113"/>
        <v>191</v>
      </c>
      <c r="B198" s="303">
        <v>191</v>
      </c>
      <c r="C198" s="303"/>
      <c r="D198" s="458"/>
      <c r="E198" s="458"/>
      <c r="F198" s="458"/>
      <c r="G198" s="476" t="str">
        <f>IF(ISNA(IF($C198&gt;0,(VLOOKUP($C198,Engagés!$C$10:$K$509,3,FALSE))," ")),"",(IF($C198&gt;0,(VLOOKUP($C198,Engagés!$C$10:$K$509,3,FALSE))," ")))</f>
        <v xml:space="preserve"> </v>
      </c>
      <c r="H198" s="90">
        <f t="shared" si="103"/>
        <v>0</v>
      </c>
      <c r="I198" s="539" t="str">
        <f>IF(ISNA(IF($C198&gt;0,(VLOOKUP($C198,Engagés!$C$10:$K$509,6,FALSE))," ")),"",(IF($C198&gt;0,(VLOOKUP($C198,Engagés!$C$10:$K$509,6,FALSE))," ")))</f>
        <v xml:space="preserve"> </v>
      </c>
      <c r="J198" s="539" t="str">
        <f>IF(ISNA(IF($C198&gt;0,(VLOOKUP($C198,Engagés!$C$10:$K$509,7,FALSE))," ")),"",(IF($C198&gt;0,(VLOOKUP($C198,Engagés!$C$10:$K$509,7,FALSE))," ")))</f>
        <v xml:space="preserve"> </v>
      </c>
      <c r="K198" s="539" t="str">
        <f>IF(ISNA(IF($C198&gt;0,(VLOOKUP($C198,Engagés!$C$10:$K$509,8,FALSE))," ")),"",(IF($C198&gt;0,(VLOOKUP($C198,Engagés!$C$10:$K$509,8,FALSE))," ")))</f>
        <v xml:space="preserve"> </v>
      </c>
      <c r="L198" s="6" t="str">
        <f>IF(ISNA(IF($C198&gt;0,(VLOOKUP($C198,Engagés!$C$10:$K$509,5,FALSE))," ")),"",(IF($C198&gt;0,(VLOOKUP($C198,Engagés!$C$10:$K$509,5,FALSE))," ")))</f>
        <v xml:space="preserve"> </v>
      </c>
      <c r="M198" s="6" t="str">
        <f>IF(ISNA(IF($C198&gt;0,(VLOOKUP($C198,Engagés!$C$10:$K$509,4,FALSE))," ")),"",(IF($C198&gt;0,(VLOOKUP($C198,Engagés!$C$10:$K$509,4,FALSE))," ")))</f>
        <v xml:space="preserve"> </v>
      </c>
      <c r="N198" s="539" t="str">
        <f>IF(ISNA(IF($C198&gt;0,(VLOOKUP($C198,Engagés!$C$10:$K$509,9,FALSE))," ")),"",(IF($C198&gt;0,(VLOOKUP($C198,Engagés!$C$10:$K$509,9,FALSE))," ")))</f>
        <v xml:space="preserve"> </v>
      </c>
      <c r="O198" s="6" t="str">
        <f>IF(ISNA(IF($C198&gt;0,(VLOOKUP($C198,Engagés!$C$10:$N$509,10,FALSE))," ")),"",(IF($C198&gt;0,(VLOOKUP($C198,Engagés!$C$10:$N$509,10,FALSE))," ")))</f>
        <v xml:space="preserve"> </v>
      </c>
      <c r="P198" s="6" t="str">
        <f>IF(ISNA(IF($C198&gt;0,(VLOOKUP($C198,Engagés!$C$10:$N$509,12,FALSE))," ")),"",(IF($C198&gt;0,(VLOOKUP($C198,Engagés!$C$10:$N$509,12,FALSE))," ")))</f>
        <v xml:space="preserve"> </v>
      </c>
      <c r="Q198" s="6" t="str">
        <f>IF(ISNA(IF($C198&gt;0,(VLOOKUP($C198,Engagés!$C$10:$N$509,11,FALSE))," ")),"",(IF($C198&gt;0,(VLOOKUP($C198,Engagés!$C$10:$N$509,11,FALSE))," ")))</f>
        <v xml:space="preserve"> </v>
      </c>
      <c r="R198" s="19" t="str">
        <f t="shared" si="123"/>
        <v/>
      </c>
      <c r="S198" s="84" t="str">
        <f>IF(COUNTIF($K$8:$K198,$K198)&lt;2,$K198," ")</f>
        <v xml:space="preserve"> </v>
      </c>
      <c r="T198" s="84">
        <f t="shared" si="114"/>
        <v>191</v>
      </c>
      <c r="U198" s="91" t="str">
        <f t="shared" si="115"/>
        <v/>
      </c>
      <c r="V198" s="84" t="str">
        <f>IF(COUNTIF($K$8:$K198,$K198)&lt;3,$K198," ")</f>
        <v xml:space="preserve"> </v>
      </c>
      <c r="W198" s="84">
        <f t="shared" si="104"/>
        <v>191</v>
      </c>
      <c r="X198" s="84" t="str">
        <f t="shared" si="116"/>
        <v/>
      </c>
      <c r="Y198" s="80" t="str">
        <f t="shared" si="105"/>
        <v/>
      </c>
      <c r="Z198" s="80">
        <f t="shared" si="106"/>
        <v>1000</v>
      </c>
      <c r="AA198" s="80">
        <f t="shared" si="117"/>
        <v>1000</v>
      </c>
      <c r="AB198" s="84" t="str">
        <f>IF(COUNTIF($K$8:$K198,S198)&lt;4,$K198," ")</f>
        <v xml:space="preserve"> </v>
      </c>
      <c r="AC198" s="84">
        <f t="shared" si="107"/>
        <v>191</v>
      </c>
      <c r="AD198" s="84" t="str">
        <f t="shared" si="118"/>
        <v/>
      </c>
      <c r="AE198" s="80" t="str">
        <f t="shared" si="108"/>
        <v/>
      </c>
      <c r="AF198" s="80" t="str">
        <f t="shared" si="109"/>
        <v/>
      </c>
      <c r="AG198" s="84" t="str">
        <f t="shared" si="110"/>
        <v/>
      </c>
      <c r="AH198" s="84" t="str">
        <f t="shared" si="119"/>
        <v/>
      </c>
      <c r="AI198" s="7" t="str">
        <f t="shared" si="120"/>
        <v xml:space="preserve"> </v>
      </c>
      <c r="AJ198" s="8">
        <f t="shared" si="121"/>
        <v>191</v>
      </c>
      <c r="AK198" s="92">
        <v>10</v>
      </c>
      <c r="AL198" s="93" t="e">
        <f>#REF!</f>
        <v>#REF!</v>
      </c>
      <c r="AM198" s="94" t="e">
        <f t="shared" si="95"/>
        <v>#REF!</v>
      </c>
      <c r="AN198" s="95" t="e">
        <f t="shared" si="96"/>
        <v>#REF!</v>
      </c>
      <c r="AO198" s="94" t="e">
        <f t="shared" si="97"/>
        <v>#REF!</v>
      </c>
      <c r="AP198" s="95" t="e">
        <f t="shared" si="98"/>
        <v>#REF!</v>
      </c>
      <c r="AQ198" s="94" t="e">
        <f t="shared" si="99"/>
        <v>#REF!</v>
      </c>
      <c r="AR198" s="95" t="e">
        <f t="shared" si="100"/>
        <v>#REF!</v>
      </c>
      <c r="AS198" s="96" t="e">
        <f t="shared" si="111"/>
        <v>#REF!</v>
      </c>
      <c r="AT198" s="97" t="e">
        <f t="shared" si="112"/>
        <v>#REF!</v>
      </c>
      <c r="AW198" s="537" t="str">
        <f t="shared" si="122"/>
        <v/>
      </c>
    </row>
    <row r="199" spans="1:49" ht="19.2" customHeight="1">
      <c r="A199" s="6">
        <f t="shared" si="113"/>
        <v>192</v>
      </c>
      <c r="B199" s="303">
        <v>192</v>
      </c>
      <c r="C199" s="303"/>
      <c r="D199" s="458"/>
      <c r="E199" s="458"/>
      <c r="F199" s="458"/>
      <c r="G199" s="476" t="str">
        <f>IF(ISNA(IF($C199&gt;0,(VLOOKUP($C199,Engagés!$C$10:$K$509,3,FALSE))," ")),"",(IF($C199&gt;0,(VLOOKUP($C199,Engagés!$C$10:$K$509,3,FALSE))," ")))</f>
        <v xml:space="preserve"> </v>
      </c>
      <c r="H199" s="90">
        <f t="shared" si="103"/>
        <v>0</v>
      </c>
      <c r="I199" s="539" t="str">
        <f>IF(ISNA(IF($C199&gt;0,(VLOOKUP($C199,Engagés!$C$10:$K$509,6,FALSE))," ")),"",(IF($C199&gt;0,(VLOOKUP($C199,Engagés!$C$10:$K$509,6,FALSE))," ")))</f>
        <v xml:space="preserve"> </v>
      </c>
      <c r="J199" s="539" t="str">
        <f>IF(ISNA(IF($C199&gt;0,(VLOOKUP($C199,Engagés!$C$10:$K$509,7,FALSE))," ")),"",(IF($C199&gt;0,(VLOOKUP($C199,Engagés!$C$10:$K$509,7,FALSE))," ")))</f>
        <v xml:space="preserve"> </v>
      </c>
      <c r="K199" s="539" t="str">
        <f>IF(ISNA(IF($C199&gt;0,(VLOOKUP($C199,Engagés!$C$10:$K$509,8,FALSE))," ")),"",(IF($C199&gt;0,(VLOOKUP($C199,Engagés!$C$10:$K$509,8,FALSE))," ")))</f>
        <v xml:space="preserve"> </v>
      </c>
      <c r="L199" s="6" t="str">
        <f>IF(ISNA(IF($C199&gt;0,(VLOOKUP($C199,Engagés!$C$10:$K$509,5,FALSE))," ")),"",(IF($C199&gt;0,(VLOOKUP($C199,Engagés!$C$10:$K$509,5,FALSE))," ")))</f>
        <v xml:space="preserve"> </v>
      </c>
      <c r="M199" s="6" t="str">
        <f>IF(ISNA(IF($C199&gt;0,(VLOOKUP($C199,Engagés!$C$10:$K$509,4,FALSE))," ")),"",(IF($C199&gt;0,(VLOOKUP($C199,Engagés!$C$10:$K$509,4,FALSE))," ")))</f>
        <v xml:space="preserve"> </v>
      </c>
      <c r="N199" s="539" t="str">
        <f>IF(ISNA(IF($C199&gt;0,(VLOOKUP($C199,Engagés!$C$10:$K$509,9,FALSE))," ")),"",(IF($C199&gt;0,(VLOOKUP($C199,Engagés!$C$10:$K$509,9,FALSE))," ")))</f>
        <v xml:space="preserve"> </v>
      </c>
      <c r="O199" s="6" t="str">
        <f>IF(ISNA(IF($C199&gt;0,(VLOOKUP($C199,Engagés!$C$10:$N$509,10,FALSE))," ")),"",(IF($C199&gt;0,(VLOOKUP($C199,Engagés!$C$10:$N$509,10,FALSE))," ")))</f>
        <v xml:space="preserve"> </v>
      </c>
      <c r="P199" s="6" t="str">
        <f>IF(ISNA(IF($C199&gt;0,(VLOOKUP($C199,Engagés!$C$10:$N$509,12,FALSE))," ")),"",(IF($C199&gt;0,(VLOOKUP($C199,Engagés!$C$10:$N$509,12,FALSE))," ")))</f>
        <v xml:space="preserve"> </v>
      </c>
      <c r="Q199" s="6" t="str">
        <f>IF(ISNA(IF($C199&gt;0,(VLOOKUP($C199,Engagés!$C$10:$N$509,11,FALSE))," ")),"",(IF($C199&gt;0,(VLOOKUP($C199,Engagés!$C$10:$N$509,11,FALSE))," ")))</f>
        <v xml:space="preserve"> </v>
      </c>
      <c r="R199" s="19" t="str">
        <f t="shared" si="123"/>
        <v/>
      </c>
      <c r="S199" s="84" t="str">
        <f>IF(COUNTIF($K$8:$K199,$K199)&lt;2,$K199," ")</f>
        <v xml:space="preserve"> </v>
      </c>
      <c r="T199" s="84">
        <f t="shared" si="114"/>
        <v>192</v>
      </c>
      <c r="U199" s="91" t="str">
        <f t="shared" si="115"/>
        <v/>
      </c>
      <c r="V199" s="84" t="str">
        <f>IF(COUNTIF($K$8:$K199,$K199)&lt;3,$K199," ")</f>
        <v xml:space="preserve"> </v>
      </c>
      <c r="W199" s="84">
        <f t="shared" si="104"/>
        <v>192</v>
      </c>
      <c r="X199" s="84" t="str">
        <f t="shared" si="116"/>
        <v/>
      </c>
      <c r="Y199" s="80" t="str">
        <f t="shared" si="105"/>
        <v/>
      </c>
      <c r="Z199" s="80">
        <f t="shared" si="106"/>
        <v>1000</v>
      </c>
      <c r="AA199" s="80">
        <f t="shared" si="117"/>
        <v>1000</v>
      </c>
      <c r="AB199" s="84" t="str">
        <f>IF(COUNTIF($K$8:$K199,S199)&lt;4,$K199," ")</f>
        <v xml:space="preserve"> </v>
      </c>
      <c r="AC199" s="84">
        <f t="shared" si="107"/>
        <v>192</v>
      </c>
      <c r="AD199" s="84" t="str">
        <f t="shared" si="118"/>
        <v/>
      </c>
      <c r="AE199" s="80" t="str">
        <f t="shared" si="108"/>
        <v/>
      </c>
      <c r="AF199" s="80" t="str">
        <f t="shared" si="109"/>
        <v/>
      </c>
      <c r="AG199" s="84" t="str">
        <f t="shared" si="110"/>
        <v/>
      </c>
      <c r="AH199" s="84" t="str">
        <f t="shared" si="119"/>
        <v/>
      </c>
      <c r="AI199" s="7" t="str">
        <f t="shared" si="120"/>
        <v xml:space="preserve"> </v>
      </c>
      <c r="AJ199" s="8">
        <f t="shared" si="121"/>
        <v>192</v>
      </c>
      <c r="AK199" s="92">
        <v>10</v>
      </c>
      <c r="AL199" s="93" t="e">
        <f>#REF!</f>
        <v>#REF!</v>
      </c>
      <c r="AM199" s="94" t="e">
        <f t="shared" si="95"/>
        <v>#REF!</v>
      </c>
      <c r="AN199" s="95" t="e">
        <f t="shared" si="96"/>
        <v>#REF!</v>
      </c>
      <c r="AO199" s="94" t="e">
        <f t="shared" si="97"/>
        <v>#REF!</v>
      </c>
      <c r="AP199" s="95" t="e">
        <f t="shared" si="98"/>
        <v>#REF!</v>
      </c>
      <c r="AQ199" s="94" t="e">
        <f t="shared" si="99"/>
        <v>#REF!</v>
      </c>
      <c r="AR199" s="95" t="e">
        <f t="shared" si="100"/>
        <v>#REF!</v>
      </c>
      <c r="AS199" s="96" t="e">
        <f t="shared" si="111"/>
        <v>#REF!</v>
      </c>
      <c r="AT199" s="97" t="e">
        <f t="shared" si="112"/>
        <v>#REF!</v>
      </c>
      <c r="AW199" s="537" t="str">
        <f t="shared" si="122"/>
        <v/>
      </c>
    </row>
    <row r="200" spans="1:49" ht="19.2" customHeight="1">
      <c r="A200" s="6">
        <f t="shared" ref="A200:A207" si="124">IF(B200&lt;1,1000,(IF(AJ200=B200,B200,(20100-SUM($AJ$8:$AJ$207))/(COUNTIF($AJ$8:$AJ$207,"T")))))</f>
        <v>193</v>
      </c>
      <c r="B200" s="303">
        <v>193</v>
      </c>
      <c r="C200" s="303"/>
      <c r="D200" s="458"/>
      <c r="E200" s="458"/>
      <c r="F200" s="458"/>
      <c r="G200" s="476" t="str">
        <f>IF(ISNA(IF($C200&gt;0,(VLOOKUP($C200,Engagés!$C$10:$K$509,3,FALSE))," ")),"",(IF($C200&gt;0,(VLOOKUP($C200,Engagés!$C$10:$K$509,3,FALSE))," ")))</f>
        <v xml:space="preserve"> </v>
      </c>
      <c r="H200" s="90">
        <f t="shared" si="103"/>
        <v>0</v>
      </c>
      <c r="I200" s="539" t="str">
        <f>IF(ISNA(IF($C200&gt;0,(VLOOKUP($C200,Engagés!$C$10:$K$509,6,FALSE))," ")),"",(IF($C200&gt;0,(VLOOKUP($C200,Engagés!$C$10:$K$509,6,FALSE))," ")))</f>
        <v xml:space="preserve"> </v>
      </c>
      <c r="J200" s="539" t="str">
        <f>IF(ISNA(IF($C200&gt;0,(VLOOKUP($C200,Engagés!$C$10:$K$509,7,FALSE))," ")),"",(IF($C200&gt;0,(VLOOKUP($C200,Engagés!$C$10:$K$509,7,FALSE))," ")))</f>
        <v xml:space="preserve"> </v>
      </c>
      <c r="K200" s="539" t="str">
        <f>IF(ISNA(IF($C200&gt;0,(VLOOKUP($C200,Engagés!$C$10:$K$509,8,FALSE))," ")),"",(IF($C200&gt;0,(VLOOKUP($C200,Engagés!$C$10:$K$509,8,FALSE))," ")))</f>
        <v xml:space="preserve"> </v>
      </c>
      <c r="L200" s="6" t="str">
        <f>IF(ISNA(IF($C200&gt;0,(VLOOKUP($C200,Engagés!$C$10:$K$509,5,FALSE))," ")),"",(IF($C200&gt;0,(VLOOKUP($C200,Engagés!$C$10:$K$509,5,FALSE))," ")))</f>
        <v xml:space="preserve"> </v>
      </c>
      <c r="M200" s="6" t="str">
        <f>IF(ISNA(IF($C200&gt;0,(VLOOKUP($C200,Engagés!$C$10:$K$509,4,FALSE))," ")),"",(IF($C200&gt;0,(VLOOKUP($C200,Engagés!$C$10:$K$509,4,FALSE))," ")))</f>
        <v xml:space="preserve"> </v>
      </c>
      <c r="N200" s="539" t="str">
        <f>IF(ISNA(IF($C200&gt;0,(VLOOKUP($C200,Engagés!$C$10:$K$509,9,FALSE))," ")),"",(IF($C200&gt;0,(VLOOKUP($C200,Engagés!$C$10:$K$509,9,FALSE))," ")))</f>
        <v xml:space="preserve"> </v>
      </c>
      <c r="O200" s="6" t="str">
        <f>IF(ISNA(IF($C200&gt;0,(VLOOKUP($C200,Engagés!$C$10:$N$509,10,FALSE))," ")),"",(IF($C200&gt;0,(VLOOKUP($C200,Engagés!$C$10:$N$509,10,FALSE))," ")))</f>
        <v xml:space="preserve"> </v>
      </c>
      <c r="P200" s="6" t="str">
        <f>IF(ISNA(IF($C200&gt;0,(VLOOKUP($C200,Engagés!$C$10:$N$509,12,FALSE))," ")),"",(IF($C200&gt;0,(VLOOKUP($C200,Engagés!$C$10:$N$509,12,FALSE))," ")))</f>
        <v xml:space="preserve"> </v>
      </c>
      <c r="Q200" s="6" t="str">
        <f>IF(ISNA(IF($C200&gt;0,(VLOOKUP($C200,Engagés!$C$10:$N$509,11,FALSE))," ")),"",(IF($C200&gt;0,(VLOOKUP($C200,Engagés!$C$10:$N$509,11,FALSE))," ")))</f>
        <v xml:space="preserve"> </v>
      </c>
      <c r="R200" s="19" t="str">
        <f t="shared" si="123"/>
        <v/>
      </c>
      <c r="S200" s="84" t="str">
        <f>IF(COUNTIF($K$8:$K200,$K200)&lt;2,$K200," ")</f>
        <v xml:space="preserve"> </v>
      </c>
      <c r="T200" s="84">
        <f t="shared" ref="T200:T207" si="125">IF(S200=K200,A200,"")</f>
        <v>193</v>
      </c>
      <c r="U200" s="91" t="str">
        <f t="shared" ref="U200:U207" si="126">IF(S200=K200,R200,"")</f>
        <v/>
      </c>
      <c r="V200" s="84" t="str">
        <f>IF(COUNTIF($K$8:$K200,$K200)&lt;3,$K200," ")</f>
        <v xml:space="preserve"> </v>
      </c>
      <c r="W200" s="84">
        <f t="shared" si="104"/>
        <v>193</v>
      </c>
      <c r="X200" s="84" t="str">
        <f t="shared" ref="X200:X207" si="127">IF(V200=$K200,$R200,"")</f>
        <v/>
      </c>
      <c r="Y200" s="80" t="str">
        <f t="shared" si="105"/>
        <v/>
      </c>
      <c r="Z200" s="80">
        <f t="shared" si="106"/>
        <v>1000</v>
      </c>
      <c r="AA200" s="80">
        <f t="shared" ref="AA200:AA207" si="128">IF(Y200=$K200,$R200,1000)</f>
        <v>1000</v>
      </c>
      <c r="AB200" s="84" t="str">
        <f>IF(COUNTIF($K$8:$K200,S200)&lt;4,$K200," ")</f>
        <v xml:space="preserve"> </v>
      </c>
      <c r="AC200" s="84">
        <f t="shared" si="107"/>
        <v>193</v>
      </c>
      <c r="AD200" s="84" t="str">
        <f t="shared" ref="AD200:AD207" si="129">IF(AB200=$K200,$R200,"")</f>
        <v/>
      </c>
      <c r="AE200" s="80" t="str">
        <f t="shared" si="108"/>
        <v/>
      </c>
      <c r="AF200" s="80" t="str">
        <f t="shared" si="109"/>
        <v/>
      </c>
      <c r="AG200" s="84" t="str">
        <f t="shared" si="110"/>
        <v/>
      </c>
      <c r="AH200" s="84" t="str">
        <f t="shared" ref="AH200:AH207" si="130">IF(AF200=$K200,$R200,"")</f>
        <v/>
      </c>
      <c r="AI200" s="7" t="str">
        <f t="shared" ref="AI200:AI207" si="131">IF(COUNTIF($C$8:$C$207,C200)&gt;1,"X"," ")</f>
        <v xml:space="preserve"> </v>
      </c>
      <c r="AJ200" s="8">
        <f t="shared" ref="AJ200:AJ207" si="132">IF(COUNTIF($B$8:$B$207,B200)&gt;1,"T",B200)</f>
        <v>193</v>
      </c>
      <c r="AK200" s="92">
        <v>10</v>
      </c>
      <c r="AL200" s="93" t="e">
        <f>#REF!</f>
        <v>#REF!</v>
      </c>
      <c r="AM200" s="94" t="e">
        <f t="shared" ref="AM200:AM207" si="133">IF($AL200="",1000,(IF(ISNA(VLOOKUP($AL200,$S$8:$V$207,2,FALSE)),1000,VLOOKUP($AL200,$S$8:$V$207,2,FALSE))))</f>
        <v>#REF!</v>
      </c>
      <c r="AN200" s="95" t="e">
        <f t="shared" ref="AN200:AN207" si="134">IF($AL200="",1000,(IF(ISNA(VLOOKUP($AL200,$S$8:$V$207,3,FALSE)),1000,VLOOKUP($AL200,$S$8:$V$207,3,FALSE))))</f>
        <v>#REF!</v>
      </c>
      <c r="AO200" s="94" t="e">
        <f t="shared" ref="AO200:AO207" si="135">IF($AL200="",1000,(IF(ISNA(VLOOKUP($AL200,$Y$8:$AA$207,2,FALSE)),1000,VLOOKUP($AL200,$Y$8:$AA$207,2,FALSE))))</f>
        <v>#REF!</v>
      </c>
      <c r="AP200" s="95" t="e">
        <f t="shared" ref="AP200:AP207" si="136">IF($AL200="",1000,(IF(ISNA(VLOOKUP($AL200,$Y$8:$AA$207,3,FALSE)),1000,VLOOKUP($AL200,$Y$8:$AA$207,3,FALSE))))</f>
        <v>#REF!</v>
      </c>
      <c r="AQ200" s="94" t="e">
        <f t="shared" ref="AQ200:AQ207" si="137">IF($AL200="",1000,(IF(ISNA(VLOOKUP($AL200,$AF$8:$AH$207,2,FALSE)),1000,VLOOKUP($AL200,$AF$8:$AH$207,2,FALSE))))</f>
        <v>#REF!</v>
      </c>
      <c r="AR200" s="95" t="e">
        <f t="shared" ref="AR200:AR207" si="138">IF($AL200="",1000,(IF(ISNA(VLOOKUP($AL200,$AF$8:$AH$207,3,FALSE)),1000,VLOOKUP($AL200,$AF$8:$AH$207,3,FALSE))))</f>
        <v>#REF!</v>
      </c>
      <c r="AS200" s="96" t="e">
        <f t="shared" si="111"/>
        <v>#REF!</v>
      </c>
      <c r="AT200" s="97" t="e">
        <f t="shared" si="112"/>
        <v>#REF!</v>
      </c>
      <c r="AW200" s="537" t="str">
        <f t="shared" si="122"/>
        <v/>
      </c>
    </row>
    <row r="201" spans="1:49" ht="19.2" customHeight="1">
      <c r="A201" s="6">
        <f t="shared" si="124"/>
        <v>194</v>
      </c>
      <c r="B201" s="303">
        <v>194</v>
      </c>
      <c r="C201" s="303"/>
      <c r="D201" s="458"/>
      <c r="E201" s="458"/>
      <c r="F201" s="458"/>
      <c r="G201" s="476" t="str">
        <f>IF(ISNA(IF($C201&gt;0,(VLOOKUP($C201,Engagés!$C$10:$K$509,3,FALSE))," ")),"",(IF($C201&gt;0,(VLOOKUP($C201,Engagés!$C$10:$K$509,3,FALSE))," ")))</f>
        <v xml:space="preserve"> </v>
      </c>
      <c r="H201" s="90">
        <f t="shared" si="103"/>
        <v>0</v>
      </c>
      <c r="I201" s="539" t="str">
        <f>IF(ISNA(IF($C201&gt;0,(VLOOKUP($C201,Engagés!$C$10:$K$509,6,FALSE))," ")),"",(IF($C201&gt;0,(VLOOKUP($C201,Engagés!$C$10:$K$509,6,FALSE))," ")))</f>
        <v xml:space="preserve"> </v>
      </c>
      <c r="J201" s="539" t="str">
        <f>IF(ISNA(IF($C201&gt;0,(VLOOKUP($C201,Engagés!$C$10:$K$509,7,FALSE))," ")),"",(IF($C201&gt;0,(VLOOKUP($C201,Engagés!$C$10:$K$509,7,FALSE))," ")))</f>
        <v xml:space="preserve"> </v>
      </c>
      <c r="K201" s="539" t="str">
        <f>IF(ISNA(IF($C201&gt;0,(VLOOKUP($C201,Engagés!$C$10:$K$509,8,FALSE))," ")),"",(IF($C201&gt;0,(VLOOKUP($C201,Engagés!$C$10:$K$509,8,FALSE))," ")))</f>
        <v xml:space="preserve"> </v>
      </c>
      <c r="L201" s="6" t="str">
        <f>IF(ISNA(IF($C201&gt;0,(VLOOKUP($C201,Engagés!$C$10:$K$509,5,FALSE))," ")),"",(IF($C201&gt;0,(VLOOKUP($C201,Engagés!$C$10:$K$509,5,FALSE))," ")))</f>
        <v xml:space="preserve"> </v>
      </c>
      <c r="M201" s="6" t="str">
        <f>IF(ISNA(IF($C201&gt;0,(VLOOKUP($C201,Engagés!$C$10:$K$509,4,FALSE))," ")),"",(IF($C201&gt;0,(VLOOKUP($C201,Engagés!$C$10:$K$509,4,FALSE))," ")))</f>
        <v xml:space="preserve"> </v>
      </c>
      <c r="N201" s="539" t="str">
        <f>IF(ISNA(IF($C201&gt;0,(VLOOKUP($C201,Engagés!$C$10:$K$509,9,FALSE))," ")),"",(IF($C201&gt;0,(VLOOKUP($C201,Engagés!$C$10:$K$509,9,FALSE))," ")))</f>
        <v xml:space="preserve"> </v>
      </c>
      <c r="O201" s="6" t="str">
        <f>IF(ISNA(IF($C201&gt;0,(VLOOKUP($C201,Engagés!$C$10:$N$509,10,FALSE))," ")),"",(IF($C201&gt;0,(VLOOKUP($C201,Engagés!$C$10:$N$509,10,FALSE))," ")))</f>
        <v xml:space="preserve"> </v>
      </c>
      <c r="P201" s="6" t="str">
        <f>IF(ISNA(IF($C201&gt;0,(VLOOKUP($C201,Engagés!$C$10:$N$509,12,FALSE))," ")),"",(IF($C201&gt;0,(VLOOKUP($C201,Engagés!$C$10:$N$509,12,FALSE))," ")))</f>
        <v xml:space="preserve"> </v>
      </c>
      <c r="Q201" s="6" t="str">
        <f>IF(ISNA(IF($C201&gt;0,(VLOOKUP($C201,Engagés!$C$10:$N$509,11,FALSE))," ")),"",(IF($C201&gt;0,(VLOOKUP($C201,Engagés!$C$10:$N$509,11,FALSE))," ")))</f>
        <v xml:space="preserve"> </v>
      </c>
      <c r="R201" s="19" t="str">
        <f t="shared" ref="R201:R207" si="139">IF(C201&gt;0,IF((H201-$H$8)&lt;0,"Erreur",IF(H201&lt;H200,H201-H$8,IF(H201=H200,"''",H201-H$8))),"")</f>
        <v/>
      </c>
      <c r="S201" s="84" t="str">
        <f>IF(COUNTIF($K$8:$K201,$K201)&lt;2,$K201," ")</f>
        <v xml:space="preserve"> </v>
      </c>
      <c r="T201" s="84">
        <f t="shared" si="125"/>
        <v>194</v>
      </c>
      <c r="U201" s="91" t="str">
        <f t="shared" si="126"/>
        <v/>
      </c>
      <c r="V201" s="84" t="str">
        <f>IF(COUNTIF($K$8:$K201,$K201)&lt;3,$K201," ")</f>
        <v xml:space="preserve"> </v>
      </c>
      <c r="W201" s="84">
        <f t="shared" si="104"/>
        <v>194</v>
      </c>
      <c r="X201" s="84" t="str">
        <f t="shared" si="127"/>
        <v/>
      </c>
      <c r="Y201" s="80" t="str">
        <f t="shared" si="105"/>
        <v/>
      </c>
      <c r="Z201" s="80">
        <f t="shared" si="106"/>
        <v>1000</v>
      </c>
      <c r="AA201" s="80">
        <f t="shared" si="128"/>
        <v>1000</v>
      </c>
      <c r="AB201" s="84" t="str">
        <f>IF(COUNTIF($K$8:$K201,S201)&lt;4,$K201," ")</f>
        <v xml:space="preserve"> </v>
      </c>
      <c r="AC201" s="84">
        <f t="shared" si="107"/>
        <v>194</v>
      </c>
      <c r="AD201" s="84" t="str">
        <f t="shared" si="129"/>
        <v/>
      </c>
      <c r="AE201" s="80" t="str">
        <f t="shared" si="108"/>
        <v/>
      </c>
      <c r="AF201" s="80" t="str">
        <f t="shared" si="109"/>
        <v/>
      </c>
      <c r="AG201" s="84" t="str">
        <f t="shared" si="110"/>
        <v/>
      </c>
      <c r="AH201" s="84" t="str">
        <f t="shared" si="130"/>
        <v/>
      </c>
      <c r="AI201" s="7" t="str">
        <f t="shared" si="131"/>
        <v xml:space="preserve"> </v>
      </c>
      <c r="AJ201" s="8">
        <f t="shared" si="132"/>
        <v>194</v>
      </c>
      <c r="AK201" s="92">
        <v>10</v>
      </c>
      <c r="AL201" s="93" t="e">
        <f>#REF!</f>
        <v>#REF!</v>
      </c>
      <c r="AM201" s="94" t="e">
        <f t="shared" si="133"/>
        <v>#REF!</v>
      </c>
      <c r="AN201" s="95" t="e">
        <f t="shared" si="134"/>
        <v>#REF!</v>
      </c>
      <c r="AO201" s="94" t="e">
        <f t="shared" si="135"/>
        <v>#REF!</v>
      </c>
      <c r="AP201" s="95" t="e">
        <f t="shared" si="136"/>
        <v>#REF!</v>
      </c>
      <c r="AQ201" s="94" t="e">
        <f t="shared" si="137"/>
        <v>#REF!</v>
      </c>
      <c r="AR201" s="95" t="e">
        <f t="shared" si="138"/>
        <v>#REF!</v>
      </c>
      <c r="AS201" s="96" t="e">
        <f t="shared" si="111"/>
        <v>#REF!</v>
      </c>
      <c r="AT201" s="97" t="e">
        <f t="shared" si="112"/>
        <v>#REF!</v>
      </c>
      <c r="AW201" s="537" t="str">
        <f t="shared" ref="AW201:AW207" si="140">IF(C201="","",IF(G201=0,"Non partant",IF(LEN(I201)=0,"Dossard Inconnu",IF(H201&gt;=$L$3,"Hors délai",""))))</f>
        <v/>
      </c>
    </row>
    <row r="202" spans="1:49" ht="19.2" customHeight="1">
      <c r="A202" s="6">
        <f t="shared" si="124"/>
        <v>195</v>
      </c>
      <c r="B202" s="303">
        <v>195</v>
      </c>
      <c r="C202" s="303"/>
      <c r="D202" s="458"/>
      <c r="E202" s="458"/>
      <c r="F202" s="458"/>
      <c r="G202" s="476" t="str">
        <f>IF(ISNA(IF($C202&gt;0,(VLOOKUP($C202,Engagés!$C$10:$K$509,3,FALSE))," ")),"",(IF($C202&gt;0,(VLOOKUP($C202,Engagés!$C$10:$K$509,3,FALSE))," ")))</f>
        <v xml:space="preserve"> </v>
      </c>
      <c r="H202" s="90">
        <f t="shared" si="103"/>
        <v>0</v>
      </c>
      <c r="I202" s="539" t="str">
        <f>IF(ISNA(IF($C202&gt;0,(VLOOKUP($C202,Engagés!$C$10:$K$509,6,FALSE))," ")),"",(IF($C202&gt;0,(VLOOKUP($C202,Engagés!$C$10:$K$509,6,FALSE))," ")))</f>
        <v xml:space="preserve"> </v>
      </c>
      <c r="J202" s="539" t="str">
        <f>IF(ISNA(IF($C202&gt;0,(VLOOKUP($C202,Engagés!$C$10:$K$509,7,FALSE))," ")),"",(IF($C202&gt;0,(VLOOKUP($C202,Engagés!$C$10:$K$509,7,FALSE))," ")))</f>
        <v xml:space="preserve"> </v>
      </c>
      <c r="K202" s="539" t="str">
        <f>IF(ISNA(IF($C202&gt;0,(VLOOKUP($C202,Engagés!$C$10:$K$509,8,FALSE))," ")),"",(IF($C202&gt;0,(VLOOKUP($C202,Engagés!$C$10:$K$509,8,FALSE))," ")))</f>
        <v xml:space="preserve"> </v>
      </c>
      <c r="L202" s="6" t="str">
        <f>IF(ISNA(IF($C202&gt;0,(VLOOKUP($C202,Engagés!$C$10:$K$509,5,FALSE))," ")),"",(IF($C202&gt;0,(VLOOKUP($C202,Engagés!$C$10:$K$509,5,FALSE))," ")))</f>
        <v xml:space="preserve"> </v>
      </c>
      <c r="M202" s="6" t="str">
        <f>IF(ISNA(IF($C202&gt;0,(VLOOKUP($C202,Engagés!$C$10:$K$509,4,FALSE))," ")),"",(IF($C202&gt;0,(VLOOKUP($C202,Engagés!$C$10:$K$509,4,FALSE))," ")))</f>
        <v xml:space="preserve"> </v>
      </c>
      <c r="N202" s="539" t="str">
        <f>IF(ISNA(IF($C202&gt;0,(VLOOKUP($C202,Engagés!$C$10:$K$509,9,FALSE))," ")),"",(IF($C202&gt;0,(VLOOKUP($C202,Engagés!$C$10:$K$509,9,FALSE))," ")))</f>
        <v xml:space="preserve"> </v>
      </c>
      <c r="O202" s="6" t="str">
        <f>IF(ISNA(IF($C202&gt;0,(VLOOKUP($C202,Engagés!$C$10:$N$509,10,FALSE))," ")),"",(IF($C202&gt;0,(VLOOKUP($C202,Engagés!$C$10:$N$509,10,FALSE))," ")))</f>
        <v xml:space="preserve"> </v>
      </c>
      <c r="P202" s="6" t="str">
        <f>IF(ISNA(IF($C202&gt;0,(VLOOKUP($C202,Engagés!$C$10:$N$509,12,FALSE))," ")),"",(IF($C202&gt;0,(VLOOKUP($C202,Engagés!$C$10:$N$509,12,FALSE))," ")))</f>
        <v xml:space="preserve"> </v>
      </c>
      <c r="Q202" s="6" t="str">
        <f>IF(ISNA(IF($C202&gt;0,(VLOOKUP($C202,Engagés!$C$10:$N$509,11,FALSE))," ")),"",(IF($C202&gt;0,(VLOOKUP($C202,Engagés!$C$10:$N$509,11,FALSE))," ")))</f>
        <v xml:space="preserve"> </v>
      </c>
      <c r="R202" s="19" t="str">
        <f t="shared" si="139"/>
        <v/>
      </c>
      <c r="S202" s="84" t="str">
        <f>IF(COUNTIF($K$8:$K202,$K202)&lt;2,$K202," ")</f>
        <v xml:space="preserve"> </v>
      </c>
      <c r="T202" s="84">
        <f t="shared" si="125"/>
        <v>195</v>
      </c>
      <c r="U202" s="91" t="str">
        <f t="shared" si="126"/>
        <v/>
      </c>
      <c r="V202" s="84" t="str">
        <f>IF(COUNTIF($K$8:$K202,$K202)&lt;3,$K202," ")</f>
        <v xml:space="preserve"> </v>
      </c>
      <c r="W202" s="84">
        <f t="shared" si="104"/>
        <v>195</v>
      </c>
      <c r="X202" s="84" t="str">
        <f t="shared" si="127"/>
        <v/>
      </c>
      <c r="Y202" s="80" t="str">
        <f t="shared" si="105"/>
        <v/>
      </c>
      <c r="Z202" s="80">
        <f t="shared" si="106"/>
        <v>1000</v>
      </c>
      <c r="AA202" s="80">
        <f t="shared" si="128"/>
        <v>1000</v>
      </c>
      <c r="AB202" s="84" t="str">
        <f>IF(COUNTIF($K$8:$K202,S202)&lt;4,$K202," ")</f>
        <v xml:space="preserve"> </v>
      </c>
      <c r="AC202" s="84">
        <f t="shared" si="107"/>
        <v>195</v>
      </c>
      <c r="AD202" s="84" t="str">
        <f t="shared" si="129"/>
        <v/>
      </c>
      <c r="AE202" s="80" t="str">
        <f t="shared" si="108"/>
        <v/>
      </c>
      <c r="AF202" s="80" t="str">
        <f t="shared" si="109"/>
        <v/>
      </c>
      <c r="AG202" s="84" t="str">
        <f t="shared" si="110"/>
        <v/>
      </c>
      <c r="AH202" s="84" t="str">
        <f t="shared" si="130"/>
        <v/>
      </c>
      <c r="AI202" s="7" t="str">
        <f t="shared" si="131"/>
        <v xml:space="preserve"> </v>
      </c>
      <c r="AJ202" s="8">
        <f t="shared" si="132"/>
        <v>195</v>
      </c>
      <c r="AK202" s="92">
        <v>10</v>
      </c>
      <c r="AL202" s="93" t="e">
        <f>#REF!</f>
        <v>#REF!</v>
      </c>
      <c r="AM202" s="94" t="e">
        <f t="shared" si="133"/>
        <v>#REF!</v>
      </c>
      <c r="AN202" s="95" t="e">
        <f t="shared" si="134"/>
        <v>#REF!</v>
      </c>
      <c r="AO202" s="94" t="e">
        <f t="shared" si="135"/>
        <v>#REF!</v>
      </c>
      <c r="AP202" s="95" t="e">
        <f t="shared" si="136"/>
        <v>#REF!</v>
      </c>
      <c r="AQ202" s="94" t="e">
        <f t="shared" si="137"/>
        <v>#REF!</v>
      </c>
      <c r="AR202" s="95" t="e">
        <f t="shared" si="138"/>
        <v>#REF!</v>
      </c>
      <c r="AS202" s="96" t="e">
        <f t="shared" si="111"/>
        <v>#REF!</v>
      </c>
      <c r="AT202" s="97" t="e">
        <f t="shared" si="112"/>
        <v>#REF!</v>
      </c>
      <c r="AW202" s="537" t="str">
        <f t="shared" si="140"/>
        <v/>
      </c>
    </row>
    <row r="203" spans="1:49" ht="19.2" customHeight="1">
      <c r="A203" s="6">
        <f t="shared" si="124"/>
        <v>196</v>
      </c>
      <c r="B203" s="303">
        <v>196</v>
      </c>
      <c r="C203" s="303"/>
      <c r="D203" s="458"/>
      <c r="E203" s="458"/>
      <c r="F203" s="458"/>
      <c r="G203" s="476" t="str">
        <f>IF(ISNA(IF($C203&gt;0,(VLOOKUP($C203,Engagés!$C$10:$K$509,3,FALSE))," ")),"",(IF($C203&gt;0,(VLOOKUP($C203,Engagés!$C$10:$K$509,3,FALSE))," ")))</f>
        <v xml:space="preserve"> </v>
      </c>
      <c r="H203" s="90">
        <f t="shared" si="103"/>
        <v>0</v>
      </c>
      <c r="I203" s="539" t="str">
        <f>IF(ISNA(IF($C203&gt;0,(VLOOKUP($C203,Engagés!$C$10:$K$509,6,FALSE))," ")),"",(IF($C203&gt;0,(VLOOKUP($C203,Engagés!$C$10:$K$509,6,FALSE))," ")))</f>
        <v xml:space="preserve"> </v>
      </c>
      <c r="J203" s="539" t="str">
        <f>IF(ISNA(IF($C203&gt;0,(VLOOKUP($C203,Engagés!$C$10:$K$509,7,FALSE))," ")),"",(IF($C203&gt;0,(VLOOKUP($C203,Engagés!$C$10:$K$509,7,FALSE))," ")))</f>
        <v xml:space="preserve"> </v>
      </c>
      <c r="K203" s="539" t="str">
        <f>IF(ISNA(IF($C203&gt;0,(VLOOKUP($C203,Engagés!$C$10:$K$509,8,FALSE))," ")),"",(IF($C203&gt;0,(VLOOKUP($C203,Engagés!$C$10:$K$509,8,FALSE))," ")))</f>
        <v xml:space="preserve"> </v>
      </c>
      <c r="L203" s="6" t="str">
        <f>IF(ISNA(IF($C203&gt;0,(VLOOKUP($C203,Engagés!$C$10:$K$509,5,FALSE))," ")),"",(IF($C203&gt;0,(VLOOKUP($C203,Engagés!$C$10:$K$509,5,FALSE))," ")))</f>
        <v xml:space="preserve"> </v>
      </c>
      <c r="M203" s="6" t="str">
        <f>IF(ISNA(IF($C203&gt;0,(VLOOKUP($C203,Engagés!$C$10:$K$509,4,FALSE))," ")),"",(IF($C203&gt;0,(VLOOKUP($C203,Engagés!$C$10:$K$509,4,FALSE))," ")))</f>
        <v xml:space="preserve"> </v>
      </c>
      <c r="N203" s="539" t="str">
        <f>IF(ISNA(IF($C203&gt;0,(VLOOKUP($C203,Engagés!$C$10:$K$509,9,FALSE))," ")),"",(IF($C203&gt;0,(VLOOKUP($C203,Engagés!$C$10:$K$509,9,FALSE))," ")))</f>
        <v xml:space="preserve"> </v>
      </c>
      <c r="O203" s="6" t="str">
        <f>IF(ISNA(IF($C203&gt;0,(VLOOKUP($C203,Engagés!$C$10:$N$509,10,FALSE))," ")),"",(IF($C203&gt;0,(VLOOKUP($C203,Engagés!$C$10:$N$509,10,FALSE))," ")))</f>
        <v xml:space="preserve"> </v>
      </c>
      <c r="P203" s="6" t="str">
        <f>IF(ISNA(IF($C203&gt;0,(VLOOKUP($C203,Engagés!$C$10:$N$509,12,FALSE))," ")),"",(IF($C203&gt;0,(VLOOKUP($C203,Engagés!$C$10:$N$509,12,FALSE))," ")))</f>
        <v xml:space="preserve"> </v>
      </c>
      <c r="Q203" s="6" t="str">
        <f>IF(ISNA(IF($C203&gt;0,(VLOOKUP($C203,Engagés!$C$10:$N$509,11,FALSE))," ")),"",(IF($C203&gt;0,(VLOOKUP($C203,Engagés!$C$10:$N$509,11,FALSE))," ")))</f>
        <v xml:space="preserve"> </v>
      </c>
      <c r="R203" s="19" t="str">
        <f t="shared" si="139"/>
        <v/>
      </c>
      <c r="S203" s="84" t="str">
        <f>IF(COUNTIF($K$8:$K203,$K203)&lt;2,$K203," ")</f>
        <v xml:space="preserve"> </v>
      </c>
      <c r="T203" s="84">
        <f t="shared" si="125"/>
        <v>196</v>
      </c>
      <c r="U203" s="91" t="str">
        <f t="shared" si="126"/>
        <v/>
      </c>
      <c r="V203" s="84" t="str">
        <f>IF(COUNTIF($K$8:$K203,$K203)&lt;3,$K203," ")</f>
        <v xml:space="preserve"> </v>
      </c>
      <c r="W203" s="84">
        <f t="shared" si="104"/>
        <v>196</v>
      </c>
      <c r="X203" s="84" t="str">
        <f t="shared" si="127"/>
        <v/>
      </c>
      <c r="Y203" s="80" t="str">
        <f t="shared" si="105"/>
        <v/>
      </c>
      <c r="Z203" s="80">
        <f t="shared" si="106"/>
        <v>1000</v>
      </c>
      <c r="AA203" s="80">
        <f t="shared" si="128"/>
        <v>1000</v>
      </c>
      <c r="AB203" s="84" t="str">
        <f>IF(COUNTIF($K$8:$K203,S203)&lt;4,$K203," ")</f>
        <v xml:space="preserve"> </v>
      </c>
      <c r="AC203" s="84">
        <f t="shared" si="107"/>
        <v>196</v>
      </c>
      <c r="AD203" s="84" t="str">
        <f t="shared" si="129"/>
        <v/>
      </c>
      <c r="AE203" s="80" t="str">
        <f t="shared" si="108"/>
        <v/>
      </c>
      <c r="AF203" s="80" t="str">
        <f t="shared" si="109"/>
        <v/>
      </c>
      <c r="AG203" s="84" t="str">
        <f t="shared" si="110"/>
        <v/>
      </c>
      <c r="AH203" s="84" t="str">
        <f t="shared" si="130"/>
        <v/>
      </c>
      <c r="AI203" s="7" t="str">
        <f t="shared" si="131"/>
        <v xml:space="preserve"> </v>
      </c>
      <c r="AJ203" s="8">
        <f t="shared" si="132"/>
        <v>196</v>
      </c>
      <c r="AK203" s="92">
        <v>10</v>
      </c>
      <c r="AL203" s="93" t="e">
        <f>#REF!</f>
        <v>#REF!</v>
      </c>
      <c r="AM203" s="94" t="e">
        <f t="shared" si="133"/>
        <v>#REF!</v>
      </c>
      <c r="AN203" s="95" t="e">
        <f t="shared" si="134"/>
        <v>#REF!</v>
      </c>
      <c r="AO203" s="94" t="e">
        <f t="shared" si="135"/>
        <v>#REF!</v>
      </c>
      <c r="AP203" s="95" t="e">
        <f t="shared" si="136"/>
        <v>#REF!</v>
      </c>
      <c r="AQ203" s="94" t="e">
        <f t="shared" si="137"/>
        <v>#REF!</v>
      </c>
      <c r="AR203" s="95" t="e">
        <f t="shared" si="138"/>
        <v>#REF!</v>
      </c>
      <c r="AS203" s="96" t="e">
        <f t="shared" si="111"/>
        <v>#REF!</v>
      </c>
      <c r="AT203" s="97" t="e">
        <f t="shared" si="112"/>
        <v>#REF!</v>
      </c>
      <c r="AW203" s="537" t="str">
        <f t="shared" si="140"/>
        <v/>
      </c>
    </row>
    <row r="204" spans="1:49" ht="19.2" customHeight="1">
      <c r="A204" s="6">
        <f t="shared" si="124"/>
        <v>197</v>
      </c>
      <c r="B204" s="303">
        <v>197</v>
      </c>
      <c r="C204" s="303"/>
      <c r="D204" s="458"/>
      <c r="E204" s="458"/>
      <c r="F204" s="458"/>
      <c r="G204" s="476" t="str">
        <f>IF(ISNA(IF($C204&gt;0,(VLOOKUP($C204,Engagés!$C$10:$K$509,3,FALSE))," ")),"",(IF($C204&gt;0,(VLOOKUP($C204,Engagés!$C$10:$K$509,3,FALSE))," ")))</f>
        <v xml:space="preserve"> </v>
      </c>
      <c r="H204" s="90">
        <f t="shared" si="103"/>
        <v>0</v>
      </c>
      <c r="I204" s="539" t="str">
        <f>IF(ISNA(IF($C204&gt;0,(VLOOKUP($C204,Engagés!$C$10:$K$509,6,FALSE))," ")),"",(IF($C204&gt;0,(VLOOKUP($C204,Engagés!$C$10:$K$509,6,FALSE))," ")))</f>
        <v xml:space="preserve"> </v>
      </c>
      <c r="J204" s="539" t="str">
        <f>IF(ISNA(IF($C204&gt;0,(VLOOKUP($C204,Engagés!$C$10:$K$509,7,FALSE))," ")),"",(IF($C204&gt;0,(VLOOKUP($C204,Engagés!$C$10:$K$509,7,FALSE))," ")))</f>
        <v xml:space="preserve"> </v>
      </c>
      <c r="K204" s="539" t="str">
        <f>IF(ISNA(IF($C204&gt;0,(VLOOKUP($C204,Engagés!$C$10:$K$509,8,FALSE))," ")),"",(IF($C204&gt;0,(VLOOKUP($C204,Engagés!$C$10:$K$509,8,FALSE))," ")))</f>
        <v xml:space="preserve"> </v>
      </c>
      <c r="L204" s="6" t="str">
        <f>IF(ISNA(IF($C204&gt;0,(VLOOKUP($C204,Engagés!$C$10:$K$509,5,FALSE))," ")),"",(IF($C204&gt;0,(VLOOKUP($C204,Engagés!$C$10:$K$509,5,FALSE))," ")))</f>
        <v xml:space="preserve"> </v>
      </c>
      <c r="M204" s="6" t="str">
        <f>IF(ISNA(IF($C204&gt;0,(VLOOKUP($C204,Engagés!$C$10:$K$509,4,FALSE))," ")),"",(IF($C204&gt;0,(VLOOKUP($C204,Engagés!$C$10:$K$509,4,FALSE))," ")))</f>
        <v xml:space="preserve"> </v>
      </c>
      <c r="N204" s="539" t="str">
        <f>IF(ISNA(IF($C204&gt;0,(VLOOKUP($C204,Engagés!$C$10:$K$509,9,FALSE))," ")),"",(IF($C204&gt;0,(VLOOKUP($C204,Engagés!$C$10:$K$509,9,FALSE))," ")))</f>
        <v xml:space="preserve"> </v>
      </c>
      <c r="O204" s="6" t="str">
        <f>IF(ISNA(IF($C204&gt;0,(VLOOKUP($C204,Engagés!$C$10:$N$509,10,FALSE))," ")),"",(IF($C204&gt;0,(VLOOKUP($C204,Engagés!$C$10:$N$509,10,FALSE))," ")))</f>
        <v xml:space="preserve"> </v>
      </c>
      <c r="P204" s="6" t="str">
        <f>IF(ISNA(IF($C204&gt;0,(VLOOKUP($C204,Engagés!$C$10:$N$509,12,FALSE))," ")),"",(IF($C204&gt;0,(VLOOKUP($C204,Engagés!$C$10:$N$509,12,FALSE))," ")))</f>
        <v xml:space="preserve"> </v>
      </c>
      <c r="Q204" s="6" t="str">
        <f>IF(ISNA(IF($C204&gt;0,(VLOOKUP($C204,Engagés!$C$10:$N$509,11,FALSE))," ")),"",(IF($C204&gt;0,(VLOOKUP($C204,Engagés!$C$10:$N$509,11,FALSE))," ")))</f>
        <v xml:space="preserve"> </v>
      </c>
      <c r="R204" s="19" t="str">
        <f t="shared" si="139"/>
        <v/>
      </c>
      <c r="S204" s="84" t="str">
        <f>IF(COUNTIF($K$8:$K204,$K204)&lt;2,$K204," ")</f>
        <v xml:space="preserve"> </v>
      </c>
      <c r="T204" s="84">
        <f t="shared" si="125"/>
        <v>197</v>
      </c>
      <c r="U204" s="91" t="str">
        <f t="shared" si="126"/>
        <v/>
      </c>
      <c r="V204" s="84" t="str">
        <f>IF(COUNTIF($K$8:$K204,$K204)&lt;3,$K204," ")</f>
        <v xml:space="preserve"> </v>
      </c>
      <c r="W204" s="84">
        <f t="shared" si="104"/>
        <v>197</v>
      </c>
      <c r="X204" s="84" t="str">
        <f t="shared" si="127"/>
        <v/>
      </c>
      <c r="Y204" s="80" t="str">
        <f t="shared" si="105"/>
        <v/>
      </c>
      <c r="Z204" s="80">
        <f t="shared" si="106"/>
        <v>1000</v>
      </c>
      <c r="AA204" s="80">
        <f t="shared" si="128"/>
        <v>1000</v>
      </c>
      <c r="AB204" s="84" t="str">
        <f>IF(COUNTIF($K$8:$K204,S204)&lt;4,$K204," ")</f>
        <v xml:space="preserve"> </v>
      </c>
      <c r="AC204" s="84">
        <f t="shared" si="107"/>
        <v>197</v>
      </c>
      <c r="AD204" s="84" t="str">
        <f t="shared" si="129"/>
        <v/>
      </c>
      <c r="AE204" s="80" t="str">
        <f t="shared" si="108"/>
        <v/>
      </c>
      <c r="AF204" s="80" t="str">
        <f t="shared" si="109"/>
        <v/>
      </c>
      <c r="AG204" s="84" t="str">
        <f t="shared" si="110"/>
        <v/>
      </c>
      <c r="AH204" s="84" t="str">
        <f t="shared" si="130"/>
        <v/>
      </c>
      <c r="AI204" s="7" t="str">
        <f t="shared" si="131"/>
        <v xml:space="preserve"> </v>
      </c>
      <c r="AJ204" s="8">
        <f t="shared" si="132"/>
        <v>197</v>
      </c>
      <c r="AK204" s="92">
        <v>10</v>
      </c>
      <c r="AL204" s="93" t="e">
        <f>#REF!</f>
        <v>#REF!</v>
      </c>
      <c r="AM204" s="94" t="e">
        <f t="shared" si="133"/>
        <v>#REF!</v>
      </c>
      <c r="AN204" s="95" t="e">
        <f t="shared" si="134"/>
        <v>#REF!</v>
      </c>
      <c r="AO204" s="94" t="e">
        <f t="shared" si="135"/>
        <v>#REF!</v>
      </c>
      <c r="AP204" s="95" t="e">
        <f t="shared" si="136"/>
        <v>#REF!</v>
      </c>
      <c r="AQ204" s="94" t="e">
        <f t="shared" si="137"/>
        <v>#REF!</v>
      </c>
      <c r="AR204" s="95" t="e">
        <f t="shared" si="138"/>
        <v>#REF!</v>
      </c>
      <c r="AS204" s="96" t="e">
        <f t="shared" si="111"/>
        <v>#REF!</v>
      </c>
      <c r="AT204" s="97" t="e">
        <f t="shared" si="112"/>
        <v>#REF!</v>
      </c>
      <c r="AW204" s="537" t="str">
        <f t="shared" si="140"/>
        <v/>
      </c>
    </row>
    <row r="205" spans="1:49" ht="19.2" customHeight="1">
      <c r="A205" s="6">
        <f t="shared" si="124"/>
        <v>198</v>
      </c>
      <c r="B205" s="303">
        <v>198</v>
      </c>
      <c r="C205" s="303"/>
      <c r="D205" s="458"/>
      <c r="E205" s="458"/>
      <c r="F205" s="458"/>
      <c r="G205" s="476" t="str">
        <f>IF(ISNA(IF($C205&gt;0,(VLOOKUP($C205,Engagés!$C$10:$K$509,3,FALSE))," ")),"",(IF($C205&gt;0,(VLOOKUP($C205,Engagés!$C$10:$K$509,3,FALSE))," ")))</f>
        <v xml:space="preserve"> </v>
      </c>
      <c r="H205" s="90">
        <f t="shared" si="103"/>
        <v>0</v>
      </c>
      <c r="I205" s="539" t="str">
        <f>IF(ISNA(IF($C205&gt;0,(VLOOKUP($C205,Engagés!$C$10:$K$509,6,FALSE))," ")),"",(IF($C205&gt;0,(VLOOKUP($C205,Engagés!$C$10:$K$509,6,FALSE))," ")))</f>
        <v xml:space="preserve"> </v>
      </c>
      <c r="J205" s="539" t="str">
        <f>IF(ISNA(IF($C205&gt;0,(VLOOKUP($C205,Engagés!$C$10:$K$509,7,FALSE))," ")),"",(IF($C205&gt;0,(VLOOKUP($C205,Engagés!$C$10:$K$509,7,FALSE))," ")))</f>
        <v xml:space="preserve"> </v>
      </c>
      <c r="K205" s="539" t="str">
        <f>IF(ISNA(IF($C205&gt;0,(VLOOKUP($C205,Engagés!$C$10:$K$509,8,FALSE))," ")),"",(IF($C205&gt;0,(VLOOKUP($C205,Engagés!$C$10:$K$509,8,FALSE))," ")))</f>
        <v xml:space="preserve"> </v>
      </c>
      <c r="L205" s="6" t="str">
        <f>IF(ISNA(IF($C205&gt;0,(VLOOKUP($C205,Engagés!$C$10:$K$509,5,FALSE))," ")),"",(IF($C205&gt;0,(VLOOKUP($C205,Engagés!$C$10:$K$509,5,FALSE))," ")))</f>
        <v xml:space="preserve"> </v>
      </c>
      <c r="M205" s="6" t="str">
        <f>IF(ISNA(IF($C205&gt;0,(VLOOKUP($C205,Engagés!$C$10:$K$509,4,FALSE))," ")),"",(IF($C205&gt;0,(VLOOKUP($C205,Engagés!$C$10:$K$509,4,FALSE))," ")))</f>
        <v xml:space="preserve"> </v>
      </c>
      <c r="N205" s="539" t="str">
        <f>IF(ISNA(IF($C205&gt;0,(VLOOKUP($C205,Engagés!$C$10:$K$509,9,FALSE))," ")),"",(IF($C205&gt;0,(VLOOKUP($C205,Engagés!$C$10:$K$509,9,FALSE))," ")))</f>
        <v xml:space="preserve"> </v>
      </c>
      <c r="O205" s="6" t="str">
        <f>IF(ISNA(IF($C205&gt;0,(VLOOKUP($C205,Engagés!$C$10:$N$509,10,FALSE))," ")),"",(IF($C205&gt;0,(VLOOKUP($C205,Engagés!$C$10:$N$509,10,FALSE))," ")))</f>
        <v xml:space="preserve"> </v>
      </c>
      <c r="P205" s="6" t="str">
        <f>IF(ISNA(IF($C205&gt;0,(VLOOKUP($C205,Engagés!$C$10:$N$509,12,FALSE))," ")),"",(IF($C205&gt;0,(VLOOKUP($C205,Engagés!$C$10:$N$509,12,FALSE))," ")))</f>
        <v xml:space="preserve"> </v>
      </c>
      <c r="Q205" s="6" t="str">
        <f>IF(ISNA(IF($C205&gt;0,(VLOOKUP($C205,Engagés!$C$10:$N$509,11,FALSE))," ")),"",(IF($C205&gt;0,(VLOOKUP($C205,Engagés!$C$10:$N$509,11,FALSE))," ")))</f>
        <v xml:space="preserve"> </v>
      </c>
      <c r="R205" s="19" t="str">
        <f t="shared" si="139"/>
        <v/>
      </c>
      <c r="S205" s="84" t="str">
        <f>IF(COUNTIF($K$8:$K205,$K205)&lt;2,$K205," ")</f>
        <v xml:space="preserve"> </v>
      </c>
      <c r="T205" s="84">
        <f t="shared" si="125"/>
        <v>198</v>
      </c>
      <c r="U205" s="91" t="str">
        <f t="shared" si="126"/>
        <v/>
      </c>
      <c r="V205" s="84" t="str">
        <f>IF(COUNTIF($K$8:$K205,$K205)&lt;3,$K205," ")</f>
        <v xml:space="preserve"> </v>
      </c>
      <c r="W205" s="84">
        <f t="shared" si="104"/>
        <v>198</v>
      </c>
      <c r="X205" s="84" t="str">
        <f t="shared" si="127"/>
        <v/>
      </c>
      <c r="Y205" s="80" t="str">
        <f t="shared" si="105"/>
        <v/>
      </c>
      <c r="Z205" s="80">
        <f t="shared" si="106"/>
        <v>1000</v>
      </c>
      <c r="AA205" s="80">
        <f t="shared" si="128"/>
        <v>1000</v>
      </c>
      <c r="AB205" s="84" t="str">
        <f>IF(COUNTIF($K$8:$K205,S205)&lt;4,$K205," ")</f>
        <v xml:space="preserve"> </v>
      </c>
      <c r="AC205" s="84">
        <f t="shared" si="107"/>
        <v>198</v>
      </c>
      <c r="AD205" s="84" t="str">
        <f t="shared" si="129"/>
        <v/>
      </c>
      <c r="AE205" s="80" t="str">
        <f t="shared" si="108"/>
        <v/>
      </c>
      <c r="AF205" s="80" t="str">
        <f t="shared" si="109"/>
        <v/>
      </c>
      <c r="AG205" s="84" t="str">
        <f t="shared" si="110"/>
        <v/>
      </c>
      <c r="AH205" s="84" t="str">
        <f t="shared" si="130"/>
        <v/>
      </c>
      <c r="AI205" s="7" t="str">
        <f t="shared" si="131"/>
        <v xml:space="preserve"> </v>
      </c>
      <c r="AJ205" s="8">
        <f t="shared" si="132"/>
        <v>198</v>
      </c>
      <c r="AK205" s="92">
        <v>10</v>
      </c>
      <c r="AL205" s="93" t="e">
        <f>#REF!</f>
        <v>#REF!</v>
      </c>
      <c r="AM205" s="94" t="e">
        <f t="shared" si="133"/>
        <v>#REF!</v>
      </c>
      <c r="AN205" s="95" t="e">
        <f t="shared" si="134"/>
        <v>#REF!</v>
      </c>
      <c r="AO205" s="94" t="e">
        <f t="shared" si="135"/>
        <v>#REF!</v>
      </c>
      <c r="AP205" s="95" t="e">
        <f t="shared" si="136"/>
        <v>#REF!</v>
      </c>
      <c r="AQ205" s="94" t="e">
        <f t="shared" si="137"/>
        <v>#REF!</v>
      </c>
      <c r="AR205" s="95" t="e">
        <f t="shared" si="138"/>
        <v>#REF!</v>
      </c>
      <c r="AS205" s="96" t="e">
        <f t="shared" si="111"/>
        <v>#REF!</v>
      </c>
      <c r="AT205" s="97" t="e">
        <f t="shared" si="112"/>
        <v>#REF!</v>
      </c>
      <c r="AW205" s="537" t="str">
        <f t="shared" si="140"/>
        <v/>
      </c>
    </row>
    <row r="206" spans="1:49" ht="19.2" customHeight="1">
      <c r="A206" s="6">
        <f t="shared" si="124"/>
        <v>199</v>
      </c>
      <c r="B206" s="303">
        <v>199</v>
      </c>
      <c r="C206" s="303"/>
      <c r="D206" s="458"/>
      <c r="E206" s="458"/>
      <c r="F206" s="458"/>
      <c r="G206" s="476" t="str">
        <f>IF(ISNA(IF($C206&gt;0,(VLOOKUP($C206,Engagés!$C$10:$K$509,3,FALSE))," ")),"",(IF($C206&gt;0,(VLOOKUP($C206,Engagés!$C$10:$K$509,3,FALSE))," ")))</f>
        <v xml:space="preserve"> </v>
      </c>
      <c r="H206" s="90">
        <f t="shared" si="103"/>
        <v>0</v>
      </c>
      <c r="I206" s="539" t="str">
        <f>IF(ISNA(IF($C206&gt;0,(VLOOKUP($C206,Engagés!$C$10:$K$509,6,FALSE))," ")),"",(IF($C206&gt;0,(VLOOKUP($C206,Engagés!$C$10:$K$509,6,FALSE))," ")))</f>
        <v xml:space="preserve"> </v>
      </c>
      <c r="J206" s="539" t="str">
        <f>IF(ISNA(IF($C206&gt;0,(VLOOKUP($C206,Engagés!$C$10:$K$509,7,FALSE))," ")),"",(IF($C206&gt;0,(VLOOKUP($C206,Engagés!$C$10:$K$509,7,FALSE))," ")))</f>
        <v xml:space="preserve"> </v>
      </c>
      <c r="K206" s="539" t="str">
        <f>IF(ISNA(IF($C206&gt;0,(VLOOKUP($C206,Engagés!$C$10:$K$509,8,FALSE))," ")),"",(IF($C206&gt;0,(VLOOKUP($C206,Engagés!$C$10:$K$509,8,FALSE))," ")))</f>
        <v xml:space="preserve"> </v>
      </c>
      <c r="L206" s="6" t="str">
        <f>IF(ISNA(IF($C206&gt;0,(VLOOKUP($C206,Engagés!$C$10:$K$509,5,FALSE))," ")),"",(IF($C206&gt;0,(VLOOKUP($C206,Engagés!$C$10:$K$509,5,FALSE))," ")))</f>
        <v xml:space="preserve"> </v>
      </c>
      <c r="M206" s="6" t="str">
        <f>IF(ISNA(IF($C206&gt;0,(VLOOKUP($C206,Engagés!$C$10:$K$509,4,FALSE))," ")),"",(IF($C206&gt;0,(VLOOKUP($C206,Engagés!$C$10:$K$509,4,FALSE))," ")))</f>
        <v xml:space="preserve"> </v>
      </c>
      <c r="N206" s="539" t="str">
        <f>IF(ISNA(IF($C206&gt;0,(VLOOKUP($C206,Engagés!$C$10:$K$509,9,FALSE))," ")),"",(IF($C206&gt;0,(VLOOKUP($C206,Engagés!$C$10:$K$509,9,FALSE))," ")))</f>
        <v xml:space="preserve"> </v>
      </c>
      <c r="O206" s="6" t="str">
        <f>IF(ISNA(IF($C206&gt;0,(VLOOKUP($C206,Engagés!$C$10:$N$509,10,FALSE))," ")),"",(IF($C206&gt;0,(VLOOKUP($C206,Engagés!$C$10:$N$509,10,FALSE))," ")))</f>
        <v xml:space="preserve"> </v>
      </c>
      <c r="P206" s="6" t="str">
        <f>IF(ISNA(IF($C206&gt;0,(VLOOKUP($C206,Engagés!$C$10:$N$509,12,FALSE))," ")),"",(IF($C206&gt;0,(VLOOKUP($C206,Engagés!$C$10:$N$509,12,FALSE))," ")))</f>
        <v xml:space="preserve"> </v>
      </c>
      <c r="Q206" s="6" t="str">
        <f>IF(ISNA(IF($C206&gt;0,(VLOOKUP($C206,Engagés!$C$10:$N$509,11,FALSE))," ")),"",(IF($C206&gt;0,(VLOOKUP($C206,Engagés!$C$10:$N$509,11,FALSE))," ")))</f>
        <v xml:space="preserve"> </v>
      </c>
      <c r="R206" s="19" t="str">
        <f t="shared" si="139"/>
        <v/>
      </c>
      <c r="S206" s="84" t="str">
        <f>IF(COUNTIF($K$8:$K206,$K206)&lt;2,$K206," ")</f>
        <v xml:space="preserve"> </v>
      </c>
      <c r="T206" s="84">
        <f t="shared" si="125"/>
        <v>199</v>
      </c>
      <c r="U206" s="91" t="str">
        <f t="shared" si="126"/>
        <v/>
      </c>
      <c r="V206" s="84" t="str">
        <f>IF(COUNTIF($K$8:$K206,$K206)&lt;3,$K206," ")</f>
        <v xml:space="preserve"> </v>
      </c>
      <c r="W206" s="84">
        <f t="shared" si="104"/>
        <v>199</v>
      </c>
      <c r="X206" s="84" t="str">
        <f t="shared" si="127"/>
        <v/>
      </c>
      <c r="Y206" s="80" t="str">
        <f t="shared" si="105"/>
        <v/>
      </c>
      <c r="Z206" s="80">
        <f t="shared" si="106"/>
        <v>1000</v>
      </c>
      <c r="AA206" s="80">
        <f t="shared" si="128"/>
        <v>1000</v>
      </c>
      <c r="AB206" s="84" t="str">
        <f>IF(COUNTIF($K$8:$K206,S206)&lt;4,$K206," ")</f>
        <v xml:space="preserve"> </v>
      </c>
      <c r="AC206" s="84">
        <f t="shared" si="107"/>
        <v>199</v>
      </c>
      <c r="AD206" s="84" t="str">
        <f t="shared" si="129"/>
        <v/>
      </c>
      <c r="AE206" s="80" t="str">
        <f t="shared" si="108"/>
        <v/>
      </c>
      <c r="AF206" s="80" t="str">
        <f t="shared" si="109"/>
        <v/>
      </c>
      <c r="AG206" s="84" t="str">
        <f t="shared" si="110"/>
        <v/>
      </c>
      <c r="AH206" s="84" t="str">
        <f t="shared" si="130"/>
        <v/>
      </c>
      <c r="AI206" s="7" t="str">
        <f t="shared" si="131"/>
        <v xml:space="preserve"> </v>
      </c>
      <c r="AJ206" s="8">
        <f t="shared" si="132"/>
        <v>199</v>
      </c>
      <c r="AK206" s="92">
        <v>10</v>
      </c>
      <c r="AL206" s="93" t="e">
        <f>#REF!</f>
        <v>#REF!</v>
      </c>
      <c r="AM206" s="94" t="e">
        <f t="shared" si="133"/>
        <v>#REF!</v>
      </c>
      <c r="AN206" s="95" t="e">
        <f t="shared" si="134"/>
        <v>#REF!</v>
      </c>
      <c r="AO206" s="94" t="e">
        <f t="shared" si="135"/>
        <v>#REF!</v>
      </c>
      <c r="AP206" s="95" t="e">
        <f t="shared" si="136"/>
        <v>#REF!</v>
      </c>
      <c r="AQ206" s="94" t="e">
        <f t="shared" si="137"/>
        <v>#REF!</v>
      </c>
      <c r="AR206" s="95" t="e">
        <f t="shared" si="138"/>
        <v>#REF!</v>
      </c>
      <c r="AS206" s="96" t="e">
        <f t="shared" si="111"/>
        <v>#REF!</v>
      </c>
      <c r="AT206" s="97" t="e">
        <f t="shared" si="112"/>
        <v>#REF!</v>
      </c>
      <c r="AW206" s="537" t="str">
        <f t="shared" si="140"/>
        <v/>
      </c>
    </row>
    <row r="207" spans="1:49" ht="19.2" customHeight="1">
      <c r="A207" s="6">
        <f t="shared" si="124"/>
        <v>200</v>
      </c>
      <c r="B207" s="303">
        <v>200</v>
      </c>
      <c r="C207" s="303"/>
      <c r="D207" s="458"/>
      <c r="E207" s="458"/>
      <c r="F207" s="458"/>
      <c r="G207" s="476" t="str">
        <f>IF(ISNA(IF($C207&gt;0,(VLOOKUP($C207,Engagés!$C$10:$K$509,3,FALSE))," ")),"",(IF($C207&gt;0,(VLOOKUP($C207,Engagés!$C$10:$K$509,3,FALSE))," ")))</f>
        <v xml:space="preserve"> </v>
      </c>
      <c r="H207" s="90">
        <f t="shared" si="103"/>
        <v>0</v>
      </c>
      <c r="I207" s="539" t="str">
        <f>IF(ISNA(IF($C207&gt;0,(VLOOKUP($C207,Engagés!$C$10:$K$509,6,FALSE))," ")),"",(IF($C207&gt;0,(VLOOKUP($C207,Engagés!$C$10:$K$509,6,FALSE))," ")))</f>
        <v xml:space="preserve"> </v>
      </c>
      <c r="J207" s="539" t="str">
        <f>IF(ISNA(IF($C207&gt;0,(VLOOKUP($C207,Engagés!$C$10:$K$509,7,FALSE))," ")),"",(IF($C207&gt;0,(VLOOKUP($C207,Engagés!$C$10:$K$509,7,FALSE))," ")))</f>
        <v xml:space="preserve"> </v>
      </c>
      <c r="K207" s="539" t="str">
        <f>IF(ISNA(IF($C207&gt;0,(VLOOKUP($C207,Engagés!$C$10:$K$509,8,FALSE))," ")),"",(IF($C207&gt;0,(VLOOKUP($C207,Engagés!$C$10:$K$509,8,FALSE))," ")))</f>
        <v xml:space="preserve"> </v>
      </c>
      <c r="L207" s="6" t="str">
        <f>IF(ISNA(IF($C207&gt;0,(VLOOKUP($C207,Engagés!$C$10:$K$509,5,FALSE))," ")),"",(IF($C207&gt;0,(VLOOKUP($C207,Engagés!$C$10:$K$509,5,FALSE))," ")))</f>
        <v xml:space="preserve"> </v>
      </c>
      <c r="M207" s="6" t="str">
        <f>IF(ISNA(IF($C207&gt;0,(VLOOKUP($C207,Engagés!$C$10:$K$509,4,FALSE))," ")),"",(IF($C207&gt;0,(VLOOKUP($C207,Engagés!$C$10:$K$509,4,FALSE))," ")))</f>
        <v xml:space="preserve"> </v>
      </c>
      <c r="N207" s="539" t="str">
        <f>IF(ISNA(IF($C207&gt;0,(VLOOKUP($C207,Engagés!$C$10:$K$509,9,FALSE))," ")),"",(IF($C207&gt;0,(VLOOKUP($C207,Engagés!$C$10:$K$509,9,FALSE))," ")))</f>
        <v xml:space="preserve"> </v>
      </c>
      <c r="O207" s="6" t="str">
        <f>IF(ISNA(IF($C207&gt;0,(VLOOKUP($C207,Engagés!$C$10:$N$509,10,FALSE))," ")),"",(IF($C207&gt;0,(VLOOKUP($C207,Engagés!$C$10:$N$509,10,FALSE))," ")))</f>
        <v xml:space="preserve"> </v>
      </c>
      <c r="P207" s="6" t="str">
        <f>IF(ISNA(IF($C207&gt;0,(VLOOKUP($C207,Engagés!$C$10:$N$509,12,FALSE))," ")),"",(IF($C207&gt;0,(VLOOKUP($C207,Engagés!$C$10:$N$509,12,FALSE))," ")))</f>
        <v xml:space="preserve"> </v>
      </c>
      <c r="Q207" s="6" t="str">
        <f>IF(ISNA(IF($C207&gt;0,(VLOOKUP($C207,Engagés!$C$10:$N$509,11,FALSE))," ")),"",(IF($C207&gt;0,(VLOOKUP($C207,Engagés!$C$10:$N$509,11,FALSE))," ")))</f>
        <v xml:space="preserve"> </v>
      </c>
      <c r="R207" s="19" t="str">
        <f t="shared" si="139"/>
        <v/>
      </c>
      <c r="S207" s="84" t="str">
        <f>IF(COUNTIF($K$8:$K207,$K207)&lt;2,$K207," ")</f>
        <v xml:space="preserve"> </v>
      </c>
      <c r="T207" s="84">
        <f t="shared" si="125"/>
        <v>200</v>
      </c>
      <c r="U207" s="91" t="str">
        <f t="shared" si="126"/>
        <v/>
      </c>
      <c r="V207" s="84" t="str">
        <f>IF(COUNTIF($K$8:$K207,$K207)&lt;3,$K207," ")</f>
        <v xml:space="preserve"> </v>
      </c>
      <c r="W207" s="84">
        <f t="shared" si="104"/>
        <v>200</v>
      </c>
      <c r="X207" s="84" t="str">
        <f t="shared" si="127"/>
        <v/>
      </c>
      <c r="Y207" s="80" t="str">
        <f t="shared" si="105"/>
        <v/>
      </c>
      <c r="Z207" s="80">
        <f t="shared" si="106"/>
        <v>1000</v>
      </c>
      <c r="AA207" s="80">
        <f t="shared" si="128"/>
        <v>1000</v>
      </c>
      <c r="AB207" s="84" t="str">
        <f>IF(COUNTIF($K$8:$K207,S207)&lt;4,$K207," ")</f>
        <v xml:space="preserve"> </v>
      </c>
      <c r="AC207" s="84">
        <f t="shared" si="107"/>
        <v>200</v>
      </c>
      <c r="AD207" s="84" t="str">
        <f t="shared" si="129"/>
        <v/>
      </c>
      <c r="AE207" s="80" t="str">
        <f t="shared" si="108"/>
        <v/>
      </c>
      <c r="AF207" s="80" t="str">
        <f t="shared" si="109"/>
        <v/>
      </c>
      <c r="AG207" s="84" t="str">
        <f t="shared" si="110"/>
        <v/>
      </c>
      <c r="AH207" s="84" t="str">
        <f t="shared" si="130"/>
        <v/>
      </c>
      <c r="AI207" s="7" t="str">
        <f t="shared" si="131"/>
        <v xml:space="preserve"> </v>
      </c>
      <c r="AJ207" s="8">
        <f t="shared" si="132"/>
        <v>200</v>
      </c>
      <c r="AK207" s="92">
        <v>10</v>
      </c>
      <c r="AL207" s="93" t="e">
        <f>#REF!</f>
        <v>#REF!</v>
      </c>
      <c r="AM207" s="94" t="e">
        <f t="shared" si="133"/>
        <v>#REF!</v>
      </c>
      <c r="AN207" s="95" t="e">
        <f t="shared" si="134"/>
        <v>#REF!</v>
      </c>
      <c r="AO207" s="94" t="e">
        <f t="shared" si="135"/>
        <v>#REF!</v>
      </c>
      <c r="AP207" s="95" t="e">
        <f t="shared" si="136"/>
        <v>#REF!</v>
      </c>
      <c r="AQ207" s="94" t="e">
        <f t="shared" si="137"/>
        <v>#REF!</v>
      </c>
      <c r="AR207" s="95" t="e">
        <f t="shared" si="138"/>
        <v>#REF!</v>
      </c>
      <c r="AS207" s="96" t="e">
        <f t="shared" si="111"/>
        <v>#REF!</v>
      </c>
      <c r="AT207" s="97" t="e">
        <f t="shared" si="112"/>
        <v>#REF!</v>
      </c>
      <c r="AW207" s="537" t="str">
        <f t="shared" si="140"/>
        <v/>
      </c>
    </row>
  </sheetData>
  <sheetProtection password="EFB0" sheet="1" objects="1" scenarios="1" selectLockedCells="1" sort="0"/>
  <mergeCells count="29">
    <mergeCell ref="B2:C2"/>
    <mergeCell ref="L4:R5"/>
    <mergeCell ref="K4:K5"/>
    <mergeCell ref="AW4:AW5"/>
    <mergeCell ref="C6:C7"/>
    <mergeCell ref="R6:R7"/>
    <mergeCell ref="N6:N7"/>
    <mergeCell ref="M6:M7"/>
    <mergeCell ref="L6:L7"/>
    <mergeCell ref="H6:H7"/>
    <mergeCell ref="P6:P7"/>
    <mergeCell ref="P3:Q3"/>
    <mergeCell ref="Q6:Q7"/>
    <mergeCell ref="AX7:BG7"/>
    <mergeCell ref="G6:G7"/>
    <mergeCell ref="D6:F6"/>
    <mergeCell ref="AX1:BG1"/>
    <mergeCell ref="B6:B7"/>
    <mergeCell ref="A1:C1"/>
    <mergeCell ref="D3:E3"/>
    <mergeCell ref="I6:I7"/>
    <mergeCell ref="K6:K7"/>
    <mergeCell ref="O6:O7"/>
    <mergeCell ref="D5:J5"/>
    <mergeCell ref="D1:R1"/>
    <mergeCell ref="D2:I2"/>
    <mergeCell ref="M2:O2"/>
    <mergeCell ref="J6:J7"/>
    <mergeCell ref="D4:J4"/>
  </mergeCells>
  <phoneticPr fontId="11" type="noConversion"/>
  <conditionalFormatting sqref="AW18">
    <cfRule type="containsText" dxfId="66" priority="49" operator="containsText" text="Hors délai">
      <formula>NOT(ISERROR(SEARCH("Hors délai",AW18)))</formula>
    </cfRule>
  </conditionalFormatting>
  <conditionalFormatting sqref="AW8:AW207">
    <cfRule type="containsText" dxfId="65" priority="46" operator="containsText" text="Dossard Inconnu">
      <formula>NOT(ISERROR(SEARCH("Dossard Inconnu",AW8)))</formula>
    </cfRule>
    <cfRule type="containsText" dxfId="64" priority="47" operator="containsText" text="Non partant">
      <formula>NOT(ISERROR(SEARCH("Non partant",AW8)))</formula>
    </cfRule>
    <cfRule type="containsText" dxfId="63" priority="48" operator="containsText" text="Hors délai">
      <formula>NOT(ISERROR(SEARCH("Hors délai",AW8)))</formula>
    </cfRule>
  </conditionalFormatting>
  <conditionalFormatting sqref="AX8">
    <cfRule type="expression" dxfId="62" priority="45">
      <formula>ISERROR(VLOOKUP(AX8,dossard_saisie,1,0))=FALSE</formula>
    </cfRule>
  </conditionalFormatting>
  <conditionalFormatting sqref="AY8:BG8">
    <cfRule type="expression" dxfId="61" priority="44">
      <formula>ISERROR(VLOOKUP(AY8,dossard_saisie,1,0))=FALSE</formula>
    </cfRule>
  </conditionalFormatting>
  <conditionalFormatting sqref="AX9:AX27">
    <cfRule type="expression" dxfId="60" priority="43">
      <formula>ISERROR(VLOOKUP(AX9,dossard_saisie,1,0))=FALSE</formula>
    </cfRule>
  </conditionalFormatting>
  <conditionalFormatting sqref="AY9:BG27">
    <cfRule type="expression" dxfId="59" priority="42">
      <formula>ISERROR(VLOOKUP(AY9,dossard_saisie,1,0))=FALSE</formula>
    </cfRule>
  </conditionalFormatting>
  <conditionalFormatting sqref="D16:D18">
    <cfRule type="expression" dxfId="58" priority="40" stopIfTrue="1">
      <formula>$H16 &lt; $H$8</formula>
    </cfRule>
    <cfRule type="expression" dxfId="57" priority="41" stopIfTrue="1">
      <formula xml:space="preserve"> $H16&lt; $H15</formula>
    </cfRule>
  </conditionalFormatting>
  <conditionalFormatting sqref="C8:C207">
    <cfRule type="expression" dxfId="56" priority="31" stopIfTrue="1">
      <formula>$AW8="Dossard Inconnu"</formula>
    </cfRule>
    <cfRule type="expression" dxfId="55" priority="38" stopIfTrue="1">
      <formula>$AW8="Non partant"</formula>
    </cfRule>
    <cfRule type="expression" dxfId="54" priority="39" stopIfTrue="1">
      <formula>$AW8="Hors délai"</formula>
    </cfRule>
  </conditionalFormatting>
  <conditionalFormatting sqref="D8:F8 D9:D15">
    <cfRule type="expression" dxfId="53" priority="36" stopIfTrue="1">
      <formula>$H8 &lt; $H$8</formula>
    </cfRule>
    <cfRule type="expression" dxfId="52" priority="37" stopIfTrue="1">
      <formula xml:space="preserve"> $H8&lt; $H7</formula>
    </cfRule>
  </conditionalFormatting>
  <conditionalFormatting sqref="G8:G207">
    <cfRule type="cellIs" dxfId="51" priority="34" stopIfTrue="1" operator="equal">
      <formula>0</formula>
    </cfRule>
    <cfRule type="expression" dxfId="50" priority="35" stopIfTrue="1">
      <formula>AND(LEN(J8) = 0, G8 &gt; 0)</formula>
    </cfRule>
  </conditionalFormatting>
  <conditionalFormatting sqref="D19:D207">
    <cfRule type="expression" dxfId="49" priority="32" stopIfTrue="1">
      <formula>$H19 &lt; $H$8</formula>
    </cfRule>
    <cfRule type="expression" dxfId="48" priority="33" stopIfTrue="1">
      <formula xml:space="preserve"> $H19&lt; $H18</formula>
    </cfRule>
  </conditionalFormatting>
  <conditionalFormatting sqref="E9:F207">
    <cfRule type="expression" dxfId="47" priority="29" stopIfTrue="1">
      <formula>$H9 &lt; $H$8</formula>
    </cfRule>
    <cfRule type="expression" dxfId="46" priority="30" stopIfTrue="1">
      <formula xml:space="preserve"> $H9&lt; $H8</formula>
    </cfRule>
  </conditionalFormatting>
  <conditionalFormatting sqref="AX28">
    <cfRule type="expression" dxfId="45" priority="28">
      <formula>ISERROR(VLOOKUP(AX28,dossard_saisie,1,0))=FALSE</formula>
    </cfRule>
  </conditionalFormatting>
  <conditionalFormatting sqref="AY28:BG28">
    <cfRule type="expression" dxfId="44" priority="27">
      <formula>ISERROR(VLOOKUP(AY28,dossard_saisie,1,0))=FALSE</formula>
    </cfRule>
  </conditionalFormatting>
  <conditionalFormatting sqref="AX29">
    <cfRule type="expression" dxfId="43" priority="26">
      <formula>ISERROR(VLOOKUP(AX29,dossard_saisie,1,0))=FALSE</formula>
    </cfRule>
  </conditionalFormatting>
  <conditionalFormatting sqref="AY29:BG29">
    <cfRule type="expression" dxfId="42" priority="25">
      <formula>ISERROR(VLOOKUP(AY29,dossard_saisie,1,0))=FALSE</formula>
    </cfRule>
  </conditionalFormatting>
  <conditionalFormatting sqref="AX30">
    <cfRule type="expression" dxfId="41" priority="24">
      <formula>ISERROR(VLOOKUP(AX30,dossard_saisie,1,0))=FALSE</formula>
    </cfRule>
  </conditionalFormatting>
  <conditionalFormatting sqref="AY30:BG30">
    <cfRule type="expression" dxfId="40" priority="23">
      <formula>ISERROR(VLOOKUP(AY30,dossard_saisie,1,0))=FALSE</formula>
    </cfRule>
  </conditionalFormatting>
  <conditionalFormatting sqref="AX31">
    <cfRule type="expression" dxfId="39" priority="22">
      <formula>ISERROR(VLOOKUP(AX31,dossard_saisie,1,0))=FALSE</formula>
    </cfRule>
  </conditionalFormatting>
  <conditionalFormatting sqref="AY31:BG31">
    <cfRule type="expression" dxfId="38" priority="21">
      <formula>ISERROR(VLOOKUP(AY31,dossard_saisie,1,0))=FALSE</formula>
    </cfRule>
  </conditionalFormatting>
  <conditionalFormatting sqref="AX32">
    <cfRule type="expression" dxfId="37" priority="20">
      <formula>ISERROR(VLOOKUP(AX32,dossard_saisie,1,0))=FALSE</formula>
    </cfRule>
  </conditionalFormatting>
  <conditionalFormatting sqref="AY32:BG32">
    <cfRule type="expression" dxfId="36" priority="19">
      <formula>ISERROR(VLOOKUP(AY32,dossard_saisie,1,0))=FALSE</formula>
    </cfRule>
  </conditionalFormatting>
  <conditionalFormatting sqref="AX33">
    <cfRule type="expression" dxfId="35" priority="18">
      <formula>ISERROR(VLOOKUP(AX33,dossard_saisie,1,0))=FALSE</formula>
    </cfRule>
  </conditionalFormatting>
  <conditionalFormatting sqref="AY33:BG33">
    <cfRule type="expression" dxfId="34" priority="17">
      <formula>ISERROR(VLOOKUP(AY33,dossard_saisie,1,0))=FALSE</formula>
    </cfRule>
  </conditionalFormatting>
  <conditionalFormatting sqref="AX34">
    <cfRule type="expression" dxfId="33" priority="16">
      <formula>ISERROR(VLOOKUP(AX34,dossard_saisie,1,0))=FALSE</formula>
    </cfRule>
  </conditionalFormatting>
  <conditionalFormatting sqref="AY34:BG34">
    <cfRule type="expression" dxfId="32" priority="15">
      <formula>ISERROR(VLOOKUP(AY34,dossard_saisie,1,0))=FALSE</formula>
    </cfRule>
  </conditionalFormatting>
  <conditionalFormatting sqref="AX35">
    <cfRule type="expression" dxfId="31" priority="14">
      <formula>ISERROR(VLOOKUP(AX35,dossard_saisie,1,0))=FALSE</formula>
    </cfRule>
  </conditionalFormatting>
  <conditionalFormatting sqref="AY35:BG35">
    <cfRule type="expression" dxfId="30" priority="13">
      <formula>ISERROR(VLOOKUP(AY35,dossard_saisie,1,0))=FALSE</formula>
    </cfRule>
  </conditionalFormatting>
  <conditionalFormatting sqref="AX36">
    <cfRule type="expression" dxfId="29" priority="12">
      <formula>ISERROR(VLOOKUP(AX36,dossard_saisie,1,0))=FALSE</formula>
    </cfRule>
  </conditionalFormatting>
  <conditionalFormatting sqref="AY36:BG36">
    <cfRule type="expression" dxfId="28" priority="11">
      <formula>ISERROR(VLOOKUP(AY36,dossard_saisie,1,0))=FALSE</formula>
    </cfRule>
  </conditionalFormatting>
  <conditionalFormatting sqref="AX37">
    <cfRule type="expression" dxfId="27" priority="10">
      <formula>ISERROR(VLOOKUP(AX37,dossard_saisie,1,0))=FALSE</formula>
    </cfRule>
  </conditionalFormatting>
  <conditionalFormatting sqref="AY37:BG37">
    <cfRule type="expression" dxfId="26" priority="9">
      <formula>ISERROR(VLOOKUP(AY37,dossard_saisie,1,0))=FALSE</formula>
    </cfRule>
  </conditionalFormatting>
  <conditionalFormatting sqref="AX38">
    <cfRule type="expression" dxfId="25" priority="8">
      <formula>ISERROR(VLOOKUP(AX38,dossard_saisie,1,0))=FALSE</formula>
    </cfRule>
  </conditionalFormatting>
  <conditionalFormatting sqref="AY38:BG38">
    <cfRule type="expression" dxfId="24" priority="7">
      <formula>ISERROR(VLOOKUP(AY38,dossard_saisie,1,0))=FALSE</formula>
    </cfRule>
  </conditionalFormatting>
  <conditionalFormatting sqref="AX39">
    <cfRule type="expression" dxfId="23" priority="6">
      <formula>ISERROR(VLOOKUP(AX39,dossard_saisie,1,0))=FALSE</formula>
    </cfRule>
  </conditionalFormatting>
  <conditionalFormatting sqref="AY39:BG39">
    <cfRule type="expression" dxfId="22" priority="5">
      <formula>ISERROR(VLOOKUP(AY39,dossard_saisie,1,0))=FALSE</formula>
    </cfRule>
  </conditionalFormatting>
  <conditionalFormatting sqref="AX40">
    <cfRule type="expression" dxfId="21" priority="4">
      <formula>ISERROR(VLOOKUP(AX40,dossard_saisie,1,0))=FALSE</formula>
    </cfRule>
  </conditionalFormatting>
  <conditionalFormatting sqref="AY40:BG40">
    <cfRule type="expression" dxfId="20" priority="3">
      <formula>ISERROR(VLOOKUP(AY40,dossard_saisie,1,0))=FALSE</formula>
    </cfRule>
  </conditionalFormatting>
  <conditionalFormatting sqref="AX41">
    <cfRule type="expression" dxfId="19" priority="2">
      <formula>ISERROR(VLOOKUP(AX41,dossard_saisie,1,0))=FALSE</formula>
    </cfRule>
  </conditionalFormatting>
  <conditionalFormatting sqref="AY41:BG41">
    <cfRule type="expression" dxfId="18" priority="1">
      <formula>ISERROR(VLOOKUP(AY41,dossard_saisie,1,0))=FALSE</formula>
    </cfRule>
  </conditionalFormatting>
  <dataValidations count="3">
    <dataValidation type="custom" allowBlank="1" showInputMessage="1" showErrorMessage="1" errorTitle="Doublons" error="Attention ce dossard a déjà été saisi !" sqref="G8:G207" xr:uid="{00000000-0002-0000-0B00-000000000000}">
      <formula1>COUNTIF($C$8:$C$207,$C8)&lt; 2</formula1>
    </dataValidation>
    <dataValidation type="custom" allowBlank="1" showInputMessage="1" showErrorMessage="1" errorTitle="Attention : doublon" error="Ce dossard a déjà été classé !" sqref="C8:C207" xr:uid="{00000000-0002-0000-0B00-000001000000}">
      <formula1>COUNTIF($C$8:$C$207,$C8)&lt;2</formula1>
    </dataValidation>
    <dataValidation type="whole" allowBlank="1" showInputMessage="1" showErrorMessage="1" sqref="E8:F207" xr:uid="{00000000-0002-0000-0B00-000002000000}">
      <formula1>0</formula1>
      <formula2>59</formula2>
    </dataValidation>
  </dataValidations>
  <printOptions horizontalCentered="1"/>
  <pageMargins left="0.39370078740157483" right="0.39370078740157483" top="0.39370078740157483" bottom="0.39370078740157483" header="0.27559055118110237" footer="0.11811023622047245"/>
  <pageSetup paperSize="9" scale="53" fitToHeight="3" orientation="portrait" horizontalDpi="300" verticalDpi="300" r:id="rId1"/>
  <headerFooter alignWithMargins="0">
    <oddFooter>&amp;RPage(s) : &amp;"Arial,Gras"&amp;P&amp;"Arial,Normal" de &amp;"Arial,Gras"&amp;N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8">
    <tabColor theme="6" tint="0.79998168889431442"/>
    <pageSetUpPr fitToPage="1"/>
  </sheetPr>
  <dimension ref="A1:L390"/>
  <sheetViews>
    <sheetView showGridLines="0" showZeros="0" topLeftCell="B1" zoomScale="90" zoomScaleNormal="90" workbookViewId="0">
      <selection activeCell="A2" sqref="A2:A220"/>
    </sheetView>
  </sheetViews>
  <sheetFormatPr baseColWidth="10" defaultColWidth="11.44140625" defaultRowHeight="13.2"/>
  <cols>
    <col min="1" max="1" width="7.33203125" style="554" hidden="1" customWidth="1"/>
    <col min="2" max="2" width="6" style="85" customWidth="1"/>
    <col min="3" max="3" width="5" style="85" bestFit="1" customWidth="1"/>
    <col min="4" max="4" width="14.5546875" style="33" bestFit="1" customWidth="1"/>
    <col min="5" max="5" width="8.109375" style="33" bestFit="1" customWidth="1"/>
    <col min="6" max="6" width="11" style="33" bestFit="1" customWidth="1"/>
    <col min="7" max="7" width="6.44140625" style="85" customWidth="1"/>
    <col min="8" max="8" width="9" style="85" bestFit="1" customWidth="1"/>
    <col min="9" max="9" width="9.88671875" style="85" customWidth="1"/>
    <col min="10" max="16384" width="11.44140625" style="33"/>
  </cols>
  <sheetData>
    <row r="1" spans="1:12" ht="51" customHeight="1">
      <c r="A1" s="553">
        <v>220</v>
      </c>
      <c r="B1" s="803" t="str">
        <f>CONCATENATE(MID('Données épreuves'!B15,1,12),CHAR(10),MID('Données épreuves'!B15,15,100))</f>
        <v xml:space="preserve">
</v>
      </c>
      <c r="C1" s="803"/>
      <c r="D1" s="803"/>
      <c r="E1" s="803"/>
      <c r="F1" s="803"/>
      <c r="G1" s="803"/>
      <c r="H1" s="803"/>
      <c r="I1" s="803"/>
      <c r="J1" s="164"/>
    </row>
    <row r="2" spans="1:12" ht="15.75" customHeight="1">
      <c r="A2" s="401">
        <v>1</v>
      </c>
      <c r="B2" s="799"/>
      <c r="C2" s="799"/>
      <c r="D2" s="799"/>
      <c r="E2" s="799"/>
      <c r="F2" s="799"/>
      <c r="G2" s="799"/>
      <c r="H2" s="799"/>
      <c r="I2" s="799"/>
      <c r="J2" s="78"/>
    </row>
    <row r="3" spans="1:12" ht="18" customHeight="1">
      <c r="A3" s="554">
        <v>1</v>
      </c>
      <c r="B3" s="800" t="s">
        <v>130</v>
      </c>
      <c r="C3" s="801"/>
      <c r="D3" s="801"/>
      <c r="E3" s="801"/>
      <c r="F3" s="801"/>
      <c r="G3" s="801"/>
      <c r="H3" s="801"/>
      <c r="I3" s="802"/>
    </row>
    <row r="4" spans="1:12" ht="15.75" customHeight="1">
      <c r="A4" s="554">
        <v>1</v>
      </c>
      <c r="B4" s="165" t="str">
        <f>CONCATENATE("Organisateur : ",'Données épreuves'!B20)</f>
        <v xml:space="preserve">Organisateur : </v>
      </c>
      <c r="E4" s="34"/>
      <c r="F4" s="34"/>
      <c r="G4" s="235"/>
      <c r="H4" s="235"/>
      <c r="I4" s="35" t="str">
        <f>IF(LEN('Saisie CLASSEMENT'!D3)&gt;0,(CONCATENATE("Moyenne : ", TRUNC('Saisie CLASSEMENT'!D3,2)," km/h pour ",'Saisie CLASSEMENT'!J2," km"))," ")</f>
        <v xml:space="preserve"> </v>
      </c>
      <c r="L4" s="34"/>
    </row>
    <row r="5" spans="1:12" ht="18.600000000000001" customHeight="1">
      <c r="A5" s="554">
        <v>1</v>
      </c>
      <c r="B5" s="166" t="s">
        <v>128</v>
      </c>
      <c r="C5" s="166" t="s">
        <v>129</v>
      </c>
      <c r="D5" s="316" t="s">
        <v>179</v>
      </c>
      <c r="E5" s="166" t="s">
        <v>118</v>
      </c>
      <c r="F5" s="316" t="s">
        <v>61</v>
      </c>
      <c r="G5" s="316" t="s">
        <v>109</v>
      </c>
      <c r="H5" s="316" t="s">
        <v>375</v>
      </c>
      <c r="I5" s="166" t="s">
        <v>120</v>
      </c>
    </row>
    <row r="6" spans="1:12" ht="15.75" hidden="1" customHeight="1">
      <c r="A6" s="554">
        <f>IF(LEN(B6)&gt;0,1,0)</f>
        <v>0</v>
      </c>
      <c r="B6" s="167" t="str">
        <f>IF('Saisie CLASSEMENT'!$C8&gt;0,'Saisie CLASSEMENT'!B8,"")</f>
        <v/>
      </c>
      <c r="C6" s="167">
        <f>IF(B6&gt;0,'Saisie CLASSEMENT'!C8)</f>
        <v>0</v>
      </c>
      <c r="D6" s="168" t="str">
        <f>IF(B6&gt;0,CONCATENATE('Saisie CLASSEMENT'!I8," ",'Saisie CLASSEMENT'!J8,""))</f>
        <v xml:space="preserve">   </v>
      </c>
      <c r="E6" s="168" t="str">
        <f>IF(B6&gt;0,'Saisie CLASSEMENT'!K8)</f>
        <v xml:space="preserve"> </v>
      </c>
      <c r="F6" s="168" t="str">
        <f>IF(B6&gt;0,'Saisie CLASSEMENT'!N8)</f>
        <v xml:space="preserve"> </v>
      </c>
      <c r="G6" s="167" t="str">
        <f>IF(B6&gt;0,'Saisie CLASSEMENT'!O8)</f>
        <v xml:space="preserve"> </v>
      </c>
      <c r="H6" s="167" t="str">
        <f>IF(B6&gt;0,'Saisie CLASSEMENT'!P8)</f>
        <v xml:space="preserve"> </v>
      </c>
      <c r="I6" s="169" t="str">
        <f>IF(B6&gt;0,'Saisie CLASSEMENT'!R8)</f>
        <v/>
      </c>
    </row>
    <row r="7" spans="1:12" ht="15.75" hidden="1" customHeight="1">
      <c r="A7" s="554">
        <f t="shared" ref="A7:A70" si="0">IF(LEN(B7)&gt;0,1,0)</f>
        <v>0</v>
      </c>
      <c r="B7" s="170" t="str">
        <f>IF('Saisie CLASSEMENT'!$C9&gt;0,'Saisie CLASSEMENT'!B9,"")</f>
        <v/>
      </c>
      <c r="C7" s="170">
        <f>IF(B7&gt;0,'Saisie CLASSEMENT'!C9)</f>
        <v>0</v>
      </c>
      <c r="D7" s="171" t="str">
        <f>IF(B7&gt;0,CONCATENATE('Saisie CLASSEMENT'!I9," ",'Saisie CLASSEMENT'!J9,""))</f>
        <v xml:space="preserve">   </v>
      </c>
      <c r="E7" s="171" t="str">
        <f>IF(B7&gt;0,'Saisie CLASSEMENT'!K9)</f>
        <v xml:space="preserve"> </v>
      </c>
      <c r="F7" s="171" t="str">
        <f>IF(B7&gt;0,'Saisie CLASSEMENT'!N9)</f>
        <v xml:space="preserve"> </v>
      </c>
      <c r="G7" s="170" t="str">
        <f>IF(B7&gt;0,'Saisie CLASSEMENT'!O9)</f>
        <v xml:space="preserve"> </v>
      </c>
      <c r="H7" s="170" t="str">
        <f>IF(B7&gt;0,'Saisie CLASSEMENT'!P9)</f>
        <v xml:space="preserve"> </v>
      </c>
      <c r="I7" s="172" t="str">
        <f>IF(B7&gt;0,'Saisie CLASSEMENT'!R9)</f>
        <v/>
      </c>
    </row>
    <row r="8" spans="1:12" ht="15.75" hidden="1" customHeight="1">
      <c r="A8" s="554">
        <f t="shared" si="0"/>
        <v>0</v>
      </c>
      <c r="B8" s="170" t="str">
        <f>IF('Saisie CLASSEMENT'!$C10&gt;0,'Saisie CLASSEMENT'!B10,"")</f>
        <v/>
      </c>
      <c r="C8" s="170">
        <f>IF(B8&gt;0,'Saisie CLASSEMENT'!C10)</f>
        <v>0</v>
      </c>
      <c r="D8" s="171" t="str">
        <f>IF(B8&gt;0,CONCATENATE('Saisie CLASSEMENT'!I10," ",'Saisie CLASSEMENT'!J10,""))</f>
        <v xml:space="preserve">   </v>
      </c>
      <c r="E8" s="171" t="str">
        <f>IF(B8&gt;0,'Saisie CLASSEMENT'!K10)</f>
        <v xml:space="preserve"> </v>
      </c>
      <c r="F8" s="171" t="str">
        <f>IF(B8&gt;0,'Saisie CLASSEMENT'!N10)</f>
        <v xml:space="preserve"> </v>
      </c>
      <c r="G8" s="170" t="str">
        <f>IF(B8&gt;0,'Saisie CLASSEMENT'!O10)</f>
        <v xml:space="preserve"> </v>
      </c>
      <c r="H8" s="170" t="str">
        <f>IF(B8&gt;0,'Saisie CLASSEMENT'!P10)</f>
        <v xml:space="preserve"> </v>
      </c>
      <c r="I8" s="172" t="str">
        <f>IF(B8&gt;0,'Saisie CLASSEMENT'!R10)</f>
        <v/>
      </c>
    </row>
    <row r="9" spans="1:12" ht="15.75" hidden="1" customHeight="1">
      <c r="A9" s="554">
        <f t="shared" si="0"/>
        <v>0</v>
      </c>
      <c r="B9" s="170" t="str">
        <f>IF('Saisie CLASSEMENT'!$C11&gt;0,'Saisie CLASSEMENT'!B11,"")</f>
        <v/>
      </c>
      <c r="C9" s="170">
        <f>IF(B9&gt;0,'Saisie CLASSEMENT'!C11)</f>
        <v>0</v>
      </c>
      <c r="D9" s="171" t="str">
        <f>IF(B9&gt;0,CONCATENATE('Saisie CLASSEMENT'!I11," ",'Saisie CLASSEMENT'!J11,""))</f>
        <v xml:space="preserve">   </v>
      </c>
      <c r="E9" s="171" t="str">
        <f>IF(B9&gt;0,'Saisie CLASSEMENT'!K11)</f>
        <v xml:space="preserve"> </v>
      </c>
      <c r="F9" s="171" t="str">
        <f>IF(B9&gt;0,'Saisie CLASSEMENT'!N11)</f>
        <v xml:space="preserve"> </v>
      </c>
      <c r="G9" s="170" t="str">
        <f>IF(B9&gt;0,'Saisie CLASSEMENT'!O11)</f>
        <v xml:space="preserve"> </v>
      </c>
      <c r="H9" s="170" t="str">
        <f>IF(B9&gt;0,'Saisie CLASSEMENT'!P11)</f>
        <v xml:space="preserve"> </v>
      </c>
      <c r="I9" s="172" t="str">
        <f>IF(B9&gt;0,'Saisie CLASSEMENT'!R11)</f>
        <v/>
      </c>
    </row>
    <row r="10" spans="1:12" ht="15.75" hidden="1" customHeight="1">
      <c r="A10" s="554">
        <f t="shared" si="0"/>
        <v>0</v>
      </c>
      <c r="B10" s="170" t="str">
        <f>IF('Saisie CLASSEMENT'!$C12&gt;0,'Saisie CLASSEMENT'!B12,"")</f>
        <v/>
      </c>
      <c r="C10" s="170">
        <f>IF(B10&gt;0,'Saisie CLASSEMENT'!C12)</f>
        <v>0</v>
      </c>
      <c r="D10" s="171" t="str">
        <f>IF(B10&gt;0,CONCATENATE('Saisie CLASSEMENT'!I12," ",'Saisie CLASSEMENT'!J12,""))</f>
        <v xml:space="preserve">   </v>
      </c>
      <c r="E10" s="171" t="str">
        <f>IF(B10&gt;0,'Saisie CLASSEMENT'!K12)</f>
        <v xml:space="preserve"> </v>
      </c>
      <c r="F10" s="171" t="str">
        <f>IF(B10&gt;0,'Saisie CLASSEMENT'!N12)</f>
        <v xml:space="preserve"> </v>
      </c>
      <c r="G10" s="170" t="str">
        <f>IF(B10&gt;0,'Saisie CLASSEMENT'!O12)</f>
        <v xml:space="preserve"> </v>
      </c>
      <c r="H10" s="170" t="str">
        <f>IF(B10&gt;0,'Saisie CLASSEMENT'!P12)</f>
        <v xml:space="preserve"> </v>
      </c>
      <c r="I10" s="172" t="str">
        <f>IF(B10&gt;0,'Saisie CLASSEMENT'!R12)</f>
        <v/>
      </c>
    </row>
    <row r="11" spans="1:12" ht="15.75" hidden="1" customHeight="1">
      <c r="A11" s="554">
        <f t="shared" si="0"/>
        <v>0</v>
      </c>
      <c r="B11" s="170" t="str">
        <f>IF('Saisie CLASSEMENT'!$C13&gt;0,'Saisie CLASSEMENT'!B13,"")</f>
        <v/>
      </c>
      <c r="C11" s="170">
        <f>IF(B11&gt;0,'Saisie CLASSEMENT'!C13)</f>
        <v>0</v>
      </c>
      <c r="D11" s="171" t="str">
        <f>IF(B11&gt;0,CONCATENATE('Saisie CLASSEMENT'!I13," ",'Saisie CLASSEMENT'!J13,""))</f>
        <v xml:space="preserve">   </v>
      </c>
      <c r="E11" s="171" t="str">
        <f>IF(B11&gt;0,'Saisie CLASSEMENT'!K13)</f>
        <v xml:space="preserve"> </v>
      </c>
      <c r="F11" s="171" t="str">
        <f>IF(B11&gt;0,'Saisie CLASSEMENT'!N13)</f>
        <v xml:space="preserve"> </v>
      </c>
      <c r="G11" s="170" t="str">
        <f>IF(B11&gt;0,'Saisie CLASSEMENT'!O13)</f>
        <v xml:space="preserve"> </v>
      </c>
      <c r="H11" s="170" t="str">
        <f>IF(B11&gt;0,'Saisie CLASSEMENT'!P13)</f>
        <v xml:space="preserve"> </v>
      </c>
      <c r="I11" s="172" t="str">
        <f>IF(B11&gt;0,'Saisie CLASSEMENT'!R13)</f>
        <v/>
      </c>
    </row>
    <row r="12" spans="1:12" ht="15.75" hidden="1" customHeight="1">
      <c r="A12" s="554">
        <f t="shared" si="0"/>
        <v>0</v>
      </c>
      <c r="B12" s="170" t="str">
        <f>IF('Saisie CLASSEMENT'!$C14&gt;0,'Saisie CLASSEMENT'!B14,"")</f>
        <v/>
      </c>
      <c r="C12" s="170">
        <f>IF(B12&gt;0,'Saisie CLASSEMENT'!C14)</f>
        <v>0</v>
      </c>
      <c r="D12" s="171" t="str">
        <f>IF(B12&gt;0,CONCATENATE('Saisie CLASSEMENT'!I14," ",'Saisie CLASSEMENT'!J14,""))</f>
        <v xml:space="preserve">   </v>
      </c>
      <c r="E12" s="171" t="str">
        <f>IF(B12&gt;0,'Saisie CLASSEMENT'!K14)</f>
        <v xml:space="preserve"> </v>
      </c>
      <c r="F12" s="171" t="str">
        <f>IF(B12&gt;0,'Saisie CLASSEMENT'!N14)</f>
        <v xml:space="preserve"> </v>
      </c>
      <c r="G12" s="170" t="str">
        <f>IF(B12&gt;0,'Saisie CLASSEMENT'!O14)</f>
        <v xml:space="preserve"> </v>
      </c>
      <c r="H12" s="170" t="str">
        <f>IF(B12&gt;0,'Saisie CLASSEMENT'!P14)</f>
        <v xml:space="preserve"> </v>
      </c>
      <c r="I12" s="172" t="str">
        <f>IF(B12&gt;0,'Saisie CLASSEMENT'!R14)</f>
        <v/>
      </c>
    </row>
    <row r="13" spans="1:12" ht="15.75" hidden="1" customHeight="1">
      <c r="A13" s="554">
        <f t="shared" si="0"/>
        <v>0</v>
      </c>
      <c r="B13" s="170" t="str">
        <f>IF('Saisie CLASSEMENT'!$C15&gt;0,'Saisie CLASSEMENT'!B15,"")</f>
        <v/>
      </c>
      <c r="C13" s="170">
        <f>IF(B13&gt;0,'Saisie CLASSEMENT'!C15)</f>
        <v>0</v>
      </c>
      <c r="D13" s="171" t="str">
        <f>IF(B13&gt;0,CONCATENATE('Saisie CLASSEMENT'!I15," ",'Saisie CLASSEMENT'!J15,""))</f>
        <v xml:space="preserve">   </v>
      </c>
      <c r="E13" s="171" t="str">
        <f>IF(B13&gt;0,'Saisie CLASSEMENT'!K15)</f>
        <v xml:space="preserve"> </v>
      </c>
      <c r="F13" s="171" t="str">
        <f>IF(B13&gt;0,'Saisie CLASSEMENT'!N15)</f>
        <v xml:space="preserve"> </v>
      </c>
      <c r="G13" s="170" t="str">
        <f>IF(B13&gt;0,'Saisie CLASSEMENT'!O15)</f>
        <v xml:space="preserve"> </v>
      </c>
      <c r="H13" s="170" t="str">
        <f>IF(B13&gt;0,'Saisie CLASSEMENT'!P15)</f>
        <v xml:space="preserve"> </v>
      </c>
      <c r="I13" s="172" t="str">
        <f>IF(B13&gt;0,'Saisie CLASSEMENT'!R15)</f>
        <v/>
      </c>
    </row>
    <row r="14" spans="1:12" ht="15.75" hidden="1" customHeight="1">
      <c r="A14" s="554">
        <f t="shared" si="0"/>
        <v>0</v>
      </c>
      <c r="B14" s="170" t="str">
        <f>IF('Saisie CLASSEMENT'!$C16&gt;0,'Saisie CLASSEMENT'!B16,"")</f>
        <v/>
      </c>
      <c r="C14" s="170">
        <f>IF(B14&gt;0,'Saisie CLASSEMENT'!C16)</f>
        <v>0</v>
      </c>
      <c r="D14" s="171" t="str">
        <f>IF(B14&gt;0,CONCATENATE('Saisie CLASSEMENT'!I16," ",'Saisie CLASSEMENT'!J16,""))</f>
        <v xml:space="preserve">   </v>
      </c>
      <c r="E14" s="171" t="str">
        <f>IF(B14&gt;0,'Saisie CLASSEMENT'!K16)</f>
        <v xml:space="preserve"> </v>
      </c>
      <c r="F14" s="171" t="str">
        <f>IF(B14&gt;0,'Saisie CLASSEMENT'!N16)</f>
        <v xml:space="preserve"> </v>
      </c>
      <c r="G14" s="170" t="str">
        <f>IF(B14&gt;0,'Saisie CLASSEMENT'!O16)</f>
        <v xml:space="preserve"> </v>
      </c>
      <c r="H14" s="170" t="str">
        <f>IF(B14&gt;0,'Saisie CLASSEMENT'!P16)</f>
        <v xml:space="preserve"> </v>
      </c>
      <c r="I14" s="172" t="str">
        <f>IF(B14&gt;0,'Saisie CLASSEMENT'!R16)</f>
        <v/>
      </c>
    </row>
    <row r="15" spans="1:12" ht="15.75" hidden="1" customHeight="1">
      <c r="A15" s="554">
        <f t="shared" si="0"/>
        <v>0</v>
      </c>
      <c r="B15" s="170" t="str">
        <f>IF('Saisie CLASSEMENT'!$C17&gt;0,'Saisie CLASSEMENT'!B17,"")</f>
        <v/>
      </c>
      <c r="C15" s="170">
        <f>IF(B15&gt;0,'Saisie CLASSEMENT'!C17)</f>
        <v>0</v>
      </c>
      <c r="D15" s="171" t="str">
        <f>IF(B15&gt;0,CONCATENATE('Saisie CLASSEMENT'!I17," ",'Saisie CLASSEMENT'!J17,""))</f>
        <v xml:space="preserve">   </v>
      </c>
      <c r="E15" s="171" t="str">
        <f>IF(B15&gt;0,'Saisie CLASSEMENT'!K17)</f>
        <v xml:space="preserve"> </v>
      </c>
      <c r="F15" s="171" t="str">
        <f>IF(B15&gt;0,'Saisie CLASSEMENT'!N17)</f>
        <v xml:space="preserve"> </v>
      </c>
      <c r="G15" s="170" t="str">
        <f>IF(B15&gt;0,'Saisie CLASSEMENT'!O17)</f>
        <v xml:space="preserve"> </v>
      </c>
      <c r="H15" s="170" t="str">
        <f>IF(B15&gt;0,'Saisie CLASSEMENT'!P17)</f>
        <v xml:space="preserve"> </v>
      </c>
      <c r="I15" s="172" t="str">
        <f>IF(B15&gt;0,'Saisie CLASSEMENT'!R17)</f>
        <v/>
      </c>
    </row>
    <row r="16" spans="1:12" ht="15.75" hidden="1" customHeight="1">
      <c r="A16" s="554">
        <f t="shared" si="0"/>
        <v>0</v>
      </c>
      <c r="B16" s="170" t="str">
        <f>IF('Saisie CLASSEMENT'!$C18&gt;0,'Saisie CLASSEMENT'!B18,"")</f>
        <v/>
      </c>
      <c r="C16" s="170">
        <f>IF(B16&gt;0,'Saisie CLASSEMENT'!C18)</f>
        <v>0</v>
      </c>
      <c r="D16" s="171" t="str">
        <f>IF(B16&gt;0,CONCATENATE('Saisie CLASSEMENT'!I18," ",'Saisie CLASSEMENT'!J18,""))</f>
        <v xml:space="preserve">   </v>
      </c>
      <c r="E16" s="171" t="str">
        <f>IF(B16&gt;0,'Saisie CLASSEMENT'!K18)</f>
        <v xml:space="preserve"> </v>
      </c>
      <c r="F16" s="171" t="str">
        <f>IF(B16&gt;0,'Saisie CLASSEMENT'!N18)</f>
        <v xml:space="preserve"> </v>
      </c>
      <c r="G16" s="170" t="str">
        <f>IF(B16&gt;0,'Saisie CLASSEMENT'!O18)</f>
        <v xml:space="preserve"> </v>
      </c>
      <c r="H16" s="170" t="str">
        <f>IF(B16&gt;0,'Saisie CLASSEMENT'!P18)</f>
        <v xml:space="preserve"> </v>
      </c>
      <c r="I16" s="172" t="str">
        <f>IF(B16&gt;0,'Saisie CLASSEMENT'!R18)</f>
        <v/>
      </c>
    </row>
    <row r="17" spans="1:9" ht="15.75" hidden="1" customHeight="1">
      <c r="A17" s="554">
        <f t="shared" si="0"/>
        <v>0</v>
      </c>
      <c r="B17" s="170" t="str">
        <f>IF('Saisie CLASSEMENT'!$C19&gt;0,'Saisie CLASSEMENT'!B19,"")</f>
        <v/>
      </c>
      <c r="C17" s="170">
        <f>IF(B17&gt;0,'Saisie CLASSEMENT'!C19)</f>
        <v>0</v>
      </c>
      <c r="D17" s="171" t="str">
        <f>IF(B17&gt;0,CONCATENATE('Saisie CLASSEMENT'!I19," ",'Saisie CLASSEMENT'!J19,""))</f>
        <v xml:space="preserve">   </v>
      </c>
      <c r="E17" s="171" t="str">
        <f>IF(B17&gt;0,'Saisie CLASSEMENT'!K19)</f>
        <v xml:space="preserve"> </v>
      </c>
      <c r="F17" s="171" t="str">
        <f>IF(B17&gt;0,'Saisie CLASSEMENT'!N19)</f>
        <v xml:space="preserve"> </v>
      </c>
      <c r="G17" s="170" t="str">
        <f>IF(B17&gt;0,'Saisie CLASSEMENT'!O19)</f>
        <v xml:space="preserve"> </v>
      </c>
      <c r="H17" s="170" t="str">
        <f>IF(B17&gt;0,'Saisie CLASSEMENT'!P19)</f>
        <v xml:space="preserve"> </v>
      </c>
      <c r="I17" s="172" t="str">
        <f>IF(B17&gt;0,'Saisie CLASSEMENT'!R19)</f>
        <v/>
      </c>
    </row>
    <row r="18" spans="1:9" ht="15.75" hidden="1" customHeight="1">
      <c r="A18" s="554">
        <f t="shared" si="0"/>
        <v>0</v>
      </c>
      <c r="B18" s="170" t="str">
        <f>IF('Saisie CLASSEMENT'!$C20&gt;0,'Saisie CLASSEMENT'!B20,"")</f>
        <v/>
      </c>
      <c r="C18" s="170">
        <f>IF(B18&gt;0,'Saisie CLASSEMENT'!C20)</f>
        <v>0</v>
      </c>
      <c r="D18" s="171" t="str">
        <f>IF(B18&gt;0,CONCATENATE('Saisie CLASSEMENT'!I20," ",'Saisie CLASSEMENT'!J20,""))</f>
        <v xml:space="preserve">   </v>
      </c>
      <c r="E18" s="171" t="str">
        <f>IF(B18&gt;0,'Saisie CLASSEMENT'!K20)</f>
        <v xml:space="preserve"> </v>
      </c>
      <c r="F18" s="171" t="str">
        <f>IF(B18&gt;0,'Saisie CLASSEMENT'!N20)</f>
        <v xml:space="preserve"> </v>
      </c>
      <c r="G18" s="170" t="str">
        <f>IF(B18&gt;0,'Saisie CLASSEMENT'!O20)</f>
        <v xml:space="preserve"> </v>
      </c>
      <c r="H18" s="170" t="str">
        <f>IF(B18&gt;0,'Saisie CLASSEMENT'!P20)</f>
        <v xml:space="preserve"> </v>
      </c>
      <c r="I18" s="172" t="str">
        <f>IF(B18&gt;0,'Saisie CLASSEMENT'!R20)</f>
        <v/>
      </c>
    </row>
    <row r="19" spans="1:9" ht="15.75" hidden="1" customHeight="1">
      <c r="A19" s="554">
        <f t="shared" si="0"/>
        <v>0</v>
      </c>
      <c r="B19" s="170" t="str">
        <f>IF('Saisie CLASSEMENT'!$C21&gt;0,'Saisie CLASSEMENT'!B21,"")</f>
        <v/>
      </c>
      <c r="C19" s="170">
        <f>IF(B19&gt;0,'Saisie CLASSEMENT'!C21)</f>
        <v>0</v>
      </c>
      <c r="D19" s="171" t="str">
        <f>IF(B19&gt;0,CONCATENATE('Saisie CLASSEMENT'!I21," ",'Saisie CLASSEMENT'!J21,""))</f>
        <v xml:space="preserve">   </v>
      </c>
      <c r="E19" s="171" t="str">
        <f>IF(B19&gt;0,'Saisie CLASSEMENT'!K21)</f>
        <v xml:space="preserve"> </v>
      </c>
      <c r="F19" s="171" t="str">
        <f>IF(B19&gt;0,'Saisie CLASSEMENT'!N21)</f>
        <v xml:space="preserve"> </v>
      </c>
      <c r="G19" s="170" t="str">
        <f>IF(B19&gt;0,'Saisie CLASSEMENT'!O21)</f>
        <v xml:space="preserve"> </v>
      </c>
      <c r="H19" s="170" t="str">
        <f>IF(B19&gt;0,'Saisie CLASSEMENT'!P21)</f>
        <v xml:space="preserve"> </v>
      </c>
      <c r="I19" s="172" t="str">
        <f>IF(B19&gt;0,'Saisie CLASSEMENT'!R21)</f>
        <v/>
      </c>
    </row>
    <row r="20" spans="1:9" ht="15.75" hidden="1" customHeight="1">
      <c r="A20" s="554">
        <f t="shared" si="0"/>
        <v>0</v>
      </c>
      <c r="B20" s="170" t="str">
        <f>IF('Saisie CLASSEMENT'!$C22&gt;0,'Saisie CLASSEMENT'!B22,"")</f>
        <v/>
      </c>
      <c r="C20" s="170">
        <f>IF(B20&gt;0,'Saisie CLASSEMENT'!C22)</f>
        <v>0</v>
      </c>
      <c r="D20" s="171" t="str">
        <f>IF(B20&gt;0,CONCATENATE('Saisie CLASSEMENT'!I22," ",'Saisie CLASSEMENT'!J22,""))</f>
        <v xml:space="preserve">   </v>
      </c>
      <c r="E20" s="171" t="str">
        <f>IF(B20&gt;0,'Saisie CLASSEMENT'!K22)</f>
        <v xml:space="preserve"> </v>
      </c>
      <c r="F20" s="171" t="str">
        <f>IF(B20&gt;0,'Saisie CLASSEMENT'!N22)</f>
        <v xml:space="preserve"> </v>
      </c>
      <c r="G20" s="170" t="str">
        <f>IF(B20&gt;0,'Saisie CLASSEMENT'!O22)</f>
        <v xml:space="preserve"> </v>
      </c>
      <c r="H20" s="170" t="str">
        <f>IF(B20&gt;0,'Saisie CLASSEMENT'!P22)</f>
        <v xml:space="preserve"> </v>
      </c>
      <c r="I20" s="172" t="str">
        <f>IF(B20&gt;0,'Saisie CLASSEMENT'!R22)</f>
        <v/>
      </c>
    </row>
    <row r="21" spans="1:9" ht="15.75" hidden="1" customHeight="1">
      <c r="A21" s="554">
        <f t="shared" si="0"/>
        <v>0</v>
      </c>
      <c r="B21" s="170" t="str">
        <f>IF('Saisie CLASSEMENT'!$C23&gt;0,'Saisie CLASSEMENT'!B23,"")</f>
        <v/>
      </c>
      <c r="C21" s="170">
        <f>IF(B21&gt;0,'Saisie CLASSEMENT'!C23)</f>
        <v>0</v>
      </c>
      <c r="D21" s="171" t="str">
        <f>IF(B21&gt;0,CONCATENATE('Saisie CLASSEMENT'!I23," ",'Saisie CLASSEMENT'!J23,""))</f>
        <v xml:space="preserve">   </v>
      </c>
      <c r="E21" s="171" t="str">
        <f>IF(B21&gt;0,'Saisie CLASSEMENT'!K23)</f>
        <v xml:space="preserve"> </v>
      </c>
      <c r="F21" s="171" t="str">
        <f>IF(B21&gt;0,'Saisie CLASSEMENT'!N23)</f>
        <v xml:space="preserve"> </v>
      </c>
      <c r="G21" s="170" t="str">
        <f>IF(B21&gt;0,'Saisie CLASSEMENT'!O23)</f>
        <v xml:space="preserve"> </v>
      </c>
      <c r="H21" s="170" t="str">
        <f>IF(B21&gt;0,'Saisie CLASSEMENT'!P23)</f>
        <v xml:space="preserve"> </v>
      </c>
      <c r="I21" s="172" t="str">
        <f>IF(B21&gt;0,'Saisie CLASSEMENT'!R23)</f>
        <v/>
      </c>
    </row>
    <row r="22" spans="1:9" ht="15.75" hidden="1" customHeight="1">
      <c r="A22" s="554">
        <f t="shared" si="0"/>
        <v>0</v>
      </c>
      <c r="B22" s="170" t="str">
        <f>IF('Saisie CLASSEMENT'!$C24&gt;0,'Saisie CLASSEMENT'!B24,"")</f>
        <v/>
      </c>
      <c r="C22" s="170">
        <f>IF(B22&gt;0,'Saisie CLASSEMENT'!C24)</f>
        <v>0</v>
      </c>
      <c r="D22" s="171" t="str">
        <f>IF(B22&gt;0,CONCATENATE('Saisie CLASSEMENT'!I24," ",'Saisie CLASSEMENT'!J24,""))</f>
        <v xml:space="preserve">   </v>
      </c>
      <c r="E22" s="171" t="str">
        <f>IF(B22&gt;0,'Saisie CLASSEMENT'!K24)</f>
        <v xml:space="preserve"> </v>
      </c>
      <c r="F22" s="171" t="str">
        <f>IF(B22&gt;0,'Saisie CLASSEMENT'!N24)</f>
        <v xml:space="preserve"> </v>
      </c>
      <c r="G22" s="170" t="str">
        <f>IF(B22&gt;0,'Saisie CLASSEMENT'!O24)</f>
        <v xml:space="preserve"> </v>
      </c>
      <c r="H22" s="170" t="str">
        <f>IF(B22&gt;0,'Saisie CLASSEMENT'!P24)</f>
        <v xml:space="preserve"> </v>
      </c>
      <c r="I22" s="172" t="str">
        <f>IF(B22&gt;0,'Saisie CLASSEMENT'!R24)</f>
        <v/>
      </c>
    </row>
    <row r="23" spans="1:9" ht="15.75" hidden="1" customHeight="1">
      <c r="A23" s="554">
        <f t="shared" si="0"/>
        <v>0</v>
      </c>
      <c r="B23" s="170" t="str">
        <f>IF('Saisie CLASSEMENT'!$C25&gt;0,'Saisie CLASSEMENT'!B25,"")</f>
        <v/>
      </c>
      <c r="C23" s="170">
        <f>IF(B23&gt;0,'Saisie CLASSEMENT'!C25)</f>
        <v>0</v>
      </c>
      <c r="D23" s="171" t="str">
        <f>IF(B23&gt;0,CONCATENATE('Saisie CLASSEMENT'!I25," ",'Saisie CLASSEMENT'!J25,""))</f>
        <v xml:space="preserve">   </v>
      </c>
      <c r="E23" s="171" t="str">
        <f>IF(B23&gt;0,'Saisie CLASSEMENT'!K25)</f>
        <v xml:space="preserve"> </v>
      </c>
      <c r="F23" s="171" t="str">
        <f>IF(B23&gt;0,'Saisie CLASSEMENT'!N25)</f>
        <v xml:space="preserve"> </v>
      </c>
      <c r="G23" s="170" t="str">
        <f>IF(B23&gt;0,'Saisie CLASSEMENT'!O25)</f>
        <v xml:space="preserve"> </v>
      </c>
      <c r="H23" s="170" t="str">
        <f>IF(B23&gt;0,'Saisie CLASSEMENT'!P25)</f>
        <v xml:space="preserve"> </v>
      </c>
      <c r="I23" s="172" t="str">
        <f>IF(B23&gt;0,'Saisie CLASSEMENT'!R25)</f>
        <v/>
      </c>
    </row>
    <row r="24" spans="1:9" ht="15.75" hidden="1" customHeight="1">
      <c r="A24" s="554">
        <f t="shared" si="0"/>
        <v>0</v>
      </c>
      <c r="B24" s="170" t="str">
        <f>IF('Saisie CLASSEMENT'!$C26&gt;0,'Saisie CLASSEMENT'!B26,"")</f>
        <v/>
      </c>
      <c r="C24" s="170">
        <f>IF(B24&gt;0,'Saisie CLASSEMENT'!C26)</f>
        <v>0</v>
      </c>
      <c r="D24" s="171" t="str">
        <f>IF(B24&gt;0,CONCATENATE('Saisie CLASSEMENT'!I26," ",'Saisie CLASSEMENT'!J26,""))</f>
        <v xml:space="preserve">   </v>
      </c>
      <c r="E24" s="171" t="str">
        <f>IF(B24&gt;0,'Saisie CLASSEMENT'!K26)</f>
        <v xml:space="preserve"> </v>
      </c>
      <c r="F24" s="171" t="str">
        <f>IF(B24&gt;0,'Saisie CLASSEMENT'!N26)</f>
        <v xml:space="preserve"> </v>
      </c>
      <c r="G24" s="170" t="str">
        <f>IF(B24&gt;0,'Saisie CLASSEMENT'!O26)</f>
        <v xml:space="preserve"> </v>
      </c>
      <c r="H24" s="170" t="str">
        <f>IF(B24&gt;0,'Saisie CLASSEMENT'!P26)</f>
        <v xml:space="preserve"> </v>
      </c>
      <c r="I24" s="172" t="str">
        <f>IF(B24&gt;0,'Saisie CLASSEMENT'!R26)</f>
        <v/>
      </c>
    </row>
    <row r="25" spans="1:9" ht="15.75" hidden="1" customHeight="1">
      <c r="A25" s="554">
        <f t="shared" si="0"/>
        <v>0</v>
      </c>
      <c r="B25" s="170" t="str">
        <f>IF('Saisie CLASSEMENT'!$C27&gt;0,'Saisie CLASSEMENT'!B27,"")</f>
        <v/>
      </c>
      <c r="C25" s="170">
        <f>IF(B25&gt;0,'Saisie CLASSEMENT'!C27)</f>
        <v>0</v>
      </c>
      <c r="D25" s="171" t="str">
        <f>IF(B25&gt;0,CONCATENATE('Saisie CLASSEMENT'!I27," ",'Saisie CLASSEMENT'!J27,""))</f>
        <v xml:space="preserve">   </v>
      </c>
      <c r="E25" s="171" t="str">
        <f>IF(B25&gt;0,'Saisie CLASSEMENT'!K27)</f>
        <v xml:space="preserve"> </v>
      </c>
      <c r="F25" s="171" t="str">
        <f>IF(B25&gt;0,'Saisie CLASSEMENT'!N27)</f>
        <v xml:space="preserve"> </v>
      </c>
      <c r="G25" s="170" t="str">
        <f>IF(B25&gt;0,'Saisie CLASSEMENT'!O27)</f>
        <v xml:space="preserve"> </v>
      </c>
      <c r="H25" s="170" t="str">
        <f>IF(B25&gt;0,'Saisie CLASSEMENT'!P27)</f>
        <v xml:space="preserve"> </v>
      </c>
      <c r="I25" s="172" t="str">
        <f>IF(B25&gt;0,'Saisie CLASSEMENT'!R27)</f>
        <v/>
      </c>
    </row>
    <row r="26" spans="1:9" ht="15.75" hidden="1" customHeight="1">
      <c r="A26" s="554">
        <f t="shared" si="0"/>
        <v>0</v>
      </c>
      <c r="B26" s="170" t="str">
        <f>IF('Saisie CLASSEMENT'!$C28&gt;0,'Saisie CLASSEMENT'!B28,"")</f>
        <v/>
      </c>
      <c r="C26" s="170">
        <f>IF(B26&gt;0,'Saisie CLASSEMENT'!C28)</f>
        <v>0</v>
      </c>
      <c r="D26" s="171" t="str">
        <f>IF(B26&gt;0,CONCATENATE('Saisie CLASSEMENT'!I28," ",'Saisie CLASSEMENT'!J28,""))</f>
        <v xml:space="preserve">   </v>
      </c>
      <c r="E26" s="171" t="str">
        <f>IF(B26&gt;0,'Saisie CLASSEMENT'!K28)</f>
        <v xml:space="preserve"> </v>
      </c>
      <c r="F26" s="171" t="str">
        <f>IF(B26&gt;0,'Saisie CLASSEMENT'!N28)</f>
        <v xml:space="preserve"> </v>
      </c>
      <c r="G26" s="170" t="str">
        <f>IF(B26&gt;0,'Saisie CLASSEMENT'!O28)</f>
        <v xml:space="preserve"> </v>
      </c>
      <c r="H26" s="170" t="str">
        <f>IF(B26&gt;0,'Saisie CLASSEMENT'!P28)</f>
        <v xml:space="preserve"> </v>
      </c>
      <c r="I26" s="172" t="str">
        <f>IF(B26&gt;0,'Saisie CLASSEMENT'!R28)</f>
        <v/>
      </c>
    </row>
    <row r="27" spans="1:9" ht="15.75" hidden="1" customHeight="1">
      <c r="A27" s="554">
        <f t="shared" si="0"/>
        <v>0</v>
      </c>
      <c r="B27" s="170" t="str">
        <f>IF('Saisie CLASSEMENT'!$C29&gt;0,'Saisie CLASSEMENT'!B29,"")</f>
        <v/>
      </c>
      <c r="C27" s="170">
        <f>IF(B27&gt;0,'Saisie CLASSEMENT'!C29)</f>
        <v>0</v>
      </c>
      <c r="D27" s="171" t="str">
        <f>IF(B27&gt;0,CONCATENATE('Saisie CLASSEMENT'!I29," ",'Saisie CLASSEMENT'!J29,""))</f>
        <v xml:space="preserve">   </v>
      </c>
      <c r="E27" s="171" t="str">
        <f>IF(B27&gt;0,'Saisie CLASSEMENT'!K29)</f>
        <v xml:space="preserve"> </v>
      </c>
      <c r="F27" s="171" t="str">
        <f>IF(B27&gt;0,'Saisie CLASSEMENT'!N29)</f>
        <v xml:space="preserve"> </v>
      </c>
      <c r="G27" s="170" t="str">
        <f>IF(B27&gt;0,'Saisie CLASSEMENT'!O29)</f>
        <v xml:space="preserve"> </v>
      </c>
      <c r="H27" s="170" t="str">
        <f>IF(B27&gt;0,'Saisie CLASSEMENT'!P29)</f>
        <v xml:space="preserve"> </v>
      </c>
      <c r="I27" s="172" t="str">
        <f>IF(B27&gt;0,'Saisie CLASSEMENT'!R29)</f>
        <v/>
      </c>
    </row>
    <row r="28" spans="1:9" ht="15.75" hidden="1" customHeight="1">
      <c r="A28" s="554">
        <f t="shared" si="0"/>
        <v>0</v>
      </c>
      <c r="B28" s="170" t="str">
        <f>IF('Saisie CLASSEMENT'!$C30&gt;0,'Saisie CLASSEMENT'!B30,"")</f>
        <v/>
      </c>
      <c r="C28" s="170">
        <f>IF(B28&gt;0,'Saisie CLASSEMENT'!C30)</f>
        <v>0</v>
      </c>
      <c r="D28" s="171" t="str">
        <f>IF(B28&gt;0,CONCATENATE('Saisie CLASSEMENT'!I30," ",'Saisie CLASSEMENT'!J30,""))</f>
        <v xml:space="preserve">   </v>
      </c>
      <c r="E28" s="171" t="str">
        <f>IF(B28&gt;0,'Saisie CLASSEMENT'!K30)</f>
        <v xml:space="preserve"> </v>
      </c>
      <c r="F28" s="171" t="str">
        <f>IF(B28&gt;0,'Saisie CLASSEMENT'!N30)</f>
        <v xml:space="preserve"> </v>
      </c>
      <c r="G28" s="170" t="str">
        <f>IF(B28&gt;0,'Saisie CLASSEMENT'!O30)</f>
        <v xml:space="preserve"> </v>
      </c>
      <c r="H28" s="170" t="str">
        <f>IF(B28&gt;0,'Saisie CLASSEMENT'!P30)</f>
        <v xml:space="preserve"> </v>
      </c>
      <c r="I28" s="172" t="str">
        <f>IF(B28&gt;0,'Saisie CLASSEMENT'!R30)</f>
        <v/>
      </c>
    </row>
    <row r="29" spans="1:9" ht="15.75" hidden="1" customHeight="1">
      <c r="A29" s="554">
        <f t="shared" si="0"/>
        <v>0</v>
      </c>
      <c r="B29" s="170" t="str">
        <f>IF('Saisie CLASSEMENT'!$C31&gt;0,'Saisie CLASSEMENT'!B31,"")</f>
        <v/>
      </c>
      <c r="C29" s="170">
        <f>IF(B29&gt;0,'Saisie CLASSEMENT'!C31)</f>
        <v>0</v>
      </c>
      <c r="D29" s="171" t="str">
        <f>IF(B29&gt;0,CONCATENATE('Saisie CLASSEMENT'!I31," ",'Saisie CLASSEMENT'!J31,""))</f>
        <v xml:space="preserve">   </v>
      </c>
      <c r="E29" s="171" t="str">
        <f>IF(B29&gt;0,'Saisie CLASSEMENT'!K31)</f>
        <v xml:space="preserve"> </v>
      </c>
      <c r="F29" s="171" t="str">
        <f>IF(B29&gt;0,'Saisie CLASSEMENT'!N31)</f>
        <v xml:space="preserve"> </v>
      </c>
      <c r="G29" s="170" t="str">
        <f>IF(B29&gt;0,'Saisie CLASSEMENT'!O31)</f>
        <v xml:space="preserve"> </v>
      </c>
      <c r="H29" s="170" t="str">
        <f>IF(B29&gt;0,'Saisie CLASSEMENT'!P31)</f>
        <v xml:space="preserve"> </v>
      </c>
      <c r="I29" s="172" t="str">
        <f>IF(B29&gt;0,'Saisie CLASSEMENT'!R31)</f>
        <v/>
      </c>
    </row>
    <row r="30" spans="1:9" ht="15.75" hidden="1" customHeight="1">
      <c r="A30" s="554">
        <f t="shared" si="0"/>
        <v>0</v>
      </c>
      <c r="B30" s="170" t="str">
        <f>IF('Saisie CLASSEMENT'!$C32&gt;0,'Saisie CLASSEMENT'!B32,"")</f>
        <v/>
      </c>
      <c r="C30" s="170">
        <f>IF(B30&gt;0,'Saisie CLASSEMENT'!C32)</f>
        <v>0</v>
      </c>
      <c r="D30" s="171" t="str">
        <f>IF(B30&gt;0,CONCATENATE('Saisie CLASSEMENT'!I32," ",'Saisie CLASSEMENT'!J32,""))</f>
        <v xml:space="preserve">   </v>
      </c>
      <c r="E30" s="171" t="str">
        <f>IF(B30&gt;0,'Saisie CLASSEMENT'!K32)</f>
        <v xml:space="preserve"> </v>
      </c>
      <c r="F30" s="171" t="str">
        <f>IF(B30&gt;0,'Saisie CLASSEMENT'!N32)</f>
        <v xml:space="preserve"> </v>
      </c>
      <c r="G30" s="170" t="str">
        <f>IF(B30&gt;0,'Saisie CLASSEMENT'!O32)</f>
        <v xml:space="preserve"> </v>
      </c>
      <c r="H30" s="170" t="str">
        <f>IF(B30&gt;0,'Saisie CLASSEMENT'!P32)</f>
        <v xml:space="preserve"> </v>
      </c>
      <c r="I30" s="172" t="str">
        <f>IF(B30&gt;0,'Saisie CLASSEMENT'!R32)</f>
        <v/>
      </c>
    </row>
    <row r="31" spans="1:9" ht="15.75" hidden="1" customHeight="1">
      <c r="A31" s="554">
        <f t="shared" si="0"/>
        <v>0</v>
      </c>
      <c r="B31" s="170" t="str">
        <f>IF('Saisie CLASSEMENT'!$C33&gt;0,'Saisie CLASSEMENT'!B33,"")</f>
        <v/>
      </c>
      <c r="C31" s="170">
        <f>IF(B31&gt;0,'Saisie CLASSEMENT'!C33)</f>
        <v>0</v>
      </c>
      <c r="D31" s="171" t="str">
        <f>IF(B31&gt;0,CONCATENATE('Saisie CLASSEMENT'!I33," ",'Saisie CLASSEMENT'!J33,""))</f>
        <v xml:space="preserve">   </v>
      </c>
      <c r="E31" s="171" t="str">
        <f>IF(B31&gt;0,'Saisie CLASSEMENT'!K33)</f>
        <v xml:space="preserve"> </v>
      </c>
      <c r="F31" s="171" t="str">
        <f>IF(B31&gt;0,'Saisie CLASSEMENT'!N33)</f>
        <v xml:space="preserve"> </v>
      </c>
      <c r="G31" s="170" t="str">
        <f>IF(B31&gt;0,'Saisie CLASSEMENT'!O33)</f>
        <v xml:space="preserve"> </v>
      </c>
      <c r="H31" s="170" t="str">
        <f>IF(B31&gt;0,'Saisie CLASSEMENT'!P33)</f>
        <v xml:space="preserve"> </v>
      </c>
      <c r="I31" s="172" t="str">
        <f>IF(B31&gt;0,'Saisie CLASSEMENT'!R33)</f>
        <v/>
      </c>
    </row>
    <row r="32" spans="1:9" ht="15.75" hidden="1" customHeight="1">
      <c r="A32" s="554">
        <f t="shared" si="0"/>
        <v>0</v>
      </c>
      <c r="B32" s="170" t="str">
        <f>IF('Saisie CLASSEMENT'!$C34&gt;0,'Saisie CLASSEMENT'!B34,"")</f>
        <v/>
      </c>
      <c r="C32" s="170">
        <f>IF(B32&gt;0,'Saisie CLASSEMENT'!C34)</f>
        <v>0</v>
      </c>
      <c r="D32" s="171" t="str">
        <f>IF(B32&gt;0,CONCATENATE('Saisie CLASSEMENT'!I34," ",'Saisie CLASSEMENT'!J34,""))</f>
        <v xml:space="preserve">   </v>
      </c>
      <c r="E32" s="171" t="str">
        <f>IF(B32&gt;0,'Saisie CLASSEMENT'!K34)</f>
        <v xml:space="preserve"> </v>
      </c>
      <c r="F32" s="171" t="str">
        <f>IF(B32&gt;0,'Saisie CLASSEMENT'!N34)</f>
        <v xml:space="preserve"> </v>
      </c>
      <c r="G32" s="170" t="str">
        <f>IF(B32&gt;0,'Saisie CLASSEMENT'!O34)</f>
        <v xml:space="preserve"> </v>
      </c>
      <c r="H32" s="170" t="str">
        <f>IF(B32&gt;0,'Saisie CLASSEMENT'!P34)</f>
        <v xml:space="preserve"> </v>
      </c>
      <c r="I32" s="172" t="str">
        <f>IF(B32&gt;0,'Saisie CLASSEMENT'!R34)</f>
        <v/>
      </c>
    </row>
    <row r="33" spans="1:9" ht="15.75" hidden="1" customHeight="1">
      <c r="A33" s="554">
        <f t="shared" si="0"/>
        <v>0</v>
      </c>
      <c r="B33" s="170" t="str">
        <f>IF('Saisie CLASSEMENT'!$C35&gt;0,'Saisie CLASSEMENT'!B35,"")</f>
        <v/>
      </c>
      <c r="C33" s="170">
        <f>IF(B33&gt;0,'Saisie CLASSEMENT'!C35)</f>
        <v>0</v>
      </c>
      <c r="D33" s="171" t="str">
        <f>IF(B33&gt;0,CONCATENATE('Saisie CLASSEMENT'!I35," ",'Saisie CLASSEMENT'!J35,""))</f>
        <v xml:space="preserve">   </v>
      </c>
      <c r="E33" s="171" t="str">
        <f>IF(B33&gt;0,'Saisie CLASSEMENT'!K35)</f>
        <v xml:space="preserve"> </v>
      </c>
      <c r="F33" s="171" t="str">
        <f>IF(B33&gt;0,'Saisie CLASSEMENT'!N35)</f>
        <v xml:space="preserve"> </v>
      </c>
      <c r="G33" s="170" t="str">
        <f>IF(B33&gt;0,'Saisie CLASSEMENT'!O35)</f>
        <v xml:space="preserve"> </v>
      </c>
      <c r="H33" s="170" t="str">
        <f>IF(B33&gt;0,'Saisie CLASSEMENT'!P35)</f>
        <v xml:space="preserve"> </v>
      </c>
      <c r="I33" s="172" t="str">
        <f>IF(B33&gt;0,'Saisie CLASSEMENT'!R35)</f>
        <v/>
      </c>
    </row>
    <row r="34" spans="1:9" ht="15.75" hidden="1" customHeight="1">
      <c r="A34" s="554">
        <f t="shared" si="0"/>
        <v>0</v>
      </c>
      <c r="B34" s="170" t="str">
        <f>IF('Saisie CLASSEMENT'!$C36&gt;0,'Saisie CLASSEMENT'!B36,"")</f>
        <v/>
      </c>
      <c r="C34" s="170">
        <f>IF(B34&gt;0,'Saisie CLASSEMENT'!C36)</f>
        <v>0</v>
      </c>
      <c r="D34" s="171" t="str">
        <f>IF(B34&gt;0,CONCATENATE('Saisie CLASSEMENT'!I36," ",'Saisie CLASSEMENT'!J36,""))</f>
        <v xml:space="preserve">   </v>
      </c>
      <c r="E34" s="171" t="str">
        <f>IF(B34&gt;0,'Saisie CLASSEMENT'!K36)</f>
        <v xml:space="preserve"> </v>
      </c>
      <c r="F34" s="171" t="str">
        <f>IF(B34&gt;0,'Saisie CLASSEMENT'!N36)</f>
        <v xml:space="preserve"> </v>
      </c>
      <c r="G34" s="170" t="str">
        <f>IF(B34&gt;0,'Saisie CLASSEMENT'!O36)</f>
        <v xml:space="preserve"> </v>
      </c>
      <c r="H34" s="170" t="str">
        <f>IF(B34&gt;0,'Saisie CLASSEMENT'!P36)</f>
        <v xml:space="preserve"> </v>
      </c>
      <c r="I34" s="172" t="str">
        <f>IF(B34&gt;0,'Saisie CLASSEMENT'!R36)</f>
        <v/>
      </c>
    </row>
    <row r="35" spans="1:9" ht="15.75" hidden="1" customHeight="1">
      <c r="A35" s="554">
        <f t="shared" si="0"/>
        <v>0</v>
      </c>
      <c r="B35" s="170" t="str">
        <f>IF('Saisie CLASSEMENT'!$C37&gt;0,'Saisie CLASSEMENT'!B37,"")</f>
        <v/>
      </c>
      <c r="C35" s="170">
        <f>IF(B35&gt;0,'Saisie CLASSEMENT'!C37)</f>
        <v>0</v>
      </c>
      <c r="D35" s="171" t="str">
        <f>IF(B35&gt;0,CONCATENATE('Saisie CLASSEMENT'!I37," ",'Saisie CLASSEMENT'!J37,""))</f>
        <v xml:space="preserve">   </v>
      </c>
      <c r="E35" s="171" t="str">
        <f>IF(B35&gt;0,'Saisie CLASSEMENT'!K37)</f>
        <v xml:space="preserve"> </v>
      </c>
      <c r="F35" s="171" t="str">
        <f>IF(B35&gt;0,'Saisie CLASSEMENT'!N37)</f>
        <v xml:space="preserve"> </v>
      </c>
      <c r="G35" s="170" t="str">
        <f>IF(B35&gt;0,'Saisie CLASSEMENT'!O37)</f>
        <v xml:space="preserve"> </v>
      </c>
      <c r="H35" s="170" t="str">
        <f>IF(B35&gt;0,'Saisie CLASSEMENT'!P37)</f>
        <v xml:space="preserve"> </v>
      </c>
      <c r="I35" s="172" t="str">
        <f>IF(B35&gt;0,'Saisie CLASSEMENT'!R37)</f>
        <v/>
      </c>
    </row>
    <row r="36" spans="1:9" ht="15.75" hidden="1" customHeight="1">
      <c r="A36" s="554">
        <f t="shared" si="0"/>
        <v>0</v>
      </c>
      <c r="B36" s="170" t="str">
        <f>IF('Saisie CLASSEMENT'!$C38&gt;0,'Saisie CLASSEMENT'!B38,"")</f>
        <v/>
      </c>
      <c r="C36" s="170">
        <f>IF(B36&gt;0,'Saisie CLASSEMENT'!C38)</f>
        <v>0</v>
      </c>
      <c r="D36" s="171" t="str">
        <f>IF(B36&gt;0,CONCATENATE('Saisie CLASSEMENT'!I38," ",'Saisie CLASSEMENT'!J38,""))</f>
        <v xml:space="preserve">   </v>
      </c>
      <c r="E36" s="171" t="str">
        <f>IF(B36&gt;0,'Saisie CLASSEMENT'!K38)</f>
        <v xml:space="preserve"> </v>
      </c>
      <c r="F36" s="171" t="str">
        <f>IF(B36&gt;0,'Saisie CLASSEMENT'!N38)</f>
        <v xml:space="preserve"> </v>
      </c>
      <c r="G36" s="170" t="str">
        <f>IF(B36&gt;0,'Saisie CLASSEMENT'!O38)</f>
        <v xml:space="preserve"> </v>
      </c>
      <c r="H36" s="170" t="str">
        <f>IF(B36&gt;0,'Saisie CLASSEMENT'!P38)</f>
        <v xml:space="preserve"> </v>
      </c>
      <c r="I36" s="172" t="str">
        <f>IF(B36&gt;0,'Saisie CLASSEMENT'!R38)</f>
        <v/>
      </c>
    </row>
    <row r="37" spans="1:9" ht="15.75" hidden="1" customHeight="1">
      <c r="A37" s="554">
        <f t="shared" si="0"/>
        <v>0</v>
      </c>
      <c r="B37" s="170" t="str">
        <f>IF('Saisie CLASSEMENT'!$C39&gt;0,'Saisie CLASSEMENT'!B39,"")</f>
        <v/>
      </c>
      <c r="C37" s="170">
        <f>IF(B37&gt;0,'Saisie CLASSEMENT'!C39)</f>
        <v>0</v>
      </c>
      <c r="D37" s="171" t="str">
        <f>IF(B37&gt;0,CONCATENATE('Saisie CLASSEMENT'!I39," ",'Saisie CLASSEMENT'!J39,""))</f>
        <v xml:space="preserve">   </v>
      </c>
      <c r="E37" s="171" t="str">
        <f>IF(B37&gt;0,'Saisie CLASSEMENT'!K39)</f>
        <v xml:space="preserve"> </v>
      </c>
      <c r="F37" s="171" t="str">
        <f>IF(B37&gt;0,'Saisie CLASSEMENT'!N39)</f>
        <v xml:space="preserve"> </v>
      </c>
      <c r="G37" s="170" t="str">
        <f>IF(B37&gt;0,'Saisie CLASSEMENT'!O39)</f>
        <v xml:space="preserve"> </v>
      </c>
      <c r="H37" s="170" t="str">
        <f>IF(B37&gt;0,'Saisie CLASSEMENT'!P39)</f>
        <v xml:space="preserve"> </v>
      </c>
      <c r="I37" s="172" t="str">
        <f>IF(B37&gt;0,'Saisie CLASSEMENT'!R39)</f>
        <v/>
      </c>
    </row>
    <row r="38" spans="1:9" ht="15.75" hidden="1" customHeight="1">
      <c r="A38" s="554">
        <f t="shared" si="0"/>
        <v>0</v>
      </c>
      <c r="B38" s="170" t="str">
        <f>IF('Saisie CLASSEMENT'!$C40&gt;0,'Saisie CLASSEMENT'!B40,"")</f>
        <v/>
      </c>
      <c r="C38" s="170">
        <f>IF(B38&gt;0,'Saisie CLASSEMENT'!C40)</f>
        <v>0</v>
      </c>
      <c r="D38" s="171" t="str">
        <f>IF(B38&gt;0,CONCATENATE('Saisie CLASSEMENT'!I40," ",'Saisie CLASSEMENT'!J40,""))</f>
        <v xml:space="preserve">   </v>
      </c>
      <c r="E38" s="171" t="str">
        <f>IF(B38&gt;0,'Saisie CLASSEMENT'!K40)</f>
        <v xml:space="preserve"> </v>
      </c>
      <c r="F38" s="171" t="str">
        <f>IF(B38&gt;0,'Saisie CLASSEMENT'!N40)</f>
        <v xml:space="preserve"> </v>
      </c>
      <c r="G38" s="170" t="str">
        <f>IF(B38&gt;0,'Saisie CLASSEMENT'!O40)</f>
        <v xml:space="preserve"> </v>
      </c>
      <c r="H38" s="170" t="str">
        <f>IF(B38&gt;0,'Saisie CLASSEMENT'!P40)</f>
        <v xml:space="preserve"> </v>
      </c>
      <c r="I38" s="172" t="str">
        <f>IF(B38&gt;0,'Saisie CLASSEMENT'!R40)</f>
        <v/>
      </c>
    </row>
    <row r="39" spans="1:9" ht="15.75" hidden="1" customHeight="1">
      <c r="A39" s="554">
        <f t="shared" si="0"/>
        <v>0</v>
      </c>
      <c r="B39" s="170" t="str">
        <f>IF('Saisie CLASSEMENT'!$C41&gt;0,'Saisie CLASSEMENT'!B41,"")</f>
        <v/>
      </c>
      <c r="C39" s="170">
        <f>IF(B39&gt;0,'Saisie CLASSEMENT'!C41)</f>
        <v>0</v>
      </c>
      <c r="D39" s="171" t="str">
        <f>IF(B39&gt;0,CONCATENATE('Saisie CLASSEMENT'!I41," ",'Saisie CLASSEMENT'!J41,""))</f>
        <v xml:space="preserve">   </v>
      </c>
      <c r="E39" s="171" t="str">
        <f>IF(B39&gt;0,'Saisie CLASSEMENT'!K41)</f>
        <v xml:space="preserve"> </v>
      </c>
      <c r="F39" s="171" t="str">
        <f>IF(B39&gt;0,'Saisie CLASSEMENT'!N41)</f>
        <v xml:space="preserve"> </v>
      </c>
      <c r="G39" s="170" t="str">
        <f>IF(B39&gt;0,'Saisie CLASSEMENT'!O41)</f>
        <v xml:space="preserve"> </v>
      </c>
      <c r="H39" s="170" t="str">
        <f>IF(B39&gt;0,'Saisie CLASSEMENT'!P41)</f>
        <v xml:space="preserve"> </v>
      </c>
      <c r="I39" s="172" t="str">
        <f>IF(B39&gt;0,'Saisie CLASSEMENT'!R41)</f>
        <v/>
      </c>
    </row>
    <row r="40" spans="1:9" ht="15.75" hidden="1" customHeight="1">
      <c r="A40" s="554">
        <f t="shared" si="0"/>
        <v>0</v>
      </c>
      <c r="B40" s="170" t="str">
        <f>IF('Saisie CLASSEMENT'!$C42&gt;0,'Saisie CLASSEMENT'!B42,"")</f>
        <v/>
      </c>
      <c r="C40" s="170">
        <f>IF(B40&gt;0,'Saisie CLASSEMENT'!C42)</f>
        <v>0</v>
      </c>
      <c r="D40" s="171" t="str">
        <f>IF(B40&gt;0,CONCATENATE('Saisie CLASSEMENT'!I42," ",'Saisie CLASSEMENT'!J42,""))</f>
        <v xml:space="preserve">   </v>
      </c>
      <c r="E40" s="171" t="str">
        <f>IF(B40&gt;0,'Saisie CLASSEMENT'!K42)</f>
        <v xml:space="preserve"> </v>
      </c>
      <c r="F40" s="171" t="str">
        <f>IF(B40&gt;0,'Saisie CLASSEMENT'!N42)</f>
        <v xml:space="preserve"> </v>
      </c>
      <c r="G40" s="170" t="str">
        <f>IF(B40&gt;0,'Saisie CLASSEMENT'!O42)</f>
        <v xml:space="preserve"> </v>
      </c>
      <c r="H40" s="170" t="str">
        <f>IF(B40&gt;0,'Saisie CLASSEMENT'!P42)</f>
        <v xml:space="preserve"> </v>
      </c>
      <c r="I40" s="172" t="str">
        <f>IF(B40&gt;0,'Saisie CLASSEMENT'!R42)</f>
        <v/>
      </c>
    </row>
    <row r="41" spans="1:9" ht="15.75" hidden="1" customHeight="1">
      <c r="A41" s="554">
        <f t="shared" si="0"/>
        <v>0</v>
      </c>
      <c r="B41" s="170" t="str">
        <f>IF('Saisie CLASSEMENT'!$C43&gt;0,'Saisie CLASSEMENT'!B43,"")</f>
        <v/>
      </c>
      <c r="C41" s="170">
        <f>IF(B41&gt;0,'Saisie CLASSEMENT'!C43)</f>
        <v>0</v>
      </c>
      <c r="D41" s="171" t="str">
        <f>IF(B41&gt;0,CONCATENATE('Saisie CLASSEMENT'!I43," ",'Saisie CLASSEMENT'!J43,""))</f>
        <v xml:space="preserve">   </v>
      </c>
      <c r="E41" s="171" t="str">
        <f>IF(B41&gt;0,'Saisie CLASSEMENT'!K43)</f>
        <v xml:space="preserve"> </v>
      </c>
      <c r="F41" s="171" t="str">
        <f>IF(B41&gt;0,'Saisie CLASSEMENT'!N43)</f>
        <v xml:space="preserve"> </v>
      </c>
      <c r="G41" s="170" t="str">
        <f>IF(B41&gt;0,'Saisie CLASSEMENT'!O43)</f>
        <v xml:space="preserve"> </v>
      </c>
      <c r="H41" s="170" t="str">
        <f>IF(B41&gt;0,'Saisie CLASSEMENT'!P43)</f>
        <v xml:space="preserve"> </v>
      </c>
      <c r="I41" s="172" t="str">
        <f>IF(B41&gt;0,'Saisie CLASSEMENT'!R43)</f>
        <v/>
      </c>
    </row>
    <row r="42" spans="1:9" ht="15.75" hidden="1" customHeight="1">
      <c r="A42" s="554">
        <f t="shared" si="0"/>
        <v>0</v>
      </c>
      <c r="B42" s="170" t="str">
        <f>IF('Saisie CLASSEMENT'!$C44&gt;0,'Saisie CLASSEMENT'!B44,"")</f>
        <v/>
      </c>
      <c r="C42" s="170">
        <f>IF(B42&gt;0,'Saisie CLASSEMENT'!C44)</f>
        <v>0</v>
      </c>
      <c r="D42" s="171" t="str">
        <f>IF(B42&gt;0,CONCATENATE('Saisie CLASSEMENT'!I44," ",'Saisie CLASSEMENT'!J44,""))</f>
        <v xml:space="preserve">   </v>
      </c>
      <c r="E42" s="171" t="str">
        <f>IF(B42&gt;0,'Saisie CLASSEMENT'!K44)</f>
        <v xml:space="preserve"> </v>
      </c>
      <c r="F42" s="171" t="str">
        <f>IF(B42&gt;0,'Saisie CLASSEMENT'!N44)</f>
        <v xml:space="preserve"> </v>
      </c>
      <c r="G42" s="170" t="str">
        <f>IF(B42&gt;0,'Saisie CLASSEMENT'!O44)</f>
        <v xml:space="preserve"> </v>
      </c>
      <c r="H42" s="170" t="str">
        <f>IF(B42&gt;0,'Saisie CLASSEMENT'!P44)</f>
        <v xml:space="preserve"> </v>
      </c>
      <c r="I42" s="172" t="str">
        <f>IF(B42&gt;0,'Saisie CLASSEMENT'!R44)</f>
        <v/>
      </c>
    </row>
    <row r="43" spans="1:9" ht="15.75" hidden="1" customHeight="1">
      <c r="A43" s="554">
        <f t="shared" si="0"/>
        <v>0</v>
      </c>
      <c r="B43" s="170" t="str">
        <f>IF('Saisie CLASSEMENT'!$C45&gt;0,'Saisie CLASSEMENT'!B45,"")</f>
        <v/>
      </c>
      <c r="C43" s="170">
        <f>IF(B43&gt;0,'Saisie CLASSEMENT'!C45)</f>
        <v>0</v>
      </c>
      <c r="D43" s="171" t="str">
        <f>IF(B43&gt;0,CONCATENATE('Saisie CLASSEMENT'!I45," ",'Saisie CLASSEMENT'!J45,""))</f>
        <v xml:space="preserve">   </v>
      </c>
      <c r="E43" s="171" t="str">
        <f>IF(B43&gt;0,'Saisie CLASSEMENT'!K45)</f>
        <v xml:space="preserve"> </v>
      </c>
      <c r="F43" s="171" t="str">
        <f>IF(B43&gt;0,'Saisie CLASSEMENT'!N45)</f>
        <v xml:space="preserve"> </v>
      </c>
      <c r="G43" s="170" t="str">
        <f>IF(B43&gt;0,'Saisie CLASSEMENT'!O45)</f>
        <v xml:space="preserve"> </v>
      </c>
      <c r="H43" s="170" t="str">
        <f>IF(B43&gt;0,'Saisie CLASSEMENT'!P45)</f>
        <v xml:space="preserve"> </v>
      </c>
      <c r="I43" s="172" t="str">
        <f>IF(B43&gt;0,'Saisie CLASSEMENT'!R45)</f>
        <v/>
      </c>
    </row>
    <row r="44" spans="1:9" ht="15.75" hidden="1" customHeight="1">
      <c r="A44" s="554">
        <f t="shared" si="0"/>
        <v>0</v>
      </c>
      <c r="B44" s="170" t="str">
        <f>IF('Saisie CLASSEMENT'!$C46&gt;0,'Saisie CLASSEMENT'!B46,"")</f>
        <v/>
      </c>
      <c r="C44" s="170">
        <f>IF(B44&gt;0,'Saisie CLASSEMENT'!C46)</f>
        <v>0</v>
      </c>
      <c r="D44" s="171" t="str">
        <f>IF(B44&gt;0,CONCATENATE('Saisie CLASSEMENT'!I46," ",'Saisie CLASSEMENT'!J46,""))</f>
        <v xml:space="preserve">   </v>
      </c>
      <c r="E44" s="171" t="str">
        <f>IF(B44&gt;0,'Saisie CLASSEMENT'!K46)</f>
        <v xml:space="preserve"> </v>
      </c>
      <c r="F44" s="171" t="str">
        <f>IF(B44&gt;0,'Saisie CLASSEMENT'!N46)</f>
        <v xml:space="preserve"> </v>
      </c>
      <c r="G44" s="170" t="str">
        <f>IF(B44&gt;0,'Saisie CLASSEMENT'!O46)</f>
        <v xml:space="preserve"> </v>
      </c>
      <c r="H44" s="170" t="str">
        <f>IF(B44&gt;0,'Saisie CLASSEMENT'!P46)</f>
        <v xml:space="preserve"> </v>
      </c>
      <c r="I44" s="172" t="str">
        <f>IF(B44&gt;0,'Saisie CLASSEMENT'!R46)</f>
        <v/>
      </c>
    </row>
    <row r="45" spans="1:9" ht="15.75" hidden="1" customHeight="1">
      <c r="A45" s="554">
        <f t="shared" si="0"/>
        <v>0</v>
      </c>
      <c r="B45" s="170" t="str">
        <f>IF('Saisie CLASSEMENT'!$C47&gt;0,'Saisie CLASSEMENT'!B47,"")</f>
        <v/>
      </c>
      <c r="C45" s="170">
        <f>IF(B45&gt;0,'Saisie CLASSEMENT'!C47)</f>
        <v>0</v>
      </c>
      <c r="D45" s="171" t="str">
        <f>IF(B45&gt;0,CONCATENATE('Saisie CLASSEMENT'!I47," ",'Saisie CLASSEMENT'!J47,""))</f>
        <v xml:space="preserve">   </v>
      </c>
      <c r="E45" s="171" t="str">
        <f>IF(B45&gt;0,'Saisie CLASSEMENT'!K47)</f>
        <v xml:space="preserve"> </v>
      </c>
      <c r="F45" s="171" t="str">
        <f>IF(B45&gt;0,'Saisie CLASSEMENT'!N47)</f>
        <v xml:space="preserve"> </v>
      </c>
      <c r="G45" s="170" t="str">
        <f>IF(B45&gt;0,'Saisie CLASSEMENT'!O47)</f>
        <v xml:space="preserve"> </v>
      </c>
      <c r="H45" s="170" t="str">
        <f>IF(B45&gt;0,'Saisie CLASSEMENT'!P47)</f>
        <v xml:space="preserve"> </v>
      </c>
      <c r="I45" s="172" t="str">
        <f>IF(B45&gt;0,'Saisie CLASSEMENT'!R47)</f>
        <v/>
      </c>
    </row>
    <row r="46" spans="1:9" ht="15.75" hidden="1" customHeight="1">
      <c r="A46" s="554">
        <f t="shared" si="0"/>
        <v>0</v>
      </c>
      <c r="B46" s="170" t="str">
        <f>IF('Saisie CLASSEMENT'!$C48&gt;0,'Saisie CLASSEMENT'!B48,"")</f>
        <v/>
      </c>
      <c r="C46" s="170">
        <f>IF(B46&gt;0,'Saisie CLASSEMENT'!C48)</f>
        <v>0</v>
      </c>
      <c r="D46" s="171" t="str">
        <f>IF(B46&gt;0,CONCATENATE('Saisie CLASSEMENT'!I48," ",'Saisie CLASSEMENT'!J48,""))</f>
        <v xml:space="preserve">   </v>
      </c>
      <c r="E46" s="171" t="str">
        <f>IF(B46&gt;0,'Saisie CLASSEMENT'!K48)</f>
        <v xml:space="preserve"> </v>
      </c>
      <c r="F46" s="171" t="str">
        <f>IF(B46&gt;0,'Saisie CLASSEMENT'!N48)</f>
        <v xml:space="preserve"> </v>
      </c>
      <c r="G46" s="170" t="str">
        <f>IF(B46&gt;0,'Saisie CLASSEMENT'!O48)</f>
        <v xml:space="preserve"> </v>
      </c>
      <c r="H46" s="170" t="str">
        <f>IF(B46&gt;0,'Saisie CLASSEMENT'!P48)</f>
        <v xml:space="preserve"> </v>
      </c>
      <c r="I46" s="172" t="str">
        <f>IF(B46&gt;0,'Saisie CLASSEMENT'!R48)</f>
        <v/>
      </c>
    </row>
    <row r="47" spans="1:9" ht="15.75" hidden="1" customHeight="1">
      <c r="A47" s="554">
        <f t="shared" si="0"/>
        <v>0</v>
      </c>
      <c r="B47" s="170" t="str">
        <f>IF('Saisie CLASSEMENT'!$C49&gt;0,'Saisie CLASSEMENT'!B49,"")</f>
        <v/>
      </c>
      <c r="C47" s="170">
        <f>IF(B47&gt;0,'Saisie CLASSEMENT'!C49)</f>
        <v>0</v>
      </c>
      <c r="D47" s="171" t="str">
        <f>IF(B47&gt;0,CONCATENATE('Saisie CLASSEMENT'!I49," ",'Saisie CLASSEMENT'!J49,""))</f>
        <v xml:space="preserve">   </v>
      </c>
      <c r="E47" s="171" t="str">
        <f>IF(B47&gt;0,'Saisie CLASSEMENT'!K49)</f>
        <v xml:space="preserve"> </v>
      </c>
      <c r="F47" s="171" t="str">
        <f>IF(B47&gt;0,'Saisie CLASSEMENT'!N49)</f>
        <v xml:space="preserve"> </v>
      </c>
      <c r="G47" s="170" t="str">
        <f>IF(B47&gt;0,'Saisie CLASSEMENT'!O49)</f>
        <v xml:space="preserve"> </v>
      </c>
      <c r="H47" s="170" t="str">
        <f>IF(B47&gt;0,'Saisie CLASSEMENT'!P49)</f>
        <v xml:space="preserve"> </v>
      </c>
      <c r="I47" s="172" t="str">
        <f>IF(B47&gt;0,'Saisie CLASSEMENT'!R49)</f>
        <v/>
      </c>
    </row>
    <row r="48" spans="1:9" ht="15.75" hidden="1" customHeight="1">
      <c r="A48" s="554">
        <f t="shared" si="0"/>
        <v>0</v>
      </c>
      <c r="B48" s="170" t="str">
        <f>IF('Saisie CLASSEMENT'!$C50&gt;0,'Saisie CLASSEMENT'!B50,"")</f>
        <v/>
      </c>
      <c r="C48" s="170">
        <f>IF(B48&gt;0,'Saisie CLASSEMENT'!C50)</f>
        <v>0</v>
      </c>
      <c r="D48" s="171" t="str">
        <f>IF(B48&gt;0,CONCATENATE('Saisie CLASSEMENT'!I50," ",'Saisie CLASSEMENT'!J50,""))</f>
        <v xml:space="preserve">   </v>
      </c>
      <c r="E48" s="171" t="str">
        <f>IF(B48&gt;0,'Saisie CLASSEMENT'!K50)</f>
        <v xml:space="preserve"> </v>
      </c>
      <c r="F48" s="171" t="str">
        <f>IF(B48&gt;0,'Saisie CLASSEMENT'!N50)</f>
        <v xml:space="preserve"> </v>
      </c>
      <c r="G48" s="170" t="str">
        <f>IF(B48&gt;0,'Saisie CLASSEMENT'!O50)</f>
        <v xml:space="preserve"> </v>
      </c>
      <c r="H48" s="170" t="str">
        <f>IF(B48&gt;0,'Saisie CLASSEMENT'!P50)</f>
        <v xml:space="preserve"> </v>
      </c>
      <c r="I48" s="172" t="str">
        <f>IF(B48&gt;0,'Saisie CLASSEMENT'!R50)</f>
        <v/>
      </c>
    </row>
    <row r="49" spans="1:9" ht="15.75" hidden="1" customHeight="1">
      <c r="A49" s="554">
        <f t="shared" si="0"/>
        <v>0</v>
      </c>
      <c r="B49" s="170" t="str">
        <f>IF('Saisie CLASSEMENT'!$C51&gt;0,'Saisie CLASSEMENT'!B51,"")</f>
        <v/>
      </c>
      <c r="C49" s="170">
        <f>IF(B49&gt;0,'Saisie CLASSEMENT'!C51)</f>
        <v>0</v>
      </c>
      <c r="D49" s="171" t="str">
        <f>IF(B49&gt;0,CONCATENATE('Saisie CLASSEMENT'!I51," ",'Saisie CLASSEMENT'!J51,""))</f>
        <v xml:space="preserve">   </v>
      </c>
      <c r="E49" s="171" t="str">
        <f>IF(B49&gt;0,'Saisie CLASSEMENT'!K51)</f>
        <v xml:space="preserve"> </v>
      </c>
      <c r="F49" s="171" t="str">
        <f>IF(B49&gt;0,'Saisie CLASSEMENT'!N51)</f>
        <v xml:space="preserve"> </v>
      </c>
      <c r="G49" s="170" t="str">
        <f>IF(B49&gt;0,'Saisie CLASSEMENT'!O51)</f>
        <v xml:space="preserve"> </v>
      </c>
      <c r="H49" s="170" t="str">
        <f>IF(B49&gt;0,'Saisie CLASSEMENT'!P51)</f>
        <v xml:space="preserve"> </v>
      </c>
      <c r="I49" s="172" t="str">
        <f>IF(B49&gt;0,'Saisie CLASSEMENT'!R51)</f>
        <v/>
      </c>
    </row>
    <row r="50" spans="1:9" ht="15.75" hidden="1" customHeight="1">
      <c r="A50" s="554">
        <f t="shared" si="0"/>
        <v>0</v>
      </c>
      <c r="B50" s="170" t="str">
        <f>IF('Saisie CLASSEMENT'!$C52&gt;0,'Saisie CLASSEMENT'!B52,"")</f>
        <v/>
      </c>
      <c r="C50" s="170">
        <f>IF(B50&gt;0,'Saisie CLASSEMENT'!C52)</f>
        <v>0</v>
      </c>
      <c r="D50" s="171" t="str">
        <f>IF(B50&gt;0,CONCATENATE('Saisie CLASSEMENT'!I52," ",'Saisie CLASSEMENT'!J52,""))</f>
        <v xml:space="preserve">   </v>
      </c>
      <c r="E50" s="171" t="str">
        <f>IF(B50&gt;0,'Saisie CLASSEMENT'!K52)</f>
        <v xml:space="preserve"> </v>
      </c>
      <c r="F50" s="171" t="str">
        <f>IF(B50&gt;0,'Saisie CLASSEMENT'!N52)</f>
        <v xml:space="preserve"> </v>
      </c>
      <c r="G50" s="170" t="str">
        <f>IF(B50&gt;0,'Saisie CLASSEMENT'!O52)</f>
        <v xml:space="preserve"> </v>
      </c>
      <c r="H50" s="170" t="str">
        <f>IF(B50&gt;0,'Saisie CLASSEMENT'!P52)</f>
        <v xml:space="preserve"> </v>
      </c>
      <c r="I50" s="172" t="str">
        <f>IF(B50&gt;0,'Saisie CLASSEMENT'!R52)</f>
        <v/>
      </c>
    </row>
    <row r="51" spans="1:9" ht="15.75" hidden="1" customHeight="1">
      <c r="A51" s="554">
        <f t="shared" si="0"/>
        <v>0</v>
      </c>
      <c r="B51" s="170" t="str">
        <f>IF('Saisie CLASSEMENT'!$C53&gt;0,'Saisie CLASSEMENT'!B53,"")</f>
        <v/>
      </c>
      <c r="C51" s="170">
        <f>IF(B51&gt;0,'Saisie CLASSEMENT'!C53)</f>
        <v>0</v>
      </c>
      <c r="D51" s="171" t="str">
        <f>IF(B51&gt;0,CONCATENATE('Saisie CLASSEMENT'!I53," ",'Saisie CLASSEMENT'!J53,""))</f>
        <v xml:space="preserve">   </v>
      </c>
      <c r="E51" s="171" t="str">
        <f>IF(B51&gt;0,'Saisie CLASSEMENT'!K53)</f>
        <v xml:space="preserve"> </v>
      </c>
      <c r="F51" s="171" t="str">
        <f>IF(B51&gt;0,'Saisie CLASSEMENT'!N53)</f>
        <v xml:space="preserve"> </v>
      </c>
      <c r="G51" s="170" t="str">
        <f>IF(B51&gt;0,'Saisie CLASSEMENT'!O53)</f>
        <v xml:space="preserve"> </v>
      </c>
      <c r="H51" s="170" t="str">
        <f>IF(B51&gt;0,'Saisie CLASSEMENT'!P53)</f>
        <v xml:space="preserve"> </v>
      </c>
      <c r="I51" s="172" t="str">
        <f>IF(B51&gt;0,'Saisie CLASSEMENT'!R53)</f>
        <v/>
      </c>
    </row>
    <row r="52" spans="1:9" ht="15.75" hidden="1" customHeight="1">
      <c r="A52" s="554">
        <f t="shared" si="0"/>
        <v>0</v>
      </c>
      <c r="B52" s="170" t="str">
        <f>IF('Saisie CLASSEMENT'!$C54&gt;0,'Saisie CLASSEMENT'!B54,"")</f>
        <v/>
      </c>
      <c r="C52" s="170">
        <f>IF(B52&gt;0,'Saisie CLASSEMENT'!C54)</f>
        <v>0</v>
      </c>
      <c r="D52" s="171" t="str">
        <f>IF(B52&gt;0,CONCATENATE('Saisie CLASSEMENT'!I54," ",'Saisie CLASSEMENT'!J54,""))</f>
        <v xml:space="preserve">   </v>
      </c>
      <c r="E52" s="171" t="str">
        <f>IF(B52&gt;0,'Saisie CLASSEMENT'!K54)</f>
        <v xml:space="preserve"> </v>
      </c>
      <c r="F52" s="171" t="str">
        <f>IF(B52&gt;0,'Saisie CLASSEMENT'!N54)</f>
        <v xml:space="preserve"> </v>
      </c>
      <c r="G52" s="170" t="str">
        <f>IF(B52&gt;0,'Saisie CLASSEMENT'!O54)</f>
        <v xml:space="preserve"> </v>
      </c>
      <c r="H52" s="170" t="str">
        <f>IF(B52&gt;0,'Saisie CLASSEMENT'!P54)</f>
        <v xml:space="preserve"> </v>
      </c>
      <c r="I52" s="172" t="str">
        <f>IF(B52&gt;0,'Saisie CLASSEMENT'!R54)</f>
        <v/>
      </c>
    </row>
    <row r="53" spans="1:9" ht="15.75" hidden="1" customHeight="1">
      <c r="A53" s="554">
        <f t="shared" si="0"/>
        <v>0</v>
      </c>
      <c r="B53" s="170" t="str">
        <f>IF('Saisie CLASSEMENT'!$C55&gt;0,'Saisie CLASSEMENT'!B55,"")</f>
        <v/>
      </c>
      <c r="C53" s="170">
        <f>IF(B53&gt;0,'Saisie CLASSEMENT'!C55)</f>
        <v>0</v>
      </c>
      <c r="D53" s="171" t="str">
        <f>IF(B53&gt;0,CONCATENATE('Saisie CLASSEMENT'!I55," ",'Saisie CLASSEMENT'!J55,""))</f>
        <v xml:space="preserve">   </v>
      </c>
      <c r="E53" s="171" t="str">
        <f>IF(B53&gt;0,'Saisie CLASSEMENT'!K55)</f>
        <v xml:space="preserve"> </v>
      </c>
      <c r="F53" s="171" t="str">
        <f>IF(B53&gt;0,'Saisie CLASSEMENT'!N55)</f>
        <v xml:space="preserve"> </v>
      </c>
      <c r="G53" s="170" t="str">
        <f>IF(B53&gt;0,'Saisie CLASSEMENT'!O55)</f>
        <v xml:space="preserve"> </v>
      </c>
      <c r="H53" s="170" t="str">
        <f>IF(B53&gt;0,'Saisie CLASSEMENT'!P55)</f>
        <v xml:space="preserve"> </v>
      </c>
      <c r="I53" s="172" t="str">
        <f>IF(B53&gt;0,'Saisie CLASSEMENT'!R55)</f>
        <v/>
      </c>
    </row>
    <row r="54" spans="1:9" ht="15.75" hidden="1" customHeight="1">
      <c r="A54" s="554">
        <f t="shared" si="0"/>
        <v>0</v>
      </c>
      <c r="B54" s="170" t="str">
        <f>IF('Saisie CLASSEMENT'!$C56&gt;0,'Saisie CLASSEMENT'!B56,"")</f>
        <v/>
      </c>
      <c r="C54" s="170">
        <f>IF(B54&gt;0,'Saisie CLASSEMENT'!C56)</f>
        <v>0</v>
      </c>
      <c r="D54" s="171" t="str">
        <f>IF(B54&gt;0,CONCATENATE('Saisie CLASSEMENT'!I56," ",'Saisie CLASSEMENT'!J56,""))</f>
        <v xml:space="preserve">   </v>
      </c>
      <c r="E54" s="171" t="str">
        <f>IF(B54&gt;0,'Saisie CLASSEMENT'!K56)</f>
        <v xml:space="preserve"> </v>
      </c>
      <c r="F54" s="171" t="str">
        <f>IF(B54&gt;0,'Saisie CLASSEMENT'!N56)</f>
        <v xml:space="preserve"> </v>
      </c>
      <c r="G54" s="170" t="str">
        <f>IF(B54&gt;0,'Saisie CLASSEMENT'!O56)</f>
        <v xml:space="preserve"> </v>
      </c>
      <c r="H54" s="170" t="str">
        <f>IF(B54&gt;0,'Saisie CLASSEMENT'!P56)</f>
        <v xml:space="preserve"> </v>
      </c>
      <c r="I54" s="172" t="str">
        <f>IF(B54&gt;0,'Saisie CLASSEMENT'!R56)</f>
        <v/>
      </c>
    </row>
    <row r="55" spans="1:9" ht="15.75" hidden="1" customHeight="1">
      <c r="A55" s="554">
        <f t="shared" si="0"/>
        <v>0</v>
      </c>
      <c r="B55" s="170" t="str">
        <f>IF('Saisie CLASSEMENT'!$C57&gt;0,'Saisie CLASSEMENT'!B57,"")</f>
        <v/>
      </c>
      <c r="C55" s="170">
        <f>IF(B55&gt;0,'Saisie CLASSEMENT'!C57)</f>
        <v>0</v>
      </c>
      <c r="D55" s="171" t="str">
        <f>IF(B55&gt;0,CONCATENATE('Saisie CLASSEMENT'!I57," ",'Saisie CLASSEMENT'!J57,""))</f>
        <v xml:space="preserve">   </v>
      </c>
      <c r="E55" s="171" t="str">
        <f>IF(B55&gt;0,'Saisie CLASSEMENT'!K57)</f>
        <v xml:space="preserve"> </v>
      </c>
      <c r="F55" s="171" t="str">
        <f>IF(B55&gt;0,'Saisie CLASSEMENT'!N57)</f>
        <v xml:space="preserve"> </v>
      </c>
      <c r="G55" s="170" t="str">
        <f>IF(B55&gt;0,'Saisie CLASSEMENT'!O57)</f>
        <v xml:space="preserve"> </v>
      </c>
      <c r="H55" s="170" t="str">
        <f>IF(B55&gt;0,'Saisie CLASSEMENT'!P57)</f>
        <v xml:space="preserve"> </v>
      </c>
      <c r="I55" s="172" t="str">
        <f>IF(B55&gt;0,'Saisie CLASSEMENT'!R57)</f>
        <v/>
      </c>
    </row>
    <row r="56" spans="1:9" ht="15.75" hidden="1" customHeight="1">
      <c r="A56" s="554">
        <f t="shared" si="0"/>
        <v>0</v>
      </c>
      <c r="B56" s="170" t="str">
        <f>IF('Saisie CLASSEMENT'!$C58&gt;0,'Saisie CLASSEMENT'!B58,"")</f>
        <v/>
      </c>
      <c r="C56" s="170">
        <f>IF(B56&gt;0,'Saisie CLASSEMENT'!C58)</f>
        <v>0</v>
      </c>
      <c r="D56" s="171" t="str">
        <f>IF(B56&gt;0,CONCATENATE('Saisie CLASSEMENT'!I58," ",'Saisie CLASSEMENT'!J58,""))</f>
        <v xml:space="preserve">   </v>
      </c>
      <c r="E56" s="171" t="str">
        <f>IF(B56&gt;0,'Saisie CLASSEMENT'!K58)</f>
        <v xml:space="preserve"> </v>
      </c>
      <c r="F56" s="171" t="str">
        <f>IF(B56&gt;0,'Saisie CLASSEMENT'!N58)</f>
        <v xml:space="preserve"> </v>
      </c>
      <c r="G56" s="170" t="str">
        <f>IF(B56&gt;0,'Saisie CLASSEMENT'!O58)</f>
        <v xml:space="preserve"> </v>
      </c>
      <c r="H56" s="170" t="str">
        <f>IF(B56&gt;0,'Saisie CLASSEMENT'!P58)</f>
        <v xml:space="preserve"> </v>
      </c>
      <c r="I56" s="172" t="str">
        <f>IF(B56&gt;0,'Saisie CLASSEMENT'!R58)</f>
        <v/>
      </c>
    </row>
    <row r="57" spans="1:9" ht="15.75" hidden="1" customHeight="1">
      <c r="A57" s="554">
        <f t="shared" si="0"/>
        <v>0</v>
      </c>
      <c r="B57" s="170" t="str">
        <f>IF('Saisie CLASSEMENT'!$C59&gt;0,'Saisie CLASSEMENT'!B59,"")</f>
        <v/>
      </c>
      <c r="C57" s="170">
        <f>IF(B57&gt;0,'Saisie CLASSEMENT'!C59)</f>
        <v>0</v>
      </c>
      <c r="D57" s="171" t="str">
        <f>IF(B57&gt;0,CONCATENATE('Saisie CLASSEMENT'!I59," ",'Saisie CLASSEMENT'!J59,""))</f>
        <v xml:space="preserve">   </v>
      </c>
      <c r="E57" s="171" t="str">
        <f>IF(B57&gt;0,'Saisie CLASSEMENT'!K59)</f>
        <v xml:space="preserve"> </v>
      </c>
      <c r="F57" s="171" t="str">
        <f>IF(B57&gt;0,'Saisie CLASSEMENT'!N59)</f>
        <v xml:space="preserve"> </v>
      </c>
      <c r="G57" s="170" t="str">
        <f>IF(B57&gt;0,'Saisie CLASSEMENT'!O59)</f>
        <v xml:space="preserve"> </v>
      </c>
      <c r="H57" s="170" t="str">
        <f>IF(B57&gt;0,'Saisie CLASSEMENT'!P59)</f>
        <v xml:space="preserve"> </v>
      </c>
      <c r="I57" s="172" t="str">
        <f>IF(B57&gt;0,'Saisie CLASSEMENT'!R59)</f>
        <v/>
      </c>
    </row>
    <row r="58" spans="1:9" ht="15.75" hidden="1" customHeight="1">
      <c r="A58" s="554">
        <f t="shared" si="0"/>
        <v>0</v>
      </c>
      <c r="B58" s="170" t="str">
        <f>IF('Saisie CLASSEMENT'!$C60&gt;0,'Saisie CLASSEMENT'!B60,"")</f>
        <v/>
      </c>
      <c r="C58" s="170">
        <f>IF(B58&gt;0,'Saisie CLASSEMENT'!C60)</f>
        <v>0</v>
      </c>
      <c r="D58" s="171" t="str">
        <f>IF(B58&gt;0,CONCATENATE('Saisie CLASSEMENT'!I60," ",'Saisie CLASSEMENT'!J60,""))</f>
        <v xml:space="preserve">   </v>
      </c>
      <c r="E58" s="171" t="str">
        <f>IF(B58&gt;0,'Saisie CLASSEMENT'!K60)</f>
        <v xml:space="preserve"> </v>
      </c>
      <c r="F58" s="171" t="str">
        <f>IF(B58&gt;0,'Saisie CLASSEMENT'!N60)</f>
        <v xml:space="preserve"> </v>
      </c>
      <c r="G58" s="170" t="str">
        <f>IF(B58&gt;0,'Saisie CLASSEMENT'!O60)</f>
        <v xml:space="preserve"> </v>
      </c>
      <c r="H58" s="170" t="str">
        <f>IF(B58&gt;0,'Saisie CLASSEMENT'!P60)</f>
        <v xml:space="preserve"> </v>
      </c>
      <c r="I58" s="172" t="str">
        <f>IF(B58&gt;0,'Saisie CLASSEMENT'!R60)</f>
        <v/>
      </c>
    </row>
    <row r="59" spans="1:9" ht="15.75" hidden="1" customHeight="1">
      <c r="A59" s="554">
        <f t="shared" si="0"/>
        <v>0</v>
      </c>
      <c r="B59" s="170" t="str">
        <f>IF('Saisie CLASSEMENT'!$C61&gt;0,'Saisie CLASSEMENT'!B61,"")</f>
        <v/>
      </c>
      <c r="C59" s="170">
        <f>IF(B59&gt;0,'Saisie CLASSEMENT'!C61)</f>
        <v>0</v>
      </c>
      <c r="D59" s="171" t="str">
        <f>IF(B59&gt;0,CONCATENATE('Saisie CLASSEMENT'!I61," ",'Saisie CLASSEMENT'!J61,""))</f>
        <v xml:space="preserve">   </v>
      </c>
      <c r="E59" s="171" t="str">
        <f>IF(B59&gt;0,'Saisie CLASSEMENT'!K61)</f>
        <v xml:space="preserve"> </v>
      </c>
      <c r="F59" s="171" t="str">
        <f>IF(B59&gt;0,'Saisie CLASSEMENT'!N61)</f>
        <v xml:space="preserve"> </v>
      </c>
      <c r="G59" s="170" t="str">
        <f>IF(B59&gt;0,'Saisie CLASSEMENT'!O61)</f>
        <v xml:space="preserve"> </v>
      </c>
      <c r="H59" s="170" t="str">
        <f>IF(B59&gt;0,'Saisie CLASSEMENT'!P61)</f>
        <v xml:space="preserve"> </v>
      </c>
      <c r="I59" s="172" t="str">
        <f>IF(B59&gt;0,'Saisie CLASSEMENT'!R61)</f>
        <v/>
      </c>
    </row>
    <row r="60" spans="1:9" ht="15.75" hidden="1" customHeight="1">
      <c r="A60" s="554">
        <f t="shared" si="0"/>
        <v>0</v>
      </c>
      <c r="B60" s="170" t="str">
        <f>IF('Saisie CLASSEMENT'!$C62&gt;0,'Saisie CLASSEMENT'!B62,"")</f>
        <v/>
      </c>
      <c r="C60" s="170">
        <f>IF(B60&gt;0,'Saisie CLASSEMENT'!C62)</f>
        <v>0</v>
      </c>
      <c r="D60" s="171" t="str">
        <f>IF(B60&gt;0,CONCATENATE('Saisie CLASSEMENT'!I62," ",'Saisie CLASSEMENT'!J62,""))</f>
        <v xml:space="preserve">   </v>
      </c>
      <c r="E60" s="171" t="str">
        <f>IF(B60&gt;0,'Saisie CLASSEMENT'!K62)</f>
        <v xml:space="preserve"> </v>
      </c>
      <c r="F60" s="171" t="str">
        <f>IF(B60&gt;0,'Saisie CLASSEMENT'!N62)</f>
        <v xml:space="preserve"> </v>
      </c>
      <c r="G60" s="170" t="str">
        <f>IF(B60&gt;0,'Saisie CLASSEMENT'!O62)</f>
        <v xml:space="preserve"> </v>
      </c>
      <c r="H60" s="170" t="str">
        <f>IF(B60&gt;0,'Saisie CLASSEMENT'!P62)</f>
        <v xml:space="preserve"> </v>
      </c>
      <c r="I60" s="172" t="str">
        <f>IF(B60&gt;0,'Saisie CLASSEMENT'!R62)</f>
        <v/>
      </c>
    </row>
    <row r="61" spans="1:9" ht="15.75" hidden="1" customHeight="1">
      <c r="A61" s="554">
        <f t="shared" si="0"/>
        <v>0</v>
      </c>
      <c r="B61" s="170" t="str">
        <f>IF('Saisie CLASSEMENT'!$C63&gt;0,'Saisie CLASSEMENT'!B63,"")</f>
        <v/>
      </c>
      <c r="C61" s="170">
        <f>IF(B61&gt;0,'Saisie CLASSEMENT'!C63)</f>
        <v>0</v>
      </c>
      <c r="D61" s="171" t="str">
        <f>IF(B61&gt;0,CONCATENATE('Saisie CLASSEMENT'!I63," ",'Saisie CLASSEMENT'!J63,""))</f>
        <v xml:space="preserve">   </v>
      </c>
      <c r="E61" s="171" t="str">
        <f>IF(B61&gt;0,'Saisie CLASSEMENT'!K63)</f>
        <v xml:space="preserve"> </v>
      </c>
      <c r="F61" s="171" t="str">
        <f>IF(B61&gt;0,'Saisie CLASSEMENT'!N63)</f>
        <v xml:space="preserve"> </v>
      </c>
      <c r="G61" s="170" t="str">
        <f>IF(B61&gt;0,'Saisie CLASSEMENT'!O63)</f>
        <v xml:space="preserve"> </v>
      </c>
      <c r="H61" s="170" t="str">
        <f>IF(B61&gt;0,'Saisie CLASSEMENT'!P63)</f>
        <v xml:space="preserve"> </v>
      </c>
      <c r="I61" s="172" t="str">
        <f>IF(B61&gt;0,'Saisie CLASSEMENT'!R63)</f>
        <v/>
      </c>
    </row>
    <row r="62" spans="1:9" ht="15.75" hidden="1" customHeight="1">
      <c r="A62" s="554">
        <f t="shared" si="0"/>
        <v>0</v>
      </c>
      <c r="B62" s="170" t="str">
        <f>IF('Saisie CLASSEMENT'!$C64&gt;0,'Saisie CLASSEMENT'!B64,"")</f>
        <v/>
      </c>
      <c r="C62" s="170">
        <f>IF(B62&gt;0,'Saisie CLASSEMENT'!C64)</f>
        <v>0</v>
      </c>
      <c r="D62" s="171" t="str">
        <f>IF(B62&gt;0,CONCATENATE('Saisie CLASSEMENT'!I64," ",'Saisie CLASSEMENT'!J64,""))</f>
        <v xml:space="preserve">   </v>
      </c>
      <c r="E62" s="171" t="str">
        <f>IF(B62&gt;0,'Saisie CLASSEMENT'!K64)</f>
        <v xml:space="preserve"> </v>
      </c>
      <c r="F62" s="171" t="str">
        <f>IF(B62&gt;0,'Saisie CLASSEMENT'!N64)</f>
        <v xml:space="preserve"> </v>
      </c>
      <c r="G62" s="170" t="str">
        <f>IF(B62&gt;0,'Saisie CLASSEMENT'!O64)</f>
        <v xml:space="preserve"> </v>
      </c>
      <c r="H62" s="170" t="str">
        <f>IF(B62&gt;0,'Saisie CLASSEMENT'!P64)</f>
        <v xml:space="preserve"> </v>
      </c>
      <c r="I62" s="172" t="str">
        <f>IF(B62&gt;0,'Saisie CLASSEMENT'!R64)</f>
        <v/>
      </c>
    </row>
    <row r="63" spans="1:9" ht="15.75" hidden="1" customHeight="1">
      <c r="A63" s="554">
        <f t="shared" si="0"/>
        <v>0</v>
      </c>
      <c r="B63" s="170" t="str">
        <f>IF('Saisie CLASSEMENT'!$C65&gt;0,'Saisie CLASSEMENT'!B65,"")</f>
        <v/>
      </c>
      <c r="C63" s="170">
        <f>IF(B63&gt;0,'Saisie CLASSEMENT'!C65)</f>
        <v>0</v>
      </c>
      <c r="D63" s="171" t="str">
        <f>IF(B63&gt;0,CONCATENATE('Saisie CLASSEMENT'!I65," ",'Saisie CLASSEMENT'!J65,""))</f>
        <v xml:space="preserve">   </v>
      </c>
      <c r="E63" s="171" t="str">
        <f>IF(B63&gt;0,'Saisie CLASSEMENT'!K65)</f>
        <v xml:space="preserve"> </v>
      </c>
      <c r="F63" s="171" t="str">
        <f>IF(B63&gt;0,'Saisie CLASSEMENT'!N65)</f>
        <v xml:space="preserve"> </v>
      </c>
      <c r="G63" s="170" t="str">
        <f>IF(B63&gt;0,'Saisie CLASSEMENT'!O65)</f>
        <v xml:space="preserve"> </v>
      </c>
      <c r="H63" s="170" t="str">
        <f>IF(B63&gt;0,'Saisie CLASSEMENT'!P65)</f>
        <v xml:space="preserve"> </v>
      </c>
      <c r="I63" s="172" t="str">
        <f>IF(B63&gt;0,'Saisie CLASSEMENT'!R65)</f>
        <v/>
      </c>
    </row>
    <row r="64" spans="1:9" ht="15.75" hidden="1" customHeight="1">
      <c r="A64" s="554">
        <f t="shared" si="0"/>
        <v>0</v>
      </c>
      <c r="B64" s="170" t="str">
        <f>IF('Saisie CLASSEMENT'!$C66&gt;0,'Saisie CLASSEMENT'!B66,"")</f>
        <v/>
      </c>
      <c r="C64" s="170">
        <f>IF(B64&gt;0,'Saisie CLASSEMENT'!C66)</f>
        <v>0</v>
      </c>
      <c r="D64" s="171" t="str">
        <f>IF(B64&gt;0,CONCATENATE('Saisie CLASSEMENT'!I66," ",'Saisie CLASSEMENT'!J66,""))</f>
        <v xml:space="preserve">   </v>
      </c>
      <c r="E64" s="171" t="str">
        <f>IF(B64&gt;0,'Saisie CLASSEMENT'!K66)</f>
        <v xml:space="preserve"> </v>
      </c>
      <c r="F64" s="171" t="str">
        <f>IF(B64&gt;0,'Saisie CLASSEMENT'!N66)</f>
        <v xml:space="preserve"> </v>
      </c>
      <c r="G64" s="170" t="str">
        <f>IF(B64&gt;0,'Saisie CLASSEMENT'!O66)</f>
        <v xml:space="preserve"> </v>
      </c>
      <c r="H64" s="170" t="str">
        <f>IF(B64&gt;0,'Saisie CLASSEMENT'!P66)</f>
        <v xml:space="preserve"> </v>
      </c>
      <c r="I64" s="172" t="str">
        <f>IF(B64&gt;0,'Saisie CLASSEMENT'!R66)</f>
        <v/>
      </c>
    </row>
    <row r="65" spans="1:9" ht="15.75" hidden="1" customHeight="1">
      <c r="A65" s="554">
        <f t="shared" si="0"/>
        <v>0</v>
      </c>
      <c r="B65" s="170" t="str">
        <f>IF('Saisie CLASSEMENT'!$C67&gt;0,'Saisie CLASSEMENT'!B67,"")</f>
        <v/>
      </c>
      <c r="C65" s="170">
        <f>IF(B65&gt;0,'Saisie CLASSEMENT'!C67)</f>
        <v>0</v>
      </c>
      <c r="D65" s="171" t="str">
        <f>IF(B65&gt;0,CONCATENATE('Saisie CLASSEMENT'!I67," ",'Saisie CLASSEMENT'!J67,""))</f>
        <v xml:space="preserve">   </v>
      </c>
      <c r="E65" s="171" t="str">
        <f>IF(B65&gt;0,'Saisie CLASSEMENT'!K67)</f>
        <v xml:space="preserve"> </v>
      </c>
      <c r="F65" s="171" t="str">
        <f>IF(B65&gt;0,'Saisie CLASSEMENT'!N67)</f>
        <v xml:space="preserve"> </v>
      </c>
      <c r="G65" s="170" t="str">
        <f>IF(B65&gt;0,'Saisie CLASSEMENT'!O67)</f>
        <v xml:space="preserve"> </v>
      </c>
      <c r="H65" s="170" t="str">
        <f>IF(B65&gt;0,'Saisie CLASSEMENT'!P67)</f>
        <v xml:space="preserve"> </v>
      </c>
      <c r="I65" s="172" t="str">
        <f>IF(B65&gt;0,'Saisie CLASSEMENT'!R67)</f>
        <v/>
      </c>
    </row>
    <row r="66" spans="1:9" ht="15.75" hidden="1" customHeight="1">
      <c r="A66" s="554">
        <f t="shared" si="0"/>
        <v>0</v>
      </c>
      <c r="B66" s="170" t="str">
        <f>IF('Saisie CLASSEMENT'!$C68&gt;0,'Saisie CLASSEMENT'!B68,"")</f>
        <v/>
      </c>
      <c r="C66" s="170">
        <f>IF(B66&gt;0,'Saisie CLASSEMENT'!C68)</f>
        <v>0</v>
      </c>
      <c r="D66" s="171" t="str">
        <f>IF(B66&gt;0,CONCATENATE('Saisie CLASSEMENT'!I68," ",'Saisie CLASSEMENT'!J68,""))</f>
        <v xml:space="preserve">   </v>
      </c>
      <c r="E66" s="171" t="str">
        <f>IF(B66&gt;0,'Saisie CLASSEMENT'!K68)</f>
        <v xml:space="preserve"> </v>
      </c>
      <c r="F66" s="171" t="str">
        <f>IF(B66&gt;0,'Saisie CLASSEMENT'!N68)</f>
        <v xml:space="preserve"> </v>
      </c>
      <c r="G66" s="170" t="str">
        <f>IF(B66&gt;0,'Saisie CLASSEMENT'!O68)</f>
        <v xml:space="preserve"> </v>
      </c>
      <c r="H66" s="170" t="str">
        <f>IF(B66&gt;0,'Saisie CLASSEMENT'!P68)</f>
        <v xml:space="preserve"> </v>
      </c>
      <c r="I66" s="172" t="str">
        <f>IF(B66&gt;0,'Saisie CLASSEMENT'!R68)</f>
        <v/>
      </c>
    </row>
    <row r="67" spans="1:9" ht="15.75" hidden="1" customHeight="1">
      <c r="A67" s="554">
        <f t="shared" si="0"/>
        <v>0</v>
      </c>
      <c r="B67" s="170" t="str">
        <f>IF('Saisie CLASSEMENT'!$C69&gt;0,'Saisie CLASSEMENT'!B69,"")</f>
        <v/>
      </c>
      <c r="C67" s="170">
        <f>IF(B67&gt;0,'Saisie CLASSEMENT'!C69)</f>
        <v>0</v>
      </c>
      <c r="D67" s="171" t="str">
        <f>IF(B67&gt;0,CONCATENATE('Saisie CLASSEMENT'!I69," ",'Saisie CLASSEMENT'!J69,""))</f>
        <v xml:space="preserve">   </v>
      </c>
      <c r="E67" s="171" t="str">
        <f>IF(B67&gt;0,'Saisie CLASSEMENT'!K69)</f>
        <v xml:space="preserve"> </v>
      </c>
      <c r="F67" s="171" t="str">
        <f>IF(B67&gt;0,'Saisie CLASSEMENT'!N69)</f>
        <v xml:space="preserve"> </v>
      </c>
      <c r="G67" s="170" t="str">
        <f>IF(B67&gt;0,'Saisie CLASSEMENT'!O69)</f>
        <v xml:space="preserve"> </v>
      </c>
      <c r="H67" s="170" t="str">
        <f>IF(B67&gt;0,'Saisie CLASSEMENT'!P69)</f>
        <v xml:space="preserve"> </v>
      </c>
      <c r="I67" s="172" t="str">
        <f>IF(B67&gt;0,'Saisie CLASSEMENT'!R69)</f>
        <v/>
      </c>
    </row>
    <row r="68" spans="1:9" ht="15.75" hidden="1" customHeight="1">
      <c r="A68" s="554">
        <f t="shared" si="0"/>
        <v>0</v>
      </c>
      <c r="B68" s="170" t="str">
        <f>IF('Saisie CLASSEMENT'!$C70&gt;0,'Saisie CLASSEMENT'!B70,"")</f>
        <v/>
      </c>
      <c r="C68" s="170">
        <f>IF(B68&gt;0,'Saisie CLASSEMENT'!C70)</f>
        <v>0</v>
      </c>
      <c r="D68" s="171" t="str">
        <f>IF(B68&gt;0,CONCATENATE('Saisie CLASSEMENT'!I70," ",'Saisie CLASSEMENT'!J70,""))</f>
        <v xml:space="preserve">   </v>
      </c>
      <c r="E68" s="171" t="str">
        <f>IF(B68&gt;0,'Saisie CLASSEMENT'!K70)</f>
        <v xml:space="preserve"> </v>
      </c>
      <c r="F68" s="171" t="str">
        <f>IF(B68&gt;0,'Saisie CLASSEMENT'!N70)</f>
        <v xml:space="preserve"> </v>
      </c>
      <c r="G68" s="170" t="str">
        <f>IF(B68&gt;0,'Saisie CLASSEMENT'!O70)</f>
        <v xml:space="preserve"> </v>
      </c>
      <c r="H68" s="170" t="str">
        <f>IF(B68&gt;0,'Saisie CLASSEMENT'!P70)</f>
        <v xml:space="preserve"> </v>
      </c>
      <c r="I68" s="172" t="str">
        <f>IF(B68&gt;0,'Saisie CLASSEMENT'!R70)</f>
        <v/>
      </c>
    </row>
    <row r="69" spans="1:9" ht="15.75" hidden="1" customHeight="1">
      <c r="A69" s="554">
        <f t="shared" si="0"/>
        <v>0</v>
      </c>
      <c r="B69" s="170" t="str">
        <f>IF('Saisie CLASSEMENT'!$C71&gt;0,'Saisie CLASSEMENT'!B71,"")</f>
        <v/>
      </c>
      <c r="C69" s="170">
        <f>IF(B69&gt;0,'Saisie CLASSEMENT'!C71)</f>
        <v>0</v>
      </c>
      <c r="D69" s="171" t="str">
        <f>IF(B69&gt;0,CONCATENATE('Saisie CLASSEMENT'!I71," ",'Saisie CLASSEMENT'!J71,""))</f>
        <v xml:space="preserve">   </v>
      </c>
      <c r="E69" s="171" t="str">
        <f>IF(B69&gt;0,'Saisie CLASSEMENT'!K71)</f>
        <v xml:space="preserve"> </v>
      </c>
      <c r="F69" s="171" t="str">
        <f>IF(B69&gt;0,'Saisie CLASSEMENT'!N71)</f>
        <v xml:space="preserve"> </v>
      </c>
      <c r="G69" s="170" t="str">
        <f>IF(B69&gt;0,'Saisie CLASSEMENT'!O71)</f>
        <v xml:space="preserve"> </v>
      </c>
      <c r="H69" s="170" t="str">
        <f>IF(B69&gt;0,'Saisie CLASSEMENT'!P71)</f>
        <v xml:space="preserve"> </v>
      </c>
      <c r="I69" s="172" t="str">
        <f>IF(B69&gt;0,'Saisie CLASSEMENT'!R71)</f>
        <v/>
      </c>
    </row>
    <row r="70" spans="1:9" ht="15.75" hidden="1" customHeight="1">
      <c r="A70" s="554">
        <f t="shared" si="0"/>
        <v>0</v>
      </c>
      <c r="B70" s="170" t="str">
        <f>IF('Saisie CLASSEMENT'!$C72&gt;0,'Saisie CLASSEMENT'!B72,"")</f>
        <v/>
      </c>
      <c r="C70" s="170">
        <f>IF(B70&gt;0,'Saisie CLASSEMENT'!C72)</f>
        <v>0</v>
      </c>
      <c r="D70" s="171" t="str">
        <f>IF(B70&gt;0,CONCATENATE('Saisie CLASSEMENT'!I72," ",'Saisie CLASSEMENT'!J72,""))</f>
        <v xml:space="preserve">   </v>
      </c>
      <c r="E70" s="171" t="str">
        <f>IF(B70&gt;0,'Saisie CLASSEMENT'!K72)</f>
        <v xml:space="preserve"> </v>
      </c>
      <c r="F70" s="171" t="str">
        <f>IF(B70&gt;0,'Saisie CLASSEMENT'!N72)</f>
        <v xml:space="preserve"> </v>
      </c>
      <c r="G70" s="170" t="str">
        <f>IF(B70&gt;0,'Saisie CLASSEMENT'!O72)</f>
        <v xml:space="preserve"> </v>
      </c>
      <c r="H70" s="170" t="str">
        <f>IF(B70&gt;0,'Saisie CLASSEMENT'!P72)</f>
        <v xml:space="preserve"> </v>
      </c>
      <c r="I70" s="172" t="str">
        <f>IF(B70&gt;0,'Saisie CLASSEMENT'!R72)</f>
        <v/>
      </c>
    </row>
    <row r="71" spans="1:9" ht="15.75" hidden="1" customHeight="1">
      <c r="A71" s="554">
        <f t="shared" ref="A71:A134" si="1">IF(LEN(B71)&gt;0,1,0)</f>
        <v>0</v>
      </c>
      <c r="B71" s="170" t="str">
        <f>IF('Saisie CLASSEMENT'!$C73&gt;0,'Saisie CLASSEMENT'!B73,"")</f>
        <v/>
      </c>
      <c r="C71" s="170">
        <f>IF(B71&gt;0,'Saisie CLASSEMENT'!C73)</f>
        <v>0</v>
      </c>
      <c r="D71" s="171" t="str">
        <f>IF(B71&gt;0,CONCATENATE('Saisie CLASSEMENT'!I73," ",'Saisie CLASSEMENT'!J73,""))</f>
        <v xml:space="preserve">   </v>
      </c>
      <c r="E71" s="171" t="str">
        <f>IF(B71&gt;0,'Saisie CLASSEMENT'!K73)</f>
        <v xml:space="preserve"> </v>
      </c>
      <c r="F71" s="171" t="str">
        <f>IF(B71&gt;0,'Saisie CLASSEMENT'!N73)</f>
        <v xml:space="preserve"> </v>
      </c>
      <c r="G71" s="170" t="str">
        <f>IF(B71&gt;0,'Saisie CLASSEMENT'!O73)</f>
        <v xml:space="preserve"> </v>
      </c>
      <c r="H71" s="170" t="str">
        <f>IF(B71&gt;0,'Saisie CLASSEMENT'!P73)</f>
        <v xml:space="preserve"> </v>
      </c>
      <c r="I71" s="172" t="str">
        <f>IF(B71&gt;0,'Saisie CLASSEMENT'!R73)</f>
        <v/>
      </c>
    </row>
    <row r="72" spans="1:9" ht="15.75" hidden="1" customHeight="1">
      <c r="A72" s="554">
        <f t="shared" si="1"/>
        <v>0</v>
      </c>
      <c r="B72" s="170" t="str">
        <f>IF('Saisie CLASSEMENT'!$C74&gt;0,'Saisie CLASSEMENT'!B74,"")</f>
        <v/>
      </c>
      <c r="C72" s="170">
        <f>IF(B72&gt;0,'Saisie CLASSEMENT'!C74)</f>
        <v>0</v>
      </c>
      <c r="D72" s="171" t="str">
        <f>IF(B72&gt;0,CONCATENATE('Saisie CLASSEMENT'!I74," ",'Saisie CLASSEMENT'!J74,""))</f>
        <v xml:space="preserve">   </v>
      </c>
      <c r="E72" s="171" t="str">
        <f>IF(B72&gt;0,'Saisie CLASSEMENT'!K74)</f>
        <v xml:space="preserve"> </v>
      </c>
      <c r="F72" s="171" t="str">
        <f>IF(B72&gt;0,'Saisie CLASSEMENT'!N74)</f>
        <v xml:space="preserve"> </v>
      </c>
      <c r="G72" s="170" t="str">
        <f>IF(B72&gt;0,'Saisie CLASSEMENT'!O74)</f>
        <v xml:space="preserve"> </v>
      </c>
      <c r="H72" s="170" t="str">
        <f>IF(B72&gt;0,'Saisie CLASSEMENT'!P74)</f>
        <v xml:space="preserve"> </v>
      </c>
      <c r="I72" s="172" t="str">
        <f>IF(B72&gt;0,'Saisie CLASSEMENT'!R74)</f>
        <v/>
      </c>
    </row>
    <row r="73" spans="1:9" ht="15.75" hidden="1" customHeight="1">
      <c r="A73" s="554">
        <f t="shared" si="1"/>
        <v>0</v>
      </c>
      <c r="B73" s="170" t="str">
        <f>IF('Saisie CLASSEMENT'!$C75&gt;0,'Saisie CLASSEMENT'!B75,"")</f>
        <v/>
      </c>
      <c r="C73" s="170">
        <f>IF(B73&gt;0,'Saisie CLASSEMENT'!C75)</f>
        <v>0</v>
      </c>
      <c r="D73" s="171" t="str">
        <f>IF(B73&gt;0,CONCATENATE('Saisie CLASSEMENT'!I75," ",'Saisie CLASSEMENT'!J75,""))</f>
        <v xml:space="preserve">   </v>
      </c>
      <c r="E73" s="171" t="str">
        <f>IF(B73&gt;0,'Saisie CLASSEMENT'!K75)</f>
        <v xml:space="preserve"> </v>
      </c>
      <c r="F73" s="171" t="str">
        <f>IF(B73&gt;0,'Saisie CLASSEMENT'!N75)</f>
        <v xml:space="preserve"> </v>
      </c>
      <c r="G73" s="170" t="str">
        <f>IF(B73&gt;0,'Saisie CLASSEMENT'!O75)</f>
        <v xml:space="preserve"> </v>
      </c>
      <c r="H73" s="170" t="str">
        <f>IF(B73&gt;0,'Saisie CLASSEMENT'!P75)</f>
        <v xml:space="preserve"> </v>
      </c>
      <c r="I73" s="172" t="str">
        <f>IF(B73&gt;0,'Saisie CLASSEMENT'!R75)</f>
        <v/>
      </c>
    </row>
    <row r="74" spans="1:9" ht="15.75" hidden="1" customHeight="1">
      <c r="A74" s="554">
        <f t="shared" si="1"/>
        <v>0</v>
      </c>
      <c r="B74" s="170" t="str">
        <f>IF('Saisie CLASSEMENT'!$C76&gt;0,'Saisie CLASSEMENT'!B76,"")</f>
        <v/>
      </c>
      <c r="C74" s="170">
        <f>IF(B74&gt;0,'Saisie CLASSEMENT'!C76)</f>
        <v>0</v>
      </c>
      <c r="D74" s="171" t="str">
        <f>IF(B74&gt;0,CONCATENATE('Saisie CLASSEMENT'!I76," ",'Saisie CLASSEMENT'!J76,""))</f>
        <v xml:space="preserve">   </v>
      </c>
      <c r="E74" s="171" t="str">
        <f>IF(B74&gt;0,'Saisie CLASSEMENT'!K76)</f>
        <v xml:space="preserve"> </v>
      </c>
      <c r="F74" s="171" t="str">
        <f>IF(B74&gt;0,'Saisie CLASSEMENT'!N76)</f>
        <v xml:space="preserve"> </v>
      </c>
      <c r="G74" s="170" t="str">
        <f>IF(B74&gt;0,'Saisie CLASSEMENT'!O76)</f>
        <v xml:space="preserve"> </v>
      </c>
      <c r="H74" s="170" t="str">
        <f>IF(B74&gt;0,'Saisie CLASSEMENT'!P76)</f>
        <v xml:space="preserve"> </v>
      </c>
      <c r="I74" s="172" t="str">
        <f>IF(B74&gt;0,'Saisie CLASSEMENT'!R76)</f>
        <v/>
      </c>
    </row>
    <row r="75" spans="1:9" ht="15.75" hidden="1" customHeight="1">
      <c r="A75" s="554">
        <f t="shared" si="1"/>
        <v>0</v>
      </c>
      <c r="B75" s="170" t="str">
        <f>IF('Saisie CLASSEMENT'!$C77&gt;0,'Saisie CLASSEMENT'!B77,"")</f>
        <v/>
      </c>
      <c r="C75" s="170">
        <f>IF(B75&gt;0,'Saisie CLASSEMENT'!C77)</f>
        <v>0</v>
      </c>
      <c r="D75" s="171" t="str">
        <f>IF(B75&gt;0,CONCATENATE('Saisie CLASSEMENT'!I77," ",'Saisie CLASSEMENT'!J77,""))</f>
        <v xml:space="preserve">   </v>
      </c>
      <c r="E75" s="171" t="str">
        <f>IF(B75&gt;0,'Saisie CLASSEMENT'!K77)</f>
        <v xml:space="preserve"> </v>
      </c>
      <c r="F75" s="171" t="str">
        <f>IF(B75&gt;0,'Saisie CLASSEMENT'!N77)</f>
        <v xml:space="preserve"> </v>
      </c>
      <c r="G75" s="170" t="str">
        <f>IF(B75&gt;0,'Saisie CLASSEMENT'!O77)</f>
        <v xml:space="preserve"> </v>
      </c>
      <c r="H75" s="170" t="str">
        <f>IF(B75&gt;0,'Saisie CLASSEMENT'!P77)</f>
        <v xml:space="preserve"> </v>
      </c>
      <c r="I75" s="172" t="str">
        <f>IF(B75&gt;0,'Saisie CLASSEMENT'!R77)</f>
        <v/>
      </c>
    </row>
    <row r="76" spans="1:9" ht="15.75" hidden="1" customHeight="1">
      <c r="A76" s="554">
        <f t="shared" si="1"/>
        <v>0</v>
      </c>
      <c r="B76" s="170" t="str">
        <f>IF('Saisie CLASSEMENT'!$C78&gt;0,'Saisie CLASSEMENT'!B78,"")</f>
        <v/>
      </c>
      <c r="C76" s="170">
        <f>IF(B76&gt;0,'Saisie CLASSEMENT'!C78)</f>
        <v>0</v>
      </c>
      <c r="D76" s="171" t="str">
        <f>IF(B76&gt;0,CONCATENATE('Saisie CLASSEMENT'!I78," ",'Saisie CLASSEMENT'!J78,""))</f>
        <v xml:space="preserve">   </v>
      </c>
      <c r="E76" s="171" t="str">
        <f>IF(B76&gt;0,'Saisie CLASSEMENT'!K78)</f>
        <v xml:space="preserve"> </v>
      </c>
      <c r="F76" s="171" t="str">
        <f>IF(B76&gt;0,'Saisie CLASSEMENT'!N78)</f>
        <v xml:space="preserve"> </v>
      </c>
      <c r="G76" s="170" t="str">
        <f>IF(B76&gt;0,'Saisie CLASSEMENT'!O78)</f>
        <v xml:space="preserve"> </v>
      </c>
      <c r="H76" s="170" t="str">
        <f>IF(B76&gt;0,'Saisie CLASSEMENT'!P78)</f>
        <v xml:space="preserve"> </v>
      </c>
      <c r="I76" s="172" t="str">
        <f>IF(B76&gt;0,'Saisie CLASSEMENT'!R78)</f>
        <v/>
      </c>
    </row>
    <row r="77" spans="1:9" ht="15.75" hidden="1" customHeight="1">
      <c r="A77" s="554">
        <f t="shared" si="1"/>
        <v>0</v>
      </c>
      <c r="B77" s="170" t="str">
        <f>IF('Saisie CLASSEMENT'!$C79&gt;0,'Saisie CLASSEMENT'!B79,"")</f>
        <v/>
      </c>
      <c r="C77" s="170">
        <f>IF(B77&gt;0,'Saisie CLASSEMENT'!C79)</f>
        <v>0</v>
      </c>
      <c r="D77" s="171" t="str">
        <f>IF(B77&gt;0,CONCATENATE('Saisie CLASSEMENT'!I79," ",'Saisie CLASSEMENT'!J79,""))</f>
        <v xml:space="preserve">   </v>
      </c>
      <c r="E77" s="171" t="str">
        <f>IF(B77&gt;0,'Saisie CLASSEMENT'!K79)</f>
        <v xml:space="preserve"> </v>
      </c>
      <c r="F77" s="171" t="str">
        <f>IF(B77&gt;0,'Saisie CLASSEMENT'!N79)</f>
        <v xml:space="preserve"> </v>
      </c>
      <c r="G77" s="170" t="str">
        <f>IF(B77&gt;0,'Saisie CLASSEMENT'!O79)</f>
        <v xml:space="preserve"> </v>
      </c>
      <c r="H77" s="170" t="str">
        <f>IF(B77&gt;0,'Saisie CLASSEMENT'!P79)</f>
        <v xml:space="preserve"> </v>
      </c>
      <c r="I77" s="172" t="str">
        <f>IF(B77&gt;0,'Saisie CLASSEMENT'!R79)</f>
        <v/>
      </c>
    </row>
    <row r="78" spans="1:9" ht="15.75" hidden="1" customHeight="1">
      <c r="A78" s="554">
        <f t="shared" si="1"/>
        <v>0</v>
      </c>
      <c r="B78" s="170" t="str">
        <f>IF('Saisie CLASSEMENT'!$C80&gt;0,'Saisie CLASSEMENT'!B80,"")</f>
        <v/>
      </c>
      <c r="C78" s="170">
        <f>IF(B78&gt;0,'Saisie CLASSEMENT'!C80)</f>
        <v>0</v>
      </c>
      <c r="D78" s="171" t="str">
        <f>IF(B78&gt;0,CONCATENATE('Saisie CLASSEMENT'!I80," ",'Saisie CLASSEMENT'!J80,""))</f>
        <v xml:space="preserve">   </v>
      </c>
      <c r="E78" s="171" t="str">
        <f>IF(B78&gt;0,'Saisie CLASSEMENT'!K80)</f>
        <v xml:space="preserve"> </v>
      </c>
      <c r="F78" s="171" t="str">
        <f>IF(B78&gt;0,'Saisie CLASSEMENT'!N80)</f>
        <v xml:space="preserve"> </v>
      </c>
      <c r="G78" s="170" t="str">
        <f>IF(B78&gt;0,'Saisie CLASSEMENT'!O80)</f>
        <v xml:space="preserve"> </v>
      </c>
      <c r="H78" s="170" t="str">
        <f>IF(B78&gt;0,'Saisie CLASSEMENT'!P80)</f>
        <v xml:space="preserve"> </v>
      </c>
      <c r="I78" s="172" t="str">
        <f>IF(B78&gt;0,'Saisie CLASSEMENT'!R80)</f>
        <v/>
      </c>
    </row>
    <row r="79" spans="1:9" ht="15.75" hidden="1" customHeight="1">
      <c r="A79" s="554">
        <f t="shared" si="1"/>
        <v>0</v>
      </c>
      <c r="B79" s="170" t="str">
        <f>IF('Saisie CLASSEMENT'!$C81&gt;0,'Saisie CLASSEMENT'!B81,"")</f>
        <v/>
      </c>
      <c r="C79" s="170">
        <f>IF(B79&gt;0,'Saisie CLASSEMENT'!C81)</f>
        <v>0</v>
      </c>
      <c r="D79" s="171" t="str">
        <f>IF(B79&gt;0,CONCATENATE('Saisie CLASSEMENT'!I81," ",'Saisie CLASSEMENT'!J81,""))</f>
        <v xml:space="preserve">   </v>
      </c>
      <c r="E79" s="171" t="str">
        <f>IF(B79&gt;0,'Saisie CLASSEMENT'!K81)</f>
        <v xml:space="preserve"> </v>
      </c>
      <c r="F79" s="171" t="str">
        <f>IF(B79&gt;0,'Saisie CLASSEMENT'!N81)</f>
        <v xml:space="preserve"> </v>
      </c>
      <c r="G79" s="170" t="str">
        <f>IF(B79&gt;0,'Saisie CLASSEMENT'!O81)</f>
        <v xml:space="preserve"> </v>
      </c>
      <c r="H79" s="170" t="str">
        <f>IF(B79&gt;0,'Saisie CLASSEMENT'!P81)</f>
        <v xml:space="preserve"> </v>
      </c>
      <c r="I79" s="172" t="str">
        <f>IF(B79&gt;0,'Saisie CLASSEMENT'!R81)</f>
        <v/>
      </c>
    </row>
    <row r="80" spans="1:9" ht="15.75" hidden="1" customHeight="1">
      <c r="A80" s="554">
        <f t="shared" si="1"/>
        <v>0</v>
      </c>
      <c r="B80" s="170" t="str">
        <f>IF('Saisie CLASSEMENT'!$C82&gt;0,'Saisie CLASSEMENT'!B82,"")</f>
        <v/>
      </c>
      <c r="C80" s="170">
        <f>IF(B80&gt;0,'Saisie CLASSEMENT'!C82)</f>
        <v>0</v>
      </c>
      <c r="D80" s="171" t="str">
        <f>IF(B80&gt;0,CONCATENATE('Saisie CLASSEMENT'!I82," ",'Saisie CLASSEMENT'!J82,""))</f>
        <v xml:space="preserve">   </v>
      </c>
      <c r="E80" s="171" t="str">
        <f>IF(B80&gt;0,'Saisie CLASSEMENT'!K82)</f>
        <v xml:space="preserve"> </v>
      </c>
      <c r="F80" s="171" t="str">
        <f>IF(B80&gt;0,'Saisie CLASSEMENT'!N82)</f>
        <v xml:space="preserve"> </v>
      </c>
      <c r="G80" s="170" t="str">
        <f>IF(B80&gt;0,'Saisie CLASSEMENT'!O82)</f>
        <v xml:space="preserve"> </v>
      </c>
      <c r="H80" s="170" t="str">
        <f>IF(B80&gt;0,'Saisie CLASSEMENT'!P82)</f>
        <v xml:space="preserve"> </v>
      </c>
      <c r="I80" s="172" t="str">
        <f>IF(B80&gt;0,'Saisie CLASSEMENT'!R82)</f>
        <v/>
      </c>
    </row>
    <row r="81" spans="1:9" ht="15.75" hidden="1" customHeight="1">
      <c r="A81" s="554">
        <f t="shared" si="1"/>
        <v>0</v>
      </c>
      <c r="B81" s="170" t="str">
        <f>IF('Saisie CLASSEMENT'!$C83&gt;0,'Saisie CLASSEMENT'!B83,"")</f>
        <v/>
      </c>
      <c r="C81" s="170">
        <f>IF(B81&gt;0,'Saisie CLASSEMENT'!C83)</f>
        <v>0</v>
      </c>
      <c r="D81" s="171" t="str">
        <f>IF(B81&gt;0,CONCATENATE('Saisie CLASSEMENT'!I83," ",'Saisie CLASSEMENT'!J83,""))</f>
        <v xml:space="preserve">   </v>
      </c>
      <c r="E81" s="171" t="str">
        <f>IF(B81&gt;0,'Saisie CLASSEMENT'!K83)</f>
        <v xml:space="preserve"> </v>
      </c>
      <c r="F81" s="171" t="str">
        <f>IF(B81&gt;0,'Saisie CLASSEMENT'!N83)</f>
        <v xml:space="preserve"> </v>
      </c>
      <c r="G81" s="170" t="str">
        <f>IF(B81&gt;0,'Saisie CLASSEMENT'!O83)</f>
        <v xml:space="preserve"> </v>
      </c>
      <c r="H81" s="170" t="str">
        <f>IF(B81&gt;0,'Saisie CLASSEMENT'!P83)</f>
        <v xml:space="preserve"> </v>
      </c>
      <c r="I81" s="172" t="str">
        <f>IF(B81&gt;0,'Saisie CLASSEMENT'!R83)</f>
        <v/>
      </c>
    </row>
    <row r="82" spans="1:9" ht="15.75" hidden="1" customHeight="1">
      <c r="A82" s="554">
        <f t="shared" si="1"/>
        <v>0</v>
      </c>
      <c r="B82" s="170" t="str">
        <f>IF('Saisie CLASSEMENT'!$C84&gt;0,'Saisie CLASSEMENT'!B84,"")</f>
        <v/>
      </c>
      <c r="C82" s="170">
        <f>IF(B82&gt;0,'Saisie CLASSEMENT'!C84)</f>
        <v>0</v>
      </c>
      <c r="D82" s="171" t="str">
        <f>IF(B82&gt;0,CONCATENATE('Saisie CLASSEMENT'!I84," ",'Saisie CLASSEMENT'!J84,""))</f>
        <v xml:space="preserve">   </v>
      </c>
      <c r="E82" s="171" t="str">
        <f>IF(B82&gt;0,'Saisie CLASSEMENT'!K84)</f>
        <v xml:space="preserve"> </v>
      </c>
      <c r="F82" s="171" t="str">
        <f>IF(B82&gt;0,'Saisie CLASSEMENT'!N84)</f>
        <v xml:space="preserve"> </v>
      </c>
      <c r="G82" s="170" t="str">
        <f>IF(B82&gt;0,'Saisie CLASSEMENT'!O84)</f>
        <v xml:space="preserve"> </v>
      </c>
      <c r="H82" s="170" t="str">
        <f>IF(B82&gt;0,'Saisie CLASSEMENT'!P84)</f>
        <v xml:space="preserve"> </v>
      </c>
      <c r="I82" s="172" t="str">
        <f>IF(B82&gt;0,'Saisie CLASSEMENT'!R84)</f>
        <v/>
      </c>
    </row>
    <row r="83" spans="1:9" ht="15.75" hidden="1" customHeight="1">
      <c r="A83" s="554">
        <f t="shared" si="1"/>
        <v>0</v>
      </c>
      <c r="B83" s="170" t="str">
        <f>IF('Saisie CLASSEMENT'!$C85&gt;0,'Saisie CLASSEMENT'!B85,"")</f>
        <v/>
      </c>
      <c r="C83" s="170">
        <f>IF(B83&gt;0,'Saisie CLASSEMENT'!C85)</f>
        <v>0</v>
      </c>
      <c r="D83" s="171" t="str">
        <f>IF(B83&gt;0,CONCATENATE('Saisie CLASSEMENT'!I85," ",'Saisie CLASSEMENT'!J85,""))</f>
        <v xml:space="preserve">   </v>
      </c>
      <c r="E83" s="171" t="str">
        <f>IF(B83&gt;0,'Saisie CLASSEMENT'!K85)</f>
        <v xml:space="preserve"> </v>
      </c>
      <c r="F83" s="171" t="str">
        <f>IF(B83&gt;0,'Saisie CLASSEMENT'!N85)</f>
        <v xml:space="preserve"> </v>
      </c>
      <c r="G83" s="170" t="str">
        <f>IF(B83&gt;0,'Saisie CLASSEMENT'!O85)</f>
        <v xml:space="preserve"> </v>
      </c>
      <c r="H83" s="170" t="str">
        <f>IF(B83&gt;0,'Saisie CLASSEMENT'!P85)</f>
        <v xml:space="preserve"> </v>
      </c>
      <c r="I83" s="172" t="str">
        <f>IF(B83&gt;0,'Saisie CLASSEMENT'!R85)</f>
        <v/>
      </c>
    </row>
    <row r="84" spans="1:9" ht="15.75" hidden="1" customHeight="1">
      <c r="A84" s="554">
        <f t="shared" si="1"/>
        <v>0</v>
      </c>
      <c r="B84" s="170" t="str">
        <f>IF('Saisie CLASSEMENT'!$C86&gt;0,'Saisie CLASSEMENT'!B86,"")</f>
        <v/>
      </c>
      <c r="C84" s="170">
        <f>IF(B84&gt;0,'Saisie CLASSEMENT'!C86)</f>
        <v>0</v>
      </c>
      <c r="D84" s="171" t="str">
        <f>IF(B84&gt;0,CONCATENATE('Saisie CLASSEMENT'!I86," ",'Saisie CLASSEMENT'!J86,""))</f>
        <v xml:space="preserve">   </v>
      </c>
      <c r="E84" s="171" t="str">
        <f>IF(B84&gt;0,'Saisie CLASSEMENT'!K86)</f>
        <v xml:space="preserve"> </v>
      </c>
      <c r="F84" s="171" t="str">
        <f>IF(B84&gt;0,'Saisie CLASSEMENT'!N86)</f>
        <v xml:space="preserve"> </v>
      </c>
      <c r="G84" s="170" t="str">
        <f>IF(B84&gt;0,'Saisie CLASSEMENT'!O86)</f>
        <v xml:space="preserve"> </v>
      </c>
      <c r="H84" s="170" t="str">
        <f>IF(B84&gt;0,'Saisie CLASSEMENT'!P86)</f>
        <v xml:space="preserve"> </v>
      </c>
      <c r="I84" s="172" t="str">
        <f>IF(B84&gt;0,'Saisie CLASSEMENT'!R86)</f>
        <v/>
      </c>
    </row>
    <row r="85" spans="1:9" ht="15.75" hidden="1" customHeight="1">
      <c r="A85" s="554">
        <f t="shared" si="1"/>
        <v>0</v>
      </c>
      <c r="B85" s="170" t="str">
        <f>IF('Saisie CLASSEMENT'!$C87&gt;0,'Saisie CLASSEMENT'!B87,"")</f>
        <v/>
      </c>
      <c r="C85" s="170">
        <f>IF(B85&gt;0,'Saisie CLASSEMENT'!C87)</f>
        <v>0</v>
      </c>
      <c r="D85" s="171" t="str">
        <f>IF(B85&gt;0,CONCATENATE('Saisie CLASSEMENT'!I87," ",'Saisie CLASSEMENT'!J87,""))</f>
        <v xml:space="preserve">   </v>
      </c>
      <c r="E85" s="171" t="str">
        <f>IF(B85&gt;0,'Saisie CLASSEMENT'!K87)</f>
        <v xml:space="preserve"> </v>
      </c>
      <c r="F85" s="171" t="str">
        <f>IF(B85&gt;0,'Saisie CLASSEMENT'!N87)</f>
        <v xml:space="preserve"> </v>
      </c>
      <c r="G85" s="170" t="str">
        <f>IF(B85&gt;0,'Saisie CLASSEMENT'!O87)</f>
        <v xml:space="preserve"> </v>
      </c>
      <c r="H85" s="170" t="str">
        <f>IF(B85&gt;0,'Saisie CLASSEMENT'!P87)</f>
        <v xml:space="preserve"> </v>
      </c>
      <c r="I85" s="172" t="str">
        <f>IF(B85&gt;0,'Saisie CLASSEMENT'!R87)</f>
        <v/>
      </c>
    </row>
    <row r="86" spans="1:9" ht="15.75" hidden="1" customHeight="1">
      <c r="A86" s="554">
        <f t="shared" si="1"/>
        <v>0</v>
      </c>
      <c r="B86" s="170" t="str">
        <f>IF('Saisie CLASSEMENT'!$C88&gt;0,'Saisie CLASSEMENT'!B88,"")</f>
        <v/>
      </c>
      <c r="C86" s="170">
        <f>IF(B86&gt;0,'Saisie CLASSEMENT'!C88)</f>
        <v>0</v>
      </c>
      <c r="D86" s="171" t="str">
        <f>IF(B86&gt;0,CONCATENATE('Saisie CLASSEMENT'!I88," ",'Saisie CLASSEMENT'!J88,""))</f>
        <v xml:space="preserve">   </v>
      </c>
      <c r="E86" s="171" t="str">
        <f>IF(B86&gt;0,'Saisie CLASSEMENT'!K88)</f>
        <v xml:space="preserve"> </v>
      </c>
      <c r="F86" s="171" t="str">
        <f>IF(B86&gt;0,'Saisie CLASSEMENT'!N88)</f>
        <v xml:space="preserve"> </v>
      </c>
      <c r="G86" s="170" t="str">
        <f>IF(B86&gt;0,'Saisie CLASSEMENT'!O88)</f>
        <v xml:space="preserve"> </v>
      </c>
      <c r="H86" s="170" t="str">
        <f>IF(B86&gt;0,'Saisie CLASSEMENT'!P88)</f>
        <v xml:space="preserve"> </v>
      </c>
      <c r="I86" s="172" t="str">
        <f>IF(B86&gt;0,'Saisie CLASSEMENT'!R88)</f>
        <v/>
      </c>
    </row>
    <row r="87" spans="1:9" ht="15.75" hidden="1" customHeight="1">
      <c r="A87" s="554">
        <f t="shared" si="1"/>
        <v>0</v>
      </c>
      <c r="B87" s="170" t="str">
        <f>IF('Saisie CLASSEMENT'!$C89&gt;0,'Saisie CLASSEMENT'!B89,"")</f>
        <v/>
      </c>
      <c r="C87" s="170">
        <f>IF(B87&gt;0,'Saisie CLASSEMENT'!C89)</f>
        <v>0</v>
      </c>
      <c r="D87" s="171" t="str">
        <f>IF(B87&gt;0,CONCATENATE('Saisie CLASSEMENT'!I89," ",'Saisie CLASSEMENT'!J89,""))</f>
        <v xml:space="preserve">   </v>
      </c>
      <c r="E87" s="171" t="str">
        <f>IF(B87&gt;0,'Saisie CLASSEMENT'!K89)</f>
        <v xml:space="preserve"> </v>
      </c>
      <c r="F87" s="171" t="str">
        <f>IF(B87&gt;0,'Saisie CLASSEMENT'!N89)</f>
        <v xml:space="preserve"> </v>
      </c>
      <c r="G87" s="170" t="str">
        <f>IF(B87&gt;0,'Saisie CLASSEMENT'!O89)</f>
        <v xml:space="preserve"> </v>
      </c>
      <c r="H87" s="170" t="str">
        <f>IF(B87&gt;0,'Saisie CLASSEMENT'!P89)</f>
        <v xml:space="preserve"> </v>
      </c>
      <c r="I87" s="172" t="str">
        <f>IF(B87&gt;0,'Saisie CLASSEMENT'!R89)</f>
        <v/>
      </c>
    </row>
    <row r="88" spans="1:9" ht="15.75" hidden="1" customHeight="1">
      <c r="A88" s="554">
        <f t="shared" si="1"/>
        <v>0</v>
      </c>
      <c r="B88" s="170" t="str">
        <f>IF('Saisie CLASSEMENT'!$C90&gt;0,'Saisie CLASSEMENT'!B90,"")</f>
        <v/>
      </c>
      <c r="C88" s="170">
        <f>IF(B88&gt;0,'Saisie CLASSEMENT'!C90)</f>
        <v>0</v>
      </c>
      <c r="D88" s="171" t="str">
        <f>IF(B88&gt;0,CONCATENATE('Saisie CLASSEMENT'!I90," ",'Saisie CLASSEMENT'!J90,""))</f>
        <v xml:space="preserve">   </v>
      </c>
      <c r="E88" s="171" t="str">
        <f>IF(B88&gt;0,'Saisie CLASSEMENT'!K90)</f>
        <v xml:space="preserve"> </v>
      </c>
      <c r="F88" s="171" t="str">
        <f>IF(B88&gt;0,'Saisie CLASSEMENT'!N90)</f>
        <v xml:space="preserve"> </v>
      </c>
      <c r="G88" s="170" t="str">
        <f>IF(B88&gt;0,'Saisie CLASSEMENT'!O90)</f>
        <v xml:space="preserve"> </v>
      </c>
      <c r="H88" s="170" t="str">
        <f>IF(B88&gt;0,'Saisie CLASSEMENT'!P90)</f>
        <v xml:space="preserve"> </v>
      </c>
      <c r="I88" s="172" t="str">
        <f>IF(B88&gt;0,'Saisie CLASSEMENT'!R90)</f>
        <v/>
      </c>
    </row>
    <row r="89" spans="1:9" ht="15.75" hidden="1" customHeight="1">
      <c r="A89" s="554">
        <f t="shared" si="1"/>
        <v>0</v>
      </c>
      <c r="B89" s="170" t="str">
        <f>IF('Saisie CLASSEMENT'!$C91&gt;0,'Saisie CLASSEMENT'!B91,"")</f>
        <v/>
      </c>
      <c r="C89" s="170">
        <f>IF(B89&gt;0,'Saisie CLASSEMENT'!C91)</f>
        <v>0</v>
      </c>
      <c r="D89" s="171" t="str">
        <f>IF(B89&gt;0,CONCATENATE('Saisie CLASSEMENT'!I91," ",'Saisie CLASSEMENT'!J91,""))</f>
        <v xml:space="preserve">   </v>
      </c>
      <c r="E89" s="171" t="str">
        <f>IF(B89&gt;0,'Saisie CLASSEMENT'!K91)</f>
        <v xml:space="preserve"> </v>
      </c>
      <c r="F89" s="171" t="str">
        <f>IF(B89&gt;0,'Saisie CLASSEMENT'!N91)</f>
        <v xml:space="preserve"> </v>
      </c>
      <c r="G89" s="170" t="str">
        <f>IF(B89&gt;0,'Saisie CLASSEMENT'!O91)</f>
        <v xml:space="preserve"> </v>
      </c>
      <c r="H89" s="170" t="str">
        <f>IF(B89&gt;0,'Saisie CLASSEMENT'!P91)</f>
        <v xml:space="preserve"> </v>
      </c>
      <c r="I89" s="172" t="str">
        <f>IF(B89&gt;0,'Saisie CLASSEMENT'!R91)</f>
        <v/>
      </c>
    </row>
    <row r="90" spans="1:9" ht="15.75" hidden="1" customHeight="1">
      <c r="A90" s="554">
        <f t="shared" si="1"/>
        <v>0</v>
      </c>
      <c r="B90" s="170" t="str">
        <f>IF('Saisie CLASSEMENT'!$C92&gt;0,'Saisie CLASSEMENT'!B92,"")</f>
        <v/>
      </c>
      <c r="C90" s="170">
        <f>IF(B90&gt;0,'Saisie CLASSEMENT'!C92)</f>
        <v>0</v>
      </c>
      <c r="D90" s="171" t="str">
        <f>IF(B90&gt;0,CONCATENATE('Saisie CLASSEMENT'!I92," ",'Saisie CLASSEMENT'!J92,""))</f>
        <v xml:space="preserve">   </v>
      </c>
      <c r="E90" s="171" t="str">
        <f>IF(B90&gt;0,'Saisie CLASSEMENT'!K92)</f>
        <v xml:space="preserve"> </v>
      </c>
      <c r="F90" s="171" t="str">
        <f>IF(B90&gt;0,'Saisie CLASSEMENT'!N92)</f>
        <v xml:space="preserve"> </v>
      </c>
      <c r="G90" s="170" t="str">
        <f>IF(B90&gt;0,'Saisie CLASSEMENT'!O92)</f>
        <v xml:space="preserve"> </v>
      </c>
      <c r="H90" s="170" t="str">
        <f>IF(B90&gt;0,'Saisie CLASSEMENT'!P92)</f>
        <v xml:space="preserve"> </v>
      </c>
      <c r="I90" s="172" t="str">
        <f>IF(B90&gt;0,'Saisie CLASSEMENT'!R92)</f>
        <v/>
      </c>
    </row>
    <row r="91" spans="1:9" ht="15.75" hidden="1" customHeight="1">
      <c r="A91" s="554">
        <f t="shared" si="1"/>
        <v>0</v>
      </c>
      <c r="B91" s="170" t="str">
        <f>IF('Saisie CLASSEMENT'!$C93&gt;0,'Saisie CLASSEMENT'!B93,"")</f>
        <v/>
      </c>
      <c r="C91" s="170">
        <f>IF(B91&gt;0,'Saisie CLASSEMENT'!C93)</f>
        <v>0</v>
      </c>
      <c r="D91" s="171" t="str">
        <f>IF(B91&gt;0,CONCATENATE('Saisie CLASSEMENT'!I93," ",'Saisie CLASSEMENT'!J93,""))</f>
        <v xml:space="preserve">   </v>
      </c>
      <c r="E91" s="171" t="str">
        <f>IF(B91&gt;0,'Saisie CLASSEMENT'!K93)</f>
        <v xml:space="preserve"> </v>
      </c>
      <c r="F91" s="171" t="str">
        <f>IF(B91&gt;0,'Saisie CLASSEMENT'!N93)</f>
        <v xml:space="preserve"> </v>
      </c>
      <c r="G91" s="170" t="str">
        <f>IF(B91&gt;0,'Saisie CLASSEMENT'!O93)</f>
        <v xml:space="preserve"> </v>
      </c>
      <c r="H91" s="170" t="str">
        <f>IF(B91&gt;0,'Saisie CLASSEMENT'!P93)</f>
        <v xml:space="preserve"> </v>
      </c>
      <c r="I91" s="172" t="str">
        <f>IF(B91&gt;0,'Saisie CLASSEMENT'!R93)</f>
        <v/>
      </c>
    </row>
    <row r="92" spans="1:9" ht="15.75" hidden="1" customHeight="1">
      <c r="A92" s="554">
        <f t="shared" si="1"/>
        <v>0</v>
      </c>
      <c r="B92" s="170" t="str">
        <f>IF('Saisie CLASSEMENT'!$C94&gt;0,'Saisie CLASSEMENT'!B94,"")</f>
        <v/>
      </c>
      <c r="C92" s="170">
        <f>IF(B92&gt;0,'Saisie CLASSEMENT'!C94)</f>
        <v>0</v>
      </c>
      <c r="D92" s="171" t="str">
        <f>IF(B92&gt;0,CONCATENATE('Saisie CLASSEMENT'!I94," ",'Saisie CLASSEMENT'!J94,""))</f>
        <v xml:space="preserve">   </v>
      </c>
      <c r="E92" s="171" t="str">
        <f>IF(B92&gt;0,'Saisie CLASSEMENT'!K94)</f>
        <v xml:space="preserve"> </v>
      </c>
      <c r="F92" s="171" t="str">
        <f>IF(B92&gt;0,'Saisie CLASSEMENT'!N94)</f>
        <v xml:space="preserve"> </v>
      </c>
      <c r="G92" s="170" t="str">
        <f>IF(B92&gt;0,'Saisie CLASSEMENT'!O94)</f>
        <v xml:space="preserve"> </v>
      </c>
      <c r="H92" s="170" t="str">
        <f>IF(B92&gt;0,'Saisie CLASSEMENT'!P94)</f>
        <v xml:space="preserve"> </v>
      </c>
      <c r="I92" s="172" t="str">
        <f>IF(B92&gt;0,'Saisie CLASSEMENT'!R94)</f>
        <v/>
      </c>
    </row>
    <row r="93" spans="1:9" ht="15.75" hidden="1" customHeight="1">
      <c r="A93" s="554">
        <f t="shared" si="1"/>
        <v>0</v>
      </c>
      <c r="B93" s="170" t="str">
        <f>IF('Saisie CLASSEMENT'!$C95&gt;0,'Saisie CLASSEMENT'!B95,"")</f>
        <v/>
      </c>
      <c r="C93" s="170">
        <f>IF(B93&gt;0,'Saisie CLASSEMENT'!C95)</f>
        <v>0</v>
      </c>
      <c r="D93" s="171" t="str">
        <f>IF(B93&gt;0,CONCATENATE('Saisie CLASSEMENT'!I95," ",'Saisie CLASSEMENT'!J95,""))</f>
        <v xml:space="preserve">   </v>
      </c>
      <c r="E93" s="171" t="str">
        <f>IF(B93&gt;0,'Saisie CLASSEMENT'!K95)</f>
        <v xml:space="preserve"> </v>
      </c>
      <c r="F93" s="171" t="str">
        <f>IF(B93&gt;0,'Saisie CLASSEMENT'!N95)</f>
        <v xml:space="preserve"> </v>
      </c>
      <c r="G93" s="170" t="str">
        <f>IF(B93&gt;0,'Saisie CLASSEMENT'!O95)</f>
        <v xml:space="preserve"> </v>
      </c>
      <c r="H93" s="170" t="str">
        <f>IF(B93&gt;0,'Saisie CLASSEMENT'!P95)</f>
        <v xml:space="preserve"> </v>
      </c>
      <c r="I93" s="172" t="str">
        <f>IF(B93&gt;0,'Saisie CLASSEMENT'!R95)</f>
        <v/>
      </c>
    </row>
    <row r="94" spans="1:9" ht="15.75" hidden="1" customHeight="1">
      <c r="A94" s="554">
        <f t="shared" si="1"/>
        <v>0</v>
      </c>
      <c r="B94" s="170" t="str">
        <f>IF('Saisie CLASSEMENT'!$C96&gt;0,'Saisie CLASSEMENT'!B96,"")</f>
        <v/>
      </c>
      <c r="C94" s="170">
        <f>IF(B94&gt;0,'Saisie CLASSEMENT'!C96)</f>
        <v>0</v>
      </c>
      <c r="D94" s="171" t="str">
        <f>IF(B94&gt;0,CONCATENATE('Saisie CLASSEMENT'!I96," ",'Saisie CLASSEMENT'!J96,""))</f>
        <v xml:space="preserve">   </v>
      </c>
      <c r="E94" s="171" t="str">
        <f>IF(B94&gt;0,'Saisie CLASSEMENT'!K96)</f>
        <v xml:space="preserve"> </v>
      </c>
      <c r="F94" s="171" t="str">
        <f>IF(B94&gt;0,'Saisie CLASSEMENT'!N96)</f>
        <v xml:space="preserve"> </v>
      </c>
      <c r="G94" s="170" t="str">
        <f>IF(B94&gt;0,'Saisie CLASSEMENT'!O96)</f>
        <v xml:space="preserve"> </v>
      </c>
      <c r="H94" s="170" t="str">
        <f>IF(B94&gt;0,'Saisie CLASSEMENT'!P96)</f>
        <v xml:space="preserve"> </v>
      </c>
      <c r="I94" s="172" t="str">
        <f>IF(B94&gt;0,'Saisie CLASSEMENT'!R96)</f>
        <v/>
      </c>
    </row>
    <row r="95" spans="1:9" ht="15.75" hidden="1" customHeight="1">
      <c r="A95" s="554">
        <f t="shared" si="1"/>
        <v>0</v>
      </c>
      <c r="B95" s="170" t="str">
        <f>IF('Saisie CLASSEMENT'!$C97&gt;0,'Saisie CLASSEMENT'!B97,"")</f>
        <v/>
      </c>
      <c r="C95" s="170">
        <f>IF(B95&gt;0,'Saisie CLASSEMENT'!C97)</f>
        <v>0</v>
      </c>
      <c r="D95" s="171" t="str">
        <f>IF(B95&gt;0,CONCATENATE('Saisie CLASSEMENT'!I97," ",'Saisie CLASSEMENT'!J97,""))</f>
        <v xml:space="preserve">   </v>
      </c>
      <c r="E95" s="171" t="str">
        <f>IF(B95&gt;0,'Saisie CLASSEMENT'!K97)</f>
        <v xml:space="preserve"> </v>
      </c>
      <c r="F95" s="171" t="str">
        <f>IF(B95&gt;0,'Saisie CLASSEMENT'!N97)</f>
        <v xml:space="preserve"> </v>
      </c>
      <c r="G95" s="170" t="str">
        <f>IF(B95&gt;0,'Saisie CLASSEMENT'!O97)</f>
        <v xml:space="preserve"> </v>
      </c>
      <c r="H95" s="170" t="str">
        <f>IF(B95&gt;0,'Saisie CLASSEMENT'!P97)</f>
        <v xml:space="preserve"> </v>
      </c>
      <c r="I95" s="172" t="str">
        <f>IF(B95&gt;0,'Saisie CLASSEMENT'!R97)</f>
        <v/>
      </c>
    </row>
    <row r="96" spans="1:9" ht="15.75" hidden="1" customHeight="1">
      <c r="A96" s="554">
        <f t="shared" si="1"/>
        <v>0</v>
      </c>
      <c r="B96" s="170" t="str">
        <f>IF('Saisie CLASSEMENT'!$C98&gt;0,'Saisie CLASSEMENT'!B98,"")</f>
        <v/>
      </c>
      <c r="C96" s="170">
        <f>IF(B96&gt;0,'Saisie CLASSEMENT'!C98)</f>
        <v>0</v>
      </c>
      <c r="D96" s="171" t="str">
        <f>IF(B96&gt;0,CONCATENATE('Saisie CLASSEMENT'!I98," ",'Saisie CLASSEMENT'!J98,""))</f>
        <v xml:space="preserve">   </v>
      </c>
      <c r="E96" s="171" t="str">
        <f>IF(B96&gt;0,'Saisie CLASSEMENT'!K98)</f>
        <v xml:space="preserve"> </v>
      </c>
      <c r="F96" s="171" t="str">
        <f>IF(B96&gt;0,'Saisie CLASSEMENT'!N98)</f>
        <v xml:space="preserve"> </v>
      </c>
      <c r="G96" s="170" t="str">
        <f>IF(B96&gt;0,'Saisie CLASSEMENT'!O98)</f>
        <v xml:space="preserve"> </v>
      </c>
      <c r="H96" s="170" t="str">
        <f>IF(B96&gt;0,'Saisie CLASSEMENT'!P98)</f>
        <v xml:space="preserve"> </v>
      </c>
      <c r="I96" s="172" t="str">
        <f>IF(B96&gt;0,'Saisie CLASSEMENT'!R98)</f>
        <v/>
      </c>
    </row>
    <row r="97" spans="1:9" ht="15.75" hidden="1" customHeight="1">
      <c r="A97" s="554">
        <f t="shared" si="1"/>
        <v>0</v>
      </c>
      <c r="B97" s="170" t="str">
        <f>IF('Saisie CLASSEMENT'!$C99&gt;0,'Saisie CLASSEMENT'!B99,"")</f>
        <v/>
      </c>
      <c r="C97" s="170">
        <f>IF(B97&gt;0,'Saisie CLASSEMENT'!C99)</f>
        <v>0</v>
      </c>
      <c r="D97" s="171" t="str">
        <f>IF(B97&gt;0,CONCATENATE('Saisie CLASSEMENT'!I99," ",'Saisie CLASSEMENT'!J99,""))</f>
        <v xml:space="preserve">   </v>
      </c>
      <c r="E97" s="171" t="str">
        <f>IF(B97&gt;0,'Saisie CLASSEMENT'!K99)</f>
        <v xml:space="preserve"> </v>
      </c>
      <c r="F97" s="171" t="str">
        <f>IF(B97&gt;0,'Saisie CLASSEMENT'!N99)</f>
        <v xml:space="preserve"> </v>
      </c>
      <c r="G97" s="170" t="str">
        <f>IF(B97&gt;0,'Saisie CLASSEMENT'!O99)</f>
        <v xml:space="preserve"> </v>
      </c>
      <c r="H97" s="170" t="str">
        <f>IF(B97&gt;0,'Saisie CLASSEMENT'!P99)</f>
        <v xml:space="preserve"> </v>
      </c>
      <c r="I97" s="172" t="str">
        <f>IF(B97&gt;0,'Saisie CLASSEMENT'!R99)</f>
        <v/>
      </c>
    </row>
    <row r="98" spans="1:9" ht="15.75" hidden="1" customHeight="1">
      <c r="A98" s="554">
        <f t="shared" si="1"/>
        <v>0</v>
      </c>
      <c r="B98" s="170" t="str">
        <f>IF('Saisie CLASSEMENT'!$C100&gt;0,'Saisie CLASSEMENT'!B100,"")</f>
        <v/>
      </c>
      <c r="C98" s="170">
        <f>IF(B98&gt;0,'Saisie CLASSEMENT'!C100)</f>
        <v>0</v>
      </c>
      <c r="D98" s="171" t="str">
        <f>IF(B98&gt;0,CONCATENATE('Saisie CLASSEMENT'!I100," ",'Saisie CLASSEMENT'!J100,""))</f>
        <v xml:space="preserve">   </v>
      </c>
      <c r="E98" s="171" t="str">
        <f>IF(B98&gt;0,'Saisie CLASSEMENT'!K100)</f>
        <v xml:space="preserve"> </v>
      </c>
      <c r="F98" s="171" t="str">
        <f>IF(B98&gt;0,'Saisie CLASSEMENT'!N100)</f>
        <v xml:space="preserve"> </v>
      </c>
      <c r="G98" s="170" t="str">
        <f>IF(B98&gt;0,'Saisie CLASSEMENT'!O100)</f>
        <v xml:space="preserve"> </v>
      </c>
      <c r="H98" s="170" t="str">
        <f>IF(B98&gt;0,'Saisie CLASSEMENT'!P100)</f>
        <v xml:space="preserve"> </v>
      </c>
      <c r="I98" s="172" t="str">
        <f>IF(B98&gt;0,'Saisie CLASSEMENT'!R100)</f>
        <v/>
      </c>
    </row>
    <row r="99" spans="1:9" ht="15.75" hidden="1" customHeight="1">
      <c r="A99" s="554">
        <f t="shared" si="1"/>
        <v>0</v>
      </c>
      <c r="B99" s="170" t="str">
        <f>IF('Saisie CLASSEMENT'!$C101&gt;0,'Saisie CLASSEMENT'!B101,"")</f>
        <v/>
      </c>
      <c r="C99" s="170">
        <f>IF(B99&gt;0,'Saisie CLASSEMENT'!C101)</f>
        <v>0</v>
      </c>
      <c r="D99" s="171" t="str">
        <f>IF(B99&gt;0,CONCATENATE('Saisie CLASSEMENT'!I101," ",'Saisie CLASSEMENT'!J101,""))</f>
        <v xml:space="preserve">   </v>
      </c>
      <c r="E99" s="171" t="str">
        <f>IF(B99&gt;0,'Saisie CLASSEMENT'!K101)</f>
        <v xml:space="preserve"> </v>
      </c>
      <c r="F99" s="171" t="str">
        <f>IF(B99&gt;0,'Saisie CLASSEMENT'!N101)</f>
        <v xml:space="preserve"> </v>
      </c>
      <c r="G99" s="170" t="str">
        <f>IF(B99&gt;0,'Saisie CLASSEMENT'!O101)</f>
        <v xml:space="preserve"> </v>
      </c>
      <c r="H99" s="170" t="str">
        <f>IF(B99&gt;0,'Saisie CLASSEMENT'!P101)</f>
        <v xml:space="preserve"> </v>
      </c>
      <c r="I99" s="172" t="str">
        <f>IF(B99&gt;0,'Saisie CLASSEMENT'!R101)</f>
        <v/>
      </c>
    </row>
    <row r="100" spans="1:9" ht="15.75" hidden="1" customHeight="1">
      <c r="A100" s="554">
        <f t="shared" si="1"/>
        <v>0</v>
      </c>
      <c r="B100" s="170" t="str">
        <f>IF('Saisie CLASSEMENT'!$C102&gt;0,'Saisie CLASSEMENT'!B102,"")</f>
        <v/>
      </c>
      <c r="C100" s="170">
        <f>IF(B100&gt;0,'Saisie CLASSEMENT'!C102)</f>
        <v>0</v>
      </c>
      <c r="D100" s="171" t="str">
        <f>IF(B100&gt;0,CONCATENATE('Saisie CLASSEMENT'!I102," ",'Saisie CLASSEMENT'!J102,""))</f>
        <v xml:space="preserve">   </v>
      </c>
      <c r="E100" s="171" t="str">
        <f>IF(B100&gt;0,'Saisie CLASSEMENT'!K102)</f>
        <v xml:space="preserve"> </v>
      </c>
      <c r="F100" s="171" t="str">
        <f>IF(B100&gt;0,'Saisie CLASSEMENT'!N102)</f>
        <v xml:space="preserve"> </v>
      </c>
      <c r="G100" s="170" t="str">
        <f>IF(B100&gt;0,'Saisie CLASSEMENT'!O102)</f>
        <v xml:space="preserve"> </v>
      </c>
      <c r="H100" s="170" t="str">
        <f>IF(B100&gt;0,'Saisie CLASSEMENT'!P102)</f>
        <v xml:space="preserve"> </v>
      </c>
      <c r="I100" s="172" t="str">
        <f>IF(B100&gt;0,'Saisie CLASSEMENT'!R102)</f>
        <v/>
      </c>
    </row>
    <row r="101" spans="1:9" ht="15.75" hidden="1" customHeight="1">
      <c r="A101" s="554">
        <f t="shared" si="1"/>
        <v>0</v>
      </c>
      <c r="B101" s="170" t="str">
        <f>IF('Saisie CLASSEMENT'!$C103&gt;0,'Saisie CLASSEMENT'!B103,"")</f>
        <v/>
      </c>
      <c r="C101" s="170">
        <f>IF(B101&gt;0,'Saisie CLASSEMENT'!C103)</f>
        <v>0</v>
      </c>
      <c r="D101" s="171" t="str">
        <f>IF(B101&gt;0,CONCATENATE('Saisie CLASSEMENT'!I103," ",'Saisie CLASSEMENT'!J103,""))</f>
        <v xml:space="preserve">   </v>
      </c>
      <c r="E101" s="171" t="str">
        <f>IF(B101&gt;0,'Saisie CLASSEMENT'!K103)</f>
        <v xml:space="preserve"> </v>
      </c>
      <c r="F101" s="171" t="str">
        <f>IF(B101&gt;0,'Saisie CLASSEMENT'!N103)</f>
        <v xml:space="preserve"> </v>
      </c>
      <c r="G101" s="170" t="str">
        <f>IF(B101&gt;0,'Saisie CLASSEMENT'!O103)</f>
        <v xml:space="preserve"> </v>
      </c>
      <c r="H101" s="170" t="str">
        <f>IF(B101&gt;0,'Saisie CLASSEMENT'!P103)</f>
        <v xml:space="preserve"> </v>
      </c>
      <c r="I101" s="172" t="str">
        <f>IF(B101&gt;0,'Saisie CLASSEMENT'!R103)</f>
        <v/>
      </c>
    </row>
    <row r="102" spans="1:9" ht="15.75" hidden="1" customHeight="1">
      <c r="A102" s="554">
        <f t="shared" si="1"/>
        <v>0</v>
      </c>
      <c r="B102" s="170" t="str">
        <f>IF('Saisie CLASSEMENT'!$C104&gt;0,'Saisie CLASSEMENT'!B104,"")</f>
        <v/>
      </c>
      <c r="C102" s="170">
        <f>IF(B102&gt;0,'Saisie CLASSEMENT'!C104)</f>
        <v>0</v>
      </c>
      <c r="D102" s="171" t="str">
        <f>IF(B102&gt;0,CONCATENATE('Saisie CLASSEMENT'!I104," ",'Saisie CLASSEMENT'!J104,""))</f>
        <v xml:space="preserve">   </v>
      </c>
      <c r="E102" s="171" t="str">
        <f>IF(B102&gt;0,'Saisie CLASSEMENT'!K104)</f>
        <v xml:space="preserve"> </v>
      </c>
      <c r="F102" s="171" t="str">
        <f>IF(B102&gt;0,'Saisie CLASSEMENT'!N104)</f>
        <v xml:space="preserve"> </v>
      </c>
      <c r="G102" s="170" t="str">
        <f>IF(B102&gt;0,'Saisie CLASSEMENT'!O104)</f>
        <v xml:space="preserve"> </v>
      </c>
      <c r="H102" s="170" t="str">
        <f>IF(B102&gt;0,'Saisie CLASSEMENT'!P104)</f>
        <v xml:space="preserve"> </v>
      </c>
      <c r="I102" s="172" t="str">
        <f>IF(B102&gt;0,'Saisie CLASSEMENT'!R104)</f>
        <v/>
      </c>
    </row>
    <row r="103" spans="1:9" ht="15.75" hidden="1" customHeight="1">
      <c r="A103" s="554">
        <f t="shared" si="1"/>
        <v>0</v>
      </c>
      <c r="B103" s="170" t="str">
        <f>IF('Saisie CLASSEMENT'!$C105&gt;0,'Saisie CLASSEMENT'!B105,"")</f>
        <v/>
      </c>
      <c r="C103" s="170">
        <f>IF(B103&gt;0,'Saisie CLASSEMENT'!C105)</f>
        <v>0</v>
      </c>
      <c r="D103" s="171" t="str">
        <f>IF(B103&gt;0,CONCATENATE('Saisie CLASSEMENT'!I105," ",'Saisie CLASSEMENT'!J105,""))</f>
        <v xml:space="preserve">   </v>
      </c>
      <c r="E103" s="171" t="str">
        <f>IF(B103&gt;0,'Saisie CLASSEMENT'!K105)</f>
        <v xml:space="preserve"> </v>
      </c>
      <c r="F103" s="171" t="str">
        <f>IF(B103&gt;0,'Saisie CLASSEMENT'!N105)</f>
        <v xml:space="preserve"> </v>
      </c>
      <c r="G103" s="170" t="str">
        <f>IF(B103&gt;0,'Saisie CLASSEMENT'!O105)</f>
        <v xml:space="preserve"> </v>
      </c>
      <c r="H103" s="170" t="str">
        <f>IF(B103&gt;0,'Saisie CLASSEMENT'!P105)</f>
        <v xml:space="preserve"> </v>
      </c>
      <c r="I103" s="172" t="str">
        <f>IF(B103&gt;0,'Saisie CLASSEMENT'!R105)</f>
        <v/>
      </c>
    </row>
    <row r="104" spans="1:9" ht="15.75" hidden="1" customHeight="1">
      <c r="A104" s="554">
        <f t="shared" si="1"/>
        <v>0</v>
      </c>
      <c r="B104" s="170" t="str">
        <f>IF('Saisie CLASSEMENT'!$C106&gt;0,'Saisie CLASSEMENT'!B106,"")</f>
        <v/>
      </c>
      <c r="C104" s="170">
        <f>IF(B104&gt;0,'Saisie CLASSEMENT'!C106)</f>
        <v>0</v>
      </c>
      <c r="D104" s="171" t="str">
        <f>IF(B104&gt;0,CONCATENATE('Saisie CLASSEMENT'!I106," ",'Saisie CLASSEMENT'!J106,""))</f>
        <v xml:space="preserve">   </v>
      </c>
      <c r="E104" s="171" t="str">
        <f>IF(B104&gt;0,'Saisie CLASSEMENT'!K106)</f>
        <v xml:space="preserve"> </v>
      </c>
      <c r="F104" s="171" t="str">
        <f>IF(B104&gt;0,'Saisie CLASSEMENT'!N106)</f>
        <v xml:space="preserve"> </v>
      </c>
      <c r="G104" s="170" t="str">
        <f>IF(B104&gt;0,'Saisie CLASSEMENT'!O106)</f>
        <v xml:space="preserve"> </v>
      </c>
      <c r="H104" s="170" t="str">
        <f>IF(B104&gt;0,'Saisie CLASSEMENT'!P106)</f>
        <v xml:space="preserve"> </v>
      </c>
      <c r="I104" s="172" t="str">
        <f>IF(B104&gt;0,'Saisie CLASSEMENT'!R106)</f>
        <v/>
      </c>
    </row>
    <row r="105" spans="1:9" ht="15.75" hidden="1" customHeight="1">
      <c r="A105" s="554">
        <f t="shared" si="1"/>
        <v>0</v>
      </c>
      <c r="B105" s="170" t="str">
        <f>IF('Saisie CLASSEMENT'!$C107&gt;0,'Saisie CLASSEMENT'!B107,"")</f>
        <v/>
      </c>
      <c r="C105" s="170">
        <f>IF(B105&gt;0,'Saisie CLASSEMENT'!C107)</f>
        <v>0</v>
      </c>
      <c r="D105" s="171" t="str">
        <f>IF(B105&gt;0,CONCATENATE('Saisie CLASSEMENT'!I107," ",'Saisie CLASSEMENT'!J107,""))</f>
        <v xml:space="preserve">   </v>
      </c>
      <c r="E105" s="171" t="str">
        <f>IF(B105&gt;0,'Saisie CLASSEMENT'!K107)</f>
        <v xml:space="preserve"> </v>
      </c>
      <c r="F105" s="171" t="str">
        <f>IF(B105&gt;0,'Saisie CLASSEMENT'!N107)</f>
        <v xml:space="preserve"> </v>
      </c>
      <c r="G105" s="170" t="str">
        <f>IF(B105&gt;0,'Saisie CLASSEMENT'!O107)</f>
        <v xml:space="preserve"> </v>
      </c>
      <c r="H105" s="170" t="str">
        <f>IF(B105&gt;0,'Saisie CLASSEMENT'!P107)</f>
        <v xml:space="preserve"> </v>
      </c>
      <c r="I105" s="172" t="str">
        <f>IF(B105&gt;0,'Saisie CLASSEMENT'!R107)</f>
        <v/>
      </c>
    </row>
    <row r="106" spans="1:9" ht="15.75" hidden="1" customHeight="1">
      <c r="A106" s="554">
        <f t="shared" si="1"/>
        <v>0</v>
      </c>
      <c r="B106" s="170" t="str">
        <f>IF('Saisie CLASSEMENT'!$C108&gt;0,'Saisie CLASSEMENT'!B108,"")</f>
        <v/>
      </c>
      <c r="C106" s="170">
        <f>IF(B106&gt;0,'Saisie CLASSEMENT'!C108)</f>
        <v>0</v>
      </c>
      <c r="D106" s="171" t="str">
        <f>IF(B106&gt;0,CONCATENATE('Saisie CLASSEMENT'!I108," ",'Saisie CLASSEMENT'!J108,""))</f>
        <v xml:space="preserve">   </v>
      </c>
      <c r="E106" s="171" t="str">
        <f>IF(B106&gt;0,'Saisie CLASSEMENT'!K108)</f>
        <v xml:space="preserve"> </v>
      </c>
      <c r="F106" s="171" t="str">
        <f>IF(B106&gt;0,'Saisie CLASSEMENT'!N108)</f>
        <v xml:space="preserve"> </v>
      </c>
      <c r="G106" s="170" t="str">
        <f>IF(B106&gt;0,'Saisie CLASSEMENT'!O108)</f>
        <v xml:space="preserve"> </v>
      </c>
      <c r="H106" s="170" t="str">
        <f>IF(B106&gt;0,'Saisie CLASSEMENT'!P108)</f>
        <v xml:space="preserve"> </v>
      </c>
      <c r="I106" s="172" t="str">
        <f>IF(B106&gt;0,'Saisie CLASSEMENT'!R108)</f>
        <v/>
      </c>
    </row>
    <row r="107" spans="1:9" ht="15.75" hidden="1" customHeight="1">
      <c r="A107" s="554">
        <f t="shared" si="1"/>
        <v>0</v>
      </c>
      <c r="B107" s="170" t="str">
        <f>IF('Saisie CLASSEMENT'!$C109&gt;0,'Saisie CLASSEMENT'!B109,"")</f>
        <v/>
      </c>
      <c r="C107" s="170">
        <f>IF(B107&gt;0,'Saisie CLASSEMENT'!C109)</f>
        <v>0</v>
      </c>
      <c r="D107" s="171" t="str">
        <f>IF(B107&gt;0,CONCATENATE('Saisie CLASSEMENT'!I109," ",'Saisie CLASSEMENT'!J109,""))</f>
        <v xml:space="preserve">   </v>
      </c>
      <c r="E107" s="171" t="str">
        <f>IF(B107&gt;0,'Saisie CLASSEMENT'!K109)</f>
        <v xml:space="preserve"> </v>
      </c>
      <c r="F107" s="171" t="str">
        <f>IF(B107&gt;0,'Saisie CLASSEMENT'!N109)</f>
        <v xml:space="preserve"> </v>
      </c>
      <c r="G107" s="170" t="str">
        <f>IF(B107&gt;0,'Saisie CLASSEMENT'!O109)</f>
        <v xml:space="preserve"> </v>
      </c>
      <c r="H107" s="170" t="str">
        <f>IF(B107&gt;0,'Saisie CLASSEMENT'!P109)</f>
        <v xml:space="preserve"> </v>
      </c>
      <c r="I107" s="172" t="str">
        <f>IF(B107&gt;0,'Saisie CLASSEMENT'!R109)</f>
        <v/>
      </c>
    </row>
    <row r="108" spans="1:9" ht="15.75" hidden="1" customHeight="1">
      <c r="A108" s="554">
        <f t="shared" si="1"/>
        <v>0</v>
      </c>
      <c r="B108" s="170" t="str">
        <f>IF('Saisie CLASSEMENT'!$C110&gt;0,'Saisie CLASSEMENT'!B110,"")</f>
        <v/>
      </c>
      <c r="C108" s="170">
        <f>IF(B108&gt;0,'Saisie CLASSEMENT'!C110)</f>
        <v>0</v>
      </c>
      <c r="D108" s="171" t="str">
        <f>IF(B108&gt;0,CONCATENATE('Saisie CLASSEMENT'!I110," ",'Saisie CLASSEMENT'!J110,""))</f>
        <v xml:space="preserve">   </v>
      </c>
      <c r="E108" s="171" t="str">
        <f>IF(B108&gt;0,'Saisie CLASSEMENT'!K110)</f>
        <v xml:space="preserve"> </v>
      </c>
      <c r="F108" s="171" t="str">
        <f>IF(B108&gt;0,'Saisie CLASSEMENT'!N110)</f>
        <v xml:space="preserve"> </v>
      </c>
      <c r="G108" s="170" t="str">
        <f>IF(B108&gt;0,'Saisie CLASSEMENT'!O110)</f>
        <v xml:space="preserve"> </v>
      </c>
      <c r="H108" s="170" t="str">
        <f>IF(B108&gt;0,'Saisie CLASSEMENT'!P110)</f>
        <v xml:space="preserve"> </v>
      </c>
      <c r="I108" s="172" t="str">
        <f>IF(B108&gt;0,'Saisie CLASSEMENT'!R110)</f>
        <v/>
      </c>
    </row>
    <row r="109" spans="1:9" ht="15.75" hidden="1" customHeight="1">
      <c r="A109" s="554">
        <f t="shared" si="1"/>
        <v>0</v>
      </c>
      <c r="B109" s="170" t="str">
        <f>IF('Saisie CLASSEMENT'!$C111&gt;0,'Saisie CLASSEMENT'!B111,"")</f>
        <v/>
      </c>
      <c r="C109" s="170">
        <f>IF(B109&gt;0,'Saisie CLASSEMENT'!C111)</f>
        <v>0</v>
      </c>
      <c r="D109" s="171" t="str">
        <f>IF(B109&gt;0,CONCATENATE('Saisie CLASSEMENT'!I111," ",'Saisie CLASSEMENT'!J111,""))</f>
        <v xml:space="preserve">   </v>
      </c>
      <c r="E109" s="171" t="str">
        <f>IF(B109&gt;0,'Saisie CLASSEMENT'!K111)</f>
        <v xml:space="preserve"> </v>
      </c>
      <c r="F109" s="171" t="str">
        <f>IF(B109&gt;0,'Saisie CLASSEMENT'!N111)</f>
        <v xml:space="preserve"> </v>
      </c>
      <c r="G109" s="170" t="str">
        <f>IF(B109&gt;0,'Saisie CLASSEMENT'!O111)</f>
        <v xml:space="preserve"> </v>
      </c>
      <c r="H109" s="170" t="str">
        <f>IF(B109&gt;0,'Saisie CLASSEMENT'!P111)</f>
        <v xml:space="preserve"> </v>
      </c>
      <c r="I109" s="172" t="str">
        <f>IF(B109&gt;0,'Saisie CLASSEMENT'!R111)</f>
        <v/>
      </c>
    </row>
    <row r="110" spans="1:9" ht="15.75" hidden="1" customHeight="1">
      <c r="A110" s="554">
        <f t="shared" si="1"/>
        <v>0</v>
      </c>
      <c r="B110" s="170" t="str">
        <f>IF('Saisie CLASSEMENT'!$C112&gt;0,'Saisie CLASSEMENT'!B112,"")</f>
        <v/>
      </c>
      <c r="C110" s="170">
        <f>IF(B110&gt;0,'Saisie CLASSEMENT'!C112)</f>
        <v>0</v>
      </c>
      <c r="D110" s="171" t="str">
        <f>IF(B110&gt;0,CONCATENATE('Saisie CLASSEMENT'!I112," ",'Saisie CLASSEMENT'!J112,""))</f>
        <v xml:space="preserve">   </v>
      </c>
      <c r="E110" s="171" t="str">
        <f>IF(B110&gt;0,'Saisie CLASSEMENT'!K112)</f>
        <v xml:space="preserve"> </v>
      </c>
      <c r="F110" s="171" t="str">
        <f>IF(B110&gt;0,'Saisie CLASSEMENT'!N112)</f>
        <v xml:space="preserve"> </v>
      </c>
      <c r="G110" s="170" t="str">
        <f>IF(B110&gt;0,'Saisie CLASSEMENT'!O112)</f>
        <v xml:space="preserve"> </v>
      </c>
      <c r="H110" s="170" t="str">
        <f>IF(B110&gt;0,'Saisie CLASSEMENT'!P112)</f>
        <v xml:space="preserve"> </v>
      </c>
      <c r="I110" s="172" t="str">
        <f>IF(B110&gt;0,'Saisie CLASSEMENT'!R112)</f>
        <v/>
      </c>
    </row>
    <row r="111" spans="1:9" ht="15.75" hidden="1" customHeight="1">
      <c r="A111" s="554">
        <f t="shared" si="1"/>
        <v>0</v>
      </c>
      <c r="B111" s="170" t="str">
        <f>IF('Saisie CLASSEMENT'!$C113&gt;0,'Saisie CLASSEMENT'!B113,"")</f>
        <v/>
      </c>
      <c r="C111" s="170">
        <f>IF(B111&gt;0,'Saisie CLASSEMENT'!C113)</f>
        <v>0</v>
      </c>
      <c r="D111" s="171" t="str">
        <f>IF(B111&gt;0,CONCATENATE('Saisie CLASSEMENT'!I113," ",'Saisie CLASSEMENT'!J113,""))</f>
        <v xml:space="preserve">   </v>
      </c>
      <c r="E111" s="171" t="str">
        <f>IF(B111&gt;0,'Saisie CLASSEMENT'!K113)</f>
        <v xml:space="preserve"> </v>
      </c>
      <c r="F111" s="171" t="str">
        <f>IF(B111&gt;0,'Saisie CLASSEMENT'!N113)</f>
        <v xml:space="preserve"> </v>
      </c>
      <c r="G111" s="170" t="str">
        <f>IF(B111&gt;0,'Saisie CLASSEMENT'!O113)</f>
        <v xml:space="preserve"> </v>
      </c>
      <c r="H111" s="170" t="str">
        <f>IF(B111&gt;0,'Saisie CLASSEMENT'!P113)</f>
        <v xml:space="preserve"> </v>
      </c>
      <c r="I111" s="172" t="str">
        <f>IF(B111&gt;0,'Saisie CLASSEMENT'!R113)</f>
        <v/>
      </c>
    </row>
    <row r="112" spans="1:9" ht="15.75" hidden="1" customHeight="1">
      <c r="A112" s="554">
        <f t="shared" si="1"/>
        <v>0</v>
      </c>
      <c r="B112" s="170" t="str">
        <f>IF('Saisie CLASSEMENT'!$C114&gt;0,'Saisie CLASSEMENT'!B114,"")</f>
        <v/>
      </c>
      <c r="C112" s="170">
        <f>IF(B112&gt;0,'Saisie CLASSEMENT'!C114)</f>
        <v>0</v>
      </c>
      <c r="D112" s="171" t="str">
        <f>IF(B112&gt;0,CONCATENATE('Saisie CLASSEMENT'!I114," ",'Saisie CLASSEMENT'!J114,""))</f>
        <v xml:space="preserve">   </v>
      </c>
      <c r="E112" s="171" t="str">
        <f>IF(B112&gt;0,'Saisie CLASSEMENT'!K114)</f>
        <v xml:space="preserve"> </v>
      </c>
      <c r="F112" s="171" t="str">
        <f>IF(B112&gt;0,'Saisie CLASSEMENT'!N114)</f>
        <v xml:space="preserve"> </v>
      </c>
      <c r="G112" s="170" t="str">
        <f>IF(B112&gt;0,'Saisie CLASSEMENT'!O114)</f>
        <v xml:space="preserve"> </v>
      </c>
      <c r="H112" s="170" t="str">
        <f>IF(B112&gt;0,'Saisie CLASSEMENT'!P114)</f>
        <v xml:space="preserve"> </v>
      </c>
      <c r="I112" s="172" t="str">
        <f>IF(B112&gt;0,'Saisie CLASSEMENT'!R114)</f>
        <v/>
      </c>
    </row>
    <row r="113" spans="1:9" ht="15.75" hidden="1" customHeight="1">
      <c r="A113" s="554">
        <f t="shared" si="1"/>
        <v>0</v>
      </c>
      <c r="B113" s="170" t="str">
        <f>IF('Saisie CLASSEMENT'!$C115&gt;0,'Saisie CLASSEMENT'!B115,"")</f>
        <v/>
      </c>
      <c r="C113" s="170">
        <f>IF(B113&gt;0,'Saisie CLASSEMENT'!C115)</f>
        <v>0</v>
      </c>
      <c r="D113" s="171" t="str">
        <f>IF(B113&gt;0,CONCATENATE('Saisie CLASSEMENT'!I115," ",'Saisie CLASSEMENT'!J115,""))</f>
        <v xml:space="preserve">   </v>
      </c>
      <c r="E113" s="171" t="str">
        <f>IF(B113&gt;0,'Saisie CLASSEMENT'!K115)</f>
        <v xml:space="preserve"> </v>
      </c>
      <c r="F113" s="171" t="str">
        <f>IF(B113&gt;0,'Saisie CLASSEMENT'!N115)</f>
        <v xml:space="preserve"> </v>
      </c>
      <c r="G113" s="170" t="str">
        <f>IF(B113&gt;0,'Saisie CLASSEMENT'!O115)</f>
        <v xml:space="preserve"> </v>
      </c>
      <c r="H113" s="170" t="str">
        <f>IF(B113&gt;0,'Saisie CLASSEMENT'!P115)</f>
        <v xml:space="preserve"> </v>
      </c>
      <c r="I113" s="172" t="str">
        <f>IF(B113&gt;0,'Saisie CLASSEMENT'!R115)</f>
        <v/>
      </c>
    </row>
    <row r="114" spans="1:9" ht="15.75" hidden="1" customHeight="1">
      <c r="A114" s="554">
        <f t="shared" si="1"/>
        <v>0</v>
      </c>
      <c r="B114" s="170" t="str">
        <f>IF('Saisie CLASSEMENT'!$C116&gt;0,'Saisie CLASSEMENT'!B116,"")</f>
        <v/>
      </c>
      <c r="C114" s="170">
        <f>IF(B114&gt;0,'Saisie CLASSEMENT'!C116)</f>
        <v>0</v>
      </c>
      <c r="D114" s="171" t="str">
        <f>IF(B114&gt;0,CONCATENATE('Saisie CLASSEMENT'!I116," ",'Saisie CLASSEMENT'!J116,""))</f>
        <v xml:space="preserve">   </v>
      </c>
      <c r="E114" s="171" t="str">
        <f>IF(B114&gt;0,'Saisie CLASSEMENT'!K116)</f>
        <v xml:space="preserve"> </v>
      </c>
      <c r="F114" s="171" t="str">
        <f>IF(B114&gt;0,'Saisie CLASSEMENT'!N116)</f>
        <v xml:space="preserve"> </v>
      </c>
      <c r="G114" s="170" t="str">
        <f>IF(B114&gt;0,'Saisie CLASSEMENT'!O116)</f>
        <v xml:space="preserve"> </v>
      </c>
      <c r="H114" s="170" t="str">
        <f>IF(B114&gt;0,'Saisie CLASSEMENT'!P116)</f>
        <v xml:space="preserve"> </v>
      </c>
      <c r="I114" s="172" t="str">
        <f>IF(B114&gt;0,'Saisie CLASSEMENT'!R116)</f>
        <v/>
      </c>
    </row>
    <row r="115" spans="1:9" ht="15.75" hidden="1" customHeight="1">
      <c r="A115" s="554">
        <f t="shared" si="1"/>
        <v>0</v>
      </c>
      <c r="B115" s="170" t="str">
        <f>IF('Saisie CLASSEMENT'!$C117&gt;0,'Saisie CLASSEMENT'!B117,"")</f>
        <v/>
      </c>
      <c r="C115" s="170">
        <f>IF(B115&gt;0,'Saisie CLASSEMENT'!C117)</f>
        <v>0</v>
      </c>
      <c r="D115" s="171" t="str">
        <f>IF(B115&gt;0,CONCATENATE('Saisie CLASSEMENT'!I117," ",'Saisie CLASSEMENT'!J117,""))</f>
        <v xml:space="preserve">   </v>
      </c>
      <c r="E115" s="171" t="str">
        <f>IF(B115&gt;0,'Saisie CLASSEMENT'!K117)</f>
        <v xml:space="preserve"> </v>
      </c>
      <c r="F115" s="171" t="str">
        <f>IF(B115&gt;0,'Saisie CLASSEMENT'!N117)</f>
        <v xml:space="preserve"> </v>
      </c>
      <c r="G115" s="170" t="str">
        <f>IF(B115&gt;0,'Saisie CLASSEMENT'!O117)</f>
        <v xml:space="preserve"> </v>
      </c>
      <c r="H115" s="170" t="str">
        <f>IF(B115&gt;0,'Saisie CLASSEMENT'!P117)</f>
        <v xml:space="preserve"> </v>
      </c>
      <c r="I115" s="172" t="str">
        <f>IF(B115&gt;0,'Saisie CLASSEMENT'!R117)</f>
        <v/>
      </c>
    </row>
    <row r="116" spans="1:9" ht="15.75" hidden="1" customHeight="1">
      <c r="A116" s="554">
        <f t="shared" si="1"/>
        <v>0</v>
      </c>
      <c r="B116" s="170" t="str">
        <f>IF('Saisie CLASSEMENT'!$C118&gt;0,'Saisie CLASSEMENT'!B118,"")</f>
        <v/>
      </c>
      <c r="C116" s="170">
        <f>IF(B116&gt;0,'Saisie CLASSEMENT'!C118)</f>
        <v>0</v>
      </c>
      <c r="D116" s="171" t="str">
        <f>IF(B116&gt;0,CONCATENATE('Saisie CLASSEMENT'!I118," ",'Saisie CLASSEMENT'!J118,""))</f>
        <v xml:space="preserve">   </v>
      </c>
      <c r="E116" s="171" t="str">
        <f>IF(B116&gt;0,'Saisie CLASSEMENT'!K118)</f>
        <v xml:space="preserve"> </v>
      </c>
      <c r="F116" s="171" t="str">
        <f>IF(B116&gt;0,'Saisie CLASSEMENT'!N118)</f>
        <v xml:space="preserve"> </v>
      </c>
      <c r="G116" s="170" t="str">
        <f>IF(B116&gt;0,'Saisie CLASSEMENT'!O118)</f>
        <v xml:space="preserve"> </v>
      </c>
      <c r="H116" s="170" t="str">
        <f>IF(B116&gt;0,'Saisie CLASSEMENT'!P118)</f>
        <v xml:space="preserve"> </v>
      </c>
      <c r="I116" s="172" t="str">
        <f>IF(B116&gt;0,'Saisie CLASSEMENT'!R118)</f>
        <v/>
      </c>
    </row>
    <row r="117" spans="1:9" ht="15.75" hidden="1" customHeight="1">
      <c r="A117" s="554">
        <f t="shared" si="1"/>
        <v>0</v>
      </c>
      <c r="B117" s="170" t="str">
        <f>IF('Saisie CLASSEMENT'!$C119&gt;0,'Saisie CLASSEMENT'!B119,"")</f>
        <v/>
      </c>
      <c r="C117" s="170">
        <f>IF(B117&gt;0,'Saisie CLASSEMENT'!C119)</f>
        <v>0</v>
      </c>
      <c r="D117" s="171" t="str">
        <f>IF(B117&gt;0,CONCATENATE('Saisie CLASSEMENT'!I119," ",'Saisie CLASSEMENT'!J119,""))</f>
        <v xml:space="preserve">   </v>
      </c>
      <c r="E117" s="171" t="str">
        <f>IF(B117&gt;0,'Saisie CLASSEMENT'!K119)</f>
        <v xml:space="preserve"> </v>
      </c>
      <c r="F117" s="171" t="str">
        <f>IF(B117&gt;0,'Saisie CLASSEMENT'!N119)</f>
        <v xml:space="preserve"> </v>
      </c>
      <c r="G117" s="170" t="str">
        <f>IF(B117&gt;0,'Saisie CLASSEMENT'!O119)</f>
        <v xml:space="preserve"> </v>
      </c>
      <c r="H117" s="170" t="str">
        <f>IF(B117&gt;0,'Saisie CLASSEMENT'!P119)</f>
        <v xml:space="preserve"> </v>
      </c>
      <c r="I117" s="172" t="str">
        <f>IF(B117&gt;0,'Saisie CLASSEMENT'!R119)</f>
        <v/>
      </c>
    </row>
    <row r="118" spans="1:9" ht="15.75" hidden="1" customHeight="1">
      <c r="A118" s="554">
        <f t="shared" si="1"/>
        <v>0</v>
      </c>
      <c r="B118" s="170" t="str">
        <f>IF('Saisie CLASSEMENT'!$C120&gt;0,'Saisie CLASSEMENT'!B120,"")</f>
        <v/>
      </c>
      <c r="C118" s="170">
        <f>IF(B118&gt;0,'Saisie CLASSEMENT'!C120)</f>
        <v>0</v>
      </c>
      <c r="D118" s="171" t="str">
        <f>IF(B118&gt;0,CONCATENATE('Saisie CLASSEMENT'!I120," ",'Saisie CLASSEMENT'!J120,""))</f>
        <v xml:space="preserve">   </v>
      </c>
      <c r="E118" s="171" t="str">
        <f>IF(B118&gt;0,'Saisie CLASSEMENT'!K120)</f>
        <v xml:space="preserve"> </v>
      </c>
      <c r="F118" s="171" t="str">
        <f>IF(B118&gt;0,'Saisie CLASSEMENT'!N120)</f>
        <v xml:space="preserve"> </v>
      </c>
      <c r="G118" s="170" t="str">
        <f>IF(B118&gt;0,'Saisie CLASSEMENT'!O120)</f>
        <v xml:space="preserve"> </v>
      </c>
      <c r="H118" s="170" t="str">
        <f>IF(B118&gt;0,'Saisie CLASSEMENT'!P120)</f>
        <v xml:space="preserve"> </v>
      </c>
      <c r="I118" s="172" t="str">
        <f>IF(B118&gt;0,'Saisie CLASSEMENT'!R120)</f>
        <v/>
      </c>
    </row>
    <row r="119" spans="1:9" ht="15.75" hidden="1" customHeight="1">
      <c r="A119" s="554">
        <f t="shared" si="1"/>
        <v>0</v>
      </c>
      <c r="B119" s="170" t="str">
        <f>IF('Saisie CLASSEMENT'!$C121&gt;0,'Saisie CLASSEMENT'!B121,"")</f>
        <v/>
      </c>
      <c r="C119" s="170">
        <f>IF(B119&gt;0,'Saisie CLASSEMENT'!C121)</f>
        <v>0</v>
      </c>
      <c r="D119" s="171" t="str">
        <f>IF(B119&gt;0,CONCATENATE('Saisie CLASSEMENT'!I121," ",'Saisie CLASSEMENT'!J121,""))</f>
        <v xml:space="preserve">   </v>
      </c>
      <c r="E119" s="171" t="str">
        <f>IF(B119&gt;0,'Saisie CLASSEMENT'!K121)</f>
        <v xml:space="preserve"> </v>
      </c>
      <c r="F119" s="171" t="str">
        <f>IF(B119&gt;0,'Saisie CLASSEMENT'!N121)</f>
        <v xml:space="preserve"> </v>
      </c>
      <c r="G119" s="170" t="str">
        <f>IF(B119&gt;0,'Saisie CLASSEMENT'!O121)</f>
        <v xml:space="preserve"> </v>
      </c>
      <c r="H119" s="170" t="str">
        <f>IF(B119&gt;0,'Saisie CLASSEMENT'!P121)</f>
        <v xml:space="preserve"> </v>
      </c>
      <c r="I119" s="172" t="str">
        <f>IF(B119&gt;0,'Saisie CLASSEMENT'!R121)</f>
        <v/>
      </c>
    </row>
    <row r="120" spans="1:9" ht="15.75" hidden="1" customHeight="1">
      <c r="A120" s="554">
        <f t="shared" si="1"/>
        <v>0</v>
      </c>
      <c r="B120" s="170" t="str">
        <f>IF('Saisie CLASSEMENT'!$C122&gt;0,'Saisie CLASSEMENT'!B122,"")</f>
        <v/>
      </c>
      <c r="C120" s="170">
        <f>IF(B120&gt;0,'Saisie CLASSEMENT'!C122)</f>
        <v>0</v>
      </c>
      <c r="D120" s="171" t="str">
        <f>IF(B120&gt;0,CONCATENATE('Saisie CLASSEMENT'!I122," ",'Saisie CLASSEMENT'!J122,""))</f>
        <v xml:space="preserve">   </v>
      </c>
      <c r="E120" s="171" t="str">
        <f>IF(B120&gt;0,'Saisie CLASSEMENT'!K122)</f>
        <v xml:space="preserve"> </v>
      </c>
      <c r="F120" s="171" t="str">
        <f>IF(B120&gt;0,'Saisie CLASSEMENT'!N122)</f>
        <v xml:space="preserve"> </v>
      </c>
      <c r="G120" s="170" t="str">
        <f>IF(B120&gt;0,'Saisie CLASSEMENT'!O122)</f>
        <v xml:space="preserve"> </v>
      </c>
      <c r="H120" s="170" t="str">
        <f>IF(B120&gt;0,'Saisie CLASSEMENT'!P122)</f>
        <v xml:space="preserve"> </v>
      </c>
      <c r="I120" s="172" t="str">
        <f>IF(B120&gt;0,'Saisie CLASSEMENT'!R122)</f>
        <v/>
      </c>
    </row>
    <row r="121" spans="1:9" ht="15.75" hidden="1" customHeight="1">
      <c r="A121" s="554">
        <f t="shared" si="1"/>
        <v>0</v>
      </c>
      <c r="B121" s="170" t="str">
        <f>IF('Saisie CLASSEMENT'!$C123&gt;0,'Saisie CLASSEMENT'!B123,"")</f>
        <v/>
      </c>
      <c r="C121" s="170">
        <f>IF(B121&gt;0,'Saisie CLASSEMENT'!C123)</f>
        <v>0</v>
      </c>
      <c r="D121" s="171" t="str">
        <f>IF(B121&gt;0,CONCATENATE('Saisie CLASSEMENT'!I123," ",'Saisie CLASSEMENT'!J123,""))</f>
        <v xml:space="preserve">   </v>
      </c>
      <c r="E121" s="171" t="str">
        <f>IF(B121&gt;0,'Saisie CLASSEMENT'!K123)</f>
        <v xml:space="preserve"> </v>
      </c>
      <c r="F121" s="171" t="str">
        <f>IF(B121&gt;0,'Saisie CLASSEMENT'!N123)</f>
        <v xml:space="preserve"> </v>
      </c>
      <c r="G121" s="170" t="str">
        <f>IF(B121&gt;0,'Saisie CLASSEMENT'!O123)</f>
        <v xml:space="preserve"> </v>
      </c>
      <c r="H121" s="170" t="str">
        <f>IF(B121&gt;0,'Saisie CLASSEMENT'!P123)</f>
        <v xml:space="preserve"> </v>
      </c>
      <c r="I121" s="172" t="str">
        <f>IF(B121&gt;0,'Saisie CLASSEMENT'!R123)</f>
        <v/>
      </c>
    </row>
    <row r="122" spans="1:9" ht="15.75" hidden="1" customHeight="1">
      <c r="A122" s="554">
        <f t="shared" si="1"/>
        <v>0</v>
      </c>
      <c r="B122" s="170" t="str">
        <f>IF('Saisie CLASSEMENT'!$C124&gt;0,'Saisie CLASSEMENT'!B124,"")</f>
        <v/>
      </c>
      <c r="C122" s="170">
        <f>IF(B122&gt;0,'Saisie CLASSEMENT'!C124)</f>
        <v>0</v>
      </c>
      <c r="D122" s="171" t="str">
        <f>IF(B122&gt;0,CONCATENATE('Saisie CLASSEMENT'!I124," ",'Saisie CLASSEMENT'!J124,""))</f>
        <v xml:space="preserve">   </v>
      </c>
      <c r="E122" s="171" t="str">
        <f>IF(B122&gt;0,'Saisie CLASSEMENT'!K124)</f>
        <v xml:space="preserve"> </v>
      </c>
      <c r="F122" s="171" t="str">
        <f>IF(B122&gt;0,'Saisie CLASSEMENT'!N124)</f>
        <v xml:space="preserve"> </v>
      </c>
      <c r="G122" s="170" t="str">
        <f>IF(B122&gt;0,'Saisie CLASSEMENT'!O124)</f>
        <v xml:space="preserve"> </v>
      </c>
      <c r="H122" s="170" t="str">
        <f>IF(B122&gt;0,'Saisie CLASSEMENT'!P124)</f>
        <v xml:space="preserve"> </v>
      </c>
      <c r="I122" s="172" t="str">
        <f>IF(B122&gt;0,'Saisie CLASSEMENT'!R124)</f>
        <v/>
      </c>
    </row>
    <row r="123" spans="1:9" ht="15.75" hidden="1" customHeight="1">
      <c r="A123" s="554">
        <f t="shared" si="1"/>
        <v>0</v>
      </c>
      <c r="B123" s="170" t="str">
        <f>IF('Saisie CLASSEMENT'!$C125&gt;0,'Saisie CLASSEMENT'!B125,"")</f>
        <v/>
      </c>
      <c r="C123" s="170">
        <f>IF(B123&gt;0,'Saisie CLASSEMENT'!C125)</f>
        <v>0</v>
      </c>
      <c r="D123" s="171" t="str">
        <f>IF(B123&gt;0,CONCATENATE('Saisie CLASSEMENT'!I125," ",'Saisie CLASSEMENT'!J125,""))</f>
        <v xml:space="preserve">   </v>
      </c>
      <c r="E123" s="171" t="str">
        <f>IF(B123&gt;0,'Saisie CLASSEMENT'!K125)</f>
        <v xml:space="preserve"> </v>
      </c>
      <c r="F123" s="171" t="str">
        <f>IF(B123&gt;0,'Saisie CLASSEMENT'!N125)</f>
        <v xml:space="preserve"> </v>
      </c>
      <c r="G123" s="170" t="str">
        <f>IF(B123&gt;0,'Saisie CLASSEMENT'!O125)</f>
        <v xml:space="preserve"> </v>
      </c>
      <c r="H123" s="170" t="str">
        <f>IF(B123&gt;0,'Saisie CLASSEMENT'!P125)</f>
        <v xml:space="preserve"> </v>
      </c>
      <c r="I123" s="172" t="str">
        <f>IF(B123&gt;0,'Saisie CLASSEMENT'!R125)</f>
        <v/>
      </c>
    </row>
    <row r="124" spans="1:9" ht="15.75" hidden="1" customHeight="1">
      <c r="A124" s="554">
        <f t="shared" si="1"/>
        <v>0</v>
      </c>
      <c r="B124" s="170" t="str">
        <f>IF('Saisie CLASSEMENT'!$C126&gt;0,'Saisie CLASSEMENT'!B126,"")</f>
        <v/>
      </c>
      <c r="C124" s="170">
        <f>IF(B124&gt;0,'Saisie CLASSEMENT'!C126)</f>
        <v>0</v>
      </c>
      <c r="D124" s="171" t="str">
        <f>IF(B124&gt;0,CONCATENATE('Saisie CLASSEMENT'!I126," ",'Saisie CLASSEMENT'!J126,""))</f>
        <v xml:space="preserve">   </v>
      </c>
      <c r="E124" s="171" t="str">
        <f>IF(B124&gt;0,'Saisie CLASSEMENT'!K126)</f>
        <v xml:space="preserve"> </v>
      </c>
      <c r="F124" s="171" t="str">
        <f>IF(B124&gt;0,'Saisie CLASSEMENT'!N126)</f>
        <v xml:space="preserve"> </v>
      </c>
      <c r="G124" s="170" t="str">
        <f>IF(B124&gt;0,'Saisie CLASSEMENT'!O126)</f>
        <v xml:space="preserve"> </v>
      </c>
      <c r="H124" s="170" t="str">
        <f>IF(B124&gt;0,'Saisie CLASSEMENT'!P126)</f>
        <v xml:space="preserve"> </v>
      </c>
      <c r="I124" s="172" t="str">
        <f>IF(B124&gt;0,'Saisie CLASSEMENT'!R126)</f>
        <v/>
      </c>
    </row>
    <row r="125" spans="1:9" ht="15.75" hidden="1" customHeight="1">
      <c r="A125" s="554">
        <f t="shared" si="1"/>
        <v>0</v>
      </c>
      <c r="B125" s="170" t="str">
        <f>IF('Saisie CLASSEMENT'!$C127&gt;0,'Saisie CLASSEMENT'!B127,"")</f>
        <v/>
      </c>
      <c r="C125" s="170">
        <f>IF(B125&gt;0,'Saisie CLASSEMENT'!C127)</f>
        <v>0</v>
      </c>
      <c r="D125" s="171" t="str">
        <f>IF(B125&gt;0,CONCATENATE('Saisie CLASSEMENT'!I127," ",'Saisie CLASSEMENT'!J127,""))</f>
        <v xml:space="preserve">   </v>
      </c>
      <c r="E125" s="171" t="str">
        <f>IF(B125&gt;0,'Saisie CLASSEMENT'!K127)</f>
        <v xml:space="preserve"> </v>
      </c>
      <c r="F125" s="171" t="str">
        <f>IF(B125&gt;0,'Saisie CLASSEMENT'!N127)</f>
        <v xml:space="preserve"> </v>
      </c>
      <c r="G125" s="170" t="str">
        <f>IF(B125&gt;0,'Saisie CLASSEMENT'!O127)</f>
        <v xml:space="preserve"> </v>
      </c>
      <c r="H125" s="170" t="str">
        <f>IF(B125&gt;0,'Saisie CLASSEMENT'!P127)</f>
        <v xml:space="preserve"> </v>
      </c>
      <c r="I125" s="172" t="str">
        <f>IF(B125&gt;0,'Saisie CLASSEMENT'!R127)</f>
        <v/>
      </c>
    </row>
    <row r="126" spans="1:9" ht="15.75" hidden="1" customHeight="1">
      <c r="A126" s="554">
        <f t="shared" si="1"/>
        <v>0</v>
      </c>
      <c r="B126" s="170" t="str">
        <f>IF('Saisie CLASSEMENT'!$C128&gt;0,'Saisie CLASSEMENT'!B128,"")</f>
        <v/>
      </c>
      <c r="C126" s="170">
        <f>IF(B126&gt;0,'Saisie CLASSEMENT'!C128)</f>
        <v>0</v>
      </c>
      <c r="D126" s="171" t="str">
        <f>IF(B126&gt;0,CONCATENATE('Saisie CLASSEMENT'!I128," ",'Saisie CLASSEMENT'!J128,""))</f>
        <v xml:space="preserve">   </v>
      </c>
      <c r="E126" s="171" t="str">
        <f>IF(B126&gt;0,'Saisie CLASSEMENT'!K128)</f>
        <v xml:space="preserve"> </v>
      </c>
      <c r="F126" s="171" t="str">
        <f>IF(B126&gt;0,'Saisie CLASSEMENT'!N128)</f>
        <v xml:space="preserve"> </v>
      </c>
      <c r="G126" s="170" t="str">
        <f>IF(B126&gt;0,'Saisie CLASSEMENT'!O128)</f>
        <v xml:space="preserve"> </v>
      </c>
      <c r="H126" s="170" t="str">
        <f>IF(B126&gt;0,'Saisie CLASSEMENT'!P128)</f>
        <v xml:space="preserve"> </v>
      </c>
      <c r="I126" s="172" t="str">
        <f>IF(B126&gt;0,'Saisie CLASSEMENT'!R128)</f>
        <v/>
      </c>
    </row>
    <row r="127" spans="1:9" ht="15.75" hidden="1" customHeight="1">
      <c r="A127" s="554">
        <f t="shared" si="1"/>
        <v>0</v>
      </c>
      <c r="B127" s="170" t="str">
        <f>IF('Saisie CLASSEMENT'!$C129&gt;0,'Saisie CLASSEMENT'!B129,"")</f>
        <v/>
      </c>
      <c r="C127" s="170">
        <f>IF(B127&gt;0,'Saisie CLASSEMENT'!C129)</f>
        <v>0</v>
      </c>
      <c r="D127" s="171" t="str">
        <f>IF(B127&gt;0,CONCATENATE('Saisie CLASSEMENT'!I129," ",'Saisie CLASSEMENT'!J129,""))</f>
        <v xml:space="preserve">   </v>
      </c>
      <c r="E127" s="171" t="str">
        <f>IF(B127&gt;0,'Saisie CLASSEMENT'!K129)</f>
        <v xml:space="preserve"> </v>
      </c>
      <c r="F127" s="171" t="str">
        <f>IF(B127&gt;0,'Saisie CLASSEMENT'!N129)</f>
        <v xml:space="preserve"> </v>
      </c>
      <c r="G127" s="170" t="str">
        <f>IF(B127&gt;0,'Saisie CLASSEMENT'!O129)</f>
        <v xml:space="preserve"> </v>
      </c>
      <c r="H127" s="170" t="str">
        <f>IF(B127&gt;0,'Saisie CLASSEMENT'!P129)</f>
        <v xml:space="preserve"> </v>
      </c>
      <c r="I127" s="172" t="str">
        <f>IF(B127&gt;0,'Saisie CLASSEMENT'!R129)</f>
        <v/>
      </c>
    </row>
    <row r="128" spans="1:9" ht="15.75" hidden="1" customHeight="1">
      <c r="A128" s="554">
        <f t="shared" si="1"/>
        <v>0</v>
      </c>
      <c r="B128" s="170" t="str">
        <f>IF('Saisie CLASSEMENT'!$C130&gt;0,'Saisie CLASSEMENT'!B130,"")</f>
        <v/>
      </c>
      <c r="C128" s="170">
        <f>IF(B128&gt;0,'Saisie CLASSEMENT'!C130)</f>
        <v>0</v>
      </c>
      <c r="D128" s="171" t="str">
        <f>IF(B128&gt;0,CONCATENATE('Saisie CLASSEMENT'!I130," ",'Saisie CLASSEMENT'!J130,""))</f>
        <v xml:space="preserve">   </v>
      </c>
      <c r="E128" s="171" t="str">
        <f>IF(B128&gt;0,'Saisie CLASSEMENT'!K130)</f>
        <v xml:space="preserve"> </v>
      </c>
      <c r="F128" s="171" t="str">
        <f>IF(B128&gt;0,'Saisie CLASSEMENT'!N130)</f>
        <v xml:space="preserve"> </v>
      </c>
      <c r="G128" s="170" t="str">
        <f>IF(B128&gt;0,'Saisie CLASSEMENT'!O130)</f>
        <v xml:space="preserve"> </v>
      </c>
      <c r="H128" s="170" t="str">
        <f>IF(B128&gt;0,'Saisie CLASSEMENT'!P130)</f>
        <v xml:space="preserve"> </v>
      </c>
      <c r="I128" s="172" t="str">
        <f>IF(B128&gt;0,'Saisie CLASSEMENT'!R130)</f>
        <v/>
      </c>
    </row>
    <row r="129" spans="1:9" ht="15.75" hidden="1" customHeight="1">
      <c r="A129" s="554">
        <f t="shared" si="1"/>
        <v>0</v>
      </c>
      <c r="B129" s="170" t="str">
        <f>IF('Saisie CLASSEMENT'!$C131&gt;0,'Saisie CLASSEMENT'!B131,"")</f>
        <v/>
      </c>
      <c r="C129" s="170">
        <f>IF(B129&gt;0,'Saisie CLASSEMENT'!C131)</f>
        <v>0</v>
      </c>
      <c r="D129" s="171" t="str">
        <f>IF(B129&gt;0,CONCATENATE('Saisie CLASSEMENT'!I131," ",'Saisie CLASSEMENT'!J131,""))</f>
        <v xml:space="preserve">   </v>
      </c>
      <c r="E129" s="171" t="str">
        <f>IF(B129&gt;0,'Saisie CLASSEMENT'!K131)</f>
        <v xml:space="preserve"> </v>
      </c>
      <c r="F129" s="171" t="str">
        <f>IF(B129&gt;0,'Saisie CLASSEMENT'!N131)</f>
        <v xml:space="preserve"> </v>
      </c>
      <c r="G129" s="170" t="str">
        <f>IF(B129&gt;0,'Saisie CLASSEMENT'!O131)</f>
        <v xml:space="preserve"> </v>
      </c>
      <c r="H129" s="170" t="str">
        <f>IF(B129&gt;0,'Saisie CLASSEMENT'!P131)</f>
        <v xml:space="preserve"> </v>
      </c>
      <c r="I129" s="172" t="str">
        <f>IF(B129&gt;0,'Saisie CLASSEMENT'!R131)</f>
        <v/>
      </c>
    </row>
    <row r="130" spans="1:9" ht="15.75" hidden="1" customHeight="1">
      <c r="A130" s="554">
        <f t="shared" si="1"/>
        <v>0</v>
      </c>
      <c r="B130" s="170" t="str">
        <f>IF('Saisie CLASSEMENT'!$C132&gt;0,'Saisie CLASSEMENT'!B132,"")</f>
        <v/>
      </c>
      <c r="C130" s="170">
        <f>IF(B130&gt;0,'Saisie CLASSEMENT'!C132)</f>
        <v>0</v>
      </c>
      <c r="D130" s="171" t="str">
        <f>IF(B130&gt;0,CONCATENATE('Saisie CLASSEMENT'!I132," ",'Saisie CLASSEMENT'!J132,""))</f>
        <v xml:space="preserve">   </v>
      </c>
      <c r="E130" s="171" t="str">
        <f>IF(B130&gt;0,'Saisie CLASSEMENT'!K132)</f>
        <v xml:space="preserve"> </v>
      </c>
      <c r="F130" s="171" t="str">
        <f>IF(B130&gt;0,'Saisie CLASSEMENT'!N132)</f>
        <v xml:space="preserve"> </v>
      </c>
      <c r="G130" s="170" t="str">
        <f>IF(B130&gt;0,'Saisie CLASSEMENT'!O132)</f>
        <v xml:space="preserve"> </v>
      </c>
      <c r="H130" s="170" t="str">
        <f>IF(B130&gt;0,'Saisie CLASSEMENT'!P132)</f>
        <v xml:space="preserve"> </v>
      </c>
      <c r="I130" s="172" t="str">
        <f>IF(B130&gt;0,'Saisie CLASSEMENT'!R132)</f>
        <v/>
      </c>
    </row>
    <row r="131" spans="1:9" ht="15.75" hidden="1" customHeight="1">
      <c r="A131" s="554">
        <f t="shared" si="1"/>
        <v>0</v>
      </c>
      <c r="B131" s="170" t="str">
        <f>IF('Saisie CLASSEMENT'!$C133&gt;0,'Saisie CLASSEMENT'!B133,"")</f>
        <v/>
      </c>
      <c r="C131" s="170">
        <f>IF(B131&gt;0,'Saisie CLASSEMENT'!C133)</f>
        <v>0</v>
      </c>
      <c r="D131" s="171" t="str">
        <f>IF(B131&gt;0,CONCATENATE('Saisie CLASSEMENT'!I133," ",'Saisie CLASSEMENT'!J133,""))</f>
        <v xml:space="preserve">   </v>
      </c>
      <c r="E131" s="171" t="str">
        <f>IF(B131&gt;0,'Saisie CLASSEMENT'!K133)</f>
        <v xml:space="preserve"> </v>
      </c>
      <c r="F131" s="171" t="str">
        <f>IF(B131&gt;0,'Saisie CLASSEMENT'!N133)</f>
        <v xml:space="preserve"> </v>
      </c>
      <c r="G131" s="170" t="str">
        <f>IF(B131&gt;0,'Saisie CLASSEMENT'!O133)</f>
        <v xml:space="preserve"> </v>
      </c>
      <c r="H131" s="170" t="str">
        <f>IF(B131&gt;0,'Saisie CLASSEMENT'!P133)</f>
        <v xml:space="preserve"> </v>
      </c>
      <c r="I131" s="172" t="str">
        <f>IF(B131&gt;0,'Saisie CLASSEMENT'!R133)</f>
        <v/>
      </c>
    </row>
    <row r="132" spans="1:9" ht="15.75" hidden="1" customHeight="1">
      <c r="A132" s="554">
        <f t="shared" si="1"/>
        <v>0</v>
      </c>
      <c r="B132" s="170" t="str">
        <f>IF('Saisie CLASSEMENT'!$C134&gt;0,'Saisie CLASSEMENT'!B134,"")</f>
        <v/>
      </c>
      <c r="C132" s="170">
        <f>IF(B132&gt;0,'Saisie CLASSEMENT'!C134)</f>
        <v>0</v>
      </c>
      <c r="D132" s="171" t="str">
        <f>IF(B132&gt;0,CONCATENATE('Saisie CLASSEMENT'!I134," ",'Saisie CLASSEMENT'!J134,""))</f>
        <v xml:space="preserve">   </v>
      </c>
      <c r="E132" s="171" t="str">
        <f>IF(B132&gt;0,'Saisie CLASSEMENT'!K134)</f>
        <v xml:space="preserve"> </v>
      </c>
      <c r="F132" s="171" t="str">
        <f>IF(B132&gt;0,'Saisie CLASSEMENT'!N134)</f>
        <v xml:space="preserve"> </v>
      </c>
      <c r="G132" s="170" t="str">
        <f>IF(B132&gt;0,'Saisie CLASSEMENT'!O134)</f>
        <v xml:space="preserve"> </v>
      </c>
      <c r="H132" s="170" t="str">
        <f>IF(B132&gt;0,'Saisie CLASSEMENT'!P134)</f>
        <v xml:space="preserve"> </v>
      </c>
      <c r="I132" s="172" t="str">
        <f>IF(B132&gt;0,'Saisie CLASSEMENT'!R134)</f>
        <v/>
      </c>
    </row>
    <row r="133" spans="1:9" ht="15.75" hidden="1" customHeight="1">
      <c r="A133" s="554">
        <f t="shared" si="1"/>
        <v>0</v>
      </c>
      <c r="B133" s="170" t="str">
        <f>IF('Saisie CLASSEMENT'!$C135&gt;0,'Saisie CLASSEMENT'!B135,"")</f>
        <v/>
      </c>
      <c r="C133" s="170">
        <f>IF(B133&gt;0,'Saisie CLASSEMENT'!C135)</f>
        <v>0</v>
      </c>
      <c r="D133" s="171" t="str">
        <f>IF(B133&gt;0,CONCATENATE('Saisie CLASSEMENT'!I135," ",'Saisie CLASSEMENT'!J135,""))</f>
        <v xml:space="preserve">   </v>
      </c>
      <c r="E133" s="171" t="str">
        <f>IF(B133&gt;0,'Saisie CLASSEMENT'!K135)</f>
        <v xml:space="preserve"> </v>
      </c>
      <c r="F133" s="171" t="str">
        <f>IF(B133&gt;0,'Saisie CLASSEMENT'!N135)</f>
        <v xml:space="preserve"> </v>
      </c>
      <c r="G133" s="170" t="str">
        <f>IF(B133&gt;0,'Saisie CLASSEMENT'!O135)</f>
        <v xml:space="preserve"> </v>
      </c>
      <c r="H133" s="170" t="str">
        <f>IF(B133&gt;0,'Saisie CLASSEMENT'!P135)</f>
        <v xml:space="preserve"> </v>
      </c>
      <c r="I133" s="172" t="str">
        <f>IF(B133&gt;0,'Saisie CLASSEMENT'!R135)</f>
        <v/>
      </c>
    </row>
    <row r="134" spans="1:9" ht="15.75" hidden="1" customHeight="1">
      <c r="A134" s="554">
        <f t="shared" si="1"/>
        <v>0</v>
      </c>
      <c r="B134" s="170" t="str">
        <f>IF('Saisie CLASSEMENT'!$C136&gt;0,'Saisie CLASSEMENT'!B136,"")</f>
        <v/>
      </c>
      <c r="C134" s="170">
        <f>IF(B134&gt;0,'Saisie CLASSEMENT'!C136)</f>
        <v>0</v>
      </c>
      <c r="D134" s="171" t="str">
        <f>IF(B134&gt;0,CONCATENATE('Saisie CLASSEMENT'!I136," ",'Saisie CLASSEMENT'!J136,""))</f>
        <v xml:space="preserve">   </v>
      </c>
      <c r="E134" s="171" t="str">
        <f>IF(B134&gt;0,'Saisie CLASSEMENT'!K136)</f>
        <v xml:space="preserve"> </v>
      </c>
      <c r="F134" s="171" t="str">
        <f>IF(B134&gt;0,'Saisie CLASSEMENT'!N136)</f>
        <v xml:space="preserve"> </v>
      </c>
      <c r="G134" s="170" t="str">
        <f>IF(B134&gt;0,'Saisie CLASSEMENT'!O136)</f>
        <v xml:space="preserve"> </v>
      </c>
      <c r="H134" s="170" t="str">
        <f>IF(B134&gt;0,'Saisie CLASSEMENT'!P136)</f>
        <v xml:space="preserve"> </v>
      </c>
      <c r="I134" s="172" t="str">
        <f>IF(B134&gt;0,'Saisie CLASSEMENT'!R136)</f>
        <v/>
      </c>
    </row>
    <row r="135" spans="1:9" ht="15.75" hidden="1" customHeight="1">
      <c r="A135" s="554">
        <f t="shared" ref="A135:A198" si="2">IF(LEN(B135)&gt;0,1,0)</f>
        <v>0</v>
      </c>
      <c r="B135" s="170" t="str">
        <f>IF('Saisie CLASSEMENT'!$C137&gt;0,'Saisie CLASSEMENT'!B137,"")</f>
        <v/>
      </c>
      <c r="C135" s="170">
        <f>IF(B135&gt;0,'Saisie CLASSEMENT'!C137)</f>
        <v>0</v>
      </c>
      <c r="D135" s="171" t="str">
        <f>IF(B135&gt;0,CONCATENATE('Saisie CLASSEMENT'!I137," ",'Saisie CLASSEMENT'!J137,""))</f>
        <v xml:space="preserve">   </v>
      </c>
      <c r="E135" s="171" t="str">
        <f>IF(B135&gt;0,'Saisie CLASSEMENT'!K137)</f>
        <v xml:space="preserve"> </v>
      </c>
      <c r="F135" s="171" t="str">
        <f>IF(B135&gt;0,'Saisie CLASSEMENT'!N137)</f>
        <v xml:space="preserve"> </v>
      </c>
      <c r="G135" s="170" t="str">
        <f>IF(B135&gt;0,'Saisie CLASSEMENT'!O137)</f>
        <v xml:space="preserve"> </v>
      </c>
      <c r="H135" s="170" t="str">
        <f>IF(B135&gt;0,'Saisie CLASSEMENT'!P137)</f>
        <v xml:space="preserve"> </v>
      </c>
      <c r="I135" s="172" t="str">
        <f>IF(B135&gt;0,'Saisie CLASSEMENT'!R137)</f>
        <v/>
      </c>
    </row>
    <row r="136" spans="1:9" ht="15.75" hidden="1" customHeight="1">
      <c r="A136" s="554">
        <f t="shared" si="2"/>
        <v>0</v>
      </c>
      <c r="B136" s="170" t="str">
        <f>IF('Saisie CLASSEMENT'!$C138&gt;0,'Saisie CLASSEMENT'!B138,"")</f>
        <v/>
      </c>
      <c r="C136" s="170">
        <f>IF(B136&gt;0,'Saisie CLASSEMENT'!C138)</f>
        <v>0</v>
      </c>
      <c r="D136" s="171" t="str">
        <f>IF(B136&gt;0,CONCATENATE('Saisie CLASSEMENT'!I138," ",'Saisie CLASSEMENT'!J138,""))</f>
        <v xml:space="preserve">   </v>
      </c>
      <c r="E136" s="171" t="str">
        <f>IF(B136&gt;0,'Saisie CLASSEMENT'!K138)</f>
        <v xml:space="preserve"> </v>
      </c>
      <c r="F136" s="171" t="str">
        <f>IF(B136&gt;0,'Saisie CLASSEMENT'!N138)</f>
        <v xml:space="preserve"> </v>
      </c>
      <c r="G136" s="170" t="str">
        <f>IF(B136&gt;0,'Saisie CLASSEMENT'!O138)</f>
        <v xml:space="preserve"> </v>
      </c>
      <c r="H136" s="170" t="str">
        <f>IF(B136&gt;0,'Saisie CLASSEMENT'!P138)</f>
        <v xml:space="preserve"> </v>
      </c>
      <c r="I136" s="172" t="str">
        <f>IF(B136&gt;0,'Saisie CLASSEMENT'!R138)</f>
        <v/>
      </c>
    </row>
    <row r="137" spans="1:9" ht="15.75" hidden="1" customHeight="1">
      <c r="A137" s="554">
        <f t="shared" si="2"/>
        <v>0</v>
      </c>
      <c r="B137" s="170" t="str">
        <f>IF('Saisie CLASSEMENT'!$C139&gt;0,'Saisie CLASSEMENT'!B139,"")</f>
        <v/>
      </c>
      <c r="C137" s="170">
        <f>IF(B137&gt;0,'Saisie CLASSEMENT'!C139)</f>
        <v>0</v>
      </c>
      <c r="D137" s="171" t="str">
        <f>IF(B137&gt;0,CONCATENATE('Saisie CLASSEMENT'!I139," ",'Saisie CLASSEMENT'!J139,""))</f>
        <v xml:space="preserve">   </v>
      </c>
      <c r="E137" s="171" t="str">
        <f>IF(B137&gt;0,'Saisie CLASSEMENT'!K139)</f>
        <v xml:space="preserve"> </v>
      </c>
      <c r="F137" s="171" t="str">
        <f>IF(B137&gt;0,'Saisie CLASSEMENT'!N139)</f>
        <v xml:space="preserve"> </v>
      </c>
      <c r="G137" s="170" t="str">
        <f>IF(B137&gt;0,'Saisie CLASSEMENT'!O139)</f>
        <v xml:space="preserve"> </v>
      </c>
      <c r="H137" s="170" t="str">
        <f>IF(B137&gt;0,'Saisie CLASSEMENT'!P139)</f>
        <v xml:space="preserve"> </v>
      </c>
      <c r="I137" s="172" t="str">
        <f>IF(B137&gt;0,'Saisie CLASSEMENT'!R139)</f>
        <v/>
      </c>
    </row>
    <row r="138" spans="1:9" ht="15.75" hidden="1" customHeight="1">
      <c r="A138" s="554">
        <f t="shared" si="2"/>
        <v>0</v>
      </c>
      <c r="B138" s="170" t="str">
        <f>IF('Saisie CLASSEMENT'!$C140&gt;0,'Saisie CLASSEMENT'!B140,"")</f>
        <v/>
      </c>
      <c r="C138" s="170">
        <f>IF(B138&gt;0,'Saisie CLASSEMENT'!C140)</f>
        <v>0</v>
      </c>
      <c r="D138" s="171" t="str">
        <f>IF(B138&gt;0,CONCATENATE('Saisie CLASSEMENT'!I140," ",'Saisie CLASSEMENT'!J140,""))</f>
        <v xml:space="preserve">   </v>
      </c>
      <c r="E138" s="171" t="str">
        <f>IF(B138&gt;0,'Saisie CLASSEMENT'!K140)</f>
        <v xml:space="preserve"> </v>
      </c>
      <c r="F138" s="171" t="str">
        <f>IF(B138&gt;0,'Saisie CLASSEMENT'!N140)</f>
        <v xml:space="preserve"> </v>
      </c>
      <c r="G138" s="170" t="str">
        <f>IF(B138&gt;0,'Saisie CLASSEMENT'!O140)</f>
        <v xml:space="preserve"> </v>
      </c>
      <c r="H138" s="170" t="str">
        <f>IF(B138&gt;0,'Saisie CLASSEMENT'!P140)</f>
        <v xml:space="preserve"> </v>
      </c>
      <c r="I138" s="172" t="str">
        <f>IF(B138&gt;0,'Saisie CLASSEMENT'!R140)</f>
        <v/>
      </c>
    </row>
    <row r="139" spans="1:9" ht="15.75" hidden="1" customHeight="1">
      <c r="A139" s="554">
        <f t="shared" si="2"/>
        <v>0</v>
      </c>
      <c r="B139" s="170" t="str">
        <f>IF('Saisie CLASSEMENT'!$C141&gt;0,'Saisie CLASSEMENT'!B141,"")</f>
        <v/>
      </c>
      <c r="C139" s="170">
        <f>IF(B139&gt;0,'Saisie CLASSEMENT'!C141)</f>
        <v>0</v>
      </c>
      <c r="D139" s="171" t="str">
        <f>IF(B139&gt;0,CONCATENATE('Saisie CLASSEMENT'!I141," ",'Saisie CLASSEMENT'!J141,""))</f>
        <v xml:space="preserve">   </v>
      </c>
      <c r="E139" s="171" t="str">
        <f>IF(B139&gt;0,'Saisie CLASSEMENT'!K141)</f>
        <v xml:space="preserve"> </v>
      </c>
      <c r="F139" s="171" t="str">
        <f>IF(B139&gt;0,'Saisie CLASSEMENT'!N141)</f>
        <v xml:space="preserve"> </v>
      </c>
      <c r="G139" s="170" t="str">
        <f>IF(B139&gt;0,'Saisie CLASSEMENT'!O141)</f>
        <v xml:space="preserve"> </v>
      </c>
      <c r="H139" s="170" t="str">
        <f>IF(B139&gt;0,'Saisie CLASSEMENT'!P141)</f>
        <v xml:space="preserve"> </v>
      </c>
      <c r="I139" s="172" t="str">
        <f>IF(B139&gt;0,'Saisie CLASSEMENT'!R141)</f>
        <v/>
      </c>
    </row>
    <row r="140" spans="1:9" ht="15.75" hidden="1" customHeight="1">
      <c r="A140" s="554">
        <f t="shared" si="2"/>
        <v>0</v>
      </c>
      <c r="B140" s="170" t="str">
        <f>IF('Saisie CLASSEMENT'!$C142&gt;0,'Saisie CLASSEMENT'!B142,"")</f>
        <v/>
      </c>
      <c r="C140" s="170">
        <f>IF(B140&gt;0,'Saisie CLASSEMENT'!C142)</f>
        <v>0</v>
      </c>
      <c r="D140" s="171" t="str">
        <f>IF(B140&gt;0,CONCATENATE('Saisie CLASSEMENT'!I142," ",'Saisie CLASSEMENT'!J142,""))</f>
        <v xml:space="preserve">   </v>
      </c>
      <c r="E140" s="171" t="str">
        <f>IF(B140&gt;0,'Saisie CLASSEMENT'!K142)</f>
        <v xml:space="preserve"> </v>
      </c>
      <c r="F140" s="171" t="str">
        <f>IF(B140&gt;0,'Saisie CLASSEMENT'!N142)</f>
        <v xml:space="preserve"> </v>
      </c>
      <c r="G140" s="170" t="str">
        <f>IF(B140&gt;0,'Saisie CLASSEMENT'!O142)</f>
        <v xml:space="preserve"> </v>
      </c>
      <c r="H140" s="170" t="str">
        <f>IF(B140&gt;0,'Saisie CLASSEMENT'!P142)</f>
        <v xml:space="preserve"> </v>
      </c>
      <c r="I140" s="172" t="str">
        <f>IF(B140&gt;0,'Saisie CLASSEMENT'!R142)</f>
        <v/>
      </c>
    </row>
    <row r="141" spans="1:9" ht="15.75" hidden="1" customHeight="1">
      <c r="A141" s="554">
        <f t="shared" si="2"/>
        <v>0</v>
      </c>
      <c r="B141" s="170" t="str">
        <f>IF('Saisie CLASSEMENT'!$C143&gt;0,'Saisie CLASSEMENT'!B143,"")</f>
        <v/>
      </c>
      <c r="C141" s="170">
        <f>IF(B141&gt;0,'Saisie CLASSEMENT'!C143)</f>
        <v>0</v>
      </c>
      <c r="D141" s="171" t="str">
        <f>IF(B141&gt;0,CONCATENATE('Saisie CLASSEMENT'!I143," ",'Saisie CLASSEMENT'!J143,""))</f>
        <v xml:space="preserve">   </v>
      </c>
      <c r="E141" s="171" t="str">
        <f>IF(B141&gt;0,'Saisie CLASSEMENT'!K143)</f>
        <v xml:space="preserve"> </v>
      </c>
      <c r="F141" s="171" t="str">
        <f>IF(B141&gt;0,'Saisie CLASSEMENT'!N143)</f>
        <v xml:space="preserve"> </v>
      </c>
      <c r="G141" s="170" t="str">
        <f>IF(B141&gt;0,'Saisie CLASSEMENT'!O143)</f>
        <v xml:space="preserve"> </v>
      </c>
      <c r="H141" s="170" t="str">
        <f>IF(B141&gt;0,'Saisie CLASSEMENT'!P143)</f>
        <v xml:space="preserve"> </v>
      </c>
      <c r="I141" s="172" t="str">
        <f>IF(B141&gt;0,'Saisie CLASSEMENT'!R143)</f>
        <v/>
      </c>
    </row>
    <row r="142" spans="1:9" ht="15.75" hidden="1" customHeight="1">
      <c r="A142" s="554">
        <f t="shared" si="2"/>
        <v>0</v>
      </c>
      <c r="B142" s="170" t="str">
        <f>IF('Saisie CLASSEMENT'!$C144&gt;0,'Saisie CLASSEMENT'!B144,"")</f>
        <v/>
      </c>
      <c r="C142" s="170">
        <f>IF(B142&gt;0,'Saisie CLASSEMENT'!C144)</f>
        <v>0</v>
      </c>
      <c r="D142" s="171" t="str">
        <f>IF(B142&gt;0,CONCATENATE('Saisie CLASSEMENT'!I144," ",'Saisie CLASSEMENT'!J144,""))</f>
        <v xml:space="preserve">   </v>
      </c>
      <c r="E142" s="171" t="str">
        <f>IF(B142&gt;0,'Saisie CLASSEMENT'!K144)</f>
        <v xml:space="preserve"> </v>
      </c>
      <c r="F142" s="171" t="str">
        <f>IF(B142&gt;0,'Saisie CLASSEMENT'!N144)</f>
        <v xml:space="preserve"> </v>
      </c>
      <c r="G142" s="170" t="str">
        <f>IF(B142&gt;0,'Saisie CLASSEMENT'!O144)</f>
        <v xml:space="preserve"> </v>
      </c>
      <c r="H142" s="170" t="str">
        <f>IF(B142&gt;0,'Saisie CLASSEMENT'!P144)</f>
        <v xml:space="preserve"> </v>
      </c>
      <c r="I142" s="172" t="str">
        <f>IF(B142&gt;0,'Saisie CLASSEMENT'!R144)</f>
        <v/>
      </c>
    </row>
    <row r="143" spans="1:9" ht="15.75" hidden="1" customHeight="1">
      <c r="A143" s="554">
        <f t="shared" si="2"/>
        <v>0</v>
      </c>
      <c r="B143" s="170" t="str">
        <f>IF('Saisie CLASSEMENT'!$C145&gt;0,'Saisie CLASSEMENT'!B145,"")</f>
        <v/>
      </c>
      <c r="C143" s="170">
        <f>IF(B143&gt;0,'Saisie CLASSEMENT'!C145)</f>
        <v>0</v>
      </c>
      <c r="D143" s="171" t="str">
        <f>IF(B143&gt;0,CONCATENATE('Saisie CLASSEMENT'!I145," ",'Saisie CLASSEMENT'!J145,""))</f>
        <v xml:space="preserve">   </v>
      </c>
      <c r="E143" s="171" t="str">
        <f>IF(B143&gt;0,'Saisie CLASSEMENT'!K145)</f>
        <v xml:space="preserve"> </v>
      </c>
      <c r="F143" s="171" t="str">
        <f>IF(B143&gt;0,'Saisie CLASSEMENT'!N145)</f>
        <v xml:space="preserve"> </v>
      </c>
      <c r="G143" s="170" t="str">
        <f>IF(B143&gt;0,'Saisie CLASSEMENT'!O145)</f>
        <v xml:space="preserve"> </v>
      </c>
      <c r="H143" s="170" t="str">
        <f>IF(B143&gt;0,'Saisie CLASSEMENT'!P145)</f>
        <v xml:space="preserve"> </v>
      </c>
      <c r="I143" s="172" t="str">
        <f>IF(B143&gt;0,'Saisie CLASSEMENT'!R145)</f>
        <v/>
      </c>
    </row>
    <row r="144" spans="1:9" ht="15.75" hidden="1" customHeight="1">
      <c r="A144" s="554">
        <f t="shared" si="2"/>
        <v>0</v>
      </c>
      <c r="B144" s="170" t="str">
        <f>IF('Saisie CLASSEMENT'!$C146&gt;0,'Saisie CLASSEMENT'!B146,"")</f>
        <v/>
      </c>
      <c r="C144" s="170">
        <f>IF(B144&gt;0,'Saisie CLASSEMENT'!C146)</f>
        <v>0</v>
      </c>
      <c r="D144" s="171" t="str">
        <f>IF(B144&gt;0,CONCATENATE('Saisie CLASSEMENT'!I146," ",'Saisie CLASSEMENT'!J146,""))</f>
        <v xml:space="preserve">   </v>
      </c>
      <c r="E144" s="171" t="str">
        <f>IF(B144&gt;0,'Saisie CLASSEMENT'!K146)</f>
        <v xml:space="preserve"> </v>
      </c>
      <c r="F144" s="171" t="str">
        <f>IF(B144&gt;0,'Saisie CLASSEMENT'!N146)</f>
        <v xml:space="preserve"> </v>
      </c>
      <c r="G144" s="170" t="str">
        <f>IF(B144&gt;0,'Saisie CLASSEMENT'!O146)</f>
        <v xml:space="preserve"> </v>
      </c>
      <c r="H144" s="170" t="str">
        <f>IF(B144&gt;0,'Saisie CLASSEMENT'!P146)</f>
        <v xml:space="preserve"> </v>
      </c>
      <c r="I144" s="172" t="str">
        <f>IF(B144&gt;0,'Saisie CLASSEMENT'!R146)</f>
        <v/>
      </c>
    </row>
    <row r="145" spans="1:9" ht="15.75" hidden="1" customHeight="1">
      <c r="A145" s="554">
        <f t="shared" si="2"/>
        <v>0</v>
      </c>
      <c r="B145" s="170" t="str">
        <f>IF('Saisie CLASSEMENT'!$C147&gt;0,'Saisie CLASSEMENT'!B147,"")</f>
        <v/>
      </c>
      <c r="C145" s="170">
        <f>IF(B145&gt;0,'Saisie CLASSEMENT'!C147)</f>
        <v>0</v>
      </c>
      <c r="D145" s="171" t="str">
        <f>IF(B145&gt;0,CONCATENATE('Saisie CLASSEMENT'!I147," ",'Saisie CLASSEMENT'!J147,""))</f>
        <v xml:space="preserve">   </v>
      </c>
      <c r="E145" s="171" t="str">
        <f>IF(B145&gt;0,'Saisie CLASSEMENT'!K147)</f>
        <v xml:space="preserve"> </v>
      </c>
      <c r="F145" s="171" t="str">
        <f>IF(B145&gt;0,'Saisie CLASSEMENT'!N147)</f>
        <v xml:space="preserve"> </v>
      </c>
      <c r="G145" s="170" t="str">
        <f>IF(B145&gt;0,'Saisie CLASSEMENT'!O147)</f>
        <v xml:space="preserve"> </v>
      </c>
      <c r="H145" s="170" t="str">
        <f>IF(B145&gt;0,'Saisie CLASSEMENT'!P147)</f>
        <v xml:space="preserve"> </v>
      </c>
      <c r="I145" s="172" t="str">
        <f>IF(B145&gt;0,'Saisie CLASSEMENT'!R147)</f>
        <v/>
      </c>
    </row>
    <row r="146" spans="1:9" ht="15.75" hidden="1" customHeight="1">
      <c r="A146" s="554">
        <f t="shared" si="2"/>
        <v>0</v>
      </c>
      <c r="B146" s="170" t="str">
        <f>IF('Saisie CLASSEMENT'!$C148&gt;0,'Saisie CLASSEMENT'!B148,"")</f>
        <v/>
      </c>
      <c r="C146" s="170">
        <f>IF(B146&gt;0,'Saisie CLASSEMENT'!C148)</f>
        <v>0</v>
      </c>
      <c r="D146" s="171" t="str">
        <f>IF(B146&gt;0,CONCATENATE('Saisie CLASSEMENT'!I148," ",'Saisie CLASSEMENT'!J148,""))</f>
        <v xml:space="preserve">   </v>
      </c>
      <c r="E146" s="171" t="str">
        <f>IF(B146&gt;0,'Saisie CLASSEMENT'!K148)</f>
        <v xml:space="preserve"> </v>
      </c>
      <c r="F146" s="171" t="str">
        <f>IF(B146&gt;0,'Saisie CLASSEMENT'!N148)</f>
        <v xml:space="preserve"> </v>
      </c>
      <c r="G146" s="170" t="str">
        <f>IF(B146&gt;0,'Saisie CLASSEMENT'!O148)</f>
        <v xml:space="preserve"> </v>
      </c>
      <c r="H146" s="170" t="str">
        <f>IF(B146&gt;0,'Saisie CLASSEMENT'!P148)</f>
        <v xml:space="preserve"> </v>
      </c>
      <c r="I146" s="172" t="str">
        <f>IF(B146&gt;0,'Saisie CLASSEMENT'!R148)</f>
        <v/>
      </c>
    </row>
    <row r="147" spans="1:9" ht="15.75" hidden="1" customHeight="1">
      <c r="A147" s="554">
        <f t="shared" si="2"/>
        <v>0</v>
      </c>
      <c r="B147" s="170" t="str">
        <f>IF('Saisie CLASSEMENT'!$C149&gt;0,'Saisie CLASSEMENT'!B149,"")</f>
        <v/>
      </c>
      <c r="C147" s="170">
        <f>IF(B147&gt;0,'Saisie CLASSEMENT'!C149)</f>
        <v>0</v>
      </c>
      <c r="D147" s="171" t="str">
        <f>IF(B147&gt;0,CONCATENATE('Saisie CLASSEMENT'!I149," ",'Saisie CLASSEMENT'!J149,""))</f>
        <v xml:space="preserve">   </v>
      </c>
      <c r="E147" s="171" t="str">
        <f>IF(B147&gt;0,'Saisie CLASSEMENT'!K149)</f>
        <v xml:space="preserve"> </v>
      </c>
      <c r="F147" s="171" t="str">
        <f>IF(B147&gt;0,'Saisie CLASSEMENT'!N149)</f>
        <v xml:space="preserve"> </v>
      </c>
      <c r="G147" s="170" t="str">
        <f>IF(B147&gt;0,'Saisie CLASSEMENT'!O149)</f>
        <v xml:space="preserve"> </v>
      </c>
      <c r="H147" s="170" t="str">
        <f>IF(B147&gt;0,'Saisie CLASSEMENT'!P149)</f>
        <v xml:space="preserve"> </v>
      </c>
      <c r="I147" s="172" t="str">
        <f>IF(B147&gt;0,'Saisie CLASSEMENT'!R149)</f>
        <v/>
      </c>
    </row>
    <row r="148" spans="1:9" ht="15.75" hidden="1" customHeight="1">
      <c r="A148" s="554">
        <f t="shared" si="2"/>
        <v>0</v>
      </c>
      <c r="B148" s="170" t="str">
        <f>IF('Saisie CLASSEMENT'!$C150&gt;0,'Saisie CLASSEMENT'!B150,"")</f>
        <v/>
      </c>
      <c r="C148" s="170">
        <f>IF(B148&gt;0,'Saisie CLASSEMENT'!C150)</f>
        <v>0</v>
      </c>
      <c r="D148" s="171" t="str">
        <f>IF(B148&gt;0,CONCATENATE('Saisie CLASSEMENT'!I150," ",'Saisie CLASSEMENT'!J150,""))</f>
        <v xml:space="preserve">   </v>
      </c>
      <c r="E148" s="171" t="str">
        <f>IF(B148&gt;0,'Saisie CLASSEMENT'!K150)</f>
        <v xml:space="preserve"> </v>
      </c>
      <c r="F148" s="171" t="str">
        <f>IF(B148&gt;0,'Saisie CLASSEMENT'!N150)</f>
        <v xml:space="preserve"> </v>
      </c>
      <c r="G148" s="170" t="str">
        <f>IF(B148&gt;0,'Saisie CLASSEMENT'!O150)</f>
        <v xml:space="preserve"> </v>
      </c>
      <c r="H148" s="170" t="str">
        <f>IF(B148&gt;0,'Saisie CLASSEMENT'!P150)</f>
        <v xml:space="preserve"> </v>
      </c>
      <c r="I148" s="172" t="str">
        <f>IF(B148&gt;0,'Saisie CLASSEMENT'!R150)</f>
        <v/>
      </c>
    </row>
    <row r="149" spans="1:9" ht="15.75" hidden="1" customHeight="1">
      <c r="A149" s="554">
        <f t="shared" si="2"/>
        <v>0</v>
      </c>
      <c r="B149" s="170" t="str">
        <f>IF('Saisie CLASSEMENT'!$C151&gt;0,'Saisie CLASSEMENT'!B151,"")</f>
        <v/>
      </c>
      <c r="C149" s="170">
        <f>IF(B149&gt;0,'Saisie CLASSEMENT'!C151)</f>
        <v>0</v>
      </c>
      <c r="D149" s="171" t="str">
        <f>IF(B149&gt;0,CONCATENATE('Saisie CLASSEMENT'!I151," ",'Saisie CLASSEMENT'!J151,""))</f>
        <v xml:space="preserve">   </v>
      </c>
      <c r="E149" s="171" t="str">
        <f>IF(B149&gt;0,'Saisie CLASSEMENT'!K151)</f>
        <v xml:space="preserve"> </v>
      </c>
      <c r="F149" s="171" t="str">
        <f>IF(B149&gt;0,'Saisie CLASSEMENT'!N151)</f>
        <v xml:space="preserve"> </v>
      </c>
      <c r="G149" s="170" t="str">
        <f>IF(B149&gt;0,'Saisie CLASSEMENT'!O151)</f>
        <v xml:space="preserve"> </v>
      </c>
      <c r="H149" s="170" t="str">
        <f>IF(B149&gt;0,'Saisie CLASSEMENT'!P151)</f>
        <v xml:space="preserve"> </v>
      </c>
      <c r="I149" s="172" t="str">
        <f>IF(B149&gt;0,'Saisie CLASSEMENT'!R151)</f>
        <v/>
      </c>
    </row>
    <row r="150" spans="1:9" ht="15.75" hidden="1" customHeight="1">
      <c r="A150" s="554">
        <f t="shared" si="2"/>
        <v>0</v>
      </c>
      <c r="B150" s="170" t="str">
        <f>IF('Saisie CLASSEMENT'!$C152&gt;0,'Saisie CLASSEMENT'!B152,"")</f>
        <v/>
      </c>
      <c r="C150" s="170">
        <f>IF(B150&gt;0,'Saisie CLASSEMENT'!C152)</f>
        <v>0</v>
      </c>
      <c r="D150" s="171" t="str">
        <f>IF(B150&gt;0,CONCATENATE('Saisie CLASSEMENT'!I152," ",'Saisie CLASSEMENT'!J152,""))</f>
        <v xml:space="preserve">   </v>
      </c>
      <c r="E150" s="171" t="str">
        <f>IF(B150&gt;0,'Saisie CLASSEMENT'!K152)</f>
        <v xml:space="preserve"> </v>
      </c>
      <c r="F150" s="171" t="str">
        <f>IF(B150&gt;0,'Saisie CLASSEMENT'!N152)</f>
        <v xml:space="preserve"> </v>
      </c>
      <c r="G150" s="170" t="str">
        <f>IF(B150&gt;0,'Saisie CLASSEMENT'!O152)</f>
        <v xml:space="preserve"> </v>
      </c>
      <c r="H150" s="170" t="str">
        <f>IF(B150&gt;0,'Saisie CLASSEMENT'!P152)</f>
        <v xml:space="preserve"> </v>
      </c>
      <c r="I150" s="172" t="str">
        <f>IF(B150&gt;0,'Saisie CLASSEMENT'!R152)</f>
        <v/>
      </c>
    </row>
    <row r="151" spans="1:9" ht="15.75" hidden="1" customHeight="1">
      <c r="A151" s="554">
        <f t="shared" si="2"/>
        <v>0</v>
      </c>
      <c r="B151" s="170" t="str">
        <f>IF('Saisie CLASSEMENT'!$C153&gt;0,'Saisie CLASSEMENT'!B153,"")</f>
        <v/>
      </c>
      <c r="C151" s="170">
        <f>IF(B151&gt;0,'Saisie CLASSEMENT'!C153)</f>
        <v>0</v>
      </c>
      <c r="D151" s="171" t="str">
        <f>IF(B151&gt;0,CONCATENATE('Saisie CLASSEMENT'!I153," ",'Saisie CLASSEMENT'!J153,""))</f>
        <v xml:space="preserve">   </v>
      </c>
      <c r="E151" s="171" t="str">
        <f>IF(B151&gt;0,'Saisie CLASSEMENT'!K153)</f>
        <v xml:space="preserve"> </v>
      </c>
      <c r="F151" s="171" t="str">
        <f>IF(B151&gt;0,'Saisie CLASSEMENT'!N153)</f>
        <v xml:space="preserve"> </v>
      </c>
      <c r="G151" s="170" t="str">
        <f>IF(B151&gt;0,'Saisie CLASSEMENT'!O153)</f>
        <v xml:space="preserve"> </v>
      </c>
      <c r="H151" s="170" t="str">
        <f>IF(B151&gt;0,'Saisie CLASSEMENT'!P153)</f>
        <v xml:space="preserve"> </v>
      </c>
      <c r="I151" s="172" t="str">
        <f>IF(B151&gt;0,'Saisie CLASSEMENT'!R153)</f>
        <v/>
      </c>
    </row>
    <row r="152" spans="1:9" ht="15.75" hidden="1" customHeight="1">
      <c r="A152" s="554">
        <f t="shared" si="2"/>
        <v>0</v>
      </c>
      <c r="B152" s="170" t="str">
        <f>IF('Saisie CLASSEMENT'!$C154&gt;0,'Saisie CLASSEMENT'!B154,"")</f>
        <v/>
      </c>
      <c r="C152" s="170">
        <f>IF(B152&gt;0,'Saisie CLASSEMENT'!C154)</f>
        <v>0</v>
      </c>
      <c r="D152" s="171" t="str">
        <f>IF(B152&gt;0,CONCATENATE('Saisie CLASSEMENT'!I154," ",'Saisie CLASSEMENT'!J154,""))</f>
        <v xml:space="preserve">   </v>
      </c>
      <c r="E152" s="171" t="str">
        <f>IF(B152&gt;0,'Saisie CLASSEMENT'!K154)</f>
        <v xml:space="preserve"> </v>
      </c>
      <c r="F152" s="171" t="str">
        <f>IF(B152&gt;0,'Saisie CLASSEMENT'!N154)</f>
        <v xml:space="preserve"> </v>
      </c>
      <c r="G152" s="170" t="str">
        <f>IF(B152&gt;0,'Saisie CLASSEMENT'!O154)</f>
        <v xml:space="preserve"> </v>
      </c>
      <c r="H152" s="170" t="str">
        <f>IF(B152&gt;0,'Saisie CLASSEMENT'!P154)</f>
        <v xml:space="preserve"> </v>
      </c>
      <c r="I152" s="172" t="str">
        <f>IF(B152&gt;0,'Saisie CLASSEMENT'!R154)</f>
        <v/>
      </c>
    </row>
    <row r="153" spans="1:9" ht="15.75" hidden="1" customHeight="1">
      <c r="A153" s="554">
        <f t="shared" si="2"/>
        <v>0</v>
      </c>
      <c r="B153" s="170" t="str">
        <f>IF('Saisie CLASSEMENT'!$C155&gt;0,'Saisie CLASSEMENT'!B155,"")</f>
        <v/>
      </c>
      <c r="C153" s="170">
        <f>IF(B153&gt;0,'Saisie CLASSEMENT'!C155)</f>
        <v>0</v>
      </c>
      <c r="D153" s="171" t="str">
        <f>IF(B153&gt;0,CONCATENATE('Saisie CLASSEMENT'!I155," ",'Saisie CLASSEMENT'!J155,""))</f>
        <v xml:space="preserve">   </v>
      </c>
      <c r="E153" s="171" t="str">
        <f>IF(B153&gt;0,'Saisie CLASSEMENT'!K155)</f>
        <v xml:space="preserve"> </v>
      </c>
      <c r="F153" s="171" t="str">
        <f>IF(B153&gt;0,'Saisie CLASSEMENT'!N155)</f>
        <v xml:space="preserve"> </v>
      </c>
      <c r="G153" s="170" t="str">
        <f>IF(B153&gt;0,'Saisie CLASSEMENT'!O155)</f>
        <v xml:space="preserve"> </v>
      </c>
      <c r="H153" s="170" t="str">
        <f>IF(B153&gt;0,'Saisie CLASSEMENT'!P155)</f>
        <v xml:space="preserve"> </v>
      </c>
      <c r="I153" s="172" t="str">
        <f>IF(B153&gt;0,'Saisie CLASSEMENT'!R155)</f>
        <v/>
      </c>
    </row>
    <row r="154" spans="1:9" ht="15.75" hidden="1" customHeight="1">
      <c r="A154" s="554">
        <f t="shared" si="2"/>
        <v>0</v>
      </c>
      <c r="B154" s="170" t="str">
        <f>IF('Saisie CLASSEMENT'!$C156&gt;0,'Saisie CLASSEMENT'!B156,"")</f>
        <v/>
      </c>
      <c r="C154" s="170">
        <f>IF(B154&gt;0,'Saisie CLASSEMENT'!C156)</f>
        <v>0</v>
      </c>
      <c r="D154" s="171" t="str">
        <f>IF(B154&gt;0,CONCATENATE('Saisie CLASSEMENT'!I156," ",'Saisie CLASSEMENT'!J156,""))</f>
        <v xml:space="preserve">   </v>
      </c>
      <c r="E154" s="171" t="str">
        <f>IF(B154&gt;0,'Saisie CLASSEMENT'!K156)</f>
        <v xml:space="preserve"> </v>
      </c>
      <c r="F154" s="171" t="str">
        <f>IF(B154&gt;0,'Saisie CLASSEMENT'!N156)</f>
        <v xml:space="preserve"> </v>
      </c>
      <c r="G154" s="170" t="str">
        <f>IF(B154&gt;0,'Saisie CLASSEMENT'!O156)</f>
        <v xml:space="preserve"> </v>
      </c>
      <c r="H154" s="170" t="str">
        <f>IF(B154&gt;0,'Saisie CLASSEMENT'!P156)</f>
        <v xml:space="preserve"> </v>
      </c>
      <c r="I154" s="172" t="str">
        <f>IF(B154&gt;0,'Saisie CLASSEMENT'!R156)</f>
        <v/>
      </c>
    </row>
    <row r="155" spans="1:9" ht="15.75" hidden="1" customHeight="1">
      <c r="A155" s="554">
        <f t="shared" si="2"/>
        <v>0</v>
      </c>
      <c r="B155" s="170" t="str">
        <f>IF('Saisie CLASSEMENT'!$C157&gt;0,'Saisie CLASSEMENT'!B157,"")</f>
        <v/>
      </c>
      <c r="C155" s="170">
        <f>IF(B155&gt;0,'Saisie CLASSEMENT'!C157)</f>
        <v>0</v>
      </c>
      <c r="D155" s="171" t="str">
        <f>IF(B155&gt;0,CONCATENATE('Saisie CLASSEMENT'!I157," ",'Saisie CLASSEMENT'!J157,""))</f>
        <v xml:space="preserve">   </v>
      </c>
      <c r="E155" s="171" t="str">
        <f>IF(B155&gt;0,'Saisie CLASSEMENT'!K157)</f>
        <v xml:space="preserve"> </v>
      </c>
      <c r="F155" s="171" t="str">
        <f>IF(B155&gt;0,'Saisie CLASSEMENT'!N157)</f>
        <v xml:space="preserve"> </v>
      </c>
      <c r="G155" s="170" t="str">
        <f>IF(B155&gt;0,'Saisie CLASSEMENT'!O157)</f>
        <v xml:space="preserve"> </v>
      </c>
      <c r="H155" s="170" t="str">
        <f>IF(B155&gt;0,'Saisie CLASSEMENT'!P157)</f>
        <v xml:space="preserve"> </v>
      </c>
      <c r="I155" s="172" t="str">
        <f>IF(B155&gt;0,'Saisie CLASSEMENT'!R157)</f>
        <v/>
      </c>
    </row>
    <row r="156" spans="1:9" ht="15.75" hidden="1" customHeight="1">
      <c r="A156" s="554">
        <f t="shared" si="2"/>
        <v>0</v>
      </c>
      <c r="B156" s="170" t="str">
        <f>IF('Saisie CLASSEMENT'!$C158&gt;0,'Saisie CLASSEMENT'!B158,"")</f>
        <v/>
      </c>
      <c r="C156" s="170">
        <f>IF(B156&gt;0,'Saisie CLASSEMENT'!C158)</f>
        <v>0</v>
      </c>
      <c r="D156" s="171" t="str">
        <f>IF(B156&gt;0,CONCATENATE('Saisie CLASSEMENT'!I158," ",'Saisie CLASSEMENT'!J158,""))</f>
        <v xml:space="preserve">   </v>
      </c>
      <c r="E156" s="171" t="str">
        <f>IF(B156&gt;0,'Saisie CLASSEMENT'!K158)</f>
        <v xml:space="preserve"> </v>
      </c>
      <c r="F156" s="171" t="str">
        <f>IF(B156&gt;0,'Saisie CLASSEMENT'!N158)</f>
        <v xml:space="preserve"> </v>
      </c>
      <c r="G156" s="170" t="str">
        <f>IF(B156&gt;0,'Saisie CLASSEMENT'!O158)</f>
        <v xml:space="preserve"> </v>
      </c>
      <c r="H156" s="170" t="str">
        <f>IF(B156&gt;0,'Saisie CLASSEMENT'!P158)</f>
        <v xml:space="preserve"> </v>
      </c>
      <c r="I156" s="172" t="str">
        <f>IF(B156&gt;0,'Saisie CLASSEMENT'!R158)</f>
        <v/>
      </c>
    </row>
    <row r="157" spans="1:9" ht="15.75" hidden="1" customHeight="1">
      <c r="A157" s="554">
        <f t="shared" si="2"/>
        <v>0</v>
      </c>
      <c r="B157" s="170" t="str">
        <f>IF('Saisie CLASSEMENT'!$C159&gt;0,'Saisie CLASSEMENT'!B159,"")</f>
        <v/>
      </c>
      <c r="C157" s="170">
        <f>IF(B157&gt;0,'Saisie CLASSEMENT'!C159)</f>
        <v>0</v>
      </c>
      <c r="D157" s="171" t="str">
        <f>IF(B157&gt;0,CONCATENATE('Saisie CLASSEMENT'!I159," ",'Saisie CLASSEMENT'!J159,""))</f>
        <v xml:space="preserve">   </v>
      </c>
      <c r="E157" s="171" t="str">
        <f>IF(B157&gt;0,'Saisie CLASSEMENT'!K159)</f>
        <v xml:space="preserve"> </v>
      </c>
      <c r="F157" s="171" t="str">
        <f>IF(B157&gt;0,'Saisie CLASSEMENT'!N159)</f>
        <v xml:space="preserve"> </v>
      </c>
      <c r="G157" s="170" t="str">
        <f>IF(B157&gt;0,'Saisie CLASSEMENT'!O159)</f>
        <v xml:space="preserve"> </v>
      </c>
      <c r="H157" s="170" t="str">
        <f>IF(B157&gt;0,'Saisie CLASSEMENT'!P159)</f>
        <v xml:space="preserve"> </v>
      </c>
      <c r="I157" s="172" t="str">
        <f>IF(B157&gt;0,'Saisie CLASSEMENT'!R159)</f>
        <v/>
      </c>
    </row>
    <row r="158" spans="1:9" ht="15.75" hidden="1" customHeight="1">
      <c r="A158" s="554">
        <f t="shared" si="2"/>
        <v>0</v>
      </c>
      <c r="B158" s="170" t="str">
        <f>IF('Saisie CLASSEMENT'!$C160&gt;0,'Saisie CLASSEMENT'!B160,"")</f>
        <v/>
      </c>
      <c r="C158" s="170">
        <f>IF(B158&gt;0,'Saisie CLASSEMENT'!C160)</f>
        <v>0</v>
      </c>
      <c r="D158" s="171" t="str">
        <f>IF(B158&gt;0,CONCATENATE('Saisie CLASSEMENT'!I160," ",'Saisie CLASSEMENT'!J160,""))</f>
        <v xml:space="preserve">   </v>
      </c>
      <c r="E158" s="171" t="str">
        <f>IF(B158&gt;0,'Saisie CLASSEMENT'!K160)</f>
        <v xml:space="preserve"> </v>
      </c>
      <c r="F158" s="171" t="str">
        <f>IF(B158&gt;0,'Saisie CLASSEMENT'!N160)</f>
        <v xml:space="preserve"> </v>
      </c>
      <c r="G158" s="170" t="str">
        <f>IF(B158&gt;0,'Saisie CLASSEMENT'!O160)</f>
        <v xml:space="preserve"> </v>
      </c>
      <c r="H158" s="170" t="str">
        <f>IF(B158&gt;0,'Saisie CLASSEMENT'!P160)</f>
        <v xml:space="preserve"> </v>
      </c>
      <c r="I158" s="172" t="str">
        <f>IF(B158&gt;0,'Saisie CLASSEMENT'!R160)</f>
        <v/>
      </c>
    </row>
    <row r="159" spans="1:9" ht="15.75" hidden="1" customHeight="1">
      <c r="A159" s="554">
        <f t="shared" si="2"/>
        <v>0</v>
      </c>
      <c r="B159" s="170" t="str">
        <f>IF('Saisie CLASSEMENT'!$C161&gt;0,'Saisie CLASSEMENT'!B161,"")</f>
        <v/>
      </c>
      <c r="C159" s="170">
        <f>IF(B159&gt;0,'Saisie CLASSEMENT'!C161)</f>
        <v>0</v>
      </c>
      <c r="D159" s="171" t="str">
        <f>IF(B159&gt;0,CONCATENATE('Saisie CLASSEMENT'!I161," ",'Saisie CLASSEMENT'!J161,""))</f>
        <v xml:space="preserve">   </v>
      </c>
      <c r="E159" s="171" t="str">
        <f>IF(B159&gt;0,'Saisie CLASSEMENT'!K161)</f>
        <v xml:space="preserve"> </v>
      </c>
      <c r="F159" s="171" t="str">
        <f>IF(B159&gt;0,'Saisie CLASSEMENT'!N161)</f>
        <v xml:space="preserve"> </v>
      </c>
      <c r="G159" s="170" t="str">
        <f>IF(B159&gt;0,'Saisie CLASSEMENT'!O161)</f>
        <v xml:space="preserve"> </v>
      </c>
      <c r="H159" s="170" t="str">
        <f>IF(B159&gt;0,'Saisie CLASSEMENT'!P161)</f>
        <v xml:space="preserve"> </v>
      </c>
      <c r="I159" s="172" t="str">
        <f>IF(B159&gt;0,'Saisie CLASSEMENT'!R161)</f>
        <v/>
      </c>
    </row>
    <row r="160" spans="1:9" ht="15.75" hidden="1" customHeight="1">
      <c r="A160" s="554">
        <f t="shared" si="2"/>
        <v>0</v>
      </c>
      <c r="B160" s="170" t="str">
        <f>IF('Saisie CLASSEMENT'!$C162&gt;0,'Saisie CLASSEMENT'!B162,"")</f>
        <v/>
      </c>
      <c r="C160" s="170">
        <f>IF(B160&gt;0,'Saisie CLASSEMENT'!C162)</f>
        <v>0</v>
      </c>
      <c r="D160" s="171" t="str">
        <f>IF(B160&gt;0,CONCATENATE('Saisie CLASSEMENT'!I162," ",'Saisie CLASSEMENT'!J162,""))</f>
        <v xml:space="preserve">   </v>
      </c>
      <c r="E160" s="171" t="str">
        <f>IF(B160&gt;0,'Saisie CLASSEMENT'!K162)</f>
        <v xml:space="preserve"> </v>
      </c>
      <c r="F160" s="171" t="str">
        <f>IF(B160&gt;0,'Saisie CLASSEMENT'!N162)</f>
        <v xml:space="preserve"> </v>
      </c>
      <c r="G160" s="170" t="str">
        <f>IF(B160&gt;0,'Saisie CLASSEMENT'!O162)</f>
        <v xml:space="preserve"> </v>
      </c>
      <c r="H160" s="170" t="str">
        <f>IF(B160&gt;0,'Saisie CLASSEMENT'!P162)</f>
        <v xml:space="preserve"> </v>
      </c>
      <c r="I160" s="172" t="str">
        <f>IF(B160&gt;0,'Saisie CLASSEMENT'!R162)</f>
        <v/>
      </c>
    </row>
    <row r="161" spans="1:9" ht="15.75" hidden="1" customHeight="1">
      <c r="A161" s="554">
        <f t="shared" si="2"/>
        <v>0</v>
      </c>
      <c r="B161" s="170" t="str">
        <f>IF('Saisie CLASSEMENT'!$C163&gt;0,'Saisie CLASSEMENT'!B163,"")</f>
        <v/>
      </c>
      <c r="C161" s="170">
        <f>IF(B161&gt;0,'Saisie CLASSEMENT'!C163)</f>
        <v>0</v>
      </c>
      <c r="D161" s="171" t="str">
        <f>IF(B161&gt;0,CONCATENATE('Saisie CLASSEMENT'!I163," ",'Saisie CLASSEMENT'!J163,""))</f>
        <v xml:space="preserve">   </v>
      </c>
      <c r="E161" s="171" t="str">
        <f>IF(B161&gt;0,'Saisie CLASSEMENT'!K163)</f>
        <v xml:space="preserve"> </v>
      </c>
      <c r="F161" s="171" t="str">
        <f>IF(B161&gt;0,'Saisie CLASSEMENT'!N163)</f>
        <v xml:space="preserve"> </v>
      </c>
      <c r="G161" s="170" t="str">
        <f>IF(B161&gt;0,'Saisie CLASSEMENT'!O163)</f>
        <v xml:space="preserve"> </v>
      </c>
      <c r="H161" s="170" t="str">
        <f>IF(B161&gt;0,'Saisie CLASSEMENT'!P163)</f>
        <v xml:space="preserve"> </v>
      </c>
      <c r="I161" s="172" t="str">
        <f>IF(B161&gt;0,'Saisie CLASSEMENT'!R163)</f>
        <v/>
      </c>
    </row>
    <row r="162" spans="1:9" ht="15.75" hidden="1" customHeight="1">
      <c r="A162" s="554">
        <f t="shared" si="2"/>
        <v>0</v>
      </c>
      <c r="B162" s="170" t="str">
        <f>IF('Saisie CLASSEMENT'!$C164&gt;0,'Saisie CLASSEMENT'!B164,"")</f>
        <v/>
      </c>
      <c r="C162" s="170">
        <f>IF(B162&gt;0,'Saisie CLASSEMENT'!C164)</f>
        <v>0</v>
      </c>
      <c r="D162" s="171" t="str">
        <f>IF(B162&gt;0,CONCATENATE('Saisie CLASSEMENT'!I164," ",'Saisie CLASSEMENT'!J164,""))</f>
        <v xml:space="preserve">   </v>
      </c>
      <c r="E162" s="171" t="str">
        <f>IF(B162&gt;0,'Saisie CLASSEMENT'!K164)</f>
        <v xml:space="preserve"> </v>
      </c>
      <c r="F162" s="171" t="str">
        <f>IF(B162&gt;0,'Saisie CLASSEMENT'!N164)</f>
        <v xml:space="preserve"> </v>
      </c>
      <c r="G162" s="170" t="str">
        <f>IF(B162&gt;0,'Saisie CLASSEMENT'!O164)</f>
        <v xml:space="preserve"> </v>
      </c>
      <c r="H162" s="170" t="str">
        <f>IF(B162&gt;0,'Saisie CLASSEMENT'!P164)</f>
        <v xml:space="preserve"> </v>
      </c>
      <c r="I162" s="172" t="str">
        <f>IF(B162&gt;0,'Saisie CLASSEMENT'!R164)</f>
        <v/>
      </c>
    </row>
    <row r="163" spans="1:9" ht="15.75" hidden="1" customHeight="1">
      <c r="A163" s="554">
        <f t="shared" si="2"/>
        <v>0</v>
      </c>
      <c r="B163" s="170" t="str">
        <f>IF('Saisie CLASSEMENT'!$C165&gt;0,'Saisie CLASSEMENT'!B165,"")</f>
        <v/>
      </c>
      <c r="C163" s="170">
        <f>IF(B163&gt;0,'Saisie CLASSEMENT'!C165)</f>
        <v>0</v>
      </c>
      <c r="D163" s="171" t="str">
        <f>IF(B163&gt;0,CONCATENATE('Saisie CLASSEMENT'!I165," ",'Saisie CLASSEMENT'!J165,""))</f>
        <v xml:space="preserve">   </v>
      </c>
      <c r="E163" s="171" t="str">
        <f>IF(B163&gt;0,'Saisie CLASSEMENT'!K165)</f>
        <v xml:space="preserve"> </v>
      </c>
      <c r="F163" s="171" t="str">
        <f>IF(B163&gt;0,'Saisie CLASSEMENT'!N165)</f>
        <v xml:space="preserve"> </v>
      </c>
      <c r="G163" s="170" t="str">
        <f>IF(B163&gt;0,'Saisie CLASSEMENT'!O165)</f>
        <v xml:space="preserve"> </v>
      </c>
      <c r="H163" s="170" t="str">
        <f>IF(B163&gt;0,'Saisie CLASSEMENT'!P165)</f>
        <v xml:space="preserve"> </v>
      </c>
      <c r="I163" s="172" t="str">
        <f>IF(B163&gt;0,'Saisie CLASSEMENT'!R165)</f>
        <v/>
      </c>
    </row>
    <row r="164" spans="1:9" ht="15.75" hidden="1" customHeight="1">
      <c r="A164" s="554">
        <f t="shared" si="2"/>
        <v>0</v>
      </c>
      <c r="B164" s="170" t="str">
        <f>IF('Saisie CLASSEMENT'!$C166&gt;0,'Saisie CLASSEMENT'!B166,"")</f>
        <v/>
      </c>
      <c r="C164" s="170">
        <f>IF(B164&gt;0,'Saisie CLASSEMENT'!C166)</f>
        <v>0</v>
      </c>
      <c r="D164" s="171" t="str">
        <f>IF(B164&gt;0,CONCATENATE('Saisie CLASSEMENT'!I166," ",'Saisie CLASSEMENT'!J166,""))</f>
        <v xml:space="preserve">   </v>
      </c>
      <c r="E164" s="171" t="str">
        <f>IF(B164&gt;0,'Saisie CLASSEMENT'!K166)</f>
        <v xml:space="preserve"> </v>
      </c>
      <c r="F164" s="171" t="str">
        <f>IF(B164&gt;0,'Saisie CLASSEMENT'!N166)</f>
        <v xml:space="preserve"> </v>
      </c>
      <c r="G164" s="170" t="str">
        <f>IF(B164&gt;0,'Saisie CLASSEMENT'!O166)</f>
        <v xml:space="preserve"> </v>
      </c>
      <c r="H164" s="170" t="str">
        <f>IF(B164&gt;0,'Saisie CLASSEMENT'!P166)</f>
        <v xml:space="preserve"> </v>
      </c>
      <c r="I164" s="172" t="str">
        <f>IF(B164&gt;0,'Saisie CLASSEMENT'!R166)</f>
        <v/>
      </c>
    </row>
    <row r="165" spans="1:9" ht="15.75" hidden="1" customHeight="1">
      <c r="A165" s="554">
        <f t="shared" si="2"/>
        <v>0</v>
      </c>
      <c r="B165" s="170" t="str">
        <f>IF('Saisie CLASSEMENT'!$C167&gt;0,'Saisie CLASSEMENT'!B167,"")</f>
        <v/>
      </c>
      <c r="C165" s="170">
        <f>IF(B165&gt;0,'Saisie CLASSEMENT'!C167)</f>
        <v>0</v>
      </c>
      <c r="D165" s="171" t="str">
        <f>IF(B165&gt;0,CONCATENATE('Saisie CLASSEMENT'!I167," ",'Saisie CLASSEMENT'!J167,""))</f>
        <v xml:space="preserve">   </v>
      </c>
      <c r="E165" s="171" t="str">
        <f>IF(B165&gt;0,'Saisie CLASSEMENT'!K167)</f>
        <v xml:space="preserve"> </v>
      </c>
      <c r="F165" s="171" t="str">
        <f>IF(B165&gt;0,'Saisie CLASSEMENT'!N167)</f>
        <v xml:space="preserve"> </v>
      </c>
      <c r="G165" s="170" t="str">
        <f>IF(B165&gt;0,'Saisie CLASSEMENT'!O167)</f>
        <v xml:space="preserve"> </v>
      </c>
      <c r="H165" s="170" t="str">
        <f>IF(B165&gt;0,'Saisie CLASSEMENT'!P167)</f>
        <v xml:space="preserve"> </v>
      </c>
      <c r="I165" s="172" t="str">
        <f>IF(B165&gt;0,'Saisie CLASSEMENT'!R167)</f>
        <v/>
      </c>
    </row>
    <row r="166" spans="1:9" ht="15.75" hidden="1" customHeight="1">
      <c r="A166" s="554">
        <f t="shared" si="2"/>
        <v>0</v>
      </c>
      <c r="B166" s="170" t="str">
        <f>IF('Saisie CLASSEMENT'!$C168&gt;0,'Saisie CLASSEMENT'!B168,"")</f>
        <v/>
      </c>
      <c r="C166" s="170">
        <f>IF(B166&gt;0,'Saisie CLASSEMENT'!C168)</f>
        <v>0</v>
      </c>
      <c r="D166" s="171" t="str">
        <f>IF(B166&gt;0,CONCATENATE('Saisie CLASSEMENT'!I168," ",'Saisie CLASSEMENT'!J168,""))</f>
        <v xml:space="preserve">   </v>
      </c>
      <c r="E166" s="171" t="str">
        <f>IF(B166&gt;0,'Saisie CLASSEMENT'!K168)</f>
        <v xml:space="preserve"> </v>
      </c>
      <c r="F166" s="171" t="str">
        <f>IF(B166&gt;0,'Saisie CLASSEMENT'!N168)</f>
        <v xml:space="preserve"> </v>
      </c>
      <c r="G166" s="170" t="str">
        <f>IF(B166&gt;0,'Saisie CLASSEMENT'!O168)</f>
        <v xml:space="preserve"> </v>
      </c>
      <c r="H166" s="170" t="str">
        <f>IF(B166&gt;0,'Saisie CLASSEMENT'!P168)</f>
        <v xml:space="preserve"> </v>
      </c>
      <c r="I166" s="172" t="str">
        <f>IF(B166&gt;0,'Saisie CLASSEMENT'!R168)</f>
        <v/>
      </c>
    </row>
    <row r="167" spans="1:9" ht="15.75" hidden="1" customHeight="1">
      <c r="A167" s="554">
        <f t="shared" si="2"/>
        <v>0</v>
      </c>
      <c r="B167" s="170" t="str">
        <f>IF('Saisie CLASSEMENT'!$C169&gt;0,'Saisie CLASSEMENT'!B169,"")</f>
        <v/>
      </c>
      <c r="C167" s="170">
        <f>IF(B167&gt;0,'Saisie CLASSEMENT'!C169)</f>
        <v>0</v>
      </c>
      <c r="D167" s="171" t="str">
        <f>IF(B167&gt;0,CONCATENATE('Saisie CLASSEMENT'!I169," ",'Saisie CLASSEMENT'!J169,""))</f>
        <v xml:space="preserve">   </v>
      </c>
      <c r="E167" s="171" t="str">
        <f>IF(B167&gt;0,'Saisie CLASSEMENT'!K169)</f>
        <v xml:space="preserve"> </v>
      </c>
      <c r="F167" s="171" t="str">
        <f>IF(B167&gt;0,'Saisie CLASSEMENT'!N169)</f>
        <v xml:space="preserve"> </v>
      </c>
      <c r="G167" s="170" t="str">
        <f>IF(B167&gt;0,'Saisie CLASSEMENT'!O169)</f>
        <v xml:space="preserve"> </v>
      </c>
      <c r="H167" s="170" t="str">
        <f>IF(B167&gt;0,'Saisie CLASSEMENT'!P169)</f>
        <v xml:space="preserve"> </v>
      </c>
      <c r="I167" s="172" t="str">
        <f>IF(B167&gt;0,'Saisie CLASSEMENT'!R169)</f>
        <v/>
      </c>
    </row>
    <row r="168" spans="1:9" ht="15.75" hidden="1" customHeight="1">
      <c r="A168" s="554">
        <f t="shared" si="2"/>
        <v>0</v>
      </c>
      <c r="B168" s="170" t="str">
        <f>IF('Saisie CLASSEMENT'!$C170&gt;0,'Saisie CLASSEMENT'!B170,"")</f>
        <v/>
      </c>
      <c r="C168" s="170">
        <f>IF(B168&gt;0,'Saisie CLASSEMENT'!C170)</f>
        <v>0</v>
      </c>
      <c r="D168" s="171" t="str">
        <f>IF(B168&gt;0,CONCATENATE('Saisie CLASSEMENT'!I170," ",'Saisie CLASSEMENT'!J170,""))</f>
        <v xml:space="preserve">   </v>
      </c>
      <c r="E168" s="171" t="str">
        <f>IF(B168&gt;0,'Saisie CLASSEMENT'!K170)</f>
        <v xml:space="preserve"> </v>
      </c>
      <c r="F168" s="171" t="str">
        <f>IF(B168&gt;0,'Saisie CLASSEMENT'!N170)</f>
        <v xml:space="preserve"> </v>
      </c>
      <c r="G168" s="170" t="str">
        <f>IF(B168&gt;0,'Saisie CLASSEMENT'!O170)</f>
        <v xml:space="preserve"> </v>
      </c>
      <c r="H168" s="170" t="str">
        <f>IF(B168&gt;0,'Saisie CLASSEMENT'!P170)</f>
        <v xml:space="preserve"> </v>
      </c>
      <c r="I168" s="172" t="str">
        <f>IF(B168&gt;0,'Saisie CLASSEMENT'!R170)</f>
        <v/>
      </c>
    </row>
    <row r="169" spans="1:9" ht="15.75" hidden="1" customHeight="1">
      <c r="A169" s="554">
        <f t="shared" si="2"/>
        <v>0</v>
      </c>
      <c r="B169" s="170" t="str">
        <f>IF('Saisie CLASSEMENT'!$C171&gt;0,'Saisie CLASSEMENT'!B171,"")</f>
        <v/>
      </c>
      <c r="C169" s="170">
        <f>IF(B169&gt;0,'Saisie CLASSEMENT'!C171)</f>
        <v>0</v>
      </c>
      <c r="D169" s="171" t="str">
        <f>IF(B169&gt;0,CONCATENATE('Saisie CLASSEMENT'!I171," ",'Saisie CLASSEMENT'!J171,""))</f>
        <v xml:space="preserve">   </v>
      </c>
      <c r="E169" s="171" t="str">
        <f>IF(B169&gt;0,'Saisie CLASSEMENT'!K171)</f>
        <v xml:space="preserve"> </v>
      </c>
      <c r="F169" s="171" t="str">
        <f>IF(B169&gt;0,'Saisie CLASSEMENT'!N171)</f>
        <v xml:space="preserve"> </v>
      </c>
      <c r="G169" s="170" t="str">
        <f>IF(B169&gt;0,'Saisie CLASSEMENT'!O171)</f>
        <v xml:space="preserve"> </v>
      </c>
      <c r="H169" s="170" t="str">
        <f>IF(B169&gt;0,'Saisie CLASSEMENT'!P171)</f>
        <v xml:space="preserve"> </v>
      </c>
      <c r="I169" s="172" t="str">
        <f>IF(B169&gt;0,'Saisie CLASSEMENT'!R171)</f>
        <v/>
      </c>
    </row>
    <row r="170" spans="1:9" ht="15.75" hidden="1" customHeight="1">
      <c r="A170" s="554">
        <f t="shared" si="2"/>
        <v>0</v>
      </c>
      <c r="B170" s="170" t="str">
        <f>IF('Saisie CLASSEMENT'!$C172&gt;0,'Saisie CLASSEMENT'!B172,"")</f>
        <v/>
      </c>
      <c r="C170" s="170">
        <f>IF(B170&gt;0,'Saisie CLASSEMENT'!C172)</f>
        <v>0</v>
      </c>
      <c r="D170" s="171" t="str">
        <f>IF(B170&gt;0,CONCATENATE('Saisie CLASSEMENT'!I172," ",'Saisie CLASSEMENT'!J172,""))</f>
        <v xml:space="preserve">   </v>
      </c>
      <c r="E170" s="171" t="str">
        <f>IF(B170&gt;0,'Saisie CLASSEMENT'!K172)</f>
        <v xml:space="preserve"> </v>
      </c>
      <c r="F170" s="171" t="str">
        <f>IF(B170&gt;0,'Saisie CLASSEMENT'!N172)</f>
        <v xml:space="preserve"> </v>
      </c>
      <c r="G170" s="170" t="str">
        <f>IF(B170&gt;0,'Saisie CLASSEMENT'!O172)</f>
        <v xml:space="preserve"> </v>
      </c>
      <c r="H170" s="170" t="str">
        <f>IF(B170&gt;0,'Saisie CLASSEMENT'!P172)</f>
        <v xml:space="preserve"> </v>
      </c>
      <c r="I170" s="172" t="str">
        <f>IF(B170&gt;0,'Saisie CLASSEMENT'!R172)</f>
        <v/>
      </c>
    </row>
    <row r="171" spans="1:9" ht="15.75" hidden="1" customHeight="1">
      <c r="A171" s="554">
        <f t="shared" si="2"/>
        <v>0</v>
      </c>
      <c r="B171" s="170" t="str">
        <f>IF('Saisie CLASSEMENT'!$C173&gt;0,'Saisie CLASSEMENT'!B173,"")</f>
        <v/>
      </c>
      <c r="C171" s="170">
        <f>IF(B171&gt;0,'Saisie CLASSEMENT'!C173)</f>
        <v>0</v>
      </c>
      <c r="D171" s="171" t="str">
        <f>IF(B171&gt;0,CONCATENATE('Saisie CLASSEMENT'!I173," ",'Saisie CLASSEMENT'!J173,""))</f>
        <v xml:space="preserve">   </v>
      </c>
      <c r="E171" s="171" t="str">
        <f>IF(B171&gt;0,'Saisie CLASSEMENT'!K173)</f>
        <v xml:space="preserve"> </v>
      </c>
      <c r="F171" s="171" t="str">
        <f>IF(B171&gt;0,'Saisie CLASSEMENT'!N173)</f>
        <v xml:space="preserve"> </v>
      </c>
      <c r="G171" s="170" t="str">
        <f>IF(B171&gt;0,'Saisie CLASSEMENT'!O173)</f>
        <v xml:space="preserve"> </v>
      </c>
      <c r="H171" s="170" t="str">
        <f>IF(B171&gt;0,'Saisie CLASSEMENT'!P173)</f>
        <v xml:space="preserve"> </v>
      </c>
      <c r="I171" s="172" t="str">
        <f>IF(B171&gt;0,'Saisie CLASSEMENT'!R173)</f>
        <v/>
      </c>
    </row>
    <row r="172" spans="1:9" ht="15.75" hidden="1" customHeight="1">
      <c r="A172" s="554">
        <f t="shared" si="2"/>
        <v>0</v>
      </c>
      <c r="B172" s="170" t="str">
        <f>IF('Saisie CLASSEMENT'!$C174&gt;0,'Saisie CLASSEMENT'!B174,"")</f>
        <v/>
      </c>
      <c r="C172" s="170">
        <f>IF(B172&gt;0,'Saisie CLASSEMENT'!C174)</f>
        <v>0</v>
      </c>
      <c r="D172" s="171" t="str">
        <f>IF(B172&gt;0,CONCATENATE('Saisie CLASSEMENT'!I174," ",'Saisie CLASSEMENT'!J174,""))</f>
        <v xml:space="preserve">   </v>
      </c>
      <c r="E172" s="171" t="str">
        <f>IF(B172&gt;0,'Saisie CLASSEMENT'!K174)</f>
        <v xml:space="preserve"> </v>
      </c>
      <c r="F172" s="171" t="str">
        <f>IF(B172&gt;0,'Saisie CLASSEMENT'!N174)</f>
        <v xml:space="preserve"> </v>
      </c>
      <c r="G172" s="170" t="str">
        <f>IF(B172&gt;0,'Saisie CLASSEMENT'!O174)</f>
        <v xml:space="preserve"> </v>
      </c>
      <c r="H172" s="170" t="str">
        <f>IF(B172&gt;0,'Saisie CLASSEMENT'!P174)</f>
        <v xml:space="preserve"> </v>
      </c>
      <c r="I172" s="172" t="str">
        <f>IF(B172&gt;0,'Saisie CLASSEMENT'!R174)</f>
        <v/>
      </c>
    </row>
    <row r="173" spans="1:9" ht="15.75" hidden="1" customHeight="1">
      <c r="A173" s="554">
        <f t="shared" si="2"/>
        <v>0</v>
      </c>
      <c r="B173" s="170" t="str">
        <f>IF('Saisie CLASSEMENT'!$C175&gt;0,'Saisie CLASSEMENT'!B175,"")</f>
        <v/>
      </c>
      <c r="C173" s="170">
        <f>IF(B173&gt;0,'Saisie CLASSEMENT'!C175)</f>
        <v>0</v>
      </c>
      <c r="D173" s="171" t="str">
        <f>IF(B173&gt;0,CONCATENATE('Saisie CLASSEMENT'!I175," ",'Saisie CLASSEMENT'!J175,""))</f>
        <v xml:space="preserve">   </v>
      </c>
      <c r="E173" s="171" t="str">
        <f>IF(B173&gt;0,'Saisie CLASSEMENT'!K175)</f>
        <v xml:space="preserve"> </v>
      </c>
      <c r="F173" s="171" t="str">
        <f>IF(B173&gt;0,'Saisie CLASSEMENT'!N175)</f>
        <v xml:space="preserve"> </v>
      </c>
      <c r="G173" s="170" t="str">
        <f>IF(B173&gt;0,'Saisie CLASSEMENT'!O175)</f>
        <v xml:space="preserve"> </v>
      </c>
      <c r="H173" s="170" t="str">
        <f>IF(B173&gt;0,'Saisie CLASSEMENT'!P175)</f>
        <v xml:space="preserve"> </v>
      </c>
      <c r="I173" s="172" t="str">
        <f>IF(B173&gt;0,'Saisie CLASSEMENT'!R175)</f>
        <v/>
      </c>
    </row>
    <row r="174" spans="1:9" ht="15.75" hidden="1" customHeight="1">
      <c r="A174" s="554">
        <f t="shared" si="2"/>
        <v>0</v>
      </c>
      <c r="B174" s="170" t="str">
        <f>IF('Saisie CLASSEMENT'!$C176&gt;0,'Saisie CLASSEMENT'!B176,"")</f>
        <v/>
      </c>
      <c r="C174" s="170">
        <f>IF(B174&gt;0,'Saisie CLASSEMENT'!C176)</f>
        <v>0</v>
      </c>
      <c r="D174" s="171" t="str">
        <f>IF(B174&gt;0,CONCATENATE('Saisie CLASSEMENT'!I176," ",'Saisie CLASSEMENT'!J176,""))</f>
        <v xml:space="preserve">   </v>
      </c>
      <c r="E174" s="171" t="str">
        <f>IF(B174&gt;0,'Saisie CLASSEMENT'!K176)</f>
        <v xml:space="preserve"> </v>
      </c>
      <c r="F174" s="171" t="str">
        <f>IF(B174&gt;0,'Saisie CLASSEMENT'!N176)</f>
        <v xml:space="preserve"> </v>
      </c>
      <c r="G174" s="170" t="str">
        <f>IF(B174&gt;0,'Saisie CLASSEMENT'!O176)</f>
        <v xml:space="preserve"> </v>
      </c>
      <c r="H174" s="170" t="str">
        <f>IF(B174&gt;0,'Saisie CLASSEMENT'!P176)</f>
        <v xml:space="preserve"> </v>
      </c>
      <c r="I174" s="172" t="str">
        <f>IF(B174&gt;0,'Saisie CLASSEMENT'!R176)</f>
        <v/>
      </c>
    </row>
    <row r="175" spans="1:9" ht="15.75" hidden="1" customHeight="1">
      <c r="A175" s="554">
        <f t="shared" si="2"/>
        <v>0</v>
      </c>
      <c r="B175" s="170" t="str">
        <f>IF('Saisie CLASSEMENT'!$C177&gt;0,'Saisie CLASSEMENT'!B177,"")</f>
        <v/>
      </c>
      <c r="C175" s="170">
        <f>IF(B175&gt;0,'Saisie CLASSEMENT'!C177)</f>
        <v>0</v>
      </c>
      <c r="D175" s="171" t="str">
        <f>IF(B175&gt;0,CONCATENATE('Saisie CLASSEMENT'!I177," ",'Saisie CLASSEMENT'!J177,""))</f>
        <v xml:space="preserve">   </v>
      </c>
      <c r="E175" s="171" t="str">
        <f>IF(B175&gt;0,'Saisie CLASSEMENT'!K177)</f>
        <v xml:space="preserve"> </v>
      </c>
      <c r="F175" s="171" t="str">
        <f>IF(B175&gt;0,'Saisie CLASSEMENT'!N177)</f>
        <v xml:space="preserve"> </v>
      </c>
      <c r="G175" s="170" t="str">
        <f>IF(B175&gt;0,'Saisie CLASSEMENT'!O177)</f>
        <v xml:space="preserve"> </v>
      </c>
      <c r="H175" s="170" t="str">
        <f>IF(B175&gt;0,'Saisie CLASSEMENT'!P177)</f>
        <v xml:space="preserve"> </v>
      </c>
      <c r="I175" s="172" t="str">
        <f>IF(B175&gt;0,'Saisie CLASSEMENT'!R177)</f>
        <v/>
      </c>
    </row>
    <row r="176" spans="1:9" ht="15.75" hidden="1" customHeight="1">
      <c r="A176" s="554">
        <f t="shared" si="2"/>
        <v>0</v>
      </c>
      <c r="B176" s="170" t="str">
        <f>IF('Saisie CLASSEMENT'!$C178&gt;0,'Saisie CLASSEMENT'!B178,"")</f>
        <v/>
      </c>
      <c r="C176" s="170">
        <f>IF(B176&gt;0,'Saisie CLASSEMENT'!C178)</f>
        <v>0</v>
      </c>
      <c r="D176" s="171" t="str">
        <f>IF(B176&gt;0,CONCATENATE('Saisie CLASSEMENT'!I178," ",'Saisie CLASSEMENT'!J178,""))</f>
        <v xml:space="preserve">   </v>
      </c>
      <c r="E176" s="171" t="str">
        <f>IF(B176&gt;0,'Saisie CLASSEMENT'!K178)</f>
        <v xml:space="preserve"> </v>
      </c>
      <c r="F176" s="171" t="str">
        <f>IF(B176&gt;0,'Saisie CLASSEMENT'!N178)</f>
        <v xml:space="preserve"> </v>
      </c>
      <c r="G176" s="170" t="str">
        <f>IF(B176&gt;0,'Saisie CLASSEMENT'!O178)</f>
        <v xml:space="preserve"> </v>
      </c>
      <c r="H176" s="170" t="str">
        <f>IF(B176&gt;0,'Saisie CLASSEMENT'!P178)</f>
        <v xml:space="preserve"> </v>
      </c>
      <c r="I176" s="172" t="str">
        <f>IF(B176&gt;0,'Saisie CLASSEMENT'!R178)</f>
        <v/>
      </c>
    </row>
    <row r="177" spans="1:9" ht="15.75" hidden="1" customHeight="1">
      <c r="A177" s="554">
        <f t="shared" si="2"/>
        <v>0</v>
      </c>
      <c r="B177" s="170" t="str">
        <f>IF('Saisie CLASSEMENT'!$C179&gt;0,'Saisie CLASSEMENT'!B179,"")</f>
        <v/>
      </c>
      <c r="C177" s="170">
        <f>IF(B177&gt;0,'Saisie CLASSEMENT'!C179)</f>
        <v>0</v>
      </c>
      <c r="D177" s="171" t="str">
        <f>IF(B177&gt;0,CONCATENATE('Saisie CLASSEMENT'!I179," ",'Saisie CLASSEMENT'!J179,""))</f>
        <v xml:space="preserve">   </v>
      </c>
      <c r="E177" s="171" t="str">
        <f>IF(B177&gt;0,'Saisie CLASSEMENT'!K179)</f>
        <v xml:space="preserve"> </v>
      </c>
      <c r="F177" s="171" t="str">
        <f>IF(B177&gt;0,'Saisie CLASSEMENT'!N179)</f>
        <v xml:space="preserve"> </v>
      </c>
      <c r="G177" s="170" t="str">
        <f>IF(B177&gt;0,'Saisie CLASSEMENT'!O179)</f>
        <v xml:space="preserve"> </v>
      </c>
      <c r="H177" s="170" t="str">
        <f>IF(B177&gt;0,'Saisie CLASSEMENT'!P179)</f>
        <v xml:space="preserve"> </v>
      </c>
      <c r="I177" s="172" t="str">
        <f>IF(B177&gt;0,'Saisie CLASSEMENT'!R179)</f>
        <v/>
      </c>
    </row>
    <row r="178" spans="1:9" ht="15.75" hidden="1" customHeight="1">
      <c r="A178" s="554">
        <f t="shared" si="2"/>
        <v>0</v>
      </c>
      <c r="B178" s="170" t="str">
        <f>IF('Saisie CLASSEMENT'!$C180&gt;0,'Saisie CLASSEMENT'!B180,"")</f>
        <v/>
      </c>
      <c r="C178" s="170">
        <f>IF(B178&gt;0,'Saisie CLASSEMENT'!C180)</f>
        <v>0</v>
      </c>
      <c r="D178" s="171" t="str">
        <f>IF(B178&gt;0,CONCATENATE('Saisie CLASSEMENT'!I180," ",'Saisie CLASSEMENT'!J180,""))</f>
        <v xml:space="preserve">   </v>
      </c>
      <c r="E178" s="171" t="str">
        <f>IF(B178&gt;0,'Saisie CLASSEMENT'!K180)</f>
        <v xml:space="preserve"> </v>
      </c>
      <c r="F178" s="171" t="str">
        <f>IF(B178&gt;0,'Saisie CLASSEMENT'!N180)</f>
        <v xml:space="preserve"> </v>
      </c>
      <c r="G178" s="170" t="str">
        <f>IF(B178&gt;0,'Saisie CLASSEMENT'!O180)</f>
        <v xml:space="preserve"> </v>
      </c>
      <c r="H178" s="170" t="str">
        <f>IF(B178&gt;0,'Saisie CLASSEMENT'!P180)</f>
        <v xml:space="preserve"> </v>
      </c>
      <c r="I178" s="172" t="str">
        <f>IF(B178&gt;0,'Saisie CLASSEMENT'!R180)</f>
        <v/>
      </c>
    </row>
    <row r="179" spans="1:9" ht="15.75" hidden="1" customHeight="1">
      <c r="A179" s="554">
        <f t="shared" si="2"/>
        <v>0</v>
      </c>
      <c r="B179" s="170" t="str">
        <f>IF('Saisie CLASSEMENT'!$C181&gt;0,'Saisie CLASSEMENT'!B181,"")</f>
        <v/>
      </c>
      <c r="C179" s="170">
        <f>IF(B179&gt;0,'Saisie CLASSEMENT'!C181)</f>
        <v>0</v>
      </c>
      <c r="D179" s="171" t="str">
        <f>IF(B179&gt;0,CONCATENATE('Saisie CLASSEMENT'!I181," ",'Saisie CLASSEMENT'!J181,""))</f>
        <v xml:space="preserve">   </v>
      </c>
      <c r="E179" s="171" t="str">
        <f>IF(B179&gt;0,'Saisie CLASSEMENT'!K181)</f>
        <v xml:space="preserve"> </v>
      </c>
      <c r="F179" s="171" t="str">
        <f>IF(B179&gt;0,'Saisie CLASSEMENT'!N181)</f>
        <v xml:space="preserve"> </v>
      </c>
      <c r="G179" s="170" t="str">
        <f>IF(B179&gt;0,'Saisie CLASSEMENT'!O181)</f>
        <v xml:space="preserve"> </v>
      </c>
      <c r="H179" s="170" t="str">
        <f>IF(B179&gt;0,'Saisie CLASSEMENT'!P181)</f>
        <v xml:space="preserve"> </v>
      </c>
      <c r="I179" s="172" t="str">
        <f>IF(B179&gt;0,'Saisie CLASSEMENT'!R181)</f>
        <v/>
      </c>
    </row>
    <row r="180" spans="1:9" ht="15.75" hidden="1" customHeight="1">
      <c r="A180" s="554">
        <f t="shared" si="2"/>
        <v>0</v>
      </c>
      <c r="B180" s="170" t="str">
        <f>IF('Saisie CLASSEMENT'!$C182&gt;0,'Saisie CLASSEMENT'!B182,"")</f>
        <v/>
      </c>
      <c r="C180" s="170">
        <f>IF(B180&gt;0,'Saisie CLASSEMENT'!C182)</f>
        <v>0</v>
      </c>
      <c r="D180" s="171" t="str">
        <f>IF(B180&gt;0,CONCATENATE('Saisie CLASSEMENT'!I182," ",'Saisie CLASSEMENT'!J182,""))</f>
        <v xml:space="preserve">   </v>
      </c>
      <c r="E180" s="171" t="str">
        <f>IF(B180&gt;0,'Saisie CLASSEMENT'!K182)</f>
        <v xml:space="preserve"> </v>
      </c>
      <c r="F180" s="171" t="str">
        <f>IF(B180&gt;0,'Saisie CLASSEMENT'!N182)</f>
        <v xml:space="preserve"> </v>
      </c>
      <c r="G180" s="170" t="str">
        <f>IF(B180&gt;0,'Saisie CLASSEMENT'!O182)</f>
        <v xml:space="preserve"> </v>
      </c>
      <c r="H180" s="170" t="str">
        <f>IF(B180&gt;0,'Saisie CLASSEMENT'!P182)</f>
        <v xml:space="preserve"> </v>
      </c>
      <c r="I180" s="172" t="str">
        <f>IF(B180&gt;0,'Saisie CLASSEMENT'!R182)</f>
        <v/>
      </c>
    </row>
    <row r="181" spans="1:9" ht="15.75" hidden="1" customHeight="1">
      <c r="A181" s="554">
        <f t="shared" si="2"/>
        <v>0</v>
      </c>
      <c r="B181" s="170" t="str">
        <f>IF('Saisie CLASSEMENT'!$C183&gt;0,'Saisie CLASSEMENT'!B183,"")</f>
        <v/>
      </c>
      <c r="C181" s="170">
        <f>IF(B181&gt;0,'Saisie CLASSEMENT'!C183)</f>
        <v>0</v>
      </c>
      <c r="D181" s="171" t="str">
        <f>IF(B181&gt;0,CONCATENATE('Saisie CLASSEMENT'!I183," ",'Saisie CLASSEMENT'!J183,""))</f>
        <v xml:space="preserve">   </v>
      </c>
      <c r="E181" s="171" t="str">
        <f>IF(B181&gt;0,'Saisie CLASSEMENT'!K183)</f>
        <v xml:space="preserve"> </v>
      </c>
      <c r="F181" s="171" t="str">
        <f>IF(B181&gt;0,'Saisie CLASSEMENT'!N183)</f>
        <v xml:space="preserve"> </v>
      </c>
      <c r="G181" s="170" t="str">
        <f>IF(B181&gt;0,'Saisie CLASSEMENT'!O183)</f>
        <v xml:space="preserve"> </v>
      </c>
      <c r="H181" s="170" t="str">
        <f>IF(B181&gt;0,'Saisie CLASSEMENT'!P183)</f>
        <v xml:space="preserve"> </v>
      </c>
      <c r="I181" s="172" t="str">
        <f>IF(B181&gt;0,'Saisie CLASSEMENT'!R183)</f>
        <v/>
      </c>
    </row>
    <row r="182" spans="1:9" ht="15.75" hidden="1" customHeight="1">
      <c r="A182" s="554">
        <f t="shared" si="2"/>
        <v>0</v>
      </c>
      <c r="B182" s="170" t="str">
        <f>IF('Saisie CLASSEMENT'!$C184&gt;0,'Saisie CLASSEMENT'!B184,"")</f>
        <v/>
      </c>
      <c r="C182" s="170">
        <f>IF(B182&gt;0,'Saisie CLASSEMENT'!C184)</f>
        <v>0</v>
      </c>
      <c r="D182" s="171" t="str">
        <f>IF(B182&gt;0,CONCATENATE('Saisie CLASSEMENT'!I184," ",'Saisie CLASSEMENT'!J184,""))</f>
        <v xml:space="preserve">   </v>
      </c>
      <c r="E182" s="171" t="str">
        <f>IF(B182&gt;0,'Saisie CLASSEMENT'!K184)</f>
        <v xml:space="preserve"> </v>
      </c>
      <c r="F182" s="171" t="str">
        <f>IF(B182&gt;0,'Saisie CLASSEMENT'!N184)</f>
        <v xml:space="preserve"> </v>
      </c>
      <c r="G182" s="170" t="str">
        <f>IF(B182&gt;0,'Saisie CLASSEMENT'!O184)</f>
        <v xml:space="preserve"> </v>
      </c>
      <c r="H182" s="170" t="str">
        <f>IF(B182&gt;0,'Saisie CLASSEMENT'!P184)</f>
        <v xml:space="preserve"> </v>
      </c>
      <c r="I182" s="172" t="str">
        <f>IF(B182&gt;0,'Saisie CLASSEMENT'!R184)</f>
        <v/>
      </c>
    </row>
    <row r="183" spans="1:9" ht="15.75" hidden="1" customHeight="1">
      <c r="A183" s="554">
        <f t="shared" si="2"/>
        <v>0</v>
      </c>
      <c r="B183" s="170" t="str">
        <f>IF('Saisie CLASSEMENT'!$C185&gt;0,'Saisie CLASSEMENT'!B185,"")</f>
        <v/>
      </c>
      <c r="C183" s="170">
        <f>IF(B183&gt;0,'Saisie CLASSEMENT'!C185)</f>
        <v>0</v>
      </c>
      <c r="D183" s="171" t="str">
        <f>IF(B183&gt;0,CONCATENATE('Saisie CLASSEMENT'!I185," ",'Saisie CLASSEMENT'!J185,""))</f>
        <v xml:space="preserve">   </v>
      </c>
      <c r="E183" s="171" t="str">
        <f>IF(B183&gt;0,'Saisie CLASSEMENT'!K185)</f>
        <v xml:space="preserve"> </v>
      </c>
      <c r="F183" s="171" t="str">
        <f>IF(B183&gt;0,'Saisie CLASSEMENT'!N185)</f>
        <v xml:space="preserve"> </v>
      </c>
      <c r="G183" s="170" t="str">
        <f>IF(B183&gt;0,'Saisie CLASSEMENT'!O185)</f>
        <v xml:space="preserve"> </v>
      </c>
      <c r="H183" s="170" t="str">
        <f>IF(B183&gt;0,'Saisie CLASSEMENT'!P185)</f>
        <v xml:space="preserve"> </v>
      </c>
      <c r="I183" s="172" t="str">
        <f>IF(B183&gt;0,'Saisie CLASSEMENT'!R185)</f>
        <v/>
      </c>
    </row>
    <row r="184" spans="1:9" ht="15.75" hidden="1" customHeight="1">
      <c r="A184" s="554">
        <f t="shared" si="2"/>
        <v>0</v>
      </c>
      <c r="B184" s="170" t="str">
        <f>IF('Saisie CLASSEMENT'!$C186&gt;0,'Saisie CLASSEMENT'!B186,"")</f>
        <v/>
      </c>
      <c r="C184" s="170">
        <f>IF(B184&gt;0,'Saisie CLASSEMENT'!C186)</f>
        <v>0</v>
      </c>
      <c r="D184" s="171" t="str">
        <f>IF(B184&gt;0,CONCATENATE('Saisie CLASSEMENT'!I186," ",'Saisie CLASSEMENT'!J186,""))</f>
        <v xml:space="preserve">   </v>
      </c>
      <c r="E184" s="171" t="str">
        <f>IF(B184&gt;0,'Saisie CLASSEMENT'!K186)</f>
        <v xml:space="preserve"> </v>
      </c>
      <c r="F184" s="171" t="str">
        <f>IF(B184&gt;0,'Saisie CLASSEMENT'!N186)</f>
        <v xml:space="preserve"> </v>
      </c>
      <c r="G184" s="170" t="str">
        <f>IF(B184&gt;0,'Saisie CLASSEMENT'!O186)</f>
        <v xml:space="preserve"> </v>
      </c>
      <c r="H184" s="170" t="str">
        <f>IF(B184&gt;0,'Saisie CLASSEMENT'!P186)</f>
        <v xml:space="preserve"> </v>
      </c>
      <c r="I184" s="172" t="str">
        <f>IF(B184&gt;0,'Saisie CLASSEMENT'!R186)</f>
        <v/>
      </c>
    </row>
    <row r="185" spans="1:9" ht="15.75" hidden="1" customHeight="1">
      <c r="A185" s="554">
        <f t="shared" si="2"/>
        <v>0</v>
      </c>
      <c r="B185" s="170" t="str">
        <f>IF('Saisie CLASSEMENT'!$C187&gt;0,'Saisie CLASSEMENT'!B187,"")</f>
        <v/>
      </c>
      <c r="C185" s="170">
        <f>IF(B185&gt;0,'Saisie CLASSEMENT'!C187)</f>
        <v>0</v>
      </c>
      <c r="D185" s="171" t="str">
        <f>IF(B185&gt;0,CONCATENATE('Saisie CLASSEMENT'!I187," ",'Saisie CLASSEMENT'!J187,""))</f>
        <v xml:space="preserve">   </v>
      </c>
      <c r="E185" s="171" t="str">
        <f>IF(B185&gt;0,'Saisie CLASSEMENT'!K187)</f>
        <v xml:space="preserve"> </v>
      </c>
      <c r="F185" s="171" t="str">
        <f>IF(B185&gt;0,'Saisie CLASSEMENT'!N187)</f>
        <v xml:space="preserve"> </v>
      </c>
      <c r="G185" s="170" t="str">
        <f>IF(B185&gt;0,'Saisie CLASSEMENT'!O187)</f>
        <v xml:space="preserve"> </v>
      </c>
      <c r="H185" s="170" t="str">
        <f>IF(B185&gt;0,'Saisie CLASSEMENT'!P187)</f>
        <v xml:space="preserve"> </v>
      </c>
      <c r="I185" s="172" t="str">
        <f>IF(B185&gt;0,'Saisie CLASSEMENT'!R187)</f>
        <v/>
      </c>
    </row>
    <row r="186" spans="1:9" ht="15.75" hidden="1" customHeight="1">
      <c r="A186" s="554">
        <f t="shared" si="2"/>
        <v>0</v>
      </c>
      <c r="B186" s="170" t="str">
        <f>IF('Saisie CLASSEMENT'!$C188&gt;0,'Saisie CLASSEMENT'!B188,"")</f>
        <v/>
      </c>
      <c r="C186" s="170">
        <f>IF(B186&gt;0,'Saisie CLASSEMENT'!C188)</f>
        <v>0</v>
      </c>
      <c r="D186" s="171" t="str">
        <f>IF(B186&gt;0,CONCATENATE('Saisie CLASSEMENT'!I188," ",'Saisie CLASSEMENT'!J188,""))</f>
        <v xml:space="preserve">   </v>
      </c>
      <c r="E186" s="171" t="str">
        <f>IF(B186&gt;0,'Saisie CLASSEMENT'!K188)</f>
        <v xml:space="preserve"> </v>
      </c>
      <c r="F186" s="171" t="str">
        <f>IF(B186&gt;0,'Saisie CLASSEMENT'!N188)</f>
        <v xml:space="preserve"> </v>
      </c>
      <c r="G186" s="170" t="str">
        <f>IF(B186&gt;0,'Saisie CLASSEMENT'!O188)</f>
        <v xml:space="preserve"> </v>
      </c>
      <c r="H186" s="170" t="str">
        <f>IF(B186&gt;0,'Saisie CLASSEMENT'!P188)</f>
        <v xml:space="preserve"> </v>
      </c>
      <c r="I186" s="172" t="str">
        <f>IF(B186&gt;0,'Saisie CLASSEMENT'!R188)</f>
        <v/>
      </c>
    </row>
    <row r="187" spans="1:9" ht="15.75" hidden="1" customHeight="1">
      <c r="A187" s="554">
        <f t="shared" si="2"/>
        <v>0</v>
      </c>
      <c r="B187" s="170" t="str">
        <f>IF('Saisie CLASSEMENT'!$C189&gt;0,'Saisie CLASSEMENT'!B189,"")</f>
        <v/>
      </c>
      <c r="C187" s="170">
        <f>IF(B187&gt;0,'Saisie CLASSEMENT'!C189)</f>
        <v>0</v>
      </c>
      <c r="D187" s="171" t="str">
        <f>IF(B187&gt;0,CONCATENATE('Saisie CLASSEMENT'!I189," ",'Saisie CLASSEMENT'!J189,""))</f>
        <v xml:space="preserve">   </v>
      </c>
      <c r="E187" s="171" t="str">
        <f>IF(B187&gt;0,'Saisie CLASSEMENT'!K189)</f>
        <v xml:space="preserve"> </v>
      </c>
      <c r="F187" s="171" t="str">
        <f>IF(B187&gt;0,'Saisie CLASSEMENT'!N189)</f>
        <v xml:space="preserve"> </v>
      </c>
      <c r="G187" s="170" t="str">
        <f>IF(B187&gt;0,'Saisie CLASSEMENT'!O189)</f>
        <v xml:space="preserve"> </v>
      </c>
      <c r="H187" s="170" t="str">
        <f>IF(B187&gt;0,'Saisie CLASSEMENT'!P189)</f>
        <v xml:space="preserve"> </v>
      </c>
      <c r="I187" s="172" t="str">
        <f>IF(B187&gt;0,'Saisie CLASSEMENT'!R189)</f>
        <v/>
      </c>
    </row>
    <row r="188" spans="1:9" ht="15.75" hidden="1" customHeight="1">
      <c r="A188" s="554">
        <f t="shared" si="2"/>
        <v>0</v>
      </c>
      <c r="B188" s="170" t="str">
        <f>IF('Saisie CLASSEMENT'!$C190&gt;0,'Saisie CLASSEMENT'!B190,"")</f>
        <v/>
      </c>
      <c r="C188" s="170">
        <f>IF(B188&gt;0,'Saisie CLASSEMENT'!C190)</f>
        <v>0</v>
      </c>
      <c r="D188" s="171" t="str">
        <f>IF(B188&gt;0,CONCATENATE('Saisie CLASSEMENT'!I190," ",'Saisie CLASSEMENT'!J190,""))</f>
        <v xml:space="preserve">   </v>
      </c>
      <c r="E188" s="171" t="str">
        <f>IF(B188&gt;0,'Saisie CLASSEMENT'!K190)</f>
        <v xml:space="preserve"> </v>
      </c>
      <c r="F188" s="171" t="str">
        <f>IF(B188&gt;0,'Saisie CLASSEMENT'!N190)</f>
        <v xml:space="preserve"> </v>
      </c>
      <c r="G188" s="170" t="str">
        <f>IF(B188&gt;0,'Saisie CLASSEMENT'!O190)</f>
        <v xml:space="preserve"> </v>
      </c>
      <c r="H188" s="170" t="str">
        <f>IF(B188&gt;0,'Saisie CLASSEMENT'!P190)</f>
        <v xml:space="preserve"> </v>
      </c>
      <c r="I188" s="172" t="str">
        <f>IF(B188&gt;0,'Saisie CLASSEMENT'!R190)</f>
        <v/>
      </c>
    </row>
    <row r="189" spans="1:9" ht="15.75" hidden="1" customHeight="1">
      <c r="A189" s="554">
        <f t="shared" si="2"/>
        <v>0</v>
      </c>
      <c r="B189" s="170" t="str">
        <f>IF('Saisie CLASSEMENT'!$C191&gt;0,'Saisie CLASSEMENT'!B191,"")</f>
        <v/>
      </c>
      <c r="C189" s="170">
        <f>IF(B189&gt;0,'Saisie CLASSEMENT'!C191)</f>
        <v>0</v>
      </c>
      <c r="D189" s="171" t="str">
        <f>IF(B189&gt;0,CONCATENATE('Saisie CLASSEMENT'!I191," ",'Saisie CLASSEMENT'!J191,""))</f>
        <v xml:space="preserve">   </v>
      </c>
      <c r="E189" s="171" t="str">
        <f>IF(B189&gt;0,'Saisie CLASSEMENT'!K191)</f>
        <v xml:space="preserve"> </v>
      </c>
      <c r="F189" s="171" t="str">
        <f>IF(B189&gt;0,'Saisie CLASSEMENT'!N191)</f>
        <v xml:space="preserve"> </v>
      </c>
      <c r="G189" s="170" t="str">
        <f>IF(B189&gt;0,'Saisie CLASSEMENT'!O191)</f>
        <v xml:space="preserve"> </v>
      </c>
      <c r="H189" s="170" t="str">
        <f>IF(B189&gt;0,'Saisie CLASSEMENT'!P191)</f>
        <v xml:space="preserve"> </v>
      </c>
      <c r="I189" s="172" t="str">
        <f>IF(B189&gt;0,'Saisie CLASSEMENT'!R191)</f>
        <v/>
      </c>
    </row>
    <row r="190" spans="1:9" ht="15.75" hidden="1" customHeight="1">
      <c r="A190" s="554">
        <f t="shared" si="2"/>
        <v>0</v>
      </c>
      <c r="B190" s="170" t="str">
        <f>IF('Saisie CLASSEMENT'!$C192&gt;0,'Saisie CLASSEMENT'!B192,"")</f>
        <v/>
      </c>
      <c r="C190" s="170">
        <f>IF(B190&gt;0,'Saisie CLASSEMENT'!C192)</f>
        <v>0</v>
      </c>
      <c r="D190" s="171" t="str">
        <f>IF(B190&gt;0,CONCATENATE('Saisie CLASSEMENT'!I192," ",'Saisie CLASSEMENT'!J192,""))</f>
        <v xml:space="preserve">   </v>
      </c>
      <c r="E190" s="171" t="str">
        <f>IF(B190&gt;0,'Saisie CLASSEMENT'!K192)</f>
        <v xml:space="preserve"> </v>
      </c>
      <c r="F190" s="171" t="str">
        <f>IF(B190&gt;0,'Saisie CLASSEMENT'!N192)</f>
        <v xml:space="preserve"> </v>
      </c>
      <c r="G190" s="170" t="str">
        <f>IF(B190&gt;0,'Saisie CLASSEMENT'!O192)</f>
        <v xml:space="preserve"> </v>
      </c>
      <c r="H190" s="170" t="str">
        <f>IF(B190&gt;0,'Saisie CLASSEMENT'!P192)</f>
        <v xml:space="preserve"> </v>
      </c>
      <c r="I190" s="172" t="str">
        <f>IF(B190&gt;0,'Saisie CLASSEMENT'!R192)</f>
        <v/>
      </c>
    </row>
    <row r="191" spans="1:9" ht="15.75" hidden="1" customHeight="1">
      <c r="A191" s="554">
        <f t="shared" si="2"/>
        <v>0</v>
      </c>
      <c r="B191" s="170" t="str">
        <f>IF('Saisie CLASSEMENT'!$C193&gt;0,'Saisie CLASSEMENT'!B193,"")</f>
        <v/>
      </c>
      <c r="C191" s="170">
        <f>IF(B191&gt;0,'Saisie CLASSEMENT'!C193)</f>
        <v>0</v>
      </c>
      <c r="D191" s="171" t="str">
        <f>IF(B191&gt;0,CONCATENATE('Saisie CLASSEMENT'!I193," ",'Saisie CLASSEMENT'!J193,""))</f>
        <v xml:space="preserve">   </v>
      </c>
      <c r="E191" s="171" t="str">
        <f>IF(B191&gt;0,'Saisie CLASSEMENT'!K193)</f>
        <v xml:space="preserve"> </v>
      </c>
      <c r="F191" s="171" t="str">
        <f>IF(B191&gt;0,'Saisie CLASSEMENT'!N193)</f>
        <v xml:space="preserve"> </v>
      </c>
      <c r="G191" s="170" t="str">
        <f>IF(B191&gt;0,'Saisie CLASSEMENT'!O193)</f>
        <v xml:space="preserve"> </v>
      </c>
      <c r="H191" s="170" t="str">
        <f>IF(B191&gt;0,'Saisie CLASSEMENT'!P193)</f>
        <v xml:space="preserve"> </v>
      </c>
      <c r="I191" s="172" t="str">
        <f>IF(B191&gt;0,'Saisie CLASSEMENT'!R193)</f>
        <v/>
      </c>
    </row>
    <row r="192" spans="1:9" ht="15.75" hidden="1" customHeight="1">
      <c r="A192" s="554">
        <f t="shared" si="2"/>
        <v>0</v>
      </c>
      <c r="B192" s="170" t="str">
        <f>IF('Saisie CLASSEMENT'!$C194&gt;0,'Saisie CLASSEMENT'!B194,"")</f>
        <v/>
      </c>
      <c r="C192" s="170">
        <f>IF(B192&gt;0,'Saisie CLASSEMENT'!C194)</f>
        <v>0</v>
      </c>
      <c r="D192" s="171" t="str">
        <f>IF(B192&gt;0,CONCATENATE('Saisie CLASSEMENT'!I194," ",'Saisie CLASSEMENT'!J194,""))</f>
        <v xml:space="preserve">   </v>
      </c>
      <c r="E192" s="171" t="str">
        <f>IF(B192&gt;0,'Saisie CLASSEMENT'!K194)</f>
        <v xml:space="preserve"> </v>
      </c>
      <c r="F192" s="171" t="str">
        <f>IF(B192&gt;0,'Saisie CLASSEMENT'!N194)</f>
        <v xml:space="preserve"> </v>
      </c>
      <c r="G192" s="170" t="str">
        <f>IF(B192&gt;0,'Saisie CLASSEMENT'!O194)</f>
        <v xml:space="preserve"> </v>
      </c>
      <c r="H192" s="170" t="str">
        <f>IF(B192&gt;0,'Saisie CLASSEMENT'!P194)</f>
        <v xml:space="preserve"> </v>
      </c>
      <c r="I192" s="172" t="str">
        <f>IF(B192&gt;0,'Saisie CLASSEMENT'!R194)</f>
        <v/>
      </c>
    </row>
    <row r="193" spans="1:9" ht="15.75" hidden="1" customHeight="1">
      <c r="A193" s="554">
        <f t="shared" si="2"/>
        <v>0</v>
      </c>
      <c r="B193" s="170" t="str">
        <f>IF('Saisie CLASSEMENT'!$C195&gt;0,'Saisie CLASSEMENT'!B195,"")</f>
        <v/>
      </c>
      <c r="C193" s="170">
        <f>IF(B193&gt;0,'Saisie CLASSEMENT'!C195)</f>
        <v>0</v>
      </c>
      <c r="D193" s="171" t="str">
        <f>IF(B193&gt;0,CONCATENATE('Saisie CLASSEMENT'!I195," ",'Saisie CLASSEMENT'!J195,""))</f>
        <v xml:space="preserve">   </v>
      </c>
      <c r="E193" s="171" t="str">
        <f>IF(B193&gt;0,'Saisie CLASSEMENT'!K195)</f>
        <v xml:space="preserve"> </v>
      </c>
      <c r="F193" s="171" t="str">
        <f>IF(B193&gt;0,'Saisie CLASSEMENT'!N195)</f>
        <v xml:space="preserve"> </v>
      </c>
      <c r="G193" s="170" t="str">
        <f>IF(B193&gt;0,'Saisie CLASSEMENT'!O195)</f>
        <v xml:space="preserve"> </v>
      </c>
      <c r="H193" s="170" t="str">
        <f>IF(B193&gt;0,'Saisie CLASSEMENT'!P195)</f>
        <v xml:space="preserve"> </v>
      </c>
      <c r="I193" s="172" t="str">
        <f>IF(B193&gt;0,'Saisie CLASSEMENT'!R195)</f>
        <v/>
      </c>
    </row>
    <row r="194" spans="1:9" ht="15.75" hidden="1" customHeight="1">
      <c r="A194" s="554">
        <f t="shared" si="2"/>
        <v>0</v>
      </c>
      <c r="B194" s="170" t="str">
        <f>IF('Saisie CLASSEMENT'!$C196&gt;0,'Saisie CLASSEMENT'!B196,"")</f>
        <v/>
      </c>
      <c r="C194" s="170">
        <f>IF(B194&gt;0,'Saisie CLASSEMENT'!C196)</f>
        <v>0</v>
      </c>
      <c r="D194" s="171" t="str">
        <f>IF(B194&gt;0,CONCATENATE('Saisie CLASSEMENT'!I196," ",'Saisie CLASSEMENT'!J196,""))</f>
        <v xml:space="preserve">   </v>
      </c>
      <c r="E194" s="171" t="str">
        <f>IF(B194&gt;0,'Saisie CLASSEMENT'!K196)</f>
        <v xml:space="preserve"> </v>
      </c>
      <c r="F194" s="171" t="str">
        <f>IF(B194&gt;0,'Saisie CLASSEMENT'!N196)</f>
        <v xml:space="preserve"> </v>
      </c>
      <c r="G194" s="170" t="str">
        <f>IF(B194&gt;0,'Saisie CLASSEMENT'!O196)</f>
        <v xml:space="preserve"> </v>
      </c>
      <c r="H194" s="170" t="str">
        <f>IF(B194&gt;0,'Saisie CLASSEMENT'!P196)</f>
        <v xml:space="preserve"> </v>
      </c>
      <c r="I194" s="172" t="str">
        <f>IF(B194&gt;0,'Saisie CLASSEMENT'!R196)</f>
        <v/>
      </c>
    </row>
    <row r="195" spans="1:9" ht="15.75" hidden="1" customHeight="1">
      <c r="A195" s="554">
        <f t="shared" si="2"/>
        <v>0</v>
      </c>
      <c r="B195" s="170" t="str">
        <f>IF('Saisie CLASSEMENT'!$C197&gt;0,'Saisie CLASSEMENT'!B197,"")</f>
        <v/>
      </c>
      <c r="C195" s="170">
        <f>IF(B195&gt;0,'Saisie CLASSEMENT'!C197)</f>
        <v>0</v>
      </c>
      <c r="D195" s="171" t="str">
        <f>IF(B195&gt;0,CONCATENATE('Saisie CLASSEMENT'!I197," ",'Saisie CLASSEMENT'!J197,""))</f>
        <v xml:space="preserve">   </v>
      </c>
      <c r="E195" s="171" t="str">
        <f>IF(B195&gt;0,'Saisie CLASSEMENT'!K197)</f>
        <v xml:space="preserve"> </v>
      </c>
      <c r="F195" s="171" t="str">
        <f>IF(B195&gt;0,'Saisie CLASSEMENT'!N197)</f>
        <v xml:space="preserve"> </v>
      </c>
      <c r="G195" s="170" t="str">
        <f>IF(B195&gt;0,'Saisie CLASSEMENT'!O197)</f>
        <v xml:space="preserve"> </v>
      </c>
      <c r="H195" s="170" t="str">
        <f>IF(B195&gt;0,'Saisie CLASSEMENT'!P197)</f>
        <v xml:space="preserve"> </v>
      </c>
      <c r="I195" s="172" t="str">
        <f>IF(B195&gt;0,'Saisie CLASSEMENT'!R197)</f>
        <v/>
      </c>
    </row>
    <row r="196" spans="1:9" ht="15.75" hidden="1" customHeight="1">
      <c r="A196" s="554">
        <f t="shared" si="2"/>
        <v>0</v>
      </c>
      <c r="B196" s="170" t="str">
        <f>IF('Saisie CLASSEMENT'!$C198&gt;0,'Saisie CLASSEMENT'!B198,"")</f>
        <v/>
      </c>
      <c r="C196" s="170">
        <f>IF(B196&gt;0,'Saisie CLASSEMENT'!C198)</f>
        <v>0</v>
      </c>
      <c r="D196" s="171" t="str">
        <f>IF(B196&gt;0,CONCATENATE('Saisie CLASSEMENT'!I198," ",'Saisie CLASSEMENT'!J198,""))</f>
        <v xml:space="preserve">   </v>
      </c>
      <c r="E196" s="171" t="str">
        <f>IF(B196&gt;0,'Saisie CLASSEMENT'!K198)</f>
        <v xml:space="preserve"> </v>
      </c>
      <c r="F196" s="171" t="str">
        <f>IF(B196&gt;0,'Saisie CLASSEMENT'!N198)</f>
        <v xml:space="preserve"> </v>
      </c>
      <c r="G196" s="170" t="str">
        <f>IF(B196&gt;0,'Saisie CLASSEMENT'!O198)</f>
        <v xml:space="preserve"> </v>
      </c>
      <c r="H196" s="170" t="str">
        <f>IF(B196&gt;0,'Saisie CLASSEMENT'!P198)</f>
        <v xml:space="preserve"> </v>
      </c>
      <c r="I196" s="172" t="str">
        <f>IF(B196&gt;0,'Saisie CLASSEMENT'!R198)</f>
        <v/>
      </c>
    </row>
    <row r="197" spans="1:9" ht="15.75" hidden="1" customHeight="1">
      <c r="A197" s="554">
        <f t="shared" si="2"/>
        <v>0</v>
      </c>
      <c r="B197" s="170" t="str">
        <f>IF('Saisie CLASSEMENT'!$C199&gt;0,'Saisie CLASSEMENT'!B199,"")</f>
        <v/>
      </c>
      <c r="C197" s="170">
        <f>IF(B197&gt;0,'Saisie CLASSEMENT'!C199)</f>
        <v>0</v>
      </c>
      <c r="D197" s="171" t="str">
        <f>IF(B197&gt;0,CONCATENATE('Saisie CLASSEMENT'!I199," ",'Saisie CLASSEMENT'!J199,""))</f>
        <v xml:space="preserve">   </v>
      </c>
      <c r="E197" s="171" t="str">
        <f>IF(B197&gt;0,'Saisie CLASSEMENT'!K199)</f>
        <v xml:space="preserve"> </v>
      </c>
      <c r="F197" s="171" t="str">
        <f>IF(B197&gt;0,'Saisie CLASSEMENT'!N199)</f>
        <v xml:space="preserve"> </v>
      </c>
      <c r="G197" s="170" t="str">
        <f>IF(B197&gt;0,'Saisie CLASSEMENT'!O199)</f>
        <v xml:space="preserve"> </v>
      </c>
      <c r="H197" s="170" t="str">
        <f>IF(B197&gt;0,'Saisie CLASSEMENT'!P199)</f>
        <v xml:space="preserve"> </v>
      </c>
      <c r="I197" s="172" t="str">
        <f>IF(B197&gt;0,'Saisie CLASSEMENT'!R199)</f>
        <v/>
      </c>
    </row>
    <row r="198" spans="1:9" ht="15.75" hidden="1" customHeight="1">
      <c r="A198" s="554">
        <f t="shared" si="2"/>
        <v>0</v>
      </c>
      <c r="B198" s="170" t="str">
        <f>IF('Saisie CLASSEMENT'!$C200&gt;0,'Saisie CLASSEMENT'!B200,"")</f>
        <v/>
      </c>
      <c r="C198" s="170">
        <f>IF(B198&gt;0,'Saisie CLASSEMENT'!C200)</f>
        <v>0</v>
      </c>
      <c r="D198" s="171" t="str">
        <f>IF(B198&gt;0,CONCATENATE('Saisie CLASSEMENT'!I200," ",'Saisie CLASSEMENT'!J200,""))</f>
        <v xml:space="preserve">   </v>
      </c>
      <c r="E198" s="171" t="str">
        <f>IF(B198&gt;0,'Saisie CLASSEMENT'!K200)</f>
        <v xml:space="preserve"> </v>
      </c>
      <c r="F198" s="171" t="str">
        <f>IF(B198&gt;0,'Saisie CLASSEMENT'!N200)</f>
        <v xml:space="preserve"> </v>
      </c>
      <c r="G198" s="170" t="str">
        <f>IF(B198&gt;0,'Saisie CLASSEMENT'!O200)</f>
        <v xml:space="preserve"> </v>
      </c>
      <c r="H198" s="170" t="str">
        <f>IF(B198&gt;0,'Saisie CLASSEMENT'!P200)</f>
        <v xml:space="preserve"> </v>
      </c>
      <c r="I198" s="172" t="str">
        <f>IF(B198&gt;0,'Saisie CLASSEMENT'!R200)</f>
        <v/>
      </c>
    </row>
    <row r="199" spans="1:9" ht="15.75" hidden="1" customHeight="1">
      <c r="A199" s="554">
        <f t="shared" ref="A199:A204" si="3">IF(LEN(B199)&gt;0,1,0)</f>
        <v>0</v>
      </c>
      <c r="B199" s="170" t="str">
        <f>IF('Saisie CLASSEMENT'!$C201&gt;0,'Saisie CLASSEMENT'!B201,"")</f>
        <v/>
      </c>
      <c r="C199" s="170">
        <f>IF(B199&gt;0,'Saisie CLASSEMENT'!C201)</f>
        <v>0</v>
      </c>
      <c r="D199" s="171" t="str">
        <f>IF(B199&gt;0,CONCATENATE('Saisie CLASSEMENT'!I201," ",'Saisie CLASSEMENT'!J201,""))</f>
        <v xml:space="preserve">   </v>
      </c>
      <c r="E199" s="171" t="str">
        <f>IF(B199&gt;0,'Saisie CLASSEMENT'!K201)</f>
        <v xml:space="preserve"> </v>
      </c>
      <c r="F199" s="171" t="str">
        <f>IF(B199&gt;0,'Saisie CLASSEMENT'!N201)</f>
        <v xml:space="preserve"> </v>
      </c>
      <c r="G199" s="170" t="str">
        <f>IF(B199&gt;0,'Saisie CLASSEMENT'!O201)</f>
        <v xml:space="preserve"> </v>
      </c>
      <c r="H199" s="170" t="str">
        <f>IF(B199&gt;0,'Saisie CLASSEMENT'!P201)</f>
        <v xml:space="preserve"> </v>
      </c>
      <c r="I199" s="172" t="str">
        <f>IF(B199&gt;0,'Saisie CLASSEMENT'!R201)</f>
        <v/>
      </c>
    </row>
    <row r="200" spans="1:9" ht="15.75" hidden="1" customHeight="1">
      <c r="A200" s="554">
        <f t="shared" si="3"/>
        <v>0</v>
      </c>
      <c r="B200" s="170" t="str">
        <f>IF('Saisie CLASSEMENT'!$C202&gt;0,'Saisie CLASSEMENT'!B202,"")</f>
        <v/>
      </c>
      <c r="C200" s="170">
        <f>IF(B200&gt;0,'Saisie CLASSEMENT'!C202)</f>
        <v>0</v>
      </c>
      <c r="D200" s="171" t="str">
        <f>IF(B200&gt;0,CONCATENATE('Saisie CLASSEMENT'!I202," ",'Saisie CLASSEMENT'!J202,""))</f>
        <v xml:space="preserve">   </v>
      </c>
      <c r="E200" s="171" t="str">
        <f>IF(B200&gt;0,'Saisie CLASSEMENT'!K202)</f>
        <v xml:space="preserve"> </v>
      </c>
      <c r="F200" s="171" t="str">
        <f>IF(B200&gt;0,'Saisie CLASSEMENT'!N202)</f>
        <v xml:space="preserve"> </v>
      </c>
      <c r="G200" s="170" t="str">
        <f>IF(B200&gt;0,'Saisie CLASSEMENT'!O202)</f>
        <v xml:space="preserve"> </v>
      </c>
      <c r="H200" s="170" t="str">
        <f>IF(B200&gt;0,'Saisie CLASSEMENT'!P202)</f>
        <v xml:space="preserve"> </v>
      </c>
      <c r="I200" s="172" t="str">
        <f>IF(B200&gt;0,'Saisie CLASSEMENT'!R202)</f>
        <v/>
      </c>
    </row>
    <row r="201" spans="1:9" ht="15.75" hidden="1" customHeight="1">
      <c r="A201" s="554">
        <f t="shared" si="3"/>
        <v>0</v>
      </c>
      <c r="B201" s="170" t="str">
        <f>IF('Saisie CLASSEMENT'!$C203&gt;0,'Saisie CLASSEMENT'!B203,"")</f>
        <v/>
      </c>
      <c r="C201" s="170">
        <f>IF(B201&gt;0,'Saisie CLASSEMENT'!C203)</f>
        <v>0</v>
      </c>
      <c r="D201" s="171" t="str">
        <f>IF(B201&gt;0,CONCATENATE('Saisie CLASSEMENT'!I203," ",'Saisie CLASSEMENT'!J203,""))</f>
        <v xml:space="preserve">   </v>
      </c>
      <c r="E201" s="171" t="str">
        <f>IF(B201&gt;0,'Saisie CLASSEMENT'!K203)</f>
        <v xml:space="preserve"> </v>
      </c>
      <c r="F201" s="171" t="str">
        <f>IF(B201&gt;0,'Saisie CLASSEMENT'!N203)</f>
        <v xml:space="preserve"> </v>
      </c>
      <c r="G201" s="170" t="str">
        <f>IF(B201&gt;0,'Saisie CLASSEMENT'!O203)</f>
        <v xml:space="preserve"> </v>
      </c>
      <c r="H201" s="170" t="str">
        <f>IF(B201&gt;0,'Saisie CLASSEMENT'!P203)</f>
        <v xml:space="preserve"> </v>
      </c>
      <c r="I201" s="172" t="str">
        <f>IF(B201&gt;0,'Saisie CLASSEMENT'!R203)</f>
        <v/>
      </c>
    </row>
    <row r="202" spans="1:9" ht="15.75" hidden="1" customHeight="1">
      <c r="A202" s="554">
        <f t="shared" si="3"/>
        <v>0</v>
      </c>
      <c r="B202" s="170" t="str">
        <f>IF('Saisie CLASSEMENT'!$C204&gt;0,'Saisie CLASSEMENT'!B204,"")</f>
        <v/>
      </c>
      <c r="C202" s="170">
        <f>IF(B202&gt;0,'Saisie CLASSEMENT'!C204)</f>
        <v>0</v>
      </c>
      <c r="D202" s="171" t="str">
        <f>IF(B202&gt;0,CONCATENATE('Saisie CLASSEMENT'!I204," ",'Saisie CLASSEMENT'!J204,""))</f>
        <v xml:space="preserve">   </v>
      </c>
      <c r="E202" s="171" t="str">
        <f>IF(B202&gt;0,'Saisie CLASSEMENT'!K204)</f>
        <v xml:space="preserve"> </v>
      </c>
      <c r="F202" s="171" t="str">
        <f>IF(B202&gt;0,'Saisie CLASSEMENT'!N204)</f>
        <v xml:space="preserve"> </v>
      </c>
      <c r="G202" s="170" t="str">
        <f>IF(B202&gt;0,'Saisie CLASSEMENT'!O204)</f>
        <v xml:space="preserve"> </v>
      </c>
      <c r="H202" s="170" t="str">
        <f>IF(B202&gt;0,'Saisie CLASSEMENT'!P204)</f>
        <v xml:space="preserve"> </v>
      </c>
      <c r="I202" s="172" t="str">
        <f>IF(B202&gt;0,'Saisie CLASSEMENT'!R204)</f>
        <v/>
      </c>
    </row>
    <row r="203" spans="1:9" ht="15.75" hidden="1" customHeight="1">
      <c r="A203" s="554">
        <f t="shared" si="3"/>
        <v>0</v>
      </c>
      <c r="B203" s="170" t="str">
        <f>IF('Saisie CLASSEMENT'!$C205&gt;0,'Saisie CLASSEMENT'!B205,"")</f>
        <v/>
      </c>
      <c r="C203" s="170">
        <f>IF(B203&gt;0,'Saisie CLASSEMENT'!C205)</f>
        <v>0</v>
      </c>
      <c r="D203" s="171" t="str">
        <f>IF(B203&gt;0,CONCATENATE('Saisie CLASSEMENT'!I205," ",'Saisie CLASSEMENT'!J205,""))</f>
        <v xml:space="preserve">   </v>
      </c>
      <c r="E203" s="171" t="str">
        <f>IF(B203&gt;0,'Saisie CLASSEMENT'!K205)</f>
        <v xml:space="preserve"> </v>
      </c>
      <c r="F203" s="171" t="str">
        <f>IF(B203&gt;0,'Saisie CLASSEMENT'!N205)</f>
        <v xml:space="preserve"> </v>
      </c>
      <c r="G203" s="170" t="str">
        <f>IF(B203&gt;0,'Saisie CLASSEMENT'!O205)</f>
        <v xml:space="preserve"> </v>
      </c>
      <c r="H203" s="170" t="str">
        <f>IF(B203&gt;0,'Saisie CLASSEMENT'!P205)</f>
        <v xml:space="preserve"> </v>
      </c>
      <c r="I203" s="172" t="str">
        <f>IF(B203&gt;0,'Saisie CLASSEMENT'!R205)</f>
        <v/>
      </c>
    </row>
    <row r="204" spans="1:9" ht="15.75" hidden="1" customHeight="1">
      <c r="A204" s="554">
        <f t="shared" si="3"/>
        <v>0</v>
      </c>
      <c r="B204" s="184" t="str">
        <f>IF('Saisie CLASSEMENT'!$C206&gt;0,'Saisie CLASSEMENT'!B206,"")</f>
        <v/>
      </c>
      <c r="C204" s="184">
        <f>IF(B204&gt;0,'Saisie CLASSEMENT'!C206)</f>
        <v>0</v>
      </c>
      <c r="D204" s="173" t="str">
        <f>IF(B204&gt;0,CONCATENATE('Saisie CLASSEMENT'!I206," ",'Saisie CLASSEMENT'!J206,""))</f>
        <v xml:space="preserve">   </v>
      </c>
      <c r="E204" s="173" t="str">
        <f>IF(B204&gt;0,'Saisie CLASSEMENT'!K206)</f>
        <v xml:space="preserve"> </v>
      </c>
      <c r="F204" s="173" t="str">
        <f>IF(B204&gt;0,'Saisie CLASSEMENT'!N206)</f>
        <v xml:space="preserve"> </v>
      </c>
      <c r="G204" s="184" t="str">
        <f>IF(B204&gt;0,'Saisie CLASSEMENT'!O206)</f>
        <v xml:space="preserve"> </v>
      </c>
      <c r="H204" s="184" t="str">
        <f>IF(B204&gt;0,'Saisie CLASSEMENT'!P206)</f>
        <v xml:space="preserve"> </v>
      </c>
      <c r="I204" s="174" t="str">
        <f>IF(B204&gt;0,'Saisie CLASSEMENT'!R206)</f>
        <v/>
      </c>
    </row>
    <row r="205" spans="1:9" ht="5.25" customHeight="1">
      <c r="A205" s="554">
        <v>1</v>
      </c>
      <c r="B205" s="186" t="str">
        <f>IF('Saisie CLASSEMENT'!$C207&gt;0,'Saisie CLASSEMENT'!B207,"")</f>
        <v/>
      </c>
      <c r="C205" s="186">
        <f>IF(B205&gt;0,'Saisie CLASSEMENT'!C207)</f>
        <v>0</v>
      </c>
      <c r="D205" s="187" t="str">
        <f>IF(B205&gt;0,CONCATENATE('Saisie CLASSEMENT'!I207," ",'Saisie CLASSEMENT'!J207,""))</f>
        <v xml:space="preserve">   </v>
      </c>
      <c r="E205" s="187" t="str">
        <f>IF(B205&gt;0,'Saisie CLASSEMENT'!K207)</f>
        <v xml:space="preserve"> </v>
      </c>
      <c r="F205" s="187" t="str">
        <f>IF(B205&gt;0,'Saisie CLASSEMENT'!N207)</f>
        <v xml:space="preserve"> </v>
      </c>
      <c r="G205" s="186" t="str">
        <f>IF(B205&gt;0,'Saisie CLASSEMENT'!O207)</f>
        <v xml:space="preserve"> </v>
      </c>
      <c r="H205" s="186" t="str">
        <f>IF(B205&gt;0,'Saisie CLASSEMENT'!P207)</f>
        <v xml:space="preserve"> </v>
      </c>
      <c r="I205" s="188" t="str">
        <f>IF(B205&gt;0,'Saisie CLASSEMENT'!R207)</f>
        <v/>
      </c>
    </row>
    <row r="206" spans="1:9" ht="15.75" hidden="1" customHeight="1">
      <c r="I206" s="325"/>
    </row>
    <row r="207" spans="1:9" ht="15.75" hidden="1" customHeight="1">
      <c r="I207" s="325"/>
    </row>
    <row r="208" spans="1:9" ht="15.75" hidden="1" customHeight="1">
      <c r="I208" s="325"/>
    </row>
    <row r="209" spans="9:9" ht="15.75" hidden="1" customHeight="1">
      <c r="I209" s="325"/>
    </row>
    <row r="210" spans="9:9" ht="15.75" hidden="1" customHeight="1">
      <c r="I210" s="325"/>
    </row>
    <row r="211" spans="9:9" ht="15.75" hidden="1" customHeight="1">
      <c r="I211" s="325"/>
    </row>
    <row r="212" spans="9:9" ht="15.75" hidden="1" customHeight="1">
      <c r="I212" s="325"/>
    </row>
    <row r="213" spans="9:9" ht="15.75" hidden="1" customHeight="1">
      <c r="I213" s="325"/>
    </row>
    <row r="214" spans="9:9" ht="15.75" hidden="1" customHeight="1">
      <c r="I214" s="325"/>
    </row>
    <row r="215" spans="9:9" ht="15.75" hidden="1" customHeight="1">
      <c r="I215" s="325"/>
    </row>
    <row r="216" spans="9:9" ht="15.75" hidden="1" customHeight="1">
      <c r="I216" s="325"/>
    </row>
    <row r="217" spans="9:9" ht="15.75" hidden="1" customHeight="1">
      <c r="I217" s="325"/>
    </row>
    <row r="218" spans="9:9" ht="15.75" hidden="1" customHeight="1">
      <c r="I218" s="325"/>
    </row>
    <row r="219" spans="9:9" ht="15.75" hidden="1" customHeight="1">
      <c r="I219" s="325"/>
    </row>
    <row r="220" spans="9:9" ht="15.75" hidden="1" customHeight="1">
      <c r="I220" s="325"/>
    </row>
    <row r="221" spans="9:9">
      <c r="I221" s="325"/>
    </row>
    <row r="222" spans="9:9">
      <c r="I222" s="325"/>
    </row>
    <row r="223" spans="9:9">
      <c r="I223" s="325"/>
    </row>
    <row r="224" spans="9:9">
      <c r="I224" s="325"/>
    </row>
    <row r="225" spans="9:9">
      <c r="I225" s="325"/>
    </row>
    <row r="226" spans="9:9">
      <c r="I226" s="325"/>
    </row>
    <row r="227" spans="9:9">
      <c r="I227" s="325"/>
    </row>
    <row r="228" spans="9:9">
      <c r="I228" s="325"/>
    </row>
    <row r="229" spans="9:9">
      <c r="I229" s="325"/>
    </row>
    <row r="230" spans="9:9">
      <c r="I230" s="325"/>
    </row>
    <row r="231" spans="9:9">
      <c r="I231" s="325"/>
    </row>
    <row r="232" spans="9:9">
      <c r="I232" s="325"/>
    </row>
    <row r="233" spans="9:9">
      <c r="I233" s="325"/>
    </row>
    <row r="234" spans="9:9">
      <c r="I234" s="325"/>
    </row>
    <row r="235" spans="9:9">
      <c r="I235" s="325"/>
    </row>
    <row r="236" spans="9:9">
      <c r="I236" s="325"/>
    </row>
    <row r="237" spans="9:9">
      <c r="I237" s="325"/>
    </row>
    <row r="238" spans="9:9">
      <c r="I238" s="325"/>
    </row>
    <row r="239" spans="9:9">
      <c r="I239" s="325"/>
    </row>
    <row r="240" spans="9:9">
      <c r="I240" s="325"/>
    </row>
    <row r="241" spans="9:9">
      <c r="I241" s="325"/>
    </row>
    <row r="242" spans="9:9">
      <c r="I242" s="325"/>
    </row>
    <row r="243" spans="9:9">
      <c r="I243" s="325"/>
    </row>
    <row r="244" spans="9:9">
      <c r="I244" s="325"/>
    </row>
    <row r="245" spans="9:9">
      <c r="I245" s="325"/>
    </row>
    <row r="246" spans="9:9">
      <c r="I246" s="325"/>
    </row>
    <row r="308" spans="2:2">
      <c r="B308" s="85" t="str">
        <f>IF('Saisie CLASSEMENT'!$C310&gt;0,'Saisie CLASSEMENT'!B310,"")</f>
        <v/>
      </c>
    </row>
    <row r="309" spans="2:2">
      <c r="B309" s="85" t="str">
        <f>IF('Saisie CLASSEMENT'!$C311&gt;0,'Saisie CLASSEMENT'!B311,"")</f>
        <v/>
      </c>
    </row>
    <row r="310" spans="2:2">
      <c r="B310" s="85" t="str">
        <f>IF('Saisie CLASSEMENT'!$C312&gt;0,'Saisie CLASSEMENT'!B312,"")</f>
        <v/>
      </c>
    </row>
    <row r="311" spans="2:2">
      <c r="B311" s="85" t="str">
        <f>IF('Saisie CLASSEMENT'!$C313&gt;0,'Saisie CLASSEMENT'!B313,"")</f>
        <v/>
      </c>
    </row>
    <row r="312" spans="2:2">
      <c r="B312" s="85" t="str">
        <f>IF('Saisie CLASSEMENT'!$C314&gt;0,'Saisie CLASSEMENT'!B314,"")</f>
        <v/>
      </c>
    </row>
    <row r="313" spans="2:2">
      <c r="B313" s="85" t="str">
        <f>IF('Saisie CLASSEMENT'!$C315&gt;0,'Saisie CLASSEMENT'!B315,"")</f>
        <v/>
      </c>
    </row>
    <row r="314" spans="2:2">
      <c r="B314" s="85" t="str">
        <f>IF('Saisie CLASSEMENT'!$C316&gt;0,'Saisie CLASSEMENT'!B316,"")</f>
        <v/>
      </c>
    </row>
    <row r="315" spans="2:2">
      <c r="B315" s="85" t="str">
        <f>IF('Saisie CLASSEMENT'!$C317&gt;0,'Saisie CLASSEMENT'!B317,"")</f>
        <v/>
      </c>
    </row>
    <row r="316" spans="2:2">
      <c r="B316" s="85" t="str">
        <f>IF('Saisie CLASSEMENT'!$C318&gt;0,'Saisie CLASSEMENT'!B318,"")</f>
        <v/>
      </c>
    </row>
    <row r="317" spans="2:2">
      <c r="B317" s="85" t="str">
        <f>IF('Saisie CLASSEMENT'!$C319&gt;0,'Saisie CLASSEMENT'!B319,"")</f>
        <v/>
      </c>
    </row>
    <row r="318" spans="2:2">
      <c r="B318" s="85" t="str">
        <f>IF('Saisie CLASSEMENT'!$C320&gt;0,'Saisie CLASSEMENT'!B320,"")</f>
        <v/>
      </c>
    </row>
    <row r="319" spans="2:2">
      <c r="B319" s="85" t="str">
        <f>IF('Saisie CLASSEMENT'!$C321&gt;0,'Saisie CLASSEMENT'!B321,"")</f>
        <v/>
      </c>
    </row>
    <row r="320" spans="2:2">
      <c r="B320" s="85" t="str">
        <f>IF('Saisie CLASSEMENT'!$C322&gt;0,'Saisie CLASSEMENT'!B322,"")</f>
        <v/>
      </c>
    </row>
    <row r="321" spans="2:2">
      <c r="B321" s="85" t="str">
        <f>IF('Saisie CLASSEMENT'!$C323&gt;0,'Saisie CLASSEMENT'!B323,"")</f>
        <v/>
      </c>
    </row>
    <row r="322" spans="2:2">
      <c r="B322" s="85" t="str">
        <f>IF('Saisie CLASSEMENT'!$C324&gt;0,'Saisie CLASSEMENT'!B324,"")</f>
        <v/>
      </c>
    </row>
    <row r="323" spans="2:2">
      <c r="B323" s="85" t="str">
        <f>IF('Saisie CLASSEMENT'!$C325&gt;0,'Saisie CLASSEMENT'!B325,"")</f>
        <v/>
      </c>
    </row>
    <row r="324" spans="2:2">
      <c r="B324" s="85" t="str">
        <f>IF('Saisie CLASSEMENT'!$C326&gt;0,'Saisie CLASSEMENT'!B326,"")</f>
        <v/>
      </c>
    </row>
    <row r="325" spans="2:2">
      <c r="B325" s="85" t="str">
        <f>IF('Saisie CLASSEMENT'!$C327&gt;0,'Saisie CLASSEMENT'!B327,"")</f>
        <v/>
      </c>
    </row>
    <row r="326" spans="2:2">
      <c r="B326" s="85" t="str">
        <f>IF('Saisie CLASSEMENT'!$C328&gt;0,'Saisie CLASSEMENT'!B328,"")</f>
        <v/>
      </c>
    </row>
    <row r="327" spans="2:2">
      <c r="B327" s="85" t="str">
        <f>IF('Saisie CLASSEMENT'!$C329&gt;0,'Saisie CLASSEMENT'!B329,"")</f>
        <v/>
      </c>
    </row>
    <row r="328" spans="2:2">
      <c r="B328" s="85" t="str">
        <f>IF('Saisie CLASSEMENT'!$C330&gt;0,'Saisie CLASSEMENT'!B330,"")</f>
        <v/>
      </c>
    </row>
    <row r="329" spans="2:2">
      <c r="B329" s="85" t="str">
        <f>IF('Saisie CLASSEMENT'!$C331&gt;0,'Saisie CLASSEMENT'!B331,"")</f>
        <v/>
      </c>
    </row>
    <row r="330" spans="2:2">
      <c r="B330" s="85" t="str">
        <f>IF('Saisie CLASSEMENT'!$C332&gt;0,'Saisie CLASSEMENT'!B332,"")</f>
        <v/>
      </c>
    </row>
    <row r="331" spans="2:2">
      <c r="B331" s="85" t="str">
        <f>IF('Saisie CLASSEMENT'!$C333&gt;0,'Saisie CLASSEMENT'!B333,"")</f>
        <v/>
      </c>
    </row>
    <row r="332" spans="2:2">
      <c r="B332" s="85" t="str">
        <f>IF('Saisie CLASSEMENT'!$C334&gt;0,'Saisie CLASSEMENT'!B334,"")</f>
        <v/>
      </c>
    </row>
    <row r="333" spans="2:2">
      <c r="B333" s="85" t="str">
        <f>IF('Saisie CLASSEMENT'!$C335&gt;0,'Saisie CLASSEMENT'!B335,"")</f>
        <v/>
      </c>
    </row>
    <row r="334" spans="2:2">
      <c r="B334" s="85" t="str">
        <f>IF('Saisie CLASSEMENT'!$C336&gt;0,'Saisie CLASSEMENT'!B336,"")</f>
        <v/>
      </c>
    </row>
    <row r="335" spans="2:2">
      <c r="B335" s="85" t="str">
        <f>IF('Saisie CLASSEMENT'!$C337&gt;0,'Saisie CLASSEMENT'!B337,"")</f>
        <v/>
      </c>
    </row>
    <row r="336" spans="2:2">
      <c r="B336" s="85" t="str">
        <f>IF('Saisie CLASSEMENT'!$C338&gt;0,'Saisie CLASSEMENT'!B338,"")</f>
        <v/>
      </c>
    </row>
    <row r="337" spans="2:2">
      <c r="B337" s="85" t="str">
        <f>IF('Saisie CLASSEMENT'!$C339&gt;0,'Saisie CLASSEMENT'!B339,"")</f>
        <v/>
      </c>
    </row>
    <row r="338" spans="2:2">
      <c r="B338" s="85" t="str">
        <f>IF('Saisie CLASSEMENT'!$C340&gt;0,'Saisie CLASSEMENT'!B340,"")</f>
        <v/>
      </c>
    </row>
    <row r="339" spans="2:2">
      <c r="B339" s="85" t="str">
        <f>IF('Saisie CLASSEMENT'!$C341&gt;0,'Saisie CLASSEMENT'!B341,"")</f>
        <v/>
      </c>
    </row>
    <row r="340" spans="2:2">
      <c r="B340" s="85" t="str">
        <f>IF('Saisie CLASSEMENT'!$C342&gt;0,'Saisie CLASSEMENT'!B342,"")</f>
        <v/>
      </c>
    </row>
    <row r="341" spans="2:2">
      <c r="B341" s="85" t="str">
        <f>IF('Saisie CLASSEMENT'!$C343&gt;0,'Saisie CLASSEMENT'!B343,"")</f>
        <v/>
      </c>
    </row>
    <row r="342" spans="2:2">
      <c r="B342" s="85" t="str">
        <f>IF('Saisie CLASSEMENT'!$C344&gt;0,'Saisie CLASSEMENT'!B344,"")</f>
        <v/>
      </c>
    </row>
    <row r="343" spans="2:2">
      <c r="B343" s="85" t="str">
        <f>IF('Saisie CLASSEMENT'!$C345&gt;0,'Saisie CLASSEMENT'!B345,"")</f>
        <v/>
      </c>
    </row>
    <row r="344" spans="2:2">
      <c r="B344" s="85" t="str">
        <f>IF('Saisie CLASSEMENT'!$C346&gt;0,'Saisie CLASSEMENT'!B346,"")</f>
        <v/>
      </c>
    </row>
    <row r="345" spans="2:2">
      <c r="B345" s="85" t="str">
        <f>IF('Saisie CLASSEMENT'!$C347&gt;0,'Saisie CLASSEMENT'!B347,"")</f>
        <v/>
      </c>
    </row>
    <row r="346" spans="2:2">
      <c r="B346" s="85" t="str">
        <f>IF('Saisie CLASSEMENT'!$C348&gt;0,'Saisie CLASSEMENT'!B348,"")</f>
        <v/>
      </c>
    </row>
    <row r="347" spans="2:2">
      <c r="B347" s="85" t="str">
        <f>IF('Saisie CLASSEMENT'!$C349&gt;0,'Saisie CLASSEMENT'!B349,"")</f>
        <v/>
      </c>
    </row>
    <row r="348" spans="2:2">
      <c r="B348" s="85" t="str">
        <f>IF('Saisie CLASSEMENT'!$C350&gt;0,'Saisie CLASSEMENT'!B350,"")</f>
        <v/>
      </c>
    </row>
    <row r="349" spans="2:2">
      <c r="B349" s="85" t="str">
        <f>IF('Saisie CLASSEMENT'!$C351&gt;0,'Saisie CLASSEMENT'!B351,"")</f>
        <v/>
      </c>
    </row>
    <row r="350" spans="2:2">
      <c r="B350" s="85" t="str">
        <f>IF('Saisie CLASSEMENT'!$C352&gt;0,'Saisie CLASSEMENT'!B352,"")</f>
        <v/>
      </c>
    </row>
    <row r="351" spans="2:2">
      <c r="B351" s="85" t="str">
        <f>IF('Saisie CLASSEMENT'!$C353&gt;0,'Saisie CLASSEMENT'!B353,"")</f>
        <v/>
      </c>
    </row>
    <row r="352" spans="2:2">
      <c r="B352" s="85" t="str">
        <f>IF('Saisie CLASSEMENT'!$C354&gt;0,'Saisie CLASSEMENT'!B354,"")</f>
        <v/>
      </c>
    </row>
    <row r="353" spans="2:2">
      <c r="B353" s="85" t="str">
        <f>IF('Saisie CLASSEMENT'!$C355&gt;0,'Saisie CLASSEMENT'!B355,"")</f>
        <v/>
      </c>
    </row>
    <row r="354" spans="2:2">
      <c r="B354" s="85" t="str">
        <f>IF('Saisie CLASSEMENT'!$C356&gt;0,'Saisie CLASSEMENT'!B356,"")</f>
        <v/>
      </c>
    </row>
    <row r="355" spans="2:2">
      <c r="B355" s="85" t="str">
        <f>IF('Saisie CLASSEMENT'!$C357&gt;0,'Saisie CLASSEMENT'!B357,"")</f>
        <v/>
      </c>
    </row>
    <row r="356" spans="2:2">
      <c r="B356" s="85" t="str">
        <f>IF('Saisie CLASSEMENT'!$C358&gt;0,'Saisie CLASSEMENT'!B358,"")</f>
        <v/>
      </c>
    </row>
    <row r="357" spans="2:2">
      <c r="B357" s="85" t="str">
        <f>IF('Saisie CLASSEMENT'!$C359&gt;0,'Saisie CLASSEMENT'!B359,"")</f>
        <v/>
      </c>
    </row>
    <row r="358" spans="2:2">
      <c r="B358" s="85" t="str">
        <f>IF('Saisie CLASSEMENT'!$C360&gt;0,'Saisie CLASSEMENT'!B360,"")</f>
        <v/>
      </c>
    </row>
    <row r="359" spans="2:2">
      <c r="B359" s="85" t="str">
        <f>IF('Saisie CLASSEMENT'!$C361&gt;0,'Saisie CLASSEMENT'!B361,"")</f>
        <v/>
      </c>
    </row>
    <row r="360" spans="2:2">
      <c r="B360" s="85" t="str">
        <f>IF('Saisie CLASSEMENT'!$C362&gt;0,'Saisie CLASSEMENT'!B362,"")</f>
        <v/>
      </c>
    </row>
    <row r="361" spans="2:2">
      <c r="B361" s="85" t="str">
        <f>IF('Saisie CLASSEMENT'!$C363&gt;0,'Saisie CLASSEMENT'!B363,"")</f>
        <v/>
      </c>
    </row>
    <row r="362" spans="2:2">
      <c r="B362" s="85" t="str">
        <f>IF('Saisie CLASSEMENT'!$C364&gt;0,'Saisie CLASSEMENT'!B364,"")</f>
        <v/>
      </c>
    </row>
    <row r="363" spans="2:2">
      <c r="B363" s="85" t="str">
        <f>IF('Saisie CLASSEMENT'!$C365&gt;0,'Saisie CLASSEMENT'!B365,"")</f>
        <v/>
      </c>
    </row>
    <row r="364" spans="2:2">
      <c r="B364" s="85" t="str">
        <f>IF('Saisie CLASSEMENT'!$C366&gt;0,'Saisie CLASSEMENT'!B366,"")</f>
        <v/>
      </c>
    </row>
    <row r="365" spans="2:2">
      <c r="B365" s="85" t="str">
        <f>IF('Saisie CLASSEMENT'!$C367&gt;0,'Saisie CLASSEMENT'!B367,"")</f>
        <v/>
      </c>
    </row>
    <row r="366" spans="2:2">
      <c r="B366" s="85" t="str">
        <f>IF('Saisie CLASSEMENT'!$C368&gt;0,'Saisie CLASSEMENT'!B368,"")</f>
        <v/>
      </c>
    </row>
    <row r="367" spans="2:2">
      <c r="B367" s="85" t="str">
        <f>IF('Saisie CLASSEMENT'!$C369&gt;0,'Saisie CLASSEMENT'!B369,"")</f>
        <v/>
      </c>
    </row>
    <row r="368" spans="2:2">
      <c r="B368" s="85" t="str">
        <f>IF('Saisie CLASSEMENT'!$C370&gt;0,'Saisie CLASSEMENT'!B370,"")</f>
        <v/>
      </c>
    </row>
    <row r="369" spans="2:2">
      <c r="B369" s="85" t="str">
        <f>IF('Saisie CLASSEMENT'!$C371&gt;0,'Saisie CLASSEMENT'!B371,"")</f>
        <v/>
      </c>
    </row>
    <row r="370" spans="2:2">
      <c r="B370" s="85" t="str">
        <f>IF('Saisie CLASSEMENT'!$C372&gt;0,'Saisie CLASSEMENT'!B372,"")</f>
        <v/>
      </c>
    </row>
    <row r="371" spans="2:2">
      <c r="B371" s="85" t="str">
        <f>IF('Saisie CLASSEMENT'!$C373&gt;0,'Saisie CLASSEMENT'!B373,"")</f>
        <v/>
      </c>
    </row>
    <row r="372" spans="2:2">
      <c r="B372" s="85" t="str">
        <f>IF('Saisie CLASSEMENT'!$C374&gt;0,'Saisie CLASSEMENT'!B374,"")</f>
        <v/>
      </c>
    </row>
    <row r="373" spans="2:2">
      <c r="B373" s="85" t="str">
        <f>IF('Saisie CLASSEMENT'!$C375&gt;0,'Saisie CLASSEMENT'!B375,"")</f>
        <v/>
      </c>
    </row>
    <row r="374" spans="2:2">
      <c r="B374" s="85" t="str">
        <f>IF('Saisie CLASSEMENT'!$C376&gt;0,'Saisie CLASSEMENT'!B376,"")</f>
        <v/>
      </c>
    </row>
    <row r="375" spans="2:2">
      <c r="B375" s="85" t="str">
        <f>IF('Saisie CLASSEMENT'!$C377&gt;0,'Saisie CLASSEMENT'!B377,"")</f>
        <v/>
      </c>
    </row>
    <row r="376" spans="2:2">
      <c r="B376" s="85" t="str">
        <f>IF('Saisie CLASSEMENT'!$C378&gt;0,'Saisie CLASSEMENT'!B378,"")</f>
        <v/>
      </c>
    </row>
    <row r="377" spans="2:2">
      <c r="B377" s="85" t="str">
        <f>IF('Saisie CLASSEMENT'!$C379&gt;0,'Saisie CLASSEMENT'!B379,"")</f>
        <v/>
      </c>
    </row>
    <row r="378" spans="2:2">
      <c r="B378" s="85" t="str">
        <f>IF('Saisie CLASSEMENT'!$C380&gt;0,'Saisie CLASSEMENT'!B380,"")</f>
        <v/>
      </c>
    </row>
    <row r="379" spans="2:2">
      <c r="B379" s="85" t="str">
        <f>IF('Saisie CLASSEMENT'!$C381&gt;0,'Saisie CLASSEMENT'!B381,"")</f>
        <v/>
      </c>
    </row>
    <row r="380" spans="2:2">
      <c r="B380" s="85" t="str">
        <f>IF('Saisie CLASSEMENT'!$C382&gt;0,'Saisie CLASSEMENT'!B382,"")</f>
        <v/>
      </c>
    </row>
    <row r="381" spans="2:2">
      <c r="B381" s="85" t="str">
        <f>IF('Saisie CLASSEMENT'!$C383&gt;0,'Saisie CLASSEMENT'!B383,"")</f>
        <v/>
      </c>
    </row>
    <row r="382" spans="2:2">
      <c r="B382" s="85" t="str">
        <f>IF('Saisie CLASSEMENT'!$C384&gt;0,'Saisie CLASSEMENT'!B384,"")</f>
        <v/>
      </c>
    </row>
    <row r="383" spans="2:2">
      <c r="B383" s="85" t="str">
        <f>IF('Saisie CLASSEMENT'!$C385&gt;0,'Saisie CLASSEMENT'!B385,"")</f>
        <v/>
      </c>
    </row>
    <row r="384" spans="2:2">
      <c r="B384" s="85" t="str">
        <f>IF('Saisie CLASSEMENT'!$C386&gt;0,'Saisie CLASSEMENT'!B386,"")</f>
        <v/>
      </c>
    </row>
    <row r="385" spans="2:2">
      <c r="B385" s="85" t="str">
        <f>IF('Saisie CLASSEMENT'!$C387&gt;0,'Saisie CLASSEMENT'!B387,"")</f>
        <v/>
      </c>
    </row>
    <row r="386" spans="2:2">
      <c r="B386" s="85" t="str">
        <f>IF('Saisie CLASSEMENT'!$C388&gt;0,'Saisie CLASSEMENT'!B388,"")</f>
        <v/>
      </c>
    </row>
    <row r="387" spans="2:2">
      <c r="B387" s="85" t="str">
        <f>IF('Saisie CLASSEMENT'!$C389&gt;0,'Saisie CLASSEMENT'!B389,"")</f>
        <v/>
      </c>
    </row>
    <row r="388" spans="2:2">
      <c r="B388" s="85" t="str">
        <f>IF('Saisie CLASSEMENT'!$C390&gt;0,'Saisie CLASSEMENT'!B390,"")</f>
        <v/>
      </c>
    </row>
    <row r="389" spans="2:2">
      <c r="B389" s="85" t="str">
        <f>IF('Saisie CLASSEMENT'!$C391&gt;0,'Saisie CLASSEMENT'!B391,"")</f>
        <v/>
      </c>
    </row>
    <row r="390" spans="2:2">
      <c r="B390" s="85" t="str">
        <f>IF('Saisie CLASSEMENT'!$C392&gt;0,'Saisie CLASSEMENT'!B392,"")</f>
        <v/>
      </c>
    </row>
  </sheetData>
  <sheetProtection password="EFB0" sheet="1" objects="1" scenarios="1" selectLockedCells="1"/>
  <mergeCells count="3">
    <mergeCell ref="B2:I2"/>
    <mergeCell ref="B3:I3"/>
    <mergeCell ref="B1:I1"/>
  </mergeCells>
  <phoneticPr fontId="11" type="noConversion"/>
  <printOptions horizontalCentered="1"/>
  <pageMargins left="0.15748031496062992" right="0.15748031496062992" top="0.31496062992125984" bottom="0.47244094488188981" header="0" footer="0.19685039370078741"/>
  <pageSetup paperSize="9" fitToHeight="0" orientation="portrait" verticalDpi="300" r:id="rId1"/>
  <headerFooter alignWithMargins="0">
    <oddFooter>&amp;RPage(s) : &amp;P / &amp;N - &amp;D à 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7">
    <tabColor theme="6" tint="0.79998168889431442"/>
    <pageSetUpPr fitToPage="1"/>
  </sheetPr>
  <dimension ref="A1:AK387"/>
  <sheetViews>
    <sheetView showGridLines="0" showZeros="0" topLeftCell="B1" zoomScale="90" zoomScaleNormal="90" workbookViewId="0">
      <selection activeCell="M3" sqref="M3"/>
    </sheetView>
  </sheetViews>
  <sheetFormatPr baseColWidth="10" defaultColWidth="11.44140625" defaultRowHeight="13.2"/>
  <cols>
    <col min="1" max="1" width="4.88671875" style="33" hidden="1" customWidth="1"/>
    <col min="2" max="2" width="5.33203125" style="85" customWidth="1"/>
    <col min="3" max="3" width="5.33203125" style="85" hidden="1" customWidth="1"/>
    <col min="4" max="4" width="5.33203125" style="85" customWidth="1"/>
    <col min="5" max="5" width="14.5546875" style="33" bestFit="1" customWidth="1"/>
    <col min="6" max="6" width="8.109375" style="33" bestFit="1" customWidth="1"/>
    <col min="7" max="7" width="11" style="33" bestFit="1" customWidth="1"/>
    <col min="8" max="8" width="6.44140625" style="85" bestFit="1" customWidth="1"/>
    <col min="9" max="9" width="9" style="85" bestFit="1" customWidth="1"/>
    <col min="10" max="10" width="10" style="33" bestFit="1" customWidth="1"/>
    <col min="11" max="11" width="11.44140625" style="85" hidden="1" customWidth="1"/>
    <col min="12" max="12" width="8.33203125" style="85" customWidth="1"/>
    <col min="13" max="13" width="19.6640625" style="33" customWidth="1"/>
    <col min="14" max="14" width="16.33203125" style="33" customWidth="1"/>
    <col min="15" max="15" width="5.6640625" style="33" customWidth="1"/>
    <col min="16" max="16" width="6.5546875" style="33" hidden="1" customWidth="1"/>
    <col min="17" max="18" width="5.6640625" style="33" hidden="1" customWidth="1"/>
    <col min="19" max="19" width="6.5546875" style="33" hidden="1" customWidth="1"/>
    <col min="20" max="20" width="5.33203125" style="85" hidden="1" customWidth="1"/>
    <col min="21" max="21" width="31.5546875" style="33" hidden="1" customWidth="1"/>
    <col min="22" max="22" width="34.44140625" style="33" hidden="1" customWidth="1"/>
    <col min="23" max="23" width="24.6640625" style="33" hidden="1" customWidth="1"/>
    <col min="24" max="24" width="7.44140625" style="85" hidden="1" customWidth="1"/>
    <col min="25" max="26" width="11.44140625" style="85" hidden="1" customWidth="1"/>
    <col min="27" max="29" width="11.44140625" style="33" hidden="1" customWidth="1"/>
    <col min="30" max="30" width="19.33203125" style="33" hidden="1" customWidth="1"/>
    <col min="31" max="37" width="11.44140625" style="33" hidden="1" customWidth="1"/>
    <col min="38" max="16384" width="11.44140625" style="33"/>
  </cols>
  <sheetData>
    <row r="1" spans="1:32" ht="73.5" customHeight="1" thickBot="1">
      <c r="A1" s="164">
        <v>220</v>
      </c>
      <c r="B1" s="804" t="str">
        <f>CONCATENATE(MID('Données épreuves'!B15,1,12),CHAR(10),MID('Données épreuves'!B15,15,100))</f>
        <v xml:space="preserve">
</v>
      </c>
      <c r="C1" s="804"/>
      <c r="D1" s="804"/>
      <c r="E1" s="804"/>
      <c r="F1" s="804"/>
      <c r="G1" s="804"/>
      <c r="H1" s="804"/>
      <c r="I1" s="804"/>
      <c r="J1" s="804"/>
      <c r="K1" s="175"/>
      <c r="L1" s="78"/>
      <c r="M1" s="805" t="s">
        <v>148</v>
      </c>
      <c r="N1" s="806"/>
      <c r="O1" s="164"/>
      <c r="P1" s="164"/>
      <c r="Q1" s="164"/>
      <c r="R1" s="164"/>
      <c r="S1" s="31"/>
      <c r="V1" s="34"/>
      <c r="W1" s="34"/>
      <c r="X1" s="235"/>
      <c r="Y1" s="35"/>
      <c r="Z1" s="71"/>
    </row>
    <row r="2" spans="1:32" ht="27.75" customHeight="1" thickBot="1">
      <c r="A2" s="78">
        <v>1</v>
      </c>
      <c r="B2" s="800" t="s">
        <v>150</v>
      </c>
      <c r="C2" s="801"/>
      <c r="D2" s="801"/>
      <c r="E2" s="801"/>
      <c r="F2" s="801"/>
      <c r="G2" s="801"/>
      <c r="H2" s="801"/>
      <c r="I2" s="801"/>
      <c r="J2" s="802"/>
      <c r="K2" s="176"/>
      <c r="L2" s="321"/>
      <c r="M2" s="522" t="str">
        <f>W2</f>
        <v>Catégorie</v>
      </c>
      <c r="N2" s="522" t="str">
        <f>X2</f>
        <v>S/Cat</v>
      </c>
      <c r="O2" s="78"/>
      <c r="P2" s="78"/>
      <c r="Q2" s="78"/>
      <c r="R2" s="78"/>
      <c r="S2" s="316" t="s">
        <v>128</v>
      </c>
      <c r="T2" s="316" t="s">
        <v>129</v>
      </c>
      <c r="U2" s="316" t="s">
        <v>126</v>
      </c>
      <c r="V2" s="316" t="s">
        <v>118</v>
      </c>
      <c r="W2" s="316" t="s">
        <v>61</v>
      </c>
      <c r="X2" s="316" t="s">
        <v>109</v>
      </c>
      <c r="Y2" s="316" t="s">
        <v>375</v>
      </c>
      <c r="Z2" s="71"/>
      <c r="AC2" s="85"/>
      <c r="AD2" s="322" t="s">
        <v>147</v>
      </c>
      <c r="AE2" s="85"/>
      <c r="AF2" s="322" t="s">
        <v>147</v>
      </c>
    </row>
    <row r="3" spans="1:32" ht="18.600000000000001" customHeight="1" thickTop="1">
      <c r="A3" s="33">
        <v>1</v>
      </c>
      <c r="B3" s="807" t="str">
        <f>CONCATENATE(IF(M3="Vide","",M3)," ",IF(M4="Vide","",CONCATENATE("- ",M4))," ",IF(M5="Vide","",CONCATENATE("- ",M5))," ",IF(N3="Vide","",CONCATENATE("- ",N3))," ",IF(N4="Vide","",CONCATENATE("- ",N4))," ",IF(N5="Vide","",CONCATENATE("- ",N5)))</f>
        <v xml:space="preserve">2ème - 1ère    </v>
      </c>
      <c r="C3" s="807"/>
      <c r="D3" s="807"/>
      <c r="E3" s="807"/>
      <c r="F3" s="807"/>
      <c r="G3" s="807"/>
      <c r="H3" s="807"/>
      <c r="I3" s="807"/>
      <c r="J3" s="807"/>
      <c r="K3" s="807"/>
      <c r="L3" s="71"/>
      <c r="M3" s="314" t="s">
        <v>365</v>
      </c>
      <c r="N3" s="457" t="s">
        <v>147</v>
      </c>
      <c r="S3" s="262" t="str">
        <f>IF('Saisie CLASSEMENT'!$C8&gt;0,'Saisie CLASSEMENT'!B8,"")</f>
        <v/>
      </c>
      <c r="T3" s="263">
        <f>IF(S3&gt;0,'Saisie CLASSEMENT'!C8)</f>
        <v>0</v>
      </c>
      <c r="U3" s="264" t="str">
        <f>IF(S3&gt;0,CONCATENATE('Saisie CLASSEMENT'!I8," ",'Saisie CLASSEMENT'!J8,""))</f>
        <v xml:space="preserve">   </v>
      </c>
      <c r="V3" s="264" t="str">
        <f>IF(S3&gt;0,'Saisie CLASSEMENT'!K8)</f>
        <v xml:space="preserve"> </v>
      </c>
      <c r="W3" s="264" t="str">
        <f>IF(S3&gt;0,'Saisie CLASSEMENT'!N8)</f>
        <v xml:space="preserve"> </v>
      </c>
      <c r="X3" s="263" t="str">
        <f>IF(S3&gt;0,'Saisie CLASSEMENT'!O8)</f>
        <v xml:space="preserve"> </v>
      </c>
      <c r="Y3" s="328" t="str">
        <f>IF(S3&gt;0,'Saisie CLASSEMENT'!P8)</f>
        <v xml:space="preserve"> </v>
      </c>
      <c r="Z3" s="71"/>
      <c r="AC3" s="85">
        <f>IF(OR(W3="",COUNTIF(W$2:W3,W3)&gt;1),"",COUNTIF(W:W,"&gt;="&amp;W3))</f>
        <v>201</v>
      </c>
      <c r="AD3" s="323" t="str">
        <f>IF(ROW()-1&gt;COUNT(AC:AC),"",INDEX(W:W,MATCH(LARGE(AC:AC,ROW()-1),AC:AC,0)))</f>
        <v/>
      </c>
      <c r="AE3" s="85">
        <f>IF(OR(X3="",COUNTIF(X$2:X3,X3)&gt;1),"",COUNTIF(X:X,"&gt;="&amp;X3))</f>
        <v>201</v>
      </c>
      <c r="AF3" s="323" t="str">
        <f>IF(ROW()-1&gt;COUNT(AE:AE),"",INDEX(X:X,MATCH(LARGE(AE:AE,ROW()-1),AE:AE,0)))</f>
        <v/>
      </c>
    </row>
    <row r="4" spans="1:32" ht="18.600000000000001" customHeight="1">
      <c r="A4" s="33">
        <v>1</v>
      </c>
      <c r="B4" s="181" t="str">
        <f>CONCATENATE("Organisateur : ",'Données épreuves'!B20)</f>
        <v xml:space="preserve">Organisateur : </v>
      </c>
      <c r="E4" s="34"/>
      <c r="F4" s="34"/>
      <c r="G4" s="34"/>
      <c r="H4" s="236"/>
      <c r="I4" s="236"/>
      <c r="J4" s="177"/>
      <c r="K4" s="178"/>
      <c r="L4" s="324"/>
      <c r="M4" s="458" t="s">
        <v>364</v>
      </c>
      <c r="N4" s="303" t="s">
        <v>147</v>
      </c>
      <c r="S4" s="180" t="str">
        <f>IF('Saisie CLASSEMENT'!$C9&gt;0,'Saisie CLASSEMENT'!B9,"")</f>
        <v/>
      </c>
      <c r="T4" s="170">
        <f>IF(S4&gt;0,'Saisie CLASSEMENT'!C9)</f>
        <v>0</v>
      </c>
      <c r="U4" s="171" t="str">
        <f>IF(S4&gt;0,CONCATENATE('Saisie CLASSEMENT'!I9," ",'Saisie CLASSEMENT'!J9,""))</f>
        <v xml:space="preserve">   </v>
      </c>
      <c r="V4" s="171" t="str">
        <f>IF(S4&gt;0,'Saisie CLASSEMENT'!K9)</f>
        <v xml:space="preserve"> </v>
      </c>
      <c r="W4" s="171" t="str">
        <f>IF(S4&gt;0,'Saisie CLASSEMENT'!N9)</f>
        <v xml:space="preserve"> </v>
      </c>
      <c r="X4" s="170" t="str">
        <f>IF(S4&gt;0,'Saisie CLASSEMENT'!O9)</f>
        <v xml:space="preserve"> </v>
      </c>
      <c r="Y4" s="172" t="str">
        <f>IF(S4&gt;0,'Saisie CLASSEMENT'!P9)</f>
        <v xml:space="preserve"> </v>
      </c>
      <c r="Z4" s="35"/>
      <c r="AC4" s="85" t="str">
        <f>IF(OR(W4="",COUNTIF(W$2:W4,W4)&gt;1),"",COUNTIF(W:W,"&gt;="&amp;W4))</f>
        <v/>
      </c>
      <c r="AD4" s="323" t="str">
        <f>IF(ROW()-1&gt;COUNT(AC:AC),"",INDEX(W:W,MATCH(LARGE(AC:AC,ROW()-1),AC:AC,0)))</f>
        <v/>
      </c>
      <c r="AE4" s="85" t="str">
        <f>IF(OR(X4="",COUNTIF(X$2:X4,X4)&gt;1),"",COUNTIF(X:X,"&gt;="&amp;X4))</f>
        <v/>
      </c>
      <c r="AF4" s="323" t="str">
        <f>IF(ROW()-1&gt;COUNT(AE:AE),"",INDEX(X:X,MATCH(LARGE(AE:AE,ROW()-1),AE:AE,0)))</f>
        <v/>
      </c>
    </row>
    <row r="5" spans="1:32" ht="18.600000000000001" customHeight="1">
      <c r="A5" s="33">
        <v>1</v>
      </c>
      <c r="B5" s="316" t="s">
        <v>128</v>
      </c>
      <c r="C5" s="316" t="s">
        <v>128</v>
      </c>
      <c r="D5" s="316" t="s">
        <v>129</v>
      </c>
      <c r="E5" s="316" t="s">
        <v>179</v>
      </c>
      <c r="F5" s="316" t="s">
        <v>118</v>
      </c>
      <c r="G5" s="316" t="s">
        <v>61</v>
      </c>
      <c r="H5" s="316" t="s">
        <v>109</v>
      </c>
      <c r="I5" s="316" t="s">
        <v>375</v>
      </c>
      <c r="J5" s="316" t="s">
        <v>120</v>
      </c>
      <c r="K5" s="523" t="s">
        <v>120</v>
      </c>
      <c r="L5" s="524"/>
      <c r="M5" s="458" t="s">
        <v>147</v>
      </c>
      <c r="N5" s="303" t="s">
        <v>147</v>
      </c>
      <c r="S5" s="180" t="str">
        <f>IF('Saisie CLASSEMENT'!$C10&gt;0,'Saisie CLASSEMENT'!B10,"")</f>
        <v/>
      </c>
      <c r="T5" s="170">
        <f>IF(S5&gt;0,'Saisie CLASSEMENT'!C10)</f>
        <v>0</v>
      </c>
      <c r="U5" s="171" t="str">
        <f>IF(S5&gt;0,CONCATENATE('Saisie CLASSEMENT'!I10," ",'Saisie CLASSEMENT'!J10,""))</f>
        <v xml:space="preserve">   </v>
      </c>
      <c r="V5" s="171" t="str">
        <f>IF(S5&gt;0,'Saisie CLASSEMENT'!K10)</f>
        <v xml:space="preserve"> </v>
      </c>
      <c r="W5" s="171" t="str">
        <f>IF(S5&gt;0,'Saisie CLASSEMENT'!N10)</f>
        <v xml:space="preserve"> </v>
      </c>
      <c r="X5" s="170" t="str">
        <f>IF(S5&gt;0,'Saisie CLASSEMENT'!O10)</f>
        <v xml:space="preserve"> </v>
      </c>
      <c r="Y5" s="172" t="str">
        <f>IF(S5&gt;0,'Saisie CLASSEMENT'!P10)</f>
        <v xml:space="preserve"> </v>
      </c>
      <c r="Z5" s="525"/>
      <c r="AC5" s="85" t="str">
        <f>IF(OR(W5="",COUNTIF(W$2:W5,W5)&gt;1),"",COUNTIF(W:W,"&gt;="&amp;W5))</f>
        <v/>
      </c>
      <c r="AD5" s="323" t="str">
        <f>IF(ROW()-1&gt;COUNT(AC:AC),"",INDEX(W:W,MATCH(LARGE(AC:AC,ROW()-1),AC:AC,0)))</f>
        <v/>
      </c>
      <c r="AE5" s="85" t="str">
        <f>IF(OR(X5="",COUNTIF(X$2:X5,X5)&gt;1),"",COUNTIF(X:X,"&gt;="&amp;X5))</f>
        <v/>
      </c>
      <c r="AF5" s="323" t="str">
        <f>IF(ROW()-1&gt;COUNT(AE:AE),"",INDEX(X:X,MATCH(LARGE(AE:AE,ROW()-1),AE:AE,0)))</f>
        <v/>
      </c>
    </row>
    <row r="6" spans="1:32" ht="15.75" hidden="1" customHeight="1">
      <c r="A6" s="33">
        <f>IF(LEN(B6)&gt;0,1,0)</f>
        <v>0</v>
      </c>
      <c r="B6" s="167" t="str">
        <f>IF(C6&gt;0,RANK(C6,$C$6:$C$205,1),"")</f>
        <v/>
      </c>
      <c r="C6" s="262"/>
      <c r="D6" s="263"/>
      <c r="E6" s="264"/>
      <c r="F6" s="264"/>
      <c r="G6" s="264"/>
      <c r="H6" s="263"/>
      <c r="I6" s="328"/>
      <c r="J6" s="526" t="str">
        <f>K6</f>
        <v/>
      </c>
      <c r="K6" s="179" t="str">
        <f>IF(LEN(D6)&gt;0,VLOOKUP(D6,'Saisie CLASSEMENT'!$C$8:$H$207,6,FALSE),"")</f>
        <v/>
      </c>
      <c r="L6" s="91"/>
      <c r="N6" s="329"/>
      <c r="O6" s="329"/>
      <c r="S6" s="180" t="str">
        <f>IF('Saisie CLASSEMENT'!$C11&gt;0,'Saisie CLASSEMENT'!B11,"")</f>
        <v/>
      </c>
      <c r="T6" s="170">
        <f>IF(S6&gt;0,'Saisie CLASSEMENT'!C11)</f>
        <v>0</v>
      </c>
      <c r="U6" s="171" t="str">
        <f>IF(S6&gt;0,CONCATENATE('Saisie CLASSEMENT'!I11," ",'Saisie CLASSEMENT'!J11,""))</f>
        <v xml:space="preserve">   </v>
      </c>
      <c r="V6" s="171" t="str">
        <f>IF(S6&gt;0,'Saisie CLASSEMENT'!K11)</f>
        <v xml:space="preserve"> </v>
      </c>
      <c r="W6" s="171" t="str">
        <f>IF(S6&gt;0,'Saisie CLASSEMENT'!N11)</f>
        <v xml:space="preserve"> </v>
      </c>
      <c r="X6" s="170" t="str">
        <f>IF(S6&gt;0,'Saisie CLASSEMENT'!O11)</f>
        <v xml:space="preserve"> </v>
      </c>
      <c r="Y6" s="172" t="str">
        <f>IF(S6&gt;0,'Saisie CLASSEMENT'!P11)</f>
        <v xml:space="preserve"> </v>
      </c>
      <c r="Z6" s="325"/>
      <c r="AC6" s="85" t="str">
        <f>IF(OR(W6="",COUNTIF(W$2:W6,W6)&gt;1),"",COUNTIF(W:W,"&gt;="&amp;W6))</f>
        <v/>
      </c>
      <c r="AD6" s="323" t="str">
        <f>IF(ROW()-1&gt;COUNT(AC:AC),"",INDEX(W:W,MATCH(LARGE(AC:AC,ROW()-1),AC:AC,0)))</f>
        <v/>
      </c>
      <c r="AE6" s="85" t="str">
        <f>IF(OR(X6="",COUNTIF(X$2:X6,X6)&gt;1),"",COUNTIF(X:X,"&gt;="&amp;X6))</f>
        <v/>
      </c>
      <c r="AF6" s="323" t="str">
        <f>IF(ROW()-1&gt;COUNT(AE:AE),"",INDEX(X:X,MATCH(LARGE(AE:AE,ROW()-1),AE:AE,0)))</f>
        <v/>
      </c>
    </row>
    <row r="7" spans="1:32" ht="15.75" hidden="1" customHeight="1">
      <c r="A7" s="33">
        <f t="shared" ref="A7:A70" si="0">IF(LEN(B7)&gt;0,1,0)</f>
        <v>0</v>
      </c>
      <c r="B7" s="170" t="str">
        <f t="shared" ref="B7:B70" si="1">IF(C7&gt;0,RANK(C7,$C$6:$C$205,1),"")</f>
        <v/>
      </c>
      <c r="C7" s="180"/>
      <c r="D7" s="170"/>
      <c r="E7" s="171"/>
      <c r="F7" s="171"/>
      <c r="G7" s="171"/>
      <c r="H7" s="170"/>
      <c r="I7" s="172"/>
      <c r="J7" s="20" t="str">
        <f t="shared" ref="J7:J70" si="2">IF(LEN(K7)&gt;0,IF((K7-$K$6)&lt;0,"Erreur",IF(K7&lt;K6,K7-K$6,IF(K7=K6,"''",K7-K$6))),"")</f>
        <v/>
      </c>
      <c r="K7" s="179" t="str">
        <f>IF(LEN(D7)&gt;0,VLOOKUP(D7,'Saisie CLASSEMENT'!$C$8:$H$207,6,FALSE),"")</f>
        <v/>
      </c>
      <c r="L7" s="91"/>
      <c r="N7" s="329"/>
      <c r="O7" s="329"/>
      <c r="S7" s="180" t="str">
        <f>IF('Saisie CLASSEMENT'!$C12&gt;0,'Saisie CLASSEMENT'!B12,"")</f>
        <v/>
      </c>
      <c r="T7" s="170">
        <f>IF(S7&gt;0,'Saisie CLASSEMENT'!C12)</f>
        <v>0</v>
      </c>
      <c r="U7" s="171" t="str">
        <f>IF(S7&gt;0,CONCATENATE('Saisie CLASSEMENT'!I12," ",'Saisie CLASSEMENT'!J12,""))</f>
        <v xml:space="preserve">   </v>
      </c>
      <c r="V7" s="171" t="str">
        <f>IF(S7&gt;0,'Saisie CLASSEMENT'!K12)</f>
        <v xml:space="preserve"> </v>
      </c>
      <c r="W7" s="171" t="str">
        <f>IF(S7&gt;0,'Saisie CLASSEMENT'!N12)</f>
        <v xml:space="preserve"> </v>
      </c>
      <c r="X7" s="170" t="str">
        <f>IF(S7&gt;0,'Saisie CLASSEMENT'!O12)</f>
        <v xml:space="preserve"> </v>
      </c>
      <c r="Y7" s="172" t="str">
        <f>IF(S7&gt;0,'Saisie CLASSEMENT'!P12)</f>
        <v xml:space="preserve"> </v>
      </c>
      <c r="Z7" s="325"/>
      <c r="AC7" s="85" t="str">
        <f>IF(OR(W7="",COUNTIF(W$2:W7,W7)&gt;1),"",COUNTIF(W:W,"&gt;="&amp;W7))</f>
        <v/>
      </c>
      <c r="AD7" s="323" t="str">
        <f t="shared" ref="AD7:AD70" si="3">IF(ROW()-1&gt;COUNT(AC:AC),"",INDEX(W:W,MATCH(LARGE(AC:AC,ROW()-1),AC:AC,0)))</f>
        <v/>
      </c>
      <c r="AE7" s="85" t="str">
        <f>IF(OR(X7="",COUNTIF(X$2:X7,X7)&gt;1),"",COUNTIF(X:X,"&gt;="&amp;X7))</f>
        <v/>
      </c>
      <c r="AF7" s="323" t="str">
        <f t="shared" ref="AF7:AF70" si="4">IF(ROW()-1&gt;COUNT(AE:AE),"",INDEX(X:X,MATCH(LARGE(AE:AE,ROW()-1),AE:AE,0)))</f>
        <v/>
      </c>
    </row>
    <row r="8" spans="1:32" ht="15.75" hidden="1" customHeight="1">
      <c r="A8" s="33">
        <f t="shared" si="0"/>
        <v>0</v>
      </c>
      <c r="B8" s="170" t="str">
        <f t="shared" si="1"/>
        <v/>
      </c>
      <c r="C8" s="180"/>
      <c r="D8" s="170"/>
      <c r="E8" s="171"/>
      <c r="F8" s="171"/>
      <c r="G8" s="171"/>
      <c r="H8" s="170"/>
      <c r="I8" s="172"/>
      <c r="J8" s="20" t="str">
        <f t="shared" si="2"/>
        <v/>
      </c>
      <c r="K8" s="179" t="str">
        <f>IF(LEN(D8)&gt;0,VLOOKUP(D8,'Saisie CLASSEMENT'!$C$8:$H$207,6,FALSE),"")</f>
        <v/>
      </c>
      <c r="L8" s="91"/>
      <c r="N8" s="329"/>
      <c r="O8" s="329"/>
      <c r="S8" s="180" t="str">
        <f>IF('Saisie CLASSEMENT'!$C13&gt;0,'Saisie CLASSEMENT'!B13,"")</f>
        <v/>
      </c>
      <c r="T8" s="170">
        <f>IF(S8&gt;0,'Saisie CLASSEMENT'!C13)</f>
        <v>0</v>
      </c>
      <c r="U8" s="171" t="str">
        <f>IF(S8&gt;0,CONCATENATE('Saisie CLASSEMENT'!I13," ",'Saisie CLASSEMENT'!J13,""))</f>
        <v xml:space="preserve">   </v>
      </c>
      <c r="V8" s="171" t="str">
        <f>IF(S8&gt;0,'Saisie CLASSEMENT'!K13)</f>
        <v xml:space="preserve"> </v>
      </c>
      <c r="W8" s="171" t="str">
        <f>IF(S8&gt;0,'Saisie CLASSEMENT'!N13)</f>
        <v xml:space="preserve"> </v>
      </c>
      <c r="X8" s="170" t="str">
        <f>IF(S8&gt;0,'Saisie CLASSEMENT'!O13)</f>
        <v xml:space="preserve"> </v>
      </c>
      <c r="Y8" s="172" t="str">
        <f>IF(S8&gt;0,'Saisie CLASSEMENT'!P13)</f>
        <v xml:space="preserve"> </v>
      </c>
      <c r="Z8" s="325"/>
      <c r="AC8" s="85" t="str">
        <f>IF(OR(W8="",COUNTIF(W$2:W8,W8)&gt;1),"",COUNTIF(W:W,"&gt;="&amp;W8))</f>
        <v/>
      </c>
      <c r="AD8" s="323" t="str">
        <f t="shared" si="3"/>
        <v/>
      </c>
      <c r="AE8" s="85" t="str">
        <f>IF(OR(X8="",COUNTIF(X$2:X8,X8)&gt;1),"",COUNTIF(X:X,"&gt;="&amp;X8))</f>
        <v/>
      </c>
      <c r="AF8" s="323" t="str">
        <f t="shared" si="4"/>
        <v/>
      </c>
    </row>
    <row r="9" spans="1:32" ht="15.75" hidden="1" customHeight="1">
      <c r="A9" s="33">
        <f t="shared" si="0"/>
        <v>0</v>
      </c>
      <c r="B9" s="170" t="str">
        <f t="shared" si="1"/>
        <v/>
      </c>
      <c r="C9" s="180"/>
      <c r="D9" s="170"/>
      <c r="E9" s="171"/>
      <c r="F9" s="171"/>
      <c r="G9" s="171"/>
      <c r="H9" s="170"/>
      <c r="I9" s="172"/>
      <c r="J9" s="20" t="str">
        <f t="shared" si="2"/>
        <v/>
      </c>
      <c r="K9" s="179" t="str">
        <f>IF(LEN(D9)&gt;0,VLOOKUP(D9,'Saisie CLASSEMENT'!$C$8:$H$207,6,FALSE),"")</f>
        <v/>
      </c>
      <c r="L9" s="91"/>
      <c r="N9" s="329"/>
      <c r="O9" s="329"/>
      <c r="S9" s="180" t="str">
        <f>IF('Saisie CLASSEMENT'!$C14&gt;0,'Saisie CLASSEMENT'!B14,"")</f>
        <v/>
      </c>
      <c r="T9" s="170">
        <f>IF(S9&gt;0,'Saisie CLASSEMENT'!C14)</f>
        <v>0</v>
      </c>
      <c r="U9" s="171" t="str">
        <f>IF(S9&gt;0,CONCATENATE('Saisie CLASSEMENT'!I14," ",'Saisie CLASSEMENT'!J14,""))</f>
        <v xml:space="preserve">   </v>
      </c>
      <c r="V9" s="171" t="str">
        <f>IF(S9&gt;0,'Saisie CLASSEMENT'!K14)</f>
        <v xml:space="preserve"> </v>
      </c>
      <c r="W9" s="171" t="str">
        <f>IF(S9&gt;0,'Saisie CLASSEMENT'!N14)</f>
        <v xml:space="preserve"> </v>
      </c>
      <c r="X9" s="170" t="str">
        <f>IF(S9&gt;0,'Saisie CLASSEMENT'!O14)</f>
        <v xml:space="preserve"> </v>
      </c>
      <c r="Y9" s="172" t="str">
        <f>IF(S9&gt;0,'Saisie CLASSEMENT'!P14)</f>
        <v xml:space="preserve"> </v>
      </c>
      <c r="Z9" s="325"/>
      <c r="AC9" s="85" t="str">
        <f>IF(OR(W9="",COUNTIF(W$2:W9,W9)&gt;1),"",COUNTIF(W:W,"&gt;="&amp;W9))</f>
        <v/>
      </c>
      <c r="AD9" s="323" t="str">
        <f t="shared" si="3"/>
        <v/>
      </c>
      <c r="AE9" s="85" t="str">
        <f>IF(OR(X9="",COUNTIF(X$2:X9,X9)&gt;1),"",COUNTIF(X:X,"&gt;="&amp;X9))</f>
        <v/>
      </c>
      <c r="AF9" s="323" t="str">
        <f t="shared" si="4"/>
        <v/>
      </c>
    </row>
    <row r="10" spans="1:32" ht="15.75" hidden="1" customHeight="1">
      <c r="A10" s="33">
        <f t="shared" si="0"/>
        <v>0</v>
      </c>
      <c r="B10" s="170" t="str">
        <f t="shared" si="1"/>
        <v/>
      </c>
      <c r="C10" s="180"/>
      <c r="D10" s="170"/>
      <c r="E10" s="171"/>
      <c r="F10" s="171"/>
      <c r="G10" s="171"/>
      <c r="H10" s="170"/>
      <c r="I10" s="172"/>
      <c r="J10" s="20" t="str">
        <f t="shared" si="2"/>
        <v/>
      </c>
      <c r="K10" s="179" t="str">
        <f>IF(LEN(D10)&gt;0,VLOOKUP(D10,'Saisie CLASSEMENT'!$C$8:$H$207,6,FALSE),"")</f>
        <v/>
      </c>
      <c r="L10" s="91"/>
      <c r="S10" s="180" t="str">
        <f>IF('Saisie CLASSEMENT'!$C15&gt;0,'Saisie CLASSEMENT'!B15,"")</f>
        <v/>
      </c>
      <c r="T10" s="170">
        <f>IF(S10&gt;0,'Saisie CLASSEMENT'!C15)</f>
        <v>0</v>
      </c>
      <c r="U10" s="171" t="str">
        <f>IF(S10&gt;0,CONCATENATE('Saisie CLASSEMENT'!I15," ",'Saisie CLASSEMENT'!J15,""))</f>
        <v xml:space="preserve">   </v>
      </c>
      <c r="V10" s="171" t="str">
        <f>IF(S10&gt;0,'Saisie CLASSEMENT'!K15)</f>
        <v xml:space="preserve"> </v>
      </c>
      <c r="W10" s="171" t="str">
        <f>IF(S10&gt;0,'Saisie CLASSEMENT'!N15)</f>
        <v xml:space="preserve"> </v>
      </c>
      <c r="X10" s="170" t="str">
        <f>IF(S10&gt;0,'Saisie CLASSEMENT'!O15)</f>
        <v xml:space="preserve"> </v>
      </c>
      <c r="Y10" s="172" t="str">
        <f>IF(S10&gt;0,'Saisie CLASSEMENT'!P15)</f>
        <v xml:space="preserve"> </v>
      </c>
      <c r="Z10" s="325"/>
      <c r="AC10" s="85" t="str">
        <f>IF(OR(W10="",COUNTIF(W$2:W10,W10)&gt;1),"",COUNTIF(W:W,"&gt;="&amp;W10))</f>
        <v/>
      </c>
      <c r="AD10" s="323" t="str">
        <f t="shared" si="3"/>
        <v/>
      </c>
      <c r="AE10" s="85" t="str">
        <f>IF(OR(X10="",COUNTIF(X$2:X10,X10)&gt;1),"",COUNTIF(X:X,"&gt;="&amp;X10))</f>
        <v/>
      </c>
      <c r="AF10" s="323" t="str">
        <f t="shared" si="4"/>
        <v/>
      </c>
    </row>
    <row r="11" spans="1:32" ht="15.75" hidden="1" customHeight="1">
      <c r="A11" s="33">
        <f t="shared" si="0"/>
        <v>0</v>
      </c>
      <c r="B11" s="170" t="str">
        <f t="shared" si="1"/>
        <v/>
      </c>
      <c r="C11" s="180"/>
      <c r="D11" s="170"/>
      <c r="E11" s="171"/>
      <c r="F11" s="171"/>
      <c r="G11" s="171"/>
      <c r="H11" s="170"/>
      <c r="I11" s="172"/>
      <c r="J11" s="20" t="str">
        <f t="shared" si="2"/>
        <v/>
      </c>
      <c r="K11" s="179" t="str">
        <f>IF(LEN(D11)&gt;0,VLOOKUP(D11,'Saisie CLASSEMENT'!$C$8:$H$207,6,FALSE),"")</f>
        <v/>
      </c>
      <c r="L11" s="91"/>
      <c r="S11" s="180" t="str">
        <f>IF('Saisie CLASSEMENT'!$C16&gt;0,'Saisie CLASSEMENT'!B16,"")</f>
        <v/>
      </c>
      <c r="T11" s="170">
        <f>IF(S11&gt;0,'Saisie CLASSEMENT'!C16)</f>
        <v>0</v>
      </c>
      <c r="U11" s="171" t="str">
        <f>IF(S11&gt;0,CONCATENATE('Saisie CLASSEMENT'!I16," ",'Saisie CLASSEMENT'!J16,""))</f>
        <v xml:space="preserve">   </v>
      </c>
      <c r="V11" s="171" t="str">
        <f>IF(S11&gt;0,'Saisie CLASSEMENT'!K16)</f>
        <v xml:space="preserve"> </v>
      </c>
      <c r="W11" s="171" t="str">
        <f>IF(S11&gt;0,'Saisie CLASSEMENT'!N16)</f>
        <v xml:space="preserve"> </v>
      </c>
      <c r="X11" s="170" t="str">
        <f>IF(S11&gt;0,'Saisie CLASSEMENT'!O16)</f>
        <v xml:space="preserve"> </v>
      </c>
      <c r="Y11" s="172" t="str">
        <f>IF(S11&gt;0,'Saisie CLASSEMENT'!P16)</f>
        <v xml:space="preserve"> </v>
      </c>
      <c r="Z11" s="325"/>
      <c r="AC11" s="85" t="str">
        <f>IF(OR(W11="",COUNTIF(W$2:W11,W11)&gt;1),"",COUNTIF(W:W,"&gt;="&amp;W11))</f>
        <v/>
      </c>
      <c r="AD11" s="323" t="str">
        <f t="shared" si="3"/>
        <v/>
      </c>
      <c r="AE11" s="85" t="str">
        <f>IF(OR(X11="",COUNTIF(X$2:X11,X11)&gt;1),"",COUNTIF(X:X,"&gt;="&amp;X11))</f>
        <v/>
      </c>
      <c r="AF11" s="323" t="str">
        <f t="shared" si="4"/>
        <v/>
      </c>
    </row>
    <row r="12" spans="1:32" ht="15.75" hidden="1" customHeight="1">
      <c r="A12" s="33">
        <f t="shared" si="0"/>
        <v>0</v>
      </c>
      <c r="B12" s="170" t="str">
        <f t="shared" si="1"/>
        <v/>
      </c>
      <c r="C12" s="180"/>
      <c r="D12" s="170"/>
      <c r="E12" s="171"/>
      <c r="F12" s="171"/>
      <c r="G12" s="171"/>
      <c r="H12" s="170"/>
      <c r="I12" s="172"/>
      <c r="J12" s="20" t="str">
        <f t="shared" si="2"/>
        <v/>
      </c>
      <c r="K12" s="179" t="str">
        <f>IF(LEN(D12)&gt;0,VLOOKUP(D12,'Saisie CLASSEMENT'!$C$8:$H$207,6,FALSE),"")</f>
        <v/>
      </c>
      <c r="L12" s="91"/>
      <c r="S12" s="180" t="str">
        <f>IF('Saisie CLASSEMENT'!$C17&gt;0,'Saisie CLASSEMENT'!B17,"")</f>
        <v/>
      </c>
      <c r="T12" s="170">
        <f>IF(S12&gt;0,'Saisie CLASSEMENT'!C17)</f>
        <v>0</v>
      </c>
      <c r="U12" s="171" t="str">
        <f>IF(S12&gt;0,CONCATENATE('Saisie CLASSEMENT'!I17," ",'Saisie CLASSEMENT'!J17,""))</f>
        <v xml:space="preserve">   </v>
      </c>
      <c r="V12" s="171" t="str">
        <f>IF(S12&gt;0,'Saisie CLASSEMENT'!K17)</f>
        <v xml:space="preserve"> </v>
      </c>
      <c r="W12" s="171" t="str">
        <f>IF(S12&gt;0,'Saisie CLASSEMENT'!N17)</f>
        <v xml:space="preserve"> </v>
      </c>
      <c r="X12" s="170" t="str">
        <f>IF(S12&gt;0,'Saisie CLASSEMENT'!O17)</f>
        <v xml:space="preserve"> </v>
      </c>
      <c r="Y12" s="172" t="str">
        <f>IF(S12&gt;0,'Saisie CLASSEMENT'!P17)</f>
        <v xml:space="preserve"> </v>
      </c>
      <c r="Z12" s="325"/>
      <c r="AC12" s="85" t="str">
        <f>IF(OR(W12="",COUNTIF(W$2:W12,W12)&gt;1),"",COUNTIF(W:W,"&gt;="&amp;W12))</f>
        <v/>
      </c>
      <c r="AD12" s="323" t="str">
        <f t="shared" si="3"/>
        <v/>
      </c>
      <c r="AE12" s="85" t="str">
        <f>IF(OR(X12="",COUNTIF(X$2:X12,X12)&gt;1),"",COUNTIF(X:X,"&gt;="&amp;X12))</f>
        <v/>
      </c>
      <c r="AF12" s="323" t="str">
        <f t="shared" si="4"/>
        <v/>
      </c>
    </row>
    <row r="13" spans="1:32" ht="15.75" hidden="1" customHeight="1">
      <c r="A13" s="33">
        <f t="shared" si="0"/>
        <v>0</v>
      </c>
      <c r="B13" s="170" t="str">
        <f t="shared" si="1"/>
        <v/>
      </c>
      <c r="C13" s="180"/>
      <c r="D13" s="170"/>
      <c r="E13" s="171"/>
      <c r="F13" s="171"/>
      <c r="G13" s="171"/>
      <c r="H13" s="170"/>
      <c r="I13" s="172"/>
      <c r="J13" s="20" t="str">
        <f t="shared" si="2"/>
        <v/>
      </c>
      <c r="K13" s="179" t="str">
        <f>IF(LEN(D13)&gt;0,VLOOKUP(D13,'Saisie CLASSEMENT'!$C$8:$H$207,6,FALSE),"")</f>
        <v/>
      </c>
      <c r="L13" s="91"/>
      <c r="S13" s="180" t="str">
        <f>IF('Saisie CLASSEMENT'!$C18&gt;0,'Saisie CLASSEMENT'!B18,"")</f>
        <v/>
      </c>
      <c r="T13" s="170">
        <f>IF(S13&gt;0,'Saisie CLASSEMENT'!C18)</f>
        <v>0</v>
      </c>
      <c r="U13" s="171" t="str">
        <f>IF(S13&gt;0,CONCATENATE('Saisie CLASSEMENT'!I18," ",'Saisie CLASSEMENT'!J18,""))</f>
        <v xml:space="preserve">   </v>
      </c>
      <c r="V13" s="171" t="str">
        <f>IF(S13&gt;0,'Saisie CLASSEMENT'!K18)</f>
        <v xml:space="preserve"> </v>
      </c>
      <c r="W13" s="171" t="str">
        <f>IF(S13&gt;0,'Saisie CLASSEMENT'!N18)</f>
        <v xml:space="preserve"> </v>
      </c>
      <c r="X13" s="170" t="str">
        <f>IF(S13&gt;0,'Saisie CLASSEMENT'!O18)</f>
        <v xml:space="preserve"> </v>
      </c>
      <c r="Y13" s="172" t="str">
        <f>IF(S13&gt;0,'Saisie CLASSEMENT'!P18)</f>
        <v xml:space="preserve"> </v>
      </c>
      <c r="Z13" s="325"/>
      <c r="AC13" s="85" t="str">
        <f>IF(OR(W13="",COUNTIF(W$2:W13,W13)&gt;1),"",COUNTIF(W:W,"&gt;="&amp;W13))</f>
        <v/>
      </c>
      <c r="AD13" s="323" t="str">
        <f t="shared" si="3"/>
        <v/>
      </c>
      <c r="AE13" s="85" t="str">
        <f>IF(OR(X13="",COUNTIF(X$2:X13,X13)&gt;1),"",COUNTIF(X:X,"&gt;="&amp;X13))</f>
        <v/>
      </c>
      <c r="AF13" s="323" t="str">
        <f t="shared" si="4"/>
        <v/>
      </c>
    </row>
    <row r="14" spans="1:32" ht="15.75" hidden="1" customHeight="1">
      <c r="A14" s="33">
        <f t="shared" si="0"/>
        <v>0</v>
      </c>
      <c r="B14" s="170" t="str">
        <f t="shared" si="1"/>
        <v/>
      </c>
      <c r="C14" s="180"/>
      <c r="D14" s="170"/>
      <c r="E14" s="171"/>
      <c r="F14" s="171"/>
      <c r="G14" s="171"/>
      <c r="H14" s="170"/>
      <c r="I14" s="172"/>
      <c r="J14" s="20" t="str">
        <f t="shared" si="2"/>
        <v/>
      </c>
      <c r="K14" s="179" t="str">
        <f>IF(LEN(D14)&gt;0,VLOOKUP(D14,'Saisie CLASSEMENT'!$C$8:$H$207,6,FALSE),"")</f>
        <v/>
      </c>
      <c r="L14" s="91"/>
      <c r="S14" s="180" t="str">
        <f>IF('Saisie CLASSEMENT'!$C19&gt;0,'Saisie CLASSEMENT'!B19,"")</f>
        <v/>
      </c>
      <c r="T14" s="170">
        <f>IF(S14&gt;0,'Saisie CLASSEMENT'!C19)</f>
        <v>0</v>
      </c>
      <c r="U14" s="326" t="str">
        <f>IF(S14&gt;0,CONCATENATE('Saisie CLASSEMENT'!I19," ",'Saisie CLASSEMENT'!J19,""))</f>
        <v xml:space="preserve">   </v>
      </c>
      <c r="V14" s="171" t="str">
        <f>IF(S14&gt;0,'Saisie CLASSEMENT'!K19)</f>
        <v xml:space="preserve"> </v>
      </c>
      <c r="W14" s="171" t="str">
        <f>IF(S14&gt;0,'Saisie CLASSEMENT'!N19)</f>
        <v xml:space="preserve"> </v>
      </c>
      <c r="X14" s="170" t="str">
        <f>IF(S14&gt;0,'Saisie CLASSEMENT'!O19)</f>
        <v xml:space="preserve"> </v>
      </c>
      <c r="Y14" s="172" t="str">
        <f>IF(S14&gt;0,'Saisie CLASSEMENT'!P19)</f>
        <v xml:space="preserve"> </v>
      </c>
      <c r="Z14" s="325"/>
      <c r="AC14" s="85" t="str">
        <f>IF(OR(W14="",COUNTIF(W$2:W14,W14)&gt;1),"",COUNTIF(W:W,"&gt;="&amp;W14))</f>
        <v/>
      </c>
      <c r="AD14" s="323" t="str">
        <f t="shared" si="3"/>
        <v/>
      </c>
      <c r="AE14" s="85" t="str">
        <f>IF(OR(X14="",COUNTIF(X$2:X14,X14)&gt;1),"",COUNTIF(X:X,"&gt;="&amp;X14))</f>
        <v/>
      </c>
      <c r="AF14" s="323" t="str">
        <f t="shared" si="4"/>
        <v/>
      </c>
    </row>
    <row r="15" spans="1:32" ht="15.75" hidden="1" customHeight="1">
      <c r="A15" s="33">
        <f t="shared" si="0"/>
        <v>0</v>
      </c>
      <c r="B15" s="170" t="str">
        <f t="shared" si="1"/>
        <v/>
      </c>
      <c r="C15" s="180"/>
      <c r="D15" s="170"/>
      <c r="E15" s="171"/>
      <c r="F15" s="171"/>
      <c r="G15" s="171"/>
      <c r="H15" s="170"/>
      <c r="I15" s="172"/>
      <c r="J15" s="20" t="str">
        <f t="shared" si="2"/>
        <v/>
      </c>
      <c r="K15" s="179" t="str">
        <f>IF(LEN(D15)&gt;0,VLOOKUP(D15,'Saisie CLASSEMENT'!$C$8:$H$207,6,FALSE),"")</f>
        <v/>
      </c>
      <c r="L15" s="91"/>
      <c r="S15" s="180" t="str">
        <f>IF('Saisie CLASSEMENT'!$C20&gt;0,'Saisie CLASSEMENT'!B20,"")</f>
        <v/>
      </c>
      <c r="T15" s="170">
        <f>IF(S15&gt;0,'Saisie CLASSEMENT'!C20)</f>
        <v>0</v>
      </c>
      <c r="U15" s="171" t="str">
        <f>IF(S15&gt;0,CONCATENATE('Saisie CLASSEMENT'!I20," ",'Saisie CLASSEMENT'!J20,""))</f>
        <v xml:space="preserve">   </v>
      </c>
      <c r="V15" s="171" t="str">
        <f>IF(S15&gt;0,'Saisie CLASSEMENT'!K20)</f>
        <v xml:space="preserve"> </v>
      </c>
      <c r="W15" s="171" t="str">
        <f>IF(S15&gt;0,'Saisie CLASSEMENT'!N20)</f>
        <v xml:space="preserve"> </v>
      </c>
      <c r="X15" s="170" t="str">
        <f>IF(S15&gt;0,'Saisie CLASSEMENT'!O20)</f>
        <v xml:space="preserve"> </v>
      </c>
      <c r="Y15" s="172" t="str">
        <f>IF(S15&gt;0,'Saisie CLASSEMENT'!P20)</f>
        <v xml:space="preserve"> </v>
      </c>
      <c r="Z15" s="325"/>
      <c r="AC15" s="85" t="str">
        <f>IF(OR(W15="",COUNTIF(W$2:W15,W15)&gt;1),"",COUNTIF(W:W,"&gt;="&amp;W15))</f>
        <v/>
      </c>
      <c r="AD15" s="323" t="str">
        <f t="shared" si="3"/>
        <v/>
      </c>
      <c r="AE15" s="85" t="str">
        <f>IF(OR(X15="",COUNTIF(X$2:X15,X15)&gt;1),"",COUNTIF(X:X,"&gt;="&amp;X15))</f>
        <v/>
      </c>
      <c r="AF15" s="323" t="str">
        <f t="shared" si="4"/>
        <v/>
      </c>
    </row>
    <row r="16" spans="1:32" ht="15.75" hidden="1" customHeight="1">
      <c r="A16" s="33">
        <f t="shared" si="0"/>
        <v>0</v>
      </c>
      <c r="B16" s="170" t="str">
        <f t="shared" si="1"/>
        <v/>
      </c>
      <c r="C16" s="180"/>
      <c r="D16" s="170"/>
      <c r="E16" s="171"/>
      <c r="F16" s="171"/>
      <c r="G16" s="171"/>
      <c r="H16" s="170"/>
      <c r="I16" s="172"/>
      <c r="J16" s="20" t="str">
        <f t="shared" si="2"/>
        <v/>
      </c>
      <c r="K16" s="179" t="str">
        <f>IF(LEN(D16)&gt;0,VLOOKUP(D16,'Saisie CLASSEMENT'!$C$8:$H$207,6,FALSE),"")</f>
        <v/>
      </c>
      <c r="L16" s="91"/>
      <c r="S16" s="180" t="str">
        <f>IF('Saisie CLASSEMENT'!$C21&gt;0,'Saisie CLASSEMENT'!B21,"")</f>
        <v/>
      </c>
      <c r="T16" s="170">
        <f>IF(S16&gt;0,'Saisie CLASSEMENT'!C21)</f>
        <v>0</v>
      </c>
      <c r="U16" s="171" t="str">
        <f>IF(S16&gt;0,CONCATENATE('Saisie CLASSEMENT'!I21," ",'Saisie CLASSEMENT'!J21,""))</f>
        <v xml:space="preserve">   </v>
      </c>
      <c r="V16" s="171" t="str">
        <f>IF(S16&gt;0,'Saisie CLASSEMENT'!K21)</f>
        <v xml:space="preserve"> </v>
      </c>
      <c r="W16" s="171" t="str">
        <f>IF(S16&gt;0,'Saisie CLASSEMENT'!N21)</f>
        <v xml:space="preserve"> </v>
      </c>
      <c r="X16" s="170" t="str">
        <f>IF(S16&gt;0,'Saisie CLASSEMENT'!O21)</f>
        <v xml:space="preserve"> </v>
      </c>
      <c r="Y16" s="172" t="str">
        <f>IF(S16&gt;0,'Saisie CLASSEMENT'!P21)</f>
        <v xml:space="preserve"> </v>
      </c>
      <c r="Z16" s="325"/>
      <c r="AC16" s="85" t="str">
        <f>IF(OR(W16="",COUNTIF(W$2:W16,W16)&gt;1),"",COUNTIF(W:W,"&gt;="&amp;W16))</f>
        <v/>
      </c>
      <c r="AD16" s="323" t="str">
        <f t="shared" si="3"/>
        <v/>
      </c>
      <c r="AE16" s="85" t="str">
        <f>IF(OR(X16="",COUNTIF(X$2:X16,X16)&gt;1),"",COUNTIF(X:X,"&gt;="&amp;X16))</f>
        <v/>
      </c>
      <c r="AF16" s="323" t="str">
        <f t="shared" si="4"/>
        <v/>
      </c>
    </row>
    <row r="17" spans="1:32" ht="15.75" hidden="1" customHeight="1">
      <c r="A17" s="33">
        <f t="shared" si="0"/>
        <v>0</v>
      </c>
      <c r="B17" s="170" t="str">
        <f t="shared" si="1"/>
        <v/>
      </c>
      <c r="C17" s="180"/>
      <c r="D17" s="170"/>
      <c r="E17" s="326"/>
      <c r="F17" s="171"/>
      <c r="G17" s="171"/>
      <c r="H17" s="170"/>
      <c r="I17" s="172"/>
      <c r="J17" s="20" t="str">
        <f t="shared" si="2"/>
        <v/>
      </c>
      <c r="K17" s="179" t="str">
        <f>IF(LEN(D17)&gt;0,VLOOKUP(D17,'Saisie CLASSEMENT'!$C$8:$H$207,6,FALSE),"")</f>
        <v/>
      </c>
      <c r="L17" s="91"/>
      <c r="S17" s="180" t="str">
        <f>IF('Saisie CLASSEMENT'!$C22&gt;0,'Saisie CLASSEMENT'!B22,"")</f>
        <v/>
      </c>
      <c r="T17" s="170">
        <f>IF(S17&gt;0,'Saisie CLASSEMENT'!C22)</f>
        <v>0</v>
      </c>
      <c r="U17" s="171" t="str">
        <f>IF(S17&gt;0,CONCATENATE('Saisie CLASSEMENT'!I22," ",'Saisie CLASSEMENT'!J22,""))</f>
        <v xml:space="preserve">   </v>
      </c>
      <c r="V17" s="171" t="str">
        <f>IF(S17&gt;0,'Saisie CLASSEMENT'!K22)</f>
        <v xml:space="preserve"> </v>
      </c>
      <c r="W17" s="171" t="str">
        <f>IF(S17&gt;0,'Saisie CLASSEMENT'!N22)</f>
        <v xml:space="preserve"> </v>
      </c>
      <c r="X17" s="170" t="str">
        <f>IF(S17&gt;0,'Saisie CLASSEMENT'!O22)</f>
        <v xml:space="preserve"> </v>
      </c>
      <c r="Y17" s="172" t="str">
        <f>IF(S17&gt;0,'Saisie CLASSEMENT'!P22)</f>
        <v xml:space="preserve"> </v>
      </c>
      <c r="Z17" s="325"/>
      <c r="AC17" s="85" t="str">
        <f>IF(OR(W17="",COUNTIF(W$2:W17,W17)&gt;1),"",COUNTIF(W:W,"&gt;="&amp;W17))</f>
        <v/>
      </c>
      <c r="AD17" s="323" t="str">
        <f t="shared" si="3"/>
        <v/>
      </c>
      <c r="AE17" s="85" t="str">
        <f>IF(OR(X17="",COUNTIF(X$2:X17,X17)&gt;1),"",COUNTIF(X:X,"&gt;="&amp;X17))</f>
        <v/>
      </c>
      <c r="AF17" s="323" t="str">
        <f t="shared" si="4"/>
        <v/>
      </c>
    </row>
    <row r="18" spans="1:32" ht="15.75" hidden="1" customHeight="1">
      <c r="A18" s="33">
        <f t="shared" si="0"/>
        <v>0</v>
      </c>
      <c r="B18" s="170" t="str">
        <f t="shared" si="1"/>
        <v/>
      </c>
      <c r="C18" s="180"/>
      <c r="D18" s="170"/>
      <c r="E18" s="171"/>
      <c r="F18" s="171"/>
      <c r="G18" s="171"/>
      <c r="H18" s="170"/>
      <c r="I18" s="172"/>
      <c r="J18" s="20" t="str">
        <f t="shared" si="2"/>
        <v/>
      </c>
      <c r="K18" s="179" t="str">
        <f>IF(LEN(D18)&gt;0,VLOOKUP(D18,'Saisie CLASSEMENT'!$C$8:$H$207,6,FALSE),"")</f>
        <v/>
      </c>
      <c r="L18" s="91"/>
      <c r="S18" s="180" t="str">
        <f>IF('Saisie CLASSEMENT'!$C23&gt;0,'Saisie CLASSEMENT'!B23,"")</f>
        <v/>
      </c>
      <c r="T18" s="170">
        <f>IF(S18&gt;0,'Saisie CLASSEMENT'!C23)</f>
        <v>0</v>
      </c>
      <c r="U18" s="171" t="str">
        <f>IF(S18&gt;0,CONCATENATE('Saisie CLASSEMENT'!I23," ",'Saisie CLASSEMENT'!J23,""))</f>
        <v xml:space="preserve">   </v>
      </c>
      <c r="V18" s="171" t="str">
        <f>IF(S18&gt;0,'Saisie CLASSEMENT'!K23)</f>
        <v xml:space="preserve"> </v>
      </c>
      <c r="W18" s="171" t="str">
        <f>IF(S18&gt;0,'Saisie CLASSEMENT'!N23)</f>
        <v xml:space="preserve"> </v>
      </c>
      <c r="X18" s="170" t="str">
        <f>IF(S18&gt;0,'Saisie CLASSEMENT'!O23)</f>
        <v xml:space="preserve"> </v>
      </c>
      <c r="Y18" s="172" t="str">
        <f>IF(S18&gt;0,'Saisie CLASSEMENT'!P23)</f>
        <v xml:space="preserve"> </v>
      </c>
      <c r="Z18" s="325"/>
      <c r="AC18" s="85" t="str">
        <f>IF(OR(W18="",COUNTIF(W$2:W18,W18)&gt;1),"",COUNTIF(W:W,"&gt;="&amp;W18))</f>
        <v/>
      </c>
      <c r="AD18" s="323" t="str">
        <f t="shared" si="3"/>
        <v/>
      </c>
      <c r="AE18" s="85" t="str">
        <f>IF(OR(X18="",COUNTIF(X$2:X18,X18)&gt;1),"",COUNTIF(X:X,"&gt;="&amp;X18))</f>
        <v/>
      </c>
      <c r="AF18" s="323" t="str">
        <f t="shared" si="4"/>
        <v/>
      </c>
    </row>
    <row r="19" spans="1:32" ht="15.75" hidden="1" customHeight="1">
      <c r="A19" s="33">
        <f t="shared" si="0"/>
        <v>0</v>
      </c>
      <c r="B19" s="170" t="str">
        <f t="shared" si="1"/>
        <v/>
      </c>
      <c r="C19" s="180"/>
      <c r="D19" s="170"/>
      <c r="E19" s="171"/>
      <c r="F19" s="171"/>
      <c r="G19" s="171"/>
      <c r="H19" s="170"/>
      <c r="I19" s="172"/>
      <c r="J19" s="20" t="str">
        <f t="shared" si="2"/>
        <v/>
      </c>
      <c r="K19" s="179" t="str">
        <f>IF(LEN(D19)&gt;0,VLOOKUP(D19,'Saisie CLASSEMENT'!$C$8:$H$207,6,FALSE),"")</f>
        <v/>
      </c>
      <c r="L19" s="91"/>
      <c r="S19" s="180" t="str">
        <f>IF('Saisie CLASSEMENT'!$C24&gt;0,'Saisie CLASSEMENT'!B24,"")</f>
        <v/>
      </c>
      <c r="T19" s="170">
        <f>IF(S19&gt;0,'Saisie CLASSEMENT'!C24)</f>
        <v>0</v>
      </c>
      <c r="U19" s="171" t="str">
        <f>IF(S19&gt;0,CONCATENATE('Saisie CLASSEMENT'!I24," ",'Saisie CLASSEMENT'!J24,""))</f>
        <v xml:space="preserve">   </v>
      </c>
      <c r="V19" s="171" t="str">
        <f>IF(S19&gt;0,'Saisie CLASSEMENT'!K24)</f>
        <v xml:space="preserve"> </v>
      </c>
      <c r="W19" s="171" t="str">
        <f>IF(S19&gt;0,'Saisie CLASSEMENT'!N24)</f>
        <v xml:space="preserve"> </v>
      </c>
      <c r="X19" s="170" t="str">
        <f>IF(S19&gt;0,'Saisie CLASSEMENT'!O24)</f>
        <v xml:space="preserve"> </v>
      </c>
      <c r="Y19" s="172" t="str">
        <f>IF(S19&gt;0,'Saisie CLASSEMENT'!P24)</f>
        <v xml:space="preserve"> </v>
      </c>
      <c r="Z19" s="325"/>
      <c r="AC19" s="85" t="str">
        <f>IF(OR(W19="",COUNTIF(W$2:W19,W19)&gt;1),"",COUNTIF(W:W,"&gt;="&amp;W19))</f>
        <v/>
      </c>
      <c r="AD19" s="323" t="str">
        <f t="shared" si="3"/>
        <v/>
      </c>
      <c r="AE19" s="85" t="str">
        <f>IF(OR(X19="",COUNTIF(X$2:X19,X19)&gt;1),"",COUNTIF(X:X,"&gt;="&amp;X19))</f>
        <v/>
      </c>
      <c r="AF19" s="323" t="str">
        <f t="shared" si="4"/>
        <v/>
      </c>
    </row>
    <row r="20" spans="1:32" ht="15.75" hidden="1" customHeight="1">
      <c r="A20" s="33">
        <f t="shared" si="0"/>
        <v>0</v>
      </c>
      <c r="B20" s="170" t="str">
        <f t="shared" si="1"/>
        <v/>
      </c>
      <c r="C20" s="180"/>
      <c r="D20" s="170"/>
      <c r="E20" s="171"/>
      <c r="F20" s="171"/>
      <c r="G20" s="171"/>
      <c r="H20" s="170"/>
      <c r="I20" s="172"/>
      <c r="J20" s="20" t="str">
        <f t="shared" si="2"/>
        <v/>
      </c>
      <c r="K20" s="179" t="str">
        <f>IF(LEN(D20)&gt;0,VLOOKUP(D20,'Saisie CLASSEMENT'!$C$8:$H$207,6,FALSE),"")</f>
        <v/>
      </c>
      <c r="L20" s="91"/>
      <c r="S20" s="180" t="str">
        <f>IF('Saisie CLASSEMENT'!$C25&gt;0,'Saisie CLASSEMENT'!B25,"")</f>
        <v/>
      </c>
      <c r="T20" s="170">
        <f>IF(S20&gt;0,'Saisie CLASSEMENT'!C25)</f>
        <v>0</v>
      </c>
      <c r="U20" s="171" t="str">
        <f>IF(S20&gt;0,CONCATENATE('Saisie CLASSEMENT'!I25," ",'Saisie CLASSEMENT'!J25,""))</f>
        <v xml:space="preserve">   </v>
      </c>
      <c r="V20" s="171" t="str">
        <f>IF(S20&gt;0,'Saisie CLASSEMENT'!K25)</f>
        <v xml:space="preserve"> </v>
      </c>
      <c r="W20" s="171" t="str">
        <f>IF(S20&gt;0,'Saisie CLASSEMENT'!N25)</f>
        <v xml:space="preserve"> </v>
      </c>
      <c r="X20" s="170" t="str">
        <f>IF(S20&gt;0,'Saisie CLASSEMENT'!O25)</f>
        <v xml:space="preserve"> </v>
      </c>
      <c r="Y20" s="172" t="str">
        <f>IF(S20&gt;0,'Saisie CLASSEMENT'!P25)</f>
        <v xml:space="preserve"> </v>
      </c>
      <c r="Z20" s="325"/>
      <c r="AC20" s="85" t="str">
        <f>IF(OR(W20="",COUNTIF(W$2:W20,W20)&gt;1),"",COUNTIF(W:W,"&gt;="&amp;W20))</f>
        <v/>
      </c>
      <c r="AD20" s="323" t="str">
        <f t="shared" si="3"/>
        <v/>
      </c>
      <c r="AE20" s="85" t="str">
        <f>IF(OR(X20="",COUNTIF(X$2:X20,X20)&gt;1),"",COUNTIF(X:X,"&gt;="&amp;X20))</f>
        <v/>
      </c>
      <c r="AF20" s="323" t="str">
        <f t="shared" si="4"/>
        <v/>
      </c>
    </row>
    <row r="21" spans="1:32" ht="15.75" hidden="1" customHeight="1">
      <c r="A21" s="33">
        <f t="shared" si="0"/>
        <v>0</v>
      </c>
      <c r="B21" s="170" t="str">
        <f t="shared" si="1"/>
        <v/>
      </c>
      <c r="C21" s="180"/>
      <c r="D21" s="170"/>
      <c r="E21" s="171"/>
      <c r="F21" s="171"/>
      <c r="G21" s="171"/>
      <c r="H21" s="170"/>
      <c r="I21" s="172"/>
      <c r="J21" s="20" t="str">
        <f t="shared" si="2"/>
        <v/>
      </c>
      <c r="K21" s="179" t="str">
        <f>IF(LEN(D21)&gt;0,VLOOKUP(D21,'Saisie CLASSEMENT'!$C$8:$H$207,6,FALSE),"")</f>
        <v/>
      </c>
      <c r="L21" s="91"/>
      <c r="S21" s="180" t="str">
        <f>IF('Saisie CLASSEMENT'!$C26&gt;0,'Saisie CLASSEMENT'!B26,"")</f>
        <v/>
      </c>
      <c r="T21" s="170">
        <f>IF(S21&gt;0,'Saisie CLASSEMENT'!C26)</f>
        <v>0</v>
      </c>
      <c r="U21" s="171" t="str">
        <f>IF(S21&gt;0,CONCATENATE('Saisie CLASSEMENT'!I26," ",'Saisie CLASSEMENT'!J26,""))</f>
        <v xml:space="preserve">   </v>
      </c>
      <c r="V21" s="171" t="str">
        <f>IF(S21&gt;0,'Saisie CLASSEMENT'!K26)</f>
        <v xml:space="preserve"> </v>
      </c>
      <c r="W21" s="171" t="str">
        <f>IF(S21&gt;0,'Saisie CLASSEMENT'!N26)</f>
        <v xml:space="preserve"> </v>
      </c>
      <c r="X21" s="170" t="str">
        <f>IF(S21&gt;0,'Saisie CLASSEMENT'!O26)</f>
        <v xml:space="preserve"> </v>
      </c>
      <c r="Y21" s="172" t="str">
        <f>IF(S21&gt;0,'Saisie CLASSEMENT'!P26)</f>
        <v xml:space="preserve"> </v>
      </c>
      <c r="Z21" s="325"/>
      <c r="AC21" s="85" t="str">
        <f>IF(OR(W21="",COUNTIF(W$2:W21,W21)&gt;1),"",COUNTIF(W:W,"&gt;="&amp;W21))</f>
        <v/>
      </c>
      <c r="AD21" s="323" t="str">
        <f t="shared" si="3"/>
        <v/>
      </c>
      <c r="AE21" s="85" t="str">
        <f>IF(OR(X21="",COUNTIF(X$2:X21,X21)&gt;1),"",COUNTIF(X:X,"&gt;="&amp;X21))</f>
        <v/>
      </c>
      <c r="AF21" s="323" t="str">
        <f t="shared" si="4"/>
        <v/>
      </c>
    </row>
    <row r="22" spans="1:32" ht="15.75" hidden="1" customHeight="1">
      <c r="A22" s="33">
        <f t="shared" si="0"/>
        <v>0</v>
      </c>
      <c r="B22" s="170" t="str">
        <f t="shared" si="1"/>
        <v/>
      </c>
      <c r="C22" s="180"/>
      <c r="D22" s="170"/>
      <c r="E22" s="171"/>
      <c r="F22" s="171"/>
      <c r="G22" s="171"/>
      <c r="H22" s="170"/>
      <c r="I22" s="172"/>
      <c r="J22" s="20" t="str">
        <f t="shared" si="2"/>
        <v/>
      </c>
      <c r="K22" s="179" t="str">
        <f>IF(LEN(D22)&gt;0,VLOOKUP(D22,'Saisie CLASSEMENT'!$C$8:$H$207,6,FALSE),"")</f>
        <v/>
      </c>
      <c r="L22" s="91"/>
      <c r="S22" s="180" t="str">
        <f>IF('Saisie CLASSEMENT'!$C27&gt;0,'Saisie CLASSEMENT'!B27,"")</f>
        <v/>
      </c>
      <c r="T22" s="170">
        <f>IF(S22&gt;0,'Saisie CLASSEMENT'!C27)</f>
        <v>0</v>
      </c>
      <c r="U22" s="171" t="str">
        <f>IF(S22&gt;0,CONCATENATE('Saisie CLASSEMENT'!I27," ",'Saisie CLASSEMENT'!J27,""))</f>
        <v xml:space="preserve">   </v>
      </c>
      <c r="V22" s="171" t="str">
        <f>IF(S22&gt;0,'Saisie CLASSEMENT'!K27)</f>
        <v xml:space="preserve"> </v>
      </c>
      <c r="W22" s="171" t="str">
        <f>IF(S22&gt;0,'Saisie CLASSEMENT'!N27)</f>
        <v xml:space="preserve"> </v>
      </c>
      <c r="X22" s="170" t="str">
        <f>IF(S22&gt;0,'Saisie CLASSEMENT'!O27)</f>
        <v xml:space="preserve"> </v>
      </c>
      <c r="Y22" s="172" t="str">
        <f>IF(S22&gt;0,'Saisie CLASSEMENT'!P27)</f>
        <v xml:space="preserve"> </v>
      </c>
      <c r="Z22" s="325"/>
      <c r="AC22" s="85" t="str">
        <f>IF(OR(W22="",COUNTIF(W$2:W22,W22)&gt;1),"",COUNTIF(W:W,"&gt;="&amp;W22))</f>
        <v/>
      </c>
      <c r="AD22" s="323" t="str">
        <f t="shared" si="3"/>
        <v/>
      </c>
      <c r="AE22" s="85" t="str">
        <f>IF(OR(X22="",COUNTIF(X$2:X22,X22)&gt;1),"",COUNTIF(X:X,"&gt;="&amp;X22))</f>
        <v/>
      </c>
      <c r="AF22" s="323" t="str">
        <f t="shared" si="4"/>
        <v/>
      </c>
    </row>
    <row r="23" spans="1:32" ht="15.75" hidden="1" customHeight="1">
      <c r="A23" s="33">
        <f t="shared" si="0"/>
        <v>0</v>
      </c>
      <c r="B23" s="170" t="str">
        <f t="shared" si="1"/>
        <v/>
      </c>
      <c r="C23" s="180"/>
      <c r="D23" s="170"/>
      <c r="E23" s="171"/>
      <c r="F23" s="171"/>
      <c r="G23" s="171"/>
      <c r="H23" s="170"/>
      <c r="I23" s="172"/>
      <c r="J23" s="20" t="str">
        <f t="shared" si="2"/>
        <v/>
      </c>
      <c r="K23" s="179" t="str">
        <f>IF(LEN(D23)&gt;0,VLOOKUP(D23,'Saisie CLASSEMENT'!$C$8:$H$207,6,FALSE),"")</f>
        <v/>
      </c>
      <c r="L23" s="91"/>
      <c r="S23" s="180" t="str">
        <f>IF('Saisie CLASSEMENT'!$C28&gt;0,'Saisie CLASSEMENT'!B28,"")</f>
        <v/>
      </c>
      <c r="T23" s="170">
        <f>IF(S23&gt;0,'Saisie CLASSEMENT'!C28)</f>
        <v>0</v>
      </c>
      <c r="U23" s="171" t="str">
        <f>IF(S23&gt;0,CONCATENATE('Saisie CLASSEMENT'!I28," ",'Saisie CLASSEMENT'!J28,""))</f>
        <v xml:space="preserve">   </v>
      </c>
      <c r="V23" s="171" t="str">
        <f>IF(S23&gt;0,'Saisie CLASSEMENT'!K28)</f>
        <v xml:space="preserve"> </v>
      </c>
      <c r="W23" s="171" t="str">
        <f>IF(S23&gt;0,'Saisie CLASSEMENT'!N28)</f>
        <v xml:space="preserve"> </v>
      </c>
      <c r="X23" s="170" t="str">
        <f>IF(S23&gt;0,'Saisie CLASSEMENT'!O28)</f>
        <v xml:space="preserve"> </v>
      </c>
      <c r="Y23" s="172" t="str">
        <f>IF(S23&gt;0,'Saisie CLASSEMENT'!P28)</f>
        <v xml:space="preserve"> </v>
      </c>
      <c r="Z23" s="325"/>
      <c r="AC23" s="85" t="str">
        <f>IF(OR(W23="",COUNTIF(W$2:W23,W23)&gt;1),"",COUNTIF(W:W,"&gt;="&amp;W23))</f>
        <v/>
      </c>
      <c r="AD23" s="323" t="str">
        <f t="shared" si="3"/>
        <v/>
      </c>
      <c r="AE23" s="85" t="str">
        <f>IF(OR(X23="",COUNTIF(X$2:X23,X23)&gt;1),"",COUNTIF(X:X,"&gt;="&amp;X23))</f>
        <v/>
      </c>
      <c r="AF23" s="323" t="str">
        <f t="shared" si="4"/>
        <v/>
      </c>
    </row>
    <row r="24" spans="1:32" ht="15.75" hidden="1" customHeight="1">
      <c r="A24" s="33">
        <f t="shared" si="0"/>
        <v>0</v>
      </c>
      <c r="B24" s="170" t="str">
        <f t="shared" si="1"/>
        <v/>
      </c>
      <c r="C24" s="180"/>
      <c r="D24" s="170"/>
      <c r="E24" s="171"/>
      <c r="F24" s="171"/>
      <c r="G24" s="171"/>
      <c r="H24" s="170"/>
      <c r="I24" s="172"/>
      <c r="J24" s="20" t="str">
        <f t="shared" si="2"/>
        <v/>
      </c>
      <c r="K24" s="179" t="str">
        <f>IF(LEN(D24)&gt;0,VLOOKUP(D24,'Saisie CLASSEMENT'!$C$8:$H$207,6,FALSE),"")</f>
        <v/>
      </c>
      <c r="L24" s="91"/>
      <c r="S24" s="180" t="str">
        <f>IF('Saisie CLASSEMENT'!$C29&gt;0,'Saisie CLASSEMENT'!B29,"")</f>
        <v/>
      </c>
      <c r="T24" s="170">
        <f>IF(S24&gt;0,'Saisie CLASSEMENT'!C29)</f>
        <v>0</v>
      </c>
      <c r="U24" s="171" t="str">
        <f>IF(S24&gt;0,CONCATENATE('Saisie CLASSEMENT'!I29," ",'Saisie CLASSEMENT'!J29,""))</f>
        <v xml:space="preserve">   </v>
      </c>
      <c r="V24" s="171" t="str">
        <f>IF(S24&gt;0,'Saisie CLASSEMENT'!K29)</f>
        <v xml:space="preserve"> </v>
      </c>
      <c r="W24" s="171" t="str">
        <f>IF(S24&gt;0,'Saisie CLASSEMENT'!N29)</f>
        <v xml:space="preserve"> </v>
      </c>
      <c r="X24" s="170" t="str">
        <f>IF(S24&gt;0,'Saisie CLASSEMENT'!O29)</f>
        <v xml:space="preserve"> </v>
      </c>
      <c r="Y24" s="172" t="str">
        <f>IF(S24&gt;0,'Saisie CLASSEMENT'!P29)</f>
        <v xml:space="preserve"> </v>
      </c>
      <c r="Z24" s="325"/>
      <c r="AC24" s="85" t="str">
        <f>IF(OR(W24="",COUNTIF(W$2:W24,W24)&gt;1),"",COUNTIF(W:W,"&gt;="&amp;W24))</f>
        <v/>
      </c>
      <c r="AD24" s="323" t="str">
        <f t="shared" si="3"/>
        <v/>
      </c>
      <c r="AE24" s="85" t="str">
        <f>IF(OR(X24="",COUNTIF(X$2:X24,X24)&gt;1),"",COUNTIF(X:X,"&gt;="&amp;X24))</f>
        <v/>
      </c>
      <c r="AF24" s="323" t="str">
        <f t="shared" si="4"/>
        <v/>
      </c>
    </row>
    <row r="25" spans="1:32" ht="15.75" hidden="1" customHeight="1">
      <c r="A25" s="33">
        <f t="shared" si="0"/>
        <v>0</v>
      </c>
      <c r="B25" s="170" t="str">
        <f t="shared" si="1"/>
        <v/>
      </c>
      <c r="C25" s="180"/>
      <c r="D25" s="170"/>
      <c r="E25" s="171"/>
      <c r="F25" s="171"/>
      <c r="G25" s="171"/>
      <c r="H25" s="170"/>
      <c r="I25" s="172"/>
      <c r="J25" s="20" t="str">
        <f t="shared" si="2"/>
        <v/>
      </c>
      <c r="K25" s="179" t="str">
        <f>IF(LEN(D25)&gt;0,VLOOKUP(D25,'Saisie CLASSEMENT'!$C$8:$H$207,6,FALSE),"")</f>
        <v/>
      </c>
      <c r="L25" s="91"/>
      <c r="S25" s="180" t="str">
        <f>IF('Saisie CLASSEMENT'!$C30&gt;0,'Saisie CLASSEMENT'!B30,"")</f>
        <v/>
      </c>
      <c r="T25" s="170">
        <f>IF(S25&gt;0,'Saisie CLASSEMENT'!C30)</f>
        <v>0</v>
      </c>
      <c r="U25" s="171" t="str">
        <f>IF(S25&gt;0,CONCATENATE('Saisie CLASSEMENT'!I30," ",'Saisie CLASSEMENT'!J30,""))</f>
        <v xml:space="preserve">   </v>
      </c>
      <c r="V25" s="171" t="str">
        <f>IF(S25&gt;0,'Saisie CLASSEMENT'!K30)</f>
        <v xml:space="preserve"> </v>
      </c>
      <c r="W25" s="171" t="str">
        <f>IF(S25&gt;0,'Saisie CLASSEMENT'!N30)</f>
        <v xml:space="preserve"> </v>
      </c>
      <c r="X25" s="170" t="str">
        <f>IF(S25&gt;0,'Saisie CLASSEMENT'!O30)</f>
        <v xml:space="preserve"> </v>
      </c>
      <c r="Y25" s="172" t="str">
        <f>IF(S25&gt;0,'Saisie CLASSEMENT'!P30)</f>
        <v xml:space="preserve"> </v>
      </c>
      <c r="Z25" s="325"/>
      <c r="AC25" s="85" t="str">
        <f>IF(OR(W25="",COUNTIF(W$2:W25,W25)&gt;1),"",COUNTIF(W:W,"&gt;="&amp;W25))</f>
        <v/>
      </c>
      <c r="AD25" s="323" t="str">
        <f t="shared" si="3"/>
        <v/>
      </c>
      <c r="AE25" s="85" t="str">
        <f>IF(OR(X25="",COUNTIF(X$2:X25,X25)&gt;1),"",COUNTIF(X:X,"&gt;="&amp;X25))</f>
        <v/>
      </c>
      <c r="AF25" s="323" t="str">
        <f t="shared" si="4"/>
        <v/>
      </c>
    </row>
    <row r="26" spans="1:32" ht="15.75" hidden="1" customHeight="1">
      <c r="A26" s="33">
        <f t="shared" si="0"/>
        <v>0</v>
      </c>
      <c r="B26" s="170" t="str">
        <f t="shared" si="1"/>
        <v/>
      </c>
      <c r="C26" s="180"/>
      <c r="D26" s="170"/>
      <c r="E26" s="171"/>
      <c r="F26" s="171"/>
      <c r="G26" s="171"/>
      <c r="H26" s="170"/>
      <c r="I26" s="172"/>
      <c r="J26" s="20" t="str">
        <f t="shared" si="2"/>
        <v/>
      </c>
      <c r="K26" s="179" t="str">
        <f>IF(LEN(D26)&gt;0,VLOOKUP(D26,'Saisie CLASSEMENT'!$C$8:$H$207,6,FALSE),"")</f>
        <v/>
      </c>
      <c r="L26" s="91"/>
      <c r="S26" s="180" t="str">
        <f>IF('Saisie CLASSEMENT'!$C31&gt;0,'Saisie CLASSEMENT'!B31,"")</f>
        <v/>
      </c>
      <c r="T26" s="170">
        <f>IF(S26&gt;0,'Saisie CLASSEMENT'!C31)</f>
        <v>0</v>
      </c>
      <c r="U26" s="171" t="str">
        <f>IF(S26&gt;0,CONCATENATE('Saisie CLASSEMENT'!I31," ",'Saisie CLASSEMENT'!J31,""))</f>
        <v xml:space="preserve">   </v>
      </c>
      <c r="V26" s="171" t="str">
        <f>IF(S26&gt;0,'Saisie CLASSEMENT'!K31)</f>
        <v xml:space="preserve"> </v>
      </c>
      <c r="W26" s="171" t="str">
        <f>IF(S26&gt;0,'Saisie CLASSEMENT'!N31)</f>
        <v xml:space="preserve"> </v>
      </c>
      <c r="X26" s="170" t="str">
        <f>IF(S26&gt;0,'Saisie CLASSEMENT'!O31)</f>
        <v xml:space="preserve"> </v>
      </c>
      <c r="Y26" s="172" t="str">
        <f>IF(S26&gt;0,'Saisie CLASSEMENT'!P31)</f>
        <v xml:space="preserve"> </v>
      </c>
      <c r="Z26" s="325"/>
      <c r="AC26" s="85" t="str">
        <f>IF(OR(W26="",COUNTIF(W$2:W26,W26)&gt;1),"",COUNTIF(W:W,"&gt;="&amp;W26))</f>
        <v/>
      </c>
      <c r="AD26" s="323" t="str">
        <f t="shared" si="3"/>
        <v/>
      </c>
      <c r="AE26" s="85" t="str">
        <f>IF(OR(X26="",COUNTIF(X$2:X26,X26)&gt;1),"",COUNTIF(X:X,"&gt;="&amp;X26))</f>
        <v/>
      </c>
      <c r="AF26" s="323" t="str">
        <f t="shared" si="4"/>
        <v/>
      </c>
    </row>
    <row r="27" spans="1:32" ht="15.75" hidden="1" customHeight="1">
      <c r="A27" s="33">
        <f t="shared" si="0"/>
        <v>0</v>
      </c>
      <c r="B27" s="170" t="str">
        <f t="shared" si="1"/>
        <v/>
      </c>
      <c r="C27" s="180"/>
      <c r="D27" s="170"/>
      <c r="E27" s="171"/>
      <c r="F27" s="171"/>
      <c r="G27" s="171"/>
      <c r="H27" s="170"/>
      <c r="I27" s="172"/>
      <c r="J27" s="527" t="str">
        <f t="shared" si="2"/>
        <v/>
      </c>
      <c r="K27" s="179" t="str">
        <f>IF(LEN(D27)&gt;0,VLOOKUP(D27,'Saisie CLASSEMENT'!$C$8:$H$207,6,FALSE),"")</f>
        <v/>
      </c>
      <c r="L27" s="91"/>
      <c r="S27" s="180" t="str">
        <f>IF('Saisie CLASSEMENT'!$C32&gt;0,'Saisie CLASSEMENT'!B32,"")</f>
        <v/>
      </c>
      <c r="T27" s="170">
        <f>IF(S27&gt;0,'Saisie CLASSEMENT'!C32)</f>
        <v>0</v>
      </c>
      <c r="U27" s="171" t="str">
        <f>IF(S27&gt;0,CONCATENATE('Saisie CLASSEMENT'!I32," ",'Saisie CLASSEMENT'!J32,""))</f>
        <v xml:space="preserve">   </v>
      </c>
      <c r="V27" s="171" t="str">
        <f>IF(S27&gt;0,'Saisie CLASSEMENT'!K32)</f>
        <v xml:space="preserve"> </v>
      </c>
      <c r="W27" s="171" t="str">
        <f>IF(S27&gt;0,'Saisie CLASSEMENT'!N32)</f>
        <v xml:space="preserve"> </v>
      </c>
      <c r="X27" s="170" t="str">
        <f>IF(S27&gt;0,'Saisie CLASSEMENT'!O32)</f>
        <v xml:space="preserve"> </v>
      </c>
      <c r="Y27" s="172" t="str">
        <f>IF(S27&gt;0,'Saisie CLASSEMENT'!P32)</f>
        <v xml:space="preserve"> </v>
      </c>
      <c r="Z27" s="325"/>
      <c r="AC27" s="85" t="str">
        <f>IF(OR(W27="",COUNTIF(W$2:W27,W27)&gt;1),"",COUNTIF(W:W,"&gt;="&amp;W27))</f>
        <v/>
      </c>
      <c r="AD27" s="323" t="str">
        <f t="shared" si="3"/>
        <v/>
      </c>
      <c r="AE27" s="85" t="str">
        <f>IF(OR(X27="",COUNTIF(X$2:X27,X27)&gt;1),"",COUNTIF(X:X,"&gt;="&amp;X27))</f>
        <v/>
      </c>
      <c r="AF27" s="323" t="str">
        <f t="shared" si="4"/>
        <v/>
      </c>
    </row>
    <row r="28" spans="1:32" ht="15.75" hidden="1" customHeight="1">
      <c r="A28" s="33">
        <f t="shared" si="0"/>
        <v>0</v>
      </c>
      <c r="B28" s="170" t="str">
        <f t="shared" si="1"/>
        <v/>
      </c>
      <c r="C28" s="180"/>
      <c r="D28" s="170"/>
      <c r="E28" s="171"/>
      <c r="F28" s="171"/>
      <c r="G28" s="171"/>
      <c r="H28" s="170"/>
      <c r="I28" s="172"/>
      <c r="J28" s="527" t="str">
        <f t="shared" si="2"/>
        <v/>
      </c>
      <c r="K28" s="179" t="str">
        <f>IF(LEN(D28)&gt;0,VLOOKUP(D28,'Saisie CLASSEMENT'!$C$8:$H$207,6,FALSE),"")</f>
        <v/>
      </c>
      <c r="L28" s="91"/>
      <c r="S28" s="180" t="str">
        <f>IF('Saisie CLASSEMENT'!$C33&gt;0,'Saisie CLASSEMENT'!B33,"")</f>
        <v/>
      </c>
      <c r="T28" s="170">
        <f>IF(S28&gt;0,'Saisie CLASSEMENT'!C33)</f>
        <v>0</v>
      </c>
      <c r="U28" s="171" t="str">
        <f>IF(S28&gt;0,CONCATENATE('Saisie CLASSEMENT'!I33," ",'Saisie CLASSEMENT'!J33,""))</f>
        <v xml:space="preserve">   </v>
      </c>
      <c r="V28" s="171" t="str">
        <f>IF(S28&gt;0,'Saisie CLASSEMENT'!K33)</f>
        <v xml:space="preserve"> </v>
      </c>
      <c r="W28" s="171" t="str">
        <f>IF(S28&gt;0,'Saisie CLASSEMENT'!N33)</f>
        <v xml:space="preserve"> </v>
      </c>
      <c r="X28" s="170" t="str">
        <f>IF(S28&gt;0,'Saisie CLASSEMENT'!O33)</f>
        <v xml:space="preserve"> </v>
      </c>
      <c r="Y28" s="172" t="str">
        <f>IF(S28&gt;0,'Saisie CLASSEMENT'!P33)</f>
        <v xml:space="preserve"> </v>
      </c>
      <c r="Z28" s="325"/>
      <c r="AC28" s="85" t="str">
        <f>IF(OR(W28="",COUNTIF(W$2:W28,W28)&gt;1),"",COUNTIF(W:W,"&gt;="&amp;W28))</f>
        <v/>
      </c>
      <c r="AD28" s="323" t="str">
        <f t="shared" si="3"/>
        <v/>
      </c>
      <c r="AE28" s="85" t="str">
        <f>IF(OR(X28="",COUNTIF(X$2:X28,X28)&gt;1),"",COUNTIF(X:X,"&gt;="&amp;X28))</f>
        <v/>
      </c>
      <c r="AF28" s="323" t="str">
        <f t="shared" si="4"/>
        <v/>
      </c>
    </row>
    <row r="29" spans="1:32" ht="15.75" hidden="1" customHeight="1">
      <c r="A29" s="33">
        <f t="shared" si="0"/>
        <v>0</v>
      </c>
      <c r="B29" s="170" t="str">
        <f t="shared" si="1"/>
        <v/>
      </c>
      <c r="C29" s="180"/>
      <c r="D29" s="170"/>
      <c r="E29" s="171"/>
      <c r="F29" s="171"/>
      <c r="G29" s="171"/>
      <c r="H29" s="170"/>
      <c r="I29" s="172"/>
      <c r="J29" s="527" t="str">
        <f t="shared" si="2"/>
        <v/>
      </c>
      <c r="K29" s="179" t="str">
        <f>IF(LEN(D29)&gt;0,VLOOKUP(D29,'Saisie CLASSEMENT'!$C$8:$H$207,6,FALSE),"")</f>
        <v/>
      </c>
      <c r="L29" s="91"/>
      <c r="S29" s="180" t="str">
        <f>IF('Saisie CLASSEMENT'!$C34&gt;0,'Saisie CLASSEMENT'!B34,"")</f>
        <v/>
      </c>
      <c r="T29" s="170">
        <f>IF(S29&gt;0,'Saisie CLASSEMENT'!C34)</f>
        <v>0</v>
      </c>
      <c r="U29" s="171" t="str">
        <f>IF(S29&gt;0,CONCATENATE('Saisie CLASSEMENT'!I34," ",'Saisie CLASSEMENT'!J34,""))</f>
        <v xml:space="preserve">   </v>
      </c>
      <c r="V29" s="171" t="str">
        <f>IF(S29&gt;0,'Saisie CLASSEMENT'!K34)</f>
        <v xml:space="preserve"> </v>
      </c>
      <c r="W29" s="171" t="str">
        <f>IF(S29&gt;0,'Saisie CLASSEMENT'!N34)</f>
        <v xml:space="preserve"> </v>
      </c>
      <c r="X29" s="170" t="str">
        <f>IF(S29&gt;0,'Saisie CLASSEMENT'!O34)</f>
        <v xml:space="preserve"> </v>
      </c>
      <c r="Y29" s="172" t="str">
        <f>IF(S29&gt;0,'Saisie CLASSEMENT'!P34)</f>
        <v xml:space="preserve"> </v>
      </c>
      <c r="Z29" s="325"/>
      <c r="AC29" s="85" t="str">
        <f>IF(OR(W29="",COUNTIF(W$2:W29,W29)&gt;1),"",COUNTIF(W:W,"&gt;="&amp;W29))</f>
        <v/>
      </c>
      <c r="AD29" s="323" t="str">
        <f t="shared" si="3"/>
        <v/>
      </c>
      <c r="AE29" s="85" t="str">
        <f>IF(OR(X29="",COUNTIF(X$2:X29,X29)&gt;1),"",COUNTIF(X:X,"&gt;="&amp;X29))</f>
        <v/>
      </c>
      <c r="AF29" s="323" t="str">
        <f t="shared" si="4"/>
        <v/>
      </c>
    </row>
    <row r="30" spans="1:32" ht="15.75" hidden="1" customHeight="1">
      <c r="A30" s="33">
        <f t="shared" si="0"/>
        <v>0</v>
      </c>
      <c r="B30" s="170" t="str">
        <f t="shared" si="1"/>
        <v/>
      </c>
      <c r="C30" s="180"/>
      <c r="D30" s="170"/>
      <c r="E30" s="171"/>
      <c r="F30" s="171"/>
      <c r="G30" s="171"/>
      <c r="H30" s="170"/>
      <c r="I30" s="171"/>
      <c r="J30" s="527" t="str">
        <f t="shared" si="2"/>
        <v/>
      </c>
      <c r="K30" s="179" t="str">
        <f>IF(LEN(D30)&gt;0,VLOOKUP(D30,'Saisie CLASSEMENT'!$C$8:$H$207,6,FALSE),"")</f>
        <v/>
      </c>
      <c r="L30" s="91"/>
      <c r="S30" s="180" t="str">
        <f>IF('Saisie CLASSEMENT'!$C35&gt;0,'Saisie CLASSEMENT'!B35,"")</f>
        <v/>
      </c>
      <c r="T30" s="170">
        <f>IF(S30&gt;0,'Saisie CLASSEMENT'!C35)</f>
        <v>0</v>
      </c>
      <c r="U30" s="171" t="str">
        <f>IF(S30&gt;0,CONCATENATE('Saisie CLASSEMENT'!I35," ",'Saisie CLASSEMENT'!J35,""))</f>
        <v xml:space="preserve">   </v>
      </c>
      <c r="V30" s="171" t="str">
        <f>IF(S30&gt;0,'Saisie CLASSEMENT'!K35)</f>
        <v xml:space="preserve"> </v>
      </c>
      <c r="W30" s="171" t="str">
        <f>IF(S30&gt;0,'Saisie CLASSEMENT'!N35)</f>
        <v xml:space="preserve"> </v>
      </c>
      <c r="X30" s="170" t="str">
        <f>IF(S30&gt;0,'Saisie CLASSEMENT'!O35)</f>
        <v xml:space="preserve"> </v>
      </c>
      <c r="Y30" s="172" t="str">
        <f>IF(S30&gt;0,'Saisie CLASSEMENT'!P35)</f>
        <v xml:space="preserve"> </v>
      </c>
      <c r="Z30" s="325"/>
      <c r="AC30" s="85" t="str">
        <f>IF(OR(W30="",COUNTIF(W$2:W30,W30)&gt;1),"",COUNTIF(W:W,"&gt;="&amp;W30))</f>
        <v/>
      </c>
      <c r="AD30" s="323" t="str">
        <f t="shared" si="3"/>
        <v/>
      </c>
      <c r="AE30" s="85" t="str">
        <f>IF(OR(X30="",COUNTIF(X$2:X30,X30)&gt;1),"",COUNTIF(X:X,"&gt;="&amp;X30))</f>
        <v/>
      </c>
      <c r="AF30" s="323" t="str">
        <f t="shared" si="4"/>
        <v/>
      </c>
    </row>
    <row r="31" spans="1:32" ht="15.75" hidden="1" customHeight="1">
      <c r="A31" s="33">
        <f t="shared" si="0"/>
        <v>0</v>
      </c>
      <c r="B31" s="170" t="str">
        <f t="shared" si="1"/>
        <v/>
      </c>
      <c r="C31" s="180"/>
      <c r="D31" s="170"/>
      <c r="E31" s="171"/>
      <c r="F31" s="171"/>
      <c r="G31" s="171"/>
      <c r="H31" s="170"/>
      <c r="I31" s="171"/>
      <c r="J31" s="527" t="str">
        <f t="shared" si="2"/>
        <v/>
      </c>
      <c r="K31" s="179" t="str">
        <f>IF(LEN(D31)&gt;0,VLOOKUP(D31,'Saisie CLASSEMENT'!$C$8:$H$207,6,FALSE),"")</f>
        <v/>
      </c>
      <c r="L31" s="91"/>
      <c r="S31" s="180" t="str">
        <f>IF('Saisie CLASSEMENT'!$C36&gt;0,'Saisie CLASSEMENT'!B36,"")</f>
        <v/>
      </c>
      <c r="T31" s="170">
        <f>IF(S31&gt;0,'Saisie CLASSEMENT'!C36)</f>
        <v>0</v>
      </c>
      <c r="U31" s="171" t="str">
        <f>IF(S31&gt;0,CONCATENATE('Saisie CLASSEMENT'!I36," ",'Saisie CLASSEMENT'!J36,""))</f>
        <v xml:space="preserve">   </v>
      </c>
      <c r="V31" s="171" t="str">
        <f>IF(S31&gt;0,'Saisie CLASSEMENT'!K36)</f>
        <v xml:space="preserve"> </v>
      </c>
      <c r="W31" s="171" t="str">
        <f>IF(S31&gt;0,'Saisie CLASSEMENT'!N36)</f>
        <v xml:space="preserve"> </v>
      </c>
      <c r="X31" s="170" t="str">
        <f>IF(S31&gt;0,'Saisie CLASSEMENT'!O36)</f>
        <v xml:space="preserve"> </v>
      </c>
      <c r="Y31" s="172" t="str">
        <f>IF(S31&gt;0,'Saisie CLASSEMENT'!P36)</f>
        <v xml:space="preserve"> </v>
      </c>
      <c r="Z31" s="325"/>
      <c r="AC31" s="85" t="str">
        <f>IF(OR(W31="",COUNTIF(W$2:W31,W31)&gt;1),"",COUNTIF(W:W,"&gt;="&amp;W31))</f>
        <v/>
      </c>
      <c r="AD31" s="323" t="str">
        <f t="shared" si="3"/>
        <v/>
      </c>
      <c r="AE31" s="85" t="str">
        <f>IF(OR(X31="",COUNTIF(X$2:X31,X31)&gt;1),"",COUNTIF(X:X,"&gt;="&amp;X31))</f>
        <v/>
      </c>
      <c r="AF31" s="323" t="str">
        <f t="shared" si="4"/>
        <v/>
      </c>
    </row>
    <row r="32" spans="1:32" ht="15.75" hidden="1" customHeight="1">
      <c r="A32" s="33">
        <f t="shared" si="0"/>
        <v>0</v>
      </c>
      <c r="B32" s="170" t="str">
        <f t="shared" si="1"/>
        <v/>
      </c>
      <c r="C32" s="180"/>
      <c r="D32" s="170"/>
      <c r="E32" s="171"/>
      <c r="F32" s="171"/>
      <c r="G32" s="171"/>
      <c r="H32" s="170"/>
      <c r="I32" s="171"/>
      <c r="J32" s="527" t="str">
        <f t="shared" si="2"/>
        <v/>
      </c>
      <c r="K32" s="179" t="str">
        <f>IF(LEN(D32)&gt;0,VLOOKUP(D32,'Saisie CLASSEMENT'!$C$8:$H$207,6,FALSE),"")</f>
        <v/>
      </c>
      <c r="L32" s="91"/>
      <c r="S32" s="180" t="str">
        <f>IF('Saisie CLASSEMENT'!$C37&gt;0,'Saisie CLASSEMENT'!B37,"")</f>
        <v/>
      </c>
      <c r="T32" s="170">
        <f>IF(S32&gt;0,'Saisie CLASSEMENT'!C37)</f>
        <v>0</v>
      </c>
      <c r="U32" s="171" t="str">
        <f>IF(S32&gt;0,CONCATENATE('Saisie CLASSEMENT'!I37," ",'Saisie CLASSEMENT'!J37,""))</f>
        <v xml:space="preserve">   </v>
      </c>
      <c r="V32" s="171" t="str">
        <f>IF(S32&gt;0,'Saisie CLASSEMENT'!K37)</f>
        <v xml:space="preserve"> </v>
      </c>
      <c r="W32" s="171" t="str">
        <f>IF(S32&gt;0,'Saisie CLASSEMENT'!N37)</f>
        <v xml:space="preserve"> </v>
      </c>
      <c r="X32" s="170" t="str">
        <f>IF(S32&gt;0,'Saisie CLASSEMENT'!O37)</f>
        <v xml:space="preserve"> </v>
      </c>
      <c r="Y32" s="172" t="str">
        <f>IF(S32&gt;0,'Saisie CLASSEMENT'!P37)</f>
        <v xml:space="preserve"> </v>
      </c>
      <c r="Z32" s="325"/>
      <c r="AC32" s="85" t="str">
        <f>IF(OR(W32="",COUNTIF(W$2:W32,W32)&gt;1),"",COUNTIF(W:W,"&gt;="&amp;W32))</f>
        <v/>
      </c>
      <c r="AD32" s="323" t="str">
        <f t="shared" si="3"/>
        <v/>
      </c>
      <c r="AE32" s="85" t="str">
        <f>IF(OR(X32="",COUNTIF(X$2:X32,X32)&gt;1),"",COUNTIF(X:X,"&gt;="&amp;X32))</f>
        <v/>
      </c>
      <c r="AF32" s="323" t="str">
        <f t="shared" si="4"/>
        <v/>
      </c>
    </row>
    <row r="33" spans="1:32" ht="15.75" hidden="1" customHeight="1">
      <c r="A33" s="33">
        <f t="shared" si="0"/>
        <v>0</v>
      </c>
      <c r="B33" s="170" t="str">
        <f t="shared" si="1"/>
        <v/>
      </c>
      <c r="C33" s="180"/>
      <c r="D33" s="170"/>
      <c r="E33" s="171"/>
      <c r="F33" s="171"/>
      <c r="G33" s="171"/>
      <c r="H33" s="170"/>
      <c r="I33" s="171"/>
      <c r="J33" s="527" t="str">
        <f t="shared" si="2"/>
        <v/>
      </c>
      <c r="K33" s="179" t="str">
        <f>IF(LEN(D33)&gt;0,VLOOKUP(D33,'Saisie CLASSEMENT'!$C$8:$H$207,6,FALSE),"")</f>
        <v/>
      </c>
      <c r="L33" s="91"/>
      <c r="S33" s="180" t="str">
        <f>IF('Saisie CLASSEMENT'!$C38&gt;0,'Saisie CLASSEMENT'!B38,"")</f>
        <v/>
      </c>
      <c r="T33" s="170">
        <f>IF(S33&gt;0,'Saisie CLASSEMENT'!C38)</f>
        <v>0</v>
      </c>
      <c r="U33" s="171" t="str">
        <f>IF(S33&gt;0,CONCATENATE('Saisie CLASSEMENT'!I38," ",'Saisie CLASSEMENT'!J38,""))</f>
        <v xml:space="preserve">   </v>
      </c>
      <c r="V33" s="171" t="str">
        <f>IF(S33&gt;0,'Saisie CLASSEMENT'!K38)</f>
        <v xml:space="preserve"> </v>
      </c>
      <c r="W33" s="171" t="str">
        <f>IF(S33&gt;0,'Saisie CLASSEMENT'!N38)</f>
        <v xml:space="preserve"> </v>
      </c>
      <c r="X33" s="170" t="str">
        <f>IF(S33&gt;0,'Saisie CLASSEMENT'!O38)</f>
        <v xml:space="preserve"> </v>
      </c>
      <c r="Y33" s="172" t="str">
        <f>IF(S33&gt;0,'Saisie CLASSEMENT'!P38)</f>
        <v xml:space="preserve"> </v>
      </c>
      <c r="Z33" s="325"/>
      <c r="AC33" s="85" t="str">
        <f>IF(OR(W33="",COUNTIF(W$2:W33,W33)&gt;1),"",COUNTIF(W:W,"&gt;="&amp;W33))</f>
        <v/>
      </c>
      <c r="AD33" s="323" t="str">
        <f t="shared" si="3"/>
        <v/>
      </c>
      <c r="AE33" s="85" t="str">
        <f>IF(OR(X33="",COUNTIF(X$2:X33,X33)&gt;1),"",COUNTIF(X:X,"&gt;="&amp;X33))</f>
        <v/>
      </c>
      <c r="AF33" s="323" t="str">
        <f t="shared" si="4"/>
        <v/>
      </c>
    </row>
    <row r="34" spans="1:32" ht="15.75" hidden="1" customHeight="1">
      <c r="A34" s="33">
        <f t="shared" si="0"/>
        <v>0</v>
      </c>
      <c r="B34" s="170" t="str">
        <f t="shared" si="1"/>
        <v/>
      </c>
      <c r="C34" s="180"/>
      <c r="D34" s="170"/>
      <c r="E34" s="171"/>
      <c r="F34" s="171"/>
      <c r="G34" s="171"/>
      <c r="H34" s="170"/>
      <c r="I34" s="171"/>
      <c r="J34" s="527" t="str">
        <f t="shared" si="2"/>
        <v/>
      </c>
      <c r="K34" s="179" t="str">
        <f>IF(LEN(D34)&gt;0,VLOOKUP(D34,'Saisie CLASSEMENT'!$C$8:$H$207,6,FALSE),"")</f>
        <v/>
      </c>
      <c r="L34" s="91"/>
      <c r="S34" s="180" t="str">
        <f>IF('Saisie CLASSEMENT'!$C39&gt;0,'Saisie CLASSEMENT'!B39,"")</f>
        <v/>
      </c>
      <c r="T34" s="170">
        <f>IF(S34&gt;0,'Saisie CLASSEMENT'!C39)</f>
        <v>0</v>
      </c>
      <c r="U34" s="171" t="str">
        <f>IF(S34&gt;0,CONCATENATE('Saisie CLASSEMENT'!I39," ",'Saisie CLASSEMENT'!J39,""))</f>
        <v xml:space="preserve">   </v>
      </c>
      <c r="V34" s="171" t="str">
        <f>IF(S34&gt;0,'Saisie CLASSEMENT'!K39)</f>
        <v xml:space="preserve"> </v>
      </c>
      <c r="W34" s="171" t="str">
        <f>IF(S34&gt;0,'Saisie CLASSEMENT'!N39)</f>
        <v xml:space="preserve"> </v>
      </c>
      <c r="X34" s="170" t="str">
        <f>IF(S34&gt;0,'Saisie CLASSEMENT'!O39)</f>
        <v xml:space="preserve"> </v>
      </c>
      <c r="Y34" s="172" t="str">
        <f>IF(S34&gt;0,'Saisie CLASSEMENT'!P39)</f>
        <v xml:space="preserve"> </v>
      </c>
      <c r="Z34" s="325"/>
      <c r="AC34" s="85" t="str">
        <f>IF(OR(W34="",COUNTIF(W$2:W34,W34)&gt;1),"",COUNTIF(W:W,"&gt;="&amp;W34))</f>
        <v/>
      </c>
      <c r="AD34" s="323" t="str">
        <f t="shared" si="3"/>
        <v/>
      </c>
      <c r="AE34" s="85" t="str">
        <f>IF(OR(X34="",COUNTIF(X$2:X34,X34)&gt;1),"",COUNTIF(X:X,"&gt;="&amp;X34))</f>
        <v/>
      </c>
      <c r="AF34" s="323" t="str">
        <f t="shared" si="4"/>
        <v/>
      </c>
    </row>
    <row r="35" spans="1:32" ht="15.75" hidden="1" customHeight="1">
      <c r="A35" s="33">
        <f t="shared" si="0"/>
        <v>0</v>
      </c>
      <c r="B35" s="170" t="str">
        <f t="shared" si="1"/>
        <v/>
      </c>
      <c r="C35" s="180"/>
      <c r="D35" s="170"/>
      <c r="E35" s="171"/>
      <c r="F35" s="171"/>
      <c r="G35" s="171"/>
      <c r="H35" s="170"/>
      <c r="I35" s="171"/>
      <c r="J35" s="527" t="str">
        <f t="shared" si="2"/>
        <v/>
      </c>
      <c r="K35" s="179" t="str">
        <f>IF(LEN(D35)&gt;0,VLOOKUP(D35,'Saisie CLASSEMENT'!$C$8:$H$207,6,FALSE),"")</f>
        <v/>
      </c>
      <c r="L35" s="91"/>
      <c r="S35" s="180" t="str">
        <f>IF('Saisie CLASSEMENT'!$C40&gt;0,'Saisie CLASSEMENT'!B40,"")</f>
        <v/>
      </c>
      <c r="T35" s="170">
        <f>IF(S35&gt;0,'Saisie CLASSEMENT'!C40)</f>
        <v>0</v>
      </c>
      <c r="U35" s="171" t="str">
        <f>IF(S35&gt;0,CONCATENATE('Saisie CLASSEMENT'!I40," ",'Saisie CLASSEMENT'!J40,""))</f>
        <v xml:space="preserve">   </v>
      </c>
      <c r="V35" s="171" t="str">
        <f>IF(S35&gt;0,'Saisie CLASSEMENT'!K40)</f>
        <v xml:space="preserve"> </v>
      </c>
      <c r="W35" s="171" t="str">
        <f>IF(S35&gt;0,'Saisie CLASSEMENT'!N40)</f>
        <v xml:space="preserve"> </v>
      </c>
      <c r="X35" s="170" t="str">
        <f>IF(S35&gt;0,'Saisie CLASSEMENT'!O40)</f>
        <v xml:space="preserve"> </v>
      </c>
      <c r="Y35" s="172" t="str">
        <f>IF(S35&gt;0,'Saisie CLASSEMENT'!P40)</f>
        <v xml:space="preserve"> </v>
      </c>
      <c r="Z35" s="325"/>
      <c r="AC35" s="85" t="str">
        <f>IF(OR(W35="",COUNTIF(W$2:W35,W35)&gt;1),"",COUNTIF(W:W,"&gt;="&amp;W35))</f>
        <v/>
      </c>
      <c r="AD35" s="323" t="str">
        <f t="shared" si="3"/>
        <v/>
      </c>
      <c r="AE35" s="85" t="str">
        <f>IF(OR(X35="",COUNTIF(X$2:X35,X35)&gt;1),"",COUNTIF(X:X,"&gt;="&amp;X35))</f>
        <v/>
      </c>
      <c r="AF35" s="323" t="str">
        <f t="shared" si="4"/>
        <v/>
      </c>
    </row>
    <row r="36" spans="1:32" ht="15.75" hidden="1" customHeight="1">
      <c r="A36" s="33">
        <f t="shared" si="0"/>
        <v>0</v>
      </c>
      <c r="B36" s="170" t="str">
        <f t="shared" si="1"/>
        <v/>
      </c>
      <c r="C36" s="180"/>
      <c r="D36" s="170"/>
      <c r="E36" s="171"/>
      <c r="F36" s="171"/>
      <c r="G36" s="171"/>
      <c r="H36" s="170"/>
      <c r="I36" s="171"/>
      <c r="J36" s="527" t="str">
        <f t="shared" si="2"/>
        <v/>
      </c>
      <c r="K36" s="179" t="str">
        <f>IF(LEN(D36)&gt;0,VLOOKUP(D36,'Saisie CLASSEMENT'!$C$8:$H$207,6,FALSE),"")</f>
        <v/>
      </c>
      <c r="L36" s="91"/>
      <c r="S36" s="180" t="str">
        <f>IF('Saisie CLASSEMENT'!$C41&gt;0,'Saisie CLASSEMENT'!B41,"")</f>
        <v/>
      </c>
      <c r="T36" s="170">
        <f>IF(S36&gt;0,'Saisie CLASSEMENT'!C41)</f>
        <v>0</v>
      </c>
      <c r="U36" s="171" t="str">
        <f>IF(S36&gt;0,CONCATENATE('Saisie CLASSEMENT'!I41," ",'Saisie CLASSEMENT'!J41,""))</f>
        <v xml:space="preserve">   </v>
      </c>
      <c r="V36" s="171" t="str">
        <f>IF(S36&gt;0,'Saisie CLASSEMENT'!K41)</f>
        <v xml:space="preserve"> </v>
      </c>
      <c r="W36" s="171" t="str">
        <f>IF(S36&gt;0,'Saisie CLASSEMENT'!N41)</f>
        <v xml:space="preserve"> </v>
      </c>
      <c r="X36" s="170" t="str">
        <f>IF(S36&gt;0,'Saisie CLASSEMENT'!O41)</f>
        <v xml:space="preserve"> </v>
      </c>
      <c r="Y36" s="172" t="str">
        <f>IF(S36&gt;0,'Saisie CLASSEMENT'!P41)</f>
        <v xml:space="preserve"> </v>
      </c>
      <c r="Z36" s="325"/>
      <c r="AC36" s="85" t="str">
        <f>IF(OR(W36="",COUNTIF(W$2:W36,W36)&gt;1),"",COUNTIF(W:W,"&gt;="&amp;W36))</f>
        <v/>
      </c>
      <c r="AD36" s="323" t="str">
        <f t="shared" si="3"/>
        <v/>
      </c>
      <c r="AE36" s="85" t="str">
        <f>IF(OR(X36="",COUNTIF(X$2:X36,X36)&gt;1),"",COUNTIF(X:X,"&gt;="&amp;X36))</f>
        <v/>
      </c>
      <c r="AF36" s="323" t="str">
        <f t="shared" si="4"/>
        <v/>
      </c>
    </row>
    <row r="37" spans="1:32" ht="15.75" hidden="1" customHeight="1">
      <c r="A37" s="33">
        <f t="shared" si="0"/>
        <v>0</v>
      </c>
      <c r="B37" s="170" t="str">
        <f t="shared" si="1"/>
        <v/>
      </c>
      <c r="C37" s="180"/>
      <c r="D37" s="170"/>
      <c r="E37" s="171"/>
      <c r="F37" s="171"/>
      <c r="G37" s="171"/>
      <c r="H37" s="170"/>
      <c r="I37" s="171"/>
      <c r="J37" s="527" t="str">
        <f t="shared" si="2"/>
        <v/>
      </c>
      <c r="K37" s="179" t="str">
        <f>IF(LEN(D37)&gt;0,VLOOKUP(D37,'Saisie CLASSEMENT'!$C$8:$H$207,6,FALSE),"")</f>
        <v/>
      </c>
      <c r="L37" s="91"/>
      <c r="S37" s="180" t="str">
        <f>IF('Saisie CLASSEMENT'!$C42&gt;0,'Saisie CLASSEMENT'!B42,"")</f>
        <v/>
      </c>
      <c r="T37" s="170">
        <f>IF(S37&gt;0,'Saisie CLASSEMENT'!C42)</f>
        <v>0</v>
      </c>
      <c r="U37" s="171" t="str">
        <f>IF(S37&gt;0,CONCATENATE('Saisie CLASSEMENT'!I42," ",'Saisie CLASSEMENT'!J42,""))</f>
        <v xml:space="preserve">   </v>
      </c>
      <c r="V37" s="171" t="str">
        <f>IF(S37&gt;0,'Saisie CLASSEMENT'!K42)</f>
        <v xml:space="preserve"> </v>
      </c>
      <c r="W37" s="171" t="str">
        <f>IF(S37&gt;0,'Saisie CLASSEMENT'!N42)</f>
        <v xml:space="preserve"> </v>
      </c>
      <c r="X37" s="170" t="str">
        <f>IF(S37&gt;0,'Saisie CLASSEMENT'!O42)</f>
        <v xml:space="preserve"> </v>
      </c>
      <c r="Y37" s="172" t="str">
        <f>IF(S37&gt;0,'Saisie CLASSEMENT'!P42)</f>
        <v xml:space="preserve"> </v>
      </c>
      <c r="Z37" s="325"/>
      <c r="AC37" s="85" t="str">
        <f>IF(OR(W37="",COUNTIF(W$2:W37,W37)&gt;1),"",COUNTIF(W:W,"&gt;="&amp;W37))</f>
        <v/>
      </c>
      <c r="AD37" s="323" t="str">
        <f t="shared" si="3"/>
        <v/>
      </c>
      <c r="AE37" s="85" t="str">
        <f>IF(OR(X37="",COUNTIF(X$2:X37,X37)&gt;1),"",COUNTIF(X:X,"&gt;="&amp;X37))</f>
        <v/>
      </c>
      <c r="AF37" s="323" t="str">
        <f t="shared" si="4"/>
        <v/>
      </c>
    </row>
    <row r="38" spans="1:32" ht="15.75" hidden="1" customHeight="1">
      <c r="A38" s="33">
        <f t="shared" si="0"/>
        <v>0</v>
      </c>
      <c r="B38" s="170" t="str">
        <f t="shared" si="1"/>
        <v/>
      </c>
      <c r="C38" s="180"/>
      <c r="D38" s="170"/>
      <c r="E38" s="171"/>
      <c r="F38" s="171"/>
      <c r="G38" s="171"/>
      <c r="H38" s="170"/>
      <c r="I38" s="171"/>
      <c r="J38" s="527" t="str">
        <f t="shared" si="2"/>
        <v/>
      </c>
      <c r="K38" s="179" t="str">
        <f>IF(LEN(D38)&gt;0,VLOOKUP(D38,'Saisie CLASSEMENT'!$C$8:$H$207,6,FALSE),"")</f>
        <v/>
      </c>
      <c r="L38" s="91"/>
      <c r="S38" s="180" t="str">
        <f>IF('Saisie CLASSEMENT'!$C43&gt;0,'Saisie CLASSEMENT'!B43,"")</f>
        <v/>
      </c>
      <c r="T38" s="170">
        <f>IF(S38&gt;0,'Saisie CLASSEMENT'!C43)</f>
        <v>0</v>
      </c>
      <c r="U38" s="171" t="str">
        <f>IF(S38&gt;0,CONCATENATE('Saisie CLASSEMENT'!I43," ",'Saisie CLASSEMENT'!J43,""))</f>
        <v xml:space="preserve">   </v>
      </c>
      <c r="V38" s="171" t="str">
        <f>IF(S38&gt;0,'Saisie CLASSEMENT'!K43)</f>
        <v xml:space="preserve"> </v>
      </c>
      <c r="W38" s="171" t="str">
        <f>IF(S38&gt;0,'Saisie CLASSEMENT'!N43)</f>
        <v xml:space="preserve"> </v>
      </c>
      <c r="X38" s="170" t="str">
        <f>IF(S38&gt;0,'Saisie CLASSEMENT'!O43)</f>
        <v xml:space="preserve"> </v>
      </c>
      <c r="Y38" s="172" t="str">
        <f>IF(S38&gt;0,'Saisie CLASSEMENT'!P43)</f>
        <v xml:space="preserve"> </v>
      </c>
      <c r="Z38" s="325"/>
      <c r="AC38" s="85" t="str">
        <f>IF(OR(W38="",COUNTIF(W$2:W38,W38)&gt;1),"",COUNTIF(W:W,"&gt;="&amp;W38))</f>
        <v/>
      </c>
      <c r="AD38" s="323" t="str">
        <f t="shared" si="3"/>
        <v/>
      </c>
      <c r="AE38" s="85" t="str">
        <f>IF(OR(X38="",COUNTIF(X$2:X38,X38)&gt;1),"",COUNTIF(X:X,"&gt;="&amp;X38))</f>
        <v/>
      </c>
      <c r="AF38" s="323" t="str">
        <f t="shared" si="4"/>
        <v/>
      </c>
    </row>
    <row r="39" spans="1:32" ht="15.75" hidden="1" customHeight="1">
      <c r="A39" s="33">
        <f t="shared" si="0"/>
        <v>0</v>
      </c>
      <c r="B39" s="170" t="str">
        <f t="shared" si="1"/>
        <v/>
      </c>
      <c r="C39" s="180"/>
      <c r="D39" s="170"/>
      <c r="E39" s="171"/>
      <c r="F39" s="171"/>
      <c r="G39" s="171"/>
      <c r="H39" s="170"/>
      <c r="I39" s="171"/>
      <c r="J39" s="527" t="str">
        <f t="shared" si="2"/>
        <v/>
      </c>
      <c r="K39" s="179" t="str">
        <f>IF(LEN(D39)&gt;0,VLOOKUP(D39,'Saisie CLASSEMENT'!$C$8:$H$207,6,FALSE),"")</f>
        <v/>
      </c>
      <c r="L39" s="91"/>
      <c r="S39" s="180" t="str">
        <f>IF('Saisie CLASSEMENT'!$C44&gt;0,'Saisie CLASSEMENT'!B44,"")</f>
        <v/>
      </c>
      <c r="T39" s="170">
        <f>IF(S39&gt;0,'Saisie CLASSEMENT'!C44)</f>
        <v>0</v>
      </c>
      <c r="U39" s="171" t="str">
        <f>IF(S39&gt;0,CONCATENATE('Saisie CLASSEMENT'!I44," ",'Saisie CLASSEMENT'!J44,""))</f>
        <v xml:space="preserve">   </v>
      </c>
      <c r="V39" s="171" t="str">
        <f>IF(S39&gt;0,'Saisie CLASSEMENT'!K44)</f>
        <v xml:space="preserve"> </v>
      </c>
      <c r="W39" s="171" t="str">
        <f>IF(S39&gt;0,'Saisie CLASSEMENT'!N44)</f>
        <v xml:space="preserve"> </v>
      </c>
      <c r="X39" s="170" t="str">
        <f>IF(S39&gt;0,'Saisie CLASSEMENT'!O44)</f>
        <v xml:space="preserve"> </v>
      </c>
      <c r="Y39" s="172" t="str">
        <f>IF(S39&gt;0,'Saisie CLASSEMENT'!P44)</f>
        <v xml:space="preserve"> </v>
      </c>
      <c r="Z39" s="325"/>
      <c r="AC39" s="85" t="str">
        <f>IF(OR(W39="",COUNTIF(W$2:W39,W39)&gt;1),"",COUNTIF(W:W,"&gt;="&amp;W39))</f>
        <v/>
      </c>
      <c r="AD39" s="323" t="str">
        <f t="shared" si="3"/>
        <v/>
      </c>
      <c r="AE39" s="85" t="str">
        <f>IF(OR(X39="",COUNTIF(X$2:X39,X39)&gt;1),"",COUNTIF(X:X,"&gt;="&amp;X39))</f>
        <v/>
      </c>
      <c r="AF39" s="323" t="str">
        <f t="shared" si="4"/>
        <v/>
      </c>
    </row>
    <row r="40" spans="1:32" ht="15.75" hidden="1" customHeight="1">
      <c r="A40" s="33">
        <f t="shared" si="0"/>
        <v>0</v>
      </c>
      <c r="B40" s="170" t="str">
        <f t="shared" si="1"/>
        <v/>
      </c>
      <c r="C40" s="180"/>
      <c r="D40" s="170"/>
      <c r="E40" s="171"/>
      <c r="F40" s="171"/>
      <c r="G40" s="171"/>
      <c r="H40" s="170"/>
      <c r="I40" s="171"/>
      <c r="J40" s="527" t="str">
        <f t="shared" si="2"/>
        <v/>
      </c>
      <c r="K40" s="179" t="str">
        <f>IF(LEN(D40)&gt;0,VLOOKUP(D40,'Saisie CLASSEMENT'!$C$8:$H$207,6,FALSE),"")</f>
        <v/>
      </c>
      <c r="L40" s="91"/>
      <c r="S40" s="180" t="str">
        <f>IF('Saisie CLASSEMENT'!$C45&gt;0,'Saisie CLASSEMENT'!B45,"")</f>
        <v/>
      </c>
      <c r="T40" s="170">
        <f>IF(S40&gt;0,'Saisie CLASSEMENT'!C45)</f>
        <v>0</v>
      </c>
      <c r="U40" s="171" t="str">
        <f>IF(S40&gt;0,CONCATENATE('Saisie CLASSEMENT'!I45," ",'Saisie CLASSEMENT'!J45,""))</f>
        <v xml:space="preserve">   </v>
      </c>
      <c r="V40" s="171" t="str">
        <f>IF(S40&gt;0,'Saisie CLASSEMENT'!K45)</f>
        <v xml:space="preserve"> </v>
      </c>
      <c r="W40" s="171" t="str">
        <f>IF(S40&gt;0,'Saisie CLASSEMENT'!N45)</f>
        <v xml:space="preserve"> </v>
      </c>
      <c r="X40" s="170" t="str">
        <f>IF(S40&gt;0,'Saisie CLASSEMENT'!O45)</f>
        <v xml:space="preserve"> </v>
      </c>
      <c r="Y40" s="172" t="str">
        <f>IF(S40&gt;0,'Saisie CLASSEMENT'!P45)</f>
        <v xml:space="preserve"> </v>
      </c>
      <c r="Z40" s="325"/>
      <c r="AC40" s="85" t="str">
        <f>IF(OR(W40="",COUNTIF(W$2:W40,W40)&gt;1),"",COUNTIF(W:W,"&gt;="&amp;W40))</f>
        <v/>
      </c>
      <c r="AD40" s="323" t="str">
        <f t="shared" si="3"/>
        <v/>
      </c>
      <c r="AE40" s="85" t="str">
        <f>IF(OR(X40="",COUNTIF(X$2:X40,X40)&gt;1),"",COUNTIF(X:X,"&gt;="&amp;X40))</f>
        <v/>
      </c>
      <c r="AF40" s="323" t="str">
        <f t="shared" si="4"/>
        <v/>
      </c>
    </row>
    <row r="41" spans="1:32" ht="15.75" hidden="1" customHeight="1">
      <c r="A41" s="33">
        <f t="shared" si="0"/>
        <v>0</v>
      </c>
      <c r="B41" s="170" t="str">
        <f t="shared" si="1"/>
        <v/>
      </c>
      <c r="C41" s="180"/>
      <c r="D41" s="170"/>
      <c r="E41" s="171"/>
      <c r="F41" s="171"/>
      <c r="G41" s="171"/>
      <c r="H41" s="170"/>
      <c r="I41" s="171"/>
      <c r="J41" s="527" t="str">
        <f t="shared" si="2"/>
        <v/>
      </c>
      <c r="K41" s="179" t="str">
        <f>IF(LEN(D41)&gt;0,VLOOKUP(D41,'Saisie CLASSEMENT'!$C$8:$H$207,6,FALSE),"")</f>
        <v/>
      </c>
      <c r="L41" s="91"/>
      <c r="S41" s="180" t="str">
        <f>IF('Saisie CLASSEMENT'!$C46&gt;0,'Saisie CLASSEMENT'!B46,"")</f>
        <v/>
      </c>
      <c r="T41" s="170">
        <f>IF(S41&gt;0,'Saisie CLASSEMENT'!C46)</f>
        <v>0</v>
      </c>
      <c r="U41" s="171" t="str">
        <f>IF(S41&gt;0,CONCATENATE('Saisie CLASSEMENT'!I46," ",'Saisie CLASSEMENT'!J46,""))</f>
        <v xml:space="preserve">   </v>
      </c>
      <c r="V41" s="171" t="str">
        <f>IF(S41&gt;0,'Saisie CLASSEMENT'!K46)</f>
        <v xml:space="preserve"> </v>
      </c>
      <c r="W41" s="171" t="str">
        <f>IF(S41&gt;0,'Saisie CLASSEMENT'!N46)</f>
        <v xml:space="preserve"> </v>
      </c>
      <c r="X41" s="170" t="str">
        <f>IF(S41&gt;0,'Saisie CLASSEMENT'!O46)</f>
        <v xml:space="preserve"> </v>
      </c>
      <c r="Y41" s="172" t="str">
        <f>IF(S41&gt;0,'Saisie CLASSEMENT'!P46)</f>
        <v xml:space="preserve"> </v>
      </c>
      <c r="Z41" s="325"/>
      <c r="AC41" s="85" t="str">
        <f>IF(OR(W41="",COUNTIF(W$2:W41,W41)&gt;1),"",COUNTIF(W:W,"&gt;="&amp;W41))</f>
        <v/>
      </c>
      <c r="AD41" s="323" t="str">
        <f t="shared" si="3"/>
        <v/>
      </c>
      <c r="AE41" s="85" t="str">
        <f>IF(OR(X41="",COUNTIF(X$2:X41,X41)&gt;1),"",COUNTIF(X:X,"&gt;="&amp;X41))</f>
        <v/>
      </c>
      <c r="AF41" s="323" t="str">
        <f t="shared" si="4"/>
        <v/>
      </c>
    </row>
    <row r="42" spans="1:32" ht="15.75" hidden="1" customHeight="1">
      <c r="A42" s="33">
        <f t="shared" si="0"/>
        <v>0</v>
      </c>
      <c r="B42" s="170" t="str">
        <f t="shared" si="1"/>
        <v/>
      </c>
      <c r="C42" s="180"/>
      <c r="D42" s="170"/>
      <c r="E42" s="171"/>
      <c r="F42" s="171"/>
      <c r="G42" s="171"/>
      <c r="H42" s="170"/>
      <c r="I42" s="171"/>
      <c r="J42" s="527" t="str">
        <f t="shared" si="2"/>
        <v/>
      </c>
      <c r="K42" s="179" t="str">
        <f>IF(LEN(D42)&gt;0,VLOOKUP(D42,'Saisie CLASSEMENT'!$C$8:$H$207,6,FALSE),"")</f>
        <v/>
      </c>
      <c r="L42" s="91"/>
      <c r="S42" s="180" t="str">
        <f>IF('Saisie CLASSEMENT'!$C47&gt;0,'Saisie CLASSEMENT'!B47,"")</f>
        <v/>
      </c>
      <c r="T42" s="170">
        <f>IF(S42&gt;0,'Saisie CLASSEMENT'!C47)</f>
        <v>0</v>
      </c>
      <c r="U42" s="171" t="str">
        <f>IF(S42&gt;0,CONCATENATE('Saisie CLASSEMENT'!I47," ",'Saisie CLASSEMENT'!J47,""))</f>
        <v xml:space="preserve">   </v>
      </c>
      <c r="V42" s="171" t="str">
        <f>IF(S42&gt;0,'Saisie CLASSEMENT'!K47)</f>
        <v xml:space="preserve"> </v>
      </c>
      <c r="W42" s="171" t="str">
        <f>IF(S42&gt;0,'Saisie CLASSEMENT'!N47)</f>
        <v xml:space="preserve"> </v>
      </c>
      <c r="X42" s="170" t="str">
        <f>IF(S42&gt;0,'Saisie CLASSEMENT'!O47)</f>
        <v xml:space="preserve"> </v>
      </c>
      <c r="Y42" s="172" t="str">
        <f>IF(S42&gt;0,'Saisie CLASSEMENT'!P47)</f>
        <v xml:space="preserve"> </v>
      </c>
      <c r="Z42" s="325"/>
      <c r="AC42" s="85" t="str">
        <f>IF(OR(W42="",COUNTIF(W$2:W42,W42)&gt;1),"",COUNTIF(W:W,"&gt;="&amp;W42))</f>
        <v/>
      </c>
      <c r="AD42" s="323" t="str">
        <f t="shared" si="3"/>
        <v/>
      </c>
      <c r="AE42" s="85" t="str">
        <f>IF(OR(X42="",COUNTIF(X$2:X42,X42)&gt;1),"",COUNTIF(X:X,"&gt;="&amp;X42))</f>
        <v/>
      </c>
      <c r="AF42" s="323" t="str">
        <f t="shared" si="4"/>
        <v/>
      </c>
    </row>
    <row r="43" spans="1:32" ht="15.75" hidden="1" customHeight="1">
      <c r="A43" s="33">
        <f t="shared" si="0"/>
        <v>0</v>
      </c>
      <c r="B43" s="170" t="str">
        <f t="shared" si="1"/>
        <v/>
      </c>
      <c r="C43" s="180"/>
      <c r="D43" s="170"/>
      <c r="E43" s="171"/>
      <c r="F43" s="171"/>
      <c r="G43" s="171"/>
      <c r="H43" s="170"/>
      <c r="I43" s="171"/>
      <c r="J43" s="527" t="str">
        <f t="shared" si="2"/>
        <v/>
      </c>
      <c r="K43" s="179" t="str">
        <f>IF(LEN(D43)&gt;0,VLOOKUP(D43,'Saisie CLASSEMENT'!$C$8:$H$207,6,FALSE),"")</f>
        <v/>
      </c>
      <c r="L43" s="91"/>
      <c r="S43" s="180" t="str">
        <f>IF('Saisie CLASSEMENT'!$C48&gt;0,'Saisie CLASSEMENT'!B48,"")</f>
        <v/>
      </c>
      <c r="T43" s="170">
        <f>IF(S43&gt;0,'Saisie CLASSEMENT'!C48)</f>
        <v>0</v>
      </c>
      <c r="U43" s="171" t="str">
        <f>IF(S43&gt;0,CONCATENATE('Saisie CLASSEMENT'!I48," ",'Saisie CLASSEMENT'!J48,""))</f>
        <v xml:space="preserve">   </v>
      </c>
      <c r="V43" s="171" t="str">
        <f>IF(S43&gt;0,'Saisie CLASSEMENT'!K48)</f>
        <v xml:space="preserve"> </v>
      </c>
      <c r="W43" s="171" t="str">
        <f>IF(S43&gt;0,'Saisie CLASSEMENT'!N48)</f>
        <v xml:space="preserve"> </v>
      </c>
      <c r="X43" s="170" t="str">
        <f>IF(S43&gt;0,'Saisie CLASSEMENT'!O48)</f>
        <v xml:space="preserve"> </v>
      </c>
      <c r="Y43" s="172" t="str">
        <f>IF(S43&gt;0,'Saisie CLASSEMENT'!P48)</f>
        <v xml:space="preserve"> </v>
      </c>
      <c r="Z43" s="325"/>
      <c r="AC43" s="85" t="str">
        <f>IF(OR(W43="",COUNTIF(W$2:W43,W43)&gt;1),"",COUNTIF(W:W,"&gt;="&amp;W43))</f>
        <v/>
      </c>
      <c r="AD43" s="323" t="str">
        <f t="shared" si="3"/>
        <v/>
      </c>
      <c r="AE43" s="85" t="str">
        <f>IF(OR(X43="",COUNTIF(X$2:X43,X43)&gt;1),"",COUNTIF(X:X,"&gt;="&amp;X43))</f>
        <v/>
      </c>
      <c r="AF43" s="323" t="str">
        <f t="shared" si="4"/>
        <v/>
      </c>
    </row>
    <row r="44" spans="1:32" ht="15.75" hidden="1" customHeight="1">
      <c r="A44" s="33">
        <f t="shared" si="0"/>
        <v>0</v>
      </c>
      <c r="B44" s="170" t="str">
        <f t="shared" si="1"/>
        <v/>
      </c>
      <c r="C44" s="180"/>
      <c r="D44" s="170"/>
      <c r="E44" s="171"/>
      <c r="F44" s="171"/>
      <c r="G44" s="171"/>
      <c r="H44" s="170"/>
      <c r="I44" s="171"/>
      <c r="J44" s="527" t="str">
        <f t="shared" si="2"/>
        <v/>
      </c>
      <c r="K44" s="179" t="str">
        <f>IF(LEN(D44)&gt;0,VLOOKUP(D44,'Saisie CLASSEMENT'!$C$8:$H$207,6,FALSE),"")</f>
        <v/>
      </c>
      <c r="L44" s="91"/>
      <c r="S44" s="180" t="str">
        <f>IF('Saisie CLASSEMENT'!$C49&gt;0,'Saisie CLASSEMENT'!B49,"")</f>
        <v/>
      </c>
      <c r="T44" s="170">
        <f>IF(S44&gt;0,'Saisie CLASSEMENT'!C49)</f>
        <v>0</v>
      </c>
      <c r="U44" s="171" t="str">
        <f>IF(S44&gt;0,CONCATENATE('Saisie CLASSEMENT'!I49," ",'Saisie CLASSEMENT'!J49,""))</f>
        <v xml:space="preserve">   </v>
      </c>
      <c r="V44" s="171" t="str">
        <f>IF(S44&gt;0,'Saisie CLASSEMENT'!K49)</f>
        <v xml:space="preserve"> </v>
      </c>
      <c r="W44" s="171" t="str">
        <f>IF(S44&gt;0,'Saisie CLASSEMENT'!N49)</f>
        <v xml:space="preserve"> </v>
      </c>
      <c r="X44" s="170" t="str">
        <f>IF(S44&gt;0,'Saisie CLASSEMENT'!O49)</f>
        <v xml:space="preserve"> </v>
      </c>
      <c r="Y44" s="172" t="str">
        <f>IF(S44&gt;0,'Saisie CLASSEMENT'!P49)</f>
        <v xml:space="preserve"> </v>
      </c>
      <c r="Z44" s="325"/>
      <c r="AC44" s="85" t="str">
        <f>IF(OR(W44="",COUNTIF(W$2:W44,W44)&gt;1),"",COUNTIF(W:W,"&gt;="&amp;W44))</f>
        <v/>
      </c>
      <c r="AD44" s="323" t="str">
        <f t="shared" si="3"/>
        <v/>
      </c>
      <c r="AE44" s="85" t="str">
        <f>IF(OR(X44="",COUNTIF(X$2:X44,X44)&gt;1),"",COUNTIF(X:X,"&gt;="&amp;X44))</f>
        <v/>
      </c>
      <c r="AF44" s="323" t="str">
        <f t="shared" si="4"/>
        <v/>
      </c>
    </row>
    <row r="45" spans="1:32" ht="15.75" hidden="1" customHeight="1">
      <c r="A45" s="33">
        <f t="shared" si="0"/>
        <v>0</v>
      </c>
      <c r="B45" s="170" t="str">
        <f t="shared" si="1"/>
        <v/>
      </c>
      <c r="C45" s="180"/>
      <c r="D45" s="170"/>
      <c r="E45" s="171"/>
      <c r="F45" s="171"/>
      <c r="G45" s="171"/>
      <c r="H45" s="170"/>
      <c r="I45" s="171"/>
      <c r="J45" s="527" t="str">
        <f t="shared" si="2"/>
        <v/>
      </c>
      <c r="K45" s="179" t="str">
        <f>IF(LEN(D45)&gt;0,VLOOKUP(D45,'Saisie CLASSEMENT'!$C$8:$H$207,6,FALSE),"")</f>
        <v/>
      </c>
      <c r="L45" s="91"/>
      <c r="S45" s="180" t="str">
        <f>IF('Saisie CLASSEMENT'!$C50&gt;0,'Saisie CLASSEMENT'!B50,"")</f>
        <v/>
      </c>
      <c r="T45" s="170">
        <f>IF(S45&gt;0,'Saisie CLASSEMENT'!C50)</f>
        <v>0</v>
      </c>
      <c r="U45" s="171" t="str">
        <f>IF(S45&gt;0,CONCATENATE('Saisie CLASSEMENT'!I50," ",'Saisie CLASSEMENT'!J50,""))</f>
        <v xml:space="preserve">   </v>
      </c>
      <c r="V45" s="171" t="str">
        <f>IF(S45&gt;0,'Saisie CLASSEMENT'!K50)</f>
        <v xml:space="preserve"> </v>
      </c>
      <c r="W45" s="171" t="str">
        <f>IF(S45&gt;0,'Saisie CLASSEMENT'!N50)</f>
        <v xml:space="preserve"> </v>
      </c>
      <c r="X45" s="170" t="str">
        <f>IF(S45&gt;0,'Saisie CLASSEMENT'!O50)</f>
        <v xml:space="preserve"> </v>
      </c>
      <c r="Y45" s="172" t="str">
        <f>IF(S45&gt;0,'Saisie CLASSEMENT'!P50)</f>
        <v xml:space="preserve"> </v>
      </c>
      <c r="Z45" s="325"/>
      <c r="AC45" s="85" t="str">
        <f>IF(OR(W45="",COUNTIF(W$2:W45,W45)&gt;1),"",COUNTIF(W:W,"&gt;="&amp;W45))</f>
        <v/>
      </c>
      <c r="AD45" s="323" t="str">
        <f t="shared" si="3"/>
        <v/>
      </c>
      <c r="AE45" s="85" t="str">
        <f>IF(OR(X45="",COUNTIF(X$2:X45,X45)&gt;1),"",COUNTIF(X:X,"&gt;="&amp;X45))</f>
        <v/>
      </c>
      <c r="AF45" s="323" t="str">
        <f t="shared" si="4"/>
        <v/>
      </c>
    </row>
    <row r="46" spans="1:32" ht="15.75" hidden="1" customHeight="1">
      <c r="A46" s="33">
        <f t="shared" si="0"/>
        <v>0</v>
      </c>
      <c r="B46" s="170" t="str">
        <f t="shared" si="1"/>
        <v/>
      </c>
      <c r="C46" s="180"/>
      <c r="D46" s="170"/>
      <c r="E46" s="171"/>
      <c r="F46" s="171"/>
      <c r="G46" s="171"/>
      <c r="H46" s="170"/>
      <c r="I46" s="171"/>
      <c r="J46" s="527" t="str">
        <f t="shared" si="2"/>
        <v/>
      </c>
      <c r="K46" s="179" t="str">
        <f>IF(LEN(D46)&gt;0,VLOOKUP(D46,'Saisie CLASSEMENT'!$C$8:$H$207,6,FALSE),"")</f>
        <v/>
      </c>
      <c r="L46" s="91"/>
      <c r="S46" s="180" t="str">
        <f>IF('Saisie CLASSEMENT'!$C51&gt;0,'Saisie CLASSEMENT'!B51,"")</f>
        <v/>
      </c>
      <c r="T46" s="170">
        <f>IF(S46&gt;0,'Saisie CLASSEMENT'!C51)</f>
        <v>0</v>
      </c>
      <c r="U46" s="171" t="str">
        <f>IF(S46&gt;0,CONCATENATE('Saisie CLASSEMENT'!I51," ",'Saisie CLASSEMENT'!J51,""))</f>
        <v xml:space="preserve">   </v>
      </c>
      <c r="V46" s="171" t="str">
        <f>IF(S46&gt;0,'Saisie CLASSEMENT'!K51)</f>
        <v xml:space="preserve"> </v>
      </c>
      <c r="W46" s="171" t="str">
        <f>IF(S46&gt;0,'Saisie CLASSEMENT'!N51)</f>
        <v xml:space="preserve"> </v>
      </c>
      <c r="X46" s="170" t="str">
        <f>IF(S46&gt;0,'Saisie CLASSEMENT'!O51)</f>
        <v xml:space="preserve"> </v>
      </c>
      <c r="Y46" s="172" t="str">
        <f>IF(S46&gt;0,'Saisie CLASSEMENT'!P51)</f>
        <v xml:space="preserve"> </v>
      </c>
      <c r="Z46" s="325"/>
      <c r="AC46" s="85" t="str">
        <f>IF(OR(W46="",COUNTIF(W$2:W46,W46)&gt;1),"",COUNTIF(W:W,"&gt;="&amp;W46))</f>
        <v/>
      </c>
      <c r="AD46" s="323" t="str">
        <f t="shared" si="3"/>
        <v/>
      </c>
      <c r="AE46" s="85" t="str">
        <f>IF(OR(X46="",COUNTIF(X$2:X46,X46)&gt;1),"",COUNTIF(X:X,"&gt;="&amp;X46))</f>
        <v/>
      </c>
      <c r="AF46" s="323" t="str">
        <f t="shared" si="4"/>
        <v/>
      </c>
    </row>
    <row r="47" spans="1:32" ht="15.75" hidden="1" customHeight="1">
      <c r="A47" s="33">
        <f t="shared" si="0"/>
        <v>0</v>
      </c>
      <c r="B47" s="170" t="str">
        <f t="shared" si="1"/>
        <v/>
      </c>
      <c r="C47" s="180"/>
      <c r="D47" s="170"/>
      <c r="E47" s="171"/>
      <c r="F47" s="171"/>
      <c r="G47" s="171"/>
      <c r="H47" s="170"/>
      <c r="I47" s="171"/>
      <c r="J47" s="527" t="str">
        <f t="shared" si="2"/>
        <v/>
      </c>
      <c r="K47" s="179" t="str">
        <f>IF(LEN(D47)&gt;0,VLOOKUP(D47,'Saisie CLASSEMENT'!$C$8:$H$207,6,FALSE),"")</f>
        <v/>
      </c>
      <c r="L47" s="91"/>
      <c r="S47" s="180" t="str">
        <f>IF('Saisie CLASSEMENT'!$C52&gt;0,'Saisie CLASSEMENT'!B52,"")</f>
        <v/>
      </c>
      <c r="T47" s="170">
        <f>IF(S47&gt;0,'Saisie CLASSEMENT'!C52)</f>
        <v>0</v>
      </c>
      <c r="U47" s="171" t="str">
        <f>IF(S47&gt;0,CONCATENATE('Saisie CLASSEMENT'!I52," ",'Saisie CLASSEMENT'!J52,""))</f>
        <v xml:space="preserve">   </v>
      </c>
      <c r="V47" s="171" t="str">
        <f>IF(S47&gt;0,'Saisie CLASSEMENT'!K52)</f>
        <v xml:space="preserve"> </v>
      </c>
      <c r="W47" s="171" t="str">
        <f>IF(S47&gt;0,'Saisie CLASSEMENT'!N52)</f>
        <v xml:space="preserve"> </v>
      </c>
      <c r="X47" s="170" t="str">
        <f>IF(S47&gt;0,'Saisie CLASSEMENT'!O52)</f>
        <v xml:space="preserve"> </v>
      </c>
      <c r="Y47" s="172" t="str">
        <f>IF(S47&gt;0,'Saisie CLASSEMENT'!P52)</f>
        <v xml:space="preserve"> </v>
      </c>
      <c r="Z47" s="325"/>
      <c r="AC47" s="85" t="str">
        <f>IF(OR(W47="",COUNTIF(W$2:W47,W47)&gt;1),"",COUNTIF(W:W,"&gt;="&amp;W47))</f>
        <v/>
      </c>
      <c r="AD47" s="323" t="str">
        <f t="shared" si="3"/>
        <v/>
      </c>
      <c r="AE47" s="85" t="str">
        <f>IF(OR(X47="",COUNTIF(X$2:X47,X47)&gt;1),"",COUNTIF(X:X,"&gt;="&amp;X47))</f>
        <v/>
      </c>
      <c r="AF47" s="323" t="str">
        <f t="shared" si="4"/>
        <v/>
      </c>
    </row>
    <row r="48" spans="1:32" ht="15.75" hidden="1" customHeight="1">
      <c r="A48" s="33">
        <f t="shared" si="0"/>
        <v>0</v>
      </c>
      <c r="B48" s="170" t="str">
        <f t="shared" si="1"/>
        <v/>
      </c>
      <c r="C48" s="180"/>
      <c r="D48" s="170"/>
      <c r="E48" s="171"/>
      <c r="F48" s="171"/>
      <c r="G48" s="171"/>
      <c r="H48" s="170"/>
      <c r="I48" s="171"/>
      <c r="J48" s="527" t="str">
        <f t="shared" si="2"/>
        <v/>
      </c>
      <c r="K48" s="179" t="str">
        <f>IF(LEN(D48)&gt;0,VLOOKUP(D48,'Saisie CLASSEMENT'!$C$8:$H$207,6,FALSE),"")</f>
        <v/>
      </c>
      <c r="L48" s="91"/>
      <c r="S48" s="180" t="str">
        <f>IF('Saisie CLASSEMENT'!$C53&gt;0,'Saisie CLASSEMENT'!B53,"")</f>
        <v/>
      </c>
      <c r="T48" s="170">
        <f>IF(S48&gt;0,'Saisie CLASSEMENT'!C53)</f>
        <v>0</v>
      </c>
      <c r="U48" s="171" t="str">
        <f>IF(S48&gt;0,CONCATENATE('Saisie CLASSEMENT'!I53," ",'Saisie CLASSEMENT'!J53,""))</f>
        <v xml:space="preserve">   </v>
      </c>
      <c r="V48" s="171" t="str">
        <f>IF(S48&gt;0,'Saisie CLASSEMENT'!K53)</f>
        <v xml:space="preserve"> </v>
      </c>
      <c r="W48" s="171" t="str">
        <f>IF(S48&gt;0,'Saisie CLASSEMENT'!N53)</f>
        <v xml:space="preserve"> </v>
      </c>
      <c r="X48" s="170" t="str">
        <f>IF(S48&gt;0,'Saisie CLASSEMENT'!O53)</f>
        <v xml:space="preserve"> </v>
      </c>
      <c r="Y48" s="172" t="str">
        <f>IF(S48&gt;0,'Saisie CLASSEMENT'!P53)</f>
        <v xml:space="preserve"> </v>
      </c>
      <c r="Z48" s="325"/>
      <c r="AC48" s="85" t="str">
        <f>IF(OR(W48="",COUNTIF(W$2:W48,W48)&gt;1),"",COUNTIF(W:W,"&gt;="&amp;W48))</f>
        <v/>
      </c>
      <c r="AD48" s="323" t="str">
        <f t="shared" si="3"/>
        <v/>
      </c>
      <c r="AE48" s="85" t="str">
        <f>IF(OR(X48="",COUNTIF(X$2:X48,X48)&gt;1),"",COUNTIF(X:X,"&gt;="&amp;X48))</f>
        <v/>
      </c>
      <c r="AF48" s="323" t="str">
        <f t="shared" si="4"/>
        <v/>
      </c>
    </row>
    <row r="49" spans="1:32" ht="15.75" hidden="1" customHeight="1">
      <c r="A49" s="33">
        <f t="shared" si="0"/>
        <v>0</v>
      </c>
      <c r="B49" s="170" t="str">
        <f t="shared" si="1"/>
        <v/>
      </c>
      <c r="C49" s="180"/>
      <c r="D49" s="170"/>
      <c r="E49" s="171"/>
      <c r="F49" s="171"/>
      <c r="G49" s="171"/>
      <c r="H49" s="170"/>
      <c r="I49" s="171"/>
      <c r="J49" s="527" t="str">
        <f t="shared" si="2"/>
        <v/>
      </c>
      <c r="K49" s="179" t="str">
        <f>IF(LEN(D49)&gt;0,VLOOKUP(D49,'Saisie CLASSEMENT'!$C$8:$H$207,6,FALSE),"")</f>
        <v/>
      </c>
      <c r="L49" s="91"/>
      <c r="S49" s="180" t="str">
        <f>IF('Saisie CLASSEMENT'!$C54&gt;0,'Saisie CLASSEMENT'!B54,"")</f>
        <v/>
      </c>
      <c r="T49" s="170">
        <f>IF(S49&gt;0,'Saisie CLASSEMENT'!C54)</f>
        <v>0</v>
      </c>
      <c r="U49" s="171" t="str">
        <f>IF(S49&gt;0,CONCATENATE('Saisie CLASSEMENT'!I54," ",'Saisie CLASSEMENT'!J54,""))</f>
        <v xml:space="preserve">   </v>
      </c>
      <c r="V49" s="171" t="str">
        <f>IF(S49&gt;0,'Saisie CLASSEMENT'!K54)</f>
        <v xml:space="preserve"> </v>
      </c>
      <c r="W49" s="171" t="str">
        <f>IF(S49&gt;0,'Saisie CLASSEMENT'!N54)</f>
        <v xml:space="preserve"> </v>
      </c>
      <c r="X49" s="170" t="str">
        <f>IF(S49&gt;0,'Saisie CLASSEMENT'!O54)</f>
        <v xml:space="preserve"> </v>
      </c>
      <c r="Y49" s="172" t="str">
        <f>IF(S49&gt;0,'Saisie CLASSEMENT'!P54)</f>
        <v xml:space="preserve"> </v>
      </c>
      <c r="Z49" s="325"/>
      <c r="AC49" s="85" t="str">
        <f>IF(OR(W49="",COUNTIF(W$2:W49,W49)&gt;1),"",COUNTIF(W:W,"&gt;="&amp;W49))</f>
        <v/>
      </c>
      <c r="AD49" s="323" t="str">
        <f t="shared" si="3"/>
        <v/>
      </c>
      <c r="AE49" s="85" t="str">
        <f>IF(OR(X49="",COUNTIF(X$2:X49,X49)&gt;1),"",COUNTIF(X:X,"&gt;="&amp;X49))</f>
        <v/>
      </c>
      <c r="AF49" s="323" t="str">
        <f t="shared" si="4"/>
        <v/>
      </c>
    </row>
    <row r="50" spans="1:32" ht="15.75" hidden="1" customHeight="1">
      <c r="A50" s="33">
        <f t="shared" si="0"/>
        <v>0</v>
      </c>
      <c r="B50" s="170" t="str">
        <f t="shared" si="1"/>
        <v/>
      </c>
      <c r="C50" s="180"/>
      <c r="D50" s="170"/>
      <c r="E50" s="171"/>
      <c r="F50" s="171"/>
      <c r="G50" s="171"/>
      <c r="H50" s="170"/>
      <c r="I50" s="171"/>
      <c r="J50" s="527" t="str">
        <f t="shared" si="2"/>
        <v/>
      </c>
      <c r="K50" s="179" t="str">
        <f>IF(LEN(D50)&gt;0,VLOOKUP(D50,'Saisie CLASSEMENT'!$C$8:$H$207,6,FALSE),"")</f>
        <v/>
      </c>
      <c r="L50" s="91"/>
      <c r="S50" s="180" t="str">
        <f>IF('Saisie CLASSEMENT'!$C55&gt;0,'Saisie CLASSEMENT'!B55,"")</f>
        <v/>
      </c>
      <c r="T50" s="170">
        <f>IF(S50&gt;0,'Saisie CLASSEMENT'!C55)</f>
        <v>0</v>
      </c>
      <c r="U50" s="171" t="str">
        <f>IF(S50&gt;0,CONCATENATE('Saisie CLASSEMENT'!I55," ",'Saisie CLASSEMENT'!J55,""))</f>
        <v xml:space="preserve">   </v>
      </c>
      <c r="V50" s="171" t="str">
        <f>IF(S50&gt;0,'Saisie CLASSEMENT'!K55)</f>
        <v xml:space="preserve"> </v>
      </c>
      <c r="W50" s="171" t="str">
        <f>IF(S50&gt;0,'Saisie CLASSEMENT'!N55)</f>
        <v xml:space="preserve"> </v>
      </c>
      <c r="X50" s="170" t="str">
        <f>IF(S50&gt;0,'Saisie CLASSEMENT'!O55)</f>
        <v xml:space="preserve"> </v>
      </c>
      <c r="Y50" s="172" t="str">
        <f>IF(S50&gt;0,'Saisie CLASSEMENT'!P55)</f>
        <v xml:space="preserve"> </v>
      </c>
      <c r="Z50" s="325"/>
      <c r="AC50" s="85" t="str">
        <f>IF(OR(W50="",COUNTIF(W$2:W50,W50)&gt;1),"",COUNTIF(W:W,"&gt;="&amp;W50))</f>
        <v/>
      </c>
      <c r="AD50" s="323" t="str">
        <f t="shared" si="3"/>
        <v/>
      </c>
      <c r="AE50" s="85" t="str">
        <f>IF(OR(X50="",COUNTIF(X$2:X50,X50)&gt;1),"",COUNTIF(X:X,"&gt;="&amp;X50))</f>
        <v/>
      </c>
      <c r="AF50" s="323" t="str">
        <f t="shared" si="4"/>
        <v/>
      </c>
    </row>
    <row r="51" spans="1:32" ht="15.75" hidden="1" customHeight="1">
      <c r="A51" s="33">
        <f t="shared" si="0"/>
        <v>0</v>
      </c>
      <c r="B51" s="170" t="str">
        <f t="shared" si="1"/>
        <v/>
      </c>
      <c r="C51" s="180"/>
      <c r="D51" s="170"/>
      <c r="E51" s="171"/>
      <c r="F51" s="171"/>
      <c r="G51" s="171"/>
      <c r="H51" s="170"/>
      <c r="I51" s="171"/>
      <c r="J51" s="527" t="str">
        <f t="shared" si="2"/>
        <v/>
      </c>
      <c r="K51" s="179" t="str">
        <f>IF(LEN(D51)&gt;0,VLOOKUP(D51,'Saisie CLASSEMENT'!$C$8:$H$207,6,FALSE),"")</f>
        <v/>
      </c>
      <c r="L51" s="91"/>
      <c r="S51" s="180" t="str">
        <f>IF('Saisie CLASSEMENT'!$C56&gt;0,'Saisie CLASSEMENT'!B56,"")</f>
        <v/>
      </c>
      <c r="T51" s="170">
        <f>IF(S51&gt;0,'Saisie CLASSEMENT'!C56)</f>
        <v>0</v>
      </c>
      <c r="U51" s="171" t="str">
        <f>IF(S51&gt;0,CONCATENATE('Saisie CLASSEMENT'!I56," ",'Saisie CLASSEMENT'!J56,""))</f>
        <v xml:space="preserve">   </v>
      </c>
      <c r="V51" s="171" t="str">
        <f>IF(S51&gt;0,'Saisie CLASSEMENT'!K56)</f>
        <v xml:space="preserve"> </v>
      </c>
      <c r="W51" s="171" t="str">
        <f>IF(S51&gt;0,'Saisie CLASSEMENT'!N56)</f>
        <v xml:space="preserve"> </v>
      </c>
      <c r="X51" s="170" t="str">
        <f>IF(S51&gt;0,'Saisie CLASSEMENT'!O56)</f>
        <v xml:space="preserve"> </v>
      </c>
      <c r="Y51" s="172" t="str">
        <f>IF(S51&gt;0,'Saisie CLASSEMENT'!P56)</f>
        <v xml:space="preserve"> </v>
      </c>
      <c r="Z51" s="325"/>
      <c r="AC51" s="85" t="str">
        <f>IF(OR(W51="",COUNTIF(W$2:W51,W51)&gt;1),"",COUNTIF(W:W,"&gt;="&amp;W51))</f>
        <v/>
      </c>
      <c r="AD51" s="323" t="str">
        <f t="shared" si="3"/>
        <v/>
      </c>
      <c r="AE51" s="85" t="str">
        <f>IF(OR(X51="",COUNTIF(X$2:X51,X51)&gt;1),"",COUNTIF(X:X,"&gt;="&amp;X51))</f>
        <v/>
      </c>
      <c r="AF51" s="323" t="str">
        <f t="shared" si="4"/>
        <v/>
      </c>
    </row>
    <row r="52" spans="1:32" ht="15.75" hidden="1" customHeight="1">
      <c r="A52" s="33">
        <f t="shared" si="0"/>
        <v>0</v>
      </c>
      <c r="B52" s="170" t="str">
        <f t="shared" si="1"/>
        <v/>
      </c>
      <c r="C52" s="180"/>
      <c r="D52" s="170"/>
      <c r="E52" s="171"/>
      <c r="F52" s="171"/>
      <c r="G52" s="171"/>
      <c r="H52" s="170"/>
      <c r="I52" s="171"/>
      <c r="J52" s="527" t="str">
        <f t="shared" si="2"/>
        <v/>
      </c>
      <c r="K52" s="179" t="str">
        <f>IF(LEN(D52)&gt;0,VLOOKUP(D52,'Saisie CLASSEMENT'!$C$8:$H$207,6,FALSE),"")</f>
        <v/>
      </c>
      <c r="L52" s="91"/>
      <c r="S52" s="180" t="str">
        <f>IF('Saisie CLASSEMENT'!$C57&gt;0,'Saisie CLASSEMENT'!B57,"")</f>
        <v/>
      </c>
      <c r="T52" s="170">
        <f>IF(S52&gt;0,'Saisie CLASSEMENT'!C57)</f>
        <v>0</v>
      </c>
      <c r="U52" s="171" t="str">
        <f>IF(S52&gt;0,CONCATENATE('Saisie CLASSEMENT'!I57," ",'Saisie CLASSEMENT'!J57,""))</f>
        <v xml:space="preserve">   </v>
      </c>
      <c r="V52" s="171" t="str">
        <f>IF(S52&gt;0,'Saisie CLASSEMENT'!K57)</f>
        <v xml:space="preserve"> </v>
      </c>
      <c r="W52" s="171" t="str">
        <f>IF(S52&gt;0,'Saisie CLASSEMENT'!N57)</f>
        <v xml:space="preserve"> </v>
      </c>
      <c r="X52" s="170" t="str">
        <f>IF(S52&gt;0,'Saisie CLASSEMENT'!O57)</f>
        <v xml:space="preserve"> </v>
      </c>
      <c r="Y52" s="172" t="str">
        <f>IF(S52&gt;0,'Saisie CLASSEMENT'!P57)</f>
        <v xml:space="preserve"> </v>
      </c>
      <c r="Z52" s="325"/>
      <c r="AC52" s="85" t="str">
        <f>IF(OR(W52="",COUNTIF(W$2:W52,W52)&gt;1),"",COUNTIF(W:W,"&gt;="&amp;W52))</f>
        <v/>
      </c>
      <c r="AD52" s="323" t="str">
        <f t="shared" si="3"/>
        <v/>
      </c>
      <c r="AE52" s="85" t="str">
        <f>IF(OR(X52="",COUNTIF(X$2:X52,X52)&gt;1),"",COUNTIF(X:X,"&gt;="&amp;X52))</f>
        <v/>
      </c>
      <c r="AF52" s="323" t="str">
        <f t="shared" si="4"/>
        <v/>
      </c>
    </row>
    <row r="53" spans="1:32" ht="15.75" hidden="1" customHeight="1">
      <c r="A53" s="33">
        <f t="shared" si="0"/>
        <v>0</v>
      </c>
      <c r="B53" s="170" t="str">
        <f t="shared" si="1"/>
        <v/>
      </c>
      <c r="C53" s="180"/>
      <c r="D53" s="170"/>
      <c r="E53" s="171"/>
      <c r="F53" s="171"/>
      <c r="G53" s="171"/>
      <c r="H53" s="170"/>
      <c r="I53" s="171"/>
      <c r="J53" s="527" t="str">
        <f t="shared" si="2"/>
        <v/>
      </c>
      <c r="K53" s="179" t="str">
        <f>IF(LEN(D53)&gt;0,VLOOKUP(D53,'Saisie CLASSEMENT'!$C$8:$H$207,6,FALSE),"")</f>
        <v/>
      </c>
      <c r="L53" s="91"/>
      <c r="S53" s="180" t="str">
        <f>IF('Saisie CLASSEMENT'!$C58&gt;0,'Saisie CLASSEMENT'!B58,"")</f>
        <v/>
      </c>
      <c r="T53" s="170">
        <f>IF(S53&gt;0,'Saisie CLASSEMENT'!C58)</f>
        <v>0</v>
      </c>
      <c r="U53" s="171" t="str">
        <f>IF(S53&gt;0,CONCATENATE('Saisie CLASSEMENT'!I58," ",'Saisie CLASSEMENT'!J58,""))</f>
        <v xml:space="preserve">   </v>
      </c>
      <c r="V53" s="171" t="str">
        <f>IF(S53&gt;0,'Saisie CLASSEMENT'!K58)</f>
        <v xml:space="preserve"> </v>
      </c>
      <c r="W53" s="171" t="str">
        <f>IF(S53&gt;0,'Saisie CLASSEMENT'!N58)</f>
        <v xml:space="preserve"> </v>
      </c>
      <c r="X53" s="170" t="str">
        <f>IF(S53&gt;0,'Saisie CLASSEMENT'!O58)</f>
        <v xml:space="preserve"> </v>
      </c>
      <c r="Y53" s="172" t="str">
        <f>IF(S53&gt;0,'Saisie CLASSEMENT'!P58)</f>
        <v xml:space="preserve"> </v>
      </c>
      <c r="Z53" s="325"/>
      <c r="AC53" s="85" t="str">
        <f>IF(OR(W53="",COUNTIF(W$2:W53,W53)&gt;1),"",COUNTIF(W:W,"&gt;="&amp;W53))</f>
        <v/>
      </c>
      <c r="AD53" s="323" t="str">
        <f t="shared" si="3"/>
        <v/>
      </c>
      <c r="AE53" s="85" t="str">
        <f>IF(OR(X53="",COUNTIF(X$2:X53,X53)&gt;1),"",COUNTIF(X:X,"&gt;="&amp;X53))</f>
        <v/>
      </c>
      <c r="AF53" s="323" t="str">
        <f t="shared" si="4"/>
        <v/>
      </c>
    </row>
    <row r="54" spans="1:32" ht="15.75" hidden="1" customHeight="1">
      <c r="A54" s="33">
        <f t="shared" si="0"/>
        <v>0</v>
      </c>
      <c r="B54" s="170" t="str">
        <f t="shared" si="1"/>
        <v/>
      </c>
      <c r="C54" s="180"/>
      <c r="D54" s="170"/>
      <c r="E54" s="171"/>
      <c r="F54" s="171"/>
      <c r="G54" s="171"/>
      <c r="H54" s="170"/>
      <c r="I54" s="171"/>
      <c r="J54" s="527" t="str">
        <f t="shared" si="2"/>
        <v/>
      </c>
      <c r="K54" s="179" t="str">
        <f>IF(LEN(D54)&gt;0,VLOOKUP(D54,'Saisie CLASSEMENT'!$C$8:$H$207,6,FALSE),"")</f>
        <v/>
      </c>
      <c r="L54" s="91"/>
      <c r="S54" s="180" t="str">
        <f>IF('Saisie CLASSEMENT'!$C59&gt;0,'Saisie CLASSEMENT'!B59,"")</f>
        <v/>
      </c>
      <c r="T54" s="170">
        <f>IF(S54&gt;0,'Saisie CLASSEMENT'!C59)</f>
        <v>0</v>
      </c>
      <c r="U54" s="171" t="str">
        <f>IF(S54&gt;0,CONCATENATE('Saisie CLASSEMENT'!I59," ",'Saisie CLASSEMENT'!J59,""))</f>
        <v xml:space="preserve">   </v>
      </c>
      <c r="V54" s="171" t="str">
        <f>IF(S54&gt;0,'Saisie CLASSEMENT'!K59)</f>
        <v xml:space="preserve"> </v>
      </c>
      <c r="W54" s="171" t="str">
        <f>IF(S54&gt;0,'Saisie CLASSEMENT'!N59)</f>
        <v xml:space="preserve"> </v>
      </c>
      <c r="X54" s="170" t="str">
        <f>IF(S54&gt;0,'Saisie CLASSEMENT'!O59)</f>
        <v xml:space="preserve"> </v>
      </c>
      <c r="Y54" s="172" t="str">
        <f>IF(S54&gt;0,'Saisie CLASSEMENT'!P59)</f>
        <v xml:space="preserve"> </v>
      </c>
      <c r="Z54" s="325"/>
      <c r="AC54" s="85" t="str">
        <f>IF(OR(W54="",COUNTIF(W$2:W54,W54)&gt;1),"",COUNTIF(W:W,"&gt;="&amp;W54))</f>
        <v/>
      </c>
      <c r="AD54" s="323" t="str">
        <f t="shared" si="3"/>
        <v/>
      </c>
      <c r="AE54" s="85" t="str">
        <f>IF(OR(X54="",COUNTIF(X$2:X54,X54)&gt;1),"",COUNTIF(X:X,"&gt;="&amp;X54))</f>
        <v/>
      </c>
      <c r="AF54" s="323" t="str">
        <f t="shared" si="4"/>
        <v/>
      </c>
    </row>
    <row r="55" spans="1:32" ht="15.75" hidden="1" customHeight="1">
      <c r="A55" s="33">
        <f t="shared" si="0"/>
        <v>0</v>
      </c>
      <c r="B55" s="170" t="str">
        <f t="shared" si="1"/>
        <v/>
      </c>
      <c r="C55" s="180"/>
      <c r="D55" s="170"/>
      <c r="E55" s="171"/>
      <c r="F55" s="171"/>
      <c r="G55" s="171"/>
      <c r="H55" s="170"/>
      <c r="I55" s="171"/>
      <c r="J55" s="527" t="str">
        <f t="shared" si="2"/>
        <v/>
      </c>
      <c r="K55" s="179" t="str">
        <f>IF(LEN(D55)&gt;0,VLOOKUP(D55,'Saisie CLASSEMENT'!$C$8:$H$207,6,FALSE),"")</f>
        <v/>
      </c>
      <c r="L55" s="91"/>
      <c r="S55" s="180" t="str">
        <f>IF('Saisie CLASSEMENT'!$C60&gt;0,'Saisie CLASSEMENT'!B60,"")</f>
        <v/>
      </c>
      <c r="T55" s="170">
        <f>IF(S55&gt;0,'Saisie CLASSEMENT'!C60)</f>
        <v>0</v>
      </c>
      <c r="U55" s="171" t="str">
        <f>IF(S55&gt;0,CONCATENATE('Saisie CLASSEMENT'!I60," ",'Saisie CLASSEMENT'!J60,""))</f>
        <v xml:space="preserve">   </v>
      </c>
      <c r="V55" s="171" t="str">
        <f>IF(S55&gt;0,'Saisie CLASSEMENT'!K60)</f>
        <v xml:space="preserve"> </v>
      </c>
      <c r="W55" s="171" t="str">
        <f>IF(S55&gt;0,'Saisie CLASSEMENT'!N60)</f>
        <v xml:space="preserve"> </v>
      </c>
      <c r="X55" s="170" t="str">
        <f>IF(S55&gt;0,'Saisie CLASSEMENT'!O60)</f>
        <v xml:space="preserve"> </v>
      </c>
      <c r="Y55" s="172" t="str">
        <f>IF(S55&gt;0,'Saisie CLASSEMENT'!P60)</f>
        <v xml:space="preserve"> </v>
      </c>
      <c r="Z55" s="325"/>
      <c r="AC55" s="85" t="str">
        <f>IF(OR(W55="",COUNTIF(W$2:W55,W55)&gt;1),"",COUNTIF(W:W,"&gt;="&amp;W55))</f>
        <v/>
      </c>
      <c r="AD55" s="323" t="str">
        <f t="shared" si="3"/>
        <v/>
      </c>
      <c r="AE55" s="85" t="str">
        <f>IF(OR(X55="",COUNTIF(X$2:X55,X55)&gt;1),"",COUNTIF(X:X,"&gt;="&amp;X55))</f>
        <v/>
      </c>
      <c r="AF55" s="323" t="str">
        <f t="shared" si="4"/>
        <v/>
      </c>
    </row>
    <row r="56" spans="1:32" ht="15.75" hidden="1" customHeight="1">
      <c r="A56" s="33">
        <f t="shared" si="0"/>
        <v>0</v>
      </c>
      <c r="B56" s="170" t="str">
        <f t="shared" si="1"/>
        <v/>
      </c>
      <c r="C56" s="180"/>
      <c r="D56" s="170"/>
      <c r="E56" s="171"/>
      <c r="F56" s="171"/>
      <c r="G56" s="171"/>
      <c r="H56" s="170"/>
      <c r="I56" s="171"/>
      <c r="J56" s="527" t="str">
        <f t="shared" si="2"/>
        <v/>
      </c>
      <c r="K56" s="179" t="str">
        <f>IF(LEN(D56)&gt;0,VLOOKUP(D56,'Saisie CLASSEMENT'!$C$8:$H$207,6,FALSE),"")</f>
        <v/>
      </c>
      <c r="L56" s="91"/>
      <c r="S56" s="180" t="str">
        <f>IF('Saisie CLASSEMENT'!$C61&gt;0,'Saisie CLASSEMENT'!B61,"")</f>
        <v/>
      </c>
      <c r="T56" s="170">
        <f>IF(S56&gt;0,'Saisie CLASSEMENT'!C61)</f>
        <v>0</v>
      </c>
      <c r="U56" s="171" t="str">
        <f>IF(S56&gt;0,CONCATENATE('Saisie CLASSEMENT'!I61," ",'Saisie CLASSEMENT'!J61,""))</f>
        <v xml:space="preserve">   </v>
      </c>
      <c r="V56" s="171" t="str">
        <f>IF(S56&gt;0,'Saisie CLASSEMENT'!K61)</f>
        <v xml:space="preserve"> </v>
      </c>
      <c r="W56" s="171" t="str">
        <f>IF(S56&gt;0,'Saisie CLASSEMENT'!N61)</f>
        <v xml:space="preserve"> </v>
      </c>
      <c r="X56" s="170" t="str">
        <f>IF(S56&gt;0,'Saisie CLASSEMENT'!O61)</f>
        <v xml:space="preserve"> </v>
      </c>
      <c r="Y56" s="172" t="str">
        <f>IF(S56&gt;0,'Saisie CLASSEMENT'!P61)</f>
        <v xml:space="preserve"> </v>
      </c>
      <c r="Z56" s="325"/>
      <c r="AC56" s="85" t="str">
        <f>IF(OR(W56="",COUNTIF(W$2:W56,W56)&gt;1),"",COUNTIF(W:W,"&gt;="&amp;W56))</f>
        <v/>
      </c>
      <c r="AD56" s="323" t="str">
        <f t="shared" si="3"/>
        <v/>
      </c>
      <c r="AE56" s="85" t="str">
        <f>IF(OR(X56="",COUNTIF(X$2:X56,X56)&gt;1),"",COUNTIF(X:X,"&gt;="&amp;X56))</f>
        <v/>
      </c>
      <c r="AF56" s="323" t="str">
        <f t="shared" si="4"/>
        <v/>
      </c>
    </row>
    <row r="57" spans="1:32" ht="15.75" hidden="1" customHeight="1">
      <c r="A57" s="33">
        <f t="shared" si="0"/>
        <v>0</v>
      </c>
      <c r="B57" s="170" t="str">
        <f t="shared" si="1"/>
        <v/>
      </c>
      <c r="C57" s="180"/>
      <c r="D57" s="170"/>
      <c r="E57" s="171"/>
      <c r="F57" s="171"/>
      <c r="G57" s="171"/>
      <c r="H57" s="170"/>
      <c r="I57" s="171"/>
      <c r="J57" s="527" t="str">
        <f t="shared" si="2"/>
        <v/>
      </c>
      <c r="K57" s="179" t="str">
        <f>IF(LEN(D57)&gt;0,VLOOKUP(D57,'Saisie CLASSEMENT'!$C$8:$H$207,6,FALSE),"")</f>
        <v/>
      </c>
      <c r="L57" s="91"/>
      <c r="S57" s="180" t="str">
        <f>IF('Saisie CLASSEMENT'!$C62&gt;0,'Saisie CLASSEMENT'!B62,"")</f>
        <v/>
      </c>
      <c r="T57" s="170">
        <f>IF(S57&gt;0,'Saisie CLASSEMENT'!C62)</f>
        <v>0</v>
      </c>
      <c r="U57" s="171" t="str">
        <f>IF(S57&gt;0,CONCATENATE('Saisie CLASSEMENT'!I62," ",'Saisie CLASSEMENT'!J62,""))</f>
        <v xml:space="preserve">   </v>
      </c>
      <c r="V57" s="171" t="str">
        <f>IF(S57&gt;0,'Saisie CLASSEMENT'!K62)</f>
        <v xml:space="preserve"> </v>
      </c>
      <c r="W57" s="171" t="str">
        <f>IF(S57&gt;0,'Saisie CLASSEMENT'!N62)</f>
        <v xml:space="preserve"> </v>
      </c>
      <c r="X57" s="170" t="str">
        <f>IF(S57&gt;0,'Saisie CLASSEMENT'!O62)</f>
        <v xml:space="preserve"> </v>
      </c>
      <c r="Y57" s="172" t="str">
        <f>IF(S57&gt;0,'Saisie CLASSEMENT'!P62)</f>
        <v xml:space="preserve"> </v>
      </c>
      <c r="Z57" s="325"/>
      <c r="AC57" s="85" t="str">
        <f>IF(OR(W57="",COUNTIF(W$2:W57,W57)&gt;1),"",COUNTIF(W:W,"&gt;="&amp;W57))</f>
        <v/>
      </c>
      <c r="AD57" s="323" t="str">
        <f t="shared" si="3"/>
        <v/>
      </c>
      <c r="AE57" s="85" t="str">
        <f>IF(OR(X57="",COUNTIF(X$2:X57,X57)&gt;1),"",COUNTIF(X:X,"&gt;="&amp;X57))</f>
        <v/>
      </c>
      <c r="AF57" s="323" t="str">
        <f t="shared" si="4"/>
        <v/>
      </c>
    </row>
    <row r="58" spans="1:32" ht="15.75" hidden="1" customHeight="1">
      <c r="A58" s="33">
        <f t="shared" si="0"/>
        <v>0</v>
      </c>
      <c r="B58" s="170" t="str">
        <f t="shared" si="1"/>
        <v/>
      </c>
      <c r="C58" s="180"/>
      <c r="D58" s="170"/>
      <c r="E58" s="171"/>
      <c r="F58" s="171"/>
      <c r="G58" s="171"/>
      <c r="H58" s="170"/>
      <c r="I58" s="171"/>
      <c r="J58" s="527" t="str">
        <f t="shared" si="2"/>
        <v/>
      </c>
      <c r="K58" s="179" t="str">
        <f>IF(LEN(D58)&gt;0,VLOOKUP(D58,'Saisie CLASSEMENT'!$C$8:$H$207,6,FALSE),"")</f>
        <v/>
      </c>
      <c r="L58" s="91"/>
      <c r="S58" s="180" t="str">
        <f>IF('Saisie CLASSEMENT'!$C63&gt;0,'Saisie CLASSEMENT'!B63,"")</f>
        <v/>
      </c>
      <c r="T58" s="170">
        <f>IF(S58&gt;0,'Saisie CLASSEMENT'!C63)</f>
        <v>0</v>
      </c>
      <c r="U58" s="171" t="str">
        <f>IF(S58&gt;0,CONCATENATE('Saisie CLASSEMENT'!I63," ",'Saisie CLASSEMENT'!J63,""))</f>
        <v xml:space="preserve">   </v>
      </c>
      <c r="V58" s="171" t="str">
        <f>IF(S58&gt;0,'Saisie CLASSEMENT'!K63)</f>
        <v xml:space="preserve"> </v>
      </c>
      <c r="W58" s="171" t="str">
        <f>IF(S58&gt;0,'Saisie CLASSEMENT'!N63)</f>
        <v xml:space="preserve"> </v>
      </c>
      <c r="X58" s="170" t="str">
        <f>IF(S58&gt;0,'Saisie CLASSEMENT'!O63)</f>
        <v xml:space="preserve"> </v>
      </c>
      <c r="Y58" s="172" t="str">
        <f>IF(S58&gt;0,'Saisie CLASSEMENT'!P63)</f>
        <v xml:space="preserve"> </v>
      </c>
      <c r="Z58" s="325"/>
      <c r="AC58" s="85" t="str">
        <f>IF(OR(W58="",COUNTIF(W$2:W58,W58)&gt;1),"",COUNTIF(W:W,"&gt;="&amp;W58))</f>
        <v/>
      </c>
      <c r="AD58" s="323" t="str">
        <f t="shared" si="3"/>
        <v/>
      </c>
      <c r="AE58" s="85" t="str">
        <f>IF(OR(X58="",COUNTIF(X$2:X58,X58)&gt;1),"",COUNTIF(X:X,"&gt;="&amp;X58))</f>
        <v/>
      </c>
      <c r="AF58" s="323" t="str">
        <f t="shared" si="4"/>
        <v/>
      </c>
    </row>
    <row r="59" spans="1:32" ht="15.75" hidden="1" customHeight="1">
      <c r="A59" s="33">
        <f t="shared" si="0"/>
        <v>0</v>
      </c>
      <c r="B59" s="170" t="str">
        <f t="shared" si="1"/>
        <v/>
      </c>
      <c r="C59" s="180"/>
      <c r="D59" s="170"/>
      <c r="E59" s="171"/>
      <c r="F59" s="171"/>
      <c r="G59" s="171"/>
      <c r="H59" s="170"/>
      <c r="I59" s="171"/>
      <c r="J59" s="527" t="str">
        <f t="shared" si="2"/>
        <v/>
      </c>
      <c r="K59" s="179" t="str">
        <f>IF(LEN(D59)&gt;0,VLOOKUP(D59,'Saisie CLASSEMENT'!$C$8:$H$207,6,FALSE),"")</f>
        <v/>
      </c>
      <c r="L59" s="91"/>
      <c r="S59" s="180" t="str">
        <f>IF('Saisie CLASSEMENT'!$C64&gt;0,'Saisie CLASSEMENT'!B64,"")</f>
        <v/>
      </c>
      <c r="T59" s="170">
        <f>IF(S59&gt;0,'Saisie CLASSEMENT'!C64)</f>
        <v>0</v>
      </c>
      <c r="U59" s="171" t="str">
        <f>IF(S59&gt;0,CONCATENATE('Saisie CLASSEMENT'!I64," ",'Saisie CLASSEMENT'!J64,""))</f>
        <v xml:space="preserve">   </v>
      </c>
      <c r="V59" s="171" t="str">
        <f>IF(S59&gt;0,'Saisie CLASSEMENT'!K64)</f>
        <v xml:space="preserve"> </v>
      </c>
      <c r="W59" s="171" t="str">
        <f>IF(S59&gt;0,'Saisie CLASSEMENT'!N64)</f>
        <v xml:space="preserve"> </v>
      </c>
      <c r="X59" s="170" t="str">
        <f>IF(S59&gt;0,'Saisie CLASSEMENT'!O64)</f>
        <v xml:space="preserve"> </v>
      </c>
      <c r="Y59" s="172" t="str">
        <f>IF(S59&gt;0,'Saisie CLASSEMENT'!P64)</f>
        <v xml:space="preserve"> </v>
      </c>
      <c r="Z59" s="325"/>
      <c r="AC59" s="85" t="str">
        <f>IF(OR(W59="",COUNTIF(W$2:W59,W59)&gt;1),"",COUNTIF(W:W,"&gt;="&amp;W59))</f>
        <v/>
      </c>
      <c r="AD59" s="323" t="str">
        <f t="shared" si="3"/>
        <v/>
      </c>
      <c r="AE59" s="85" t="str">
        <f>IF(OR(X59="",COUNTIF(X$2:X59,X59)&gt;1),"",COUNTIF(X:X,"&gt;="&amp;X59))</f>
        <v/>
      </c>
      <c r="AF59" s="323" t="str">
        <f t="shared" si="4"/>
        <v/>
      </c>
    </row>
    <row r="60" spans="1:32" ht="15.75" hidden="1" customHeight="1">
      <c r="A60" s="33">
        <f t="shared" si="0"/>
        <v>0</v>
      </c>
      <c r="B60" s="170" t="str">
        <f t="shared" si="1"/>
        <v/>
      </c>
      <c r="C60" s="180"/>
      <c r="D60" s="170"/>
      <c r="E60" s="171"/>
      <c r="F60" s="171"/>
      <c r="G60" s="171"/>
      <c r="H60" s="170"/>
      <c r="I60" s="171"/>
      <c r="J60" s="527" t="str">
        <f t="shared" si="2"/>
        <v/>
      </c>
      <c r="K60" s="179" t="str">
        <f>IF(LEN(D60)&gt;0,VLOOKUP(D60,'Saisie CLASSEMENT'!$C$8:$H$207,6,FALSE),"")</f>
        <v/>
      </c>
      <c r="L60" s="91"/>
      <c r="S60" s="180" t="str">
        <f>IF('Saisie CLASSEMENT'!$C65&gt;0,'Saisie CLASSEMENT'!B65,"")</f>
        <v/>
      </c>
      <c r="T60" s="170">
        <f>IF(S60&gt;0,'Saisie CLASSEMENT'!C65)</f>
        <v>0</v>
      </c>
      <c r="U60" s="171" t="str">
        <f>IF(S60&gt;0,CONCATENATE('Saisie CLASSEMENT'!I65," ",'Saisie CLASSEMENT'!J65,""))</f>
        <v xml:space="preserve">   </v>
      </c>
      <c r="V60" s="171" t="str">
        <f>IF(S60&gt;0,'Saisie CLASSEMENT'!K65)</f>
        <v xml:space="preserve"> </v>
      </c>
      <c r="W60" s="171" t="str">
        <f>IF(S60&gt;0,'Saisie CLASSEMENT'!N65)</f>
        <v xml:space="preserve"> </v>
      </c>
      <c r="X60" s="170" t="str">
        <f>IF(S60&gt;0,'Saisie CLASSEMENT'!O65)</f>
        <v xml:space="preserve"> </v>
      </c>
      <c r="Y60" s="172" t="str">
        <f>IF(S60&gt;0,'Saisie CLASSEMENT'!P65)</f>
        <v xml:space="preserve"> </v>
      </c>
      <c r="Z60" s="325"/>
      <c r="AC60" s="85" t="str">
        <f>IF(OR(W60="",COUNTIF(W$2:W60,W60)&gt;1),"",COUNTIF(W:W,"&gt;="&amp;W60))</f>
        <v/>
      </c>
      <c r="AD60" s="323" t="str">
        <f t="shared" si="3"/>
        <v/>
      </c>
      <c r="AE60" s="85" t="str">
        <f>IF(OR(X60="",COUNTIF(X$2:X60,X60)&gt;1),"",COUNTIF(X:X,"&gt;="&amp;X60))</f>
        <v/>
      </c>
      <c r="AF60" s="323" t="str">
        <f t="shared" si="4"/>
        <v/>
      </c>
    </row>
    <row r="61" spans="1:32" ht="15.75" hidden="1" customHeight="1">
      <c r="A61" s="33">
        <f t="shared" si="0"/>
        <v>0</v>
      </c>
      <c r="B61" s="170" t="str">
        <f t="shared" si="1"/>
        <v/>
      </c>
      <c r="C61" s="180"/>
      <c r="D61" s="170"/>
      <c r="E61" s="171"/>
      <c r="F61" s="171"/>
      <c r="G61" s="171"/>
      <c r="H61" s="170"/>
      <c r="I61" s="171"/>
      <c r="J61" s="527" t="str">
        <f t="shared" si="2"/>
        <v/>
      </c>
      <c r="K61" s="179" t="str">
        <f>IF(LEN(D61)&gt;0,VLOOKUP(D61,'Saisie CLASSEMENT'!$C$8:$H$207,6,FALSE),"")</f>
        <v/>
      </c>
      <c r="L61" s="91"/>
      <c r="S61" s="180" t="str">
        <f>IF('Saisie CLASSEMENT'!$C66&gt;0,'Saisie CLASSEMENT'!B66,"")</f>
        <v/>
      </c>
      <c r="T61" s="170">
        <f>IF(S61&gt;0,'Saisie CLASSEMENT'!C66)</f>
        <v>0</v>
      </c>
      <c r="U61" s="171" t="str">
        <f>IF(S61&gt;0,CONCATENATE('Saisie CLASSEMENT'!I66," ",'Saisie CLASSEMENT'!J66,""))</f>
        <v xml:space="preserve">   </v>
      </c>
      <c r="V61" s="171" t="str">
        <f>IF(S61&gt;0,'Saisie CLASSEMENT'!K66)</f>
        <v xml:space="preserve"> </v>
      </c>
      <c r="W61" s="171" t="str">
        <f>IF(S61&gt;0,'Saisie CLASSEMENT'!N66)</f>
        <v xml:space="preserve"> </v>
      </c>
      <c r="X61" s="170" t="str">
        <f>IF(S61&gt;0,'Saisie CLASSEMENT'!O66)</f>
        <v xml:space="preserve"> </v>
      </c>
      <c r="Y61" s="172" t="str">
        <f>IF(S61&gt;0,'Saisie CLASSEMENT'!P66)</f>
        <v xml:space="preserve"> </v>
      </c>
      <c r="Z61" s="325"/>
      <c r="AC61" s="85" t="str">
        <f>IF(OR(W61="",COUNTIF(W$2:W61,W61)&gt;1),"",COUNTIF(W:W,"&gt;="&amp;W61))</f>
        <v/>
      </c>
      <c r="AD61" s="323" t="str">
        <f t="shared" si="3"/>
        <v/>
      </c>
      <c r="AE61" s="85" t="str">
        <f>IF(OR(X61="",COUNTIF(X$2:X61,X61)&gt;1),"",COUNTIF(X:X,"&gt;="&amp;X61))</f>
        <v/>
      </c>
      <c r="AF61" s="323" t="str">
        <f t="shared" si="4"/>
        <v/>
      </c>
    </row>
    <row r="62" spans="1:32" ht="15.75" hidden="1" customHeight="1">
      <c r="A62" s="33">
        <f t="shared" si="0"/>
        <v>0</v>
      </c>
      <c r="B62" s="170" t="str">
        <f t="shared" si="1"/>
        <v/>
      </c>
      <c r="C62" s="180"/>
      <c r="D62" s="170"/>
      <c r="E62" s="171"/>
      <c r="F62" s="171"/>
      <c r="G62" s="171"/>
      <c r="H62" s="170"/>
      <c r="I62" s="171"/>
      <c r="J62" s="527" t="str">
        <f t="shared" si="2"/>
        <v/>
      </c>
      <c r="K62" s="179" t="str">
        <f>IF(LEN(D62)&gt;0,VLOOKUP(D62,'Saisie CLASSEMENT'!$C$8:$H$207,6,FALSE),"")</f>
        <v/>
      </c>
      <c r="L62" s="91"/>
      <c r="S62" s="180" t="str">
        <f>IF('Saisie CLASSEMENT'!$C67&gt;0,'Saisie CLASSEMENT'!B67,"")</f>
        <v/>
      </c>
      <c r="T62" s="170">
        <f>IF(S62&gt;0,'Saisie CLASSEMENT'!C67)</f>
        <v>0</v>
      </c>
      <c r="U62" s="171" t="str">
        <f>IF(S62&gt;0,CONCATENATE('Saisie CLASSEMENT'!I67," ",'Saisie CLASSEMENT'!J67,""))</f>
        <v xml:space="preserve">   </v>
      </c>
      <c r="V62" s="171" t="str">
        <f>IF(S62&gt;0,'Saisie CLASSEMENT'!K67)</f>
        <v xml:space="preserve"> </v>
      </c>
      <c r="W62" s="171" t="str">
        <f>IF(S62&gt;0,'Saisie CLASSEMENT'!N67)</f>
        <v xml:space="preserve"> </v>
      </c>
      <c r="X62" s="170" t="str">
        <f>IF(S62&gt;0,'Saisie CLASSEMENT'!O67)</f>
        <v xml:space="preserve"> </v>
      </c>
      <c r="Y62" s="172" t="str">
        <f>IF(S62&gt;0,'Saisie CLASSEMENT'!P67)</f>
        <v xml:space="preserve"> </v>
      </c>
      <c r="Z62" s="325"/>
      <c r="AC62" s="85" t="str">
        <f>IF(OR(W62="",COUNTIF(W$2:W62,W62)&gt;1),"",COUNTIF(W:W,"&gt;="&amp;W62))</f>
        <v/>
      </c>
      <c r="AD62" s="323" t="str">
        <f t="shared" si="3"/>
        <v/>
      </c>
      <c r="AE62" s="85" t="str">
        <f>IF(OR(X62="",COUNTIF(X$2:X62,X62)&gt;1),"",COUNTIF(X:X,"&gt;="&amp;X62))</f>
        <v/>
      </c>
      <c r="AF62" s="323" t="str">
        <f t="shared" si="4"/>
        <v/>
      </c>
    </row>
    <row r="63" spans="1:32" ht="15.75" hidden="1" customHeight="1">
      <c r="A63" s="33">
        <f t="shared" si="0"/>
        <v>0</v>
      </c>
      <c r="B63" s="170" t="str">
        <f t="shared" si="1"/>
        <v/>
      </c>
      <c r="C63" s="180"/>
      <c r="D63" s="170"/>
      <c r="E63" s="171"/>
      <c r="F63" s="171"/>
      <c r="G63" s="171"/>
      <c r="H63" s="170"/>
      <c r="I63" s="171"/>
      <c r="J63" s="527" t="str">
        <f t="shared" si="2"/>
        <v/>
      </c>
      <c r="K63" s="179" t="str">
        <f>IF(LEN(D63)&gt;0,VLOOKUP(D63,'Saisie CLASSEMENT'!$C$8:$H$207,6,FALSE),"")</f>
        <v/>
      </c>
      <c r="L63" s="91"/>
      <c r="S63" s="180" t="str">
        <f>IF('Saisie CLASSEMENT'!$C68&gt;0,'Saisie CLASSEMENT'!B68,"")</f>
        <v/>
      </c>
      <c r="T63" s="170">
        <f>IF(S63&gt;0,'Saisie CLASSEMENT'!C68)</f>
        <v>0</v>
      </c>
      <c r="U63" s="171" t="str">
        <f>IF(S63&gt;0,CONCATENATE('Saisie CLASSEMENT'!I68," ",'Saisie CLASSEMENT'!J68,""))</f>
        <v xml:space="preserve">   </v>
      </c>
      <c r="V63" s="171" t="str">
        <f>IF(S63&gt;0,'Saisie CLASSEMENT'!K68)</f>
        <v xml:space="preserve"> </v>
      </c>
      <c r="W63" s="171" t="str">
        <f>IF(S63&gt;0,'Saisie CLASSEMENT'!N68)</f>
        <v xml:space="preserve"> </v>
      </c>
      <c r="X63" s="170" t="str">
        <f>IF(S63&gt;0,'Saisie CLASSEMENT'!O68)</f>
        <v xml:space="preserve"> </v>
      </c>
      <c r="Y63" s="172" t="str">
        <f>IF(S63&gt;0,'Saisie CLASSEMENT'!P68)</f>
        <v xml:space="preserve"> </v>
      </c>
      <c r="Z63" s="325"/>
      <c r="AC63" s="85" t="str">
        <f>IF(OR(W63="",COUNTIF(W$2:W63,W63)&gt;1),"",COUNTIF(W:W,"&gt;="&amp;W63))</f>
        <v/>
      </c>
      <c r="AD63" s="323" t="str">
        <f t="shared" si="3"/>
        <v/>
      </c>
      <c r="AE63" s="85" t="str">
        <f>IF(OR(X63="",COUNTIF(X$2:X63,X63)&gt;1),"",COUNTIF(X:X,"&gt;="&amp;X63))</f>
        <v/>
      </c>
      <c r="AF63" s="323" t="str">
        <f t="shared" si="4"/>
        <v/>
      </c>
    </row>
    <row r="64" spans="1:32" ht="15.75" hidden="1" customHeight="1">
      <c r="A64" s="33">
        <f t="shared" si="0"/>
        <v>0</v>
      </c>
      <c r="B64" s="170" t="str">
        <f t="shared" si="1"/>
        <v/>
      </c>
      <c r="C64" s="180"/>
      <c r="D64" s="170"/>
      <c r="E64" s="171"/>
      <c r="F64" s="171"/>
      <c r="G64" s="171"/>
      <c r="H64" s="170"/>
      <c r="I64" s="171"/>
      <c r="J64" s="527" t="str">
        <f t="shared" si="2"/>
        <v/>
      </c>
      <c r="K64" s="179" t="str">
        <f>IF(LEN(D64)&gt;0,VLOOKUP(D64,'Saisie CLASSEMENT'!$C$8:$H$207,6,FALSE),"")</f>
        <v/>
      </c>
      <c r="L64" s="91"/>
      <c r="S64" s="180" t="str">
        <f>IF('Saisie CLASSEMENT'!$C69&gt;0,'Saisie CLASSEMENT'!B69,"")</f>
        <v/>
      </c>
      <c r="T64" s="170">
        <f>IF(S64&gt;0,'Saisie CLASSEMENT'!C69)</f>
        <v>0</v>
      </c>
      <c r="U64" s="171" t="str">
        <f>IF(S64&gt;0,CONCATENATE('Saisie CLASSEMENT'!I69," ",'Saisie CLASSEMENT'!J69,""))</f>
        <v xml:space="preserve">   </v>
      </c>
      <c r="V64" s="171" t="str">
        <f>IF(S64&gt;0,'Saisie CLASSEMENT'!K69)</f>
        <v xml:space="preserve"> </v>
      </c>
      <c r="W64" s="171" t="str">
        <f>IF(S64&gt;0,'Saisie CLASSEMENT'!N69)</f>
        <v xml:space="preserve"> </v>
      </c>
      <c r="X64" s="170" t="str">
        <f>IF(S64&gt;0,'Saisie CLASSEMENT'!O69)</f>
        <v xml:space="preserve"> </v>
      </c>
      <c r="Y64" s="172" t="str">
        <f>IF(S64&gt;0,'Saisie CLASSEMENT'!P69)</f>
        <v xml:space="preserve"> </v>
      </c>
      <c r="Z64" s="325"/>
      <c r="AC64" s="85" t="str">
        <f>IF(OR(W64="",COUNTIF(W$2:W64,W64)&gt;1),"",COUNTIF(W:W,"&gt;="&amp;W64))</f>
        <v/>
      </c>
      <c r="AD64" s="323" t="str">
        <f t="shared" si="3"/>
        <v/>
      </c>
      <c r="AE64" s="85" t="str">
        <f>IF(OR(X64="",COUNTIF(X$2:X64,X64)&gt;1),"",COUNTIF(X:X,"&gt;="&amp;X64))</f>
        <v/>
      </c>
      <c r="AF64" s="323" t="str">
        <f t="shared" si="4"/>
        <v/>
      </c>
    </row>
    <row r="65" spans="1:32" ht="15.75" hidden="1" customHeight="1">
      <c r="A65" s="33">
        <f t="shared" si="0"/>
        <v>0</v>
      </c>
      <c r="B65" s="170" t="str">
        <f t="shared" si="1"/>
        <v/>
      </c>
      <c r="C65" s="180"/>
      <c r="D65" s="170"/>
      <c r="E65" s="171"/>
      <c r="F65" s="171"/>
      <c r="G65" s="171"/>
      <c r="H65" s="170"/>
      <c r="I65" s="171"/>
      <c r="J65" s="527" t="str">
        <f t="shared" si="2"/>
        <v/>
      </c>
      <c r="K65" s="179" t="str">
        <f>IF(LEN(D65)&gt;0,VLOOKUP(D65,'Saisie CLASSEMENT'!$C$8:$H$207,6,FALSE),"")</f>
        <v/>
      </c>
      <c r="L65" s="91"/>
      <c r="S65" s="180" t="str">
        <f>IF('Saisie CLASSEMENT'!$C70&gt;0,'Saisie CLASSEMENT'!B70,"")</f>
        <v/>
      </c>
      <c r="T65" s="170">
        <f>IF(S65&gt;0,'Saisie CLASSEMENT'!C70)</f>
        <v>0</v>
      </c>
      <c r="U65" s="171" t="str">
        <f>IF(S65&gt;0,CONCATENATE('Saisie CLASSEMENT'!I70," ",'Saisie CLASSEMENT'!J70,""))</f>
        <v xml:space="preserve">   </v>
      </c>
      <c r="V65" s="171" t="str">
        <f>IF(S65&gt;0,'Saisie CLASSEMENT'!K70)</f>
        <v xml:space="preserve"> </v>
      </c>
      <c r="W65" s="171" t="str">
        <f>IF(S65&gt;0,'Saisie CLASSEMENT'!N70)</f>
        <v xml:space="preserve"> </v>
      </c>
      <c r="X65" s="170" t="str">
        <f>IF(S65&gt;0,'Saisie CLASSEMENT'!O70)</f>
        <v xml:space="preserve"> </v>
      </c>
      <c r="Y65" s="172" t="str">
        <f>IF(S65&gt;0,'Saisie CLASSEMENT'!P70)</f>
        <v xml:space="preserve"> </v>
      </c>
      <c r="Z65" s="325"/>
      <c r="AC65" s="85" t="str">
        <f>IF(OR(W65="",COUNTIF(W$2:W65,W65)&gt;1),"",COUNTIF(W:W,"&gt;="&amp;W65))</f>
        <v/>
      </c>
      <c r="AD65" s="323" t="str">
        <f t="shared" si="3"/>
        <v/>
      </c>
      <c r="AE65" s="85" t="str">
        <f>IF(OR(X65="",COUNTIF(X$2:X65,X65)&gt;1),"",COUNTIF(X:X,"&gt;="&amp;X65))</f>
        <v/>
      </c>
      <c r="AF65" s="323" t="str">
        <f t="shared" si="4"/>
        <v/>
      </c>
    </row>
    <row r="66" spans="1:32" ht="15.75" hidden="1" customHeight="1">
      <c r="A66" s="33">
        <f t="shared" si="0"/>
        <v>0</v>
      </c>
      <c r="B66" s="170" t="str">
        <f t="shared" si="1"/>
        <v/>
      </c>
      <c r="C66" s="180"/>
      <c r="D66" s="170"/>
      <c r="E66" s="171"/>
      <c r="F66" s="171"/>
      <c r="G66" s="171"/>
      <c r="H66" s="170"/>
      <c r="I66" s="171"/>
      <c r="J66" s="527" t="str">
        <f t="shared" si="2"/>
        <v/>
      </c>
      <c r="K66" s="179" t="str">
        <f>IF(LEN(D66)&gt;0,VLOOKUP(D66,'Saisie CLASSEMENT'!$C$8:$H$207,6,FALSE),"")</f>
        <v/>
      </c>
      <c r="L66" s="91"/>
      <c r="S66" s="180" t="str">
        <f>IF('Saisie CLASSEMENT'!$C71&gt;0,'Saisie CLASSEMENT'!B71,"")</f>
        <v/>
      </c>
      <c r="T66" s="170">
        <f>IF(S66&gt;0,'Saisie CLASSEMENT'!C71)</f>
        <v>0</v>
      </c>
      <c r="U66" s="171" t="str">
        <f>IF(S66&gt;0,CONCATENATE('Saisie CLASSEMENT'!I71," ",'Saisie CLASSEMENT'!J71,""))</f>
        <v xml:space="preserve">   </v>
      </c>
      <c r="V66" s="171" t="str">
        <f>IF(S66&gt;0,'Saisie CLASSEMENT'!K71)</f>
        <v xml:space="preserve"> </v>
      </c>
      <c r="W66" s="171" t="str">
        <f>IF(S66&gt;0,'Saisie CLASSEMENT'!N71)</f>
        <v xml:space="preserve"> </v>
      </c>
      <c r="X66" s="170" t="str">
        <f>IF(S66&gt;0,'Saisie CLASSEMENT'!O71)</f>
        <v xml:space="preserve"> </v>
      </c>
      <c r="Y66" s="172" t="str">
        <f>IF(S66&gt;0,'Saisie CLASSEMENT'!P71)</f>
        <v xml:space="preserve"> </v>
      </c>
      <c r="Z66" s="325"/>
      <c r="AC66" s="85" t="str">
        <f>IF(OR(W66="",COUNTIF(W$2:W66,W66)&gt;1),"",COUNTIF(W:W,"&gt;="&amp;W66))</f>
        <v/>
      </c>
      <c r="AD66" s="323" t="str">
        <f t="shared" si="3"/>
        <v/>
      </c>
      <c r="AE66" s="85" t="str">
        <f>IF(OR(X66="",COUNTIF(X$2:X66,X66)&gt;1),"",COUNTIF(X:X,"&gt;="&amp;X66))</f>
        <v/>
      </c>
      <c r="AF66" s="323" t="str">
        <f t="shared" si="4"/>
        <v/>
      </c>
    </row>
    <row r="67" spans="1:32" ht="15.75" hidden="1" customHeight="1">
      <c r="A67" s="33">
        <f t="shared" si="0"/>
        <v>0</v>
      </c>
      <c r="B67" s="170" t="str">
        <f t="shared" si="1"/>
        <v/>
      </c>
      <c r="C67" s="180"/>
      <c r="D67" s="170"/>
      <c r="E67" s="171"/>
      <c r="F67" s="171"/>
      <c r="G67" s="171"/>
      <c r="H67" s="170"/>
      <c r="I67" s="171"/>
      <c r="J67" s="527" t="str">
        <f t="shared" si="2"/>
        <v/>
      </c>
      <c r="K67" s="179" t="str">
        <f>IF(LEN(D67)&gt;0,VLOOKUP(D67,'Saisie CLASSEMENT'!$C$8:$H$207,6,FALSE),"")</f>
        <v/>
      </c>
      <c r="L67" s="91"/>
      <c r="S67" s="180" t="str">
        <f>IF('Saisie CLASSEMENT'!$C72&gt;0,'Saisie CLASSEMENT'!B72,"")</f>
        <v/>
      </c>
      <c r="T67" s="170">
        <f>IF(S67&gt;0,'Saisie CLASSEMENT'!C72)</f>
        <v>0</v>
      </c>
      <c r="U67" s="171" t="str">
        <f>IF(S67&gt;0,CONCATENATE('Saisie CLASSEMENT'!I72," ",'Saisie CLASSEMENT'!J72,""))</f>
        <v xml:space="preserve">   </v>
      </c>
      <c r="V67" s="171" t="str">
        <f>IF(S67&gt;0,'Saisie CLASSEMENT'!K72)</f>
        <v xml:space="preserve"> </v>
      </c>
      <c r="W67" s="171" t="str">
        <f>IF(S67&gt;0,'Saisie CLASSEMENT'!N72)</f>
        <v xml:space="preserve"> </v>
      </c>
      <c r="X67" s="170" t="str">
        <f>IF(S67&gt;0,'Saisie CLASSEMENT'!O72)</f>
        <v xml:space="preserve"> </v>
      </c>
      <c r="Y67" s="172" t="str">
        <f>IF(S67&gt;0,'Saisie CLASSEMENT'!P72)</f>
        <v xml:space="preserve"> </v>
      </c>
      <c r="Z67" s="325"/>
      <c r="AC67" s="85" t="str">
        <f>IF(OR(W67="",COUNTIF(W$2:W67,W67)&gt;1),"",COUNTIF(W:W,"&gt;="&amp;W67))</f>
        <v/>
      </c>
      <c r="AD67" s="323" t="str">
        <f t="shared" si="3"/>
        <v/>
      </c>
      <c r="AE67" s="85" t="str">
        <f>IF(OR(X67="",COUNTIF(X$2:X67,X67)&gt;1),"",COUNTIF(X:X,"&gt;="&amp;X67))</f>
        <v/>
      </c>
      <c r="AF67" s="323" t="str">
        <f t="shared" si="4"/>
        <v/>
      </c>
    </row>
    <row r="68" spans="1:32" ht="15.75" hidden="1" customHeight="1">
      <c r="A68" s="33">
        <f t="shared" si="0"/>
        <v>0</v>
      </c>
      <c r="B68" s="170" t="str">
        <f t="shared" si="1"/>
        <v/>
      </c>
      <c r="C68" s="180"/>
      <c r="D68" s="170"/>
      <c r="E68" s="171"/>
      <c r="F68" s="171"/>
      <c r="G68" s="171"/>
      <c r="H68" s="170"/>
      <c r="I68" s="171"/>
      <c r="J68" s="527" t="str">
        <f t="shared" si="2"/>
        <v/>
      </c>
      <c r="K68" s="179" t="str">
        <f>IF(LEN(D68)&gt;0,VLOOKUP(D68,'Saisie CLASSEMENT'!$C$8:$H$207,6,FALSE),"")</f>
        <v/>
      </c>
      <c r="L68" s="91"/>
      <c r="S68" s="180" t="str">
        <f>IF('Saisie CLASSEMENT'!$C73&gt;0,'Saisie CLASSEMENT'!B73,"")</f>
        <v/>
      </c>
      <c r="T68" s="170">
        <f>IF(S68&gt;0,'Saisie CLASSEMENT'!C73)</f>
        <v>0</v>
      </c>
      <c r="U68" s="171" t="str">
        <f>IF(S68&gt;0,CONCATENATE('Saisie CLASSEMENT'!I73," ",'Saisie CLASSEMENT'!J73,""))</f>
        <v xml:space="preserve">   </v>
      </c>
      <c r="V68" s="171" t="str">
        <f>IF(S68&gt;0,'Saisie CLASSEMENT'!K73)</f>
        <v xml:space="preserve"> </v>
      </c>
      <c r="W68" s="171" t="str">
        <f>IF(S68&gt;0,'Saisie CLASSEMENT'!N73)</f>
        <v xml:space="preserve"> </v>
      </c>
      <c r="X68" s="170" t="str">
        <f>IF(S68&gt;0,'Saisie CLASSEMENT'!O73)</f>
        <v xml:space="preserve"> </v>
      </c>
      <c r="Y68" s="172" t="str">
        <f>IF(S68&gt;0,'Saisie CLASSEMENT'!P73)</f>
        <v xml:space="preserve"> </v>
      </c>
      <c r="Z68" s="325"/>
      <c r="AC68" s="85" t="str">
        <f>IF(OR(W68="",COUNTIF(W$2:W68,W68)&gt;1),"",COUNTIF(W:W,"&gt;="&amp;W68))</f>
        <v/>
      </c>
      <c r="AD68" s="323" t="str">
        <f t="shared" si="3"/>
        <v/>
      </c>
      <c r="AE68" s="85" t="str">
        <f>IF(OR(X68="",COUNTIF(X$2:X68,X68)&gt;1),"",COUNTIF(X:X,"&gt;="&amp;X68))</f>
        <v/>
      </c>
      <c r="AF68" s="323" t="str">
        <f t="shared" si="4"/>
        <v/>
      </c>
    </row>
    <row r="69" spans="1:32" ht="15.75" hidden="1" customHeight="1">
      <c r="A69" s="33">
        <f t="shared" si="0"/>
        <v>0</v>
      </c>
      <c r="B69" s="170" t="str">
        <f t="shared" si="1"/>
        <v/>
      </c>
      <c r="C69" s="180"/>
      <c r="D69" s="170"/>
      <c r="E69" s="171"/>
      <c r="F69" s="171"/>
      <c r="G69" s="171"/>
      <c r="H69" s="170"/>
      <c r="I69" s="171"/>
      <c r="J69" s="527" t="str">
        <f t="shared" si="2"/>
        <v/>
      </c>
      <c r="K69" s="179" t="str">
        <f>IF(LEN(D69)&gt;0,VLOOKUP(D69,'Saisie CLASSEMENT'!$C$8:$H$207,6,FALSE),"")</f>
        <v/>
      </c>
      <c r="L69" s="91"/>
      <c r="S69" s="180" t="str">
        <f>IF('Saisie CLASSEMENT'!$C74&gt;0,'Saisie CLASSEMENT'!B74,"")</f>
        <v/>
      </c>
      <c r="T69" s="170">
        <f>IF(S69&gt;0,'Saisie CLASSEMENT'!C74)</f>
        <v>0</v>
      </c>
      <c r="U69" s="171" t="str">
        <f>IF(S69&gt;0,CONCATENATE('Saisie CLASSEMENT'!I74," ",'Saisie CLASSEMENT'!J74,""))</f>
        <v xml:space="preserve">   </v>
      </c>
      <c r="V69" s="171" t="str">
        <f>IF(S69&gt;0,'Saisie CLASSEMENT'!K74)</f>
        <v xml:space="preserve"> </v>
      </c>
      <c r="W69" s="171" t="str">
        <f>IF(S69&gt;0,'Saisie CLASSEMENT'!N74)</f>
        <v xml:space="preserve"> </v>
      </c>
      <c r="X69" s="170" t="str">
        <f>IF(S69&gt;0,'Saisie CLASSEMENT'!O74)</f>
        <v xml:space="preserve"> </v>
      </c>
      <c r="Y69" s="172" t="str">
        <f>IF(S69&gt;0,'Saisie CLASSEMENT'!P74)</f>
        <v xml:space="preserve"> </v>
      </c>
      <c r="Z69" s="325"/>
      <c r="AC69" s="85" t="str">
        <f>IF(OR(W69="",COUNTIF(W$2:W69,W69)&gt;1),"",COUNTIF(W:W,"&gt;="&amp;W69))</f>
        <v/>
      </c>
      <c r="AD69" s="323" t="str">
        <f t="shared" si="3"/>
        <v/>
      </c>
      <c r="AE69" s="85" t="str">
        <f>IF(OR(X69="",COUNTIF(X$2:X69,X69)&gt;1),"",COUNTIF(X:X,"&gt;="&amp;X69))</f>
        <v/>
      </c>
      <c r="AF69" s="323" t="str">
        <f t="shared" si="4"/>
        <v/>
      </c>
    </row>
    <row r="70" spans="1:32" ht="15.75" hidden="1" customHeight="1">
      <c r="A70" s="33">
        <f t="shared" si="0"/>
        <v>0</v>
      </c>
      <c r="B70" s="170" t="str">
        <f t="shared" si="1"/>
        <v/>
      </c>
      <c r="C70" s="180"/>
      <c r="D70" s="170"/>
      <c r="E70" s="171"/>
      <c r="F70" s="171"/>
      <c r="G70" s="171"/>
      <c r="H70" s="170"/>
      <c r="I70" s="171"/>
      <c r="J70" s="527" t="str">
        <f t="shared" si="2"/>
        <v/>
      </c>
      <c r="K70" s="179" t="str">
        <f>IF(LEN(D70)&gt;0,VLOOKUP(D70,'Saisie CLASSEMENT'!$C$8:$H$207,6,FALSE),"")</f>
        <v/>
      </c>
      <c r="L70" s="91"/>
      <c r="S70" s="180" t="str">
        <f>IF('Saisie CLASSEMENT'!$C75&gt;0,'Saisie CLASSEMENT'!B75,"")</f>
        <v/>
      </c>
      <c r="T70" s="170">
        <f>IF(S70&gt;0,'Saisie CLASSEMENT'!C75)</f>
        <v>0</v>
      </c>
      <c r="U70" s="171" t="str">
        <f>IF(S70&gt;0,CONCATENATE('Saisie CLASSEMENT'!I75," ",'Saisie CLASSEMENT'!J75,""))</f>
        <v xml:space="preserve">   </v>
      </c>
      <c r="V70" s="171" t="str">
        <f>IF(S70&gt;0,'Saisie CLASSEMENT'!K75)</f>
        <v xml:space="preserve"> </v>
      </c>
      <c r="W70" s="171" t="str">
        <f>IF(S70&gt;0,'Saisie CLASSEMENT'!N75)</f>
        <v xml:space="preserve"> </v>
      </c>
      <c r="X70" s="170" t="str">
        <f>IF(S70&gt;0,'Saisie CLASSEMENT'!O75)</f>
        <v xml:space="preserve"> </v>
      </c>
      <c r="Y70" s="172" t="str">
        <f>IF(S70&gt;0,'Saisie CLASSEMENT'!P75)</f>
        <v xml:space="preserve"> </v>
      </c>
      <c r="Z70" s="325"/>
      <c r="AC70" s="85" t="str">
        <f>IF(OR(W70="",COUNTIF(W$2:W70,W70)&gt;1),"",COUNTIF(W:W,"&gt;="&amp;W70))</f>
        <v/>
      </c>
      <c r="AD70" s="323" t="str">
        <f t="shared" si="3"/>
        <v/>
      </c>
      <c r="AE70" s="85" t="str">
        <f>IF(OR(X70="",COUNTIF(X$2:X70,X70)&gt;1),"",COUNTIF(X:X,"&gt;="&amp;X70))</f>
        <v/>
      </c>
      <c r="AF70" s="323" t="str">
        <f t="shared" si="4"/>
        <v/>
      </c>
    </row>
    <row r="71" spans="1:32" ht="15.75" hidden="1" customHeight="1">
      <c r="A71" s="33">
        <f t="shared" ref="A71:A134" si="5">IF(LEN(B71)&gt;0,1,0)</f>
        <v>0</v>
      </c>
      <c r="B71" s="170" t="str">
        <f t="shared" ref="B71:B134" si="6">IF(C71&gt;0,RANK(C71,$C$6:$C$205,1),"")</f>
        <v/>
      </c>
      <c r="C71" s="180"/>
      <c r="D71" s="170"/>
      <c r="E71" s="171"/>
      <c r="F71" s="171"/>
      <c r="G71" s="171"/>
      <c r="H71" s="170"/>
      <c r="I71" s="171"/>
      <c r="J71" s="527" t="str">
        <f t="shared" ref="J71:J134" si="7">IF(LEN(K71)&gt;0,IF((K71-$K$6)&lt;0,"Erreur",IF(K71&lt;K70,K71-K$6,IF(K71=K70,"''",K71-K$6))),"")</f>
        <v/>
      </c>
      <c r="K71" s="179" t="str">
        <f>IF(LEN(D71)&gt;0,VLOOKUP(D71,'Saisie CLASSEMENT'!$C$8:$H$207,6,FALSE),"")</f>
        <v/>
      </c>
      <c r="L71" s="91"/>
      <c r="S71" s="180" t="str">
        <f>IF('Saisie CLASSEMENT'!$C76&gt;0,'Saisie CLASSEMENT'!B76,"")</f>
        <v/>
      </c>
      <c r="T71" s="170">
        <f>IF(S71&gt;0,'Saisie CLASSEMENT'!C76)</f>
        <v>0</v>
      </c>
      <c r="U71" s="171" t="str">
        <f>IF(S71&gt;0,CONCATENATE('Saisie CLASSEMENT'!I76," ",'Saisie CLASSEMENT'!J76,""))</f>
        <v xml:space="preserve">   </v>
      </c>
      <c r="V71" s="171" t="str">
        <f>IF(S71&gt;0,'Saisie CLASSEMENT'!K76)</f>
        <v xml:space="preserve"> </v>
      </c>
      <c r="W71" s="171" t="str">
        <f>IF(S71&gt;0,'Saisie CLASSEMENT'!N76)</f>
        <v xml:space="preserve"> </v>
      </c>
      <c r="X71" s="170" t="str">
        <f>IF(S71&gt;0,'Saisie CLASSEMENT'!O76)</f>
        <v xml:space="preserve"> </v>
      </c>
      <c r="Y71" s="172" t="str">
        <f>IF(S71&gt;0,'Saisie CLASSEMENT'!P76)</f>
        <v xml:space="preserve"> </v>
      </c>
      <c r="Z71" s="325"/>
      <c r="AC71" s="85" t="str">
        <f>IF(OR(W71="",COUNTIF(W$2:W71,W71)&gt;1),"",COUNTIF(W:W,"&gt;="&amp;W71))</f>
        <v/>
      </c>
      <c r="AD71" s="323" t="str">
        <f t="shared" ref="AD71:AD134" si="8">IF(ROW()-1&gt;COUNT(AC:AC),"",INDEX(W:W,MATCH(LARGE(AC:AC,ROW()-1),AC:AC,0)))</f>
        <v/>
      </c>
      <c r="AE71" s="85" t="str">
        <f>IF(OR(X71="",COUNTIF(X$2:X71,X71)&gt;1),"",COUNTIF(X:X,"&gt;="&amp;X71))</f>
        <v/>
      </c>
      <c r="AF71" s="323" t="str">
        <f t="shared" ref="AF71:AF100" si="9">IF(ROW()-1&gt;COUNT(AE:AE),"",INDEX(X:X,MATCH(LARGE(AE:AE,ROW()-1),AE:AE,0)))</f>
        <v/>
      </c>
    </row>
    <row r="72" spans="1:32" ht="15.75" hidden="1" customHeight="1">
      <c r="A72" s="33">
        <f t="shared" si="5"/>
        <v>0</v>
      </c>
      <c r="B72" s="170" t="str">
        <f t="shared" si="6"/>
        <v/>
      </c>
      <c r="C72" s="180"/>
      <c r="D72" s="170"/>
      <c r="E72" s="171"/>
      <c r="F72" s="171"/>
      <c r="G72" s="171"/>
      <c r="H72" s="170"/>
      <c r="I72" s="171"/>
      <c r="J72" s="527" t="str">
        <f t="shared" si="7"/>
        <v/>
      </c>
      <c r="K72" s="179" t="str">
        <f>IF(LEN(D72)&gt;0,VLOOKUP(D72,'Saisie CLASSEMENT'!$C$8:$H$207,6,FALSE),"")</f>
        <v/>
      </c>
      <c r="L72" s="91"/>
      <c r="S72" s="180" t="str">
        <f>IF('Saisie CLASSEMENT'!$C77&gt;0,'Saisie CLASSEMENT'!B77,"")</f>
        <v/>
      </c>
      <c r="T72" s="170">
        <f>IF(S72&gt;0,'Saisie CLASSEMENT'!C77)</f>
        <v>0</v>
      </c>
      <c r="U72" s="171" t="str">
        <f>IF(S72&gt;0,CONCATENATE('Saisie CLASSEMENT'!I77," ",'Saisie CLASSEMENT'!J77,""))</f>
        <v xml:space="preserve">   </v>
      </c>
      <c r="V72" s="171" t="str">
        <f>IF(S72&gt;0,'Saisie CLASSEMENT'!K77)</f>
        <v xml:space="preserve"> </v>
      </c>
      <c r="W72" s="171" t="str">
        <f>IF(S72&gt;0,'Saisie CLASSEMENT'!N77)</f>
        <v xml:space="preserve"> </v>
      </c>
      <c r="X72" s="170" t="str">
        <f>IF(S72&gt;0,'Saisie CLASSEMENT'!O77)</f>
        <v xml:space="preserve"> </v>
      </c>
      <c r="Y72" s="172" t="str">
        <f>IF(S72&gt;0,'Saisie CLASSEMENT'!P77)</f>
        <v xml:space="preserve"> </v>
      </c>
      <c r="Z72" s="325"/>
      <c r="AC72" s="85" t="str">
        <f>IF(OR(W72="",COUNTIF(W$2:W72,W72)&gt;1),"",COUNTIF(W:W,"&gt;="&amp;W72))</f>
        <v/>
      </c>
      <c r="AD72" s="323" t="str">
        <f t="shared" si="8"/>
        <v/>
      </c>
      <c r="AE72" s="85" t="str">
        <f>IF(OR(X72="",COUNTIF(X$2:X72,X72)&gt;1),"",COUNTIF(X:X,"&gt;="&amp;X72))</f>
        <v/>
      </c>
      <c r="AF72" s="323" t="str">
        <f t="shared" si="9"/>
        <v/>
      </c>
    </row>
    <row r="73" spans="1:32" ht="15.75" hidden="1" customHeight="1">
      <c r="A73" s="33">
        <f t="shared" si="5"/>
        <v>0</v>
      </c>
      <c r="B73" s="170" t="str">
        <f t="shared" si="6"/>
        <v/>
      </c>
      <c r="C73" s="180"/>
      <c r="D73" s="170"/>
      <c r="E73" s="171"/>
      <c r="F73" s="171"/>
      <c r="G73" s="171"/>
      <c r="H73" s="170"/>
      <c r="I73" s="171"/>
      <c r="J73" s="527" t="str">
        <f t="shared" si="7"/>
        <v/>
      </c>
      <c r="K73" s="179" t="str">
        <f>IF(LEN(D73)&gt;0,VLOOKUP(D73,'Saisie CLASSEMENT'!$C$8:$H$207,6,FALSE),"")</f>
        <v/>
      </c>
      <c r="L73" s="91"/>
      <c r="S73" s="180" t="str">
        <f>IF('Saisie CLASSEMENT'!$C78&gt;0,'Saisie CLASSEMENT'!B78,"")</f>
        <v/>
      </c>
      <c r="T73" s="170">
        <f>IF(S73&gt;0,'Saisie CLASSEMENT'!C78)</f>
        <v>0</v>
      </c>
      <c r="U73" s="171" t="str">
        <f>IF(S73&gt;0,CONCATENATE('Saisie CLASSEMENT'!I78," ",'Saisie CLASSEMENT'!J78,""))</f>
        <v xml:space="preserve">   </v>
      </c>
      <c r="V73" s="171" t="str">
        <f>IF(S73&gt;0,'Saisie CLASSEMENT'!K78)</f>
        <v xml:space="preserve"> </v>
      </c>
      <c r="W73" s="171" t="str">
        <f>IF(S73&gt;0,'Saisie CLASSEMENT'!N78)</f>
        <v xml:space="preserve"> </v>
      </c>
      <c r="X73" s="170" t="str">
        <f>IF(S73&gt;0,'Saisie CLASSEMENT'!O78)</f>
        <v xml:space="preserve"> </v>
      </c>
      <c r="Y73" s="172" t="str">
        <f>IF(S73&gt;0,'Saisie CLASSEMENT'!P78)</f>
        <v xml:space="preserve"> </v>
      </c>
      <c r="Z73" s="325"/>
      <c r="AC73" s="85" t="str">
        <f>IF(OR(W73="",COUNTIF(W$2:W73,W73)&gt;1),"",COUNTIF(W:W,"&gt;="&amp;W73))</f>
        <v/>
      </c>
      <c r="AD73" s="323" t="str">
        <f t="shared" si="8"/>
        <v/>
      </c>
      <c r="AE73" s="85" t="str">
        <f>IF(OR(X73="",COUNTIF(X$2:X73,X73)&gt;1),"",COUNTIF(X:X,"&gt;="&amp;X73))</f>
        <v/>
      </c>
      <c r="AF73" s="323" t="str">
        <f t="shared" si="9"/>
        <v/>
      </c>
    </row>
    <row r="74" spans="1:32" ht="15.75" hidden="1" customHeight="1">
      <c r="A74" s="33">
        <f t="shared" si="5"/>
        <v>0</v>
      </c>
      <c r="B74" s="170" t="str">
        <f t="shared" si="6"/>
        <v/>
      </c>
      <c r="C74" s="180"/>
      <c r="D74" s="170"/>
      <c r="E74" s="171"/>
      <c r="F74" s="171"/>
      <c r="G74" s="171"/>
      <c r="H74" s="170"/>
      <c r="I74" s="171"/>
      <c r="J74" s="527" t="str">
        <f t="shared" si="7"/>
        <v/>
      </c>
      <c r="K74" s="179" t="str">
        <f>IF(LEN(D74)&gt;0,VLOOKUP(D74,'Saisie CLASSEMENT'!$C$8:$H$207,6,FALSE),"")</f>
        <v/>
      </c>
      <c r="L74" s="91"/>
      <c r="S74" s="180" t="str">
        <f>IF('Saisie CLASSEMENT'!$C79&gt;0,'Saisie CLASSEMENT'!B79,"")</f>
        <v/>
      </c>
      <c r="T74" s="170">
        <f>IF(S74&gt;0,'Saisie CLASSEMENT'!C79)</f>
        <v>0</v>
      </c>
      <c r="U74" s="171" t="str">
        <f>IF(S74&gt;0,CONCATENATE('Saisie CLASSEMENT'!I79," ",'Saisie CLASSEMENT'!J79,""))</f>
        <v xml:space="preserve">   </v>
      </c>
      <c r="V74" s="171" t="str">
        <f>IF(S74&gt;0,'Saisie CLASSEMENT'!K79)</f>
        <v xml:space="preserve"> </v>
      </c>
      <c r="W74" s="171" t="str">
        <f>IF(S74&gt;0,'Saisie CLASSEMENT'!N79)</f>
        <v xml:space="preserve"> </v>
      </c>
      <c r="X74" s="170" t="str">
        <f>IF(S74&gt;0,'Saisie CLASSEMENT'!O79)</f>
        <v xml:space="preserve"> </v>
      </c>
      <c r="Y74" s="172" t="str">
        <f>IF(S74&gt;0,'Saisie CLASSEMENT'!P79)</f>
        <v xml:space="preserve"> </v>
      </c>
      <c r="Z74" s="325"/>
      <c r="AC74" s="85" t="str">
        <f>IF(OR(W74="",COUNTIF(W$2:W74,W74)&gt;1),"",COUNTIF(W:W,"&gt;="&amp;W74))</f>
        <v/>
      </c>
      <c r="AD74" s="323" t="str">
        <f t="shared" si="8"/>
        <v/>
      </c>
      <c r="AE74" s="85" t="str">
        <f>IF(OR(X74="",COUNTIF(X$2:X74,X74)&gt;1),"",COUNTIF(X:X,"&gt;="&amp;X74))</f>
        <v/>
      </c>
      <c r="AF74" s="323" t="str">
        <f t="shared" si="9"/>
        <v/>
      </c>
    </row>
    <row r="75" spans="1:32" ht="15.75" hidden="1" customHeight="1">
      <c r="A75" s="33">
        <f t="shared" si="5"/>
        <v>0</v>
      </c>
      <c r="B75" s="170" t="str">
        <f t="shared" si="6"/>
        <v/>
      </c>
      <c r="C75" s="180"/>
      <c r="D75" s="170"/>
      <c r="E75" s="171"/>
      <c r="F75" s="171"/>
      <c r="G75" s="171"/>
      <c r="H75" s="170"/>
      <c r="I75" s="171"/>
      <c r="J75" s="527" t="str">
        <f t="shared" si="7"/>
        <v/>
      </c>
      <c r="K75" s="179" t="str">
        <f>IF(LEN(D75)&gt;0,VLOOKUP(D75,'Saisie CLASSEMENT'!$C$8:$H$207,6,FALSE),"")</f>
        <v/>
      </c>
      <c r="L75" s="91"/>
      <c r="S75" s="180" t="str">
        <f>IF('Saisie CLASSEMENT'!$C80&gt;0,'Saisie CLASSEMENT'!B80,"")</f>
        <v/>
      </c>
      <c r="T75" s="170">
        <f>IF(S75&gt;0,'Saisie CLASSEMENT'!C80)</f>
        <v>0</v>
      </c>
      <c r="U75" s="171" t="str">
        <f>IF(S75&gt;0,CONCATENATE('Saisie CLASSEMENT'!I80," ",'Saisie CLASSEMENT'!J80,""))</f>
        <v xml:space="preserve">   </v>
      </c>
      <c r="V75" s="171" t="str">
        <f>IF(S75&gt;0,'Saisie CLASSEMENT'!K80)</f>
        <v xml:space="preserve"> </v>
      </c>
      <c r="W75" s="171" t="str">
        <f>IF(S75&gt;0,'Saisie CLASSEMENT'!N80)</f>
        <v xml:space="preserve"> </v>
      </c>
      <c r="X75" s="170" t="str">
        <f>IF(S75&gt;0,'Saisie CLASSEMENT'!O80)</f>
        <v xml:space="preserve"> </v>
      </c>
      <c r="Y75" s="172" t="str">
        <f>IF(S75&gt;0,'Saisie CLASSEMENT'!P80)</f>
        <v xml:space="preserve"> </v>
      </c>
      <c r="Z75" s="325"/>
      <c r="AC75" s="85" t="str">
        <f>IF(OR(W75="",COUNTIF(W$2:W75,W75)&gt;1),"",COUNTIF(W:W,"&gt;="&amp;W75))</f>
        <v/>
      </c>
      <c r="AD75" s="323" t="str">
        <f t="shared" si="8"/>
        <v/>
      </c>
      <c r="AE75" s="85" t="str">
        <f>IF(OR(X75="",COUNTIF(X$2:X75,X75)&gt;1),"",COUNTIF(X:X,"&gt;="&amp;X75))</f>
        <v/>
      </c>
      <c r="AF75" s="323" t="str">
        <f t="shared" si="9"/>
        <v/>
      </c>
    </row>
    <row r="76" spans="1:32" ht="15.75" hidden="1" customHeight="1">
      <c r="A76" s="33">
        <f t="shared" si="5"/>
        <v>0</v>
      </c>
      <c r="B76" s="170" t="str">
        <f t="shared" si="6"/>
        <v/>
      </c>
      <c r="C76" s="180"/>
      <c r="D76" s="170"/>
      <c r="E76" s="171"/>
      <c r="F76" s="171"/>
      <c r="G76" s="171"/>
      <c r="H76" s="170"/>
      <c r="I76" s="171"/>
      <c r="J76" s="527" t="str">
        <f t="shared" si="7"/>
        <v/>
      </c>
      <c r="K76" s="179" t="str">
        <f>IF(LEN(D76)&gt;0,VLOOKUP(D76,'Saisie CLASSEMENT'!$C$8:$H$207,6,FALSE),"")</f>
        <v/>
      </c>
      <c r="L76" s="91"/>
      <c r="S76" s="180" t="str">
        <f>IF('Saisie CLASSEMENT'!$C81&gt;0,'Saisie CLASSEMENT'!B81,"")</f>
        <v/>
      </c>
      <c r="T76" s="170">
        <f>IF(S76&gt;0,'Saisie CLASSEMENT'!C81)</f>
        <v>0</v>
      </c>
      <c r="U76" s="171" t="str">
        <f>IF(S76&gt;0,CONCATENATE('Saisie CLASSEMENT'!I81," ",'Saisie CLASSEMENT'!J81,""))</f>
        <v xml:space="preserve">   </v>
      </c>
      <c r="V76" s="171" t="str">
        <f>IF(S76&gt;0,'Saisie CLASSEMENT'!K81)</f>
        <v xml:space="preserve"> </v>
      </c>
      <c r="W76" s="171" t="str">
        <f>IF(S76&gt;0,'Saisie CLASSEMENT'!N81)</f>
        <v xml:space="preserve"> </v>
      </c>
      <c r="X76" s="170" t="str">
        <f>IF(S76&gt;0,'Saisie CLASSEMENT'!O81)</f>
        <v xml:space="preserve"> </v>
      </c>
      <c r="Y76" s="172" t="str">
        <f>IF(S76&gt;0,'Saisie CLASSEMENT'!P81)</f>
        <v xml:space="preserve"> </v>
      </c>
      <c r="Z76" s="325"/>
      <c r="AC76" s="85" t="str">
        <f>IF(OR(W76="",COUNTIF(W$2:W76,W76)&gt;1),"",COUNTIF(W:W,"&gt;="&amp;W76))</f>
        <v/>
      </c>
      <c r="AD76" s="323" t="str">
        <f t="shared" si="8"/>
        <v/>
      </c>
      <c r="AE76" s="85" t="str">
        <f>IF(OR(X76="",COUNTIF(X$2:X76,X76)&gt;1),"",COUNTIF(X:X,"&gt;="&amp;X76))</f>
        <v/>
      </c>
      <c r="AF76" s="323" t="str">
        <f t="shared" si="9"/>
        <v/>
      </c>
    </row>
    <row r="77" spans="1:32" ht="15.75" hidden="1" customHeight="1">
      <c r="A77" s="33">
        <f t="shared" si="5"/>
        <v>0</v>
      </c>
      <c r="B77" s="170" t="str">
        <f t="shared" si="6"/>
        <v/>
      </c>
      <c r="C77" s="180"/>
      <c r="D77" s="170"/>
      <c r="E77" s="171"/>
      <c r="F77" s="171"/>
      <c r="G77" s="171"/>
      <c r="H77" s="170"/>
      <c r="I77" s="171"/>
      <c r="J77" s="527" t="str">
        <f t="shared" si="7"/>
        <v/>
      </c>
      <c r="K77" s="179" t="str">
        <f>IF(LEN(D77)&gt;0,VLOOKUP(D77,'Saisie CLASSEMENT'!$C$8:$H$207,6,FALSE),"")</f>
        <v/>
      </c>
      <c r="L77" s="91"/>
      <c r="S77" s="180" t="str">
        <f>IF('Saisie CLASSEMENT'!$C82&gt;0,'Saisie CLASSEMENT'!B82,"")</f>
        <v/>
      </c>
      <c r="T77" s="170">
        <f>IF(S77&gt;0,'Saisie CLASSEMENT'!C82)</f>
        <v>0</v>
      </c>
      <c r="U77" s="171" t="str">
        <f>IF(S77&gt;0,CONCATENATE('Saisie CLASSEMENT'!I82," ",'Saisie CLASSEMENT'!J82,""))</f>
        <v xml:space="preserve">   </v>
      </c>
      <c r="V77" s="171" t="str">
        <f>IF(S77&gt;0,'Saisie CLASSEMENT'!K82)</f>
        <v xml:space="preserve"> </v>
      </c>
      <c r="W77" s="171" t="str">
        <f>IF(S77&gt;0,'Saisie CLASSEMENT'!N82)</f>
        <v xml:space="preserve"> </v>
      </c>
      <c r="X77" s="170" t="str">
        <f>IF(S77&gt;0,'Saisie CLASSEMENT'!O82)</f>
        <v xml:space="preserve"> </v>
      </c>
      <c r="Y77" s="172" t="str">
        <f>IF(S77&gt;0,'Saisie CLASSEMENT'!P82)</f>
        <v xml:space="preserve"> </v>
      </c>
      <c r="Z77" s="325"/>
      <c r="AC77" s="85" t="str">
        <f>IF(OR(W77="",COUNTIF(W$2:W77,W77)&gt;1),"",COUNTIF(W:W,"&gt;="&amp;W77))</f>
        <v/>
      </c>
      <c r="AD77" s="323" t="str">
        <f t="shared" si="8"/>
        <v/>
      </c>
      <c r="AE77" s="85" t="str">
        <f>IF(OR(X77="",COUNTIF(X$2:X77,X77)&gt;1),"",COUNTIF(X:X,"&gt;="&amp;X77))</f>
        <v/>
      </c>
      <c r="AF77" s="323" t="str">
        <f t="shared" si="9"/>
        <v/>
      </c>
    </row>
    <row r="78" spans="1:32" ht="15.75" hidden="1" customHeight="1">
      <c r="A78" s="33">
        <f t="shared" si="5"/>
        <v>0</v>
      </c>
      <c r="B78" s="170" t="str">
        <f t="shared" si="6"/>
        <v/>
      </c>
      <c r="C78" s="180"/>
      <c r="D78" s="170"/>
      <c r="E78" s="171"/>
      <c r="F78" s="171"/>
      <c r="G78" s="171"/>
      <c r="H78" s="170"/>
      <c r="I78" s="171"/>
      <c r="J78" s="527" t="str">
        <f t="shared" si="7"/>
        <v/>
      </c>
      <c r="K78" s="179" t="str">
        <f>IF(LEN(D78)&gt;0,VLOOKUP(D78,'Saisie CLASSEMENT'!$C$8:$H$207,6,FALSE),"")</f>
        <v/>
      </c>
      <c r="L78" s="91"/>
      <c r="S78" s="180" t="str">
        <f>IF('Saisie CLASSEMENT'!$C83&gt;0,'Saisie CLASSEMENT'!B83,"")</f>
        <v/>
      </c>
      <c r="T78" s="170">
        <f>IF(S78&gt;0,'Saisie CLASSEMENT'!C83)</f>
        <v>0</v>
      </c>
      <c r="U78" s="171" t="str">
        <f>IF(S78&gt;0,CONCATENATE('Saisie CLASSEMENT'!I83," ",'Saisie CLASSEMENT'!J83,""))</f>
        <v xml:space="preserve">   </v>
      </c>
      <c r="V78" s="171" t="str">
        <f>IF(S78&gt;0,'Saisie CLASSEMENT'!K83)</f>
        <v xml:space="preserve"> </v>
      </c>
      <c r="W78" s="171" t="str">
        <f>IF(S78&gt;0,'Saisie CLASSEMENT'!N83)</f>
        <v xml:space="preserve"> </v>
      </c>
      <c r="X78" s="170" t="str">
        <f>IF(S78&gt;0,'Saisie CLASSEMENT'!O83)</f>
        <v xml:space="preserve"> </v>
      </c>
      <c r="Y78" s="172" t="str">
        <f>IF(S78&gt;0,'Saisie CLASSEMENT'!P83)</f>
        <v xml:space="preserve"> </v>
      </c>
      <c r="Z78" s="325"/>
      <c r="AC78" s="85" t="str">
        <f>IF(OR(W78="",COUNTIF(W$2:W78,W78)&gt;1),"",COUNTIF(W:W,"&gt;="&amp;W78))</f>
        <v/>
      </c>
      <c r="AD78" s="323" t="str">
        <f t="shared" si="8"/>
        <v/>
      </c>
      <c r="AE78" s="85" t="str">
        <f>IF(OR(X78="",COUNTIF(X$2:X78,X78)&gt;1),"",COUNTIF(X:X,"&gt;="&amp;X78))</f>
        <v/>
      </c>
      <c r="AF78" s="323" t="str">
        <f t="shared" si="9"/>
        <v/>
      </c>
    </row>
    <row r="79" spans="1:32" ht="15.75" hidden="1" customHeight="1">
      <c r="A79" s="33">
        <f t="shared" si="5"/>
        <v>0</v>
      </c>
      <c r="B79" s="170" t="str">
        <f t="shared" si="6"/>
        <v/>
      </c>
      <c r="C79" s="180"/>
      <c r="D79" s="170"/>
      <c r="E79" s="171"/>
      <c r="F79" s="171"/>
      <c r="G79" s="171"/>
      <c r="H79" s="170"/>
      <c r="I79" s="171"/>
      <c r="J79" s="527" t="str">
        <f t="shared" si="7"/>
        <v/>
      </c>
      <c r="K79" s="179" t="str">
        <f>IF(LEN(D79)&gt;0,VLOOKUP(D79,'Saisie CLASSEMENT'!$C$8:$H$207,6,FALSE),"")</f>
        <v/>
      </c>
      <c r="L79" s="91"/>
      <c r="S79" s="180" t="str">
        <f>IF('Saisie CLASSEMENT'!$C84&gt;0,'Saisie CLASSEMENT'!B84,"")</f>
        <v/>
      </c>
      <c r="T79" s="170">
        <f>IF(S79&gt;0,'Saisie CLASSEMENT'!C84)</f>
        <v>0</v>
      </c>
      <c r="U79" s="171" t="str">
        <f>IF(S79&gt;0,CONCATENATE('Saisie CLASSEMENT'!I84," ",'Saisie CLASSEMENT'!J84,""))</f>
        <v xml:space="preserve">   </v>
      </c>
      <c r="V79" s="171" t="str">
        <f>IF(S79&gt;0,'Saisie CLASSEMENT'!K84)</f>
        <v xml:space="preserve"> </v>
      </c>
      <c r="W79" s="171" t="str">
        <f>IF(S79&gt;0,'Saisie CLASSEMENT'!N84)</f>
        <v xml:space="preserve"> </v>
      </c>
      <c r="X79" s="170" t="str">
        <f>IF(S79&gt;0,'Saisie CLASSEMENT'!O84)</f>
        <v xml:space="preserve"> </v>
      </c>
      <c r="Y79" s="172" t="str">
        <f>IF(S79&gt;0,'Saisie CLASSEMENT'!P84)</f>
        <v xml:space="preserve"> </v>
      </c>
      <c r="Z79" s="325"/>
      <c r="AC79" s="85" t="str">
        <f>IF(OR(W79="",COUNTIF(W$2:W79,W79)&gt;1),"",COUNTIF(W:W,"&gt;="&amp;W79))</f>
        <v/>
      </c>
      <c r="AD79" s="323" t="str">
        <f t="shared" si="8"/>
        <v/>
      </c>
      <c r="AE79" s="85" t="str">
        <f>IF(OR(X79="",COUNTIF(X$2:X79,X79)&gt;1),"",COUNTIF(X:X,"&gt;="&amp;X79))</f>
        <v/>
      </c>
      <c r="AF79" s="323" t="str">
        <f t="shared" si="9"/>
        <v/>
      </c>
    </row>
    <row r="80" spans="1:32" ht="15.75" hidden="1" customHeight="1">
      <c r="A80" s="33">
        <f t="shared" si="5"/>
        <v>0</v>
      </c>
      <c r="B80" s="170" t="str">
        <f t="shared" si="6"/>
        <v/>
      </c>
      <c r="C80" s="180"/>
      <c r="D80" s="170"/>
      <c r="E80" s="171"/>
      <c r="F80" s="171"/>
      <c r="G80" s="171"/>
      <c r="H80" s="170"/>
      <c r="I80" s="171"/>
      <c r="J80" s="527" t="str">
        <f t="shared" si="7"/>
        <v/>
      </c>
      <c r="K80" s="179" t="str">
        <f>IF(LEN(D80)&gt;0,VLOOKUP(D80,'Saisie CLASSEMENT'!$C$8:$H$207,6,FALSE),"")</f>
        <v/>
      </c>
      <c r="L80" s="91"/>
      <c r="S80" s="180" t="str">
        <f>IF('Saisie CLASSEMENT'!$C85&gt;0,'Saisie CLASSEMENT'!B85,"")</f>
        <v/>
      </c>
      <c r="T80" s="170">
        <f>IF(S80&gt;0,'Saisie CLASSEMENT'!C85)</f>
        <v>0</v>
      </c>
      <c r="U80" s="171" t="str">
        <f>IF(S80&gt;0,CONCATENATE('Saisie CLASSEMENT'!I85," ",'Saisie CLASSEMENT'!J85,""))</f>
        <v xml:space="preserve">   </v>
      </c>
      <c r="V80" s="171" t="str">
        <f>IF(S80&gt;0,'Saisie CLASSEMENT'!K85)</f>
        <v xml:space="preserve"> </v>
      </c>
      <c r="W80" s="171" t="str">
        <f>IF(S80&gt;0,'Saisie CLASSEMENT'!N85)</f>
        <v xml:space="preserve"> </v>
      </c>
      <c r="X80" s="170" t="str">
        <f>IF(S80&gt;0,'Saisie CLASSEMENT'!O85)</f>
        <v xml:space="preserve"> </v>
      </c>
      <c r="Y80" s="172" t="str">
        <f>IF(S80&gt;0,'Saisie CLASSEMENT'!P85)</f>
        <v xml:space="preserve"> </v>
      </c>
      <c r="Z80" s="325"/>
      <c r="AC80" s="85" t="str">
        <f>IF(OR(W80="",COUNTIF(W$2:W80,W80)&gt;1),"",COUNTIF(W:W,"&gt;="&amp;W80))</f>
        <v/>
      </c>
      <c r="AD80" s="323" t="str">
        <f t="shared" si="8"/>
        <v/>
      </c>
      <c r="AE80" s="85" t="str">
        <f>IF(OR(X80="",COUNTIF(X$2:X80,X80)&gt;1),"",COUNTIF(X:X,"&gt;="&amp;X80))</f>
        <v/>
      </c>
      <c r="AF80" s="323" t="str">
        <f t="shared" si="9"/>
        <v/>
      </c>
    </row>
    <row r="81" spans="1:32" ht="15.75" hidden="1" customHeight="1">
      <c r="A81" s="33">
        <f t="shared" si="5"/>
        <v>0</v>
      </c>
      <c r="B81" s="170" t="str">
        <f t="shared" si="6"/>
        <v/>
      </c>
      <c r="C81" s="180"/>
      <c r="D81" s="170"/>
      <c r="E81" s="171"/>
      <c r="F81" s="171"/>
      <c r="G81" s="171"/>
      <c r="H81" s="170"/>
      <c r="I81" s="171"/>
      <c r="J81" s="527" t="str">
        <f t="shared" si="7"/>
        <v/>
      </c>
      <c r="K81" s="179" t="str">
        <f>IF(LEN(D81)&gt;0,VLOOKUP(D81,'Saisie CLASSEMENT'!$C$8:$H$207,6,FALSE),"")</f>
        <v/>
      </c>
      <c r="L81" s="91"/>
      <c r="S81" s="180" t="str">
        <f>IF('Saisie CLASSEMENT'!$C86&gt;0,'Saisie CLASSEMENT'!B86,"")</f>
        <v/>
      </c>
      <c r="T81" s="170">
        <f>IF(S81&gt;0,'Saisie CLASSEMENT'!C86)</f>
        <v>0</v>
      </c>
      <c r="U81" s="171" t="str">
        <f>IF(S81&gt;0,CONCATENATE('Saisie CLASSEMENT'!I86," ",'Saisie CLASSEMENT'!J86,""))</f>
        <v xml:space="preserve">   </v>
      </c>
      <c r="V81" s="171" t="str">
        <f>IF(S81&gt;0,'Saisie CLASSEMENT'!K86)</f>
        <v xml:space="preserve"> </v>
      </c>
      <c r="W81" s="171" t="str">
        <f>IF(S81&gt;0,'Saisie CLASSEMENT'!N86)</f>
        <v xml:space="preserve"> </v>
      </c>
      <c r="X81" s="170" t="str">
        <f>IF(S81&gt;0,'Saisie CLASSEMENT'!O86)</f>
        <v xml:space="preserve"> </v>
      </c>
      <c r="Y81" s="172" t="str">
        <f>IF(S81&gt;0,'Saisie CLASSEMENT'!P86)</f>
        <v xml:space="preserve"> </v>
      </c>
      <c r="Z81" s="325"/>
      <c r="AC81" s="85" t="str">
        <f>IF(OR(W81="",COUNTIF(W$2:W81,W81)&gt;1),"",COUNTIF(W:W,"&gt;="&amp;W81))</f>
        <v/>
      </c>
      <c r="AD81" s="323" t="str">
        <f t="shared" si="8"/>
        <v/>
      </c>
      <c r="AE81" s="85" t="str">
        <f>IF(OR(X81="",COUNTIF(X$2:X81,X81)&gt;1),"",COUNTIF(X:X,"&gt;="&amp;X81))</f>
        <v/>
      </c>
      <c r="AF81" s="323" t="str">
        <f t="shared" si="9"/>
        <v/>
      </c>
    </row>
    <row r="82" spans="1:32" ht="15.75" hidden="1" customHeight="1">
      <c r="A82" s="33">
        <f t="shared" si="5"/>
        <v>0</v>
      </c>
      <c r="B82" s="170" t="str">
        <f t="shared" si="6"/>
        <v/>
      </c>
      <c r="C82" s="180"/>
      <c r="D82" s="170"/>
      <c r="E82" s="171"/>
      <c r="F82" s="171"/>
      <c r="G82" s="171"/>
      <c r="H82" s="170"/>
      <c r="I82" s="171"/>
      <c r="J82" s="527" t="str">
        <f t="shared" si="7"/>
        <v/>
      </c>
      <c r="K82" s="179" t="str">
        <f>IF(LEN(D82)&gt;0,VLOOKUP(D82,'Saisie CLASSEMENT'!$C$8:$H$207,6,FALSE),"")</f>
        <v/>
      </c>
      <c r="L82" s="91"/>
      <c r="S82" s="180" t="str">
        <f>IF('Saisie CLASSEMENT'!$C87&gt;0,'Saisie CLASSEMENT'!B87,"")</f>
        <v/>
      </c>
      <c r="T82" s="170">
        <f>IF(S82&gt;0,'Saisie CLASSEMENT'!C87)</f>
        <v>0</v>
      </c>
      <c r="U82" s="171" t="str">
        <f>IF(S82&gt;0,CONCATENATE('Saisie CLASSEMENT'!I87," ",'Saisie CLASSEMENT'!J87,""))</f>
        <v xml:space="preserve">   </v>
      </c>
      <c r="V82" s="171" t="str">
        <f>IF(S82&gt;0,'Saisie CLASSEMENT'!K87)</f>
        <v xml:space="preserve"> </v>
      </c>
      <c r="W82" s="171" t="str">
        <f>IF(S82&gt;0,'Saisie CLASSEMENT'!N87)</f>
        <v xml:space="preserve"> </v>
      </c>
      <c r="X82" s="170" t="str">
        <f>IF(S82&gt;0,'Saisie CLASSEMENT'!O87)</f>
        <v xml:space="preserve"> </v>
      </c>
      <c r="Y82" s="172" t="str">
        <f>IF(S82&gt;0,'Saisie CLASSEMENT'!P87)</f>
        <v xml:space="preserve"> </v>
      </c>
      <c r="Z82" s="325"/>
      <c r="AC82" s="85" t="str">
        <f>IF(OR(W82="",COUNTIF(W$2:W82,W82)&gt;1),"",COUNTIF(W:W,"&gt;="&amp;W82))</f>
        <v/>
      </c>
      <c r="AD82" s="323" t="str">
        <f t="shared" si="8"/>
        <v/>
      </c>
      <c r="AE82" s="85" t="str">
        <f>IF(OR(X82="",COUNTIF(X$2:X82,X82)&gt;1),"",COUNTIF(X:X,"&gt;="&amp;X82))</f>
        <v/>
      </c>
      <c r="AF82" s="323" t="str">
        <f t="shared" si="9"/>
        <v/>
      </c>
    </row>
    <row r="83" spans="1:32" ht="15.75" hidden="1" customHeight="1">
      <c r="A83" s="33">
        <f t="shared" si="5"/>
        <v>0</v>
      </c>
      <c r="B83" s="170" t="str">
        <f t="shared" si="6"/>
        <v/>
      </c>
      <c r="C83" s="180"/>
      <c r="D83" s="170"/>
      <c r="E83" s="171"/>
      <c r="F83" s="171"/>
      <c r="G83" s="171"/>
      <c r="H83" s="170"/>
      <c r="I83" s="171"/>
      <c r="J83" s="527" t="str">
        <f t="shared" si="7"/>
        <v/>
      </c>
      <c r="K83" s="179" t="str">
        <f>IF(LEN(D83)&gt;0,VLOOKUP(D83,'Saisie CLASSEMENT'!$C$8:$H$207,6,FALSE),"")</f>
        <v/>
      </c>
      <c r="L83" s="91"/>
      <c r="S83" s="180" t="str">
        <f>IF('Saisie CLASSEMENT'!$C88&gt;0,'Saisie CLASSEMENT'!B88,"")</f>
        <v/>
      </c>
      <c r="T83" s="170">
        <f>IF(S83&gt;0,'Saisie CLASSEMENT'!C88)</f>
        <v>0</v>
      </c>
      <c r="U83" s="171" t="str">
        <f>IF(S83&gt;0,CONCATENATE('Saisie CLASSEMENT'!I88," ",'Saisie CLASSEMENT'!J88,""))</f>
        <v xml:space="preserve">   </v>
      </c>
      <c r="V83" s="171" t="str">
        <f>IF(S83&gt;0,'Saisie CLASSEMENT'!K88)</f>
        <v xml:space="preserve"> </v>
      </c>
      <c r="W83" s="171" t="str">
        <f>IF(S83&gt;0,'Saisie CLASSEMENT'!N88)</f>
        <v xml:space="preserve"> </v>
      </c>
      <c r="X83" s="170" t="str">
        <f>IF(S83&gt;0,'Saisie CLASSEMENT'!O88)</f>
        <v xml:space="preserve"> </v>
      </c>
      <c r="Y83" s="172" t="str">
        <f>IF(S83&gt;0,'Saisie CLASSEMENT'!P88)</f>
        <v xml:space="preserve"> </v>
      </c>
      <c r="Z83" s="325"/>
      <c r="AC83" s="85" t="str">
        <f>IF(OR(W83="",COUNTIF(W$2:W83,W83)&gt;1),"",COUNTIF(W:W,"&gt;="&amp;W83))</f>
        <v/>
      </c>
      <c r="AD83" s="323" t="str">
        <f t="shared" si="8"/>
        <v/>
      </c>
      <c r="AE83" s="85" t="str">
        <f>IF(OR(X83="",COUNTIF(X$2:X83,X83)&gt;1),"",COUNTIF(X:X,"&gt;="&amp;X83))</f>
        <v/>
      </c>
      <c r="AF83" s="323" t="str">
        <f t="shared" si="9"/>
        <v/>
      </c>
    </row>
    <row r="84" spans="1:32" ht="15.75" hidden="1" customHeight="1">
      <c r="A84" s="33">
        <f t="shared" si="5"/>
        <v>0</v>
      </c>
      <c r="B84" s="170" t="str">
        <f t="shared" si="6"/>
        <v/>
      </c>
      <c r="C84" s="180"/>
      <c r="D84" s="170"/>
      <c r="E84" s="171"/>
      <c r="F84" s="171"/>
      <c r="G84" s="171"/>
      <c r="H84" s="170"/>
      <c r="I84" s="171"/>
      <c r="J84" s="527" t="str">
        <f t="shared" si="7"/>
        <v/>
      </c>
      <c r="K84" s="179" t="str">
        <f>IF(LEN(D84)&gt;0,VLOOKUP(D84,'Saisie CLASSEMENT'!$C$8:$H$207,6,FALSE),"")</f>
        <v/>
      </c>
      <c r="L84" s="91"/>
      <c r="S84" s="180" t="str">
        <f>IF('Saisie CLASSEMENT'!$C89&gt;0,'Saisie CLASSEMENT'!B89,"")</f>
        <v/>
      </c>
      <c r="T84" s="170">
        <f>IF(S84&gt;0,'Saisie CLASSEMENT'!C89)</f>
        <v>0</v>
      </c>
      <c r="U84" s="171" t="str">
        <f>IF(S84&gt;0,CONCATENATE('Saisie CLASSEMENT'!I89," ",'Saisie CLASSEMENT'!J89,""))</f>
        <v xml:space="preserve">   </v>
      </c>
      <c r="V84" s="171" t="str">
        <f>IF(S84&gt;0,'Saisie CLASSEMENT'!K89)</f>
        <v xml:space="preserve"> </v>
      </c>
      <c r="W84" s="171" t="str">
        <f>IF(S84&gt;0,'Saisie CLASSEMENT'!N89)</f>
        <v xml:space="preserve"> </v>
      </c>
      <c r="X84" s="170" t="str">
        <f>IF(S84&gt;0,'Saisie CLASSEMENT'!O89)</f>
        <v xml:space="preserve"> </v>
      </c>
      <c r="Y84" s="172" t="str">
        <f>IF(S84&gt;0,'Saisie CLASSEMENT'!P89)</f>
        <v xml:space="preserve"> </v>
      </c>
      <c r="Z84" s="325"/>
      <c r="AC84" s="85" t="str">
        <f>IF(OR(W84="",COUNTIF(W$2:W84,W84)&gt;1),"",COUNTIF(W:W,"&gt;="&amp;W84))</f>
        <v/>
      </c>
      <c r="AD84" s="323" t="str">
        <f t="shared" si="8"/>
        <v/>
      </c>
      <c r="AE84" s="85" t="str">
        <f>IF(OR(X84="",COUNTIF(X$2:X84,X84)&gt;1),"",COUNTIF(X:X,"&gt;="&amp;X84))</f>
        <v/>
      </c>
      <c r="AF84" s="323" t="str">
        <f t="shared" si="9"/>
        <v/>
      </c>
    </row>
    <row r="85" spans="1:32" ht="15.75" hidden="1" customHeight="1">
      <c r="A85" s="33">
        <f t="shared" si="5"/>
        <v>0</v>
      </c>
      <c r="B85" s="170" t="str">
        <f t="shared" si="6"/>
        <v/>
      </c>
      <c r="C85" s="180"/>
      <c r="D85" s="170"/>
      <c r="E85" s="171"/>
      <c r="F85" s="171"/>
      <c r="G85" s="171"/>
      <c r="H85" s="170"/>
      <c r="I85" s="171"/>
      <c r="J85" s="527" t="str">
        <f t="shared" si="7"/>
        <v/>
      </c>
      <c r="K85" s="179" t="str">
        <f>IF(LEN(D85)&gt;0,VLOOKUP(D85,'Saisie CLASSEMENT'!$C$8:$H$207,6,FALSE),"")</f>
        <v/>
      </c>
      <c r="L85" s="91"/>
      <c r="S85" s="180" t="str">
        <f>IF('Saisie CLASSEMENT'!$C90&gt;0,'Saisie CLASSEMENT'!B90,"")</f>
        <v/>
      </c>
      <c r="T85" s="170">
        <f>IF(S85&gt;0,'Saisie CLASSEMENT'!C90)</f>
        <v>0</v>
      </c>
      <c r="U85" s="171" t="str">
        <f>IF(S85&gt;0,CONCATENATE('Saisie CLASSEMENT'!I90," ",'Saisie CLASSEMENT'!J90,""))</f>
        <v xml:space="preserve">   </v>
      </c>
      <c r="V85" s="171" t="str">
        <f>IF(S85&gt;0,'Saisie CLASSEMENT'!K90)</f>
        <v xml:space="preserve"> </v>
      </c>
      <c r="W85" s="171" t="str">
        <f>IF(S85&gt;0,'Saisie CLASSEMENT'!N90)</f>
        <v xml:space="preserve"> </v>
      </c>
      <c r="X85" s="170" t="str">
        <f>IF(S85&gt;0,'Saisie CLASSEMENT'!O90)</f>
        <v xml:space="preserve"> </v>
      </c>
      <c r="Y85" s="172" t="str">
        <f>IF(S85&gt;0,'Saisie CLASSEMENT'!P90)</f>
        <v xml:space="preserve"> </v>
      </c>
      <c r="Z85" s="325"/>
      <c r="AC85" s="85" t="str">
        <f>IF(OR(W85="",COUNTIF(W$2:W85,W85)&gt;1),"",COUNTIF(W:W,"&gt;="&amp;W85))</f>
        <v/>
      </c>
      <c r="AD85" s="323" t="str">
        <f t="shared" si="8"/>
        <v/>
      </c>
      <c r="AE85" s="85" t="str">
        <f>IF(OR(X85="",COUNTIF(X$2:X85,X85)&gt;1),"",COUNTIF(X:X,"&gt;="&amp;X85))</f>
        <v/>
      </c>
      <c r="AF85" s="323" t="str">
        <f t="shared" si="9"/>
        <v/>
      </c>
    </row>
    <row r="86" spans="1:32" ht="15.75" hidden="1" customHeight="1">
      <c r="A86" s="33">
        <f t="shared" si="5"/>
        <v>0</v>
      </c>
      <c r="B86" s="170" t="str">
        <f t="shared" si="6"/>
        <v/>
      </c>
      <c r="C86" s="180"/>
      <c r="D86" s="170"/>
      <c r="E86" s="171"/>
      <c r="F86" s="171"/>
      <c r="G86" s="171"/>
      <c r="H86" s="170"/>
      <c r="I86" s="171"/>
      <c r="J86" s="527" t="str">
        <f t="shared" si="7"/>
        <v/>
      </c>
      <c r="K86" s="172"/>
      <c r="L86" s="325"/>
      <c r="S86" s="180" t="str">
        <f>IF('Saisie CLASSEMENT'!$C91&gt;0,'Saisie CLASSEMENT'!B91,"")</f>
        <v/>
      </c>
      <c r="T86" s="170">
        <f>IF(S86&gt;0,'Saisie CLASSEMENT'!C91)</f>
        <v>0</v>
      </c>
      <c r="U86" s="171" t="str">
        <f>IF(S86&gt;0,CONCATENATE('Saisie CLASSEMENT'!I91," ",'Saisie CLASSEMENT'!J91,""))</f>
        <v xml:space="preserve">   </v>
      </c>
      <c r="V86" s="171" t="str">
        <f>IF(S86&gt;0,'Saisie CLASSEMENT'!K91)</f>
        <v xml:space="preserve"> </v>
      </c>
      <c r="W86" s="171" t="str">
        <f>IF(S86&gt;0,'Saisie CLASSEMENT'!N91)</f>
        <v xml:space="preserve"> </v>
      </c>
      <c r="X86" s="170" t="str">
        <f>IF(S86&gt;0,'Saisie CLASSEMENT'!O91)</f>
        <v xml:space="preserve"> </v>
      </c>
      <c r="Y86" s="172" t="str">
        <f>IF(S86&gt;0,'Saisie CLASSEMENT'!P91)</f>
        <v xml:space="preserve"> </v>
      </c>
      <c r="Z86" s="325"/>
      <c r="AC86" s="85" t="str">
        <f>IF(OR(W86="",COUNTIF(W$2:W86,W86)&gt;1),"",COUNTIF(W:W,"&gt;="&amp;W86))</f>
        <v/>
      </c>
      <c r="AD86" s="323" t="str">
        <f t="shared" si="8"/>
        <v/>
      </c>
      <c r="AE86" s="85" t="str">
        <f>IF(OR(X86="",COUNTIF(X$2:X86,X86)&gt;1),"",COUNTIF(X:X,"&gt;="&amp;X86))</f>
        <v/>
      </c>
      <c r="AF86" s="323" t="str">
        <f t="shared" si="9"/>
        <v/>
      </c>
    </row>
    <row r="87" spans="1:32" ht="15.75" hidden="1" customHeight="1">
      <c r="A87" s="33">
        <f t="shared" si="5"/>
        <v>0</v>
      </c>
      <c r="B87" s="170" t="str">
        <f t="shared" si="6"/>
        <v/>
      </c>
      <c r="C87" s="180"/>
      <c r="D87" s="170"/>
      <c r="E87" s="171"/>
      <c r="F87" s="171"/>
      <c r="G87" s="171"/>
      <c r="H87" s="170"/>
      <c r="I87" s="171"/>
      <c r="J87" s="527" t="str">
        <f t="shared" si="7"/>
        <v/>
      </c>
      <c r="K87" s="172"/>
      <c r="L87" s="325"/>
      <c r="S87" s="180" t="str">
        <f>IF('Saisie CLASSEMENT'!$C92&gt;0,'Saisie CLASSEMENT'!B92,"")</f>
        <v/>
      </c>
      <c r="T87" s="170">
        <f>IF(S87&gt;0,'Saisie CLASSEMENT'!C92)</f>
        <v>0</v>
      </c>
      <c r="U87" s="171" t="str">
        <f>IF(S87&gt;0,CONCATENATE('Saisie CLASSEMENT'!I92," ",'Saisie CLASSEMENT'!J92,""))</f>
        <v xml:space="preserve">   </v>
      </c>
      <c r="V87" s="171" t="str">
        <f>IF(S87&gt;0,'Saisie CLASSEMENT'!K92)</f>
        <v xml:space="preserve"> </v>
      </c>
      <c r="W87" s="171" t="str">
        <f>IF(S87&gt;0,'Saisie CLASSEMENT'!N92)</f>
        <v xml:space="preserve"> </v>
      </c>
      <c r="X87" s="170" t="str">
        <f>IF(S87&gt;0,'Saisie CLASSEMENT'!O92)</f>
        <v xml:space="preserve"> </v>
      </c>
      <c r="Y87" s="172" t="str">
        <f>IF(S87&gt;0,'Saisie CLASSEMENT'!P92)</f>
        <v xml:space="preserve"> </v>
      </c>
      <c r="Z87" s="325"/>
      <c r="AC87" s="85" t="str">
        <f>IF(OR(W87="",COUNTIF(W$2:W87,W87)&gt;1),"",COUNTIF(W:W,"&gt;="&amp;W87))</f>
        <v/>
      </c>
      <c r="AD87" s="323" t="str">
        <f t="shared" si="8"/>
        <v/>
      </c>
      <c r="AE87" s="85" t="str">
        <f>IF(OR(X87="",COUNTIF(X$2:X87,X87)&gt;1),"",COUNTIF(X:X,"&gt;="&amp;X87))</f>
        <v/>
      </c>
      <c r="AF87" s="323" t="str">
        <f t="shared" si="9"/>
        <v/>
      </c>
    </row>
    <row r="88" spans="1:32" ht="15.75" hidden="1" customHeight="1">
      <c r="A88" s="33">
        <f t="shared" si="5"/>
        <v>0</v>
      </c>
      <c r="B88" s="170" t="str">
        <f t="shared" si="6"/>
        <v/>
      </c>
      <c r="C88" s="180"/>
      <c r="D88" s="170"/>
      <c r="E88" s="171"/>
      <c r="F88" s="171"/>
      <c r="G88" s="171"/>
      <c r="H88" s="170"/>
      <c r="I88" s="171"/>
      <c r="J88" s="527" t="str">
        <f t="shared" si="7"/>
        <v/>
      </c>
      <c r="K88" s="172"/>
      <c r="L88" s="325"/>
      <c r="S88" s="180" t="str">
        <f>IF('Saisie CLASSEMENT'!$C93&gt;0,'Saisie CLASSEMENT'!B93,"")</f>
        <v/>
      </c>
      <c r="T88" s="170">
        <f>IF(S88&gt;0,'Saisie CLASSEMENT'!C93)</f>
        <v>0</v>
      </c>
      <c r="U88" s="171" t="str">
        <f>IF(S88&gt;0,CONCATENATE('Saisie CLASSEMENT'!I93," ",'Saisie CLASSEMENT'!J93,""))</f>
        <v xml:space="preserve">   </v>
      </c>
      <c r="V88" s="171" t="str">
        <f>IF(S88&gt;0,'Saisie CLASSEMENT'!K93)</f>
        <v xml:space="preserve"> </v>
      </c>
      <c r="W88" s="171" t="str">
        <f>IF(S88&gt;0,'Saisie CLASSEMENT'!N93)</f>
        <v xml:space="preserve"> </v>
      </c>
      <c r="X88" s="170" t="str">
        <f>IF(S88&gt;0,'Saisie CLASSEMENT'!O93)</f>
        <v xml:space="preserve"> </v>
      </c>
      <c r="Y88" s="172" t="str">
        <f>IF(S88&gt;0,'Saisie CLASSEMENT'!P93)</f>
        <v xml:space="preserve"> </v>
      </c>
      <c r="Z88" s="325"/>
      <c r="AC88" s="85" t="str">
        <f>IF(OR(W88="",COUNTIF(W$2:W88,W88)&gt;1),"",COUNTIF(W:W,"&gt;="&amp;W88))</f>
        <v/>
      </c>
      <c r="AD88" s="323" t="str">
        <f t="shared" si="8"/>
        <v/>
      </c>
      <c r="AE88" s="85" t="str">
        <f>IF(OR(X88="",COUNTIF(X$2:X88,X88)&gt;1),"",COUNTIF(X:X,"&gt;="&amp;X88))</f>
        <v/>
      </c>
      <c r="AF88" s="323" t="str">
        <f t="shared" si="9"/>
        <v/>
      </c>
    </row>
    <row r="89" spans="1:32" ht="15.75" hidden="1" customHeight="1">
      <c r="A89" s="33">
        <f t="shared" si="5"/>
        <v>0</v>
      </c>
      <c r="B89" s="170" t="str">
        <f t="shared" si="6"/>
        <v/>
      </c>
      <c r="C89" s="180"/>
      <c r="D89" s="170"/>
      <c r="E89" s="171"/>
      <c r="F89" s="171"/>
      <c r="G89" s="171"/>
      <c r="H89" s="170"/>
      <c r="I89" s="171"/>
      <c r="J89" s="527" t="str">
        <f t="shared" si="7"/>
        <v/>
      </c>
      <c r="K89" s="172"/>
      <c r="L89" s="325"/>
      <c r="S89" s="180" t="str">
        <f>IF('Saisie CLASSEMENT'!$C94&gt;0,'Saisie CLASSEMENT'!B94,"")</f>
        <v/>
      </c>
      <c r="T89" s="170">
        <f>IF(S89&gt;0,'Saisie CLASSEMENT'!C94)</f>
        <v>0</v>
      </c>
      <c r="U89" s="171" t="str">
        <f>IF(S89&gt;0,CONCATENATE('Saisie CLASSEMENT'!I94," ",'Saisie CLASSEMENT'!J94,""))</f>
        <v xml:space="preserve">   </v>
      </c>
      <c r="V89" s="171" t="str">
        <f>IF(S89&gt;0,'Saisie CLASSEMENT'!K94)</f>
        <v xml:space="preserve"> </v>
      </c>
      <c r="W89" s="171" t="str">
        <f>IF(S89&gt;0,'Saisie CLASSEMENT'!N94)</f>
        <v xml:space="preserve"> </v>
      </c>
      <c r="X89" s="170" t="str">
        <f>IF(S89&gt;0,'Saisie CLASSEMENT'!O94)</f>
        <v xml:space="preserve"> </v>
      </c>
      <c r="Y89" s="172" t="str">
        <f>IF(S89&gt;0,'Saisie CLASSEMENT'!P94)</f>
        <v xml:space="preserve"> </v>
      </c>
      <c r="Z89" s="325"/>
      <c r="AC89" s="85" t="str">
        <f>IF(OR(W89="",COUNTIF(W$2:W89,W89)&gt;1),"",COUNTIF(W:W,"&gt;="&amp;W89))</f>
        <v/>
      </c>
      <c r="AD89" s="323" t="str">
        <f t="shared" si="8"/>
        <v/>
      </c>
      <c r="AE89" s="85" t="str">
        <f>IF(OR(X89="",COUNTIF(X$2:X89,X89)&gt;1),"",COUNTIF(X:X,"&gt;="&amp;X89))</f>
        <v/>
      </c>
      <c r="AF89" s="323" t="str">
        <f t="shared" si="9"/>
        <v/>
      </c>
    </row>
    <row r="90" spans="1:32" ht="15.75" hidden="1" customHeight="1">
      <c r="A90" s="33">
        <f t="shared" si="5"/>
        <v>0</v>
      </c>
      <c r="B90" s="170" t="str">
        <f t="shared" si="6"/>
        <v/>
      </c>
      <c r="C90" s="180"/>
      <c r="D90" s="170"/>
      <c r="E90" s="171"/>
      <c r="F90" s="171"/>
      <c r="G90" s="171"/>
      <c r="H90" s="170"/>
      <c r="I90" s="171"/>
      <c r="J90" s="527" t="str">
        <f t="shared" si="7"/>
        <v/>
      </c>
      <c r="K90" s="172"/>
      <c r="L90" s="325"/>
      <c r="S90" s="180" t="str">
        <f>IF('Saisie CLASSEMENT'!$C95&gt;0,'Saisie CLASSEMENT'!B95,"")</f>
        <v/>
      </c>
      <c r="T90" s="170">
        <f>IF(S90&gt;0,'Saisie CLASSEMENT'!C95)</f>
        <v>0</v>
      </c>
      <c r="U90" s="171" t="str">
        <f>IF(S90&gt;0,CONCATENATE('Saisie CLASSEMENT'!I95," ",'Saisie CLASSEMENT'!J95,""))</f>
        <v xml:space="preserve">   </v>
      </c>
      <c r="V90" s="171" t="str">
        <f>IF(S90&gt;0,'Saisie CLASSEMENT'!K95)</f>
        <v xml:space="preserve"> </v>
      </c>
      <c r="W90" s="171" t="str">
        <f>IF(S90&gt;0,'Saisie CLASSEMENT'!N95)</f>
        <v xml:space="preserve"> </v>
      </c>
      <c r="X90" s="170" t="str">
        <f>IF(S90&gt;0,'Saisie CLASSEMENT'!O95)</f>
        <v xml:space="preserve"> </v>
      </c>
      <c r="Y90" s="172" t="str">
        <f>IF(S90&gt;0,'Saisie CLASSEMENT'!P95)</f>
        <v xml:space="preserve"> </v>
      </c>
      <c r="Z90" s="325"/>
      <c r="AC90" s="85" t="str">
        <f>IF(OR(W90="",COUNTIF(W$2:W90,W90)&gt;1),"",COUNTIF(W:W,"&gt;="&amp;W90))</f>
        <v/>
      </c>
      <c r="AD90" s="323" t="str">
        <f t="shared" si="8"/>
        <v/>
      </c>
      <c r="AE90" s="85" t="str">
        <f>IF(OR(X90="",COUNTIF(X$2:X90,X90)&gt;1),"",COUNTIF(X:X,"&gt;="&amp;X90))</f>
        <v/>
      </c>
      <c r="AF90" s="323" t="str">
        <f t="shared" si="9"/>
        <v/>
      </c>
    </row>
    <row r="91" spans="1:32" ht="15.75" hidden="1" customHeight="1">
      <c r="A91" s="33">
        <f t="shared" si="5"/>
        <v>0</v>
      </c>
      <c r="B91" s="170" t="str">
        <f t="shared" si="6"/>
        <v/>
      </c>
      <c r="C91" s="180"/>
      <c r="D91" s="170"/>
      <c r="E91" s="171"/>
      <c r="F91" s="171"/>
      <c r="G91" s="171"/>
      <c r="H91" s="170"/>
      <c r="I91" s="171"/>
      <c r="J91" s="527" t="str">
        <f t="shared" si="7"/>
        <v/>
      </c>
      <c r="K91" s="172"/>
      <c r="L91" s="325"/>
      <c r="S91" s="180" t="str">
        <f>IF('Saisie CLASSEMENT'!$C96&gt;0,'Saisie CLASSEMENT'!B96,"")</f>
        <v/>
      </c>
      <c r="T91" s="170">
        <f>IF(S91&gt;0,'Saisie CLASSEMENT'!C96)</f>
        <v>0</v>
      </c>
      <c r="U91" s="171" t="str">
        <f>IF(S91&gt;0,CONCATENATE('Saisie CLASSEMENT'!I96," ",'Saisie CLASSEMENT'!J96,""))</f>
        <v xml:space="preserve">   </v>
      </c>
      <c r="V91" s="171" t="str">
        <f>IF(S91&gt;0,'Saisie CLASSEMENT'!K96)</f>
        <v xml:space="preserve"> </v>
      </c>
      <c r="W91" s="171" t="str">
        <f>IF(S91&gt;0,'Saisie CLASSEMENT'!N96)</f>
        <v xml:space="preserve"> </v>
      </c>
      <c r="X91" s="170" t="str">
        <f>IF(S91&gt;0,'Saisie CLASSEMENT'!O96)</f>
        <v xml:space="preserve"> </v>
      </c>
      <c r="Y91" s="172" t="str">
        <f>IF(S91&gt;0,'Saisie CLASSEMENT'!P96)</f>
        <v xml:space="preserve"> </v>
      </c>
      <c r="Z91" s="325"/>
      <c r="AC91" s="85" t="str">
        <f>IF(OR(W91="",COUNTIF(W$2:W91,W91)&gt;1),"",COUNTIF(W:W,"&gt;="&amp;W91))</f>
        <v/>
      </c>
      <c r="AD91" s="323" t="str">
        <f t="shared" si="8"/>
        <v/>
      </c>
      <c r="AE91" s="85" t="str">
        <f>IF(OR(X91="",COUNTIF(X$2:X91,X91)&gt;1),"",COUNTIF(X:X,"&gt;="&amp;X91))</f>
        <v/>
      </c>
      <c r="AF91" s="323" t="str">
        <f t="shared" si="9"/>
        <v/>
      </c>
    </row>
    <row r="92" spans="1:32" ht="15.75" hidden="1" customHeight="1">
      <c r="A92" s="33">
        <f t="shared" si="5"/>
        <v>0</v>
      </c>
      <c r="B92" s="170" t="str">
        <f t="shared" si="6"/>
        <v/>
      </c>
      <c r="C92" s="180"/>
      <c r="D92" s="170"/>
      <c r="E92" s="171"/>
      <c r="F92" s="171"/>
      <c r="G92" s="171"/>
      <c r="H92" s="170"/>
      <c r="I92" s="171"/>
      <c r="J92" s="527" t="str">
        <f t="shared" si="7"/>
        <v/>
      </c>
      <c r="K92" s="172"/>
      <c r="L92" s="325"/>
      <c r="S92" s="180" t="str">
        <f>IF('Saisie CLASSEMENT'!$C97&gt;0,'Saisie CLASSEMENT'!B97,"")</f>
        <v/>
      </c>
      <c r="T92" s="170">
        <f>IF(S92&gt;0,'Saisie CLASSEMENT'!C97)</f>
        <v>0</v>
      </c>
      <c r="U92" s="171" t="str">
        <f>IF(S92&gt;0,CONCATENATE('Saisie CLASSEMENT'!I97," ",'Saisie CLASSEMENT'!J97,""))</f>
        <v xml:space="preserve">   </v>
      </c>
      <c r="V92" s="171" t="str">
        <f>IF(S92&gt;0,'Saisie CLASSEMENT'!K97)</f>
        <v xml:space="preserve"> </v>
      </c>
      <c r="W92" s="171" t="str">
        <f>IF(S92&gt;0,'Saisie CLASSEMENT'!N97)</f>
        <v xml:space="preserve"> </v>
      </c>
      <c r="X92" s="170" t="str">
        <f>IF(S92&gt;0,'Saisie CLASSEMENT'!O97)</f>
        <v xml:space="preserve"> </v>
      </c>
      <c r="Y92" s="172" t="str">
        <f>IF(S92&gt;0,'Saisie CLASSEMENT'!P97)</f>
        <v xml:space="preserve"> </v>
      </c>
      <c r="Z92" s="325"/>
      <c r="AC92" s="85" t="str">
        <f>IF(OR(W92="",COUNTIF(W$2:W92,W92)&gt;1),"",COUNTIF(W:W,"&gt;="&amp;W92))</f>
        <v/>
      </c>
      <c r="AD92" s="323" t="str">
        <f t="shared" si="8"/>
        <v/>
      </c>
      <c r="AE92" s="85" t="str">
        <f>IF(OR(X92="",COUNTIF(X$2:X92,X92)&gt;1),"",COUNTIF(X:X,"&gt;="&amp;X92))</f>
        <v/>
      </c>
      <c r="AF92" s="323" t="str">
        <f t="shared" si="9"/>
        <v/>
      </c>
    </row>
    <row r="93" spans="1:32" ht="15.75" hidden="1" customHeight="1">
      <c r="A93" s="33">
        <f t="shared" si="5"/>
        <v>0</v>
      </c>
      <c r="B93" s="170" t="str">
        <f t="shared" si="6"/>
        <v/>
      </c>
      <c r="C93" s="180"/>
      <c r="D93" s="170"/>
      <c r="E93" s="171"/>
      <c r="F93" s="171"/>
      <c r="G93" s="171"/>
      <c r="H93" s="170"/>
      <c r="I93" s="171"/>
      <c r="J93" s="527" t="str">
        <f t="shared" si="7"/>
        <v/>
      </c>
      <c r="K93" s="172"/>
      <c r="L93" s="325"/>
      <c r="S93" s="180" t="str">
        <f>IF('Saisie CLASSEMENT'!$C98&gt;0,'Saisie CLASSEMENT'!B98,"")</f>
        <v/>
      </c>
      <c r="T93" s="170">
        <f>IF(S93&gt;0,'Saisie CLASSEMENT'!C98)</f>
        <v>0</v>
      </c>
      <c r="U93" s="171" t="str">
        <f>IF(S93&gt;0,CONCATENATE('Saisie CLASSEMENT'!I98," ",'Saisie CLASSEMENT'!J98,""))</f>
        <v xml:space="preserve">   </v>
      </c>
      <c r="V93" s="171" t="str">
        <f>IF(S93&gt;0,'Saisie CLASSEMENT'!K98)</f>
        <v xml:space="preserve"> </v>
      </c>
      <c r="W93" s="171" t="str">
        <f>IF(S93&gt;0,'Saisie CLASSEMENT'!N98)</f>
        <v xml:space="preserve"> </v>
      </c>
      <c r="X93" s="170" t="str">
        <f>IF(S93&gt;0,'Saisie CLASSEMENT'!O98)</f>
        <v xml:space="preserve"> </v>
      </c>
      <c r="Y93" s="172" t="str">
        <f>IF(S93&gt;0,'Saisie CLASSEMENT'!P98)</f>
        <v xml:space="preserve"> </v>
      </c>
      <c r="Z93" s="325"/>
      <c r="AC93" s="85" t="str">
        <f>IF(OR(W93="",COUNTIF(W$2:W93,W93)&gt;1),"",COUNTIF(W:W,"&gt;="&amp;W93))</f>
        <v/>
      </c>
      <c r="AD93" s="323" t="str">
        <f t="shared" si="8"/>
        <v/>
      </c>
      <c r="AE93" s="85" t="str">
        <f>IF(OR(X93="",COUNTIF(X$2:X93,X93)&gt;1),"",COUNTIF(X:X,"&gt;="&amp;X93))</f>
        <v/>
      </c>
      <c r="AF93" s="323" t="str">
        <f t="shared" si="9"/>
        <v/>
      </c>
    </row>
    <row r="94" spans="1:32" ht="15.75" hidden="1" customHeight="1">
      <c r="A94" s="33">
        <f t="shared" si="5"/>
        <v>0</v>
      </c>
      <c r="B94" s="170" t="str">
        <f t="shared" si="6"/>
        <v/>
      </c>
      <c r="C94" s="180"/>
      <c r="D94" s="170"/>
      <c r="E94" s="171"/>
      <c r="F94" s="171"/>
      <c r="G94" s="171"/>
      <c r="H94" s="170"/>
      <c r="I94" s="171"/>
      <c r="J94" s="527" t="str">
        <f t="shared" si="7"/>
        <v/>
      </c>
      <c r="K94" s="172"/>
      <c r="L94" s="325"/>
      <c r="S94" s="180" t="str">
        <f>IF('Saisie CLASSEMENT'!$C99&gt;0,'Saisie CLASSEMENT'!B99,"")</f>
        <v/>
      </c>
      <c r="T94" s="170">
        <f>IF(S94&gt;0,'Saisie CLASSEMENT'!C99)</f>
        <v>0</v>
      </c>
      <c r="U94" s="171" t="str">
        <f>IF(S94&gt;0,CONCATENATE('Saisie CLASSEMENT'!I99," ",'Saisie CLASSEMENT'!J99,""))</f>
        <v xml:space="preserve">   </v>
      </c>
      <c r="V94" s="171" t="str">
        <f>IF(S94&gt;0,'Saisie CLASSEMENT'!K99)</f>
        <v xml:space="preserve"> </v>
      </c>
      <c r="W94" s="171" t="str">
        <f>IF(S94&gt;0,'Saisie CLASSEMENT'!N99)</f>
        <v xml:space="preserve"> </v>
      </c>
      <c r="X94" s="170" t="str">
        <f>IF(S94&gt;0,'Saisie CLASSEMENT'!O99)</f>
        <v xml:space="preserve"> </v>
      </c>
      <c r="Y94" s="172" t="str">
        <f>IF(S94&gt;0,'Saisie CLASSEMENT'!P99)</f>
        <v xml:space="preserve"> </v>
      </c>
      <c r="Z94" s="325"/>
      <c r="AC94" s="85" t="str">
        <f>IF(OR(W94="",COUNTIF(W$2:W94,W94)&gt;1),"",COUNTIF(W:W,"&gt;="&amp;W94))</f>
        <v/>
      </c>
      <c r="AD94" s="323" t="str">
        <f t="shared" si="8"/>
        <v/>
      </c>
      <c r="AE94" s="85" t="str">
        <f>IF(OR(X94="",COUNTIF(X$2:X94,X94)&gt;1),"",COUNTIF(X:X,"&gt;="&amp;X94))</f>
        <v/>
      </c>
      <c r="AF94" s="323" t="str">
        <f t="shared" si="9"/>
        <v/>
      </c>
    </row>
    <row r="95" spans="1:32" ht="15.75" hidden="1" customHeight="1">
      <c r="A95" s="33">
        <f t="shared" si="5"/>
        <v>0</v>
      </c>
      <c r="B95" s="170" t="str">
        <f t="shared" si="6"/>
        <v/>
      </c>
      <c r="C95" s="180"/>
      <c r="D95" s="170"/>
      <c r="E95" s="171"/>
      <c r="F95" s="171"/>
      <c r="G95" s="171"/>
      <c r="H95" s="170"/>
      <c r="I95" s="171"/>
      <c r="J95" s="527" t="str">
        <f t="shared" si="7"/>
        <v/>
      </c>
      <c r="K95" s="172"/>
      <c r="L95" s="325"/>
      <c r="S95" s="180" t="str">
        <f>IF('Saisie CLASSEMENT'!$C100&gt;0,'Saisie CLASSEMENT'!B100,"")</f>
        <v/>
      </c>
      <c r="T95" s="170">
        <f>IF(S95&gt;0,'Saisie CLASSEMENT'!C100)</f>
        <v>0</v>
      </c>
      <c r="U95" s="171" t="str">
        <f>IF(S95&gt;0,CONCATENATE('Saisie CLASSEMENT'!I100," ",'Saisie CLASSEMENT'!J100,""))</f>
        <v xml:space="preserve">   </v>
      </c>
      <c r="V95" s="171" t="str">
        <f>IF(S95&gt;0,'Saisie CLASSEMENT'!K100)</f>
        <v xml:space="preserve"> </v>
      </c>
      <c r="W95" s="171" t="str">
        <f>IF(S95&gt;0,'Saisie CLASSEMENT'!N100)</f>
        <v xml:space="preserve"> </v>
      </c>
      <c r="X95" s="170" t="str">
        <f>IF(S95&gt;0,'Saisie CLASSEMENT'!O100)</f>
        <v xml:space="preserve"> </v>
      </c>
      <c r="Y95" s="172" t="str">
        <f>IF(S95&gt;0,'Saisie CLASSEMENT'!P100)</f>
        <v xml:space="preserve"> </v>
      </c>
      <c r="Z95" s="325"/>
      <c r="AC95" s="85" t="str">
        <f>IF(OR(W95="",COUNTIF(W$2:W95,W95)&gt;1),"",COUNTIF(W:W,"&gt;="&amp;W95))</f>
        <v/>
      </c>
      <c r="AD95" s="323" t="str">
        <f t="shared" si="8"/>
        <v/>
      </c>
      <c r="AE95" s="85" t="str">
        <f>IF(OR(X95="",COUNTIF(X$2:X95,X95)&gt;1),"",COUNTIF(X:X,"&gt;="&amp;X95))</f>
        <v/>
      </c>
      <c r="AF95" s="323" t="str">
        <f t="shared" si="9"/>
        <v/>
      </c>
    </row>
    <row r="96" spans="1:32" ht="15.75" hidden="1" customHeight="1">
      <c r="A96" s="33">
        <f t="shared" si="5"/>
        <v>0</v>
      </c>
      <c r="B96" s="170" t="str">
        <f t="shared" si="6"/>
        <v/>
      </c>
      <c r="C96" s="180"/>
      <c r="D96" s="170"/>
      <c r="E96" s="171"/>
      <c r="F96" s="171"/>
      <c r="G96" s="171"/>
      <c r="H96" s="170"/>
      <c r="I96" s="171"/>
      <c r="J96" s="527" t="str">
        <f t="shared" si="7"/>
        <v/>
      </c>
      <c r="K96" s="172"/>
      <c r="L96" s="325"/>
      <c r="S96" s="180" t="str">
        <f>IF('Saisie CLASSEMENT'!$C101&gt;0,'Saisie CLASSEMENT'!B101,"")</f>
        <v/>
      </c>
      <c r="T96" s="170">
        <f>IF(S96&gt;0,'Saisie CLASSEMENT'!C101)</f>
        <v>0</v>
      </c>
      <c r="U96" s="171" t="str">
        <f>IF(S96&gt;0,CONCATENATE('Saisie CLASSEMENT'!I101," ",'Saisie CLASSEMENT'!J101,""))</f>
        <v xml:space="preserve">   </v>
      </c>
      <c r="V96" s="171" t="str">
        <f>IF(S96&gt;0,'Saisie CLASSEMENT'!K101)</f>
        <v xml:space="preserve"> </v>
      </c>
      <c r="W96" s="171" t="str">
        <f>IF(S96&gt;0,'Saisie CLASSEMENT'!N101)</f>
        <v xml:space="preserve"> </v>
      </c>
      <c r="X96" s="170" t="str">
        <f>IF(S96&gt;0,'Saisie CLASSEMENT'!O101)</f>
        <v xml:space="preserve"> </v>
      </c>
      <c r="Y96" s="172" t="str">
        <f>IF(S96&gt;0,'Saisie CLASSEMENT'!P101)</f>
        <v xml:space="preserve"> </v>
      </c>
      <c r="Z96" s="325"/>
      <c r="AC96" s="85" t="str">
        <f>IF(OR(W96="",COUNTIF(W$2:W96,W96)&gt;1),"",COUNTIF(W:W,"&gt;="&amp;W96))</f>
        <v/>
      </c>
      <c r="AD96" s="323" t="str">
        <f t="shared" si="8"/>
        <v/>
      </c>
      <c r="AE96" s="85" t="str">
        <f>IF(OR(X96="",COUNTIF(X$2:X96,X96)&gt;1),"",COUNTIF(X:X,"&gt;="&amp;X96))</f>
        <v/>
      </c>
      <c r="AF96" s="323" t="str">
        <f t="shared" si="9"/>
        <v/>
      </c>
    </row>
    <row r="97" spans="1:32" ht="15.75" hidden="1" customHeight="1">
      <c r="A97" s="33">
        <f t="shared" si="5"/>
        <v>0</v>
      </c>
      <c r="B97" s="170" t="str">
        <f t="shared" si="6"/>
        <v/>
      </c>
      <c r="C97" s="180"/>
      <c r="D97" s="170"/>
      <c r="E97" s="171"/>
      <c r="F97" s="171"/>
      <c r="G97" s="171"/>
      <c r="H97" s="170"/>
      <c r="I97" s="171"/>
      <c r="J97" s="527" t="str">
        <f t="shared" si="7"/>
        <v/>
      </c>
      <c r="K97" s="172"/>
      <c r="L97" s="325"/>
      <c r="S97" s="180" t="str">
        <f>IF('Saisie CLASSEMENT'!$C102&gt;0,'Saisie CLASSEMENT'!B102,"")</f>
        <v/>
      </c>
      <c r="T97" s="170">
        <f>IF(S97&gt;0,'Saisie CLASSEMENT'!C102)</f>
        <v>0</v>
      </c>
      <c r="U97" s="171" t="str">
        <f>IF(S97&gt;0,CONCATENATE('Saisie CLASSEMENT'!I102," ",'Saisie CLASSEMENT'!J102,""))</f>
        <v xml:space="preserve">   </v>
      </c>
      <c r="V97" s="171" t="str">
        <f>IF(S97&gt;0,'Saisie CLASSEMENT'!K102)</f>
        <v xml:space="preserve"> </v>
      </c>
      <c r="W97" s="171" t="str">
        <f>IF(S97&gt;0,'Saisie CLASSEMENT'!N102)</f>
        <v xml:space="preserve"> </v>
      </c>
      <c r="X97" s="170" t="str">
        <f>IF(S97&gt;0,'Saisie CLASSEMENT'!O102)</f>
        <v xml:space="preserve"> </v>
      </c>
      <c r="Y97" s="172" t="str">
        <f>IF(S97&gt;0,'Saisie CLASSEMENT'!P102)</f>
        <v xml:space="preserve"> </v>
      </c>
      <c r="Z97" s="325"/>
      <c r="AC97" s="85" t="str">
        <f>IF(OR(W97="",COUNTIF(W$2:W97,W97)&gt;1),"",COUNTIF(W:W,"&gt;="&amp;W97))</f>
        <v/>
      </c>
      <c r="AD97" s="323" t="str">
        <f t="shared" si="8"/>
        <v/>
      </c>
      <c r="AE97" s="85" t="str">
        <f>IF(OR(X97="",COUNTIF(X$2:X97,X97)&gt;1),"",COUNTIF(X:X,"&gt;="&amp;X97))</f>
        <v/>
      </c>
      <c r="AF97" s="323" t="str">
        <f t="shared" si="9"/>
        <v/>
      </c>
    </row>
    <row r="98" spans="1:32" ht="15.75" hidden="1" customHeight="1">
      <c r="A98" s="33">
        <f t="shared" si="5"/>
        <v>0</v>
      </c>
      <c r="B98" s="170" t="str">
        <f t="shared" si="6"/>
        <v/>
      </c>
      <c r="C98" s="180"/>
      <c r="D98" s="170"/>
      <c r="E98" s="171"/>
      <c r="F98" s="171"/>
      <c r="G98" s="171"/>
      <c r="H98" s="170"/>
      <c r="I98" s="171"/>
      <c r="J98" s="527" t="str">
        <f t="shared" si="7"/>
        <v/>
      </c>
      <c r="K98" s="172"/>
      <c r="L98" s="325"/>
      <c r="S98" s="180" t="str">
        <f>IF('Saisie CLASSEMENT'!$C103&gt;0,'Saisie CLASSEMENT'!B103,"")</f>
        <v/>
      </c>
      <c r="T98" s="170">
        <f>IF(S98&gt;0,'Saisie CLASSEMENT'!C103)</f>
        <v>0</v>
      </c>
      <c r="U98" s="171" t="str">
        <f>IF(S98&gt;0,CONCATENATE('Saisie CLASSEMENT'!I103," ",'Saisie CLASSEMENT'!J103,""))</f>
        <v xml:space="preserve">   </v>
      </c>
      <c r="V98" s="171" t="str">
        <f>IF(S98&gt;0,'Saisie CLASSEMENT'!K103)</f>
        <v xml:space="preserve"> </v>
      </c>
      <c r="W98" s="171" t="str">
        <f>IF(S98&gt;0,'Saisie CLASSEMENT'!N103)</f>
        <v xml:space="preserve"> </v>
      </c>
      <c r="X98" s="170" t="str">
        <f>IF(S98&gt;0,'Saisie CLASSEMENT'!O103)</f>
        <v xml:space="preserve"> </v>
      </c>
      <c r="Y98" s="172" t="str">
        <f>IF(S98&gt;0,'Saisie CLASSEMENT'!P103)</f>
        <v xml:space="preserve"> </v>
      </c>
      <c r="Z98" s="325"/>
      <c r="AC98" s="85" t="str">
        <f>IF(OR(W98="",COUNTIF(W$2:W98,W98)&gt;1),"",COUNTIF(W:W,"&gt;="&amp;W98))</f>
        <v/>
      </c>
      <c r="AD98" s="323" t="str">
        <f t="shared" si="8"/>
        <v/>
      </c>
      <c r="AE98" s="85" t="str">
        <f>IF(OR(X98="",COUNTIF(X$2:X98,X98)&gt;1),"",COUNTIF(X:X,"&gt;="&amp;X98))</f>
        <v/>
      </c>
      <c r="AF98" s="323" t="str">
        <f t="shared" si="9"/>
        <v/>
      </c>
    </row>
    <row r="99" spans="1:32" ht="15.75" hidden="1" customHeight="1">
      <c r="A99" s="33">
        <f t="shared" si="5"/>
        <v>0</v>
      </c>
      <c r="B99" s="170" t="str">
        <f t="shared" si="6"/>
        <v/>
      </c>
      <c r="C99" s="180"/>
      <c r="D99" s="170"/>
      <c r="E99" s="171"/>
      <c r="F99" s="171"/>
      <c r="G99" s="171"/>
      <c r="H99" s="170"/>
      <c r="I99" s="171"/>
      <c r="J99" s="527" t="str">
        <f t="shared" si="7"/>
        <v/>
      </c>
      <c r="K99" s="172"/>
      <c r="L99" s="325"/>
      <c r="S99" s="180" t="str">
        <f>IF('Saisie CLASSEMENT'!$C104&gt;0,'Saisie CLASSEMENT'!B104,"")</f>
        <v/>
      </c>
      <c r="T99" s="170">
        <f>IF(S99&gt;0,'Saisie CLASSEMENT'!C104)</f>
        <v>0</v>
      </c>
      <c r="U99" s="171" t="str">
        <f>IF(S99&gt;0,CONCATENATE('Saisie CLASSEMENT'!I104," ",'Saisie CLASSEMENT'!J104,""))</f>
        <v xml:space="preserve">   </v>
      </c>
      <c r="V99" s="171" t="str">
        <f>IF(S99&gt;0,'Saisie CLASSEMENT'!K104)</f>
        <v xml:space="preserve"> </v>
      </c>
      <c r="W99" s="171" t="str">
        <f>IF(S99&gt;0,'Saisie CLASSEMENT'!N104)</f>
        <v xml:space="preserve"> </v>
      </c>
      <c r="X99" s="170" t="str">
        <f>IF(S99&gt;0,'Saisie CLASSEMENT'!O104)</f>
        <v xml:space="preserve"> </v>
      </c>
      <c r="Y99" s="172" t="str">
        <f>IF(S99&gt;0,'Saisie CLASSEMENT'!P104)</f>
        <v xml:space="preserve"> </v>
      </c>
      <c r="Z99" s="325"/>
      <c r="AC99" s="85" t="str">
        <f>IF(OR(W99="",COUNTIF(W$2:W99,W99)&gt;1),"",COUNTIF(W:W,"&gt;="&amp;W99))</f>
        <v/>
      </c>
      <c r="AD99" s="323" t="str">
        <f t="shared" si="8"/>
        <v/>
      </c>
      <c r="AE99" s="85" t="str">
        <f>IF(OR(X99="",COUNTIF(X$2:X99,X99)&gt;1),"",COUNTIF(X:X,"&gt;="&amp;X99))</f>
        <v/>
      </c>
      <c r="AF99" s="323" t="str">
        <f t="shared" si="9"/>
        <v/>
      </c>
    </row>
    <row r="100" spans="1:32" ht="15.75" hidden="1" customHeight="1">
      <c r="A100" s="33">
        <f t="shared" si="5"/>
        <v>0</v>
      </c>
      <c r="B100" s="170" t="str">
        <f t="shared" si="6"/>
        <v/>
      </c>
      <c r="C100" s="180"/>
      <c r="D100" s="170"/>
      <c r="E100" s="171"/>
      <c r="F100" s="171"/>
      <c r="G100" s="171"/>
      <c r="H100" s="170"/>
      <c r="I100" s="171"/>
      <c r="J100" s="527" t="str">
        <f t="shared" si="7"/>
        <v/>
      </c>
      <c r="K100" s="172"/>
      <c r="L100" s="325"/>
      <c r="S100" s="180" t="str">
        <f>IF('Saisie CLASSEMENT'!$C105&gt;0,'Saisie CLASSEMENT'!B105,"")</f>
        <v/>
      </c>
      <c r="T100" s="170">
        <f>IF(S100&gt;0,'Saisie CLASSEMENT'!C105)</f>
        <v>0</v>
      </c>
      <c r="U100" s="171" t="str">
        <f>IF(S100&gt;0,CONCATENATE('Saisie CLASSEMENT'!I105," ",'Saisie CLASSEMENT'!J105,""))</f>
        <v xml:space="preserve">   </v>
      </c>
      <c r="V100" s="171" t="str">
        <f>IF(S100&gt;0,'Saisie CLASSEMENT'!K105)</f>
        <v xml:space="preserve"> </v>
      </c>
      <c r="W100" s="171" t="str">
        <f>IF(S100&gt;0,'Saisie CLASSEMENT'!N105)</f>
        <v xml:space="preserve"> </v>
      </c>
      <c r="X100" s="170" t="str">
        <f>IF(S100&gt;0,'Saisie CLASSEMENT'!O105)</f>
        <v xml:space="preserve"> </v>
      </c>
      <c r="Y100" s="172" t="str">
        <f>IF(S100&gt;0,'Saisie CLASSEMENT'!P105)</f>
        <v xml:space="preserve"> </v>
      </c>
      <c r="Z100" s="325"/>
      <c r="AC100" s="85" t="str">
        <f>IF(OR(W100="",COUNTIF(W$2:W100,W100)&gt;1),"",COUNTIF(W:W,"&gt;="&amp;W100))</f>
        <v/>
      </c>
      <c r="AD100" s="323" t="str">
        <f t="shared" si="8"/>
        <v/>
      </c>
      <c r="AE100" s="85" t="str">
        <f>IF(OR(X100="",COUNTIF(X$2:X100,X100)&gt;1),"",COUNTIF(X:X,"&gt;="&amp;X100))</f>
        <v/>
      </c>
      <c r="AF100" s="323" t="str">
        <f t="shared" si="9"/>
        <v/>
      </c>
    </row>
    <row r="101" spans="1:32" ht="15.75" hidden="1" customHeight="1">
      <c r="A101" s="33">
        <f t="shared" si="5"/>
        <v>0</v>
      </c>
      <c r="B101" s="170" t="str">
        <f t="shared" si="6"/>
        <v/>
      </c>
      <c r="C101" s="180"/>
      <c r="D101" s="170"/>
      <c r="E101" s="171"/>
      <c r="F101" s="171"/>
      <c r="G101" s="171"/>
      <c r="H101" s="170"/>
      <c r="I101" s="171"/>
      <c r="J101" s="527" t="str">
        <f t="shared" si="7"/>
        <v/>
      </c>
      <c r="K101" s="172"/>
      <c r="L101" s="325"/>
      <c r="S101" s="180" t="str">
        <f>IF('Saisie CLASSEMENT'!$C106&gt;0,'Saisie CLASSEMENT'!B106,"")</f>
        <v/>
      </c>
      <c r="T101" s="170">
        <f>IF(S101&gt;0,'Saisie CLASSEMENT'!C106)</f>
        <v>0</v>
      </c>
      <c r="U101" s="171" t="str">
        <f>IF(S101&gt;0,CONCATENATE('Saisie CLASSEMENT'!I106," ",'Saisie CLASSEMENT'!J106,""))</f>
        <v xml:space="preserve">   </v>
      </c>
      <c r="V101" s="171" t="str">
        <f>IF(S101&gt;0,'Saisie CLASSEMENT'!K106)</f>
        <v xml:space="preserve"> </v>
      </c>
      <c r="W101" s="171" t="str">
        <f>IF(S101&gt;0,'Saisie CLASSEMENT'!N106)</f>
        <v xml:space="preserve"> </v>
      </c>
      <c r="X101" s="170" t="str">
        <f>IF(S101&gt;0,'Saisie CLASSEMENT'!O106)</f>
        <v xml:space="preserve"> </v>
      </c>
      <c r="Y101" s="172" t="str">
        <f>IF(S101&gt;0,'Saisie CLASSEMENT'!P106)</f>
        <v xml:space="preserve"> </v>
      </c>
      <c r="Z101" s="325"/>
      <c r="AC101" s="85" t="str">
        <f>IF(OR(W101="",COUNTIF(W$2:W101,W101)&gt;1),"",COUNTIF(W:W,"&gt;="&amp;W101))</f>
        <v/>
      </c>
      <c r="AD101" s="323" t="str">
        <f t="shared" si="8"/>
        <v/>
      </c>
      <c r="AE101" s="85" t="str">
        <f>IF(OR(X101="",COUNTIF(X$2:X101,X101)&gt;1),"",COUNTIF(X:X,"&gt;="&amp;X101))</f>
        <v/>
      </c>
    </row>
    <row r="102" spans="1:32" ht="15.75" hidden="1" customHeight="1">
      <c r="A102" s="33">
        <f t="shared" si="5"/>
        <v>0</v>
      </c>
      <c r="B102" s="170" t="str">
        <f t="shared" si="6"/>
        <v/>
      </c>
      <c r="C102" s="180"/>
      <c r="D102" s="170"/>
      <c r="E102" s="171"/>
      <c r="F102" s="171"/>
      <c r="G102" s="171"/>
      <c r="H102" s="170"/>
      <c r="I102" s="171"/>
      <c r="J102" s="527" t="str">
        <f t="shared" si="7"/>
        <v/>
      </c>
      <c r="K102" s="172"/>
      <c r="L102" s="325"/>
      <c r="S102" s="180" t="str">
        <f>IF('Saisie CLASSEMENT'!$C107&gt;0,'Saisie CLASSEMENT'!B107,"")</f>
        <v/>
      </c>
      <c r="T102" s="170">
        <f>IF(S102&gt;0,'Saisie CLASSEMENT'!C107)</f>
        <v>0</v>
      </c>
      <c r="U102" s="171" t="str">
        <f>IF(S102&gt;0,CONCATENATE('Saisie CLASSEMENT'!I107," ",'Saisie CLASSEMENT'!J107,""))</f>
        <v xml:space="preserve">   </v>
      </c>
      <c r="V102" s="171" t="str">
        <f>IF(S102&gt;0,'Saisie CLASSEMENT'!K107)</f>
        <v xml:space="preserve"> </v>
      </c>
      <c r="W102" s="171" t="str">
        <f>IF(S102&gt;0,'Saisie CLASSEMENT'!N107)</f>
        <v xml:space="preserve"> </v>
      </c>
      <c r="X102" s="170" t="str">
        <f>IF(S102&gt;0,'Saisie CLASSEMENT'!O107)</f>
        <v xml:space="preserve"> </v>
      </c>
      <c r="Y102" s="172" t="str">
        <f>IF(S102&gt;0,'Saisie CLASSEMENT'!P107)</f>
        <v xml:space="preserve"> </v>
      </c>
      <c r="Z102" s="325"/>
      <c r="AC102" s="85" t="str">
        <f>IF(OR(W102="",COUNTIF(W$2:W102,W102)&gt;1),"",COUNTIF(W:W,"&gt;="&amp;W102))</f>
        <v/>
      </c>
      <c r="AD102" s="323" t="str">
        <f t="shared" si="8"/>
        <v/>
      </c>
      <c r="AE102" s="85" t="str">
        <f>IF(OR(X102="",COUNTIF(X$2:X102,X102)&gt;1),"",COUNTIF(X:X,"&gt;="&amp;X102))</f>
        <v/>
      </c>
    </row>
    <row r="103" spans="1:32" ht="15.75" hidden="1" customHeight="1">
      <c r="A103" s="33">
        <f t="shared" si="5"/>
        <v>0</v>
      </c>
      <c r="B103" s="170" t="str">
        <f t="shared" si="6"/>
        <v/>
      </c>
      <c r="C103" s="180"/>
      <c r="D103" s="170"/>
      <c r="E103" s="171"/>
      <c r="F103" s="171"/>
      <c r="G103" s="171"/>
      <c r="H103" s="170"/>
      <c r="I103" s="171"/>
      <c r="J103" s="527" t="str">
        <f t="shared" si="7"/>
        <v/>
      </c>
      <c r="K103" s="172"/>
      <c r="L103" s="325"/>
      <c r="S103" s="180" t="str">
        <f>IF('Saisie CLASSEMENT'!$C108&gt;0,'Saisie CLASSEMENT'!B108,"")</f>
        <v/>
      </c>
      <c r="T103" s="170">
        <f>IF(S103&gt;0,'Saisie CLASSEMENT'!C108)</f>
        <v>0</v>
      </c>
      <c r="U103" s="171" t="str">
        <f>IF(S103&gt;0,CONCATENATE('Saisie CLASSEMENT'!I108," ",'Saisie CLASSEMENT'!J108,""))</f>
        <v xml:space="preserve">   </v>
      </c>
      <c r="V103" s="171" t="str">
        <f>IF(S103&gt;0,'Saisie CLASSEMENT'!K108)</f>
        <v xml:space="preserve"> </v>
      </c>
      <c r="W103" s="171" t="str">
        <f>IF(S103&gt;0,'Saisie CLASSEMENT'!N108)</f>
        <v xml:space="preserve"> </v>
      </c>
      <c r="X103" s="170" t="str">
        <f>IF(S103&gt;0,'Saisie CLASSEMENT'!O108)</f>
        <v xml:space="preserve"> </v>
      </c>
      <c r="Y103" s="172" t="str">
        <f>IF(S103&gt;0,'Saisie CLASSEMENT'!P108)</f>
        <v xml:space="preserve"> </v>
      </c>
      <c r="Z103" s="325"/>
      <c r="AC103" s="85" t="str">
        <f>IF(OR(W103="",COUNTIF(W$2:W103,W103)&gt;1),"",COUNTIF(W:W,"&gt;="&amp;W103))</f>
        <v/>
      </c>
      <c r="AD103" s="323" t="str">
        <f t="shared" si="8"/>
        <v/>
      </c>
      <c r="AE103" s="85" t="str">
        <f>IF(OR(X103="",COUNTIF(X$2:X103,X103)&gt;1),"",COUNTIF(X:X,"&gt;="&amp;X103))</f>
        <v/>
      </c>
    </row>
    <row r="104" spans="1:32" ht="15.75" hidden="1" customHeight="1">
      <c r="A104" s="33">
        <f t="shared" si="5"/>
        <v>0</v>
      </c>
      <c r="B104" s="170" t="str">
        <f t="shared" si="6"/>
        <v/>
      </c>
      <c r="C104" s="180"/>
      <c r="D104" s="170"/>
      <c r="E104" s="171"/>
      <c r="F104" s="171"/>
      <c r="G104" s="171"/>
      <c r="H104" s="170"/>
      <c r="I104" s="171"/>
      <c r="J104" s="527" t="str">
        <f t="shared" si="7"/>
        <v/>
      </c>
      <c r="K104" s="172"/>
      <c r="L104" s="325"/>
      <c r="S104" s="180" t="str">
        <f>IF('Saisie CLASSEMENT'!$C109&gt;0,'Saisie CLASSEMENT'!B109,"")</f>
        <v/>
      </c>
      <c r="T104" s="170">
        <f>IF(S104&gt;0,'Saisie CLASSEMENT'!C109)</f>
        <v>0</v>
      </c>
      <c r="U104" s="171" t="str">
        <f>IF(S104&gt;0,CONCATENATE('Saisie CLASSEMENT'!I109," ",'Saisie CLASSEMENT'!J109,""))</f>
        <v xml:space="preserve">   </v>
      </c>
      <c r="V104" s="171" t="str">
        <f>IF(S104&gt;0,'Saisie CLASSEMENT'!K109)</f>
        <v xml:space="preserve"> </v>
      </c>
      <c r="W104" s="171" t="str">
        <f>IF(S104&gt;0,'Saisie CLASSEMENT'!N109)</f>
        <v xml:space="preserve"> </v>
      </c>
      <c r="X104" s="170" t="str">
        <f>IF(S104&gt;0,'Saisie CLASSEMENT'!O109)</f>
        <v xml:space="preserve"> </v>
      </c>
      <c r="Y104" s="172" t="str">
        <f>IF(S104&gt;0,'Saisie CLASSEMENT'!P109)</f>
        <v xml:space="preserve"> </v>
      </c>
      <c r="Z104" s="325"/>
      <c r="AC104" s="85" t="str">
        <f>IF(OR(W104="",COUNTIF(W$2:W104,W104)&gt;1),"",COUNTIF(W:W,"&gt;="&amp;W104))</f>
        <v/>
      </c>
      <c r="AD104" s="323" t="str">
        <f t="shared" si="8"/>
        <v/>
      </c>
      <c r="AE104" s="85" t="str">
        <f>IF(OR(X104="",COUNTIF(X$2:X104,X104)&gt;1),"",COUNTIF(X:X,"&gt;="&amp;X104))</f>
        <v/>
      </c>
    </row>
    <row r="105" spans="1:32" ht="15.75" hidden="1" customHeight="1">
      <c r="A105" s="33">
        <f t="shared" si="5"/>
        <v>0</v>
      </c>
      <c r="B105" s="170" t="str">
        <f t="shared" si="6"/>
        <v/>
      </c>
      <c r="C105" s="180"/>
      <c r="D105" s="170"/>
      <c r="E105" s="171"/>
      <c r="F105" s="171"/>
      <c r="G105" s="171"/>
      <c r="H105" s="170"/>
      <c r="I105" s="171"/>
      <c r="J105" s="527" t="str">
        <f t="shared" si="7"/>
        <v/>
      </c>
      <c r="K105" s="172"/>
      <c r="L105" s="325"/>
      <c r="S105" s="180" t="str">
        <f>IF('Saisie CLASSEMENT'!$C110&gt;0,'Saisie CLASSEMENT'!B110,"")</f>
        <v/>
      </c>
      <c r="T105" s="170">
        <f>IF(S105&gt;0,'Saisie CLASSEMENT'!C110)</f>
        <v>0</v>
      </c>
      <c r="U105" s="171" t="str">
        <f>IF(S105&gt;0,CONCATENATE('Saisie CLASSEMENT'!I110," ",'Saisie CLASSEMENT'!J110,""))</f>
        <v xml:space="preserve">   </v>
      </c>
      <c r="V105" s="171" t="str">
        <f>IF(S105&gt;0,'Saisie CLASSEMENT'!K110)</f>
        <v xml:space="preserve"> </v>
      </c>
      <c r="W105" s="171" t="str">
        <f>IF(S105&gt;0,'Saisie CLASSEMENT'!N110)</f>
        <v xml:space="preserve"> </v>
      </c>
      <c r="X105" s="170" t="str">
        <f>IF(S105&gt;0,'Saisie CLASSEMENT'!O110)</f>
        <v xml:space="preserve"> </v>
      </c>
      <c r="Y105" s="172" t="str">
        <f>IF(S105&gt;0,'Saisie CLASSEMENT'!P110)</f>
        <v xml:space="preserve"> </v>
      </c>
      <c r="Z105" s="325"/>
      <c r="AC105" s="85" t="str">
        <f>IF(OR(W105="",COUNTIF(W$2:W105,W105)&gt;1),"",COUNTIF(W:W,"&gt;="&amp;W105))</f>
        <v/>
      </c>
      <c r="AD105" s="323" t="str">
        <f t="shared" si="8"/>
        <v/>
      </c>
      <c r="AE105" s="85" t="str">
        <f>IF(OR(X105="",COUNTIF(X$2:X105,X105)&gt;1),"",COUNTIF(X:X,"&gt;="&amp;X105))</f>
        <v/>
      </c>
    </row>
    <row r="106" spans="1:32" ht="15.75" hidden="1" customHeight="1">
      <c r="A106" s="33">
        <f t="shared" si="5"/>
        <v>0</v>
      </c>
      <c r="B106" s="170" t="str">
        <f t="shared" si="6"/>
        <v/>
      </c>
      <c r="C106" s="180"/>
      <c r="D106" s="170"/>
      <c r="E106" s="171"/>
      <c r="F106" s="171"/>
      <c r="G106" s="171"/>
      <c r="H106" s="170"/>
      <c r="I106" s="171"/>
      <c r="J106" s="527" t="str">
        <f t="shared" si="7"/>
        <v/>
      </c>
      <c r="K106" s="172"/>
      <c r="L106" s="325"/>
      <c r="S106" s="180" t="str">
        <f>IF('Saisie CLASSEMENT'!$C111&gt;0,'Saisie CLASSEMENT'!B111,"")</f>
        <v/>
      </c>
      <c r="T106" s="170">
        <f>IF(S106&gt;0,'Saisie CLASSEMENT'!C111)</f>
        <v>0</v>
      </c>
      <c r="U106" s="171" t="str">
        <f>IF(S106&gt;0,CONCATENATE('Saisie CLASSEMENT'!I111," ",'Saisie CLASSEMENT'!J111,""))</f>
        <v xml:space="preserve">   </v>
      </c>
      <c r="V106" s="171" t="str">
        <f>IF(S106&gt;0,'Saisie CLASSEMENT'!K111)</f>
        <v xml:space="preserve"> </v>
      </c>
      <c r="W106" s="171" t="str">
        <f>IF(S106&gt;0,'Saisie CLASSEMENT'!N111)</f>
        <v xml:space="preserve"> </v>
      </c>
      <c r="X106" s="170" t="str">
        <f>IF(S106&gt;0,'Saisie CLASSEMENT'!O111)</f>
        <v xml:space="preserve"> </v>
      </c>
      <c r="Y106" s="172" t="str">
        <f>IF(S106&gt;0,'Saisie CLASSEMENT'!P111)</f>
        <v xml:space="preserve"> </v>
      </c>
      <c r="Z106" s="325"/>
      <c r="AC106" s="85" t="str">
        <f>IF(OR(W106="",COUNTIF(W$2:W106,W106)&gt;1),"",COUNTIF(W:W,"&gt;="&amp;W106))</f>
        <v/>
      </c>
      <c r="AD106" s="323" t="str">
        <f t="shared" si="8"/>
        <v/>
      </c>
      <c r="AE106" s="85" t="str">
        <f>IF(OR(X106="",COUNTIF(X$2:X106,X106)&gt;1),"",COUNTIF(X:X,"&gt;="&amp;X106))</f>
        <v/>
      </c>
    </row>
    <row r="107" spans="1:32" ht="15.75" hidden="1" customHeight="1">
      <c r="A107" s="33">
        <f t="shared" si="5"/>
        <v>0</v>
      </c>
      <c r="B107" s="170" t="str">
        <f t="shared" si="6"/>
        <v/>
      </c>
      <c r="C107" s="180"/>
      <c r="D107" s="170"/>
      <c r="E107" s="171"/>
      <c r="F107" s="171"/>
      <c r="G107" s="171"/>
      <c r="H107" s="170"/>
      <c r="I107" s="171"/>
      <c r="J107" s="527" t="str">
        <f t="shared" si="7"/>
        <v/>
      </c>
      <c r="K107" s="172"/>
      <c r="L107" s="325"/>
      <c r="S107" s="180" t="str">
        <f>IF('Saisie CLASSEMENT'!$C112&gt;0,'Saisie CLASSEMENT'!B112,"")</f>
        <v/>
      </c>
      <c r="T107" s="170">
        <f>IF(S107&gt;0,'Saisie CLASSEMENT'!C112)</f>
        <v>0</v>
      </c>
      <c r="U107" s="171" t="str">
        <f>IF(S107&gt;0,CONCATENATE('Saisie CLASSEMENT'!I112," ",'Saisie CLASSEMENT'!J112,""))</f>
        <v xml:space="preserve">   </v>
      </c>
      <c r="V107" s="171" t="str">
        <f>IF(S107&gt;0,'Saisie CLASSEMENT'!K112)</f>
        <v xml:space="preserve"> </v>
      </c>
      <c r="W107" s="171" t="str">
        <f>IF(S107&gt;0,'Saisie CLASSEMENT'!N112)</f>
        <v xml:space="preserve"> </v>
      </c>
      <c r="X107" s="170" t="str">
        <f>IF(S107&gt;0,'Saisie CLASSEMENT'!O112)</f>
        <v xml:space="preserve"> </v>
      </c>
      <c r="Y107" s="172" t="str">
        <f>IF(S107&gt;0,'Saisie CLASSEMENT'!P112)</f>
        <v xml:space="preserve"> </v>
      </c>
      <c r="Z107" s="325"/>
      <c r="AC107" s="85" t="str">
        <f>IF(OR(W107="",COUNTIF(W$2:W107,W107)&gt;1),"",COUNTIF(W:W,"&gt;="&amp;W107))</f>
        <v/>
      </c>
      <c r="AD107" s="323" t="str">
        <f t="shared" si="8"/>
        <v/>
      </c>
      <c r="AE107" s="85" t="str">
        <f>IF(OR(X107="",COUNTIF(X$2:X107,X107)&gt;1),"",COUNTIF(X:X,"&gt;="&amp;X107))</f>
        <v/>
      </c>
    </row>
    <row r="108" spans="1:32" ht="15.75" hidden="1" customHeight="1">
      <c r="A108" s="33">
        <f t="shared" si="5"/>
        <v>0</v>
      </c>
      <c r="B108" s="170" t="str">
        <f t="shared" si="6"/>
        <v/>
      </c>
      <c r="C108" s="180"/>
      <c r="D108" s="170"/>
      <c r="E108" s="171"/>
      <c r="F108" s="171"/>
      <c r="G108" s="171"/>
      <c r="H108" s="170"/>
      <c r="I108" s="171"/>
      <c r="J108" s="527" t="str">
        <f t="shared" si="7"/>
        <v/>
      </c>
      <c r="K108" s="172"/>
      <c r="L108" s="325"/>
      <c r="S108" s="180" t="str">
        <f>IF('Saisie CLASSEMENT'!$C113&gt;0,'Saisie CLASSEMENT'!B113,"")</f>
        <v/>
      </c>
      <c r="T108" s="170">
        <f>IF(S108&gt;0,'Saisie CLASSEMENT'!C113)</f>
        <v>0</v>
      </c>
      <c r="U108" s="171" t="str">
        <f>IF(S108&gt;0,CONCATENATE('Saisie CLASSEMENT'!I113," ",'Saisie CLASSEMENT'!J113,""))</f>
        <v xml:space="preserve">   </v>
      </c>
      <c r="V108" s="171" t="str">
        <f>IF(S108&gt;0,'Saisie CLASSEMENT'!K113)</f>
        <v xml:space="preserve"> </v>
      </c>
      <c r="W108" s="171" t="str">
        <f>IF(S108&gt;0,'Saisie CLASSEMENT'!N113)</f>
        <v xml:space="preserve"> </v>
      </c>
      <c r="X108" s="170" t="str">
        <f>IF(S108&gt;0,'Saisie CLASSEMENT'!O113)</f>
        <v xml:space="preserve"> </v>
      </c>
      <c r="Y108" s="172" t="str">
        <f>IF(S108&gt;0,'Saisie CLASSEMENT'!P113)</f>
        <v xml:space="preserve"> </v>
      </c>
      <c r="Z108" s="325"/>
      <c r="AC108" s="85" t="str">
        <f>IF(OR(W108="",COUNTIF(W$2:W108,W108)&gt;1),"",COUNTIF(W:W,"&gt;="&amp;W108))</f>
        <v/>
      </c>
      <c r="AD108" s="323" t="str">
        <f t="shared" si="8"/>
        <v/>
      </c>
      <c r="AE108" s="85" t="str">
        <f>IF(OR(X108="",COUNTIF(X$2:X108,X108)&gt;1),"",COUNTIF(X:X,"&gt;="&amp;X108))</f>
        <v/>
      </c>
    </row>
    <row r="109" spans="1:32" ht="15.75" hidden="1" customHeight="1">
      <c r="A109" s="33">
        <f t="shared" si="5"/>
        <v>0</v>
      </c>
      <c r="B109" s="170" t="str">
        <f t="shared" si="6"/>
        <v/>
      </c>
      <c r="C109" s="180"/>
      <c r="D109" s="170"/>
      <c r="E109" s="171"/>
      <c r="F109" s="171"/>
      <c r="G109" s="171"/>
      <c r="H109" s="170"/>
      <c r="I109" s="171"/>
      <c r="J109" s="527" t="str">
        <f t="shared" si="7"/>
        <v/>
      </c>
      <c r="K109" s="172"/>
      <c r="L109" s="325"/>
      <c r="S109" s="180" t="str">
        <f>IF('Saisie CLASSEMENT'!$C114&gt;0,'Saisie CLASSEMENT'!B114,"")</f>
        <v/>
      </c>
      <c r="T109" s="170">
        <f>IF(S109&gt;0,'Saisie CLASSEMENT'!C114)</f>
        <v>0</v>
      </c>
      <c r="U109" s="171" t="str">
        <f>IF(S109&gt;0,CONCATENATE('Saisie CLASSEMENT'!I114," ",'Saisie CLASSEMENT'!J114,""))</f>
        <v xml:space="preserve">   </v>
      </c>
      <c r="V109" s="171" t="str">
        <f>IF(S109&gt;0,'Saisie CLASSEMENT'!K114)</f>
        <v xml:space="preserve"> </v>
      </c>
      <c r="W109" s="171" t="str">
        <f>IF(S109&gt;0,'Saisie CLASSEMENT'!N114)</f>
        <v xml:space="preserve"> </v>
      </c>
      <c r="X109" s="170" t="str">
        <f>IF(S109&gt;0,'Saisie CLASSEMENT'!O114)</f>
        <v xml:space="preserve"> </v>
      </c>
      <c r="Y109" s="172" t="str">
        <f>IF(S109&gt;0,'Saisie CLASSEMENT'!P114)</f>
        <v xml:space="preserve"> </v>
      </c>
      <c r="Z109" s="325"/>
      <c r="AC109" s="85" t="str">
        <f>IF(OR(W109="",COUNTIF(W$2:W109,W109)&gt;1),"",COUNTIF(W:W,"&gt;="&amp;W109))</f>
        <v/>
      </c>
      <c r="AD109" s="323" t="str">
        <f t="shared" si="8"/>
        <v/>
      </c>
      <c r="AE109" s="85" t="str">
        <f>IF(OR(X109="",COUNTIF(X$2:X109,X109)&gt;1),"",COUNTIF(X:X,"&gt;="&amp;X109))</f>
        <v/>
      </c>
    </row>
    <row r="110" spans="1:32" ht="15.75" hidden="1" customHeight="1">
      <c r="A110" s="33">
        <f t="shared" si="5"/>
        <v>0</v>
      </c>
      <c r="B110" s="170" t="str">
        <f t="shared" si="6"/>
        <v/>
      </c>
      <c r="C110" s="180"/>
      <c r="D110" s="170"/>
      <c r="E110" s="171"/>
      <c r="F110" s="171"/>
      <c r="G110" s="171"/>
      <c r="H110" s="170"/>
      <c r="I110" s="171"/>
      <c r="J110" s="527" t="str">
        <f t="shared" si="7"/>
        <v/>
      </c>
      <c r="K110" s="172"/>
      <c r="L110" s="325"/>
      <c r="S110" s="180" t="str">
        <f>IF('Saisie CLASSEMENT'!$C115&gt;0,'Saisie CLASSEMENT'!B115,"")</f>
        <v/>
      </c>
      <c r="T110" s="170">
        <f>IF(S110&gt;0,'Saisie CLASSEMENT'!C115)</f>
        <v>0</v>
      </c>
      <c r="U110" s="171" t="str">
        <f>IF(S110&gt;0,CONCATENATE('Saisie CLASSEMENT'!I115," ",'Saisie CLASSEMENT'!J115,""))</f>
        <v xml:space="preserve">   </v>
      </c>
      <c r="V110" s="171" t="str">
        <f>IF(S110&gt;0,'Saisie CLASSEMENT'!K115)</f>
        <v xml:space="preserve"> </v>
      </c>
      <c r="W110" s="171" t="str">
        <f>IF(S110&gt;0,'Saisie CLASSEMENT'!N115)</f>
        <v xml:space="preserve"> </v>
      </c>
      <c r="X110" s="170" t="str">
        <f>IF(S110&gt;0,'Saisie CLASSEMENT'!O115)</f>
        <v xml:space="preserve"> </v>
      </c>
      <c r="Y110" s="172" t="str">
        <f>IF(S110&gt;0,'Saisie CLASSEMENT'!P115)</f>
        <v xml:space="preserve"> </v>
      </c>
      <c r="Z110" s="325"/>
      <c r="AC110" s="85" t="str">
        <f>IF(OR(W110="",COUNTIF(W$2:W110,W110)&gt;1),"",COUNTIF(W:W,"&gt;="&amp;W110))</f>
        <v/>
      </c>
      <c r="AD110" s="323" t="str">
        <f t="shared" si="8"/>
        <v/>
      </c>
      <c r="AE110" s="85" t="str">
        <f>IF(OR(X110="",COUNTIF(X$2:X110,X110)&gt;1),"",COUNTIF(X:X,"&gt;="&amp;X110))</f>
        <v/>
      </c>
    </row>
    <row r="111" spans="1:32" ht="15.75" hidden="1" customHeight="1">
      <c r="A111" s="33">
        <f t="shared" si="5"/>
        <v>0</v>
      </c>
      <c r="B111" s="170" t="str">
        <f t="shared" si="6"/>
        <v/>
      </c>
      <c r="C111" s="180"/>
      <c r="D111" s="170"/>
      <c r="E111" s="171"/>
      <c r="F111" s="171"/>
      <c r="G111" s="171"/>
      <c r="H111" s="170"/>
      <c r="I111" s="171"/>
      <c r="J111" s="527" t="str">
        <f t="shared" si="7"/>
        <v/>
      </c>
      <c r="K111" s="172"/>
      <c r="L111" s="325"/>
      <c r="S111" s="180" t="str">
        <f>IF('Saisie CLASSEMENT'!$C116&gt;0,'Saisie CLASSEMENT'!B116,"")</f>
        <v/>
      </c>
      <c r="T111" s="170">
        <f>IF(S111&gt;0,'Saisie CLASSEMENT'!C116)</f>
        <v>0</v>
      </c>
      <c r="U111" s="171" t="str">
        <f>IF(S111&gt;0,CONCATENATE('Saisie CLASSEMENT'!I116," ",'Saisie CLASSEMENT'!J116,""))</f>
        <v xml:space="preserve">   </v>
      </c>
      <c r="V111" s="171" t="str">
        <f>IF(S111&gt;0,'Saisie CLASSEMENT'!K116)</f>
        <v xml:space="preserve"> </v>
      </c>
      <c r="W111" s="171" t="str">
        <f>IF(S111&gt;0,'Saisie CLASSEMENT'!N116)</f>
        <v xml:space="preserve"> </v>
      </c>
      <c r="X111" s="170" t="str">
        <f>IF(S111&gt;0,'Saisie CLASSEMENT'!O116)</f>
        <v xml:space="preserve"> </v>
      </c>
      <c r="Y111" s="172" t="str">
        <f>IF(S111&gt;0,'Saisie CLASSEMENT'!P116)</f>
        <v xml:space="preserve"> </v>
      </c>
      <c r="Z111" s="325"/>
      <c r="AC111" s="85" t="str">
        <f>IF(OR(W111="",COUNTIF(W$2:W111,W111)&gt;1),"",COUNTIF(W:W,"&gt;="&amp;W111))</f>
        <v/>
      </c>
      <c r="AD111" s="323" t="str">
        <f t="shared" si="8"/>
        <v/>
      </c>
      <c r="AE111" s="85" t="str">
        <f>IF(OR(X111="",COUNTIF(X$2:X111,X111)&gt;1),"",COUNTIF(X:X,"&gt;="&amp;X111))</f>
        <v/>
      </c>
    </row>
    <row r="112" spans="1:32" ht="15.75" hidden="1" customHeight="1">
      <c r="A112" s="33">
        <f t="shared" si="5"/>
        <v>0</v>
      </c>
      <c r="B112" s="170" t="str">
        <f t="shared" si="6"/>
        <v/>
      </c>
      <c r="C112" s="180"/>
      <c r="D112" s="170"/>
      <c r="E112" s="171"/>
      <c r="F112" s="171"/>
      <c r="G112" s="171"/>
      <c r="H112" s="170"/>
      <c r="I112" s="171"/>
      <c r="J112" s="527" t="str">
        <f t="shared" si="7"/>
        <v/>
      </c>
      <c r="K112" s="172"/>
      <c r="L112" s="325"/>
      <c r="S112" s="180" t="str">
        <f>IF('Saisie CLASSEMENT'!$C117&gt;0,'Saisie CLASSEMENT'!B117,"")</f>
        <v/>
      </c>
      <c r="T112" s="170">
        <f>IF(S112&gt;0,'Saisie CLASSEMENT'!C117)</f>
        <v>0</v>
      </c>
      <c r="U112" s="171" t="str">
        <f>IF(S112&gt;0,CONCATENATE('Saisie CLASSEMENT'!I117," ",'Saisie CLASSEMENT'!J117,""))</f>
        <v xml:space="preserve">   </v>
      </c>
      <c r="V112" s="171" t="str">
        <f>IF(S112&gt;0,'Saisie CLASSEMENT'!K117)</f>
        <v xml:space="preserve"> </v>
      </c>
      <c r="W112" s="171" t="str">
        <f>IF(S112&gt;0,'Saisie CLASSEMENT'!N117)</f>
        <v xml:space="preserve"> </v>
      </c>
      <c r="X112" s="170" t="str">
        <f>IF(S112&gt;0,'Saisie CLASSEMENT'!O117)</f>
        <v xml:space="preserve"> </v>
      </c>
      <c r="Y112" s="172" t="str">
        <f>IF(S112&gt;0,'Saisie CLASSEMENT'!P117)</f>
        <v xml:space="preserve"> </v>
      </c>
      <c r="Z112" s="325"/>
      <c r="AC112" s="85" t="str">
        <f>IF(OR(W112="",COUNTIF(W$2:W112,W112)&gt;1),"",COUNTIF(W:W,"&gt;="&amp;W112))</f>
        <v/>
      </c>
      <c r="AD112" s="323" t="str">
        <f t="shared" si="8"/>
        <v/>
      </c>
      <c r="AE112" s="85" t="str">
        <f>IF(OR(X112="",COUNTIF(X$2:X112,X112)&gt;1),"",COUNTIF(X:X,"&gt;="&amp;X112))</f>
        <v/>
      </c>
    </row>
    <row r="113" spans="1:31" ht="15.75" hidden="1" customHeight="1">
      <c r="A113" s="33">
        <f t="shared" si="5"/>
        <v>0</v>
      </c>
      <c r="B113" s="170" t="str">
        <f t="shared" si="6"/>
        <v/>
      </c>
      <c r="C113" s="180"/>
      <c r="D113" s="170"/>
      <c r="E113" s="171"/>
      <c r="F113" s="171"/>
      <c r="G113" s="171"/>
      <c r="H113" s="170"/>
      <c r="I113" s="171"/>
      <c r="J113" s="527" t="str">
        <f t="shared" si="7"/>
        <v/>
      </c>
      <c r="K113" s="172"/>
      <c r="L113" s="325"/>
      <c r="S113" s="180" t="str">
        <f>IF('Saisie CLASSEMENT'!$C118&gt;0,'Saisie CLASSEMENT'!B118,"")</f>
        <v/>
      </c>
      <c r="T113" s="170">
        <f>IF(S113&gt;0,'Saisie CLASSEMENT'!C118)</f>
        <v>0</v>
      </c>
      <c r="U113" s="171" t="str">
        <f>IF(S113&gt;0,CONCATENATE('Saisie CLASSEMENT'!I118," ",'Saisie CLASSEMENT'!J118,""))</f>
        <v xml:space="preserve">   </v>
      </c>
      <c r="V113" s="171" t="str">
        <f>IF(S113&gt;0,'Saisie CLASSEMENT'!K118)</f>
        <v xml:space="preserve"> </v>
      </c>
      <c r="W113" s="171" t="str">
        <f>IF(S113&gt;0,'Saisie CLASSEMENT'!N118)</f>
        <v xml:space="preserve"> </v>
      </c>
      <c r="X113" s="170" t="str">
        <f>IF(S113&gt;0,'Saisie CLASSEMENT'!O118)</f>
        <v xml:space="preserve"> </v>
      </c>
      <c r="Y113" s="172" t="str">
        <f>IF(S113&gt;0,'Saisie CLASSEMENT'!P118)</f>
        <v xml:space="preserve"> </v>
      </c>
      <c r="Z113" s="325"/>
      <c r="AC113" s="85" t="str">
        <f>IF(OR(W113="",COUNTIF(W$2:W113,W113)&gt;1),"",COUNTIF(W:W,"&gt;="&amp;W113))</f>
        <v/>
      </c>
      <c r="AD113" s="323" t="str">
        <f t="shared" si="8"/>
        <v/>
      </c>
      <c r="AE113" s="85" t="str">
        <f>IF(OR(X113="",COUNTIF(X$2:X113,X113)&gt;1),"",COUNTIF(X:X,"&gt;="&amp;X113))</f>
        <v/>
      </c>
    </row>
    <row r="114" spans="1:31" ht="15.75" hidden="1" customHeight="1">
      <c r="A114" s="33">
        <f t="shared" si="5"/>
        <v>0</v>
      </c>
      <c r="B114" s="170" t="str">
        <f t="shared" si="6"/>
        <v/>
      </c>
      <c r="C114" s="180"/>
      <c r="D114" s="170"/>
      <c r="E114" s="171"/>
      <c r="F114" s="171"/>
      <c r="G114" s="171"/>
      <c r="H114" s="170"/>
      <c r="I114" s="171"/>
      <c r="J114" s="527" t="str">
        <f t="shared" si="7"/>
        <v/>
      </c>
      <c r="K114" s="172"/>
      <c r="L114" s="325"/>
      <c r="S114" s="180" t="str">
        <f>IF('Saisie CLASSEMENT'!$C119&gt;0,'Saisie CLASSEMENT'!B119,"")</f>
        <v/>
      </c>
      <c r="T114" s="170">
        <f>IF(S114&gt;0,'Saisie CLASSEMENT'!C119)</f>
        <v>0</v>
      </c>
      <c r="U114" s="171" t="str">
        <f>IF(S114&gt;0,CONCATENATE('Saisie CLASSEMENT'!I119," ",'Saisie CLASSEMENT'!J119,""))</f>
        <v xml:space="preserve">   </v>
      </c>
      <c r="V114" s="171" t="str">
        <f>IF(S114&gt;0,'Saisie CLASSEMENT'!K119)</f>
        <v xml:space="preserve"> </v>
      </c>
      <c r="W114" s="171" t="str">
        <f>IF(S114&gt;0,'Saisie CLASSEMENT'!N119)</f>
        <v xml:space="preserve"> </v>
      </c>
      <c r="X114" s="170" t="str">
        <f>IF(S114&gt;0,'Saisie CLASSEMENT'!O119)</f>
        <v xml:space="preserve"> </v>
      </c>
      <c r="Y114" s="172" t="str">
        <f>IF(S114&gt;0,'Saisie CLASSEMENT'!P119)</f>
        <v xml:space="preserve"> </v>
      </c>
      <c r="Z114" s="325"/>
      <c r="AC114" s="85" t="str">
        <f>IF(OR(W114="",COUNTIF(W$2:W114,W114)&gt;1),"",COUNTIF(W:W,"&gt;="&amp;W114))</f>
        <v/>
      </c>
      <c r="AD114" s="323" t="str">
        <f t="shared" si="8"/>
        <v/>
      </c>
      <c r="AE114" s="85" t="str">
        <f>IF(OR(X114="",COUNTIF(X$2:X114,X114)&gt;1),"",COUNTIF(X:X,"&gt;="&amp;X114))</f>
        <v/>
      </c>
    </row>
    <row r="115" spans="1:31" ht="15.75" hidden="1" customHeight="1">
      <c r="A115" s="33">
        <f t="shared" si="5"/>
        <v>0</v>
      </c>
      <c r="B115" s="170" t="str">
        <f t="shared" si="6"/>
        <v/>
      </c>
      <c r="C115" s="180"/>
      <c r="D115" s="170"/>
      <c r="E115" s="171"/>
      <c r="F115" s="171"/>
      <c r="G115" s="171"/>
      <c r="H115" s="170"/>
      <c r="I115" s="171"/>
      <c r="J115" s="527" t="str">
        <f t="shared" si="7"/>
        <v/>
      </c>
      <c r="K115" s="172"/>
      <c r="L115" s="325"/>
      <c r="S115" s="180" t="str">
        <f>IF('Saisie CLASSEMENT'!$C120&gt;0,'Saisie CLASSEMENT'!B120,"")</f>
        <v/>
      </c>
      <c r="T115" s="170">
        <f>IF(S115&gt;0,'Saisie CLASSEMENT'!C120)</f>
        <v>0</v>
      </c>
      <c r="U115" s="171" t="str">
        <f>IF(S115&gt;0,CONCATENATE('Saisie CLASSEMENT'!I120," ",'Saisie CLASSEMENT'!J120,""))</f>
        <v xml:space="preserve">   </v>
      </c>
      <c r="V115" s="171" t="str">
        <f>IF(S115&gt;0,'Saisie CLASSEMENT'!K120)</f>
        <v xml:space="preserve"> </v>
      </c>
      <c r="W115" s="171" t="str">
        <f>IF(S115&gt;0,'Saisie CLASSEMENT'!N120)</f>
        <v xml:space="preserve"> </v>
      </c>
      <c r="X115" s="170" t="str">
        <f>IF(S115&gt;0,'Saisie CLASSEMENT'!O120)</f>
        <v xml:space="preserve"> </v>
      </c>
      <c r="Y115" s="172" t="str">
        <f>IF(S115&gt;0,'Saisie CLASSEMENT'!P120)</f>
        <v xml:space="preserve"> </v>
      </c>
      <c r="Z115" s="325"/>
      <c r="AC115" s="85" t="str">
        <f>IF(OR(W115="",COUNTIF(W$2:W115,W115)&gt;1),"",COUNTIF(W:W,"&gt;="&amp;W115))</f>
        <v/>
      </c>
      <c r="AD115" s="323" t="str">
        <f t="shared" si="8"/>
        <v/>
      </c>
      <c r="AE115" s="85" t="str">
        <f>IF(OR(X115="",COUNTIF(X$2:X115,X115)&gt;1),"",COUNTIF(X:X,"&gt;="&amp;X115))</f>
        <v/>
      </c>
    </row>
    <row r="116" spans="1:31" ht="15.75" hidden="1" customHeight="1">
      <c r="A116" s="33">
        <f t="shared" si="5"/>
        <v>0</v>
      </c>
      <c r="B116" s="170" t="str">
        <f t="shared" si="6"/>
        <v/>
      </c>
      <c r="C116" s="180"/>
      <c r="D116" s="170"/>
      <c r="E116" s="171"/>
      <c r="F116" s="171"/>
      <c r="G116" s="171"/>
      <c r="H116" s="170"/>
      <c r="I116" s="171"/>
      <c r="J116" s="527" t="str">
        <f t="shared" si="7"/>
        <v/>
      </c>
      <c r="K116" s="172"/>
      <c r="L116" s="325"/>
      <c r="S116" s="180" t="str">
        <f>IF('Saisie CLASSEMENT'!$C121&gt;0,'Saisie CLASSEMENT'!B121,"")</f>
        <v/>
      </c>
      <c r="T116" s="170">
        <f>IF(S116&gt;0,'Saisie CLASSEMENT'!C121)</f>
        <v>0</v>
      </c>
      <c r="U116" s="171" t="str">
        <f>IF(S116&gt;0,CONCATENATE('Saisie CLASSEMENT'!I121," ",'Saisie CLASSEMENT'!J121,""))</f>
        <v xml:space="preserve">   </v>
      </c>
      <c r="V116" s="171" t="str">
        <f>IF(S116&gt;0,'Saisie CLASSEMENT'!K121)</f>
        <v xml:space="preserve"> </v>
      </c>
      <c r="W116" s="171" t="str">
        <f>IF(S116&gt;0,'Saisie CLASSEMENT'!N121)</f>
        <v xml:space="preserve"> </v>
      </c>
      <c r="X116" s="170" t="str">
        <f>IF(S116&gt;0,'Saisie CLASSEMENT'!O121)</f>
        <v xml:space="preserve"> </v>
      </c>
      <c r="Y116" s="172" t="str">
        <f>IF(S116&gt;0,'Saisie CLASSEMENT'!P121)</f>
        <v xml:space="preserve"> </v>
      </c>
      <c r="Z116" s="325"/>
      <c r="AC116" s="85" t="str">
        <f>IF(OR(W116="",COUNTIF(W$2:W116,W116)&gt;1),"",COUNTIF(W:W,"&gt;="&amp;W116))</f>
        <v/>
      </c>
      <c r="AD116" s="323" t="str">
        <f t="shared" si="8"/>
        <v/>
      </c>
      <c r="AE116" s="85" t="str">
        <f>IF(OR(X116="",COUNTIF(X$2:X116,X116)&gt;1),"",COUNTIF(X:X,"&gt;="&amp;X116))</f>
        <v/>
      </c>
    </row>
    <row r="117" spans="1:31" ht="15.75" hidden="1" customHeight="1">
      <c r="A117" s="33">
        <f t="shared" si="5"/>
        <v>0</v>
      </c>
      <c r="B117" s="170" t="str">
        <f t="shared" si="6"/>
        <v/>
      </c>
      <c r="C117" s="180"/>
      <c r="D117" s="170"/>
      <c r="E117" s="171"/>
      <c r="F117" s="171"/>
      <c r="G117" s="171"/>
      <c r="H117" s="170"/>
      <c r="I117" s="171"/>
      <c r="J117" s="527" t="str">
        <f t="shared" si="7"/>
        <v/>
      </c>
      <c r="K117" s="172"/>
      <c r="L117" s="325"/>
      <c r="S117" s="180" t="str">
        <f>IF('Saisie CLASSEMENT'!$C122&gt;0,'Saisie CLASSEMENT'!B122,"")</f>
        <v/>
      </c>
      <c r="T117" s="170">
        <f>IF(S117&gt;0,'Saisie CLASSEMENT'!C122)</f>
        <v>0</v>
      </c>
      <c r="U117" s="171" t="str">
        <f>IF(S117&gt;0,CONCATENATE('Saisie CLASSEMENT'!I122," ",'Saisie CLASSEMENT'!J122,""))</f>
        <v xml:space="preserve">   </v>
      </c>
      <c r="V117" s="171" t="str">
        <f>IF(S117&gt;0,'Saisie CLASSEMENT'!K122)</f>
        <v xml:space="preserve"> </v>
      </c>
      <c r="W117" s="171" t="str">
        <f>IF(S117&gt;0,'Saisie CLASSEMENT'!N122)</f>
        <v xml:space="preserve"> </v>
      </c>
      <c r="X117" s="170" t="str">
        <f>IF(S117&gt;0,'Saisie CLASSEMENT'!O122)</f>
        <v xml:space="preserve"> </v>
      </c>
      <c r="Y117" s="172" t="str">
        <f>IF(S117&gt;0,'Saisie CLASSEMENT'!P122)</f>
        <v xml:space="preserve"> </v>
      </c>
      <c r="Z117" s="325"/>
      <c r="AC117" s="85" t="str">
        <f>IF(OR(W117="",COUNTIF(W$2:W117,W117)&gt;1),"",COUNTIF(W:W,"&gt;="&amp;W117))</f>
        <v/>
      </c>
      <c r="AD117" s="323" t="str">
        <f t="shared" si="8"/>
        <v/>
      </c>
      <c r="AE117" s="85" t="str">
        <f>IF(OR(X117="",COUNTIF(X$2:X117,X117)&gt;1),"",COUNTIF(X:X,"&gt;="&amp;X117))</f>
        <v/>
      </c>
    </row>
    <row r="118" spans="1:31" ht="15.75" hidden="1" customHeight="1">
      <c r="A118" s="33">
        <f t="shared" si="5"/>
        <v>0</v>
      </c>
      <c r="B118" s="170" t="str">
        <f t="shared" si="6"/>
        <v/>
      </c>
      <c r="C118" s="180"/>
      <c r="D118" s="170"/>
      <c r="E118" s="171"/>
      <c r="F118" s="171"/>
      <c r="G118" s="171"/>
      <c r="H118" s="170"/>
      <c r="I118" s="171"/>
      <c r="J118" s="527" t="str">
        <f t="shared" si="7"/>
        <v/>
      </c>
      <c r="K118" s="172"/>
      <c r="L118" s="325"/>
      <c r="S118" s="180" t="str">
        <f>IF('Saisie CLASSEMENT'!$C123&gt;0,'Saisie CLASSEMENT'!B123,"")</f>
        <v/>
      </c>
      <c r="T118" s="170">
        <f>IF(S118&gt;0,'Saisie CLASSEMENT'!C123)</f>
        <v>0</v>
      </c>
      <c r="U118" s="171" t="str">
        <f>IF(S118&gt;0,CONCATENATE('Saisie CLASSEMENT'!I123," ",'Saisie CLASSEMENT'!J123,""))</f>
        <v xml:space="preserve">   </v>
      </c>
      <c r="V118" s="171" t="str">
        <f>IF(S118&gt;0,'Saisie CLASSEMENT'!K123)</f>
        <v xml:space="preserve"> </v>
      </c>
      <c r="W118" s="171" t="str">
        <f>IF(S118&gt;0,'Saisie CLASSEMENT'!N123)</f>
        <v xml:space="preserve"> </v>
      </c>
      <c r="X118" s="170" t="str">
        <f>IF(S118&gt;0,'Saisie CLASSEMENT'!O123)</f>
        <v xml:space="preserve"> </v>
      </c>
      <c r="Y118" s="172" t="str">
        <f>IF(S118&gt;0,'Saisie CLASSEMENT'!P123)</f>
        <v xml:space="preserve"> </v>
      </c>
      <c r="Z118" s="325"/>
      <c r="AC118" s="85" t="str">
        <f>IF(OR(W118="",COUNTIF(W$2:W118,W118)&gt;1),"",COUNTIF(W:W,"&gt;="&amp;W118))</f>
        <v/>
      </c>
      <c r="AD118" s="323" t="str">
        <f t="shared" si="8"/>
        <v/>
      </c>
      <c r="AE118" s="85" t="str">
        <f>IF(OR(X118="",COUNTIF(X$2:X118,X118)&gt;1),"",COUNTIF(X:X,"&gt;="&amp;X118))</f>
        <v/>
      </c>
    </row>
    <row r="119" spans="1:31" ht="15.75" hidden="1" customHeight="1">
      <c r="A119" s="33">
        <f t="shared" si="5"/>
        <v>0</v>
      </c>
      <c r="B119" s="170" t="str">
        <f t="shared" si="6"/>
        <v/>
      </c>
      <c r="C119" s="180"/>
      <c r="D119" s="170"/>
      <c r="E119" s="171"/>
      <c r="F119" s="171"/>
      <c r="G119" s="171"/>
      <c r="H119" s="170"/>
      <c r="I119" s="171"/>
      <c r="J119" s="527" t="str">
        <f t="shared" si="7"/>
        <v/>
      </c>
      <c r="K119" s="172"/>
      <c r="L119" s="325"/>
      <c r="S119" s="180" t="str">
        <f>IF('Saisie CLASSEMENT'!$C124&gt;0,'Saisie CLASSEMENT'!B124,"")</f>
        <v/>
      </c>
      <c r="T119" s="170">
        <f>IF(S119&gt;0,'Saisie CLASSEMENT'!C124)</f>
        <v>0</v>
      </c>
      <c r="U119" s="171" t="str">
        <f>IF(S119&gt;0,CONCATENATE('Saisie CLASSEMENT'!I124," ",'Saisie CLASSEMENT'!J124,""))</f>
        <v xml:space="preserve">   </v>
      </c>
      <c r="V119" s="171" t="str">
        <f>IF(S119&gt;0,'Saisie CLASSEMENT'!K124)</f>
        <v xml:space="preserve"> </v>
      </c>
      <c r="W119" s="171" t="str">
        <f>IF(S119&gt;0,'Saisie CLASSEMENT'!N124)</f>
        <v xml:space="preserve"> </v>
      </c>
      <c r="X119" s="170" t="str">
        <f>IF(S119&gt;0,'Saisie CLASSEMENT'!O124)</f>
        <v xml:space="preserve"> </v>
      </c>
      <c r="Y119" s="172" t="str">
        <f>IF(S119&gt;0,'Saisie CLASSEMENT'!P124)</f>
        <v xml:space="preserve"> </v>
      </c>
      <c r="Z119" s="325"/>
      <c r="AC119" s="85" t="str">
        <f>IF(OR(W119="",COUNTIF(W$2:W119,W119)&gt;1),"",COUNTIF(W:W,"&gt;="&amp;W119))</f>
        <v/>
      </c>
      <c r="AD119" s="323" t="str">
        <f t="shared" si="8"/>
        <v/>
      </c>
      <c r="AE119" s="85" t="str">
        <f>IF(OR(X119="",COUNTIF(X$2:X119,X119)&gt;1),"",COUNTIF(X:X,"&gt;="&amp;X119))</f>
        <v/>
      </c>
    </row>
    <row r="120" spans="1:31" ht="15.75" hidden="1" customHeight="1">
      <c r="A120" s="33">
        <f t="shared" si="5"/>
        <v>0</v>
      </c>
      <c r="B120" s="170" t="str">
        <f t="shared" si="6"/>
        <v/>
      </c>
      <c r="C120" s="180"/>
      <c r="D120" s="170"/>
      <c r="E120" s="171"/>
      <c r="F120" s="171"/>
      <c r="G120" s="171"/>
      <c r="H120" s="170"/>
      <c r="I120" s="171"/>
      <c r="J120" s="527" t="str">
        <f t="shared" si="7"/>
        <v/>
      </c>
      <c r="K120" s="172"/>
      <c r="L120" s="325"/>
      <c r="S120" s="180" t="str">
        <f>IF('Saisie CLASSEMENT'!$C125&gt;0,'Saisie CLASSEMENT'!B125,"")</f>
        <v/>
      </c>
      <c r="T120" s="170">
        <f>IF(S120&gt;0,'Saisie CLASSEMENT'!C125)</f>
        <v>0</v>
      </c>
      <c r="U120" s="171" t="str">
        <f>IF(S120&gt;0,CONCATENATE('Saisie CLASSEMENT'!I125," ",'Saisie CLASSEMENT'!J125,""))</f>
        <v xml:space="preserve">   </v>
      </c>
      <c r="V120" s="171" t="str">
        <f>IF(S120&gt;0,'Saisie CLASSEMENT'!K125)</f>
        <v xml:space="preserve"> </v>
      </c>
      <c r="W120" s="171" t="str">
        <f>IF(S120&gt;0,'Saisie CLASSEMENT'!N125)</f>
        <v xml:space="preserve"> </v>
      </c>
      <c r="X120" s="170" t="str">
        <f>IF(S120&gt;0,'Saisie CLASSEMENT'!O125)</f>
        <v xml:space="preserve"> </v>
      </c>
      <c r="Y120" s="172" t="str">
        <f>IF(S120&gt;0,'Saisie CLASSEMENT'!P125)</f>
        <v xml:space="preserve"> </v>
      </c>
      <c r="Z120" s="325"/>
      <c r="AC120" s="85" t="str">
        <f>IF(OR(W120="",COUNTIF(W$2:W120,W120)&gt;1),"",COUNTIF(W:W,"&gt;="&amp;W120))</f>
        <v/>
      </c>
      <c r="AD120" s="323" t="str">
        <f t="shared" si="8"/>
        <v/>
      </c>
      <c r="AE120" s="85" t="str">
        <f>IF(OR(X120="",COUNTIF(X$2:X120,X120)&gt;1),"",COUNTIF(X:X,"&gt;="&amp;X120))</f>
        <v/>
      </c>
    </row>
    <row r="121" spans="1:31" ht="15.75" hidden="1" customHeight="1">
      <c r="A121" s="33">
        <f t="shared" si="5"/>
        <v>0</v>
      </c>
      <c r="B121" s="170" t="str">
        <f t="shared" si="6"/>
        <v/>
      </c>
      <c r="C121" s="180"/>
      <c r="D121" s="170"/>
      <c r="E121" s="171"/>
      <c r="F121" s="171"/>
      <c r="G121" s="171"/>
      <c r="H121" s="170"/>
      <c r="I121" s="171"/>
      <c r="J121" s="527" t="str">
        <f t="shared" si="7"/>
        <v/>
      </c>
      <c r="K121" s="172"/>
      <c r="L121" s="325"/>
      <c r="S121" s="180" t="str">
        <f>IF('Saisie CLASSEMENT'!$C126&gt;0,'Saisie CLASSEMENT'!B126,"")</f>
        <v/>
      </c>
      <c r="T121" s="170">
        <f>IF(S121&gt;0,'Saisie CLASSEMENT'!C126)</f>
        <v>0</v>
      </c>
      <c r="U121" s="171" t="str">
        <f>IF(S121&gt;0,CONCATENATE('Saisie CLASSEMENT'!I126," ",'Saisie CLASSEMENT'!J126,""))</f>
        <v xml:space="preserve">   </v>
      </c>
      <c r="V121" s="171" t="str">
        <f>IF(S121&gt;0,'Saisie CLASSEMENT'!K126)</f>
        <v xml:space="preserve"> </v>
      </c>
      <c r="W121" s="171" t="str">
        <f>IF(S121&gt;0,'Saisie CLASSEMENT'!N126)</f>
        <v xml:space="preserve"> </v>
      </c>
      <c r="X121" s="170" t="str">
        <f>IF(S121&gt;0,'Saisie CLASSEMENT'!O126)</f>
        <v xml:space="preserve"> </v>
      </c>
      <c r="Y121" s="172" t="str">
        <f>IF(S121&gt;0,'Saisie CLASSEMENT'!P126)</f>
        <v xml:space="preserve"> </v>
      </c>
      <c r="Z121" s="325"/>
      <c r="AC121" s="85" t="str">
        <f>IF(OR(W121="",COUNTIF(W$2:W121,W121)&gt;1),"",COUNTIF(W:W,"&gt;="&amp;W121))</f>
        <v/>
      </c>
      <c r="AD121" s="323" t="str">
        <f t="shared" si="8"/>
        <v/>
      </c>
      <c r="AE121" s="85" t="str">
        <f>IF(OR(X121="",COUNTIF(X$2:X121,X121)&gt;1),"",COUNTIF(X:X,"&gt;="&amp;X121))</f>
        <v/>
      </c>
    </row>
    <row r="122" spans="1:31" ht="15.75" hidden="1" customHeight="1">
      <c r="A122" s="33">
        <f t="shared" si="5"/>
        <v>0</v>
      </c>
      <c r="B122" s="170" t="str">
        <f t="shared" si="6"/>
        <v/>
      </c>
      <c r="C122" s="180"/>
      <c r="D122" s="170"/>
      <c r="E122" s="171"/>
      <c r="F122" s="171"/>
      <c r="G122" s="171"/>
      <c r="H122" s="170"/>
      <c r="I122" s="171"/>
      <c r="J122" s="527" t="str">
        <f t="shared" si="7"/>
        <v/>
      </c>
      <c r="K122" s="172"/>
      <c r="L122" s="325"/>
      <c r="S122" s="180" t="str">
        <f>IF('Saisie CLASSEMENT'!$C127&gt;0,'Saisie CLASSEMENT'!B127,"")</f>
        <v/>
      </c>
      <c r="T122" s="170">
        <f>IF(S122&gt;0,'Saisie CLASSEMENT'!C127)</f>
        <v>0</v>
      </c>
      <c r="U122" s="171" t="str">
        <f>IF(S122&gt;0,CONCATENATE('Saisie CLASSEMENT'!I127," ",'Saisie CLASSEMENT'!J127,""))</f>
        <v xml:space="preserve">   </v>
      </c>
      <c r="V122" s="171" t="str">
        <f>IF(S122&gt;0,'Saisie CLASSEMENT'!K127)</f>
        <v xml:space="preserve"> </v>
      </c>
      <c r="W122" s="171" t="str">
        <f>IF(S122&gt;0,'Saisie CLASSEMENT'!N127)</f>
        <v xml:space="preserve"> </v>
      </c>
      <c r="X122" s="170" t="str">
        <f>IF(S122&gt;0,'Saisie CLASSEMENT'!O127)</f>
        <v xml:space="preserve"> </v>
      </c>
      <c r="Y122" s="172" t="str">
        <f>IF(S122&gt;0,'Saisie CLASSEMENT'!P127)</f>
        <v xml:space="preserve"> </v>
      </c>
      <c r="Z122" s="325"/>
      <c r="AC122" s="85" t="str">
        <f>IF(OR(W122="",COUNTIF(W$2:W122,W122)&gt;1),"",COUNTIF(W:W,"&gt;="&amp;W122))</f>
        <v/>
      </c>
      <c r="AD122" s="323" t="str">
        <f t="shared" si="8"/>
        <v/>
      </c>
      <c r="AE122" s="85" t="str">
        <f>IF(OR(X122="",COUNTIF(X$2:X122,X122)&gt;1),"",COUNTIF(X:X,"&gt;="&amp;X122))</f>
        <v/>
      </c>
    </row>
    <row r="123" spans="1:31" ht="15.75" hidden="1" customHeight="1">
      <c r="A123" s="33">
        <f t="shared" si="5"/>
        <v>0</v>
      </c>
      <c r="B123" s="170" t="str">
        <f t="shared" si="6"/>
        <v/>
      </c>
      <c r="C123" s="180"/>
      <c r="D123" s="170"/>
      <c r="E123" s="171"/>
      <c r="F123" s="171"/>
      <c r="G123" s="171"/>
      <c r="H123" s="170"/>
      <c r="I123" s="171"/>
      <c r="J123" s="527" t="str">
        <f t="shared" si="7"/>
        <v/>
      </c>
      <c r="K123" s="172"/>
      <c r="L123" s="325"/>
      <c r="S123" s="180" t="str">
        <f>IF('Saisie CLASSEMENT'!$C128&gt;0,'Saisie CLASSEMENT'!B128,"")</f>
        <v/>
      </c>
      <c r="T123" s="170">
        <f>IF(S123&gt;0,'Saisie CLASSEMENT'!C128)</f>
        <v>0</v>
      </c>
      <c r="U123" s="171" t="str">
        <f>IF(S123&gt;0,CONCATENATE('Saisie CLASSEMENT'!I128," ",'Saisie CLASSEMENT'!J128,""))</f>
        <v xml:space="preserve">   </v>
      </c>
      <c r="V123" s="171" t="str">
        <f>IF(S123&gt;0,'Saisie CLASSEMENT'!K128)</f>
        <v xml:space="preserve"> </v>
      </c>
      <c r="W123" s="171" t="str">
        <f>IF(S123&gt;0,'Saisie CLASSEMENT'!N128)</f>
        <v xml:space="preserve"> </v>
      </c>
      <c r="X123" s="170" t="str">
        <f>IF(S123&gt;0,'Saisie CLASSEMENT'!O128)</f>
        <v xml:space="preserve"> </v>
      </c>
      <c r="Y123" s="172" t="str">
        <f>IF(S123&gt;0,'Saisie CLASSEMENT'!P128)</f>
        <v xml:space="preserve"> </v>
      </c>
      <c r="Z123" s="325"/>
      <c r="AC123" s="85" t="str">
        <f>IF(OR(W123="",COUNTIF(W$2:W123,W123)&gt;1),"",COUNTIF(W:W,"&gt;="&amp;W123))</f>
        <v/>
      </c>
      <c r="AD123" s="323" t="str">
        <f t="shared" si="8"/>
        <v/>
      </c>
      <c r="AE123" s="85" t="str">
        <f>IF(OR(X123="",COUNTIF(X$2:X123,X123)&gt;1),"",COUNTIF(X:X,"&gt;="&amp;X123))</f>
        <v/>
      </c>
    </row>
    <row r="124" spans="1:31" ht="15.75" hidden="1" customHeight="1">
      <c r="A124" s="33">
        <f t="shared" si="5"/>
        <v>0</v>
      </c>
      <c r="B124" s="170" t="str">
        <f t="shared" si="6"/>
        <v/>
      </c>
      <c r="C124" s="180"/>
      <c r="D124" s="170"/>
      <c r="E124" s="171"/>
      <c r="F124" s="171"/>
      <c r="G124" s="171"/>
      <c r="H124" s="170"/>
      <c r="I124" s="171"/>
      <c r="J124" s="527" t="str">
        <f t="shared" si="7"/>
        <v/>
      </c>
      <c r="K124" s="172"/>
      <c r="L124" s="325"/>
      <c r="S124" s="180" t="str">
        <f>IF('Saisie CLASSEMENT'!$C129&gt;0,'Saisie CLASSEMENT'!B129,"")</f>
        <v/>
      </c>
      <c r="T124" s="170">
        <f>IF(S124&gt;0,'Saisie CLASSEMENT'!C129)</f>
        <v>0</v>
      </c>
      <c r="U124" s="171" t="str">
        <f>IF(S124&gt;0,CONCATENATE('Saisie CLASSEMENT'!I129," ",'Saisie CLASSEMENT'!J129,""))</f>
        <v xml:space="preserve">   </v>
      </c>
      <c r="V124" s="171" t="str">
        <f>IF(S124&gt;0,'Saisie CLASSEMENT'!K129)</f>
        <v xml:space="preserve"> </v>
      </c>
      <c r="W124" s="171" t="str">
        <f>IF(S124&gt;0,'Saisie CLASSEMENT'!N129)</f>
        <v xml:space="preserve"> </v>
      </c>
      <c r="X124" s="170" t="str">
        <f>IF(S124&gt;0,'Saisie CLASSEMENT'!O129)</f>
        <v xml:space="preserve"> </v>
      </c>
      <c r="Y124" s="172" t="str">
        <f>IF(S124&gt;0,'Saisie CLASSEMENT'!P129)</f>
        <v xml:space="preserve"> </v>
      </c>
      <c r="Z124" s="325"/>
      <c r="AC124" s="85" t="str">
        <f>IF(OR(W124="",COUNTIF(W$2:W124,W124)&gt;1),"",COUNTIF(W:W,"&gt;="&amp;W124))</f>
        <v/>
      </c>
      <c r="AD124" s="323" t="str">
        <f t="shared" si="8"/>
        <v/>
      </c>
      <c r="AE124" s="85" t="str">
        <f>IF(OR(X124="",COUNTIF(X$2:X124,X124)&gt;1),"",COUNTIF(X:X,"&gt;="&amp;X124))</f>
        <v/>
      </c>
    </row>
    <row r="125" spans="1:31" ht="15.75" hidden="1" customHeight="1">
      <c r="A125" s="33">
        <f t="shared" si="5"/>
        <v>0</v>
      </c>
      <c r="B125" s="170" t="str">
        <f t="shared" si="6"/>
        <v/>
      </c>
      <c r="C125" s="180"/>
      <c r="D125" s="170"/>
      <c r="E125" s="171"/>
      <c r="F125" s="171"/>
      <c r="G125" s="171"/>
      <c r="H125" s="170"/>
      <c r="I125" s="171"/>
      <c r="J125" s="527" t="str">
        <f t="shared" si="7"/>
        <v/>
      </c>
      <c r="K125" s="172"/>
      <c r="L125" s="325"/>
      <c r="S125" s="180" t="str">
        <f>IF('Saisie CLASSEMENT'!$C130&gt;0,'Saisie CLASSEMENT'!B130,"")</f>
        <v/>
      </c>
      <c r="T125" s="170">
        <f>IF(S125&gt;0,'Saisie CLASSEMENT'!C130)</f>
        <v>0</v>
      </c>
      <c r="U125" s="171" t="str">
        <f>IF(S125&gt;0,CONCATENATE('Saisie CLASSEMENT'!I130," ",'Saisie CLASSEMENT'!J130,""))</f>
        <v xml:space="preserve">   </v>
      </c>
      <c r="V125" s="171" t="str">
        <f>IF(S125&gt;0,'Saisie CLASSEMENT'!K130)</f>
        <v xml:space="preserve"> </v>
      </c>
      <c r="W125" s="171" t="str">
        <f>IF(S125&gt;0,'Saisie CLASSEMENT'!N130)</f>
        <v xml:space="preserve"> </v>
      </c>
      <c r="X125" s="170" t="str">
        <f>IF(S125&gt;0,'Saisie CLASSEMENT'!O130)</f>
        <v xml:space="preserve"> </v>
      </c>
      <c r="Y125" s="172" t="str">
        <f>IF(S125&gt;0,'Saisie CLASSEMENT'!P130)</f>
        <v xml:space="preserve"> </v>
      </c>
      <c r="Z125" s="325"/>
      <c r="AC125" s="85" t="str">
        <f>IF(OR(W125="",COUNTIF(W$2:W125,W125)&gt;1),"",COUNTIF(W:W,"&gt;="&amp;W125))</f>
        <v/>
      </c>
      <c r="AD125" s="323" t="str">
        <f t="shared" si="8"/>
        <v/>
      </c>
      <c r="AE125" s="85" t="str">
        <f>IF(OR(X125="",COUNTIF(X$2:X125,X125)&gt;1),"",COUNTIF(X:X,"&gt;="&amp;X125))</f>
        <v/>
      </c>
    </row>
    <row r="126" spans="1:31" ht="15.75" hidden="1" customHeight="1">
      <c r="A126" s="33">
        <f t="shared" si="5"/>
        <v>0</v>
      </c>
      <c r="B126" s="170" t="str">
        <f t="shared" si="6"/>
        <v/>
      </c>
      <c r="C126" s="180"/>
      <c r="D126" s="170"/>
      <c r="E126" s="171"/>
      <c r="F126" s="171"/>
      <c r="G126" s="171"/>
      <c r="H126" s="170"/>
      <c r="I126" s="171"/>
      <c r="J126" s="527" t="str">
        <f t="shared" si="7"/>
        <v/>
      </c>
      <c r="K126" s="172"/>
      <c r="L126" s="325"/>
      <c r="S126" s="180" t="str">
        <f>IF('Saisie CLASSEMENT'!$C131&gt;0,'Saisie CLASSEMENT'!B131,"")</f>
        <v/>
      </c>
      <c r="T126" s="170">
        <f>IF(S126&gt;0,'Saisie CLASSEMENT'!C131)</f>
        <v>0</v>
      </c>
      <c r="U126" s="171" t="str">
        <f>IF(S126&gt;0,CONCATENATE('Saisie CLASSEMENT'!I131," ",'Saisie CLASSEMENT'!J131,""))</f>
        <v xml:space="preserve">   </v>
      </c>
      <c r="V126" s="171" t="str">
        <f>IF(S126&gt;0,'Saisie CLASSEMENT'!K131)</f>
        <v xml:space="preserve"> </v>
      </c>
      <c r="W126" s="171" t="str">
        <f>IF(S126&gt;0,'Saisie CLASSEMENT'!N131)</f>
        <v xml:space="preserve"> </v>
      </c>
      <c r="X126" s="170" t="str">
        <f>IF(S126&gt;0,'Saisie CLASSEMENT'!O131)</f>
        <v xml:space="preserve"> </v>
      </c>
      <c r="Y126" s="172" t="str">
        <f>IF(S126&gt;0,'Saisie CLASSEMENT'!P131)</f>
        <v xml:space="preserve"> </v>
      </c>
      <c r="Z126" s="325"/>
      <c r="AC126" s="85" t="str">
        <f>IF(OR(W126="",COUNTIF(W$2:W126,W126)&gt;1),"",COUNTIF(W:W,"&gt;="&amp;W126))</f>
        <v/>
      </c>
      <c r="AD126" s="323" t="str">
        <f t="shared" si="8"/>
        <v/>
      </c>
      <c r="AE126" s="85" t="str">
        <f>IF(OR(X126="",COUNTIF(X$2:X126,X126)&gt;1),"",COUNTIF(X:X,"&gt;="&amp;X126))</f>
        <v/>
      </c>
    </row>
    <row r="127" spans="1:31" ht="15.75" hidden="1" customHeight="1">
      <c r="A127" s="33">
        <f t="shared" si="5"/>
        <v>0</v>
      </c>
      <c r="B127" s="170" t="str">
        <f t="shared" si="6"/>
        <v/>
      </c>
      <c r="C127" s="180"/>
      <c r="D127" s="170"/>
      <c r="E127" s="171"/>
      <c r="F127" s="171"/>
      <c r="G127" s="171"/>
      <c r="H127" s="170"/>
      <c r="I127" s="171"/>
      <c r="J127" s="527" t="str">
        <f t="shared" si="7"/>
        <v/>
      </c>
      <c r="K127" s="172"/>
      <c r="L127" s="325"/>
      <c r="S127" s="180" t="str">
        <f>IF('Saisie CLASSEMENT'!$C132&gt;0,'Saisie CLASSEMENT'!B132,"")</f>
        <v/>
      </c>
      <c r="T127" s="170">
        <f>IF(S127&gt;0,'Saisie CLASSEMENT'!C132)</f>
        <v>0</v>
      </c>
      <c r="U127" s="171" t="str">
        <f>IF(S127&gt;0,CONCATENATE('Saisie CLASSEMENT'!I132," ",'Saisie CLASSEMENT'!J132,""))</f>
        <v xml:space="preserve">   </v>
      </c>
      <c r="V127" s="171" t="str">
        <f>IF(S127&gt;0,'Saisie CLASSEMENT'!K132)</f>
        <v xml:space="preserve"> </v>
      </c>
      <c r="W127" s="171" t="str">
        <f>IF(S127&gt;0,'Saisie CLASSEMENT'!N132)</f>
        <v xml:space="preserve"> </v>
      </c>
      <c r="X127" s="170" t="str">
        <f>IF(S127&gt;0,'Saisie CLASSEMENT'!O132)</f>
        <v xml:space="preserve"> </v>
      </c>
      <c r="Y127" s="172" t="str">
        <f>IF(S127&gt;0,'Saisie CLASSEMENT'!P132)</f>
        <v xml:space="preserve"> </v>
      </c>
      <c r="Z127" s="325"/>
      <c r="AC127" s="85" t="str">
        <f>IF(OR(W127="",COUNTIF(W$2:W127,W127)&gt;1),"",COUNTIF(W:W,"&gt;="&amp;W127))</f>
        <v/>
      </c>
      <c r="AD127" s="323" t="str">
        <f t="shared" si="8"/>
        <v/>
      </c>
      <c r="AE127" s="85" t="str">
        <f>IF(OR(X127="",COUNTIF(X$2:X127,X127)&gt;1),"",COUNTIF(X:X,"&gt;="&amp;X127))</f>
        <v/>
      </c>
    </row>
    <row r="128" spans="1:31" ht="15.75" hidden="1" customHeight="1">
      <c r="A128" s="33">
        <f t="shared" si="5"/>
        <v>0</v>
      </c>
      <c r="B128" s="170" t="str">
        <f t="shared" si="6"/>
        <v/>
      </c>
      <c r="C128" s="180"/>
      <c r="D128" s="170"/>
      <c r="E128" s="171"/>
      <c r="F128" s="171"/>
      <c r="G128" s="171"/>
      <c r="H128" s="170"/>
      <c r="I128" s="171"/>
      <c r="J128" s="527" t="str">
        <f t="shared" si="7"/>
        <v/>
      </c>
      <c r="K128" s="172"/>
      <c r="L128" s="325"/>
      <c r="S128" s="180" t="str">
        <f>IF('Saisie CLASSEMENT'!$C133&gt;0,'Saisie CLASSEMENT'!B133,"")</f>
        <v/>
      </c>
      <c r="T128" s="170">
        <f>IF(S128&gt;0,'Saisie CLASSEMENT'!C133)</f>
        <v>0</v>
      </c>
      <c r="U128" s="171" t="str">
        <f>IF(S128&gt;0,CONCATENATE('Saisie CLASSEMENT'!I133," ",'Saisie CLASSEMENT'!J133,""))</f>
        <v xml:space="preserve">   </v>
      </c>
      <c r="V128" s="171" t="str">
        <f>IF(S128&gt;0,'Saisie CLASSEMENT'!K133)</f>
        <v xml:space="preserve"> </v>
      </c>
      <c r="W128" s="171" t="str">
        <f>IF(S128&gt;0,'Saisie CLASSEMENT'!N133)</f>
        <v xml:space="preserve"> </v>
      </c>
      <c r="X128" s="170" t="str">
        <f>IF(S128&gt;0,'Saisie CLASSEMENT'!O133)</f>
        <v xml:space="preserve"> </v>
      </c>
      <c r="Y128" s="172" t="str">
        <f>IF(S128&gt;0,'Saisie CLASSEMENT'!P133)</f>
        <v xml:space="preserve"> </v>
      </c>
      <c r="Z128" s="325"/>
      <c r="AC128" s="85" t="str">
        <f>IF(OR(W128="",COUNTIF(W$2:W128,W128)&gt;1),"",COUNTIF(W:W,"&gt;="&amp;W128))</f>
        <v/>
      </c>
      <c r="AD128" s="323" t="str">
        <f t="shared" si="8"/>
        <v/>
      </c>
      <c r="AE128" s="85" t="str">
        <f>IF(OR(X128="",COUNTIF(X$2:X128,X128)&gt;1),"",COUNTIF(X:X,"&gt;="&amp;X128))</f>
        <v/>
      </c>
    </row>
    <row r="129" spans="1:31" ht="15.75" hidden="1" customHeight="1">
      <c r="A129" s="33">
        <f t="shared" si="5"/>
        <v>0</v>
      </c>
      <c r="B129" s="170" t="str">
        <f t="shared" si="6"/>
        <v/>
      </c>
      <c r="C129" s="180"/>
      <c r="D129" s="170"/>
      <c r="E129" s="171"/>
      <c r="F129" s="171"/>
      <c r="G129" s="171"/>
      <c r="H129" s="170"/>
      <c r="I129" s="171"/>
      <c r="J129" s="527" t="str">
        <f t="shared" si="7"/>
        <v/>
      </c>
      <c r="K129" s="172"/>
      <c r="L129" s="325"/>
      <c r="S129" s="180" t="str">
        <f>IF('Saisie CLASSEMENT'!$C134&gt;0,'Saisie CLASSEMENT'!B134,"")</f>
        <v/>
      </c>
      <c r="T129" s="170">
        <f>IF(S129&gt;0,'Saisie CLASSEMENT'!C134)</f>
        <v>0</v>
      </c>
      <c r="U129" s="171" t="str">
        <f>IF(S129&gt;0,CONCATENATE('Saisie CLASSEMENT'!I134," ",'Saisie CLASSEMENT'!J134,""))</f>
        <v xml:space="preserve">   </v>
      </c>
      <c r="V129" s="171" t="str">
        <f>IF(S129&gt;0,'Saisie CLASSEMENT'!K134)</f>
        <v xml:space="preserve"> </v>
      </c>
      <c r="W129" s="171" t="str">
        <f>IF(S129&gt;0,'Saisie CLASSEMENT'!N134)</f>
        <v xml:space="preserve"> </v>
      </c>
      <c r="X129" s="170" t="str">
        <f>IF(S129&gt;0,'Saisie CLASSEMENT'!O134)</f>
        <v xml:space="preserve"> </v>
      </c>
      <c r="Y129" s="172" t="str">
        <f>IF(S129&gt;0,'Saisie CLASSEMENT'!P134)</f>
        <v xml:space="preserve"> </v>
      </c>
      <c r="Z129" s="325"/>
      <c r="AC129" s="85" t="str">
        <f>IF(OR(W129="",COUNTIF(W$2:W129,W129)&gt;1),"",COUNTIF(W:W,"&gt;="&amp;W129))</f>
        <v/>
      </c>
      <c r="AD129" s="323" t="str">
        <f t="shared" si="8"/>
        <v/>
      </c>
      <c r="AE129" s="85" t="str">
        <f>IF(OR(X129="",COUNTIF(X$2:X129,X129)&gt;1),"",COUNTIF(X:X,"&gt;="&amp;X129))</f>
        <v/>
      </c>
    </row>
    <row r="130" spans="1:31" ht="15.75" hidden="1" customHeight="1">
      <c r="A130" s="33">
        <f t="shared" si="5"/>
        <v>0</v>
      </c>
      <c r="B130" s="170" t="str">
        <f t="shared" si="6"/>
        <v/>
      </c>
      <c r="C130" s="180"/>
      <c r="D130" s="170"/>
      <c r="E130" s="171"/>
      <c r="F130" s="171"/>
      <c r="G130" s="171"/>
      <c r="H130" s="170"/>
      <c r="I130" s="171"/>
      <c r="J130" s="527" t="str">
        <f t="shared" si="7"/>
        <v/>
      </c>
      <c r="K130" s="172"/>
      <c r="L130" s="325"/>
      <c r="S130" s="180" t="str">
        <f>IF('Saisie CLASSEMENT'!$C135&gt;0,'Saisie CLASSEMENT'!B135,"")</f>
        <v/>
      </c>
      <c r="T130" s="170">
        <f>IF(S130&gt;0,'Saisie CLASSEMENT'!C135)</f>
        <v>0</v>
      </c>
      <c r="U130" s="171" t="str">
        <f>IF(S130&gt;0,CONCATENATE('Saisie CLASSEMENT'!I135," ",'Saisie CLASSEMENT'!J135,""))</f>
        <v xml:space="preserve">   </v>
      </c>
      <c r="V130" s="171" t="str">
        <f>IF(S130&gt;0,'Saisie CLASSEMENT'!K135)</f>
        <v xml:space="preserve"> </v>
      </c>
      <c r="W130" s="171" t="str">
        <f>IF(S130&gt;0,'Saisie CLASSEMENT'!N135)</f>
        <v xml:space="preserve"> </v>
      </c>
      <c r="X130" s="170" t="str">
        <f>IF(S130&gt;0,'Saisie CLASSEMENT'!O135)</f>
        <v xml:space="preserve"> </v>
      </c>
      <c r="Y130" s="172" t="str">
        <f>IF(S130&gt;0,'Saisie CLASSEMENT'!P135)</f>
        <v xml:space="preserve"> </v>
      </c>
      <c r="Z130" s="325"/>
      <c r="AC130" s="85" t="str">
        <f>IF(OR(W130="",COUNTIF(W$2:W130,W130)&gt;1),"",COUNTIF(W:W,"&gt;="&amp;W130))</f>
        <v/>
      </c>
      <c r="AD130" s="323" t="str">
        <f t="shared" si="8"/>
        <v/>
      </c>
      <c r="AE130" s="85" t="str">
        <f>IF(OR(X130="",COUNTIF(X$2:X130,X130)&gt;1),"",COUNTIF(X:X,"&gt;="&amp;X130))</f>
        <v/>
      </c>
    </row>
    <row r="131" spans="1:31" ht="15.75" hidden="1" customHeight="1">
      <c r="A131" s="33">
        <f t="shared" si="5"/>
        <v>0</v>
      </c>
      <c r="B131" s="170" t="str">
        <f t="shared" si="6"/>
        <v/>
      </c>
      <c r="C131" s="180"/>
      <c r="D131" s="170"/>
      <c r="E131" s="171"/>
      <c r="F131" s="171"/>
      <c r="G131" s="171"/>
      <c r="H131" s="170"/>
      <c r="I131" s="171"/>
      <c r="J131" s="527" t="str">
        <f t="shared" si="7"/>
        <v/>
      </c>
      <c r="K131" s="172"/>
      <c r="L131" s="325"/>
      <c r="S131" s="180" t="str">
        <f>IF('Saisie CLASSEMENT'!$C136&gt;0,'Saisie CLASSEMENT'!B136,"")</f>
        <v/>
      </c>
      <c r="T131" s="170">
        <f>IF(S131&gt;0,'Saisie CLASSEMENT'!C136)</f>
        <v>0</v>
      </c>
      <c r="U131" s="171" t="str">
        <f>IF(S131&gt;0,CONCATENATE('Saisie CLASSEMENT'!I136," ",'Saisie CLASSEMENT'!J136,""))</f>
        <v xml:space="preserve">   </v>
      </c>
      <c r="V131" s="171" t="str">
        <f>IF(S131&gt;0,'Saisie CLASSEMENT'!K136)</f>
        <v xml:space="preserve"> </v>
      </c>
      <c r="W131" s="171" t="str">
        <f>IF(S131&gt;0,'Saisie CLASSEMENT'!N136)</f>
        <v xml:space="preserve"> </v>
      </c>
      <c r="X131" s="170" t="str">
        <f>IF(S131&gt;0,'Saisie CLASSEMENT'!O136)</f>
        <v xml:space="preserve"> </v>
      </c>
      <c r="Y131" s="172" t="str">
        <f>IF(S131&gt;0,'Saisie CLASSEMENT'!P136)</f>
        <v xml:space="preserve"> </v>
      </c>
      <c r="Z131" s="325"/>
      <c r="AC131" s="85" t="str">
        <f>IF(OR(W131="",COUNTIF(W$2:W131,W131)&gt;1),"",COUNTIF(W:W,"&gt;="&amp;W131))</f>
        <v/>
      </c>
      <c r="AD131" s="323" t="str">
        <f t="shared" si="8"/>
        <v/>
      </c>
      <c r="AE131" s="85" t="str">
        <f>IF(OR(X131="",COUNTIF(X$2:X131,X131)&gt;1),"",COUNTIF(X:X,"&gt;="&amp;X131))</f>
        <v/>
      </c>
    </row>
    <row r="132" spans="1:31" ht="15.75" hidden="1" customHeight="1">
      <c r="A132" s="33">
        <f t="shared" si="5"/>
        <v>0</v>
      </c>
      <c r="B132" s="170" t="str">
        <f t="shared" si="6"/>
        <v/>
      </c>
      <c r="C132" s="180"/>
      <c r="D132" s="170"/>
      <c r="E132" s="171"/>
      <c r="F132" s="171"/>
      <c r="G132" s="171"/>
      <c r="H132" s="170"/>
      <c r="I132" s="171"/>
      <c r="J132" s="527" t="str">
        <f t="shared" si="7"/>
        <v/>
      </c>
      <c r="K132" s="172"/>
      <c r="L132" s="325"/>
      <c r="S132" s="180" t="str">
        <f>IF('Saisie CLASSEMENT'!$C137&gt;0,'Saisie CLASSEMENT'!B137,"")</f>
        <v/>
      </c>
      <c r="T132" s="170">
        <f>IF(S132&gt;0,'Saisie CLASSEMENT'!C137)</f>
        <v>0</v>
      </c>
      <c r="U132" s="171" t="str">
        <f>IF(S132&gt;0,CONCATENATE('Saisie CLASSEMENT'!I137," ",'Saisie CLASSEMENT'!J137,""))</f>
        <v xml:space="preserve">   </v>
      </c>
      <c r="V132" s="171" t="str">
        <f>IF(S132&gt;0,'Saisie CLASSEMENT'!K137)</f>
        <v xml:space="preserve"> </v>
      </c>
      <c r="W132" s="171" t="str">
        <f>IF(S132&gt;0,'Saisie CLASSEMENT'!N137)</f>
        <v xml:space="preserve"> </v>
      </c>
      <c r="X132" s="170" t="str">
        <f>IF(S132&gt;0,'Saisie CLASSEMENT'!O137)</f>
        <v xml:space="preserve"> </v>
      </c>
      <c r="Y132" s="172" t="str">
        <f>IF(S132&gt;0,'Saisie CLASSEMENT'!P137)</f>
        <v xml:space="preserve"> </v>
      </c>
      <c r="Z132" s="325"/>
      <c r="AC132" s="85" t="str">
        <f>IF(OR(W132="",COUNTIF(W$2:W132,W132)&gt;1),"",COUNTIF(W:W,"&gt;="&amp;W132))</f>
        <v/>
      </c>
      <c r="AD132" s="323" t="str">
        <f t="shared" si="8"/>
        <v/>
      </c>
      <c r="AE132" s="85" t="str">
        <f>IF(OR(X132="",COUNTIF(X$2:X132,X132)&gt;1),"",COUNTIF(X:X,"&gt;="&amp;X132))</f>
        <v/>
      </c>
    </row>
    <row r="133" spans="1:31" ht="15.75" hidden="1" customHeight="1">
      <c r="A133" s="33">
        <f t="shared" si="5"/>
        <v>0</v>
      </c>
      <c r="B133" s="170" t="str">
        <f t="shared" si="6"/>
        <v/>
      </c>
      <c r="C133" s="180"/>
      <c r="D133" s="170"/>
      <c r="E133" s="171"/>
      <c r="F133" s="171"/>
      <c r="G133" s="171"/>
      <c r="H133" s="170"/>
      <c r="I133" s="171"/>
      <c r="J133" s="527" t="str">
        <f t="shared" si="7"/>
        <v/>
      </c>
      <c r="K133" s="172"/>
      <c r="L133" s="325"/>
      <c r="S133" s="180" t="str">
        <f>IF('Saisie CLASSEMENT'!$C138&gt;0,'Saisie CLASSEMENT'!B138,"")</f>
        <v/>
      </c>
      <c r="T133" s="170">
        <f>IF(S133&gt;0,'Saisie CLASSEMENT'!C138)</f>
        <v>0</v>
      </c>
      <c r="U133" s="171" t="str">
        <f>IF(S133&gt;0,CONCATENATE('Saisie CLASSEMENT'!I138," ",'Saisie CLASSEMENT'!J138,""))</f>
        <v xml:space="preserve">   </v>
      </c>
      <c r="V133" s="171" t="str">
        <f>IF(S133&gt;0,'Saisie CLASSEMENT'!K138)</f>
        <v xml:space="preserve"> </v>
      </c>
      <c r="W133" s="171" t="str">
        <f>IF(S133&gt;0,'Saisie CLASSEMENT'!N138)</f>
        <v xml:space="preserve"> </v>
      </c>
      <c r="X133" s="170" t="str">
        <f>IF(S133&gt;0,'Saisie CLASSEMENT'!O138)</f>
        <v xml:space="preserve"> </v>
      </c>
      <c r="Y133" s="172" t="str">
        <f>IF(S133&gt;0,'Saisie CLASSEMENT'!P138)</f>
        <v xml:space="preserve"> </v>
      </c>
      <c r="Z133" s="325"/>
      <c r="AC133" s="85" t="str">
        <f>IF(OR(W133="",COUNTIF(W$2:W133,W133)&gt;1),"",COUNTIF(W:W,"&gt;="&amp;W133))</f>
        <v/>
      </c>
      <c r="AD133" s="323" t="str">
        <f t="shared" si="8"/>
        <v/>
      </c>
      <c r="AE133" s="85" t="str">
        <f>IF(OR(X133="",COUNTIF(X$2:X133,X133)&gt;1),"",COUNTIF(X:X,"&gt;="&amp;X133))</f>
        <v/>
      </c>
    </row>
    <row r="134" spans="1:31" ht="15.75" hidden="1" customHeight="1">
      <c r="A134" s="33">
        <f t="shared" si="5"/>
        <v>0</v>
      </c>
      <c r="B134" s="170" t="str">
        <f t="shared" si="6"/>
        <v/>
      </c>
      <c r="C134" s="180"/>
      <c r="D134" s="170"/>
      <c r="E134" s="171"/>
      <c r="F134" s="171"/>
      <c r="G134" s="171"/>
      <c r="H134" s="170"/>
      <c r="I134" s="171"/>
      <c r="J134" s="527" t="str">
        <f t="shared" si="7"/>
        <v/>
      </c>
      <c r="K134" s="172"/>
      <c r="L134" s="325"/>
      <c r="S134" s="180" t="str">
        <f>IF('Saisie CLASSEMENT'!$C139&gt;0,'Saisie CLASSEMENT'!B139,"")</f>
        <v/>
      </c>
      <c r="T134" s="170">
        <f>IF(S134&gt;0,'Saisie CLASSEMENT'!C139)</f>
        <v>0</v>
      </c>
      <c r="U134" s="171" t="str">
        <f>IF(S134&gt;0,CONCATENATE('Saisie CLASSEMENT'!I139," ",'Saisie CLASSEMENT'!J139,""))</f>
        <v xml:space="preserve">   </v>
      </c>
      <c r="V134" s="171" t="str">
        <f>IF(S134&gt;0,'Saisie CLASSEMENT'!K139)</f>
        <v xml:space="preserve"> </v>
      </c>
      <c r="W134" s="171" t="str">
        <f>IF(S134&gt;0,'Saisie CLASSEMENT'!N139)</f>
        <v xml:space="preserve"> </v>
      </c>
      <c r="X134" s="170" t="str">
        <f>IF(S134&gt;0,'Saisie CLASSEMENT'!O139)</f>
        <v xml:space="preserve"> </v>
      </c>
      <c r="Y134" s="172" t="str">
        <f>IF(S134&gt;0,'Saisie CLASSEMENT'!P139)</f>
        <v xml:space="preserve"> </v>
      </c>
      <c r="Z134" s="325"/>
      <c r="AC134" s="85" t="str">
        <f>IF(OR(W134="",COUNTIF(W$2:W134,W134)&gt;1),"",COUNTIF(W:W,"&gt;="&amp;W134))</f>
        <v/>
      </c>
      <c r="AD134" s="323" t="str">
        <f t="shared" si="8"/>
        <v/>
      </c>
      <c r="AE134" s="85" t="str">
        <f>IF(OR(X134="",COUNTIF(X$2:X134,X134)&gt;1),"",COUNTIF(X:X,"&gt;="&amp;X134))</f>
        <v/>
      </c>
    </row>
    <row r="135" spans="1:31" ht="15.75" hidden="1" customHeight="1">
      <c r="A135" s="33">
        <f t="shared" ref="A135:A198" si="10">IF(LEN(B135)&gt;0,1,0)</f>
        <v>0</v>
      </c>
      <c r="B135" s="170" t="str">
        <f t="shared" ref="B135:B198" si="11">IF(C135&gt;0,RANK(C135,$C$6:$C$205,1),"")</f>
        <v/>
      </c>
      <c r="C135" s="180"/>
      <c r="D135" s="170"/>
      <c r="E135" s="171"/>
      <c r="F135" s="171"/>
      <c r="G135" s="171"/>
      <c r="H135" s="170"/>
      <c r="I135" s="171"/>
      <c r="J135" s="527" t="str">
        <f t="shared" ref="J135:J198" si="12">IF(LEN(K135)&gt;0,IF((K135-$K$6)&lt;0,"Erreur",IF(K135&lt;K134,K135-K$6,IF(K135=K134,"''",K135-K$6))),"")</f>
        <v/>
      </c>
      <c r="K135" s="172"/>
      <c r="L135" s="325"/>
      <c r="S135" s="180" t="str">
        <f>IF('Saisie CLASSEMENT'!$C140&gt;0,'Saisie CLASSEMENT'!B140,"")</f>
        <v/>
      </c>
      <c r="T135" s="170">
        <f>IF(S135&gt;0,'Saisie CLASSEMENT'!C140)</f>
        <v>0</v>
      </c>
      <c r="U135" s="171" t="str">
        <f>IF(S135&gt;0,CONCATENATE('Saisie CLASSEMENT'!I140," ",'Saisie CLASSEMENT'!J140,""))</f>
        <v xml:space="preserve">   </v>
      </c>
      <c r="V135" s="171" t="str">
        <f>IF(S135&gt;0,'Saisie CLASSEMENT'!K140)</f>
        <v xml:space="preserve"> </v>
      </c>
      <c r="W135" s="171" t="str">
        <f>IF(S135&gt;0,'Saisie CLASSEMENT'!N140)</f>
        <v xml:space="preserve"> </v>
      </c>
      <c r="X135" s="170" t="str">
        <f>IF(S135&gt;0,'Saisie CLASSEMENT'!O140)</f>
        <v xml:space="preserve"> </v>
      </c>
      <c r="Y135" s="172" t="str">
        <f>IF(S135&gt;0,'Saisie CLASSEMENT'!P140)</f>
        <v xml:space="preserve"> </v>
      </c>
      <c r="Z135" s="325"/>
      <c r="AC135" s="85" t="str">
        <f>IF(OR(W135="",COUNTIF(W$2:W135,W135)&gt;1),"",COUNTIF(W:W,"&gt;="&amp;W135))</f>
        <v/>
      </c>
      <c r="AD135" s="323" t="str">
        <f t="shared" ref="AD135:AD198" si="13">IF(ROW()-1&gt;COUNT(AC:AC),"",INDEX(W:W,MATCH(LARGE(AC:AC,ROW()-1),AC:AC,0)))</f>
        <v/>
      </c>
      <c r="AE135" s="85" t="str">
        <f>IF(OR(X135="",COUNTIF(X$2:X135,X135)&gt;1),"",COUNTIF(X:X,"&gt;="&amp;X135))</f>
        <v/>
      </c>
    </row>
    <row r="136" spans="1:31" ht="15.75" hidden="1" customHeight="1">
      <c r="A136" s="33">
        <f t="shared" si="10"/>
        <v>0</v>
      </c>
      <c r="B136" s="170" t="str">
        <f t="shared" si="11"/>
        <v/>
      </c>
      <c r="C136" s="180"/>
      <c r="D136" s="170"/>
      <c r="E136" s="171"/>
      <c r="F136" s="171"/>
      <c r="G136" s="171"/>
      <c r="H136" s="170"/>
      <c r="I136" s="171"/>
      <c r="J136" s="527" t="str">
        <f t="shared" si="12"/>
        <v/>
      </c>
      <c r="K136" s="172"/>
      <c r="L136" s="325"/>
      <c r="S136" s="180" t="str">
        <f>IF('Saisie CLASSEMENT'!$C141&gt;0,'Saisie CLASSEMENT'!B141,"")</f>
        <v/>
      </c>
      <c r="T136" s="170">
        <f>IF(S136&gt;0,'Saisie CLASSEMENT'!C141)</f>
        <v>0</v>
      </c>
      <c r="U136" s="171" t="str">
        <f>IF(S136&gt;0,CONCATENATE('Saisie CLASSEMENT'!I141," ",'Saisie CLASSEMENT'!J141,""))</f>
        <v xml:space="preserve">   </v>
      </c>
      <c r="V136" s="171" t="str">
        <f>IF(S136&gt;0,'Saisie CLASSEMENT'!K141)</f>
        <v xml:space="preserve"> </v>
      </c>
      <c r="W136" s="171" t="str">
        <f>IF(S136&gt;0,'Saisie CLASSEMENT'!N141)</f>
        <v xml:space="preserve"> </v>
      </c>
      <c r="X136" s="170" t="str">
        <f>IF(S136&gt;0,'Saisie CLASSEMENT'!O141)</f>
        <v xml:space="preserve"> </v>
      </c>
      <c r="Y136" s="172" t="str">
        <f>IF(S136&gt;0,'Saisie CLASSEMENT'!P141)</f>
        <v xml:space="preserve"> </v>
      </c>
      <c r="Z136" s="325"/>
      <c r="AC136" s="85" t="str">
        <f>IF(OR(W136="",COUNTIF(W$2:W136,W136)&gt;1),"",COUNTIF(W:W,"&gt;="&amp;W136))</f>
        <v/>
      </c>
      <c r="AD136" s="323" t="str">
        <f t="shared" si="13"/>
        <v/>
      </c>
      <c r="AE136" s="85" t="str">
        <f>IF(OR(X136="",COUNTIF(X$2:X136,X136)&gt;1),"",COUNTIF(X:X,"&gt;="&amp;X136))</f>
        <v/>
      </c>
    </row>
    <row r="137" spans="1:31" ht="15.75" hidden="1" customHeight="1">
      <c r="A137" s="33">
        <f t="shared" si="10"/>
        <v>0</v>
      </c>
      <c r="B137" s="170" t="str">
        <f t="shared" si="11"/>
        <v/>
      </c>
      <c r="C137" s="180"/>
      <c r="D137" s="170"/>
      <c r="E137" s="171"/>
      <c r="F137" s="171"/>
      <c r="G137" s="171"/>
      <c r="H137" s="170"/>
      <c r="I137" s="171"/>
      <c r="J137" s="527" t="str">
        <f t="shared" si="12"/>
        <v/>
      </c>
      <c r="K137" s="172"/>
      <c r="L137" s="325"/>
      <c r="S137" s="180" t="str">
        <f>IF('Saisie CLASSEMENT'!$C142&gt;0,'Saisie CLASSEMENT'!B142,"")</f>
        <v/>
      </c>
      <c r="T137" s="170">
        <f>IF(S137&gt;0,'Saisie CLASSEMENT'!C142)</f>
        <v>0</v>
      </c>
      <c r="U137" s="171" t="str">
        <f>IF(S137&gt;0,CONCATENATE('Saisie CLASSEMENT'!I142," ",'Saisie CLASSEMENT'!J142,""))</f>
        <v xml:space="preserve">   </v>
      </c>
      <c r="V137" s="171" t="str">
        <f>IF(S137&gt;0,'Saisie CLASSEMENT'!K142)</f>
        <v xml:space="preserve"> </v>
      </c>
      <c r="W137" s="171" t="str">
        <f>IF(S137&gt;0,'Saisie CLASSEMENT'!N142)</f>
        <v xml:space="preserve"> </v>
      </c>
      <c r="X137" s="170" t="str">
        <f>IF(S137&gt;0,'Saisie CLASSEMENT'!O142)</f>
        <v xml:space="preserve"> </v>
      </c>
      <c r="Y137" s="172" t="str">
        <f>IF(S137&gt;0,'Saisie CLASSEMENT'!P142)</f>
        <v xml:space="preserve"> </v>
      </c>
      <c r="Z137" s="325"/>
      <c r="AC137" s="85" t="str">
        <f>IF(OR(W137="",COUNTIF(W$2:W137,W137)&gt;1),"",COUNTIF(W:W,"&gt;="&amp;W137))</f>
        <v/>
      </c>
      <c r="AD137" s="323" t="str">
        <f t="shared" si="13"/>
        <v/>
      </c>
      <c r="AE137" s="85" t="str">
        <f>IF(OR(X137="",COUNTIF(X$2:X137,X137)&gt;1),"",COUNTIF(X:X,"&gt;="&amp;X137))</f>
        <v/>
      </c>
    </row>
    <row r="138" spans="1:31" ht="15.75" hidden="1" customHeight="1">
      <c r="A138" s="33">
        <f t="shared" si="10"/>
        <v>0</v>
      </c>
      <c r="B138" s="170" t="str">
        <f t="shared" si="11"/>
        <v/>
      </c>
      <c r="C138" s="180"/>
      <c r="D138" s="170"/>
      <c r="E138" s="171"/>
      <c r="F138" s="171"/>
      <c r="G138" s="171"/>
      <c r="H138" s="170"/>
      <c r="I138" s="171"/>
      <c r="J138" s="527" t="str">
        <f t="shared" si="12"/>
        <v/>
      </c>
      <c r="K138" s="172"/>
      <c r="L138" s="325"/>
      <c r="S138" s="180" t="str">
        <f>IF('Saisie CLASSEMENT'!$C143&gt;0,'Saisie CLASSEMENT'!B143,"")</f>
        <v/>
      </c>
      <c r="T138" s="170">
        <f>IF(S138&gt;0,'Saisie CLASSEMENT'!C143)</f>
        <v>0</v>
      </c>
      <c r="U138" s="171" t="str">
        <f>IF(S138&gt;0,CONCATENATE('Saisie CLASSEMENT'!I143," ",'Saisie CLASSEMENT'!J143,""))</f>
        <v xml:space="preserve">   </v>
      </c>
      <c r="V138" s="171" t="str">
        <f>IF(S138&gt;0,'Saisie CLASSEMENT'!K143)</f>
        <v xml:space="preserve"> </v>
      </c>
      <c r="W138" s="171" t="str">
        <f>IF(S138&gt;0,'Saisie CLASSEMENT'!N143)</f>
        <v xml:space="preserve"> </v>
      </c>
      <c r="X138" s="170" t="str">
        <f>IF(S138&gt;0,'Saisie CLASSEMENT'!O143)</f>
        <v xml:space="preserve"> </v>
      </c>
      <c r="Y138" s="172" t="str">
        <f>IF(S138&gt;0,'Saisie CLASSEMENT'!P143)</f>
        <v xml:space="preserve"> </v>
      </c>
      <c r="Z138" s="325"/>
      <c r="AC138" s="85" t="str">
        <f>IF(OR(W138="",COUNTIF(W$2:W138,W138)&gt;1),"",COUNTIF(W:W,"&gt;="&amp;W138))</f>
        <v/>
      </c>
      <c r="AD138" s="323" t="str">
        <f t="shared" si="13"/>
        <v/>
      </c>
      <c r="AE138" s="85" t="str">
        <f>IF(OR(X138="",COUNTIF(X$2:X138,X138)&gt;1),"",COUNTIF(X:X,"&gt;="&amp;X138))</f>
        <v/>
      </c>
    </row>
    <row r="139" spans="1:31" ht="15.75" hidden="1" customHeight="1">
      <c r="A139" s="33">
        <f t="shared" si="10"/>
        <v>0</v>
      </c>
      <c r="B139" s="170" t="str">
        <f t="shared" si="11"/>
        <v/>
      </c>
      <c r="C139" s="180"/>
      <c r="D139" s="170"/>
      <c r="E139" s="171"/>
      <c r="F139" s="171"/>
      <c r="G139" s="171"/>
      <c r="H139" s="170"/>
      <c r="I139" s="171"/>
      <c r="J139" s="527" t="str">
        <f t="shared" si="12"/>
        <v/>
      </c>
      <c r="K139" s="172"/>
      <c r="L139" s="325"/>
      <c r="S139" s="180" t="str">
        <f>IF('Saisie CLASSEMENT'!$C144&gt;0,'Saisie CLASSEMENT'!B144,"")</f>
        <v/>
      </c>
      <c r="T139" s="170">
        <f>IF(S139&gt;0,'Saisie CLASSEMENT'!C144)</f>
        <v>0</v>
      </c>
      <c r="U139" s="171" t="str">
        <f>IF(S139&gt;0,CONCATENATE('Saisie CLASSEMENT'!I144," ",'Saisie CLASSEMENT'!J144,""))</f>
        <v xml:space="preserve">   </v>
      </c>
      <c r="V139" s="171" t="str">
        <f>IF(S139&gt;0,'Saisie CLASSEMENT'!K144)</f>
        <v xml:space="preserve"> </v>
      </c>
      <c r="W139" s="171" t="str">
        <f>IF(S139&gt;0,'Saisie CLASSEMENT'!N144)</f>
        <v xml:space="preserve"> </v>
      </c>
      <c r="X139" s="170" t="str">
        <f>IF(S139&gt;0,'Saisie CLASSEMENT'!O144)</f>
        <v xml:space="preserve"> </v>
      </c>
      <c r="Y139" s="172" t="str">
        <f>IF(S139&gt;0,'Saisie CLASSEMENT'!P144)</f>
        <v xml:space="preserve"> </v>
      </c>
      <c r="Z139" s="325"/>
      <c r="AC139" s="85" t="str">
        <f>IF(OR(W139="",COUNTIF(W$2:W139,W139)&gt;1),"",COUNTIF(W:W,"&gt;="&amp;W139))</f>
        <v/>
      </c>
      <c r="AD139" s="323" t="str">
        <f t="shared" si="13"/>
        <v/>
      </c>
      <c r="AE139" s="85" t="str">
        <f>IF(OR(X139="",COUNTIF(X$2:X139,X139)&gt;1),"",COUNTIF(X:X,"&gt;="&amp;X139))</f>
        <v/>
      </c>
    </row>
    <row r="140" spans="1:31" ht="15.75" hidden="1" customHeight="1">
      <c r="A140" s="33">
        <f t="shared" si="10"/>
        <v>0</v>
      </c>
      <c r="B140" s="170" t="str">
        <f t="shared" si="11"/>
        <v/>
      </c>
      <c r="C140" s="180"/>
      <c r="D140" s="170"/>
      <c r="E140" s="171"/>
      <c r="F140" s="171"/>
      <c r="G140" s="171"/>
      <c r="H140" s="170"/>
      <c r="I140" s="171"/>
      <c r="J140" s="527" t="str">
        <f t="shared" si="12"/>
        <v/>
      </c>
      <c r="K140" s="172"/>
      <c r="L140" s="325"/>
      <c r="S140" s="180" t="str">
        <f>IF('Saisie CLASSEMENT'!$C145&gt;0,'Saisie CLASSEMENT'!B145,"")</f>
        <v/>
      </c>
      <c r="T140" s="170">
        <f>IF(S140&gt;0,'Saisie CLASSEMENT'!C145)</f>
        <v>0</v>
      </c>
      <c r="U140" s="171" t="str">
        <f>IF(S140&gt;0,CONCATENATE('Saisie CLASSEMENT'!I145," ",'Saisie CLASSEMENT'!J145,""))</f>
        <v xml:space="preserve">   </v>
      </c>
      <c r="V140" s="171" t="str">
        <f>IF(S140&gt;0,'Saisie CLASSEMENT'!K145)</f>
        <v xml:space="preserve"> </v>
      </c>
      <c r="W140" s="171" t="str">
        <f>IF(S140&gt;0,'Saisie CLASSEMENT'!N145)</f>
        <v xml:space="preserve"> </v>
      </c>
      <c r="X140" s="170" t="str">
        <f>IF(S140&gt;0,'Saisie CLASSEMENT'!O145)</f>
        <v xml:space="preserve"> </v>
      </c>
      <c r="Y140" s="172" t="str">
        <f>IF(S140&gt;0,'Saisie CLASSEMENT'!P145)</f>
        <v xml:space="preserve"> </v>
      </c>
      <c r="Z140" s="325"/>
      <c r="AC140" s="85" t="str">
        <f>IF(OR(W140="",COUNTIF(W$2:W140,W140)&gt;1),"",COUNTIF(W:W,"&gt;="&amp;W140))</f>
        <v/>
      </c>
      <c r="AD140" s="323" t="str">
        <f t="shared" si="13"/>
        <v/>
      </c>
      <c r="AE140" s="85" t="str">
        <f>IF(OR(X140="",COUNTIF(X$2:X140,X140)&gt;1),"",COUNTIF(X:X,"&gt;="&amp;X140))</f>
        <v/>
      </c>
    </row>
    <row r="141" spans="1:31" ht="15.75" hidden="1" customHeight="1">
      <c r="A141" s="33">
        <f t="shared" si="10"/>
        <v>0</v>
      </c>
      <c r="B141" s="170" t="str">
        <f t="shared" si="11"/>
        <v/>
      </c>
      <c r="C141" s="180"/>
      <c r="D141" s="170"/>
      <c r="E141" s="171"/>
      <c r="F141" s="171"/>
      <c r="G141" s="171"/>
      <c r="H141" s="170"/>
      <c r="I141" s="171"/>
      <c r="J141" s="527" t="str">
        <f t="shared" si="12"/>
        <v/>
      </c>
      <c r="K141" s="172"/>
      <c r="L141" s="325"/>
      <c r="S141" s="180" t="str">
        <f>IF('Saisie CLASSEMENT'!$C146&gt;0,'Saisie CLASSEMENT'!B146,"")</f>
        <v/>
      </c>
      <c r="T141" s="170">
        <f>IF(S141&gt;0,'Saisie CLASSEMENT'!C146)</f>
        <v>0</v>
      </c>
      <c r="U141" s="171" t="str">
        <f>IF(S141&gt;0,CONCATENATE('Saisie CLASSEMENT'!I146," ",'Saisie CLASSEMENT'!J146,""))</f>
        <v xml:space="preserve">   </v>
      </c>
      <c r="V141" s="171" t="str">
        <f>IF(S141&gt;0,'Saisie CLASSEMENT'!K146)</f>
        <v xml:space="preserve"> </v>
      </c>
      <c r="W141" s="171" t="str">
        <f>IF(S141&gt;0,'Saisie CLASSEMENT'!N146)</f>
        <v xml:space="preserve"> </v>
      </c>
      <c r="X141" s="170" t="str">
        <f>IF(S141&gt;0,'Saisie CLASSEMENT'!O146)</f>
        <v xml:space="preserve"> </v>
      </c>
      <c r="Y141" s="172" t="str">
        <f>IF(S141&gt;0,'Saisie CLASSEMENT'!P146)</f>
        <v xml:space="preserve"> </v>
      </c>
      <c r="Z141" s="325"/>
      <c r="AC141" s="85" t="str">
        <f>IF(OR(W141="",COUNTIF(W$2:W141,W141)&gt;1),"",COUNTIF(W:W,"&gt;="&amp;W141))</f>
        <v/>
      </c>
      <c r="AD141" s="323" t="str">
        <f t="shared" si="13"/>
        <v/>
      </c>
      <c r="AE141" s="85" t="str">
        <f>IF(OR(X141="",COUNTIF(X$2:X141,X141)&gt;1),"",COUNTIF(X:X,"&gt;="&amp;X141))</f>
        <v/>
      </c>
    </row>
    <row r="142" spans="1:31" ht="15.75" hidden="1" customHeight="1">
      <c r="A142" s="33">
        <f t="shared" si="10"/>
        <v>0</v>
      </c>
      <c r="B142" s="170" t="str">
        <f t="shared" si="11"/>
        <v/>
      </c>
      <c r="C142" s="180"/>
      <c r="D142" s="170"/>
      <c r="E142" s="171"/>
      <c r="F142" s="171"/>
      <c r="G142" s="171"/>
      <c r="H142" s="170"/>
      <c r="I142" s="171"/>
      <c r="J142" s="527" t="str">
        <f t="shared" si="12"/>
        <v/>
      </c>
      <c r="K142" s="172"/>
      <c r="L142" s="325"/>
      <c r="S142" s="180" t="str">
        <f>IF('Saisie CLASSEMENT'!$C147&gt;0,'Saisie CLASSEMENT'!B147,"")</f>
        <v/>
      </c>
      <c r="T142" s="170">
        <f>IF(S142&gt;0,'Saisie CLASSEMENT'!C147)</f>
        <v>0</v>
      </c>
      <c r="U142" s="171" t="str">
        <f>IF(S142&gt;0,CONCATENATE('Saisie CLASSEMENT'!I147," ",'Saisie CLASSEMENT'!J147,""))</f>
        <v xml:space="preserve">   </v>
      </c>
      <c r="V142" s="171" t="str">
        <f>IF(S142&gt;0,'Saisie CLASSEMENT'!K147)</f>
        <v xml:space="preserve"> </v>
      </c>
      <c r="W142" s="171" t="str">
        <f>IF(S142&gt;0,'Saisie CLASSEMENT'!N147)</f>
        <v xml:space="preserve"> </v>
      </c>
      <c r="X142" s="170" t="str">
        <f>IF(S142&gt;0,'Saisie CLASSEMENT'!O147)</f>
        <v xml:space="preserve"> </v>
      </c>
      <c r="Y142" s="172" t="str">
        <f>IF(S142&gt;0,'Saisie CLASSEMENT'!P147)</f>
        <v xml:space="preserve"> </v>
      </c>
      <c r="Z142" s="325"/>
      <c r="AC142" s="85" t="str">
        <f>IF(OR(W142="",COUNTIF(W$2:W142,W142)&gt;1),"",COUNTIF(W:W,"&gt;="&amp;W142))</f>
        <v/>
      </c>
      <c r="AD142" s="323" t="str">
        <f t="shared" si="13"/>
        <v/>
      </c>
      <c r="AE142" s="85" t="str">
        <f>IF(OR(X142="",COUNTIF(X$2:X142,X142)&gt;1),"",COUNTIF(X:X,"&gt;="&amp;X142))</f>
        <v/>
      </c>
    </row>
    <row r="143" spans="1:31" ht="15.75" hidden="1" customHeight="1">
      <c r="A143" s="33">
        <f t="shared" si="10"/>
        <v>0</v>
      </c>
      <c r="B143" s="170" t="str">
        <f t="shared" si="11"/>
        <v/>
      </c>
      <c r="C143" s="180"/>
      <c r="D143" s="170"/>
      <c r="E143" s="171"/>
      <c r="F143" s="171"/>
      <c r="G143" s="171"/>
      <c r="H143" s="170"/>
      <c r="I143" s="171"/>
      <c r="J143" s="527" t="str">
        <f t="shared" si="12"/>
        <v/>
      </c>
      <c r="K143" s="172"/>
      <c r="L143" s="325"/>
      <c r="S143" s="180" t="str">
        <f>IF('Saisie CLASSEMENT'!$C148&gt;0,'Saisie CLASSEMENT'!B148,"")</f>
        <v/>
      </c>
      <c r="T143" s="170">
        <f>IF(S143&gt;0,'Saisie CLASSEMENT'!C148)</f>
        <v>0</v>
      </c>
      <c r="U143" s="171" t="str">
        <f>IF(S143&gt;0,CONCATENATE('Saisie CLASSEMENT'!I148," ",'Saisie CLASSEMENT'!J148,""))</f>
        <v xml:space="preserve">   </v>
      </c>
      <c r="V143" s="171" t="str">
        <f>IF(S143&gt;0,'Saisie CLASSEMENT'!K148)</f>
        <v xml:space="preserve"> </v>
      </c>
      <c r="W143" s="171" t="str">
        <f>IF(S143&gt;0,'Saisie CLASSEMENT'!N148)</f>
        <v xml:space="preserve"> </v>
      </c>
      <c r="X143" s="170" t="str">
        <f>IF(S143&gt;0,'Saisie CLASSEMENT'!O148)</f>
        <v xml:space="preserve"> </v>
      </c>
      <c r="Y143" s="172" t="str">
        <f>IF(S143&gt;0,'Saisie CLASSEMENT'!P148)</f>
        <v xml:space="preserve"> </v>
      </c>
      <c r="Z143" s="325"/>
      <c r="AC143" s="85" t="str">
        <f>IF(OR(W143="",COUNTIF(W$2:W143,W143)&gt;1),"",COUNTIF(W:W,"&gt;="&amp;W143))</f>
        <v/>
      </c>
      <c r="AD143" s="323" t="str">
        <f t="shared" si="13"/>
        <v/>
      </c>
      <c r="AE143" s="85" t="str">
        <f>IF(OR(X143="",COUNTIF(X$2:X143,X143)&gt;1),"",COUNTIF(X:X,"&gt;="&amp;X143))</f>
        <v/>
      </c>
    </row>
    <row r="144" spans="1:31" ht="15.75" hidden="1" customHeight="1">
      <c r="A144" s="33">
        <f t="shared" si="10"/>
        <v>0</v>
      </c>
      <c r="B144" s="170" t="str">
        <f t="shared" si="11"/>
        <v/>
      </c>
      <c r="C144" s="180"/>
      <c r="D144" s="170"/>
      <c r="E144" s="171"/>
      <c r="F144" s="171"/>
      <c r="G144" s="171"/>
      <c r="H144" s="170"/>
      <c r="I144" s="171"/>
      <c r="J144" s="527" t="str">
        <f t="shared" si="12"/>
        <v/>
      </c>
      <c r="K144" s="172"/>
      <c r="L144" s="325"/>
      <c r="S144" s="180" t="str">
        <f>IF('Saisie CLASSEMENT'!$C149&gt;0,'Saisie CLASSEMENT'!B149,"")</f>
        <v/>
      </c>
      <c r="T144" s="170">
        <f>IF(S144&gt;0,'Saisie CLASSEMENT'!C149)</f>
        <v>0</v>
      </c>
      <c r="U144" s="171" t="str">
        <f>IF(S144&gt;0,CONCATENATE('Saisie CLASSEMENT'!I149," ",'Saisie CLASSEMENT'!J149,""))</f>
        <v xml:space="preserve">   </v>
      </c>
      <c r="V144" s="171" t="str">
        <f>IF(S144&gt;0,'Saisie CLASSEMENT'!K149)</f>
        <v xml:space="preserve"> </v>
      </c>
      <c r="W144" s="171" t="str">
        <f>IF(S144&gt;0,'Saisie CLASSEMENT'!N149)</f>
        <v xml:space="preserve"> </v>
      </c>
      <c r="X144" s="170" t="str">
        <f>IF(S144&gt;0,'Saisie CLASSEMENT'!O149)</f>
        <v xml:space="preserve"> </v>
      </c>
      <c r="Y144" s="172" t="str">
        <f>IF(S144&gt;0,'Saisie CLASSEMENT'!P149)</f>
        <v xml:space="preserve"> </v>
      </c>
      <c r="Z144" s="325"/>
      <c r="AC144" s="85" t="str">
        <f>IF(OR(W144="",COUNTIF(W$2:W144,W144)&gt;1),"",COUNTIF(W:W,"&gt;="&amp;W144))</f>
        <v/>
      </c>
      <c r="AD144" s="323" t="str">
        <f t="shared" si="13"/>
        <v/>
      </c>
      <c r="AE144" s="85" t="str">
        <f>IF(OR(X144="",COUNTIF(X$2:X144,X144)&gt;1),"",COUNTIF(X:X,"&gt;="&amp;X144))</f>
        <v/>
      </c>
    </row>
    <row r="145" spans="1:31" ht="15.75" hidden="1" customHeight="1">
      <c r="A145" s="33">
        <f t="shared" si="10"/>
        <v>0</v>
      </c>
      <c r="B145" s="170" t="str">
        <f t="shared" si="11"/>
        <v/>
      </c>
      <c r="C145" s="180"/>
      <c r="D145" s="170"/>
      <c r="E145" s="171"/>
      <c r="F145" s="171"/>
      <c r="G145" s="171"/>
      <c r="H145" s="170"/>
      <c r="I145" s="171"/>
      <c r="J145" s="527" t="str">
        <f t="shared" si="12"/>
        <v/>
      </c>
      <c r="K145" s="172"/>
      <c r="L145" s="325"/>
      <c r="S145" s="180" t="str">
        <f>IF('Saisie CLASSEMENT'!$C150&gt;0,'Saisie CLASSEMENT'!B150,"")</f>
        <v/>
      </c>
      <c r="T145" s="170">
        <f>IF(S145&gt;0,'Saisie CLASSEMENT'!C150)</f>
        <v>0</v>
      </c>
      <c r="U145" s="171" t="str">
        <f>IF(S145&gt;0,CONCATENATE('Saisie CLASSEMENT'!I150," ",'Saisie CLASSEMENT'!J150,""))</f>
        <v xml:space="preserve">   </v>
      </c>
      <c r="V145" s="171" t="str">
        <f>IF(S145&gt;0,'Saisie CLASSEMENT'!K150)</f>
        <v xml:space="preserve"> </v>
      </c>
      <c r="W145" s="171" t="str">
        <f>IF(S145&gt;0,'Saisie CLASSEMENT'!N150)</f>
        <v xml:space="preserve"> </v>
      </c>
      <c r="X145" s="170" t="str">
        <f>IF(S145&gt;0,'Saisie CLASSEMENT'!O150)</f>
        <v xml:space="preserve"> </v>
      </c>
      <c r="Y145" s="172" t="str">
        <f>IF(S145&gt;0,'Saisie CLASSEMENT'!P150)</f>
        <v xml:space="preserve"> </v>
      </c>
      <c r="Z145" s="325"/>
      <c r="AC145" s="85" t="str">
        <f>IF(OR(W145="",COUNTIF(W$2:W145,W145)&gt;1),"",COUNTIF(W:W,"&gt;="&amp;W145))</f>
        <v/>
      </c>
      <c r="AD145" s="323" t="str">
        <f t="shared" si="13"/>
        <v/>
      </c>
      <c r="AE145" s="85" t="str">
        <f>IF(OR(X145="",COUNTIF(X$2:X145,X145)&gt;1),"",COUNTIF(X:X,"&gt;="&amp;X145))</f>
        <v/>
      </c>
    </row>
    <row r="146" spans="1:31" ht="15.75" hidden="1" customHeight="1">
      <c r="A146" s="33">
        <f t="shared" si="10"/>
        <v>0</v>
      </c>
      <c r="B146" s="170" t="str">
        <f t="shared" si="11"/>
        <v/>
      </c>
      <c r="C146" s="180"/>
      <c r="D146" s="170"/>
      <c r="E146" s="171"/>
      <c r="F146" s="171"/>
      <c r="G146" s="171"/>
      <c r="H146" s="170"/>
      <c r="I146" s="171"/>
      <c r="J146" s="527" t="str">
        <f t="shared" si="12"/>
        <v/>
      </c>
      <c r="K146" s="172"/>
      <c r="L146" s="325"/>
      <c r="S146" s="180" t="str">
        <f>IF('Saisie CLASSEMENT'!$C151&gt;0,'Saisie CLASSEMENT'!B151,"")</f>
        <v/>
      </c>
      <c r="T146" s="170">
        <f>IF(S146&gt;0,'Saisie CLASSEMENT'!C151)</f>
        <v>0</v>
      </c>
      <c r="U146" s="171" t="str">
        <f>IF(S146&gt;0,CONCATENATE('Saisie CLASSEMENT'!I151," ",'Saisie CLASSEMENT'!J151,""))</f>
        <v xml:space="preserve">   </v>
      </c>
      <c r="V146" s="171" t="str">
        <f>IF(S146&gt;0,'Saisie CLASSEMENT'!K151)</f>
        <v xml:space="preserve"> </v>
      </c>
      <c r="W146" s="171" t="str">
        <f>IF(S146&gt;0,'Saisie CLASSEMENT'!N151)</f>
        <v xml:space="preserve"> </v>
      </c>
      <c r="X146" s="170" t="str">
        <f>IF(S146&gt;0,'Saisie CLASSEMENT'!O151)</f>
        <v xml:space="preserve"> </v>
      </c>
      <c r="Y146" s="172" t="str">
        <f>IF(S146&gt;0,'Saisie CLASSEMENT'!P151)</f>
        <v xml:space="preserve"> </v>
      </c>
      <c r="Z146" s="325"/>
      <c r="AC146" s="85" t="str">
        <f>IF(OR(W146="",COUNTIF(W$2:W146,W146)&gt;1),"",COUNTIF(W:W,"&gt;="&amp;W146))</f>
        <v/>
      </c>
      <c r="AD146" s="323" t="str">
        <f t="shared" si="13"/>
        <v/>
      </c>
      <c r="AE146" s="85" t="str">
        <f>IF(OR(X146="",COUNTIF(X$2:X146,X146)&gt;1),"",COUNTIF(X:X,"&gt;="&amp;X146))</f>
        <v/>
      </c>
    </row>
    <row r="147" spans="1:31" ht="15.75" hidden="1" customHeight="1">
      <c r="A147" s="33">
        <f t="shared" si="10"/>
        <v>0</v>
      </c>
      <c r="B147" s="170" t="str">
        <f t="shared" si="11"/>
        <v/>
      </c>
      <c r="C147" s="180"/>
      <c r="D147" s="170"/>
      <c r="E147" s="171"/>
      <c r="F147" s="171"/>
      <c r="G147" s="171"/>
      <c r="H147" s="170"/>
      <c r="I147" s="171"/>
      <c r="J147" s="527" t="str">
        <f t="shared" si="12"/>
        <v/>
      </c>
      <c r="K147" s="172"/>
      <c r="L147" s="325"/>
      <c r="S147" s="180" t="str">
        <f>IF('Saisie CLASSEMENT'!$C152&gt;0,'Saisie CLASSEMENT'!B152,"")</f>
        <v/>
      </c>
      <c r="T147" s="170">
        <f>IF(S147&gt;0,'Saisie CLASSEMENT'!C152)</f>
        <v>0</v>
      </c>
      <c r="U147" s="171" t="str">
        <f>IF(S147&gt;0,CONCATENATE('Saisie CLASSEMENT'!I152," ",'Saisie CLASSEMENT'!J152,""))</f>
        <v xml:space="preserve">   </v>
      </c>
      <c r="V147" s="171" t="str">
        <f>IF(S147&gt;0,'Saisie CLASSEMENT'!K152)</f>
        <v xml:space="preserve"> </v>
      </c>
      <c r="W147" s="171" t="str">
        <f>IF(S147&gt;0,'Saisie CLASSEMENT'!N152)</f>
        <v xml:space="preserve"> </v>
      </c>
      <c r="X147" s="170" t="str">
        <f>IF(S147&gt;0,'Saisie CLASSEMENT'!O152)</f>
        <v xml:space="preserve"> </v>
      </c>
      <c r="Y147" s="172" t="str">
        <f>IF(S147&gt;0,'Saisie CLASSEMENT'!P152)</f>
        <v xml:space="preserve"> </v>
      </c>
      <c r="Z147" s="325"/>
      <c r="AC147" s="85" t="str">
        <f>IF(OR(W147="",COUNTIF(W$2:W147,W147)&gt;1),"",COUNTIF(W:W,"&gt;="&amp;W147))</f>
        <v/>
      </c>
      <c r="AD147" s="323" t="str">
        <f t="shared" si="13"/>
        <v/>
      </c>
      <c r="AE147" s="85" t="str">
        <f>IF(OR(X147="",COUNTIF(X$2:X147,X147)&gt;1),"",COUNTIF(X:X,"&gt;="&amp;X147))</f>
        <v/>
      </c>
    </row>
    <row r="148" spans="1:31" ht="15.75" hidden="1" customHeight="1">
      <c r="A148" s="33">
        <f t="shared" si="10"/>
        <v>0</v>
      </c>
      <c r="B148" s="170" t="str">
        <f t="shared" si="11"/>
        <v/>
      </c>
      <c r="C148" s="180"/>
      <c r="D148" s="170"/>
      <c r="E148" s="171"/>
      <c r="F148" s="171"/>
      <c r="G148" s="171"/>
      <c r="H148" s="170"/>
      <c r="I148" s="171"/>
      <c r="J148" s="527" t="str">
        <f t="shared" si="12"/>
        <v/>
      </c>
      <c r="K148" s="172"/>
      <c r="L148" s="325"/>
      <c r="S148" s="180" t="str">
        <f>IF('Saisie CLASSEMENT'!$C153&gt;0,'Saisie CLASSEMENT'!B153,"")</f>
        <v/>
      </c>
      <c r="T148" s="170">
        <f>IF(S148&gt;0,'Saisie CLASSEMENT'!C153)</f>
        <v>0</v>
      </c>
      <c r="U148" s="171" t="str">
        <f>IF(S148&gt;0,CONCATENATE('Saisie CLASSEMENT'!I153," ",'Saisie CLASSEMENT'!J153,""))</f>
        <v xml:space="preserve">   </v>
      </c>
      <c r="V148" s="171" t="str">
        <f>IF(S148&gt;0,'Saisie CLASSEMENT'!K153)</f>
        <v xml:space="preserve"> </v>
      </c>
      <c r="W148" s="171" t="str">
        <f>IF(S148&gt;0,'Saisie CLASSEMENT'!N153)</f>
        <v xml:space="preserve"> </v>
      </c>
      <c r="X148" s="170" t="str">
        <f>IF(S148&gt;0,'Saisie CLASSEMENT'!O153)</f>
        <v xml:space="preserve"> </v>
      </c>
      <c r="Y148" s="172" t="str">
        <f>IF(S148&gt;0,'Saisie CLASSEMENT'!P153)</f>
        <v xml:space="preserve"> </v>
      </c>
      <c r="Z148" s="325"/>
      <c r="AC148" s="85" t="str">
        <f>IF(OR(W148="",COUNTIF(W$2:W148,W148)&gt;1),"",COUNTIF(W:W,"&gt;="&amp;W148))</f>
        <v/>
      </c>
      <c r="AD148" s="323" t="str">
        <f t="shared" si="13"/>
        <v/>
      </c>
      <c r="AE148" s="85" t="str">
        <f>IF(OR(X148="",COUNTIF(X$2:X148,X148)&gt;1),"",COUNTIF(X:X,"&gt;="&amp;X148))</f>
        <v/>
      </c>
    </row>
    <row r="149" spans="1:31" ht="15.75" hidden="1" customHeight="1">
      <c r="A149" s="33">
        <f t="shared" si="10"/>
        <v>0</v>
      </c>
      <c r="B149" s="170" t="str">
        <f t="shared" si="11"/>
        <v/>
      </c>
      <c r="C149" s="180"/>
      <c r="D149" s="170"/>
      <c r="E149" s="171"/>
      <c r="F149" s="171"/>
      <c r="G149" s="171"/>
      <c r="H149" s="170"/>
      <c r="I149" s="171"/>
      <c r="J149" s="527" t="str">
        <f t="shared" si="12"/>
        <v/>
      </c>
      <c r="K149" s="172"/>
      <c r="L149" s="325"/>
      <c r="S149" s="180" t="str">
        <f>IF('Saisie CLASSEMENT'!$C154&gt;0,'Saisie CLASSEMENT'!B154,"")</f>
        <v/>
      </c>
      <c r="T149" s="170">
        <f>IF(S149&gt;0,'Saisie CLASSEMENT'!C154)</f>
        <v>0</v>
      </c>
      <c r="U149" s="171" t="str">
        <f>IF(S149&gt;0,CONCATENATE('Saisie CLASSEMENT'!I154," ",'Saisie CLASSEMENT'!J154,""))</f>
        <v xml:space="preserve">   </v>
      </c>
      <c r="V149" s="171" t="str">
        <f>IF(S149&gt;0,'Saisie CLASSEMENT'!K154)</f>
        <v xml:space="preserve"> </v>
      </c>
      <c r="W149" s="171" t="str">
        <f>IF(S149&gt;0,'Saisie CLASSEMENT'!N154)</f>
        <v xml:space="preserve"> </v>
      </c>
      <c r="X149" s="170" t="str">
        <f>IF(S149&gt;0,'Saisie CLASSEMENT'!O154)</f>
        <v xml:space="preserve"> </v>
      </c>
      <c r="Y149" s="172" t="str">
        <f>IF(S149&gt;0,'Saisie CLASSEMENT'!P154)</f>
        <v xml:space="preserve"> </v>
      </c>
      <c r="Z149" s="325"/>
      <c r="AC149" s="85" t="str">
        <f>IF(OR(W149="",COUNTIF(W$2:W149,W149)&gt;1),"",COUNTIF(W:W,"&gt;="&amp;W149))</f>
        <v/>
      </c>
      <c r="AD149" s="323" t="str">
        <f t="shared" si="13"/>
        <v/>
      </c>
      <c r="AE149" s="85" t="str">
        <f>IF(OR(X149="",COUNTIF(X$2:X149,X149)&gt;1),"",COUNTIF(X:X,"&gt;="&amp;X149))</f>
        <v/>
      </c>
    </row>
    <row r="150" spans="1:31" ht="15.75" hidden="1" customHeight="1">
      <c r="A150" s="33">
        <f t="shared" si="10"/>
        <v>0</v>
      </c>
      <c r="B150" s="170" t="str">
        <f t="shared" si="11"/>
        <v/>
      </c>
      <c r="C150" s="180"/>
      <c r="D150" s="170"/>
      <c r="E150" s="171"/>
      <c r="F150" s="171"/>
      <c r="G150" s="171"/>
      <c r="H150" s="170"/>
      <c r="I150" s="171"/>
      <c r="J150" s="527" t="str">
        <f t="shared" si="12"/>
        <v/>
      </c>
      <c r="K150" s="172"/>
      <c r="L150" s="325"/>
      <c r="S150" s="180" t="str">
        <f>IF('Saisie CLASSEMENT'!$C155&gt;0,'Saisie CLASSEMENT'!B155,"")</f>
        <v/>
      </c>
      <c r="T150" s="170">
        <f>IF(S150&gt;0,'Saisie CLASSEMENT'!C155)</f>
        <v>0</v>
      </c>
      <c r="U150" s="171" t="str">
        <f>IF(S150&gt;0,CONCATENATE('Saisie CLASSEMENT'!I155," ",'Saisie CLASSEMENT'!J155,""))</f>
        <v xml:space="preserve">   </v>
      </c>
      <c r="V150" s="171" t="str">
        <f>IF(S150&gt;0,'Saisie CLASSEMENT'!K155)</f>
        <v xml:space="preserve"> </v>
      </c>
      <c r="W150" s="171" t="str">
        <f>IF(S150&gt;0,'Saisie CLASSEMENT'!N155)</f>
        <v xml:space="preserve"> </v>
      </c>
      <c r="X150" s="170" t="str">
        <f>IF(S150&gt;0,'Saisie CLASSEMENT'!O155)</f>
        <v xml:space="preserve"> </v>
      </c>
      <c r="Y150" s="172" t="str">
        <f>IF(S150&gt;0,'Saisie CLASSEMENT'!P155)</f>
        <v xml:space="preserve"> </v>
      </c>
      <c r="Z150" s="325"/>
      <c r="AC150" s="85" t="str">
        <f>IF(OR(W150="",COUNTIF(W$2:W150,W150)&gt;1),"",COUNTIF(W:W,"&gt;="&amp;W150))</f>
        <v/>
      </c>
      <c r="AD150" s="323" t="str">
        <f t="shared" si="13"/>
        <v/>
      </c>
      <c r="AE150" s="85" t="str">
        <f>IF(OR(X150="",COUNTIF(X$2:X150,X150)&gt;1),"",COUNTIF(X:X,"&gt;="&amp;X150))</f>
        <v/>
      </c>
    </row>
    <row r="151" spans="1:31" ht="15.75" hidden="1" customHeight="1">
      <c r="A151" s="33">
        <f t="shared" si="10"/>
        <v>0</v>
      </c>
      <c r="B151" s="170" t="str">
        <f t="shared" si="11"/>
        <v/>
      </c>
      <c r="C151" s="180"/>
      <c r="D151" s="170"/>
      <c r="E151" s="171"/>
      <c r="F151" s="171"/>
      <c r="G151" s="171"/>
      <c r="H151" s="170"/>
      <c r="I151" s="171"/>
      <c r="J151" s="527" t="str">
        <f t="shared" si="12"/>
        <v/>
      </c>
      <c r="K151" s="172"/>
      <c r="L151" s="325"/>
      <c r="S151" s="180" t="str">
        <f>IF('Saisie CLASSEMENT'!$C156&gt;0,'Saisie CLASSEMENT'!B156,"")</f>
        <v/>
      </c>
      <c r="T151" s="170">
        <f>IF(S151&gt;0,'Saisie CLASSEMENT'!C156)</f>
        <v>0</v>
      </c>
      <c r="U151" s="171" t="str">
        <f>IF(S151&gt;0,CONCATENATE('Saisie CLASSEMENT'!I156," ",'Saisie CLASSEMENT'!J156,""))</f>
        <v xml:space="preserve">   </v>
      </c>
      <c r="V151" s="171" t="str">
        <f>IF(S151&gt;0,'Saisie CLASSEMENT'!K156)</f>
        <v xml:space="preserve"> </v>
      </c>
      <c r="W151" s="171" t="str">
        <f>IF(S151&gt;0,'Saisie CLASSEMENT'!N156)</f>
        <v xml:space="preserve"> </v>
      </c>
      <c r="X151" s="170" t="str">
        <f>IF(S151&gt;0,'Saisie CLASSEMENT'!O156)</f>
        <v xml:space="preserve"> </v>
      </c>
      <c r="Y151" s="172" t="str">
        <f>IF(S151&gt;0,'Saisie CLASSEMENT'!P156)</f>
        <v xml:space="preserve"> </v>
      </c>
      <c r="Z151" s="325"/>
      <c r="AC151" s="85" t="str">
        <f>IF(OR(W151="",COUNTIF(W$2:W151,W151)&gt;1),"",COUNTIF(W:W,"&gt;="&amp;W151))</f>
        <v/>
      </c>
      <c r="AD151" s="323" t="str">
        <f t="shared" si="13"/>
        <v/>
      </c>
      <c r="AE151" s="85" t="str">
        <f>IF(OR(X151="",COUNTIF(X$2:X151,X151)&gt;1),"",COUNTIF(X:X,"&gt;="&amp;X151))</f>
        <v/>
      </c>
    </row>
    <row r="152" spans="1:31" ht="15.75" hidden="1" customHeight="1">
      <c r="A152" s="33">
        <f t="shared" si="10"/>
        <v>0</v>
      </c>
      <c r="B152" s="170" t="str">
        <f t="shared" si="11"/>
        <v/>
      </c>
      <c r="C152" s="180"/>
      <c r="D152" s="170"/>
      <c r="E152" s="171"/>
      <c r="F152" s="171"/>
      <c r="G152" s="171"/>
      <c r="H152" s="170"/>
      <c r="I152" s="171"/>
      <c r="J152" s="527" t="str">
        <f t="shared" si="12"/>
        <v/>
      </c>
      <c r="K152" s="172"/>
      <c r="L152" s="325"/>
      <c r="S152" s="180" t="str">
        <f>IF('Saisie CLASSEMENT'!$C157&gt;0,'Saisie CLASSEMENT'!B157,"")</f>
        <v/>
      </c>
      <c r="T152" s="170">
        <f>IF(S152&gt;0,'Saisie CLASSEMENT'!C157)</f>
        <v>0</v>
      </c>
      <c r="U152" s="171" t="str">
        <f>IF(S152&gt;0,CONCATENATE('Saisie CLASSEMENT'!I157," ",'Saisie CLASSEMENT'!J157,""))</f>
        <v xml:space="preserve">   </v>
      </c>
      <c r="V152" s="171" t="str">
        <f>IF(S152&gt;0,'Saisie CLASSEMENT'!K157)</f>
        <v xml:space="preserve"> </v>
      </c>
      <c r="W152" s="171" t="str">
        <f>IF(S152&gt;0,'Saisie CLASSEMENT'!N157)</f>
        <v xml:space="preserve"> </v>
      </c>
      <c r="X152" s="170" t="str">
        <f>IF(S152&gt;0,'Saisie CLASSEMENT'!O157)</f>
        <v xml:space="preserve"> </v>
      </c>
      <c r="Y152" s="172" t="str">
        <f>IF(S152&gt;0,'Saisie CLASSEMENT'!P157)</f>
        <v xml:space="preserve"> </v>
      </c>
      <c r="Z152" s="325"/>
      <c r="AC152" s="85" t="str">
        <f>IF(OR(W152="",COUNTIF(W$2:W152,W152)&gt;1),"",COUNTIF(W:W,"&gt;="&amp;W152))</f>
        <v/>
      </c>
      <c r="AD152" s="323" t="str">
        <f t="shared" si="13"/>
        <v/>
      </c>
      <c r="AE152" s="85" t="str">
        <f>IF(OR(X152="",COUNTIF(X$2:X152,X152)&gt;1),"",COUNTIF(X:X,"&gt;="&amp;X152))</f>
        <v/>
      </c>
    </row>
    <row r="153" spans="1:31" ht="15.75" hidden="1" customHeight="1">
      <c r="A153" s="33">
        <f t="shared" si="10"/>
        <v>0</v>
      </c>
      <c r="B153" s="170" t="str">
        <f t="shared" si="11"/>
        <v/>
      </c>
      <c r="C153" s="180"/>
      <c r="D153" s="170"/>
      <c r="E153" s="171"/>
      <c r="F153" s="171"/>
      <c r="G153" s="171"/>
      <c r="H153" s="170"/>
      <c r="I153" s="171"/>
      <c r="J153" s="527" t="str">
        <f t="shared" si="12"/>
        <v/>
      </c>
      <c r="K153" s="172"/>
      <c r="L153" s="325"/>
      <c r="S153" s="180" t="str">
        <f>IF('Saisie CLASSEMENT'!$C158&gt;0,'Saisie CLASSEMENT'!B158,"")</f>
        <v/>
      </c>
      <c r="T153" s="170">
        <f>IF(S153&gt;0,'Saisie CLASSEMENT'!C158)</f>
        <v>0</v>
      </c>
      <c r="U153" s="171" t="str">
        <f>IF(S153&gt;0,CONCATENATE('Saisie CLASSEMENT'!I158," ",'Saisie CLASSEMENT'!J158,""))</f>
        <v xml:space="preserve">   </v>
      </c>
      <c r="V153" s="171" t="str">
        <f>IF(S153&gt;0,'Saisie CLASSEMENT'!K158)</f>
        <v xml:space="preserve"> </v>
      </c>
      <c r="W153" s="171" t="str">
        <f>IF(S153&gt;0,'Saisie CLASSEMENT'!N158)</f>
        <v xml:space="preserve"> </v>
      </c>
      <c r="X153" s="170" t="str">
        <f>IF(S153&gt;0,'Saisie CLASSEMENT'!O158)</f>
        <v xml:space="preserve"> </v>
      </c>
      <c r="Y153" s="172" t="str">
        <f>IF(S153&gt;0,'Saisie CLASSEMENT'!P158)</f>
        <v xml:space="preserve"> </v>
      </c>
      <c r="Z153" s="325"/>
      <c r="AC153" s="85" t="str">
        <f>IF(OR(W153="",COUNTIF(W$2:W153,W153)&gt;1),"",COUNTIF(W:W,"&gt;="&amp;W153))</f>
        <v/>
      </c>
      <c r="AD153" s="323" t="str">
        <f t="shared" si="13"/>
        <v/>
      </c>
      <c r="AE153" s="85" t="str">
        <f>IF(OR(X153="",COUNTIF(X$2:X153,X153)&gt;1),"",COUNTIF(X:X,"&gt;="&amp;X153))</f>
        <v/>
      </c>
    </row>
    <row r="154" spans="1:31" ht="15.75" hidden="1" customHeight="1">
      <c r="A154" s="33">
        <f t="shared" si="10"/>
        <v>0</v>
      </c>
      <c r="B154" s="170" t="str">
        <f t="shared" si="11"/>
        <v/>
      </c>
      <c r="C154" s="180"/>
      <c r="D154" s="170"/>
      <c r="E154" s="171"/>
      <c r="F154" s="171"/>
      <c r="G154" s="171"/>
      <c r="H154" s="170"/>
      <c r="I154" s="171"/>
      <c r="J154" s="527" t="str">
        <f t="shared" si="12"/>
        <v/>
      </c>
      <c r="K154" s="172"/>
      <c r="L154" s="325"/>
      <c r="S154" s="180" t="str">
        <f>IF('Saisie CLASSEMENT'!$C159&gt;0,'Saisie CLASSEMENT'!B159,"")</f>
        <v/>
      </c>
      <c r="T154" s="170">
        <f>IF(S154&gt;0,'Saisie CLASSEMENT'!C159)</f>
        <v>0</v>
      </c>
      <c r="U154" s="171" t="str">
        <f>IF(S154&gt;0,CONCATENATE('Saisie CLASSEMENT'!I159," ",'Saisie CLASSEMENT'!J159,""))</f>
        <v xml:space="preserve">   </v>
      </c>
      <c r="V154" s="171" t="str">
        <f>IF(S154&gt;0,'Saisie CLASSEMENT'!K159)</f>
        <v xml:space="preserve"> </v>
      </c>
      <c r="W154" s="171" t="str">
        <f>IF(S154&gt;0,'Saisie CLASSEMENT'!N159)</f>
        <v xml:space="preserve"> </v>
      </c>
      <c r="X154" s="170" t="str">
        <f>IF(S154&gt;0,'Saisie CLASSEMENT'!O159)</f>
        <v xml:space="preserve"> </v>
      </c>
      <c r="Y154" s="172" t="str">
        <f>IF(S154&gt;0,'Saisie CLASSEMENT'!P159)</f>
        <v xml:space="preserve"> </v>
      </c>
      <c r="Z154" s="325"/>
      <c r="AC154" s="85" t="str">
        <f>IF(OR(W154="",COUNTIF(W$2:W154,W154)&gt;1),"",COUNTIF(W:W,"&gt;="&amp;W154))</f>
        <v/>
      </c>
      <c r="AD154" s="323" t="str">
        <f t="shared" si="13"/>
        <v/>
      </c>
      <c r="AE154" s="85" t="str">
        <f>IF(OR(X154="",COUNTIF(X$2:X154,X154)&gt;1),"",COUNTIF(X:X,"&gt;="&amp;X154))</f>
        <v/>
      </c>
    </row>
    <row r="155" spans="1:31" ht="15.75" hidden="1" customHeight="1">
      <c r="A155" s="33">
        <f t="shared" si="10"/>
        <v>0</v>
      </c>
      <c r="B155" s="170" t="str">
        <f t="shared" si="11"/>
        <v/>
      </c>
      <c r="C155" s="180"/>
      <c r="D155" s="170"/>
      <c r="E155" s="171"/>
      <c r="F155" s="171"/>
      <c r="G155" s="171"/>
      <c r="H155" s="170"/>
      <c r="I155" s="171"/>
      <c r="J155" s="527" t="str">
        <f t="shared" si="12"/>
        <v/>
      </c>
      <c r="K155" s="172"/>
      <c r="L155" s="325"/>
      <c r="S155" s="180" t="str">
        <f>IF('Saisie CLASSEMENT'!$C160&gt;0,'Saisie CLASSEMENT'!B160,"")</f>
        <v/>
      </c>
      <c r="T155" s="170">
        <f>IF(S155&gt;0,'Saisie CLASSEMENT'!C160)</f>
        <v>0</v>
      </c>
      <c r="U155" s="171" t="str">
        <f>IF(S155&gt;0,CONCATENATE('Saisie CLASSEMENT'!I160," ",'Saisie CLASSEMENT'!J160,""))</f>
        <v xml:space="preserve">   </v>
      </c>
      <c r="V155" s="171" t="str">
        <f>IF(S155&gt;0,'Saisie CLASSEMENT'!K160)</f>
        <v xml:space="preserve"> </v>
      </c>
      <c r="W155" s="171" t="str">
        <f>IF(S155&gt;0,'Saisie CLASSEMENT'!N160)</f>
        <v xml:space="preserve"> </v>
      </c>
      <c r="X155" s="170" t="str">
        <f>IF(S155&gt;0,'Saisie CLASSEMENT'!O160)</f>
        <v xml:space="preserve"> </v>
      </c>
      <c r="Y155" s="172" t="str">
        <f>IF(S155&gt;0,'Saisie CLASSEMENT'!P160)</f>
        <v xml:space="preserve"> </v>
      </c>
      <c r="Z155" s="325"/>
      <c r="AC155" s="85" t="str">
        <f>IF(OR(W155="",COUNTIF(W$2:W155,W155)&gt;1),"",COUNTIF(W:W,"&gt;="&amp;W155))</f>
        <v/>
      </c>
      <c r="AD155" s="323" t="str">
        <f t="shared" si="13"/>
        <v/>
      </c>
      <c r="AE155" s="85" t="str">
        <f>IF(OR(X155="",COUNTIF(X$2:X155,X155)&gt;1),"",COUNTIF(X:X,"&gt;="&amp;X155))</f>
        <v/>
      </c>
    </row>
    <row r="156" spans="1:31" ht="15.75" hidden="1" customHeight="1">
      <c r="A156" s="33">
        <f t="shared" si="10"/>
        <v>0</v>
      </c>
      <c r="B156" s="170" t="str">
        <f t="shared" si="11"/>
        <v/>
      </c>
      <c r="C156" s="180"/>
      <c r="D156" s="170"/>
      <c r="E156" s="171"/>
      <c r="F156" s="171"/>
      <c r="G156" s="171"/>
      <c r="H156" s="170"/>
      <c r="I156" s="171"/>
      <c r="J156" s="527" t="str">
        <f t="shared" si="12"/>
        <v/>
      </c>
      <c r="K156" s="172"/>
      <c r="L156" s="325"/>
      <c r="S156" s="180" t="str">
        <f>IF('Saisie CLASSEMENT'!$C161&gt;0,'Saisie CLASSEMENT'!B161,"")</f>
        <v/>
      </c>
      <c r="T156" s="170">
        <f>IF(S156&gt;0,'Saisie CLASSEMENT'!C161)</f>
        <v>0</v>
      </c>
      <c r="U156" s="171" t="str">
        <f>IF(S156&gt;0,CONCATENATE('Saisie CLASSEMENT'!I161," ",'Saisie CLASSEMENT'!J161,""))</f>
        <v xml:space="preserve">   </v>
      </c>
      <c r="V156" s="171" t="str">
        <f>IF(S156&gt;0,'Saisie CLASSEMENT'!K161)</f>
        <v xml:space="preserve"> </v>
      </c>
      <c r="W156" s="171" t="str">
        <f>IF(S156&gt;0,'Saisie CLASSEMENT'!N161)</f>
        <v xml:space="preserve"> </v>
      </c>
      <c r="X156" s="170" t="str">
        <f>IF(S156&gt;0,'Saisie CLASSEMENT'!O161)</f>
        <v xml:space="preserve"> </v>
      </c>
      <c r="Y156" s="172" t="str">
        <f>IF(S156&gt;0,'Saisie CLASSEMENT'!P161)</f>
        <v xml:space="preserve"> </v>
      </c>
      <c r="Z156" s="325"/>
      <c r="AC156" s="85" t="str">
        <f>IF(OR(W156="",COUNTIF(W$2:W156,W156)&gt;1),"",COUNTIF(W:W,"&gt;="&amp;W156))</f>
        <v/>
      </c>
      <c r="AD156" s="323" t="str">
        <f t="shared" si="13"/>
        <v/>
      </c>
      <c r="AE156" s="85" t="str">
        <f>IF(OR(X156="",COUNTIF(X$2:X156,X156)&gt;1),"",COUNTIF(X:X,"&gt;="&amp;X156))</f>
        <v/>
      </c>
    </row>
    <row r="157" spans="1:31" ht="15.75" hidden="1" customHeight="1">
      <c r="A157" s="33">
        <f t="shared" si="10"/>
        <v>0</v>
      </c>
      <c r="B157" s="170" t="str">
        <f t="shared" si="11"/>
        <v/>
      </c>
      <c r="C157" s="180"/>
      <c r="D157" s="170"/>
      <c r="E157" s="171"/>
      <c r="F157" s="171"/>
      <c r="G157" s="171"/>
      <c r="H157" s="170"/>
      <c r="I157" s="171"/>
      <c r="J157" s="527" t="str">
        <f t="shared" si="12"/>
        <v/>
      </c>
      <c r="K157" s="172"/>
      <c r="L157" s="325"/>
      <c r="S157" s="180" t="str">
        <f>IF('Saisie CLASSEMENT'!$C162&gt;0,'Saisie CLASSEMENT'!B162,"")</f>
        <v/>
      </c>
      <c r="T157" s="170">
        <f>IF(S157&gt;0,'Saisie CLASSEMENT'!C162)</f>
        <v>0</v>
      </c>
      <c r="U157" s="171" t="str">
        <f>IF(S157&gt;0,CONCATENATE('Saisie CLASSEMENT'!I162," ",'Saisie CLASSEMENT'!J162,""))</f>
        <v xml:space="preserve">   </v>
      </c>
      <c r="V157" s="171" t="str">
        <f>IF(S157&gt;0,'Saisie CLASSEMENT'!K162)</f>
        <v xml:space="preserve"> </v>
      </c>
      <c r="W157" s="171" t="str">
        <f>IF(S157&gt;0,'Saisie CLASSEMENT'!N162)</f>
        <v xml:space="preserve"> </v>
      </c>
      <c r="X157" s="170" t="str">
        <f>IF(S157&gt;0,'Saisie CLASSEMENT'!O162)</f>
        <v xml:space="preserve"> </v>
      </c>
      <c r="Y157" s="172" t="str">
        <f>IF(S157&gt;0,'Saisie CLASSEMENT'!P162)</f>
        <v xml:space="preserve"> </v>
      </c>
      <c r="Z157" s="325"/>
      <c r="AC157" s="85" t="str">
        <f>IF(OR(W157="",COUNTIF(W$2:W157,W157)&gt;1),"",COUNTIF(W:W,"&gt;="&amp;W157))</f>
        <v/>
      </c>
      <c r="AD157" s="323" t="str">
        <f t="shared" si="13"/>
        <v/>
      </c>
      <c r="AE157" s="85" t="str">
        <f>IF(OR(X157="",COUNTIF(X$2:X157,X157)&gt;1),"",COUNTIF(X:X,"&gt;="&amp;X157))</f>
        <v/>
      </c>
    </row>
    <row r="158" spans="1:31" ht="15.75" hidden="1" customHeight="1">
      <c r="A158" s="33">
        <f t="shared" si="10"/>
        <v>0</v>
      </c>
      <c r="B158" s="170" t="str">
        <f t="shared" si="11"/>
        <v/>
      </c>
      <c r="C158" s="180"/>
      <c r="D158" s="170"/>
      <c r="E158" s="171"/>
      <c r="F158" s="171"/>
      <c r="G158" s="171"/>
      <c r="H158" s="170"/>
      <c r="I158" s="171"/>
      <c r="J158" s="527" t="str">
        <f t="shared" si="12"/>
        <v/>
      </c>
      <c r="K158" s="172"/>
      <c r="L158" s="325"/>
      <c r="S158" s="180" t="str">
        <f>IF('Saisie CLASSEMENT'!$C163&gt;0,'Saisie CLASSEMENT'!B163,"")</f>
        <v/>
      </c>
      <c r="T158" s="170">
        <f>IF(S158&gt;0,'Saisie CLASSEMENT'!C163)</f>
        <v>0</v>
      </c>
      <c r="U158" s="171" t="str">
        <f>IF(S158&gt;0,CONCATENATE('Saisie CLASSEMENT'!I163," ",'Saisie CLASSEMENT'!J163,""))</f>
        <v xml:space="preserve">   </v>
      </c>
      <c r="V158" s="171" t="str">
        <f>IF(S158&gt;0,'Saisie CLASSEMENT'!K163)</f>
        <v xml:space="preserve"> </v>
      </c>
      <c r="W158" s="171" t="str">
        <f>IF(S158&gt;0,'Saisie CLASSEMENT'!N163)</f>
        <v xml:space="preserve"> </v>
      </c>
      <c r="X158" s="170" t="str">
        <f>IF(S158&gt;0,'Saisie CLASSEMENT'!O163)</f>
        <v xml:space="preserve"> </v>
      </c>
      <c r="Y158" s="172" t="str">
        <f>IF(S158&gt;0,'Saisie CLASSEMENT'!P163)</f>
        <v xml:space="preserve"> </v>
      </c>
      <c r="Z158" s="325"/>
      <c r="AC158" s="85" t="str">
        <f>IF(OR(W158="",COUNTIF(W$2:W158,W158)&gt;1),"",COUNTIF(W:W,"&gt;="&amp;W158))</f>
        <v/>
      </c>
      <c r="AD158" s="323" t="str">
        <f t="shared" si="13"/>
        <v/>
      </c>
      <c r="AE158" s="85" t="str">
        <f>IF(OR(X158="",COUNTIF(X$2:X158,X158)&gt;1),"",COUNTIF(X:X,"&gt;="&amp;X158))</f>
        <v/>
      </c>
    </row>
    <row r="159" spans="1:31" ht="15.75" hidden="1" customHeight="1">
      <c r="A159" s="33">
        <f t="shared" si="10"/>
        <v>0</v>
      </c>
      <c r="B159" s="170" t="str">
        <f t="shared" si="11"/>
        <v/>
      </c>
      <c r="C159" s="180"/>
      <c r="D159" s="170"/>
      <c r="E159" s="171"/>
      <c r="F159" s="171"/>
      <c r="G159" s="171"/>
      <c r="H159" s="170"/>
      <c r="I159" s="171"/>
      <c r="J159" s="527" t="str">
        <f t="shared" si="12"/>
        <v/>
      </c>
      <c r="K159" s="172"/>
      <c r="L159" s="325"/>
      <c r="S159" s="180" t="str">
        <f>IF('Saisie CLASSEMENT'!$C164&gt;0,'Saisie CLASSEMENT'!B164,"")</f>
        <v/>
      </c>
      <c r="T159" s="170">
        <f>IF(S159&gt;0,'Saisie CLASSEMENT'!C164)</f>
        <v>0</v>
      </c>
      <c r="U159" s="171" t="str">
        <f>IF(S159&gt;0,CONCATENATE('Saisie CLASSEMENT'!I164," ",'Saisie CLASSEMENT'!J164,""))</f>
        <v xml:space="preserve">   </v>
      </c>
      <c r="V159" s="171" t="str">
        <f>IF(S159&gt;0,'Saisie CLASSEMENT'!K164)</f>
        <v xml:space="preserve"> </v>
      </c>
      <c r="W159" s="171" t="str">
        <f>IF(S159&gt;0,'Saisie CLASSEMENT'!N164)</f>
        <v xml:space="preserve"> </v>
      </c>
      <c r="X159" s="170" t="str">
        <f>IF(S159&gt;0,'Saisie CLASSEMENT'!O164)</f>
        <v xml:space="preserve"> </v>
      </c>
      <c r="Y159" s="172" t="str">
        <f>IF(S159&gt;0,'Saisie CLASSEMENT'!P164)</f>
        <v xml:space="preserve"> </v>
      </c>
      <c r="Z159" s="325"/>
      <c r="AC159" s="85" t="str">
        <f>IF(OR(W159="",COUNTIF(W$2:W159,W159)&gt;1),"",COUNTIF(W:W,"&gt;="&amp;W159))</f>
        <v/>
      </c>
      <c r="AD159" s="323" t="str">
        <f t="shared" si="13"/>
        <v/>
      </c>
      <c r="AE159" s="85" t="str">
        <f>IF(OR(X159="",COUNTIF(X$2:X159,X159)&gt;1),"",COUNTIF(X:X,"&gt;="&amp;X159))</f>
        <v/>
      </c>
    </row>
    <row r="160" spans="1:31" ht="15.75" hidden="1" customHeight="1">
      <c r="A160" s="33">
        <f t="shared" si="10"/>
        <v>0</v>
      </c>
      <c r="B160" s="170" t="str">
        <f t="shared" si="11"/>
        <v/>
      </c>
      <c r="C160" s="180"/>
      <c r="D160" s="170"/>
      <c r="E160" s="171"/>
      <c r="F160" s="171"/>
      <c r="G160" s="171"/>
      <c r="H160" s="170"/>
      <c r="I160" s="171"/>
      <c r="J160" s="527" t="str">
        <f t="shared" si="12"/>
        <v/>
      </c>
      <c r="K160" s="172"/>
      <c r="L160" s="325"/>
      <c r="S160" s="180" t="str">
        <f>IF('Saisie CLASSEMENT'!$C165&gt;0,'Saisie CLASSEMENT'!B165,"")</f>
        <v/>
      </c>
      <c r="T160" s="170">
        <f>IF(S160&gt;0,'Saisie CLASSEMENT'!C165)</f>
        <v>0</v>
      </c>
      <c r="U160" s="171" t="str">
        <f>IF(S160&gt;0,CONCATENATE('Saisie CLASSEMENT'!I165," ",'Saisie CLASSEMENT'!J165,""))</f>
        <v xml:space="preserve">   </v>
      </c>
      <c r="V160" s="171" t="str">
        <f>IF(S160&gt;0,'Saisie CLASSEMENT'!K165)</f>
        <v xml:space="preserve"> </v>
      </c>
      <c r="W160" s="171" t="str">
        <f>IF(S160&gt;0,'Saisie CLASSEMENT'!N165)</f>
        <v xml:space="preserve"> </v>
      </c>
      <c r="X160" s="170" t="str">
        <f>IF(S160&gt;0,'Saisie CLASSEMENT'!O165)</f>
        <v xml:space="preserve"> </v>
      </c>
      <c r="Y160" s="172" t="str">
        <f>IF(S160&gt;0,'Saisie CLASSEMENT'!P165)</f>
        <v xml:space="preserve"> </v>
      </c>
      <c r="Z160" s="325"/>
      <c r="AC160" s="85" t="str">
        <f>IF(OR(W160="",COUNTIF(W$2:W160,W160)&gt;1),"",COUNTIF(W:W,"&gt;="&amp;W160))</f>
        <v/>
      </c>
      <c r="AD160" s="323" t="str">
        <f t="shared" si="13"/>
        <v/>
      </c>
      <c r="AE160" s="85" t="str">
        <f>IF(OR(X160="",COUNTIF(X$2:X160,X160)&gt;1),"",COUNTIF(X:X,"&gt;="&amp;X160))</f>
        <v/>
      </c>
    </row>
    <row r="161" spans="1:31" ht="15.75" hidden="1" customHeight="1">
      <c r="A161" s="33">
        <f t="shared" si="10"/>
        <v>0</v>
      </c>
      <c r="B161" s="170" t="str">
        <f t="shared" si="11"/>
        <v/>
      </c>
      <c r="C161" s="180"/>
      <c r="D161" s="170"/>
      <c r="E161" s="171"/>
      <c r="F161" s="171"/>
      <c r="G161" s="171"/>
      <c r="H161" s="170"/>
      <c r="I161" s="171"/>
      <c r="J161" s="527" t="str">
        <f t="shared" si="12"/>
        <v/>
      </c>
      <c r="K161" s="172"/>
      <c r="L161" s="325"/>
      <c r="S161" s="180" t="str">
        <f>IF('Saisie CLASSEMENT'!$C166&gt;0,'Saisie CLASSEMENT'!B166,"")</f>
        <v/>
      </c>
      <c r="T161" s="170">
        <f>IF(S161&gt;0,'Saisie CLASSEMENT'!C166)</f>
        <v>0</v>
      </c>
      <c r="U161" s="171" t="str">
        <f>IF(S161&gt;0,CONCATENATE('Saisie CLASSEMENT'!I166," ",'Saisie CLASSEMENT'!J166,""))</f>
        <v xml:space="preserve">   </v>
      </c>
      <c r="V161" s="171" t="str">
        <f>IF(S161&gt;0,'Saisie CLASSEMENT'!K166)</f>
        <v xml:space="preserve"> </v>
      </c>
      <c r="W161" s="171" t="str">
        <f>IF(S161&gt;0,'Saisie CLASSEMENT'!N166)</f>
        <v xml:space="preserve"> </v>
      </c>
      <c r="X161" s="170" t="str">
        <f>IF(S161&gt;0,'Saisie CLASSEMENT'!O166)</f>
        <v xml:space="preserve"> </v>
      </c>
      <c r="Y161" s="172" t="str">
        <f>IF(S161&gt;0,'Saisie CLASSEMENT'!P166)</f>
        <v xml:space="preserve"> </v>
      </c>
      <c r="Z161" s="325"/>
      <c r="AC161" s="85" t="str">
        <f>IF(OR(W161="",COUNTIF(W$2:W161,W161)&gt;1),"",COUNTIF(W:W,"&gt;="&amp;W161))</f>
        <v/>
      </c>
      <c r="AD161" s="323" t="str">
        <f t="shared" si="13"/>
        <v/>
      </c>
      <c r="AE161" s="85" t="str">
        <f>IF(OR(X161="",COUNTIF(X$2:X161,X161)&gt;1),"",COUNTIF(X:X,"&gt;="&amp;X161))</f>
        <v/>
      </c>
    </row>
    <row r="162" spans="1:31" ht="15.75" hidden="1" customHeight="1">
      <c r="A162" s="33">
        <f t="shared" si="10"/>
        <v>0</v>
      </c>
      <c r="B162" s="170" t="str">
        <f t="shared" si="11"/>
        <v/>
      </c>
      <c r="C162" s="180"/>
      <c r="D162" s="170"/>
      <c r="E162" s="171"/>
      <c r="F162" s="171"/>
      <c r="G162" s="171"/>
      <c r="H162" s="170"/>
      <c r="I162" s="171"/>
      <c r="J162" s="527" t="str">
        <f t="shared" si="12"/>
        <v/>
      </c>
      <c r="K162" s="172"/>
      <c r="L162" s="325"/>
      <c r="S162" s="180" t="str">
        <f>IF('Saisie CLASSEMENT'!$C167&gt;0,'Saisie CLASSEMENT'!B167,"")</f>
        <v/>
      </c>
      <c r="T162" s="170">
        <f>IF(S162&gt;0,'Saisie CLASSEMENT'!C167)</f>
        <v>0</v>
      </c>
      <c r="U162" s="171" t="str">
        <f>IF(S162&gt;0,CONCATENATE('Saisie CLASSEMENT'!I167," ",'Saisie CLASSEMENT'!J167,""))</f>
        <v xml:space="preserve">   </v>
      </c>
      <c r="V162" s="171" t="str">
        <f>IF(S162&gt;0,'Saisie CLASSEMENT'!K167)</f>
        <v xml:space="preserve"> </v>
      </c>
      <c r="W162" s="171" t="str">
        <f>IF(S162&gt;0,'Saisie CLASSEMENT'!N167)</f>
        <v xml:space="preserve"> </v>
      </c>
      <c r="X162" s="170" t="str">
        <f>IF(S162&gt;0,'Saisie CLASSEMENT'!O167)</f>
        <v xml:space="preserve"> </v>
      </c>
      <c r="Y162" s="172" t="str">
        <f>IF(S162&gt;0,'Saisie CLASSEMENT'!P167)</f>
        <v xml:space="preserve"> </v>
      </c>
      <c r="Z162" s="325"/>
      <c r="AC162" s="85" t="str">
        <f>IF(OR(W162="",COUNTIF(W$2:W162,W162)&gt;1),"",COUNTIF(W:W,"&gt;="&amp;W162))</f>
        <v/>
      </c>
      <c r="AD162" s="323" t="str">
        <f t="shared" si="13"/>
        <v/>
      </c>
      <c r="AE162" s="85" t="str">
        <f>IF(OR(X162="",COUNTIF(X$2:X162,X162)&gt;1),"",COUNTIF(X:X,"&gt;="&amp;X162))</f>
        <v/>
      </c>
    </row>
    <row r="163" spans="1:31" ht="15.75" hidden="1" customHeight="1">
      <c r="A163" s="33">
        <f t="shared" si="10"/>
        <v>0</v>
      </c>
      <c r="B163" s="170" t="str">
        <f t="shared" si="11"/>
        <v/>
      </c>
      <c r="C163" s="180"/>
      <c r="D163" s="170"/>
      <c r="E163" s="171"/>
      <c r="F163" s="171"/>
      <c r="G163" s="171"/>
      <c r="H163" s="170"/>
      <c r="I163" s="171"/>
      <c r="J163" s="527" t="str">
        <f t="shared" si="12"/>
        <v/>
      </c>
      <c r="K163" s="172"/>
      <c r="L163" s="325"/>
      <c r="S163" s="180" t="str">
        <f>IF('Saisie CLASSEMENT'!$C168&gt;0,'Saisie CLASSEMENT'!B168,"")</f>
        <v/>
      </c>
      <c r="T163" s="170">
        <f>IF(S163&gt;0,'Saisie CLASSEMENT'!C168)</f>
        <v>0</v>
      </c>
      <c r="U163" s="171" t="str">
        <f>IF(S163&gt;0,CONCATENATE('Saisie CLASSEMENT'!I168," ",'Saisie CLASSEMENT'!J168,""))</f>
        <v xml:space="preserve">   </v>
      </c>
      <c r="V163" s="171" t="str">
        <f>IF(S163&gt;0,'Saisie CLASSEMENT'!K168)</f>
        <v xml:space="preserve"> </v>
      </c>
      <c r="W163" s="171" t="str">
        <f>IF(S163&gt;0,'Saisie CLASSEMENT'!N168)</f>
        <v xml:space="preserve"> </v>
      </c>
      <c r="X163" s="170" t="str">
        <f>IF(S163&gt;0,'Saisie CLASSEMENT'!O168)</f>
        <v xml:space="preserve"> </v>
      </c>
      <c r="Y163" s="172" t="str">
        <f>IF(S163&gt;0,'Saisie CLASSEMENT'!P168)</f>
        <v xml:space="preserve"> </v>
      </c>
      <c r="Z163" s="325"/>
      <c r="AC163" s="85" t="str">
        <f>IF(OR(W163="",COUNTIF(W$2:W163,W163)&gt;1),"",COUNTIF(W:W,"&gt;="&amp;W163))</f>
        <v/>
      </c>
      <c r="AD163" s="323" t="str">
        <f t="shared" si="13"/>
        <v/>
      </c>
      <c r="AE163" s="85" t="str">
        <f>IF(OR(X163="",COUNTIF(X$2:X163,X163)&gt;1),"",COUNTIF(X:X,"&gt;="&amp;X163))</f>
        <v/>
      </c>
    </row>
    <row r="164" spans="1:31" ht="15.75" hidden="1" customHeight="1">
      <c r="A164" s="33">
        <f t="shared" si="10"/>
        <v>0</v>
      </c>
      <c r="B164" s="170" t="str">
        <f t="shared" si="11"/>
        <v/>
      </c>
      <c r="C164" s="180"/>
      <c r="D164" s="170"/>
      <c r="E164" s="171"/>
      <c r="F164" s="171"/>
      <c r="G164" s="171"/>
      <c r="H164" s="170"/>
      <c r="I164" s="171"/>
      <c r="J164" s="527" t="str">
        <f t="shared" si="12"/>
        <v/>
      </c>
      <c r="K164" s="172"/>
      <c r="L164" s="325"/>
      <c r="S164" s="180" t="str">
        <f>IF('Saisie CLASSEMENT'!$C169&gt;0,'Saisie CLASSEMENT'!B169,"")</f>
        <v/>
      </c>
      <c r="T164" s="170">
        <f>IF(S164&gt;0,'Saisie CLASSEMENT'!C169)</f>
        <v>0</v>
      </c>
      <c r="U164" s="171" t="str">
        <f>IF(S164&gt;0,CONCATENATE('Saisie CLASSEMENT'!I169," ",'Saisie CLASSEMENT'!J169,""))</f>
        <v xml:space="preserve">   </v>
      </c>
      <c r="V164" s="171" t="str">
        <f>IF(S164&gt;0,'Saisie CLASSEMENT'!K169)</f>
        <v xml:space="preserve"> </v>
      </c>
      <c r="W164" s="171" t="str">
        <f>IF(S164&gt;0,'Saisie CLASSEMENT'!N169)</f>
        <v xml:space="preserve"> </v>
      </c>
      <c r="X164" s="170" t="str">
        <f>IF(S164&gt;0,'Saisie CLASSEMENT'!O169)</f>
        <v xml:space="preserve"> </v>
      </c>
      <c r="Y164" s="172" t="str">
        <f>IF(S164&gt;0,'Saisie CLASSEMENT'!P169)</f>
        <v xml:space="preserve"> </v>
      </c>
      <c r="Z164" s="325"/>
      <c r="AC164" s="85" t="str">
        <f>IF(OR(W164="",COUNTIF(W$2:W164,W164)&gt;1),"",COUNTIF(W:W,"&gt;="&amp;W164))</f>
        <v/>
      </c>
      <c r="AD164" s="323" t="str">
        <f t="shared" si="13"/>
        <v/>
      </c>
      <c r="AE164" s="85" t="str">
        <f>IF(OR(X164="",COUNTIF(X$2:X164,X164)&gt;1),"",COUNTIF(X:X,"&gt;="&amp;X164))</f>
        <v/>
      </c>
    </row>
    <row r="165" spans="1:31" ht="15.75" hidden="1" customHeight="1">
      <c r="A165" s="33">
        <f t="shared" si="10"/>
        <v>0</v>
      </c>
      <c r="B165" s="170" t="str">
        <f t="shared" si="11"/>
        <v/>
      </c>
      <c r="C165" s="180"/>
      <c r="D165" s="170"/>
      <c r="E165" s="171"/>
      <c r="F165" s="171"/>
      <c r="G165" s="171"/>
      <c r="H165" s="170"/>
      <c r="I165" s="171"/>
      <c r="J165" s="527" t="str">
        <f t="shared" si="12"/>
        <v/>
      </c>
      <c r="K165" s="172"/>
      <c r="L165" s="325"/>
      <c r="S165" s="180" t="str">
        <f>IF('Saisie CLASSEMENT'!$C170&gt;0,'Saisie CLASSEMENT'!B170,"")</f>
        <v/>
      </c>
      <c r="T165" s="170">
        <f>IF(S165&gt;0,'Saisie CLASSEMENT'!C170)</f>
        <v>0</v>
      </c>
      <c r="U165" s="171" t="str">
        <f>IF(S165&gt;0,CONCATENATE('Saisie CLASSEMENT'!I170," ",'Saisie CLASSEMENT'!J170,""))</f>
        <v xml:space="preserve">   </v>
      </c>
      <c r="V165" s="171" t="str">
        <f>IF(S165&gt;0,'Saisie CLASSEMENT'!K170)</f>
        <v xml:space="preserve"> </v>
      </c>
      <c r="W165" s="171" t="str">
        <f>IF(S165&gt;0,'Saisie CLASSEMENT'!N170)</f>
        <v xml:space="preserve"> </v>
      </c>
      <c r="X165" s="170" t="str">
        <f>IF(S165&gt;0,'Saisie CLASSEMENT'!O170)</f>
        <v xml:space="preserve"> </v>
      </c>
      <c r="Y165" s="172" t="str">
        <f>IF(S165&gt;0,'Saisie CLASSEMENT'!P170)</f>
        <v xml:space="preserve"> </v>
      </c>
      <c r="Z165" s="325"/>
      <c r="AC165" s="85" t="str">
        <f>IF(OR(W165="",COUNTIF(W$2:W165,W165)&gt;1),"",COUNTIF(W:W,"&gt;="&amp;W165))</f>
        <v/>
      </c>
      <c r="AD165" s="323" t="str">
        <f t="shared" si="13"/>
        <v/>
      </c>
      <c r="AE165" s="85" t="str">
        <f>IF(OR(X165="",COUNTIF(X$2:X165,X165)&gt;1),"",COUNTIF(X:X,"&gt;="&amp;X165))</f>
        <v/>
      </c>
    </row>
    <row r="166" spans="1:31" ht="15.75" hidden="1" customHeight="1">
      <c r="A166" s="33">
        <f t="shared" si="10"/>
        <v>0</v>
      </c>
      <c r="B166" s="170" t="str">
        <f t="shared" si="11"/>
        <v/>
      </c>
      <c r="C166" s="180"/>
      <c r="D166" s="170"/>
      <c r="E166" s="171"/>
      <c r="F166" s="171"/>
      <c r="G166" s="171"/>
      <c r="H166" s="170"/>
      <c r="I166" s="171"/>
      <c r="J166" s="527" t="str">
        <f t="shared" si="12"/>
        <v/>
      </c>
      <c r="K166" s="172"/>
      <c r="L166" s="325"/>
      <c r="S166" s="180" t="str">
        <f>IF('Saisie CLASSEMENT'!$C171&gt;0,'Saisie CLASSEMENT'!B171,"")</f>
        <v/>
      </c>
      <c r="T166" s="170">
        <f>IF(S166&gt;0,'Saisie CLASSEMENT'!C171)</f>
        <v>0</v>
      </c>
      <c r="U166" s="171" t="str">
        <f>IF(S166&gt;0,CONCATENATE('Saisie CLASSEMENT'!I171," ",'Saisie CLASSEMENT'!J171,""))</f>
        <v xml:space="preserve">   </v>
      </c>
      <c r="V166" s="171" t="str">
        <f>IF(S166&gt;0,'Saisie CLASSEMENT'!K171)</f>
        <v xml:space="preserve"> </v>
      </c>
      <c r="W166" s="171" t="str">
        <f>IF(S166&gt;0,'Saisie CLASSEMENT'!N171)</f>
        <v xml:space="preserve"> </v>
      </c>
      <c r="X166" s="170" t="str">
        <f>IF(S166&gt;0,'Saisie CLASSEMENT'!O171)</f>
        <v xml:space="preserve"> </v>
      </c>
      <c r="Y166" s="172" t="str">
        <f>IF(S166&gt;0,'Saisie CLASSEMENT'!P171)</f>
        <v xml:space="preserve"> </v>
      </c>
      <c r="Z166" s="325"/>
      <c r="AC166" s="85" t="str">
        <f>IF(OR(W166="",COUNTIF(W$2:W166,W166)&gt;1),"",COUNTIF(W:W,"&gt;="&amp;W166))</f>
        <v/>
      </c>
      <c r="AD166" s="323" t="str">
        <f t="shared" si="13"/>
        <v/>
      </c>
      <c r="AE166" s="85" t="str">
        <f>IF(OR(X166="",COUNTIF(X$2:X166,X166)&gt;1),"",COUNTIF(X:X,"&gt;="&amp;X166))</f>
        <v/>
      </c>
    </row>
    <row r="167" spans="1:31" ht="15.75" hidden="1" customHeight="1">
      <c r="A167" s="33">
        <f t="shared" si="10"/>
        <v>0</v>
      </c>
      <c r="B167" s="170" t="str">
        <f t="shared" si="11"/>
        <v/>
      </c>
      <c r="C167" s="180"/>
      <c r="D167" s="170"/>
      <c r="E167" s="171"/>
      <c r="F167" s="171"/>
      <c r="G167" s="171"/>
      <c r="H167" s="170"/>
      <c r="I167" s="171"/>
      <c r="J167" s="527" t="str">
        <f t="shared" si="12"/>
        <v/>
      </c>
      <c r="K167" s="172"/>
      <c r="L167" s="325"/>
      <c r="S167" s="180" t="str">
        <f>IF('Saisie CLASSEMENT'!$C172&gt;0,'Saisie CLASSEMENT'!B172,"")</f>
        <v/>
      </c>
      <c r="T167" s="170">
        <f>IF(S167&gt;0,'Saisie CLASSEMENT'!C172)</f>
        <v>0</v>
      </c>
      <c r="U167" s="171" t="str">
        <f>IF(S167&gt;0,CONCATENATE('Saisie CLASSEMENT'!I172," ",'Saisie CLASSEMENT'!J172,""))</f>
        <v xml:space="preserve">   </v>
      </c>
      <c r="V167" s="171" t="str">
        <f>IF(S167&gt;0,'Saisie CLASSEMENT'!K172)</f>
        <v xml:space="preserve"> </v>
      </c>
      <c r="W167" s="171" t="str">
        <f>IF(S167&gt;0,'Saisie CLASSEMENT'!N172)</f>
        <v xml:space="preserve"> </v>
      </c>
      <c r="X167" s="170" t="str">
        <f>IF(S167&gt;0,'Saisie CLASSEMENT'!O172)</f>
        <v xml:space="preserve"> </v>
      </c>
      <c r="Y167" s="172" t="str">
        <f>IF(S167&gt;0,'Saisie CLASSEMENT'!P172)</f>
        <v xml:space="preserve"> </v>
      </c>
      <c r="Z167" s="325"/>
      <c r="AC167" s="85" t="str">
        <f>IF(OR(W167="",COUNTIF(W$2:W167,W167)&gt;1),"",COUNTIF(W:W,"&gt;="&amp;W167))</f>
        <v/>
      </c>
      <c r="AD167" s="323" t="str">
        <f t="shared" si="13"/>
        <v/>
      </c>
      <c r="AE167" s="85" t="str">
        <f>IF(OR(X167="",COUNTIF(X$2:X167,X167)&gt;1),"",COUNTIF(X:X,"&gt;="&amp;X167))</f>
        <v/>
      </c>
    </row>
    <row r="168" spans="1:31" ht="15.75" hidden="1" customHeight="1">
      <c r="A168" s="33">
        <f t="shared" si="10"/>
        <v>0</v>
      </c>
      <c r="B168" s="170" t="str">
        <f t="shared" si="11"/>
        <v/>
      </c>
      <c r="C168" s="180"/>
      <c r="D168" s="170"/>
      <c r="E168" s="171"/>
      <c r="F168" s="171"/>
      <c r="G168" s="171"/>
      <c r="H168" s="170"/>
      <c r="I168" s="171"/>
      <c r="J168" s="527" t="str">
        <f t="shared" si="12"/>
        <v/>
      </c>
      <c r="K168" s="172"/>
      <c r="L168" s="325"/>
      <c r="S168" s="180" t="str">
        <f>IF('Saisie CLASSEMENT'!$C173&gt;0,'Saisie CLASSEMENT'!B173,"")</f>
        <v/>
      </c>
      <c r="T168" s="170">
        <f>IF(S168&gt;0,'Saisie CLASSEMENT'!C173)</f>
        <v>0</v>
      </c>
      <c r="U168" s="171" t="str">
        <f>IF(S168&gt;0,CONCATENATE('Saisie CLASSEMENT'!I173," ",'Saisie CLASSEMENT'!J173,""))</f>
        <v xml:space="preserve">   </v>
      </c>
      <c r="V168" s="171" t="str">
        <f>IF(S168&gt;0,'Saisie CLASSEMENT'!K173)</f>
        <v xml:space="preserve"> </v>
      </c>
      <c r="W168" s="171" t="str">
        <f>IF(S168&gt;0,'Saisie CLASSEMENT'!N173)</f>
        <v xml:space="preserve"> </v>
      </c>
      <c r="X168" s="170" t="str">
        <f>IF(S168&gt;0,'Saisie CLASSEMENT'!O173)</f>
        <v xml:space="preserve"> </v>
      </c>
      <c r="Y168" s="172" t="str">
        <f>IF(S168&gt;0,'Saisie CLASSEMENT'!P173)</f>
        <v xml:space="preserve"> </v>
      </c>
      <c r="Z168" s="325"/>
      <c r="AC168" s="85" t="str">
        <f>IF(OR(W168="",COUNTIF(W$2:W168,W168)&gt;1),"",COUNTIF(W:W,"&gt;="&amp;W168))</f>
        <v/>
      </c>
      <c r="AD168" s="323" t="str">
        <f t="shared" si="13"/>
        <v/>
      </c>
      <c r="AE168" s="85" t="str">
        <f>IF(OR(X168="",COUNTIF(X$2:X168,X168)&gt;1),"",COUNTIF(X:X,"&gt;="&amp;X168))</f>
        <v/>
      </c>
    </row>
    <row r="169" spans="1:31" ht="15.75" hidden="1" customHeight="1">
      <c r="A169" s="33">
        <f t="shared" si="10"/>
        <v>0</v>
      </c>
      <c r="B169" s="170" t="str">
        <f t="shared" si="11"/>
        <v/>
      </c>
      <c r="C169" s="180"/>
      <c r="D169" s="170"/>
      <c r="E169" s="171"/>
      <c r="F169" s="171"/>
      <c r="G169" s="171"/>
      <c r="H169" s="170"/>
      <c r="I169" s="171"/>
      <c r="J169" s="527" t="str">
        <f t="shared" si="12"/>
        <v/>
      </c>
      <c r="K169" s="172"/>
      <c r="L169" s="325"/>
      <c r="S169" s="180" t="str">
        <f>IF('Saisie CLASSEMENT'!$C174&gt;0,'Saisie CLASSEMENT'!B174,"")</f>
        <v/>
      </c>
      <c r="T169" s="170">
        <f>IF(S169&gt;0,'Saisie CLASSEMENT'!C174)</f>
        <v>0</v>
      </c>
      <c r="U169" s="171" t="str">
        <f>IF(S169&gt;0,CONCATENATE('Saisie CLASSEMENT'!I174," ",'Saisie CLASSEMENT'!J174,""))</f>
        <v xml:space="preserve">   </v>
      </c>
      <c r="V169" s="171" t="str">
        <f>IF(S169&gt;0,'Saisie CLASSEMENT'!K174)</f>
        <v xml:space="preserve"> </v>
      </c>
      <c r="W169" s="171" t="str">
        <f>IF(S169&gt;0,'Saisie CLASSEMENT'!N174)</f>
        <v xml:space="preserve"> </v>
      </c>
      <c r="X169" s="170" t="str">
        <f>IF(S169&gt;0,'Saisie CLASSEMENT'!O174)</f>
        <v xml:space="preserve"> </v>
      </c>
      <c r="Y169" s="172" t="str">
        <f>IF(S169&gt;0,'Saisie CLASSEMENT'!P174)</f>
        <v xml:space="preserve"> </v>
      </c>
      <c r="Z169" s="325"/>
      <c r="AC169" s="85" t="str">
        <f>IF(OR(W169="",COUNTIF(W$2:W169,W169)&gt;1),"",COUNTIF(W:W,"&gt;="&amp;W169))</f>
        <v/>
      </c>
      <c r="AD169" s="323" t="str">
        <f t="shared" si="13"/>
        <v/>
      </c>
      <c r="AE169" s="85" t="str">
        <f>IF(OR(X169="",COUNTIF(X$2:X169,X169)&gt;1),"",COUNTIF(X:X,"&gt;="&amp;X169))</f>
        <v/>
      </c>
    </row>
    <row r="170" spans="1:31" ht="15.75" hidden="1" customHeight="1">
      <c r="A170" s="33">
        <f t="shared" si="10"/>
        <v>0</v>
      </c>
      <c r="B170" s="170" t="str">
        <f t="shared" si="11"/>
        <v/>
      </c>
      <c r="C170" s="180"/>
      <c r="D170" s="170"/>
      <c r="E170" s="171"/>
      <c r="F170" s="171"/>
      <c r="G170" s="171"/>
      <c r="H170" s="170"/>
      <c r="I170" s="171"/>
      <c r="J170" s="527" t="str">
        <f t="shared" si="12"/>
        <v/>
      </c>
      <c r="K170" s="172"/>
      <c r="L170" s="325"/>
      <c r="S170" s="180" t="str">
        <f>IF('Saisie CLASSEMENT'!$C175&gt;0,'Saisie CLASSEMENT'!B175,"")</f>
        <v/>
      </c>
      <c r="T170" s="170">
        <f>IF(S170&gt;0,'Saisie CLASSEMENT'!C175)</f>
        <v>0</v>
      </c>
      <c r="U170" s="171" t="str">
        <f>IF(S170&gt;0,CONCATENATE('Saisie CLASSEMENT'!I175," ",'Saisie CLASSEMENT'!J175,""))</f>
        <v xml:space="preserve">   </v>
      </c>
      <c r="V170" s="171" t="str">
        <f>IF(S170&gt;0,'Saisie CLASSEMENT'!K175)</f>
        <v xml:space="preserve"> </v>
      </c>
      <c r="W170" s="171" t="str">
        <f>IF(S170&gt;0,'Saisie CLASSEMENT'!N175)</f>
        <v xml:space="preserve"> </v>
      </c>
      <c r="X170" s="170" t="str">
        <f>IF(S170&gt;0,'Saisie CLASSEMENT'!O175)</f>
        <v xml:space="preserve"> </v>
      </c>
      <c r="Y170" s="172" t="str">
        <f>IF(S170&gt;0,'Saisie CLASSEMENT'!P175)</f>
        <v xml:space="preserve"> </v>
      </c>
      <c r="Z170" s="325"/>
      <c r="AC170" s="85" t="str">
        <f>IF(OR(W170="",COUNTIF(W$2:W170,W170)&gt;1),"",COUNTIF(W:W,"&gt;="&amp;W170))</f>
        <v/>
      </c>
      <c r="AD170" s="323" t="str">
        <f t="shared" si="13"/>
        <v/>
      </c>
      <c r="AE170" s="85" t="str">
        <f>IF(OR(X170="",COUNTIF(X$2:X170,X170)&gt;1),"",COUNTIF(X:X,"&gt;="&amp;X170))</f>
        <v/>
      </c>
    </row>
    <row r="171" spans="1:31" ht="15.75" hidden="1" customHeight="1">
      <c r="A171" s="33">
        <f t="shared" si="10"/>
        <v>0</v>
      </c>
      <c r="B171" s="170" t="str">
        <f t="shared" si="11"/>
        <v/>
      </c>
      <c r="C171" s="180"/>
      <c r="D171" s="170"/>
      <c r="E171" s="171"/>
      <c r="F171" s="171"/>
      <c r="G171" s="171"/>
      <c r="H171" s="170"/>
      <c r="I171" s="171"/>
      <c r="J171" s="527" t="str">
        <f t="shared" si="12"/>
        <v/>
      </c>
      <c r="K171" s="172"/>
      <c r="L171" s="325"/>
      <c r="S171" s="180" t="str">
        <f>IF('Saisie CLASSEMENT'!$C176&gt;0,'Saisie CLASSEMENT'!B176,"")</f>
        <v/>
      </c>
      <c r="T171" s="170">
        <f>IF(S171&gt;0,'Saisie CLASSEMENT'!C176)</f>
        <v>0</v>
      </c>
      <c r="U171" s="171" t="str">
        <f>IF(S171&gt;0,CONCATENATE('Saisie CLASSEMENT'!I176," ",'Saisie CLASSEMENT'!J176,""))</f>
        <v xml:space="preserve">   </v>
      </c>
      <c r="V171" s="171" t="str">
        <f>IF(S171&gt;0,'Saisie CLASSEMENT'!K176)</f>
        <v xml:space="preserve"> </v>
      </c>
      <c r="W171" s="171" t="str">
        <f>IF(S171&gt;0,'Saisie CLASSEMENT'!N176)</f>
        <v xml:space="preserve"> </v>
      </c>
      <c r="X171" s="170" t="str">
        <f>IF(S171&gt;0,'Saisie CLASSEMENT'!O176)</f>
        <v xml:space="preserve"> </v>
      </c>
      <c r="Y171" s="172" t="str">
        <f>IF(S171&gt;0,'Saisie CLASSEMENT'!P176)</f>
        <v xml:space="preserve"> </v>
      </c>
      <c r="Z171" s="325"/>
      <c r="AC171" s="85" t="str">
        <f>IF(OR(W171="",COUNTIF(W$2:W171,W171)&gt;1),"",COUNTIF(W:W,"&gt;="&amp;W171))</f>
        <v/>
      </c>
      <c r="AD171" s="323" t="str">
        <f t="shared" si="13"/>
        <v/>
      </c>
      <c r="AE171" s="85" t="str">
        <f>IF(OR(X171="",COUNTIF(X$2:X171,X171)&gt;1),"",COUNTIF(X:X,"&gt;="&amp;X171))</f>
        <v/>
      </c>
    </row>
    <row r="172" spans="1:31" ht="15.75" hidden="1" customHeight="1">
      <c r="A172" s="33">
        <f t="shared" si="10"/>
        <v>0</v>
      </c>
      <c r="B172" s="170" t="str">
        <f t="shared" si="11"/>
        <v/>
      </c>
      <c r="C172" s="180"/>
      <c r="D172" s="170"/>
      <c r="E172" s="171"/>
      <c r="F172" s="171"/>
      <c r="G172" s="171"/>
      <c r="H172" s="170"/>
      <c r="I172" s="171"/>
      <c r="J172" s="527" t="str">
        <f t="shared" si="12"/>
        <v/>
      </c>
      <c r="K172" s="172"/>
      <c r="L172" s="325"/>
      <c r="S172" s="180" t="str">
        <f>IF('Saisie CLASSEMENT'!$C177&gt;0,'Saisie CLASSEMENT'!B177,"")</f>
        <v/>
      </c>
      <c r="T172" s="170">
        <f>IF(S172&gt;0,'Saisie CLASSEMENT'!C177)</f>
        <v>0</v>
      </c>
      <c r="U172" s="171" t="str">
        <f>IF(S172&gt;0,CONCATENATE('Saisie CLASSEMENT'!I177," ",'Saisie CLASSEMENT'!J177,""))</f>
        <v xml:space="preserve">   </v>
      </c>
      <c r="V172" s="171" t="str">
        <f>IF(S172&gt;0,'Saisie CLASSEMENT'!K177)</f>
        <v xml:space="preserve"> </v>
      </c>
      <c r="W172" s="171" t="str">
        <f>IF(S172&gt;0,'Saisie CLASSEMENT'!N177)</f>
        <v xml:space="preserve"> </v>
      </c>
      <c r="X172" s="170" t="str">
        <f>IF(S172&gt;0,'Saisie CLASSEMENT'!O177)</f>
        <v xml:space="preserve"> </v>
      </c>
      <c r="Y172" s="172" t="str">
        <f>IF(S172&gt;0,'Saisie CLASSEMENT'!P177)</f>
        <v xml:space="preserve"> </v>
      </c>
      <c r="Z172" s="325"/>
      <c r="AC172" s="85" t="str">
        <f>IF(OR(W172="",COUNTIF(W$2:W172,W172)&gt;1),"",COUNTIF(W:W,"&gt;="&amp;W172))</f>
        <v/>
      </c>
      <c r="AD172" s="323" t="str">
        <f t="shared" si="13"/>
        <v/>
      </c>
      <c r="AE172" s="85" t="str">
        <f>IF(OR(X172="",COUNTIF(X$2:X172,X172)&gt;1),"",COUNTIF(X:X,"&gt;="&amp;X172))</f>
        <v/>
      </c>
    </row>
    <row r="173" spans="1:31" ht="15.75" hidden="1" customHeight="1">
      <c r="A173" s="33">
        <f t="shared" si="10"/>
        <v>0</v>
      </c>
      <c r="B173" s="170" t="str">
        <f t="shared" si="11"/>
        <v/>
      </c>
      <c r="C173" s="180"/>
      <c r="D173" s="170"/>
      <c r="E173" s="171"/>
      <c r="F173" s="171"/>
      <c r="G173" s="171"/>
      <c r="H173" s="170"/>
      <c r="I173" s="171"/>
      <c r="J173" s="527" t="str">
        <f t="shared" si="12"/>
        <v/>
      </c>
      <c r="K173" s="172"/>
      <c r="L173" s="325"/>
      <c r="S173" s="180" t="str">
        <f>IF('Saisie CLASSEMENT'!$C178&gt;0,'Saisie CLASSEMENT'!B178,"")</f>
        <v/>
      </c>
      <c r="T173" s="170">
        <f>IF(S173&gt;0,'Saisie CLASSEMENT'!C178)</f>
        <v>0</v>
      </c>
      <c r="U173" s="171" t="str">
        <f>IF(S173&gt;0,CONCATENATE('Saisie CLASSEMENT'!I178," ",'Saisie CLASSEMENT'!J178,""))</f>
        <v xml:space="preserve">   </v>
      </c>
      <c r="V173" s="171" t="str">
        <f>IF(S173&gt;0,'Saisie CLASSEMENT'!K178)</f>
        <v xml:space="preserve"> </v>
      </c>
      <c r="W173" s="171" t="str">
        <f>IF(S173&gt;0,'Saisie CLASSEMENT'!N178)</f>
        <v xml:space="preserve"> </v>
      </c>
      <c r="X173" s="170" t="str">
        <f>IF(S173&gt;0,'Saisie CLASSEMENT'!O178)</f>
        <v xml:space="preserve"> </v>
      </c>
      <c r="Y173" s="172" t="str">
        <f>IF(S173&gt;0,'Saisie CLASSEMENT'!P178)</f>
        <v xml:space="preserve"> </v>
      </c>
      <c r="Z173" s="325"/>
      <c r="AC173" s="85" t="str">
        <f>IF(OR(W173="",COUNTIF(W$2:W173,W173)&gt;1),"",COUNTIF(W:W,"&gt;="&amp;W173))</f>
        <v/>
      </c>
      <c r="AD173" s="323" t="str">
        <f t="shared" si="13"/>
        <v/>
      </c>
      <c r="AE173" s="85" t="str">
        <f>IF(OR(X173="",COUNTIF(X$2:X173,X173)&gt;1),"",COUNTIF(X:X,"&gt;="&amp;X173))</f>
        <v/>
      </c>
    </row>
    <row r="174" spans="1:31" ht="15.75" hidden="1" customHeight="1">
      <c r="A174" s="33">
        <f t="shared" si="10"/>
        <v>0</v>
      </c>
      <c r="B174" s="170" t="str">
        <f t="shared" si="11"/>
        <v/>
      </c>
      <c r="C174" s="180"/>
      <c r="D174" s="170"/>
      <c r="E174" s="171"/>
      <c r="F174" s="171"/>
      <c r="G174" s="171"/>
      <c r="H174" s="170"/>
      <c r="I174" s="171"/>
      <c r="J174" s="527" t="str">
        <f t="shared" si="12"/>
        <v/>
      </c>
      <c r="K174" s="172"/>
      <c r="L174" s="325"/>
      <c r="S174" s="180" t="str">
        <f>IF('Saisie CLASSEMENT'!$C179&gt;0,'Saisie CLASSEMENT'!B179,"")</f>
        <v/>
      </c>
      <c r="T174" s="170">
        <f>IF(S174&gt;0,'Saisie CLASSEMENT'!C179)</f>
        <v>0</v>
      </c>
      <c r="U174" s="171" t="str">
        <f>IF(S174&gt;0,CONCATENATE('Saisie CLASSEMENT'!I179," ",'Saisie CLASSEMENT'!J179,""))</f>
        <v xml:space="preserve">   </v>
      </c>
      <c r="V174" s="171" t="str">
        <f>IF(S174&gt;0,'Saisie CLASSEMENT'!K179)</f>
        <v xml:space="preserve"> </v>
      </c>
      <c r="W174" s="171" t="str">
        <f>IF(S174&gt;0,'Saisie CLASSEMENT'!N179)</f>
        <v xml:space="preserve"> </v>
      </c>
      <c r="X174" s="170" t="str">
        <f>IF(S174&gt;0,'Saisie CLASSEMENT'!O179)</f>
        <v xml:space="preserve"> </v>
      </c>
      <c r="Y174" s="172" t="str">
        <f>IF(S174&gt;0,'Saisie CLASSEMENT'!P179)</f>
        <v xml:space="preserve"> </v>
      </c>
      <c r="Z174" s="325"/>
      <c r="AC174" s="85" t="str">
        <f>IF(OR(W174="",COUNTIF(W$2:W174,W174)&gt;1),"",COUNTIF(W:W,"&gt;="&amp;W174))</f>
        <v/>
      </c>
      <c r="AD174" s="323" t="str">
        <f t="shared" si="13"/>
        <v/>
      </c>
      <c r="AE174" s="85" t="str">
        <f>IF(OR(X174="",COUNTIF(X$2:X174,X174)&gt;1),"",COUNTIF(X:X,"&gt;="&amp;X174))</f>
        <v/>
      </c>
    </row>
    <row r="175" spans="1:31" ht="15.75" hidden="1" customHeight="1">
      <c r="A175" s="33">
        <f t="shared" si="10"/>
        <v>0</v>
      </c>
      <c r="B175" s="170" t="str">
        <f t="shared" si="11"/>
        <v/>
      </c>
      <c r="C175" s="180"/>
      <c r="D175" s="170"/>
      <c r="E175" s="171"/>
      <c r="F175" s="171"/>
      <c r="G175" s="171"/>
      <c r="H175" s="170"/>
      <c r="I175" s="171"/>
      <c r="J175" s="527" t="str">
        <f t="shared" si="12"/>
        <v/>
      </c>
      <c r="K175" s="172"/>
      <c r="L175" s="325"/>
      <c r="S175" s="180" t="str">
        <f>IF('Saisie CLASSEMENT'!$C180&gt;0,'Saisie CLASSEMENT'!B180,"")</f>
        <v/>
      </c>
      <c r="T175" s="170">
        <f>IF(S175&gt;0,'Saisie CLASSEMENT'!C180)</f>
        <v>0</v>
      </c>
      <c r="U175" s="171" t="str">
        <f>IF(S175&gt;0,CONCATENATE('Saisie CLASSEMENT'!I180," ",'Saisie CLASSEMENT'!J180,""))</f>
        <v xml:space="preserve">   </v>
      </c>
      <c r="V175" s="171" t="str">
        <f>IF(S175&gt;0,'Saisie CLASSEMENT'!K180)</f>
        <v xml:space="preserve"> </v>
      </c>
      <c r="W175" s="171" t="str">
        <f>IF(S175&gt;0,'Saisie CLASSEMENT'!N180)</f>
        <v xml:space="preserve"> </v>
      </c>
      <c r="X175" s="170" t="str">
        <f>IF(S175&gt;0,'Saisie CLASSEMENT'!O180)</f>
        <v xml:space="preserve"> </v>
      </c>
      <c r="Y175" s="172" t="str">
        <f>IF(S175&gt;0,'Saisie CLASSEMENT'!P180)</f>
        <v xml:space="preserve"> </v>
      </c>
      <c r="Z175" s="325"/>
      <c r="AC175" s="85" t="str">
        <f>IF(OR(W175="",COUNTIF(W$2:W175,W175)&gt;1),"",COUNTIF(W:W,"&gt;="&amp;W175))</f>
        <v/>
      </c>
      <c r="AD175" s="323" t="str">
        <f t="shared" si="13"/>
        <v/>
      </c>
      <c r="AE175" s="85" t="str">
        <f>IF(OR(X175="",COUNTIF(X$2:X175,X175)&gt;1),"",COUNTIF(X:X,"&gt;="&amp;X175))</f>
        <v/>
      </c>
    </row>
    <row r="176" spans="1:31" ht="15.75" hidden="1" customHeight="1">
      <c r="A176" s="33">
        <f t="shared" si="10"/>
        <v>0</v>
      </c>
      <c r="B176" s="170" t="str">
        <f t="shared" si="11"/>
        <v/>
      </c>
      <c r="C176" s="180"/>
      <c r="D176" s="170"/>
      <c r="E176" s="171"/>
      <c r="F176" s="171"/>
      <c r="G176" s="171"/>
      <c r="H176" s="170"/>
      <c r="I176" s="171"/>
      <c r="J176" s="527" t="str">
        <f t="shared" si="12"/>
        <v/>
      </c>
      <c r="K176" s="172"/>
      <c r="L176" s="325"/>
      <c r="S176" s="180" t="str">
        <f>IF('Saisie CLASSEMENT'!$C181&gt;0,'Saisie CLASSEMENT'!B181,"")</f>
        <v/>
      </c>
      <c r="T176" s="170">
        <f>IF(S176&gt;0,'Saisie CLASSEMENT'!C181)</f>
        <v>0</v>
      </c>
      <c r="U176" s="171" t="str">
        <f>IF(S176&gt;0,CONCATENATE('Saisie CLASSEMENT'!I181," ",'Saisie CLASSEMENT'!J181,""))</f>
        <v xml:space="preserve">   </v>
      </c>
      <c r="V176" s="171" t="str">
        <f>IF(S176&gt;0,'Saisie CLASSEMENT'!K181)</f>
        <v xml:space="preserve"> </v>
      </c>
      <c r="W176" s="171" t="str">
        <f>IF(S176&gt;0,'Saisie CLASSEMENT'!N181)</f>
        <v xml:space="preserve"> </v>
      </c>
      <c r="X176" s="170" t="str">
        <f>IF(S176&gt;0,'Saisie CLASSEMENT'!O181)</f>
        <v xml:space="preserve"> </v>
      </c>
      <c r="Y176" s="172" t="str">
        <f>IF(S176&gt;0,'Saisie CLASSEMENT'!P181)</f>
        <v xml:space="preserve"> </v>
      </c>
      <c r="Z176" s="325"/>
      <c r="AC176" s="85" t="str">
        <f>IF(OR(W176="",COUNTIF(W$2:W176,W176)&gt;1),"",COUNTIF(W:W,"&gt;="&amp;W176))</f>
        <v/>
      </c>
      <c r="AD176" s="323" t="str">
        <f t="shared" si="13"/>
        <v/>
      </c>
      <c r="AE176" s="85" t="str">
        <f>IF(OR(X176="",COUNTIF(X$2:X176,X176)&gt;1),"",COUNTIF(X:X,"&gt;="&amp;X176))</f>
        <v/>
      </c>
    </row>
    <row r="177" spans="1:31" ht="15.75" hidden="1" customHeight="1">
      <c r="A177" s="33">
        <f t="shared" si="10"/>
        <v>0</v>
      </c>
      <c r="B177" s="170" t="str">
        <f t="shared" si="11"/>
        <v/>
      </c>
      <c r="C177" s="180"/>
      <c r="D177" s="170"/>
      <c r="E177" s="171"/>
      <c r="F177" s="171"/>
      <c r="G177" s="171"/>
      <c r="H177" s="170"/>
      <c r="I177" s="171"/>
      <c r="J177" s="527" t="str">
        <f t="shared" si="12"/>
        <v/>
      </c>
      <c r="K177" s="172"/>
      <c r="L177" s="325"/>
      <c r="S177" s="180" t="str">
        <f>IF('Saisie CLASSEMENT'!$C182&gt;0,'Saisie CLASSEMENT'!B182,"")</f>
        <v/>
      </c>
      <c r="T177" s="170">
        <f>IF(S177&gt;0,'Saisie CLASSEMENT'!C182)</f>
        <v>0</v>
      </c>
      <c r="U177" s="171" t="str">
        <f>IF(S177&gt;0,CONCATENATE('Saisie CLASSEMENT'!I182," ",'Saisie CLASSEMENT'!J182,""))</f>
        <v xml:space="preserve">   </v>
      </c>
      <c r="V177" s="171" t="str">
        <f>IF(S177&gt;0,'Saisie CLASSEMENT'!K182)</f>
        <v xml:space="preserve"> </v>
      </c>
      <c r="W177" s="171" t="str">
        <f>IF(S177&gt;0,'Saisie CLASSEMENT'!N182)</f>
        <v xml:space="preserve"> </v>
      </c>
      <c r="X177" s="170" t="str">
        <f>IF(S177&gt;0,'Saisie CLASSEMENT'!O182)</f>
        <v xml:space="preserve"> </v>
      </c>
      <c r="Y177" s="172" t="str">
        <f>IF(S177&gt;0,'Saisie CLASSEMENT'!P182)</f>
        <v xml:space="preserve"> </v>
      </c>
      <c r="Z177" s="325"/>
      <c r="AC177" s="85" t="str">
        <f>IF(OR(W177="",COUNTIF(W$2:W177,W177)&gt;1),"",COUNTIF(W:W,"&gt;="&amp;W177))</f>
        <v/>
      </c>
      <c r="AD177" s="323" t="str">
        <f t="shared" si="13"/>
        <v/>
      </c>
      <c r="AE177" s="85" t="str">
        <f>IF(OR(X177="",COUNTIF(X$2:X177,X177)&gt;1),"",COUNTIF(X:X,"&gt;="&amp;X177))</f>
        <v/>
      </c>
    </row>
    <row r="178" spans="1:31" ht="15.75" hidden="1" customHeight="1">
      <c r="A178" s="33">
        <f t="shared" si="10"/>
        <v>0</v>
      </c>
      <c r="B178" s="170" t="str">
        <f t="shared" si="11"/>
        <v/>
      </c>
      <c r="C178" s="180"/>
      <c r="D178" s="170"/>
      <c r="E178" s="171"/>
      <c r="F178" s="171"/>
      <c r="G178" s="171"/>
      <c r="H178" s="170"/>
      <c r="I178" s="171"/>
      <c r="J178" s="527" t="str">
        <f t="shared" si="12"/>
        <v/>
      </c>
      <c r="K178" s="172"/>
      <c r="L178" s="325"/>
      <c r="S178" s="180" t="str">
        <f>IF('Saisie CLASSEMENT'!$C183&gt;0,'Saisie CLASSEMENT'!B183,"")</f>
        <v/>
      </c>
      <c r="T178" s="170">
        <f>IF(S178&gt;0,'Saisie CLASSEMENT'!C183)</f>
        <v>0</v>
      </c>
      <c r="U178" s="171" t="str">
        <f>IF(S178&gt;0,CONCATENATE('Saisie CLASSEMENT'!I183," ",'Saisie CLASSEMENT'!J183,""))</f>
        <v xml:space="preserve">   </v>
      </c>
      <c r="V178" s="171" t="str">
        <f>IF(S178&gt;0,'Saisie CLASSEMENT'!K183)</f>
        <v xml:space="preserve"> </v>
      </c>
      <c r="W178" s="171" t="str">
        <f>IF(S178&gt;0,'Saisie CLASSEMENT'!N183)</f>
        <v xml:space="preserve"> </v>
      </c>
      <c r="X178" s="170" t="str">
        <f>IF(S178&gt;0,'Saisie CLASSEMENT'!O183)</f>
        <v xml:space="preserve"> </v>
      </c>
      <c r="Y178" s="172" t="str">
        <f>IF(S178&gt;0,'Saisie CLASSEMENT'!P183)</f>
        <v xml:space="preserve"> </v>
      </c>
      <c r="Z178" s="325"/>
      <c r="AC178" s="85" t="str">
        <f>IF(OR(W178="",COUNTIF(W$2:W178,W178)&gt;1),"",COUNTIF(W:W,"&gt;="&amp;W178))</f>
        <v/>
      </c>
      <c r="AD178" s="323" t="str">
        <f t="shared" si="13"/>
        <v/>
      </c>
      <c r="AE178" s="85" t="str">
        <f>IF(OR(X178="",COUNTIF(X$2:X178,X178)&gt;1),"",COUNTIF(X:X,"&gt;="&amp;X178))</f>
        <v/>
      </c>
    </row>
    <row r="179" spans="1:31" ht="15.75" hidden="1" customHeight="1">
      <c r="A179" s="33">
        <f t="shared" si="10"/>
        <v>0</v>
      </c>
      <c r="B179" s="170" t="str">
        <f t="shared" si="11"/>
        <v/>
      </c>
      <c r="C179" s="180"/>
      <c r="D179" s="170"/>
      <c r="E179" s="171"/>
      <c r="F179" s="171"/>
      <c r="G179" s="171"/>
      <c r="H179" s="170"/>
      <c r="I179" s="171"/>
      <c r="J179" s="527" t="str">
        <f t="shared" si="12"/>
        <v/>
      </c>
      <c r="K179" s="172"/>
      <c r="L179" s="325"/>
      <c r="S179" s="180" t="str">
        <f>IF('Saisie CLASSEMENT'!$C184&gt;0,'Saisie CLASSEMENT'!B184,"")</f>
        <v/>
      </c>
      <c r="T179" s="170">
        <f>IF(S179&gt;0,'Saisie CLASSEMENT'!C184)</f>
        <v>0</v>
      </c>
      <c r="U179" s="171" t="str">
        <f>IF(S179&gt;0,CONCATENATE('Saisie CLASSEMENT'!I184," ",'Saisie CLASSEMENT'!J184,""))</f>
        <v xml:space="preserve">   </v>
      </c>
      <c r="V179" s="171" t="str">
        <f>IF(S179&gt;0,'Saisie CLASSEMENT'!K184)</f>
        <v xml:space="preserve"> </v>
      </c>
      <c r="W179" s="171" t="str">
        <f>IF(S179&gt;0,'Saisie CLASSEMENT'!N184)</f>
        <v xml:space="preserve"> </v>
      </c>
      <c r="X179" s="170" t="str">
        <f>IF(S179&gt;0,'Saisie CLASSEMENT'!O184)</f>
        <v xml:space="preserve"> </v>
      </c>
      <c r="Y179" s="172" t="str">
        <f>IF(S179&gt;0,'Saisie CLASSEMENT'!P184)</f>
        <v xml:space="preserve"> </v>
      </c>
      <c r="Z179" s="325"/>
      <c r="AC179" s="85" t="str">
        <f>IF(OR(W179="",COUNTIF(W$2:W179,W179)&gt;1),"",COUNTIF(W:W,"&gt;="&amp;W179))</f>
        <v/>
      </c>
      <c r="AD179" s="323" t="str">
        <f t="shared" si="13"/>
        <v/>
      </c>
      <c r="AE179" s="85" t="str">
        <f>IF(OR(X179="",COUNTIF(X$2:X179,X179)&gt;1),"",COUNTIF(X:X,"&gt;="&amp;X179))</f>
        <v/>
      </c>
    </row>
    <row r="180" spans="1:31" ht="15.75" hidden="1" customHeight="1">
      <c r="A180" s="33">
        <f t="shared" si="10"/>
        <v>0</v>
      </c>
      <c r="B180" s="170" t="str">
        <f t="shared" si="11"/>
        <v/>
      </c>
      <c r="C180" s="180"/>
      <c r="D180" s="170"/>
      <c r="E180" s="171"/>
      <c r="F180" s="171"/>
      <c r="G180" s="171"/>
      <c r="H180" s="170"/>
      <c r="I180" s="171"/>
      <c r="J180" s="527" t="str">
        <f t="shared" si="12"/>
        <v/>
      </c>
      <c r="K180" s="172"/>
      <c r="L180" s="325"/>
      <c r="S180" s="180" t="str">
        <f>IF('Saisie CLASSEMENT'!$C185&gt;0,'Saisie CLASSEMENT'!B185,"")</f>
        <v/>
      </c>
      <c r="T180" s="170">
        <f>IF(S180&gt;0,'Saisie CLASSEMENT'!C185)</f>
        <v>0</v>
      </c>
      <c r="U180" s="171" t="str">
        <f>IF(S180&gt;0,CONCATENATE('Saisie CLASSEMENT'!I185," ",'Saisie CLASSEMENT'!J185,""))</f>
        <v xml:space="preserve">   </v>
      </c>
      <c r="V180" s="171" t="str">
        <f>IF(S180&gt;0,'Saisie CLASSEMENT'!K185)</f>
        <v xml:space="preserve"> </v>
      </c>
      <c r="W180" s="171" t="str">
        <f>IF(S180&gt;0,'Saisie CLASSEMENT'!N185)</f>
        <v xml:space="preserve"> </v>
      </c>
      <c r="X180" s="170" t="str">
        <f>IF(S180&gt;0,'Saisie CLASSEMENT'!O185)</f>
        <v xml:space="preserve"> </v>
      </c>
      <c r="Y180" s="172" t="str">
        <f>IF(S180&gt;0,'Saisie CLASSEMENT'!P185)</f>
        <v xml:space="preserve"> </v>
      </c>
      <c r="Z180" s="325"/>
      <c r="AC180" s="85" t="str">
        <f>IF(OR(W180="",COUNTIF(W$2:W180,W180)&gt;1),"",COUNTIF(W:W,"&gt;="&amp;W180))</f>
        <v/>
      </c>
      <c r="AD180" s="323" t="str">
        <f t="shared" si="13"/>
        <v/>
      </c>
      <c r="AE180" s="85" t="str">
        <f>IF(OR(X180="",COUNTIF(X$2:X180,X180)&gt;1),"",COUNTIF(X:X,"&gt;="&amp;X180))</f>
        <v/>
      </c>
    </row>
    <row r="181" spans="1:31" ht="15.75" hidden="1" customHeight="1">
      <c r="A181" s="33">
        <f t="shared" si="10"/>
        <v>0</v>
      </c>
      <c r="B181" s="170" t="str">
        <f t="shared" si="11"/>
        <v/>
      </c>
      <c r="C181" s="180"/>
      <c r="D181" s="170"/>
      <c r="E181" s="171"/>
      <c r="F181" s="171"/>
      <c r="G181" s="171"/>
      <c r="H181" s="170"/>
      <c r="I181" s="171"/>
      <c r="J181" s="527" t="str">
        <f t="shared" si="12"/>
        <v/>
      </c>
      <c r="K181" s="172"/>
      <c r="L181" s="325"/>
      <c r="S181" s="180" t="str">
        <f>IF('Saisie CLASSEMENT'!$C186&gt;0,'Saisie CLASSEMENT'!B186,"")</f>
        <v/>
      </c>
      <c r="T181" s="170">
        <f>IF(S181&gt;0,'Saisie CLASSEMENT'!C186)</f>
        <v>0</v>
      </c>
      <c r="U181" s="171" t="str">
        <f>IF(S181&gt;0,CONCATENATE('Saisie CLASSEMENT'!I186," ",'Saisie CLASSEMENT'!J186,""))</f>
        <v xml:space="preserve">   </v>
      </c>
      <c r="V181" s="171" t="str">
        <f>IF(S181&gt;0,'Saisie CLASSEMENT'!K186)</f>
        <v xml:space="preserve"> </v>
      </c>
      <c r="W181" s="171" t="str">
        <f>IF(S181&gt;0,'Saisie CLASSEMENT'!N186)</f>
        <v xml:space="preserve"> </v>
      </c>
      <c r="X181" s="170" t="str">
        <f>IF(S181&gt;0,'Saisie CLASSEMENT'!O186)</f>
        <v xml:space="preserve"> </v>
      </c>
      <c r="Y181" s="172" t="str">
        <f>IF(S181&gt;0,'Saisie CLASSEMENT'!P186)</f>
        <v xml:space="preserve"> </v>
      </c>
      <c r="Z181" s="325"/>
      <c r="AC181" s="85" t="str">
        <f>IF(OR(W181="",COUNTIF(W$2:W181,W181)&gt;1),"",COUNTIF(W:W,"&gt;="&amp;W181))</f>
        <v/>
      </c>
      <c r="AD181" s="323" t="str">
        <f t="shared" si="13"/>
        <v/>
      </c>
      <c r="AE181" s="85" t="str">
        <f>IF(OR(X181="",COUNTIF(X$2:X181,X181)&gt;1),"",COUNTIF(X:X,"&gt;="&amp;X181))</f>
        <v/>
      </c>
    </row>
    <row r="182" spans="1:31" ht="15.75" hidden="1" customHeight="1">
      <c r="A182" s="33">
        <f t="shared" si="10"/>
        <v>0</v>
      </c>
      <c r="B182" s="170" t="str">
        <f t="shared" si="11"/>
        <v/>
      </c>
      <c r="C182" s="180"/>
      <c r="D182" s="170"/>
      <c r="E182" s="171"/>
      <c r="F182" s="171"/>
      <c r="G182" s="171"/>
      <c r="H182" s="170"/>
      <c r="I182" s="171"/>
      <c r="J182" s="527" t="str">
        <f t="shared" si="12"/>
        <v/>
      </c>
      <c r="K182" s="172"/>
      <c r="L182" s="325"/>
      <c r="S182" s="180" t="str">
        <f>IF('Saisie CLASSEMENT'!$C187&gt;0,'Saisie CLASSEMENT'!B187,"")</f>
        <v/>
      </c>
      <c r="T182" s="170">
        <f>IF(S182&gt;0,'Saisie CLASSEMENT'!C187)</f>
        <v>0</v>
      </c>
      <c r="U182" s="171" t="str">
        <f>IF(S182&gt;0,CONCATENATE('Saisie CLASSEMENT'!I187," ",'Saisie CLASSEMENT'!J187,""))</f>
        <v xml:space="preserve">   </v>
      </c>
      <c r="V182" s="171" t="str">
        <f>IF(S182&gt;0,'Saisie CLASSEMENT'!K187)</f>
        <v xml:space="preserve"> </v>
      </c>
      <c r="W182" s="171" t="str">
        <f>IF(S182&gt;0,'Saisie CLASSEMENT'!N187)</f>
        <v xml:space="preserve"> </v>
      </c>
      <c r="X182" s="170" t="str">
        <f>IF(S182&gt;0,'Saisie CLASSEMENT'!O187)</f>
        <v xml:space="preserve"> </v>
      </c>
      <c r="Y182" s="172" t="str">
        <f>IF(S182&gt;0,'Saisie CLASSEMENT'!P187)</f>
        <v xml:space="preserve"> </v>
      </c>
      <c r="Z182" s="325"/>
      <c r="AC182" s="85" t="str">
        <f>IF(OR(W182="",COUNTIF(W$2:W182,W182)&gt;1),"",COUNTIF(W:W,"&gt;="&amp;W182))</f>
        <v/>
      </c>
      <c r="AD182" s="323" t="str">
        <f t="shared" si="13"/>
        <v/>
      </c>
      <c r="AE182" s="85" t="str">
        <f>IF(OR(X182="",COUNTIF(X$2:X182,X182)&gt;1),"",COUNTIF(X:X,"&gt;="&amp;X182))</f>
        <v/>
      </c>
    </row>
    <row r="183" spans="1:31" ht="15.75" hidden="1" customHeight="1">
      <c r="A183" s="33">
        <f t="shared" si="10"/>
        <v>0</v>
      </c>
      <c r="B183" s="170" t="str">
        <f t="shared" si="11"/>
        <v/>
      </c>
      <c r="C183" s="180"/>
      <c r="D183" s="170"/>
      <c r="E183" s="171"/>
      <c r="F183" s="171"/>
      <c r="G183" s="171"/>
      <c r="H183" s="170"/>
      <c r="I183" s="171"/>
      <c r="J183" s="527" t="str">
        <f t="shared" si="12"/>
        <v/>
      </c>
      <c r="K183" s="172"/>
      <c r="L183" s="325"/>
      <c r="S183" s="180" t="str">
        <f>IF('Saisie CLASSEMENT'!$C188&gt;0,'Saisie CLASSEMENT'!B188,"")</f>
        <v/>
      </c>
      <c r="T183" s="170">
        <f>IF(S183&gt;0,'Saisie CLASSEMENT'!C188)</f>
        <v>0</v>
      </c>
      <c r="U183" s="171" t="str">
        <f>IF(S183&gt;0,CONCATENATE('Saisie CLASSEMENT'!I188," ",'Saisie CLASSEMENT'!J188,""))</f>
        <v xml:space="preserve">   </v>
      </c>
      <c r="V183" s="171" t="str">
        <f>IF(S183&gt;0,'Saisie CLASSEMENT'!K188)</f>
        <v xml:space="preserve"> </v>
      </c>
      <c r="W183" s="171" t="str">
        <f>IF(S183&gt;0,'Saisie CLASSEMENT'!N188)</f>
        <v xml:space="preserve"> </v>
      </c>
      <c r="X183" s="170" t="str">
        <f>IF(S183&gt;0,'Saisie CLASSEMENT'!O188)</f>
        <v xml:space="preserve"> </v>
      </c>
      <c r="Y183" s="172" t="str">
        <f>IF(S183&gt;0,'Saisie CLASSEMENT'!P188)</f>
        <v xml:space="preserve"> </v>
      </c>
      <c r="Z183" s="325"/>
      <c r="AC183" s="85" t="str">
        <f>IF(OR(W183="",COUNTIF(W$2:W183,W183)&gt;1),"",COUNTIF(W:W,"&gt;="&amp;W183))</f>
        <v/>
      </c>
      <c r="AD183" s="323" t="str">
        <f t="shared" si="13"/>
        <v/>
      </c>
      <c r="AE183" s="85" t="str">
        <f>IF(OR(X183="",COUNTIF(X$2:X183,X183)&gt;1),"",COUNTIF(X:X,"&gt;="&amp;X183))</f>
        <v/>
      </c>
    </row>
    <row r="184" spans="1:31" ht="15.75" hidden="1" customHeight="1">
      <c r="A184" s="33">
        <f t="shared" si="10"/>
        <v>0</v>
      </c>
      <c r="B184" s="170" t="str">
        <f t="shared" si="11"/>
        <v/>
      </c>
      <c r="C184" s="180"/>
      <c r="D184" s="170"/>
      <c r="E184" s="171"/>
      <c r="F184" s="171"/>
      <c r="G184" s="171"/>
      <c r="H184" s="170"/>
      <c r="I184" s="171"/>
      <c r="J184" s="527" t="str">
        <f t="shared" si="12"/>
        <v/>
      </c>
      <c r="K184" s="172"/>
      <c r="L184" s="325"/>
      <c r="S184" s="180" t="str">
        <f>IF('Saisie CLASSEMENT'!$C189&gt;0,'Saisie CLASSEMENT'!B189,"")</f>
        <v/>
      </c>
      <c r="T184" s="170">
        <f>IF(S184&gt;0,'Saisie CLASSEMENT'!C189)</f>
        <v>0</v>
      </c>
      <c r="U184" s="171" t="str">
        <f>IF(S184&gt;0,CONCATENATE('Saisie CLASSEMENT'!I189," ",'Saisie CLASSEMENT'!J189,""))</f>
        <v xml:space="preserve">   </v>
      </c>
      <c r="V184" s="171" t="str">
        <f>IF(S184&gt;0,'Saisie CLASSEMENT'!K189)</f>
        <v xml:space="preserve"> </v>
      </c>
      <c r="W184" s="171" t="str">
        <f>IF(S184&gt;0,'Saisie CLASSEMENT'!N189)</f>
        <v xml:space="preserve"> </v>
      </c>
      <c r="X184" s="170" t="str">
        <f>IF(S184&gt;0,'Saisie CLASSEMENT'!O189)</f>
        <v xml:space="preserve"> </v>
      </c>
      <c r="Y184" s="172" t="str">
        <f>IF(S184&gt;0,'Saisie CLASSEMENT'!P189)</f>
        <v xml:space="preserve"> </v>
      </c>
      <c r="Z184" s="325"/>
      <c r="AC184" s="85" t="str">
        <f>IF(OR(W184="",COUNTIF(W$2:W184,W184)&gt;1),"",COUNTIF(W:W,"&gt;="&amp;W184))</f>
        <v/>
      </c>
      <c r="AD184" s="323" t="str">
        <f t="shared" si="13"/>
        <v/>
      </c>
      <c r="AE184" s="85" t="str">
        <f>IF(OR(X184="",COUNTIF(X$2:X184,X184)&gt;1),"",COUNTIF(X:X,"&gt;="&amp;X184))</f>
        <v/>
      </c>
    </row>
    <row r="185" spans="1:31" ht="15.75" hidden="1" customHeight="1">
      <c r="A185" s="33">
        <f t="shared" si="10"/>
        <v>0</v>
      </c>
      <c r="B185" s="170" t="str">
        <f t="shared" si="11"/>
        <v/>
      </c>
      <c r="C185" s="180"/>
      <c r="D185" s="170"/>
      <c r="E185" s="171"/>
      <c r="F185" s="171"/>
      <c r="G185" s="171"/>
      <c r="H185" s="170"/>
      <c r="I185" s="171"/>
      <c r="J185" s="527" t="str">
        <f t="shared" si="12"/>
        <v/>
      </c>
      <c r="K185" s="172"/>
      <c r="L185" s="325"/>
      <c r="S185" s="180" t="str">
        <f>IF('Saisie CLASSEMENT'!$C190&gt;0,'Saisie CLASSEMENT'!B190,"")</f>
        <v/>
      </c>
      <c r="T185" s="170">
        <f>IF(S185&gt;0,'Saisie CLASSEMENT'!C190)</f>
        <v>0</v>
      </c>
      <c r="U185" s="171" t="str">
        <f>IF(S185&gt;0,CONCATENATE('Saisie CLASSEMENT'!I190," ",'Saisie CLASSEMENT'!J190,""))</f>
        <v xml:space="preserve">   </v>
      </c>
      <c r="V185" s="171" t="str">
        <f>IF(S185&gt;0,'Saisie CLASSEMENT'!K190)</f>
        <v xml:space="preserve"> </v>
      </c>
      <c r="W185" s="171" t="str">
        <f>IF(S185&gt;0,'Saisie CLASSEMENT'!N190)</f>
        <v xml:space="preserve"> </v>
      </c>
      <c r="X185" s="170" t="str">
        <f>IF(S185&gt;0,'Saisie CLASSEMENT'!O190)</f>
        <v xml:space="preserve"> </v>
      </c>
      <c r="Y185" s="172" t="str">
        <f>IF(S185&gt;0,'Saisie CLASSEMENT'!P190)</f>
        <v xml:space="preserve"> </v>
      </c>
      <c r="Z185" s="325"/>
      <c r="AC185" s="85" t="str">
        <f>IF(OR(W185="",COUNTIF(W$2:W185,W185)&gt;1),"",COUNTIF(W:W,"&gt;="&amp;W185))</f>
        <v/>
      </c>
      <c r="AD185" s="323" t="str">
        <f t="shared" si="13"/>
        <v/>
      </c>
      <c r="AE185" s="85" t="str">
        <f>IF(OR(X185="",COUNTIF(X$2:X185,X185)&gt;1),"",COUNTIF(X:X,"&gt;="&amp;X185))</f>
        <v/>
      </c>
    </row>
    <row r="186" spans="1:31" ht="15.75" hidden="1" customHeight="1">
      <c r="A186" s="33">
        <f t="shared" si="10"/>
        <v>0</v>
      </c>
      <c r="B186" s="170" t="str">
        <f t="shared" si="11"/>
        <v/>
      </c>
      <c r="C186" s="180"/>
      <c r="D186" s="170"/>
      <c r="E186" s="171"/>
      <c r="F186" s="171"/>
      <c r="G186" s="171"/>
      <c r="H186" s="170"/>
      <c r="I186" s="171"/>
      <c r="J186" s="527" t="str">
        <f t="shared" si="12"/>
        <v/>
      </c>
      <c r="K186" s="172"/>
      <c r="L186" s="325"/>
      <c r="S186" s="180" t="str">
        <f>IF('Saisie CLASSEMENT'!$C191&gt;0,'Saisie CLASSEMENT'!B191,"")</f>
        <v/>
      </c>
      <c r="T186" s="170">
        <f>IF(S186&gt;0,'Saisie CLASSEMENT'!C191)</f>
        <v>0</v>
      </c>
      <c r="U186" s="171" t="str">
        <f>IF(S186&gt;0,CONCATENATE('Saisie CLASSEMENT'!I191," ",'Saisie CLASSEMENT'!J191,""))</f>
        <v xml:space="preserve">   </v>
      </c>
      <c r="V186" s="171" t="str">
        <f>IF(S186&gt;0,'Saisie CLASSEMENT'!K191)</f>
        <v xml:space="preserve"> </v>
      </c>
      <c r="W186" s="171" t="str">
        <f>IF(S186&gt;0,'Saisie CLASSEMENT'!N191)</f>
        <v xml:space="preserve"> </v>
      </c>
      <c r="X186" s="170" t="str">
        <f>IF(S186&gt;0,'Saisie CLASSEMENT'!O191)</f>
        <v xml:space="preserve"> </v>
      </c>
      <c r="Y186" s="172" t="str">
        <f>IF(S186&gt;0,'Saisie CLASSEMENT'!P191)</f>
        <v xml:space="preserve"> </v>
      </c>
      <c r="Z186" s="325"/>
      <c r="AC186" s="85" t="str">
        <f>IF(OR(W186="",COUNTIF(W$2:W186,W186)&gt;1),"",COUNTIF(W:W,"&gt;="&amp;W186))</f>
        <v/>
      </c>
      <c r="AD186" s="323" t="str">
        <f t="shared" si="13"/>
        <v/>
      </c>
      <c r="AE186" s="85" t="str">
        <f>IF(OR(X186="",COUNTIF(X$2:X186,X186)&gt;1),"",COUNTIF(X:X,"&gt;="&amp;X186))</f>
        <v/>
      </c>
    </row>
    <row r="187" spans="1:31" ht="15.75" hidden="1" customHeight="1">
      <c r="A187" s="33">
        <f t="shared" si="10"/>
        <v>0</v>
      </c>
      <c r="B187" s="170" t="str">
        <f t="shared" si="11"/>
        <v/>
      </c>
      <c r="C187" s="180"/>
      <c r="D187" s="170"/>
      <c r="E187" s="171"/>
      <c r="F187" s="171"/>
      <c r="G187" s="171"/>
      <c r="H187" s="170"/>
      <c r="I187" s="171"/>
      <c r="J187" s="527" t="str">
        <f t="shared" si="12"/>
        <v/>
      </c>
      <c r="K187" s="172"/>
      <c r="L187" s="325"/>
      <c r="S187" s="180" t="str">
        <f>IF('Saisie CLASSEMENT'!$C192&gt;0,'Saisie CLASSEMENT'!B192,"")</f>
        <v/>
      </c>
      <c r="T187" s="170">
        <f>IF(S187&gt;0,'Saisie CLASSEMENT'!C192)</f>
        <v>0</v>
      </c>
      <c r="U187" s="171" t="str">
        <f>IF(S187&gt;0,CONCATENATE('Saisie CLASSEMENT'!I192," ",'Saisie CLASSEMENT'!J192,""))</f>
        <v xml:space="preserve">   </v>
      </c>
      <c r="V187" s="171" t="str">
        <f>IF(S187&gt;0,'Saisie CLASSEMENT'!K192)</f>
        <v xml:space="preserve"> </v>
      </c>
      <c r="W187" s="171" t="str">
        <f>IF(S187&gt;0,'Saisie CLASSEMENT'!N192)</f>
        <v xml:space="preserve"> </v>
      </c>
      <c r="X187" s="170" t="str">
        <f>IF(S187&gt;0,'Saisie CLASSEMENT'!O192)</f>
        <v xml:space="preserve"> </v>
      </c>
      <c r="Y187" s="172" t="str">
        <f>IF(S187&gt;0,'Saisie CLASSEMENT'!P192)</f>
        <v xml:space="preserve"> </v>
      </c>
      <c r="Z187" s="325"/>
      <c r="AC187" s="85" t="str">
        <f>IF(OR(W187="",COUNTIF(W$2:W187,W187)&gt;1),"",COUNTIF(W:W,"&gt;="&amp;W187))</f>
        <v/>
      </c>
      <c r="AD187" s="323" t="str">
        <f t="shared" si="13"/>
        <v/>
      </c>
      <c r="AE187" s="85" t="str">
        <f>IF(OR(X187="",COUNTIF(X$2:X187,X187)&gt;1),"",COUNTIF(X:X,"&gt;="&amp;X187))</f>
        <v/>
      </c>
    </row>
    <row r="188" spans="1:31" ht="15.75" hidden="1" customHeight="1">
      <c r="A188" s="33">
        <f t="shared" si="10"/>
        <v>0</v>
      </c>
      <c r="B188" s="170" t="str">
        <f t="shared" si="11"/>
        <v/>
      </c>
      <c r="C188" s="180"/>
      <c r="D188" s="170"/>
      <c r="E188" s="171"/>
      <c r="F188" s="171"/>
      <c r="G188" s="171"/>
      <c r="H188" s="170"/>
      <c r="I188" s="171"/>
      <c r="J188" s="527" t="str">
        <f t="shared" si="12"/>
        <v/>
      </c>
      <c r="K188" s="172"/>
      <c r="L188" s="325"/>
      <c r="S188" s="180" t="str">
        <f>IF('Saisie CLASSEMENT'!$C193&gt;0,'Saisie CLASSEMENT'!B193,"")</f>
        <v/>
      </c>
      <c r="T188" s="170">
        <f>IF(S188&gt;0,'Saisie CLASSEMENT'!C193)</f>
        <v>0</v>
      </c>
      <c r="U188" s="171" t="str">
        <f>IF(S188&gt;0,CONCATENATE('Saisie CLASSEMENT'!I193," ",'Saisie CLASSEMENT'!J193,""))</f>
        <v xml:space="preserve">   </v>
      </c>
      <c r="V188" s="171" t="str">
        <f>IF(S188&gt;0,'Saisie CLASSEMENT'!K193)</f>
        <v xml:space="preserve"> </v>
      </c>
      <c r="W188" s="171" t="str">
        <f>IF(S188&gt;0,'Saisie CLASSEMENT'!N193)</f>
        <v xml:space="preserve"> </v>
      </c>
      <c r="X188" s="170" t="str">
        <f>IF(S188&gt;0,'Saisie CLASSEMENT'!O193)</f>
        <v xml:space="preserve"> </v>
      </c>
      <c r="Y188" s="172" t="str">
        <f>IF(S188&gt;0,'Saisie CLASSEMENT'!P193)</f>
        <v xml:space="preserve"> </v>
      </c>
      <c r="Z188" s="325"/>
      <c r="AC188" s="85" t="str">
        <f>IF(OR(W188="",COUNTIF(W$2:W188,W188)&gt;1),"",COUNTIF(W:W,"&gt;="&amp;W188))</f>
        <v/>
      </c>
      <c r="AD188" s="323" t="str">
        <f t="shared" si="13"/>
        <v/>
      </c>
      <c r="AE188" s="85" t="str">
        <f>IF(OR(X188="",COUNTIF(X$2:X188,X188)&gt;1),"",COUNTIF(X:X,"&gt;="&amp;X188))</f>
        <v/>
      </c>
    </row>
    <row r="189" spans="1:31" ht="15.75" hidden="1" customHeight="1">
      <c r="A189" s="33">
        <f t="shared" si="10"/>
        <v>0</v>
      </c>
      <c r="B189" s="170" t="str">
        <f t="shared" si="11"/>
        <v/>
      </c>
      <c r="C189" s="180"/>
      <c r="D189" s="170"/>
      <c r="E189" s="171"/>
      <c r="F189" s="171"/>
      <c r="G189" s="171"/>
      <c r="H189" s="170"/>
      <c r="I189" s="171"/>
      <c r="J189" s="527" t="str">
        <f t="shared" si="12"/>
        <v/>
      </c>
      <c r="K189" s="172"/>
      <c r="L189" s="325"/>
      <c r="S189" s="180" t="str">
        <f>IF('Saisie CLASSEMENT'!$C194&gt;0,'Saisie CLASSEMENT'!B194,"")</f>
        <v/>
      </c>
      <c r="T189" s="170">
        <f>IF(S189&gt;0,'Saisie CLASSEMENT'!C194)</f>
        <v>0</v>
      </c>
      <c r="U189" s="171" t="str">
        <f>IF(S189&gt;0,CONCATENATE('Saisie CLASSEMENT'!I194," ",'Saisie CLASSEMENT'!J194,""))</f>
        <v xml:space="preserve">   </v>
      </c>
      <c r="V189" s="171" t="str">
        <f>IF(S189&gt;0,'Saisie CLASSEMENT'!K194)</f>
        <v xml:space="preserve"> </v>
      </c>
      <c r="W189" s="171" t="str">
        <f>IF(S189&gt;0,'Saisie CLASSEMENT'!N194)</f>
        <v xml:space="preserve"> </v>
      </c>
      <c r="X189" s="170" t="str">
        <f>IF(S189&gt;0,'Saisie CLASSEMENT'!O194)</f>
        <v xml:space="preserve"> </v>
      </c>
      <c r="Y189" s="172" t="str">
        <f>IF(S189&gt;0,'Saisie CLASSEMENT'!P194)</f>
        <v xml:space="preserve"> </v>
      </c>
      <c r="Z189" s="325"/>
      <c r="AC189" s="85" t="str">
        <f>IF(OR(W189="",COUNTIF(W$2:W189,W189)&gt;1),"",COUNTIF(W:W,"&gt;="&amp;W189))</f>
        <v/>
      </c>
      <c r="AD189" s="323" t="str">
        <f t="shared" si="13"/>
        <v/>
      </c>
      <c r="AE189" s="85" t="str">
        <f>IF(OR(X189="",COUNTIF(X$2:X189,X189)&gt;1),"",COUNTIF(X:X,"&gt;="&amp;X189))</f>
        <v/>
      </c>
    </row>
    <row r="190" spans="1:31" ht="15.75" hidden="1" customHeight="1">
      <c r="A190" s="33">
        <f t="shared" si="10"/>
        <v>0</v>
      </c>
      <c r="B190" s="170" t="str">
        <f t="shared" si="11"/>
        <v/>
      </c>
      <c r="C190" s="180"/>
      <c r="D190" s="170"/>
      <c r="E190" s="171"/>
      <c r="F190" s="171"/>
      <c r="G190" s="171"/>
      <c r="H190" s="170"/>
      <c r="I190" s="171"/>
      <c r="J190" s="527" t="str">
        <f t="shared" si="12"/>
        <v/>
      </c>
      <c r="K190" s="172"/>
      <c r="L190" s="325"/>
      <c r="S190" s="180" t="str">
        <f>IF('Saisie CLASSEMENT'!$C195&gt;0,'Saisie CLASSEMENT'!B195,"")</f>
        <v/>
      </c>
      <c r="T190" s="170">
        <f>IF(S190&gt;0,'Saisie CLASSEMENT'!C195)</f>
        <v>0</v>
      </c>
      <c r="U190" s="171" t="str">
        <f>IF(S190&gt;0,CONCATENATE('Saisie CLASSEMENT'!I195," ",'Saisie CLASSEMENT'!J195,""))</f>
        <v xml:space="preserve">   </v>
      </c>
      <c r="V190" s="171" t="str">
        <f>IF(S190&gt;0,'Saisie CLASSEMENT'!K195)</f>
        <v xml:space="preserve"> </v>
      </c>
      <c r="W190" s="171" t="str">
        <f>IF(S190&gt;0,'Saisie CLASSEMENT'!N195)</f>
        <v xml:space="preserve"> </v>
      </c>
      <c r="X190" s="170" t="str">
        <f>IF(S190&gt;0,'Saisie CLASSEMENT'!O195)</f>
        <v xml:space="preserve"> </v>
      </c>
      <c r="Y190" s="172" t="str">
        <f>IF(S190&gt;0,'Saisie CLASSEMENT'!P195)</f>
        <v xml:space="preserve"> </v>
      </c>
      <c r="Z190" s="325"/>
      <c r="AC190" s="85" t="str">
        <f>IF(OR(W190="",COUNTIF(W$2:W190,W190)&gt;1),"",COUNTIF(W:W,"&gt;="&amp;W190))</f>
        <v/>
      </c>
      <c r="AD190" s="323" t="str">
        <f t="shared" si="13"/>
        <v/>
      </c>
      <c r="AE190" s="85" t="str">
        <f>IF(OR(X190="",COUNTIF(X$2:X190,X190)&gt;1),"",COUNTIF(X:X,"&gt;="&amp;X190))</f>
        <v/>
      </c>
    </row>
    <row r="191" spans="1:31" ht="15.75" hidden="1" customHeight="1">
      <c r="A191" s="33">
        <f t="shared" si="10"/>
        <v>0</v>
      </c>
      <c r="B191" s="170" t="str">
        <f t="shared" si="11"/>
        <v/>
      </c>
      <c r="C191" s="180"/>
      <c r="D191" s="170"/>
      <c r="E191" s="171"/>
      <c r="F191" s="171"/>
      <c r="G191" s="171"/>
      <c r="H191" s="170"/>
      <c r="I191" s="171"/>
      <c r="J191" s="527" t="str">
        <f t="shared" si="12"/>
        <v/>
      </c>
      <c r="K191" s="172"/>
      <c r="L191" s="325"/>
      <c r="S191" s="180" t="str">
        <f>IF('Saisie CLASSEMENT'!$C196&gt;0,'Saisie CLASSEMENT'!B196,"")</f>
        <v/>
      </c>
      <c r="T191" s="170">
        <f>IF(S191&gt;0,'Saisie CLASSEMENT'!C196)</f>
        <v>0</v>
      </c>
      <c r="U191" s="171" t="str">
        <f>IF(S191&gt;0,CONCATENATE('Saisie CLASSEMENT'!I196," ",'Saisie CLASSEMENT'!J196,""))</f>
        <v xml:space="preserve">   </v>
      </c>
      <c r="V191" s="171" t="str">
        <f>IF(S191&gt;0,'Saisie CLASSEMENT'!K196)</f>
        <v xml:space="preserve"> </v>
      </c>
      <c r="W191" s="171" t="str">
        <f>IF(S191&gt;0,'Saisie CLASSEMENT'!N196)</f>
        <v xml:space="preserve"> </v>
      </c>
      <c r="X191" s="170" t="str">
        <f>IF(S191&gt;0,'Saisie CLASSEMENT'!O196)</f>
        <v xml:space="preserve"> </v>
      </c>
      <c r="Y191" s="172" t="str">
        <f>IF(S191&gt;0,'Saisie CLASSEMENT'!P196)</f>
        <v xml:space="preserve"> </v>
      </c>
      <c r="Z191" s="325"/>
      <c r="AC191" s="85" t="str">
        <f>IF(OR(W191="",COUNTIF(W$2:W191,W191)&gt;1),"",COUNTIF(W:W,"&gt;="&amp;W191))</f>
        <v/>
      </c>
      <c r="AD191" s="323" t="str">
        <f t="shared" si="13"/>
        <v/>
      </c>
      <c r="AE191" s="85" t="str">
        <f>IF(OR(X191="",COUNTIF(X$2:X191,X191)&gt;1),"",COUNTIF(X:X,"&gt;="&amp;X191))</f>
        <v/>
      </c>
    </row>
    <row r="192" spans="1:31" ht="15.75" hidden="1" customHeight="1">
      <c r="A192" s="33">
        <f t="shared" si="10"/>
        <v>0</v>
      </c>
      <c r="B192" s="170" t="str">
        <f t="shared" si="11"/>
        <v/>
      </c>
      <c r="C192" s="180"/>
      <c r="D192" s="170"/>
      <c r="E192" s="171"/>
      <c r="F192" s="171"/>
      <c r="G192" s="171"/>
      <c r="H192" s="170"/>
      <c r="I192" s="171"/>
      <c r="J192" s="527" t="str">
        <f t="shared" si="12"/>
        <v/>
      </c>
      <c r="K192" s="172"/>
      <c r="L192" s="325"/>
      <c r="S192" s="180" t="str">
        <f>IF('Saisie CLASSEMENT'!$C197&gt;0,'Saisie CLASSEMENT'!B197,"")</f>
        <v/>
      </c>
      <c r="T192" s="170">
        <f>IF(S192&gt;0,'Saisie CLASSEMENT'!C197)</f>
        <v>0</v>
      </c>
      <c r="U192" s="171" t="str">
        <f>IF(S192&gt;0,CONCATENATE('Saisie CLASSEMENT'!I197," ",'Saisie CLASSEMENT'!J197,""))</f>
        <v xml:space="preserve">   </v>
      </c>
      <c r="V192" s="171" t="str">
        <f>IF(S192&gt;0,'Saisie CLASSEMENT'!K197)</f>
        <v xml:space="preserve"> </v>
      </c>
      <c r="W192" s="171" t="str">
        <f>IF(S192&gt;0,'Saisie CLASSEMENT'!N197)</f>
        <v xml:space="preserve"> </v>
      </c>
      <c r="X192" s="170" t="str">
        <f>IF(S192&gt;0,'Saisie CLASSEMENT'!O197)</f>
        <v xml:space="preserve"> </v>
      </c>
      <c r="Y192" s="172" t="str">
        <f>IF(S192&gt;0,'Saisie CLASSEMENT'!P197)</f>
        <v xml:space="preserve"> </v>
      </c>
      <c r="Z192" s="325"/>
      <c r="AC192" s="85" t="str">
        <f>IF(OR(W192="",COUNTIF(W$2:W192,W192)&gt;1),"",COUNTIF(W:W,"&gt;="&amp;W192))</f>
        <v/>
      </c>
      <c r="AD192" s="323" t="str">
        <f t="shared" si="13"/>
        <v/>
      </c>
      <c r="AE192" s="85" t="str">
        <f>IF(OR(X192="",COUNTIF(X$2:X192,X192)&gt;1),"",COUNTIF(X:X,"&gt;="&amp;X192))</f>
        <v/>
      </c>
    </row>
    <row r="193" spans="1:31" ht="15.75" hidden="1" customHeight="1">
      <c r="A193" s="33">
        <f t="shared" si="10"/>
        <v>0</v>
      </c>
      <c r="B193" s="170" t="str">
        <f t="shared" si="11"/>
        <v/>
      </c>
      <c r="C193" s="180"/>
      <c r="D193" s="170"/>
      <c r="E193" s="171"/>
      <c r="F193" s="171"/>
      <c r="G193" s="171"/>
      <c r="H193" s="170"/>
      <c r="I193" s="171"/>
      <c r="J193" s="527" t="str">
        <f t="shared" si="12"/>
        <v/>
      </c>
      <c r="K193" s="172"/>
      <c r="L193" s="325"/>
      <c r="S193" s="180" t="str">
        <f>IF('Saisie CLASSEMENT'!$C198&gt;0,'Saisie CLASSEMENT'!B198,"")</f>
        <v/>
      </c>
      <c r="T193" s="170">
        <f>IF(S193&gt;0,'Saisie CLASSEMENT'!C198)</f>
        <v>0</v>
      </c>
      <c r="U193" s="171" t="str">
        <f>IF(S193&gt;0,CONCATENATE('Saisie CLASSEMENT'!I198," ",'Saisie CLASSEMENT'!J198,""))</f>
        <v xml:space="preserve">   </v>
      </c>
      <c r="V193" s="171" t="str">
        <f>IF(S193&gt;0,'Saisie CLASSEMENT'!K198)</f>
        <v xml:space="preserve"> </v>
      </c>
      <c r="W193" s="171" t="str">
        <f>IF(S193&gt;0,'Saisie CLASSEMENT'!N198)</f>
        <v xml:space="preserve"> </v>
      </c>
      <c r="X193" s="170" t="str">
        <f>IF(S193&gt;0,'Saisie CLASSEMENT'!O198)</f>
        <v xml:space="preserve"> </v>
      </c>
      <c r="Y193" s="172" t="str">
        <f>IF(S193&gt;0,'Saisie CLASSEMENT'!P198)</f>
        <v xml:space="preserve"> </v>
      </c>
      <c r="Z193" s="325"/>
      <c r="AC193" s="85" t="str">
        <f>IF(OR(W193="",COUNTIF(W$2:W193,W193)&gt;1),"",COUNTIF(W:W,"&gt;="&amp;W193))</f>
        <v/>
      </c>
      <c r="AD193" s="323" t="str">
        <f t="shared" si="13"/>
        <v/>
      </c>
      <c r="AE193" s="85" t="str">
        <f>IF(OR(X193="",COUNTIF(X$2:X193,X193)&gt;1),"",COUNTIF(X:X,"&gt;="&amp;X193))</f>
        <v/>
      </c>
    </row>
    <row r="194" spans="1:31" ht="15.75" hidden="1" customHeight="1">
      <c r="A194" s="33">
        <f t="shared" si="10"/>
        <v>0</v>
      </c>
      <c r="B194" s="170" t="str">
        <f t="shared" si="11"/>
        <v/>
      </c>
      <c r="C194" s="180"/>
      <c r="D194" s="170"/>
      <c r="E194" s="171"/>
      <c r="F194" s="171"/>
      <c r="G194" s="171"/>
      <c r="H194" s="170"/>
      <c r="I194" s="171"/>
      <c r="J194" s="527" t="str">
        <f t="shared" si="12"/>
        <v/>
      </c>
      <c r="K194" s="172"/>
      <c r="L194" s="325"/>
      <c r="S194" s="180" t="str">
        <f>IF('Saisie CLASSEMENT'!$C199&gt;0,'Saisie CLASSEMENT'!B199,"")</f>
        <v/>
      </c>
      <c r="T194" s="170">
        <f>IF(S194&gt;0,'Saisie CLASSEMENT'!C199)</f>
        <v>0</v>
      </c>
      <c r="U194" s="171" t="str">
        <f>IF(S194&gt;0,CONCATENATE('Saisie CLASSEMENT'!I199," ",'Saisie CLASSEMENT'!J199,""))</f>
        <v xml:space="preserve">   </v>
      </c>
      <c r="V194" s="171" t="str">
        <f>IF(S194&gt;0,'Saisie CLASSEMENT'!K199)</f>
        <v xml:space="preserve"> </v>
      </c>
      <c r="W194" s="171" t="str">
        <f>IF(S194&gt;0,'Saisie CLASSEMENT'!N199)</f>
        <v xml:space="preserve"> </v>
      </c>
      <c r="X194" s="170" t="str">
        <f>IF(S194&gt;0,'Saisie CLASSEMENT'!O199)</f>
        <v xml:space="preserve"> </v>
      </c>
      <c r="Y194" s="172" t="str">
        <f>IF(S194&gt;0,'Saisie CLASSEMENT'!P199)</f>
        <v xml:space="preserve"> </v>
      </c>
      <c r="Z194" s="325"/>
      <c r="AC194" s="85" t="str">
        <f>IF(OR(W194="",COUNTIF(W$2:W194,W194)&gt;1),"",COUNTIF(W:W,"&gt;="&amp;W194))</f>
        <v/>
      </c>
      <c r="AD194" s="323" t="str">
        <f t="shared" si="13"/>
        <v/>
      </c>
      <c r="AE194" s="85" t="str">
        <f>IF(OR(X194="",COUNTIF(X$2:X194,X194)&gt;1),"",COUNTIF(X:X,"&gt;="&amp;X194))</f>
        <v/>
      </c>
    </row>
    <row r="195" spans="1:31" ht="15.75" hidden="1" customHeight="1">
      <c r="A195" s="33">
        <f t="shared" si="10"/>
        <v>0</v>
      </c>
      <c r="B195" s="170" t="str">
        <f t="shared" si="11"/>
        <v/>
      </c>
      <c r="C195" s="180"/>
      <c r="D195" s="170"/>
      <c r="E195" s="171"/>
      <c r="F195" s="171"/>
      <c r="G195" s="171"/>
      <c r="H195" s="170"/>
      <c r="I195" s="171"/>
      <c r="J195" s="527" t="str">
        <f t="shared" si="12"/>
        <v/>
      </c>
      <c r="K195" s="172"/>
      <c r="L195" s="325"/>
      <c r="S195" s="180" t="str">
        <f>IF('Saisie CLASSEMENT'!$C200&gt;0,'Saisie CLASSEMENT'!B200,"")</f>
        <v/>
      </c>
      <c r="T195" s="170">
        <f>IF(S195&gt;0,'Saisie CLASSEMENT'!C200)</f>
        <v>0</v>
      </c>
      <c r="U195" s="171" t="str">
        <f>IF(S195&gt;0,CONCATENATE('Saisie CLASSEMENT'!I200," ",'Saisie CLASSEMENT'!J200,""))</f>
        <v xml:space="preserve">   </v>
      </c>
      <c r="V195" s="171" t="str">
        <f>IF(S195&gt;0,'Saisie CLASSEMENT'!K200)</f>
        <v xml:space="preserve"> </v>
      </c>
      <c r="W195" s="171" t="str">
        <f>IF(S195&gt;0,'Saisie CLASSEMENT'!N200)</f>
        <v xml:space="preserve"> </v>
      </c>
      <c r="X195" s="170" t="str">
        <f>IF(S195&gt;0,'Saisie CLASSEMENT'!O200)</f>
        <v xml:space="preserve"> </v>
      </c>
      <c r="Y195" s="172" t="str">
        <f>IF(S195&gt;0,'Saisie CLASSEMENT'!P200)</f>
        <v xml:space="preserve"> </v>
      </c>
      <c r="Z195" s="325"/>
      <c r="AC195" s="85" t="str">
        <f>IF(OR(W195="",COUNTIF(W$2:W195,W195)&gt;1),"",COUNTIF(W:W,"&gt;="&amp;W195))</f>
        <v/>
      </c>
      <c r="AD195" s="323" t="str">
        <f t="shared" si="13"/>
        <v/>
      </c>
      <c r="AE195" s="85" t="str">
        <f>IF(OR(X195="",COUNTIF(X$2:X195,X195)&gt;1),"",COUNTIF(X:X,"&gt;="&amp;X195))</f>
        <v/>
      </c>
    </row>
    <row r="196" spans="1:31" ht="15.75" hidden="1" customHeight="1">
      <c r="A196" s="33">
        <f t="shared" si="10"/>
        <v>0</v>
      </c>
      <c r="B196" s="170" t="str">
        <f t="shared" si="11"/>
        <v/>
      </c>
      <c r="C196" s="180"/>
      <c r="D196" s="170"/>
      <c r="E196" s="171"/>
      <c r="F196" s="171"/>
      <c r="G196" s="171"/>
      <c r="H196" s="170"/>
      <c r="I196" s="171"/>
      <c r="J196" s="527" t="str">
        <f t="shared" si="12"/>
        <v/>
      </c>
      <c r="K196" s="172"/>
      <c r="L196" s="325"/>
      <c r="S196" s="180" t="str">
        <f>IF('Saisie CLASSEMENT'!$C201&gt;0,'Saisie CLASSEMENT'!B201,"")</f>
        <v/>
      </c>
      <c r="T196" s="170">
        <f>IF(S196&gt;0,'Saisie CLASSEMENT'!C201)</f>
        <v>0</v>
      </c>
      <c r="U196" s="171" t="str">
        <f>IF(S196&gt;0,CONCATENATE('Saisie CLASSEMENT'!I201," ",'Saisie CLASSEMENT'!J201,""))</f>
        <v xml:space="preserve">   </v>
      </c>
      <c r="V196" s="171" t="str">
        <f>IF(S196&gt;0,'Saisie CLASSEMENT'!K201)</f>
        <v xml:space="preserve"> </v>
      </c>
      <c r="W196" s="171" t="str">
        <f>IF(S196&gt;0,'Saisie CLASSEMENT'!N201)</f>
        <v xml:space="preserve"> </v>
      </c>
      <c r="X196" s="170" t="str">
        <f>IF(S196&gt;0,'Saisie CLASSEMENT'!O201)</f>
        <v xml:space="preserve"> </v>
      </c>
      <c r="Y196" s="172" t="str">
        <f>IF(S196&gt;0,'Saisie CLASSEMENT'!P201)</f>
        <v xml:space="preserve"> </v>
      </c>
      <c r="Z196" s="325"/>
      <c r="AC196" s="85" t="str">
        <f>IF(OR(W196="",COUNTIF(W$2:W196,W196)&gt;1),"",COUNTIF(W:W,"&gt;="&amp;W196))</f>
        <v/>
      </c>
      <c r="AD196" s="323" t="str">
        <f t="shared" si="13"/>
        <v/>
      </c>
      <c r="AE196" s="85" t="str">
        <f>IF(OR(X196="",COUNTIF(X$2:X196,X196)&gt;1),"",COUNTIF(X:X,"&gt;="&amp;X196))</f>
        <v/>
      </c>
    </row>
    <row r="197" spans="1:31" ht="15.75" hidden="1" customHeight="1">
      <c r="A197" s="33">
        <f t="shared" si="10"/>
        <v>0</v>
      </c>
      <c r="B197" s="170" t="str">
        <f t="shared" si="11"/>
        <v/>
      </c>
      <c r="C197" s="180"/>
      <c r="D197" s="170"/>
      <c r="E197" s="171"/>
      <c r="F197" s="171"/>
      <c r="G197" s="171"/>
      <c r="H197" s="170"/>
      <c r="I197" s="171"/>
      <c r="J197" s="527" t="str">
        <f t="shared" si="12"/>
        <v/>
      </c>
      <c r="K197" s="172"/>
      <c r="L197" s="325"/>
      <c r="S197" s="180" t="str">
        <f>IF('Saisie CLASSEMENT'!$C202&gt;0,'Saisie CLASSEMENT'!B202,"")</f>
        <v/>
      </c>
      <c r="T197" s="170">
        <f>IF(S197&gt;0,'Saisie CLASSEMENT'!C202)</f>
        <v>0</v>
      </c>
      <c r="U197" s="171" t="str">
        <f>IF(S197&gt;0,CONCATENATE('Saisie CLASSEMENT'!I202," ",'Saisie CLASSEMENT'!J202,""))</f>
        <v xml:space="preserve">   </v>
      </c>
      <c r="V197" s="171" t="str">
        <f>IF(S197&gt;0,'Saisie CLASSEMENT'!K202)</f>
        <v xml:space="preserve"> </v>
      </c>
      <c r="W197" s="171" t="str">
        <f>IF(S197&gt;0,'Saisie CLASSEMENT'!N202)</f>
        <v xml:space="preserve"> </v>
      </c>
      <c r="X197" s="170" t="str">
        <f>IF(S197&gt;0,'Saisie CLASSEMENT'!O202)</f>
        <v xml:space="preserve"> </v>
      </c>
      <c r="Y197" s="172" t="str">
        <f>IF(S197&gt;0,'Saisie CLASSEMENT'!P202)</f>
        <v xml:space="preserve"> </v>
      </c>
      <c r="Z197" s="325"/>
      <c r="AC197" s="85" t="str">
        <f>IF(OR(W197="",COUNTIF(W$2:W197,W197)&gt;1),"",COUNTIF(W:W,"&gt;="&amp;W197))</f>
        <v/>
      </c>
      <c r="AD197" s="323" t="str">
        <f t="shared" si="13"/>
        <v/>
      </c>
      <c r="AE197" s="85" t="str">
        <f>IF(OR(X197="",COUNTIF(X$2:X197,X197)&gt;1),"",COUNTIF(X:X,"&gt;="&amp;X197))</f>
        <v/>
      </c>
    </row>
    <row r="198" spans="1:31" ht="15.75" hidden="1" customHeight="1">
      <c r="A198" s="33">
        <f t="shared" si="10"/>
        <v>0</v>
      </c>
      <c r="B198" s="170" t="str">
        <f t="shared" si="11"/>
        <v/>
      </c>
      <c r="C198" s="180"/>
      <c r="D198" s="170"/>
      <c r="E198" s="171"/>
      <c r="F198" s="171"/>
      <c r="G198" s="171"/>
      <c r="H198" s="170"/>
      <c r="I198" s="171"/>
      <c r="J198" s="527" t="str">
        <f t="shared" si="12"/>
        <v/>
      </c>
      <c r="K198" s="172"/>
      <c r="L198" s="325"/>
      <c r="S198" s="180" t="str">
        <f>IF('Saisie CLASSEMENT'!$C203&gt;0,'Saisie CLASSEMENT'!B203,"")</f>
        <v/>
      </c>
      <c r="T198" s="170">
        <f>IF(S198&gt;0,'Saisie CLASSEMENT'!C203)</f>
        <v>0</v>
      </c>
      <c r="U198" s="171" t="str">
        <f>IF(S198&gt;0,CONCATENATE('Saisie CLASSEMENT'!I203," ",'Saisie CLASSEMENT'!J203,""))</f>
        <v xml:space="preserve">   </v>
      </c>
      <c r="V198" s="171" t="str">
        <f>IF(S198&gt;0,'Saisie CLASSEMENT'!K203)</f>
        <v xml:space="preserve"> </v>
      </c>
      <c r="W198" s="171" t="str">
        <f>IF(S198&gt;0,'Saisie CLASSEMENT'!N203)</f>
        <v xml:space="preserve"> </v>
      </c>
      <c r="X198" s="170" t="str">
        <f>IF(S198&gt;0,'Saisie CLASSEMENT'!O203)</f>
        <v xml:space="preserve"> </v>
      </c>
      <c r="Y198" s="172" t="str">
        <f>IF(S198&gt;0,'Saisie CLASSEMENT'!P203)</f>
        <v xml:space="preserve"> </v>
      </c>
      <c r="Z198" s="325"/>
      <c r="AC198" s="85" t="str">
        <f>IF(OR(W198="",COUNTIF(W$2:W198,W198)&gt;1),"",COUNTIF(W:W,"&gt;="&amp;W198))</f>
        <v/>
      </c>
      <c r="AD198" s="323" t="str">
        <f t="shared" si="13"/>
        <v/>
      </c>
      <c r="AE198" s="85" t="str">
        <f>IF(OR(X198="",COUNTIF(X$2:X198,X198)&gt;1),"",COUNTIF(X:X,"&gt;="&amp;X198))</f>
        <v/>
      </c>
    </row>
    <row r="199" spans="1:31" ht="15.75" hidden="1" customHeight="1">
      <c r="A199" s="33">
        <f t="shared" ref="A199:A205" si="14">IF(LEN(B199)&gt;0,1,0)</f>
        <v>0</v>
      </c>
      <c r="B199" s="170" t="str">
        <f t="shared" ref="B199:B206" si="15">IF(C199&gt;0,RANK(C199,$C$6:$C$205,1),"")</f>
        <v/>
      </c>
      <c r="C199" s="180"/>
      <c r="D199" s="170"/>
      <c r="E199" s="171"/>
      <c r="F199" s="171"/>
      <c r="G199" s="171"/>
      <c r="H199" s="170"/>
      <c r="I199" s="171"/>
      <c r="J199" s="527" t="str">
        <f t="shared" ref="J199:J206" si="16">IF(LEN(K199)&gt;0,IF((K199-$K$6)&lt;0,"Erreur",IF(K199&lt;K198,K199-K$6,IF(K199=K198,"''",K199-K$6))),"")</f>
        <v/>
      </c>
      <c r="K199" s="172"/>
      <c r="L199" s="325"/>
      <c r="S199" s="180" t="str">
        <f>IF('Saisie CLASSEMENT'!$C204&gt;0,'Saisie CLASSEMENT'!B204,"")</f>
        <v/>
      </c>
      <c r="T199" s="170">
        <f>IF(S199&gt;0,'Saisie CLASSEMENT'!C204)</f>
        <v>0</v>
      </c>
      <c r="U199" s="171" t="str">
        <f>IF(S199&gt;0,CONCATENATE('Saisie CLASSEMENT'!I204," ",'Saisie CLASSEMENT'!J204,""))</f>
        <v xml:space="preserve">   </v>
      </c>
      <c r="V199" s="171" t="str">
        <f>IF(S199&gt;0,'Saisie CLASSEMENT'!K204)</f>
        <v xml:space="preserve"> </v>
      </c>
      <c r="W199" s="171" t="str">
        <f>IF(S199&gt;0,'Saisie CLASSEMENT'!N204)</f>
        <v xml:space="preserve"> </v>
      </c>
      <c r="X199" s="170" t="str">
        <f>IF(S199&gt;0,'Saisie CLASSEMENT'!O204)</f>
        <v xml:space="preserve"> </v>
      </c>
      <c r="Y199" s="172" t="str">
        <f>IF(S199&gt;0,'Saisie CLASSEMENT'!P204)</f>
        <v xml:space="preserve"> </v>
      </c>
      <c r="Z199" s="325"/>
      <c r="AC199" s="85" t="str">
        <f>IF(OR(W199="",COUNTIF(W$2:W199,W199)&gt;1),"",COUNTIF(W:W,"&gt;="&amp;W199))</f>
        <v/>
      </c>
      <c r="AD199" s="323" t="str">
        <f>IF(ROW()-1&gt;COUNT(AC:AC),"",INDEX(W:W,MATCH(LARGE(AC:AC,ROW()-1),AC:AC,0)))</f>
        <v/>
      </c>
      <c r="AE199" s="85" t="str">
        <f>IF(OR(X199="",COUNTIF(X$2:X199,X199)&gt;1),"",COUNTIF(X:X,"&gt;="&amp;X199))</f>
        <v/>
      </c>
    </row>
    <row r="200" spans="1:31" ht="15.75" hidden="1" customHeight="1">
      <c r="A200" s="33">
        <f t="shared" si="14"/>
        <v>0</v>
      </c>
      <c r="B200" s="170" t="str">
        <f t="shared" si="15"/>
        <v/>
      </c>
      <c r="C200" s="180"/>
      <c r="D200" s="170"/>
      <c r="E200" s="171"/>
      <c r="F200" s="171"/>
      <c r="G200" s="171"/>
      <c r="H200" s="170"/>
      <c r="I200" s="171"/>
      <c r="J200" s="527" t="str">
        <f t="shared" si="16"/>
        <v/>
      </c>
      <c r="K200" s="172"/>
      <c r="L200" s="325"/>
      <c r="S200" s="180" t="str">
        <f>IF('Saisie CLASSEMENT'!$C205&gt;0,'Saisie CLASSEMENT'!B205,"")</f>
        <v/>
      </c>
      <c r="T200" s="170">
        <f>IF(S200&gt;0,'Saisie CLASSEMENT'!C205)</f>
        <v>0</v>
      </c>
      <c r="U200" s="171" t="str">
        <f>IF(S200&gt;0,CONCATENATE('Saisie CLASSEMENT'!I205," ",'Saisie CLASSEMENT'!J205,""))</f>
        <v xml:space="preserve">   </v>
      </c>
      <c r="V200" s="171" t="str">
        <f>IF(S200&gt;0,'Saisie CLASSEMENT'!K205)</f>
        <v xml:space="preserve"> </v>
      </c>
      <c r="W200" s="171" t="str">
        <f>IF(S200&gt;0,'Saisie CLASSEMENT'!N205)</f>
        <v xml:space="preserve"> </v>
      </c>
      <c r="X200" s="170" t="str">
        <f>IF(S200&gt;0,'Saisie CLASSEMENT'!O205)</f>
        <v xml:space="preserve"> </v>
      </c>
      <c r="Y200" s="172" t="str">
        <f>IF(S200&gt;0,'Saisie CLASSEMENT'!P205)</f>
        <v xml:space="preserve"> </v>
      </c>
      <c r="Z200" s="325"/>
      <c r="AC200" s="85" t="str">
        <f>IF(OR(W200="",COUNTIF(W$2:W200,W200)&gt;1),"",COUNTIF(W:W,"&gt;="&amp;W200))</f>
        <v/>
      </c>
      <c r="AD200" s="323" t="str">
        <f>IF(ROW()-1&gt;COUNT(AC:AC),"",INDEX(W:W,MATCH(LARGE(AC:AC,ROW()-1),AC:AC,0)))</f>
        <v/>
      </c>
      <c r="AE200" s="85" t="str">
        <f>IF(OR(X200="",COUNTIF(X$2:X200,X200)&gt;1),"",COUNTIF(X:X,"&gt;="&amp;X200))</f>
        <v/>
      </c>
    </row>
    <row r="201" spans="1:31" ht="15.75" hidden="1" customHeight="1">
      <c r="A201" s="33">
        <f t="shared" si="14"/>
        <v>0</v>
      </c>
      <c r="B201" s="170" t="str">
        <f t="shared" si="15"/>
        <v/>
      </c>
      <c r="C201" s="180"/>
      <c r="D201" s="170"/>
      <c r="E201" s="171"/>
      <c r="F201" s="171"/>
      <c r="G201" s="171"/>
      <c r="H201" s="170"/>
      <c r="I201" s="171"/>
      <c r="J201" s="527" t="str">
        <f t="shared" si="16"/>
        <v/>
      </c>
      <c r="K201" s="172"/>
      <c r="L201" s="325"/>
      <c r="S201" s="180" t="str">
        <f>IF('Saisie CLASSEMENT'!$C206&gt;0,'Saisie CLASSEMENT'!B206,"")</f>
        <v/>
      </c>
      <c r="T201" s="170">
        <f>IF(S201&gt;0,'Saisie CLASSEMENT'!C206)</f>
        <v>0</v>
      </c>
      <c r="U201" s="171" t="str">
        <f>IF(S201&gt;0,CONCATENATE('Saisie CLASSEMENT'!I206," ",'Saisie CLASSEMENT'!J206,""))</f>
        <v xml:space="preserve">   </v>
      </c>
      <c r="V201" s="171" t="str">
        <f>IF(S201&gt;0,'Saisie CLASSEMENT'!K206)</f>
        <v xml:space="preserve"> </v>
      </c>
      <c r="W201" s="171" t="str">
        <f>IF(S201&gt;0,'Saisie CLASSEMENT'!N206)</f>
        <v xml:space="preserve"> </v>
      </c>
      <c r="X201" s="170" t="str">
        <f>IF(S201&gt;0,'Saisie CLASSEMENT'!O206)</f>
        <v xml:space="preserve"> </v>
      </c>
      <c r="Y201" s="172" t="str">
        <f>IF(S201&gt;0,'Saisie CLASSEMENT'!P206)</f>
        <v xml:space="preserve"> </v>
      </c>
      <c r="Z201" s="325"/>
      <c r="AC201" s="85" t="str">
        <f>IF(OR(W201="",COUNTIF(W$2:W201,W201)&gt;1),"",COUNTIF(W:W,"&gt;="&amp;W201))</f>
        <v/>
      </c>
      <c r="AD201" s="323" t="str">
        <f>IF(ROW()-1&gt;COUNT(AC:AC),"",INDEX(W:W,MATCH(LARGE(AC:AC,ROW()-1),AC:AC,0)))</f>
        <v/>
      </c>
      <c r="AE201" s="85" t="str">
        <f>IF(OR(X201="",COUNTIF(X$2:X201,X201)&gt;1),"",COUNTIF(X:X,"&gt;="&amp;X201))</f>
        <v/>
      </c>
    </row>
    <row r="202" spans="1:31" ht="15.75" hidden="1" customHeight="1">
      <c r="A202" s="33">
        <f t="shared" si="14"/>
        <v>0</v>
      </c>
      <c r="B202" s="170" t="str">
        <f t="shared" si="15"/>
        <v/>
      </c>
      <c r="C202" s="180"/>
      <c r="D202" s="170"/>
      <c r="E202" s="171"/>
      <c r="F202" s="171"/>
      <c r="G202" s="171"/>
      <c r="H202" s="170"/>
      <c r="I202" s="171"/>
      <c r="J202" s="527" t="str">
        <f t="shared" si="16"/>
        <v/>
      </c>
      <c r="K202" s="172"/>
      <c r="L202" s="325"/>
      <c r="S202" s="327" t="str">
        <f>IF('Saisie CLASSEMENT'!$C207&gt;0,'Saisie CLASSEMENT'!B207,"")</f>
        <v/>
      </c>
      <c r="T202" s="184">
        <f>IF(S202&gt;0,'Saisie CLASSEMENT'!C207)</f>
        <v>0</v>
      </c>
      <c r="U202" s="173" t="str">
        <f>IF(S202&gt;0,CONCATENATE('Saisie CLASSEMENT'!I207," ",'Saisie CLASSEMENT'!J207,""))</f>
        <v xml:space="preserve">   </v>
      </c>
      <c r="V202" s="173" t="str">
        <f>IF(S202&gt;0,'Saisie CLASSEMENT'!K207)</f>
        <v xml:space="preserve"> </v>
      </c>
      <c r="W202" s="173" t="str">
        <f>IF(S202&gt;0,'Saisie CLASSEMENT'!N207)</f>
        <v xml:space="preserve"> </v>
      </c>
      <c r="X202" s="184" t="str">
        <f>IF(S202&gt;0,'Saisie CLASSEMENT'!O207)</f>
        <v xml:space="preserve"> </v>
      </c>
      <c r="Y202" s="174" t="str">
        <f>IF(S202&gt;0,'Saisie CLASSEMENT'!P207)</f>
        <v xml:space="preserve"> </v>
      </c>
      <c r="Z202" s="325"/>
      <c r="AC202" s="85" t="str">
        <f>IF(OR(W202="",COUNTIF(W$2:W202,W202)&gt;1),"",COUNTIF(W:W,"&gt;="&amp;W202))</f>
        <v/>
      </c>
      <c r="AD202" s="323" t="str">
        <f>IF(ROW()-1&gt;COUNT(AC:AC),"",INDEX(W:W,MATCH(LARGE(AC:AC,ROW()-1),AC:AC,0)))</f>
        <v/>
      </c>
      <c r="AE202" s="85" t="str">
        <f>IF(OR(X202="",COUNTIF(X$2:X202,X202)&gt;1),"",COUNTIF(X:X,"&gt;="&amp;X202))</f>
        <v/>
      </c>
    </row>
    <row r="203" spans="1:31" ht="15.75" hidden="1" customHeight="1">
      <c r="A203" s="33">
        <f t="shared" si="14"/>
        <v>0</v>
      </c>
      <c r="B203" s="170" t="str">
        <f t="shared" si="15"/>
        <v/>
      </c>
      <c r="C203" s="180"/>
      <c r="D203" s="170"/>
      <c r="E203" s="171"/>
      <c r="F203" s="171"/>
      <c r="G203" s="171"/>
      <c r="H203" s="170"/>
      <c r="I203" s="171"/>
      <c r="J203" s="527" t="str">
        <f t="shared" si="16"/>
        <v/>
      </c>
      <c r="K203" s="172"/>
      <c r="L203" s="325"/>
      <c r="Y203" s="325"/>
      <c r="Z203" s="325"/>
      <c r="AC203" s="85" t="str">
        <f>IF(OR(W203="",COUNTIF(W$2:W203,W203)&gt;1),"",COUNTIF(W:W,"&gt;="&amp;W203))</f>
        <v/>
      </c>
      <c r="AD203" s="323" t="str">
        <f>IF(ROW()-1&gt;COUNT(AC:AC),"",INDEX(W:W,MATCH(LARGE(AC:AC,ROW()-1),AC:AC,0)))</f>
        <v/>
      </c>
    </row>
    <row r="204" spans="1:31" ht="15.75" hidden="1" customHeight="1">
      <c r="A204" s="33">
        <f t="shared" si="14"/>
        <v>0</v>
      </c>
      <c r="B204" s="170" t="str">
        <f t="shared" si="15"/>
        <v/>
      </c>
      <c r="C204" s="180"/>
      <c r="D204" s="170"/>
      <c r="E204" s="171"/>
      <c r="F204" s="171"/>
      <c r="G204" s="171"/>
      <c r="H204" s="170"/>
      <c r="I204" s="171"/>
      <c r="J204" s="527" t="str">
        <f t="shared" si="16"/>
        <v/>
      </c>
      <c r="K204" s="172"/>
      <c r="L204" s="325"/>
      <c r="Y204" s="325"/>
      <c r="Z204" s="325"/>
    </row>
    <row r="205" spans="1:31" ht="15.75" hidden="1" customHeight="1">
      <c r="A205" s="33">
        <f t="shared" si="14"/>
        <v>0</v>
      </c>
      <c r="B205" s="170" t="str">
        <f t="shared" si="15"/>
        <v/>
      </c>
      <c r="C205" s="180"/>
      <c r="D205" s="170"/>
      <c r="E205" s="171"/>
      <c r="F205" s="171"/>
      <c r="G205" s="171"/>
      <c r="H205" s="170"/>
      <c r="I205" s="171"/>
      <c r="J205" s="527" t="str">
        <f t="shared" si="16"/>
        <v/>
      </c>
      <c r="K205" s="174"/>
      <c r="L205" s="325"/>
      <c r="Y205" s="325"/>
      <c r="Z205" s="325"/>
    </row>
    <row r="206" spans="1:31" ht="6" customHeight="1">
      <c r="A206" s="33">
        <v>1</v>
      </c>
      <c r="B206" s="85" t="str">
        <f t="shared" si="15"/>
        <v/>
      </c>
      <c r="C206" s="33"/>
      <c r="I206" s="33"/>
      <c r="J206" s="541" t="str">
        <f t="shared" si="16"/>
        <v/>
      </c>
      <c r="K206" s="185"/>
      <c r="L206" s="325"/>
      <c r="Y206" s="325"/>
      <c r="Z206" s="325"/>
    </row>
    <row r="207" spans="1:31" ht="15.75" hidden="1" customHeight="1">
      <c r="C207" s="33"/>
      <c r="I207" s="33"/>
      <c r="K207" s="325"/>
      <c r="L207" s="325"/>
      <c r="Y207" s="325"/>
      <c r="Z207" s="325"/>
    </row>
    <row r="208" spans="1:31" ht="15.75" hidden="1" customHeight="1">
      <c r="C208" s="33"/>
      <c r="I208" s="33"/>
      <c r="K208" s="325"/>
      <c r="L208" s="325"/>
      <c r="Y208" s="325"/>
      <c r="Z208" s="325"/>
    </row>
    <row r="209" spans="3:26" ht="15.75" hidden="1" customHeight="1">
      <c r="C209" s="33"/>
      <c r="I209" s="33"/>
      <c r="K209" s="325"/>
      <c r="L209" s="325"/>
      <c r="Y209" s="325"/>
      <c r="Z209" s="325"/>
    </row>
    <row r="210" spans="3:26" ht="15.75" hidden="1" customHeight="1">
      <c r="K210" s="325"/>
      <c r="L210" s="325"/>
      <c r="Y210" s="325"/>
      <c r="Z210" s="325"/>
    </row>
    <row r="211" spans="3:26" ht="15.75" hidden="1" customHeight="1">
      <c r="K211" s="325"/>
      <c r="L211" s="325"/>
      <c r="Y211" s="325"/>
      <c r="Z211" s="325"/>
    </row>
    <row r="212" spans="3:26" ht="15.75" hidden="1" customHeight="1">
      <c r="K212" s="325"/>
      <c r="L212" s="325"/>
      <c r="Y212" s="325"/>
      <c r="Z212" s="325"/>
    </row>
    <row r="213" spans="3:26" ht="15.75" hidden="1" customHeight="1">
      <c r="K213" s="325"/>
      <c r="L213" s="325"/>
      <c r="Y213" s="325"/>
      <c r="Z213" s="325"/>
    </row>
    <row r="214" spans="3:26" ht="15.75" hidden="1" customHeight="1">
      <c r="K214" s="325"/>
      <c r="L214" s="325"/>
      <c r="Y214" s="325"/>
      <c r="Z214" s="325"/>
    </row>
    <row r="215" spans="3:26" ht="15.75" hidden="1" customHeight="1">
      <c r="K215" s="325"/>
      <c r="L215" s="325"/>
      <c r="Y215" s="325"/>
      <c r="Z215" s="325"/>
    </row>
    <row r="216" spans="3:26" ht="15.75" hidden="1" customHeight="1">
      <c r="K216" s="325"/>
      <c r="L216" s="325"/>
      <c r="Y216" s="325"/>
      <c r="Z216" s="325"/>
    </row>
    <row r="217" spans="3:26" ht="15.75" hidden="1" customHeight="1">
      <c r="K217" s="325"/>
      <c r="L217" s="325"/>
      <c r="Y217" s="325"/>
      <c r="Z217" s="325"/>
    </row>
    <row r="218" spans="3:26" ht="15.75" hidden="1" customHeight="1">
      <c r="K218" s="325"/>
      <c r="L218" s="325"/>
      <c r="Y218" s="325"/>
      <c r="Z218" s="325"/>
    </row>
    <row r="219" spans="3:26" ht="15.75" hidden="1" customHeight="1">
      <c r="K219" s="325"/>
      <c r="L219" s="325"/>
      <c r="Y219" s="325"/>
      <c r="Z219" s="325"/>
    </row>
    <row r="220" spans="3:26" ht="15.75" hidden="1" customHeight="1">
      <c r="K220" s="325"/>
      <c r="L220" s="325"/>
      <c r="Y220" s="325"/>
      <c r="Z220" s="325"/>
    </row>
    <row r="221" spans="3:26">
      <c r="K221" s="325"/>
      <c r="L221" s="325"/>
      <c r="Y221" s="325"/>
      <c r="Z221" s="325"/>
    </row>
    <row r="222" spans="3:26">
      <c r="K222" s="325"/>
      <c r="L222" s="325"/>
      <c r="Y222" s="325"/>
      <c r="Z222" s="325"/>
    </row>
    <row r="223" spans="3:26">
      <c r="E223" s="80"/>
      <c r="K223" s="325"/>
      <c r="L223" s="325"/>
      <c r="Y223" s="325"/>
      <c r="Z223" s="325"/>
    </row>
    <row r="224" spans="3:26">
      <c r="K224" s="325"/>
      <c r="L224" s="325"/>
      <c r="Y224" s="325"/>
      <c r="Z224" s="325"/>
    </row>
    <row r="225" spans="8:26" s="33" customFormat="1">
      <c r="H225" s="85"/>
      <c r="K225" s="325"/>
      <c r="L225" s="325"/>
      <c r="T225" s="85"/>
      <c r="X225" s="85"/>
      <c r="Y225" s="325"/>
      <c r="Z225" s="325"/>
    </row>
    <row r="226" spans="8:26" s="33" customFormat="1">
      <c r="H226" s="85"/>
      <c r="K226" s="325"/>
      <c r="L226" s="325"/>
      <c r="T226" s="85"/>
      <c r="X226" s="85"/>
      <c r="Y226" s="325"/>
      <c r="Z226" s="325"/>
    </row>
    <row r="227" spans="8:26" s="33" customFormat="1">
      <c r="H227" s="85"/>
      <c r="K227" s="325"/>
      <c r="L227" s="325"/>
      <c r="T227" s="85"/>
      <c r="X227" s="85"/>
      <c r="Y227" s="325"/>
      <c r="Z227" s="325"/>
    </row>
    <row r="228" spans="8:26" s="33" customFormat="1">
      <c r="H228" s="85"/>
      <c r="K228" s="325"/>
      <c r="L228" s="325"/>
      <c r="T228" s="85"/>
      <c r="X228" s="85"/>
      <c r="Y228" s="325"/>
      <c r="Z228" s="325"/>
    </row>
    <row r="229" spans="8:26" s="33" customFormat="1">
      <c r="H229" s="85"/>
      <c r="K229" s="325"/>
      <c r="L229" s="325"/>
      <c r="T229" s="85"/>
      <c r="X229" s="85"/>
      <c r="Y229" s="325"/>
      <c r="Z229" s="325"/>
    </row>
    <row r="230" spans="8:26" s="33" customFormat="1">
      <c r="H230" s="85"/>
      <c r="K230" s="325"/>
      <c r="L230" s="325"/>
      <c r="T230" s="85"/>
      <c r="X230" s="85"/>
      <c r="Y230" s="325"/>
      <c r="Z230" s="325"/>
    </row>
    <row r="231" spans="8:26" s="33" customFormat="1">
      <c r="H231" s="85"/>
      <c r="K231" s="325"/>
      <c r="L231" s="325"/>
      <c r="T231" s="85"/>
      <c r="X231" s="85"/>
      <c r="Y231" s="325"/>
      <c r="Z231" s="325"/>
    </row>
    <row r="232" spans="8:26" s="33" customFormat="1">
      <c r="H232" s="85"/>
      <c r="K232" s="325"/>
      <c r="L232" s="325"/>
      <c r="T232" s="85"/>
      <c r="X232" s="85"/>
      <c r="Y232" s="325"/>
      <c r="Z232" s="325"/>
    </row>
    <row r="233" spans="8:26" s="33" customFormat="1">
      <c r="H233" s="85"/>
      <c r="K233" s="325"/>
      <c r="L233" s="325"/>
      <c r="T233" s="85"/>
      <c r="X233" s="85"/>
      <c r="Y233" s="325"/>
      <c r="Z233" s="325"/>
    </row>
    <row r="234" spans="8:26" s="33" customFormat="1">
      <c r="H234" s="85"/>
      <c r="K234" s="325"/>
      <c r="L234" s="325"/>
      <c r="T234" s="85"/>
      <c r="X234" s="85"/>
      <c r="Y234" s="325"/>
      <c r="Z234" s="325"/>
    </row>
    <row r="235" spans="8:26" s="33" customFormat="1">
      <c r="H235" s="85"/>
      <c r="K235" s="325"/>
      <c r="L235" s="325"/>
      <c r="T235" s="85"/>
      <c r="X235" s="85"/>
      <c r="Y235" s="325"/>
      <c r="Z235" s="325"/>
    </row>
    <row r="236" spans="8:26" s="33" customFormat="1">
      <c r="H236" s="85"/>
      <c r="K236" s="325"/>
      <c r="L236" s="325"/>
      <c r="T236" s="85"/>
      <c r="X236" s="85"/>
      <c r="Y236" s="325"/>
      <c r="Z236" s="325"/>
    </row>
    <row r="237" spans="8:26" s="33" customFormat="1">
      <c r="H237" s="85"/>
      <c r="K237" s="325"/>
      <c r="L237" s="325"/>
      <c r="T237" s="85"/>
      <c r="X237" s="85"/>
      <c r="Y237" s="325"/>
      <c r="Z237" s="325"/>
    </row>
    <row r="238" spans="8:26" s="33" customFormat="1">
      <c r="H238" s="85"/>
      <c r="K238" s="325"/>
      <c r="L238" s="325"/>
      <c r="T238" s="85"/>
      <c r="X238" s="85"/>
      <c r="Y238" s="325"/>
      <c r="Z238" s="325"/>
    </row>
    <row r="239" spans="8:26" s="33" customFormat="1">
      <c r="H239" s="85"/>
      <c r="K239" s="325"/>
      <c r="L239" s="325"/>
      <c r="T239" s="85"/>
      <c r="X239" s="85"/>
      <c r="Y239" s="325"/>
      <c r="Z239" s="325"/>
    </row>
    <row r="240" spans="8:26" s="33" customFormat="1">
      <c r="H240" s="85"/>
      <c r="K240" s="325"/>
      <c r="L240" s="325"/>
      <c r="T240" s="85"/>
      <c r="X240" s="85"/>
      <c r="Y240" s="325"/>
      <c r="Z240" s="325"/>
    </row>
    <row r="241" spans="2:26">
      <c r="B241" s="33"/>
      <c r="C241" s="33"/>
      <c r="D241" s="33"/>
      <c r="I241" s="33"/>
      <c r="K241" s="325"/>
      <c r="L241" s="325"/>
      <c r="Y241" s="325"/>
      <c r="Z241" s="325"/>
    </row>
    <row r="242" spans="2:26">
      <c r="B242" s="33"/>
      <c r="C242" s="33"/>
      <c r="D242" s="33"/>
      <c r="I242" s="33"/>
      <c r="K242" s="325"/>
      <c r="L242" s="325"/>
      <c r="Y242" s="325"/>
      <c r="Z242" s="325"/>
    </row>
    <row r="243" spans="2:26">
      <c r="B243" s="33"/>
      <c r="C243" s="33"/>
      <c r="D243" s="33"/>
      <c r="I243" s="33"/>
      <c r="K243" s="325"/>
      <c r="L243" s="325"/>
      <c r="Y243" s="325"/>
      <c r="Z243" s="325"/>
    </row>
    <row r="244" spans="2:26">
      <c r="B244" s="33"/>
      <c r="C244" s="33"/>
      <c r="D244" s="33"/>
      <c r="I244" s="33"/>
      <c r="K244" s="325"/>
      <c r="L244" s="325"/>
      <c r="Z244" s="325"/>
    </row>
    <row r="245" spans="2:26">
      <c r="B245" s="33"/>
      <c r="C245" s="33"/>
      <c r="D245" s="33"/>
      <c r="I245" s="33"/>
      <c r="K245" s="325"/>
      <c r="L245" s="325"/>
      <c r="Z245" s="325"/>
    </row>
    <row r="246" spans="2:26">
      <c r="B246" s="33"/>
      <c r="C246" s="33"/>
      <c r="D246" s="33"/>
      <c r="I246" s="33"/>
      <c r="K246" s="325"/>
      <c r="L246" s="325"/>
      <c r="Z246" s="325"/>
    </row>
    <row r="247" spans="2:26">
      <c r="B247" s="33"/>
      <c r="C247" s="33"/>
      <c r="D247" s="33"/>
      <c r="I247" s="33"/>
    </row>
    <row r="248" spans="2:26">
      <c r="B248" s="33"/>
      <c r="C248" s="33"/>
      <c r="D248" s="33"/>
      <c r="I248" s="33"/>
    </row>
    <row r="249" spans="2:26">
      <c r="B249" s="33"/>
      <c r="C249" s="33"/>
      <c r="D249" s="33"/>
      <c r="I249" s="33"/>
    </row>
    <row r="250" spans="2:26">
      <c r="B250" s="33"/>
      <c r="C250" s="33"/>
      <c r="D250" s="33"/>
      <c r="I250" s="33"/>
    </row>
    <row r="251" spans="2:26">
      <c r="B251" s="33"/>
      <c r="C251" s="33"/>
      <c r="D251" s="33"/>
      <c r="I251" s="33"/>
    </row>
    <row r="252" spans="2:26">
      <c r="B252" s="33"/>
      <c r="C252" s="33"/>
      <c r="D252" s="33"/>
      <c r="I252" s="33"/>
    </row>
    <row r="253" spans="2:26">
      <c r="B253" s="33"/>
      <c r="C253" s="33"/>
      <c r="D253" s="33"/>
      <c r="I253" s="33"/>
    </row>
    <row r="254" spans="2:26">
      <c r="B254" s="33"/>
      <c r="C254" s="33"/>
      <c r="D254" s="33"/>
      <c r="I254" s="33"/>
    </row>
    <row r="255" spans="2:26">
      <c r="B255" s="33"/>
      <c r="C255" s="33"/>
      <c r="D255" s="33"/>
      <c r="I255" s="33"/>
    </row>
    <row r="256" spans="2:26">
      <c r="B256" s="33"/>
      <c r="C256" s="33"/>
      <c r="D256" s="33"/>
      <c r="I256" s="33"/>
    </row>
    <row r="257" spans="8:24" s="33" customFormat="1">
      <c r="H257" s="85"/>
      <c r="X257" s="85"/>
    </row>
    <row r="258" spans="8:24" s="33" customFormat="1">
      <c r="H258" s="85"/>
      <c r="X258" s="85"/>
    </row>
    <row r="259" spans="8:24" s="33" customFormat="1">
      <c r="H259" s="85"/>
      <c r="X259" s="85"/>
    </row>
    <row r="260" spans="8:24" s="33" customFormat="1">
      <c r="H260" s="85"/>
      <c r="X260" s="85"/>
    </row>
    <row r="261" spans="8:24" s="33" customFormat="1">
      <c r="H261" s="85"/>
      <c r="X261" s="85"/>
    </row>
    <row r="262" spans="8:24" s="33" customFormat="1">
      <c r="H262" s="85"/>
      <c r="X262" s="85"/>
    </row>
    <row r="263" spans="8:24" s="33" customFormat="1">
      <c r="H263" s="85"/>
      <c r="X263" s="85"/>
    </row>
    <row r="264" spans="8:24" s="33" customFormat="1">
      <c r="H264" s="85"/>
      <c r="X264" s="85"/>
    </row>
    <row r="265" spans="8:24" s="33" customFormat="1">
      <c r="H265" s="85"/>
      <c r="X265" s="85"/>
    </row>
    <row r="266" spans="8:24" s="33" customFormat="1">
      <c r="H266" s="85"/>
      <c r="X266" s="85"/>
    </row>
    <row r="267" spans="8:24" s="33" customFormat="1">
      <c r="H267" s="85"/>
      <c r="X267" s="85"/>
    </row>
    <row r="268" spans="8:24" s="33" customFormat="1">
      <c r="H268" s="85"/>
      <c r="X268" s="85"/>
    </row>
    <row r="269" spans="8:24" s="33" customFormat="1">
      <c r="H269" s="85"/>
      <c r="X269" s="85"/>
    </row>
    <row r="270" spans="8:24" s="33" customFormat="1">
      <c r="H270" s="85"/>
      <c r="X270" s="85"/>
    </row>
    <row r="271" spans="8:24" s="33" customFormat="1">
      <c r="H271" s="85"/>
      <c r="X271" s="85"/>
    </row>
    <row r="272" spans="8:24" s="33" customFormat="1">
      <c r="H272" s="85"/>
      <c r="X272" s="85"/>
    </row>
    <row r="273" spans="8:24" s="33" customFormat="1">
      <c r="H273" s="85"/>
      <c r="X273" s="85"/>
    </row>
    <row r="274" spans="8:24" s="33" customFormat="1">
      <c r="H274" s="85"/>
      <c r="X274" s="85"/>
    </row>
    <row r="275" spans="8:24" s="33" customFormat="1">
      <c r="H275" s="85"/>
      <c r="X275" s="85"/>
    </row>
    <row r="276" spans="8:24" s="33" customFormat="1">
      <c r="H276" s="85"/>
      <c r="X276" s="85"/>
    </row>
    <row r="277" spans="8:24" s="33" customFormat="1">
      <c r="H277" s="85"/>
      <c r="X277" s="85"/>
    </row>
    <row r="278" spans="8:24" s="33" customFormat="1">
      <c r="H278" s="85"/>
      <c r="X278" s="85"/>
    </row>
    <row r="279" spans="8:24" s="33" customFormat="1">
      <c r="H279" s="85"/>
      <c r="X279" s="85"/>
    </row>
    <row r="280" spans="8:24" s="33" customFormat="1">
      <c r="H280" s="85"/>
      <c r="X280" s="85"/>
    </row>
    <row r="281" spans="8:24" s="33" customFormat="1">
      <c r="H281" s="85"/>
      <c r="X281" s="85"/>
    </row>
    <row r="282" spans="8:24" s="33" customFormat="1">
      <c r="H282" s="85"/>
      <c r="X282" s="85"/>
    </row>
    <row r="283" spans="8:24" s="33" customFormat="1">
      <c r="H283" s="85"/>
      <c r="X283" s="85"/>
    </row>
    <row r="284" spans="8:24" s="33" customFormat="1">
      <c r="H284" s="85"/>
      <c r="X284" s="85"/>
    </row>
    <row r="285" spans="8:24" s="33" customFormat="1">
      <c r="H285" s="85"/>
      <c r="X285" s="85"/>
    </row>
    <row r="286" spans="8:24" s="33" customFormat="1">
      <c r="H286" s="85"/>
      <c r="X286" s="85"/>
    </row>
    <row r="287" spans="8:24" s="33" customFormat="1">
      <c r="H287" s="85"/>
      <c r="X287" s="85"/>
    </row>
    <row r="288" spans="8:24" s="33" customFormat="1">
      <c r="H288" s="85"/>
      <c r="X288" s="85"/>
    </row>
    <row r="289" spans="8:24" s="33" customFormat="1">
      <c r="H289" s="85"/>
      <c r="X289" s="85"/>
    </row>
    <row r="290" spans="8:24" s="33" customFormat="1">
      <c r="H290" s="85"/>
      <c r="X290" s="85"/>
    </row>
    <row r="291" spans="8:24" s="33" customFormat="1">
      <c r="H291" s="85"/>
      <c r="X291" s="85"/>
    </row>
    <row r="292" spans="8:24" s="33" customFormat="1">
      <c r="H292" s="85"/>
      <c r="X292" s="85"/>
    </row>
    <row r="293" spans="8:24" s="33" customFormat="1">
      <c r="H293" s="85"/>
      <c r="X293" s="85"/>
    </row>
    <row r="294" spans="8:24" s="33" customFormat="1">
      <c r="H294" s="85"/>
      <c r="X294" s="85"/>
    </row>
    <row r="295" spans="8:24" s="33" customFormat="1">
      <c r="H295" s="85"/>
      <c r="X295" s="85"/>
    </row>
    <row r="296" spans="8:24" s="33" customFormat="1">
      <c r="H296" s="85"/>
      <c r="X296" s="85"/>
    </row>
    <row r="297" spans="8:24" s="33" customFormat="1">
      <c r="H297" s="85"/>
      <c r="X297" s="85"/>
    </row>
    <row r="298" spans="8:24" s="33" customFormat="1">
      <c r="H298" s="85"/>
      <c r="X298" s="85"/>
    </row>
    <row r="299" spans="8:24" s="33" customFormat="1">
      <c r="H299" s="85"/>
      <c r="X299" s="85"/>
    </row>
    <row r="300" spans="8:24" s="33" customFormat="1">
      <c r="H300" s="85"/>
      <c r="X300" s="85"/>
    </row>
    <row r="301" spans="8:24" s="33" customFormat="1">
      <c r="H301" s="85"/>
      <c r="X301" s="85"/>
    </row>
    <row r="302" spans="8:24" s="33" customFormat="1">
      <c r="H302" s="85"/>
      <c r="X302" s="85"/>
    </row>
    <row r="303" spans="8:24" s="33" customFormat="1">
      <c r="H303" s="85"/>
      <c r="X303" s="85"/>
    </row>
    <row r="304" spans="8:24" s="33" customFormat="1">
      <c r="H304" s="85"/>
      <c r="X304" s="85"/>
    </row>
    <row r="305" spans="8:24" s="33" customFormat="1">
      <c r="H305" s="85"/>
      <c r="S305" s="33" t="str">
        <f>IF('Saisie CLASSEMENT'!$C310&gt;0,'Saisie CLASSEMENT'!B310,"")</f>
        <v/>
      </c>
      <c r="X305" s="85"/>
    </row>
    <row r="306" spans="8:24" s="33" customFormat="1">
      <c r="H306" s="85"/>
      <c r="S306" s="33" t="str">
        <f>IF('Saisie CLASSEMENT'!$C311&gt;0,'Saisie CLASSEMENT'!B311,"")</f>
        <v/>
      </c>
      <c r="X306" s="85"/>
    </row>
    <row r="307" spans="8:24" s="33" customFormat="1">
      <c r="H307" s="85"/>
      <c r="S307" s="33" t="str">
        <f>IF('Saisie CLASSEMENT'!$C312&gt;0,'Saisie CLASSEMENT'!B312,"")</f>
        <v/>
      </c>
      <c r="X307" s="85"/>
    </row>
    <row r="308" spans="8:24" s="33" customFormat="1">
      <c r="H308" s="85"/>
      <c r="S308" s="33" t="str">
        <f>IF('Saisie CLASSEMENT'!$C313&gt;0,'Saisie CLASSEMENT'!B313,"")</f>
        <v/>
      </c>
      <c r="X308" s="85"/>
    </row>
    <row r="309" spans="8:24" s="33" customFormat="1">
      <c r="H309" s="85"/>
      <c r="S309" s="33" t="str">
        <f>IF('Saisie CLASSEMENT'!$C314&gt;0,'Saisie CLASSEMENT'!B314,"")</f>
        <v/>
      </c>
      <c r="X309" s="85"/>
    </row>
    <row r="310" spans="8:24" s="33" customFormat="1">
      <c r="H310" s="85"/>
      <c r="S310" s="33" t="str">
        <f>IF('Saisie CLASSEMENT'!$C315&gt;0,'Saisie CLASSEMENT'!B315,"")</f>
        <v/>
      </c>
      <c r="X310" s="85"/>
    </row>
    <row r="311" spans="8:24" s="33" customFormat="1">
      <c r="H311" s="85"/>
      <c r="S311" s="33" t="str">
        <f>IF('Saisie CLASSEMENT'!$C316&gt;0,'Saisie CLASSEMENT'!B316,"")</f>
        <v/>
      </c>
      <c r="X311" s="85"/>
    </row>
    <row r="312" spans="8:24" s="33" customFormat="1">
      <c r="H312" s="85"/>
      <c r="S312" s="33" t="str">
        <f>IF('Saisie CLASSEMENT'!$C317&gt;0,'Saisie CLASSEMENT'!B317,"")</f>
        <v/>
      </c>
      <c r="X312" s="85"/>
    </row>
    <row r="313" spans="8:24" s="33" customFormat="1">
      <c r="H313" s="85"/>
      <c r="S313" s="33" t="str">
        <f>IF('Saisie CLASSEMENT'!$C318&gt;0,'Saisie CLASSEMENT'!B318,"")</f>
        <v/>
      </c>
      <c r="X313" s="85"/>
    </row>
    <row r="314" spans="8:24" s="33" customFormat="1">
      <c r="H314" s="85"/>
      <c r="S314" s="33" t="str">
        <f>IF('Saisie CLASSEMENT'!$C319&gt;0,'Saisie CLASSEMENT'!B319,"")</f>
        <v/>
      </c>
      <c r="X314" s="85"/>
    </row>
    <row r="315" spans="8:24" s="33" customFormat="1">
      <c r="H315" s="85"/>
      <c r="S315" s="33" t="str">
        <f>IF('Saisie CLASSEMENT'!$C320&gt;0,'Saisie CLASSEMENT'!B320,"")</f>
        <v/>
      </c>
      <c r="X315" s="85"/>
    </row>
    <row r="316" spans="8:24" s="33" customFormat="1">
      <c r="H316" s="85"/>
      <c r="S316" s="33" t="str">
        <f>IF('Saisie CLASSEMENT'!$C321&gt;0,'Saisie CLASSEMENT'!B321,"")</f>
        <v/>
      </c>
      <c r="X316" s="85"/>
    </row>
    <row r="317" spans="8:24" s="33" customFormat="1">
      <c r="H317" s="85"/>
      <c r="S317" s="33" t="str">
        <f>IF('Saisie CLASSEMENT'!$C322&gt;0,'Saisie CLASSEMENT'!B322,"")</f>
        <v/>
      </c>
      <c r="X317" s="85"/>
    </row>
    <row r="318" spans="8:24" s="33" customFormat="1">
      <c r="H318" s="85"/>
      <c r="S318" s="33" t="str">
        <f>IF('Saisie CLASSEMENT'!$C323&gt;0,'Saisie CLASSEMENT'!B323,"")</f>
        <v/>
      </c>
      <c r="X318" s="85"/>
    </row>
    <row r="319" spans="8:24" s="33" customFormat="1">
      <c r="H319" s="85"/>
      <c r="S319" s="33" t="str">
        <f>IF('Saisie CLASSEMENT'!$C324&gt;0,'Saisie CLASSEMENT'!B324,"")</f>
        <v/>
      </c>
      <c r="X319" s="85"/>
    </row>
    <row r="320" spans="8:24" s="33" customFormat="1">
      <c r="H320" s="85"/>
      <c r="S320" s="33" t="str">
        <f>IF('Saisie CLASSEMENT'!$C325&gt;0,'Saisie CLASSEMENT'!B325,"")</f>
        <v/>
      </c>
      <c r="X320" s="85"/>
    </row>
    <row r="321" spans="8:24" s="33" customFormat="1">
      <c r="H321" s="85"/>
      <c r="S321" s="33" t="str">
        <f>IF('Saisie CLASSEMENT'!$C326&gt;0,'Saisie CLASSEMENT'!B326,"")</f>
        <v/>
      </c>
      <c r="X321" s="85"/>
    </row>
    <row r="322" spans="8:24" s="33" customFormat="1">
      <c r="H322" s="85"/>
      <c r="S322" s="33" t="str">
        <f>IF('Saisie CLASSEMENT'!$C327&gt;0,'Saisie CLASSEMENT'!B327,"")</f>
        <v/>
      </c>
      <c r="X322" s="85"/>
    </row>
    <row r="323" spans="8:24" s="33" customFormat="1">
      <c r="H323" s="85"/>
      <c r="S323" s="33" t="str">
        <f>IF('Saisie CLASSEMENT'!$C328&gt;0,'Saisie CLASSEMENT'!B328,"")</f>
        <v/>
      </c>
      <c r="X323" s="85"/>
    </row>
    <row r="324" spans="8:24" s="33" customFormat="1">
      <c r="H324" s="85"/>
      <c r="S324" s="33" t="str">
        <f>IF('Saisie CLASSEMENT'!$C329&gt;0,'Saisie CLASSEMENT'!B329,"")</f>
        <v/>
      </c>
      <c r="X324" s="85"/>
    </row>
    <row r="325" spans="8:24" s="33" customFormat="1">
      <c r="H325" s="85"/>
      <c r="S325" s="33" t="str">
        <f>IF('Saisie CLASSEMENT'!$C330&gt;0,'Saisie CLASSEMENT'!B330,"")</f>
        <v/>
      </c>
      <c r="X325" s="85"/>
    </row>
    <row r="326" spans="8:24" s="33" customFormat="1">
      <c r="H326" s="85"/>
      <c r="S326" s="33" t="str">
        <f>IF('Saisie CLASSEMENT'!$C331&gt;0,'Saisie CLASSEMENT'!B331,"")</f>
        <v/>
      </c>
      <c r="X326" s="85"/>
    </row>
    <row r="327" spans="8:24" s="33" customFormat="1">
      <c r="H327" s="85"/>
      <c r="S327" s="33" t="str">
        <f>IF('Saisie CLASSEMENT'!$C332&gt;0,'Saisie CLASSEMENT'!B332,"")</f>
        <v/>
      </c>
      <c r="X327" s="85"/>
    </row>
    <row r="328" spans="8:24" s="33" customFormat="1">
      <c r="H328" s="85"/>
      <c r="S328" s="33" t="str">
        <f>IF('Saisie CLASSEMENT'!$C333&gt;0,'Saisie CLASSEMENT'!B333,"")</f>
        <v/>
      </c>
      <c r="X328" s="85"/>
    </row>
    <row r="329" spans="8:24" s="33" customFormat="1">
      <c r="H329" s="85"/>
      <c r="S329" s="33" t="str">
        <f>IF('Saisie CLASSEMENT'!$C334&gt;0,'Saisie CLASSEMENT'!B334,"")</f>
        <v/>
      </c>
      <c r="X329" s="85"/>
    </row>
    <row r="330" spans="8:24" s="33" customFormat="1">
      <c r="H330" s="85"/>
      <c r="S330" s="33" t="str">
        <f>IF('Saisie CLASSEMENT'!$C335&gt;0,'Saisie CLASSEMENT'!B335,"")</f>
        <v/>
      </c>
      <c r="X330" s="85"/>
    </row>
    <row r="331" spans="8:24" s="33" customFormat="1">
      <c r="H331" s="85"/>
      <c r="S331" s="33" t="str">
        <f>IF('Saisie CLASSEMENT'!$C336&gt;0,'Saisie CLASSEMENT'!B336,"")</f>
        <v/>
      </c>
      <c r="X331" s="85"/>
    </row>
    <row r="332" spans="8:24" s="33" customFormat="1">
      <c r="H332" s="85"/>
      <c r="S332" s="33" t="str">
        <f>IF('Saisie CLASSEMENT'!$C337&gt;0,'Saisie CLASSEMENT'!B337,"")</f>
        <v/>
      </c>
      <c r="X332" s="85"/>
    </row>
    <row r="333" spans="8:24" s="33" customFormat="1">
      <c r="H333" s="85"/>
      <c r="S333" s="33" t="str">
        <f>IF('Saisie CLASSEMENT'!$C338&gt;0,'Saisie CLASSEMENT'!B338,"")</f>
        <v/>
      </c>
      <c r="X333" s="85"/>
    </row>
    <row r="334" spans="8:24" s="33" customFormat="1">
      <c r="H334" s="85"/>
      <c r="S334" s="33" t="str">
        <f>IF('Saisie CLASSEMENT'!$C339&gt;0,'Saisie CLASSEMENT'!B339,"")</f>
        <v/>
      </c>
      <c r="X334" s="85"/>
    </row>
    <row r="335" spans="8:24" s="33" customFormat="1">
      <c r="H335" s="85"/>
      <c r="S335" s="33" t="str">
        <f>IF('Saisie CLASSEMENT'!$C340&gt;0,'Saisie CLASSEMENT'!B340,"")</f>
        <v/>
      </c>
      <c r="X335" s="85"/>
    </row>
    <row r="336" spans="8:24" s="33" customFormat="1">
      <c r="H336" s="85"/>
      <c r="S336" s="33" t="str">
        <f>IF('Saisie CLASSEMENT'!$C341&gt;0,'Saisie CLASSEMENT'!B341,"")</f>
        <v/>
      </c>
      <c r="X336" s="85"/>
    </row>
    <row r="337" spans="8:24" s="33" customFormat="1">
      <c r="H337" s="85"/>
      <c r="S337" s="33" t="str">
        <f>IF('Saisie CLASSEMENT'!$C342&gt;0,'Saisie CLASSEMENT'!B342,"")</f>
        <v/>
      </c>
      <c r="X337" s="85"/>
    </row>
    <row r="338" spans="8:24" s="33" customFormat="1">
      <c r="H338" s="85"/>
      <c r="S338" s="33" t="str">
        <f>IF('Saisie CLASSEMENT'!$C343&gt;0,'Saisie CLASSEMENT'!B343,"")</f>
        <v/>
      </c>
      <c r="X338" s="85"/>
    </row>
    <row r="339" spans="8:24" s="33" customFormat="1">
      <c r="H339" s="85"/>
      <c r="S339" s="33" t="str">
        <f>IF('Saisie CLASSEMENT'!$C344&gt;0,'Saisie CLASSEMENT'!B344,"")</f>
        <v/>
      </c>
      <c r="X339" s="85"/>
    </row>
    <row r="340" spans="8:24" s="33" customFormat="1">
      <c r="H340" s="85"/>
      <c r="S340" s="33" t="str">
        <f>IF('Saisie CLASSEMENT'!$C345&gt;0,'Saisie CLASSEMENT'!B345,"")</f>
        <v/>
      </c>
      <c r="X340" s="85"/>
    </row>
    <row r="341" spans="8:24" s="33" customFormat="1">
      <c r="H341" s="85"/>
      <c r="S341" s="33" t="str">
        <f>IF('Saisie CLASSEMENT'!$C346&gt;0,'Saisie CLASSEMENT'!B346,"")</f>
        <v/>
      </c>
      <c r="X341" s="85"/>
    </row>
    <row r="342" spans="8:24" s="33" customFormat="1">
      <c r="H342" s="85"/>
      <c r="S342" s="33" t="str">
        <f>IF('Saisie CLASSEMENT'!$C347&gt;0,'Saisie CLASSEMENT'!B347,"")</f>
        <v/>
      </c>
      <c r="X342" s="85"/>
    </row>
    <row r="343" spans="8:24" s="33" customFormat="1">
      <c r="H343" s="85"/>
      <c r="S343" s="33" t="str">
        <f>IF('Saisie CLASSEMENT'!$C348&gt;0,'Saisie CLASSEMENT'!B348,"")</f>
        <v/>
      </c>
      <c r="X343" s="85"/>
    </row>
    <row r="344" spans="8:24" s="33" customFormat="1">
      <c r="H344" s="85"/>
      <c r="S344" s="33" t="str">
        <f>IF('Saisie CLASSEMENT'!$C349&gt;0,'Saisie CLASSEMENT'!B349,"")</f>
        <v/>
      </c>
      <c r="X344" s="85"/>
    </row>
    <row r="345" spans="8:24" s="33" customFormat="1">
      <c r="H345" s="85"/>
      <c r="S345" s="33" t="str">
        <f>IF('Saisie CLASSEMENT'!$C350&gt;0,'Saisie CLASSEMENT'!B350,"")</f>
        <v/>
      </c>
      <c r="X345" s="85"/>
    </row>
    <row r="346" spans="8:24" s="33" customFormat="1">
      <c r="H346" s="85"/>
      <c r="S346" s="33" t="str">
        <f>IF('Saisie CLASSEMENT'!$C351&gt;0,'Saisie CLASSEMENT'!B351,"")</f>
        <v/>
      </c>
      <c r="X346" s="85"/>
    </row>
    <row r="347" spans="8:24" s="33" customFormat="1">
      <c r="H347" s="85"/>
      <c r="S347" s="33" t="str">
        <f>IF('Saisie CLASSEMENT'!$C352&gt;0,'Saisie CLASSEMENT'!B352,"")</f>
        <v/>
      </c>
      <c r="X347" s="85"/>
    </row>
    <row r="348" spans="8:24" s="33" customFormat="1">
      <c r="H348" s="85"/>
      <c r="S348" s="33" t="str">
        <f>IF('Saisie CLASSEMENT'!$C353&gt;0,'Saisie CLASSEMENT'!B353,"")</f>
        <v/>
      </c>
      <c r="X348" s="85"/>
    </row>
    <row r="349" spans="8:24" s="33" customFormat="1">
      <c r="H349" s="85"/>
      <c r="S349" s="33" t="str">
        <f>IF('Saisie CLASSEMENT'!$C354&gt;0,'Saisie CLASSEMENT'!B354,"")</f>
        <v/>
      </c>
      <c r="X349" s="85"/>
    </row>
    <row r="350" spans="8:24" s="33" customFormat="1">
      <c r="H350" s="85"/>
      <c r="S350" s="33" t="str">
        <f>IF('Saisie CLASSEMENT'!$C355&gt;0,'Saisie CLASSEMENT'!B355,"")</f>
        <v/>
      </c>
      <c r="X350" s="85"/>
    </row>
    <row r="351" spans="8:24" s="33" customFormat="1">
      <c r="H351" s="85"/>
      <c r="S351" s="33" t="str">
        <f>IF('Saisie CLASSEMENT'!$C356&gt;0,'Saisie CLASSEMENT'!B356,"")</f>
        <v/>
      </c>
      <c r="X351" s="85"/>
    </row>
    <row r="352" spans="8:24" s="33" customFormat="1">
      <c r="H352" s="85"/>
      <c r="S352" s="33" t="str">
        <f>IF('Saisie CLASSEMENT'!$C357&gt;0,'Saisie CLASSEMENT'!B357,"")</f>
        <v/>
      </c>
      <c r="X352" s="85"/>
    </row>
    <row r="353" spans="8:24" s="33" customFormat="1">
      <c r="H353" s="85"/>
      <c r="S353" s="33" t="str">
        <f>IF('Saisie CLASSEMENT'!$C358&gt;0,'Saisie CLASSEMENT'!B358,"")</f>
        <v/>
      </c>
      <c r="X353" s="85"/>
    </row>
    <row r="354" spans="8:24" s="33" customFormat="1">
      <c r="H354" s="85"/>
      <c r="S354" s="33" t="str">
        <f>IF('Saisie CLASSEMENT'!$C359&gt;0,'Saisie CLASSEMENT'!B359,"")</f>
        <v/>
      </c>
      <c r="X354" s="85"/>
    </row>
    <row r="355" spans="8:24" s="33" customFormat="1">
      <c r="H355" s="85"/>
      <c r="S355" s="33" t="str">
        <f>IF('Saisie CLASSEMENT'!$C360&gt;0,'Saisie CLASSEMENT'!B360,"")</f>
        <v/>
      </c>
      <c r="X355" s="85"/>
    </row>
    <row r="356" spans="8:24" s="33" customFormat="1">
      <c r="H356" s="85"/>
      <c r="S356" s="33" t="str">
        <f>IF('Saisie CLASSEMENT'!$C361&gt;0,'Saisie CLASSEMENT'!B361,"")</f>
        <v/>
      </c>
      <c r="X356" s="85"/>
    </row>
    <row r="357" spans="8:24" s="33" customFormat="1">
      <c r="H357" s="85"/>
      <c r="S357" s="33" t="str">
        <f>IF('Saisie CLASSEMENT'!$C362&gt;0,'Saisie CLASSEMENT'!B362,"")</f>
        <v/>
      </c>
      <c r="X357" s="85"/>
    </row>
    <row r="358" spans="8:24" s="33" customFormat="1">
      <c r="H358" s="85"/>
      <c r="S358" s="33" t="str">
        <f>IF('Saisie CLASSEMENT'!$C363&gt;0,'Saisie CLASSEMENT'!B363,"")</f>
        <v/>
      </c>
      <c r="X358" s="85"/>
    </row>
    <row r="359" spans="8:24" s="33" customFormat="1">
      <c r="H359" s="85"/>
      <c r="S359" s="33" t="str">
        <f>IF('Saisie CLASSEMENT'!$C364&gt;0,'Saisie CLASSEMENT'!B364,"")</f>
        <v/>
      </c>
      <c r="X359" s="85"/>
    </row>
    <row r="360" spans="8:24" s="33" customFormat="1">
      <c r="H360" s="85"/>
      <c r="S360" s="33" t="str">
        <f>IF('Saisie CLASSEMENT'!$C365&gt;0,'Saisie CLASSEMENT'!B365,"")</f>
        <v/>
      </c>
      <c r="X360" s="85"/>
    </row>
    <row r="361" spans="8:24" s="33" customFormat="1">
      <c r="H361" s="85"/>
      <c r="S361" s="33" t="str">
        <f>IF('Saisie CLASSEMENT'!$C366&gt;0,'Saisie CLASSEMENT'!B366,"")</f>
        <v/>
      </c>
      <c r="X361" s="85"/>
    </row>
    <row r="362" spans="8:24" s="33" customFormat="1">
      <c r="H362" s="85"/>
      <c r="S362" s="33" t="str">
        <f>IF('Saisie CLASSEMENT'!$C367&gt;0,'Saisie CLASSEMENT'!B367,"")</f>
        <v/>
      </c>
      <c r="X362" s="85"/>
    </row>
    <row r="363" spans="8:24" s="33" customFormat="1">
      <c r="H363" s="85"/>
      <c r="S363" s="33" t="str">
        <f>IF('Saisie CLASSEMENT'!$C368&gt;0,'Saisie CLASSEMENT'!B368,"")</f>
        <v/>
      </c>
      <c r="X363" s="85"/>
    </row>
    <row r="364" spans="8:24" s="33" customFormat="1">
      <c r="H364" s="85"/>
      <c r="S364" s="33" t="str">
        <f>IF('Saisie CLASSEMENT'!$C369&gt;0,'Saisie CLASSEMENT'!B369,"")</f>
        <v/>
      </c>
      <c r="X364" s="85"/>
    </row>
    <row r="365" spans="8:24" s="33" customFormat="1">
      <c r="H365" s="85"/>
      <c r="S365" s="33" t="str">
        <f>IF('Saisie CLASSEMENT'!$C370&gt;0,'Saisie CLASSEMENT'!B370,"")</f>
        <v/>
      </c>
      <c r="X365" s="85"/>
    </row>
    <row r="366" spans="8:24" s="33" customFormat="1">
      <c r="H366" s="85"/>
      <c r="S366" s="33" t="str">
        <f>IF('Saisie CLASSEMENT'!$C371&gt;0,'Saisie CLASSEMENT'!B371,"")</f>
        <v/>
      </c>
      <c r="X366" s="85"/>
    </row>
    <row r="367" spans="8:24" s="33" customFormat="1">
      <c r="H367" s="85"/>
      <c r="S367" s="33" t="str">
        <f>IF('Saisie CLASSEMENT'!$C372&gt;0,'Saisie CLASSEMENT'!B372,"")</f>
        <v/>
      </c>
      <c r="X367" s="85"/>
    </row>
    <row r="368" spans="8:24" s="33" customFormat="1">
      <c r="H368" s="85"/>
      <c r="S368" s="33" t="str">
        <f>IF('Saisie CLASSEMENT'!$C373&gt;0,'Saisie CLASSEMENT'!B373,"")</f>
        <v/>
      </c>
      <c r="X368" s="85"/>
    </row>
    <row r="369" spans="8:24" s="33" customFormat="1">
      <c r="H369" s="85"/>
      <c r="S369" s="33" t="str">
        <f>IF('Saisie CLASSEMENT'!$C374&gt;0,'Saisie CLASSEMENT'!B374,"")</f>
        <v/>
      </c>
      <c r="X369" s="85"/>
    </row>
    <row r="370" spans="8:24" s="33" customFormat="1">
      <c r="H370" s="85"/>
      <c r="S370" s="33" t="str">
        <f>IF('Saisie CLASSEMENT'!$C375&gt;0,'Saisie CLASSEMENT'!B375,"")</f>
        <v/>
      </c>
      <c r="X370" s="85"/>
    </row>
    <row r="371" spans="8:24" s="33" customFormat="1">
      <c r="H371" s="85"/>
      <c r="S371" s="33" t="str">
        <f>IF('Saisie CLASSEMENT'!$C376&gt;0,'Saisie CLASSEMENT'!B376,"")</f>
        <v/>
      </c>
      <c r="X371" s="85"/>
    </row>
    <row r="372" spans="8:24" s="33" customFormat="1">
      <c r="H372" s="85"/>
      <c r="S372" s="33" t="str">
        <f>IF('Saisie CLASSEMENT'!$C377&gt;0,'Saisie CLASSEMENT'!B377,"")</f>
        <v/>
      </c>
      <c r="X372" s="85"/>
    </row>
    <row r="373" spans="8:24" s="33" customFormat="1">
      <c r="H373" s="85"/>
      <c r="S373" s="33" t="str">
        <f>IF('Saisie CLASSEMENT'!$C378&gt;0,'Saisie CLASSEMENT'!B378,"")</f>
        <v/>
      </c>
      <c r="X373" s="85"/>
    </row>
    <row r="374" spans="8:24" s="33" customFormat="1">
      <c r="H374" s="85"/>
      <c r="S374" s="33" t="str">
        <f>IF('Saisie CLASSEMENT'!$C379&gt;0,'Saisie CLASSEMENT'!B379,"")</f>
        <v/>
      </c>
      <c r="X374" s="85"/>
    </row>
    <row r="375" spans="8:24" s="33" customFormat="1">
      <c r="H375" s="85"/>
      <c r="S375" s="33" t="str">
        <f>IF('Saisie CLASSEMENT'!$C380&gt;0,'Saisie CLASSEMENT'!B380,"")</f>
        <v/>
      </c>
      <c r="X375" s="85"/>
    </row>
    <row r="376" spans="8:24" s="33" customFormat="1">
      <c r="H376" s="85"/>
      <c r="S376" s="33" t="str">
        <f>IF('Saisie CLASSEMENT'!$C381&gt;0,'Saisie CLASSEMENT'!B381,"")</f>
        <v/>
      </c>
      <c r="X376" s="85"/>
    </row>
    <row r="377" spans="8:24" s="33" customFormat="1">
      <c r="H377" s="85"/>
      <c r="S377" s="33" t="str">
        <f>IF('Saisie CLASSEMENT'!$C382&gt;0,'Saisie CLASSEMENT'!B382,"")</f>
        <v/>
      </c>
      <c r="X377" s="85"/>
    </row>
    <row r="378" spans="8:24" s="33" customFormat="1">
      <c r="H378" s="85"/>
      <c r="S378" s="33" t="str">
        <f>IF('Saisie CLASSEMENT'!$C383&gt;0,'Saisie CLASSEMENT'!B383,"")</f>
        <v/>
      </c>
      <c r="X378" s="85"/>
    </row>
    <row r="379" spans="8:24" s="33" customFormat="1">
      <c r="H379" s="85"/>
      <c r="S379" s="33" t="str">
        <f>IF('Saisie CLASSEMENT'!$C384&gt;0,'Saisie CLASSEMENT'!B384,"")</f>
        <v/>
      </c>
      <c r="X379" s="85"/>
    </row>
    <row r="380" spans="8:24" s="33" customFormat="1">
      <c r="H380" s="85"/>
      <c r="S380" s="33" t="str">
        <f>IF('Saisie CLASSEMENT'!$C385&gt;0,'Saisie CLASSEMENT'!B385,"")</f>
        <v/>
      </c>
      <c r="X380" s="85"/>
    </row>
    <row r="381" spans="8:24" s="33" customFormat="1">
      <c r="H381" s="85"/>
      <c r="S381" s="33" t="str">
        <f>IF('Saisie CLASSEMENT'!$C386&gt;0,'Saisie CLASSEMENT'!B386,"")</f>
        <v/>
      </c>
      <c r="X381" s="85"/>
    </row>
    <row r="382" spans="8:24" s="33" customFormat="1">
      <c r="H382" s="85"/>
      <c r="S382" s="33" t="str">
        <f>IF('Saisie CLASSEMENT'!$C387&gt;0,'Saisie CLASSEMENT'!B387,"")</f>
        <v/>
      </c>
      <c r="X382" s="85"/>
    </row>
    <row r="383" spans="8:24" s="33" customFormat="1">
      <c r="H383" s="85"/>
      <c r="S383" s="33" t="str">
        <f>IF('Saisie CLASSEMENT'!$C388&gt;0,'Saisie CLASSEMENT'!B388,"")</f>
        <v/>
      </c>
      <c r="X383" s="85"/>
    </row>
    <row r="384" spans="8:24" s="33" customFormat="1">
      <c r="H384" s="85"/>
      <c r="S384" s="33" t="str">
        <f>IF('Saisie CLASSEMENT'!$C389&gt;0,'Saisie CLASSEMENT'!B389,"")</f>
        <v/>
      </c>
      <c r="X384" s="85"/>
    </row>
    <row r="385" spans="8:24" s="33" customFormat="1">
      <c r="H385" s="85"/>
      <c r="S385" s="33" t="str">
        <f>IF('Saisie CLASSEMENT'!$C390&gt;0,'Saisie CLASSEMENT'!B390,"")</f>
        <v/>
      </c>
      <c r="X385" s="85"/>
    </row>
    <row r="386" spans="8:24" s="33" customFormat="1">
      <c r="H386" s="85"/>
      <c r="S386" s="33" t="str">
        <f>IF('Saisie CLASSEMENT'!$C391&gt;0,'Saisie CLASSEMENT'!B391,"")</f>
        <v/>
      </c>
      <c r="X386" s="85"/>
    </row>
    <row r="387" spans="8:24" s="33" customFormat="1">
      <c r="H387" s="85"/>
      <c r="S387" s="33" t="str">
        <f>IF('Saisie CLASSEMENT'!$C392&gt;0,'Saisie CLASSEMENT'!B392,"")</f>
        <v/>
      </c>
      <c r="X387" s="85"/>
    </row>
  </sheetData>
  <sheetProtection password="EFB0" sheet="1" objects="1" scenarios="1" selectLockedCells="1"/>
  <mergeCells count="4">
    <mergeCell ref="B1:J1"/>
    <mergeCell ref="M1:N1"/>
    <mergeCell ref="B2:J2"/>
    <mergeCell ref="B3:K3"/>
  </mergeCells>
  <phoneticPr fontId="0" type="noConversion"/>
  <dataValidations count="3">
    <dataValidation type="list" allowBlank="1" showInputMessage="1" showErrorMessage="1" sqref="AA3" xr:uid="{00000000-0002-0000-0D00-000000000000}">
      <formula1>$W$3:$W$202</formula1>
    </dataValidation>
    <dataValidation type="list" allowBlank="1" showInputMessage="1" showErrorMessage="1" sqref="N3:N5" xr:uid="{00000000-0002-0000-0D00-000001000000}">
      <formula1>liste_scat2</formula1>
    </dataValidation>
    <dataValidation type="list" allowBlank="1" showInputMessage="1" showErrorMessage="1" sqref="M3:M5" xr:uid="{00000000-0002-0000-0D00-000002000000}">
      <formula1>Liste_Cat2</formula1>
    </dataValidation>
  </dataValidations>
  <printOptions horizontalCentered="1"/>
  <pageMargins left="0.15748031496062992" right="0.15748031496062992" top="0.70866141732283472" bottom="0.47244094488188981" header="0.27559055118110237" footer="0.19685039370078741"/>
  <pageSetup paperSize="9" fitToHeight="0" orientation="portrait" horizontalDpi="4294967295" verticalDpi="300" r:id="rId1"/>
  <headerFooter alignWithMargins="0">
    <oddFooter>&amp;RPage(s) : &amp;P / &amp;N - &amp;D à 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8">
    <tabColor theme="6" tint="0.79998168889431442"/>
    <pageSetUpPr fitToPage="1"/>
  </sheetPr>
  <dimension ref="A1:AK387"/>
  <sheetViews>
    <sheetView showGridLines="0" showZeros="0" topLeftCell="B1" zoomScale="90" zoomScaleNormal="90" workbookViewId="0">
      <selection activeCell="M3" sqref="M3"/>
    </sheetView>
  </sheetViews>
  <sheetFormatPr baseColWidth="10" defaultColWidth="11.44140625" defaultRowHeight="13.2"/>
  <cols>
    <col min="1" max="1" width="5.33203125" style="33" hidden="1" customWidth="1"/>
    <col min="2" max="2" width="5.33203125" style="85" customWidth="1"/>
    <col min="3" max="3" width="5.33203125" style="85" hidden="1" customWidth="1"/>
    <col min="4" max="4" width="5.33203125" style="85" customWidth="1"/>
    <col min="5" max="5" width="14.5546875" style="33" bestFit="1" customWidth="1"/>
    <col min="6" max="6" width="8.109375" style="33" bestFit="1" customWidth="1"/>
    <col min="7" max="7" width="11" style="33" bestFit="1" customWidth="1"/>
    <col min="8" max="8" width="6.44140625" style="85" bestFit="1" customWidth="1"/>
    <col min="9" max="9" width="9" style="85" bestFit="1" customWidth="1"/>
    <col min="10" max="10" width="10" style="33" bestFit="1" customWidth="1"/>
    <col min="11" max="11" width="11.44140625" style="85" hidden="1" customWidth="1"/>
    <col min="12" max="12" width="8.33203125" style="85" customWidth="1"/>
    <col min="13" max="13" width="19.6640625" style="33" customWidth="1"/>
    <col min="14" max="14" width="16.33203125" style="33" customWidth="1"/>
    <col min="15" max="15" width="5.6640625" style="33" customWidth="1"/>
    <col min="16" max="16" width="6.5546875" style="33" hidden="1" customWidth="1"/>
    <col min="17" max="18" width="5.6640625" style="33" hidden="1" customWidth="1"/>
    <col min="19" max="19" width="6.5546875" style="33" hidden="1" customWidth="1"/>
    <col min="20" max="20" width="5.33203125" style="85" hidden="1" customWidth="1"/>
    <col min="21" max="21" width="31.5546875" style="33" hidden="1" customWidth="1"/>
    <col min="22" max="22" width="34.44140625" style="33" hidden="1" customWidth="1"/>
    <col min="23" max="23" width="24.6640625" style="33" hidden="1" customWidth="1"/>
    <col min="24" max="24" width="7.44140625" style="85" hidden="1" customWidth="1"/>
    <col min="25" max="26" width="11.44140625" style="85" hidden="1" customWidth="1"/>
    <col min="27" max="29" width="11.44140625" style="33" hidden="1" customWidth="1"/>
    <col min="30" max="30" width="19.33203125" style="33" hidden="1" customWidth="1"/>
    <col min="31" max="37" width="11.44140625" style="33" hidden="1" customWidth="1"/>
    <col min="38" max="16384" width="11.44140625" style="33"/>
  </cols>
  <sheetData>
    <row r="1" spans="1:32" ht="73.5" customHeight="1" thickBot="1">
      <c r="A1" s="164">
        <v>220</v>
      </c>
      <c r="B1" s="804" t="str">
        <f>CONCATENATE(MID('Données épreuves'!B15,1,12),CHAR(10),MID('Données épreuves'!B15,15,100))</f>
        <v xml:space="preserve">
</v>
      </c>
      <c r="C1" s="804"/>
      <c r="D1" s="804"/>
      <c r="E1" s="804"/>
      <c r="F1" s="804"/>
      <c r="G1" s="804"/>
      <c r="H1" s="804"/>
      <c r="I1" s="804"/>
      <c r="J1" s="804"/>
      <c r="K1" s="175"/>
      <c r="L1" s="78"/>
      <c r="M1" s="805" t="s">
        <v>148</v>
      </c>
      <c r="N1" s="806"/>
      <c r="O1" s="164"/>
      <c r="P1" s="164"/>
      <c r="Q1" s="164"/>
      <c r="R1" s="164"/>
      <c r="S1" s="31"/>
      <c r="V1" s="34"/>
      <c r="W1" s="34"/>
      <c r="X1" s="235"/>
      <c r="Y1" s="35"/>
      <c r="Z1" s="71"/>
    </row>
    <row r="2" spans="1:32" ht="27.75" customHeight="1" thickBot="1">
      <c r="A2" s="78">
        <v>1</v>
      </c>
      <c r="B2" s="800" t="s">
        <v>150</v>
      </c>
      <c r="C2" s="801"/>
      <c r="D2" s="801"/>
      <c r="E2" s="801"/>
      <c r="F2" s="801"/>
      <c r="G2" s="801"/>
      <c r="H2" s="801"/>
      <c r="I2" s="801"/>
      <c r="J2" s="802"/>
      <c r="K2" s="176"/>
      <c r="L2" s="321"/>
      <c r="M2" s="522" t="str">
        <f>W2</f>
        <v>Catégorie</v>
      </c>
      <c r="N2" s="522" t="str">
        <f>X2</f>
        <v>S/Cat</v>
      </c>
      <c r="O2" s="78"/>
      <c r="P2" s="78"/>
      <c r="Q2" s="78"/>
      <c r="R2" s="78"/>
      <c r="S2" s="316" t="s">
        <v>128</v>
      </c>
      <c r="T2" s="316" t="s">
        <v>129</v>
      </c>
      <c r="U2" s="316" t="s">
        <v>126</v>
      </c>
      <c r="V2" s="316" t="s">
        <v>118</v>
      </c>
      <c r="W2" s="316" t="s">
        <v>61</v>
      </c>
      <c r="X2" s="316" t="s">
        <v>109</v>
      </c>
      <c r="Y2" s="316" t="s">
        <v>375</v>
      </c>
      <c r="Z2" s="71"/>
      <c r="AC2" s="85"/>
      <c r="AD2" s="322" t="s">
        <v>147</v>
      </c>
      <c r="AE2" s="85"/>
      <c r="AF2" s="322" t="s">
        <v>147</v>
      </c>
    </row>
    <row r="3" spans="1:32" ht="18.600000000000001" customHeight="1" thickTop="1">
      <c r="A3" s="33">
        <v>1</v>
      </c>
      <c r="B3" s="801" t="str">
        <f>CONCATENATE(IF(M3="Vide","",M3)," ",IF(M4="Vide","",CONCATENATE("- ",M4))," ",IF(M5="Vide","",CONCATENATE("- ",M5))," ",IF(N3="Vide","",CONCATENATE("- ",N3))," ",IF(N4="Vide","",CONCATENATE("- ",N4))," ",IF(N5="Vide","",CONCATENATE("- ",N5)))</f>
        <v xml:space="preserve">2ème     </v>
      </c>
      <c r="C3" s="801"/>
      <c r="D3" s="801"/>
      <c r="E3" s="801"/>
      <c r="F3" s="801"/>
      <c r="G3" s="801"/>
      <c r="H3" s="801"/>
      <c r="I3" s="801"/>
      <c r="J3" s="801"/>
      <c r="K3" s="801"/>
      <c r="L3" s="71"/>
      <c r="M3" s="314" t="s">
        <v>365</v>
      </c>
      <c r="N3" s="457" t="s">
        <v>147</v>
      </c>
      <c r="S3" s="262" t="str">
        <f>IF('Saisie CLASSEMENT'!$C8&gt;0,'Saisie CLASSEMENT'!B8,"")</f>
        <v/>
      </c>
      <c r="T3" s="263">
        <f>IF(S3&gt;0,'Saisie CLASSEMENT'!C8)</f>
        <v>0</v>
      </c>
      <c r="U3" s="264" t="str">
        <f>IF(S3&gt;0,CONCATENATE('Saisie CLASSEMENT'!I8," ",'Saisie CLASSEMENT'!J8,""))</f>
        <v xml:space="preserve">   </v>
      </c>
      <c r="V3" s="264" t="str">
        <f>IF(S3&gt;0,'Saisie CLASSEMENT'!K8)</f>
        <v xml:space="preserve"> </v>
      </c>
      <c r="W3" s="264" t="str">
        <f>IF(S3&gt;0,'Saisie CLASSEMENT'!N8)</f>
        <v xml:space="preserve"> </v>
      </c>
      <c r="X3" s="263" t="str">
        <f>IF(S3&gt;0,'Saisie CLASSEMENT'!O8)</f>
        <v xml:space="preserve"> </v>
      </c>
      <c r="Y3" s="328" t="str">
        <f>IF(S3&gt;0,'Saisie CLASSEMENT'!P8)</f>
        <v xml:space="preserve"> </v>
      </c>
      <c r="Z3" s="71"/>
      <c r="AC3" s="85">
        <f>IF(OR(W3="",COUNTIF(W$2:W3,W3)&gt;1),"",COUNTIF(W:W,"&gt;="&amp;W3))</f>
        <v>201</v>
      </c>
      <c r="AD3" s="323" t="str">
        <f>IF(ROW()-1&gt;COUNT(AC:AC),"",INDEX(W:W,MATCH(LARGE(AC:AC,ROW()-1),AC:AC,0)))</f>
        <v/>
      </c>
      <c r="AE3" s="85">
        <f>IF(OR(X3="",COUNTIF(X$2:X3,X3)&gt;1),"",COUNTIF(X:X,"&gt;="&amp;X3))</f>
        <v>201</v>
      </c>
      <c r="AF3" s="323" t="str">
        <f>IF(ROW()-1&gt;COUNT(AE:AE),"",INDEX(X:X,MATCH(LARGE(AE:AE,ROW()-1),AE:AE,0)))</f>
        <v/>
      </c>
    </row>
    <row r="4" spans="1:32" ht="18.600000000000001" customHeight="1">
      <c r="A4" s="33">
        <v>1</v>
      </c>
      <c r="B4" s="181" t="str">
        <f>CONCATENATE("Organisateur : ",'Données épreuves'!B20)</f>
        <v xml:space="preserve">Organisateur : </v>
      </c>
      <c r="E4" s="34"/>
      <c r="F4" s="34"/>
      <c r="G4" s="34"/>
      <c r="H4" s="236"/>
      <c r="I4" s="236"/>
      <c r="J4" s="177"/>
      <c r="K4" s="178"/>
      <c r="L4" s="324"/>
      <c r="M4" s="458" t="s">
        <v>147</v>
      </c>
      <c r="N4" s="303" t="s">
        <v>147</v>
      </c>
      <c r="S4" s="180" t="str">
        <f>IF('Saisie CLASSEMENT'!$C9&gt;0,'Saisie CLASSEMENT'!B9,"")</f>
        <v/>
      </c>
      <c r="T4" s="170">
        <f>IF(S4&gt;0,'Saisie CLASSEMENT'!C9)</f>
        <v>0</v>
      </c>
      <c r="U4" s="171" t="str">
        <f>IF(S4&gt;0,CONCATENATE('Saisie CLASSEMENT'!I9," ",'Saisie CLASSEMENT'!J9,""))</f>
        <v xml:space="preserve">   </v>
      </c>
      <c r="V4" s="171" t="str">
        <f>IF(S4&gt;0,'Saisie CLASSEMENT'!K9)</f>
        <v xml:space="preserve"> </v>
      </c>
      <c r="W4" s="171" t="str">
        <f>IF(S4&gt;0,'Saisie CLASSEMENT'!N9)</f>
        <v xml:space="preserve"> </v>
      </c>
      <c r="X4" s="170" t="str">
        <f>IF(S4&gt;0,'Saisie CLASSEMENT'!O9)</f>
        <v xml:space="preserve"> </v>
      </c>
      <c r="Y4" s="172" t="str">
        <f>IF(S4&gt;0,'Saisie CLASSEMENT'!P9)</f>
        <v xml:space="preserve"> </v>
      </c>
      <c r="Z4" s="35"/>
      <c r="AC4" s="85" t="str">
        <f>IF(OR(W4="",COUNTIF(W$2:W4,W4)&gt;1),"",COUNTIF(W:W,"&gt;="&amp;W4))</f>
        <v/>
      </c>
      <c r="AD4" s="323" t="str">
        <f>IF(ROW()-1&gt;COUNT(AC:AC),"",INDEX(W:W,MATCH(LARGE(AC:AC,ROW()-1),AC:AC,0)))</f>
        <v/>
      </c>
      <c r="AE4" s="85" t="str">
        <f>IF(OR(X4="",COUNTIF(X$2:X4,X4)&gt;1),"",COUNTIF(X:X,"&gt;="&amp;X4))</f>
        <v/>
      </c>
      <c r="AF4" s="323" t="str">
        <f>IF(ROW()-1&gt;COUNT(AE:AE),"",INDEX(X:X,MATCH(LARGE(AE:AE,ROW()-1),AE:AE,0)))</f>
        <v/>
      </c>
    </row>
    <row r="5" spans="1:32" ht="18.600000000000001" customHeight="1">
      <c r="A5" s="33">
        <v>1</v>
      </c>
      <c r="B5" s="316" t="s">
        <v>128</v>
      </c>
      <c r="C5" s="316" t="s">
        <v>128</v>
      </c>
      <c r="D5" s="316" t="s">
        <v>129</v>
      </c>
      <c r="E5" s="316" t="s">
        <v>179</v>
      </c>
      <c r="F5" s="316" t="s">
        <v>118</v>
      </c>
      <c r="G5" s="316" t="s">
        <v>61</v>
      </c>
      <c r="H5" s="316" t="s">
        <v>109</v>
      </c>
      <c r="I5" s="316" t="s">
        <v>375</v>
      </c>
      <c r="J5" s="316" t="s">
        <v>120</v>
      </c>
      <c r="K5" s="523" t="s">
        <v>120</v>
      </c>
      <c r="L5" s="524"/>
      <c r="M5" s="458" t="s">
        <v>147</v>
      </c>
      <c r="N5" s="303" t="s">
        <v>147</v>
      </c>
      <c r="S5" s="180" t="str">
        <f>IF('Saisie CLASSEMENT'!$C10&gt;0,'Saisie CLASSEMENT'!B10,"")</f>
        <v/>
      </c>
      <c r="T5" s="170">
        <f>IF(S5&gt;0,'Saisie CLASSEMENT'!C10)</f>
        <v>0</v>
      </c>
      <c r="U5" s="171" t="str">
        <f>IF(S5&gt;0,CONCATENATE('Saisie CLASSEMENT'!I10," ",'Saisie CLASSEMENT'!J10,""))</f>
        <v xml:space="preserve">   </v>
      </c>
      <c r="V5" s="171" t="str">
        <f>IF(S5&gt;0,'Saisie CLASSEMENT'!K10)</f>
        <v xml:space="preserve"> </v>
      </c>
      <c r="W5" s="171" t="str">
        <f>IF(S5&gt;0,'Saisie CLASSEMENT'!N10)</f>
        <v xml:space="preserve"> </v>
      </c>
      <c r="X5" s="170" t="str">
        <f>IF(S5&gt;0,'Saisie CLASSEMENT'!O10)</f>
        <v xml:space="preserve"> </v>
      </c>
      <c r="Y5" s="172" t="str">
        <f>IF(S5&gt;0,'Saisie CLASSEMENT'!P10)</f>
        <v xml:space="preserve"> </v>
      </c>
      <c r="Z5" s="525"/>
      <c r="AC5" s="85" t="str">
        <f>IF(OR(W5="",COUNTIF(W$2:W5,W5)&gt;1),"",COUNTIF(W:W,"&gt;="&amp;W5))</f>
        <v/>
      </c>
      <c r="AD5" s="323" t="str">
        <f>IF(ROW()-1&gt;COUNT(AC:AC),"",INDEX(W:W,MATCH(LARGE(AC:AC,ROW()-1),AC:AC,0)))</f>
        <v/>
      </c>
      <c r="AE5" s="85" t="str">
        <f>IF(OR(X5="",COUNTIF(X$2:X5,X5)&gt;1),"",COUNTIF(X:X,"&gt;="&amp;X5))</f>
        <v/>
      </c>
      <c r="AF5" s="323" t="str">
        <f>IF(ROW()-1&gt;COUNT(AE:AE),"",INDEX(X:X,MATCH(LARGE(AE:AE,ROW()-1),AE:AE,0)))</f>
        <v/>
      </c>
    </row>
    <row r="6" spans="1:32" ht="15.75" hidden="1" customHeight="1">
      <c r="A6" s="33">
        <f>IF(LEN(B6)&gt;0,1,0)</f>
        <v>0</v>
      </c>
      <c r="B6" s="167" t="str">
        <f>IF(C6&gt;0,RANK(C6,$C$6:$C$205,1),"")</f>
        <v/>
      </c>
      <c r="C6" s="180"/>
      <c r="D6" s="170"/>
      <c r="E6" s="171"/>
      <c r="F6" s="171"/>
      <c r="G6" s="171"/>
      <c r="H6" s="170"/>
      <c r="I6" s="172"/>
      <c r="J6" s="526" t="str">
        <f>K6</f>
        <v/>
      </c>
      <c r="K6" s="179" t="str">
        <f>IF(LEN(D6)&gt;0,VLOOKUP(D6,'Saisie CLASSEMENT'!$C$8:$H$207,6,FALSE),"")</f>
        <v/>
      </c>
      <c r="L6" s="91"/>
      <c r="N6" s="329"/>
      <c r="O6" s="329"/>
      <c r="S6" s="180" t="str">
        <f>IF('Saisie CLASSEMENT'!$C11&gt;0,'Saisie CLASSEMENT'!B11,"")</f>
        <v/>
      </c>
      <c r="T6" s="170">
        <f>IF(S6&gt;0,'Saisie CLASSEMENT'!C11)</f>
        <v>0</v>
      </c>
      <c r="U6" s="171" t="str">
        <f>IF(S6&gt;0,CONCATENATE('Saisie CLASSEMENT'!I11," ",'Saisie CLASSEMENT'!J11,""))</f>
        <v xml:space="preserve">   </v>
      </c>
      <c r="V6" s="171" t="str">
        <f>IF(S6&gt;0,'Saisie CLASSEMENT'!K11)</f>
        <v xml:space="preserve"> </v>
      </c>
      <c r="W6" s="171" t="str">
        <f>IF(S6&gt;0,'Saisie CLASSEMENT'!N11)</f>
        <v xml:space="preserve"> </v>
      </c>
      <c r="X6" s="170" t="str">
        <f>IF(S6&gt;0,'Saisie CLASSEMENT'!O11)</f>
        <v xml:space="preserve"> </v>
      </c>
      <c r="Y6" s="172" t="str">
        <f>IF(S6&gt;0,'Saisie CLASSEMENT'!P11)</f>
        <v xml:space="preserve"> </v>
      </c>
      <c r="Z6" s="325"/>
      <c r="AC6" s="85" t="str">
        <f>IF(OR(W6="",COUNTIF(W$2:W6,W6)&gt;1),"",COUNTIF(W:W,"&gt;="&amp;W6))</f>
        <v/>
      </c>
      <c r="AD6" s="323" t="str">
        <f>IF(ROW()-1&gt;COUNT(AC:AC),"",INDEX(W:W,MATCH(LARGE(AC:AC,ROW()-1),AC:AC,0)))</f>
        <v/>
      </c>
      <c r="AE6" s="85" t="str">
        <f>IF(OR(X6="",COUNTIF(X$2:X6,X6)&gt;1),"",COUNTIF(X:X,"&gt;="&amp;X6))</f>
        <v/>
      </c>
      <c r="AF6" s="323" t="str">
        <f>IF(ROW()-1&gt;COUNT(AE:AE),"",INDEX(X:X,MATCH(LARGE(AE:AE,ROW()-1),AE:AE,0)))</f>
        <v/>
      </c>
    </row>
    <row r="7" spans="1:32" ht="15.75" hidden="1" customHeight="1">
      <c r="A7" s="33">
        <f t="shared" ref="A7:A70" si="0">IF(LEN(B7)&gt;0,1,0)</f>
        <v>0</v>
      </c>
      <c r="B7" s="170" t="str">
        <f t="shared" ref="B7:B70" si="1">IF(C7&gt;0,RANK(C7,$C$6:$C$205,1),"")</f>
        <v/>
      </c>
      <c r="C7" s="180"/>
      <c r="D7" s="170"/>
      <c r="E7" s="171"/>
      <c r="F7" s="171"/>
      <c r="G7" s="171"/>
      <c r="H7" s="170"/>
      <c r="I7" s="172"/>
      <c r="J7" s="20" t="str">
        <f t="shared" ref="J7:J70" si="2">IF(LEN(K7)&gt;0,IF((K7-$K$6)&lt;0,"Erreur",IF(K7&lt;K6,K7-K$6,IF(K7=K6,"''",K7-K$6))),"")</f>
        <v/>
      </c>
      <c r="K7" s="179" t="str">
        <f>IF(LEN(D7)&gt;0,VLOOKUP(D7,'Saisie CLASSEMENT'!$C$8:$H$207,6,FALSE),"")</f>
        <v/>
      </c>
      <c r="L7" s="91"/>
      <c r="N7" s="329"/>
      <c r="O7" s="329"/>
      <c r="S7" s="180" t="str">
        <f>IF('Saisie CLASSEMENT'!$C12&gt;0,'Saisie CLASSEMENT'!B12,"")</f>
        <v/>
      </c>
      <c r="T7" s="170">
        <f>IF(S7&gt;0,'Saisie CLASSEMENT'!C12)</f>
        <v>0</v>
      </c>
      <c r="U7" s="171" t="str">
        <f>IF(S7&gt;0,CONCATENATE('Saisie CLASSEMENT'!I12," ",'Saisie CLASSEMENT'!J12,""))</f>
        <v xml:space="preserve">   </v>
      </c>
      <c r="V7" s="171" t="str">
        <f>IF(S7&gt;0,'Saisie CLASSEMENT'!K12)</f>
        <v xml:space="preserve"> </v>
      </c>
      <c r="W7" s="171" t="str">
        <f>IF(S7&gt;0,'Saisie CLASSEMENT'!N12)</f>
        <v xml:space="preserve"> </v>
      </c>
      <c r="X7" s="170" t="str">
        <f>IF(S7&gt;0,'Saisie CLASSEMENT'!O12)</f>
        <v xml:space="preserve"> </v>
      </c>
      <c r="Y7" s="172" t="str">
        <f>IF(S7&gt;0,'Saisie CLASSEMENT'!P12)</f>
        <v xml:space="preserve"> </v>
      </c>
      <c r="Z7" s="325"/>
      <c r="AC7" s="85" t="str">
        <f>IF(OR(W7="",COUNTIF(W$2:W7,W7)&gt;1),"",COUNTIF(W:W,"&gt;="&amp;W7))</f>
        <v/>
      </c>
      <c r="AD7" s="323" t="str">
        <f t="shared" ref="AD7:AD70" si="3">IF(ROW()-1&gt;COUNT(AC:AC),"",INDEX(W:W,MATCH(LARGE(AC:AC,ROW()-1),AC:AC,0)))</f>
        <v/>
      </c>
      <c r="AE7" s="85" t="str">
        <f>IF(OR(X7="",COUNTIF(X$2:X7,X7)&gt;1),"",COUNTIF(X:X,"&gt;="&amp;X7))</f>
        <v/>
      </c>
      <c r="AF7" s="323" t="str">
        <f t="shared" ref="AF7:AF70" si="4">IF(ROW()-1&gt;COUNT(AE:AE),"",INDEX(X:X,MATCH(LARGE(AE:AE,ROW()-1),AE:AE,0)))</f>
        <v/>
      </c>
    </row>
    <row r="8" spans="1:32" ht="15.75" hidden="1" customHeight="1">
      <c r="A8" s="33">
        <f t="shared" si="0"/>
        <v>0</v>
      </c>
      <c r="B8" s="170" t="str">
        <f t="shared" si="1"/>
        <v/>
      </c>
      <c r="C8" s="180"/>
      <c r="D8" s="170"/>
      <c r="E8" s="171"/>
      <c r="F8" s="171"/>
      <c r="G8" s="171"/>
      <c r="H8" s="170"/>
      <c r="I8" s="172"/>
      <c r="J8" s="20" t="str">
        <f t="shared" si="2"/>
        <v/>
      </c>
      <c r="K8" s="179" t="str">
        <f>IF(LEN(D8)&gt;0,VLOOKUP(D8,'Saisie CLASSEMENT'!$C$8:$H$207,6,FALSE),"")</f>
        <v/>
      </c>
      <c r="L8" s="91"/>
      <c r="N8" s="329"/>
      <c r="O8" s="329"/>
      <c r="S8" s="180" t="str">
        <f>IF('Saisie CLASSEMENT'!$C13&gt;0,'Saisie CLASSEMENT'!B13,"")</f>
        <v/>
      </c>
      <c r="T8" s="170">
        <f>IF(S8&gt;0,'Saisie CLASSEMENT'!C13)</f>
        <v>0</v>
      </c>
      <c r="U8" s="171" t="str">
        <f>IF(S8&gt;0,CONCATENATE('Saisie CLASSEMENT'!I13," ",'Saisie CLASSEMENT'!J13,""))</f>
        <v xml:space="preserve">   </v>
      </c>
      <c r="V8" s="171" t="str">
        <f>IF(S8&gt;0,'Saisie CLASSEMENT'!K13)</f>
        <v xml:space="preserve"> </v>
      </c>
      <c r="W8" s="171" t="str">
        <f>IF(S8&gt;0,'Saisie CLASSEMENT'!N13)</f>
        <v xml:space="preserve"> </v>
      </c>
      <c r="X8" s="170" t="str">
        <f>IF(S8&gt;0,'Saisie CLASSEMENT'!O13)</f>
        <v xml:space="preserve"> </v>
      </c>
      <c r="Y8" s="172" t="str">
        <f>IF(S8&gt;0,'Saisie CLASSEMENT'!P13)</f>
        <v xml:space="preserve"> </v>
      </c>
      <c r="Z8" s="325"/>
      <c r="AC8" s="85" t="str">
        <f>IF(OR(W8="",COUNTIF(W$2:W8,W8)&gt;1),"",COUNTIF(W:W,"&gt;="&amp;W8))</f>
        <v/>
      </c>
      <c r="AD8" s="323" t="str">
        <f t="shared" si="3"/>
        <v/>
      </c>
      <c r="AE8" s="85" t="str">
        <f>IF(OR(X8="",COUNTIF(X$2:X8,X8)&gt;1),"",COUNTIF(X:X,"&gt;="&amp;X8))</f>
        <v/>
      </c>
      <c r="AF8" s="323" t="str">
        <f t="shared" si="4"/>
        <v/>
      </c>
    </row>
    <row r="9" spans="1:32" ht="15.75" hidden="1" customHeight="1">
      <c r="A9" s="33">
        <f t="shared" si="0"/>
        <v>0</v>
      </c>
      <c r="B9" s="170" t="str">
        <f t="shared" si="1"/>
        <v/>
      </c>
      <c r="C9" s="180"/>
      <c r="D9" s="170"/>
      <c r="E9" s="171"/>
      <c r="F9" s="171"/>
      <c r="G9" s="171"/>
      <c r="H9" s="170"/>
      <c r="I9" s="172"/>
      <c r="J9" s="20" t="str">
        <f t="shared" si="2"/>
        <v/>
      </c>
      <c r="K9" s="179" t="str">
        <f>IF(LEN(D9)&gt;0,VLOOKUP(D9,'Saisie CLASSEMENT'!$C$8:$H$207,6,FALSE),"")</f>
        <v/>
      </c>
      <c r="L9" s="91"/>
      <c r="N9" s="329"/>
      <c r="O9" s="329"/>
      <c r="S9" s="180" t="str">
        <f>IF('Saisie CLASSEMENT'!$C14&gt;0,'Saisie CLASSEMENT'!B14,"")</f>
        <v/>
      </c>
      <c r="T9" s="170">
        <f>IF(S9&gt;0,'Saisie CLASSEMENT'!C14)</f>
        <v>0</v>
      </c>
      <c r="U9" s="171" t="str">
        <f>IF(S9&gt;0,CONCATENATE('Saisie CLASSEMENT'!I14," ",'Saisie CLASSEMENT'!J14,""))</f>
        <v xml:space="preserve">   </v>
      </c>
      <c r="V9" s="171" t="str">
        <f>IF(S9&gt;0,'Saisie CLASSEMENT'!K14)</f>
        <v xml:space="preserve"> </v>
      </c>
      <c r="W9" s="171" t="str">
        <f>IF(S9&gt;0,'Saisie CLASSEMENT'!N14)</f>
        <v xml:space="preserve"> </v>
      </c>
      <c r="X9" s="170" t="str">
        <f>IF(S9&gt;0,'Saisie CLASSEMENT'!O14)</f>
        <v xml:space="preserve"> </v>
      </c>
      <c r="Y9" s="172" t="str">
        <f>IF(S9&gt;0,'Saisie CLASSEMENT'!P14)</f>
        <v xml:space="preserve"> </v>
      </c>
      <c r="Z9" s="325"/>
      <c r="AC9" s="85" t="str">
        <f>IF(OR(W9="",COUNTIF(W$2:W9,W9)&gt;1),"",COUNTIF(W:W,"&gt;="&amp;W9))</f>
        <v/>
      </c>
      <c r="AD9" s="323" t="str">
        <f t="shared" si="3"/>
        <v/>
      </c>
      <c r="AE9" s="85" t="str">
        <f>IF(OR(X9="",COUNTIF(X$2:X9,X9)&gt;1),"",COUNTIF(X:X,"&gt;="&amp;X9))</f>
        <v/>
      </c>
      <c r="AF9" s="323" t="str">
        <f t="shared" si="4"/>
        <v/>
      </c>
    </row>
    <row r="10" spans="1:32" ht="15.75" hidden="1" customHeight="1">
      <c r="A10" s="33">
        <f t="shared" si="0"/>
        <v>0</v>
      </c>
      <c r="B10" s="170" t="str">
        <f t="shared" si="1"/>
        <v/>
      </c>
      <c r="C10" s="180"/>
      <c r="D10" s="170"/>
      <c r="E10" s="171"/>
      <c r="F10" s="171"/>
      <c r="G10" s="171"/>
      <c r="H10" s="170"/>
      <c r="I10" s="172"/>
      <c r="J10" s="20" t="str">
        <f t="shared" si="2"/>
        <v/>
      </c>
      <c r="K10" s="179" t="str">
        <f>IF(LEN(D10)&gt;0,VLOOKUP(D10,'Saisie CLASSEMENT'!$C$8:$H$207,6,FALSE),"")</f>
        <v/>
      </c>
      <c r="L10" s="91"/>
      <c r="S10" s="180" t="str">
        <f>IF('Saisie CLASSEMENT'!$C15&gt;0,'Saisie CLASSEMENT'!B15,"")</f>
        <v/>
      </c>
      <c r="T10" s="170">
        <f>IF(S10&gt;0,'Saisie CLASSEMENT'!C15)</f>
        <v>0</v>
      </c>
      <c r="U10" s="171" t="str">
        <f>IF(S10&gt;0,CONCATENATE('Saisie CLASSEMENT'!I15," ",'Saisie CLASSEMENT'!J15,""))</f>
        <v xml:space="preserve">   </v>
      </c>
      <c r="V10" s="171" t="str">
        <f>IF(S10&gt;0,'Saisie CLASSEMENT'!K15)</f>
        <v xml:space="preserve"> </v>
      </c>
      <c r="W10" s="171" t="str">
        <f>IF(S10&gt;0,'Saisie CLASSEMENT'!N15)</f>
        <v xml:space="preserve"> </v>
      </c>
      <c r="X10" s="170" t="str">
        <f>IF(S10&gt;0,'Saisie CLASSEMENT'!O15)</f>
        <v xml:space="preserve"> </v>
      </c>
      <c r="Y10" s="172" t="str">
        <f>IF(S10&gt;0,'Saisie CLASSEMENT'!P15)</f>
        <v xml:space="preserve"> </v>
      </c>
      <c r="Z10" s="325"/>
      <c r="AC10" s="85" t="str">
        <f>IF(OR(W10="",COUNTIF(W$2:W10,W10)&gt;1),"",COUNTIF(W:W,"&gt;="&amp;W10))</f>
        <v/>
      </c>
      <c r="AD10" s="323" t="str">
        <f t="shared" si="3"/>
        <v/>
      </c>
      <c r="AE10" s="85" t="str">
        <f>IF(OR(X10="",COUNTIF(X$2:X10,X10)&gt;1),"",COUNTIF(X:X,"&gt;="&amp;X10))</f>
        <v/>
      </c>
      <c r="AF10" s="323" t="str">
        <f t="shared" si="4"/>
        <v/>
      </c>
    </row>
    <row r="11" spans="1:32" ht="15.75" hidden="1" customHeight="1">
      <c r="A11" s="33">
        <f t="shared" si="0"/>
        <v>0</v>
      </c>
      <c r="B11" s="170" t="str">
        <f t="shared" si="1"/>
        <v/>
      </c>
      <c r="C11" s="180"/>
      <c r="D11" s="170"/>
      <c r="E11" s="171"/>
      <c r="F11" s="171"/>
      <c r="G11" s="171"/>
      <c r="H11" s="170"/>
      <c r="I11" s="172"/>
      <c r="J11" s="20" t="str">
        <f t="shared" si="2"/>
        <v/>
      </c>
      <c r="K11" s="179" t="str">
        <f>IF(LEN(D11)&gt;0,VLOOKUP(D11,'Saisie CLASSEMENT'!$C$8:$H$207,6,FALSE),"")</f>
        <v/>
      </c>
      <c r="L11" s="91"/>
      <c r="S11" s="180" t="str">
        <f>IF('Saisie CLASSEMENT'!$C16&gt;0,'Saisie CLASSEMENT'!B16,"")</f>
        <v/>
      </c>
      <c r="T11" s="170">
        <f>IF(S11&gt;0,'Saisie CLASSEMENT'!C16)</f>
        <v>0</v>
      </c>
      <c r="U11" s="171" t="str">
        <f>IF(S11&gt;0,CONCATENATE('Saisie CLASSEMENT'!I16," ",'Saisie CLASSEMENT'!J16,""))</f>
        <v xml:space="preserve">   </v>
      </c>
      <c r="V11" s="171" t="str">
        <f>IF(S11&gt;0,'Saisie CLASSEMENT'!K16)</f>
        <v xml:space="preserve"> </v>
      </c>
      <c r="W11" s="171" t="str">
        <f>IF(S11&gt;0,'Saisie CLASSEMENT'!N16)</f>
        <v xml:space="preserve"> </v>
      </c>
      <c r="X11" s="170" t="str">
        <f>IF(S11&gt;0,'Saisie CLASSEMENT'!O16)</f>
        <v xml:space="preserve"> </v>
      </c>
      <c r="Y11" s="172" t="str">
        <f>IF(S11&gt;0,'Saisie CLASSEMENT'!P16)</f>
        <v xml:space="preserve"> </v>
      </c>
      <c r="Z11" s="325"/>
      <c r="AC11" s="85" t="str">
        <f>IF(OR(W11="",COUNTIF(W$2:W11,W11)&gt;1),"",COUNTIF(W:W,"&gt;="&amp;W11))</f>
        <v/>
      </c>
      <c r="AD11" s="323" t="str">
        <f t="shared" si="3"/>
        <v/>
      </c>
      <c r="AE11" s="85" t="str">
        <f>IF(OR(X11="",COUNTIF(X$2:X11,X11)&gt;1),"",COUNTIF(X:X,"&gt;="&amp;X11))</f>
        <v/>
      </c>
      <c r="AF11" s="323" t="str">
        <f t="shared" si="4"/>
        <v/>
      </c>
    </row>
    <row r="12" spans="1:32" ht="15.75" hidden="1" customHeight="1">
      <c r="A12" s="33">
        <f t="shared" si="0"/>
        <v>0</v>
      </c>
      <c r="B12" s="170" t="str">
        <f t="shared" si="1"/>
        <v/>
      </c>
      <c r="C12" s="180"/>
      <c r="D12" s="170"/>
      <c r="E12" s="171"/>
      <c r="F12" s="171"/>
      <c r="G12" s="171"/>
      <c r="H12" s="170"/>
      <c r="I12" s="172"/>
      <c r="J12" s="20" t="str">
        <f t="shared" si="2"/>
        <v/>
      </c>
      <c r="K12" s="179" t="str">
        <f>IF(LEN(D12)&gt;0,VLOOKUP(D12,'Saisie CLASSEMENT'!$C$8:$H$207,6,FALSE),"")</f>
        <v/>
      </c>
      <c r="L12" s="91"/>
      <c r="S12" s="180" t="str">
        <f>IF('Saisie CLASSEMENT'!$C17&gt;0,'Saisie CLASSEMENT'!B17,"")</f>
        <v/>
      </c>
      <c r="T12" s="170">
        <f>IF(S12&gt;0,'Saisie CLASSEMENT'!C17)</f>
        <v>0</v>
      </c>
      <c r="U12" s="171" t="str">
        <f>IF(S12&gt;0,CONCATENATE('Saisie CLASSEMENT'!I17," ",'Saisie CLASSEMENT'!J17,""))</f>
        <v xml:space="preserve">   </v>
      </c>
      <c r="V12" s="171" t="str">
        <f>IF(S12&gt;0,'Saisie CLASSEMENT'!K17)</f>
        <v xml:space="preserve"> </v>
      </c>
      <c r="W12" s="171" t="str">
        <f>IF(S12&gt;0,'Saisie CLASSEMENT'!N17)</f>
        <v xml:space="preserve"> </v>
      </c>
      <c r="X12" s="170" t="str">
        <f>IF(S12&gt;0,'Saisie CLASSEMENT'!O17)</f>
        <v xml:space="preserve"> </v>
      </c>
      <c r="Y12" s="172" t="str">
        <f>IF(S12&gt;0,'Saisie CLASSEMENT'!P17)</f>
        <v xml:space="preserve"> </v>
      </c>
      <c r="Z12" s="325"/>
      <c r="AC12" s="85" t="str">
        <f>IF(OR(W12="",COUNTIF(W$2:W12,W12)&gt;1),"",COUNTIF(W:W,"&gt;="&amp;W12))</f>
        <v/>
      </c>
      <c r="AD12" s="323" t="str">
        <f t="shared" si="3"/>
        <v/>
      </c>
      <c r="AE12" s="85" t="str">
        <f>IF(OR(X12="",COUNTIF(X$2:X12,X12)&gt;1),"",COUNTIF(X:X,"&gt;="&amp;X12))</f>
        <v/>
      </c>
      <c r="AF12" s="323" t="str">
        <f t="shared" si="4"/>
        <v/>
      </c>
    </row>
    <row r="13" spans="1:32" ht="15.75" hidden="1" customHeight="1">
      <c r="A13" s="33">
        <f t="shared" si="0"/>
        <v>0</v>
      </c>
      <c r="B13" s="170" t="str">
        <f t="shared" si="1"/>
        <v/>
      </c>
      <c r="C13" s="180"/>
      <c r="D13" s="170"/>
      <c r="E13" s="171"/>
      <c r="F13" s="171"/>
      <c r="G13" s="171"/>
      <c r="H13" s="170"/>
      <c r="I13" s="172"/>
      <c r="J13" s="20" t="str">
        <f t="shared" si="2"/>
        <v/>
      </c>
      <c r="K13" s="179" t="str">
        <f>IF(LEN(D13)&gt;0,VLOOKUP(D13,'Saisie CLASSEMENT'!$C$8:$H$207,6,FALSE),"")</f>
        <v/>
      </c>
      <c r="L13" s="91"/>
      <c r="S13" s="180" t="str">
        <f>IF('Saisie CLASSEMENT'!$C18&gt;0,'Saisie CLASSEMENT'!B18,"")</f>
        <v/>
      </c>
      <c r="T13" s="170">
        <f>IF(S13&gt;0,'Saisie CLASSEMENT'!C18)</f>
        <v>0</v>
      </c>
      <c r="U13" s="171" t="str">
        <f>IF(S13&gt;0,CONCATENATE('Saisie CLASSEMENT'!I18," ",'Saisie CLASSEMENT'!J18,""))</f>
        <v xml:space="preserve">   </v>
      </c>
      <c r="V13" s="171" t="str">
        <f>IF(S13&gt;0,'Saisie CLASSEMENT'!K18)</f>
        <v xml:space="preserve"> </v>
      </c>
      <c r="W13" s="171" t="str">
        <f>IF(S13&gt;0,'Saisie CLASSEMENT'!N18)</f>
        <v xml:space="preserve"> </v>
      </c>
      <c r="X13" s="170" t="str">
        <f>IF(S13&gt;0,'Saisie CLASSEMENT'!O18)</f>
        <v xml:space="preserve"> </v>
      </c>
      <c r="Y13" s="172" t="str">
        <f>IF(S13&gt;0,'Saisie CLASSEMENT'!P18)</f>
        <v xml:space="preserve"> </v>
      </c>
      <c r="Z13" s="325"/>
      <c r="AC13" s="85" t="str">
        <f>IF(OR(W13="",COUNTIF(W$2:W13,W13)&gt;1),"",COUNTIF(W:W,"&gt;="&amp;W13))</f>
        <v/>
      </c>
      <c r="AD13" s="323" t="str">
        <f t="shared" si="3"/>
        <v/>
      </c>
      <c r="AE13" s="85" t="str">
        <f>IF(OR(X13="",COUNTIF(X$2:X13,X13)&gt;1),"",COUNTIF(X:X,"&gt;="&amp;X13))</f>
        <v/>
      </c>
      <c r="AF13" s="323" t="str">
        <f t="shared" si="4"/>
        <v/>
      </c>
    </row>
    <row r="14" spans="1:32" ht="15.75" hidden="1" customHeight="1">
      <c r="A14" s="33">
        <f t="shared" si="0"/>
        <v>0</v>
      </c>
      <c r="B14" s="170" t="str">
        <f t="shared" si="1"/>
        <v/>
      </c>
      <c r="C14" s="180"/>
      <c r="D14" s="170"/>
      <c r="E14" s="171"/>
      <c r="F14" s="171"/>
      <c r="G14" s="171"/>
      <c r="H14" s="170"/>
      <c r="I14" s="172"/>
      <c r="J14" s="20" t="str">
        <f t="shared" si="2"/>
        <v/>
      </c>
      <c r="K14" s="179" t="str">
        <f>IF(LEN(D14)&gt;0,VLOOKUP(D14,'Saisie CLASSEMENT'!$C$8:$H$207,6,FALSE),"")</f>
        <v/>
      </c>
      <c r="L14" s="91"/>
      <c r="S14" s="180" t="str">
        <f>IF('Saisie CLASSEMENT'!$C19&gt;0,'Saisie CLASSEMENT'!B19,"")</f>
        <v/>
      </c>
      <c r="T14" s="170">
        <f>IF(S14&gt;0,'Saisie CLASSEMENT'!C19)</f>
        <v>0</v>
      </c>
      <c r="U14" s="326" t="str">
        <f>IF(S14&gt;0,CONCATENATE('Saisie CLASSEMENT'!I19," ",'Saisie CLASSEMENT'!J19,""))</f>
        <v xml:space="preserve">   </v>
      </c>
      <c r="V14" s="171" t="str">
        <f>IF(S14&gt;0,'Saisie CLASSEMENT'!K19)</f>
        <v xml:space="preserve"> </v>
      </c>
      <c r="W14" s="171" t="str">
        <f>IF(S14&gt;0,'Saisie CLASSEMENT'!N19)</f>
        <v xml:space="preserve"> </v>
      </c>
      <c r="X14" s="170" t="str">
        <f>IF(S14&gt;0,'Saisie CLASSEMENT'!O19)</f>
        <v xml:space="preserve"> </v>
      </c>
      <c r="Y14" s="172" t="str">
        <f>IF(S14&gt;0,'Saisie CLASSEMENT'!P19)</f>
        <v xml:space="preserve"> </v>
      </c>
      <c r="Z14" s="325"/>
      <c r="AC14" s="85" t="str">
        <f>IF(OR(W14="",COUNTIF(W$2:W14,W14)&gt;1),"",COUNTIF(W:W,"&gt;="&amp;W14))</f>
        <v/>
      </c>
      <c r="AD14" s="323" t="str">
        <f t="shared" si="3"/>
        <v/>
      </c>
      <c r="AE14" s="85" t="str">
        <f>IF(OR(X14="",COUNTIF(X$2:X14,X14)&gt;1),"",COUNTIF(X:X,"&gt;="&amp;X14))</f>
        <v/>
      </c>
      <c r="AF14" s="323" t="str">
        <f t="shared" si="4"/>
        <v/>
      </c>
    </row>
    <row r="15" spans="1:32" ht="15.75" hidden="1" customHeight="1">
      <c r="A15" s="33">
        <f t="shared" si="0"/>
        <v>0</v>
      </c>
      <c r="B15" s="170" t="str">
        <f t="shared" si="1"/>
        <v/>
      </c>
      <c r="C15" s="180"/>
      <c r="D15" s="170"/>
      <c r="E15" s="171"/>
      <c r="F15" s="171"/>
      <c r="G15" s="171"/>
      <c r="H15" s="170"/>
      <c r="I15" s="172"/>
      <c r="J15" s="20" t="str">
        <f t="shared" si="2"/>
        <v/>
      </c>
      <c r="K15" s="179" t="str">
        <f>IF(LEN(D15)&gt;0,VLOOKUP(D15,'Saisie CLASSEMENT'!$C$8:$H$207,6,FALSE),"")</f>
        <v/>
      </c>
      <c r="L15" s="91"/>
      <c r="S15" s="180" t="str">
        <f>IF('Saisie CLASSEMENT'!$C20&gt;0,'Saisie CLASSEMENT'!B20,"")</f>
        <v/>
      </c>
      <c r="T15" s="170">
        <f>IF(S15&gt;0,'Saisie CLASSEMENT'!C20)</f>
        <v>0</v>
      </c>
      <c r="U15" s="171" t="str">
        <f>IF(S15&gt;0,CONCATENATE('Saisie CLASSEMENT'!I20," ",'Saisie CLASSEMENT'!J20,""))</f>
        <v xml:space="preserve">   </v>
      </c>
      <c r="V15" s="171" t="str">
        <f>IF(S15&gt;0,'Saisie CLASSEMENT'!K20)</f>
        <v xml:space="preserve"> </v>
      </c>
      <c r="W15" s="171" t="str">
        <f>IF(S15&gt;0,'Saisie CLASSEMENT'!N20)</f>
        <v xml:space="preserve"> </v>
      </c>
      <c r="X15" s="170" t="str">
        <f>IF(S15&gt;0,'Saisie CLASSEMENT'!O20)</f>
        <v xml:space="preserve"> </v>
      </c>
      <c r="Y15" s="172" t="str">
        <f>IF(S15&gt;0,'Saisie CLASSEMENT'!P20)</f>
        <v xml:space="preserve"> </v>
      </c>
      <c r="Z15" s="325"/>
      <c r="AC15" s="85" t="str">
        <f>IF(OR(W15="",COUNTIF(W$2:W15,W15)&gt;1),"",COUNTIF(W:W,"&gt;="&amp;W15))</f>
        <v/>
      </c>
      <c r="AD15" s="323" t="str">
        <f t="shared" si="3"/>
        <v/>
      </c>
      <c r="AE15" s="85" t="str">
        <f>IF(OR(X15="",COUNTIF(X$2:X15,X15)&gt;1),"",COUNTIF(X:X,"&gt;="&amp;X15))</f>
        <v/>
      </c>
      <c r="AF15" s="323" t="str">
        <f t="shared" si="4"/>
        <v/>
      </c>
    </row>
    <row r="16" spans="1:32" ht="15.75" hidden="1" customHeight="1">
      <c r="A16" s="33">
        <f t="shared" si="0"/>
        <v>0</v>
      </c>
      <c r="B16" s="170" t="str">
        <f t="shared" si="1"/>
        <v/>
      </c>
      <c r="C16" s="180"/>
      <c r="D16" s="170"/>
      <c r="E16" s="171"/>
      <c r="F16" s="171"/>
      <c r="G16" s="171"/>
      <c r="H16" s="170"/>
      <c r="I16" s="172"/>
      <c r="J16" s="20" t="str">
        <f t="shared" si="2"/>
        <v/>
      </c>
      <c r="K16" s="179" t="str">
        <f>IF(LEN(D16)&gt;0,VLOOKUP(D16,'Saisie CLASSEMENT'!$C$8:$H$207,6,FALSE),"")</f>
        <v/>
      </c>
      <c r="L16" s="91"/>
      <c r="S16" s="180" t="str">
        <f>IF('Saisie CLASSEMENT'!$C21&gt;0,'Saisie CLASSEMENT'!B21,"")</f>
        <v/>
      </c>
      <c r="T16" s="170">
        <f>IF(S16&gt;0,'Saisie CLASSEMENT'!C21)</f>
        <v>0</v>
      </c>
      <c r="U16" s="171" t="str">
        <f>IF(S16&gt;0,CONCATENATE('Saisie CLASSEMENT'!I21," ",'Saisie CLASSEMENT'!J21,""))</f>
        <v xml:space="preserve">   </v>
      </c>
      <c r="V16" s="171" t="str">
        <f>IF(S16&gt;0,'Saisie CLASSEMENT'!K21)</f>
        <v xml:space="preserve"> </v>
      </c>
      <c r="W16" s="171" t="str">
        <f>IF(S16&gt;0,'Saisie CLASSEMENT'!N21)</f>
        <v xml:space="preserve"> </v>
      </c>
      <c r="X16" s="170" t="str">
        <f>IF(S16&gt;0,'Saisie CLASSEMENT'!O21)</f>
        <v xml:space="preserve"> </v>
      </c>
      <c r="Y16" s="172" t="str">
        <f>IF(S16&gt;0,'Saisie CLASSEMENT'!P21)</f>
        <v xml:space="preserve"> </v>
      </c>
      <c r="Z16" s="325"/>
      <c r="AC16" s="85" t="str">
        <f>IF(OR(W16="",COUNTIF(W$2:W16,W16)&gt;1),"",COUNTIF(W:W,"&gt;="&amp;W16))</f>
        <v/>
      </c>
      <c r="AD16" s="323" t="str">
        <f t="shared" si="3"/>
        <v/>
      </c>
      <c r="AE16" s="85" t="str">
        <f>IF(OR(X16="",COUNTIF(X$2:X16,X16)&gt;1),"",COUNTIF(X:X,"&gt;="&amp;X16))</f>
        <v/>
      </c>
      <c r="AF16" s="323" t="str">
        <f t="shared" si="4"/>
        <v/>
      </c>
    </row>
    <row r="17" spans="1:32" ht="15.75" hidden="1" customHeight="1">
      <c r="A17" s="33">
        <f t="shared" si="0"/>
        <v>0</v>
      </c>
      <c r="B17" s="170" t="str">
        <f t="shared" si="1"/>
        <v/>
      </c>
      <c r="C17" s="180"/>
      <c r="D17" s="170"/>
      <c r="E17" s="326"/>
      <c r="F17" s="171"/>
      <c r="G17" s="171"/>
      <c r="H17" s="170"/>
      <c r="I17" s="172"/>
      <c r="J17" s="20" t="str">
        <f t="shared" si="2"/>
        <v/>
      </c>
      <c r="K17" s="179" t="str">
        <f>IF(LEN(D17)&gt;0,VLOOKUP(D17,'Saisie CLASSEMENT'!$C$8:$H$207,6,FALSE),"")</f>
        <v/>
      </c>
      <c r="L17" s="91"/>
      <c r="S17" s="180" t="str">
        <f>IF('Saisie CLASSEMENT'!$C22&gt;0,'Saisie CLASSEMENT'!B22,"")</f>
        <v/>
      </c>
      <c r="T17" s="170">
        <f>IF(S17&gt;0,'Saisie CLASSEMENT'!C22)</f>
        <v>0</v>
      </c>
      <c r="U17" s="171" t="str">
        <f>IF(S17&gt;0,CONCATENATE('Saisie CLASSEMENT'!I22," ",'Saisie CLASSEMENT'!J22,""))</f>
        <v xml:space="preserve">   </v>
      </c>
      <c r="V17" s="171" t="str">
        <f>IF(S17&gt;0,'Saisie CLASSEMENT'!K22)</f>
        <v xml:space="preserve"> </v>
      </c>
      <c r="W17" s="171" t="str">
        <f>IF(S17&gt;0,'Saisie CLASSEMENT'!N22)</f>
        <v xml:space="preserve"> </v>
      </c>
      <c r="X17" s="170" t="str">
        <f>IF(S17&gt;0,'Saisie CLASSEMENT'!O22)</f>
        <v xml:space="preserve"> </v>
      </c>
      <c r="Y17" s="172" t="str">
        <f>IF(S17&gt;0,'Saisie CLASSEMENT'!P22)</f>
        <v xml:space="preserve"> </v>
      </c>
      <c r="Z17" s="325"/>
      <c r="AC17" s="85" t="str">
        <f>IF(OR(W17="",COUNTIF(W$2:W17,W17)&gt;1),"",COUNTIF(W:W,"&gt;="&amp;W17))</f>
        <v/>
      </c>
      <c r="AD17" s="323" t="str">
        <f t="shared" si="3"/>
        <v/>
      </c>
      <c r="AE17" s="85" t="str">
        <f>IF(OR(X17="",COUNTIF(X$2:X17,X17)&gt;1),"",COUNTIF(X:X,"&gt;="&amp;X17))</f>
        <v/>
      </c>
      <c r="AF17" s="323" t="str">
        <f t="shared" si="4"/>
        <v/>
      </c>
    </row>
    <row r="18" spans="1:32" ht="15.75" hidden="1" customHeight="1">
      <c r="A18" s="33">
        <f t="shared" si="0"/>
        <v>0</v>
      </c>
      <c r="B18" s="170" t="str">
        <f t="shared" si="1"/>
        <v/>
      </c>
      <c r="C18" s="180"/>
      <c r="D18" s="170"/>
      <c r="E18" s="171"/>
      <c r="F18" s="171"/>
      <c r="G18" s="171"/>
      <c r="H18" s="170"/>
      <c r="I18" s="172"/>
      <c r="J18" s="20" t="str">
        <f t="shared" si="2"/>
        <v/>
      </c>
      <c r="K18" s="179" t="str">
        <f>IF(LEN(D18)&gt;0,VLOOKUP(D18,'Saisie CLASSEMENT'!$C$8:$H$207,6,FALSE),"")</f>
        <v/>
      </c>
      <c r="L18" s="91"/>
      <c r="S18" s="180" t="str">
        <f>IF('Saisie CLASSEMENT'!$C23&gt;0,'Saisie CLASSEMENT'!B23,"")</f>
        <v/>
      </c>
      <c r="T18" s="170">
        <f>IF(S18&gt;0,'Saisie CLASSEMENT'!C23)</f>
        <v>0</v>
      </c>
      <c r="U18" s="171" t="str">
        <f>IF(S18&gt;0,CONCATENATE('Saisie CLASSEMENT'!I23," ",'Saisie CLASSEMENT'!J23,""))</f>
        <v xml:space="preserve">   </v>
      </c>
      <c r="V18" s="171" t="str">
        <f>IF(S18&gt;0,'Saisie CLASSEMENT'!K23)</f>
        <v xml:space="preserve"> </v>
      </c>
      <c r="W18" s="171" t="str">
        <f>IF(S18&gt;0,'Saisie CLASSEMENT'!N23)</f>
        <v xml:space="preserve"> </v>
      </c>
      <c r="X18" s="170" t="str">
        <f>IF(S18&gt;0,'Saisie CLASSEMENT'!O23)</f>
        <v xml:space="preserve"> </v>
      </c>
      <c r="Y18" s="172" t="str">
        <f>IF(S18&gt;0,'Saisie CLASSEMENT'!P23)</f>
        <v xml:space="preserve"> </v>
      </c>
      <c r="Z18" s="325"/>
      <c r="AC18" s="85" t="str">
        <f>IF(OR(W18="",COUNTIF(W$2:W18,W18)&gt;1),"",COUNTIF(W:W,"&gt;="&amp;W18))</f>
        <v/>
      </c>
      <c r="AD18" s="323" t="str">
        <f t="shared" si="3"/>
        <v/>
      </c>
      <c r="AE18" s="85" t="str">
        <f>IF(OR(X18="",COUNTIF(X$2:X18,X18)&gt;1),"",COUNTIF(X:X,"&gt;="&amp;X18))</f>
        <v/>
      </c>
      <c r="AF18" s="323" t="str">
        <f t="shared" si="4"/>
        <v/>
      </c>
    </row>
    <row r="19" spans="1:32" ht="15.75" hidden="1" customHeight="1">
      <c r="A19" s="33">
        <f t="shared" si="0"/>
        <v>0</v>
      </c>
      <c r="B19" s="170" t="str">
        <f t="shared" si="1"/>
        <v/>
      </c>
      <c r="C19" s="180"/>
      <c r="D19" s="170"/>
      <c r="E19" s="171"/>
      <c r="F19" s="171"/>
      <c r="G19" s="171"/>
      <c r="H19" s="170"/>
      <c r="I19" s="172"/>
      <c r="J19" s="20" t="str">
        <f t="shared" si="2"/>
        <v/>
      </c>
      <c r="K19" s="179" t="str">
        <f>IF(LEN(D19)&gt;0,VLOOKUP(D19,'Saisie CLASSEMENT'!$C$8:$H$207,6,FALSE),"")</f>
        <v/>
      </c>
      <c r="L19" s="91"/>
      <c r="S19" s="180" t="str">
        <f>IF('Saisie CLASSEMENT'!$C24&gt;0,'Saisie CLASSEMENT'!B24,"")</f>
        <v/>
      </c>
      <c r="T19" s="170">
        <f>IF(S19&gt;0,'Saisie CLASSEMENT'!C24)</f>
        <v>0</v>
      </c>
      <c r="U19" s="171" t="str">
        <f>IF(S19&gt;0,CONCATENATE('Saisie CLASSEMENT'!I24," ",'Saisie CLASSEMENT'!J24,""))</f>
        <v xml:space="preserve">   </v>
      </c>
      <c r="V19" s="171" t="str">
        <f>IF(S19&gt;0,'Saisie CLASSEMENT'!K24)</f>
        <v xml:space="preserve"> </v>
      </c>
      <c r="W19" s="171" t="str">
        <f>IF(S19&gt;0,'Saisie CLASSEMENT'!N24)</f>
        <v xml:space="preserve"> </v>
      </c>
      <c r="X19" s="170" t="str">
        <f>IF(S19&gt;0,'Saisie CLASSEMENT'!O24)</f>
        <v xml:space="preserve"> </v>
      </c>
      <c r="Y19" s="172" t="str">
        <f>IF(S19&gt;0,'Saisie CLASSEMENT'!P24)</f>
        <v xml:space="preserve"> </v>
      </c>
      <c r="Z19" s="325"/>
      <c r="AC19" s="85" t="str">
        <f>IF(OR(W19="",COUNTIF(W$2:W19,W19)&gt;1),"",COUNTIF(W:W,"&gt;="&amp;W19))</f>
        <v/>
      </c>
      <c r="AD19" s="323" t="str">
        <f t="shared" si="3"/>
        <v/>
      </c>
      <c r="AE19" s="85" t="str">
        <f>IF(OR(X19="",COUNTIF(X$2:X19,X19)&gt;1),"",COUNTIF(X:X,"&gt;="&amp;X19))</f>
        <v/>
      </c>
      <c r="AF19" s="323" t="str">
        <f t="shared" si="4"/>
        <v/>
      </c>
    </row>
    <row r="20" spans="1:32" ht="15.75" hidden="1" customHeight="1">
      <c r="A20" s="33">
        <f t="shared" si="0"/>
        <v>0</v>
      </c>
      <c r="B20" s="170" t="str">
        <f t="shared" si="1"/>
        <v/>
      </c>
      <c r="C20" s="180"/>
      <c r="D20" s="170"/>
      <c r="E20" s="171"/>
      <c r="F20" s="171"/>
      <c r="G20" s="171"/>
      <c r="H20" s="170"/>
      <c r="I20" s="172"/>
      <c r="J20" s="20" t="str">
        <f t="shared" si="2"/>
        <v/>
      </c>
      <c r="K20" s="179" t="str">
        <f>IF(LEN(D20)&gt;0,VLOOKUP(D20,'Saisie CLASSEMENT'!$C$8:$H$207,6,FALSE),"")</f>
        <v/>
      </c>
      <c r="L20" s="91"/>
      <c r="S20" s="180" t="str">
        <f>IF('Saisie CLASSEMENT'!$C25&gt;0,'Saisie CLASSEMENT'!B25,"")</f>
        <v/>
      </c>
      <c r="T20" s="170">
        <f>IF(S20&gt;0,'Saisie CLASSEMENT'!C25)</f>
        <v>0</v>
      </c>
      <c r="U20" s="171" t="str">
        <f>IF(S20&gt;0,CONCATENATE('Saisie CLASSEMENT'!I25," ",'Saisie CLASSEMENT'!J25,""))</f>
        <v xml:space="preserve">   </v>
      </c>
      <c r="V20" s="171" t="str">
        <f>IF(S20&gt;0,'Saisie CLASSEMENT'!K25)</f>
        <v xml:space="preserve"> </v>
      </c>
      <c r="W20" s="171" t="str">
        <f>IF(S20&gt;0,'Saisie CLASSEMENT'!N25)</f>
        <v xml:space="preserve"> </v>
      </c>
      <c r="X20" s="170" t="str">
        <f>IF(S20&gt;0,'Saisie CLASSEMENT'!O25)</f>
        <v xml:space="preserve"> </v>
      </c>
      <c r="Y20" s="172" t="str">
        <f>IF(S20&gt;0,'Saisie CLASSEMENT'!P25)</f>
        <v xml:space="preserve"> </v>
      </c>
      <c r="Z20" s="325"/>
      <c r="AC20" s="85" t="str">
        <f>IF(OR(W20="",COUNTIF(W$2:W20,W20)&gt;1),"",COUNTIF(W:W,"&gt;="&amp;W20))</f>
        <v/>
      </c>
      <c r="AD20" s="323" t="str">
        <f t="shared" si="3"/>
        <v/>
      </c>
      <c r="AE20" s="85" t="str">
        <f>IF(OR(X20="",COUNTIF(X$2:X20,X20)&gt;1),"",COUNTIF(X:X,"&gt;="&amp;X20))</f>
        <v/>
      </c>
      <c r="AF20" s="323" t="str">
        <f t="shared" si="4"/>
        <v/>
      </c>
    </row>
    <row r="21" spans="1:32" ht="15.75" hidden="1" customHeight="1">
      <c r="A21" s="33">
        <f t="shared" si="0"/>
        <v>0</v>
      </c>
      <c r="B21" s="170" t="str">
        <f t="shared" si="1"/>
        <v/>
      </c>
      <c r="C21" s="180"/>
      <c r="D21" s="170"/>
      <c r="E21" s="171"/>
      <c r="F21" s="171"/>
      <c r="G21" s="171"/>
      <c r="H21" s="170"/>
      <c r="I21" s="172"/>
      <c r="J21" s="20" t="str">
        <f t="shared" si="2"/>
        <v/>
      </c>
      <c r="K21" s="179" t="str">
        <f>IF(LEN(D21)&gt;0,VLOOKUP(D21,'Saisie CLASSEMENT'!$C$8:$H$207,6,FALSE),"")</f>
        <v/>
      </c>
      <c r="L21" s="91"/>
      <c r="S21" s="180" t="str">
        <f>IF('Saisie CLASSEMENT'!$C26&gt;0,'Saisie CLASSEMENT'!B26,"")</f>
        <v/>
      </c>
      <c r="T21" s="170">
        <f>IF(S21&gt;0,'Saisie CLASSEMENT'!C26)</f>
        <v>0</v>
      </c>
      <c r="U21" s="171" t="str">
        <f>IF(S21&gt;0,CONCATENATE('Saisie CLASSEMENT'!I26," ",'Saisie CLASSEMENT'!J26,""))</f>
        <v xml:space="preserve">   </v>
      </c>
      <c r="V21" s="171" t="str">
        <f>IF(S21&gt;0,'Saisie CLASSEMENT'!K26)</f>
        <v xml:space="preserve"> </v>
      </c>
      <c r="W21" s="171" t="str">
        <f>IF(S21&gt;0,'Saisie CLASSEMENT'!N26)</f>
        <v xml:space="preserve"> </v>
      </c>
      <c r="X21" s="170" t="str">
        <f>IF(S21&gt;0,'Saisie CLASSEMENT'!O26)</f>
        <v xml:space="preserve"> </v>
      </c>
      <c r="Y21" s="172" t="str">
        <f>IF(S21&gt;0,'Saisie CLASSEMENT'!P26)</f>
        <v xml:space="preserve"> </v>
      </c>
      <c r="Z21" s="325"/>
      <c r="AC21" s="85" t="str">
        <f>IF(OR(W21="",COUNTIF(W$2:W21,W21)&gt;1),"",COUNTIF(W:W,"&gt;="&amp;W21))</f>
        <v/>
      </c>
      <c r="AD21" s="323" t="str">
        <f t="shared" si="3"/>
        <v/>
      </c>
      <c r="AE21" s="85" t="str">
        <f>IF(OR(X21="",COUNTIF(X$2:X21,X21)&gt;1),"",COUNTIF(X:X,"&gt;="&amp;X21))</f>
        <v/>
      </c>
      <c r="AF21" s="323" t="str">
        <f t="shared" si="4"/>
        <v/>
      </c>
    </row>
    <row r="22" spans="1:32" ht="15.75" hidden="1" customHeight="1">
      <c r="A22" s="33">
        <f t="shared" si="0"/>
        <v>0</v>
      </c>
      <c r="B22" s="170" t="str">
        <f t="shared" si="1"/>
        <v/>
      </c>
      <c r="C22" s="180"/>
      <c r="D22" s="170"/>
      <c r="E22" s="171"/>
      <c r="F22" s="171"/>
      <c r="G22" s="171"/>
      <c r="H22" s="170"/>
      <c r="I22" s="172"/>
      <c r="J22" s="20" t="str">
        <f t="shared" si="2"/>
        <v/>
      </c>
      <c r="K22" s="179" t="str">
        <f>IF(LEN(D22)&gt;0,VLOOKUP(D22,'Saisie CLASSEMENT'!$C$8:$H$207,6,FALSE),"")</f>
        <v/>
      </c>
      <c r="L22" s="91"/>
      <c r="S22" s="180" t="str">
        <f>IF('Saisie CLASSEMENT'!$C27&gt;0,'Saisie CLASSEMENT'!B27,"")</f>
        <v/>
      </c>
      <c r="T22" s="170">
        <f>IF(S22&gt;0,'Saisie CLASSEMENT'!C27)</f>
        <v>0</v>
      </c>
      <c r="U22" s="171" t="str">
        <f>IF(S22&gt;0,CONCATENATE('Saisie CLASSEMENT'!I27," ",'Saisie CLASSEMENT'!J27,""))</f>
        <v xml:space="preserve">   </v>
      </c>
      <c r="V22" s="171" t="str">
        <f>IF(S22&gt;0,'Saisie CLASSEMENT'!K27)</f>
        <v xml:space="preserve"> </v>
      </c>
      <c r="W22" s="171" t="str">
        <f>IF(S22&gt;0,'Saisie CLASSEMENT'!N27)</f>
        <v xml:space="preserve"> </v>
      </c>
      <c r="X22" s="170" t="str">
        <f>IF(S22&gt;0,'Saisie CLASSEMENT'!O27)</f>
        <v xml:space="preserve"> </v>
      </c>
      <c r="Y22" s="172" t="str">
        <f>IF(S22&gt;0,'Saisie CLASSEMENT'!P27)</f>
        <v xml:space="preserve"> </v>
      </c>
      <c r="Z22" s="325"/>
      <c r="AC22" s="85" t="str">
        <f>IF(OR(W22="",COUNTIF(W$2:W22,W22)&gt;1),"",COUNTIF(W:W,"&gt;="&amp;W22))</f>
        <v/>
      </c>
      <c r="AD22" s="323" t="str">
        <f t="shared" si="3"/>
        <v/>
      </c>
      <c r="AE22" s="85" t="str">
        <f>IF(OR(X22="",COUNTIF(X$2:X22,X22)&gt;1),"",COUNTIF(X:X,"&gt;="&amp;X22))</f>
        <v/>
      </c>
      <c r="AF22" s="323" t="str">
        <f t="shared" si="4"/>
        <v/>
      </c>
    </row>
    <row r="23" spans="1:32" ht="15.75" hidden="1" customHeight="1">
      <c r="A23" s="33">
        <f t="shared" si="0"/>
        <v>0</v>
      </c>
      <c r="B23" s="170" t="str">
        <f t="shared" si="1"/>
        <v/>
      </c>
      <c r="C23" s="180"/>
      <c r="D23" s="170"/>
      <c r="E23" s="171"/>
      <c r="F23" s="171"/>
      <c r="G23" s="171"/>
      <c r="H23" s="170"/>
      <c r="I23" s="172"/>
      <c r="J23" s="20" t="str">
        <f t="shared" si="2"/>
        <v/>
      </c>
      <c r="K23" s="179" t="str">
        <f>IF(LEN(D23)&gt;0,VLOOKUP(D23,'Saisie CLASSEMENT'!$C$8:$H$207,6,FALSE),"")</f>
        <v/>
      </c>
      <c r="L23" s="91"/>
      <c r="S23" s="180" t="str">
        <f>IF('Saisie CLASSEMENT'!$C28&gt;0,'Saisie CLASSEMENT'!B28,"")</f>
        <v/>
      </c>
      <c r="T23" s="170">
        <f>IF(S23&gt;0,'Saisie CLASSEMENT'!C28)</f>
        <v>0</v>
      </c>
      <c r="U23" s="171" t="str">
        <f>IF(S23&gt;0,CONCATENATE('Saisie CLASSEMENT'!I28," ",'Saisie CLASSEMENT'!J28,""))</f>
        <v xml:space="preserve">   </v>
      </c>
      <c r="V23" s="171" t="str">
        <f>IF(S23&gt;0,'Saisie CLASSEMENT'!K28)</f>
        <v xml:space="preserve"> </v>
      </c>
      <c r="W23" s="171" t="str">
        <f>IF(S23&gt;0,'Saisie CLASSEMENT'!N28)</f>
        <v xml:space="preserve"> </v>
      </c>
      <c r="X23" s="170" t="str">
        <f>IF(S23&gt;0,'Saisie CLASSEMENT'!O28)</f>
        <v xml:space="preserve"> </v>
      </c>
      <c r="Y23" s="172" t="str">
        <f>IF(S23&gt;0,'Saisie CLASSEMENT'!P28)</f>
        <v xml:space="preserve"> </v>
      </c>
      <c r="Z23" s="325"/>
      <c r="AC23" s="85" t="str">
        <f>IF(OR(W23="",COUNTIF(W$2:W23,W23)&gt;1),"",COUNTIF(W:W,"&gt;="&amp;W23))</f>
        <v/>
      </c>
      <c r="AD23" s="323" t="str">
        <f t="shared" si="3"/>
        <v/>
      </c>
      <c r="AE23" s="85" t="str">
        <f>IF(OR(X23="",COUNTIF(X$2:X23,X23)&gt;1),"",COUNTIF(X:X,"&gt;="&amp;X23))</f>
        <v/>
      </c>
      <c r="AF23" s="323" t="str">
        <f t="shared" si="4"/>
        <v/>
      </c>
    </row>
    <row r="24" spans="1:32" ht="15.75" hidden="1" customHeight="1">
      <c r="A24" s="33">
        <f t="shared" si="0"/>
        <v>0</v>
      </c>
      <c r="B24" s="170" t="str">
        <f t="shared" si="1"/>
        <v/>
      </c>
      <c r="C24" s="180"/>
      <c r="D24" s="170"/>
      <c r="E24" s="171"/>
      <c r="F24" s="171"/>
      <c r="G24" s="171"/>
      <c r="H24" s="170"/>
      <c r="I24" s="172"/>
      <c r="J24" s="20" t="str">
        <f t="shared" si="2"/>
        <v/>
      </c>
      <c r="K24" s="179" t="str">
        <f>IF(LEN(D24)&gt;0,VLOOKUP(D24,'Saisie CLASSEMENT'!$C$8:$H$207,6,FALSE),"")</f>
        <v/>
      </c>
      <c r="L24" s="91"/>
      <c r="S24" s="180" t="str">
        <f>IF('Saisie CLASSEMENT'!$C29&gt;0,'Saisie CLASSEMENT'!B29,"")</f>
        <v/>
      </c>
      <c r="T24" s="170">
        <f>IF(S24&gt;0,'Saisie CLASSEMENT'!C29)</f>
        <v>0</v>
      </c>
      <c r="U24" s="171" t="str">
        <f>IF(S24&gt;0,CONCATENATE('Saisie CLASSEMENT'!I29," ",'Saisie CLASSEMENT'!J29,""))</f>
        <v xml:space="preserve">   </v>
      </c>
      <c r="V24" s="171" t="str">
        <f>IF(S24&gt;0,'Saisie CLASSEMENT'!K29)</f>
        <v xml:space="preserve"> </v>
      </c>
      <c r="W24" s="171" t="str">
        <f>IF(S24&gt;0,'Saisie CLASSEMENT'!N29)</f>
        <v xml:space="preserve"> </v>
      </c>
      <c r="X24" s="170" t="str">
        <f>IF(S24&gt;0,'Saisie CLASSEMENT'!O29)</f>
        <v xml:space="preserve"> </v>
      </c>
      <c r="Y24" s="172" t="str">
        <f>IF(S24&gt;0,'Saisie CLASSEMENT'!P29)</f>
        <v xml:space="preserve"> </v>
      </c>
      <c r="Z24" s="325"/>
      <c r="AC24" s="85" t="str">
        <f>IF(OR(W24="",COUNTIF(W$2:W24,W24)&gt;1),"",COUNTIF(W:W,"&gt;="&amp;W24))</f>
        <v/>
      </c>
      <c r="AD24" s="323" t="str">
        <f t="shared" si="3"/>
        <v/>
      </c>
      <c r="AE24" s="85" t="str">
        <f>IF(OR(X24="",COUNTIF(X$2:X24,X24)&gt;1),"",COUNTIF(X:X,"&gt;="&amp;X24))</f>
        <v/>
      </c>
      <c r="AF24" s="323" t="str">
        <f t="shared" si="4"/>
        <v/>
      </c>
    </row>
    <row r="25" spans="1:32" ht="15.75" hidden="1" customHeight="1">
      <c r="A25" s="33">
        <f t="shared" si="0"/>
        <v>0</v>
      </c>
      <c r="B25" s="170" t="str">
        <f t="shared" si="1"/>
        <v/>
      </c>
      <c r="C25" s="180"/>
      <c r="D25" s="170"/>
      <c r="E25" s="171"/>
      <c r="F25" s="171"/>
      <c r="G25" s="171"/>
      <c r="H25" s="170"/>
      <c r="I25" s="172"/>
      <c r="J25" s="20" t="str">
        <f t="shared" si="2"/>
        <v/>
      </c>
      <c r="K25" s="179" t="str">
        <f>IF(LEN(D25)&gt;0,VLOOKUP(D25,'Saisie CLASSEMENT'!$C$8:$H$207,6,FALSE),"")</f>
        <v/>
      </c>
      <c r="L25" s="91"/>
      <c r="S25" s="180" t="str">
        <f>IF('Saisie CLASSEMENT'!$C30&gt;0,'Saisie CLASSEMENT'!B30,"")</f>
        <v/>
      </c>
      <c r="T25" s="170">
        <f>IF(S25&gt;0,'Saisie CLASSEMENT'!C30)</f>
        <v>0</v>
      </c>
      <c r="U25" s="171" t="str">
        <f>IF(S25&gt;0,CONCATENATE('Saisie CLASSEMENT'!I30," ",'Saisie CLASSEMENT'!J30,""))</f>
        <v xml:space="preserve">   </v>
      </c>
      <c r="V25" s="171" t="str">
        <f>IF(S25&gt;0,'Saisie CLASSEMENT'!K30)</f>
        <v xml:space="preserve"> </v>
      </c>
      <c r="W25" s="171" t="str">
        <f>IF(S25&gt;0,'Saisie CLASSEMENT'!N30)</f>
        <v xml:space="preserve"> </v>
      </c>
      <c r="X25" s="170" t="str">
        <f>IF(S25&gt;0,'Saisie CLASSEMENT'!O30)</f>
        <v xml:space="preserve"> </v>
      </c>
      <c r="Y25" s="172" t="str">
        <f>IF(S25&gt;0,'Saisie CLASSEMENT'!P30)</f>
        <v xml:space="preserve"> </v>
      </c>
      <c r="Z25" s="325"/>
      <c r="AC25" s="85" t="str">
        <f>IF(OR(W25="",COUNTIF(W$2:W25,W25)&gt;1),"",COUNTIF(W:W,"&gt;="&amp;W25))</f>
        <v/>
      </c>
      <c r="AD25" s="323" t="str">
        <f t="shared" si="3"/>
        <v/>
      </c>
      <c r="AE25" s="85" t="str">
        <f>IF(OR(X25="",COUNTIF(X$2:X25,X25)&gt;1),"",COUNTIF(X:X,"&gt;="&amp;X25))</f>
        <v/>
      </c>
      <c r="AF25" s="323" t="str">
        <f t="shared" si="4"/>
        <v/>
      </c>
    </row>
    <row r="26" spans="1:32" ht="15.75" hidden="1" customHeight="1">
      <c r="A26" s="33">
        <f t="shared" si="0"/>
        <v>0</v>
      </c>
      <c r="B26" s="170" t="str">
        <f t="shared" si="1"/>
        <v/>
      </c>
      <c r="C26" s="180"/>
      <c r="D26" s="170"/>
      <c r="E26" s="171"/>
      <c r="F26" s="171"/>
      <c r="G26" s="171"/>
      <c r="H26" s="170"/>
      <c r="I26" s="171"/>
      <c r="J26" s="20" t="str">
        <f t="shared" si="2"/>
        <v/>
      </c>
      <c r="K26" s="179" t="str">
        <f>IF(LEN(D26)&gt;0,VLOOKUP(D26,'Saisie CLASSEMENT'!$C$8:$H$207,6,FALSE),"")</f>
        <v/>
      </c>
      <c r="L26" s="91"/>
      <c r="S26" s="180" t="str">
        <f>IF('Saisie CLASSEMENT'!$C31&gt;0,'Saisie CLASSEMENT'!B31,"")</f>
        <v/>
      </c>
      <c r="T26" s="170">
        <f>IF(S26&gt;0,'Saisie CLASSEMENT'!C31)</f>
        <v>0</v>
      </c>
      <c r="U26" s="171" t="str">
        <f>IF(S26&gt;0,CONCATENATE('Saisie CLASSEMENT'!I31," ",'Saisie CLASSEMENT'!J31,""))</f>
        <v xml:space="preserve">   </v>
      </c>
      <c r="V26" s="171" t="str">
        <f>IF(S26&gt;0,'Saisie CLASSEMENT'!K31)</f>
        <v xml:space="preserve"> </v>
      </c>
      <c r="W26" s="171" t="str">
        <f>IF(S26&gt;0,'Saisie CLASSEMENT'!N31)</f>
        <v xml:space="preserve"> </v>
      </c>
      <c r="X26" s="170" t="str">
        <f>IF(S26&gt;0,'Saisie CLASSEMENT'!O31)</f>
        <v xml:space="preserve"> </v>
      </c>
      <c r="Y26" s="172" t="str">
        <f>IF(S26&gt;0,'Saisie CLASSEMENT'!P31)</f>
        <v xml:space="preserve"> </v>
      </c>
      <c r="Z26" s="325"/>
      <c r="AC26" s="85" t="str">
        <f>IF(OR(W26="",COUNTIF(W$2:W26,W26)&gt;1),"",COUNTIF(W:W,"&gt;="&amp;W26))</f>
        <v/>
      </c>
      <c r="AD26" s="323" t="str">
        <f t="shared" si="3"/>
        <v/>
      </c>
      <c r="AE26" s="85" t="str">
        <f>IF(OR(X26="",COUNTIF(X$2:X26,X26)&gt;1),"",COUNTIF(X:X,"&gt;="&amp;X26))</f>
        <v/>
      </c>
      <c r="AF26" s="323" t="str">
        <f t="shared" si="4"/>
        <v/>
      </c>
    </row>
    <row r="27" spans="1:32" ht="15.75" hidden="1" customHeight="1">
      <c r="A27" s="33">
        <f t="shared" si="0"/>
        <v>0</v>
      </c>
      <c r="B27" s="170" t="str">
        <f t="shared" si="1"/>
        <v/>
      </c>
      <c r="C27" s="180"/>
      <c r="D27" s="170"/>
      <c r="E27" s="171"/>
      <c r="F27" s="171"/>
      <c r="G27" s="171"/>
      <c r="H27" s="170"/>
      <c r="I27" s="171"/>
      <c r="J27" s="527" t="str">
        <f t="shared" si="2"/>
        <v/>
      </c>
      <c r="K27" s="179" t="str">
        <f>IF(LEN(D27)&gt;0,VLOOKUP(D27,'Saisie CLASSEMENT'!$C$8:$H$207,6,FALSE),"")</f>
        <v/>
      </c>
      <c r="L27" s="91"/>
      <c r="S27" s="180" t="str">
        <f>IF('Saisie CLASSEMENT'!$C32&gt;0,'Saisie CLASSEMENT'!B32,"")</f>
        <v/>
      </c>
      <c r="T27" s="170">
        <f>IF(S27&gt;0,'Saisie CLASSEMENT'!C32)</f>
        <v>0</v>
      </c>
      <c r="U27" s="171" t="str">
        <f>IF(S27&gt;0,CONCATENATE('Saisie CLASSEMENT'!I32," ",'Saisie CLASSEMENT'!J32,""))</f>
        <v xml:space="preserve">   </v>
      </c>
      <c r="V27" s="171" t="str">
        <f>IF(S27&gt;0,'Saisie CLASSEMENT'!K32)</f>
        <v xml:space="preserve"> </v>
      </c>
      <c r="W27" s="171" t="str">
        <f>IF(S27&gt;0,'Saisie CLASSEMENT'!N32)</f>
        <v xml:space="preserve"> </v>
      </c>
      <c r="X27" s="170" t="str">
        <f>IF(S27&gt;0,'Saisie CLASSEMENT'!O32)</f>
        <v xml:space="preserve"> </v>
      </c>
      <c r="Y27" s="172" t="str">
        <f>IF(S27&gt;0,'Saisie CLASSEMENT'!P32)</f>
        <v xml:space="preserve"> </v>
      </c>
      <c r="Z27" s="325"/>
      <c r="AC27" s="85" t="str">
        <f>IF(OR(W27="",COUNTIF(W$2:W27,W27)&gt;1),"",COUNTIF(W:W,"&gt;="&amp;W27))</f>
        <v/>
      </c>
      <c r="AD27" s="323" t="str">
        <f t="shared" si="3"/>
        <v/>
      </c>
      <c r="AE27" s="85" t="str">
        <f>IF(OR(X27="",COUNTIF(X$2:X27,X27)&gt;1),"",COUNTIF(X:X,"&gt;="&amp;X27))</f>
        <v/>
      </c>
      <c r="AF27" s="323" t="str">
        <f t="shared" si="4"/>
        <v/>
      </c>
    </row>
    <row r="28" spans="1:32" ht="15.75" hidden="1" customHeight="1">
      <c r="A28" s="33">
        <f t="shared" si="0"/>
        <v>0</v>
      </c>
      <c r="B28" s="170" t="str">
        <f t="shared" si="1"/>
        <v/>
      </c>
      <c r="C28" s="180"/>
      <c r="D28" s="170"/>
      <c r="E28" s="171"/>
      <c r="F28" s="171"/>
      <c r="G28" s="171"/>
      <c r="H28" s="170"/>
      <c r="I28" s="171"/>
      <c r="J28" s="527" t="str">
        <f t="shared" si="2"/>
        <v/>
      </c>
      <c r="K28" s="179" t="str">
        <f>IF(LEN(D28)&gt;0,VLOOKUP(D28,'Saisie CLASSEMENT'!$C$8:$H$207,6,FALSE),"")</f>
        <v/>
      </c>
      <c r="L28" s="91"/>
      <c r="S28" s="180" t="str">
        <f>IF('Saisie CLASSEMENT'!$C33&gt;0,'Saisie CLASSEMENT'!B33,"")</f>
        <v/>
      </c>
      <c r="T28" s="170">
        <f>IF(S28&gt;0,'Saisie CLASSEMENT'!C33)</f>
        <v>0</v>
      </c>
      <c r="U28" s="171" t="str">
        <f>IF(S28&gt;0,CONCATENATE('Saisie CLASSEMENT'!I33," ",'Saisie CLASSEMENT'!J33,""))</f>
        <v xml:space="preserve">   </v>
      </c>
      <c r="V28" s="171" t="str">
        <f>IF(S28&gt;0,'Saisie CLASSEMENT'!K33)</f>
        <v xml:space="preserve"> </v>
      </c>
      <c r="W28" s="171" t="str">
        <f>IF(S28&gt;0,'Saisie CLASSEMENT'!N33)</f>
        <v xml:space="preserve"> </v>
      </c>
      <c r="X28" s="170" t="str">
        <f>IF(S28&gt;0,'Saisie CLASSEMENT'!O33)</f>
        <v xml:space="preserve"> </v>
      </c>
      <c r="Y28" s="172" t="str">
        <f>IF(S28&gt;0,'Saisie CLASSEMENT'!P33)</f>
        <v xml:space="preserve"> </v>
      </c>
      <c r="Z28" s="325"/>
      <c r="AC28" s="85" t="str">
        <f>IF(OR(W28="",COUNTIF(W$2:W28,W28)&gt;1),"",COUNTIF(W:W,"&gt;="&amp;W28))</f>
        <v/>
      </c>
      <c r="AD28" s="323" t="str">
        <f t="shared" si="3"/>
        <v/>
      </c>
      <c r="AE28" s="85" t="str">
        <f>IF(OR(X28="",COUNTIF(X$2:X28,X28)&gt;1),"",COUNTIF(X:X,"&gt;="&amp;X28))</f>
        <v/>
      </c>
      <c r="AF28" s="323" t="str">
        <f t="shared" si="4"/>
        <v/>
      </c>
    </row>
    <row r="29" spans="1:32" ht="15.75" hidden="1" customHeight="1">
      <c r="A29" s="33">
        <f t="shared" si="0"/>
        <v>0</v>
      </c>
      <c r="B29" s="170" t="str">
        <f t="shared" si="1"/>
        <v/>
      </c>
      <c r="C29" s="180"/>
      <c r="D29" s="170"/>
      <c r="E29" s="171"/>
      <c r="F29" s="171"/>
      <c r="G29" s="171"/>
      <c r="H29" s="170"/>
      <c r="I29" s="171"/>
      <c r="J29" s="527" t="str">
        <f t="shared" si="2"/>
        <v/>
      </c>
      <c r="K29" s="179" t="str">
        <f>IF(LEN(D29)&gt;0,VLOOKUP(D29,'Saisie CLASSEMENT'!$C$8:$H$207,6,FALSE),"")</f>
        <v/>
      </c>
      <c r="L29" s="91"/>
      <c r="S29" s="180" t="str">
        <f>IF('Saisie CLASSEMENT'!$C34&gt;0,'Saisie CLASSEMENT'!B34,"")</f>
        <v/>
      </c>
      <c r="T29" s="170">
        <f>IF(S29&gt;0,'Saisie CLASSEMENT'!C34)</f>
        <v>0</v>
      </c>
      <c r="U29" s="171" t="str">
        <f>IF(S29&gt;0,CONCATENATE('Saisie CLASSEMENT'!I34," ",'Saisie CLASSEMENT'!J34,""))</f>
        <v xml:space="preserve">   </v>
      </c>
      <c r="V29" s="171" t="str">
        <f>IF(S29&gt;0,'Saisie CLASSEMENT'!K34)</f>
        <v xml:space="preserve"> </v>
      </c>
      <c r="W29" s="171" t="str">
        <f>IF(S29&gt;0,'Saisie CLASSEMENT'!N34)</f>
        <v xml:space="preserve"> </v>
      </c>
      <c r="X29" s="170" t="str">
        <f>IF(S29&gt;0,'Saisie CLASSEMENT'!O34)</f>
        <v xml:space="preserve"> </v>
      </c>
      <c r="Y29" s="172" t="str">
        <f>IF(S29&gt;0,'Saisie CLASSEMENT'!P34)</f>
        <v xml:space="preserve"> </v>
      </c>
      <c r="Z29" s="325"/>
      <c r="AC29" s="85" t="str">
        <f>IF(OR(W29="",COUNTIF(W$2:W29,W29)&gt;1),"",COUNTIF(W:W,"&gt;="&amp;W29))</f>
        <v/>
      </c>
      <c r="AD29" s="323" t="str">
        <f t="shared" si="3"/>
        <v/>
      </c>
      <c r="AE29" s="85" t="str">
        <f>IF(OR(X29="",COUNTIF(X$2:X29,X29)&gt;1),"",COUNTIF(X:X,"&gt;="&amp;X29))</f>
        <v/>
      </c>
      <c r="AF29" s="323" t="str">
        <f t="shared" si="4"/>
        <v/>
      </c>
    </row>
    <row r="30" spans="1:32" ht="15.75" hidden="1" customHeight="1">
      <c r="A30" s="33">
        <f t="shared" si="0"/>
        <v>0</v>
      </c>
      <c r="B30" s="170" t="str">
        <f t="shared" si="1"/>
        <v/>
      </c>
      <c r="C30" s="180"/>
      <c r="D30" s="170"/>
      <c r="E30" s="171"/>
      <c r="F30" s="171"/>
      <c r="G30" s="171"/>
      <c r="H30" s="170"/>
      <c r="I30" s="171"/>
      <c r="J30" s="527" t="str">
        <f t="shared" si="2"/>
        <v/>
      </c>
      <c r="K30" s="179" t="str">
        <f>IF(LEN(D30)&gt;0,VLOOKUP(D30,'Saisie CLASSEMENT'!$C$8:$H$207,6,FALSE),"")</f>
        <v/>
      </c>
      <c r="L30" s="91"/>
      <c r="S30" s="180" t="str">
        <f>IF('Saisie CLASSEMENT'!$C35&gt;0,'Saisie CLASSEMENT'!B35,"")</f>
        <v/>
      </c>
      <c r="T30" s="170">
        <f>IF(S30&gt;0,'Saisie CLASSEMENT'!C35)</f>
        <v>0</v>
      </c>
      <c r="U30" s="171" t="str">
        <f>IF(S30&gt;0,CONCATENATE('Saisie CLASSEMENT'!I35," ",'Saisie CLASSEMENT'!J35,""))</f>
        <v xml:space="preserve">   </v>
      </c>
      <c r="V30" s="171" t="str">
        <f>IF(S30&gt;0,'Saisie CLASSEMENT'!K35)</f>
        <v xml:space="preserve"> </v>
      </c>
      <c r="W30" s="171" t="str">
        <f>IF(S30&gt;0,'Saisie CLASSEMENT'!N35)</f>
        <v xml:space="preserve"> </v>
      </c>
      <c r="X30" s="170" t="str">
        <f>IF(S30&gt;0,'Saisie CLASSEMENT'!O35)</f>
        <v xml:space="preserve"> </v>
      </c>
      <c r="Y30" s="172" t="str">
        <f>IF(S30&gt;0,'Saisie CLASSEMENT'!P35)</f>
        <v xml:space="preserve"> </v>
      </c>
      <c r="Z30" s="325"/>
      <c r="AC30" s="85" t="str">
        <f>IF(OR(W30="",COUNTIF(W$2:W30,W30)&gt;1),"",COUNTIF(W:W,"&gt;="&amp;W30))</f>
        <v/>
      </c>
      <c r="AD30" s="323" t="str">
        <f t="shared" si="3"/>
        <v/>
      </c>
      <c r="AE30" s="85" t="str">
        <f>IF(OR(X30="",COUNTIF(X$2:X30,X30)&gt;1),"",COUNTIF(X:X,"&gt;="&amp;X30))</f>
        <v/>
      </c>
      <c r="AF30" s="323" t="str">
        <f t="shared" si="4"/>
        <v/>
      </c>
    </row>
    <row r="31" spans="1:32" ht="15.75" hidden="1" customHeight="1">
      <c r="A31" s="33">
        <f t="shared" si="0"/>
        <v>0</v>
      </c>
      <c r="B31" s="170" t="str">
        <f t="shared" si="1"/>
        <v/>
      </c>
      <c r="C31" s="180"/>
      <c r="D31" s="170"/>
      <c r="E31" s="171"/>
      <c r="F31" s="171"/>
      <c r="G31" s="171"/>
      <c r="H31" s="170"/>
      <c r="I31" s="171"/>
      <c r="J31" s="527" t="str">
        <f t="shared" si="2"/>
        <v/>
      </c>
      <c r="K31" s="179" t="str">
        <f>IF(LEN(D31)&gt;0,VLOOKUP(D31,'Saisie CLASSEMENT'!$C$8:$H$207,6,FALSE),"")</f>
        <v/>
      </c>
      <c r="L31" s="91"/>
      <c r="S31" s="180" t="str">
        <f>IF('Saisie CLASSEMENT'!$C36&gt;0,'Saisie CLASSEMENT'!B36,"")</f>
        <v/>
      </c>
      <c r="T31" s="170">
        <f>IF(S31&gt;0,'Saisie CLASSEMENT'!C36)</f>
        <v>0</v>
      </c>
      <c r="U31" s="171" t="str">
        <f>IF(S31&gt;0,CONCATENATE('Saisie CLASSEMENT'!I36," ",'Saisie CLASSEMENT'!J36,""))</f>
        <v xml:space="preserve">   </v>
      </c>
      <c r="V31" s="171" t="str">
        <f>IF(S31&gt;0,'Saisie CLASSEMENT'!K36)</f>
        <v xml:space="preserve"> </v>
      </c>
      <c r="W31" s="171" t="str">
        <f>IF(S31&gt;0,'Saisie CLASSEMENT'!N36)</f>
        <v xml:space="preserve"> </v>
      </c>
      <c r="X31" s="170" t="str">
        <f>IF(S31&gt;0,'Saisie CLASSEMENT'!O36)</f>
        <v xml:space="preserve"> </v>
      </c>
      <c r="Y31" s="172" t="str">
        <f>IF(S31&gt;0,'Saisie CLASSEMENT'!P36)</f>
        <v xml:space="preserve"> </v>
      </c>
      <c r="Z31" s="325"/>
      <c r="AC31" s="85" t="str">
        <f>IF(OR(W31="",COUNTIF(W$2:W31,W31)&gt;1),"",COUNTIF(W:W,"&gt;="&amp;W31))</f>
        <v/>
      </c>
      <c r="AD31" s="323" t="str">
        <f t="shared" si="3"/>
        <v/>
      </c>
      <c r="AE31" s="85" t="str">
        <f>IF(OR(X31="",COUNTIF(X$2:X31,X31)&gt;1),"",COUNTIF(X:X,"&gt;="&amp;X31))</f>
        <v/>
      </c>
      <c r="AF31" s="323" t="str">
        <f t="shared" si="4"/>
        <v/>
      </c>
    </row>
    <row r="32" spans="1:32" ht="15.75" hidden="1" customHeight="1">
      <c r="A32" s="33">
        <f t="shared" si="0"/>
        <v>0</v>
      </c>
      <c r="B32" s="170" t="str">
        <f t="shared" si="1"/>
        <v/>
      </c>
      <c r="C32" s="180"/>
      <c r="D32" s="170"/>
      <c r="E32" s="171"/>
      <c r="F32" s="171"/>
      <c r="G32" s="171"/>
      <c r="H32" s="170"/>
      <c r="I32" s="171"/>
      <c r="J32" s="527" t="str">
        <f t="shared" si="2"/>
        <v/>
      </c>
      <c r="K32" s="179" t="str">
        <f>IF(LEN(D32)&gt;0,VLOOKUP(D32,'Saisie CLASSEMENT'!$C$8:$H$207,6,FALSE),"")</f>
        <v/>
      </c>
      <c r="L32" s="91"/>
      <c r="S32" s="180" t="str">
        <f>IF('Saisie CLASSEMENT'!$C37&gt;0,'Saisie CLASSEMENT'!B37,"")</f>
        <v/>
      </c>
      <c r="T32" s="170">
        <f>IF(S32&gt;0,'Saisie CLASSEMENT'!C37)</f>
        <v>0</v>
      </c>
      <c r="U32" s="171" t="str">
        <f>IF(S32&gt;0,CONCATENATE('Saisie CLASSEMENT'!I37," ",'Saisie CLASSEMENT'!J37,""))</f>
        <v xml:space="preserve">   </v>
      </c>
      <c r="V32" s="171" t="str">
        <f>IF(S32&gt;0,'Saisie CLASSEMENT'!K37)</f>
        <v xml:space="preserve"> </v>
      </c>
      <c r="W32" s="171" t="str">
        <f>IF(S32&gt;0,'Saisie CLASSEMENT'!N37)</f>
        <v xml:space="preserve"> </v>
      </c>
      <c r="X32" s="170" t="str">
        <f>IF(S32&gt;0,'Saisie CLASSEMENT'!O37)</f>
        <v xml:space="preserve"> </v>
      </c>
      <c r="Y32" s="172" t="str">
        <f>IF(S32&gt;0,'Saisie CLASSEMENT'!P37)</f>
        <v xml:space="preserve"> </v>
      </c>
      <c r="Z32" s="325"/>
      <c r="AC32" s="85" t="str">
        <f>IF(OR(W32="",COUNTIF(W$2:W32,W32)&gt;1),"",COUNTIF(W:W,"&gt;="&amp;W32))</f>
        <v/>
      </c>
      <c r="AD32" s="323" t="str">
        <f t="shared" si="3"/>
        <v/>
      </c>
      <c r="AE32" s="85" t="str">
        <f>IF(OR(X32="",COUNTIF(X$2:X32,X32)&gt;1),"",COUNTIF(X:X,"&gt;="&amp;X32))</f>
        <v/>
      </c>
      <c r="AF32" s="323" t="str">
        <f t="shared" si="4"/>
        <v/>
      </c>
    </row>
    <row r="33" spans="1:32" ht="15.75" hidden="1" customHeight="1">
      <c r="A33" s="33">
        <f t="shared" si="0"/>
        <v>0</v>
      </c>
      <c r="B33" s="170" t="str">
        <f t="shared" si="1"/>
        <v/>
      </c>
      <c r="C33" s="180"/>
      <c r="D33" s="170"/>
      <c r="E33" s="171"/>
      <c r="F33" s="171"/>
      <c r="G33" s="171"/>
      <c r="H33" s="170"/>
      <c r="I33" s="171"/>
      <c r="J33" s="527" t="str">
        <f t="shared" si="2"/>
        <v/>
      </c>
      <c r="K33" s="179" t="str">
        <f>IF(LEN(D33)&gt;0,VLOOKUP(D33,'Saisie CLASSEMENT'!$C$8:$H$207,6,FALSE),"")</f>
        <v/>
      </c>
      <c r="L33" s="91"/>
      <c r="S33" s="180" t="str">
        <f>IF('Saisie CLASSEMENT'!$C38&gt;0,'Saisie CLASSEMENT'!B38,"")</f>
        <v/>
      </c>
      <c r="T33" s="170">
        <f>IF(S33&gt;0,'Saisie CLASSEMENT'!C38)</f>
        <v>0</v>
      </c>
      <c r="U33" s="171" t="str">
        <f>IF(S33&gt;0,CONCATENATE('Saisie CLASSEMENT'!I38," ",'Saisie CLASSEMENT'!J38,""))</f>
        <v xml:space="preserve">   </v>
      </c>
      <c r="V33" s="171" t="str">
        <f>IF(S33&gt;0,'Saisie CLASSEMENT'!K38)</f>
        <v xml:space="preserve"> </v>
      </c>
      <c r="W33" s="171" t="str">
        <f>IF(S33&gt;0,'Saisie CLASSEMENT'!N38)</f>
        <v xml:space="preserve"> </v>
      </c>
      <c r="X33" s="170" t="str">
        <f>IF(S33&gt;0,'Saisie CLASSEMENT'!O38)</f>
        <v xml:space="preserve"> </v>
      </c>
      <c r="Y33" s="172" t="str">
        <f>IF(S33&gt;0,'Saisie CLASSEMENT'!P38)</f>
        <v xml:space="preserve"> </v>
      </c>
      <c r="Z33" s="325"/>
      <c r="AC33" s="85" t="str">
        <f>IF(OR(W33="",COUNTIF(W$2:W33,W33)&gt;1),"",COUNTIF(W:W,"&gt;="&amp;W33))</f>
        <v/>
      </c>
      <c r="AD33" s="323" t="str">
        <f t="shared" si="3"/>
        <v/>
      </c>
      <c r="AE33" s="85" t="str">
        <f>IF(OR(X33="",COUNTIF(X$2:X33,X33)&gt;1),"",COUNTIF(X:X,"&gt;="&amp;X33))</f>
        <v/>
      </c>
      <c r="AF33" s="323" t="str">
        <f t="shared" si="4"/>
        <v/>
      </c>
    </row>
    <row r="34" spans="1:32" ht="15.75" hidden="1" customHeight="1">
      <c r="A34" s="33">
        <f t="shared" si="0"/>
        <v>0</v>
      </c>
      <c r="B34" s="170" t="str">
        <f t="shared" si="1"/>
        <v/>
      </c>
      <c r="C34" s="180"/>
      <c r="D34" s="170"/>
      <c r="E34" s="171"/>
      <c r="F34" s="171"/>
      <c r="G34" s="171"/>
      <c r="H34" s="170"/>
      <c r="I34" s="171"/>
      <c r="J34" s="527" t="str">
        <f t="shared" si="2"/>
        <v/>
      </c>
      <c r="K34" s="179" t="str">
        <f>IF(LEN(D34)&gt;0,VLOOKUP(D34,'Saisie CLASSEMENT'!$C$8:$H$207,6,FALSE),"")</f>
        <v/>
      </c>
      <c r="L34" s="91"/>
      <c r="S34" s="180" t="str">
        <f>IF('Saisie CLASSEMENT'!$C39&gt;0,'Saisie CLASSEMENT'!B39,"")</f>
        <v/>
      </c>
      <c r="T34" s="170">
        <f>IF(S34&gt;0,'Saisie CLASSEMENT'!C39)</f>
        <v>0</v>
      </c>
      <c r="U34" s="171" t="str">
        <f>IF(S34&gt;0,CONCATENATE('Saisie CLASSEMENT'!I39," ",'Saisie CLASSEMENT'!J39,""))</f>
        <v xml:space="preserve">   </v>
      </c>
      <c r="V34" s="171" t="str">
        <f>IF(S34&gt;0,'Saisie CLASSEMENT'!K39)</f>
        <v xml:space="preserve"> </v>
      </c>
      <c r="W34" s="171" t="str">
        <f>IF(S34&gt;0,'Saisie CLASSEMENT'!N39)</f>
        <v xml:space="preserve"> </v>
      </c>
      <c r="X34" s="170" t="str">
        <f>IF(S34&gt;0,'Saisie CLASSEMENT'!O39)</f>
        <v xml:space="preserve"> </v>
      </c>
      <c r="Y34" s="172" t="str">
        <f>IF(S34&gt;0,'Saisie CLASSEMENT'!P39)</f>
        <v xml:space="preserve"> </v>
      </c>
      <c r="Z34" s="325"/>
      <c r="AC34" s="85" t="str">
        <f>IF(OR(W34="",COUNTIF(W$2:W34,W34)&gt;1),"",COUNTIF(W:W,"&gt;="&amp;W34))</f>
        <v/>
      </c>
      <c r="AD34" s="323" t="str">
        <f t="shared" si="3"/>
        <v/>
      </c>
      <c r="AE34" s="85" t="str">
        <f>IF(OR(X34="",COUNTIF(X$2:X34,X34)&gt;1),"",COUNTIF(X:X,"&gt;="&amp;X34))</f>
        <v/>
      </c>
      <c r="AF34" s="323" t="str">
        <f t="shared" si="4"/>
        <v/>
      </c>
    </row>
    <row r="35" spans="1:32" ht="15.75" hidden="1" customHeight="1">
      <c r="A35" s="33">
        <f t="shared" si="0"/>
        <v>0</v>
      </c>
      <c r="B35" s="170" t="str">
        <f t="shared" si="1"/>
        <v/>
      </c>
      <c r="C35" s="180"/>
      <c r="D35" s="170"/>
      <c r="E35" s="171"/>
      <c r="F35" s="171"/>
      <c r="G35" s="171"/>
      <c r="H35" s="170"/>
      <c r="I35" s="171"/>
      <c r="J35" s="527" t="str">
        <f t="shared" si="2"/>
        <v/>
      </c>
      <c r="K35" s="179" t="str">
        <f>IF(LEN(D35)&gt;0,VLOOKUP(D35,'Saisie CLASSEMENT'!$C$8:$H$207,6,FALSE),"")</f>
        <v/>
      </c>
      <c r="L35" s="91"/>
      <c r="S35" s="180" t="str">
        <f>IF('Saisie CLASSEMENT'!$C40&gt;0,'Saisie CLASSEMENT'!B40,"")</f>
        <v/>
      </c>
      <c r="T35" s="170">
        <f>IF(S35&gt;0,'Saisie CLASSEMENT'!C40)</f>
        <v>0</v>
      </c>
      <c r="U35" s="171" t="str">
        <f>IF(S35&gt;0,CONCATENATE('Saisie CLASSEMENT'!I40," ",'Saisie CLASSEMENT'!J40,""))</f>
        <v xml:space="preserve">   </v>
      </c>
      <c r="V35" s="171" t="str">
        <f>IF(S35&gt;0,'Saisie CLASSEMENT'!K40)</f>
        <v xml:space="preserve"> </v>
      </c>
      <c r="W35" s="171" t="str">
        <f>IF(S35&gt;0,'Saisie CLASSEMENT'!N40)</f>
        <v xml:space="preserve"> </v>
      </c>
      <c r="X35" s="170" t="str">
        <f>IF(S35&gt;0,'Saisie CLASSEMENT'!O40)</f>
        <v xml:space="preserve"> </v>
      </c>
      <c r="Y35" s="172" t="str">
        <f>IF(S35&gt;0,'Saisie CLASSEMENT'!P40)</f>
        <v xml:space="preserve"> </v>
      </c>
      <c r="Z35" s="325"/>
      <c r="AC35" s="85" t="str">
        <f>IF(OR(W35="",COUNTIF(W$2:W35,W35)&gt;1),"",COUNTIF(W:W,"&gt;="&amp;W35))</f>
        <v/>
      </c>
      <c r="AD35" s="323" t="str">
        <f t="shared" si="3"/>
        <v/>
      </c>
      <c r="AE35" s="85" t="str">
        <f>IF(OR(X35="",COUNTIF(X$2:X35,X35)&gt;1),"",COUNTIF(X:X,"&gt;="&amp;X35))</f>
        <v/>
      </c>
      <c r="AF35" s="323" t="str">
        <f t="shared" si="4"/>
        <v/>
      </c>
    </row>
    <row r="36" spans="1:32" ht="15.75" hidden="1" customHeight="1">
      <c r="A36" s="33">
        <f t="shared" si="0"/>
        <v>0</v>
      </c>
      <c r="B36" s="170" t="str">
        <f t="shared" si="1"/>
        <v/>
      </c>
      <c r="C36" s="180"/>
      <c r="D36" s="170"/>
      <c r="E36" s="171"/>
      <c r="F36" s="171"/>
      <c r="G36" s="171"/>
      <c r="H36" s="170"/>
      <c r="I36" s="171"/>
      <c r="J36" s="527" t="str">
        <f t="shared" si="2"/>
        <v/>
      </c>
      <c r="K36" s="179" t="str">
        <f>IF(LEN(D36)&gt;0,VLOOKUP(D36,'Saisie CLASSEMENT'!$C$8:$H$207,6,FALSE),"")</f>
        <v/>
      </c>
      <c r="L36" s="91"/>
      <c r="S36" s="180" t="str">
        <f>IF('Saisie CLASSEMENT'!$C41&gt;0,'Saisie CLASSEMENT'!B41,"")</f>
        <v/>
      </c>
      <c r="T36" s="170">
        <f>IF(S36&gt;0,'Saisie CLASSEMENT'!C41)</f>
        <v>0</v>
      </c>
      <c r="U36" s="171" t="str">
        <f>IF(S36&gt;0,CONCATENATE('Saisie CLASSEMENT'!I41," ",'Saisie CLASSEMENT'!J41,""))</f>
        <v xml:space="preserve">   </v>
      </c>
      <c r="V36" s="171" t="str">
        <f>IF(S36&gt;0,'Saisie CLASSEMENT'!K41)</f>
        <v xml:space="preserve"> </v>
      </c>
      <c r="W36" s="171" t="str">
        <f>IF(S36&gt;0,'Saisie CLASSEMENT'!N41)</f>
        <v xml:space="preserve"> </v>
      </c>
      <c r="X36" s="170" t="str">
        <f>IF(S36&gt;0,'Saisie CLASSEMENT'!O41)</f>
        <v xml:space="preserve"> </v>
      </c>
      <c r="Y36" s="172" t="str">
        <f>IF(S36&gt;0,'Saisie CLASSEMENT'!P41)</f>
        <v xml:space="preserve"> </v>
      </c>
      <c r="Z36" s="325"/>
      <c r="AC36" s="85" t="str">
        <f>IF(OR(W36="",COUNTIF(W$2:W36,W36)&gt;1),"",COUNTIF(W:W,"&gt;="&amp;W36))</f>
        <v/>
      </c>
      <c r="AD36" s="323" t="str">
        <f t="shared" si="3"/>
        <v/>
      </c>
      <c r="AE36" s="85" t="str">
        <f>IF(OR(X36="",COUNTIF(X$2:X36,X36)&gt;1),"",COUNTIF(X:X,"&gt;="&amp;X36))</f>
        <v/>
      </c>
      <c r="AF36" s="323" t="str">
        <f t="shared" si="4"/>
        <v/>
      </c>
    </row>
    <row r="37" spans="1:32" ht="15.75" hidden="1" customHeight="1">
      <c r="A37" s="33">
        <f t="shared" si="0"/>
        <v>0</v>
      </c>
      <c r="B37" s="170" t="str">
        <f t="shared" si="1"/>
        <v/>
      </c>
      <c r="C37" s="180"/>
      <c r="D37" s="170"/>
      <c r="E37" s="171"/>
      <c r="F37" s="171"/>
      <c r="G37" s="171"/>
      <c r="H37" s="170"/>
      <c r="I37" s="171"/>
      <c r="J37" s="527" t="str">
        <f t="shared" si="2"/>
        <v/>
      </c>
      <c r="K37" s="179" t="str">
        <f>IF(LEN(D37)&gt;0,VLOOKUP(D37,'Saisie CLASSEMENT'!$C$8:$H$207,6,FALSE),"")</f>
        <v/>
      </c>
      <c r="L37" s="91"/>
      <c r="S37" s="180" t="str">
        <f>IF('Saisie CLASSEMENT'!$C42&gt;0,'Saisie CLASSEMENT'!B42,"")</f>
        <v/>
      </c>
      <c r="T37" s="170">
        <f>IF(S37&gt;0,'Saisie CLASSEMENT'!C42)</f>
        <v>0</v>
      </c>
      <c r="U37" s="171" t="str">
        <f>IF(S37&gt;0,CONCATENATE('Saisie CLASSEMENT'!I42," ",'Saisie CLASSEMENT'!J42,""))</f>
        <v xml:space="preserve">   </v>
      </c>
      <c r="V37" s="171" t="str">
        <f>IF(S37&gt;0,'Saisie CLASSEMENT'!K42)</f>
        <v xml:space="preserve"> </v>
      </c>
      <c r="W37" s="171" t="str">
        <f>IF(S37&gt;0,'Saisie CLASSEMENT'!N42)</f>
        <v xml:space="preserve"> </v>
      </c>
      <c r="X37" s="170" t="str">
        <f>IF(S37&gt;0,'Saisie CLASSEMENT'!O42)</f>
        <v xml:space="preserve"> </v>
      </c>
      <c r="Y37" s="172" t="str">
        <f>IF(S37&gt;0,'Saisie CLASSEMENT'!P42)</f>
        <v xml:space="preserve"> </v>
      </c>
      <c r="Z37" s="325"/>
      <c r="AC37" s="85" t="str">
        <f>IF(OR(W37="",COUNTIF(W$2:W37,W37)&gt;1),"",COUNTIF(W:W,"&gt;="&amp;W37))</f>
        <v/>
      </c>
      <c r="AD37" s="323" t="str">
        <f t="shared" si="3"/>
        <v/>
      </c>
      <c r="AE37" s="85" t="str">
        <f>IF(OR(X37="",COUNTIF(X$2:X37,X37)&gt;1),"",COUNTIF(X:X,"&gt;="&amp;X37))</f>
        <v/>
      </c>
      <c r="AF37" s="323" t="str">
        <f t="shared" si="4"/>
        <v/>
      </c>
    </row>
    <row r="38" spans="1:32" ht="15.75" hidden="1" customHeight="1">
      <c r="A38" s="33">
        <f t="shared" si="0"/>
        <v>0</v>
      </c>
      <c r="B38" s="170" t="str">
        <f t="shared" si="1"/>
        <v/>
      </c>
      <c r="C38" s="180"/>
      <c r="D38" s="170"/>
      <c r="E38" s="171"/>
      <c r="F38" s="171"/>
      <c r="G38" s="171"/>
      <c r="H38" s="170"/>
      <c r="I38" s="171"/>
      <c r="J38" s="527" t="str">
        <f t="shared" si="2"/>
        <v/>
      </c>
      <c r="K38" s="179" t="str">
        <f>IF(LEN(D38)&gt;0,VLOOKUP(D38,'Saisie CLASSEMENT'!$C$8:$H$207,6,FALSE),"")</f>
        <v/>
      </c>
      <c r="L38" s="91"/>
      <c r="S38" s="180" t="str">
        <f>IF('Saisie CLASSEMENT'!$C43&gt;0,'Saisie CLASSEMENT'!B43,"")</f>
        <v/>
      </c>
      <c r="T38" s="170">
        <f>IF(S38&gt;0,'Saisie CLASSEMENT'!C43)</f>
        <v>0</v>
      </c>
      <c r="U38" s="171" t="str">
        <f>IF(S38&gt;0,CONCATENATE('Saisie CLASSEMENT'!I43," ",'Saisie CLASSEMENT'!J43,""))</f>
        <v xml:space="preserve">   </v>
      </c>
      <c r="V38" s="171" t="str">
        <f>IF(S38&gt;0,'Saisie CLASSEMENT'!K43)</f>
        <v xml:space="preserve"> </v>
      </c>
      <c r="W38" s="171" t="str">
        <f>IF(S38&gt;0,'Saisie CLASSEMENT'!N43)</f>
        <v xml:space="preserve"> </v>
      </c>
      <c r="X38" s="170" t="str">
        <f>IF(S38&gt;0,'Saisie CLASSEMENT'!O43)</f>
        <v xml:space="preserve"> </v>
      </c>
      <c r="Y38" s="172" t="str">
        <f>IF(S38&gt;0,'Saisie CLASSEMENT'!P43)</f>
        <v xml:space="preserve"> </v>
      </c>
      <c r="Z38" s="325"/>
      <c r="AC38" s="85" t="str">
        <f>IF(OR(W38="",COUNTIF(W$2:W38,W38)&gt;1),"",COUNTIF(W:W,"&gt;="&amp;W38))</f>
        <v/>
      </c>
      <c r="AD38" s="323" t="str">
        <f t="shared" si="3"/>
        <v/>
      </c>
      <c r="AE38" s="85" t="str">
        <f>IF(OR(X38="",COUNTIF(X$2:X38,X38)&gt;1),"",COUNTIF(X:X,"&gt;="&amp;X38))</f>
        <v/>
      </c>
      <c r="AF38" s="323" t="str">
        <f t="shared" si="4"/>
        <v/>
      </c>
    </row>
    <row r="39" spans="1:32" ht="15.75" hidden="1" customHeight="1">
      <c r="A39" s="33">
        <f t="shared" si="0"/>
        <v>0</v>
      </c>
      <c r="B39" s="170" t="str">
        <f t="shared" si="1"/>
        <v/>
      </c>
      <c r="C39" s="180"/>
      <c r="D39" s="170"/>
      <c r="E39" s="171"/>
      <c r="F39" s="171"/>
      <c r="G39" s="171"/>
      <c r="H39" s="170"/>
      <c r="I39" s="171"/>
      <c r="J39" s="527" t="str">
        <f t="shared" si="2"/>
        <v/>
      </c>
      <c r="K39" s="179" t="str">
        <f>IF(LEN(D39)&gt;0,VLOOKUP(D39,'Saisie CLASSEMENT'!$C$8:$H$207,6,FALSE),"")</f>
        <v/>
      </c>
      <c r="L39" s="91"/>
      <c r="S39" s="180" t="str">
        <f>IF('Saisie CLASSEMENT'!$C44&gt;0,'Saisie CLASSEMENT'!B44,"")</f>
        <v/>
      </c>
      <c r="T39" s="170">
        <f>IF(S39&gt;0,'Saisie CLASSEMENT'!C44)</f>
        <v>0</v>
      </c>
      <c r="U39" s="171" t="str">
        <f>IF(S39&gt;0,CONCATENATE('Saisie CLASSEMENT'!I44," ",'Saisie CLASSEMENT'!J44,""))</f>
        <v xml:space="preserve">   </v>
      </c>
      <c r="V39" s="171" t="str">
        <f>IF(S39&gt;0,'Saisie CLASSEMENT'!K44)</f>
        <v xml:space="preserve"> </v>
      </c>
      <c r="W39" s="171" t="str">
        <f>IF(S39&gt;0,'Saisie CLASSEMENT'!N44)</f>
        <v xml:space="preserve"> </v>
      </c>
      <c r="X39" s="170" t="str">
        <f>IF(S39&gt;0,'Saisie CLASSEMENT'!O44)</f>
        <v xml:space="preserve"> </v>
      </c>
      <c r="Y39" s="172" t="str">
        <f>IF(S39&gt;0,'Saisie CLASSEMENT'!P44)</f>
        <v xml:space="preserve"> </v>
      </c>
      <c r="Z39" s="325"/>
      <c r="AC39" s="85" t="str">
        <f>IF(OR(W39="",COUNTIF(W$2:W39,W39)&gt;1),"",COUNTIF(W:W,"&gt;="&amp;W39))</f>
        <v/>
      </c>
      <c r="AD39" s="323" t="str">
        <f t="shared" si="3"/>
        <v/>
      </c>
      <c r="AE39" s="85" t="str">
        <f>IF(OR(X39="",COUNTIF(X$2:X39,X39)&gt;1),"",COUNTIF(X:X,"&gt;="&amp;X39))</f>
        <v/>
      </c>
      <c r="AF39" s="323" t="str">
        <f t="shared" si="4"/>
        <v/>
      </c>
    </row>
    <row r="40" spans="1:32" ht="15.75" hidden="1" customHeight="1">
      <c r="A40" s="33">
        <f t="shared" si="0"/>
        <v>0</v>
      </c>
      <c r="B40" s="170" t="str">
        <f t="shared" si="1"/>
        <v/>
      </c>
      <c r="C40" s="180"/>
      <c r="D40" s="170"/>
      <c r="E40" s="171"/>
      <c r="F40" s="171"/>
      <c r="G40" s="171"/>
      <c r="H40" s="170"/>
      <c r="I40" s="171"/>
      <c r="J40" s="527" t="str">
        <f t="shared" si="2"/>
        <v/>
      </c>
      <c r="K40" s="179" t="str">
        <f>IF(LEN(D40)&gt;0,VLOOKUP(D40,'Saisie CLASSEMENT'!$C$8:$H$207,6,FALSE),"")</f>
        <v/>
      </c>
      <c r="L40" s="91"/>
      <c r="S40" s="180" t="str">
        <f>IF('Saisie CLASSEMENT'!$C45&gt;0,'Saisie CLASSEMENT'!B45,"")</f>
        <v/>
      </c>
      <c r="T40" s="170">
        <f>IF(S40&gt;0,'Saisie CLASSEMENT'!C45)</f>
        <v>0</v>
      </c>
      <c r="U40" s="171" t="str">
        <f>IF(S40&gt;0,CONCATENATE('Saisie CLASSEMENT'!I45," ",'Saisie CLASSEMENT'!J45,""))</f>
        <v xml:space="preserve">   </v>
      </c>
      <c r="V40" s="171" t="str">
        <f>IF(S40&gt;0,'Saisie CLASSEMENT'!K45)</f>
        <v xml:space="preserve"> </v>
      </c>
      <c r="W40" s="171" t="str">
        <f>IF(S40&gt;0,'Saisie CLASSEMENT'!N45)</f>
        <v xml:space="preserve"> </v>
      </c>
      <c r="X40" s="170" t="str">
        <f>IF(S40&gt;0,'Saisie CLASSEMENT'!O45)</f>
        <v xml:space="preserve"> </v>
      </c>
      <c r="Y40" s="172" t="str">
        <f>IF(S40&gt;0,'Saisie CLASSEMENT'!P45)</f>
        <v xml:space="preserve"> </v>
      </c>
      <c r="Z40" s="325"/>
      <c r="AC40" s="85" t="str">
        <f>IF(OR(W40="",COUNTIF(W$2:W40,W40)&gt;1),"",COUNTIF(W:W,"&gt;="&amp;W40))</f>
        <v/>
      </c>
      <c r="AD40" s="323" t="str">
        <f t="shared" si="3"/>
        <v/>
      </c>
      <c r="AE40" s="85" t="str">
        <f>IF(OR(X40="",COUNTIF(X$2:X40,X40)&gt;1),"",COUNTIF(X:X,"&gt;="&amp;X40))</f>
        <v/>
      </c>
      <c r="AF40" s="323" t="str">
        <f t="shared" si="4"/>
        <v/>
      </c>
    </row>
    <row r="41" spans="1:32" ht="15.75" hidden="1" customHeight="1">
      <c r="A41" s="33">
        <f t="shared" si="0"/>
        <v>0</v>
      </c>
      <c r="B41" s="170" t="str">
        <f t="shared" si="1"/>
        <v/>
      </c>
      <c r="C41" s="180"/>
      <c r="D41" s="170"/>
      <c r="E41" s="171"/>
      <c r="F41" s="171"/>
      <c r="G41" s="171"/>
      <c r="H41" s="170"/>
      <c r="I41" s="171"/>
      <c r="J41" s="527" t="str">
        <f t="shared" si="2"/>
        <v/>
      </c>
      <c r="K41" s="179" t="str">
        <f>IF(LEN(D41)&gt;0,VLOOKUP(D41,'Saisie CLASSEMENT'!$C$8:$H$207,6,FALSE),"")</f>
        <v/>
      </c>
      <c r="L41" s="91"/>
      <c r="S41" s="180" t="str">
        <f>IF('Saisie CLASSEMENT'!$C46&gt;0,'Saisie CLASSEMENT'!B46,"")</f>
        <v/>
      </c>
      <c r="T41" s="170">
        <f>IF(S41&gt;0,'Saisie CLASSEMENT'!C46)</f>
        <v>0</v>
      </c>
      <c r="U41" s="171" t="str">
        <f>IF(S41&gt;0,CONCATENATE('Saisie CLASSEMENT'!I46," ",'Saisie CLASSEMENT'!J46,""))</f>
        <v xml:space="preserve">   </v>
      </c>
      <c r="V41" s="171" t="str">
        <f>IF(S41&gt;0,'Saisie CLASSEMENT'!K46)</f>
        <v xml:space="preserve"> </v>
      </c>
      <c r="W41" s="171" t="str">
        <f>IF(S41&gt;0,'Saisie CLASSEMENT'!N46)</f>
        <v xml:space="preserve"> </v>
      </c>
      <c r="X41" s="170" t="str">
        <f>IF(S41&gt;0,'Saisie CLASSEMENT'!O46)</f>
        <v xml:space="preserve"> </v>
      </c>
      <c r="Y41" s="172" t="str">
        <f>IF(S41&gt;0,'Saisie CLASSEMENT'!P46)</f>
        <v xml:space="preserve"> </v>
      </c>
      <c r="Z41" s="325"/>
      <c r="AC41" s="85" t="str">
        <f>IF(OR(W41="",COUNTIF(W$2:W41,W41)&gt;1),"",COUNTIF(W:W,"&gt;="&amp;W41))</f>
        <v/>
      </c>
      <c r="AD41" s="323" t="str">
        <f t="shared" si="3"/>
        <v/>
      </c>
      <c r="AE41" s="85" t="str">
        <f>IF(OR(X41="",COUNTIF(X$2:X41,X41)&gt;1),"",COUNTIF(X:X,"&gt;="&amp;X41))</f>
        <v/>
      </c>
      <c r="AF41" s="323" t="str">
        <f t="shared" si="4"/>
        <v/>
      </c>
    </row>
    <row r="42" spans="1:32" ht="15.75" hidden="1" customHeight="1">
      <c r="A42" s="33">
        <f t="shared" si="0"/>
        <v>0</v>
      </c>
      <c r="B42" s="170" t="str">
        <f t="shared" si="1"/>
        <v/>
      </c>
      <c r="C42" s="180"/>
      <c r="D42" s="170"/>
      <c r="E42" s="171"/>
      <c r="F42" s="171"/>
      <c r="G42" s="171"/>
      <c r="H42" s="170"/>
      <c r="I42" s="171"/>
      <c r="J42" s="527" t="str">
        <f t="shared" si="2"/>
        <v/>
      </c>
      <c r="K42" s="179" t="str">
        <f>IF(LEN(D42)&gt;0,VLOOKUP(D42,'Saisie CLASSEMENT'!$C$8:$H$207,6,FALSE),"")</f>
        <v/>
      </c>
      <c r="L42" s="91"/>
      <c r="S42" s="180" t="str">
        <f>IF('Saisie CLASSEMENT'!$C47&gt;0,'Saisie CLASSEMENT'!B47,"")</f>
        <v/>
      </c>
      <c r="T42" s="170">
        <f>IF(S42&gt;0,'Saisie CLASSEMENT'!C47)</f>
        <v>0</v>
      </c>
      <c r="U42" s="171" t="str">
        <f>IF(S42&gt;0,CONCATENATE('Saisie CLASSEMENT'!I47," ",'Saisie CLASSEMENT'!J47,""))</f>
        <v xml:space="preserve">   </v>
      </c>
      <c r="V42" s="171" t="str">
        <f>IF(S42&gt;0,'Saisie CLASSEMENT'!K47)</f>
        <v xml:space="preserve"> </v>
      </c>
      <c r="W42" s="171" t="str">
        <f>IF(S42&gt;0,'Saisie CLASSEMENT'!N47)</f>
        <v xml:space="preserve"> </v>
      </c>
      <c r="X42" s="170" t="str">
        <f>IF(S42&gt;0,'Saisie CLASSEMENT'!O47)</f>
        <v xml:space="preserve"> </v>
      </c>
      <c r="Y42" s="172" t="str">
        <f>IF(S42&gt;0,'Saisie CLASSEMENT'!P47)</f>
        <v xml:space="preserve"> </v>
      </c>
      <c r="Z42" s="325"/>
      <c r="AC42" s="85" t="str">
        <f>IF(OR(W42="",COUNTIF(W$2:W42,W42)&gt;1),"",COUNTIF(W:W,"&gt;="&amp;W42))</f>
        <v/>
      </c>
      <c r="AD42" s="323" t="str">
        <f t="shared" si="3"/>
        <v/>
      </c>
      <c r="AE42" s="85" t="str">
        <f>IF(OR(X42="",COUNTIF(X$2:X42,X42)&gt;1),"",COUNTIF(X:X,"&gt;="&amp;X42))</f>
        <v/>
      </c>
      <c r="AF42" s="323" t="str">
        <f t="shared" si="4"/>
        <v/>
      </c>
    </row>
    <row r="43" spans="1:32" ht="15.75" hidden="1" customHeight="1">
      <c r="A43" s="33">
        <f t="shared" si="0"/>
        <v>0</v>
      </c>
      <c r="B43" s="170" t="str">
        <f t="shared" si="1"/>
        <v/>
      </c>
      <c r="C43" s="180"/>
      <c r="D43" s="170"/>
      <c r="E43" s="171"/>
      <c r="F43" s="171"/>
      <c r="G43" s="171"/>
      <c r="H43" s="170"/>
      <c r="I43" s="171"/>
      <c r="J43" s="527" t="str">
        <f t="shared" si="2"/>
        <v/>
      </c>
      <c r="K43" s="179" t="str">
        <f>IF(LEN(D43)&gt;0,VLOOKUP(D43,'Saisie CLASSEMENT'!$C$8:$H$207,6,FALSE),"")</f>
        <v/>
      </c>
      <c r="L43" s="91"/>
      <c r="S43" s="180" t="str">
        <f>IF('Saisie CLASSEMENT'!$C48&gt;0,'Saisie CLASSEMENT'!B48,"")</f>
        <v/>
      </c>
      <c r="T43" s="170">
        <f>IF(S43&gt;0,'Saisie CLASSEMENT'!C48)</f>
        <v>0</v>
      </c>
      <c r="U43" s="171" t="str">
        <f>IF(S43&gt;0,CONCATENATE('Saisie CLASSEMENT'!I48," ",'Saisie CLASSEMENT'!J48,""))</f>
        <v xml:space="preserve">   </v>
      </c>
      <c r="V43" s="171" t="str">
        <f>IF(S43&gt;0,'Saisie CLASSEMENT'!K48)</f>
        <v xml:space="preserve"> </v>
      </c>
      <c r="W43" s="171" t="str">
        <f>IF(S43&gt;0,'Saisie CLASSEMENT'!N48)</f>
        <v xml:space="preserve"> </v>
      </c>
      <c r="X43" s="170" t="str">
        <f>IF(S43&gt;0,'Saisie CLASSEMENT'!O48)</f>
        <v xml:space="preserve"> </v>
      </c>
      <c r="Y43" s="172" t="str">
        <f>IF(S43&gt;0,'Saisie CLASSEMENT'!P48)</f>
        <v xml:space="preserve"> </v>
      </c>
      <c r="Z43" s="325"/>
      <c r="AC43" s="85" t="str">
        <f>IF(OR(W43="",COUNTIF(W$2:W43,W43)&gt;1),"",COUNTIF(W:W,"&gt;="&amp;W43))</f>
        <v/>
      </c>
      <c r="AD43" s="323" t="str">
        <f t="shared" si="3"/>
        <v/>
      </c>
      <c r="AE43" s="85" t="str">
        <f>IF(OR(X43="",COUNTIF(X$2:X43,X43)&gt;1),"",COUNTIF(X:X,"&gt;="&amp;X43))</f>
        <v/>
      </c>
      <c r="AF43" s="323" t="str">
        <f t="shared" si="4"/>
        <v/>
      </c>
    </row>
    <row r="44" spans="1:32" ht="15.75" hidden="1" customHeight="1">
      <c r="A44" s="33">
        <f t="shared" si="0"/>
        <v>0</v>
      </c>
      <c r="B44" s="170" t="str">
        <f t="shared" si="1"/>
        <v/>
      </c>
      <c r="C44" s="180"/>
      <c r="D44" s="170"/>
      <c r="E44" s="171"/>
      <c r="F44" s="171"/>
      <c r="G44" s="171"/>
      <c r="H44" s="170"/>
      <c r="I44" s="171"/>
      <c r="J44" s="527" t="str">
        <f t="shared" si="2"/>
        <v/>
      </c>
      <c r="K44" s="179" t="str">
        <f>IF(LEN(D44)&gt;0,VLOOKUP(D44,'Saisie CLASSEMENT'!$C$8:$H$207,6,FALSE),"")</f>
        <v/>
      </c>
      <c r="L44" s="91"/>
      <c r="S44" s="180" t="str">
        <f>IF('Saisie CLASSEMENT'!$C49&gt;0,'Saisie CLASSEMENT'!B49,"")</f>
        <v/>
      </c>
      <c r="T44" s="170">
        <f>IF(S44&gt;0,'Saisie CLASSEMENT'!C49)</f>
        <v>0</v>
      </c>
      <c r="U44" s="171" t="str">
        <f>IF(S44&gt;0,CONCATENATE('Saisie CLASSEMENT'!I49," ",'Saisie CLASSEMENT'!J49,""))</f>
        <v xml:space="preserve">   </v>
      </c>
      <c r="V44" s="171" t="str">
        <f>IF(S44&gt;0,'Saisie CLASSEMENT'!K49)</f>
        <v xml:space="preserve"> </v>
      </c>
      <c r="W44" s="171" t="str">
        <f>IF(S44&gt;0,'Saisie CLASSEMENT'!N49)</f>
        <v xml:space="preserve"> </v>
      </c>
      <c r="X44" s="170" t="str">
        <f>IF(S44&gt;0,'Saisie CLASSEMENT'!O49)</f>
        <v xml:space="preserve"> </v>
      </c>
      <c r="Y44" s="172" t="str">
        <f>IF(S44&gt;0,'Saisie CLASSEMENT'!P49)</f>
        <v xml:space="preserve"> </v>
      </c>
      <c r="Z44" s="325"/>
      <c r="AC44" s="85" t="str">
        <f>IF(OR(W44="",COUNTIF(W$2:W44,W44)&gt;1),"",COUNTIF(W:W,"&gt;="&amp;W44))</f>
        <v/>
      </c>
      <c r="AD44" s="323" t="str">
        <f t="shared" si="3"/>
        <v/>
      </c>
      <c r="AE44" s="85" t="str">
        <f>IF(OR(X44="",COUNTIF(X$2:X44,X44)&gt;1),"",COUNTIF(X:X,"&gt;="&amp;X44))</f>
        <v/>
      </c>
      <c r="AF44" s="323" t="str">
        <f t="shared" si="4"/>
        <v/>
      </c>
    </row>
    <row r="45" spans="1:32" ht="15.75" hidden="1" customHeight="1">
      <c r="A45" s="33">
        <f t="shared" si="0"/>
        <v>0</v>
      </c>
      <c r="B45" s="170" t="str">
        <f t="shared" si="1"/>
        <v/>
      </c>
      <c r="C45" s="180"/>
      <c r="D45" s="170"/>
      <c r="E45" s="171"/>
      <c r="F45" s="171"/>
      <c r="G45" s="171"/>
      <c r="H45" s="170"/>
      <c r="I45" s="171"/>
      <c r="J45" s="527" t="str">
        <f t="shared" si="2"/>
        <v/>
      </c>
      <c r="K45" s="179" t="str">
        <f>IF(LEN(D45)&gt;0,VLOOKUP(D45,'Saisie CLASSEMENT'!$C$8:$H$207,6,FALSE),"")</f>
        <v/>
      </c>
      <c r="L45" s="91"/>
      <c r="S45" s="180" t="str">
        <f>IF('Saisie CLASSEMENT'!$C50&gt;0,'Saisie CLASSEMENT'!B50,"")</f>
        <v/>
      </c>
      <c r="T45" s="170">
        <f>IF(S45&gt;0,'Saisie CLASSEMENT'!C50)</f>
        <v>0</v>
      </c>
      <c r="U45" s="171" t="str">
        <f>IF(S45&gt;0,CONCATENATE('Saisie CLASSEMENT'!I50," ",'Saisie CLASSEMENT'!J50,""))</f>
        <v xml:space="preserve">   </v>
      </c>
      <c r="V45" s="171" t="str">
        <f>IF(S45&gt;0,'Saisie CLASSEMENT'!K50)</f>
        <v xml:space="preserve"> </v>
      </c>
      <c r="W45" s="171" t="str">
        <f>IF(S45&gt;0,'Saisie CLASSEMENT'!N50)</f>
        <v xml:space="preserve"> </v>
      </c>
      <c r="X45" s="170" t="str">
        <f>IF(S45&gt;0,'Saisie CLASSEMENT'!O50)</f>
        <v xml:space="preserve"> </v>
      </c>
      <c r="Y45" s="172" t="str">
        <f>IF(S45&gt;0,'Saisie CLASSEMENT'!P50)</f>
        <v xml:space="preserve"> </v>
      </c>
      <c r="Z45" s="325"/>
      <c r="AC45" s="85" t="str">
        <f>IF(OR(W45="",COUNTIF(W$2:W45,W45)&gt;1),"",COUNTIF(W:W,"&gt;="&amp;W45))</f>
        <v/>
      </c>
      <c r="AD45" s="323" t="str">
        <f t="shared" si="3"/>
        <v/>
      </c>
      <c r="AE45" s="85" t="str">
        <f>IF(OR(X45="",COUNTIF(X$2:X45,X45)&gt;1),"",COUNTIF(X:X,"&gt;="&amp;X45))</f>
        <v/>
      </c>
      <c r="AF45" s="323" t="str">
        <f t="shared" si="4"/>
        <v/>
      </c>
    </row>
    <row r="46" spans="1:32" ht="15.75" hidden="1" customHeight="1">
      <c r="A46" s="33">
        <f t="shared" si="0"/>
        <v>0</v>
      </c>
      <c r="B46" s="170" t="str">
        <f t="shared" si="1"/>
        <v/>
      </c>
      <c r="C46" s="180"/>
      <c r="D46" s="170"/>
      <c r="E46" s="171"/>
      <c r="F46" s="171"/>
      <c r="G46" s="171"/>
      <c r="H46" s="170"/>
      <c r="I46" s="171"/>
      <c r="J46" s="527" t="str">
        <f t="shared" si="2"/>
        <v/>
      </c>
      <c r="K46" s="179" t="str">
        <f>IF(LEN(D46)&gt;0,VLOOKUP(D46,'Saisie CLASSEMENT'!$C$8:$H$207,6,FALSE),"")</f>
        <v/>
      </c>
      <c r="L46" s="91"/>
      <c r="S46" s="180" t="str">
        <f>IF('Saisie CLASSEMENT'!$C51&gt;0,'Saisie CLASSEMENT'!B51,"")</f>
        <v/>
      </c>
      <c r="T46" s="170">
        <f>IF(S46&gt;0,'Saisie CLASSEMENT'!C51)</f>
        <v>0</v>
      </c>
      <c r="U46" s="171" t="str">
        <f>IF(S46&gt;0,CONCATENATE('Saisie CLASSEMENT'!I51," ",'Saisie CLASSEMENT'!J51,""))</f>
        <v xml:space="preserve">   </v>
      </c>
      <c r="V46" s="171" t="str">
        <f>IF(S46&gt;0,'Saisie CLASSEMENT'!K51)</f>
        <v xml:space="preserve"> </v>
      </c>
      <c r="W46" s="171" t="str">
        <f>IF(S46&gt;0,'Saisie CLASSEMENT'!N51)</f>
        <v xml:space="preserve"> </v>
      </c>
      <c r="X46" s="170" t="str">
        <f>IF(S46&gt;0,'Saisie CLASSEMENT'!O51)</f>
        <v xml:space="preserve"> </v>
      </c>
      <c r="Y46" s="172" t="str">
        <f>IF(S46&gt;0,'Saisie CLASSEMENT'!P51)</f>
        <v xml:space="preserve"> </v>
      </c>
      <c r="Z46" s="325"/>
      <c r="AC46" s="85" t="str">
        <f>IF(OR(W46="",COUNTIF(W$2:W46,W46)&gt;1),"",COUNTIF(W:W,"&gt;="&amp;W46))</f>
        <v/>
      </c>
      <c r="AD46" s="323" t="str">
        <f t="shared" si="3"/>
        <v/>
      </c>
      <c r="AE46" s="85" t="str">
        <f>IF(OR(X46="",COUNTIF(X$2:X46,X46)&gt;1),"",COUNTIF(X:X,"&gt;="&amp;X46))</f>
        <v/>
      </c>
      <c r="AF46" s="323" t="str">
        <f t="shared" si="4"/>
        <v/>
      </c>
    </row>
    <row r="47" spans="1:32" ht="15.75" hidden="1" customHeight="1">
      <c r="A47" s="33">
        <f t="shared" si="0"/>
        <v>0</v>
      </c>
      <c r="B47" s="170" t="str">
        <f t="shared" si="1"/>
        <v/>
      </c>
      <c r="C47" s="180"/>
      <c r="D47" s="170"/>
      <c r="E47" s="171"/>
      <c r="F47" s="171"/>
      <c r="G47" s="171"/>
      <c r="H47" s="170"/>
      <c r="I47" s="171"/>
      <c r="J47" s="527" t="str">
        <f t="shared" si="2"/>
        <v/>
      </c>
      <c r="K47" s="179" t="str">
        <f>IF(LEN(D47)&gt;0,VLOOKUP(D47,'Saisie CLASSEMENT'!$C$8:$H$207,6,FALSE),"")</f>
        <v/>
      </c>
      <c r="L47" s="91"/>
      <c r="S47" s="180" t="str">
        <f>IF('Saisie CLASSEMENT'!$C52&gt;0,'Saisie CLASSEMENT'!B52,"")</f>
        <v/>
      </c>
      <c r="T47" s="170">
        <f>IF(S47&gt;0,'Saisie CLASSEMENT'!C52)</f>
        <v>0</v>
      </c>
      <c r="U47" s="171" t="str">
        <f>IF(S47&gt;0,CONCATENATE('Saisie CLASSEMENT'!I52," ",'Saisie CLASSEMENT'!J52,""))</f>
        <v xml:space="preserve">   </v>
      </c>
      <c r="V47" s="171" t="str">
        <f>IF(S47&gt;0,'Saisie CLASSEMENT'!K52)</f>
        <v xml:space="preserve"> </v>
      </c>
      <c r="W47" s="171" t="str">
        <f>IF(S47&gt;0,'Saisie CLASSEMENT'!N52)</f>
        <v xml:space="preserve"> </v>
      </c>
      <c r="X47" s="170" t="str">
        <f>IF(S47&gt;0,'Saisie CLASSEMENT'!O52)</f>
        <v xml:space="preserve"> </v>
      </c>
      <c r="Y47" s="172" t="str">
        <f>IF(S47&gt;0,'Saisie CLASSEMENT'!P52)</f>
        <v xml:space="preserve"> </v>
      </c>
      <c r="Z47" s="325"/>
      <c r="AC47" s="85" t="str">
        <f>IF(OR(W47="",COUNTIF(W$2:W47,W47)&gt;1),"",COUNTIF(W:W,"&gt;="&amp;W47))</f>
        <v/>
      </c>
      <c r="AD47" s="323" t="str">
        <f t="shared" si="3"/>
        <v/>
      </c>
      <c r="AE47" s="85" t="str">
        <f>IF(OR(X47="",COUNTIF(X$2:X47,X47)&gt;1),"",COUNTIF(X:X,"&gt;="&amp;X47))</f>
        <v/>
      </c>
      <c r="AF47" s="323" t="str">
        <f t="shared" si="4"/>
        <v/>
      </c>
    </row>
    <row r="48" spans="1:32" ht="15.75" hidden="1" customHeight="1">
      <c r="A48" s="33">
        <f t="shared" si="0"/>
        <v>0</v>
      </c>
      <c r="B48" s="170" t="str">
        <f t="shared" si="1"/>
        <v/>
      </c>
      <c r="C48" s="180"/>
      <c r="D48" s="170"/>
      <c r="E48" s="171"/>
      <c r="F48" s="171"/>
      <c r="G48" s="171"/>
      <c r="H48" s="170"/>
      <c r="I48" s="171"/>
      <c r="J48" s="527" t="str">
        <f t="shared" si="2"/>
        <v/>
      </c>
      <c r="K48" s="179" t="str">
        <f>IF(LEN(D48)&gt;0,VLOOKUP(D48,'Saisie CLASSEMENT'!$C$8:$H$207,6,FALSE),"")</f>
        <v/>
      </c>
      <c r="L48" s="91"/>
      <c r="S48" s="180" t="str">
        <f>IF('Saisie CLASSEMENT'!$C53&gt;0,'Saisie CLASSEMENT'!B53,"")</f>
        <v/>
      </c>
      <c r="T48" s="170">
        <f>IF(S48&gt;0,'Saisie CLASSEMENT'!C53)</f>
        <v>0</v>
      </c>
      <c r="U48" s="171" t="str">
        <f>IF(S48&gt;0,CONCATENATE('Saisie CLASSEMENT'!I53," ",'Saisie CLASSEMENT'!J53,""))</f>
        <v xml:space="preserve">   </v>
      </c>
      <c r="V48" s="171" t="str">
        <f>IF(S48&gt;0,'Saisie CLASSEMENT'!K53)</f>
        <v xml:space="preserve"> </v>
      </c>
      <c r="W48" s="171" t="str">
        <f>IF(S48&gt;0,'Saisie CLASSEMENT'!N53)</f>
        <v xml:space="preserve"> </v>
      </c>
      <c r="X48" s="170" t="str">
        <f>IF(S48&gt;0,'Saisie CLASSEMENT'!O53)</f>
        <v xml:space="preserve"> </v>
      </c>
      <c r="Y48" s="172" t="str">
        <f>IF(S48&gt;0,'Saisie CLASSEMENT'!P53)</f>
        <v xml:space="preserve"> </v>
      </c>
      <c r="Z48" s="325"/>
      <c r="AC48" s="85" t="str">
        <f>IF(OR(W48="",COUNTIF(W$2:W48,W48)&gt;1),"",COUNTIF(W:W,"&gt;="&amp;W48))</f>
        <v/>
      </c>
      <c r="AD48" s="323" t="str">
        <f t="shared" si="3"/>
        <v/>
      </c>
      <c r="AE48" s="85" t="str">
        <f>IF(OR(X48="",COUNTIF(X$2:X48,X48)&gt;1),"",COUNTIF(X:X,"&gt;="&amp;X48))</f>
        <v/>
      </c>
      <c r="AF48" s="323" t="str">
        <f t="shared" si="4"/>
        <v/>
      </c>
    </row>
    <row r="49" spans="1:32" ht="15.75" hidden="1" customHeight="1">
      <c r="A49" s="33">
        <f t="shared" si="0"/>
        <v>0</v>
      </c>
      <c r="B49" s="170" t="str">
        <f t="shared" si="1"/>
        <v/>
      </c>
      <c r="C49" s="180"/>
      <c r="D49" s="170"/>
      <c r="E49" s="171"/>
      <c r="F49" s="171"/>
      <c r="G49" s="171"/>
      <c r="H49" s="170"/>
      <c r="I49" s="171"/>
      <c r="J49" s="527" t="str">
        <f t="shared" si="2"/>
        <v/>
      </c>
      <c r="K49" s="179" t="str">
        <f>IF(LEN(D49)&gt;0,VLOOKUP(D49,'Saisie CLASSEMENT'!$C$8:$H$207,6,FALSE),"")</f>
        <v/>
      </c>
      <c r="L49" s="91"/>
      <c r="S49" s="180" t="str">
        <f>IF('Saisie CLASSEMENT'!$C54&gt;0,'Saisie CLASSEMENT'!B54,"")</f>
        <v/>
      </c>
      <c r="T49" s="170">
        <f>IF(S49&gt;0,'Saisie CLASSEMENT'!C54)</f>
        <v>0</v>
      </c>
      <c r="U49" s="171" t="str">
        <f>IF(S49&gt;0,CONCATENATE('Saisie CLASSEMENT'!I54," ",'Saisie CLASSEMENT'!J54,""))</f>
        <v xml:space="preserve">   </v>
      </c>
      <c r="V49" s="171" t="str">
        <f>IF(S49&gt;0,'Saisie CLASSEMENT'!K54)</f>
        <v xml:space="preserve"> </v>
      </c>
      <c r="W49" s="171" t="str">
        <f>IF(S49&gt;0,'Saisie CLASSEMENT'!N54)</f>
        <v xml:space="preserve"> </v>
      </c>
      <c r="X49" s="170" t="str">
        <f>IF(S49&gt;0,'Saisie CLASSEMENT'!O54)</f>
        <v xml:space="preserve"> </v>
      </c>
      <c r="Y49" s="172" t="str">
        <f>IF(S49&gt;0,'Saisie CLASSEMENT'!P54)</f>
        <v xml:space="preserve"> </v>
      </c>
      <c r="Z49" s="325"/>
      <c r="AC49" s="85" t="str">
        <f>IF(OR(W49="",COUNTIF(W$2:W49,W49)&gt;1),"",COUNTIF(W:W,"&gt;="&amp;W49))</f>
        <v/>
      </c>
      <c r="AD49" s="323" t="str">
        <f t="shared" si="3"/>
        <v/>
      </c>
      <c r="AE49" s="85" t="str">
        <f>IF(OR(X49="",COUNTIF(X$2:X49,X49)&gt;1),"",COUNTIF(X:X,"&gt;="&amp;X49))</f>
        <v/>
      </c>
      <c r="AF49" s="323" t="str">
        <f t="shared" si="4"/>
        <v/>
      </c>
    </row>
    <row r="50" spans="1:32" ht="15.75" hidden="1" customHeight="1">
      <c r="A50" s="33">
        <f t="shared" si="0"/>
        <v>0</v>
      </c>
      <c r="B50" s="170" t="str">
        <f t="shared" si="1"/>
        <v/>
      </c>
      <c r="C50" s="180"/>
      <c r="D50" s="170"/>
      <c r="E50" s="171"/>
      <c r="F50" s="171"/>
      <c r="G50" s="171"/>
      <c r="H50" s="170"/>
      <c r="I50" s="171"/>
      <c r="J50" s="527" t="str">
        <f t="shared" si="2"/>
        <v/>
      </c>
      <c r="K50" s="179" t="str">
        <f>IF(LEN(D50)&gt;0,VLOOKUP(D50,'Saisie CLASSEMENT'!$C$8:$H$207,6,FALSE),"")</f>
        <v/>
      </c>
      <c r="L50" s="91"/>
      <c r="S50" s="180" t="str">
        <f>IF('Saisie CLASSEMENT'!$C55&gt;0,'Saisie CLASSEMENT'!B55,"")</f>
        <v/>
      </c>
      <c r="T50" s="170">
        <f>IF(S50&gt;0,'Saisie CLASSEMENT'!C55)</f>
        <v>0</v>
      </c>
      <c r="U50" s="171" t="str">
        <f>IF(S50&gt;0,CONCATENATE('Saisie CLASSEMENT'!I55," ",'Saisie CLASSEMENT'!J55,""))</f>
        <v xml:space="preserve">   </v>
      </c>
      <c r="V50" s="171" t="str">
        <f>IF(S50&gt;0,'Saisie CLASSEMENT'!K55)</f>
        <v xml:space="preserve"> </v>
      </c>
      <c r="W50" s="171" t="str">
        <f>IF(S50&gt;0,'Saisie CLASSEMENT'!N55)</f>
        <v xml:space="preserve"> </v>
      </c>
      <c r="X50" s="170" t="str">
        <f>IF(S50&gt;0,'Saisie CLASSEMENT'!O55)</f>
        <v xml:space="preserve"> </v>
      </c>
      <c r="Y50" s="172" t="str">
        <f>IF(S50&gt;0,'Saisie CLASSEMENT'!P55)</f>
        <v xml:space="preserve"> </v>
      </c>
      <c r="Z50" s="325"/>
      <c r="AC50" s="85" t="str">
        <f>IF(OR(W50="",COUNTIF(W$2:W50,W50)&gt;1),"",COUNTIF(W:W,"&gt;="&amp;W50))</f>
        <v/>
      </c>
      <c r="AD50" s="323" t="str">
        <f t="shared" si="3"/>
        <v/>
      </c>
      <c r="AE50" s="85" t="str">
        <f>IF(OR(X50="",COUNTIF(X$2:X50,X50)&gt;1),"",COUNTIF(X:X,"&gt;="&amp;X50))</f>
        <v/>
      </c>
      <c r="AF50" s="323" t="str">
        <f t="shared" si="4"/>
        <v/>
      </c>
    </row>
    <row r="51" spans="1:32" ht="15.75" hidden="1" customHeight="1">
      <c r="A51" s="33">
        <f t="shared" si="0"/>
        <v>0</v>
      </c>
      <c r="B51" s="170" t="str">
        <f t="shared" si="1"/>
        <v/>
      </c>
      <c r="C51" s="180"/>
      <c r="D51" s="170"/>
      <c r="E51" s="171"/>
      <c r="F51" s="171"/>
      <c r="G51" s="171"/>
      <c r="H51" s="170"/>
      <c r="I51" s="171"/>
      <c r="J51" s="527" t="str">
        <f t="shared" si="2"/>
        <v/>
      </c>
      <c r="K51" s="179" t="str">
        <f>IF(LEN(D51)&gt;0,VLOOKUP(D51,'Saisie CLASSEMENT'!$C$8:$H$207,6,FALSE),"")</f>
        <v/>
      </c>
      <c r="L51" s="91"/>
      <c r="S51" s="180" t="str">
        <f>IF('Saisie CLASSEMENT'!$C56&gt;0,'Saisie CLASSEMENT'!B56,"")</f>
        <v/>
      </c>
      <c r="T51" s="170">
        <f>IF(S51&gt;0,'Saisie CLASSEMENT'!C56)</f>
        <v>0</v>
      </c>
      <c r="U51" s="171" t="str">
        <f>IF(S51&gt;0,CONCATENATE('Saisie CLASSEMENT'!I56," ",'Saisie CLASSEMENT'!J56,""))</f>
        <v xml:space="preserve">   </v>
      </c>
      <c r="V51" s="171" t="str">
        <f>IF(S51&gt;0,'Saisie CLASSEMENT'!K56)</f>
        <v xml:space="preserve"> </v>
      </c>
      <c r="W51" s="171" t="str">
        <f>IF(S51&gt;0,'Saisie CLASSEMENT'!N56)</f>
        <v xml:space="preserve"> </v>
      </c>
      <c r="X51" s="170" t="str">
        <f>IF(S51&gt;0,'Saisie CLASSEMENT'!O56)</f>
        <v xml:space="preserve"> </v>
      </c>
      <c r="Y51" s="172" t="str">
        <f>IF(S51&gt;0,'Saisie CLASSEMENT'!P56)</f>
        <v xml:space="preserve"> </v>
      </c>
      <c r="Z51" s="325"/>
      <c r="AC51" s="85" t="str">
        <f>IF(OR(W51="",COUNTIF(W$2:W51,W51)&gt;1),"",COUNTIF(W:W,"&gt;="&amp;W51))</f>
        <v/>
      </c>
      <c r="AD51" s="323" t="str">
        <f t="shared" si="3"/>
        <v/>
      </c>
      <c r="AE51" s="85" t="str">
        <f>IF(OR(X51="",COUNTIF(X$2:X51,X51)&gt;1),"",COUNTIF(X:X,"&gt;="&amp;X51))</f>
        <v/>
      </c>
      <c r="AF51" s="323" t="str">
        <f t="shared" si="4"/>
        <v/>
      </c>
    </row>
    <row r="52" spans="1:32" ht="15.75" hidden="1" customHeight="1">
      <c r="A52" s="33">
        <f t="shared" si="0"/>
        <v>0</v>
      </c>
      <c r="B52" s="170" t="str">
        <f t="shared" si="1"/>
        <v/>
      </c>
      <c r="C52" s="180"/>
      <c r="D52" s="170"/>
      <c r="E52" s="171"/>
      <c r="F52" s="171"/>
      <c r="G52" s="171"/>
      <c r="H52" s="170"/>
      <c r="I52" s="171"/>
      <c r="J52" s="527" t="str">
        <f t="shared" si="2"/>
        <v/>
      </c>
      <c r="K52" s="179" t="str">
        <f>IF(LEN(D52)&gt;0,VLOOKUP(D52,'Saisie CLASSEMENT'!$C$8:$H$207,6,FALSE),"")</f>
        <v/>
      </c>
      <c r="L52" s="91"/>
      <c r="S52" s="180" t="str">
        <f>IF('Saisie CLASSEMENT'!$C57&gt;0,'Saisie CLASSEMENT'!B57,"")</f>
        <v/>
      </c>
      <c r="T52" s="170">
        <f>IF(S52&gt;0,'Saisie CLASSEMENT'!C57)</f>
        <v>0</v>
      </c>
      <c r="U52" s="171" t="str">
        <f>IF(S52&gt;0,CONCATENATE('Saisie CLASSEMENT'!I57," ",'Saisie CLASSEMENT'!J57,""))</f>
        <v xml:space="preserve">   </v>
      </c>
      <c r="V52" s="171" t="str">
        <f>IF(S52&gt;0,'Saisie CLASSEMENT'!K57)</f>
        <v xml:space="preserve"> </v>
      </c>
      <c r="W52" s="171" t="str">
        <f>IF(S52&gt;0,'Saisie CLASSEMENT'!N57)</f>
        <v xml:space="preserve"> </v>
      </c>
      <c r="X52" s="170" t="str">
        <f>IF(S52&gt;0,'Saisie CLASSEMENT'!O57)</f>
        <v xml:space="preserve"> </v>
      </c>
      <c r="Y52" s="172" t="str">
        <f>IF(S52&gt;0,'Saisie CLASSEMENT'!P57)</f>
        <v xml:space="preserve"> </v>
      </c>
      <c r="Z52" s="325"/>
      <c r="AC52" s="85" t="str">
        <f>IF(OR(W52="",COUNTIF(W$2:W52,W52)&gt;1),"",COUNTIF(W:W,"&gt;="&amp;W52))</f>
        <v/>
      </c>
      <c r="AD52" s="323" t="str">
        <f t="shared" si="3"/>
        <v/>
      </c>
      <c r="AE52" s="85" t="str">
        <f>IF(OR(X52="",COUNTIF(X$2:X52,X52)&gt;1),"",COUNTIF(X:X,"&gt;="&amp;X52))</f>
        <v/>
      </c>
      <c r="AF52" s="323" t="str">
        <f t="shared" si="4"/>
        <v/>
      </c>
    </row>
    <row r="53" spans="1:32" ht="15.75" hidden="1" customHeight="1">
      <c r="A53" s="33">
        <f t="shared" si="0"/>
        <v>0</v>
      </c>
      <c r="B53" s="170" t="str">
        <f t="shared" si="1"/>
        <v/>
      </c>
      <c r="C53" s="180"/>
      <c r="D53" s="170"/>
      <c r="E53" s="171"/>
      <c r="F53" s="171"/>
      <c r="G53" s="171"/>
      <c r="H53" s="170"/>
      <c r="I53" s="171"/>
      <c r="J53" s="527" t="str">
        <f t="shared" si="2"/>
        <v/>
      </c>
      <c r="K53" s="179" t="str">
        <f>IF(LEN(D53)&gt;0,VLOOKUP(D53,'Saisie CLASSEMENT'!$C$8:$H$207,6,FALSE),"")</f>
        <v/>
      </c>
      <c r="L53" s="91"/>
      <c r="S53" s="180" t="str">
        <f>IF('Saisie CLASSEMENT'!$C58&gt;0,'Saisie CLASSEMENT'!B58,"")</f>
        <v/>
      </c>
      <c r="T53" s="170">
        <f>IF(S53&gt;0,'Saisie CLASSEMENT'!C58)</f>
        <v>0</v>
      </c>
      <c r="U53" s="171" t="str">
        <f>IF(S53&gt;0,CONCATENATE('Saisie CLASSEMENT'!I58," ",'Saisie CLASSEMENT'!J58,""))</f>
        <v xml:space="preserve">   </v>
      </c>
      <c r="V53" s="171" t="str">
        <f>IF(S53&gt;0,'Saisie CLASSEMENT'!K58)</f>
        <v xml:space="preserve"> </v>
      </c>
      <c r="W53" s="171" t="str">
        <f>IF(S53&gt;0,'Saisie CLASSEMENT'!N58)</f>
        <v xml:space="preserve"> </v>
      </c>
      <c r="X53" s="170" t="str">
        <f>IF(S53&gt;0,'Saisie CLASSEMENT'!O58)</f>
        <v xml:space="preserve"> </v>
      </c>
      <c r="Y53" s="172" t="str">
        <f>IF(S53&gt;0,'Saisie CLASSEMENT'!P58)</f>
        <v xml:space="preserve"> </v>
      </c>
      <c r="Z53" s="325"/>
      <c r="AC53" s="85" t="str">
        <f>IF(OR(W53="",COUNTIF(W$2:W53,W53)&gt;1),"",COUNTIF(W:W,"&gt;="&amp;W53))</f>
        <v/>
      </c>
      <c r="AD53" s="323" t="str">
        <f t="shared" si="3"/>
        <v/>
      </c>
      <c r="AE53" s="85" t="str">
        <f>IF(OR(X53="",COUNTIF(X$2:X53,X53)&gt;1),"",COUNTIF(X:X,"&gt;="&amp;X53))</f>
        <v/>
      </c>
      <c r="AF53" s="323" t="str">
        <f t="shared" si="4"/>
        <v/>
      </c>
    </row>
    <row r="54" spans="1:32" ht="15.75" hidden="1" customHeight="1">
      <c r="A54" s="33">
        <f t="shared" si="0"/>
        <v>0</v>
      </c>
      <c r="B54" s="170" t="str">
        <f t="shared" si="1"/>
        <v/>
      </c>
      <c r="C54" s="180"/>
      <c r="D54" s="170"/>
      <c r="E54" s="171"/>
      <c r="F54" s="171"/>
      <c r="G54" s="171"/>
      <c r="H54" s="170"/>
      <c r="I54" s="171"/>
      <c r="J54" s="527" t="str">
        <f t="shared" si="2"/>
        <v/>
      </c>
      <c r="K54" s="179" t="str">
        <f>IF(LEN(D54)&gt;0,VLOOKUP(D54,'Saisie CLASSEMENT'!$C$8:$H$207,6,FALSE),"")</f>
        <v/>
      </c>
      <c r="L54" s="91"/>
      <c r="S54" s="180" t="str">
        <f>IF('Saisie CLASSEMENT'!$C59&gt;0,'Saisie CLASSEMENT'!B59,"")</f>
        <v/>
      </c>
      <c r="T54" s="170">
        <f>IF(S54&gt;0,'Saisie CLASSEMENT'!C59)</f>
        <v>0</v>
      </c>
      <c r="U54" s="171" t="str">
        <f>IF(S54&gt;0,CONCATENATE('Saisie CLASSEMENT'!I59," ",'Saisie CLASSEMENT'!J59,""))</f>
        <v xml:space="preserve">   </v>
      </c>
      <c r="V54" s="171" t="str">
        <f>IF(S54&gt;0,'Saisie CLASSEMENT'!K59)</f>
        <v xml:space="preserve"> </v>
      </c>
      <c r="W54" s="171" t="str">
        <f>IF(S54&gt;0,'Saisie CLASSEMENT'!N59)</f>
        <v xml:space="preserve"> </v>
      </c>
      <c r="X54" s="170" t="str">
        <f>IF(S54&gt;0,'Saisie CLASSEMENT'!O59)</f>
        <v xml:space="preserve"> </v>
      </c>
      <c r="Y54" s="172" t="str">
        <f>IF(S54&gt;0,'Saisie CLASSEMENT'!P59)</f>
        <v xml:space="preserve"> </v>
      </c>
      <c r="Z54" s="325"/>
      <c r="AC54" s="85" t="str">
        <f>IF(OR(W54="",COUNTIF(W$2:W54,W54)&gt;1),"",COUNTIF(W:W,"&gt;="&amp;W54))</f>
        <v/>
      </c>
      <c r="AD54" s="323" t="str">
        <f t="shared" si="3"/>
        <v/>
      </c>
      <c r="AE54" s="85" t="str">
        <f>IF(OR(X54="",COUNTIF(X$2:X54,X54)&gt;1),"",COUNTIF(X:X,"&gt;="&amp;X54))</f>
        <v/>
      </c>
      <c r="AF54" s="323" t="str">
        <f t="shared" si="4"/>
        <v/>
      </c>
    </row>
    <row r="55" spans="1:32" ht="15.75" hidden="1" customHeight="1">
      <c r="A55" s="33">
        <f t="shared" si="0"/>
        <v>0</v>
      </c>
      <c r="B55" s="170" t="str">
        <f t="shared" si="1"/>
        <v/>
      </c>
      <c r="C55" s="180"/>
      <c r="D55" s="170"/>
      <c r="E55" s="171"/>
      <c r="F55" s="171"/>
      <c r="G55" s="171"/>
      <c r="H55" s="170"/>
      <c r="I55" s="171"/>
      <c r="J55" s="527" t="str">
        <f t="shared" si="2"/>
        <v/>
      </c>
      <c r="K55" s="179" t="str">
        <f>IF(LEN(D55)&gt;0,VLOOKUP(D55,'Saisie CLASSEMENT'!$C$8:$H$207,6,FALSE),"")</f>
        <v/>
      </c>
      <c r="L55" s="91"/>
      <c r="S55" s="180" t="str">
        <f>IF('Saisie CLASSEMENT'!$C60&gt;0,'Saisie CLASSEMENT'!B60,"")</f>
        <v/>
      </c>
      <c r="T55" s="170">
        <f>IF(S55&gt;0,'Saisie CLASSEMENT'!C60)</f>
        <v>0</v>
      </c>
      <c r="U55" s="171" t="str">
        <f>IF(S55&gt;0,CONCATENATE('Saisie CLASSEMENT'!I60," ",'Saisie CLASSEMENT'!J60,""))</f>
        <v xml:space="preserve">   </v>
      </c>
      <c r="V55" s="171" t="str">
        <f>IF(S55&gt;0,'Saisie CLASSEMENT'!K60)</f>
        <v xml:space="preserve"> </v>
      </c>
      <c r="W55" s="171" t="str">
        <f>IF(S55&gt;0,'Saisie CLASSEMENT'!N60)</f>
        <v xml:space="preserve"> </v>
      </c>
      <c r="X55" s="170" t="str">
        <f>IF(S55&gt;0,'Saisie CLASSEMENT'!O60)</f>
        <v xml:space="preserve"> </v>
      </c>
      <c r="Y55" s="172" t="str">
        <f>IF(S55&gt;0,'Saisie CLASSEMENT'!P60)</f>
        <v xml:space="preserve"> </v>
      </c>
      <c r="Z55" s="325"/>
      <c r="AC55" s="85" t="str">
        <f>IF(OR(W55="",COUNTIF(W$2:W55,W55)&gt;1),"",COUNTIF(W:W,"&gt;="&amp;W55))</f>
        <v/>
      </c>
      <c r="AD55" s="323" t="str">
        <f t="shared" si="3"/>
        <v/>
      </c>
      <c r="AE55" s="85" t="str">
        <f>IF(OR(X55="",COUNTIF(X$2:X55,X55)&gt;1),"",COUNTIF(X:X,"&gt;="&amp;X55))</f>
        <v/>
      </c>
      <c r="AF55" s="323" t="str">
        <f t="shared" si="4"/>
        <v/>
      </c>
    </row>
    <row r="56" spans="1:32" ht="15.75" hidden="1" customHeight="1">
      <c r="A56" s="33">
        <f t="shared" si="0"/>
        <v>0</v>
      </c>
      <c r="B56" s="170" t="str">
        <f t="shared" si="1"/>
        <v/>
      </c>
      <c r="C56" s="180"/>
      <c r="D56" s="170"/>
      <c r="E56" s="171"/>
      <c r="F56" s="171"/>
      <c r="G56" s="171"/>
      <c r="H56" s="170"/>
      <c r="I56" s="171"/>
      <c r="J56" s="527" t="str">
        <f t="shared" si="2"/>
        <v/>
      </c>
      <c r="K56" s="179" t="str">
        <f>IF(LEN(D56)&gt;0,VLOOKUP(D56,'Saisie CLASSEMENT'!$C$8:$H$207,6,FALSE),"")</f>
        <v/>
      </c>
      <c r="L56" s="91"/>
      <c r="S56" s="180" t="str">
        <f>IF('Saisie CLASSEMENT'!$C61&gt;0,'Saisie CLASSEMENT'!B61,"")</f>
        <v/>
      </c>
      <c r="T56" s="170">
        <f>IF(S56&gt;0,'Saisie CLASSEMENT'!C61)</f>
        <v>0</v>
      </c>
      <c r="U56" s="171" t="str">
        <f>IF(S56&gt;0,CONCATENATE('Saisie CLASSEMENT'!I61," ",'Saisie CLASSEMENT'!J61,""))</f>
        <v xml:space="preserve">   </v>
      </c>
      <c r="V56" s="171" t="str">
        <f>IF(S56&gt;0,'Saisie CLASSEMENT'!K61)</f>
        <v xml:space="preserve"> </v>
      </c>
      <c r="W56" s="171" t="str">
        <f>IF(S56&gt;0,'Saisie CLASSEMENT'!N61)</f>
        <v xml:space="preserve"> </v>
      </c>
      <c r="X56" s="170" t="str">
        <f>IF(S56&gt;0,'Saisie CLASSEMENT'!O61)</f>
        <v xml:space="preserve"> </v>
      </c>
      <c r="Y56" s="172" t="str">
        <f>IF(S56&gt;0,'Saisie CLASSEMENT'!P61)</f>
        <v xml:space="preserve"> </v>
      </c>
      <c r="Z56" s="325"/>
      <c r="AC56" s="85" t="str">
        <f>IF(OR(W56="",COUNTIF(W$2:W56,W56)&gt;1),"",COUNTIF(W:W,"&gt;="&amp;W56))</f>
        <v/>
      </c>
      <c r="AD56" s="323" t="str">
        <f t="shared" si="3"/>
        <v/>
      </c>
      <c r="AE56" s="85" t="str">
        <f>IF(OR(X56="",COUNTIF(X$2:X56,X56)&gt;1),"",COUNTIF(X:X,"&gt;="&amp;X56))</f>
        <v/>
      </c>
      <c r="AF56" s="323" t="str">
        <f t="shared" si="4"/>
        <v/>
      </c>
    </row>
    <row r="57" spans="1:32" ht="15.75" hidden="1" customHeight="1">
      <c r="A57" s="33">
        <f t="shared" si="0"/>
        <v>0</v>
      </c>
      <c r="B57" s="170" t="str">
        <f t="shared" si="1"/>
        <v/>
      </c>
      <c r="C57" s="180"/>
      <c r="D57" s="170"/>
      <c r="E57" s="171"/>
      <c r="F57" s="171"/>
      <c r="G57" s="171"/>
      <c r="H57" s="170"/>
      <c r="I57" s="171"/>
      <c r="J57" s="527" t="str">
        <f t="shared" si="2"/>
        <v/>
      </c>
      <c r="K57" s="179" t="str">
        <f>IF(LEN(D57)&gt;0,VLOOKUP(D57,'Saisie CLASSEMENT'!$C$8:$H$207,6,FALSE),"")</f>
        <v/>
      </c>
      <c r="L57" s="91"/>
      <c r="S57" s="180" t="str">
        <f>IF('Saisie CLASSEMENT'!$C62&gt;0,'Saisie CLASSEMENT'!B62,"")</f>
        <v/>
      </c>
      <c r="T57" s="170">
        <f>IF(S57&gt;0,'Saisie CLASSEMENT'!C62)</f>
        <v>0</v>
      </c>
      <c r="U57" s="171" t="str">
        <f>IF(S57&gt;0,CONCATENATE('Saisie CLASSEMENT'!I62," ",'Saisie CLASSEMENT'!J62,""))</f>
        <v xml:space="preserve">   </v>
      </c>
      <c r="V57" s="171" t="str">
        <f>IF(S57&gt;0,'Saisie CLASSEMENT'!K62)</f>
        <v xml:space="preserve"> </v>
      </c>
      <c r="W57" s="171" t="str">
        <f>IF(S57&gt;0,'Saisie CLASSEMENT'!N62)</f>
        <v xml:space="preserve"> </v>
      </c>
      <c r="X57" s="170" t="str">
        <f>IF(S57&gt;0,'Saisie CLASSEMENT'!O62)</f>
        <v xml:space="preserve"> </v>
      </c>
      <c r="Y57" s="172" t="str">
        <f>IF(S57&gt;0,'Saisie CLASSEMENT'!P62)</f>
        <v xml:space="preserve"> </v>
      </c>
      <c r="Z57" s="325"/>
      <c r="AC57" s="85" t="str">
        <f>IF(OR(W57="",COUNTIF(W$2:W57,W57)&gt;1),"",COUNTIF(W:W,"&gt;="&amp;W57))</f>
        <v/>
      </c>
      <c r="AD57" s="323" t="str">
        <f t="shared" si="3"/>
        <v/>
      </c>
      <c r="AE57" s="85" t="str">
        <f>IF(OR(X57="",COUNTIF(X$2:X57,X57)&gt;1),"",COUNTIF(X:X,"&gt;="&amp;X57))</f>
        <v/>
      </c>
      <c r="AF57" s="323" t="str">
        <f t="shared" si="4"/>
        <v/>
      </c>
    </row>
    <row r="58" spans="1:32" ht="15.75" hidden="1" customHeight="1">
      <c r="A58" s="33">
        <f t="shared" si="0"/>
        <v>0</v>
      </c>
      <c r="B58" s="170" t="str">
        <f t="shared" si="1"/>
        <v/>
      </c>
      <c r="C58" s="180"/>
      <c r="D58" s="170"/>
      <c r="E58" s="171"/>
      <c r="F58" s="171"/>
      <c r="G58" s="171"/>
      <c r="H58" s="170"/>
      <c r="I58" s="171"/>
      <c r="J58" s="527" t="str">
        <f t="shared" si="2"/>
        <v/>
      </c>
      <c r="K58" s="179" t="str">
        <f>IF(LEN(D58)&gt;0,VLOOKUP(D58,'Saisie CLASSEMENT'!$C$8:$H$207,6,FALSE),"")</f>
        <v/>
      </c>
      <c r="L58" s="91"/>
      <c r="S58" s="180" t="str">
        <f>IF('Saisie CLASSEMENT'!$C63&gt;0,'Saisie CLASSEMENT'!B63,"")</f>
        <v/>
      </c>
      <c r="T58" s="170">
        <f>IF(S58&gt;0,'Saisie CLASSEMENT'!C63)</f>
        <v>0</v>
      </c>
      <c r="U58" s="171" t="str">
        <f>IF(S58&gt;0,CONCATENATE('Saisie CLASSEMENT'!I63," ",'Saisie CLASSEMENT'!J63,""))</f>
        <v xml:space="preserve">   </v>
      </c>
      <c r="V58" s="171" t="str">
        <f>IF(S58&gt;0,'Saisie CLASSEMENT'!K63)</f>
        <v xml:space="preserve"> </v>
      </c>
      <c r="W58" s="171" t="str">
        <f>IF(S58&gt;0,'Saisie CLASSEMENT'!N63)</f>
        <v xml:space="preserve"> </v>
      </c>
      <c r="X58" s="170" t="str">
        <f>IF(S58&gt;0,'Saisie CLASSEMENT'!O63)</f>
        <v xml:space="preserve"> </v>
      </c>
      <c r="Y58" s="172" t="str">
        <f>IF(S58&gt;0,'Saisie CLASSEMENT'!P63)</f>
        <v xml:space="preserve"> </v>
      </c>
      <c r="Z58" s="325"/>
      <c r="AC58" s="85" t="str">
        <f>IF(OR(W58="",COUNTIF(W$2:W58,W58)&gt;1),"",COUNTIF(W:W,"&gt;="&amp;W58))</f>
        <v/>
      </c>
      <c r="AD58" s="323" t="str">
        <f t="shared" si="3"/>
        <v/>
      </c>
      <c r="AE58" s="85" t="str">
        <f>IF(OR(X58="",COUNTIF(X$2:X58,X58)&gt;1),"",COUNTIF(X:X,"&gt;="&amp;X58))</f>
        <v/>
      </c>
      <c r="AF58" s="323" t="str">
        <f t="shared" si="4"/>
        <v/>
      </c>
    </row>
    <row r="59" spans="1:32" ht="15.75" hidden="1" customHeight="1">
      <c r="A59" s="33">
        <f t="shared" si="0"/>
        <v>0</v>
      </c>
      <c r="B59" s="170" t="str">
        <f t="shared" si="1"/>
        <v/>
      </c>
      <c r="C59" s="180"/>
      <c r="D59" s="170"/>
      <c r="E59" s="171"/>
      <c r="F59" s="171"/>
      <c r="G59" s="171"/>
      <c r="H59" s="170"/>
      <c r="I59" s="171"/>
      <c r="J59" s="527" t="str">
        <f t="shared" si="2"/>
        <v/>
      </c>
      <c r="K59" s="179" t="str">
        <f>IF(LEN(D59)&gt;0,VLOOKUP(D59,'Saisie CLASSEMENT'!$C$8:$H$207,6,FALSE),"")</f>
        <v/>
      </c>
      <c r="L59" s="91"/>
      <c r="S59" s="180" t="str">
        <f>IF('Saisie CLASSEMENT'!$C64&gt;0,'Saisie CLASSEMENT'!B64,"")</f>
        <v/>
      </c>
      <c r="T59" s="170">
        <f>IF(S59&gt;0,'Saisie CLASSEMENT'!C64)</f>
        <v>0</v>
      </c>
      <c r="U59" s="171" t="str">
        <f>IF(S59&gt;0,CONCATENATE('Saisie CLASSEMENT'!I64," ",'Saisie CLASSEMENT'!J64,""))</f>
        <v xml:space="preserve">   </v>
      </c>
      <c r="V59" s="171" t="str">
        <f>IF(S59&gt;0,'Saisie CLASSEMENT'!K64)</f>
        <v xml:space="preserve"> </v>
      </c>
      <c r="W59" s="171" t="str">
        <f>IF(S59&gt;0,'Saisie CLASSEMENT'!N64)</f>
        <v xml:space="preserve"> </v>
      </c>
      <c r="X59" s="170" t="str">
        <f>IF(S59&gt;0,'Saisie CLASSEMENT'!O64)</f>
        <v xml:space="preserve"> </v>
      </c>
      <c r="Y59" s="172" t="str">
        <f>IF(S59&gt;0,'Saisie CLASSEMENT'!P64)</f>
        <v xml:space="preserve"> </v>
      </c>
      <c r="Z59" s="325"/>
      <c r="AC59" s="85" t="str">
        <f>IF(OR(W59="",COUNTIF(W$2:W59,W59)&gt;1),"",COUNTIF(W:W,"&gt;="&amp;W59))</f>
        <v/>
      </c>
      <c r="AD59" s="323" t="str">
        <f t="shared" si="3"/>
        <v/>
      </c>
      <c r="AE59" s="85" t="str">
        <f>IF(OR(X59="",COUNTIF(X$2:X59,X59)&gt;1),"",COUNTIF(X:X,"&gt;="&amp;X59))</f>
        <v/>
      </c>
      <c r="AF59" s="323" t="str">
        <f t="shared" si="4"/>
        <v/>
      </c>
    </row>
    <row r="60" spans="1:32" ht="15.75" hidden="1" customHeight="1">
      <c r="A60" s="33">
        <f t="shared" si="0"/>
        <v>0</v>
      </c>
      <c r="B60" s="170" t="str">
        <f t="shared" si="1"/>
        <v/>
      </c>
      <c r="C60" s="180"/>
      <c r="D60" s="170"/>
      <c r="E60" s="171"/>
      <c r="F60" s="171"/>
      <c r="G60" s="171"/>
      <c r="H60" s="170"/>
      <c r="I60" s="171"/>
      <c r="J60" s="527" t="str">
        <f t="shared" si="2"/>
        <v/>
      </c>
      <c r="K60" s="179" t="str">
        <f>IF(LEN(D60)&gt;0,VLOOKUP(D60,'Saisie CLASSEMENT'!$C$8:$H$207,6,FALSE),"")</f>
        <v/>
      </c>
      <c r="L60" s="91"/>
      <c r="S60" s="180" t="str">
        <f>IF('Saisie CLASSEMENT'!$C65&gt;0,'Saisie CLASSEMENT'!B65,"")</f>
        <v/>
      </c>
      <c r="T60" s="170">
        <f>IF(S60&gt;0,'Saisie CLASSEMENT'!C65)</f>
        <v>0</v>
      </c>
      <c r="U60" s="171" t="str">
        <f>IF(S60&gt;0,CONCATENATE('Saisie CLASSEMENT'!I65," ",'Saisie CLASSEMENT'!J65,""))</f>
        <v xml:space="preserve">   </v>
      </c>
      <c r="V60" s="171" t="str">
        <f>IF(S60&gt;0,'Saisie CLASSEMENT'!K65)</f>
        <v xml:space="preserve"> </v>
      </c>
      <c r="W60" s="171" t="str">
        <f>IF(S60&gt;0,'Saisie CLASSEMENT'!N65)</f>
        <v xml:space="preserve"> </v>
      </c>
      <c r="X60" s="170" t="str">
        <f>IF(S60&gt;0,'Saisie CLASSEMENT'!O65)</f>
        <v xml:space="preserve"> </v>
      </c>
      <c r="Y60" s="172" t="str">
        <f>IF(S60&gt;0,'Saisie CLASSEMENT'!P65)</f>
        <v xml:space="preserve"> </v>
      </c>
      <c r="Z60" s="325"/>
      <c r="AC60" s="85" t="str">
        <f>IF(OR(W60="",COUNTIF(W$2:W60,W60)&gt;1),"",COUNTIF(W:W,"&gt;="&amp;W60))</f>
        <v/>
      </c>
      <c r="AD60" s="323" t="str">
        <f t="shared" si="3"/>
        <v/>
      </c>
      <c r="AE60" s="85" t="str">
        <f>IF(OR(X60="",COUNTIF(X$2:X60,X60)&gt;1),"",COUNTIF(X:X,"&gt;="&amp;X60))</f>
        <v/>
      </c>
      <c r="AF60" s="323" t="str">
        <f t="shared" si="4"/>
        <v/>
      </c>
    </row>
    <row r="61" spans="1:32" ht="15.75" hidden="1" customHeight="1">
      <c r="A61" s="33">
        <f t="shared" si="0"/>
        <v>0</v>
      </c>
      <c r="B61" s="170" t="str">
        <f t="shared" si="1"/>
        <v/>
      </c>
      <c r="C61" s="180"/>
      <c r="D61" s="170"/>
      <c r="E61" s="171"/>
      <c r="F61" s="171"/>
      <c r="G61" s="171"/>
      <c r="H61" s="170"/>
      <c r="I61" s="171"/>
      <c r="J61" s="527" t="str">
        <f t="shared" si="2"/>
        <v/>
      </c>
      <c r="K61" s="179" t="str">
        <f>IF(LEN(D61)&gt;0,VLOOKUP(D61,'Saisie CLASSEMENT'!$C$8:$H$207,6,FALSE),"")</f>
        <v/>
      </c>
      <c r="L61" s="91"/>
      <c r="S61" s="180" t="str">
        <f>IF('Saisie CLASSEMENT'!$C66&gt;0,'Saisie CLASSEMENT'!B66,"")</f>
        <v/>
      </c>
      <c r="T61" s="170">
        <f>IF(S61&gt;0,'Saisie CLASSEMENT'!C66)</f>
        <v>0</v>
      </c>
      <c r="U61" s="171" t="str">
        <f>IF(S61&gt;0,CONCATENATE('Saisie CLASSEMENT'!I66," ",'Saisie CLASSEMENT'!J66,""))</f>
        <v xml:space="preserve">   </v>
      </c>
      <c r="V61" s="171" t="str">
        <f>IF(S61&gt;0,'Saisie CLASSEMENT'!K66)</f>
        <v xml:space="preserve"> </v>
      </c>
      <c r="W61" s="171" t="str">
        <f>IF(S61&gt;0,'Saisie CLASSEMENT'!N66)</f>
        <v xml:space="preserve"> </v>
      </c>
      <c r="X61" s="170" t="str">
        <f>IF(S61&gt;0,'Saisie CLASSEMENT'!O66)</f>
        <v xml:space="preserve"> </v>
      </c>
      <c r="Y61" s="172" t="str">
        <f>IF(S61&gt;0,'Saisie CLASSEMENT'!P66)</f>
        <v xml:space="preserve"> </v>
      </c>
      <c r="Z61" s="325"/>
      <c r="AC61" s="85" t="str">
        <f>IF(OR(W61="",COUNTIF(W$2:W61,W61)&gt;1),"",COUNTIF(W:W,"&gt;="&amp;W61))</f>
        <v/>
      </c>
      <c r="AD61" s="323" t="str">
        <f t="shared" si="3"/>
        <v/>
      </c>
      <c r="AE61" s="85" t="str">
        <f>IF(OR(X61="",COUNTIF(X$2:X61,X61)&gt;1),"",COUNTIF(X:X,"&gt;="&amp;X61))</f>
        <v/>
      </c>
      <c r="AF61" s="323" t="str">
        <f t="shared" si="4"/>
        <v/>
      </c>
    </row>
    <row r="62" spans="1:32" ht="15.75" hidden="1" customHeight="1">
      <c r="A62" s="33">
        <f t="shared" si="0"/>
        <v>0</v>
      </c>
      <c r="B62" s="170" t="str">
        <f t="shared" si="1"/>
        <v/>
      </c>
      <c r="C62" s="180"/>
      <c r="D62" s="170"/>
      <c r="E62" s="171"/>
      <c r="F62" s="171"/>
      <c r="G62" s="171"/>
      <c r="H62" s="170"/>
      <c r="I62" s="171"/>
      <c r="J62" s="527" t="str">
        <f t="shared" si="2"/>
        <v/>
      </c>
      <c r="K62" s="179" t="str">
        <f>IF(LEN(D62)&gt;0,VLOOKUP(D62,'Saisie CLASSEMENT'!$C$8:$H$207,6,FALSE),"")</f>
        <v/>
      </c>
      <c r="L62" s="91"/>
      <c r="S62" s="180" t="str">
        <f>IF('Saisie CLASSEMENT'!$C67&gt;0,'Saisie CLASSEMENT'!B67,"")</f>
        <v/>
      </c>
      <c r="T62" s="170">
        <f>IF(S62&gt;0,'Saisie CLASSEMENT'!C67)</f>
        <v>0</v>
      </c>
      <c r="U62" s="171" t="str">
        <f>IF(S62&gt;0,CONCATENATE('Saisie CLASSEMENT'!I67," ",'Saisie CLASSEMENT'!J67,""))</f>
        <v xml:space="preserve">   </v>
      </c>
      <c r="V62" s="171" t="str">
        <f>IF(S62&gt;0,'Saisie CLASSEMENT'!K67)</f>
        <v xml:space="preserve"> </v>
      </c>
      <c r="W62" s="171" t="str">
        <f>IF(S62&gt;0,'Saisie CLASSEMENT'!N67)</f>
        <v xml:space="preserve"> </v>
      </c>
      <c r="X62" s="170" t="str">
        <f>IF(S62&gt;0,'Saisie CLASSEMENT'!O67)</f>
        <v xml:space="preserve"> </v>
      </c>
      <c r="Y62" s="172" t="str">
        <f>IF(S62&gt;0,'Saisie CLASSEMENT'!P67)</f>
        <v xml:space="preserve"> </v>
      </c>
      <c r="Z62" s="325"/>
      <c r="AC62" s="85" t="str">
        <f>IF(OR(W62="",COUNTIF(W$2:W62,W62)&gt;1),"",COUNTIF(W:W,"&gt;="&amp;W62))</f>
        <v/>
      </c>
      <c r="AD62" s="323" t="str">
        <f t="shared" si="3"/>
        <v/>
      </c>
      <c r="AE62" s="85" t="str">
        <f>IF(OR(X62="",COUNTIF(X$2:X62,X62)&gt;1),"",COUNTIF(X:X,"&gt;="&amp;X62))</f>
        <v/>
      </c>
      <c r="AF62" s="323" t="str">
        <f t="shared" si="4"/>
        <v/>
      </c>
    </row>
    <row r="63" spans="1:32" ht="15.75" hidden="1" customHeight="1">
      <c r="A63" s="33">
        <f t="shared" si="0"/>
        <v>0</v>
      </c>
      <c r="B63" s="170" t="str">
        <f t="shared" si="1"/>
        <v/>
      </c>
      <c r="C63" s="180"/>
      <c r="D63" s="170"/>
      <c r="E63" s="171"/>
      <c r="F63" s="171"/>
      <c r="G63" s="171"/>
      <c r="H63" s="170"/>
      <c r="I63" s="171"/>
      <c r="J63" s="527" t="str">
        <f t="shared" si="2"/>
        <v/>
      </c>
      <c r="K63" s="179" t="str">
        <f>IF(LEN(D63)&gt;0,VLOOKUP(D63,'Saisie CLASSEMENT'!$C$8:$H$207,6,FALSE),"")</f>
        <v/>
      </c>
      <c r="L63" s="91"/>
      <c r="S63" s="180" t="str">
        <f>IF('Saisie CLASSEMENT'!$C68&gt;0,'Saisie CLASSEMENT'!B68,"")</f>
        <v/>
      </c>
      <c r="T63" s="170">
        <f>IF(S63&gt;0,'Saisie CLASSEMENT'!C68)</f>
        <v>0</v>
      </c>
      <c r="U63" s="171" t="str">
        <f>IF(S63&gt;0,CONCATENATE('Saisie CLASSEMENT'!I68," ",'Saisie CLASSEMENT'!J68,""))</f>
        <v xml:space="preserve">   </v>
      </c>
      <c r="V63" s="171" t="str">
        <f>IF(S63&gt;0,'Saisie CLASSEMENT'!K68)</f>
        <v xml:space="preserve"> </v>
      </c>
      <c r="W63" s="171" t="str">
        <f>IF(S63&gt;0,'Saisie CLASSEMENT'!N68)</f>
        <v xml:space="preserve"> </v>
      </c>
      <c r="X63" s="170" t="str">
        <f>IF(S63&gt;0,'Saisie CLASSEMENT'!O68)</f>
        <v xml:space="preserve"> </v>
      </c>
      <c r="Y63" s="172" t="str">
        <f>IF(S63&gt;0,'Saisie CLASSEMENT'!P68)</f>
        <v xml:space="preserve"> </v>
      </c>
      <c r="Z63" s="325"/>
      <c r="AC63" s="85" t="str">
        <f>IF(OR(W63="",COUNTIF(W$2:W63,W63)&gt;1),"",COUNTIF(W:W,"&gt;="&amp;W63))</f>
        <v/>
      </c>
      <c r="AD63" s="323" t="str">
        <f t="shared" si="3"/>
        <v/>
      </c>
      <c r="AE63" s="85" t="str">
        <f>IF(OR(X63="",COUNTIF(X$2:X63,X63)&gt;1),"",COUNTIF(X:X,"&gt;="&amp;X63))</f>
        <v/>
      </c>
      <c r="AF63" s="323" t="str">
        <f t="shared" si="4"/>
        <v/>
      </c>
    </row>
    <row r="64" spans="1:32" ht="15.75" hidden="1" customHeight="1">
      <c r="A64" s="33">
        <f t="shared" si="0"/>
        <v>0</v>
      </c>
      <c r="B64" s="170" t="str">
        <f t="shared" si="1"/>
        <v/>
      </c>
      <c r="C64" s="180"/>
      <c r="D64" s="170"/>
      <c r="E64" s="171"/>
      <c r="F64" s="171"/>
      <c r="G64" s="171"/>
      <c r="H64" s="170"/>
      <c r="I64" s="171"/>
      <c r="J64" s="527" t="str">
        <f t="shared" si="2"/>
        <v/>
      </c>
      <c r="K64" s="179" t="str">
        <f>IF(LEN(D64)&gt;0,VLOOKUP(D64,'Saisie CLASSEMENT'!$C$8:$H$207,6,FALSE),"")</f>
        <v/>
      </c>
      <c r="L64" s="91"/>
      <c r="S64" s="180" t="str">
        <f>IF('Saisie CLASSEMENT'!$C69&gt;0,'Saisie CLASSEMENT'!B69,"")</f>
        <v/>
      </c>
      <c r="T64" s="170">
        <f>IF(S64&gt;0,'Saisie CLASSEMENT'!C69)</f>
        <v>0</v>
      </c>
      <c r="U64" s="171" t="str">
        <f>IF(S64&gt;0,CONCATENATE('Saisie CLASSEMENT'!I69," ",'Saisie CLASSEMENT'!J69,""))</f>
        <v xml:space="preserve">   </v>
      </c>
      <c r="V64" s="171" t="str">
        <f>IF(S64&gt;0,'Saisie CLASSEMENT'!K69)</f>
        <v xml:space="preserve"> </v>
      </c>
      <c r="W64" s="171" t="str">
        <f>IF(S64&gt;0,'Saisie CLASSEMENT'!N69)</f>
        <v xml:space="preserve"> </v>
      </c>
      <c r="X64" s="170" t="str">
        <f>IF(S64&gt;0,'Saisie CLASSEMENT'!O69)</f>
        <v xml:space="preserve"> </v>
      </c>
      <c r="Y64" s="172" t="str">
        <f>IF(S64&gt;0,'Saisie CLASSEMENT'!P69)</f>
        <v xml:space="preserve"> </v>
      </c>
      <c r="Z64" s="325"/>
      <c r="AC64" s="85" t="str">
        <f>IF(OR(W64="",COUNTIF(W$2:W64,W64)&gt;1),"",COUNTIF(W:W,"&gt;="&amp;W64))</f>
        <v/>
      </c>
      <c r="AD64" s="323" t="str">
        <f t="shared" si="3"/>
        <v/>
      </c>
      <c r="AE64" s="85" t="str">
        <f>IF(OR(X64="",COUNTIF(X$2:X64,X64)&gt;1),"",COUNTIF(X:X,"&gt;="&amp;X64))</f>
        <v/>
      </c>
      <c r="AF64" s="323" t="str">
        <f t="shared" si="4"/>
        <v/>
      </c>
    </row>
    <row r="65" spans="1:32" ht="15.75" hidden="1" customHeight="1">
      <c r="A65" s="33">
        <f t="shared" si="0"/>
        <v>0</v>
      </c>
      <c r="B65" s="170" t="str">
        <f t="shared" si="1"/>
        <v/>
      </c>
      <c r="C65" s="180"/>
      <c r="D65" s="170"/>
      <c r="E65" s="171"/>
      <c r="F65" s="171"/>
      <c r="G65" s="171"/>
      <c r="H65" s="170"/>
      <c r="I65" s="171"/>
      <c r="J65" s="527" t="str">
        <f t="shared" si="2"/>
        <v/>
      </c>
      <c r="K65" s="179" t="str">
        <f>IF(LEN(D65)&gt;0,VLOOKUP(D65,'Saisie CLASSEMENT'!$C$8:$H$207,6,FALSE),"")</f>
        <v/>
      </c>
      <c r="L65" s="91"/>
      <c r="S65" s="180" t="str">
        <f>IF('Saisie CLASSEMENT'!$C70&gt;0,'Saisie CLASSEMENT'!B70,"")</f>
        <v/>
      </c>
      <c r="T65" s="170">
        <f>IF(S65&gt;0,'Saisie CLASSEMENT'!C70)</f>
        <v>0</v>
      </c>
      <c r="U65" s="171" t="str">
        <f>IF(S65&gt;0,CONCATENATE('Saisie CLASSEMENT'!I70," ",'Saisie CLASSEMENT'!J70,""))</f>
        <v xml:space="preserve">   </v>
      </c>
      <c r="V65" s="171" t="str">
        <f>IF(S65&gt;0,'Saisie CLASSEMENT'!K70)</f>
        <v xml:space="preserve"> </v>
      </c>
      <c r="W65" s="171" t="str">
        <f>IF(S65&gt;0,'Saisie CLASSEMENT'!N70)</f>
        <v xml:space="preserve"> </v>
      </c>
      <c r="X65" s="170" t="str">
        <f>IF(S65&gt;0,'Saisie CLASSEMENT'!O70)</f>
        <v xml:space="preserve"> </v>
      </c>
      <c r="Y65" s="172" t="str">
        <f>IF(S65&gt;0,'Saisie CLASSEMENT'!P70)</f>
        <v xml:space="preserve"> </v>
      </c>
      <c r="Z65" s="325"/>
      <c r="AC65" s="85" t="str">
        <f>IF(OR(W65="",COUNTIF(W$2:W65,W65)&gt;1),"",COUNTIF(W:W,"&gt;="&amp;W65))</f>
        <v/>
      </c>
      <c r="AD65" s="323" t="str">
        <f t="shared" si="3"/>
        <v/>
      </c>
      <c r="AE65" s="85" t="str">
        <f>IF(OR(X65="",COUNTIF(X$2:X65,X65)&gt;1),"",COUNTIF(X:X,"&gt;="&amp;X65))</f>
        <v/>
      </c>
      <c r="AF65" s="323" t="str">
        <f t="shared" si="4"/>
        <v/>
      </c>
    </row>
    <row r="66" spans="1:32" ht="15.75" hidden="1" customHeight="1">
      <c r="A66" s="33">
        <f t="shared" si="0"/>
        <v>0</v>
      </c>
      <c r="B66" s="170" t="str">
        <f t="shared" si="1"/>
        <v/>
      </c>
      <c r="C66" s="180"/>
      <c r="D66" s="170"/>
      <c r="E66" s="171"/>
      <c r="F66" s="171"/>
      <c r="G66" s="171"/>
      <c r="H66" s="170"/>
      <c r="I66" s="171"/>
      <c r="J66" s="527" t="str">
        <f t="shared" si="2"/>
        <v/>
      </c>
      <c r="K66" s="179" t="str">
        <f>IF(LEN(D66)&gt;0,VLOOKUP(D66,'Saisie CLASSEMENT'!$C$8:$H$207,6,FALSE),"")</f>
        <v/>
      </c>
      <c r="L66" s="91"/>
      <c r="S66" s="180" t="str">
        <f>IF('Saisie CLASSEMENT'!$C71&gt;0,'Saisie CLASSEMENT'!B71,"")</f>
        <v/>
      </c>
      <c r="T66" s="170">
        <f>IF(S66&gt;0,'Saisie CLASSEMENT'!C71)</f>
        <v>0</v>
      </c>
      <c r="U66" s="171" t="str">
        <f>IF(S66&gt;0,CONCATENATE('Saisie CLASSEMENT'!I71," ",'Saisie CLASSEMENT'!J71,""))</f>
        <v xml:space="preserve">   </v>
      </c>
      <c r="V66" s="171" t="str">
        <f>IF(S66&gt;0,'Saisie CLASSEMENT'!K71)</f>
        <v xml:space="preserve"> </v>
      </c>
      <c r="W66" s="171" t="str">
        <f>IF(S66&gt;0,'Saisie CLASSEMENT'!N71)</f>
        <v xml:space="preserve"> </v>
      </c>
      <c r="X66" s="170" t="str">
        <f>IF(S66&gt;0,'Saisie CLASSEMENT'!O71)</f>
        <v xml:space="preserve"> </v>
      </c>
      <c r="Y66" s="172" t="str">
        <f>IF(S66&gt;0,'Saisie CLASSEMENT'!P71)</f>
        <v xml:space="preserve"> </v>
      </c>
      <c r="Z66" s="325"/>
      <c r="AC66" s="85" t="str">
        <f>IF(OR(W66="",COUNTIF(W$2:W66,W66)&gt;1),"",COUNTIF(W:W,"&gt;="&amp;W66))</f>
        <v/>
      </c>
      <c r="AD66" s="323" t="str">
        <f t="shared" si="3"/>
        <v/>
      </c>
      <c r="AE66" s="85" t="str">
        <f>IF(OR(X66="",COUNTIF(X$2:X66,X66)&gt;1),"",COUNTIF(X:X,"&gt;="&amp;X66))</f>
        <v/>
      </c>
      <c r="AF66" s="323" t="str">
        <f t="shared" si="4"/>
        <v/>
      </c>
    </row>
    <row r="67" spans="1:32" ht="15.75" hidden="1" customHeight="1">
      <c r="A67" s="33">
        <f t="shared" si="0"/>
        <v>0</v>
      </c>
      <c r="B67" s="170" t="str">
        <f t="shared" si="1"/>
        <v/>
      </c>
      <c r="C67" s="180"/>
      <c r="D67" s="170"/>
      <c r="E67" s="171"/>
      <c r="F67" s="171"/>
      <c r="G67" s="171"/>
      <c r="H67" s="170"/>
      <c r="I67" s="171"/>
      <c r="J67" s="527" t="str">
        <f t="shared" si="2"/>
        <v/>
      </c>
      <c r="K67" s="179" t="str">
        <f>IF(LEN(D67)&gt;0,VLOOKUP(D67,'Saisie CLASSEMENT'!$C$8:$H$207,6,FALSE),"")</f>
        <v/>
      </c>
      <c r="L67" s="91"/>
      <c r="S67" s="180" t="str">
        <f>IF('Saisie CLASSEMENT'!$C72&gt;0,'Saisie CLASSEMENT'!B72,"")</f>
        <v/>
      </c>
      <c r="T67" s="170">
        <f>IF(S67&gt;0,'Saisie CLASSEMENT'!C72)</f>
        <v>0</v>
      </c>
      <c r="U67" s="171" t="str">
        <f>IF(S67&gt;0,CONCATENATE('Saisie CLASSEMENT'!I72," ",'Saisie CLASSEMENT'!J72,""))</f>
        <v xml:space="preserve">   </v>
      </c>
      <c r="V67" s="171" t="str">
        <f>IF(S67&gt;0,'Saisie CLASSEMENT'!K72)</f>
        <v xml:space="preserve"> </v>
      </c>
      <c r="W67" s="171" t="str">
        <f>IF(S67&gt;0,'Saisie CLASSEMENT'!N72)</f>
        <v xml:space="preserve"> </v>
      </c>
      <c r="X67" s="170" t="str">
        <f>IF(S67&gt;0,'Saisie CLASSEMENT'!O72)</f>
        <v xml:space="preserve"> </v>
      </c>
      <c r="Y67" s="172" t="str">
        <f>IF(S67&gt;0,'Saisie CLASSEMENT'!P72)</f>
        <v xml:space="preserve"> </v>
      </c>
      <c r="Z67" s="325"/>
      <c r="AC67" s="85" t="str">
        <f>IF(OR(W67="",COUNTIF(W$2:W67,W67)&gt;1),"",COUNTIF(W:W,"&gt;="&amp;W67))</f>
        <v/>
      </c>
      <c r="AD67" s="323" t="str">
        <f t="shared" si="3"/>
        <v/>
      </c>
      <c r="AE67" s="85" t="str">
        <f>IF(OR(X67="",COUNTIF(X$2:X67,X67)&gt;1),"",COUNTIF(X:X,"&gt;="&amp;X67))</f>
        <v/>
      </c>
      <c r="AF67" s="323" t="str">
        <f t="shared" si="4"/>
        <v/>
      </c>
    </row>
    <row r="68" spans="1:32" ht="15.75" hidden="1" customHeight="1">
      <c r="A68" s="33">
        <f t="shared" si="0"/>
        <v>0</v>
      </c>
      <c r="B68" s="170" t="str">
        <f t="shared" si="1"/>
        <v/>
      </c>
      <c r="C68" s="180"/>
      <c r="D68" s="170"/>
      <c r="E68" s="171"/>
      <c r="F68" s="171"/>
      <c r="G68" s="171"/>
      <c r="H68" s="170"/>
      <c r="I68" s="171"/>
      <c r="J68" s="527" t="str">
        <f t="shared" si="2"/>
        <v/>
      </c>
      <c r="K68" s="179" t="str">
        <f>IF(LEN(D68)&gt;0,VLOOKUP(D68,'Saisie CLASSEMENT'!$C$8:$H$207,6,FALSE),"")</f>
        <v/>
      </c>
      <c r="L68" s="91"/>
      <c r="S68" s="180" t="str">
        <f>IF('Saisie CLASSEMENT'!$C73&gt;0,'Saisie CLASSEMENT'!B73,"")</f>
        <v/>
      </c>
      <c r="T68" s="170">
        <f>IF(S68&gt;0,'Saisie CLASSEMENT'!C73)</f>
        <v>0</v>
      </c>
      <c r="U68" s="171" t="str">
        <f>IF(S68&gt;0,CONCATENATE('Saisie CLASSEMENT'!I73," ",'Saisie CLASSEMENT'!J73,""))</f>
        <v xml:space="preserve">   </v>
      </c>
      <c r="V68" s="171" t="str">
        <f>IF(S68&gt;0,'Saisie CLASSEMENT'!K73)</f>
        <v xml:space="preserve"> </v>
      </c>
      <c r="W68" s="171" t="str">
        <f>IF(S68&gt;0,'Saisie CLASSEMENT'!N73)</f>
        <v xml:space="preserve"> </v>
      </c>
      <c r="X68" s="170" t="str">
        <f>IF(S68&gt;0,'Saisie CLASSEMENT'!O73)</f>
        <v xml:space="preserve"> </v>
      </c>
      <c r="Y68" s="172" t="str">
        <f>IF(S68&gt;0,'Saisie CLASSEMENT'!P73)</f>
        <v xml:space="preserve"> </v>
      </c>
      <c r="Z68" s="325"/>
      <c r="AC68" s="85" t="str">
        <f>IF(OR(W68="",COUNTIF(W$2:W68,W68)&gt;1),"",COUNTIF(W:W,"&gt;="&amp;W68))</f>
        <v/>
      </c>
      <c r="AD68" s="323" t="str">
        <f t="shared" si="3"/>
        <v/>
      </c>
      <c r="AE68" s="85" t="str">
        <f>IF(OR(X68="",COUNTIF(X$2:X68,X68)&gt;1),"",COUNTIF(X:X,"&gt;="&amp;X68))</f>
        <v/>
      </c>
      <c r="AF68" s="323" t="str">
        <f t="shared" si="4"/>
        <v/>
      </c>
    </row>
    <row r="69" spans="1:32" ht="15.75" hidden="1" customHeight="1">
      <c r="A69" s="33">
        <f t="shared" si="0"/>
        <v>0</v>
      </c>
      <c r="B69" s="170" t="str">
        <f t="shared" si="1"/>
        <v/>
      </c>
      <c r="C69" s="180"/>
      <c r="D69" s="170"/>
      <c r="E69" s="171"/>
      <c r="F69" s="171"/>
      <c r="G69" s="171"/>
      <c r="H69" s="170"/>
      <c r="I69" s="171"/>
      <c r="J69" s="527" t="str">
        <f t="shared" si="2"/>
        <v/>
      </c>
      <c r="K69" s="179" t="str">
        <f>IF(LEN(D69)&gt;0,VLOOKUP(D69,'Saisie CLASSEMENT'!$C$8:$H$207,6,FALSE),"")</f>
        <v/>
      </c>
      <c r="L69" s="91"/>
      <c r="S69" s="180" t="str">
        <f>IF('Saisie CLASSEMENT'!$C74&gt;0,'Saisie CLASSEMENT'!B74,"")</f>
        <v/>
      </c>
      <c r="T69" s="170">
        <f>IF(S69&gt;0,'Saisie CLASSEMENT'!C74)</f>
        <v>0</v>
      </c>
      <c r="U69" s="171" t="str">
        <f>IF(S69&gt;0,CONCATENATE('Saisie CLASSEMENT'!I74," ",'Saisie CLASSEMENT'!J74,""))</f>
        <v xml:space="preserve">   </v>
      </c>
      <c r="V69" s="171" t="str">
        <f>IF(S69&gt;0,'Saisie CLASSEMENT'!K74)</f>
        <v xml:space="preserve"> </v>
      </c>
      <c r="W69" s="171" t="str">
        <f>IF(S69&gt;0,'Saisie CLASSEMENT'!N74)</f>
        <v xml:space="preserve"> </v>
      </c>
      <c r="X69" s="170" t="str">
        <f>IF(S69&gt;0,'Saisie CLASSEMENT'!O74)</f>
        <v xml:space="preserve"> </v>
      </c>
      <c r="Y69" s="172" t="str">
        <f>IF(S69&gt;0,'Saisie CLASSEMENT'!P74)</f>
        <v xml:space="preserve"> </v>
      </c>
      <c r="Z69" s="325"/>
      <c r="AC69" s="85" t="str">
        <f>IF(OR(W69="",COUNTIF(W$2:W69,W69)&gt;1),"",COUNTIF(W:W,"&gt;="&amp;W69))</f>
        <v/>
      </c>
      <c r="AD69" s="323" t="str">
        <f t="shared" si="3"/>
        <v/>
      </c>
      <c r="AE69" s="85" t="str">
        <f>IF(OR(X69="",COUNTIF(X$2:X69,X69)&gt;1),"",COUNTIF(X:X,"&gt;="&amp;X69))</f>
        <v/>
      </c>
      <c r="AF69" s="323" t="str">
        <f t="shared" si="4"/>
        <v/>
      </c>
    </row>
    <row r="70" spans="1:32" ht="15.75" hidden="1" customHeight="1">
      <c r="A70" s="33">
        <f t="shared" si="0"/>
        <v>0</v>
      </c>
      <c r="B70" s="170" t="str">
        <f t="shared" si="1"/>
        <v/>
      </c>
      <c r="C70" s="180"/>
      <c r="D70" s="170"/>
      <c r="E70" s="171"/>
      <c r="F70" s="171"/>
      <c r="G70" s="171"/>
      <c r="H70" s="170"/>
      <c r="I70" s="171"/>
      <c r="J70" s="527" t="str">
        <f t="shared" si="2"/>
        <v/>
      </c>
      <c r="K70" s="179" t="str">
        <f>IF(LEN(D70)&gt;0,VLOOKUP(D70,'Saisie CLASSEMENT'!$C$8:$H$207,6,FALSE),"")</f>
        <v/>
      </c>
      <c r="L70" s="91"/>
      <c r="S70" s="180" t="str">
        <f>IF('Saisie CLASSEMENT'!$C75&gt;0,'Saisie CLASSEMENT'!B75,"")</f>
        <v/>
      </c>
      <c r="T70" s="170">
        <f>IF(S70&gt;0,'Saisie CLASSEMENT'!C75)</f>
        <v>0</v>
      </c>
      <c r="U70" s="171" t="str">
        <f>IF(S70&gt;0,CONCATENATE('Saisie CLASSEMENT'!I75," ",'Saisie CLASSEMENT'!J75,""))</f>
        <v xml:space="preserve">   </v>
      </c>
      <c r="V70" s="171" t="str">
        <f>IF(S70&gt;0,'Saisie CLASSEMENT'!K75)</f>
        <v xml:space="preserve"> </v>
      </c>
      <c r="W70" s="171" t="str">
        <f>IF(S70&gt;0,'Saisie CLASSEMENT'!N75)</f>
        <v xml:space="preserve"> </v>
      </c>
      <c r="X70" s="170" t="str">
        <f>IF(S70&gt;0,'Saisie CLASSEMENT'!O75)</f>
        <v xml:space="preserve"> </v>
      </c>
      <c r="Y70" s="172" t="str">
        <f>IF(S70&gt;0,'Saisie CLASSEMENT'!P75)</f>
        <v xml:space="preserve"> </v>
      </c>
      <c r="Z70" s="325"/>
      <c r="AC70" s="85" t="str">
        <f>IF(OR(W70="",COUNTIF(W$2:W70,W70)&gt;1),"",COUNTIF(W:W,"&gt;="&amp;W70))</f>
        <v/>
      </c>
      <c r="AD70" s="323" t="str">
        <f t="shared" si="3"/>
        <v/>
      </c>
      <c r="AE70" s="85" t="str">
        <f>IF(OR(X70="",COUNTIF(X$2:X70,X70)&gt;1),"",COUNTIF(X:X,"&gt;="&amp;X70))</f>
        <v/>
      </c>
      <c r="AF70" s="323" t="str">
        <f t="shared" si="4"/>
        <v/>
      </c>
    </row>
    <row r="71" spans="1:32" ht="15.75" hidden="1" customHeight="1">
      <c r="A71" s="33">
        <f t="shared" ref="A71:A134" si="5">IF(LEN(B71)&gt;0,1,0)</f>
        <v>0</v>
      </c>
      <c r="B71" s="170" t="str">
        <f t="shared" ref="B71:B134" si="6">IF(C71&gt;0,RANK(C71,$C$6:$C$205,1),"")</f>
        <v/>
      </c>
      <c r="C71" s="180"/>
      <c r="D71" s="170"/>
      <c r="E71" s="171"/>
      <c r="F71" s="171"/>
      <c r="G71" s="171"/>
      <c r="H71" s="170"/>
      <c r="I71" s="171"/>
      <c r="J71" s="527" t="str">
        <f t="shared" ref="J71:J134" si="7">IF(LEN(K71)&gt;0,IF((K71-$K$6)&lt;0,"Erreur",IF(K71&lt;K70,K71-K$6,IF(K71=K70,"''",K71-K$6))),"")</f>
        <v/>
      </c>
      <c r="K71" s="179" t="str">
        <f>IF(LEN(D71)&gt;0,VLOOKUP(D71,'Saisie CLASSEMENT'!$C$8:$H$207,6,FALSE),"")</f>
        <v/>
      </c>
      <c r="L71" s="91"/>
      <c r="S71" s="180" t="str">
        <f>IF('Saisie CLASSEMENT'!$C76&gt;0,'Saisie CLASSEMENT'!B76,"")</f>
        <v/>
      </c>
      <c r="T71" s="170">
        <f>IF(S71&gt;0,'Saisie CLASSEMENT'!C76)</f>
        <v>0</v>
      </c>
      <c r="U71" s="171" t="str">
        <f>IF(S71&gt;0,CONCATENATE('Saisie CLASSEMENT'!I76," ",'Saisie CLASSEMENT'!J76,""))</f>
        <v xml:space="preserve">   </v>
      </c>
      <c r="V71" s="171" t="str">
        <f>IF(S71&gt;0,'Saisie CLASSEMENT'!K76)</f>
        <v xml:space="preserve"> </v>
      </c>
      <c r="W71" s="171" t="str">
        <f>IF(S71&gt;0,'Saisie CLASSEMENT'!N76)</f>
        <v xml:space="preserve"> </v>
      </c>
      <c r="X71" s="170" t="str">
        <f>IF(S71&gt;0,'Saisie CLASSEMENT'!O76)</f>
        <v xml:space="preserve"> </v>
      </c>
      <c r="Y71" s="172" t="str">
        <f>IF(S71&gt;0,'Saisie CLASSEMENT'!P76)</f>
        <v xml:space="preserve"> </v>
      </c>
      <c r="Z71" s="325"/>
      <c r="AC71" s="85" t="str">
        <f>IF(OR(W71="",COUNTIF(W$2:W71,W71)&gt;1),"",COUNTIF(W:W,"&gt;="&amp;W71))</f>
        <v/>
      </c>
      <c r="AD71" s="323" t="str">
        <f t="shared" ref="AD71:AD100" si="8">IF(ROW()-1&gt;COUNT(AC:AC),"",INDEX(W:W,MATCH(LARGE(AC:AC,ROW()-1),AC:AC,0)))</f>
        <v/>
      </c>
      <c r="AE71" s="85" t="str">
        <f>IF(OR(X71="",COUNTIF(X$2:X71,X71)&gt;1),"",COUNTIF(X:X,"&gt;="&amp;X71))</f>
        <v/>
      </c>
      <c r="AF71" s="323" t="str">
        <f t="shared" ref="AF71:AF100" si="9">IF(ROW()-1&gt;COUNT(AE:AE),"",INDEX(X:X,MATCH(LARGE(AE:AE,ROW()-1),AE:AE,0)))</f>
        <v/>
      </c>
    </row>
    <row r="72" spans="1:32" ht="15.75" hidden="1" customHeight="1">
      <c r="A72" s="33">
        <f t="shared" si="5"/>
        <v>0</v>
      </c>
      <c r="B72" s="170" t="str">
        <f t="shared" si="6"/>
        <v/>
      </c>
      <c r="C72" s="180"/>
      <c r="D72" s="170"/>
      <c r="E72" s="171"/>
      <c r="F72" s="171"/>
      <c r="G72" s="171"/>
      <c r="H72" s="170"/>
      <c r="I72" s="171"/>
      <c r="J72" s="527" t="str">
        <f t="shared" si="7"/>
        <v/>
      </c>
      <c r="K72" s="179" t="str">
        <f>IF(LEN(D72)&gt;0,VLOOKUP(D72,'Saisie CLASSEMENT'!$C$8:$H$207,6,FALSE),"")</f>
        <v/>
      </c>
      <c r="L72" s="91"/>
      <c r="S72" s="180" t="str">
        <f>IF('Saisie CLASSEMENT'!$C77&gt;0,'Saisie CLASSEMENT'!B77,"")</f>
        <v/>
      </c>
      <c r="T72" s="170">
        <f>IF(S72&gt;0,'Saisie CLASSEMENT'!C77)</f>
        <v>0</v>
      </c>
      <c r="U72" s="171" t="str">
        <f>IF(S72&gt;0,CONCATENATE('Saisie CLASSEMENT'!I77," ",'Saisie CLASSEMENT'!J77,""))</f>
        <v xml:space="preserve">   </v>
      </c>
      <c r="V72" s="171" t="str">
        <f>IF(S72&gt;0,'Saisie CLASSEMENT'!K77)</f>
        <v xml:space="preserve"> </v>
      </c>
      <c r="W72" s="171" t="str">
        <f>IF(S72&gt;0,'Saisie CLASSEMENT'!N77)</f>
        <v xml:space="preserve"> </v>
      </c>
      <c r="X72" s="170" t="str">
        <f>IF(S72&gt;0,'Saisie CLASSEMENT'!O77)</f>
        <v xml:space="preserve"> </v>
      </c>
      <c r="Y72" s="172" t="str">
        <f>IF(S72&gt;0,'Saisie CLASSEMENT'!P77)</f>
        <v xml:space="preserve"> </v>
      </c>
      <c r="Z72" s="325"/>
      <c r="AC72" s="85" t="str">
        <f>IF(OR(W72="",COUNTIF(W$2:W72,W72)&gt;1),"",COUNTIF(W:W,"&gt;="&amp;W72))</f>
        <v/>
      </c>
      <c r="AD72" s="323" t="str">
        <f t="shared" si="8"/>
        <v/>
      </c>
      <c r="AE72" s="85" t="str">
        <f>IF(OR(X72="",COUNTIF(X$2:X72,X72)&gt;1),"",COUNTIF(X:X,"&gt;="&amp;X72))</f>
        <v/>
      </c>
      <c r="AF72" s="323" t="str">
        <f t="shared" si="9"/>
        <v/>
      </c>
    </row>
    <row r="73" spans="1:32" ht="15.75" hidden="1" customHeight="1">
      <c r="A73" s="33">
        <f t="shared" si="5"/>
        <v>0</v>
      </c>
      <c r="B73" s="170" t="str">
        <f t="shared" si="6"/>
        <v/>
      </c>
      <c r="C73" s="180"/>
      <c r="D73" s="170"/>
      <c r="E73" s="171"/>
      <c r="F73" s="171"/>
      <c r="G73" s="171"/>
      <c r="H73" s="170"/>
      <c r="I73" s="171"/>
      <c r="J73" s="527" t="str">
        <f t="shared" si="7"/>
        <v/>
      </c>
      <c r="K73" s="179" t="str">
        <f>IF(LEN(D73)&gt;0,VLOOKUP(D73,'Saisie CLASSEMENT'!$C$8:$H$207,6,FALSE),"")</f>
        <v/>
      </c>
      <c r="L73" s="91"/>
      <c r="S73" s="180" t="str">
        <f>IF('Saisie CLASSEMENT'!$C78&gt;0,'Saisie CLASSEMENT'!B78,"")</f>
        <v/>
      </c>
      <c r="T73" s="170">
        <f>IF(S73&gt;0,'Saisie CLASSEMENT'!C78)</f>
        <v>0</v>
      </c>
      <c r="U73" s="171" t="str">
        <f>IF(S73&gt;0,CONCATENATE('Saisie CLASSEMENT'!I78," ",'Saisie CLASSEMENT'!J78,""))</f>
        <v xml:space="preserve">   </v>
      </c>
      <c r="V73" s="171" t="str">
        <f>IF(S73&gt;0,'Saisie CLASSEMENT'!K78)</f>
        <v xml:space="preserve"> </v>
      </c>
      <c r="W73" s="171" t="str">
        <f>IF(S73&gt;0,'Saisie CLASSEMENT'!N78)</f>
        <v xml:space="preserve"> </v>
      </c>
      <c r="X73" s="170" t="str">
        <f>IF(S73&gt;0,'Saisie CLASSEMENT'!O78)</f>
        <v xml:space="preserve"> </v>
      </c>
      <c r="Y73" s="172" t="str">
        <f>IF(S73&gt;0,'Saisie CLASSEMENT'!P78)</f>
        <v xml:space="preserve"> </v>
      </c>
      <c r="Z73" s="325"/>
      <c r="AC73" s="85" t="str">
        <f>IF(OR(W73="",COUNTIF(W$2:W73,W73)&gt;1),"",COUNTIF(W:W,"&gt;="&amp;W73))</f>
        <v/>
      </c>
      <c r="AD73" s="323" t="str">
        <f t="shared" si="8"/>
        <v/>
      </c>
      <c r="AE73" s="85" t="str">
        <f>IF(OR(X73="",COUNTIF(X$2:X73,X73)&gt;1),"",COUNTIF(X:X,"&gt;="&amp;X73))</f>
        <v/>
      </c>
      <c r="AF73" s="323" t="str">
        <f t="shared" si="9"/>
        <v/>
      </c>
    </row>
    <row r="74" spans="1:32" ht="15.75" hidden="1" customHeight="1">
      <c r="A74" s="33">
        <f t="shared" si="5"/>
        <v>0</v>
      </c>
      <c r="B74" s="170" t="str">
        <f t="shared" si="6"/>
        <v/>
      </c>
      <c r="C74" s="180"/>
      <c r="D74" s="170"/>
      <c r="E74" s="171"/>
      <c r="F74" s="171"/>
      <c r="G74" s="171"/>
      <c r="H74" s="170"/>
      <c r="I74" s="171"/>
      <c r="J74" s="527" t="str">
        <f t="shared" si="7"/>
        <v/>
      </c>
      <c r="K74" s="179" t="str">
        <f>IF(LEN(D74)&gt;0,VLOOKUP(D74,'Saisie CLASSEMENT'!$C$8:$H$207,6,FALSE),"")</f>
        <v/>
      </c>
      <c r="L74" s="91"/>
      <c r="S74" s="180" t="str">
        <f>IF('Saisie CLASSEMENT'!$C79&gt;0,'Saisie CLASSEMENT'!B79,"")</f>
        <v/>
      </c>
      <c r="T74" s="170">
        <f>IF(S74&gt;0,'Saisie CLASSEMENT'!C79)</f>
        <v>0</v>
      </c>
      <c r="U74" s="171" t="str">
        <f>IF(S74&gt;0,CONCATENATE('Saisie CLASSEMENT'!I79," ",'Saisie CLASSEMENT'!J79,""))</f>
        <v xml:space="preserve">   </v>
      </c>
      <c r="V74" s="171" t="str">
        <f>IF(S74&gt;0,'Saisie CLASSEMENT'!K79)</f>
        <v xml:space="preserve"> </v>
      </c>
      <c r="W74" s="171" t="str">
        <f>IF(S74&gt;0,'Saisie CLASSEMENT'!N79)</f>
        <v xml:space="preserve"> </v>
      </c>
      <c r="X74" s="170" t="str">
        <f>IF(S74&gt;0,'Saisie CLASSEMENT'!O79)</f>
        <v xml:space="preserve"> </v>
      </c>
      <c r="Y74" s="172" t="str">
        <f>IF(S74&gt;0,'Saisie CLASSEMENT'!P79)</f>
        <v xml:space="preserve"> </v>
      </c>
      <c r="Z74" s="325"/>
      <c r="AC74" s="85" t="str">
        <f>IF(OR(W74="",COUNTIF(W$2:W74,W74)&gt;1),"",COUNTIF(W:W,"&gt;="&amp;W74))</f>
        <v/>
      </c>
      <c r="AD74" s="323" t="str">
        <f t="shared" si="8"/>
        <v/>
      </c>
      <c r="AE74" s="85" t="str">
        <f>IF(OR(X74="",COUNTIF(X$2:X74,X74)&gt;1),"",COUNTIF(X:X,"&gt;="&amp;X74))</f>
        <v/>
      </c>
      <c r="AF74" s="323" t="str">
        <f t="shared" si="9"/>
        <v/>
      </c>
    </row>
    <row r="75" spans="1:32" ht="15.75" hidden="1" customHeight="1">
      <c r="A75" s="33">
        <f t="shared" si="5"/>
        <v>0</v>
      </c>
      <c r="B75" s="170" t="str">
        <f t="shared" si="6"/>
        <v/>
      </c>
      <c r="C75" s="180"/>
      <c r="D75" s="170"/>
      <c r="E75" s="171"/>
      <c r="F75" s="171"/>
      <c r="G75" s="171"/>
      <c r="H75" s="170"/>
      <c r="I75" s="171"/>
      <c r="J75" s="527" t="str">
        <f t="shared" si="7"/>
        <v/>
      </c>
      <c r="K75" s="179" t="str">
        <f>IF(LEN(D75)&gt;0,VLOOKUP(D75,'Saisie CLASSEMENT'!$C$8:$H$207,6,FALSE),"")</f>
        <v/>
      </c>
      <c r="L75" s="91"/>
      <c r="S75" s="180" t="str">
        <f>IF('Saisie CLASSEMENT'!$C80&gt;0,'Saisie CLASSEMENT'!B80,"")</f>
        <v/>
      </c>
      <c r="T75" s="170">
        <f>IF(S75&gt;0,'Saisie CLASSEMENT'!C80)</f>
        <v>0</v>
      </c>
      <c r="U75" s="171" t="str">
        <f>IF(S75&gt;0,CONCATENATE('Saisie CLASSEMENT'!I80," ",'Saisie CLASSEMENT'!J80,""))</f>
        <v xml:space="preserve">   </v>
      </c>
      <c r="V75" s="171" t="str">
        <f>IF(S75&gt;0,'Saisie CLASSEMENT'!K80)</f>
        <v xml:space="preserve"> </v>
      </c>
      <c r="W75" s="171" t="str">
        <f>IF(S75&gt;0,'Saisie CLASSEMENT'!N80)</f>
        <v xml:space="preserve"> </v>
      </c>
      <c r="X75" s="170" t="str">
        <f>IF(S75&gt;0,'Saisie CLASSEMENT'!O80)</f>
        <v xml:space="preserve"> </v>
      </c>
      <c r="Y75" s="172" t="str">
        <f>IF(S75&gt;0,'Saisie CLASSEMENT'!P80)</f>
        <v xml:space="preserve"> </v>
      </c>
      <c r="Z75" s="325"/>
      <c r="AC75" s="85" t="str">
        <f>IF(OR(W75="",COUNTIF(W$2:W75,W75)&gt;1),"",COUNTIF(W:W,"&gt;="&amp;W75))</f>
        <v/>
      </c>
      <c r="AD75" s="323" t="str">
        <f t="shared" si="8"/>
        <v/>
      </c>
      <c r="AE75" s="85" t="str">
        <f>IF(OR(X75="",COUNTIF(X$2:X75,X75)&gt;1),"",COUNTIF(X:X,"&gt;="&amp;X75))</f>
        <v/>
      </c>
      <c r="AF75" s="323" t="str">
        <f t="shared" si="9"/>
        <v/>
      </c>
    </row>
    <row r="76" spans="1:32" ht="15.75" hidden="1" customHeight="1">
      <c r="A76" s="33">
        <f t="shared" si="5"/>
        <v>0</v>
      </c>
      <c r="B76" s="170" t="str">
        <f t="shared" si="6"/>
        <v/>
      </c>
      <c r="C76" s="180"/>
      <c r="D76" s="170"/>
      <c r="E76" s="171"/>
      <c r="F76" s="171"/>
      <c r="G76" s="171"/>
      <c r="H76" s="170"/>
      <c r="I76" s="171"/>
      <c r="J76" s="527" t="str">
        <f t="shared" si="7"/>
        <v/>
      </c>
      <c r="K76" s="179" t="str">
        <f>IF(LEN(D76)&gt;0,VLOOKUP(D76,'Saisie CLASSEMENT'!$C$8:$H$207,6,FALSE),"")</f>
        <v/>
      </c>
      <c r="L76" s="91"/>
      <c r="S76" s="180" t="str">
        <f>IF('Saisie CLASSEMENT'!$C81&gt;0,'Saisie CLASSEMENT'!B81,"")</f>
        <v/>
      </c>
      <c r="T76" s="170">
        <f>IF(S76&gt;0,'Saisie CLASSEMENT'!C81)</f>
        <v>0</v>
      </c>
      <c r="U76" s="171" t="str">
        <f>IF(S76&gt;0,CONCATENATE('Saisie CLASSEMENT'!I81," ",'Saisie CLASSEMENT'!J81,""))</f>
        <v xml:space="preserve">   </v>
      </c>
      <c r="V76" s="171" t="str">
        <f>IF(S76&gt;0,'Saisie CLASSEMENT'!K81)</f>
        <v xml:space="preserve"> </v>
      </c>
      <c r="W76" s="171" t="str">
        <f>IF(S76&gt;0,'Saisie CLASSEMENT'!N81)</f>
        <v xml:space="preserve"> </v>
      </c>
      <c r="X76" s="170" t="str">
        <f>IF(S76&gt;0,'Saisie CLASSEMENT'!O81)</f>
        <v xml:space="preserve"> </v>
      </c>
      <c r="Y76" s="172" t="str">
        <f>IF(S76&gt;0,'Saisie CLASSEMENT'!P81)</f>
        <v xml:space="preserve"> </v>
      </c>
      <c r="Z76" s="325"/>
      <c r="AC76" s="85" t="str">
        <f>IF(OR(W76="",COUNTIF(W$2:W76,W76)&gt;1),"",COUNTIF(W:W,"&gt;="&amp;W76))</f>
        <v/>
      </c>
      <c r="AD76" s="323" t="str">
        <f t="shared" si="8"/>
        <v/>
      </c>
      <c r="AE76" s="85" t="str">
        <f>IF(OR(X76="",COUNTIF(X$2:X76,X76)&gt;1),"",COUNTIF(X:X,"&gt;="&amp;X76))</f>
        <v/>
      </c>
      <c r="AF76" s="323" t="str">
        <f t="shared" si="9"/>
        <v/>
      </c>
    </row>
    <row r="77" spans="1:32" ht="15.75" hidden="1" customHeight="1">
      <c r="A77" s="33">
        <f t="shared" si="5"/>
        <v>0</v>
      </c>
      <c r="B77" s="170" t="str">
        <f t="shared" si="6"/>
        <v/>
      </c>
      <c r="C77" s="180"/>
      <c r="D77" s="170"/>
      <c r="E77" s="171"/>
      <c r="F77" s="171"/>
      <c r="G77" s="171"/>
      <c r="H77" s="170"/>
      <c r="I77" s="171"/>
      <c r="J77" s="527" t="str">
        <f t="shared" si="7"/>
        <v/>
      </c>
      <c r="K77" s="179" t="str">
        <f>IF(LEN(D77)&gt;0,VLOOKUP(D77,'Saisie CLASSEMENT'!$C$8:$H$207,6,FALSE),"")</f>
        <v/>
      </c>
      <c r="L77" s="91"/>
      <c r="S77" s="180" t="str">
        <f>IF('Saisie CLASSEMENT'!$C82&gt;0,'Saisie CLASSEMENT'!B82,"")</f>
        <v/>
      </c>
      <c r="T77" s="170">
        <f>IF(S77&gt;0,'Saisie CLASSEMENT'!C82)</f>
        <v>0</v>
      </c>
      <c r="U77" s="171" t="str">
        <f>IF(S77&gt;0,CONCATENATE('Saisie CLASSEMENT'!I82," ",'Saisie CLASSEMENT'!J82,""))</f>
        <v xml:space="preserve">   </v>
      </c>
      <c r="V77" s="171" t="str">
        <f>IF(S77&gt;0,'Saisie CLASSEMENT'!K82)</f>
        <v xml:space="preserve"> </v>
      </c>
      <c r="W77" s="171" t="str">
        <f>IF(S77&gt;0,'Saisie CLASSEMENT'!N82)</f>
        <v xml:space="preserve"> </v>
      </c>
      <c r="X77" s="170" t="str">
        <f>IF(S77&gt;0,'Saisie CLASSEMENT'!O82)</f>
        <v xml:space="preserve"> </v>
      </c>
      <c r="Y77" s="172" t="str">
        <f>IF(S77&gt;0,'Saisie CLASSEMENT'!P82)</f>
        <v xml:space="preserve"> </v>
      </c>
      <c r="Z77" s="325"/>
      <c r="AC77" s="85" t="str">
        <f>IF(OR(W77="",COUNTIF(W$2:W77,W77)&gt;1),"",COUNTIF(W:W,"&gt;="&amp;W77))</f>
        <v/>
      </c>
      <c r="AD77" s="323" t="str">
        <f t="shared" si="8"/>
        <v/>
      </c>
      <c r="AE77" s="85" t="str">
        <f>IF(OR(X77="",COUNTIF(X$2:X77,X77)&gt;1),"",COUNTIF(X:X,"&gt;="&amp;X77))</f>
        <v/>
      </c>
      <c r="AF77" s="323" t="str">
        <f t="shared" si="9"/>
        <v/>
      </c>
    </row>
    <row r="78" spans="1:32" ht="15.75" hidden="1" customHeight="1">
      <c r="A78" s="33">
        <f t="shared" si="5"/>
        <v>0</v>
      </c>
      <c r="B78" s="170" t="str">
        <f t="shared" si="6"/>
        <v/>
      </c>
      <c r="C78" s="180"/>
      <c r="D78" s="170"/>
      <c r="E78" s="171"/>
      <c r="F78" s="171"/>
      <c r="G78" s="171"/>
      <c r="H78" s="170"/>
      <c r="I78" s="171"/>
      <c r="J78" s="527" t="str">
        <f t="shared" si="7"/>
        <v/>
      </c>
      <c r="K78" s="179" t="str">
        <f>IF(LEN(D78)&gt;0,VLOOKUP(D78,'Saisie CLASSEMENT'!$C$8:$H$207,6,FALSE),"")</f>
        <v/>
      </c>
      <c r="L78" s="91"/>
      <c r="S78" s="180" t="str">
        <f>IF('Saisie CLASSEMENT'!$C83&gt;0,'Saisie CLASSEMENT'!B83,"")</f>
        <v/>
      </c>
      <c r="T78" s="170">
        <f>IF(S78&gt;0,'Saisie CLASSEMENT'!C83)</f>
        <v>0</v>
      </c>
      <c r="U78" s="171" t="str">
        <f>IF(S78&gt;0,CONCATENATE('Saisie CLASSEMENT'!I83," ",'Saisie CLASSEMENT'!J83,""))</f>
        <v xml:space="preserve">   </v>
      </c>
      <c r="V78" s="171" t="str">
        <f>IF(S78&gt;0,'Saisie CLASSEMENT'!K83)</f>
        <v xml:space="preserve"> </v>
      </c>
      <c r="W78" s="171" t="str">
        <f>IF(S78&gt;0,'Saisie CLASSEMENT'!N83)</f>
        <v xml:space="preserve"> </v>
      </c>
      <c r="X78" s="170" t="str">
        <f>IF(S78&gt;0,'Saisie CLASSEMENT'!O83)</f>
        <v xml:space="preserve"> </v>
      </c>
      <c r="Y78" s="172" t="str">
        <f>IF(S78&gt;0,'Saisie CLASSEMENT'!P83)</f>
        <v xml:space="preserve"> </v>
      </c>
      <c r="Z78" s="325"/>
      <c r="AC78" s="85" t="str">
        <f>IF(OR(W78="",COUNTIF(W$2:W78,W78)&gt;1),"",COUNTIF(W:W,"&gt;="&amp;W78))</f>
        <v/>
      </c>
      <c r="AD78" s="323" t="str">
        <f t="shared" si="8"/>
        <v/>
      </c>
      <c r="AE78" s="85" t="str">
        <f>IF(OR(X78="",COUNTIF(X$2:X78,X78)&gt;1),"",COUNTIF(X:X,"&gt;="&amp;X78))</f>
        <v/>
      </c>
      <c r="AF78" s="323" t="str">
        <f t="shared" si="9"/>
        <v/>
      </c>
    </row>
    <row r="79" spans="1:32" ht="15.75" hidden="1" customHeight="1">
      <c r="A79" s="33">
        <f t="shared" si="5"/>
        <v>0</v>
      </c>
      <c r="B79" s="170" t="str">
        <f t="shared" si="6"/>
        <v/>
      </c>
      <c r="C79" s="180"/>
      <c r="D79" s="170"/>
      <c r="E79" s="171"/>
      <c r="F79" s="171"/>
      <c r="G79" s="171"/>
      <c r="H79" s="170"/>
      <c r="I79" s="171"/>
      <c r="J79" s="527" t="str">
        <f t="shared" si="7"/>
        <v/>
      </c>
      <c r="K79" s="179" t="str">
        <f>IF(LEN(D79)&gt;0,VLOOKUP(D79,'Saisie CLASSEMENT'!$C$8:$H$207,6,FALSE),"")</f>
        <v/>
      </c>
      <c r="L79" s="91"/>
      <c r="S79" s="180" t="str">
        <f>IF('Saisie CLASSEMENT'!$C84&gt;0,'Saisie CLASSEMENT'!B84,"")</f>
        <v/>
      </c>
      <c r="T79" s="170">
        <f>IF(S79&gt;0,'Saisie CLASSEMENT'!C84)</f>
        <v>0</v>
      </c>
      <c r="U79" s="171" t="str">
        <f>IF(S79&gt;0,CONCATENATE('Saisie CLASSEMENT'!I84," ",'Saisie CLASSEMENT'!J84,""))</f>
        <v xml:space="preserve">   </v>
      </c>
      <c r="V79" s="171" t="str">
        <f>IF(S79&gt;0,'Saisie CLASSEMENT'!K84)</f>
        <v xml:space="preserve"> </v>
      </c>
      <c r="W79" s="171" t="str">
        <f>IF(S79&gt;0,'Saisie CLASSEMENT'!N84)</f>
        <v xml:space="preserve"> </v>
      </c>
      <c r="X79" s="170" t="str">
        <f>IF(S79&gt;0,'Saisie CLASSEMENT'!O84)</f>
        <v xml:space="preserve"> </v>
      </c>
      <c r="Y79" s="172" t="str">
        <f>IF(S79&gt;0,'Saisie CLASSEMENT'!P84)</f>
        <v xml:space="preserve"> </v>
      </c>
      <c r="Z79" s="325"/>
      <c r="AC79" s="85" t="str">
        <f>IF(OR(W79="",COUNTIF(W$2:W79,W79)&gt;1),"",COUNTIF(W:W,"&gt;="&amp;W79))</f>
        <v/>
      </c>
      <c r="AD79" s="323" t="str">
        <f t="shared" si="8"/>
        <v/>
      </c>
      <c r="AE79" s="85" t="str">
        <f>IF(OR(X79="",COUNTIF(X$2:X79,X79)&gt;1),"",COUNTIF(X:X,"&gt;="&amp;X79))</f>
        <v/>
      </c>
      <c r="AF79" s="323" t="str">
        <f t="shared" si="9"/>
        <v/>
      </c>
    </row>
    <row r="80" spans="1:32" ht="15.75" hidden="1" customHeight="1">
      <c r="A80" s="33">
        <f t="shared" si="5"/>
        <v>0</v>
      </c>
      <c r="B80" s="170" t="str">
        <f t="shared" si="6"/>
        <v/>
      </c>
      <c r="C80" s="180"/>
      <c r="D80" s="170"/>
      <c r="E80" s="171"/>
      <c r="F80" s="171"/>
      <c r="G80" s="171"/>
      <c r="H80" s="170"/>
      <c r="I80" s="171"/>
      <c r="J80" s="527" t="str">
        <f t="shared" si="7"/>
        <v/>
      </c>
      <c r="K80" s="179" t="str">
        <f>IF(LEN(D80)&gt;0,VLOOKUP(D80,'Saisie CLASSEMENT'!$C$8:$H$207,6,FALSE),"")</f>
        <v/>
      </c>
      <c r="L80" s="91"/>
      <c r="S80" s="180" t="str">
        <f>IF('Saisie CLASSEMENT'!$C85&gt;0,'Saisie CLASSEMENT'!B85,"")</f>
        <v/>
      </c>
      <c r="T80" s="170">
        <f>IF(S80&gt;0,'Saisie CLASSEMENT'!C85)</f>
        <v>0</v>
      </c>
      <c r="U80" s="171" t="str">
        <f>IF(S80&gt;0,CONCATENATE('Saisie CLASSEMENT'!I85," ",'Saisie CLASSEMENT'!J85,""))</f>
        <v xml:space="preserve">   </v>
      </c>
      <c r="V80" s="171" t="str">
        <f>IF(S80&gt;0,'Saisie CLASSEMENT'!K85)</f>
        <v xml:space="preserve"> </v>
      </c>
      <c r="W80" s="171" t="str">
        <f>IF(S80&gt;0,'Saisie CLASSEMENT'!N85)</f>
        <v xml:space="preserve"> </v>
      </c>
      <c r="X80" s="170" t="str">
        <f>IF(S80&gt;0,'Saisie CLASSEMENT'!O85)</f>
        <v xml:space="preserve"> </v>
      </c>
      <c r="Y80" s="172" t="str">
        <f>IF(S80&gt;0,'Saisie CLASSEMENT'!P85)</f>
        <v xml:space="preserve"> </v>
      </c>
      <c r="Z80" s="325"/>
      <c r="AC80" s="85" t="str">
        <f>IF(OR(W80="",COUNTIF(W$2:W80,W80)&gt;1),"",COUNTIF(W:W,"&gt;="&amp;W80))</f>
        <v/>
      </c>
      <c r="AD80" s="323" t="str">
        <f t="shared" si="8"/>
        <v/>
      </c>
      <c r="AE80" s="85" t="str">
        <f>IF(OR(X80="",COUNTIF(X$2:X80,X80)&gt;1),"",COUNTIF(X:X,"&gt;="&amp;X80))</f>
        <v/>
      </c>
      <c r="AF80" s="323" t="str">
        <f t="shared" si="9"/>
        <v/>
      </c>
    </row>
    <row r="81" spans="1:32" ht="15.75" hidden="1" customHeight="1">
      <c r="A81" s="33">
        <f t="shared" si="5"/>
        <v>0</v>
      </c>
      <c r="B81" s="170" t="str">
        <f t="shared" si="6"/>
        <v/>
      </c>
      <c r="C81" s="180"/>
      <c r="D81" s="170"/>
      <c r="E81" s="171"/>
      <c r="F81" s="171"/>
      <c r="G81" s="171"/>
      <c r="H81" s="170"/>
      <c r="I81" s="171"/>
      <c r="J81" s="527" t="str">
        <f t="shared" si="7"/>
        <v/>
      </c>
      <c r="K81" s="179" t="str">
        <f>IF(LEN(D81)&gt;0,VLOOKUP(D81,'Saisie CLASSEMENT'!$C$8:$H$207,6,FALSE),"")</f>
        <v/>
      </c>
      <c r="L81" s="91"/>
      <c r="S81" s="180" t="str">
        <f>IF('Saisie CLASSEMENT'!$C86&gt;0,'Saisie CLASSEMENT'!B86,"")</f>
        <v/>
      </c>
      <c r="T81" s="170">
        <f>IF(S81&gt;0,'Saisie CLASSEMENT'!C86)</f>
        <v>0</v>
      </c>
      <c r="U81" s="171" t="str">
        <f>IF(S81&gt;0,CONCATENATE('Saisie CLASSEMENT'!I86," ",'Saisie CLASSEMENT'!J86,""))</f>
        <v xml:space="preserve">   </v>
      </c>
      <c r="V81" s="171" t="str">
        <f>IF(S81&gt;0,'Saisie CLASSEMENT'!K86)</f>
        <v xml:space="preserve"> </v>
      </c>
      <c r="W81" s="171" t="str">
        <f>IF(S81&gt;0,'Saisie CLASSEMENT'!N86)</f>
        <v xml:space="preserve"> </v>
      </c>
      <c r="X81" s="170" t="str">
        <f>IF(S81&gt;0,'Saisie CLASSEMENT'!O86)</f>
        <v xml:space="preserve"> </v>
      </c>
      <c r="Y81" s="172" t="str">
        <f>IF(S81&gt;0,'Saisie CLASSEMENT'!P86)</f>
        <v xml:space="preserve"> </v>
      </c>
      <c r="Z81" s="325"/>
      <c r="AC81" s="85" t="str">
        <f>IF(OR(W81="",COUNTIF(W$2:W81,W81)&gt;1),"",COUNTIF(W:W,"&gt;="&amp;W81))</f>
        <v/>
      </c>
      <c r="AD81" s="323" t="str">
        <f t="shared" si="8"/>
        <v/>
      </c>
      <c r="AE81" s="85" t="str">
        <f>IF(OR(X81="",COUNTIF(X$2:X81,X81)&gt;1),"",COUNTIF(X:X,"&gt;="&amp;X81))</f>
        <v/>
      </c>
      <c r="AF81" s="323" t="str">
        <f t="shared" si="9"/>
        <v/>
      </c>
    </row>
    <row r="82" spans="1:32" ht="15.75" hidden="1" customHeight="1">
      <c r="A82" s="33">
        <f t="shared" si="5"/>
        <v>0</v>
      </c>
      <c r="B82" s="170" t="str">
        <f t="shared" si="6"/>
        <v/>
      </c>
      <c r="C82" s="180"/>
      <c r="D82" s="170"/>
      <c r="E82" s="171"/>
      <c r="F82" s="171"/>
      <c r="G82" s="171"/>
      <c r="H82" s="170"/>
      <c r="I82" s="171"/>
      <c r="J82" s="527" t="str">
        <f t="shared" si="7"/>
        <v/>
      </c>
      <c r="K82" s="179" t="str">
        <f>IF(LEN(D82)&gt;0,VLOOKUP(D82,'Saisie CLASSEMENT'!$C$8:$H$207,6,FALSE),"")</f>
        <v/>
      </c>
      <c r="L82" s="91"/>
      <c r="S82" s="180" t="str">
        <f>IF('Saisie CLASSEMENT'!$C87&gt;0,'Saisie CLASSEMENT'!B87,"")</f>
        <v/>
      </c>
      <c r="T82" s="170">
        <f>IF(S82&gt;0,'Saisie CLASSEMENT'!C87)</f>
        <v>0</v>
      </c>
      <c r="U82" s="171" t="str">
        <f>IF(S82&gt;0,CONCATENATE('Saisie CLASSEMENT'!I87," ",'Saisie CLASSEMENT'!J87,""))</f>
        <v xml:space="preserve">   </v>
      </c>
      <c r="V82" s="171" t="str">
        <f>IF(S82&gt;0,'Saisie CLASSEMENT'!K87)</f>
        <v xml:space="preserve"> </v>
      </c>
      <c r="W82" s="171" t="str">
        <f>IF(S82&gt;0,'Saisie CLASSEMENT'!N87)</f>
        <v xml:space="preserve"> </v>
      </c>
      <c r="X82" s="170" t="str">
        <f>IF(S82&gt;0,'Saisie CLASSEMENT'!O87)</f>
        <v xml:space="preserve"> </v>
      </c>
      <c r="Y82" s="172" t="str">
        <f>IF(S82&gt;0,'Saisie CLASSEMENT'!P87)</f>
        <v xml:space="preserve"> </v>
      </c>
      <c r="Z82" s="325"/>
      <c r="AC82" s="85" t="str">
        <f>IF(OR(W82="",COUNTIF(W$2:W82,W82)&gt;1),"",COUNTIF(W:W,"&gt;="&amp;W82))</f>
        <v/>
      </c>
      <c r="AD82" s="323" t="str">
        <f t="shared" si="8"/>
        <v/>
      </c>
      <c r="AE82" s="85" t="str">
        <f>IF(OR(X82="",COUNTIF(X$2:X82,X82)&gt;1),"",COUNTIF(X:X,"&gt;="&amp;X82))</f>
        <v/>
      </c>
      <c r="AF82" s="323" t="str">
        <f t="shared" si="9"/>
        <v/>
      </c>
    </row>
    <row r="83" spans="1:32" ht="15.75" hidden="1" customHeight="1">
      <c r="A83" s="33">
        <f t="shared" si="5"/>
        <v>0</v>
      </c>
      <c r="B83" s="170" t="str">
        <f t="shared" si="6"/>
        <v/>
      </c>
      <c r="C83" s="180"/>
      <c r="D83" s="170"/>
      <c r="E83" s="171"/>
      <c r="F83" s="171"/>
      <c r="G83" s="171"/>
      <c r="H83" s="170"/>
      <c r="I83" s="171"/>
      <c r="J83" s="527" t="str">
        <f t="shared" si="7"/>
        <v/>
      </c>
      <c r="K83" s="179" t="str">
        <f>IF(LEN(D83)&gt;0,VLOOKUP(D83,'Saisie CLASSEMENT'!$C$8:$H$207,6,FALSE),"")</f>
        <v/>
      </c>
      <c r="L83" s="91"/>
      <c r="S83" s="180" t="str">
        <f>IF('Saisie CLASSEMENT'!$C88&gt;0,'Saisie CLASSEMENT'!B88,"")</f>
        <v/>
      </c>
      <c r="T83" s="170">
        <f>IF(S83&gt;0,'Saisie CLASSEMENT'!C88)</f>
        <v>0</v>
      </c>
      <c r="U83" s="171" t="str">
        <f>IF(S83&gt;0,CONCATENATE('Saisie CLASSEMENT'!I88," ",'Saisie CLASSEMENT'!J88,""))</f>
        <v xml:space="preserve">   </v>
      </c>
      <c r="V83" s="171" t="str">
        <f>IF(S83&gt;0,'Saisie CLASSEMENT'!K88)</f>
        <v xml:space="preserve"> </v>
      </c>
      <c r="W83" s="171" t="str">
        <f>IF(S83&gt;0,'Saisie CLASSEMENT'!N88)</f>
        <v xml:space="preserve"> </v>
      </c>
      <c r="X83" s="170" t="str">
        <f>IF(S83&gt;0,'Saisie CLASSEMENT'!O88)</f>
        <v xml:space="preserve"> </v>
      </c>
      <c r="Y83" s="172" t="str">
        <f>IF(S83&gt;0,'Saisie CLASSEMENT'!P88)</f>
        <v xml:space="preserve"> </v>
      </c>
      <c r="Z83" s="325"/>
      <c r="AC83" s="85" t="str">
        <f>IF(OR(W83="",COUNTIF(W$2:W83,W83)&gt;1),"",COUNTIF(W:W,"&gt;="&amp;W83))</f>
        <v/>
      </c>
      <c r="AD83" s="323" t="str">
        <f t="shared" si="8"/>
        <v/>
      </c>
      <c r="AE83" s="85" t="str">
        <f>IF(OR(X83="",COUNTIF(X$2:X83,X83)&gt;1),"",COUNTIF(X:X,"&gt;="&amp;X83))</f>
        <v/>
      </c>
      <c r="AF83" s="323" t="str">
        <f t="shared" si="9"/>
        <v/>
      </c>
    </row>
    <row r="84" spans="1:32" ht="15.75" hidden="1" customHeight="1">
      <c r="A84" s="33">
        <f t="shared" si="5"/>
        <v>0</v>
      </c>
      <c r="B84" s="170" t="str">
        <f t="shared" si="6"/>
        <v/>
      </c>
      <c r="C84" s="180"/>
      <c r="D84" s="170"/>
      <c r="E84" s="171"/>
      <c r="F84" s="171"/>
      <c r="G84" s="171"/>
      <c r="H84" s="170"/>
      <c r="I84" s="171"/>
      <c r="J84" s="527" t="str">
        <f t="shared" si="7"/>
        <v/>
      </c>
      <c r="K84" s="179" t="str">
        <f>IF(LEN(D84)&gt;0,VLOOKUP(D84,'Saisie CLASSEMENT'!$C$8:$H$207,6,FALSE),"")</f>
        <v/>
      </c>
      <c r="L84" s="91"/>
      <c r="S84" s="180" t="str">
        <f>IF('Saisie CLASSEMENT'!$C89&gt;0,'Saisie CLASSEMENT'!B89,"")</f>
        <v/>
      </c>
      <c r="T84" s="170">
        <f>IF(S84&gt;0,'Saisie CLASSEMENT'!C89)</f>
        <v>0</v>
      </c>
      <c r="U84" s="171" t="str">
        <f>IF(S84&gt;0,CONCATENATE('Saisie CLASSEMENT'!I89," ",'Saisie CLASSEMENT'!J89,""))</f>
        <v xml:space="preserve">   </v>
      </c>
      <c r="V84" s="171" t="str">
        <f>IF(S84&gt;0,'Saisie CLASSEMENT'!K89)</f>
        <v xml:space="preserve"> </v>
      </c>
      <c r="W84" s="171" t="str">
        <f>IF(S84&gt;0,'Saisie CLASSEMENT'!N89)</f>
        <v xml:space="preserve"> </v>
      </c>
      <c r="X84" s="170" t="str">
        <f>IF(S84&gt;0,'Saisie CLASSEMENT'!O89)</f>
        <v xml:space="preserve"> </v>
      </c>
      <c r="Y84" s="172" t="str">
        <f>IF(S84&gt;0,'Saisie CLASSEMENT'!P89)</f>
        <v xml:space="preserve"> </v>
      </c>
      <c r="Z84" s="325"/>
      <c r="AC84" s="85" t="str">
        <f>IF(OR(W84="",COUNTIF(W$2:W84,W84)&gt;1),"",COUNTIF(W:W,"&gt;="&amp;W84))</f>
        <v/>
      </c>
      <c r="AD84" s="323" t="str">
        <f t="shared" si="8"/>
        <v/>
      </c>
      <c r="AE84" s="85" t="str">
        <f>IF(OR(X84="",COUNTIF(X$2:X84,X84)&gt;1),"",COUNTIF(X:X,"&gt;="&amp;X84))</f>
        <v/>
      </c>
      <c r="AF84" s="323" t="str">
        <f t="shared" si="9"/>
        <v/>
      </c>
    </row>
    <row r="85" spans="1:32" ht="15.75" hidden="1" customHeight="1">
      <c r="A85" s="33">
        <f t="shared" si="5"/>
        <v>0</v>
      </c>
      <c r="B85" s="170" t="str">
        <f t="shared" si="6"/>
        <v/>
      </c>
      <c r="C85" s="180"/>
      <c r="D85" s="170"/>
      <c r="E85" s="171"/>
      <c r="F85" s="171"/>
      <c r="G85" s="171"/>
      <c r="H85" s="170"/>
      <c r="I85" s="171"/>
      <c r="J85" s="527" t="str">
        <f t="shared" si="7"/>
        <v/>
      </c>
      <c r="K85" s="179" t="str">
        <f>IF(LEN(D85)&gt;0,VLOOKUP(D85,'Saisie CLASSEMENT'!$C$8:$H$207,6,FALSE),"")</f>
        <v/>
      </c>
      <c r="L85" s="91"/>
      <c r="S85" s="180" t="str">
        <f>IF('Saisie CLASSEMENT'!$C90&gt;0,'Saisie CLASSEMENT'!B90,"")</f>
        <v/>
      </c>
      <c r="T85" s="170">
        <f>IF(S85&gt;0,'Saisie CLASSEMENT'!C90)</f>
        <v>0</v>
      </c>
      <c r="U85" s="171" t="str">
        <f>IF(S85&gt;0,CONCATENATE('Saisie CLASSEMENT'!I90," ",'Saisie CLASSEMENT'!J90,""))</f>
        <v xml:space="preserve">   </v>
      </c>
      <c r="V85" s="171" t="str">
        <f>IF(S85&gt;0,'Saisie CLASSEMENT'!K90)</f>
        <v xml:space="preserve"> </v>
      </c>
      <c r="W85" s="171" t="str">
        <f>IF(S85&gt;0,'Saisie CLASSEMENT'!N90)</f>
        <v xml:space="preserve"> </v>
      </c>
      <c r="X85" s="170" t="str">
        <f>IF(S85&gt;0,'Saisie CLASSEMENT'!O90)</f>
        <v xml:space="preserve"> </v>
      </c>
      <c r="Y85" s="172" t="str">
        <f>IF(S85&gt;0,'Saisie CLASSEMENT'!P90)</f>
        <v xml:space="preserve"> </v>
      </c>
      <c r="Z85" s="325"/>
      <c r="AC85" s="85" t="str">
        <f>IF(OR(W85="",COUNTIF(W$2:W85,W85)&gt;1),"",COUNTIF(W:W,"&gt;="&amp;W85))</f>
        <v/>
      </c>
      <c r="AD85" s="323" t="str">
        <f t="shared" si="8"/>
        <v/>
      </c>
      <c r="AE85" s="85" t="str">
        <f>IF(OR(X85="",COUNTIF(X$2:X85,X85)&gt;1),"",COUNTIF(X:X,"&gt;="&amp;X85))</f>
        <v/>
      </c>
      <c r="AF85" s="323" t="str">
        <f t="shared" si="9"/>
        <v/>
      </c>
    </row>
    <row r="86" spans="1:32" ht="15.75" hidden="1" customHeight="1">
      <c r="A86" s="33">
        <f t="shared" si="5"/>
        <v>0</v>
      </c>
      <c r="B86" s="170" t="str">
        <f t="shared" si="6"/>
        <v/>
      </c>
      <c r="C86" s="180"/>
      <c r="D86" s="170"/>
      <c r="E86" s="171"/>
      <c r="F86" s="171"/>
      <c r="G86" s="171"/>
      <c r="H86" s="170"/>
      <c r="I86" s="171"/>
      <c r="J86" s="527" t="str">
        <f t="shared" si="7"/>
        <v/>
      </c>
      <c r="K86" s="172"/>
      <c r="L86" s="325"/>
      <c r="S86" s="180" t="str">
        <f>IF('Saisie CLASSEMENT'!$C91&gt;0,'Saisie CLASSEMENT'!B91,"")</f>
        <v/>
      </c>
      <c r="T86" s="170">
        <f>IF(S86&gt;0,'Saisie CLASSEMENT'!C91)</f>
        <v>0</v>
      </c>
      <c r="U86" s="171" t="str">
        <f>IF(S86&gt;0,CONCATENATE('Saisie CLASSEMENT'!I91," ",'Saisie CLASSEMENT'!J91,""))</f>
        <v xml:space="preserve">   </v>
      </c>
      <c r="V86" s="171" t="str">
        <f>IF(S86&gt;0,'Saisie CLASSEMENT'!K91)</f>
        <v xml:space="preserve"> </v>
      </c>
      <c r="W86" s="171" t="str">
        <f>IF(S86&gt;0,'Saisie CLASSEMENT'!N91)</f>
        <v xml:space="preserve"> </v>
      </c>
      <c r="X86" s="170" t="str">
        <f>IF(S86&gt;0,'Saisie CLASSEMENT'!O91)</f>
        <v xml:space="preserve"> </v>
      </c>
      <c r="Y86" s="172" t="str">
        <f>IF(S86&gt;0,'Saisie CLASSEMENT'!P91)</f>
        <v xml:space="preserve"> </v>
      </c>
      <c r="Z86" s="325"/>
      <c r="AC86" s="85" t="str">
        <f>IF(OR(W86="",COUNTIF(W$2:W86,W86)&gt;1),"",COUNTIF(W:W,"&gt;="&amp;W86))</f>
        <v/>
      </c>
      <c r="AD86" s="323" t="str">
        <f t="shared" si="8"/>
        <v/>
      </c>
      <c r="AE86" s="85" t="str">
        <f>IF(OR(X86="",COUNTIF(X$2:X86,X86)&gt;1),"",COUNTIF(X:X,"&gt;="&amp;X86))</f>
        <v/>
      </c>
      <c r="AF86" s="323" t="str">
        <f t="shared" si="9"/>
        <v/>
      </c>
    </row>
    <row r="87" spans="1:32" ht="15.75" hidden="1" customHeight="1">
      <c r="A87" s="33">
        <f t="shared" si="5"/>
        <v>0</v>
      </c>
      <c r="B87" s="170" t="str">
        <f t="shared" si="6"/>
        <v/>
      </c>
      <c r="C87" s="180"/>
      <c r="D87" s="170"/>
      <c r="E87" s="171"/>
      <c r="F87" s="171"/>
      <c r="G87" s="171"/>
      <c r="H87" s="170"/>
      <c r="I87" s="171"/>
      <c r="J87" s="527" t="str">
        <f t="shared" si="7"/>
        <v/>
      </c>
      <c r="K87" s="172"/>
      <c r="L87" s="325"/>
      <c r="S87" s="180" t="str">
        <f>IF('Saisie CLASSEMENT'!$C92&gt;0,'Saisie CLASSEMENT'!B92,"")</f>
        <v/>
      </c>
      <c r="T87" s="170">
        <f>IF(S87&gt;0,'Saisie CLASSEMENT'!C92)</f>
        <v>0</v>
      </c>
      <c r="U87" s="171" t="str">
        <f>IF(S87&gt;0,CONCATENATE('Saisie CLASSEMENT'!I92," ",'Saisie CLASSEMENT'!J92,""))</f>
        <v xml:space="preserve">   </v>
      </c>
      <c r="V87" s="171" t="str">
        <f>IF(S87&gt;0,'Saisie CLASSEMENT'!K92)</f>
        <v xml:space="preserve"> </v>
      </c>
      <c r="W87" s="171" t="str">
        <f>IF(S87&gt;0,'Saisie CLASSEMENT'!N92)</f>
        <v xml:space="preserve"> </v>
      </c>
      <c r="X87" s="170" t="str">
        <f>IF(S87&gt;0,'Saisie CLASSEMENT'!O92)</f>
        <v xml:space="preserve"> </v>
      </c>
      <c r="Y87" s="172" t="str">
        <f>IF(S87&gt;0,'Saisie CLASSEMENT'!P92)</f>
        <v xml:space="preserve"> </v>
      </c>
      <c r="Z87" s="325"/>
      <c r="AC87" s="85" t="str">
        <f>IF(OR(W87="",COUNTIF(W$2:W87,W87)&gt;1),"",COUNTIF(W:W,"&gt;="&amp;W87))</f>
        <v/>
      </c>
      <c r="AD87" s="323" t="str">
        <f t="shared" si="8"/>
        <v/>
      </c>
      <c r="AE87" s="85" t="str">
        <f>IF(OR(X87="",COUNTIF(X$2:X87,X87)&gt;1),"",COUNTIF(X:X,"&gt;="&amp;X87))</f>
        <v/>
      </c>
      <c r="AF87" s="323" t="str">
        <f t="shared" si="9"/>
        <v/>
      </c>
    </row>
    <row r="88" spans="1:32" ht="15.75" hidden="1" customHeight="1">
      <c r="A88" s="33">
        <f t="shared" si="5"/>
        <v>0</v>
      </c>
      <c r="B88" s="170" t="str">
        <f t="shared" si="6"/>
        <v/>
      </c>
      <c r="C88" s="180"/>
      <c r="D88" s="170"/>
      <c r="E88" s="171"/>
      <c r="F88" s="171"/>
      <c r="G88" s="171"/>
      <c r="H88" s="170"/>
      <c r="I88" s="171"/>
      <c r="J88" s="527" t="str">
        <f t="shared" si="7"/>
        <v/>
      </c>
      <c r="K88" s="172"/>
      <c r="L88" s="325"/>
      <c r="S88" s="180" t="str">
        <f>IF('Saisie CLASSEMENT'!$C93&gt;0,'Saisie CLASSEMENT'!B93,"")</f>
        <v/>
      </c>
      <c r="T88" s="170">
        <f>IF(S88&gt;0,'Saisie CLASSEMENT'!C93)</f>
        <v>0</v>
      </c>
      <c r="U88" s="171" t="str">
        <f>IF(S88&gt;0,CONCATENATE('Saisie CLASSEMENT'!I93," ",'Saisie CLASSEMENT'!J93,""))</f>
        <v xml:space="preserve">   </v>
      </c>
      <c r="V88" s="171" t="str">
        <f>IF(S88&gt;0,'Saisie CLASSEMENT'!K93)</f>
        <v xml:space="preserve"> </v>
      </c>
      <c r="W88" s="171" t="str">
        <f>IF(S88&gt;0,'Saisie CLASSEMENT'!N93)</f>
        <v xml:space="preserve"> </v>
      </c>
      <c r="X88" s="170" t="str">
        <f>IF(S88&gt;0,'Saisie CLASSEMENT'!O93)</f>
        <v xml:space="preserve"> </v>
      </c>
      <c r="Y88" s="172" t="str">
        <f>IF(S88&gt;0,'Saisie CLASSEMENT'!P93)</f>
        <v xml:space="preserve"> </v>
      </c>
      <c r="Z88" s="325"/>
      <c r="AC88" s="85" t="str">
        <f>IF(OR(W88="",COUNTIF(W$2:W88,W88)&gt;1),"",COUNTIF(W:W,"&gt;="&amp;W88))</f>
        <v/>
      </c>
      <c r="AD88" s="323" t="str">
        <f t="shared" si="8"/>
        <v/>
      </c>
      <c r="AE88" s="85" t="str">
        <f>IF(OR(X88="",COUNTIF(X$2:X88,X88)&gt;1),"",COUNTIF(X:X,"&gt;="&amp;X88))</f>
        <v/>
      </c>
      <c r="AF88" s="323" t="str">
        <f t="shared" si="9"/>
        <v/>
      </c>
    </row>
    <row r="89" spans="1:32" ht="15.75" hidden="1" customHeight="1">
      <c r="A89" s="33">
        <f t="shared" si="5"/>
        <v>0</v>
      </c>
      <c r="B89" s="170" t="str">
        <f t="shared" si="6"/>
        <v/>
      </c>
      <c r="C89" s="180"/>
      <c r="D89" s="170"/>
      <c r="E89" s="171"/>
      <c r="F89" s="171"/>
      <c r="G89" s="171"/>
      <c r="H89" s="170"/>
      <c r="I89" s="171"/>
      <c r="J89" s="527" t="str">
        <f t="shared" si="7"/>
        <v/>
      </c>
      <c r="K89" s="172"/>
      <c r="L89" s="325"/>
      <c r="S89" s="180" t="str">
        <f>IF('Saisie CLASSEMENT'!$C94&gt;0,'Saisie CLASSEMENT'!B94,"")</f>
        <v/>
      </c>
      <c r="T89" s="170">
        <f>IF(S89&gt;0,'Saisie CLASSEMENT'!C94)</f>
        <v>0</v>
      </c>
      <c r="U89" s="171" t="str">
        <f>IF(S89&gt;0,CONCATENATE('Saisie CLASSEMENT'!I94," ",'Saisie CLASSEMENT'!J94,""))</f>
        <v xml:space="preserve">   </v>
      </c>
      <c r="V89" s="171" t="str">
        <f>IF(S89&gt;0,'Saisie CLASSEMENT'!K94)</f>
        <v xml:space="preserve"> </v>
      </c>
      <c r="W89" s="171" t="str">
        <f>IF(S89&gt;0,'Saisie CLASSEMENT'!N94)</f>
        <v xml:space="preserve"> </v>
      </c>
      <c r="X89" s="170" t="str">
        <f>IF(S89&gt;0,'Saisie CLASSEMENT'!O94)</f>
        <v xml:space="preserve"> </v>
      </c>
      <c r="Y89" s="172" t="str">
        <f>IF(S89&gt;0,'Saisie CLASSEMENT'!P94)</f>
        <v xml:space="preserve"> </v>
      </c>
      <c r="Z89" s="325"/>
      <c r="AC89" s="85" t="str">
        <f>IF(OR(W89="",COUNTIF(W$2:W89,W89)&gt;1),"",COUNTIF(W:W,"&gt;="&amp;W89))</f>
        <v/>
      </c>
      <c r="AD89" s="323" t="str">
        <f t="shared" si="8"/>
        <v/>
      </c>
      <c r="AE89" s="85" t="str">
        <f>IF(OR(X89="",COUNTIF(X$2:X89,X89)&gt;1),"",COUNTIF(X:X,"&gt;="&amp;X89))</f>
        <v/>
      </c>
      <c r="AF89" s="323" t="str">
        <f t="shared" si="9"/>
        <v/>
      </c>
    </row>
    <row r="90" spans="1:32" ht="15.75" hidden="1" customHeight="1">
      <c r="A90" s="33">
        <f t="shared" si="5"/>
        <v>0</v>
      </c>
      <c r="B90" s="170" t="str">
        <f t="shared" si="6"/>
        <v/>
      </c>
      <c r="C90" s="180"/>
      <c r="D90" s="170"/>
      <c r="E90" s="171"/>
      <c r="F90" s="171"/>
      <c r="G90" s="171"/>
      <c r="H90" s="170"/>
      <c r="I90" s="171"/>
      <c r="J90" s="527" t="str">
        <f t="shared" si="7"/>
        <v/>
      </c>
      <c r="K90" s="172"/>
      <c r="L90" s="325"/>
      <c r="S90" s="180" t="str">
        <f>IF('Saisie CLASSEMENT'!$C95&gt;0,'Saisie CLASSEMENT'!B95,"")</f>
        <v/>
      </c>
      <c r="T90" s="170">
        <f>IF(S90&gt;0,'Saisie CLASSEMENT'!C95)</f>
        <v>0</v>
      </c>
      <c r="U90" s="171" t="str">
        <f>IF(S90&gt;0,CONCATENATE('Saisie CLASSEMENT'!I95," ",'Saisie CLASSEMENT'!J95,""))</f>
        <v xml:space="preserve">   </v>
      </c>
      <c r="V90" s="171" t="str">
        <f>IF(S90&gt;0,'Saisie CLASSEMENT'!K95)</f>
        <v xml:space="preserve"> </v>
      </c>
      <c r="W90" s="171" t="str">
        <f>IF(S90&gt;0,'Saisie CLASSEMENT'!N95)</f>
        <v xml:space="preserve"> </v>
      </c>
      <c r="X90" s="170" t="str">
        <f>IF(S90&gt;0,'Saisie CLASSEMENT'!O95)</f>
        <v xml:space="preserve"> </v>
      </c>
      <c r="Y90" s="172" t="str">
        <f>IF(S90&gt;0,'Saisie CLASSEMENT'!P95)</f>
        <v xml:space="preserve"> </v>
      </c>
      <c r="Z90" s="325"/>
      <c r="AC90" s="85" t="str">
        <f>IF(OR(W90="",COUNTIF(W$2:W90,W90)&gt;1),"",COUNTIF(W:W,"&gt;="&amp;W90))</f>
        <v/>
      </c>
      <c r="AD90" s="323" t="str">
        <f t="shared" si="8"/>
        <v/>
      </c>
      <c r="AE90" s="85" t="str">
        <f>IF(OR(X90="",COUNTIF(X$2:X90,X90)&gt;1),"",COUNTIF(X:X,"&gt;="&amp;X90))</f>
        <v/>
      </c>
      <c r="AF90" s="323" t="str">
        <f t="shared" si="9"/>
        <v/>
      </c>
    </row>
    <row r="91" spans="1:32" ht="15.75" hidden="1" customHeight="1">
      <c r="A91" s="33">
        <f t="shared" si="5"/>
        <v>0</v>
      </c>
      <c r="B91" s="170" t="str">
        <f t="shared" si="6"/>
        <v/>
      </c>
      <c r="C91" s="180"/>
      <c r="D91" s="170"/>
      <c r="E91" s="171"/>
      <c r="F91" s="171"/>
      <c r="G91" s="171"/>
      <c r="H91" s="170"/>
      <c r="I91" s="171"/>
      <c r="J91" s="527" t="str">
        <f t="shared" si="7"/>
        <v/>
      </c>
      <c r="K91" s="172"/>
      <c r="L91" s="325"/>
      <c r="S91" s="180" t="str">
        <f>IF('Saisie CLASSEMENT'!$C96&gt;0,'Saisie CLASSEMENT'!B96,"")</f>
        <v/>
      </c>
      <c r="T91" s="170">
        <f>IF(S91&gt;0,'Saisie CLASSEMENT'!C96)</f>
        <v>0</v>
      </c>
      <c r="U91" s="171" t="str">
        <f>IF(S91&gt;0,CONCATENATE('Saisie CLASSEMENT'!I96," ",'Saisie CLASSEMENT'!J96,""))</f>
        <v xml:space="preserve">   </v>
      </c>
      <c r="V91" s="171" t="str">
        <f>IF(S91&gt;0,'Saisie CLASSEMENT'!K96)</f>
        <v xml:space="preserve"> </v>
      </c>
      <c r="W91" s="171" t="str">
        <f>IF(S91&gt;0,'Saisie CLASSEMENT'!N96)</f>
        <v xml:space="preserve"> </v>
      </c>
      <c r="X91" s="170" t="str">
        <f>IF(S91&gt;0,'Saisie CLASSEMENT'!O96)</f>
        <v xml:space="preserve"> </v>
      </c>
      <c r="Y91" s="172" t="str">
        <f>IF(S91&gt;0,'Saisie CLASSEMENT'!P96)</f>
        <v xml:space="preserve"> </v>
      </c>
      <c r="Z91" s="325"/>
      <c r="AC91" s="85" t="str">
        <f>IF(OR(W91="",COUNTIF(W$2:W91,W91)&gt;1),"",COUNTIF(W:W,"&gt;="&amp;W91))</f>
        <v/>
      </c>
      <c r="AD91" s="323" t="str">
        <f t="shared" si="8"/>
        <v/>
      </c>
      <c r="AE91" s="85" t="str">
        <f>IF(OR(X91="",COUNTIF(X$2:X91,X91)&gt;1),"",COUNTIF(X:X,"&gt;="&amp;X91))</f>
        <v/>
      </c>
      <c r="AF91" s="323" t="str">
        <f t="shared" si="9"/>
        <v/>
      </c>
    </row>
    <row r="92" spans="1:32" ht="15.75" hidden="1" customHeight="1">
      <c r="A92" s="33">
        <f t="shared" si="5"/>
        <v>0</v>
      </c>
      <c r="B92" s="170" t="str">
        <f t="shared" si="6"/>
        <v/>
      </c>
      <c r="C92" s="180"/>
      <c r="D92" s="170"/>
      <c r="E92" s="171"/>
      <c r="F92" s="171"/>
      <c r="G92" s="171"/>
      <c r="H92" s="170"/>
      <c r="I92" s="171"/>
      <c r="J92" s="527" t="str">
        <f t="shared" si="7"/>
        <v/>
      </c>
      <c r="K92" s="172"/>
      <c r="L92" s="325"/>
      <c r="S92" s="180" t="str">
        <f>IF('Saisie CLASSEMENT'!$C97&gt;0,'Saisie CLASSEMENT'!B97,"")</f>
        <v/>
      </c>
      <c r="T92" s="170">
        <f>IF(S92&gt;0,'Saisie CLASSEMENT'!C97)</f>
        <v>0</v>
      </c>
      <c r="U92" s="171" t="str">
        <f>IF(S92&gt;0,CONCATENATE('Saisie CLASSEMENT'!I97," ",'Saisie CLASSEMENT'!J97,""))</f>
        <v xml:space="preserve">   </v>
      </c>
      <c r="V92" s="171" t="str">
        <f>IF(S92&gt;0,'Saisie CLASSEMENT'!K97)</f>
        <v xml:space="preserve"> </v>
      </c>
      <c r="W92" s="171" t="str">
        <f>IF(S92&gt;0,'Saisie CLASSEMENT'!N97)</f>
        <v xml:space="preserve"> </v>
      </c>
      <c r="X92" s="170" t="str">
        <f>IF(S92&gt;0,'Saisie CLASSEMENT'!O97)</f>
        <v xml:space="preserve"> </v>
      </c>
      <c r="Y92" s="172" t="str">
        <f>IF(S92&gt;0,'Saisie CLASSEMENT'!P97)</f>
        <v xml:space="preserve"> </v>
      </c>
      <c r="Z92" s="325"/>
      <c r="AC92" s="85" t="str">
        <f>IF(OR(W92="",COUNTIF(W$2:W92,W92)&gt;1),"",COUNTIF(W:W,"&gt;="&amp;W92))</f>
        <v/>
      </c>
      <c r="AD92" s="323" t="str">
        <f t="shared" si="8"/>
        <v/>
      </c>
      <c r="AE92" s="85" t="str">
        <f>IF(OR(X92="",COUNTIF(X$2:X92,X92)&gt;1),"",COUNTIF(X:X,"&gt;="&amp;X92))</f>
        <v/>
      </c>
      <c r="AF92" s="323" t="str">
        <f t="shared" si="9"/>
        <v/>
      </c>
    </row>
    <row r="93" spans="1:32" ht="15.75" hidden="1" customHeight="1">
      <c r="A93" s="33">
        <f t="shared" si="5"/>
        <v>0</v>
      </c>
      <c r="B93" s="170" t="str">
        <f t="shared" si="6"/>
        <v/>
      </c>
      <c r="C93" s="180"/>
      <c r="D93" s="170"/>
      <c r="E93" s="171"/>
      <c r="F93" s="171"/>
      <c r="G93" s="171"/>
      <c r="H93" s="170"/>
      <c r="I93" s="171"/>
      <c r="J93" s="527" t="str">
        <f t="shared" si="7"/>
        <v/>
      </c>
      <c r="K93" s="172"/>
      <c r="L93" s="325"/>
      <c r="S93" s="180" t="str">
        <f>IF('Saisie CLASSEMENT'!$C98&gt;0,'Saisie CLASSEMENT'!B98,"")</f>
        <v/>
      </c>
      <c r="T93" s="170">
        <f>IF(S93&gt;0,'Saisie CLASSEMENT'!C98)</f>
        <v>0</v>
      </c>
      <c r="U93" s="171" t="str">
        <f>IF(S93&gt;0,CONCATENATE('Saisie CLASSEMENT'!I98," ",'Saisie CLASSEMENT'!J98,""))</f>
        <v xml:space="preserve">   </v>
      </c>
      <c r="V93" s="171" t="str">
        <f>IF(S93&gt;0,'Saisie CLASSEMENT'!K98)</f>
        <v xml:space="preserve"> </v>
      </c>
      <c r="W93" s="171" t="str">
        <f>IF(S93&gt;0,'Saisie CLASSEMENT'!N98)</f>
        <v xml:space="preserve"> </v>
      </c>
      <c r="X93" s="170" t="str">
        <f>IF(S93&gt;0,'Saisie CLASSEMENT'!O98)</f>
        <v xml:space="preserve"> </v>
      </c>
      <c r="Y93" s="172" t="str">
        <f>IF(S93&gt;0,'Saisie CLASSEMENT'!P98)</f>
        <v xml:space="preserve"> </v>
      </c>
      <c r="Z93" s="325"/>
      <c r="AC93" s="85" t="str">
        <f>IF(OR(W93="",COUNTIF(W$2:W93,W93)&gt;1),"",COUNTIF(W:W,"&gt;="&amp;W93))</f>
        <v/>
      </c>
      <c r="AD93" s="323" t="str">
        <f t="shared" si="8"/>
        <v/>
      </c>
      <c r="AE93" s="85" t="str">
        <f>IF(OR(X93="",COUNTIF(X$2:X93,X93)&gt;1),"",COUNTIF(X:X,"&gt;="&amp;X93))</f>
        <v/>
      </c>
      <c r="AF93" s="323" t="str">
        <f t="shared" si="9"/>
        <v/>
      </c>
    </row>
    <row r="94" spans="1:32" ht="15.75" hidden="1" customHeight="1">
      <c r="A94" s="33">
        <f t="shared" si="5"/>
        <v>0</v>
      </c>
      <c r="B94" s="170" t="str">
        <f t="shared" si="6"/>
        <v/>
      </c>
      <c r="C94" s="180"/>
      <c r="D94" s="170"/>
      <c r="E94" s="171"/>
      <c r="F94" s="171"/>
      <c r="G94" s="171"/>
      <c r="H94" s="170"/>
      <c r="I94" s="171"/>
      <c r="J94" s="527" t="str">
        <f t="shared" si="7"/>
        <v/>
      </c>
      <c r="K94" s="172"/>
      <c r="L94" s="325"/>
      <c r="S94" s="180" t="str">
        <f>IF('Saisie CLASSEMENT'!$C99&gt;0,'Saisie CLASSEMENT'!B99,"")</f>
        <v/>
      </c>
      <c r="T94" s="170">
        <f>IF(S94&gt;0,'Saisie CLASSEMENT'!C99)</f>
        <v>0</v>
      </c>
      <c r="U94" s="171" t="str">
        <f>IF(S94&gt;0,CONCATENATE('Saisie CLASSEMENT'!I99," ",'Saisie CLASSEMENT'!J99,""))</f>
        <v xml:space="preserve">   </v>
      </c>
      <c r="V94" s="171" t="str">
        <f>IF(S94&gt;0,'Saisie CLASSEMENT'!K99)</f>
        <v xml:space="preserve"> </v>
      </c>
      <c r="W94" s="171" t="str">
        <f>IF(S94&gt;0,'Saisie CLASSEMENT'!N99)</f>
        <v xml:space="preserve"> </v>
      </c>
      <c r="X94" s="170" t="str">
        <f>IF(S94&gt;0,'Saisie CLASSEMENT'!O99)</f>
        <v xml:space="preserve"> </v>
      </c>
      <c r="Y94" s="172" t="str">
        <f>IF(S94&gt;0,'Saisie CLASSEMENT'!P99)</f>
        <v xml:space="preserve"> </v>
      </c>
      <c r="Z94" s="325"/>
      <c r="AC94" s="85" t="str">
        <f>IF(OR(W94="",COUNTIF(W$2:W94,W94)&gt;1),"",COUNTIF(W:W,"&gt;="&amp;W94))</f>
        <v/>
      </c>
      <c r="AD94" s="323" t="str">
        <f t="shared" si="8"/>
        <v/>
      </c>
      <c r="AE94" s="85" t="str">
        <f>IF(OR(X94="",COUNTIF(X$2:X94,X94)&gt;1),"",COUNTIF(X:X,"&gt;="&amp;X94))</f>
        <v/>
      </c>
      <c r="AF94" s="323" t="str">
        <f t="shared" si="9"/>
        <v/>
      </c>
    </row>
    <row r="95" spans="1:32" ht="15.75" hidden="1" customHeight="1">
      <c r="A95" s="33">
        <f t="shared" si="5"/>
        <v>0</v>
      </c>
      <c r="B95" s="170" t="str">
        <f t="shared" si="6"/>
        <v/>
      </c>
      <c r="C95" s="180"/>
      <c r="D95" s="170"/>
      <c r="E95" s="171"/>
      <c r="F95" s="171"/>
      <c r="G95" s="171"/>
      <c r="H95" s="170"/>
      <c r="I95" s="171"/>
      <c r="J95" s="527" t="str">
        <f t="shared" si="7"/>
        <v/>
      </c>
      <c r="K95" s="172"/>
      <c r="L95" s="325"/>
      <c r="S95" s="180" t="str">
        <f>IF('Saisie CLASSEMENT'!$C100&gt;0,'Saisie CLASSEMENT'!B100,"")</f>
        <v/>
      </c>
      <c r="T95" s="170">
        <f>IF(S95&gt;0,'Saisie CLASSEMENT'!C100)</f>
        <v>0</v>
      </c>
      <c r="U95" s="171" t="str">
        <f>IF(S95&gt;0,CONCATENATE('Saisie CLASSEMENT'!I100," ",'Saisie CLASSEMENT'!J100,""))</f>
        <v xml:space="preserve">   </v>
      </c>
      <c r="V95" s="171" t="str">
        <f>IF(S95&gt;0,'Saisie CLASSEMENT'!K100)</f>
        <v xml:space="preserve"> </v>
      </c>
      <c r="W95" s="171" t="str">
        <f>IF(S95&gt;0,'Saisie CLASSEMENT'!N100)</f>
        <v xml:space="preserve"> </v>
      </c>
      <c r="X95" s="170" t="str">
        <f>IF(S95&gt;0,'Saisie CLASSEMENT'!O100)</f>
        <v xml:space="preserve"> </v>
      </c>
      <c r="Y95" s="172" t="str">
        <f>IF(S95&gt;0,'Saisie CLASSEMENT'!P100)</f>
        <v xml:space="preserve"> </v>
      </c>
      <c r="Z95" s="325"/>
      <c r="AC95" s="85" t="str">
        <f>IF(OR(W95="",COUNTIF(W$2:W95,W95)&gt;1),"",COUNTIF(W:W,"&gt;="&amp;W95))</f>
        <v/>
      </c>
      <c r="AD95" s="323" t="str">
        <f t="shared" si="8"/>
        <v/>
      </c>
      <c r="AE95" s="85" t="str">
        <f>IF(OR(X95="",COUNTIF(X$2:X95,X95)&gt;1),"",COUNTIF(X:X,"&gt;="&amp;X95))</f>
        <v/>
      </c>
      <c r="AF95" s="323" t="str">
        <f t="shared" si="9"/>
        <v/>
      </c>
    </row>
    <row r="96" spans="1:32" ht="15.75" hidden="1" customHeight="1">
      <c r="A96" s="33">
        <f t="shared" si="5"/>
        <v>0</v>
      </c>
      <c r="B96" s="170" t="str">
        <f t="shared" si="6"/>
        <v/>
      </c>
      <c r="C96" s="180"/>
      <c r="D96" s="170"/>
      <c r="E96" s="171"/>
      <c r="F96" s="171"/>
      <c r="G96" s="171"/>
      <c r="H96" s="170"/>
      <c r="I96" s="171"/>
      <c r="J96" s="527" t="str">
        <f t="shared" si="7"/>
        <v/>
      </c>
      <c r="K96" s="172"/>
      <c r="L96" s="325"/>
      <c r="S96" s="180" t="str">
        <f>IF('Saisie CLASSEMENT'!$C101&gt;0,'Saisie CLASSEMENT'!B101,"")</f>
        <v/>
      </c>
      <c r="T96" s="170">
        <f>IF(S96&gt;0,'Saisie CLASSEMENT'!C101)</f>
        <v>0</v>
      </c>
      <c r="U96" s="171" t="str">
        <f>IF(S96&gt;0,CONCATENATE('Saisie CLASSEMENT'!I101," ",'Saisie CLASSEMENT'!J101,""))</f>
        <v xml:space="preserve">   </v>
      </c>
      <c r="V96" s="171" t="str">
        <f>IF(S96&gt;0,'Saisie CLASSEMENT'!K101)</f>
        <v xml:space="preserve"> </v>
      </c>
      <c r="W96" s="171" t="str">
        <f>IF(S96&gt;0,'Saisie CLASSEMENT'!N101)</f>
        <v xml:space="preserve"> </v>
      </c>
      <c r="X96" s="170" t="str">
        <f>IF(S96&gt;0,'Saisie CLASSEMENT'!O101)</f>
        <v xml:space="preserve"> </v>
      </c>
      <c r="Y96" s="172" t="str">
        <f>IF(S96&gt;0,'Saisie CLASSEMENT'!P101)</f>
        <v xml:space="preserve"> </v>
      </c>
      <c r="Z96" s="325"/>
      <c r="AC96" s="85" t="str">
        <f>IF(OR(W96="",COUNTIF(W$2:W96,W96)&gt;1),"",COUNTIF(W:W,"&gt;="&amp;W96))</f>
        <v/>
      </c>
      <c r="AD96" s="323" t="str">
        <f t="shared" si="8"/>
        <v/>
      </c>
      <c r="AE96" s="85" t="str">
        <f>IF(OR(X96="",COUNTIF(X$2:X96,X96)&gt;1),"",COUNTIF(X:X,"&gt;="&amp;X96))</f>
        <v/>
      </c>
      <c r="AF96" s="323" t="str">
        <f t="shared" si="9"/>
        <v/>
      </c>
    </row>
    <row r="97" spans="1:32" ht="15.75" hidden="1" customHeight="1">
      <c r="A97" s="33">
        <f t="shared" si="5"/>
        <v>0</v>
      </c>
      <c r="B97" s="170" t="str">
        <f t="shared" si="6"/>
        <v/>
      </c>
      <c r="C97" s="180"/>
      <c r="D97" s="170"/>
      <c r="E97" s="171"/>
      <c r="F97" s="171"/>
      <c r="G97" s="171"/>
      <c r="H97" s="170"/>
      <c r="I97" s="171"/>
      <c r="J97" s="527" t="str">
        <f t="shared" si="7"/>
        <v/>
      </c>
      <c r="K97" s="172"/>
      <c r="L97" s="325"/>
      <c r="S97" s="180" t="str">
        <f>IF('Saisie CLASSEMENT'!$C102&gt;0,'Saisie CLASSEMENT'!B102,"")</f>
        <v/>
      </c>
      <c r="T97" s="170">
        <f>IF(S97&gt;0,'Saisie CLASSEMENT'!C102)</f>
        <v>0</v>
      </c>
      <c r="U97" s="171" t="str">
        <f>IF(S97&gt;0,CONCATENATE('Saisie CLASSEMENT'!I102," ",'Saisie CLASSEMENT'!J102,""))</f>
        <v xml:space="preserve">   </v>
      </c>
      <c r="V97" s="171" t="str">
        <f>IF(S97&gt;0,'Saisie CLASSEMENT'!K102)</f>
        <v xml:space="preserve"> </v>
      </c>
      <c r="W97" s="171" t="str">
        <f>IF(S97&gt;0,'Saisie CLASSEMENT'!N102)</f>
        <v xml:space="preserve"> </v>
      </c>
      <c r="X97" s="170" t="str">
        <f>IF(S97&gt;0,'Saisie CLASSEMENT'!O102)</f>
        <v xml:space="preserve"> </v>
      </c>
      <c r="Y97" s="172" t="str">
        <f>IF(S97&gt;0,'Saisie CLASSEMENT'!P102)</f>
        <v xml:space="preserve"> </v>
      </c>
      <c r="Z97" s="325"/>
      <c r="AC97" s="85" t="str">
        <f>IF(OR(W97="",COUNTIF(W$2:W97,W97)&gt;1),"",COUNTIF(W:W,"&gt;="&amp;W97))</f>
        <v/>
      </c>
      <c r="AD97" s="323" t="str">
        <f t="shared" si="8"/>
        <v/>
      </c>
      <c r="AE97" s="85" t="str">
        <f>IF(OR(X97="",COUNTIF(X$2:X97,X97)&gt;1),"",COUNTIF(X:X,"&gt;="&amp;X97))</f>
        <v/>
      </c>
      <c r="AF97" s="323" t="str">
        <f t="shared" si="9"/>
        <v/>
      </c>
    </row>
    <row r="98" spans="1:32" ht="15.75" hidden="1" customHeight="1">
      <c r="A98" s="33">
        <f t="shared" si="5"/>
        <v>0</v>
      </c>
      <c r="B98" s="170" t="str">
        <f t="shared" si="6"/>
        <v/>
      </c>
      <c r="C98" s="180"/>
      <c r="D98" s="170"/>
      <c r="E98" s="171"/>
      <c r="F98" s="171"/>
      <c r="G98" s="171"/>
      <c r="H98" s="170"/>
      <c r="I98" s="171"/>
      <c r="J98" s="527" t="str">
        <f t="shared" si="7"/>
        <v/>
      </c>
      <c r="K98" s="172"/>
      <c r="L98" s="325"/>
      <c r="S98" s="180" t="str">
        <f>IF('Saisie CLASSEMENT'!$C103&gt;0,'Saisie CLASSEMENT'!B103,"")</f>
        <v/>
      </c>
      <c r="T98" s="170">
        <f>IF(S98&gt;0,'Saisie CLASSEMENT'!C103)</f>
        <v>0</v>
      </c>
      <c r="U98" s="171" t="str">
        <f>IF(S98&gt;0,CONCATENATE('Saisie CLASSEMENT'!I103," ",'Saisie CLASSEMENT'!J103,""))</f>
        <v xml:space="preserve">   </v>
      </c>
      <c r="V98" s="171" t="str">
        <f>IF(S98&gt;0,'Saisie CLASSEMENT'!K103)</f>
        <v xml:space="preserve"> </v>
      </c>
      <c r="W98" s="171" t="str">
        <f>IF(S98&gt;0,'Saisie CLASSEMENT'!N103)</f>
        <v xml:space="preserve"> </v>
      </c>
      <c r="X98" s="170" t="str">
        <f>IF(S98&gt;0,'Saisie CLASSEMENT'!O103)</f>
        <v xml:space="preserve"> </v>
      </c>
      <c r="Y98" s="172" t="str">
        <f>IF(S98&gt;0,'Saisie CLASSEMENT'!P103)</f>
        <v xml:space="preserve"> </v>
      </c>
      <c r="Z98" s="325"/>
      <c r="AC98" s="85" t="str">
        <f>IF(OR(W98="",COUNTIF(W$2:W98,W98)&gt;1),"",COUNTIF(W:W,"&gt;="&amp;W98))</f>
        <v/>
      </c>
      <c r="AD98" s="323" t="str">
        <f t="shared" si="8"/>
        <v/>
      </c>
      <c r="AE98" s="85" t="str">
        <f>IF(OR(X98="",COUNTIF(X$2:X98,X98)&gt;1),"",COUNTIF(X:X,"&gt;="&amp;X98))</f>
        <v/>
      </c>
      <c r="AF98" s="323" t="str">
        <f t="shared" si="9"/>
        <v/>
      </c>
    </row>
    <row r="99" spans="1:32" ht="15.75" hidden="1" customHeight="1">
      <c r="A99" s="33">
        <f t="shared" si="5"/>
        <v>0</v>
      </c>
      <c r="B99" s="170" t="str">
        <f t="shared" si="6"/>
        <v/>
      </c>
      <c r="C99" s="180"/>
      <c r="D99" s="170"/>
      <c r="E99" s="171"/>
      <c r="F99" s="171"/>
      <c r="G99" s="171"/>
      <c r="H99" s="170"/>
      <c r="I99" s="171"/>
      <c r="J99" s="527" t="str">
        <f t="shared" si="7"/>
        <v/>
      </c>
      <c r="K99" s="172"/>
      <c r="L99" s="325"/>
      <c r="S99" s="180" t="str">
        <f>IF('Saisie CLASSEMENT'!$C104&gt;0,'Saisie CLASSEMENT'!B104,"")</f>
        <v/>
      </c>
      <c r="T99" s="170">
        <f>IF(S99&gt;0,'Saisie CLASSEMENT'!C104)</f>
        <v>0</v>
      </c>
      <c r="U99" s="171" t="str">
        <f>IF(S99&gt;0,CONCATENATE('Saisie CLASSEMENT'!I104," ",'Saisie CLASSEMENT'!J104,""))</f>
        <v xml:space="preserve">   </v>
      </c>
      <c r="V99" s="171" t="str">
        <f>IF(S99&gt;0,'Saisie CLASSEMENT'!K104)</f>
        <v xml:space="preserve"> </v>
      </c>
      <c r="W99" s="171" t="str">
        <f>IF(S99&gt;0,'Saisie CLASSEMENT'!N104)</f>
        <v xml:space="preserve"> </v>
      </c>
      <c r="X99" s="170" t="str">
        <f>IF(S99&gt;0,'Saisie CLASSEMENT'!O104)</f>
        <v xml:space="preserve"> </v>
      </c>
      <c r="Y99" s="172" t="str">
        <f>IF(S99&gt;0,'Saisie CLASSEMENT'!P104)</f>
        <v xml:space="preserve"> </v>
      </c>
      <c r="Z99" s="325"/>
      <c r="AC99" s="85" t="str">
        <f>IF(OR(W99="",COUNTIF(W$2:W99,W99)&gt;1),"",COUNTIF(W:W,"&gt;="&amp;W99))</f>
        <v/>
      </c>
      <c r="AD99" s="323" t="str">
        <f t="shared" si="8"/>
        <v/>
      </c>
      <c r="AE99" s="85" t="str">
        <f>IF(OR(X99="",COUNTIF(X$2:X99,X99)&gt;1),"",COUNTIF(X:X,"&gt;="&amp;X99))</f>
        <v/>
      </c>
      <c r="AF99" s="323" t="str">
        <f t="shared" si="9"/>
        <v/>
      </c>
    </row>
    <row r="100" spans="1:32" ht="15.75" hidden="1" customHeight="1">
      <c r="A100" s="33">
        <f t="shared" si="5"/>
        <v>0</v>
      </c>
      <c r="B100" s="170" t="str">
        <f t="shared" si="6"/>
        <v/>
      </c>
      <c r="C100" s="180"/>
      <c r="D100" s="170"/>
      <c r="E100" s="171"/>
      <c r="F100" s="171"/>
      <c r="G100" s="171"/>
      <c r="H100" s="170"/>
      <c r="I100" s="171"/>
      <c r="J100" s="527" t="str">
        <f t="shared" si="7"/>
        <v/>
      </c>
      <c r="K100" s="172"/>
      <c r="L100" s="325"/>
      <c r="S100" s="180" t="str">
        <f>IF('Saisie CLASSEMENT'!$C105&gt;0,'Saisie CLASSEMENT'!B105,"")</f>
        <v/>
      </c>
      <c r="T100" s="170">
        <f>IF(S100&gt;0,'Saisie CLASSEMENT'!C105)</f>
        <v>0</v>
      </c>
      <c r="U100" s="171" t="str">
        <f>IF(S100&gt;0,CONCATENATE('Saisie CLASSEMENT'!I105," ",'Saisie CLASSEMENT'!J105,""))</f>
        <v xml:space="preserve">   </v>
      </c>
      <c r="V100" s="171" t="str">
        <f>IF(S100&gt;0,'Saisie CLASSEMENT'!K105)</f>
        <v xml:space="preserve"> </v>
      </c>
      <c r="W100" s="171" t="str">
        <f>IF(S100&gt;0,'Saisie CLASSEMENT'!N105)</f>
        <v xml:space="preserve"> </v>
      </c>
      <c r="X100" s="170" t="str">
        <f>IF(S100&gt;0,'Saisie CLASSEMENT'!O105)</f>
        <v xml:space="preserve"> </v>
      </c>
      <c r="Y100" s="172" t="str">
        <f>IF(S100&gt;0,'Saisie CLASSEMENT'!P105)</f>
        <v xml:space="preserve"> </v>
      </c>
      <c r="Z100" s="325"/>
      <c r="AC100" s="85" t="str">
        <f>IF(OR(W100="",COUNTIF(W$2:W100,W100)&gt;1),"",COUNTIF(W:W,"&gt;="&amp;W100))</f>
        <v/>
      </c>
      <c r="AD100" s="323" t="str">
        <f t="shared" si="8"/>
        <v/>
      </c>
      <c r="AE100" s="85" t="str">
        <f>IF(OR(X100="",COUNTIF(X$2:X100,X100)&gt;1),"",COUNTIF(X:X,"&gt;="&amp;X100))</f>
        <v/>
      </c>
      <c r="AF100" s="323" t="str">
        <f t="shared" si="9"/>
        <v/>
      </c>
    </row>
    <row r="101" spans="1:32" ht="15.75" hidden="1" customHeight="1">
      <c r="A101" s="33">
        <f t="shared" si="5"/>
        <v>0</v>
      </c>
      <c r="B101" s="170" t="str">
        <f t="shared" si="6"/>
        <v/>
      </c>
      <c r="C101" s="180"/>
      <c r="D101" s="170"/>
      <c r="E101" s="171"/>
      <c r="F101" s="171"/>
      <c r="G101" s="171"/>
      <c r="H101" s="170"/>
      <c r="I101" s="171"/>
      <c r="J101" s="527" t="str">
        <f t="shared" si="7"/>
        <v/>
      </c>
      <c r="K101" s="172"/>
      <c r="L101" s="325"/>
      <c r="S101" s="180" t="str">
        <f>IF('Saisie CLASSEMENT'!$C106&gt;0,'Saisie CLASSEMENT'!B106,"")</f>
        <v/>
      </c>
      <c r="T101" s="170">
        <f>IF(S101&gt;0,'Saisie CLASSEMENT'!C106)</f>
        <v>0</v>
      </c>
      <c r="U101" s="171" t="str">
        <f>IF(S101&gt;0,CONCATENATE('Saisie CLASSEMENT'!I106," ",'Saisie CLASSEMENT'!J106,""))</f>
        <v xml:space="preserve">   </v>
      </c>
      <c r="V101" s="171" t="str">
        <f>IF(S101&gt;0,'Saisie CLASSEMENT'!K106)</f>
        <v xml:space="preserve"> </v>
      </c>
      <c r="W101" s="171" t="str">
        <f>IF(S101&gt;0,'Saisie CLASSEMENT'!N106)</f>
        <v xml:space="preserve"> </v>
      </c>
      <c r="X101" s="170" t="str">
        <f>IF(S101&gt;0,'Saisie CLASSEMENT'!O106)</f>
        <v xml:space="preserve"> </v>
      </c>
      <c r="Y101" s="172" t="str">
        <f>IF(S101&gt;0,'Saisie CLASSEMENT'!P106)</f>
        <v xml:space="preserve"> </v>
      </c>
      <c r="Z101" s="325"/>
      <c r="AC101" s="85" t="str">
        <f>IF(OR(W101="",COUNTIF(W$2:W101,W101)&gt;1),"",COUNTIF(W:W,"&gt;="&amp;W101))</f>
        <v/>
      </c>
      <c r="AD101" s="323" t="str">
        <f t="shared" ref="AD101:AD130" si="10">IF(ROW()-1&gt;COUNT(AC:AC),"",INDEX(W:W,MATCH(LARGE(AC:AC,ROW()-1),AC:AC,0)))</f>
        <v/>
      </c>
      <c r="AE101" s="85" t="str">
        <f>IF(OR(X101="",COUNTIF(X$2:X101,X101)&gt;1),"",COUNTIF(X:X,"&gt;="&amp;X101))</f>
        <v/>
      </c>
    </row>
    <row r="102" spans="1:32" ht="15.75" hidden="1" customHeight="1">
      <c r="A102" s="33">
        <f t="shared" si="5"/>
        <v>0</v>
      </c>
      <c r="B102" s="170" t="str">
        <f t="shared" si="6"/>
        <v/>
      </c>
      <c r="C102" s="180"/>
      <c r="D102" s="170"/>
      <c r="E102" s="171"/>
      <c r="F102" s="171"/>
      <c r="G102" s="171"/>
      <c r="H102" s="170"/>
      <c r="I102" s="171"/>
      <c r="J102" s="527" t="str">
        <f t="shared" si="7"/>
        <v/>
      </c>
      <c r="K102" s="172"/>
      <c r="L102" s="325"/>
      <c r="S102" s="180" t="str">
        <f>IF('Saisie CLASSEMENT'!$C107&gt;0,'Saisie CLASSEMENT'!B107,"")</f>
        <v/>
      </c>
      <c r="T102" s="170">
        <f>IF(S102&gt;0,'Saisie CLASSEMENT'!C107)</f>
        <v>0</v>
      </c>
      <c r="U102" s="171" t="str">
        <f>IF(S102&gt;0,CONCATENATE('Saisie CLASSEMENT'!I107," ",'Saisie CLASSEMENT'!J107,""))</f>
        <v xml:space="preserve">   </v>
      </c>
      <c r="V102" s="171" t="str">
        <f>IF(S102&gt;0,'Saisie CLASSEMENT'!K107)</f>
        <v xml:space="preserve"> </v>
      </c>
      <c r="W102" s="171" t="str">
        <f>IF(S102&gt;0,'Saisie CLASSEMENT'!N107)</f>
        <v xml:space="preserve"> </v>
      </c>
      <c r="X102" s="170" t="str">
        <f>IF(S102&gt;0,'Saisie CLASSEMENT'!O107)</f>
        <v xml:space="preserve"> </v>
      </c>
      <c r="Y102" s="172" t="str">
        <f>IF(S102&gt;0,'Saisie CLASSEMENT'!P107)</f>
        <v xml:space="preserve"> </v>
      </c>
      <c r="Z102" s="325"/>
      <c r="AC102" s="85" t="str">
        <f>IF(OR(W102="",COUNTIF(W$2:W102,W102)&gt;1),"",COUNTIF(W:W,"&gt;="&amp;W102))</f>
        <v/>
      </c>
      <c r="AD102" s="323" t="str">
        <f t="shared" si="10"/>
        <v/>
      </c>
      <c r="AE102" s="85" t="str">
        <f>IF(OR(X102="",COUNTIF(X$2:X102,X102)&gt;1),"",COUNTIF(X:X,"&gt;="&amp;X102))</f>
        <v/>
      </c>
    </row>
    <row r="103" spans="1:32" ht="15.75" hidden="1" customHeight="1">
      <c r="A103" s="33">
        <f t="shared" si="5"/>
        <v>0</v>
      </c>
      <c r="B103" s="170" t="str">
        <f t="shared" si="6"/>
        <v/>
      </c>
      <c r="C103" s="180"/>
      <c r="D103" s="170"/>
      <c r="E103" s="171"/>
      <c r="F103" s="171"/>
      <c r="G103" s="171"/>
      <c r="H103" s="170"/>
      <c r="I103" s="171"/>
      <c r="J103" s="527" t="str">
        <f t="shared" si="7"/>
        <v/>
      </c>
      <c r="K103" s="172"/>
      <c r="L103" s="325"/>
      <c r="S103" s="180" t="str">
        <f>IF('Saisie CLASSEMENT'!$C108&gt;0,'Saisie CLASSEMENT'!B108,"")</f>
        <v/>
      </c>
      <c r="T103" s="170">
        <f>IF(S103&gt;0,'Saisie CLASSEMENT'!C108)</f>
        <v>0</v>
      </c>
      <c r="U103" s="171" t="str">
        <f>IF(S103&gt;0,CONCATENATE('Saisie CLASSEMENT'!I108," ",'Saisie CLASSEMENT'!J108,""))</f>
        <v xml:space="preserve">   </v>
      </c>
      <c r="V103" s="171" t="str">
        <f>IF(S103&gt;0,'Saisie CLASSEMENT'!K108)</f>
        <v xml:space="preserve"> </v>
      </c>
      <c r="W103" s="171" t="str">
        <f>IF(S103&gt;0,'Saisie CLASSEMENT'!N108)</f>
        <v xml:space="preserve"> </v>
      </c>
      <c r="X103" s="170" t="str">
        <f>IF(S103&gt;0,'Saisie CLASSEMENT'!O108)</f>
        <v xml:space="preserve"> </v>
      </c>
      <c r="Y103" s="172" t="str">
        <f>IF(S103&gt;0,'Saisie CLASSEMENT'!P108)</f>
        <v xml:space="preserve"> </v>
      </c>
      <c r="Z103" s="325"/>
      <c r="AC103" s="85" t="str">
        <f>IF(OR(W103="",COUNTIF(W$2:W103,W103)&gt;1),"",COUNTIF(W:W,"&gt;="&amp;W103))</f>
        <v/>
      </c>
      <c r="AD103" s="323" t="str">
        <f t="shared" si="10"/>
        <v/>
      </c>
      <c r="AE103" s="85" t="str">
        <f>IF(OR(X103="",COUNTIF(X$2:X103,X103)&gt;1),"",COUNTIF(X:X,"&gt;="&amp;X103))</f>
        <v/>
      </c>
    </row>
    <row r="104" spans="1:32" ht="15.75" hidden="1" customHeight="1">
      <c r="A104" s="33">
        <f t="shared" si="5"/>
        <v>0</v>
      </c>
      <c r="B104" s="170" t="str">
        <f t="shared" si="6"/>
        <v/>
      </c>
      <c r="C104" s="180"/>
      <c r="D104" s="170"/>
      <c r="E104" s="171"/>
      <c r="F104" s="171"/>
      <c r="G104" s="171"/>
      <c r="H104" s="170"/>
      <c r="I104" s="171"/>
      <c r="J104" s="527" t="str">
        <f t="shared" si="7"/>
        <v/>
      </c>
      <c r="K104" s="172"/>
      <c r="L104" s="325"/>
      <c r="S104" s="180" t="str">
        <f>IF('Saisie CLASSEMENT'!$C109&gt;0,'Saisie CLASSEMENT'!B109,"")</f>
        <v/>
      </c>
      <c r="T104" s="170">
        <f>IF(S104&gt;0,'Saisie CLASSEMENT'!C109)</f>
        <v>0</v>
      </c>
      <c r="U104" s="171" t="str">
        <f>IF(S104&gt;0,CONCATENATE('Saisie CLASSEMENT'!I109," ",'Saisie CLASSEMENT'!J109,""))</f>
        <v xml:space="preserve">   </v>
      </c>
      <c r="V104" s="171" t="str">
        <f>IF(S104&gt;0,'Saisie CLASSEMENT'!K109)</f>
        <v xml:space="preserve"> </v>
      </c>
      <c r="W104" s="171" t="str">
        <f>IF(S104&gt;0,'Saisie CLASSEMENT'!N109)</f>
        <v xml:space="preserve"> </v>
      </c>
      <c r="X104" s="170" t="str">
        <f>IF(S104&gt;0,'Saisie CLASSEMENT'!O109)</f>
        <v xml:space="preserve"> </v>
      </c>
      <c r="Y104" s="172" t="str">
        <f>IF(S104&gt;0,'Saisie CLASSEMENT'!P109)</f>
        <v xml:space="preserve"> </v>
      </c>
      <c r="Z104" s="325"/>
      <c r="AC104" s="85" t="str">
        <f>IF(OR(W104="",COUNTIF(W$2:W104,W104)&gt;1),"",COUNTIF(W:W,"&gt;="&amp;W104))</f>
        <v/>
      </c>
      <c r="AD104" s="323" t="str">
        <f t="shared" si="10"/>
        <v/>
      </c>
      <c r="AE104" s="85" t="str">
        <f>IF(OR(X104="",COUNTIF(X$2:X104,X104)&gt;1),"",COUNTIF(X:X,"&gt;="&amp;X104))</f>
        <v/>
      </c>
    </row>
    <row r="105" spans="1:32" ht="15.75" hidden="1" customHeight="1">
      <c r="A105" s="33">
        <f t="shared" si="5"/>
        <v>0</v>
      </c>
      <c r="B105" s="170" t="str">
        <f t="shared" si="6"/>
        <v/>
      </c>
      <c r="C105" s="180"/>
      <c r="D105" s="170"/>
      <c r="E105" s="171"/>
      <c r="F105" s="171"/>
      <c r="G105" s="171"/>
      <c r="H105" s="170"/>
      <c r="I105" s="171"/>
      <c r="J105" s="527" t="str">
        <f t="shared" si="7"/>
        <v/>
      </c>
      <c r="K105" s="172"/>
      <c r="L105" s="325"/>
      <c r="S105" s="180" t="str">
        <f>IF('Saisie CLASSEMENT'!$C110&gt;0,'Saisie CLASSEMENT'!B110,"")</f>
        <v/>
      </c>
      <c r="T105" s="170">
        <f>IF(S105&gt;0,'Saisie CLASSEMENT'!C110)</f>
        <v>0</v>
      </c>
      <c r="U105" s="171" t="str">
        <f>IF(S105&gt;0,CONCATENATE('Saisie CLASSEMENT'!I110," ",'Saisie CLASSEMENT'!J110,""))</f>
        <v xml:space="preserve">   </v>
      </c>
      <c r="V105" s="171" t="str">
        <f>IF(S105&gt;0,'Saisie CLASSEMENT'!K110)</f>
        <v xml:space="preserve"> </v>
      </c>
      <c r="W105" s="171" t="str">
        <f>IF(S105&gt;0,'Saisie CLASSEMENT'!N110)</f>
        <v xml:space="preserve"> </v>
      </c>
      <c r="X105" s="170" t="str">
        <f>IF(S105&gt;0,'Saisie CLASSEMENT'!O110)</f>
        <v xml:space="preserve"> </v>
      </c>
      <c r="Y105" s="172" t="str">
        <f>IF(S105&gt;0,'Saisie CLASSEMENT'!P110)</f>
        <v xml:space="preserve"> </v>
      </c>
      <c r="Z105" s="325"/>
      <c r="AC105" s="85" t="str">
        <f>IF(OR(W105="",COUNTIF(W$2:W105,W105)&gt;1),"",COUNTIF(W:W,"&gt;="&amp;W105))</f>
        <v/>
      </c>
      <c r="AD105" s="323" t="str">
        <f t="shared" si="10"/>
        <v/>
      </c>
      <c r="AE105" s="85" t="str">
        <f>IF(OR(X105="",COUNTIF(X$2:X105,X105)&gt;1),"",COUNTIF(X:X,"&gt;="&amp;X105))</f>
        <v/>
      </c>
    </row>
    <row r="106" spans="1:32" ht="15.75" hidden="1" customHeight="1">
      <c r="A106" s="33">
        <f t="shared" si="5"/>
        <v>0</v>
      </c>
      <c r="B106" s="170" t="str">
        <f t="shared" si="6"/>
        <v/>
      </c>
      <c r="C106" s="180"/>
      <c r="D106" s="170"/>
      <c r="E106" s="171"/>
      <c r="F106" s="171"/>
      <c r="G106" s="171"/>
      <c r="H106" s="170"/>
      <c r="I106" s="171"/>
      <c r="J106" s="527" t="str">
        <f t="shared" si="7"/>
        <v/>
      </c>
      <c r="K106" s="172"/>
      <c r="L106" s="325"/>
      <c r="S106" s="180" t="str">
        <f>IF('Saisie CLASSEMENT'!$C111&gt;0,'Saisie CLASSEMENT'!B111,"")</f>
        <v/>
      </c>
      <c r="T106" s="170">
        <f>IF(S106&gt;0,'Saisie CLASSEMENT'!C111)</f>
        <v>0</v>
      </c>
      <c r="U106" s="171" t="str">
        <f>IF(S106&gt;0,CONCATENATE('Saisie CLASSEMENT'!I111," ",'Saisie CLASSEMENT'!J111,""))</f>
        <v xml:space="preserve">   </v>
      </c>
      <c r="V106" s="171" t="str">
        <f>IF(S106&gt;0,'Saisie CLASSEMENT'!K111)</f>
        <v xml:space="preserve"> </v>
      </c>
      <c r="W106" s="171" t="str">
        <f>IF(S106&gt;0,'Saisie CLASSEMENT'!N111)</f>
        <v xml:space="preserve"> </v>
      </c>
      <c r="X106" s="170" t="str">
        <f>IF(S106&gt;0,'Saisie CLASSEMENT'!O111)</f>
        <v xml:space="preserve"> </v>
      </c>
      <c r="Y106" s="172" t="str">
        <f>IF(S106&gt;0,'Saisie CLASSEMENT'!P111)</f>
        <v xml:space="preserve"> </v>
      </c>
      <c r="Z106" s="325"/>
      <c r="AC106" s="85" t="str">
        <f>IF(OR(W106="",COUNTIF(W$2:W106,W106)&gt;1),"",COUNTIF(W:W,"&gt;="&amp;W106))</f>
        <v/>
      </c>
      <c r="AD106" s="323" t="str">
        <f t="shared" si="10"/>
        <v/>
      </c>
      <c r="AE106" s="85" t="str">
        <f>IF(OR(X106="",COUNTIF(X$2:X106,X106)&gt;1),"",COUNTIF(X:X,"&gt;="&amp;X106))</f>
        <v/>
      </c>
    </row>
    <row r="107" spans="1:32" ht="15.75" hidden="1" customHeight="1">
      <c r="A107" s="33">
        <f t="shared" si="5"/>
        <v>0</v>
      </c>
      <c r="B107" s="170" t="str">
        <f t="shared" si="6"/>
        <v/>
      </c>
      <c r="C107" s="180"/>
      <c r="D107" s="170"/>
      <c r="E107" s="171"/>
      <c r="F107" s="171"/>
      <c r="G107" s="171"/>
      <c r="H107" s="170"/>
      <c r="I107" s="171"/>
      <c r="J107" s="527" t="str">
        <f t="shared" si="7"/>
        <v/>
      </c>
      <c r="K107" s="172"/>
      <c r="L107" s="325"/>
      <c r="S107" s="180" t="str">
        <f>IF('Saisie CLASSEMENT'!$C112&gt;0,'Saisie CLASSEMENT'!B112,"")</f>
        <v/>
      </c>
      <c r="T107" s="170">
        <f>IF(S107&gt;0,'Saisie CLASSEMENT'!C112)</f>
        <v>0</v>
      </c>
      <c r="U107" s="171" t="str">
        <f>IF(S107&gt;0,CONCATENATE('Saisie CLASSEMENT'!I112," ",'Saisie CLASSEMENT'!J112,""))</f>
        <v xml:space="preserve">   </v>
      </c>
      <c r="V107" s="171" t="str">
        <f>IF(S107&gt;0,'Saisie CLASSEMENT'!K112)</f>
        <v xml:space="preserve"> </v>
      </c>
      <c r="W107" s="171" t="str">
        <f>IF(S107&gt;0,'Saisie CLASSEMENT'!N112)</f>
        <v xml:space="preserve"> </v>
      </c>
      <c r="X107" s="170" t="str">
        <f>IF(S107&gt;0,'Saisie CLASSEMENT'!O112)</f>
        <v xml:space="preserve"> </v>
      </c>
      <c r="Y107" s="172" t="str">
        <f>IF(S107&gt;0,'Saisie CLASSEMENT'!P112)</f>
        <v xml:space="preserve"> </v>
      </c>
      <c r="Z107" s="325"/>
      <c r="AC107" s="85" t="str">
        <f>IF(OR(W107="",COUNTIF(W$2:W107,W107)&gt;1),"",COUNTIF(W:W,"&gt;="&amp;W107))</f>
        <v/>
      </c>
      <c r="AD107" s="323" t="str">
        <f t="shared" si="10"/>
        <v/>
      </c>
      <c r="AE107" s="85" t="str">
        <f>IF(OR(X107="",COUNTIF(X$2:X107,X107)&gt;1),"",COUNTIF(X:X,"&gt;="&amp;X107))</f>
        <v/>
      </c>
    </row>
    <row r="108" spans="1:32" ht="15.75" hidden="1" customHeight="1">
      <c r="A108" s="33">
        <f t="shared" si="5"/>
        <v>0</v>
      </c>
      <c r="B108" s="170" t="str">
        <f t="shared" si="6"/>
        <v/>
      </c>
      <c r="C108" s="180"/>
      <c r="D108" s="170"/>
      <c r="E108" s="171"/>
      <c r="F108" s="171"/>
      <c r="G108" s="171"/>
      <c r="H108" s="170"/>
      <c r="I108" s="171"/>
      <c r="J108" s="527" t="str">
        <f t="shared" si="7"/>
        <v/>
      </c>
      <c r="K108" s="172"/>
      <c r="L108" s="325"/>
      <c r="S108" s="180" t="str">
        <f>IF('Saisie CLASSEMENT'!$C113&gt;0,'Saisie CLASSEMENT'!B113,"")</f>
        <v/>
      </c>
      <c r="T108" s="170">
        <f>IF(S108&gt;0,'Saisie CLASSEMENT'!C113)</f>
        <v>0</v>
      </c>
      <c r="U108" s="171" t="str">
        <f>IF(S108&gt;0,CONCATENATE('Saisie CLASSEMENT'!I113," ",'Saisie CLASSEMENT'!J113,""))</f>
        <v xml:space="preserve">   </v>
      </c>
      <c r="V108" s="171" t="str">
        <f>IF(S108&gt;0,'Saisie CLASSEMENT'!K113)</f>
        <v xml:space="preserve"> </v>
      </c>
      <c r="W108" s="171" t="str">
        <f>IF(S108&gt;0,'Saisie CLASSEMENT'!N113)</f>
        <v xml:space="preserve"> </v>
      </c>
      <c r="X108" s="170" t="str">
        <f>IF(S108&gt;0,'Saisie CLASSEMENT'!O113)</f>
        <v xml:space="preserve"> </v>
      </c>
      <c r="Y108" s="172" t="str">
        <f>IF(S108&gt;0,'Saisie CLASSEMENT'!P113)</f>
        <v xml:space="preserve"> </v>
      </c>
      <c r="Z108" s="325"/>
      <c r="AC108" s="85" t="str">
        <f>IF(OR(W108="",COUNTIF(W$2:W108,W108)&gt;1),"",COUNTIF(W:W,"&gt;="&amp;W108))</f>
        <v/>
      </c>
      <c r="AD108" s="323" t="str">
        <f t="shared" si="10"/>
        <v/>
      </c>
      <c r="AE108" s="85" t="str">
        <f>IF(OR(X108="",COUNTIF(X$2:X108,X108)&gt;1),"",COUNTIF(X:X,"&gt;="&amp;X108))</f>
        <v/>
      </c>
    </row>
    <row r="109" spans="1:32" ht="15.75" hidden="1" customHeight="1">
      <c r="A109" s="33">
        <f t="shared" si="5"/>
        <v>0</v>
      </c>
      <c r="B109" s="170" t="str">
        <f t="shared" si="6"/>
        <v/>
      </c>
      <c r="C109" s="180"/>
      <c r="D109" s="170"/>
      <c r="E109" s="171"/>
      <c r="F109" s="171"/>
      <c r="G109" s="171"/>
      <c r="H109" s="170"/>
      <c r="I109" s="171"/>
      <c r="J109" s="527" t="str">
        <f t="shared" si="7"/>
        <v/>
      </c>
      <c r="K109" s="172"/>
      <c r="L109" s="325"/>
      <c r="S109" s="180" t="str">
        <f>IF('Saisie CLASSEMENT'!$C114&gt;0,'Saisie CLASSEMENT'!B114,"")</f>
        <v/>
      </c>
      <c r="T109" s="170">
        <f>IF(S109&gt;0,'Saisie CLASSEMENT'!C114)</f>
        <v>0</v>
      </c>
      <c r="U109" s="171" t="str">
        <f>IF(S109&gt;0,CONCATENATE('Saisie CLASSEMENT'!I114," ",'Saisie CLASSEMENT'!J114,""))</f>
        <v xml:space="preserve">   </v>
      </c>
      <c r="V109" s="171" t="str">
        <f>IF(S109&gt;0,'Saisie CLASSEMENT'!K114)</f>
        <v xml:space="preserve"> </v>
      </c>
      <c r="W109" s="171" t="str">
        <f>IF(S109&gt;0,'Saisie CLASSEMENT'!N114)</f>
        <v xml:space="preserve"> </v>
      </c>
      <c r="X109" s="170" t="str">
        <f>IF(S109&gt;0,'Saisie CLASSEMENT'!O114)</f>
        <v xml:space="preserve"> </v>
      </c>
      <c r="Y109" s="172" t="str">
        <f>IF(S109&gt;0,'Saisie CLASSEMENT'!P114)</f>
        <v xml:space="preserve"> </v>
      </c>
      <c r="Z109" s="325"/>
      <c r="AC109" s="85" t="str">
        <f>IF(OR(W109="",COUNTIF(W$2:W109,W109)&gt;1),"",COUNTIF(W:W,"&gt;="&amp;W109))</f>
        <v/>
      </c>
      <c r="AD109" s="323" t="str">
        <f t="shared" si="10"/>
        <v/>
      </c>
      <c r="AE109" s="85" t="str">
        <f>IF(OR(X109="",COUNTIF(X$2:X109,X109)&gt;1),"",COUNTIF(X:X,"&gt;="&amp;X109))</f>
        <v/>
      </c>
    </row>
    <row r="110" spans="1:32" ht="15.75" hidden="1" customHeight="1">
      <c r="A110" s="33">
        <f t="shared" si="5"/>
        <v>0</v>
      </c>
      <c r="B110" s="170" t="str">
        <f t="shared" si="6"/>
        <v/>
      </c>
      <c r="C110" s="180"/>
      <c r="D110" s="170"/>
      <c r="E110" s="171"/>
      <c r="F110" s="171"/>
      <c r="G110" s="171"/>
      <c r="H110" s="170"/>
      <c r="I110" s="171"/>
      <c r="J110" s="527" t="str">
        <f t="shared" si="7"/>
        <v/>
      </c>
      <c r="K110" s="172"/>
      <c r="L110" s="325"/>
      <c r="S110" s="180" t="str">
        <f>IF('Saisie CLASSEMENT'!$C115&gt;0,'Saisie CLASSEMENT'!B115,"")</f>
        <v/>
      </c>
      <c r="T110" s="170">
        <f>IF(S110&gt;0,'Saisie CLASSEMENT'!C115)</f>
        <v>0</v>
      </c>
      <c r="U110" s="171" t="str">
        <f>IF(S110&gt;0,CONCATENATE('Saisie CLASSEMENT'!I115," ",'Saisie CLASSEMENT'!J115,""))</f>
        <v xml:space="preserve">   </v>
      </c>
      <c r="V110" s="171" t="str">
        <f>IF(S110&gt;0,'Saisie CLASSEMENT'!K115)</f>
        <v xml:space="preserve"> </v>
      </c>
      <c r="W110" s="171" t="str">
        <f>IF(S110&gt;0,'Saisie CLASSEMENT'!N115)</f>
        <v xml:space="preserve"> </v>
      </c>
      <c r="X110" s="170" t="str">
        <f>IF(S110&gt;0,'Saisie CLASSEMENT'!O115)</f>
        <v xml:space="preserve"> </v>
      </c>
      <c r="Y110" s="172" t="str">
        <f>IF(S110&gt;0,'Saisie CLASSEMENT'!P115)</f>
        <v xml:space="preserve"> </v>
      </c>
      <c r="Z110" s="325"/>
      <c r="AC110" s="85" t="str">
        <f>IF(OR(W110="",COUNTIF(W$2:W110,W110)&gt;1),"",COUNTIF(W:W,"&gt;="&amp;W110))</f>
        <v/>
      </c>
      <c r="AD110" s="323" t="str">
        <f t="shared" si="10"/>
        <v/>
      </c>
      <c r="AE110" s="85" t="str">
        <f>IF(OR(X110="",COUNTIF(X$2:X110,X110)&gt;1),"",COUNTIF(X:X,"&gt;="&amp;X110))</f>
        <v/>
      </c>
    </row>
    <row r="111" spans="1:32" ht="15.75" hidden="1" customHeight="1">
      <c r="A111" s="33">
        <f t="shared" si="5"/>
        <v>0</v>
      </c>
      <c r="B111" s="170" t="str">
        <f t="shared" si="6"/>
        <v/>
      </c>
      <c r="C111" s="180"/>
      <c r="D111" s="170"/>
      <c r="E111" s="171"/>
      <c r="F111" s="171"/>
      <c r="G111" s="171"/>
      <c r="H111" s="170"/>
      <c r="I111" s="171"/>
      <c r="J111" s="527" t="str">
        <f t="shared" si="7"/>
        <v/>
      </c>
      <c r="K111" s="172"/>
      <c r="L111" s="325"/>
      <c r="S111" s="180" t="str">
        <f>IF('Saisie CLASSEMENT'!$C116&gt;0,'Saisie CLASSEMENT'!B116,"")</f>
        <v/>
      </c>
      <c r="T111" s="170">
        <f>IF(S111&gt;0,'Saisie CLASSEMENT'!C116)</f>
        <v>0</v>
      </c>
      <c r="U111" s="171" t="str">
        <f>IF(S111&gt;0,CONCATENATE('Saisie CLASSEMENT'!I116," ",'Saisie CLASSEMENT'!J116,""))</f>
        <v xml:space="preserve">   </v>
      </c>
      <c r="V111" s="171" t="str">
        <f>IF(S111&gt;0,'Saisie CLASSEMENT'!K116)</f>
        <v xml:space="preserve"> </v>
      </c>
      <c r="W111" s="171" t="str">
        <f>IF(S111&gt;0,'Saisie CLASSEMENT'!N116)</f>
        <v xml:space="preserve"> </v>
      </c>
      <c r="X111" s="170" t="str">
        <f>IF(S111&gt;0,'Saisie CLASSEMENT'!O116)</f>
        <v xml:space="preserve"> </v>
      </c>
      <c r="Y111" s="172" t="str">
        <f>IF(S111&gt;0,'Saisie CLASSEMENT'!P116)</f>
        <v xml:space="preserve"> </v>
      </c>
      <c r="Z111" s="325"/>
      <c r="AC111" s="85" t="str">
        <f>IF(OR(W111="",COUNTIF(W$2:W111,W111)&gt;1),"",COUNTIF(W:W,"&gt;="&amp;W111))</f>
        <v/>
      </c>
      <c r="AD111" s="323" t="str">
        <f t="shared" si="10"/>
        <v/>
      </c>
      <c r="AE111" s="85" t="str">
        <f>IF(OR(X111="",COUNTIF(X$2:X111,X111)&gt;1),"",COUNTIF(X:X,"&gt;="&amp;X111))</f>
        <v/>
      </c>
    </row>
    <row r="112" spans="1:32" ht="15.75" hidden="1" customHeight="1">
      <c r="A112" s="33">
        <f t="shared" si="5"/>
        <v>0</v>
      </c>
      <c r="B112" s="170" t="str">
        <f t="shared" si="6"/>
        <v/>
      </c>
      <c r="C112" s="180"/>
      <c r="D112" s="170"/>
      <c r="E112" s="171"/>
      <c r="F112" s="171"/>
      <c r="G112" s="171"/>
      <c r="H112" s="170"/>
      <c r="I112" s="171"/>
      <c r="J112" s="527" t="str">
        <f t="shared" si="7"/>
        <v/>
      </c>
      <c r="K112" s="172"/>
      <c r="L112" s="325"/>
      <c r="S112" s="180" t="str">
        <f>IF('Saisie CLASSEMENT'!$C117&gt;0,'Saisie CLASSEMENT'!B117,"")</f>
        <v/>
      </c>
      <c r="T112" s="170">
        <f>IF(S112&gt;0,'Saisie CLASSEMENT'!C117)</f>
        <v>0</v>
      </c>
      <c r="U112" s="171" t="str">
        <f>IF(S112&gt;0,CONCATENATE('Saisie CLASSEMENT'!I117," ",'Saisie CLASSEMENT'!J117,""))</f>
        <v xml:space="preserve">   </v>
      </c>
      <c r="V112" s="171" t="str">
        <f>IF(S112&gt;0,'Saisie CLASSEMENT'!K117)</f>
        <v xml:space="preserve"> </v>
      </c>
      <c r="W112" s="171" t="str">
        <f>IF(S112&gt;0,'Saisie CLASSEMENT'!N117)</f>
        <v xml:space="preserve"> </v>
      </c>
      <c r="X112" s="170" t="str">
        <f>IF(S112&gt;0,'Saisie CLASSEMENT'!O117)</f>
        <v xml:space="preserve"> </v>
      </c>
      <c r="Y112" s="172" t="str">
        <f>IF(S112&gt;0,'Saisie CLASSEMENT'!P117)</f>
        <v xml:space="preserve"> </v>
      </c>
      <c r="Z112" s="325"/>
      <c r="AC112" s="85" t="str">
        <f>IF(OR(W112="",COUNTIF(W$2:W112,W112)&gt;1),"",COUNTIF(W:W,"&gt;="&amp;W112))</f>
        <v/>
      </c>
      <c r="AD112" s="323" t="str">
        <f t="shared" si="10"/>
        <v/>
      </c>
      <c r="AE112" s="85" t="str">
        <f>IF(OR(X112="",COUNTIF(X$2:X112,X112)&gt;1),"",COUNTIF(X:X,"&gt;="&amp;X112))</f>
        <v/>
      </c>
    </row>
    <row r="113" spans="1:31" ht="15.75" hidden="1" customHeight="1">
      <c r="A113" s="33">
        <f t="shared" si="5"/>
        <v>0</v>
      </c>
      <c r="B113" s="170" t="str">
        <f t="shared" si="6"/>
        <v/>
      </c>
      <c r="C113" s="180"/>
      <c r="D113" s="170"/>
      <c r="E113" s="171"/>
      <c r="F113" s="171"/>
      <c r="G113" s="171"/>
      <c r="H113" s="170"/>
      <c r="I113" s="171"/>
      <c r="J113" s="527" t="str">
        <f t="shared" si="7"/>
        <v/>
      </c>
      <c r="K113" s="172"/>
      <c r="L113" s="325"/>
      <c r="S113" s="180" t="str">
        <f>IF('Saisie CLASSEMENT'!$C118&gt;0,'Saisie CLASSEMENT'!B118,"")</f>
        <v/>
      </c>
      <c r="T113" s="170">
        <f>IF(S113&gt;0,'Saisie CLASSEMENT'!C118)</f>
        <v>0</v>
      </c>
      <c r="U113" s="171" t="str">
        <f>IF(S113&gt;0,CONCATENATE('Saisie CLASSEMENT'!I118," ",'Saisie CLASSEMENT'!J118,""))</f>
        <v xml:space="preserve">   </v>
      </c>
      <c r="V113" s="171" t="str">
        <f>IF(S113&gt;0,'Saisie CLASSEMENT'!K118)</f>
        <v xml:space="preserve"> </v>
      </c>
      <c r="W113" s="171" t="str">
        <f>IF(S113&gt;0,'Saisie CLASSEMENT'!N118)</f>
        <v xml:space="preserve"> </v>
      </c>
      <c r="X113" s="170" t="str">
        <f>IF(S113&gt;0,'Saisie CLASSEMENT'!O118)</f>
        <v xml:space="preserve"> </v>
      </c>
      <c r="Y113" s="172" t="str">
        <f>IF(S113&gt;0,'Saisie CLASSEMENT'!P118)</f>
        <v xml:space="preserve"> </v>
      </c>
      <c r="Z113" s="325"/>
      <c r="AC113" s="85" t="str">
        <f>IF(OR(W113="",COUNTIF(W$2:W113,W113)&gt;1),"",COUNTIF(W:W,"&gt;="&amp;W113))</f>
        <v/>
      </c>
      <c r="AD113" s="323" t="str">
        <f t="shared" si="10"/>
        <v/>
      </c>
      <c r="AE113" s="85" t="str">
        <f>IF(OR(X113="",COUNTIF(X$2:X113,X113)&gt;1),"",COUNTIF(X:X,"&gt;="&amp;X113))</f>
        <v/>
      </c>
    </row>
    <row r="114" spans="1:31" ht="15.75" hidden="1" customHeight="1">
      <c r="A114" s="33">
        <f t="shared" si="5"/>
        <v>0</v>
      </c>
      <c r="B114" s="170" t="str">
        <f t="shared" si="6"/>
        <v/>
      </c>
      <c r="C114" s="180"/>
      <c r="D114" s="170"/>
      <c r="E114" s="171"/>
      <c r="F114" s="171"/>
      <c r="G114" s="171"/>
      <c r="H114" s="170"/>
      <c r="I114" s="171"/>
      <c r="J114" s="527" t="str">
        <f t="shared" si="7"/>
        <v/>
      </c>
      <c r="K114" s="172"/>
      <c r="L114" s="325"/>
      <c r="S114" s="180" t="str">
        <f>IF('Saisie CLASSEMENT'!$C119&gt;0,'Saisie CLASSEMENT'!B119,"")</f>
        <v/>
      </c>
      <c r="T114" s="170">
        <f>IF(S114&gt;0,'Saisie CLASSEMENT'!C119)</f>
        <v>0</v>
      </c>
      <c r="U114" s="171" t="str">
        <f>IF(S114&gt;0,CONCATENATE('Saisie CLASSEMENT'!I119," ",'Saisie CLASSEMENT'!J119,""))</f>
        <v xml:space="preserve">   </v>
      </c>
      <c r="V114" s="171" t="str">
        <f>IF(S114&gt;0,'Saisie CLASSEMENT'!K119)</f>
        <v xml:space="preserve"> </v>
      </c>
      <c r="W114" s="171" t="str">
        <f>IF(S114&gt;0,'Saisie CLASSEMENT'!N119)</f>
        <v xml:space="preserve"> </v>
      </c>
      <c r="X114" s="170" t="str">
        <f>IF(S114&gt;0,'Saisie CLASSEMENT'!O119)</f>
        <v xml:space="preserve"> </v>
      </c>
      <c r="Y114" s="172" t="str">
        <f>IF(S114&gt;0,'Saisie CLASSEMENT'!P119)</f>
        <v xml:space="preserve"> </v>
      </c>
      <c r="Z114" s="325"/>
      <c r="AC114" s="85" t="str">
        <f>IF(OR(W114="",COUNTIF(W$2:W114,W114)&gt;1),"",COUNTIF(W:W,"&gt;="&amp;W114))</f>
        <v/>
      </c>
      <c r="AD114" s="323" t="str">
        <f t="shared" si="10"/>
        <v/>
      </c>
      <c r="AE114" s="85" t="str">
        <f>IF(OR(X114="",COUNTIF(X$2:X114,X114)&gt;1),"",COUNTIF(X:X,"&gt;="&amp;X114))</f>
        <v/>
      </c>
    </row>
    <row r="115" spans="1:31" ht="15.75" hidden="1" customHeight="1">
      <c r="A115" s="33">
        <f t="shared" si="5"/>
        <v>0</v>
      </c>
      <c r="B115" s="170" t="str">
        <f t="shared" si="6"/>
        <v/>
      </c>
      <c r="C115" s="180"/>
      <c r="D115" s="170"/>
      <c r="E115" s="171"/>
      <c r="F115" s="171"/>
      <c r="G115" s="171"/>
      <c r="H115" s="170"/>
      <c r="I115" s="171"/>
      <c r="J115" s="527" t="str">
        <f t="shared" si="7"/>
        <v/>
      </c>
      <c r="K115" s="172"/>
      <c r="L115" s="325"/>
      <c r="S115" s="180" t="str">
        <f>IF('Saisie CLASSEMENT'!$C120&gt;0,'Saisie CLASSEMENT'!B120,"")</f>
        <v/>
      </c>
      <c r="T115" s="170">
        <f>IF(S115&gt;0,'Saisie CLASSEMENT'!C120)</f>
        <v>0</v>
      </c>
      <c r="U115" s="171" t="str">
        <f>IF(S115&gt;0,CONCATENATE('Saisie CLASSEMENT'!I120," ",'Saisie CLASSEMENT'!J120,""))</f>
        <v xml:space="preserve">   </v>
      </c>
      <c r="V115" s="171" t="str">
        <f>IF(S115&gt;0,'Saisie CLASSEMENT'!K120)</f>
        <v xml:space="preserve"> </v>
      </c>
      <c r="W115" s="171" t="str">
        <f>IF(S115&gt;0,'Saisie CLASSEMENT'!N120)</f>
        <v xml:space="preserve"> </v>
      </c>
      <c r="X115" s="170" t="str">
        <f>IF(S115&gt;0,'Saisie CLASSEMENT'!O120)</f>
        <v xml:space="preserve"> </v>
      </c>
      <c r="Y115" s="172" t="str">
        <f>IF(S115&gt;0,'Saisie CLASSEMENT'!P120)</f>
        <v xml:space="preserve"> </v>
      </c>
      <c r="Z115" s="325"/>
      <c r="AC115" s="85" t="str">
        <f>IF(OR(W115="",COUNTIF(W$2:W115,W115)&gt;1),"",COUNTIF(W:W,"&gt;="&amp;W115))</f>
        <v/>
      </c>
      <c r="AD115" s="323" t="str">
        <f t="shared" si="10"/>
        <v/>
      </c>
      <c r="AE115" s="85" t="str">
        <f>IF(OR(X115="",COUNTIF(X$2:X115,X115)&gt;1),"",COUNTIF(X:X,"&gt;="&amp;X115))</f>
        <v/>
      </c>
    </row>
    <row r="116" spans="1:31" ht="15.75" hidden="1" customHeight="1">
      <c r="A116" s="33">
        <f t="shared" si="5"/>
        <v>0</v>
      </c>
      <c r="B116" s="170" t="str">
        <f t="shared" si="6"/>
        <v/>
      </c>
      <c r="C116" s="180"/>
      <c r="D116" s="170"/>
      <c r="E116" s="171"/>
      <c r="F116" s="171"/>
      <c r="G116" s="171"/>
      <c r="H116" s="170"/>
      <c r="I116" s="171"/>
      <c r="J116" s="527" t="str">
        <f t="shared" si="7"/>
        <v/>
      </c>
      <c r="K116" s="172"/>
      <c r="L116" s="325"/>
      <c r="S116" s="180" t="str">
        <f>IF('Saisie CLASSEMENT'!$C121&gt;0,'Saisie CLASSEMENT'!B121,"")</f>
        <v/>
      </c>
      <c r="T116" s="170">
        <f>IF(S116&gt;0,'Saisie CLASSEMENT'!C121)</f>
        <v>0</v>
      </c>
      <c r="U116" s="171" t="str">
        <f>IF(S116&gt;0,CONCATENATE('Saisie CLASSEMENT'!I121," ",'Saisie CLASSEMENT'!J121,""))</f>
        <v xml:space="preserve">   </v>
      </c>
      <c r="V116" s="171" t="str">
        <f>IF(S116&gt;0,'Saisie CLASSEMENT'!K121)</f>
        <v xml:space="preserve"> </v>
      </c>
      <c r="W116" s="171" t="str">
        <f>IF(S116&gt;0,'Saisie CLASSEMENT'!N121)</f>
        <v xml:space="preserve"> </v>
      </c>
      <c r="X116" s="170" t="str">
        <f>IF(S116&gt;0,'Saisie CLASSEMENT'!O121)</f>
        <v xml:space="preserve"> </v>
      </c>
      <c r="Y116" s="172" t="str">
        <f>IF(S116&gt;0,'Saisie CLASSEMENT'!P121)</f>
        <v xml:space="preserve"> </v>
      </c>
      <c r="Z116" s="325"/>
      <c r="AC116" s="85" t="str">
        <f>IF(OR(W116="",COUNTIF(W$2:W116,W116)&gt;1),"",COUNTIF(W:W,"&gt;="&amp;W116))</f>
        <v/>
      </c>
      <c r="AD116" s="323" t="str">
        <f t="shared" si="10"/>
        <v/>
      </c>
      <c r="AE116" s="85" t="str">
        <f>IF(OR(X116="",COUNTIF(X$2:X116,X116)&gt;1),"",COUNTIF(X:X,"&gt;="&amp;X116))</f>
        <v/>
      </c>
    </row>
    <row r="117" spans="1:31" ht="15.75" hidden="1" customHeight="1">
      <c r="A117" s="33">
        <f t="shared" si="5"/>
        <v>0</v>
      </c>
      <c r="B117" s="170" t="str">
        <f t="shared" si="6"/>
        <v/>
      </c>
      <c r="C117" s="180"/>
      <c r="D117" s="170"/>
      <c r="E117" s="171"/>
      <c r="F117" s="171"/>
      <c r="G117" s="171"/>
      <c r="H117" s="170"/>
      <c r="I117" s="171"/>
      <c r="J117" s="527" t="str">
        <f t="shared" si="7"/>
        <v/>
      </c>
      <c r="K117" s="172"/>
      <c r="L117" s="325"/>
      <c r="S117" s="180" t="str">
        <f>IF('Saisie CLASSEMENT'!$C122&gt;0,'Saisie CLASSEMENT'!B122,"")</f>
        <v/>
      </c>
      <c r="T117" s="170">
        <f>IF(S117&gt;0,'Saisie CLASSEMENT'!C122)</f>
        <v>0</v>
      </c>
      <c r="U117" s="171" t="str">
        <f>IF(S117&gt;0,CONCATENATE('Saisie CLASSEMENT'!I122," ",'Saisie CLASSEMENT'!J122,""))</f>
        <v xml:space="preserve">   </v>
      </c>
      <c r="V117" s="171" t="str">
        <f>IF(S117&gt;0,'Saisie CLASSEMENT'!K122)</f>
        <v xml:space="preserve"> </v>
      </c>
      <c r="W117" s="171" t="str">
        <f>IF(S117&gt;0,'Saisie CLASSEMENT'!N122)</f>
        <v xml:space="preserve"> </v>
      </c>
      <c r="X117" s="170" t="str">
        <f>IF(S117&gt;0,'Saisie CLASSEMENT'!O122)</f>
        <v xml:space="preserve"> </v>
      </c>
      <c r="Y117" s="172" t="str">
        <f>IF(S117&gt;0,'Saisie CLASSEMENT'!P122)</f>
        <v xml:space="preserve"> </v>
      </c>
      <c r="Z117" s="325"/>
      <c r="AC117" s="85" t="str">
        <f>IF(OR(W117="",COUNTIF(W$2:W117,W117)&gt;1),"",COUNTIF(W:W,"&gt;="&amp;W117))</f>
        <v/>
      </c>
      <c r="AD117" s="323" t="str">
        <f t="shared" si="10"/>
        <v/>
      </c>
      <c r="AE117" s="85" t="str">
        <f>IF(OR(X117="",COUNTIF(X$2:X117,X117)&gt;1),"",COUNTIF(X:X,"&gt;="&amp;X117))</f>
        <v/>
      </c>
    </row>
    <row r="118" spans="1:31" ht="15.75" hidden="1" customHeight="1">
      <c r="A118" s="33">
        <f t="shared" si="5"/>
        <v>0</v>
      </c>
      <c r="B118" s="170" t="str">
        <f t="shared" si="6"/>
        <v/>
      </c>
      <c r="C118" s="180"/>
      <c r="D118" s="170"/>
      <c r="E118" s="171"/>
      <c r="F118" s="171"/>
      <c r="G118" s="171"/>
      <c r="H118" s="170"/>
      <c r="I118" s="171"/>
      <c r="J118" s="527" t="str">
        <f t="shared" si="7"/>
        <v/>
      </c>
      <c r="K118" s="172"/>
      <c r="L118" s="325"/>
      <c r="S118" s="180" t="str">
        <f>IF('Saisie CLASSEMENT'!$C123&gt;0,'Saisie CLASSEMENT'!B123,"")</f>
        <v/>
      </c>
      <c r="T118" s="170">
        <f>IF(S118&gt;0,'Saisie CLASSEMENT'!C123)</f>
        <v>0</v>
      </c>
      <c r="U118" s="171" t="str">
        <f>IF(S118&gt;0,CONCATENATE('Saisie CLASSEMENT'!I123," ",'Saisie CLASSEMENT'!J123,""))</f>
        <v xml:space="preserve">   </v>
      </c>
      <c r="V118" s="171" t="str">
        <f>IF(S118&gt;0,'Saisie CLASSEMENT'!K123)</f>
        <v xml:space="preserve"> </v>
      </c>
      <c r="W118" s="171" t="str">
        <f>IF(S118&gt;0,'Saisie CLASSEMENT'!N123)</f>
        <v xml:space="preserve"> </v>
      </c>
      <c r="X118" s="170" t="str">
        <f>IF(S118&gt;0,'Saisie CLASSEMENT'!O123)</f>
        <v xml:space="preserve"> </v>
      </c>
      <c r="Y118" s="172" t="str">
        <f>IF(S118&gt;0,'Saisie CLASSEMENT'!P123)</f>
        <v xml:space="preserve"> </v>
      </c>
      <c r="Z118" s="325"/>
      <c r="AC118" s="85" t="str">
        <f>IF(OR(W118="",COUNTIF(W$2:W118,W118)&gt;1),"",COUNTIF(W:W,"&gt;="&amp;W118))</f>
        <v/>
      </c>
      <c r="AD118" s="323" t="str">
        <f t="shared" si="10"/>
        <v/>
      </c>
      <c r="AE118" s="85" t="str">
        <f>IF(OR(X118="",COUNTIF(X$2:X118,X118)&gt;1),"",COUNTIF(X:X,"&gt;="&amp;X118))</f>
        <v/>
      </c>
    </row>
    <row r="119" spans="1:31" ht="15.75" hidden="1" customHeight="1">
      <c r="A119" s="33">
        <f t="shared" si="5"/>
        <v>0</v>
      </c>
      <c r="B119" s="170" t="str">
        <f t="shared" si="6"/>
        <v/>
      </c>
      <c r="C119" s="180"/>
      <c r="D119" s="170"/>
      <c r="E119" s="171"/>
      <c r="F119" s="171"/>
      <c r="G119" s="171"/>
      <c r="H119" s="170"/>
      <c r="I119" s="171"/>
      <c r="J119" s="527" t="str">
        <f t="shared" si="7"/>
        <v/>
      </c>
      <c r="K119" s="172"/>
      <c r="L119" s="325"/>
      <c r="S119" s="180" t="str">
        <f>IF('Saisie CLASSEMENT'!$C124&gt;0,'Saisie CLASSEMENT'!B124,"")</f>
        <v/>
      </c>
      <c r="T119" s="170">
        <f>IF(S119&gt;0,'Saisie CLASSEMENT'!C124)</f>
        <v>0</v>
      </c>
      <c r="U119" s="171" t="str">
        <f>IF(S119&gt;0,CONCATENATE('Saisie CLASSEMENT'!I124," ",'Saisie CLASSEMENT'!J124,""))</f>
        <v xml:space="preserve">   </v>
      </c>
      <c r="V119" s="171" t="str">
        <f>IF(S119&gt;0,'Saisie CLASSEMENT'!K124)</f>
        <v xml:space="preserve"> </v>
      </c>
      <c r="W119" s="171" t="str">
        <f>IF(S119&gt;0,'Saisie CLASSEMENT'!N124)</f>
        <v xml:space="preserve"> </v>
      </c>
      <c r="X119" s="170" t="str">
        <f>IF(S119&gt;0,'Saisie CLASSEMENT'!O124)</f>
        <v xml:space="preserve"> </v>
      </c>
      <c r="Y119" s="172" t="str">
        <f>IF(S119&gt;0,'Saisie CLASSEMENT'!P124)</f>
        <v xml:space="preserve"> </v>
      </c>
      <c r="Z119" s="325"/>
      <c r="AC119" s="85" t="str">
        <f>IF(OR(W119="",COUNTIF(W$2:W119,W119)&gt;1),"",COUNTIF(W:W,"&gt;="&amp;W119))</f>
        <v/>
      </c>
      <c r="AD119" s="323" t="str">
        <f t="shared" si="10"/>
        <v/>
      </c>
      <c r="AE119" s="85" t="str">
        <f>IF(OR(X119="",COUNTIF(X$2:X119,X119)&gt;1),"",COUNTIF(X:X,"&gt;="&amp;X119))</f>
        <v/>
      </c>
    </row>
    <row r="120" spans="1:31" ht="15.75" hidden="1" customHeight="1">
      <c r="A120" s="33">
        <f t="shared" si="5"/>
        <v>0</v>
      </c>
      <c r="B120" s="170" t="str">
        <f t="shared" si="6"/>
        <v/>
      </c>
      <c r="C120" s="180"/>
      <c r="D120" s="170"/>
      <c r="E120" s="171"/>
      <c r="F120" s="171"/>
      <c r="G120" s="171"/>
      <c r="H120" s="170"/>
      <c r="I120" s="171"/>
      <c r="J120" s="527" t="str">
        <f t="shared" si="7"/>
        <v/>
      </c>
      <c r="K120" s="172"/>
      <c r="L120" s="325"/>
      <c r="S120" s="180" t="str">
        <f>IF('Saisie CLASSEMENT'!$C125&gt;0,'Saisie CLASSEMENT'!B125,"")</f>
        <v/>
      </c>
      <c r="T120" s="170">
        <f>IF(S120&gt;0,'Saisie CLASSEMENT'!C125)</f>
        <v>0</v>
      </c>
      <c r="U120" s="171" t="str">
        <f>IF(S120&gt;0,CONCATENATE('Saisie CLASSEMENT'!I125," ",'Saisie CLASSEMENT'!J125,""))</f>
        <v xml:space="preserve">   </v>
      </c>
      <c r="V120" s="171" t="str">
        <f>IF(S120&gt;0,'Saisie CLASSEMENT'!K125)</f>
        <v xml:space="preserve"> </v>
      </c>
      <c r="W120" s="171" t="str">
        <f>IF(S120&gt;0,'Saisie CLASSEMENT'!N125)</f>
        <v xml:space="preserve"> </v>
      </c>
      <c r="X120" s="170" t="str">
        <f>IF(S120&gt;0,'Saisie CLASSEMENT'!O125)</f>
        <v xml:space="preserve"> </v>
      </c>
      <c r="Y120" s="172" t="str">
        <f>IF(S120&gt;0,'Saisie CLASSEMENT'!P125)</f>
        <v xml:space="preserve"> </v>
      </c>
      <c r="Z120" s="325"/>
      <c r="AC120" s="85" t="str">
        <f>IF(OR(W120="",COUNTIF(W$2:W120,W120)&gt;1),"",COUNTIF(W:W,"&gt;="&amp;W120))</f>
        <v/>
      </c>
      <c r="AD120" s="323" t="str">
        <f t="shared" si="10"/>
        <v/>
      </c>
      <c r="AE120" s="85" t="str">
        <f>IF(OR(X120="",COUNTIF(X$2:X120,X120)&gt;1),"",COUNTIF(X:X,"&gt;="&amp;X120))</f>
        <v/>
      </c>
    </row>
    <row r="121" spans="1:31" ht="15.75" hidden="1" customHeight="1">
      <c r="A121" s="33">
        <f t="shared" si="5"/>
        <v>0</v>
      </c>
      <c r="B121" s="170" t="str">
        <f t="shared" si="6"/>
        <v/>
      </c>
      <c r="C121" s="180"/>
      <c r="D121" s="170"/>
      <c r="E121" s="171"/>
      <c r="F121" s="171"/>
      <c r="G121" s="171"/>
      <c r="H121" s="170"/>
      <c r="I121" s="171"/>
      <c r="J121" s="527" t="str">
        <f t="shared" si="7"/>
        <v/>
      </c>
      <c r="K121" s="172"/>
      <c r="L121" s="325"/>
      <c r="S121" s="180" t="str">
        <f>IF('Saisie CLASSEMENT'!$C126&gt;0,'Saisie CLASSEMENT'!B126,"")</f>
        <v/>
      </c>
      <c r="T121" s="170">
        <f>IF(S121&gt;0,'Saisie CLASSEMENT'!C126)</f>
        <v>0</v>
      </c>
      <c r="U121" s="171" t="str">
        <f>IF(S121&gt;0,CONCATENATE('Saisie CLASSEMENT'!I126," ",'Saisie CLASSEMENT'!J126,""))</f>
        <v xml:space="preserve">   </v>
      </c>
      <c r="V121" s="171" t="str">
        <f>IF(S121&gt;0,'Saisie CLASSEMENT'!K126)</f>
        <v xml:space="preserve"> </v>
      </c>
      <c r="W121" s="171" t="str">
        <f>IF(S121&gt;0,'Saisie CLASSEMENT'!N126)</f>
        <v xml:space="preserve"> </v>
      </c>
      <c r="X121" s="170" t="str">
        <f>IF(S121&gt;0,'Saisie CLASSEMENT'!O126)</f>
        <v xml:space="preserve"> </v>
      </c>
      <c r="Y121" s="172" t="str">
        <f>IF(S121&gt;0,'Saisie CLASSEMENT'!P126)</f>
        <v xml:space="preserve"> </v>
      </c>
      <c r="Z121" s="325"/>
      <c r="AC121" s="85" t="str">
        <f>IF(OR(W121="",COUNTIF(W$2:W121,W121)&gt;1),"",COUNTIF(W:W,"&gt;="&amp;W121))</f>
        <v/>
      </c>
      <c r="AD121" s="323" t="str">
        <f t="shared" si="10"/>
        <v/>
      </c>
      <c r="AE121" s="85" t="str">
        <f>IF(OR(X121="",COUNTIF(X$2:X121,X121)&gt;1),"",COUNTIF(X:X,"&gt;="&amp;X121))</f>
        <v/>
      </c>
    </row>
    <row r="122" spans="1:31" ht="15.75" hidden="1" customHeight="1">
      <c r="A122" s="33">
        <f t="shared" si="5"/>
        <v>0</v>
      </c>
      <c r="B122" s="170" t="str">
        <f t="shared" si="6"/>
        <v/>
      </c>
      <c r="C122" s="180"/>
      <c r="D122" s="170"/>
      <c r="E122" s="171"/>
      <c r="F122" s="171"/>
      <c r="G122" s="171"/>
      <c r="H122" s="170"/>
      <c r="I122" s="171"/>
      <c r="J122" s="527" t="str">
        <f t="shared" si="7"/>
        <v/>
      </c>
      <c r="K122" s="172"/>
      <c r="L122" s="325"/>
      <c r="S122" s="180" t="str">
        <f>IF('Saisie CLASSEMENT'!$C127&gt;0,'Saisie CLASSEMENT'!B127,"")</f>
        <v/>
      </c>
      <c r="T122" s="170">
        <f>IF(S122&gt;0,'Saisie CLASSEMENT'!C127)</f>
        <v>0</v>
      </c>
      <c r="U122" s="171" t="str">
        <f>IF(S122&gt;0,CONCATENATE('Saisie CLASSEMENT'!I127," ",'Saisie CLASSEMENT'!J127,""))</f>
        <v xml:space="preserve">   </v>
      </c>
      <c r="V122" s="171" t="str">
        <f>IF(S122&gt;0,'Saisie CLASSEMENT'!K127)</f>
        <v xml:space="preserve"> </v>
      </c>
      <c r="W122" s="171" t="str">
        <f>IF(S122&gt;0,'Saisie CLASSEMENT'!N127)</f>
        <v xml:space="preserve"> </v>
      </c>
      <c r="X122" s="170" t="str">
        <f>IF(S122&gt;0,'Saisie CLASSEMENT'!O127)</f>
        <v xml:space="preserve"> </v>
      </c>
      <c r="Y122" s="172" t="str">
        <f>IF(S122&gt;0,'Saisie CLASSEMENT'!P127)</f>
        <v xml:space="preserve"> </v>
      </c>
      <c r="Z122" s="325"/>
      <c r="AC122" s="85" t="str">
        <f>IF(OR(W122="",COUNTIF(W$2:W122,W122)&gt;1),"",COUNTIF(W:W,"&gt;="&amp;W122))</f>
        <v/>
      </c>
      <c r="AD122" s="323" t="str">
        <f t="shared" si="10"/>
        <v/>
      </c>
      <c r="AE122" s="85" t="str">
        <f>IF(OR(X122="",COUNTIF(X$2:X122,X122)&gt;1),"",COUNTIF(X:X,"&gt;="&amp;X122))</f>
        <v/>
      </c>
    </row>
    <row r="123" spans="1:31" ht="15.75" hidden="1" customHeight="1">
      <c r="A123" s="33">
        <f t="shared" si="5"/>
        <v>0</v>
      </c>
      <c r="B123" s="170" t="str">
        <f t="shared" si="6"/>
        <v/>
      </c>
      <c r="C123" s="180"/>
      <c r="D123" s="170"/>
      <c r="E123" s="171"/>
      <c r="F123" s="171"/>
      <c r="G123" s="171"/>
      <c r="H123" s="170"/>
      <c r="I123" s="171"/>
      <c r="J123" s="527" t="str">
        <f t="shared" si="7"/>
        <v/>
      </c>
      <c r="K123" s="172"/>
      <c r="L123" s="325"/>
      <c r="S123" s="180" t="str">
        <f>IF('Saisie CLASSEMENT'!$C128&gt;0,'Saisie CLASSEMENT'!B128,"")</f>
        <v/>
      </c>
      <c r="T123" s="170">
        <f>IF(S123&gt;0,'Saisie CLASSEMENT'!C128)</f>
        <v>0</v>
      </c>
      <c r="U123" s="171" t="str">
        <f>IF(S123&gt;0,CONCATENATE('Saisie CLASSEMENT'!I128," ",'Saisie CLASSEMENT'!J128,""))</f>
        <v xml:space="preserve">   </v>
      </c>
      <c r="V123" s="171" t="str">
        <f>IF(S123&gt;0,'Saisie CLASSEMENT'!K128)</f>
        <v xml:space="preserve"> </v>
      </c>
      <c r="W123" s="171" t="str">
        <f>IF(S123&gt;0,'Saisie CLASSEMENT'!N128)</f>
        <v xml:space="preserve"> </v>
      </c>
      <c r="X123" s="170" t="str">
        <f>IF(S123&gt;0,'Saisie CLASSEMENT'!O128)</f>
        <v xml:space="preserve"> </v>
      </c>
      <c r="Y123" s="172" t="str">
        <f>IF(S123&gt;0,'Saisie CLASSEMENT'!P128)</f>
        <v xml:space="preserve"> </v>
      </c>
      <c r="Z123" s="325"/>
      <c r="AC123" s="85" t="str">
        <f>IF(OR(W123="",COUNTIF(W$2:W123,W123)&gt;1),"",COUNTIF(W:W,"&gt;="&amp;W123))</f>
        <v/>
      </c>
      <c r="AD123" s="323" t="str">
        <f t="shared" si="10"/>
        <v/>
      </c>
      <c r="AE123" s="85" t="str">
        <f>IF(OR(X123="",COUNTIF(X$2:X123,X123)&gt;1),"",COUNTIF(X:X,"&gt;="&amp;X123))</f>
        <v/>
      </c>
    </row>
    <row r="124" spans="1:31" ht="15.75" hidden="1" customHeight="1">
      <c r="A124" s="33">
        <f t="shared" si="5"/>
        <v>0</v>
      </c>
      <c r="B124" s="170" t="str">
        <f t="shared" si="6"/>
        <v/>
      </c>
      <c r="C124" s="180"/>
      <c r="D124" s="170"/>
      <c r="E124" s="171"/>
      <c r="F124" s="171"/>
      <c r="G124" s="171"/>
      <c r="H124" s="170"/>
      <c r="I124" s="171"/>
      <c r="J124" s="527" t="str">
        <f t="shared" si="7"/>
        <v/>
      </c>
      <c r="K124" s="172"/>
      <c r="L124" s="325"/>
      <c r="S124" s="180" t="str">
        <f>IF('Saisie CLASSEMENT'!$C129&gt;0,'Saisie CLASSEMENT'!B129,"")</f>
        <v/>
      </c>
      <c r="T124" s="170">
        <f>IF(S124&gt;0,'Saisie CLASSEMENT'!C129)</f>
        <v>0</v>
      </c>
      <c r="U124" s="171" t="str">
        <f>IF(S124&gt;0,CONCATENATE('Saisie CLASSEMENT'!I129," ",'Saisie CLASSEMENT'!J129,""))</f>
        <v xml:space="preserve">   </v>
      </c>
      <c r="V124" s="171" t="str">
        <f>IF(S124&gt;0,'Saisie CLASSEMENT'!K129)</f>
        <v xml:space="preserve"> </v>
      </c>
      <c r="W124" s="171" t="str">
        <f>IF(S124&gt;0,'Saisie CLASSEMENT'!N129)</f>
        <v xml:space="preserve"> </v>
      </c>
      <c r="X124" s="170" t="str">
        <f>IF(S124&gt;0,'Saisie CLASSEMENT'!O129)</f>
        <v xml:space="preserve"> </v>
      </c>
      <c r="Y124" s="172" t="str">
        <f>IF(S124&gt;0,'Saisie CLASSEMENT'!P129)</f>
        <v xml:space="preserve"> </v>
      </c>
      <c r="Z124" s="325"/>
      <c r="AC124" s="85" t="str">
        <f>IF(OR(W124="",COUNTIF(W$2:W124,W124)&gt;1),"",COUNTIF(W:W,"&gt;="&amp;W124))</f>
        <v/>
      </c>
      <c r="AD124" s="323" t="str">
        <f t="shared" si="10"/>
        <v/>
      </c>
      <c r="AE124" s="85" t="str">
        <f>IF(OR(X124="",COUNTIF(X$2:X124,X124)&gt;1),"",COUNTIF(X:X,"&gt;="&amp;X124))</f>
        <v/>
      </c>
    </row>
    <row r="125" spans="1:31" ht="15.75" hidden="1" customHeight="1">
      <c r="A125" s="33">
        <f t="shared" si="5"/>
        <v>0</v>
      </c>
      <c r="B125" s="170" t="str">
        <f t="shared" si="6"/>
        <v/>
      </c>
      <c r="C125" s="180"/>
      <c r="D125" s="170"/>
      <c r="E125" s="171"/>
      <c r="F125" s="171"/>
      <c r="G125" s="171"/>
      <c r="H125" s="170"/>
      <c r="I125" s="171"/>
      <c r="J125" s="527" t="str">
        <f t="shared" si="7"/>
        <v/>
      </c>
      <c r="K125" s="172"/>
      <c r="L125" s="325"/>
      <c r="S125" s="180" t="str">
        <f>IF('Saisie CLASSEMENT'!$C130&gt;0,'Saisie CLASSEMENT'!B130,"")</f>
        <v/>
      </c>
      <c r="T125" s="170">
        <f>IF(S125&gt;0,'Saisie CLASSEMENT'!C130)</f>
        <v>0</v>
      </c>
      <c r="U125" s="171" t="str">
        <f>IF(S125&gt;0,CONCATENATE('Saisie CLASSEMENT'!I130," ",'Saisie CLASSEMENT'!J130,""))</f>
        <v xml:space="preserve">   </v>
      </c>
      <c r="V125" s="171" t="str">
        <f>IF(S125&gt;0,'Saisie CLASSEMENT'!K130)</f>
        <v xml:space="preserve"> </v>
      </c>
      <c r="W125" s="171" t="str">
        <f>IF(S125&gt;0,'Saisie CLASSEMENT'!N130)</f>
        <v xml:space="preserve"> </v>
      </c>
      <c r="X125" s="170" t="str">
        <f>IF(S125&gt;0,'Saisie CLASSEMENT'!O130)</f>
        <v xml:space="preserve"> </v>
      </c>
      <c r="Y125" s="172" t="str">
        <f>IF(S125&gt;0,'Saisie CLASSEMENT'!P130)</f>
        <v xml:space="preserve"> </v>
      </c>
      <c r="Z125" s="325"/>
      <c r="AC125" s="85" t="str">
        <f>IF(OR(W125="",COUNTIF(W$2:W125,W125)&gt;1),"",COUNTIF(W:W,"&gt;="&amp;W125))</f>
        <v/>
      </c>
      <c r="AD125" s="323" t="str">
        <f t="shared" si="10"/>
        <v/>
      </c>
      <c r="AE125" s="85" t="str">
        <f>IF(OR(X125="",COUNTIF(X$2:X125,X125)&gt;1),"",COUNTIF(X:X,"&gt;="&amp;X125))</f>
        <v/>
      </c>
    </row>
    <row r="126" spans="1:31" ht="15.75" hidden="1" customHeight="1">
      <c r="A126" s="33">
        <f t="shared" si="5"/>
        <v>0</v>
      </c>
      <c r="B126" s="170" t="str">
        <f t="shared" si="6"/>
        <v/>
      </c>
      <c r="C126" s="180"/>
      <c r="D126" s="170"/>
      <c r="E126" s="171"/>
      <c r="F126" s="171"/>
      <c r="G126" s="171"/>
      <c r="H126" s="170"/>
      <c r="I126" s="171"/>
      <c r="J126" s="527" t="str">
        <f t="shared" si="7"/>
        <v/>
      </c>
      <c r="K126" s="172"/>
      <c r="L126" s="325"/>
      <c r="S126" s="180" t="str">
        <f>IF('Saisie CLASSEMENT'!$C131&gt;0,'Saisie CLASSEMENT'!B131,"")</f>
        <v/>
      </c>
      <c r="T126" s="170">
        <f>IF(S126&gt;0,'Saisie CLASSEMENT'!C131)</f>
        <v>0</v>
      </c>
      <c r="U126" s="171" t="str">
        <f>IF(S126&gt;0,CONCATENATE('Saisie CLASSEMENT'!I131," ",'Saisie CLASSEMENT'!J131,""))</f>
        <v xml:space="preserve">   </v>
      </c>
      <c r="V126" s="171" t="str">
        <f>IF(S126&gt;0,'Saisie CLASSEMENT'!K131)</f>
        <v xml:space="preserve"> </v>
      </c>
      <c r="W126" s="171" t="str">
        <f>IF(S126&gt;0,'Saisie CLASSEMENT'!N131)</f>
        <v xml:space="preserve"> </v>
      </c>
      <c r="X126" s="170" t="str">
        <f>IF(S126&gt;0,'Saisie CLASSEMENT'!O131)</f>
        <v xml:space="preserve"> </v>
      </c>
      <c r="Y126" s="172" t="str">
        <f>IF(S126&gt;0,'Saisie CLASSEMENT'!P131)</f>
        <v xml:space="preserve"> </v>
      </c>
      <c r="Z126" s="325"/>
      <c r="AC126" s="85" t="str">
        <f>IF(OR(W126="",COUNTIF(W$2:W126,W126)&gt;1),"",COUNTIF(W:W,"&gt;="&amp;W126))</f>
        <v/>
      </c>
      <c r="AD126" s="323" t="str">
        <f t="shared" si="10"/>
        <v/>
      </c>
      <c r="AE126" s="85" t="str">
        <f>IF(OR(X126="",COUNTIF(X$2:X126,X126)&gt;1),"",COUNTIF(X:X,"&gt;="&amp;X126))</f>
        <v/>
      </c>
    </row>
    <row r="127" spans="1:31" ht="15.75" hidden="1" customHeight="1">
      <c r="A127" s="33">
        <f t="shared" si="5"/>
        <v>0</v>
      </c>
      <c r="B127" s="170" t="str">
        <f t="shared" si="6"/>
        <v/>
      </c>
      <c r="C127" s="180"/>
      <c r="D127" s="170"/>
      <c r="E127" s="171"/>
      <c r="F127" s="171"/>
      <c r="G127" s="171"/>
      <c r="H127" s="170"/>
      <c r="I127" s="171"/>
      <c r="J127" s="527" t="str">
        <f t="shared" si="7"/>
        <v/>
      </c>
      <c r="K127" s="172"/>
      <c r="L127" s="325"/>
      <c r="S127" s="180" t="str">
        <f>IF('Saisie CLASSEMENT'!$C132&gt;0,'Saisie CLASSEMENT'!B132,"")</f>
        <v/>
      </c>
      <c r="T127" s="170">
        <f>IF(S127&gt;0,'Saisie CLASSEMENT'!C132)</f>
        <v>0</v>
      </c>
      <c r="U127" s="171" t="str">
        <f>IF(S127&gt;0,CONCATENATE('Saisie CLASSEMENT'!I132," ",'Saisie CLASSEMENT'!J132,""))</f>
        <v xml:space="preserve">   </v>
      </c>
      <c r="V127" s="171" t="str">
        <f>IF(S127&gt;0,'Saisie CLASSEMENT'!K132)</f>
        <v xml:space="preserve"> </v>
      </c>
      <c r="W127" s="171" t="str">
        <f>IF(S127&gt;0,'Saisie CLASSEMENT'!N132)</f>
        <v xml:space="preserve"> </v>
      </c>
      <c r="X127" s="170" t="str">
        <f>IF(S127&gt;0,'Saisie CLASSEMENT'!O132)</f>
        <v xml:space="preserve"> </v>
      </c>
      <c r="Y127" s="172" t="str">
        <f>IF(S127&gt;0,'Saisie CLASSEMENT'!P132)</f>
        <v xml:space="preserve"> </v>
      </c>
      <c r="Z127" s="325"/>
      <c r="AC127" s="85" t="str">
        <f>IF(OR(W127="",COUNTIF(W$2:W127,W127)&gt;1),"",COUNTIF(W:W,"&gt;="&amp;W127))</f>
        <v/>
      </c>
      <c r="AD127" s="323" t="str">
        <f t="shared" si="10"/>
        <v/>
      </c>
      <c r="AE127" s="85" t="str">
        <f>IF(OR(X127="",COUNTIF(X$2:X127,X127)&gt;1),"",COUNTIF(X:X,"&gt;="&amp;X127))</f>
        <v/>
      </c>
    </row>
    <row r="128" spans="1:31" ht="15.75" hidden="1" customHeight="1">
      <c r="A128" s="33">
        <f t="shared" si="5"/>
        <v>0</v>
      </c>
      <c r="B128" s="170" t="str">
        <f t="shared" si="6"/>
        <v/>
      </c>
      <c r="C128" s="180"/>
      <c r="D128" s="170"/>
      <c r="E128" s="171"/>
      <c r="F128" s="171"/>
      <c r="G128" s="171"/>
      <c r="H128" s="170"/>
      <c r="I128" s="171"/>
      <c r="J128" s="527" t="str">
        <f t="shared" si="7"/>
        <v/>
      </c>
      <c r="K128" s="172"/>
      <c r="L128" s="325"/>
      <c r="S128" s="180" t="str">
        <f>IF('Saisie CLASSEMENT'!$C133&gt;0,'Saisie CLASSEMENT'!B133,"")</f>
        <v/>
      </c>
      <c r="T128" s="170">
        <f>IF(S128&gt;0,'Saisie CLASSEMENT'!C133)</f>
        <v>0</v>
      </c>
      <c r="U128" s="171" t="str">
        <f>IF(S128&gt;0,CONCATENATE('Saisie CLASSEMENT'!I133," ",'Saisie CLASSEMENT'!J133,""))</f>
        <v xml:space="preserve">   </v>
      </c>
      <c r="V128" s="171" t="str">
        <f>IF(S128&gt;0,'Saisie CLASSEMENT'!K133)</f>
        <v xml:space="preserve"> </v>
      </c>
      <c r="W128" s="171" t="str">
        <f>IF(S128&gt;0,'Saisie CLASSEMENT'!N133)</f>
        <v xml:space="preserve"> </v>
      </c>
      <c r="X128" s="170" t="str">
        <f>IF(S128&gt;0,'Saisie CLASSEMENT'!O133)</f>
        <v xml:space="preserve"> </v>
      </c>
      <c r="Y128" s="172" t="str">
        <f>IF(S128&gt;0,'Saisie CLASSEMENT'!P133)</f>
        <v xml:space="preserve"> </v>
      </c>
      <c r="Z128" s="325"/>
      <c r="AC128" s="85" t="str">
        <f>IF(OR(W128="",COUNTIF(W$2:W128,W128)&gt;1),"",COUNTIF(W:W,"&gt;="&amp;W128))</f>
        <v/>
      </c>
      <c r="AD128" s="323" t="str">
        <f t="shared" si="10"/>
        <v/>
      </c>
      <c r="AE128" s="85" t="str">
        <f>IF(OR(X128="",COUNTIF(X$2:X128,X128)&gt;1),"",COUNTIF(X:X,"&gt;="&amp;X128))</f>
        <v/>
      </c>
    </row>
    <row r="129" spans="1:31" ht="15.75" hidden="1" customHeight="1">
      <c r="A129" s="33">
        <f t="shared" si="5"/>
        <v>0</v>
      </c>
      <c r="B129" s="170" t="str">
        <f t="shared" si="6"/>
        <v/>
      </c>
      <c r="C129" s="180"/>
      <c r="D129" s="170"/>
      <c r="E129" s="171"/>
      <c r="F129" s="171"/>
      <c r="G129" s="171"/>
      <c r="H129" s="170"/>
      <c r="I129" s="171"/>
      <c r="J129" s="527" t="str">
        <f t="shared" si="7"/>
        <v/>
      </c>
      <c r="K129" s="172"/>
      <c r="L129" s="325"/>
      <c r="S129" s="180" t="str">
        <f>IF('Saisie CLASSEMENT'!$C134&gt;0,'Saisie CLASSEMENT'!B134,"")</f>
        <v/>
      </c>
      <c r="T129" s="170">
        <f>IF(S129&gt;0,'Saisie CLASSEMENT'!C134)</f>
        <v>0</v>
      </c>
      <c r="U129" s="171" t="str">
        <f>IF(S129&gt;0,CONCATENATE('Saisie CLASSEMENT'!I134," ",'Saisie CLASSEMENT'!J134,""))</f>
        <v xml:space="preserve">   </v>
      </c>
      <c r="V129" s="171" t="str">
        <f>IF(S129&gt;0,'Saisie CLASSEMENT'!K134)</f>
        <v xml:space="preserve"> </v>
      </c>
      <c r="W129" s="171" t="str">
        <f>IF(S129&gt;0,'Saisie CLASSEMENT'!N134)</f>
        <v xml:space="preserve"> </v>
      </c>
      <c r="X129" s="170" t="str">
        <f>IF(S129&gt;0,'Saisie CLASSEMENT'!O134)</f>
        <v xml:space="preserve"> </v>
      </c>
      <c r="Y129" s="172" t="str">
        <f>IF(S129&gt;0,'Saisie CLASSEMENT'!P134)</f>
        <v xml:space="preserve"> </v>
      </c>
      <c r="Z129" s="325"/>
      <c r="AC129" s="85" t="str">
        <f>IF(OR(W129="",COUNTIF(W$2:W129,W129)&gt;1),"",COUNTIF(W:W,"&gt;="&amp;W129))</f>
        <v/>
      </c>
      <c r="AD129" s="323" t="str">
        <f t="shared" si="10"/>
        <v/>
      </c>
      <c r="AE129" s="85" t="str">
        <f>IF(OR(X129="",COUNTIF(X$2:X129,X129)&gt;1),"",COUNTIF(X:X,"&gt;="&amp;X129))</f>
        <v/>
      </c>
    </row>
    <row r="130" spans="1:31" ht="15.75" hidden="1" customHeight="1">
      <c r="A130" s="33">
        <f t="shared" si="5"/>
        <v>0</v>
      </c>
      <c r="B130" s="170" t="str">
        <f t="shared" si="6"/>
        <v/>
      </c>
      <c r="C130" s="180"/>
      <c r="D130" s="170"/>
      <c r="E130" s="171"/>
      <c r="F130" s="171"/>
      <c r="G130" s="171"/>
      <c r="H130" s="170"/>
      <c r="I130" s="171"/>
      <c r="J130" s="527" t="str">
        <f t="shared" si="7"/>
        <v/>
      </c>
      <c r="K130" s="172"/>
      <c r="L130" s="325"/>
      <c r="S130" s="180" t="str">
        <f>IF('Saisie CLASSEMENT'!$C135&gt;0,'Saisie CLASSEMENT'!B135,"")</f>
        <v/>
      </c>
      <c r="T130" s="170">
        <f>IF(S130&gt;0,'Saisie CLASSEMENT'!C135)</f>
        <v>0</v>
      </c>
      <c r="U130" s="171" t="str">
        <f>IF(S130&gt;0,CONCATENATE('Saisie CLASSEMENT'!I135," ",'Saisie CLASSEMENT'!J135,""))</f>
        <v xml:space="preserve">   </v>
      </c>
      <c r="V130" s="171" t="str">
        <f>IF(S130&gt;0,'Saisie CLASSEMENT'!K135)</f>
        <v xml:space="preserve"> </v>
      </c>
      <c r="W130" s="171" t="str">
        <f>IF(S130&gt;0,'Saisie CLASSEMENT'!N135)</f>
        <v xml:space="preserve"> </v>
      </c>
      <c r="X130" s="170" t="str">
        <f>IF(S130&gt;0,'Saisie CLASSEMENT'!O135)</f>
        <v xml:space="preserve"> </v>
      </c>
      <c r="Y130" s="172" t="str">
        <f>IF(S130&gt;0,'Saisie CLASSEMENT'!P135)</f>
        <v xml:space="preserve"> </v>
      </c>
      <c r="Z130" s="325"/>
      <c r="AC130" s="85" t="str">
        <f>IF(OR(W130="",COUNTIF(W$2:W130,W130)&gt;1),"",COUNTIF(W:W,"&gt;="&amp;W130))</f>
        <v/>
      </c>
      <c r="AD130" s="323" t="str">
        <f t="shared" si="10"/>
        <v/>
      </c>
      <c r="AE130" s="85" t="str">
        <f>IF(OR(X130="",COUNTIF(X$2:X130,X130)&gt;1),"",COUNTIF(X:X,"&gt;="&amp;X130))</f>
        <v/>
      </c>
    </row>
    <row r="131" spans="1:31" ht="15.75" hidden="1" customHeight="1">
      <c r="A131" s="33">
        <f t="shared" si="5"/>
        <v>0</v>
      </c>
      <c r="B131" s="170" t="str">
        <f t="shared" si="6"/>
        <v/>
      </c>
      <c r="C131" s="180"/>
      <c r="D131" s="170"/>
      <c r="E131" s="171"/>
      <c r="F131" s="171"/>
      <c r="G131" s="171"/>
      <c r="H131" s="170"/>
      <c r="I131" s="171"/>
      <c r="J131" s="527" t="str">
        <f t="shared" si="7"/>
        <v/>
      </c>
      <c r="K131" s="172"/>
      <c r="L131" s="325"/>
      <c r="S131" s="180" t="str">
        <f>IF('Saisie CLASSEMENT'!$C136&gt;0,'Saisie CLASSEMENT'!B136,"")</f>
        <v/>
      </c>
      <c r="T131" s="170">
        <f>IF(S131&gt;0,'Saisie CLASSEMENT'!C136)</f>
        <v>0</v>
      </c>
      <c r="U131" s="171" t="str">
        <f>IF(S131&gt;0,CONCATENATE('Saisie CLASSEMENT'!I136," ",'Saisie CLASSEMENT'!J136,""))</f>
        <v xml:space="preserve">   </v>
      </c>
      <c r="V131" s="171" t="str">
        <f>IF(S131&gt;0,'Saisie CLASSEMENT'!K136)</f>
        <v xml:space="preserve"> </v>
      </c>
      <c r="W131" s="171" t="str">
        <f>IF(S131&gt;0,'Saisie CLASSEMENT'!N136)</f>
        <v xml:space="preserve"> </v>
      </c>
      <c r="X131" s="170" t="str">
        <f>IF(S131&gt;0,'Saisie CLASSEMENT'!O136)</f>
        <v xml:space="preserve"> </v>
      </c>
      <c r="Y131" s="172" t="str">
        <f>IF(S131&gt;0,'Saisie CLASSEMENT'!P136)</f>
        <v xml:space="preserve"> </v>
      </c>
      <c r="Z131" s="325"/>
      <c r="AC131" s="85" t="str">
        <f>IF(OR(W131="",COUNTIF(W$2:W131,W131)&gt;1),"",COUNTIF(W:W,"&gt;="&amp;W131))</f>
        <v/>
      </c>
      <c r="AD131" s="323" t="str">
        <f t="shared" ref="AD131:AD194" si="11">IF(ROW()-1&gt;COUNT(AC:AC),"",INDEX(W:W,MATCH(LARGE(AC:AC,ROW()-1),AC:AC,0)))</f>
        <v/>
      </c>
      <c r="AE131" s="85" t="str">
        <f>IF(OR(X131="",COUNTIF(X$2:X131,X131)&gt;1),"",COUNTIF(X:X,"&gt;="&amp;X131))</f>
        <v/>
      </c>
    </row>
    <row r="132" spans="1:31" ht="15.75" hidden="1" customHeight="1">
      <c r="A132" s="33">
        <f t="shared" si="5"/>
        <v>0</v>
      </c>
      <c r="B132" s="170" t="str">
        <f t="shared" si="6"/>
        <v/>
      </c>
      <c r="C132" s="180"/>
      <c r="D132" s="170"/>
      <c r="E132" s="171"/>
      <c r="F132" s="171"/>
      <c r="G132" s="171"/>
      <c r="H132" s="170"/>
      <c r="I132" s="171"/>
      <c r="J132" s="527" t="str">
        <f t="shared" si="7"/>
        <v/>
      </c>
      <c r="K132" s="172"/>
      <c r="L132" s="325"/>
      <c r="S132" s="180" t="str">
        <f>IF('Saisie CLASSEMENT'!$C137&gt;0,'Saisie CLASSEMENT'!B137,"")</f>
        <v/>
      </c>
      <c r="T132" s="170">
        <f>IF(S132&gt;0,'Saisie CLASSEMENT'!C137)</f>
        <v>0</v>
      </c>
      <c r="U132" s="171" t="str">
        <f>IF(S132&gt;0,CONCATENATE('Saisie CLASSEMENT'!I137," ",'Saisie CLASSEMENT'!J137,""))</f>
        <v xml:space="preserve">   </v>
      </c>
      <c r="V132" s="171" t="str">
        <f>IF(S132&gt;0,'Saisie CLASSEMENT'!K137)</f>
        <v xml:space="preserve"> </v>
      </c>
      <c r="W132" s="171" t="str">
        <f>IF(S132&gt;0,'Saisie CLASSEMENT'!N137)</f>
        <v xml:space="preserve"> </v>
      </c>
      <c r="X132" s="170" t="str">
        <f>IF(S132&gt;0,'Saisie CLASSEMENT'!O137)</f>
        <v xml:space="preserve"> </v>
      </c>
      <c r="Y132" s="172" t="str">
        <f>IF(S132&gt;0,'Saisie CLASSEMENT'!P137)</f>
        <v xml:space="preserve"> </v>
      </c>
      <c r="Z132" s="325"/>
      <c r="AC132" s="85" t="str">
        <f>IF(OR(W132="",COUNTIF(W$2:W132,W132)&gt;1),"",COUNTIF(W:W,"&gt;="&amp;W132))</f>
        <v/>
      </c>
      <c r="AD132" s="323" t="str">
        <f t="shared" si="11"/>
        <v/>
      </c>
      <c r="AE132" s="85" t="str">
        <f>IF(OR(X132="",COUNTIF(X$2:X132,X132)&gt;1),"",COUNTIF(X:X,"&gt;="&amp;X132))</f>
        <v/>
      </c>
    </row>
    <row r="133" spans="1:31" ht="15.75" hidden="1" customHeight="1">
      <c r="A133" s="33">
        <f t="shared" si="5"/>
        <v>0</v>
      </c>
      <c r="B133" s="170" t="str">
        <f t="shared" si="6"/>
        <v/>
      </c>
      <c r="C133" s="180"/>
      <c r="D133" s="170"/>
      <c r="E133" s="171"/>
      <c r="F133" s="171"/>
      <c r="G133" s="171"/>
      <c r="H133" s="170"/>
      <c r="I133" s="171"/>
      <c r="J133" s="527" t="str">
        <f t="shared" si="7"/>
        <v/>
      </c>
      <c r="K133" s="172"/>
      <c r="L133" s="325"/>
      <c r="S133" s="180" t="str">
        <f>IF('Saisie CLASSEMENT'!$C138&gt;0,'Saisie CLASSEMENT'!B138,"")</f>
        <v/>
      </c>
      <c r="T133" s="170">
        <f>IF(S133&gt;0,'Saisie CLASSEMENT'!C138)</f>
        <v>0</v>
      </c>
      <c r="U133" s="171" t="str">
        <f>IF(S133&gt;0,CONCATENATE('Saisie CLASSEMENT'!I138," ",'Saisie CLASSEMENT'!J138,""))</f>
        <v xml:space="preserve">   </v>
      </c>
      <c r="V133" s="171" t="str">
        <f>IF(S133&gt;0,'Saisie CLASSEMENT'!K138)</f>
        <v xml:space="preserve"> </v>
      </c>
      <c r="W133" s="171" t="str">
        <f>IF(S133&gt;0,'Saisie CLASSEMENT'!N138)</f>
        <v xml:space="preserve"> </v>
      </c>
      <c r="X133" s="170" t="str">
        <f>IF(S133&gt;0,'Saisie CLASSEMENT'!O138)</f>
        <v xml:space="preserve"> </v>
      </c>
      <c r="Y133" s="172" t="str">
        <f>IF(S133&gt;0,'Saisie CLASSEMENT'!P138)</f>
        <v xml:space="preserve"> </v>
      </c>
      <c r="Z133" s="325"/>
      <c r="AC133" s="85" t="str">
        <f>IF(OR(W133="",COUNTIF(W$2:W133,W133)&gt;1),"",COUNTIF(W:W,"&gt;="&amp;W133))</f>
        <v/>
      </c>
      <c r="AD133" s="323" t="str">
        <f t="shared" si="11"/>
        <v/>
      </c>
      <c r="AE133" s="85" t="str">
        <f>IF(OR(X133="",COUNTIF(X$2:X133,X133)&gt;1),"",COUNTIF(X:X,"&gt;="&amp;X133))</f>
        <v/>
      </c>
    </row>
    <row r="134" spans="1:31" ht="15.75" hidden="1" customHeight="1">
      <c r="A134" s="33">
        <f t="shared" si="5"/>
        <v>0</v>
      </c>
      <c r="B134" s="170" t="str">
        <f t="shared" si="6"/>
        <v/>
      </c>
      <c r="C134" s="180"/>
      <c r="D134" s="170"/>
      <c r="E134" s="171"/>
      <c r="F134" s="171"/>
      <c r="G134" s="171"/>
      <c r="H134" s="170"/>
      <c r="I134" s="171"/>
      <c r="J134" s="527" t="str">
        <f t="shared" si="7"/>
        <v/>
      </c>
      <c r="K134" s="172"/>
      <c r="L134" s="325"/>
      <c r="S134" s="180" t="str">
        <f>IF('Saisie CLASSEMENT'!$C139&gt;0,'Saisie CLASSEMENT'!B139,"")</f>
        <v/>
      </c>
      <c r="T134" s="170">
        <f>IF(S134&gt;0,'Saisie CLASSEMENT'!C139)</f>
        <v>0</v>
      </c>
      <c r="U134" s="171" t="str">
        <f>IF(S134&gt;0,CONCATENATE('Saisie CLASSEMENT'!I139," ",'Saisie CLASSEMENT'!J139,""))</f>
        <v xml:space="preserve">   </v>
      </c>
      <c r="V134" s="171" t="str">
        <f>IF(S134&gt;0,'Saisie CLASSEMENT'!K139)</f>
        <v xml:space="preserve"> </v>
      </c>
      <c r="W134" s="171" t="str">
        <f>IF(S134&gt;0,'Saisie CLASSEMENT'!N139)</f>
        <v xml:space="preserve"> </v>
      </c>
      <c r="X134" s="170" t="str">
        <f>IF(S134&gt;0,'Saisie CLASSEMENT'!O139)</f>
        <v xml:space="preserve"> </v>
      </c>
      <c r="Y134" s="172" t="str">
        <f>IF(S134&gt;0,'Saisie CLASSEMENT'!P139)</f>
        <v xml:space="preserve"> </v>
      </c>
      <c r="Z134" s="325"/>
      <c r="AC134" s="85" t="str">
        <f>IF(OR(W134="",COUNTIF(W$2:W134,W134)&gt;1),"",COUNTIF(W:W,"&gt;="&amp;W134))</f>
        <v/>
      </c>
      <c r="AD134" s="323" t="str">
        <f t="shared" si="11"/>
        <v/>
      </c>
      <c r="AE134" s="85" t="str">
        <f>IF(OR(X134="",COUNTIF(X$2:X134,X134)&gt;1),"",COUNTIF(X:X,"&gt;="&amp;X134))</f>
        <v/>
      </c>
    </row>
    <row r="135" spans="1:31" ht="15.75" hidden="1" customHeight="1">
      <c r="A135" s="33">
        <f t="shared" ref="A135:A198" si="12">IF(LEN(B135)&gt;0,1,0)</f>
        <v>0</v>
      </c>
      <c r="B135" s="170" t="str">
        <f t="shared" ref="B135:B198" si="13">IF(C135&gt;0,RANK(C135,$C$6:$C$205,1),"")</f>
        <v/>
      </c>
      <c r="C135" s="180"/>
      <c r="D135" s="170"/>
      <c r="E135" s="171"/>
      <c r="F135" s="171"/>
      <c r="G135" s="171"/>
      <c r="H135" s="170"/>
      <c r="I135" s="171"/>
      <c r="J135" s="527" t="str">
        <f t="shared" ref="J135:J198" si="14">IF(LEN(K135)&gt;0,IF((K135-$K$6)&lt;0,"Erreur",IF(K135&lt;K134,K135-K$6,IF(K135=K134,"''",K135-K$6))),"")</f>
        <v/>
      </c>
      <c r="K135" s="172"/>
      <c r="L135" s="325"/>
      <c r="S135" s="180" t="str">
        <f>IF('Saisie CLASSEMENT'!$C140&gt;0,'Saisie CLASSEMENT'!B140,"")</f>
        <v/>
      </c>
      <c r="T135" s="170">
        <f>IF(S135&gt;0,'Saisie CLASSEMENT'!C140)</f>
        <v>0</v>
      </c>
      <c r="U135" s="171" t="str">
        <f>IF(S135&gt;0,CONCATENATE('Saisie CLASSEMENT'!I140," ",'Saisie CLASSEMENT'!J140,""))</f>
        <v xml:space="preserve">   </v>
      </c>
      <c r="V135" s="171" t="str">
        <f>IF(S135&gt;0,'Saisie CLASSEMENT'!K140)</f>
        <v xml:space="preserve"> </v>
      </c>
      <c r="W135" s="171" t="str">
        <f>IF(S135&gt;0,'Saisie CLASSEMENT'!N140)</f>
        <v xml:space="preserve"> </v>
      </c>
      <c r="X135" s="170" t="str">
        <f>IF(S135&gt;0,'Saisie CLASSEMENT'!O140)</f>
        <v xml:space="preserve"> </v>
      </c>
      <c r="Y135" s="172" t="str">
        <f>IF(S135&gt;0,'Saisie CLASSEMENT'!P140)</f>
        <v xml:space="preserve"> </v>
      </c>
      <c r="Z135" s="325"/>
      <c r="AC135" s="85" t="str">
        <f>IF(OR(W135="",COUNTIF(W$2:W135,W135)&gt;1),"",COUNTIF(W:W,"&gt;="&amp;W135))</f>
        <v/>
      </c>
      <c r="AD135" s="323" t="str">
        <f t="shared" si="11"/>
        <v/>
      </c>
      <c r="AE135" s="85" t="str">
        <f>IF(OR(X135="",COUNTIF(X$2:X135,X135)&gt;1),"",COUNTIF(X:X,"&gt;="&amp;X135))</f>
        <v/>
      </c>
    </row>
    <row r="136" spans="1:31" ht="15.75" hidden="1" customHeight="1">
      <c r="A136" s="33">
        <f t="shared" si="12"/>
        <v>0</v>
      </c>
      <c r="B136" s="170" t="str">
        <f t="shared" si="13"/>
        <v/>
      </c>
      <c r="C136" s="180"/>
      <c r="D136" s="170"/>
      <c r="E136" s="171"/>
      <c r="F136" s="171"/>
      <c r="G136" s="171"/>
      <c r="H136" s="170"/>
      <c r="I136" s="171"/>
      <c r="J136" s="527" t="str">
        <f t="shared" si="14"/>
        <v/>
      </c>
      <c r="K136" s="172"/>
      <c r="L136" s="325"/>
      <c r="S136" s="180" t="str">
        <f>IF('Saisie CLASSEMENT'!$C141&gt;0,'Saisie CLASSEMENT'!B141,"")</f>
        <v/>
      </c>
      <c r="T136" s="170">
        <f>IF(S136&gt;0,'Saisie CLASSEMENT'!C141)</f>
        <v>0</v>
      </c>
      <c r="U136" s="171" t="str">
        <f>IF(S136&gt;0,CONCATENATE('Saisie CLASSEMENT'!I141," ",'Saisie CLASSEMENT'!J141,""))</f>
        <v xml:space="preserve">   </v>
      </c>
      <c r="V136" s="171" t="str">
        <f>IF(S136&gt;0,'Saisie CLASSEMENT'!K141)</f>
        <v xml:space="preserve"> </v>
      </c>
      <c r="W136" s="171" t="str">
        <f>IF(S136&gt;0,'Saisie CLASSEMENT'!N141)</f>
        <v xml:space="preserve"> </v>
      </c>
      <c r="X136" s="170" t="str">
        <f>IF(S136&gt;0,'Saisie CLASSEMENT'!O141)</f>
        <v xml:space="preserve"> </v>
      </c>
      <c r="Y136" s="172" t="str">
        <f>IF(S136&gt;0,'Saisie CLASSEMENT'!P141)</f>
        <v xml:space="preserve"> </v>
      </c>
      <c r="Z136" s="325"/>
      <c r="AC136" s="85" t="str">
        <f>IF(OR(W136="",COUNTIF(W$2:W136,W136)&gt;1),"",COUNTIF(W:W,"&gt;="&amp;W136))</f>
        <v/>
      </c>
      <c r="AD136" s="323" t="str">
        <f t="shared" si="11"/>
        <v/>
      </c>
      <c r="AE136" s="85" t="str">
        <f>IF(OR(X136="",COUNTIF(X$2:X136,X136)&gt;1),"",COUNTIF(X:X,"&gt;="&amp;X136))</f>
        <v/>
      </c>
    </row>
    <row r="137" spans="1:31" ht="15.75" hidden="1" customHeight="1">
      <c r="A137" s="33">
        <f t="shared" si="12"/>
        <v>0</v>
      </c>
      <c r="B137" s="170" t="str">
        <f t="shared" si="13"/>
        <v/>
      </c>
      <c r="C137" s="180"/>
      <c r="D137" s="170"/>
      <c r="E137" s="171"/>
      <c r="F137" s="171"/>
      <c r="G137" s="171"/>
      <c r="H137" s="170"/>
      <c r="I137" s="171"/>
      <c r="J137" s="527" t="str">
        <f t="shared" si="14"/>
        <v/>
      </c>
      <c r="K137" s="172"/>
      <c r="L137" s="325"/>
      <c r="S137" s="180" t="str">
        <f>IF('Saisie CLASSEMENT'!$C142&gt;0,'Saisie CLASSEMENT'!B142,"")</f>
        <v/>
      </c>
      <c r="T137" s="170">
        <f>IF(S137&gt;0,'Saisie CLASSEMENT'!C142)</f>
        <v>0</v>
      </c>
      <c r="U137" s="171" t="str">
        <f>IF(S137&gt;0,CONCATENATE('Saisie CLASSEMENT'!I142," ",'Saisie CLASSEMENT'!J142,""))</f>
        <v xml:space="preserve">   </v>
      </c>
      <c r="V137" s="171" t="str">
        <f>IF(S137&gt;0,'Saisie CLASSEMENT'!K142)</f>
        <v xml:space="preserve"> </v>
      </c>
      <c r="W137" s="171" t="str">
        <f>IF(S137&gt;0,'Saisie CLASSEMENT'!N142)</f>
        <v xml:space="preserve"> </v>
      </c>
      <c r="X137" s="170" t="str">
        <f>IF(S137&gt;0,'Saisie CLASSEMENT'!O142)</f>
        <v xml:space="preserve"> </v>
      </c>
      <c r="Y137" s="172" t="str">
        <f>IF(S137&gt;0,'Saisie CLASSEMENT'!P142)</f>
        <v xml:space="preserve"> </v>
      </c>
      <c r="Z137" s="325"/>
      <c r="AC137" s="85" t="str">
        <f>IF(OR(W137="",COUNTIF(W$2:W137,W137)&gt;1),"",COUNTIF(W:W,"&gt;="&amp;W137))</f>
        <v/>
      </c>
      <c r="AD137" s="323" t="str">
        <f t="shared" si="11"/>
        <v/>
      </c>
      <c r="AE137" s="85" t="str">
        <f>IF(OR(X137="",COUNTIF(X$2:X137,X137)&gt;1),"",COUNTIF(X:X,"&gt;="&amp;X137))</f>
        <v/>
      </c>
    </row>
    <row r="138" spans="1:31" ht="15.75" hidden="1" customHeight="1">
      <c r="A138" s="33">
        <f t="shared" si="12"/>
        <v>0</v>
      </c>
      <c r="B138" s="170" t="str">
        <f t="shared" si="13"/>
        <v/>
      </c>
      <c r="C138" s="180"/>
      <c r="D138" s="170"/>
      <c r="E138" s="171"/>
      <c r="F138" s="171"/>
      <c r="G138" s="171"/>
      <c r="H138" s="170"/>
      <c r="I138" s="171"/>
      <c r="J138" s="527" t="str">
        <f t="shared" si="14"/>
        <v/>
      </c>
      <c r="K138" s="172"/>
      <c r="L138" s="325"/>
      <c r="S138" s="180" t="str">
        <f>IF('Saisie CLASSEMENT'!$C143&gt;0,'Saisie CLASSEMENT'!B143,"")</f>
        <v/>
      </c>
      <c r="T138" s="170">
        <f>IF(S138&gt;0,'Saisie CLASSEMENT'!C143)</f>
        <v>0</v>
      </c>
      <c r="U138" s="171" t="str">
        <f>IF(S138&gt;0,CONCATENATE('Saisie CLASSEMENT'!I143," ",'Saisie CLASSEMENT'!J143,""))</f>
        <v xml:space="preserve">   </v>
      </c>
      <c r="V138" s="171" t="str">
        <f>IF(S138&gt;0,'Saisie CLASSEMENT'!K143)</f>
        <v xml:space="preserve"> </v>
      </c>
      <c r="W138" s="171" t="str">
        <f>IF(S138&gt;0,'Saisie CLASSEMENT'!N143)</f>
        <v xml:space="preserve"> </v>
      </c>
      <c r="X138" s="170" t="str">
        <f>IF(S138&gt;0,'Saisie CLASSEMENT'!O143)</f>
        <v xml:space="preserve"> </v>
      </c>
      <c r="Y138" s="172" t="str">
        <f>IF(S138&gt;0,'Saisie CLASSEMENT'!P143)</f>
        <v xml:space="preserve"> </v>
      </c>
      <c r="Z138" s="325"/>
      <c r="AC138" s="85" t="str">
        <f>IF(OR(W138="",COUNTIF(W$2:W138,W138)&gt;1),"",COUNTIF(W:W,"&gt;="&amp;W138))</f>
        <v/>
      </c>
      <c r="AD138" s="323" t="str">
        <f t="shared" si="11"/>
        <v/>
      </c>
      <c r="AE138" s="85" t="str">
        <f>IF(OR(X138="",COUNTIF(X$2:X138,X138)&gt;1),"",COUNTIF(X:X,"&gt;="&amp;X138))</f>
        <v/>
      </c>
    </row>
    <row r="139" spans="1:31" ht="15.75" hidden="1" customHeight="1">
      <c r="A139" s="33">
        <f t="shared" si="12"/>
        <v>0</v>
      </c>
      <c r="B139" s="170" t="str">
        <f t="shared" si="13"/>
        <v/>
      </c>
      <c r="C139" s="180"/>
      <c r="D139" s="170"/>
      <c r="E139" s="171"/>
      <c r="F139" s="171"/>
      <c r="G139" s="171"/>
      <c r="H139" s="170"/>
      <c r="I139" s="171"/>
      <c r="J139" s="527" t="str">
        <f t="shared" si="14"/>
        <v/>
      </c>
      <c r="K139" s="172"/>
      <c r="L139" s="325"/>
      <c r="S139" s="180" t="str">
        <f>IF('Saisie CLASSEMENT'!$C144&gt;0,'Saisie CLASSEMENT'!B144,"")</f>
        <v/>
      </c>
      <c r="T139" s="170">
        <f>IF(S139&gt;0,'Saisie CLASSEMENT'!C144)</f>
        <v>0</v>
      </c>
      <c r="U139" s="171" t="str">
        <f>IF(S139&gt;0,CONCATENATE('Saisie CLASSEMENT'!I144," ",'Saisie CLASSEMENT'!J144,""))</f>
        <v xml:space="preserve">   </v>
      </c>
      <c r="V139" s="171" t="str">
        <f>IF(S139&gt;0,'Saisie CLASSEMENT'!K144)</f>
        <v xml:space="preserve"> </v>
      </c>
      <c r="W139" s="171" t="str">
        <f>IF(S139&gt;0,'Saisie CLASSEMENT'!N144)</f>
        <v xml:space="preserve"> </v>
      </c>
      <c r="X139" s="170" t="str">
        <f>IF(S139&gt;0,'Saisie CLASSEMENT'!O144)</f>
        <v xml:space="preserve"> </v>
      </c>
      <c r="Y139" s="172" t="str">
        <f>IF(S139&gt;0,'Saisie CLASSEMENT'!P144)</f>
        <v xml:space="preserve"> </v>
      </c>
      <c r="Z139" s="325"/>
      <c r="AC139" s="85" t="str">
        <f>IF(OR(W139="",COUNTIF(W$2:W139,W139)&gt;1),"",COUNTIF(W:W,"&gt;="&amp;W139))</f>
        <v/>
      </c>
      <c r="AD139" s="323" t="str">
        <f t="shared" si="11"/>
        <v/>
      </c>
      <c r="AE139" s="85" t="str">
        <f>IF(OR(X139="",COUNTIF(X$2:X139,X139)&gt;1),"",COUNTIF(X:X,"&gt;="&amp;X139))</f>
        <v/>
      </c>
    </row>
    <row r="140" spans="1:31" ht="15.75" hidden="1" customHeight="1">
      <c r="A140" s="33">
        <f t="shared" si="12"/>
        <v>0</v>
      </c>
      <c r="B140" s="170" t="str">
        <f t="shared" si="13"/>
        <v/>
      </c>
      <c r="C140" s="180"/>
      <c r="D140" s="170"/>
      <c r="E140" s="171"/>
      <c r="F140" s="171"/>
      <c r="G140" s="171"/>
      <c r="H140" s="170"/>
      <c r="I140" s="171"/>
      <c r="J140" s="527" t="str">
        <f t="shared" si="14"/>
        <v/>
      </c>
      <c r="K140" s="172"/>
      <c r="L140" s="325"/>
      <c r="S140" s="180" t="str">
        <f>IF('Saisie CLASSEMENT'!$C145&gt;0,'Saisie CLASSEMENT'!B145,"")</f>
        <v/>
      </c>
      <c r="T140" s="170">
        <f>IF(S140&gt;0,'Saisie CLASSEMENT'!C145)</f>
        <v>0</v>
      </c>
      <c r="U140" s="171" t="str">
        <f>IF(S140&gt;0,CONCATENATE('Saisie CLASSEMENT'!I145," ",'Saisie CLASSEMENT'!J145,""))</f>
        <v xml:space="preserve">   </v>
      </c>
      <c r="V140" s="171" t="str">
        <f>IF(S140&gt;0,'Saisie CLASSEMENT'!K145)</f>
        <v xml:space="preserve"> </v>
      </c>
      <c r="W140" s="171" t="str">
        <f>IF(S140&gt;0,'Saisie CLASSEMENT'!N145)</f>
        <v xml:space="preserve"> </v>
      </c>
      <c r="X140" s="170" t="str">
        <f>IF(S140&gt;0,'Saisie CLASSEMENT'!O145)</f>
        <v xml:space="preserve"> </v>
      </c>
      <c r="Y140" s="172" t="str">
        <f>IF(S140&gt;0,'Saisie CLASSEMENT'!P145)</f>
        <v xml:space="preserve"> </v>
      </c>
      <c r="Z140" s="325"/>
      <c r="AC140" s="85" t="str">
        <f>IF(OR(W140="",COUNTIF(W$2:W140,W140)&gt;1),"",COUNTIF(W:W,"&gt;="&amp;W140))</f>
        <v/>
      </c>
      <c r="AD140" s="323" t="str">
        <f t="shared" si="11"/>
        <v/>
      </c>
      <c r="AE140" s="85" t="str">
        <f>IF(OR(X140="",COUNTIF(X$2:X140,X140)&gt;1),"",COUNTIF(X:X,"&gt;="&amp;X140))</f>
        <v/>
      </c>
    </row>
    <row r="141" spans="1:31" ht="15.75" hidden="1" customHeight="1">
      <c r="A141" s="33">
        <f t="shared" si="12"/>
        <v>0</v>
      </c>
      <c r="B141" s="170" t="str">
        <f t="shared" si="13"/>
        <v/>
      </c>
      <c r="C141" s="180"/>
      <c r="D141" s="170"/>
      <c r="E141" s="171"/>
      <c r="F141" s="171"/>
      <c r="G141" s="171"/>
      <c r="H141" s="170"/>
      <c r="I141" s="171"/>
      <c r="J141" s="527" t="str">
        <f t="shared" si="14"/>
        <v/>
      </c>
      <c r="K141" s="172"/>
      <c r="L141" s="325"/>
      <c r="S141" s="180" t="str">
        <f>IF('Saisie CLASSEMENT'!$C146&gt;0,'Saisie CLASSEMENT'!B146,"")</f>
        <v/>
      </c>
      <c r="T141" s="170">
        <f>IF(S141&gt;0,'Saisie CLASSEMENT'!C146)</f>
        <v>0</v>
      </c>
      <c r="U141" s="171" t="str">
        <f>IF(S141&gt;0,CONCATENATE('Saisie CLASSEMENT'!I146," ",'Saisie CLASSEMENT'!J146,""))</f>
        <v xml:space="preserve">   </v>
      </c>
      <c r="V141" s="171" t="str">
        <f>IF(S141&gt;0,'Saisie CLASSEMENT'!K146)</f>
        <v xml:space="preserve"> </v>
      </c>
      <c r="W141" s="171" t="str">
        <f>IF(S141&gt;0,'Saisie CLASSEMENT'!N146)</f>
        <v xml:space="preserve"> </v>
      </c>
      <c r="X141" s="170" t="str">
        <f>IF(S141&gt;0,'Saisie CLASSEMENT'!O146)</f>
        <v xml:space="preserve"> </v>
      </c>
      <c r="Y141" s="172" t="str">
        <f>IF(S141&gt;0,'Saisie CLASSEMENT'!P146)</f>
        <v xml:space="preserve"> </v>
      </c>
      <c r="Z141" s="325"/>
      <c r="AC141" s="85" t="str">
        <f>IF(OR(W141="",COUNTIF(W$2:W141,W141)&gt;1),"",COUNTIF(W:W,"&gt;="&amp;W141))</f>
        <v/>
      </c>
      <c r="AD141" s="323" t="str">
        <f t="shared" si="11"/>
        <v/>
      </c>
      <c r="AE141" s="85" t="str">
        <f>IF(OR(X141="",COUNTIF(X$2:X141,X141)&gt;1),"",COUNTIF(X:X,"&gt;="&amp;X141))</f>
        <v/>
      </c>
    </row>
    <row r="142" spans="1:31" ht="15.75" hidden="1" customHeight="1">
      <c r="A142" s="33">
        <f t="shared" si="12"/>
        <v>0</v>
      </c>
      <c r="B142" s="170" t="str">
        <f t="shared" si="13"/>
        <v/>
      </c>
      <c r="C142" s="180"/>
      <c r="D142" s="170"/>
      <c r="E142" s="171"/>
      <c r="F142" s="171"/>
      <c r="G142" s="171"/>
      <c r="H142" s="170"/>
      <c r="I142" s="171"/>
      <c r="J142" s="527" t="str">
        <f t="shared" si="14"/>
        <v/>
      </c>
      <c r="K142" s="172"/>
      <c r="L142" s="325"/>
      <c r="S142" s="180" t="str">
        <f>IF('Saisie CLASSEMENT'!$C147&gt;0,'Saisie CLASSEMENT'!B147,"")</f>
        <v/>
      </c>
      <c r="T142" s="170">
        <f>IF(S142&gt;0,'Saisie CLASSEMENT'!C147)</f>
        <v>0</v>
      </c>
      <c r="U142" s="171" t="str">
        <f>IF(S142&gt;0,CONCATENATE('Saisie CLASSEMENT'!I147," ",'Saisie CLASSEMENT'!J147,""))</f>
        <v xml:space="preserve">   </v>
      </c>
      <c r="V142" s="171" t="str">
        <f>IF(S142&gt;0,'Saisie CLASSEMENT'!K147)</f>
        <v xml:space="preserve"> </v>
      </c>
      <c r="W142" s="171" t="str">
        <f>IF(S142&gt;0,'Saisie CLASSEMENT'!N147)</f>
        <v xml:space="preserve"> </v>
      </c>
      <c r="X142" s="170" t="str">
        <f>IF(S142&gt;0,'Saisie CLASSEMENT'!O147)</f>
        <v xml:space="preserve"> </v>
      </c>
      <c r="Y142" s="172" t="str">
        <f>IF(S142&gt;0,'Saisie CLASSEMENT'!P147)</f>
        <v xml:space="preserve"> </v>
      </c>
      <c r="Z142" s="325"/>
      <c r="AC142" s="85" t="str">
        <f>IF(OR(W142="",COUNTIF(W$2:W142,W142)&gt;1),"",COUNTIF(W:W,"&gt;="&amp;W142))</f>
        <v/>
      </c>
      <c r="AD142" s="323" t="str">
        <f t="shared" si="11"/>
        <v/>
      </c>
      <c r="AE142" s="85" t="str">
        <f>IF(OR(X142="",COUNTIF(X$2:X142,X142)&gt;1),"",COUNTIF(X:X,"&gt;="&amp;X142))</f>
        <v/>
      </c>
    </row>
    <row r="143" spans="1:31" ht="15.75" hidden="1" customHeight="1">
      <c r="A143" s="33">
        <f t="shared" si="12"/>
        <v>0</v>
      </c>
      <c r="B143" s="170" t="str">
        <f t="shared" si="13"/>
        <v/>
      </c>
      <c r="C143" s="180"/>
      <c r="D143" s="170"/>
      <c r="E143" s="171"/>
      <c r="F143" s="171"/>
      <c r="G143" s="171"/>
      <c r="H143" s="170"/>
      <c r="I143" s="171"/>
      <c r="J143" s="527" t="str">
        <f t="shared" si="14"/>
        <v/>
      </c>
      <c r="K143" s="172"/>
      <c r="L143" s="325"/>
      <c r="S143" s="180" t="str">
        <f>IF('Saisie CLASSEMENT'!$C148&gt;0,'Saisie CLASSEMENT'!B148,"")</f>
        <v/>
      </c>
      <c r="T143" s="170">
        <f>IF(S143&gt;0,'Saisie CLASSEMENT'!C148)</f>
        <v>0</v>
      </c>
      <c r="U143" s="171" t="str">
        <f>IF(S143&gt;0,CONCATENATE('Saisie CLASSEMENT'!I148," ",'Saisie CLASSEMENT'!J148,""))</f>
        <v xml:space="preserve">   </v>
      </c>
      <c r="V143" s="171" t="str">
        <f>IF(S143&gt;0,'Saisie CLASSEMENT'!K148)</f>
        <v xml:space="preserve"> </v>
      </c>
      <c r="W143" s="171" t="str">
        <f>IF(S143&gt;0,'Saisie CLASSEMENT'!N148)</f>
        <v xml:space="preserve"> </v>
      </c>
      <c r="X143" s="170" t="str">
        <f>IF(S143&gt;0,'Saisie CLASSEMENT'!O148)</f>
        <v xml:space="preserve"> </v>
      </c>
      <c r="Y143" s="172" t="str">
        <f>IF(S143&gt;0,'Saisie CLASSEMENT'!P148)</f>
        <v xml:space="preserve"> </v>
      </c>
      <c r="Z143" s="325"/>
      <c r="AC143" s="85" t="str">
        <f>IF(OR(W143="",COUNTIF(W$2:W143,W143)&gt;1),"",COUNTIF(W:W,"&gt;="&amp;W143))</f>
        <v/>
      </c>
      <c r="AD143" s="323" t="str">
        <f t="shared" si="11"/>
        <v/>
      </c>
      <c r="AE143" s="85" t="str">
        <f>IF(OR(X143="",COUNTIF(X$2:X143,X143)&gt;1),"",COUNTIF(X:X,"&gt;="&amp;X143))</f>
        <v/>
      </c>
    </row>
    <row r="144" spans="1:31" ht="15.75" hidden="1" customHeight="1">
      <c r="A144" s="33">
        <f t="shared" si="12"/>
        <v>0</v>
      </c>
      <c r="B144" s="170" t="str">
        <f t="shared" si="13"/>
        <v/>
      </c>
      <c r="C144" s="180"/>
      <c r="D144" s="170"/>
      <c r="E144" s="171"/>
      <c r="F144" s="171"/>
      <c r="G144" s="171"/>
      <c r="H144" s="170"/>
      <c r="I144" s="171"/>
      <c r="J144" s="527" t="str">
        <f t="shared" si="14"/>
        <v/>
      </c>
      <c r="K144" s="172"/>
      <c r="L144" s="325"/>
      <c r="S144" s="180" t="str">
        <f>IF('Saisie CLASSEMENT'!$C149&gt;0,'Saisie CLASSEMENT'!B149,"")</f>
        <v/>
      </c>
      <c r="T144" s="170">
        <f>IF(S144&gt;0,'Saisie CLASSEMENT'!C149)</f>
        <v>0</v>
      </c>
      <c r="U144" s="171" t="str">
        <f>IF(S144&gt;0,CONCATENATE('Saisie CLASSEMENT'!I149," ",'Saisie CLASSEMENT'!J149,""))</f>
        <v xml:space="preserve">   </v>
      </c>
      <c r="V144" s="171" t="str">
        <f>IF(S144&gt;0,'Saisie CLASSEMENT'!K149)</f>
        <v xml:space="preserve"> </v>
      </c>
      <c r="W144" s="171" t="str">
        <f>IF(S144&gt;0,'Saisie CLASSEMENT'!N149)</f>
        <v xml:space="preserve"> </v>
      </c>
      <c r="X144" s="170" t="str">
        <f>IF(S144&gt;0,'Saisie CLASSEMENT'!O149)</f>
        <v xml:space="preserve"> </v>
      </c>
      <c r="Y144" s="172" t="str">
        <f>IF(S144&gt;0,'Saisie CLASSEMENT'!P149)</f>
        <v xml:space="preserve"> </v>
      </c>
      <c r="Z144" s="325"/>
      <c r="AC144" s="85" t="str">
        <f>IF(OR(W144="",COUNTIF(W$2:W144,W144)&gt;1),"",COUNTIF(W:W,"&gt;="&amp;W144))</f>
        <v/>
      </c>
      <c r="AD144" s="323" t="str">
        <f t="shared" si="11"/>
        <v/>
      </c>
      <c r="AE144" s="85" t="str">
        <f>IF(OR(X144="",COUNTIF(X$2:X144,X144)&gt;1),"",COUNTIF(X:X,"&gt;="&amp;X144))</f>
        <v/>
      </c>
    </row>
    <row r="145" spans="1:31" ht="15.75" hidden="1" customHeight="1">
      <c r="A145" s="33">
        <f t="shared" si="12"/>
        <v>0</v>
      </c>
      <c r="B145" s="170" t="str">
        <f t="shared" si="13"/>
        <v/>
      </c>
      <c r="C145" s="180"/>
      <c r="D145" s="170"/>
      <c r="E145" s="171"/>
      <c r="F145" s="171"/>
      <c r="G145" s="171"/>
      <c r="H145" s="170"/>
      <c r="I145" s="171"/>
      <c r="J145" s="527" t="str">
        <f t="shared" si="14"/>
        <v/>
      </c>
      <c r="K145" s="172"/>
      <c r="L145" s="325"/>
      <c r="S145" s="180" t="str">
        <f>IF('Saisie CLASSEMENT'!$C150&gt;0,'Saisie CLASSEMENT'!B150,"")</f>
        <v/>
      </c>
      <c r="T145" s="170">
        <f>IF(S145&gt;0,'Saisie CLASSEMENT'!C150)</f>
        <v>0</v>
      </c>
      <c r="U145" s="171" t="str">
        <f>IF(S145&gt;0,CONCATENATE('Saisie CLASSEMENT'!I150," ",'Saisie CLASSEMENT'!J150,""))</f>
        <v xml:space="preserve">   </v>
      </c>
      <c r="V145" s="171" t="str">
        <f>IF(S145&gt;0,'Saisie CLASSEMENT'!K150)</f>
        <v xml:space="preserve"> </v>
      </c>
      <c r="W145" s="171" t="str">
        <f>IF(S145&gt;0,'Saisie CLASSEMENT'!N150)</f>
        <v xml:space="preserve"> </v>
      </c>
      <c r="X145" s="170" t="str">
        <f>IF(S145&gt;0,'Saisie CLASSEMENT'!O150)</f>
        <v xml:space="preserve"> </v>
      </c>
      <c r="Y145" s="172" t="str">
        <f>IF(S145&gt;0,'Saisie CLASSEMENT'!P150)</f>
        <v xml:space="preserve"> </v>
      </c>
      <c r="Z145" s="325"/>
      <c r="AC145" s="85" t="str">
        <f>IF(OR(W145="",COUNTIF(W$2:W145,W145)&gt;1),"",COUNTIF(W:W,"&gt;="&amp;W145))</f>
        <v/>
      </c>
      <c r="AD145" s="323" t="str">
        <f t="shared" si="11"/>
        <v/>
      </c>
      <c r="AE145" s="85" t="str">
        <f>IF(OR(X145="",COUNTIF(X$2:X145,X145)&gt;1),"",COUNTIF(X:X,"&gt;="&amp;X145))</f>
        <v/>
      </c>
    </row>
    <row r="146" spans="1:31" ht="15.75" hidden="1" customHeight="1">
      <c r="A146" s="33">
        <f t="shared" si="12"/>
        <v>0</v>
      </c>
      <c r="B146" s="170" t="str">
        <f t="shared" si="13"/>
        <v/>
      </c>
      <c r="C146" s="180"/>
      <c r="D146" s="170"/>
      <c r="E146" s="171"/>
      <c r="F146" s="171"/>
      <c r="G146" s="171"/>
      <c r="H146" s="170"/>
      <c r="I146" s="171"/>
      <c r="J146" s="527" t="str">
        <f t="shared" si="14"/>
        <v/>
      </c>
      <c r="K146" s="172"/>
      <c r="L146" s="325"/>
      <c r="S146" s="180" t="str">
        <f>IF('Saisie CLASSEMENT'!$C151&gt;0,'Saisie CLASSEMENT'!B151,"")</f>
        <v/>
      </c>
      <c r="T146" s="170">
        <f>IF(S146&gt;0,'Saisie CLASSEMENT'!C151)</f>
        <v>0</v>
      </c>
      <c r="U146" s="171" t="str">
        <f>IF(S146&gt;0,CONCATENATE('Saisie CLASSEMENT'!I151," ",'Saisie CLASSEMENT'!J151,""))</f>
        <v xml:space="preserve">   </v>
      </c>
      <c r="V146" s="171" t="str">
        <f>IF(S146&gt;0,'Saisie CLASSEMENT'!K151)</f>
        <v xml:space="preserve"> </v>
      </c>
      <c r="W146" s="171" t="str">
        <f>IF(S146&gt;0,'Saisie CLASSEMENT'!N151)</f>
        <v xml:space="preserve"> </v>
      </c>
      <c r="X146" s="170" t="str">
        <f>IF(S146&gt;0,'Saisie CLASSEMENT'!O151)</f>
        <v xml:space="preserve"> </v>
      </c>
      <c r="Y146" s="172" t="str">
        <f>IF(S146&gt;0,'Saisie CLASSEMENT'!P151)</f>
        <v xml:space="preserve"> </v>
      </c>
      <c r="Z146" s="325"/>
      <c r="AC146" s="85" t="str">
        <f>IF(OR(W146="",COUNTIF(W$2:W146,W146)&gt;1),"",COUNTIF(W:W,"&gt;="&amp;W146))</f>
        <v/>
      </c>
      <c r="AD146" s="323" t="str">
        <f t="shared" si="11"/>
        <v/>
      </c>
      <c r="AE146" s="85" t="str">
        <f>IF(OR(X146="",COUNTIF(X$2:X146,X146)&gt;1),"",COUNTIF(X:X,"&gt;="&amp;X146))</f>
        <v/>
      </c>
    </row>
    <row r="147" spans="1:31" ht="15.75" hidden="1" customHeight="1">
      <c r="A147" s="33">
        <f t="shared" si="12"/>
        <v>0</v>
      </c>
      <c r="B147" s="170" t="str">
        <f t="shared" si="13"/>
        <v/>
      </c>
      <c r="C147" s="180"/>
      <c r="D147" s="170"/>
      <c r="E147" s="171"/>
      <c r="F147" s="171"/>
      <c r="G147" s="171"/>
      <c r="H147" s="170"/>
      <c r="I147" s="171"/>
      <c r="J147" s="527" t="str">
        <f t="shared" si="14"/>
        <v/>
      </c>
      <c r="K147" s="172"/>
      <c r="L147" s="325"/>
      <c r="S147" s="180" t="str">
        <f>IF('Saisie CLASSEMENT'!$C152&gt;0,'Saisie CLASSEMENT'!B152,"")</f>
        <v/>
      </c>
      <c r="T147" s="170">
        <f>IF(S147&gt;0,'Saisie CLASSEMENT'!C152)</f>
        <v>0</v>
      </c>
      <c r="U147" s="171" t="str">
        <f>IF(S147&gt;0,CONCATENATE('Saisie CLASSEMENT'!I152," ",'Saisie CLASSEMENT'!J152,""))</f>
        <v xml:space="preserve">   </v>
      </c>
      <c r="V147" s="171" t="str">
        <f>IF(S147&gt;0,'Saisie CLASSEMENT'!K152)</f>
        <v xml:space="preserve"> </v>
      </c>
      <c r="W147" s="171" t="str">
        <f>IF(S147&gt;0,'Saisie CLASSEMENT'!N152)</f>
        <v xml:space="preserve"> </v>
      </c>
      <c r="X147" s="170" t="str">
        <f>IF(S147&gt;0,'Saisie CLASSEMENT'!O152)</f>
        <v xml:space="preserve"> </v>
      </c>
      <c r="Y147" s="172" t="str">
        <f>IF(S147&gt;0,'Saisie CLASSEMENT'!P152)</f>
        <v xml:space="preserve"> </v>
      </c>
      <c r="Z147" s="325"/>
      <c r="AC147" s="85" t="str">
        <f>IF(OR(W147="",COUNTIF(W$2:W147,W147)&gt;1),"",COUNTIF(W:W,"&gt;="&amp;W147))</f>
        <v/>
      </c>
      <c r="AD147" s="323" t="str">
        <f t="shared" si="11"/>
        <v/>
      </c>
      <c r="AE147" s="85" t="str">
        <f>IF(OR(X147="",COUNTIF(X$2:X147,X147)&gt;1),"",COUNTIF(X:X,"&gt;="&amp;X147))</f>
        <v/>
      </c>
    </row>
    <row r="148" spans="1:31" ht="15.75" hidden="1" customHeight="1">
      <c r="A148" s="33">
        <f t="shared" si="12"/>
        <v>0</v>
      </c>
      <c r="B148" s="170" t="str">
        <f t="shared" si="13"/>
        <v/>
      </c>
      <c r="C148" s="180"/>
      <c r="D148" s="170"/>
      <c r="E148" s="171"/>
      <c r="F148" s="171"/>
      <c r="G148" s="171"/>
      <c r="H148" s="170"/>
      <c r="I148" s="171"/>
      <c r="J148" s="527" t="str">
        <f t="shared" si="14"/>
        <v/>
      </c>
      <c r="K148" s="172"/>
      <c r="L148" s="325"/>
      <c r="S148" s="180" t="str">
        <f>IF('Saisie CLASSEMENT'!$C153&gt;0,'Saisie CLASSEMENT'!B153,"")</f>
        <v/>
      </c>
      <c r="T148" s="170">
        <f>IF(S148&gt;0,'Saisie CLASSEMENT'!C153)</f>
        <v>0</v>
      </c>
      <c r="U148" s="171" t="str">
        <f>IF(S148&gt;0,CONCATENATE('Saisie CLASSEMENT'!I153," ",'Saisie CLASSEMENT'!J153,""))</f>
        <v xml:space="preserve">   </v>
      </c>
      <c r="V148" s="171" t="str">
        <f>IF(S148&gt;0,'Saisie CLASSEMENT'!K153)</f>
        <v xml:space="preserve"> </v>
      </c>
      <c r="W148" s="171" t="str">
        <f>IF(S148&gt;0,'Saisie CLASSEMENT'!N153)</f>
        <v xml:space="preserve"> </v>
      </c>
      <c r="X148" s="170" t="str">
        <f>IF(S148&gt;0,'Saisie CLASSEMENT'!O153)</f>
        <v xml:space="preserve"> </v>
      </c>
      <c r="Y148" s="172" t="str">
        <f>IF(S148&gt;0,'Saisie CLASSEMENT'!P153)</f>
        <v xml:space="preserve"> </v>
      </c>
      <c r="Z148" s="325"/>
      <c r="AC148" s="85" t="str">
        <f>IF(OR(W148="",COUNTIF(W$2:W148,W148)&gt;1),"",COUNTIF(W:W,"&gt;="&amp;W148))</f>
        <v/>
      </c>
      <c r="AD148" s="323" t="str">
        <f t="shared" si="11"/>
        <v/>
      </c>
      <c r="AE148" s="85" t="str">
        <f>IF(OR(X148="",COUNTIF(X$2:X148,X148)&gt;1),"",COUNTIF(X:X,"&gt;="&amp;X148))</f>
        <v/>
      </c>
    </row>
    <row r="149" spans="1:31" ht="15.75" hidden="1" customHeight="1">
      <c r="A149" s="33">
        <f t="shared" si="12"/>
        <v>0</v>
      </c>
      <c r="B149" s="170" t="str">
        <f t="shared" si="13"/>
        <v/>
      </c>
      <c r="C149" s="180"/>
      <c r="D149" s="170"/>
      <c r="E149" s="171"/>
      <c r="F149" s="171"/>
      <c r="G149" s="171"/>
      <c r="H149" s="170"/>
      <c r="I149" s="171"/>
      <c r="J149" s="527" t="str">
        <f t="shared" si="14"/>
        <v/>
      </c>
      <c r="K149" s="172"/>
      <c r="L149" s="325"/>
      <c r="S149" s="180" t="str">
        <f>IF('Saisie CLASSEMENT'!$C154&gt;0,'Saisie CLASSEMENT'!B154,"")</f>
        <v/>
      </c>
      <c r="T149" s="170">
        <f>IF(S149&gt;0,'Saisie CLASSEMENT'!C154)</f>
        <v>0</v>
      </c>
      <c r="U149" s="171" t="str">
        <f>IF(S149&gt;0,CONCATENATE('Saisie CLASSEMENT'!I154," ",'Saisie CLASSEMENT'!J154,""))</f>
        <v xml:space="preserve">   </v>
      </c>
      <c r="V149" s="171" t="str">
        <f>IF(S149&gt;0,'Saisie CLASSEMENT'!K154)</f>
        <v xml:space="preserve"> </v>
      </c>
      <c r="W149" s="171" t="str">
        <f>IF(S149&gt;0,'Saisie CLASSEMENT'!N154)</f>
        <v xml:space="preserve"> </v>
      </c>
      <c r="X149" s="170" t="str">
        <f>IF(S149&gt;0,'Saisie CLASSEMENT'!O154)</f>
        <v xml:space="preserve"> </v>
      </c>
      <c r="Y149" s="172" t="str">
        <f>IF(S149&gt;0,'Saisie CLASSEMENT'!P154)</f>
        <v xml:space="preserve"> </v>
      </c>
      <c r="Z149" s="325"/>
      <c r="AC149" s="85" t="str">
        <f>IF(OR(W149="",COUNTIF(W$2:W149,W149)&gt;1),"",COUNTIF(W:W,"&gt;="&amp;W149))</f>
        <v/>
      </c>
      <c r="AD149" s="323" t="str">
        <f t="shared" si="11"/>
        <v/>
      </c>
      <c r="AE149" s="85" t="str">
        <f>IF(OR(X149="",COUNTIF(X$2:X149,X149)&gt;1),"",COUNTIF(X:X,"&gt;="&amp;X149))</f>
        <v/>
      </c>
    </row>
    <row r="150" spans="1:31" ht="15.75" hidden="1" customHeight="1">
      <c r="A150" s="33">
        <f t="shared" si="12"/>
        <v>0</v>
      </c>
      <c r="B150" s="170" t="str">
        <f t="shared" si="13"/>
        <v/>
      </c>
      <c r="C150" s="180"/>
      <c r="D150" s="170"/>
      <c r="E150" s="171"/>
      <c r="F150" s="171"/>
      <c r="G150" s="171"/>
      <c r="H150" s="170"/>
      <c r="I150" s="171"/>
      <c r="J150" s="527" t="str">
        <f t="shared" si="14"/>
        <v/>
      </c>
      <c r="K150" s="172"/>
      <c r="L150" s="325"/>
      <c r="S150" s="180" t="str">
        <f>IF('Saisie CLASSEMENT'!$C155&gt;0,'Saisie CLASSEMENT'!B155,"")</f>
        <v/>
      </c>
      <c r="T150" s="170">
        <f>IF(S150&gt;0,'Saisie CLASSEMENT'!C155)</f>
        <v>0</v>
      </c>
      <c r="U150" s="171" t="str">
        <f>IF(S150&gt;0,CONCATENATE('Saisie CLASSEMENT'!I155," ",'Saisie CLASSEMENT'!J155,""))</f>
        <v xml:space="preserve">   </v>
      </c>
      <c r="V150" s="171" t="str">
        <f>IF(S150&gt;0,'Saisie CLASSEMENT'!K155)</f>
        <v xml:space="preserve"> </v>
      </c>
      <c r="W150" s="171" t="str">
        <f>IF(S150&gt;0,'Saisie CLASSEMENT'!N155)</f>
        <v xml:space="preserve"> </v>
      </c>
      <c r="X150" s="170" t="str">
        <f>IF(S150&gt;0,'Saisie CLASSEMENT'!O155)</f>
        <v xml:space="preserve"> </v>
      </c>
      <c r="Y150" s="172" t="str">
        <f>IF(S150&gt;0,'Saisie CLASSEMENT'!P155)</f>
        <v xml:space="preserve"> </v>
      </c>
      <c r="Z150" s="325"/>
      <c r="AC150" s="85" t="str">
        <f>IF(OR(W150="",COUNTIF(W$2:W150,W150)&gt;1),"",COUNTIF(W:W,"&gt;="&amp;W150))</f>
        <v/>
      </c>
      <c r="AD150" s="323" t="str">
        <f t="shared" si="11"/>
        <v/>
      </c>
      <c r="AE150" s="85" t="str">
        <f>IF(OR(X150="",COUNTIF(X$2:X150,X150)&gt;1),"",COUNTIF(X:X,"&gt;="&amp;X150))</f>
        <v/>
      </c>
    </row>
    <row r="151" spans="1:31" ht="15.75" hidden="1" customHeight="1">
      <c r="A151" s="33">
        <f t="shared" si="12"/>
        <v>0</v>
      </c>
      <c r="B151" s="170" t="str">
        <f t="shared" si="13"/>
        <v/>
      </c>
      <c r="C151" s="180"/>
      <c r="D151" s="170"/>
      <c r="E151" s="171"/>
      <c r="F151" s="171"/>
      <c r="G151" s="171"/>
      <c r="H151" s="170"/>
      <c r="I151" s="171"/>
      <c r="J151" s="527" t="str">
        <f t="shared" si="14"/>
        <v/>
      </c>
      <c r="K151" s="172"/>
      <c r="L151" s="325"/>
      <c r="S151" s="180" t="str">
        <f>IF('Saisie CLASSEMENT'!$C156&gt;0,'Saisie CLASSEMENT'!B156,"")</f>
        <v/>
      </c>
      <c r="T151" s="170">
        <f>IF(S151&gt;0,'Saisie CLASSEMENT'!C156)</f>
        <v>0</v>
      </c>
      <c r="U151" s="171" t="str">
        <f>IF(S151&gt;0,CONCATENATE('Saisie CLASSEMENT'!I156," ",'Saisie CLASSEMENT'!J156,""))</f>
        <v xml:space="preserve">   </v>
      </c>
      <c r="V151" s="171" t="str">
        <f>IF(S151&gt;0,'Saisie CLASSEMENT'!K156)</f>
        <v xml:space="preserve"> </v>
      </c>
      <c r="W151" s="171" t="str">
        <f>IF(S151&gt;0,'Saisie CLASSEMENT'!N156)</f>
        <v xml:space="preserve"> </v>
      </c>
      <c r="X151" s="170" t="str">
        <f>IF(S151&gt;0,'Saisie CLASSEMENT'!O156)</f>
        <v xml:space="preserve"> </v>
      </c>
      <c r="Y151" s="172" t="str">
        <f>IF(S151&gt;0,'Saisie CLASSEMENT'!P156)</f>
        <v xml:space="preserve"> </v>
      </c>
      <c r="Z151" s="325"/>
      <c r="AC151" s="85" t="str">
        <f>IF(OR(W151="",COUNTIF(W$2:W151,W151)&gt;1),"",COUNTIF(W:W,"&gt;="&amp;W151))</f>
        <v/>
      </c>
      <c r="AD151" s="323" t="str">
        <f t="shared" si="11"/>
        <v/>
      </c>
      <c r="AE151" s="85" t="str">
        <f>IF(OR(X151="",COUNTIF(X$2:X151,X151)&gt;1),"",COUNTIF(X:X,"&gt;="&amp;X151))</f>
        <v/>
      </c>
    </row>
    <row r="152" spans="1:31" ht="15.75" hidden="1" customHeight="1">
      <c r="A152" s="33">
        <f t="shared" si="12"/>
        <v>0</v>
      </c>
      <c r="B152" s="170" t="str">
        <f t="shared" si="13"/>
        <v/>
      </c>
      <c r="C152" s="180"/>
      <c r="D152" s="170"/>
      <c r="E152" s="171"/>
      <c r="F152" s="171"/>
      <c r="G152" s="171"/>
      <c r="H152" s="170"/>
      <c r="I152" s="171"/>
      <c r="J152" s="527" t="str">
        <f t="shared" si="14"/>
        <v/>
      </c>
      <c r="K152" s="172"/>
      <c r="L152" s="325"/>
      <c r="S152" s="180" t="str">
        <f>IF('Saisie CLASSEMENT'!$C157&gt;0,'Saisie CLASSEMENT'!B157,"")</f>
        <v/>
      </c>
      <c r="T152" s="170">
        <f>IF(S152&gt;0,'Saisie CLASSEMENT'!C157)</f>
        <v>0</v>
      </c>
      <c r="U152" s="171" t="str">
        <f>IF(S152&gt;0,CONCATENATE('Saisie CLASSEMENT'!I157," ",'Saisie CLASSEMENT'!J157,""))</f>
        <v xml:space="preserve">   </v>
      </c>
      <c r="V152" s="171" t="str">
        <f>IF(S152&gt;0,'Saisie CLASSEMENT'!K157)</f>
        <v xml:space="preserve"> </v>
      </c>
      <c r="W152" s="171" t="str">
        <f>IF(S152&gt;0,'Saisie CLASSEMENT'!N157)</f>
        <v xml:space="preserve"> </v>
      </c>
      <c r="X152" s="170" t="str">
        <f>IF(S152&gt;0,'Saisie CLASSEMENT'!O157)</f>
        <v xml:space="preserve"> </v>
      </c>
      <c r="Y152" s="172" t="str">
        <f>IF(S152&gt;0,'Saisie CLASSEMENT'!P157)</f>
        <v xml:space="preserve"> </v>
      </c>
      <c r="Z152" s="325"/>
      <c r="AC152" s="85" t="str">
        <f>IF(OR(W152="",COUNTIF(W$2:W152,W152)&gt;1),"",COUNTIF(W:W,"&gt;="&amp;W152))</f>
        <v/>
      </c>
      <c r="AD152" s="323" t="str">
        <f t="shared" si="11"/>
        <v/>
      </c>
      <c r="AE152" s="85" t="str">
        <f>IF(OR(X152="",COUNTIF(X$2:X152,X152)&gt;1),"",COUNTIF(X:X,"&gt;="&amp;X152))</f>
        <v/>
      </c>
    </row>
    <row r="153" spans="1:31" ht="15.75" hidden="1" customHeight="1">
      <c r="A153" s="33">
        <f t="shared" si="12"/>
        <v>0</v>
      </c>
      <c r="B153" s="170" t="str">
        <f t="shared" si="13"/>
        <v/>
      </c>
      <c r="C153" s="180"/>
      <c r="D153" s="170"/>
      <c r="E153" s="171"/>
      <c r="F153" s="171"/>
      <c r="G153" s="171"/>
      <c r="H153" s="170"/>
      <c r="I153" s="171"/>
      <c r="J153" s="527" t="str">
        <f t="shared" si="14"/>
        <v/>
      </c>
      <c r="K153" s="172"/>
      <c r="L153" s="325"/>
      <c r="S153" s="180" t="str">
        <f>IF('Saisie CLASSEMENT'!$C158&gt;0,'Saisie CLASSEMENT'!B158,"")</f>
        <v/>
      </c>
      <c r="T153" s="170">
        <f>IF(S153&gt;0,'Saisie CLASSEMENT'!C158)</f>
        <v>0</v>
      </c>
      <c r="U153" s="171" t="str">
        <f>IF(S153&gt;0,CONCATENATE('Saisie CLASSEMENT'!I158," ",'Saisie CLASSEMENT'!J158,""))</f>
        <v xml:space="preserve">   </v>
      </c>
      <c r="V153" s="171" t="str">
        <f>IF(S153&gt;0,'Saisie CLASSEMENT'!K158)</f>
        <v xml:space="preserve"> </v>
      </c>
      <c r="W153" s="171" t="str">
        <f>IF(S153&gt;0,'Saisie CLASSEMENT'!N158)</f>
        <v xml:space="preserve"> </v>
      </c>
      <c r="X153" s="170" t="str">
        <f>IF(S153&gt;0,'Saisie CLASSEMENT'!O158)</f>
        <v xml:space="preserve"> </v>
      </c>
      <c r="Y153" s="172" t="str">
        <f>IF(S153&gt;0,'Saisie CLASSEMENT'!P158)</f>
        <v xml:space="preserve"> </v>
      </c>
      <c r="Z153" s="325"/>
      <c r="AC153" s="85" t="str">
        <f>IF(OR(W153="",COUNTIF(W$2:W153,W153)&gt;1),"",COUNTIF(W:W,"&gt;="&amp;W153))</f>
        <v/>
      </c>
      <c r="AD153" s="323" t="str">
        <f t="shared" si="11"/>
        <v/>
      </c>
      <c r="AE153" s="85" t="str">
        <f>IF(OR(X153="",COUNTIF(X$2:X153,X153)&gt;1),"",COUNTIF(X:X,"&gt;="&amp;X153))</f>
        <v/>
      </c>
    </row>
    <row r="154" spans="1:31" ht="15.75" hidden="1" customHeight="1">
      <c r="A154" s="33">
        <f t="shared" si="12"/>
        <v>0</v>
      </c>
      <c r="B154" s="170" t="str">
        <f t="shared" si="13"/>
        <v/>
      </c>
      <c r="C154" s="180"/>
      <c r="D154" s="170"/>
      <c r="E154" s="171"/>
      <c r="F154" s="171"/>
      <c r="G154" s="171"/>
      <c r="H154" s="170"/>
      <c r="I154" s="171"/>
      <c r="J154" s="527" t="str">
        <f t="shared" si="14"/>
        <v/>
      </c>
      <c r="K154" s="172"/>
      <c r="L154" s="325"/>
      <c r="S154" s="180" t="str">
        <f>IF('Saisie CLASSEMENT'!$C159&gt;0,'Saisie CLASSEMENT'!B159,"")</f>
        <v/>
      </c>
      <c r="T154" s="170">
        <f>IF(S154&gt;0,'Saisie CLASSEMENT'!C159)</f>
        <v>0</v>
      </c>
      <c r="U154" s="171" t="str">
        <f>IF(S154&gt;0,CONCATENATE('Saisie CLASSEMENT'!I159," ",'Saisie CLASSEMENT'!J159,""))</f>
        <v xml:space="preserve">   </v>
      </c>
      <c r="V154" s="171" t="str">
        <f>IF(S154&gt;0,'Saisie CLASSEMENT'!K159)</f>
        <v xml:space="preserve"> </v>
      </c>
      <c r="W154" s="171" t="str">
        <f>IF(S154&gt;0,'Saisie CLASSEMENT'!N159)</f>
        <v xml:space="preserve"> </v>
      </c>
      <c r="X154" s="170" t="str">
        <f>IF(S154&gt;0,'Saisie CLASSEMENT'!O159)</f>
        <v xml:space="preserve"> </v>
      </c>
      <c r="Y154" s="172" t="str">
        <f>IF(S154&gt;0,'Saisie CLASSEMENT'!P159)</f>
        <v xml:space="preserve"> </v>
      </c>
      <c r="Z154" s="325"/>
      <c r="AC154" s="85" t="str">
        <f>IF(OR(W154="",COUNTIF(W$2:W154,W154)&gt;1),"",COUNTIF(W:W,"&gt;="&amp;W154))</f>
        <v/>
      </c>
      <c r="AD154" s="323" t="str">
        <f t="shared" si="11"/>
        <v/>
      </c>
      <c r="AE154" s="85" t="str">
        <f>IF(OR(X154="",COUNTIF(X$2:X154,X154)&gt;1),"",COUNTIF(X:X,"&gt;="&amp;X154))</f>
        <v/>
      </c>
    </row>
    <row r="155" spans="1:31" ht="15.75" hidden="1" customHeight="1">
      <c r="A155" s="33">
        <f t="shared" si="12"/>
        <v>0</v>
      </c>
      <c r="B155" s="170" t="str">
        <f t="shared" si="13"/>
        <v/>
      </c>
      <c r="C155" s="180"/>
      <c r="D155" s="170"/>
      <c r="E155" s="171"/>
      <c r="F155" s="171"/>
      <c r="G155" s="171"/>
      <c r="H155" s="170"/>
      <c r="I155" s="171"/>
      <c r="J155" s="527" t="str">
        <f t="shared" si="14"/>
        <v/>
      </c>
      <c r="K155" s="172"/>
      <c r="L155" s="325"/>
      <c r="S155" s="180" t="str">
        <f>IF('Saisie CLASSEMENT'!$C160&gt;0,'Saisie CLASSEMENT'!B160,"")</f>
        <v/>
      </c>
      <c r="T155" s="170">
        <f>IF(S155&gt;0,'Saisie CLASSEMENT'!C160)</f>
        <v>0</v>
      </c>
      <c r="U155" s="171" t="str">
        <f>IF(S155&gt;0,CONCATENATE('Saisie CLASSEMENT'!I160," ",'Saisie CLASSEMENT'!J160,""))</f>
        <v xml:space="preserve">   </v>
      </c>
      <c r="V155" s="171" t="str">
        <f>IF(S155&gt;0,'Saisie CLASSEMENT'!K160)</f>
        <v xml:space="preserve"> </v>
      </c>
      <c r="W155" s="171" t="str">
        <f>IF(S155&gt;0,'Saisie CLASSEMENT'!N160)</f>
        <v xml:space="preserve"> </v>
      </c>
      <c r="X155" s="170" t="str">
        <f>IF(S155&gt;0,'Saisie CLASSEMENT'!O160)</f>
        <v xml:space="preserve"> </v>
      </c>
      <c r="Y155" s="172" t="str">
        <f>IF(S155&gt;0,'Saisie CLASSEMENT'!P160)</f>
        <v xml:space="preserve"> </v>
      </c>
      <c r="Z155" s="325"/>
      <c r="AC155" s="85" t="str">
        <f>IF(OR(W155="",COUNTIF(W$2:W155,W155)&gt;1),"",COUNTIF(W:W,"&gt;="&amp;W155))</f>
        <v/>
      </c>
      <c r="AD155" s="323" t="str">
        <f t="shared" si="11"/>
        <v/>
      </c>
      <c r="AE155" s="85" t="str">
        <f>IF(OR(X155="",COUNTIF(X$2:X155,X155)&gt;1),"",COUNTIF(X:X,"&gt;="&amp;X155))</f>
        <v/>
      </c>
    </row>
    <row r="156" spans="1:31" ht="15.75" hidden="1" customHeight="1">
      <c r="A156" s="33">
        <f t="shared" si="12"/>
        <v>0</v>
      </c>
      <c r="B156" s="170" t="str">
        <f t="shared" si="13"/>
        <v/>
      </c>
      <c r="C156" s="180"/>
      <c r="D156" s="170"/>
      <c r="E156" s="171"/>
      <c r="F156" s="171"/>
      <c r="G156" s="171"/>
      <c r="H156" s="170"/>
      <c r="I156" s="171"/>
      <c r="J156" s="527" t="str">
        <f t="shared" si="14"/>
        <v/>
      </c>
      <c r="K156" s="172"/>
      <c r="L156" s="325"/>
      <c r="S156" s="180" t="str">
        <f>IF('Saisie CLASSEMENT'!$C161&gt;0,'Saisie CLASSEMENT'!B161,"")</f>
        <v/>
      </c>
      <c r="T156" s="170">
        <f>IF(S156&gt;0,'Saisie CLASSEMENT'!C161)</f>
        <v>0</v>
      </c>
      <c r="U156" s="171" t="str">
        <f>IF(S156&gt;0,CONCATENATE('Saisie CLASSEMENT'!I161," ",'Saisie CLASSEMENT'!J161,""))</f>
        <v xml:space="preserve">   </v>
      </c>
      <c r="V156" s="171" t="str">
        <f>IF(S156&gt;0,'Saisie CLASSEMENT'!K161)</f>
        <v xml:space="preserve"> </v>
      </c>
      <c r="W156" s="171" t="str">
        <f>IF(S156&gt;0,'Saisie CLASSEMENT'!N161)</f>
        <v xml:space="preserve"> </v>
      </c>
      <c r="X156" s="170" t="str">
        <f>IF(S156&gt;0,'Saisie CLASSEMENT'!O161)</f>
        <v xml:space="preserve"> </v>
      </c>
      <c r="Y156" s="172" t="str">
        <f>IF(S156&gt;0,'Saisie CLASSEMENT'!P161)</f>
        <v xml:space="preserve"> </v>
      </c>
      <c r="Z156" s="325"/>
      <c r="AC156" s="85" t="str">
        <f>IF(OR(W156="",COUNTIF(W$2:W156,W156)&gt;1),"",COUNTIF(W:W,"&gt;="&amp;W156))</f>
        <v/>
      </c>
      <c r="AD156" s="323" t="str">
        <f t="shared" si="11"/>
        <v/>
      </c>
      <c r="AE156" s="85" t="str">
        <f>IF(OR(X156="",COUNTIF(X$2:X156,X156)&gt;1),"",COUNTIF(X:X,"&gt;="&amp;X156))</f>
        <v/>
      </c>
    </row>
    <row r="157" spans="1:31" ht="15.75" hidden="1" customHeight="1">
      <c r="A157" s="33">
        <f t="shared" si="12"/>
        <v>0</v>
      </c>
      <c r="B157" s="170" t="str">
        <f t="shared" si="13"/>
        <v/>
      </c>
      <c r="C157" s="180"/>
      <c r="D157" s="170"/>
      <c r="E157" s="171"/>
      <c r="F157" s="171"/>
      <c r="G157" s="171"/>
      <c r="H157" s="170"/>
      <c r="I157" s="171"/>
      <c r="J157" s="527" t="str">
        <f t="shared" si="14"/>
        <v/>
      </c>
      <c r="K157" s="172"/>
      <c r="L157" s="325"/>
      <c r="S157" s="180" t="str">
        <f>IF('Saisie CLASSEMENT'!$C162&gt;0,'Saisie CLASSEMENT'!B162,"")</f>
        <v/>
      </c>
      <c r="T157" s="170">
        <f>IF(S157&gt;0,'Saisie CLASSEMENT'!C162)</f>
        <v>0</v>
      </c>
      <c r="U157" s="171" t="str">
        <f>IF(S157&gt;0,CONCATENATE('Saisie CLASSEMENT'!I162," ",'Saisie CLASSEMENT'!J162,""))</f>
        <v xml:space="preserve">   </v>
      </c>
      <c r="V157" s="171" t="str">
        <f>IF(S157&gt;0,'Saisie CLASSEMENT'!K162)</f>
        <v xml:space="preserve"> </v>
      </c>
      <c r="W157" s="171" t="str">
        <f>IF(S157&gt;0,'Saisie CLASSEMENT'!N162)</f>
        <v xml:space="preserve"> </v>
      </c>
      <c r="X157" s="170" t="str">
        <f>IF(S157&gt;0,'Saisie CLASSEMENT'!O162)</f>
        <v xml:space="preserve"> </v>
      </c>
      <c r="Y157" s="172" t="str">
        <f>IF(S157&gt;0,'Saisie CLASSEMENT'!P162)</f>
        <v xml:space="preserve"> </v>
      </c>
      <c r="Z157" s="325"/>
      <c r="AC157" s="85" t="str">
        <f>IF(OR(W157="",COUNTIF(W$2:W157,W157)&gt;1),"",COUNTIF(W:W,"&gt;="&amp;W157))</f>
        <v/>
      </c>
      <c r="AD157" s="323" t="str">
        <f t="shared" si="11"/>
        <v/>
      </c>
      <c r="AE157" s="85" t="str">
        <f>IF(OR(X157="",COUNTIF(X$2:X157,X157)&gt;1),"",COUNTIF(X:X,"&gt;="&amp;X157))</f>
        <v/>
      </c>
    </row>
    <row r="158" spans="1:31" ht="15.75" hidden="1" customHeight="1">
      <c r="A158" s="33">
        <f t="shared" si="12"/>
        <v>0</v>
      </c>
      <c r="B158" s="170" t="str">
        <f t="shared" si="13"/>
        <v/>
      </c>
      <c r="C158" s="180"/>
      <c r="D158" s="170"/>
      <c r="E158" s="171"/>
      <c r="F158" s="171"/>
      <c r="G158" s="171"/>
      <c r="H158" s="170"/>
      <c r="I158" s="171"/>
      <c r="J158" s="527" t="str">
        <f t="shared" si="14"/>
        <v/>
      </c>
      <c r="K158" s="172"/>
      <c r="L158" s="325"/>
      <c r="S158" s="180" t="str">
        <f>IF('Saisie CLASSEMENT'!$C163&gt;0,'Saisie CLASSEMENT'!B163,"")</f>
        <v/>
      </c>
      <c r="T158" s="170">
        <f>IF(S158&gt;0,'Saisie CLASSEMENT'!C163)</f>
        <v>0</v>
      </c>
      <c r="U158" s="171" t="str">
        <f>IF(S158&gt;0,CONCATENATE('Saisie CLASSEMENT'!I163," ",'Saisie CLASSEMENT'!J163,""))</f>
        <v xml:space="preserve">   </v>
      </c>
      <c r="V158" s="171" t="str">
        <f>IF(S158&gt;0,'Saisie CLASSEMENT'!K163)</f>
        <v xml:space="preserve"> </v>
      </c>
      <c r="W158" s="171" t="str">
        <f>IF(S158&gt;0,'Saisie CLASSEMENT'!N163)</f>
        <v xml:space="preserve"> </v>
      </c>
      <c r="X158" s="170" t="str">
        <f>IF(S158&gt;0,'Saisie CLASSEMENT'!O163)</f>
        <v xml:space="preserve"> </v>
      </c>
      <c r="Y158" s="172" t="str">
        <f>IF(S158&gt;0,'Saisie CLASSEMENT'!P163)</f>
        <v xml:space="preserve"> </v>
      </c>
      <c r="Z158" s="325"/>
      <c r="AC158" s="85" t="str">
        <f>IF(OR(W158="",COUNTIF(W$2:W158,W158)&gt;1),"",COUNTIF(W:W,"&gt;="&amp;W158))</f>
        <v/>
      </c>
      <c r="AD158" s="323" t="str">
        <f t="shared" si="11"/>
        <v/>
      </c>
      <c r="AE158" s="85" t="str">
        <f>IF(OR(X158="",COUNTIF(X$2:X158,X158)&gt;1),"",COUNTIF(X:X,"&gt;="&amp;X158))</f>
        <v/>
      </c>
    </row>
    <row r="159" spans="1:31" ht="15.75" hidden="1" customHeight="1">
      <c r="A159" s="33">
        <f t="shared" si="12"/>
        <v>0</v>
      </c>
      <c r="B159" s="170" t="str">
        <f t="shared" si="13"/>
        <v/>
      </c>
      <c r="C159" s="180"/>
      <c r="D159" s="170"/>
      <c r="E159" s="171"/>
      <c r="F159" s="171"/>
      <c r="G159" s="171"/>
      <c r="H159" s="170"/>
      <c r="I159" s="171"/>
      <c r="J159" s="527" t="str">
        <f t="shared" si="14"/>
        <v/>
      </c>
      <c r="K159" s="172"/>
      <c r="L159" s="325"/>
      <c r="S159" s="180" t="str">
        <f>IF('Saisie CLASSEMENT'!$C164&gt;0,'Saisie CLASSEMENT'!B164,"")</f>
        <v/>
      </c>
      <c r="T159" s="170">
        <f>IF(S159&gt;0,'Saisie CLASSEMENT'!C164)</f>
        <v>0</v>
      </c>
      <c r="U159" s="171" t="str">
        <f>IF(S159&gt;0,CONCATENATE('Saisie CLASSEMENT'!I164," ",'Saisie CLASSEMENT'!J164,""))</f>
        <v xml:space="preserve">   </v>
      </c>
      <c r="V159" s="171" t="str">
        <f>IF(S159&gt;0,'Saisie CLASSEMENT'!K164)</f>
        <v xml:space="preserve"> </v>
      </c>
      <c r="W159" s="171" t="str">
        <f>IF(S159&gt;0,'Saisie CLASSEMENT'!N164)</f>
        <v xml:space="preserve"> </v>
      </c>
      <c r="X159" s="170" t="str">
        <f>IF(S159&gt;0,'Saisie CLASSEMENT'!O164)</f>
        <v xml:space="preserve"> </v>
      </c>
      <c r="Y159" s="172" t="str">
        <f>IF(S159&gt;0,'Saisie CLASSEMENT'!P164)</f>
        <v xml:space="preserve"> </v>
      </c>
      <c r="Z159" s="325"/>
      <c r="AC159" s="85" t="str">
        <f>IF(OR(W159="",COUNTIF(W$2:W159,W159)&gt;1),"",COUNTIF(W:W,"&gt;="&amp;W159))</f>
        <v/>
      </c>
      <c r="AD159" s="323" t="str">
        <f t="shared" si="11"/>
        <v/>
      </c>
      <c r="AE159" s="85" t="str">
        <f>IF(OR(X159="",COUNTIF(X$2:X159,X159)&gt;1),"",COUNTIF(X:X,"&gt;="&amp;X159))</f>
        <v/>
      </c>
    </row>
    <row r="160" spans="1:31" ht="15.75" hidden="1" customHeight="1">
      <c r="A160" s="33">
        <f t="shared" si="12"/>
        <v>0</v>
      </c>
      <c r="B160" s="170" t="str">
        <f t="shared" si="13"/>
        <v/>
      </c>
      <c r="C160" s="180"/>
      <c r="D160" s="170"/>
      <c r="E160" s="171"/>
      <c r="F160" s="171"/>
      <c r="G160" s="171"/>
      <c r="H160" s="170"/>
      <c r="I160" s="171"/>
      <c r="J160" s="527" t="str">
        <f t="shared" si="14"/>
        <v/>
      </c>
      <c r="K160" s="172"/>
      <c r="L160" s="325"/>
      <c r="S160" s="180" t="str">
        <f>IF('Saisie CLASSEMENT'!$C165&gt;0,'Saisie CLASSEMENT'!B165,"")</f>
        <v/>
      </c>
      <c r="T160" s="170">
        <f>IF(S160&gt;0,'Saisie CLASSEMENT'!C165)</f>
        <v>0</v>
      </c>
      <c r="U160" s="171" t="str">
        <f>IF(S160&gt;0,CONCATENATE('Saisie CLASSEMENT'!I165," ",'Saisie CLASSEMENT'!J165,""))</f>
        <v xml:space="preserve">   </v>
      </c>
      <c r="V160" s="171" t="str">
        <f>IF(S160&gt;0,'Saisie CLASSEMENT'!K165)</f>
        <v xml:space="preserve"> </v>
      </c>
      <c r="W160" s="171" t="str">
        <f>IF(S160&gt;0,'Saisie CLASSEMENT'!N165)</f>
        <v xml:space="preserve"> </v>
      </c>
      <c r="X160" s="170" t="str">
        <f>IF(S160&gt;0,'Saisie CLASSEMENT'!O165)</f>
        <v xml:space="preserve"> </v>
      </c>
      <c r="Y160" s="172" t="str">
        <f>IF(S160&gt;0,'Saisie CLASSEMENT'!P165)</f>
        <v xml:space="preserve"> </v>
      </c>
      <c r="Z160" s="325"/>
      <c r="AC160" s="85" t="str">
        <f>IF(OR(W160="",COUNTIF(W$2:W160,W160)&gt;1),"",COUNTIF(W:W,"&gt;="&amp;W160))</f>
        <v/>
      </c>
      <c r="AD160" s="323" t="str">
        <f t="shared" si="11"/>
        <v/>
      </c>
      <c r="AE160" s="85" t="str">
        <f>IF(OR(X160="",COUNTIF(X$2:X160,X160)&gt;1),"",COUNTIF(X:X,"&gt;="&amp;X160))</f>
        <v/>
      </c>
    </row>
    <row r="161" spans="1:31" ht="15.75" hidden="1" customHeight="1">
      <c r="A161" s="33">
        <f t="shared" si="12"/>
        <v>0</v>
      </c>
      <c r="B161" s="170" t="str">
        <f t="shared" si="13"/>
        <v/>
      </c>
      <c r="C161" s="180"/>
      <c r="D161" s="170"/>
      <c r="E161" s="171"/>
      <c r="F161" s="171"/>
      <c r="G161" s="171"/>
      <c r="H161" s="170"/>
      <c r="I161" s="171"/>
      <c r="J161" s="527" t="str">
        <f t="shared" si="14"/>
        <v/>
      </c>
      <c r="K161" s="172"/>
      <c r="L161" s="325"/>
      <c r="S161" s="180" t="str">
        <f>IF('Saisie CLASSEMENT'!$C166&gt;0,'Saisie CLASSEMENT'!B166,"")</f>
        <v/>
      </c>
      <c r="T161" s="170">
        <f>IF(S161&gt;0,'Saisie CLASSEMENT'!C166)</f>
        <v>0</v>
      </c>
      <c r="U161" s="171" t="str">
        <f>IF(S161&gt;0,CONCATENATE('Saisie CLASSEMENT'!I166," ",'Saisie CLASSEMENT'!J166,""))</f>
        <v xml:space="preserve">   </v>
      </c>
      <c r="V161" s="171" t="str">
        <f>IF(S161&gt;0,'Saisie CLASSEMENT'!K166)</f>
        <v xml:space="preserve"> </v>
      </c>
      <c r="W161" s="171" t="str">
        <f>IF(S161&gt;0,'Saisie CLASSEMENT'!N166)</f>
        <v xml:space="preserve"> </v>
      </c>
      <c r="X161" s="170" t="str">
        <f>IF(S161&gt;0,'Saisie CLASSEMENT'!O166)</f>
        <v xml:space="preserve"> </v>
      </c>
      <c r="Y161" s="172" t="str">
        <f>IF(S161&gt;0,'Saisie CLASSEMENT'!P166)</f>
        <v xml:space="preserve"> </v>
      </c>
      <c r="Z161" s="325"/>
      <c r="AC161" s="85" t="str">
        <f>IF(OR(W161="",COUNTIF(W$2:W161,W161)&gt;1),"",COUNTIF(W:W,"&gt;="&amp;W161))</f>
        <v/>
      </c>
      <c r="AD161" s="323" t="str">
        <f t="shared" si="11"/>
        <v/>
      </c>
      <c r="AE161" s="85" t="str">
        <f>IF(OR(X161="",COUNTIF(X$2:X161,X161)&gt;1),"",COUNTIF(X:X,"&gt;="&amp;X161))</f>
        <v/>
      </c>
    </row>
    <row r="162" spans="1:31" ht="15.75" hidden="1" customHeight="1">
      <c r="A162" s="33">
        <f t="shared" si="12"/>
        <v>0</v>
      </c>
      <c r="B162" s="170" t="str">
        <f t="shared" si="13"/>
        <v/>
      </c>
      <c r="C162" s="180"/>
      <c r="D162" s="170"/>
      <c r="E162" s="171"/>
      <c r="F162" s="171"/>
      <c r="G162" s="171"/>
      <c r="H162" s="170"/>
      <c r="I162" s="171"/>
      <c r="J162" s="527" t="str">
        <f t="shared" si="14"/>
        <v/>
      </c>
      <c r="K162" s="172"/>
      <c r="L162" s="325"/>
      <c r="S162" s="180" t="str">
        <f>IF('Saisie CLASSEMENT'!$C167&gt;0,'Saisie CLASSEMENT'!B167,"")</f>
        <v/>
      </c>
      <c r="T162" s="170">
        <f>IF(S162&gt;0,'Saisie CLASSEMENT'!C167)</f>
        <v>0</v>
      </c>
      <c r="U162" s="171" t="str">
        <f>IF(S162&gt;0,CONCATENATE('Saisie CLASSEMENT'!I167," ",'Saisie CLASSEMENT'!J167,""))</f>
        <v xml:space="preserve">   </v>
      </c>
      <c r="V162" s="171" t="str">
        <f>IF(S162&gt;0,'Saisie CLASSEMENT'!K167)</f>
        <v xml:space="preserve"> </v>
      </c>
      <c r="W162" s="171" t="str">
        <f>IF(S162&gt;0,'Saisie CLASSEMENT'!N167)</f>
        <v xml:space="preserve"> </v>
      </c>
      <c r="X162" s="170" t="str">
        <f>IF(S162&gt;0,'Saisie CLASSEMENT'!O167)</f>
        <v xml:space="preserve"> </v>
      </c>
      <c r="Y162" s="172" t="str">
        <f>IF(S162&gt;0,'Saisie CLASSEMENT'!P167)</f>
        <v xml:space="preserve"> </v>
      </c>
      <c r="Z162" s="325"/>
      <c r="AC162" s="85" t="str">
        <f>IF(OR(W162="",COUNTIF(W$2:W162,W162)&gt;1),"",COUNTIF(W:W,"&gt;="&amp;W162))</f>
        <v/>
      </c>
      <c r="AD162" s="323" t="str">
        <f t="shared" si="11"/>
        <v/>
      </c>
      <c r="AE162" s="85" t="str">
        <f>IF(OR(X162="",COUNTIF(X$2:X162,X162)&gt;1),"",COUNTIF(X:X,"&gt;="&amp;X162))</f>
        <v/>
      </c>
    </row>
    <row r="163" spans="1:31" ht="15.75" hidden="1" customHeight="1">
      <c r="A163" s="33">
        <f t="shared" si="12"/>
        <v>0</v>
      </c>
      <c r="B163" s="170" t="str">
        <f t="shared" si="13"/>
        <v/>
      </c>
      <c r="C163" s="180"/>
      <c r="D163" s="170"/>
      <c r="E163" s="171"/>
      <c r="F163" s="171"/>
      <c r="G163" s="171"/>
      <c r="H163" s="170"/>
      <c r="I163" s="171"/>
      <c r="J163" s="527" t="str">
        <f t="shared" si="14"/>
        <v/>
      </c>
      <c r="K163" s="172"/>
      <c r="L163" s="325"/>
      <c r="S163" s="180" t="str">
        <f>IF('Saisie CLASSEMENT'!$C168&gt;0,'Saisie CLASSEMENT'!B168,"")</f>
        <v/>
      </c>
      <c r="T163" s="170">
        <f>IF(S163&gt;0,'Saisie CLASSEMENT'!C168)</f>
        <v>0</v>
      </c>
      <c r="U163" s="171" t="str">
        <f>IF(S163&gt;0,CONCATENATE('Saisie CLASSEMENT'!I168," ",'Saisie CLASSEMENT'!J168,""))</f>
        <v xml:space="preserve">   </v>
      </c>
      <c r="V163" s="171" t="str">
        <f>IF(S163&gt;0,'Saisie CLASSEMENT'!K168)</f>
        <v xml:space="preserve"> </v>
      </c>
      <c r="W163" s="171" t="str">
        <f>IF(S163&gt;0,'Saisie CLASSEMENT'!N168)</f>
        <v xml:space="preserve"> </v>
      </c>
      <c r="X163" s="170" t="str">
        <f>IF(S163&gt;0,'Saisie CLASSEMENT'!O168)</f>
        <v xml:space="preserve"> </v>
      </c>
      <c r="Y163" s="172" t="str">
        <f>IF(S163&gt;0,'Saisie CLASSEMENT'!P168)</f>
        <v xml:space="preserve"> </v>
      </c>
      <c r="Z163" s="325"/>
      <c r="AC163" s="85" t="str">
        <f>IF(OR(W163="",COUNTIF(W$2:W163,W163)&gt;1),"",COUNTIF(W:W,"&gt;="&amp;W163))</f>
        <v/>
      </c>
      <c r="AD163" s="323" t="str">
        <f t="shared" si="11"/>
        <v/>
      </c>
      <c r="AE163" s="85" t="str">
        <f>IF(OR(X163="",COUNTIF(X$2:X163,X163)&gt;1),"",COUNTIF(X:X,"&gt;="&amp;X163))</f>
        <v/>
      </c>
    </row>
    <row r="164" spans="1:31" ht="15.75" hidden="1" customHeight="1">
      <c r="A164" s="33">
        <f t="shared" si="12"/>
        <v>0</v>
      </c>
      <c r="B164" s="170" t="str">
        <f t="shared" si="13"/>
        <v/>
      </c>
      <c r="C164" s="180"/>
      <c r="D164" s="170"/>
      <c r="E164" s="171"/>
      <c r="F164" s="171"/>
      <c r="G164" s="171"/>
      <c r="H164" s="170"/>
      <c r="I164" s="171"/>
      <c r="J164" s="527" t="str">
        <f t="shared" si="14"/>
        <v/>
      </c>
      <c r="K164" s="172"/>
      <c r="L164" s="325"/>
      <c r="S164" s="180" t="str">
        <f>IF('Saisie CLASSEMENT'!$C169&gt;0,'Saisie CLASSEMENT'!B169,"")</f>
        <v/>
      </c>
      <c r="T164" s="170">
        <f>IF(S164&gt;0,'Saisie CLASSEMENT'!C169)</f>
        <v>0</v>
      </c>
      <c r="U164" s="171" t="str">
        <f>IF(S164&gt;0,CONCATENATE('Saisie CLASSEMENT'!I169," ",'Saisie CLASSEMENT'!J169,""))</f>
        <v xml:space="preserve">   </v>
      </c>
      <c r="V164" s="171" t="str">
        <f>IF(S164&gt;0,'Saisie CLASSEMENT'!K169)</f>
        <v xml:space="preserve"> </v>
      </c>
      <c r="W164" s="171" t="str">
        <f>IF(S164&gt;0,'Saisie CLASSEMENT'!N169)</f>
        <v xml:space="preserve"> </v>
      </c>
      <c r="X164" s="170" t="str">
        <f>IF(S164&gt;0,'Saisie CLASSEMENT'!O169)</f>
        <v xml:space="preserve"> </v>
      </c>
      <c r="Y164" s="172" t="str">
        <f>IF(S164&gt;0,'Saisie CLASSEMENT'!P169)</f>
        <v xml:space="preserve"> </v>
      </c>
      <c r="Z164" s="325"/>
      <c r="AC164" s="85" t="str">
        <f>IF(OR(W164="",COUNTIF(W$2:W164,W164)&gt;1),"",COUNTIF(W:W,"&gt;="&amp;W164))</f>
        <v/>
      </c>
      <c r="AD164" s="323" t="str">
        <f t="shared" si="11"/>
        <v/>
      </c>
      <c r="AE164" s="85" t="str">
        <f>IF(OR(X164="",COUNTIF(X$2:X164,X164)&gt;1),"",COUNTIF(X:X,"&gt;="&amp;X164))</f>
        <v/>
      </c>
    </row>
    <row r="165" spans="1:31" ht="15.75" hidden="1" customHeight="1">
      <c r="A165" s="33">
        <f t="shared" si="12"/>
        <v>0</v>
      </c>
      <c r="B165" s="170" t="str">
        <f t="shared" si="13"/>
        <v/>
      </c>
      <c r="C165" s="180"/>
      <c r="D165" s="170"/>
      <c r="E165" s="171"/>
      <c r="F165" s="171"/>
      <c r="G165" s="171"/>
      <c r="H165" s="170"/>
      <c r="I165" s="171"/>
      <c r="J165" s="527" t="str">
        <f t="shared" si="14"/>
        <v/>
      </c>
      <c r="K165" s="172"/>
      <c r="L165" s="325"/>
      <c r="S165" s="180" t="str">
        <f>IF('Saisie CLASSEMENT'!$C170&gt;0,'Saisie CLASSEMENT'!B170,"")</f>
        <v/>
      </c>
      <c r="T165" s="170">
        <f>IF(S165&gt;0,'Saisie CLASSEMENT'!C170)</f>
        <v>0</v>
      </c>
      <c r="U165" s="171" t="str">
        <f>IF(S165&gt;0,CONCATENATE('Saisie CLASSEMENT'!I170," ",'Saisie CLASSEMENT'!J170,""))</f>
        <v xml:space="preserve">   </v>
      </c>
      <c r="V165" s="171" t="str">
        <f>IF(S165&gt;0,'Saisie CLASSEMENT'!K170)</f>
        <v xml:space="preserve"> </v>
      </c>
      <c r="W165" s="171" t="str">
        <f>IF(S165&gt;0,'Saisie CLASSEMENT'!N170)</f>
        <v xml:space="preserve"> </v>
      </c>
      <c r="X165" s="170" t="str">
        <f>IF(S165&gt;0,'Saisie CLASSEMENT'!O170)</f>
        <v xml:space="preserve"> </v>
      </c>
      <c r="Y165" s="172" t="str">
        <f>IF(S165&gt;0,'Saisie CLASSEMENT'!P170)</f>
        <v xml:space="preserve"> </v>
      </c>
      <c r="Z165" s="325"/>
      <c r="AC165" s="85" t="str">
        <f>IF(OR(W165="",COUNTIF(W$2:W165,W165)&gt;1),"",COUNTIF(W:W,"&gt;="&amp;W165))</f>
        <v/>
      </c>
      <c r="AD165" s="323" t="str">
        <f t="shared" si="11"/>
        <v/>
      </c>
      <c r="AE165" s="85" t="str">
        <f>IF(OR(X165="",COUNTIF(X$2:X165,X165)&gt;1),"",COUNTIF(X:X,"&gt;="&amp;X165))</f>
        <v/>
      </c>
    </row>
    <row r="166" spans="1:31" ht="15.75" hidden="1" customHeight="1">
      <c r="A166" s="33">
        <f t="shared" si="12"/>
        <v>0</v>
      </c>
      <c r="B166" s="170" t="str">
        <f t="shared" si="13"/>
        <v/>
      </c>
      <c r="C166" s="180"/>
      <c r="D166" s="170"/>
      <c r="E166" s="171"/>
      <c r="F166" s="171"/>
      <c r="G166" s="171"/>
      <c r="H166" s="170"/>
      <c r="I166" s="171"/>
      <c r="J166" s="527" t="str">
        <f t="shared" si="14"/>
        <v/>
      </c>
      <c r="K166" s="172"/>
      <c r="L166" s="325"/>
      <c r="S166" s="180" t="str">
        <f>IF('Saisie CLASSEMENT'!$C171&gt;0,'Saisie CLASSEMENT'!B171,"")</f>
        <v/>
      </c>
      <c r="T166" s="170">
        <f>IF(S166&gt;0,'Saisie CLASSEMENT'!C171)</f>
        <v>0</v>
      </c>
      <c r="U166" s="171" t="str">
        <f>IF(S166&gt;0,CONCATENATE('Saisie CLASSEMENT'!I171," ",'Saisie CLASSEMENT'!J171,""))</f>
        <v xml:space="preserve">   </v>
      </c>
      <c r="V166" s="171" t="str">
        <f>IF(S166&gt;0,'Saisie CLASSEMENT'!K171)</f>
        <v xml:space="preserve"> </v>
      </c>
      <c r="W166" s="171" t="str">
        <f>IF(S166&gt;0,'Saisie CLASSEMENT'!N171)</f>
        <v xml:space="preserve"> </v>
      </c>
      <c r="X166" s="170" t="str">
        <f>IF(S166&gt;0,'Saisie CLASSEMENT'!O171)</f>
        <v xml:space="preserve"> </v>
      </c>
      <c r="Y166" s="172" t="str">
        <f>IF(S166&gt;0,'Saisie CLASSEMENT'!P171)</f>
        <v xml:space="preserve"> </v>
      </c>
      <c r="Z166" s="325"/>
      <c r="AC166" s="85" t="str">
        <f>IF(OR(W166="",COUNTIF(W$2:W166,W166)&gt;1),"",COUNTIF(W:W,"&gt;="&amp;W166))</f>
        <v/>
      </c>
      <c r="AD166" s="323" t="str">
        <f t="shared" si="11"/>
        <v/>
      </c>
      <c r="AE166" s="85" t="str">
        <f>IF(OR(X166="",COUNTIF(X$2:X166,X166)&gt;1),"",COUNTIF(X:X,"&gt;="&amp;X166))</f>
        <v/>
      </c>
    </row>
    <row r="167" spans="1:31" ht="15.75" hidden="1" customHeight="1">
      <c r="A167" s="33">
        <f t="shared" si="12"/>
        <v>0</v>
      </c>
      <c r="B167" s="170" t="str">
        <f t="shared" si="13"/>
        <v/>
      </c>
      <c r="C167" s="180"/>
      <c r="D167" s="170"/>
      <c r="E167" s="171"/>
      <c r="F167" s="171"/>
      <c r="G167" s="171"/>
      <c r="H167" s="170"/>
      <c r="I167" s="171"/>
      <c r="J167" s="527" t="str">
        <f t="shared" si="14"/>
        <v/>
      </c>
      <c r="K167" s="172"/>
      <c r="L167" s="325"/>
      <c r="S167" s="180" t="str">
        <f>IF('Saisie CLASSEMENT'!$C172&gt;0,'Saisie CLASSEMENT'!B172,"")</f>
        <v/>
      </c>
      <c r="T167" s="170">
        <f>IF(S167&gt;0,'Saisie CLASSEMENT'!C172)</f>
        <v>0</v>
      </c>
      <c r="U167" s="171" t="str">
        <f>IF(S167&gt;0,CONCATENATE('Saisie CLASSEMENT'!I172," ",'Saisie CLASSEMENT'!J172,""))</f>
        <v xml:space="preserve">   </v>
      </c>
      <c r="V167" s="171" t="str">
        <f>IF(S167&gt;0,'Saisie CLASSEMENT'!K172)</f>
        <v xml:space="preserve"> </v>
      </c>
      <c r="W167" s="171" t="str">
        <f>IF(S167&gt;0,'Saisie CLASSEMENT'!N172)</f>
        <v xml:space="preserve"> </v>
      </c>
      <c r="X167" s="170" t="str">
        <f>IF(S167&gt;0,'Saisie CLASSEMENT'!O172)</f>
        <v xml:space="preserve"> </v>
      </c>
      <c r="Y167" s="172" t="str">
        <f>IF(S167&gt;0,'Saisie CLASSEMENT'!P172)</f>
        <v xml:space="preserve"> </v>
      </c>
      <c r="Z167" s="325"/>
      <c r="AC167" s="85" t="str">
        <f>IF(OR(W167="",COUNTIF(W$2:W167,W167)&gt;1),"",COUNTIF(W:W,"&gt;="&amp;W167))</f>
        <v/>
      </c>
      <c r="AD167" s="323" t="str">
        <f t="shared" si="11"/>
        <v/>
      </c>
      <c r="AE167" s="85" t="str">
        <f>IF(OR(X167="",COUNTIF(X$2:X167,X167)&gt;1),"",COUNTIF(X:X,"&gt;="&amp;X167))</f>
        <v/>
      </c>
    </row>
    <row r="168" spans="1:31" ht="15.75" hidden="1" customHeight="1">
      <c r="A168" s="33">
        <f t="shared" si="12"/>
        <v>0</v>
      </c>
      <c r="B168" s="170" t="str">
        <f t="shared" si="13"/>
        <v/>
      </c>
      <c r="C168" s="180"/>
      <c r="D168" s="170"/>
      <c r="E168" s="171"/>
      <c r="F168" s="171"/>
      <c r="G168" s="171"/>
      <c r="H168" s="170"/>
      <c r="I168" s="171"/>
      <c r="J168" s="527" t="str">
        <f t="shared" si="14"/>
        <v/>
      </c>
      <c r="K168" s="172"/>
      <c r="L168" s="325"/>
      <c r="S168" s="180" t="str">
        <f>IF('Saisie CLASSEMENT'!$C173&gt;0,'Saisie CLASSEMENT'!B173,"")</f>
        <v/>
      </c>
      <c r="T168" s="170">
        <f>IF(S168&gt;0,'Saisie CLASSEMENT'!C173)</f>
        <v>0</v>
      </c>
      <c r="U168" s="171" t="str">
        <f>IF(S168&gt;0,CONCATENATE('Saisie CLASSEMENT'!I173," ",'Saisie CLASSEMENT'!J173,""))</f>
        <v xml:space="preserve">   </v>
      </c>
      <c r="V168" s="171" t="str">
        <f>IF(S168&gt;0,'Saisie CLASSEMENT'!K173)</f>
        <v xml:space="preserve"> </v>
      </c>
      <c r="W168" s="171" t="str">
        <f>IF(S168&gt;0,'Saisie CLASSEMENT'!N173)</f>
        <v xml:space="preserve"> </v>
      </c>
      <c r="X168" s="170" t="str">
        <f>IF(S168&gt;0,'Saisie CLASSEMENT'!O173)</f>
        <v xml:space="preserve"> </v>
      </c>
      <c r="Y168" s="172" t="str">
        <f>IF(S168&gt;0,'Saisie CLASSEMENT'!P173)</f>
        <v xml:space="preserve"> </v>
      </c>
      <c r="Z168" s="325"/>
      <c r="AC168" s="85" t="str">
        <f>IF(OR(W168="",COUNTIF(W$2:W168,W168)&gt;1),"",COUNTIF(W:W,"&gt;="&amp;W168))</f>
        <v/>
      </c>
      <c r="AD168" s="323" t="str">
        <f t="shared" si="11"/>
        <v/>
      </c>
      <c r="AE168" s="85" t="str">
        <f>IF(OR(X168="",COUNTIF(X$2:X168,X168)&gt;1),"",COUNTIF(X:X,"&gt;="&amp;X168))</f>
        <v/>
      </c>
    </row>
    <row r="169" spans="1:31" ht="15.75" hidden="1" customHeight="1">
      <c r="A169" s="33">
        <f t="shared" si="12"/>
        <v>0</v>
      </c>
      <c r="B169" s="170" t="str">
        <f t="shared" si="13"/>
        <v/>
      </c>
      <c r="C169" s="180"/>
      <c r="D169" s="170"/>
      <c r="E169" s="171"/>
      <c r="F169" s="171"/>
      <c r="G169" s="171"/>
      <c r="H169" s="170"/>
      <c r="I169" s="171"/>
      <c r="J169" s="527" t="str">
        <f t="shared" si="14"/>
        <v/>
      </c>
      <c r="K169" s="172"/>
      <c r="L169" s="325"/>
      <c r="S169" s="180" t="str">
        <f>IF('Saisie CLASSEMENT'!$C174&gt;0,'Saisie CLASSEMENT'!B174,"")</f>
        <v/>
      </c>
      <c r="T169" s="170">
        <f>IF(S169&gt;0,'Saisie CLASSEMENT'!C174)</f>
        <v>0</v>
      </c>
      <c r="U169" s="171" t="str">
        <f>IF(S169&gt;0,CONCATENATE('Saisie CLASSEMENT'!I174," ",'Saisie CLASSEMENT'!J174,""))</f>
        <v xml:space="preserve">   </v>
      </c>
      <c r="V169" s="171" t="str">
        <f>IF(S169&gt;0,'Saisie CLASSEMENT'!K174)</f>
        <v xml:space="preserve"> </v>
      </c>
      <c r="W169" s="171" t="str">
        <f>IF(S169&gt;0,'Saisie CLASSEMENT'!N174)</f>
        <v xml:space="preserve"> </v>
      </c>
      <c r="X169" s="170" t="str">
        <f>IF(S169&gt;0,'Saisie CLASSEMENT'!O174)</f>
        <v xml:space="preserve"> </v>
      </c>
      <c r="Y169" s="172" t="str">
        <f>IF(S169&gt;0,'Saisie CLASSEMENT'!P174)</f>
        <v xml:space="preserve"> </v>
      </c>
      <c r="Z169" s="325"/>
      <c r="AC169" s="85" t="str">
        <f>IF(OR(W169="",COUNTIF(W$2:W169,W169)&gt;1),"",COUNTIF(W:W,"&gt;="&amp;W169))</f>
        <v/>
      </c>
      <c r="AD169" s="323" t="str">
        <f t="shared" si="11"/>
        <v/>
      </c>
      <c r="AE169" s="85" t="str">
        <f>IF(OR(X169="",COUNTIF(X$2:X169,X169)&gt;1),"",COUNTIF(X:X,"&gt;="&amp;X169))</f>
        <v/>
      </c>
    </row>
    <row r="170" spans="1:31" ht="15.75" hidden="1" customHeight="1">
      <c r="A170" s="33">
        <f t="shared" si="12"/>
        <v>0</v>
      </c>
      <c r="B170" s="170" t="str">
        <f t="shared" si="13"/>
        <v/>
      </c>
      <c r="C170" s="180"/>
      <c r="D170" s="170"/>
      <c r="E170" s="171"/>
      <c r="F170" s="171"/>
      <c r="G170" s="171"/>
      <c r="H170" s="170"/>
      <c r="I170" s="171"/>
      <c r="J170" s="527" t="str">
        <f t="shared" si="14"/>
        <v/>
      </c>
      <c r="K170" s="172"/>
      <c r="L170" s="325"/>
      <c r="S170" s="180" t="str">
        <f>IF('Saisie CLASSEMENT'!$C175&gt;0,'Saisie CLASSEMENT'!B175,"")</f>
        <v/>
      </c>
      <c r="T170" s="170">
        <f>IF(S170&gt;0,'Saisie CLASSEMENT'!C175)</f>
        <v>0</v>
      </c>
      <c r="U170" s="171" t="str">
        <f>IF(S170&gt;0,CONCATENATE('Saisie CLASSEMENT'!I175," ",'Saisie CLASSEMENT'!J175,""))</f>
        <v xml:space="preserve">   </v>
      </c>
      <c r="V170" s="171" t="str">
        <f>IF(S170&gt;0,'Saisie CLASSEMENT'!K175)</f>
        <v xml:space="preserve"> </v>
      </c>
      <c r="W170" s="171" t="str">
        <f>IF(S170&gt;0,'Saisie CLASSEMENT'!N175)</f>
        <v xml:space="preserve"> </v>
      </c>
      <c r="X170" s="170" t="str">
        <f>IF(S170&gt;0,'Saisie CLASSEMENT'!O175)</f>
        <v xml:space="preserve"> </v>
      </c>
      <c r="Y170" s="172" t="str">
        <f>IF(S170&gt;0,'Saisie CLASSEMENT'!P175)</f>
        <v xml:space="preserve"> </v>
      </c>
      <c r="Z170" s="325"/>
      <c r="AC170" s="85" t="str">
        <f>IF(OR(W170="",COUNTIF(W$2:W170,W170)&gt;1),"",COUNTIF(W:W,"&gt;="&amp;W170))</f>
        <v/>
      </c>
      <c r="AD170" s="323" t="str">
        <f t="shared" si="11"/>
        <v/>
      </c>
      <c r="AE170" s="85" t="str">
        <f>IF(OR(X170="",COUNTIF(X$2:X170,X170)&gt;1),"",COUNTIF(X:X,"&gt;="&amp;X170))</f>
        <v/>
      </c>
    </row>
    <row r="171" spans="1:31" ht="15.75" hidden="1" customHeight="1">
      <c r="A171" s="33">
        <f t="shared" si="12"/>
        <v>0</v>
      </c>
      <c r="B171" s="170" t="str">
        <f t="shared" si="13"/>
        <v/>
      </c>
      <c r="C171" s="180"/>
      <c r="D171" s="170"/>
      <c r="E171" s="171"/>
      <c r="F171" s="171"/>
      <c r="G171" s="171"/>
      <c r="H171" s="170"/>
      <c r="I171" s="171"/>
      <c r="J171" s="527" t="str">
        <f t="shared" si="14"/>
        <v/>
      </c>
      <c r="K171" s="172"/>
      <c r="L171" s="325"/>
      <c r="S171" s="180" t="str">
        <f>IF('Saisie CLASSEMENT'!$C176&gt;0,'Saisie CLASSEMENT'!B176,"")</f>
        <v/>
      </c>
      <c r="T171" s="170">
        <f>IF(S171&gt;0,'Saisie CLASSEMENT'!C176)</f>
        <v>0</v>
      </c>
      <c r="U171" s="171" t="str">
        <f>IF(S171&gt;0,CONCATENATE('Saisie CLASSEMENT'!I176," ",'Saisie CLASSEMENT'!J176,""))</f>
        <v xml:space="preserve">   </v>
      </c>
      <c r="V171" s="171" t="str">
        <f>IF(S171&gt;0,'Saisie CLASSEMENT'!K176)</f>
        <v xml:space="preserve"> </v>
      </c>
      <c r="W171" s="171" t="str">
        <f>IF(S171&gt;0,'Saisie CLASSEMENT'!N176)</f>
        <v xml:space="preserve"> </v>
      </c>
      <c r="X171" s="170" t="str">
        <f>IF(S171&gt;0,'Saisie CLASSEMENT'!O176)</f>
        <v xml:space="preserve"> </v>
      </c>
      <c r="Y171" s="172" t="str">
        <f>IF(S171&gt;0,'Saisie CLASSEMENT'!P176)</f>
        <v xml:space="preserve"> </v>
      </c>
      <c r="Z171" s="325"/>
      <c r="AC171" s="85" t="str">
        <f>IF(OR(W171="",COUNTIF(W$2:W171,W171)&gt;1),"",COUNTIF(W:W,"&gt;="&amp;W171))</f>
        <v/>
      </c>
      <c r="AD171" s="323" t="str">
        <f t="shared" si="11"/>
        <v/>
      </c>
      <c r="AE171" s="85" t="str">
        <f>IF(OR(X171="",COUNTIF(X$2:X171,X171)&gt;1),"",COUNTIF(X:X,"&gt;="&amp;X171))</f>
        <v/>
      </c>
    </row>
    <row r="172" spans="1:31" ht="15.75" hidden="1" customHeight="1">
      <c r="A172" s="33">
        <f t="shared" si="12"/>
        <v>0</v>
      </c>
      <c r="B172" s="170" t="str">
        <f t="shared" si="13"/>
        <v/>
      </c>
      <c r="C172" s="180"/>
      <c r="D172" s="170"/>
      <c r="E172" s="171"/>
      <c r="F172" s="171"/>
      <c r="G172" s="171"/>
      <c r="H172" s="170"/>
      <c r="I172" s="171"/>
      <c r="J172" s="527" t="str">
        <f t="shared" si="14"/>
        <v/>
      </c>
      <c r="K172" s="172"/>
      <c r="L172" s="325"/>
      <c r="S172" s="180" t="str">
        <f>IF('Saisie CLASSEMENT'!$C177&gt;0,'Saisie CLASSEMENT'!B177,"")</f>
        <v/>
      </c>
      <c r="T172" s="170">
        <f>IF(S172&gt;0,'Saisie CLASSEMENT'!C177)</f>
        <v>0</v>
      </c>
      <c r="U172" s="171" t="str">
        <f>IF(S172&gt;0,CONCATENATE('Saisie CLASSEMENT'!I177," ",'Saisie CLASSEMENT'!J177,""))</f>
        <v xml:space="preserve">   </v>
      </c>
      <c r="V172" s="171" t="str">
        <f>IF(S172&gt;0,'Saisie CLASSEMENT'!K177)</f>
        <v xml:space="preserve"> </v>
      </c>
      <c r="W172" s="171" t="str">
        <f>IF(S172&gt;0,'Saisie CLASSEMENT'!N177)</f>
        <v xml:space="preserve"> </v>
      </c>
      <c r="X172" s="170" t="str">
        <f>IF(S172&gt;0,'Saisie CLASSEMENT'!O177)</f>
        <v xml:space="preserve"> </v>
      </c>
      <c r="Y172" s="172" t="str">
        <f>IF(S172&gt;0,'Saisie CLASSEMENT'!P177)</f>
        <v xml:space="preserve"> </v>
      </c>
      <c r="Z172" s="325"/>
      <c r="AC172" s="85" t="str">
        <f>IF(OR(W172="",COUNTIF(W$2:W172,W172)&gt;1),"",COUNTIF(W:W,"&gt;="&amp;W172))</f>
        <v/>
      </c>
      <c r="AD172" s="323" t="str">
        <f t="shared" si="11"/>
        <v/>
      </c>
      <c r="AE172" s="85" t="str">
        <f>IF(OR(X172="",COUNTIF(X$2:X172,X172)&gt;1),"",COUNTIF(X:X,"&gt;="&amp;X172))</f>
        <v/>
      </c>
    </row>
    <row r="173" spans="1:31" ht="15.75" hidden="1" customHeight="1">
      <c r="A173" s="33">
        <f t="shared" si="12"/>
        <v>0</v>
      </c>
      <c r="B173" s="170" t="str">
        <f t="shared" si="13"/>
        <v/>
      </c>
      <c r="C173" s="180"/>
      <c r="D173" s="170"/>
      <c r="E173" s="171"/>
      <c r="F173" s="171"/>
      <c r="G173" s="171"/>
      <c r="H173" s="170"/>
      <c r="I173" s="171"/>
      <c r="J173" s="527" t="str">
        <f t="shared" si="14"/>
        <v/>
      </c>
      <c r="K173" s="172"/>
      <c r="L173" s="325"/>
      <c r="S173" s="180" t="str">
        <f>IF('Saisie CLASSEMENT'!$C178&gt;0,'Saisie CLASSEMENT'!B178,"")</f>
        <v/>
      </c>
      <c r="T173" s="170">
        <f>IF(S173&gt;0,'Saisie CLASSEMENT'!C178)</f>
        <v>0</v>
      </c>
      <c r="U173" s="171" t="str">
        <f>IF(S173&gt;0,CONCATENATE('Saisie CLASSEMENT'!I178," ",'Saisie CLASSEMENT'!J178,""))</f>
        <v xml:space="preserve">   </v>
      </c>
      <c r="V173" s="171" t="str">
        <f>IF(S173&gt;0,'Saisie CLASSEMENT'!K178)</f>
        <v xml:space="preserve"> </v>
      </c>
      <c r="W173" s="171" t="str">
        <f>IF(S173&gt;0,'Saisie CLASSEMENT'!N178)</f>
        <v xml:space="preserve"> </v>
      </c>
      <c r="X173" s="170" t="str">
        <f>IF(S173&gt;0,'Saisie CLASSEMENT'!O178)</f>
        <v xml:space="preserve"> </v>
      </c>
      <c r="Y173" s="172" t="str">
        <f>IF(S173&gt;0,'Saisie CLASSEMENT'!P178)</f>
        <v xml:space="preserve"> </v>
      </c>
      <c r="Z173" s="325"/>
      <c r="AC173" s="85" t="str">
        <f>IF(OR(W173="",COUNTIF(W$2:W173,W173)&gt;1),"",COUNTIF(W:W,"&gt;="&amp;W173))</f>
        <v/>
      </c>
      <c r="AD173" s="323" t="str">
        <f t="shared" si="11"/>
        <v/>
      </c>
      <c r="AE173" s="85" t="str">
        <f>IF(OR(X173="",COUNTIF(X$2:X173,X173)&gt;1),"",COUNTIF(X:X,"&gt;="&amp;X173))</f>
        <v/>
      </c>
    </row>
    <row r="174" spans="1:31" ht="15.75" hidden="1" customHeight="1">
      <c r="A174" s="33">
        <f t="shared" si="12"/>
        <v>0</v>
      </c>
      <c r="B174" s="170" t="str">
        <f t="shared" si="13"/>
        <v/>
      </c>
      <c r="C174" s="180"/>
      <c r="D174" s="170"/>
      <c r="E174" s="171"/>
      <c r="F174" s="171"/>
      <c r="G174" s="171"/>
      <c r="H174" s="170"/>
      <c r="I174" s="171"/>
      <c r="J174" s="527" t="str">
        <f t="shared" si="14"/>
        <v/>
      </c>
      <c r="K174" s="172"/>
      <c r="L174" s="325"/>
      <c r="S174" s="180" t="str">
        <f>IF('Saisie CLASSEMENT'!$C179&gt;0,'Saisie CLASSEMENT'!B179,"")</f>
        <v/>
      </c>
      <c r="T174" s="170">
        <f>IF(S174&gt;0,'Saisie CLASSEMENT'!C179)</f>
        <v>0</v>
      </c>
      <c r="U174" s="171" t="str">
        <f>IF(S174&gt;0,CONCATENATE('Saisie CLASSEMENT'!I179," ",'Saisie CLASSEMENT'!J179,""))</f>
        <v xml:space="preserve">   </v>
      </c>
      <c r="V174" s="171" t="str">
        <f>IF(S174&gt;0,'Saisie CLASSEMENT'!K179)</f>
        <v xml:space="preserve"> </v>
      </c>
      <c r="W174" s="171" t="str">
        <f>IF(S174&gt;0,'Saisie CLASSEMENT'!N179)</f>
        <v xml:space="preserve"> </v>
      </c>
      <c r="X174" s="170" t="str">
        <f>IF(S174&gt;0,'Saisie CLASSEMENT'!O179)</f>
        <v xml:space="preserve"> </v>
      </c>
      <c r="Y174" s="172" t="str">
        <f>IF(S174&gt;0,'Saisie CLASSEMENT'!P179)</f>
        <v xml:space="preserve"> </v>
      </c>
      <c r="Z174" s="325"/>
      <c r="AC174" s="85" t="str">
        <f>IF(OR(W174="",COUNTIF(W$2:W174,W174)&gt;1),"",COUNTIF(W:W,"&gt;="&amp;W174))</f>
        <v/>
      </c>
      <c r="AD174" s="323" t="str">
        <f t="shared" si="11"/>
        <v/>
      </c>
      <c r="AE174" s="85" t="str">
        <f>IF(OR(X174="",COUNTIF(X$2:X174,X174)&gt;1),"",COUNTIF(X:X,"&gt;="&amp;X174))</f>
        <v/>
      </c>
    </row>
    <row r="175" spans="1:31" ht="15.75" hidden="1" customHeight="1">
      <c r="A175" s="33">
        <f t="shared" si="12"/>
        <v>0</v>
      </c>
      <c r="B175" s="170" t="str">
        <f t="shared" si="13"/>
        <v/>
      </c>
      <c r="C175" s="180"/>
      <c r="D175" s="170"/>
      <c r="E175" s="171"/>
      <c r="F175" s="171"/>
      <c r="G175" s="171"/>
      <c r="H175" s="170"/>
      <c r="I175" s="171"/>
      <c r="J175" s="527" t="str">
        <f t="shared" si="14"/>
        <v/>
      </c>
      <c r="K175" s="172"/>
      <c r="L175" s="325"/>
      <c r="S175" s="180" t="str">
        <f>IF('Saisie CLASSEMENT'!$C180&gt;0,'Saisie CLASSEMENT'!B180,"")</f>
        <v/>
      </c>
      <c r="T175" s="170">
        <f>IF(S175&gt;0,'Saisie CLASSEMENT'!C180)</f>
        <v>0</v>
      </c>
      <c r="U175" s="171" t="str">
        <f>IF(S175&gt;0,CONCATENATE('Saisie CLASSEMENT'!I180," ",'Saisie CLASSEMENT'!J180,""))</f>
        <v xml:space="preserve">   </v>
      </c>
      <c r="V175" s="171" t="str">
        <f>IF(S175&gt;0,'Saisie CLASSEMENT'!K180)</f>
        <v xml:space="preserve"> </v>
      </c>
      <c r="W175" s="171" t="str">
        <f>IF(S175&gt;0,'Saisie CLASSEMENT'!N180)</f>
        <v xml:space="preserve"> </v>
      </c>
      <c r="X175" s="170" t="str">
        <f>IF(S175&gt;0,'Saisie CLASSEMENT'!O180)</f>
        <v xml:space="preserve"> </v>
      </c>
      <c r="Y175" s="172" t="str">
        <f>IF(S175&gt;0,'Saisie CLASSEMENT'!P180)</f>
        <v xml:space="preserve"> </v>
      </c>
      <c r="Z175" s="325"/>
      <c r="AC175" s="85" t="str">
        <f>IF(OR(W175="",COUNTIF(W$2:W175,W175)&gt;1),"",COUNTIF(W:W,"&gt;="&amp;W175))</f>
        <v/>
      </c>
      <c r="AD175" s="323" t="str">
        <f t="shared" si="11"/>
        <v/>
      </c>
      <c r="AE175" s="85" t="str">
        <f>IF(OR(X175="",COUNTIF(X$2:X175,X175)&gt;1),"",COUNTIF(X:X,"&gt;="&amp;X175))</f>
        <v/>
      </c>
    </row>
    <row r="176" spans="1:31" ht="15.75" hidden="1" customHeight="1">
      <c r="A176" s="33">
        <f t="shared" si="12"/>
        <v>0</v>
      </c>
      <c r="B176" s="170" t="str">
        <f t="shared" si="13"/>
        <v/>
      </c>
      <c r="C176" s="180"/>
      <c r="D176" s="170"/>
      <c r="E176" s="171"/>
      <c r="F176" s="171"/>
      <c r="G176" s="171"/>
      <c r="H176" s="170"/>
      <c r="I176" s="171"/>
      <c r="J176" s="527" t="str">
        <f t="shared" si="14"/>
        <v/>
      </c>
      <c r="K176" s="172"/>
      <c r="L176" s="325"/>
      <c r="S176" s="180" t="str">
        <f>IF('Saisie CLASSEMENT'!$C181&gt;0,'Saisie CLASSEMENT'!B181,"")</f>
        <v/>
      </c>
      <c r="T176" s="170">
        <f>IF(S176&gt;0,'Saisie CLASSEMENT'!C181)</f>
        <v>0</v>
      </c>
      <c r="U176" s="171" t="str">
        <f>IF(S176&gt;0,CONCATENATE('Saisie CLASSEMENT'!I181," ",'Saisie CLASSEMENT'!J181,""))</f>
        <v xml:space="preserve">   </v>
      </c>
      <c r="V176" s="171" t="str">
        <f>IF(S176&gt;0,'Saisie CLASSEMENT'!K181)</f>
        <v xml:space="preserve"> </v>
      </c>
      <c r="W176" s="171" t="str">
        <f>IF(S176&gt;0,'Saisie CLASSEMENT'!N181)</f>
        <v xml:space="preserve"> </v>
      </c>
      <c r="X176" s="170" t="str">
        <f>IF(S176&gt;0,'Saisie CLASSEMENT'!O181)</f>
        <v xml:space="preserve"> </v>
      </c>
      <c r="Y176" s="172" t="str">
        <f>IF(S176&gt;0,'Saisie CLASSEMENT'!P181)</f>
        <v xml:space="preserve"> </v>
      </c>
      <c r="Z176" s="325"/>
      <c r="AC176" s="85" t="str">
        <f>IF(OR(W176="",COUNTIF(W$2:W176,W176)&gt;1),"",COUNTIF(W:W,"&gt;="&amp;W176))</f>
        <v/>
      </c>
      <c r="AD176" s="323" t="str">
        <f t="shared" si="11"/>
        <v/>
      </c>
      <c r="AE176" s="85" t="str">
        <f>IF(OR(X176="",COUNTIF(X$2:X176,X176)&gt;1),"",COUNTIF(X:X,"&gt;="&amp;X176))</f>
        <v/>
      </c>
    </row>
    <row r="177" spans="1:31" ht="15.75" hidden="1" customHeight="1">
      <c r="A177" s="33">
        <f t="shared" si="12"/>
        <v>0</v>
      </c>
      <c r="B177" s="170" t="str">
        <f t="shared" si="13"/>
        <v/>
      </c>
      <c r="C177" s="180"/>
      <c r="D177" s="170"/>
      <c r="E177" s="171"/>
      <c r="F177" s="171"/>
      <c r="G177" s="171"/>
      <c r="H177" s="170"/>
      <c r="I177" s="171"/>
      <c r="J177" s="527" t="str">
        <f t="shared" si="14"/>
        <v/>
      </c>
      <c r="K177" s="172"/>
      <c r="L177" s="325"/>
      <c r="S177" s="180" t="str">
        <f>IF('Saisie CLASSEMENT'!$C182&gt;0,'Saisie CLASSEMENT'!B182,"")</f>
        <v/>
      </c>
      <c r="T177" s="170">
        <f>IF(S177&gt;0,'Saisie CLASSEMENT'!C182)</f>
        <v>0</v>
      </c>
      <c r="U177" s="171" t="str">
        <f>IF(S177&gt;0,CONCATENATE('Saisie CLASSEMENT'!I182," ",'Saisie CLASSEMENT'!J182,""))</f>
        <v xml:space="preserve">   </v>
      </c>
      <c r="V177" s="171" t="str">
        <f>IF(S177&gt;0,'Saisie CLASSEMENT'!K182)</f>
        <v xml:space="preserve"> </v>
      </c>
      <c r="W177" s="171" t="str">
        <f>IF(S177&gt;0,'Saisie CLASSEMENT'!N182)</f>
        <v xml:space="preserve"> </v>
      </c>
      <c r="X177" s="170" t="str">
        <f>IF(S177&gt;0,'Saisie CLASSEMENT'!O182)</f>
        <v xml:space="preserve"> </v>
      </c>
      <c r="Y177" s="172" t="str">
        <f>IF(S177&gt;0,'Saisie CLASSEMENT'!P182)</f>
        <v xml:space="preserve"> </v>
      </c>
      <c r="Z177" s="325"/>
      <c r="AC177" s="85" t="str">
        <f>IF(OR(W177="",COUNTIF(W$2:W177,W177)&gt;1),"",COUNTIF(W:W,"&gt;="&amp;W177))</f>
        <v/>
      </c>
      <c r="AD177" s="323" t="str">
        <f t="shared" si="11"/>
        <v/>
      </c>
      <c r="AE177" s="85" t="str">
        <f>IF(OR(X177="",COUNTIF(X$2:X177,X177)&gt;1),"",COUNTIF(X:X,"&gt;="&amp;X177))</f>
        <v/>
      </c>
    </row>
    <row r="178" spans="1:31" ht="15.75" hidden="1" customHeight="1">
      <c r="A178" s="33">
        <f t="shared" si="12"/>
        <v>0</v>
      </c>
      <c r="B178" s="170" t="str">
        <f t="shared" si="13"/>
        <v/>
      </c>
      <c r="C178" s="180"/>
      <c r="D178" s="170"/>
      <c r="E178" s="171"/>
      <c r="F178" s="171"/>
      <c r="G178" s="171"/>
      <c r="H178" s="170"/>
      <c r="I178" s="171"/>
      <c r="J178" s="527" t="str">
        <f t="shared" si="14"/>
        <v/>
      </c>
      <c r="K178" s="172"/>
      <c r="L178" s="325"/>
      <c r="S178" s="180" t="str">
        <f>IF('Saisie CLASSEMENT'!$C183&gt;0,'Saisie CLASSEMENT'!B183,"")</f>
        <v/>
      </c>
      <c r="T178" s="170">
        <f>IF(S178&gt;0,'Saisie CLASSEMENT'!C183)</f>
        <v>0</v>
      </c>
      <c r="U178" s="171" t="str">
        <f>IF(S178&gt;0,CONCATENATE('Saisie CLASSEMENT'!I183," ",'Saisie CLASSEMENT'!J183,""))</f>
        <v xml:space="preserve">   </v>
      </c>
      <c r="V178" s="171" t="str">
        <f>IF(S178&gt;0,'Saisie CLASSEMENT'!K183)</f>
        <v xml:space="preserve"> </v>
      </c>
      <c r="W178" s="171" t="str">
        <f>IF(S178&gt;0,'Saisie CLASSEMENT'!N183)</f>
        <v xml:space="preserve"> </v>
      </c>
      <c r="X178" s="170" t="str">
        <f>IF(S178&gt;0,'Saisie CLASSEMENT'!O183)</f>
        <v xml:space="preserve"> </v>
      </c>
      <c r="Y178" s="172" t="str">
        <f>IF(S178&gt;0,'Saisie CLASSEMENT'!P183)</f>
        <v xml:space="preserve"> </v>
      </c>
      <c r="Z178" s="325"/>
      <c r="AC178" s="85" t="str">
        <f>IF(OR(W178="",COUNTIF(W$2:W178,W178)&gt;1),"",COUNTIF(W:W,"&gt;="&amp;W178))</f>
        <v/>
      </c>
      <c r="AD178" s="323" t="str">
        <f t="shared" si="11"/>
        <v/>
      </c>
      <c r="AE178" s="85" t="str">
        <f>IF(OR(X178="",COUNTIF(X$2:X178,X178)&gt;1),"",COUNTIF(X:X,"&gt;="&amp;X178))</f>
        <v/>
      </c>
    </row>
    <row r="179" spans="1:31" ht="15.75" hidden="1" customHeight="1">
      <c r="A179" s="33">
        <f t="shared" si="12"/>
        <v>0</v>
      </c>
      <c r="B179" s="170" t="str">
        <f t="shared" si="13"/>
        <v/>
      </c>
      <c r="C179" s="180"/>
      <c r="D179" s="170"/>
      <c r="E179" s="171"/>
      <c r="F179" s="171"/>
      <c r="G179" s="171"/>
      <c r="H179" s="170"/>
      <c r="I179" s="171"/>
      <c r="J179" s="527" t="str">
        <f t="shared" si="14"/>
        <v/>
      </c>
      <c r="K179" s="172"/>
      <c r="L179" s="325"/>
      <c r="S179" s="180" t="str">
        <f>IF('Saisie CLASSEMENT'!$C184&gt;0,'Saisie CLASSEMENT'!B184,"")</f>
        <v/>
      </c>
      <c r="T179" s="170">
        <f>IF(S179&gt;0,'Saisie CLASSEMENT'!C184)</f>
        <v>0</v>
      </c>
      <c r="U179" s="171" t="str">
        <f>IF(S179&gt;0,CONCATENATE('Saisie CLASSEMENT'!I184," ",'Saisie CLASSEMENT'!J184,""))</f>
        <v xml:space="preserve">   </v>
      </c>
      <c r="V179" s="171" t="str">
        <f>IF(S179&gt;0,'Saisie CLASSEMENT'!K184)</f>
        <v xml:space="preserve"> </v>
      </c>
      <c r="W179" s="171" t="str">
        <f>IF(S179&gt;0,'Saisie CLASSEMENT'!N184)</f>
        <v xml:space="preserve"> </v>
      </c>
      <c r="X179" s="170" t="str">
        <f>IF(S179&gt;0,'Saisie CLASSEMENT'!O184)</f>
        <v xml:space="preserve"> </v>
      </c>
      <c r="Y179" s="172" t="str">
        <f>IF(S179&gt;0,'Saisie CLASSEMENT'!P184)</f>
        <v xml:space="preserve"> </v>
      </c>
      <c r="Z179" s="325"/>
      <c r="AC179" s="85" t="str">
        <f>IF(OR(W179="",COUNTIF(W$2:W179,W179)&gt;1),"",COUNTIF(W:W,"&gt;="&amp;W179))</f>
        <v/>
      </c>
      <c r="AD179" s="323" t="str">
        <f t="shared" si="11"/>
        <v/>
      </c>
      <c r="AE179" s="85" t="str">
        <f>IF(OR(X179="",COUNTIF(X$2:X179,X179)&gt;1),"",COUNTIF(X:X,"&gt;="&amp;X179))</f>
        <v/>
      </c>
    </row>
    <row r="180" spans="1:31" ht="15.75" hidden="1" customHeight="1">
      <c r="A180" s="33">
        <f t="shared" si="12"/>
        <v>0</v>
      </c>
      <c r="B180" s="170" t="str">
        <f t="shared" si="13"/>
        <v/>
      </c>
      <c r="C180" s="180"/>
      <c r="D180" s="170"/>
      <c r="E180" s="171"/>
      <c r="F180" s="171"/>
      <c r="G180" s="171"/>
      <c r="H180" s="170"/>
      <c r="I180" s="171"/>
      <c r="J180" s="527" t="str">
        <f t="shared" si="14"/>
        <v/>
      </c>
      <c r="K180" s="172"/>
      <c r="L180" s="325"/>
      <c r="S180" s="180" t="str">
        <f>IF('Saisie CLASSEMENT'!$C185&gt;0,'Saisie CLASSEMENT'!B185,"")</f>
        <v/>
      </c>
      <c r="T180" s="170">
        <f>IF(S180&gt;0,'Saisie CLASSEMENT'!C185)</f>
        <v>0</v>
      </c>
      <c r="U180" s="171" t="str">
        <f>IF(S180&gt;0,CONCATENATE('Saisie CLASSEMENT'!I185," ",'Saisie CLASSEMENT'!J185,""))</f>
        <v xml:space="preserve">   </v>
      </c>
      <c r="V180" s="171" t="str">
        <f>IF(S180&gt;0,'Saisie CLASSEMENT'!K185)</f>
        <v xml:space="preserve"> </v>
      </c>
      <c r="W180" s="171" t="str">
        <f>IF(S180&gt;0,'Saisie CLASSEMENT'!N185)</f>
        <v xml:space="preserve"> </v>
      </c>
      <c r="X180" s="170" t="str">
        <f>IF(S180&gt;0,'Saisie CLASSEMENT'!O185)</f>
        <v xml:space="preserve"> </v>
      </c>
      <c r="Y180" s="172" t="str">
        <f>IF(S180&gt;0,'Saisie CLASSEMENT'!P185)</f>
        <v xml:space="preserve"> </v>
      </c>
      <c r="Z180" s="325"/>
      <c r="AC180" s="85" t="str">
        <f>IF(OR(W180="",COUNTIF(W$2:W180,W180)&gt;1),"",COUNTIF(W:W,"&gt;="&amp;W180))</f>
        <v/>
      </c>
      <c r="AD180" s="323" t="str">
        <f t="shared" si="11"/>
        <v/>
      </c>
      <c r="AE180" s="85" t="str">
        <f>IF(OR(X180="",COUNTIF(X$2:X180,X180)&gt;1),"",COUNTIF(X:X,"&gt;="&amp;X180))</f>
        <v/>
      </c>
    </row>
    <row r="181" spans="1:31" ht="15.75" hidden="1" customHeight="1">
      <c r="A181" s="33">
        <f t="shared" si="12"/>
        <v>0</v>
      </c>
      <c r="B181" s="170" t="str">
        <f t="shared" si="13"/>
        <v/>
      </c>
      <c r="C181" s="180"/>
      <c r="D181" s="170"/>
      <c r="E181" s="171"/>
      <c r="F181" s="171"/>
      <c r="G181" s="171"/>
      <c r="H181" s="170"/>
      <c r="I181" s="171"/>
      <c r="J181" s="527" t="str">
        <f t="shared" si="14"/>
        <v/>
      </c>
      <c r="K181" s="172"/>
      <c r="L181" s="325"/>
      <c r="S181" s="180" t="str">
        <f>IF('Saisie CLASSEMENT'!$C186&gt;0,'Saisie CLASSEMENT'!B186,"")</f>
        <v/>
      </c>
      <c r="T181" s="170">
        <f>IF(S181&gt;0,'Saisie CLASSEMENT'!C186)</f>
        <v>0</v>
      </c>
      <c r="U181" s="171" t="str">
        <f>IF(S181&gt;0,CONCATENATE('Saisie CLASSEMENT'!I186," ",'Saisie CLASSEMENT'!J186,""))</f>
        <v xml:space="preserve">   </v>
      </c>
      <c r="V181" s="171" t="str">
        <f>IF(S181&gt;0,'Saisie CLASSEMENT'!K186)</f>
        <v xml:space="preserve"> </v>
      </c>
      <c r="W181" s="171" t="str">
        <f>IF(S181&gt;0,'Saisie CLASSEMENT'!N186)</f>
        <v xml:space="preserve"> </v>
      </c>
      <c r="X181" s="170" t="str">
        <f>IF(S181&gt;0,'Saisie CLASSEMENT'!O186)</f>
        <v xml:space="preserve"> </v>
      </c>
      <c r="Y181" s="172" t="str">
        <f>IF(S181&gt;0,'Saisie CLASSEMENT'!P186)</f>
        <v xml:space="preserve"> </v>
      </c>
      <c r="Z181" s="325"/>
      <c r="AC181" s="85" t="str">
        <f>IF(OR(W181="",COUNTIF(W$2:W181,W181)&gt;1),"",COUNTIF(W:W,"&gt;="&amp;W181))</f>
        <v/>
      </c>
      <c r="AD181" s="323" t="str">
        <f t="shared" si="11"/>
        <v/>
      </c>
      <c r="AE181" s="85" t="str">
        <f>IF(OR(X181="",COUNTIF(X$2:X181,X181)&gt;1),"",COUNTIF(X:X,"&gt;="&amp;X181))</f>
        <v/>
      </c>
    </row>
    <row r="182" spans="1:31" ht="15.75" hidden="1" customHeight="1">
      <c r="A182" s="33">
        <f t="shared" si="12"/>
        <v>0</v>
      </c>
      <c r="B182" s="170" t="str">
        <f t="shared" si="13"/>
        <v/>
      </c>
      <c r="C182" s="180"/>
      <c r="D182" s="170"/>
      <c r="E182" s="171"/>
      <c r="F182" s="171"/>
      <c r="G182" s="171"/>
      <c r="H182" s="170"/>
      <c r="I182" s="171"/>
      <c r="J182" s="527" t="str">
        <f t="shared" si="14"/>
        <v/>
      </c>
      <c r="K182" s="172"/>
      <c r="L182" s="325"/>
      <c r="S182" s="180" t="str">
        <f>IF('Saisie CLASSEMENT'!$C187&gt;0,'Saisie CLASSEMENT'!B187,"")</f>
        <v/>
      </c>
      <c r="T182" s="170">
        <f>IF(S182&gt;0,'Saisie CLASSEMENT'!C187)</f>
        <v>0</v>
      </c>
      <c r="U182" s="171" t="str">
        <f>IF(S182&gt;0,CONCATENATE('Saisie CLASSEMENT'!I187," ",'Saisie CLASSEMENT'!J187,""))</f>
        <v xml:space="preserve">   </v>
      </c>
      <c r="V182" s="171" t="str">
        <f>IF(S182&gt;0,'Saisie CLASSEMENT'!K187)</f>
        <v xml:space="preserve"> </v>
      </c>
      <c r="W182" s="171" t="str">
        <f>IF(S182&gt;0,'Saisie CLASSEMENT'!N187)</f>
        <v xml:space="preserve"> </v>
      </c>
      <c r="X182" s="170" t="str">
        <f>IF(S182&gt;0,'Saisie CLASSEMENT'!O187)</f>
        <v xml:space="preserve"> </v>
      </c>
      <c r="Y182" s="172" t="str">
        <f>IF(S182&gt;0,'Saisie CLASSEMENT'!P187)</f>
        <v xml:space="preserve"> </v>
      </c>
      <c r="Z182" s="325"/>
      <c r="AC182" s="85" t="str">
        <f>IF(OR(W182="",COUNTIF(W$2:W182,W182)&gt;1),"",COUNTIF(W:W,"&gt;="&amp;W182))</f>
        <v/>
      </c>
      <c r="AD182" s="323" t="str">
        <f t="shared" si="11"/>
        <v/>
      </c>
      <c r="AE182" s="85" t="str">
        <f>IF(OR(X182="",COUNTIF(X$2:X182,X182)&gt;1),"",COUNTIF(X:X,"&gt;="&amp;X182))</f>
        <v/>
      </c>
    </row>
    <row r="183" spans="1:31" ht="15.75" hidden="1" customHeight="1">
      <c r="A183" s="33">
        <f t="shared" si="12"/>
        <v>0</v>
      </c>
      <c r="B183" s="170" t="str">
        <f t="shared" si="13"/>
        <v/>
      </c>
      <c r="C183" s="180"/>
      <c r="D183" s="170"/>
      <c r="E183" s="171"/>
      <c r="F183" s="171"/>
      <c r="G183" s="171"/>
      <c r="H183" s="170"/>
      <c r="I183" s="171"/>
      <c r="J183" s="527" t="str">
        <f t="shared" si="14"/>
        <v/>
      </c>
      <c r="K183" s="172"/>
      <c r="L183" s="325"/>
      <c r="S183" s="180" t="str">
        <f>IF('Saisie CLASSEMENT'!$C188&gt;0,'Saisie CLASSEMENT'!B188,"")</f>
        <v/>
      </c>
      <c r="T183" s="170">
        <f>IF(S183&gt;0,'Saisie CLASSEMENT'!C188)</f>
        <v>0</v>
      </c>
      <c r="U183" s="171" t="str">
        <f>IF(S183&gt;0,CONCATENATE('Saisie CLASSEMENT'!I188," ",'Saisie CLASSEMENT'!J188,""))</f>
        <v xml:space="preserve">   </v>
      </c>
      <c r="V183" s="171" t="str">
        <f>IF(S183&gt;0,'Saisie CLASSEMENT'!K188)</f>
        <v xml:space="preserve"> </v>
      </c>
      <c r="W183" s="171" t="str">
        <f>IF(S183&gt;0,'Saisie CLASSEMENT'!N188)</f>
        <v xml:space="preserve"> </v>
      </c>
      <c r="X183" s="170" t="str">
        <f>IF(S183&gt;0,'Saisie CLASSEMENT'!O188)</f>
        <v xml:space="preserve"> </v>
      </c>
      <c r="Y183" s="172" t="str">
        <f>IF(S183&gt;0,'Saisie CLASSEMENT'!P188)</f>
        <v xml:space="preserve"> </v>
      </c>
      <c r="Z183" s="325"/>
      <c r="AC183" s="85" t="str">
        <f>IF(OR(W183="",COUNTIF(W$2:W183,W183)&gt;1),"",COUNTIF(W:W,"&gt;="&amp;W183))</f>
        <v/>
      </c>
      <c r="AD183" s="323" t="str">
        <f t="shared" si="11"/>
        <v/>
      </c>
      <c r="AE183" s="85" t="str">
        <f>IF(OR(X183="",COUNTIF(X$2:X183,X183)&gt;1),"",COUNTIF(X:X,"&gt;="&amp;X183))</f>
        <v/>
      </c>
    </row>
    <row r="184" spans="1:31" ht="15.75" hidden="1" customHeight="1">
      <c r="A184" s="33">
        <f t="shared" si="12"/>
        <v>0</v>
      </c>
      <c r="B184" s="170" t="str">
        <f t="shared" si="13"/>
        <v/>
      </c>
      <c r="C184" s="180"/>
      <c r="D184" s="170"/>
      <c r="E184" s="171"/>
      <c r="F184" s="171"/>
      <c r="G184" s="171"/>
      <c r="H184" s="170"/>
      <c r="I184" s="171"/>
      <c r="J184" s="527" t="str">
        <f t="shared" si="14"/>
        <v/>
      </c>
      <c r="K184" s="172"/>
      <c r="L184" s="325"/>
      <c r="S184" s="180" t="str">
        <f>IF('Saisie CLASSEMENT'!$C189&gt;0,'Saisie CLASSEMENT'!B189,"")</f>
        <v/>
      </c>
      <c r="T184" s="170">
        <f>IF(S184&gt;0,'Saisie CLASSEMENT'!C189)</f>
        <v>0</v>
      </c>
      <c r="U184" s="171" t="str">
        <f>IF(S184&gt;0,CONCATENATE('Saisie CLASSEMENT'!I189," ",'Saisie CLASSEMENT'!J189,""))</f>
        <v xml:space="preserve">   </v>
      </c>
      <c r="V184" s="171" t="str">
        <f>IF(S184&gt;0,'Saisie CLASSEMENT'!K189)</f>
        <v xml:space="preserve"> </v>
      </c>
      <c r="W184" s="171" t="str">
        <f>IF(S184&gt;0,'Saisie CLASSEMENT'!N189)</f>
        <v xml:space="preserve"> </v>
      </c>
      <c r="X184" s="170" t="str">
        <f>IF(S184&gt;0,'Saisie CLASSEMENT'!O189)</f>
        <v xml:space="preserve"> </v>
      </c>
      <c r="Y184" s="172" t="str">
        <f>IF(S184&gt;0,'Saisie CLASSEMENT'!P189)</f>
        <v xml:space="preserve"> </v>
      </c>
      <c r="Z184" s="325"/>
      <c r="AC184" s="85" t="str">
        <f>IF(OR(W184="",COUNTIF(W$2:W184,W184)&gt;1),"",COUNTIF(W:W,"&gt;="&amp;W184))</f>
        <v/>
      </c>
      <c r="AD184" s="323" t="str">
        <f t="shared" si="11"/>
        <v/>
      </c>
      <c r="AE184" s="85" t="str">
        <f>IF(OR(X184="",COUNTIF(X$2:X184,X184)&gt;1),"",COUNTIF(X:X,"&gt;="&amp;X184))</f>
        <v/>
      </c>
    </row>
    <row r="185" spans="1:31" ht="15.75" hidden="1" customHeight="1">
      <c r="A185" s="33">
        <f t="shared" si="12"/>
        <v>0</v>
      </c>
      <c r="B185" s="170" t="str">
        <f t="shared" si="13"/>
        <v/>
      </c>
      <c r="C185" s="180"/>
      <c r="D185" s="170"/>
      <c r="E185" s="171"/>
      <c r="F185" s="171"/>
      <c r="G185" s="171"/>
      <c r="H185" s="170"/>
      <c r="I185" s="171"/>
      <c r="J185" s="527" t="str">
        <f t="shared" si="14"/>
        <v/>
      </c>
      <c r="K185" s="172"/>
      <c r="L185" s="325"/>
      <c r="S185" s="180" t="str">
        <f>IF('Saisie CLASSEMENT'!$C190&gt;0,'Saisie CLASSEMENT'!B190,"")</f>
        <v/>
      </c>
      <c r="T185" s="170">
        <f>IF(S185&gt;0,'Saisie CLASSEMENT'!C190)</f>
        <v>0</v>
      </c>
      <c r="U185" s="171" t="str">
        <f>IF(S185&gt;0,CONCATENATE('Saisie CLASSEMENT'!I190," ",'Saisie CLASSEMENT'!J190,""))</f>
        <v xml:space="preserve">   </v>
      </c>
      <c r="V185" s="171" t="str">
        <f>IF(S185&gt;0,'Saisie CLASSEMENT'!K190)</f>
        <v xml:space="preserve"> </v>
      </c>
      <c r="W185" s="171" t="str">
        <f>IF(S185&gt;0,'Saisie CLASSEMENT'!N190)</f>
        <v xml:space="preserve"> </v>
      </c>
      <c r="X185" s="170" t="str">
        <f>IF(S185&gt;0,'Saisie CLASSEMENT'!O190)</f>
        <v xml:space="preserve"> </v>
      </c>
      <c r="Y185" s="172" t="str">
        <f>IF(S185&gt;0,'Saisie CLASSEMENT'!P190)</f>
        <v xml:space="preserve"> </v>
      </c>
      <c r="Z185" s="325"/>
      <c r="AC185" s="85" t="str">
        <f>IF(OR(W185="",COUNTIF(W$2:W185,W185)&gt;1),"",COUNTIF(W:W,"&gt;="&amp;W185))</f>
        <v/>
      </c>
      <c r="AD185" s="323" t="str">
        <f t="shared" si="11"/>
        <v/>
      </c>
      <c r="AE185" s="85" t="str">
        <f>IF(OR(X185="",COUNTIF(X$2:X185,X185)&gt;1),"",COUNTIF(X:X,"&gt;="&amp;X185))</f>
        <v/>
      </c>
    </row>
    <row r="186" spans="1:31" ht="15.75" hidden="1" customHeight="1">
      <c r="A186" s="33">
        <f t="shared" si="12"/>
        <v>0</v>
      </c>
      <c r="B186" s="170" t="str">
        <f t="shared" si="13"/>
        <v/>
      </c>
      <c r="C186" s="180"/>
      <c r="D186" s="170"/>
      <c r="E186" s="171"/>
      <c r="F186" s="171"/>
      <c r="G186" s="171"/>
      <c r="H186" s="170"/>
      <c r="I186" s="171"/>
      <c r="J186" s="527" t="str">
        <f t="shared" si="14"/>
        <v/>
      </c>
      <c r="K186" s="172"/>
      <c r="L186" s="325"/>
      <c r="S186" s="180" t="str">
        <f>IF('Saisie CLASSEMENT'!$C191&gt;0,'Saisie CLASSEMENT'!B191,"")</f>
        <v/>
      </c>
      <c r="T186" s="170">
        <f>IF(S186&gt;0,'Saisie CLASSEMENT'!C191)</f>
        <v>0</v>
      </c>
      <c r="U186" s="171" t="str">
        <f>IF(S186&gt;0,CONCATENATE('Saisie CLASSEMENT'!I191," ",'Saisie CLASSEMENT'!J191,""))</f>
        <v xml:space="preserve">   </v>
      </c>
      <c r="V186" s="171" t="str">
        <f>IF(S186&gt;0,'Saisie CLASSEMENT'!K191)</f>
        <v xml:space="preserve"> </v>
      </c>
      <c r="W186" s="171" t="str">
        <f>IF(S186&gt;0,'Saisie CLASSEMENT'!N191)</f>
        <v xml:space="preserve"> </v>
      </c>
      <c r="X186" s="170" t="str">
        <f>IF(S186&gt;0,'Saisie CLASSEMENT'!O191)</f>
        <v xml:space="preserve"> </v>
      </c>
      <c r="Y186" s="172" t="str">
        <f>IF(S186&gt;0,'Saisie CLASSEMENT'!P191)</f>
        <v xml:space="preserve"> </v>
      </c>
      <c r="Z186" s="325"/>
      <c r="AC186" s="85" t="str">
        <f>IF(OR(W186="",COUNTIF(W$2:W186,W186)&gt;1),"",COUNTIF(W:W,"&gt;="&amp;W186))</f>
        <v/>
      </c>
      <c r="AD186" s="323" t="str">
        <f t="shared" si="11"/>
        <v/>
      </c>
      <c r="AE186" s="85" t="str">
        <f>IF(OR(X186="",COUNTIF(X$2:X186,X186)&gt;1),"",COUNTIF(X:X,"&gt;="&amp;X186))</f>
        <v/>
      </c>
    </row>
    <row r="187" spans="1:31" ht="15.75" hidden="1" customHeight="1">
      <c r="A187" s="33">
        <f t="shared" si="12"/>
        <v>0</v>
      </c>
      <c r="B187" s="170" t="str">
        <f t="shared" si="13"/>
        <v/>
      </c>
      <c r="C187" s="180"/>
      <c r="D187" s="170"/>
      <c r="E187" s="171"/>
      <c r="F187" s="171"/>
      <c r="G187" s="171"/>
      <c r="H187" s="170"/>
      <c r="I187" s="171"/>
      <c r="J187" s="527" t="str">
        <f t="shared" si="14"/>
        <v/>
      </c>
      <c r="K187" s="172"/>
      <c r="L187" s="325"/>
      <c r="S187" s="180" t="str">
        <f>IF('Saisie CLASSEMENT'!$C192&gt;0,'Saisie CLASSEMENT'!B192,"")</f>
        <v/>
      </c>
      <c r="T187" s="170">
        <f>IF(S187&gt;0,'Saisie CLASSEMENT'!C192)</f>
        <v>0</v>
      </c>
      <c r="U187" s="171" t="str">
        <f>IF(S187&gt;0,CONCATENATE('Saisie CLASSEMENT'!I192," ",'Saisie CLASSEMENT'!J192,""))</f>
        <v xml:space="preserve">   </v>
      </c>
      <c r="V187" s="171" t="str">
        <f>IF(S187&gt;0,'Saisie CLASSEMENT'!K192)</f>
        <v xml:space="preserve"> </v>
      </c>
      <c r="W187" s="171" t="str">
        <f>IF(S187&gt;0,'Saisie CLASSEMENT'!N192)</f>
        <v xml:space="preserve"> </v>
      </c>
      <c r="X187" s="170" t="str">
        <f>IF(S187&gt;0,'Saisie CLASSEMENT'!O192)</f>
        <v xml:space="preserve"> </v>
      </c>
      <c r="Y187" s="172" t="str">
        <f>IF(S187&gt;0,'Saisie CLASSEMENT'!P192)</f>
        <v xml:space="preserve"> </v>
      </c>
      <c r="Z187" s="325"/>
      <c r="AC187" s="85" t="str">
        <f>IF(OR(W187="",COUNTIF(W$2:W187,W187)&gt;1),"",COUNTIF(W:W,"&gt;="&amp;W187))</f>
        <v/>
      </c>
      <c r="AD187" s="323" t="str">
        <f t="shared" si="11"/>
        <v/>
      </c>
      <c r="AE187" s="85" t="str">
        <f>IF(OR(X187="",COUNTIF(X$2:X187,X187)&gt;1),"",COUNTIF(X:X,"&gt;="&amp;X187))</f>
        <v/>
      </c>
    </row>
    <row r="188" spans="1:31" ht="15.75" hidden="1" customHeight="1">
      <c r="A188" s="33">
        <f t="shared" si="12"/>
        <v>0</v>
      </c>
      <c r="B188" s="170" t="str">
        <f t="shared" si="13"/>
        <v/>
      </c>
      <c r="C188" s="180"/>
      <c r="D188" s="170"/>
      <c r="E188" s="171"/>
      <c r="F188" s="171"/>
      <c r="G188" s="171"/>
      <c r="H188" s="170"/>
      <c r="I188" s="171"/>
      <c r="J188" s="527" t="str">
        <f t="shared" si="14"/>
        <v/>
      </c>
      <c r="K188" s="172"/>
      <c r="L188" s="325"/>
      <c r="S188" s="180" t="str">
        <f>IF('Saisie CLASSEMENT'!$C193&gt;0,'Saisie CLASSEMENT'!B193,"")</f>
        <v/>
      </c>
      <c r="T188" s="170">
        <f>IF(S188&gt;0,'Saisie CLASSEMENT'!C193)</f>
        <v>0</v>
      </c>
      <c r="U188" s="171" t="str">
        <f>IF(S188&gt;0,CONCATENATE('Saisie CLASSEMENT'!I193," ",'Saisie CLASSEMENT'!J193,""))</f>
        <v xml:space="preserve">   </v>
      </c>
      <c r="V188" s="171" t="str">
        <f>IF(S188&gt;0,'Saisie CLASSEMENT'!K193)</f>
        <v xml:space="preserve"> </v>
      </c>
      <c r="W188" s="171" t="str">
        <f>IF(S188&gt;0,'Saisie CLASSEMENT'!N193)</f>
        <v xml:space="preserve"> </v>
      </c>
      <c r="X188" s="170" t="str">
        <f>IF(S188&gt;0,'Saisie CLASSEMENT'!O193)</f>
        <v xml:space="preserve"> </v>
      </c>
      <c r="Y188" s="172" t="str">
        <f>IF(S188&gt;0,'Saisie CLASSEMENT'!P193)</f>
        <v xml:space="preserve"> </v>
      </c>
      <c r="Z188" s="325"/>
      <c r="AC188" s="85" t="str">
        <f>IF(OR(W188="",COUNTIF(W$2:W188,W188)&gt;1),"",COUNTIF(W:W,"&gt;="&amp;W188))</f>
        <v/>
      </c>
      <c r="AD188" s="323" t="str">
        <f t="shared" si="11"/>
        <v/>
      </c>
      <c r="AE188" s="85" t="str">
        <f>IF(OR(X188="",COUNTIF(X$2:X188,X188)&gt;1),"",COUNTIF(X:X,"&gt;="&amp;X188))</f>
        <v/>
      </c>
    </row>
    <row r="189" spans="1:31" ht="15.75" hidden="1" customHeight="1">
      <c r="A189" s="33">
        <f t="shared" si="12"/>
        <v>0</v>
      </c>
      <c r="B189" s="170" t="str">
        <f t="shared" si="13"/>
        <v/>
      </c>
      <c r="C189" s="180"/>
      <c r="D189" s="170"/>
      <c r="E189" s="171"/>
      <c r="F189" s="171"/>
      <c r="G189" s="171"/>
      <c r="H189" s="170"/>
      <c r="I189" s="171"/>
      <c r="J189" s="527" t="str">
        <f t="shared" si="14"/>
        <v/>
      </c>
      <c r="K189" s="172"/>
      <c r="L189" s="325"/>
      <c r="S189" s="180" t="str">
        <f>IF('Saisie CLASSEMENT'!$C194&gt;0,'Saisie CLASSEMENT'!B194,"")</f>
        <v/>
      </c>
      <c r="T189" s="170">
        <f>IF(S189&gt;0,'Saisie CLASSEMENT'!C194)</f>
        <v>0</v>
      </c>
      <c r="U189" s="171" t="str">
        <f>IF(S189&gt;0,CONCATENATE('Saisie CLASSEMENT'!I194," ",'Saisie CLASSEMENT'!J194,""))</f>
        <v xml:space="preserve">   </v>
      </c>
      <c r="V189" s="171" t="str">
        <f>IF(S189&gt;0,'Saisie CLASSEMENT'!K194)</f>
        <v xml:space="preserve"> </v>
      </c>
      <c r="W189" s="171" t="str">
        <f>IF(S189&gt;0,'Saisie CLASSEMENT'!N194)</f>
        <v xml:space="preserve"> </v>
      </c>
      <c r="X189" s="170" t="str">
        <f>IF(S189&gt;0,'Saisie CLASSEMENT'!O194)</f>
        <v xml:space="preserve"> </v>
      </c>
      <c r="Y189" s="172" t="str">
        <f>IF(S189&gt;0,'Saisie CLASSEMENT'!P194)</f>
        <v xml:space="preserve"> </v>
      </c>
      <c r="Z189" s="325"/>
      <c r="AC189" s="85" t="str">
        <f>IF(OR(W189="",COUNTIF(W$2:W189,W189)&gt;1),"",COUNTIF(W:W,"&gt;="&amp;W189))</f>
        <v/>
      </c>
      <c r="AD189" s="323" t="str">
        <f t="shared" si="11"/>
        <v/>
      </c>
      <c r="AE189" s="85" t="str">
        <f>IF(OR(X189="",COUNTIF(X$2:X189,X189)&gt;1),"",COUNTIF(X:X,"&gt;="&amp;X189))</f>
        <v/>
      </c>
    </row>
    <row r="190" spans="1:31" ht="15.75" hidden="1" customHeight="1">
      <c r="A190" s="33">
        <f t="shared" si="12"/>
        <v>0</v>
      </c>
      <c r="B190" s="170" t="str">
        <f t="shared" si="13"/>
        <v/>
      </c>
      <c r="C190" s="180"/>
      <c r="D190" s="170"/>
      <c r="E190" s="171"/>
      <c r="F190" s="171"/>
      <c r="G190" s="171"/>
      <c r="H190" s="170"/>
      <c r="I190" s="171"/>
      <c r="J190" s="527" t="str">
        <f t="shared" si="14"/>
        <v/>
      </c>
      <c r="K190" s="172"/>
      <c r="L190" s="325"/>
      <c r="S190" s="180" t="str">
        <f>IF('Saisie CLASSEMENT'!$C195&gt;0,'Saisie CLASSEMENT'!B195,"")</f>
        <v/>
      </c>
      <c r="T190" s="170">
        <f>IF(S190&gt;0,'Saisie CLASSEMENT'!C195)</f>
        <v>0</v>
      </c>
      <c r="U190" s="171" t="str">
        <f>IF(S190&gt;0,CONCATENATE('Saisie CLASSEMENT'!I195," ",'Saisie CLASSEMENT'!J195,""))</f>
        <v xml:space="preserve">   </v>
      </c>
      <c r="V190" s="171" t="str">
        <f>IF(S190&gt;0,'Saisie CLASSEMENT'!K195)</f>
        <v xml:space="preserve"> </v>
      </c>
      <c r="W190" s="171" t="str">
        <f>IF(S190&gt;0,'Saisie CLASSEMENT'!N195)</f>
        <v xml:space="preserve"> </v>
      </c>
      <c r="X190" s="170" t="str">
        <f>IF(S190&gt;0,'Saisie CLASSEMENT'!O195)</f>
        <v xml:space="preserve"> </v>
      </c>
      <c r="Y190" s="172" t="str">
        <f>IF(S190&gt;0,'Saisie CLASSEMENT'!P195)</f>
        <v xml:space="preserve"> </v>
      </c>
      <c r="Z190" s="325"/>
      <c r="AC190" s="85" t="str">
        <f>IF(OR(W190="",COUNTIF(W$2:W190,W190)&gt;1),"",COUNTIF(W:W,"&gt;="&amp;W190))</f>
        <v/>
      </c>
      <c r="AD190" s="323" t="str">
        <f t="shared" si="11"/>
        <v/>
      </c>
      <c r="AE190" s="85" t="str">
        <f>IF(OR(X190="",COUNTIF(X$2:X190,X190)&gt;1),"",COUNTIF(X:X,"&gt;="&amp;X190))</f>
        <v/>
      </c>
    </row>
    <row r="191" spans="1:31" ht="15.75" hidden="1" customHeight="1">
      <c r="A191" s="33">
        <f t="shared" si="12"/>
        <v>0</v>
      </c>
      <c r="B191" s="170" t="str">
        <f t="shared" si="13"/>
        <v/>
      </c>
      <c r="C191" s="180"/>
      <c r="D191" s="170"/>
      <c r="E191" s="171"/>
      <c r="F191" s="171"/>
      <c r="G191" s="171"/>
      <c r="H191" s="170"/>
      <c r="I191" s="171"/>
      <c r="J191" s="527" t="str">
        <f t="shared" si="14"/>
        <v/>
      </c>
      <c r="K191" s="172"/>
      <c r="L191" s="325"/>
      <c r="S191" s="180" t="str">
        <f>IF('Saisie CLASSEMENT'!$C196&gt;0,'Saisie CLASSEMENT'!B196,"")</f>
        <v/>
      </c>
      <c r="T191" s="170">
        <f>IF(S191&gt;0,'Saisie CLASSEMENT'!C196)</f>
        <v>0</v>
      </c>
      <c r="U191" s="171" t="str">
        <f>IF(S191&gt;0,CONCATENATE('Saisie CLASSEMENT'!I196," ",'Saisie CLASSEMENT'!J196,""))</f>
        <v xml:space="preserve">   </v>
      </c>
      <c r="V191" s="171" t="str">
        <f>IF(S191&gt;0,'Saisie CLASSEMENT'!K196)</f>
        <v xml:space="preserve"> </v>
      </c>
      <c r="W191" s="171" t="str">
        <f>IF(S191&gt;0,'Saisie CLASSEMENT'!N196)</f>
        <v xml:space="preserve"> </v>
      </c>
      <c r="X191" s="170" t="str">
        <f>IF(S191&gt;0,'Saisie CLASSEMENT'!O196)</f>
        <v xml:space="preserve"> </v>
      </c>
      <c r="Y191" s="172" t="str">
        <f>IF(S191&gt;0,'Saisie CLASSEMENT'!P196)</f>
        <v xml:space="preserve"> </v>
      </c>
      <c r="Z191" s="325"/>
      <c r="AC191" s="85" t="str">
        <f>IF(OR(W191="",COUNTIF(W$2:W191,W191)&gt;1),"",COUNTIF(W:W,"&gt;="&amp;W191))</f>
        <v/>
      </c>
      <c r="AD191" s="323" t="str">
        <f t="shared" si="11"/>
        <v/>
      </c>
      <c r="AE191" s="85" t="str">
        <f>IF(OR(X191="",COUNTIF(X$2:X191,X191)&gt;1),"",COUNTIF(X:X,"&gt;="&amp;X191))</f>
        <v/>
      </c>
    </row>
    <row r="192" spans="1:31" ht="15.75" hidden="1" customHeight="1">
      <c r="A192" s="33">
        <f t="shared" si="12"/>
        <v>0</v>
      </c>
      <c r="B192" s="170" t="str">
        <f t="shared" si="13"/>
        <v/>
      </c>
      <c r="C192" s="180"/>
      <c r="D192" s="170"/>
      <c r="E192" s="171"/>
      <c r="F192" s="171"/>
      <c r="G192" s="171"/>
      <c r="H192" s="170"/>
      <c r="I192" s="171"/>
      <c r="J192" s="527" t="str">
        <f t="shared" si="14"/>
        <v/>
      </c>
      <c r="K192" s="172"/>
      <c r="L192" s="325"/>
      <c r="S192" s="180" t="str">
        <f>IF('Saisie CLASSEMENT'!$C197&gt;0,'Saisie CLASSEMENT'!B197,"")</f>
        <v/>
      </c>
      <c r="T192" s="170">
        <f>IF(S192&gt;0,'Saisie CLASSEMENT'!C197)</f>
        <v>0</v>
      </c>
      <c r="U192" s="171" t="str">
        <f>IF(S192&gt;0,CONCATENATE('Saisie CLASSEMENT'!I197," ",'Saisie CLASSEMENT'!J197,""))</f>
        <v xml:space="preserve">   </v>
      </c>
      <c r="V192" s="171" t="str">
        <f>IF(S192&gt;0,'Saisie CLASSEMENT'!K197)</f>
        <v xml:space="preserve"> </v>
      </c>
      <c r="W192" s="171" t="str">
        <f>IF(S192&gt;0,'Saisie CLASSEMENT'!N197)</f>
        <v xml:space="preserve"> </v>
      </c>
      <c r="X192" s="170" t="str">
        <f>IF(S192&gt;0,'Saisie CLASSEMENT'!O197)</f>
        <v xml:space="preserve"> </v>
      </c>
      <c r="Y192" s="172" t="str">
        <f>IF(S192&gt;0,'Saisie CLASSEMENT'!P197)</f>
        <v xml:space="preserve"> </v>
      </c>
      <c r="Z192" s="325"/>
      <c r="AC192" s="85" t="str">
        <f>IF(OR(W192="",COUNTIF(W$2:W192,W192)&gt;1),"",COUNTIF(W:W,"&gt;="&amp;W192))</f>
        <v/>
      </c>
      <c r="AD192" s="323" t="str">
        <f t="shared" si="11"/>
        <v/>
      </c>
      <c r="AE192" s="85" t="str">
        <f>IF(OR(X192="",COUNTIF(X$2:X192,X192)&gt;1),"",COUNTIF(X:X,"&gt;="&amp;X192))</f>
        <v/>
      </c>
    </row>
    <row r="193" spans="1:31" ht="15.75" hidden="1" customHeight="1">
      <c r="A193" s="33">
        <f t="shared" si="12"/>
        <v>0</v>
      </c>
      <c r="B193" s="170" t="str">
        <f t="shared" si="13"/>
        <v/>
      </c>
      <c r="C193" s="180"/>
      <c r="D193" s="170"/>
      <c r="E193" s="171"/>
      <c r="F193" s="171"/>
      <c r="G193" s="171"/>
      <c r="H193" s="170"/>
      <c r="I193" s="171"/>
      <c r="J193" s="527" t="str">
        <f t="shared" si="14"/>
        <v/>
      </c>
      <c r="K193" s="172"/>
      <c r="L193" s="325"/>
      <c r="S193" s="180" t="str">
        <f>IF('Saisie CLASSEMENT'!$C198&gt;0,'Saisie CLASSEMENT'!B198,"")</f>
        <v/>
      </c>
      <c r="T193" s="170">
        <f>IF(S193&gt;0,'Saisie CLASSEMENT'!C198)</f>
        <v>0</v>
      </c>
      <c r="U193" s="171" t="str">
        <f>IF(S193&gt;0,CONCATENATE('Saisie CLASSEMENT'!I198," ",'Saisie CLASSEMENT'!J198,""))</f>
        <v xml:space="preserve">   </v>
      </c>
      <c r="V193" s="171" t="str">
        <f>IF(S193&gt;0,'Saisie CLASSEMENT'!K198)</f>
        <v xml:space="preserve"> </v>
      </c>
      <c r="W193" s="171" t="str">
        <f>IF(S193&gt;0,'Saisie CLASSEMENT'!N198)</f>
        <v xml:space="preserve"> </v>
      </c>
      <c r="X193" s="170" t="str">
        <f>IF(S193&gt;0,'Saisie CLASSEMENT'!O198)</f>
        <v xml:space="preserve"> </v>
      </c>
      <c r="Y193" s="172" t="str">
        <f>IF(S193&gt;0,'Saisie CLASSEMENT'!P198)</f>
        <v xml:space="preserve"> </v>
      </c>
      <c r="Z193" s="325"/>
      <c r="AC193" s="85" t="str">
        <f>IF(OR(W193="",COUNTIF(W$2:W193,W193)&gt;1),"",COUNTIF(W:W,"&gt;="&amp;W193))</f>
        <v/>
      </c>
      <c r="AD193" s="323" t="str">
        <f t="shared" si="11"/>
        <v/>
      </c>
      <c r="AE193" s="85" t="str">
        <f>IF(OR(X193="",COUNTIF(X$2:X193,X193)&gt;1),"",COUNTIF(X:X,"&gt;="&amp;X193))</f>
        <v/>
      </c>
    </row>
    <row r="194" spans="1:31" ht="15.75" hidden="1" customHeight="1">
      <c r="A194" s="33">
        <f t="shared" si="12"/>
        <v>0</v>
      </c>
      <c r="B194" s="170" t="str">
        <f t="shared" si="13"/>
        <v/>
      </c>
      <c r="C194" s="180"/>
      <c r="D194" s="170"/>
      <c r="E194" s="171"/>
      <c r="F194" s="171"/>
      <c r="G194" s="171"/>
      <c r="H194" s="170"/>
      <c r="I194" s="171"/>
      <c r="J194" s="527" t="str">
        <f t="shared" si="14"/>
        <v/>
      </c>
      <c r="K194" s="172"/>
      <c r="L194" s="325"/>
      <c r="S194" s="180" t="str">
        <f>IF('Saisie CLASSEMENT'!$C199&gt;0,'Saisie CLASSEMENT'!B199,"")</f>
        <v/>
      </c>
      <c r="T194" s="170">
        <f>IF(S194&gt;0,'Saisie CLASSEMENT'!C199)</f>
        <v>0</v>
      </c>
      <c r="U194" s="171" t="str">
        <f>IF(S194&gt;0,CONCATENATE('Saisie CLASSEMENT'!I199," ",'Saisie CLASSEMENT'!J199,""))</f>
        <v xml:space="preserve">   </v>
      </c>
      <c r="V194" s="171" t="str">
        <f>IF(S194&gt;0,'Saisie CLASSEMENT'!K199)</f>
        <v xml:space="preserve"> </v>
      </c>
      <c r="W194" s="171" t="str">
        <f>IF(S194&gt;0,'Saisie CLASSEMENT'!N199)</f>
        <v xml:space="preserve"> </v>
      </c>
      <c r="X194" s="170" t="str">
        <f>IF(S194&gt;0,'Saisie CLASSEMENT'!O199)</f>
        <v xml:space="preserve"> </v>
      </c>
      <c r="Y194" s="172" t="str">
        <f>IF(S194&gt;0,'Saisie CLASSEMENT'!P199)</f>
        <v xml:space="preserve"> </v>
      </c>
      <c r="Z194" s="325"/>
      <c r="AC194" s="85" t="str">
        <f>IF(OR(W194="",COUNTIF(W$2:W194,W194)&gt;1),"",COUNTIF(W:W,"&gt;="&amp;W194))</f>
        <v/>
      </c>
      <c r="AD194" s="323" t="str">
        <f t="shared" si="11"/>
        <v/>
      </c>
      <c r="AE194" s="85" t="str">
        <f>IF(OR(X194="",COUNTIF(X$2:X194,X194)&gt;1),"",COUNTIF(X:X,"&gt;="&amp;X194))</f>
        <v/>
      </c>
    </row>
    <row r="195" spans="1:31" ht="15.75" hidden="1" customHeight="1">
      <c r="A195" s="33">
        <f t="shared" si="12"/>
        <v>0</v>
      </c>
      <c r="B195" s="170" t="str">
        <f t="shared" si="13"/>
        <v/>
      </c>
      <c r="C195" s="180"/>
      <c r="D195" s="170"/>
      <c r="E195" s="171"/>
      <c r="F195" s="171"/>
      <c r="G195" s="171"/>
      <c r="H195" s="170"/>
      <c r="I195" s="171"/>
      <c r="J195" s="527" t="str">
        <f t="shared" si="14"/>
        <v/>
      </c>
      <c r="K195" s="172"/>
      <c r="L195" s="325"/>
      <c r="S195" s="180" t="str">
        <f>IF('Saisie CLASSEMENT'!$C200&gt;0,'Saisie CLASSEMENT'!B200,"")</f>
        <v/>
      </c>
      <c r="T195" s="170">
        <f>IF(S195&gt;0,'Saisie CLASSEMENT'!C200)</f>
        <v>0</v>
      </c>
      <c r="U195" s="171" t="str">
        <f>IF(S195&gt;0,CONCATENATE('Saisie CLASSEMENT'!I200," ",'Saisie CLASSEMENT'!J200,""))</f>
        <v xml:space="preserve">   </v>
      </c>
      <c r="V195" s="171" t="str">
        <f>IF(S195&gt;0,'Saisie CLASSEMENT'!K200)</f>
        <v xml:space="preserve"> </v>
      </c>
      <c r="W195" s="171" t="str">
        <f>IF(S195&gt;0,'Saisie CLASSEMENT'!N200)</f>
        <v xml:space="preserve"> </v>
      </c>
      <c r="X195" s="170" t="str">
        <f>IF(S195&gt;0,'Saisie CLASSEMENT'!O200)</f>
        <v xml:space="preserve"> </v>
      </c>
      <c r="Y195" s="172" t="str">
        <f>IF(S195&gt;0,'Saisie CLASSEMENT'!P200)</f>
        <v xml:space="preserve"> </v>
      </c>
      <c r="Z195" s="325"/>
      <c r="AC195" s="85" t="str">
        <f>IF(OR(W195="",COUNTIF(W$2:W195,W195)&gt;1),"",COUNTIF(W:W,"&gt;="&amp;W195))</f>
        <v/>
      </c>
      <c r="AD195" s="323" t="str">
        <f t="shared" ref="AD195:AD203" si="15">IF(ROW()-1&gt;COUNT(AC:AC),"",INDEX(W:W,MATCH(LARGE(AC:AC,ROW()-1),AC:AC,0)))</f>
        <v/>
      </c>
      <c r="AE195" s="85" t="str">
        <f>IF(OR(X195="",COUNTIF(X$2:X195,X195)&gt;1),"",COUNTIF(X:X,"&gt;="&amp;X195))</f>
        <v/>
      </c>
    </row>
    <row r="196" spans="1:31" ht="15.75" hidden="1" customHeight="1">
      <c r="A196" s="33">
        <f t="shared" si="12"/>
        <v>0</v>
      </c>
      <c r="B196" s="170" t="str">
        <f t="shared" si="13"/>
        <v/>
      </c>
      <c r="C196" s="180"/>
      <c r="D196" s="170"/>
      <c r="E196" s="171"/>
      <c r="F196" s="171"/>
      <c r="G196" s="171"/>
      <c r="H196" s="170"/>
      <c r="I196" s="171"/>
      <c r="J196" s="527" t="str">
        <f t="shared" si="14"/>
        <v/>
      </c>
      <c r="K196" s="172"/>
      <c r="L196" s="325"/>
      <c r="S196" s="180" t="str">
        <f>IF('Saisie CLASSEMENT'!$C201&gt;0,'Saisie CLASSEMENT'!B201,"")</f>
        <v/>
      </c>
      <c r="T196" s="170">
        <f>IF(S196&gt;0,'Saisie CLASSEMENT'!C201)</f>
        <v>0</v>
      </c>
      <c r="U196" s="171" t="str">
        <f>IF(S196&gt;0,CONCATENATE('Saisie CLASSEMENT'!I201," ",'Saisie CLASSEMENT'!J201,""))</f>
        <v xml:space="preserve">   </v>
      </c>
      <c r="V196" s="171" t="str">
        <f>IF(S196&gt;0,'Saisie CLASSEMENT'!K201)</f>
        <v xml:space="preserve"> </v>
      </c>
      <c r="W196" s="171" t="str">
        <f>IF(S196&gt;0,'Saisie CLASSEMENT'!N201)</f>
        <v xml:space="preserve"> </v>
      </c>
      <c r="X196" s="170" t="str">
        <f>IF(S196&gt;0,'Saisie CLASSEMENT'!O201)</f>
        <v xml:space="preserve"> </v>
      </c>
      <c r="Y196" s="172" t="str">
        <f>IF(S196&gt;0,'Saisie CLASSEMENT'!P201)</f>
        <v xml:space="preserve"> </v>
      </c>
      <c r="Z196" s="325"/>
      <c r="AC196" s="85" t="str">
        <f>IF(OR(W196="",COUNTIF(W$2:W196,W196)&gt;1),"",COUNTIF(W:W,"&gt;="&amp;W196))</f>
        <v/>
      </c>
      <c r="AD196" s="323" t="str">
        <f t="shared" si="15"/>
        <v/>
      </c>
      <c r="AE196" s="85" t="str">
        <f>IF(OR(X196="",COUNTIF(X$2:X196,X196)&gt;1),"",COUNTIF(X:X,"&gt;="&amp;X196))</f>
        <v/>
      </c>
    </row>
    <row r="197" spans="1:31" ht="15.75" hidden="1" customHeight="1">
      <c r="A197" s="33">
        <f t="shared" si="12"/>
        <v>0</v>
      </c>
      <c r="B197" s="170" t="str">
        <f t="shared" si="13"/>
        <v/>
      </c>
      <c r="C197" s="180"/>
      <c r="D197" s="170"/>
      <c r="E197" s="171"/>
      <c r="F197" s="171"/>
      <c r="G197" s="171"/>
      <c r="H197" s="170"/>
      <c r="I197" s="171"/>
      <c r="J197" s="527" t="str">
        <f t="shared" si="14"/>
        <v/>
      </c>
      <c r="K197" s="172"/>
      <c r="L197" s="325"/>
      <c r="S197" s="180" t="str">
        <f>IF('Saisie CLASSEMENT'!$C202&gt;0,'Saisie CLASSEMENT'!B202,"")</f>
        <v/>
      </c>
      <c r="T197" s="170">
        <f>IF(S197&gt;0,'Saisie CLASSEMENT'!C202)</f>
        <v>0</v>
      </c>
      <c r="U197" s="171" t="str">
        <f>IF(S197&gt;0,CONCATENATE('Saisie CLASSEMENT'!I202," ",'Saisie CLASSEMENT'!J202,""))</f>
        <v xml:space="preserve">   </v>
      </c>
      <c r="V197" s="171" t="str">
        <f>IF(S197&gt;0,'Saisie CLASSEMENT'!K202)</f>
        <v xml:space="preserve"> </v>
      </c>
      <c r="W197" s="171" t="str">
        <f>IF(S197&gt;0,'Saisie CLASSEMENT'!N202)</f>
        <v xml:space="preserve"> </v>
      </c>
      <c r="X197" s="170" t="str">
        <f>IF(S197&gt;0,'Saisie CLASSEMENT'!O202)</f>
        <v xml:space="preserve"> </v>
      </c>
      <c r="Y197" s="172" t="str">
        <f>IF(S197&gt;0,'Saisie CLASSEMENT'!P202)</f>
        <v xml:space="preserve"> </v>
      </c>
      <c r="Z197" s="325"/>
      <c r="AC197" s="85" t="str">
        <f>IF(OR(W197="",COUNTIF(W$2:W197,W197)&gt;1),"",COUNTIF(W:W,"&gt;="&amp;W197))</f>
        <v/>
      </c>
      <c r="AD197" s="323" t="str">
        <f t="shared" si="15"/>
        <v/>
      </c>
      <c r="AE197" s="85" t="str">
        <f>IF(OR(X197="",COUNTIF(X$2:X197,X197)&gt;1),"",COUNTIF(X:X,"&gt;="&amp;X197))</f>
        <v/>
      </c>
    </row>
    <row r="198" spans="1:31" ht="15.75" hidden="1" customHeight="1">
      <c r="A198" s="33">
        <f t="shared" si="12"/>
        <v>0</v>
      </c>
      <c r="B198" s="170" t="str">
        <f t="shared" si="13"/>
        <v/>
      </c>
      <c r="C198" s="180"/>
      <c r="D198" s="170"/>
      <c r="E198" s="171"/>
      <c r="F198" s="171"/>
      <c r="G198" s="171"/>
      <c r="H198" s="170"/>
      <c r="I198" s="171"/>
      <c r="J198" s="527" t="str">
        <f t="shared" si="14"/>
        <v/>
      </c>
      <c r="K198" s="172"/>
      <c r="L198" s="325"/>
      <c r="S198" s="180" t="str">
        <f>IF('Saisie CLASSEMENT'!$C203&gt;0,'Saisie CLASSEMENT'!B203,"")</f>
        <v/>
      </c>
      <c r="T198" s="170">
        <f>IF(S198&gt;0,'Saisie CLASSEMENT'!C203)</f>
        <v>0</v>
      </c>
      <c r="U198" s="171" t="str">
        <f>IF(S198&gt;0,CONCATENATE('Saisie CLASSEMENT'!I203," ",'Saisie CLASSEMENT'!J203,""))</f>
        <v xml:space="preserve">   </v>
      </c>
      <c r="V198" s="171" t="str">
        <f>IF(S198&gt;0,'Saisie CLASSEMENT'!K203)</f>
        <v xml:space="preserve"> </v>
      </c>
      <c r="W198" s="171" t="str">
        <f>IF(S198&gt;0,'Saisie CLASSEMENT'!N203)</f>
        <v xml:space="preserve"> </v>
      </c>
      <c r="X198" s="170" t="str">
        <f>IF(S198&gt;0,'Saisie CLASSEMENT'!O203)</f>
        <v xml:space="preserve"> </v>
      </c>
      <c r="Y198" s="172" t="str">
        <f>IF(S198&gt;0,'Saisie CLASSEMENT'!P203)</f>
        <v xml:space="preserve"> </v>
      </c>
      <c r="Z198" s="325"/>
      <c r="AC198" s="85" t="str">
        <f>IF(OR(W198="",COUNTIF(W$2:W198,W198)&gt;1),"",COUNTIF(W:W,"&gt;="&amp;W198))</f>
        <v/>
      </c>
      <c r="AD198" s="323" t="str">
        <f t="shared" si="15"/>
        <v/>
      </c>
      <c r="AE198" s="85" t="str">
        <f>IF(OR(X198="",COUNTIF(X$2:X198,X198)&gt;1),"",COUNTIF(X:X,"&gt;="&amp;X198))</f>
        <v/>
      </c>
    </row>
    <row r="199" spans="1:31" ht="15.75" hidden="1" customHeight="1">
      <c r="A199" s="33">
        <f t="shared" ref="A199:A205" si="16">IF(LEN(B199)&gt;0,1,0)</f>
        <v>0</v>
      </c>
      <c r="B199" s="170" t="str">
        <f t="shared" ref="B199:B206" si="17">IF(C199&gt;0,RANK(C199,$C$6:$C$205,1),"")</f>
        <v/>
      </c>
      <c r="C199" s="180"/>
      <c r="D199" s="170"/>
      <c r="E199" s="171"/>
      <c r="F199" s="171"/>
      <c r="G199" s="171"/>
      <c r="H199" s="170"/>
      <c r="I199" s="171"/>
      <c r="J199" s="527" t="str">
        <f t="shared" ref="J199:J206" si="18">IF(LEN(K199)&gt;0,IF((K199-$K$6)&lt;0,"Erreur",IF(K199&lt;K198,K199-K$6,IF(K199=K198,"''",K199-K$6))),"")</f>
        <v/>
      </c>
      <c r="K199" s="172"/>
      <c r="L199" s="325"/>
      <c r="S199" s="180" t="str">
        <f>IF('Saisie CLASSEMENT'!$C204&gt;0,'Saisie CLASSEMENT'!B204,"")</f>
        <v/>
      </c>
      <c r="T199" s="170">
        <f>IF(S199&gt;0,'Saisie CLASSEMENT'!C204)</f>
        <v>0</v>
      </c>
      <c r="U199" s="171" t="str">
        <f>IF(S199&gt;0,CONCATENATE('Saisie CLASSEMENT'!I204," ",'Saisie CLASSEMENT'!J204,""))</f>
        <v xml:space="preserve">   </v>
      </c>
      <c r="V199" s="171" t="str">
        <f>IF(S199&gt;0,'Saisie CLASSEMENT'!K204)</f>
        <v xml:space="preserve"> </v>
      </c>
      <c r="W199" s="171" t="str">
        <f>IF(S199&gt;0,'Saisie CLASSEMENT'!N204)</f>
        <v xml:space="preserve"> </v>
      </c>
      <c r="X199" s="170" t="str">
        <f>IF(S199&gt;0,'Saisie CLASSEMENT'!O204)</f>
        <v xml:space="preserve"> </v>
      </c>
      <c r="Y199" s="172" t="str">
        <f>IF(S199&gt;0,'Saisie CLASSEMENT'!P204)</f>
        <v xml:space="preserve"> </v>
      </c>
      <c r="Z199" s="325"/>
      <c r="AC199" s="85" t="str">
        <f>IF(OR(W199="",COUNTIF(W$2:W199,W199)&gt;1),"",COUNTIF(W:W,"&gt;="&amp;W199))</f>
        <v/>
      </c>
      <c r="AD199" s="323" t="str">
        <f t="shared" si="15"/>
        <v/>
      </c>
      <c r="AE199" s="85" t="str">
        <f>IF(OR(X199="",COUNTIF(X$2:X199,X199)&gt;1),"",COUNTIF(X:X,"&gt;="&amp;X199))</f>
        <v/>
      </c>
    </row>
    <row r="200" spans="1:31" ht="15.75" hidden="1" customHeight="1">
      <c r="A200" s="33">
        <f t="shared" si="16"/>
        <v>0</v>
      </c>
      <c r="B200" s="170" t="str">
        <f t="shared" si="17"/>
        <v/>
      </c>
      <c r="C200" s="180"/>
      <c r="D200" s="170"/>
      <c r="E200" s="171"/>
      <c r="F200" s="171"/>
      <c r="G200" s="171"/>
      <c r="H200" s="170"/>
      <c r="I200" s="171"/>
      <c r="J200" s="527" t="str">
        <f t="shared" si="18"/>
        <v/>
      </c>
      <c r="K200" s="172"/>
      <c r="L200" s="325"/>
      <c r="S200" s="180" t="str">
        <f>IF('Saisie CLASSEMENT'!$C205&gt;0,'Saisie CLASSEMENT'!B205,"")</f>
        <v/>
      </c>
      <c r="T200" s="170">
        <f>IF(S200&gt;0,'Saisie CLASSEMENT'!C205)</f>
        <v>0</v>
      </c>
      <c r="U200" s="171" t="str">
        <f>IF(S200&gt;0,CONCATENATE('Saisie CLASSEMENT'!I205," ",'Saisie CLASSEMENT'!J205,""))</f>
        <v xml:space="preserve">   </v>
      </c>
      <c r="V200" s="171" t="str">
        <f>IF(S200&gt;0,'Saisie CLASSEMENT'!K205)</f>
        <v xml:space="preserve"> </v>
      </c>
      <c r="W200" s="171" t="str">
        <f>IF(S200&gt;0,'Saisie CLASSEMENT'!N205)</f>
        <v xml:space="preserve"> </v>
      </c>
      <c r="X200" s="170" t="str">
        <f>IF(S200&gt;0,'Saisie CLASSEMENT'!O205)</f>
        <v xml:space="preserve"> </v>
      </c>
      <c r="Y200" s="172" t="str">
        <f>IF(S200&gt;0,'Saisie CLASSEMENT'!P205)</f>
        <v xml:space="preserve"> </v>
      </c>
      <c r="Z200" s="325"/>
      <c r="AC200" s="85" t="str">
        <f>IF(OR(W200="",COUNTIF(W$2:W200,W200)&gt;1),"",COUNTIF(W:W,"&gt;="&amp;W200))</f>
        <v/>
      </c>
      <c r="AD200" s="323" t="str">
        <f t="shared" si="15"/>
        <v/>
      </c>
      <c r="AE200" s="85" t="str">
        <f>IF(OR(X200="",COUNTIF(X$2:X200,X200)&gt;1),"",COUNTIF(X:X,"&gt;="&amp;X200))</f>
        <v/>
      </c>
    </row>
    <row r="201" spans="1:31" ht="15.75" hidden="1" customHeight="1">
      <c r="A201" s="33">
        <f t="shared" si="16"/>
        <v>0</v>
      </c>
      <c r="B201" s="170" t="str">
        <f t="shared" si="17"/>
        <v/>
      </c>
      <c r="C201" s="180"/>
      <c r="D201" s="170"/>
      <c r="E201" s="171"/>
      <c r="F201" s="171"/>
      <c r="G201" s="171"/>
      <c r="H201" s="170"/>
      <c r="I201" s="171"/>
      <c r="J201" s="527" t="str">
        <f t="shared" si="18"/>
        <v/>
      </c>
      <c r="K201" s="172"/>
      <c r="L201" s="325"/>
      <c r="S201" s="180" t="str">
        <f>IF('Saisie CLASSEMENT'!$C206&gt;0,'Saisie CLASSEMENT'!B206,"")</f>
        <v/>
      </c>
      <c r="T201" s="170">
        <f>IF(S201&gt;0,'Saisie CLASSEMENT'!C206)</f>
        <v>0</v>
      </c>
      <c r="U201" s="171" t="str">
        <f>IF(S201&gt;0,CONCATENATE('Saisie CLASSEMENT'!I206," ",'Saisie CLASSEMENT'!J206,""))</f>
        <v xml:space="preserve">   </v>
      </c>
      <c r="V201" s="171" t="str">
        <f>IF(S201&gt;0,'Saisie CLASSEMENT'!K206)</f>
        <v xml:space="preserve"> </v>
      </c>
      <c r="W201" s="171" t="str">
        <f>IF(S201&gt;0,'Saisie CLASSEMENT'!N206)</f>
        <v xml:space="preserve"> </v>
      </c>
      <c r="X201" s="170" t="str">
        <f>IF(S201&gt;0,'Saisie CLASSEMENT'!O206)</f>
        <v xml:space="preserve"> </v>
      </c>
      <c r="Y201" s="172" t="str">
        <f>IF(S201&gt;0,'Saisie CLASSEMENT'!P206)</f>
        <v xml:space="preserve"> </v>
      </c>
      <c r="Z201" s="325"/>
      <c r="AC201" s="85" t="str">
        <f>IF(OR(W201="",COUNTIF(W$2:W201,W201)&gt;1),"",COUNTIF(W:W,"&gt;="&amp;W201))</f>
        <v/>
      </c>
      <c r="AD201" s="323" t="str">
        <f t="shared" si="15"/>
        <v/>
      </c>
      <c r="AE201" s="85" t="str">
        <f>IF(OR(X201="",COUNTIF(X$2:X201,X201)&gt;1),"",COUNTIF(X:X,"&gt;="&amp;X201))</f>
        <v/>
      </c>
    </row>
    <row r="202" spans="1:31" ht="15.75" hidden="1" customHeight="1">
      <c r="A202" s="33">
        <f t="shared" si="16"/>
        <v>0</v>
      </c>
      <c r="B202" s="170" t="str">
        <f t="shared" si="17"/>
        <v/>
      </c>
      <c r="C202" s="180"/>
      <c r="D202" s="170"/>
      <c r="E202" s="171"/>
      <c r="F202" s="171"/>
      <c r="G202" s="171"/>
      <c r="H202" s="170"/>
      <c r="I202" s="171"/>
      <c r="J202" s="527" t="str">
        <f t="shared" si="18"/>
        <v/>
      </c>
      <c r="K202" s="172"/>
      <c r="L202" s="325"/>
      <c r="S202" s="327" t="str">
        <f>IF('Saisie CLASSEMENT'!$C207&gt;0,'Saisie CLASSEMENT'!B207,"")</f>
        <v/>
      </c>
      <c r="T202" s="184">
        <f>IF(S202&gt;0,'Saisie CLASSEMENT'!C207)</f>
        <v>0</v>
      </c>
      <c r="U202" s="173" t="str">
        <f>IF(S202&gt;0,CONCATENATE('Saisie CLASSEMENT'!I207," ",'Saisie CLASSEMENT'!J207,""))</f>
        <v xml:space="preserve">   </v>
      </c>
      <c r="V202" s="173" t="str">
        <f>IF(S202&gt;0,'Saisie CLASSEMENT'!K207)</f>
        <v xml:space="preserve"> </v>
      </c>
      <c r="W202" s="173" t="str">
        <f>IF(S202&gt;0,'Saisie CLASSEMENT'!N207)</f>
        <v xml:space="preserve"> </v>
      </c>
      <c r="X202" s="184" t="str">
        <f>IF(S202&gt;0,'Saisie CLASSEMENT'!O207)</f>
        <v xml:space="preserve"> </v>
      </c>
      <c r="Y202" s="174" t="str">
        <f>IF(S202&gt;0,'Saisie CLASSEMENT'!P207)</f>
        <v xml:space="preserve"> </v>
      </c>
      <c r="Z202" s="325"/>
      <c r="AC202" s="85" t="str">
        <f>IF(OR(W202="",COUNTIF(W$2:W202,W202)&gt;1),"",COUNTIF(W:W,"&gt;="&amp;W202))</f>
        <v/>
      </c>
      <c r="AD202" s="323" t="str">
        <f t="shared" si="15"/>
        <v/>
      </c>
      <c r="AE202" s="85" t="str">
        <f>IF(OR(X202="",COUNTIF(X$2:X202,X202)&gt;1),"",COUNTIF(X:X,"&gt;="&amp;X202))</f>
        <v/>
      </c>
    </row>
    <row r="203" spans="1:31" ht="15.75" hidden="1" customHeight="1">
      <c r="A203" s="33">
        <f t="shared" si="16"/>
        <v>0</v>
      </c>
      <c r="B203" s="170" t="str">
        <f t="shared" si="17"/>
        <v/>
      </c>
      <c r="C203" s="180"/>
      <c r="D203" s="170"/>
      <c r="E203" s="171"/>
      <c r="F203" s="171"/>
      <c r="G203" s="171"/>
      <c r="H203" s="170"/>
      <c r="I203" s="171"/>
      <c r="J203" s="527" t="str">
        <f t="shared" si="18"/>
        <v/>
      </c>
      <c r="K203" s="172"/>
      <c r="L203" s="325"/>
      <c r="Y203" s="325"/>
      <c r="Z203" s="325"/>
      <c r="AC203" s="85" t="str">
        <f>IF(OR(W203="",COUNTIF(W$2:W203,W203)&gt;1),"",COUNTIF(W:W,"&gt;="&amp;W203))</f>
        <v/>
      </c>
      <c r="AD203" s="323" t="str">
        <f t="shared" si="15"/>
        <v/>
      </c>
    </row>
    <row r="204" spans="1:31" ht="15.75" hidden="1" customHeight="1">
      <c r="A204" s="33">
        <f t="shared" si="16"/>
        <v>0</v>
      </c>
      <c r="B204" s="170" t="str">
        <f t="shared" si="17"/>
        <v/>
      </c>
      <c r="C204" s="180"/>
      <c r="D204" s="170"/>
      <c r="E204" s="171"/>
      <c r="F204" s="171"/>
      <c r="G204" s="171"/>
      <c r="H204" s="170"/>
      <c r="I204" s="171"/>
      <c r="J204" s="527" t="str">
        <f t="shared" si="18"/>
        <v/>
      </c>
      <c r="K204" s="172"/>
      <c r="L204" s="325"/>
      <c r="Y204" s="325"/>
      <c r="Z204" s="325"/>
    </row>
    <row r="205" spans="1:31" ht="15.75" hidden="1" customHeight="1">
      <c r="A205" s="33">
        <f t="shared" si="16"/>
        <v>0</v>
      </c>
      <c r="B205" s="170" t="str">
        <f t="shared" si="17"/>
        <v/>
      </c>
      <c r="C205" s="180"/>
      <c r="D205" s="170"/>
      <c r="E205" s="171"/>
      <c r="F205" s="171"/>
      <c r="G205" s="171"/>
      <c r="H205" s="170"/>
      <c r="I205" s="171"/>
      <c r="J205" s="527" t="str">
        <f t="shared" si="18"/>
        <v/>
      </c>
      <c r="K205" s="174"/>
      <c r="L205" s="325"/>
      <c r="Y205" s="325"/>
      <c r="Z205" s="325"/>
    </row>
    <row r="206" spans="1:31" ht="6" customHeight="1">
      <c r="A206" s="33">
        <v>1</v>
      </c>
      <c r="B206" s="85" t="str">
        <f t="shared" si="17"/>
        <v/>
      </c>
      <c r="C206" s="33"/>
      <c r="I206" s="33"/>
      <c r="J206" s="541" t="str">
        <f t="shared" si="18"/>
        <v/>
      </c>
      <c r="K206" s="185"/>
      <c r="L206" s="325"/>
      <c r="Y206" s="325"/>
      <c r="Z206" s="325"/>
    </row>
    <row r="207" spans="1:31" ht="15.75" hidden="1" customHeight="1">
      <c r="C207" s="33"/>
      <c r="I207" s="33"/>
      <c r="K207" s="325"/>
      <c r="L207" s="325"/>
      <c r="Y207" s="325"/>
      <c r="Z207" s="325"/>
    </row>
    <row r="208" spans="1:31" ht="15.75" hidden="1" customHeight="1">
      <c r="C208" s="33"/>
      <c r="I208" s="33"/>
      <c r="K208" s="325"/>
      <c r="L208" s="325"/>
      <c r="Y208" s="325"/>
      <c r="Z208" s="325"/>
    </row>
    <row r="209" spans="3:26" ht="15.75" hidden="1" customHeight="1">
      <c r="C209" s="33"/>
      <c r="I209" s="33"/>
      <c r="K209" s="325"/>
      <c r="L209" s="325"/>
      <c r="Y209" s="325"/>
      <c r="Z209" s="325"/>
    </row>
    <row r="210" spans="3:26" ht="15.75" hidden="1" customHeight="1">
      <c r="K210" s="325"/>
      <c r="L210" s="325"/>
      <c r="Y210" s="325"/>
      <c r="Z210" s="325"/>
    </row>
    <row r="211" spans="3:26" ht="15.75" hidden="1" customHeight="1">
      <c r="K211" s="325"/>
      <c r="L211" s="325"/>
      <c r="Y211" s="325"/>
      <c r="Z211" s="325"/>
    </row>
    <row r="212" spans="3:26" ht="15.75" hidden="1" customHeight="1">
      <c r="K212" s="325"/>
      <c r="L212" s="325"/>
      <c r="Y212" s="325"/>
      <c r="Z212" s="325"/>
    </row>
    <row r="213" spans="3:26" ht="15.75" hidden="1" customHeight="1">
      <c r="K213" s="325"/>
      <c r="L213" s="325"/>
      <c r="Y213" s="325"/>
      <c r="Z213" s="325"/>
    </row>
    <row r="214" spans="3:26" ht="15.75" hidden="1" customHeight="1">
      <c r="K214" s="325"/>
      <c r="L214" s="325"/>
      <c r="Y214" s="325"/>
      <c r="Z214" s="325"/>
    </row>
    <row r="215" spans="3:26" ht="15.75" hidden="1" customHeight="1">
      <c r="K215" s="325"/>
      <c r="L215" s="325"/>
      <c r="Y215" s="325"/>
      <c r="Z215" s="325"/>
    </row>
    <row r="216" spans="3:26" ht="15.75" hidden="1" customHeight="1">
      <c r="K216" s="325"/>
      <c r="L216" s="325"/>
      <c r="Y216" s="325"/>
      <c r="Z216" s="325"/>
    </row>
    <row r="217" spans="3:26" ht="15.75" hidden="1" customHeight="1">
      <c r="K217" s="325"/>
      <c r="L217" s="325"/>
      <c r="Y217" s="325"/>
      <c r="Z217" s="325"/>
    </row>
    <row r="218" spans="3:26" ht="15.75" hidden="1" customHeight="1">
      <c r="K218" s="325"/>
      <c r="L218" s="325"/>
      <c r="Y218" s="325"/>
      <c r="Z218" s="325"/>
    </row>
    <row r="219" spans="3:26" ht="15.75" hidden="1" customHeight="1">
      <c r="K219" s="325"/>
      <c r="L219" s="325"/>
      <c r="Y219" s="325"/>
      <c r="Z219" s="325"/>
    </row>
    <row r="220" spans="3:26" ht="15.75" hidden="1" customHeight="1">
      <c r="K220" s="325"/>
      <c r="L220" s="325"/>
      <c r="Y220" s="325"/>
      <c r="Z220" s="325"/>
    </row>
    <row r="221" spans="3:26">
      <c r="K221" s="325"/>
      <c r="L221" s="325"/>
      <c r="Y221" s="325"/>
      <c r="Z221" s="325"/>
    </row>
    <row r="222" spans="3:26">
      <c r="K222" s="325"/>
      <c r="L222" s="325"/>
      <c r="Y222" s="325"/>
      <c r="Z222" s="325"/>
    </row>
    <row r="223" spans="3:26">
      <c r="E223" s="80"/>
      <c r="K223" s="325"/>
      <c r="L223" s="325"/>
      <c r="Y223" s="325"/>
      <c r="Z223" s="325"/>
    </row>
    <row r="224" spans="3:26">
      <c r="K224" s="325"/>
      <c r="L224" s="325"/>
      <c r="Y224" s="325"/>
      <c r="Z224" s="325"/>
    </row>
    <row r="225" spans="8:26" s="33" customFormat="1">
      <c r="H225" s="85"/>
      <c r="K225" s="325"/>
      <c r="L225" s="325"/>
      <c r="T225" s="85"/>
      <c r="X225" s="85"/>
      <c r="Y225" s="325"/>
      <c r="Z225" s="325"/>
    </row>
    <row r="226" spans="8:26" s="33" customFormat="1">
      <c r="H226" s="85"/>
      <c r="K226" s="325"/>
      <c r="L226" s="325"/>
      <c r="T226" s="85"/>
      <c r="X226" s="85"/>
      <c r="Y226" s="325"/>
      <c r="Z226" s="325"/>
    </row>
    <row r="227" spans="8:26" s="33" customFormat="1">
      <c r="H227" s="85"/>
      <c r="K227" s="325"/>
      <c r="L227" s="325"/>
      <c r="T227" s="85"/>
      <c r="X227" s="85"/>
      <c r="Y227" s="325"/>
      <c r="Z227" s="325"/>
    </row>
    <row r="228" spans="8:26" s="33" customFormat="1">
      <c r="H228" s="85"/>
      <c r="K228" s="325"/>
      <c r="L228" s="325"/>
      <c r="T228" s="85"/>
      <c r="X228" s="85"/>
      <c r="Y228" s="325"/>
      <c r="Z228" s="325"/>
    </row>
    <row r="229" spans="8:26" s="33" customFormat="1">
      <c r="H229" s="85"/>
      <c r="K229" s="325"/>
      <c r="L229" s="325"/>
      <c r="T229" s="85"/>
      <c r="X229" s="85"/>
      <c r="Y229" s="325"/>
      <c r="Z229" s="325"/>
    </row>
    <row r="230" spans="8:26" s="33" customFormat="1">
      <c r="H230" s="85"/>
      <c r="K230" s="325"/>
      <c r="L230" s="325"/>
      <c r="T230" s="85"/>
      <c r="X230" s="85"/>
      <c r="Y230" s="325"/>
      <c r="Z230" s="325"/>
    </row>
    <row r="231" spans="8:26" s="33" customFormat="1">
      <c r="H231" s="85"/>
      <c r="K231" s="325"/>
      <c r="L231" s="325"/>
      <c r="T231" s="85"/>
      <c r="X231" s="85"/>
      <c r="Y231" s="325"/>
      <c r="Z231" s="325"/>
    </row>
    <row r="232" spans="8:26" s="33" customFormat="1">
      <c r="H232" s="85"/>
      <c r="K232" s="325"/>
      <c r="L232" s="325"/>
      <c r="T232" s="85"/>
      <c r="X232" s="85"/>
      <c r="Y232" s="325"/>
      <c r="Z232" s="325"/>
    </row>
    <row r="233" spans="8:26" s="33" customFormat="1">
      <c r="H233" s="85"/>
      <c r="K233" s="325"/>
      <c r="L233" s="325"/>
      <c r="T233" s="85"/>
      <c r="X233" s="85"/>
      <c r="Y233" s="325"/>
      <c r="Z233" s="325"/>
    </row>
    <row r="234" spans="8:26" s="33" customFormat="1">
      <c r="H234" s="85"/>
      <c r="K234" s="325"/>
      <c r="L234" s="325"/>
      <c r="T234" s="85"/>
      <c r="X234" s="85"/>
      <c r="Y234" s="325"/>
      <c r="Z234" s="325"/>
    </row>
    <row r="235" spans="8:26" s="33" customFormat="1">
      <c r="H235" s="85"/>
      <c r="K235" s="325"/>
      <c r="L235" s="325"/>
      <c r="T235" s="85"/>
      <c r="X235" s="85"/>
      <c r="Y235" s="325"/>
      <c r="Z235" s="325"/>
    </row>
    <row r="236" spans="8:26" s="33" customFormat="1">
      <c r="H236" s="85"/>
      <c r="K236" s="325"/>
      <c r="L236" s="325"/>
      <c r="T236" s="85"/>
      <c r="X236" s="85"/>
      <c r="Y236" s="325"/>
      <c r="Z236" s="325"/>
    </row>
    <row r="237" spans="8:26" s="33" customFormat="1">
      <c r="H237" s="85"/>
      <c r="K237" s="325"/>
      <c r="L237" s="325"/>
      <c r="T237" s="85"/>
      <c r="X237" s="85"/>
      <c r="Y237" s="325"/>
      <c r="Z237" s="325"/>
    </row>
    <row r="238" spans="8:26" s="33" customFormat="1">
      <c r="H238" s="85"/>
      <c r="K238" s="325"/>
      <c r="L238" s="325"/>
      <c r="T238" s="85"/>
      <c r="X238" s="85"/>
      <c r="Y238" s="325"/>
      <c r="Z238" s="325"/>
    </row>
    <row r="239" spans="8:26" s="33" customFormat="1">
      <c r="H239" s="85"/>
      <c r="K239" s="325"/>
      <c r="L239" s="325"/>
      <c r="T239" s="85"/>
      <c r="X239" s="85"/>
      <c r="Y239" s="325"/>
      <c r="Z239" s="325"/>
    </row>
    <row r="240" spans="8:26" s="33" customFormat="1">
      <c r="H240" s="85"/>
      <c r="K240" s="325"/>
      <c r="L240" s="325"/>
      <c r="T240" s="85"/>
      <c r="X240" s="85"/>
      <c r="Y240" s="325"/>
      <c r="Z240" s="325"/>
    </row>
    <row r="241" spans="8:26" s="33" customFormat="1">
      <c r="H241" s="85"/>
      <c r="K241" s="325"/>
      <c r="L241" s="325"/>
      <c r="T241" s="85"/>
      <c r="X241" s="85"/>
      <c r="Y241" s="325"/>
      <c r="Z241" s="325"/>
    </row>
    <row r="242" spans="8:26" s="33" customFormat="1">
      <c r="H242" s="85"/>
      <c r="K242" s="325"/>
      <c r="L242" s="325"/>
      <c r="T242" s="85"/>
      <c r="X242" s="85"/>
      <c r="Y242" s="325"/>
      <c r="Z242" s="325"/>
    </row>
    <row r="243" spans="8:26" s="33" customFormat="1">
      <c r="H243" s="85"/>
      <c r="K243" s="325"/>
      <c r="L243" s="325"/>
      <c r="T243" s="85"/>
      <c r="X243" s="85"/>
      <c r="Y243" s="325"/>
      <c r="Z243" s="325"/>
    </row>
    <row r="244" spans="8:26" s="33" customFormat="1">
      <c r="H244" s="85"/>
      <c r="K244" s="325"/>
      <c r="L244" s="325"/>
      <c r="T244" s="85"/>
      <c r="X244" s="85"/>
      <c r="Y244" s="85"/>
      <c r="Z244" s="325"/>
    </row>
    <row r="245" spans="8:26" s="33" customFormat="1">
      <c r="H245" s="85"/>
      <c r="K245" s="325"/>
      <c r="L245" s="325"/>
      <c r="T245" s="85"/>
      <c r="X245" s="85"/>
      <c r="Y245" s="85"/>
      <c r="Z245" s="325"/>
    </row>
    <row r="246" spans="8:26" s="33" customFormat="1">
      <c r="H246" s="85"/>
      <c r="K246" s="325"/>
      <c r="L246" s="325"/>
      <c r="T246" s="85"/>
      <c r="X246" s="85"/>
      <c r="Y246" s="85"/>
      <c r="Z246" s="325"/>
    </row>
    <row r="247" spans="8:26" s="33" customFormat="1">
      <c r="H247" s="85"/>
      <c r="K247" s="85"/>
      <c r="L247" s="85"/>
      <c r="T247" s="85"/>
      <c r="X247" s="85"/>
      <c r="Y247" s="85"/>
      <c r="Z247" s="85"/>
    </row>
    <row r="248" spans="8:26" s="33" customFormat="1">
      <c r="H248" s="85"/>
      <c r="K248" s="85"/>
      <c r="L248" s="85"/>
      <c r="T248" s="85"/>
      <c r="X248" s="85"/>
      <c r="Y248" s="85"/>
      <c r="Z248" s="85"/>
    </row>
    <row r="249" spans="8:26" s="33" customFormat="1">
      <c r="H249" s="85"/>
      <c r="K249" s="85"/>
      <c r="L249" s="85"/>
      <c r="T249" s="85"/>
      <c r="X249" s="85"/>
      <c r="Y249" s="85"/>
      <c r="Z249" s="85"/>
    </row>
    <row r="250" spans="8:26" s="33" customFormat="1">
      <c r="H250" s="85"/>
      <c r="K250" s="85"/>
      <c r="L250" s="85"/>
      <c r="T250" s="85"/>
      <c r="X250" s="85"/>
      <c r="Y250" s="85"/>
      <c r="Z250" s="85"/>
    </row>
    <row r="251" spans="8:26" s="33" customFormat="1">
      <c r="H251" s="85"/>
      <c r="K251" s="85"/>
      <c r="L251" s="85"/>
      <c r="T251" s="85"/>
      <c r="X251" s="85"/>
      <c r="Y251" s="85"/>
      <c r="Z251" s="85"/>
    </row>
    <row r="252" spans="8:26" s="33" customFormat="1">
      <c r="H252" s="85"/>
      <c r="K252" s="85"/>
      <c r="L252" s="85"/>
      <c r="T252" s="85"/>
      <c r="X252" s="85"/>
      <c r="Y252" s="85"/>
      <c r="Z252" s="85"/>
    </row>
    <row r="253" spans="8:26" s="33" customFormat="1">
      <c r="H253" s="85"/>
      <c r="K253" s="85"/>
      <c r="L253" s="85"/>
      <c r="T253" s="85"/>
      <c r="X253" s="85"/>
      <c r="Y253" s="85"/>
      <c r="Z253" s="85"/>
    </row>
    <row r="254" spans="8:26" s="33" customFormat="1">
      <c r="H254" s="85"/>
      <c r="K254" s="85"/>
      <c r="L254" s="85"/>
      <c r="T254" s="85"/>
      <c r="X254" s="85"/>
      <c r="Y254" s="85"/>
      <c r="Z254" s="85"/>
    </row>
    <row r="255" spans="8:26" s="33" customFormat="1">
      <c r="H255" s="85"/>
      <c r="K255" s="85"/>
      <c r="L255" s="85"/>
      <c r="T255" s="85"/>
      <c r="X255" s="85"/>
      <c r="Y255" s="85"/>
      <c r="Z255" s="85"/>
    </row>
    <row r="256" spans="8:26" s="33" customFormat="1">
      <c r="H256" s="85"/>
      <c r="K256" s="85"/>
      <c r="L256" s="85"/>
      <c r="T256" s="85"/>
      <c r="X256" s="85"/>
      <c r="Y256" s="85"/>
      <c r="Z256" s="85"/>
    </row>
    <row r="257" spans="8:24" s="33" customFormat="1">
      <c r="H257" s="85"/>
      <c r="X257" s="85"/>
    </row>
    <row r="258" spans="8:24" s="33" customFormat="1">
      <c r="H258" s="85"/>
      <c r="X258" s="85"/>
    </row>
    <row r="259" spans="8:24" s="33" customFormat="1">
      <c r="H259" s="85"/>
      <c r="X259" s="85"/>
    </row>
    <row r="260" spans="8:24" s="33" customFormat="1">
      <c r="H260" s="85"/>
      <c r="X260" s="85"/>
    </row>
    <row r="261" spans="8:24" s="33" customFormat="1">
      <c r="H261" s="85"/>
      <c r="X261" s="85"/>
    </row>
    <row r="262" spans="8:24" s="33" customFormat="1">
      <c r="H262" s="85"/>
      <c r="X262" s="85"/>
    </row>
    <row r="263" spans="8:24" s="33" customFormat="1">
      <c r="H263" s="85"/>
      <c r="X263" s="85"/>
    </row>
    <row r="264" spans="8:24" s="33" customFormat="1">
      <c r="H264" s="85"/>
      <c r="X264" s="85"/>
    </row>
    <row r="265" spans="8:24" s="33" customFormat="1">
      <c r="H265" s="85"/>
      <c r="X265" s="85"/>
    </row>
    <row r="266" spans="8:24" s="33" customFormat="1">
      <c r="H266" s="85"/>
      <c r="X266" s="85"/>
    </row>
    <row r="267" spans="8:24" s="33" customFormat="1">
      <c r="H267" s="85"/>
      <c r="X267" s="85"/>
    </row>
    <row r="268" spans="8:24" s="33" customFormat="1">
      <c r="H268" s="85"/>
      <c r="X268" s="85"/>
    </row>
    <row r="269" spans="8:24" s="33" customFormat="1">
      <c r="H269" s="85"/>
      <c r="X269" s="85"/>
    </row>
    <row r="270" spans="8:24" s="33" customFormat="1">
      <c r="H270" s="85"/>
      <c r="X270" s="85"/>
    </row>
    <row r="271" spans="8:24" s="33" customFormat="1">
      <c r="H271" s="85"/>
      <c r="X271" s="85"/>
    </row>
    <row r="272" spans="8:24" s="33" customFormat="1">
      <c r="H272" s="85"/>
      <c r="X272" s="85"/>
    </row>
    <row r="273" spans="8:24" s="33" customFormat="1">
      <c r="H273" s="85"/>
      <c r="X273" s="85"/>
    </row>
    <row r="274" spans="8:24" s="33" customFormat="1">
      <c r="H274" s="85"/>
      <c r="X274" s="85"/>
    </row>
    <row r="275" spans="8:24" s="33" customFormat="1">
      <c r="H275" s="85"/>
      <c r="X275" s="85"/>
    </row>
    <row r="276" spans="8:24" s="33" customFormat="1">
      <c r="H276" s="85"/>
      <c r="X276" s="85"/>
    </row>
    <row r="277" spans="8:24" s="33" customFormat="1">
      <c r="H277" s="85"/>
      <c r="X277" s="85"/>
    </row>
    <row r="278" spans="8:24" s="33" customFormat="1">
      <c r="H278" s="85"/>
      <c r="X278" s="85"/>
    </row>
    <row r="279" spans="8:24" s="33" customFormat="1">
      <c r="H279" s="85"/>
      <c r="X279" s="85"/>
    </row>
    <row r="280" spans="8:24" s="33" customFormat="1">
      <c r="H280" s="85"/>
      <c r="X280" s="85"/>
    </row>
    <row r="281" spans="8:24" s="33" customFormat="1">
      <c r="H281" s="85"/>
      <c r="X281" s="85"/>
    </row>
    <row r="282" spans="8:24" s="33" customFormat="1">
      <c r="H282" s="85"/>
      <c r="X282" s="85"/>
    </row>
    <row r="283" spans="8:24" s="33" customFormat="1">
      <c r="H283" s="85"/>
      <c r="X283" s="85"/>
    </row>
    <row r="284" spans="8:24" s="33" customFormat="1">
      <c r="H284" s="85"/>
      <c r="X284" s="85"/>
    </row>
    <row r="285" spans="8:24" s="33" customFormat="1">
      <c r="H285" s="85"/>
      <c r="X285" s="85"/>
    </row>
    <row r="286" spans="8:24" s="33" customFormat="1">
      <c r="H286" s="85"/>
      <c r="X286" s="85"/>
    </row>
    <row r="287" spans="8:24" s="33" customFormat="1">
      <c r="H287" s="85"/>
      <c r="X287" s="85"/>
    </row>
    <row r="288" spans="8:24" s="33" customFormat="1">
      <c r="H288" s="85"/>
      <c r="X288" s="85"/>
    </row>
    <row r="289" spans="8:24" s="33" customFormat="1">
      <c r="H289" s="85"/>
      <c r="X289" s="85"/>
    </row>
    <row r="290" spans="8:24" s="33" customFormat="1">
      <c r="H290" s="85"/>
      <c r="X290" s="85"/>
    </row>
    <row r="291" spans="8:24" s="33" customFormat="1">
      <c r="H291" s="85"/>
      <c r="X291" s="85"/>
    </row>
    <row r="292" spans="8:24" s="33" customFormat="1">
      <c r="H292" s="85"/>
      <c r="X292" s="85"/>
    </row>
    <row r="293" spans="8:24" s="33" customFormat="1">
      <c r="H293" s="85"/>
      <c r="X293" s="85"/>
    </row>
    <row r="294" spans="8:24" s="33" customFormat="1">
      <c r="H294" s="85"/>
      <c r="X294" s="85"/>
    </row>
    <row r="295" spans="8:24" s="33" customFormat="1">
      <c r="H295" s="85"/>
      <c r="X295" s="85"/>
    </row>
    <row r="296" spans="8:24" s="33" customFormat="1">
      <c r="H296" s="85"/>
      <c r="X296" s="85"/>
    </row>
    <row r="297" spans="8:24" s="33" customFormat="1">
      <c r="H297" s="85"/>
      <c r="X297" s="85"/>
    </row>
    <row r="298" spans="8:24" s="33" customFormat="1">
      <c r="H298" s="85"/>
      <c r="X298" s="85"/>
    </row>
    <row r="299" spans="8:24" s="33" customFormat="1">
      <c r="H299" s="85"/>
      <c r="X299" s="85"/>
    </row>
    <row r="300" spans="8:24" s="33" customFormat="1">
      <c r="H300" s="85"/>
      <c r="X300" s="85"/>
    </row>
    <row r="301" spans="8:24" s="33" customFormat="1">
      <c r="H301" s="85"/>
      <c r="X301" s="85"/>
    </row>
    <row r="302" spans="8:24" s="33" customFormat="1">
      <c r="H302" s="85"/>
      <c r="X302" s="85"/>
    </row>
    <row r="303" spans="8:24" s="33" customFormat="1">
      <c r="H303" s="85"/>
      <c r="X303" s="85"/>
    </row>
    <row r="304" spans="8:24" s="33" customFormat="1">
      <c r="H304" s="85"/>
      <c r="X304" s="85"/>
    </row>
    <row r="305" spans="8:24" s="33" customFormat="1">
      <c r="H305" s="85"/>
      <c r="S305" s="33" t="str">
        <f>IF('Saisie CLASSEMENT'!$C310&gt;0,'Saisie CLASSEMENT'!B310,"")</f>
        <v/>
      </c>
      <c r="X305" s="85"/>
    </row>
    <row r="306" spans="8:24" s="33" customFormat="1">
      <c r="H306" s="85"/>
      <c r="S306" s="33" t="str">
        <f>IF('Saisie CLASSEMENT'!$C311&gt;0,'Saisie CLASSEMENT'!B311,"")</f>
        <v/>
      </c>
      <c r="X306" s="85"/>
    </row>
    <row r="307" spans="8:24" s="33" customFormat="1">
      <c r="H307" s="85"/>
      <c r="S307" s="33" t="str">
        <f>IF('Saisie CLASSEMENT'!$C312&gt;0,'Saisie CLASSEMENT'!B312,"")</f>
        <v/>
      </c>
      <c r="X307" s="85"/>
    </row>
    <row r="308" spans="8:24" s="33" customFormat="1">
      <c r="H308" s="85"/>
      <c r="S308" s="33" t="str">
        <f>IF('Saisie CLASSEMENT'!$C313&gt;0,'Saisie CLASSEMENT'!B313,"")</f>
        <v/>
      </c>
      <c r="X308" s="85"/>
    </row>
    <row r="309" spans="8:24" s="33" customFormat="1">
      <c r="H309" s="85"/>
      <c r="S309" s="33" t="str">
        <f>IF('Saisie CLASSEMENT'!$C314&gt;0,'Saisie CLASSEMENT'!B314,"")</f>
        <v/>
      </c>
      <c r="X309" s="85"/>
    </row>
    <row r="310" spans="8:24" s="33" customFormat="1">
      <c r="H310" s="85"/>
      <c r="S310" s="33" t="str">
        <f>IF('Saisie CLASSEMENT'!$C315&gt;0,'Saisie CLASSEMENT'!B315,"")</f>
        <v/>
      </c>
      <c r="X310" s="85"/>
    </row>
    <row r="311" spans="8:24" s="33" customFormat="1">
      <c r="H311" s="85"/>
      <c r="S311" s="33" t="str">
        <f>IF('Saisie CLASSEMENT'!$C316&gt;0,'Saisie CLASSEMENT'!B316,"")</f>
        <v/>
      </c>
      <c r="X311" s="85"/>
    </row>
    <row r="312" spans="8:24" s="33" customFormat="1">
      <c r="H312" s="85"/>
      <c r="S312" s="33" t="str">
        <f>IF('Saisie CLASSEMENT'!$C317&gt;0,'Saisie CLASSEMENT'!B317,"")</f>
        <v/>
      </c>
      <c r="X312" s="85"/>
    </row>
    <row r="313" spans="8:24" s="33" customFormat="1">
      <c r="H313" s="85"/>
      <c r="S313" s="33" t="str">
        <f>IF('Saisie CLASSEMENT'!$C318&gt;0,'Saisie CLASSEMENT'!B318,"")</f>
        <v/>
      </c>
      <c r="X313" s="85"/>
    </row>
    <row r="314" spans="8:24" s="33" customFormat="1">
      <c r="H314" s="85"/>
      <c r="S314" s="33" t="str">
        <f>IF('Saisie CLASSEMENT'!$C319&gt;0,'Saisie CLASSEMENT'!B319,"")</f>
        <v/>
      </c>
      <c r="X314" s="85"/>
    </row>
    <row r="315" spans="8:24" s="33" customFormat="1">
      <c r="H315" s="85"/>
      <c r="S315" s="33" t="str">
        <f>IF('Saisie CLASSEMENT'!$C320&gt;0,'Saisie CLASSEMENT'!B320,"")</f>
        <v/>
      </c>
      <c r="X315" s="85"/>
    </row>
    <row r="316" spans="8:24" s="33" customFormat="1">
      <c r="H316" s="85"/>
      <c r="S316" s="33" t="str">
        <f>IF('Saisie CLASSEMENT'!$C321&gt;0,'Saisie CLASSEMENT'!B321,"")</f>
        <v/>
      </c>
      <c r="X316" s="85"/>
    </row>
    <row r="317" spans="8:24" s="33" customFormat="1">
      <c r="H317" s="85"/>
      <c r="S317" s="33" t="str">
        <f>IF('Saisie CLASSEMENT'!$C322&gt;0,'Saisie CLASSEMENT'!B322,"")</f>
        <v/>
      </c>
      <c r="X317" s="85"/>
    </row>
    <row r="318" spans="8:24" s="33" customFormat="1">
      <c r="H318" s="85"/>
      <c r="S318" s="33" t="str">
        <f>IF('Saisie CLASSEMENT'!$C323&gt;0,'Saisie CLASSEMENT'!B323,"")</f>
        <v/>
      </c>
      <c r="X318" s="85"/>
    </row>
    <row r="319" spans="8:24" s="33" customFormat="1">
      <c r="H319" s="85"/>
      <c r="S319" s="33" t="str">
        <f>IF('Saisie CLASSEMENT'!$C324&gt;0,'Saisie CLASSEMENT'!B324,"")</f>
        <v/>
      </c>
      <c r="X319" s="85"/>
    </row>
    <row r="320" spans="8:24" s="33" customFormat="1">
      <c r="H320" s="85"/>
      <c r="S320" s="33" t="str">
        <f>IF('Saisie CLASSEMENT'!$C325&gt;0,'Saisie CLASSEMENT'!B325,"")</f>
        <v/>
      </c>
      <c r="X320" s="85"/>
    </row>
    <row r="321" spans="8:24" s="33" customFormat="1">
      <c r="H321" s="85"/>
      <c r="S321" s="33" t="str">
        <f>IF('Saisie CLASSEMENT'!$C326&gt;0,'Saisie CLASSEMENT'!B326,"")</f>
        <v/>
      </c>
      <c r="X321" s="85"/>
    </row>
    <row r="322" spans="8:24" s="33" customFormat="1">
      <c r="H322" s="85"/>
      <c r="S322" s="33" t="str">
        <f>IF('Saisie CLASSEMENT'!$C327&gt;0,'Saisie CLASSEMENT'!B327,"")</f>
        <v/>
      </c>
      <c r="X322" s="85"/>
    </row>
    <row r="323" spans="8:24" s="33" customFormat="1">
      <c r="H323" s="85"/>
      <c r="S323" s="33" t="str">
        <f>IF('Saisie CLASSEMENT'!$C328&gt;0,'Saisie CLASSEMENT'!B328,"")</f>
        <v/>
      </c>
      <c r="X323" s="85"/>
    </row>
    <row r="324" spans="8:24" s="33" customFormat="1">
      <c r="H324" s="85"/>
      <c r="S324" s="33" t="str">
        <f>IF('Saisie CLASSEMENT'!$C329&gt;0,'Saisie CLASSEMENT'!B329,"")</f>
        <v/>
      </c>
      <c r="X324" s="85"/>
    </row>
    <row r="325" spans="8:24" s="33" customFormat="1">
      <c r="H325" s="85"/>
      <c r="S325" s="33" t="str">
        <f>IF('Saisie CLASSEMENT'!$C330&gt;0,'Saisie CLASSEMENT'!B330,"")</f>
        <v/>
      </c>
      <c r="X325" s="85"/>
    </row>
    <row r="326" spans="8:24" s="33" customFormat="1">
      <c r="H326" s="85"/>
      <c r="S326" s="33" t="str">
        <f>IF('Saisie CLASSEMENT'!$C331&gt;0,'Saisie CLASSEMENT'!B331,"")</f>
        <v/>
      </c>
      <c r="X326" s="85"/>
    </row>
    <row r="327" spans="8:24" s="33" customFormat="1">
      <c r="H327" s="85"/>
      <c r="S327" s="33" t="str">
        <f>IF('Saisie CLASSEMENT'!$C332&gt;0,'Saisie CLASSEMENT'!B332,"")</f>
        <v/>
      </c>
      <c r="X327" s="85"/>
    </row>
    <row r="328" spans="8:24" s="33" customFormat="1">
      <c r="H328" s="85"/>
      <c r="S328" s="33" t="str">
        <f>IF('Saisie CLASSEMENT'!$C333&gt;0,'Saisie CLASSEMENT'!B333,"")</f>
        <v/>
      </c>
      <c r="X328" s="85"/>
    </row>
    <row r="329" spans="8:24" s="33" customFormat="1">
      <c r="H329" s="85"/>
      <c r="S329" s="33" t="str">
        <f>IF('Saisie CLASSEMENT'!$C334&gt;0,'Saisie CLASSEMENT'!B334,"")</f>
        <v/>
      </c>
      <c r="X329" s="85"/>
    </row>
    <row r="330" spans="8:24" s="33" customFormat="1">
      <c r="H330" s="85"/>
      <c r="S330" s="33" t="str">
        <f>IF('Saisie CLASSEMENT'!$C335&gt;0,'Saisie CLASSEMENT'!B335,"")</f>
        <v/>
      </c>
      <c r="X330" s="85"/>
    </row>
    <row r="331" spans="8:24" s="33" customFormat="1">
      <c r="H331" s="85"/>
      <c r="S331" s="33" t="str">
        <f>IF('Saisie CLASSEMENT'!$C336&gt;0,'Saisie CLASSEMENT'!B336,"")</f>
        <v/>
      </c>
      <c r="X331" s="85"/>
    </row>
    <row r="332" spans="8:24" s="33" customFormat="1">
      <c r="H332" s="85"/>
      <c r="S332" s="33" t="str">
        <f>IF('Saisie CLASSEMENT'!$C337&gt;0,'Saisie CLASSEMENT'!B337,"")</f>
        <v/>
      </c>
      <c r="X332" s="85"/>
    </row>
    <row r="333" spans="8:24" s="33" customFormat="1">
      <c r="H333" s="85"/>
      <c r="S333" s="33" t="str">
        <f>IF('Saisie CLASSEMENT'!$C338&gt;0,'Saisie CLASSEMENT'!B338,"")</f>
        <v/>
      </c>
      <c r="X333" s="85"/>
    </row>
    <row r="334" spans="8:24" s="33" customFormat="1">
      <c r="H334" s="85"/>
      <c r="S334" s="33" t="str">
        <f>IF('Saisie CLASSEMENT'!$C339&gt;0,'Saisie CLASSEMENT'!B339,"")</f>
        <v/>
      </c>
      <c r="X334" s="85"/>
    </row>
    <row r="335" spans="8:24" s="33" customFormat="1">
      <c r="H335" s="85"/>
      <c r="S335" s="33" t="str">
        <f>IF('Saisie CLASSEMENT'!$C340&gt;0,'Saisie CLASSEMENT'!B340,"")</f>
        <v/>
      </c>
      <c r="X335" s="85"/>
    </row>
    <row r="336" spans="8:24" s="33" customFormat="1">
      <c r="H336" s="85"/>
      <c r="S336" s="33" t="str">
        <f>IF('Saisie CLASSEMENT'!$C341&gt;0,'Saisie CLASSEMENT'!B341,"")</f>
        <v/>
      </c>
      <c r="X336" s="85"/>
    </row>
    <row r="337" spans="8:24" s="33" customFormat="1">
      <c r="H337" s="85"/>
      <c r="S337" s="33" t="str">
        <f>IF('Saisie CLASSEMENT'!$C342&gt;0,'Saisie CLASSEMENT'!B342,"")</f>
        <v/>
      </c>
      <c r="X337" s="85"/>
    </row>
    <row r="338" spans="8:24" s="33" customFormat="1">
      <c r="H338" s="85"/>
      <c r="S338" s="33" t="str">
        <f>IF('Saisie CLASSEMENT'!$C343&gt;0,'Saisie CLASSEMENT'!B343,"")</f>
        <v/>
      </c>
      <c r="X338" s="85"/>
    </row>
    <row r="339" spans="8:24" s="33" customFormat="1">
      <c r="H339" s="85"/>
      <c r="S339" s="33" t="str">
        <f>IF('Saisie CLASSEMENT'!$C344&gt;0,'Saisie CLASSEMENT'!B344,"")</f>
        <v/>
      </c>
      <c r="X339" s="85"/>
    </row>
    <row r="340" spans="8:24" s="33" customFormat="1">
      <c r="H340" s="85"/>
      <c r="S340" s="33" t="str">
        <f>IF('Saisie CLASSEMENT'!$C345&gt;0,'Saisie CLASSEMENT'!B345,"")</f>
        <v/>
      </c>
      <c r="X340" s="85"/>
    </row>
    <row r="341" spans="8:24" s="33" customFormat="1">
      <c r="H341" s="85"/>
      <c r="S341" s="33" t="str">
        <f>IF('Saisie CLASSEMENT'!$C346&gt;0,'Saisie CLASSEMENT'!B346,"")</f>
        <v/>
      </c>
      <c r="X341" s="85"/>
    </row>
    <row r="342" spans="8:24" s="33" customFormat="1">
      <c r="H342" s="85"/>
      <c r="S342" s="33" t="str">
        <f>IF('Saisie CLASSEMENT'!$C347&gt;0,'Saisie CLASSEMENT'!B347,"")</f>
        <v/>
      </c>
      <c r="X342" s="85"/>
    </row>
    <row r="343" spans="8:24" s="33" customFormat="1">
      <c r="H343" s="85"/>
      <c r="S343" s="33" t="str">
        <f>IF('Saisie CLASSEMENT'!$C348&gt;0,'Saisie CLASSEMENT'!B348,"")</f>
        <v/>
      </c>
      <c r="X343" s="85"/>
    </row>
    <row r="344" spans="8:24" s="33" customFormat="1">
      <c r="H344" s="85"/>
      <c r="S344" s="33" t="str">
        <f>IF('Saisie CLASSEMENT'!$C349&gt;0,'Saisie CLASSEMENT'!B349,"")</f>
        <v/>
      </c>
      <c r="X344" s="85"/>
    </row>
    <row r="345" spans="8:24" s="33" customFormat="1">
      <c r="H345" s="85"/>
      <c r="S345" s="33" t="str">
        <f>IF('Saisie CLASSEMENT'!$C350&gt;0,'Saisie CLASSEMENT'!B350,"")</f>
        <v/>
      </c>
      <c r="X345" s="85"/>
    </row>
    <row r="346" spans="8:24" s="33" customFormat="1">
      <c r="H346" s="85"/>
      <c r="S346" s="33" t="str">
        <f>IF('Saisie CLASSEMENT'!$C351&gt;0,'Saisie CLASSEMENT'!B351,"")</f>
        <v/>
      </c>
      <c r="X346" s="85"/>
    </row>
    <row r="347" spans="8:24" s="33" customFormat="1">
      <c r="H347" s="85"/>
      <c r="S347" s="33" t="str">
        <f>IF('Saisie CLASSEMENT'!$C352&gt;0,'Saisie CLASSEMENT'!B352,"")</f>
        <v/>
      </c>
      <c r="X347" s="85"/>
    </row>
    <row r="348" spans="8:24" s="33" customFormat="1">
      <c r="H348" s="85"/>
      <c r="S348" s="33" t="str">
        <f>IF('Saisie CLASSEMENT'!$C353&gt;0,'Saisie CLASSEMENT'!B353,"")</f>
        <v/>
      </c>
      <c r="X348" s="85"/>
    </row>
    <row r="349" spans="8:24" s="33" customFormat="1">
      <c r="H349" s="85"/>
      <c r="S349" s="33" t="str">
        <f>IF('Saisie CLASSEMENT'!$C354&gt;0,'Saisie CLASSEMENT'!B354,"")</f>
        <v/>
      </c>
      <c r="X349" s="85"/>
    </row>
    <row r="350" spans="8:24" s="33" customFormat="1">
      <c r="H350" s="85"/>
      <c r="S350" s="33" t="str">
        <f>IF('Saisie CLASSEMENT'!$C355&gt;0,'Saisie CLASSEMENT'!B355,"")</f>
        <v/>
      </c>
      <c r="X350" s="85"/>
    </row>
    <row r="351" spans="8:24" s="33" customFormat="1">
      <c r="H351" s="85"/>
      <c r="S351" s="33" t="str">
        <f>IF('Saisie CLASSEMENT'!$C356&gt;0,'Saisie CLASSEMENT'!B356,"")</f>
        <v/>
      </c>
      <c r="X351" s="85"/>
    </row>
    <row r="352" spans="8:24" s="33" customFormat="1">
      <c r="H352" s="85"/>
      <c r="S352" s="33" t="str">
        <f>IF('Saisie CLASSEMENT'!$C357&gt;0,'Saisie CLASSEMENT'!B357,"")</f>
        <v/>
      </c>
      <c r="X352" s="85"/>
    </row>
    <row r="353" spans="8:24" s="33" customFormat="1">
      <c r="H353" s="85"/>
      <c r="S353" s="33" t="str">
        <f>IF('Saisie CLASSEMENT'!$C358&gt;0,'Saisie CLASSEMENT'!B358,"")</f>
        <v/>
      </c>
      <c r="X353" s="85"/>
    </row>
    <row r="354" spans="8:24" s="33" customFormat="1">
      <c r="H354" s="85"/>
      <c r="S354" s="33" t="str">
        <f>IF('Saisie CLASSEMENT'!$C359&gt;0,'Saisie CLASSEMENT'!B359,"")</f>
        <v/>
      </c>
      <c r="X354" s="85"/>
    </row>
    <row r="355" spans="8:24" s="33" customFormat="1">
      <c r="H355" s="85"/>
      <c r="S355" s="33" t="str">
        <f>IF('Saisie CLASSEMENT'!$C360&gt;0,'Saisie CLASSEMENT'!B360,"")</f>
        <v/>
      </c>
      <c r="X355" s="85"/>
    </row>
    <row r="356" spans="8:24" s="33" customFormat="1">
      <c r="H356" s="85"/>
      <c r="S356" s="33" t="str">
        <f>IF('Saisie CLASSEMENT'!$C361&gt;0,'Saisie CLASSEMENT'!B361,"")</f>
        <v/>
      </c>
      <c r="X356" s="85"/>
    </row>
    <row r="357" spans="8:24" s="33" customFormat="1">
      <c r="H357" s="85"/>
      <c r="S357" s="33" t="str">
        <f>IF('Saisie CLASSEMENT'!$C362&gt;0,'Saisie CLASSEMENT'!B362,"")</f>
        <v/>
      </c>
      <c r="X357" s="85"/>
    </row>
    <row r="358" spans="8:24" s="33" customFormat="1">
      <c r="H358" s="85"/>
      <c r="S358" s="33" t="str">
        <f>IF('Saisie CLASSEMENT'!$C363&gt;0,'Saisie CLASSEMENT'!B363,"")</f>
        <v/>
      </c>
      <c r="X358" s="85"/>
    </row>
    <row r="359" spans="8:24" s="33" customFormat="1">
      <c r="H359" s="85"/>
      <c r="S359" s="33" t="str">
        <f>IF('Saisie CLASSEMENT'!$C364&gt;0,'Saisie CLASSEMENT'!B364,"")</f>
        <v/>
      </c>
      <c r="X359" s="85"/>
    </row>
    <row r="360" spans="8:24" s="33" customFormat="1">
      <c r="H360" s="85"/>
      <c r="S360" s="33" t="str">
        <f>IF('Saisie CLASSEMENT'!$C365&gt;0,'Saisie CLASSEMENT'!B365,"")</f>
        <v/>
      </c>
      <c r="X360" s="85"/>
    </row>
    <row r="361" spans="8:24" s="33" customFormat="1">
      <c r="H361" s="85"/>
      <c r="S361" s="33" t="str">
        <f>IF('Saisie CLASSEMENT'!$C366&gt;0,'Saisie CLASSEMENT'!B366,"")</f>
        <v/>
      </c>
      <c r="X361" s="85"/>
    </row>
    <row r="362" spans="8:24" s="33" customFormat="1">
      <c r="H362" s="85"/>
      <c r="S362" s="33" t="str">
        <f>IF('Saisie CLASSEMENT'!$C367&gt;0,'Saisie CLASSEMENT'!B367,"")</f>
        <v/>
      </c>
      <c r="X362" s="85"/>
    </row>
    <row r="363" spans="8:24" s="33" customFormat="1">
      <c r="H363" s="85"/>
      <c r="S363" s="33" t="str">
        <f>IF('Saisie CLASSEMENT'!$C368&gt;0,'Saisie CLASSEMENT'!B368,"")</f>
        <v/>
      </c>
      <c r="X363" s="85"/>
    </row>
    <row r="364" spans="8:24" s="33" customFormat="1">
      <c r="H364" s="85"/>
      <c r="S364" s="33" t="str">
        <f>IF('Saisie CLASSEMENT'!$C369&gt;0,'Saisie CLASSEMENT'!B369,"")</f>
        <v/>
      </c>
      <c r="X364" s="85"/>
    </row>
    <row r="365" spans="8:24" s="33" customFormat="1">
      <c r="H365" s="85"/>
      <c r="S365" s="33" t="str">
        <f>IF('Saisie CLASSEMENT'!$C370&gt;0,'Saisie CLASSEMENT'!B370,"")</f>
        <v/>
      </c>
      <c r="X365" s="85"/>
    </row>
    <row r="366" spans="8:24" s="33" customFormat="1">
      <c r="H366" s="85"/>
      <c r="S366" s="33" t="str">
        <f>IF('Saisie CLASSEMENT'!$C371&gt;0,'Saisie CLASSEMENT'!B371,"")</f>
        <v/>
      </c>
      <c r="X366" s="85"/>
    </row>
    <row r="367" spans="8:24" s="33" customFormat="1">
      <c r="H367" s="85"/>
      <c r="S367" s="33" t="str">
        <f>IF('Saisie CLASSEMENT'!$C372&gt;0,'Saisie CLASSEMENT'!B372,"")</f>
        <v/>
      </c>
      <c r="X367" s="85"/>
    </row>
    <row r="368" spans="8:24" s="33" customFormat="1">
      <c r="H368" s="85"/>
      <c r="S368" s="33" t="str">
        <f>IF('Saisie CLASSEMENT'!$C373&gt;0,'Saisie CLASSEMENT'!B373,"")</f>
        <v/>
      </c>
      <c r="X368" s="85"/>
    </row>
    <row r="369" spans="8:24" s="33" customFormat="1">
      <c r="H369" s="85"/>
      <c r="S369" s="33" t="str">
        <f>IF('Saisie CLASSEMENT'!$C374&gt;0,'Saisie CLASSEMENT'!B374,"")</f>
        <v/>
      </c>
      <c r="X369" s="85"/>
    </row>
    <row r="370" spans="8:24" s="33" customFormat="1">
      <c r="H370" s="85"/>
      <c r="S370" s="33" t="str">
        <f>IF('Saisie CLASSEMENT'!$C375&gt;0,'Saisie CLASSEMENT'!B375,"")</f>
        <v/>
      </c>
      <c r="X370" s="85"/>
    </row>
    <row r="371" spans="8:24" s="33" customFormat="1">
      <c r="H371" s="85"/>
      <c r="S371" s="33" t="str">
        <f>IF('Saisie CLASSEMENT'!$C376&gt;0,'Saisie CLASSEMENT'!B376,"")</f>
        <v/>
      </c>
      <c r="X371" s="85"/>
    </row>
    <row r="372" spans="8:24" s="33" customFormat="1">
      <c r="H372" s="85"/>
      <c r="S372" s="33" t="str">
        <f>IF('Saisie CLASSEMENT'!$C377&gt;0,'Saisie CLASSEMENT'!B377,"")</f>
        <v/>
      </c>
      <c r="X372" s="85"/>
    </row>
    <row r="373" spans="8:24" s="33" customFormat="1">
      <c r="H373" s="85"/>
      <c r="S373" s="33" t="str">
        <f>IF('Saisie CLASSEMENT'!$C378&gt;0,'Saisie CLASSEMENT'!B378,"")</f>
        <v/>
      </c>
      <c r="X373" s="85"/>
    </row>
    <row r="374" spans="8:24" s="33" customFormat="1">
      <c r="H374" s="85"/>
      <c r="S374" s="33" t="str">
        <f>IF('Saisie CLASSEMENT'!$C379&gt;0,'Saisie CLASSEMENT'!B379,"")</f>
        <v/>
      </c>
      <c r="X374" s="85"/>
    </row>
    <row r="375" spans="8:24" s="33" customFormat="1">
      <c r="H375" s="85"/>
      <c r="S375" s="33" t="str">
        <f>IF('Saisie CLASSEMENT'!$C380&gt;0,'Saisie CLASSEMENT'!B380,"")</f>
        <v/>
      </c>
      <c r="X375" s="85"/>
    </row>
    <row r="376" spans="8:24" s="33" customFormat="1">
      <c r="H376" s="85"/>
      <c r="S376" s="33" t="str">
        <f>IF('Saisie CLASSEMENT'!$C381&gt;0,'Saisie CLASSEMENT'!B381,"")</f>
        <v/>
      </c>
      <c r="X376" s="85"/>
    </row>
    <row r="377" spans="8:24" s="33" customFormat="1">
      <c r="H377" s="85"/>
      <c r="S377" s="33" t="str">
        <f>IF('Saisie CLASSEMENT'!$C382&gt;0,'Saisie CLASSEMENT'!B382,"")</f>
        <v/>
      </c>
      <c r="X377" s="85"/>
    </row>
    <row r="378" spans="8:24" s="33" customFormat="1">
      <c r="H378" s="85"/>
      <c r="S378" s="33" t="str">
        <f>IF('Saisie CLASSEMENT'!$C383&gt;0,'Saisie CLASSEMENT'!B383,"")</f>
        <v/>
      </c>
      <c r="X378" s="85"/>
    </row>
    <row r="379" spans="8:24" s="33" customFormat="1">
      <c r="H379" s="85"/>
      <c r="S379" s="33" t="str">
        <f>IF('Saisie CLASSEMENT'!$C384&gt;0,'Saisie CLASSEMENT'!B384,"")</f>
        <v/>
      </c>
      <c r="X379" s="85"/>
    </row>
    <row r="380" spans="8:24" s="33" customFormat="1">
      <c r="H380" s="85"/>
      <c r="S380" s="33" t="str">
        <f>IF('Saisie CLASSEMENT'!$C385&gt;0,'Saisie CLASSEMENT'!B385,"")</f>
        <v/>
      </c>
      <c r="X380" s="85"/>
    </row>
    <row r="381" spans="8:24" s="33" customFormat="1">
      <c r="H381" s="85"/>
      <c r="S381" s="33" t="str">
        <f>IF('Saisie CLASSEMENT'!$C386&gt;0,'Saisie CLASSEMENT'!B386,"")</f>
        <v/>
      </c>
      <c r="X381" s="85"/>
    </row>
    <row r="382" spans="8:24" s="33" customFormat="1">
      <c r="H382" s="85"/>
      <c r="S382" s="33" t="str">
        <f>IF('Saisie CLASSEMENT'!$C387&gt;0,'Saisie CLASSEMENT'!B387,"")</f>
        <v/>
      </c>
      <c r="X382" s="85"/>
    </row>
    <row r="383" spans="8:24" s="33" customFormat="1">
      <c r="H383" s="85"/>
      <c r="S383" s="33" t="str">
        <f>IF('Saisie CLASSEMENT'!$C388&gt;0,'Saisie CLASSEMENT'!B388,"")</f>
        <v/>
      </c>
      <c r="X383" s="85"/>
    </row>
    <row r="384" spans="8:24" s="33" customFormat="1">
      <c r="H384" s="85"/>
      <c r="S384" s="33" t="str">
        <f>IF('Saisie CLASSEMENT'!$C389&gt;0,'Saisie CLASSEMENT'!B389,"")</f>
        <v/>
      </c>
      <c r="X384" s="85"/>
    </row>
    <row r="385" spans="8:24" s="33" customFormat="1">
      <c r="H385" s="85"/>
      <c r="S385" s="33" t="str">
        <f>IF('Saisie CLASSEMENT'!$C390&gt;0,'Saisie CLASSEMENT'!B390,"")</f>
        <v/>
      </c>
      <c r="X385" s="85"/>
    </row>
    <row r="386" spans="8:24" s="33" customFormat="1">
      <c r="H386" s="85"/>
      <c r="S386" s="33" t="str">
        <f>IF('Saisie CLASSEMENT'!$C391&gt;0,'Saisie CLASSEMENT'!B391,"")</f>
        <v/>
      </c>
      <c r="X386" s="85"/>
    </row>
    <row r="387" spans="8:24" s="33" customFormat="1">
      <c r="H387" s="85"/>
      <c r="S387" s="33" t="str">
        <f>IF('Saisie CLASSEMENT'!$C392&gt;0,'Saisie CLASSEMENT'!B392,"")</f>
        <v/>
      </c>
      <c r="X387" s="85"/>
    </row>
  </sheetData>
  <sheetProtection password="EFB0" sheet="1" objects="1" scenarios="1" selectLockedCells="1"/>
  <mergeCells count="4">
    <mergeCell ref="B2:J2"/>
    <mergeCell ref="B3:K3"/>
    <mergeCell ref="B1:J1"/>
    <mergeCell ref="M1:N1"/>
  </mergeCells>
  <phoneticPr fontId="0" type="noConversion"/>
  <dataValidations count="3">
    <dataValidation type="list" allowBlank="1" showInputMessage="1" showErrorMessage="1" sqref="N3:N5" xr:uid="{00000000-0002-0000-0E00-000000000000}">
      <formula1>liste_scat2</formula1>
    </dataValidation>
    <dataValidation type="list" allowBlank="1" showInputMessage="1" showErrorMessage="1" sqref="M3:M5" xr:uid="{00000000-0002-0000-0E00-000001000000}">
      <formula1>Liste_Cat2</formula1>
    </dataValidation>
    <dataValidation type="list" allowBlank="1" showInputMessage="1" showErrorMessage="1" sqref="AA3" xr:uid="{00000000-0002-0000-0E00-000002000000}">
      <formula1>$W$3:$W$202</formula1>
    </dataValidation>
  </dataValidations>
  <printOptions horizontalCentered="1"/>
  <pageMargins left="0.15748031496062992" right="0.15748031496062992" top="0.70866141732283472" bottom="0.47244094488188981" header="0.27559055118110237" footer="0.19685039370078741"/>
  <pageSetup paperSize="9" fitToHeight="0" orientation="portrait" horizontalDpi="4294967295" verticalDpi="300" r:id="rId1"/>
  <headerFooter alignWithMargins="0">
    <oddFooter>&amp;RPage(s) : &amp;P / &amp;N - &amp;D à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30">
    <tabColor theme="6" tint="0.79998168889431442"/>
    <pageSetUpPr fitToPage="1"/>
  </sheetPr>
  <dimension ref="A1:AK387"/>
  <sheetViews>
    <sheetView showGridLines="0" showZeros="0" topLeftCell="B1" zoomScale="90" zoomScaleNormal="90" workbookViewId="0">
      <selection activeCell="M3" sqref="M3"/>
    </sheetView>
  </sheetViews>
  <sheetFormatPr baseColWidth="10" defaultColWidth="5.33203125" defaultRowHeight="13.2"/>
  <cols>
    <col min="1" max="1" width="5.33203125" style="33" hidden="1" customWidth="1"/>
    <col min="2" max="2" width="5.33203125" style="85" customWidth="1"/>
    <col min="3" max="3" width="5.33203125" style="85" hidden="1" customWidth="1"/>
    <col min="4" max="4" width="5.33203125" style="85" customWidth="1"/>
    <col min="5" max="5" width="14.5546875" style="33" bestFit="1" customWidth="1"/>
    <col min="6" max="6" width="8.109375" style="33" bestFit="1" customWidth="1"/>
    <col min="7" max="7" width="11" style="33" bestFit="1" customWidth="1"/>
    <col min="8" max="8" width="6.44140625" style="85" bestFit="1" customWidth="1"/>
    <col min="9" max="9" width="9" style="85" bestFit="1" customWidth="1"/>
    <col min="10" max="10" width="10" style="33" bestFit="1" customWidth="1"/>
    <col min="11" max="11" width="11.44140625" style="85" hidden="1" customWidth="1"/>
    <col min="12" max="12" width="8.33203125" style="85" customWidth="1"/>
    <col min="13" max="13" width="26.6640625" style="33" customWidth="1"/>
    <col min="14" max="14" width="5.6640625" style="33" customWidth="1"/>
    <col min="15" max="15" width="4.6640625" style="33" hidden="1" customWidth="1"/>
    <col min="16" max="17" width="5.6640625" style="33" hidden="1" customWidth="1"/>
    <col min="18" max="18" width="6.5546875" style="33" hidden="1" customWidth="1"/>
    <col min="19" max="19" width="5.33203125" style="85" hidden="1" customWidth="1"/>
    <col min="20" max="20" width="31.5546875" style="33" hidden="1" customWidth="1"/>
    <col min="21" max="21" width="34.44140625" style="33" hidden="1" customWidth="1"/>
    <col min="22" max="22" width="24.6640625" style="33" hidden="1" customWidth="1"/>
    <col min="23" max="23" width="7.44140625" style="85" hidden="1" customWidth="1"/>
    <col min="24" max="24" width="11.44140625" style="85" hidden="1" customWidth="1"/>
    <col min="25" max="27" width="11.44140625" style="33" hidden="1" customWidth="1"/>
    <col min="28" max="28" width="19.33203125" style="33" hidden="1" customWidth="1"/>
    <col min="29" max="37" width="11.44140625" style="33" hidden="1" customWidth="1"/>
    <col min="38" max="252" width="11.44140625" style="33" customWidth="1"/>
    <col min="253" max="253" width="0" style="33" hidden="1" customWidth="1"/>
    <col min="254" max="254" width="5.33203125" style="33" customWidth="1"/>
    <col min="255" max="255" width="0" style="33" hidden="1" customWidth="1"/>
    <col min="256" max="16384" width="5.33203125" style="33"/>
  </cols>
  <sheetData>
    <row r="1" spans="1:28" ht="73.5" customHeight="1" thickBot="1">
      <c r="A1" s="164">
        <v>220</v>
      </c>
      <c r="B1" s="804" t="str">
        <f>CONCATENATE(MID('Données épreuves'!B15,1,12),CHAR(10),MID('Données épreuves'!B15,15,100))</f>
        <v xml:space="preserve">
</v>
      </c>
      <c r="C1" s="804"/>
      <c r="D1" s="804"/>
      <c r="E1" s="804"/>
      <c r="F1" s="804"/>
      <c r="G1" s="804"/>
      <c r="H1" s="804"/>
      <c r="I1" s="804"/>
      <c r="J1" s="804"/>
      <c r="K1" s="175"/>
      <c r="L1" s="78"/>
      <c r="M1" s="542" t="s">
        <v>148</v>
      </c>
      <c r="N1" s="164"/>
      <c r="O1" s="164"/>
      <c r="P1" s="164"/>
      <c r="Q1" s="164"/>
      <c r="R1" s="31"/>
      <c r="U1" s="34"/>
      <c r="V1" s="34"/>
      <c r="W1" s="235"/>
      <c r="X1" s="35"/>
    </row>
    <row r="2" spans="1:28" ht="27.75" customHeight="1" thickBot="1">
      <c r="A2" s="78">
        <v>1</v>
      </c>
      <c r="B2" s="800" t="s">
        <v>379</v>
      </c>
      <c r="C2" s="801"/>
      <c r="D2" s="801"/>
      <c r="E2" s="801"/>
      <c r="F2" s="801"/>
      <c r="G2" s="801"/>
      <c r="H2" s="801"/>
      <c r="I2" s="801"/>
      <c r="J2" s="802"/>
      <c r="K2" s="176"/>
      <c r="L2" s="321"/>
      <c r="M2" s="522" t="s">
        <v>375</v>
      </c>
      <c r="N2" s="78"/>
      <c r="O2" s="78"/>
      <c r="P2" s="78"/>
      <c r="Q2" s="78"/>
      <c r="R2" s="316" t="s">
        <v>128</v>
      </c>
      <c r="S2" s="316" t="s">
        <v>129</v>
      </c>
      <c r="T2" s="316" t="s">
        <v>126</v>
      </c>
      <c r="U2" s="316" t="s">
        <v>118</v>
      </c>
      <c r="V2" s="316" t="s">
        <v>61</v>
      </c>
      <c r="W2" s="316" t="s">
        <v>109</v>
      </c>
      <c r="X2" s="316" t="s">
        <v>375</v>
      </c>
      <c r="AA2" s="85"/>
      <c r="AB2" s="322" t="s">
        <v>147</v>
      </c>
    </row>
    <row r="3" spans="1:28" ht="18.600000000000001" customHeight="1" thickTop="1">
      <c r="A3" s="33">
        <v>1</v>
      </c>
      <c r="B3" s="801" t="str">
        <f>CONCATENATE(IF(M3="Vide","",M3)," ",IF(M4="Vide","",CONCATENATE("- ",M4))," ",IF(M5="Vide","",CONCATENATE("- ",M5))," ")</f>
        <v xml:space="preserve">ESP   </v>
      </c>
      <c r="C3" s="801"/>
      <c r="D3" s="801"/>
      <c r="E3" s="801"/>
      <c r="F3" s="801"/>
      <c r="G3" s="801"/>
      <c r="H3" s="801"/>
      <c r="I3" s="801"/>
      <c r="J3" s="801"/>
      <c r="K3" s="801"/>
      <c r="L3" s="71"/>
      <c r="M3" s="457" t="s">
        <v>442</v>
      </c>
      <c r="R3" s="262" t="str">
        <f>IF('Saisie CLASSEMENT'!$C8&gt;0,'Saisie CLASSEMENT'!B8,"")</f>
        <v/>
      </c>
      <c r="S3" s="263">
        <f>IF(R3&gt;0,'Saisie CLASSEMENT'!C8)</f>
        <v>0</v>
      </c>
      <c r="T3" s="264" t="str">
        <f>IF(R3&gt;0,CONCATENATE('Saisie CLASSEMENT'!I8," ",'Saisie CLASSEMENT'!J8,""))</f>
        <v xml:space="preserve">   </v>
      </c>
      <c r="U3" s="264" t="str">
        <f>IF(R3&gt;0,'Saisie CLASSEMENT'!K8)</f>
        <v xml:space="preserve"> </v>
      </c>
      <c r="V3" s="264" t="str">
        <f>IF(R3&gt;0,'Saisie CLASSEMENT'!N8)</f>
        <v xml:space="preserve"> </v>
      </c>
      <c r="W3" s="263" t="str">
        <f>IF(R3&gt;0,'Saisie CLASSEMENT'!O8)</f>
        <v xml:space="preserve"> </v>
      </c>
      <c r="X3" s="328" t="str">
        <f>IF(R3&gt;0,'Saisie CLASSEMENT'!P8)</f>
        <v xml:space="preserve"> </v>
      </c>
      <c r="AA3" s="85">
        <f>IF(OR(X3="",COUNTIF(X$2:X3,X3)&gt;1),"",COUNTIF(X:X,"&gt;="&amp;X3))</f>
        <v>201</v>
      </c>
      <c r="AB3" s="323" t="str">
        <f>IF(ROW()-1&gt;COUNT(AA:AA),"",INDEX(X:X,MATCH(LARGE(AA:AA,ROW()-1),AA:AA,0)))</f>
        <v/>
      </c>
    </row>
    <row r="4" spans="1:28" ht="18.600000000000001" customHeight="1">
      <c r="A4" s="33">
        <v>1</v>
      </c>
      <c r="B4" s="181" t="str">
        <f>CONCATENATE("Organisateur : ",'Données épreuves'!B20)</f>
        <v xml:space="preserve">Organisateur : </v>
      </c>
      <c r="E4" s="34"/>
      <c r="F4" s="34"/>
      <c r="G4" s="34"/>
      <c r="H4" s="236"/>
      <c r="I4" s="236"/>
      <c r="J4" s="177"/>
      <c r="K4" s="178"/>
      <c r="L4" s="324"/>
      <c r="M4" s="303" t="s">
        <v>147</v>
      </c>
      <c r="R4" s="180" t="str">
        <f>IF('Saisie CLASSEMENT'!$C9&gt;0,'Saisie CLASSEMENT'!B9,"")</f>
        <v/>
      </c>
      <c r="S4" s="170">
        <f>IF(R4&gt;0,'Saisie CLASSEMENT'!C9)</f>
        <v>0</v>
      </c>
      <c r="T4" s="171" t="str">
        <f>IF(R4&gt;0,CONCATENATE('Saisie CLASSEMENT'!I9," ",'Saisie CLASSEMENT'!J9,""))</f>
        <v xml:space="preserve">   </v>
      </c>
      <c r="U4" s="171" t="str">
        <f>IF(R4&gt;0,'Saisie CLASSEMENT'!K9)</f>
        <v xml:space="preserve"> </v>
      </c>
      <c r="V4" s="171" t="str">
        <f>IF(R4&gt;0,'Saisie CLASSEMENT'!N9)</f>
        <v xml:space="preserve"> </v>
      </c>
      <c r="W4" s="170" t="str">
        <f>IF(R4&gt;0,'Saisie CLASSEMENT'!O9)</f>
        <v xml:space="preserve"> </v>
      </c>
      <c r="X4" s="172" t="str">
        <f>IF(R4&gt;0,'Saisie CLASSEMENT'!P9)</f>
        <v xml:space="preserve"> </v>
      </c>
      <c r="AA4" s="85" t="str">
        <f>IF(OR(X4="",COUNTIF(X$2:X4,X4)&gt;1),"",COUNTIF(X:X,"&gt;="&amp;X4))</f>
        <v/>
      </c>
      <c r="AB4" s="323" t="str">
        <f t="shared" ref="AB4:AB67" si="0">IF(ROW()-1&gt;COUNT(AA:AA),"",INDEX(X:X,MATCH(LARGE(AA:AA,ROW()-1),AA:AA,0)))</f>
        <v/>
      </c>
    </row>
    <row r="5" spans="1:28" ht="18.600000000000001" customHeight="1">
      <c r="A5" s="33">
        <v>1</v>
      </c>
      <c r="B5" s="316" t="s">
        <v>128</v>
      </c>
      <c r="C5" s="316" t="s">
        <v>128</v>
      </c>
      <c r="D5" s="316" t="s">
        <v>129</v>
      </c>
      <c r="E5" s="316" t="s">
        <v>179</v>
      </c>
      <c r="F5" s="316" t="s">
        <v>118</v>
      </c>
      <c r="G5" s="316" t="s">
        <v>61</v>
      </c>
      <c r="H5" s="316" t="s">
        <v>109</v>
      </c>
      <c r="I5" s="316" t="s">
        <v>375</v>
      </c>
      <c r="J5" s="316" t="s">
        <v>120</v>
      </c>
      <c r="K5" s="523" t="s">
        <v>120</v>
      </c>
      <c r="L5" s="524"/>
      <c r="M5" s="303" t="s">
        <v>147</v>
      </c>
      <c r="R5" s="180" t="str">
        <f>IF('Saisie CLASSEMENT'!$C10&gt;0,'Saisie CLASSEMENT'!B10,"")</f>
        <v/>
      </c>
      <c r="S5" s="170">
        <f>IF(R5&gt;0,'Saisie CLASSEMENT'!C10)</f>
        <v>0</v>
      </c>
      <c r="T5" s="171" t="str">
        <f>IF(R5&gt;0,CONCATENATE('Saisie CLASSEMENT'!I10," ",'Saisie CLASSEMENT'!J10,""))</f>
        <v xml:space="preserve">   </v>
      </c>
      <c r="U5" s="171" t="str">
        <f>IF(R5&gt;0,'Saisie CLASSEMENT'!K10)</f>
        <v xml:space="preserve"> </v>
      </c>
      <c r="V5" s="171" t="str">
        <f>IF(R5&gt;0,'Saisie CLASSEMENT'!N10)</f>
        <v xml:space="preserve"> </v>
      </c>
      <c r="W5" s="170" t="str">
        <f>IF(R5&gt;0,'Saisie CLASSEMENT'!O10)</f>
        <v xml:space="preserve"> </v>
      </c>
      <c r="X5" s="172" t="str">
        <f>IF(R5&gt;0,'Saisie CLASSEMENT'!P10)</f>
        <v xml:space="preserve"> </v>
      </c>
      <c r="AA5" s="85" t="str">
        <f>IF(OR(X5="",COUNTIF(X$2:X5,X5)&gt;1),"",COUNTIF(X:X,"&gt;="&amp;X5))</f>
        <v/>
      </c>
      <c r="AB5" s="323" t="str">
        <f t="shared" si="0"/>
        <v/>
      </c>
    </row>
    <row r="6" spans="1:28" ht="15.75" hidden="1" customHeight="1">
      <c r="A6" s="33">
        <f>IF(LEN(B6)&gt;0,1,0)</f>
        <v>0</v>
      </c>
      <c r="B6" s="167" t="str">
        <f>IF(C6&gt;0,RANK(C6,$C$6:$C$205,1),"")</f>
        <v/>
      </c>
      <c r="C6" s="180"/>
      <c r="D6" s="170"/>
      <c r="E6" s="171"/>
      <c r="F6" s="171"/>
      <c r="G6" s="171"/>
      <c r="H6" s="170"/>
      <c r="I6" s="172"/>
      <c r="J6" s="526" t="str">
        <f>K6</f>
        <v/>
      </c>
      <c r="K6" s="179" t="str">
        <f>IF(LEN(D6)&gt;0,VLOOKUP(D6,'Saisie CLASSEMENT'!$C$8:$H$207,6,FALSE),"")</f>
        <v/>
      </c>
      <c r="L6" s="91"/>
      <c r="N6" s="329"/>
      <c r="R6" s="180" t="str">
        <f>IF('Saisie CLASSEMENT'!$C11&gt;0,'Saisie CLASSEMENT'!B11,"")</f>
        <v/>
      </c>
      <c r="S6" s="170">
        <f>IF(R6&gt;0,'Saisie CLASSEMENT'!C11)</f>
        <v>0</v>
      </c>
      <c r="T6" s="171" t="str">
        <f>IF(R6&gt;0,CONCATENATE('Saisie CLASSEMENT'!I11," ",'Saisie CLASSEMENT'!J11,""))</f>
        <v xml:space="preserve">   </v>
      </c>
      <c r="U6" s="171" t="str">
        <f>IF(R6&gt;0,'Saisie CLASSEMENT'!K11)</f>
        <v xml:space="preserve"> </v>
      </c>
      <c r="V6" s="171" t="str">
        <f>IF(R6&gt;0,'Saisie CLASSEMENT'!N11)</f>
        <v xml:space="preserve"> </v>
      </c>
      <c r="W6" s="170" t="str">
        <f>IF(R6&gt;0,'Saisie CLASSEMENT'!O11)</f>
        <v xml:space="preserve"> </v>
      </c>
      <c r="X6" s="172" t="str">
        <f>IF(R6&gt;0,'Saisie CLASSEMENT'!P11)</f>
        <v xml:space="preserve"> </v>
      </c>
      <c r="AA6" s="85" t="str">
        <f>IF(OR(X6="",COUNTIF(X$2:X6,X6)&gt;1),"",COUNTIF(X:X,"&gt;="&amp;X6))</f>
        <v/>
      </c>
      <c r="AB6" s="323" t="str">
        <f t="shared" si="0"/>
        <v/>
      </c>
    </row>
    <row r="7" spans="1:28" ht="15.75" hidden="1" customHeight="1">
      <c r="A7" s="33">
        <f t="shared" ref="A7:A70" si="1">IF(LEN(B7)&gt;0,1,0)</f>
        <v>0</v>
      </c>
      <c r="B7" s="170" t="str">
        <f t="shared" ref="B7:B70" si="2">IF(C7&gt;0,RANK(C7,$C$6:$C$205,1),"")</f>
        <v/>
      </c>
      <c r="C7" s="180"/>
      <c r="D7" s="170"/>
      <c r="E7" s="171"/>
      <c r="F7" s="171"/>
      <c r="G7" s="171"/>
      <c r="H7" s="170"/>
      <c r="I7" s="172"/>
      <c r="J7" s="20" t="str">
        <f t="shared" ref="J7:J70" si="3">IF(LEN(K7)&gt;0,IF((K7-$K$6)&lt;0,"Erreur",IF(K7&lt;K6,K7-K$6,IF(K7=K6,"''",K7-K$6))),"")</f>
        <v/>
      </c>
      <c r="K7" s="179" t="str">
        <f>IF(LEN(D7)&gt;0,VLOOKUP(D7,'Saisie CLASSEMENT'!$C$8:$H$207,6,FALSE),"")</f>
        <v/>
      </c>
      <c r="L7" s="91"/>
      <c r="N7" s="329"/>
      <c r="R7" s="180" t="str">
        <f>IF('Saisie CLASSEMENT'!$C12&gt;0,'Saisie CLASSEMENT'!B12,"")</f>
        <v/>
      </c>
      <c r="S7" s="170">
        <f>IF(R7&gt;0,'Saisie CLASSEMENT'!C12)</f>
        <v>0</v>
      </c>
      <c r="T7" s="171" t="str">
        <f>IF(R7&gt;0,CONCATENATE('Saisie CLASSEMENT'!I12," ",'Saisie CLASSEMENT'!J12,""))</f>
        <v xml:space="preserve">   </v>
      </c>
      <c r="U7" s="171" t="str">
        <f>IF(R7&gt;0,'Saisie CLASSEMENT'!K12)</f>
        <v xml:space="preserve"> </v>
      </c>
      <c r="V7" s="171" t="str">
        <f>IF(R7&gt;0,'Saisie CLASSEMENT'!N12)</f>
        <v xml:space="preserve"> </v>
      </c>
      <c r="W7" s="170" t="str">
        <f>IF(R7&gt;0,'Saisie CLASSEMENT'!O12)</f>
        <v xml:space="preserve"> </v>
      </c>
      <c r="X7" s="172" t="str">
        <f>IF(R7&gt;0,'Saisie CLASSEMENT'!P12)</f>
        <v xml:space="preserve"> </v>
      </c>
      <c r="AA7" s="85" t="str">
        <f>IF(OR(X7="",COUNTIF(X$2:X7,X7)&gt;1),"",COUNTIF(X:X,"&gt;="&amp;X7))</f>
        <v/>
      </c>
      <c r="AB7" s="323" t="str">
        <f t="shared" si="0"/>
        <v/>
      </c>
    </row>
    <row r="8" spans="1:28" ht="15.75" hidden="1" customHeight="1">
      <c r="A8" s="33">
        <f t="shared" si="1"/>
        <v>0</v>
      </c>
      <c r="B8" s="170" t="str">
        <f t="shared" si="2"/>
        <v/>
      </c>
      <c r="C8" s="180"/>
      <c r="D8" s="170"/>
      <c r="E8" s="171"/>
      <c r="F8" s="171"/>
      <c r="G8" s="171"/>
      <c r="H8" s="170"/>
      <c r="I8" s="172"/>
      <c r="J8" s="20" t="str">
        <f t="shared" si="3"/>
        <v/>
      </c>
      <c r="K8" s="179" t="str">
        <f>IF(LEN(D8)&gt;0,VLOOKUP(D8,'Saisie CLASSEMENT'!$C$8:$H$207,6,FALSE),"")</f>
        <v/>
      </c>
      <c r="L8" s="91"/>
      <c r="N8" s="329"/>
      <c r="R8" s="180" t="str">
        <f>IF('Saisie CLASSEMENT'!$C13&gt;0,'Saisie CLASSEMENT'!B13,"")</f>
        <v/>
      </c>
      <c r="S8" s="170">
        <f>IF(R8&gt;0,'Saisie CLASSEMENT'!C13)</f>
        <v>0</v>
      </c>
      <c r="T8" s="171" t="str">
        <f>IF(R8&gt;0,CONCATENATE('Saisie CLASSEMENT'!I13," ",'Saisie CLASSEMENT'!J13,""))</f>
        <v xml:space="preserve">   </v>
      </c>
      <c r="U8" s="171" t="str">
        <f>IF(R8&gt;0,'Saisie CLASSEMENT'!K13)</f>
        <v xml:space="preserve"> </v>
      </c>
      <c r="V8" s="171" t="str">
        <f>IF(R8&gt;0,'Saisie CLASSEMENT'!N13)</f>
        <v xml:space="preserve"> </v>
      </c>
      <c r="W8" s="170" t="str">
        <f>IF(R8&gt;0,'Saisie CLASSEMENT'!O13)</f>
        <v xml:space="preserve"> </v>
      </c>
      <c r="X8" s="172" t="str">
        <f>IF(R8&gt;0,'Saisie CLASSEMENT'!P13)</f>
        <v xml:space="preserve"> </v>
      </c>
      <c r="AA8" s="85" t="str">
        <f>IF(OR(X8="",COUNTIF(X$2:X8,X8)&gt;1),"",COUNTIF(X:X,"&gt;="&amp;X8))</f>
        <v/>
      </c>
      <c r="AB8" s="323" t="str">
        <f t="shared" si="0"/>
        <v/>
      </c>
    </row>
    <row r="9" spans="1:28" ht="15.75" hidden="1" customHeight="1">
      <c r="A9" s="33">
        <f t="shared" si="1"/>
        <v>0</v>
      </c>
      <c r="B9" s="170" t="str">
        <f t="shared" si="2"/>
        <v/>
      </c>
      <c r="C9" s="180"/>
      <c r="D9" s="170"/>
      <c r="E9" s="171"/>
      <c r="F9" s="171"/>
      <c r="G9" s="171"/>
      <c r="H9" s="170"/>
      <c r="I9" s="172"/>
      <c r="J9" s="20" t="str">
        <f t="shared" si="3"/>
        <v/>
      </c>
      <c r="K9" s="179" t="str">
        <f>IF(LEN(D9)&gt;0,VLOOKUP(D9,'Saisie CLASSEMENT'!$C$8:$H$207,6,FALSE),"")</f>
        <v/>
      </c>
      <c r="L9" s="91"/>
      <c r="N9" s="329"/>
      <c r="R9" s="180" t="str">
        <f>IF('Saisie CLASSEMENT'!$C14&gt;0,'Saisie CLASSEMENT'!B14,"")</f>
        <v/>
      </c>
      <c r="S9" s="170">
        <f>IF(R9&gt;0,'Saisie CLASSEMENT'!C14)</f>
        <v>0</v>
      </c>
      <c r="T9" s="171" t="str">
        <f>IF(R9&gt;0,CONCATENATE('Saisie CLASSEMENT'!I14," ",'Saisie CLASSEMENT'!J14,""))</f>
        <v xml:space="preserve">   </v>
      </c>
      <c r="U9" s="171" t="str">
        <f>IF(R9&gt;0,'Saisie CLASSEMENT'!K14)</f>
        <v xml:space="preserve"> </v>
      </c>
      <c r="V9" s="171" t="str">
        <f>IF(R9&gt;0,'Saisie CLASSEMENT'!N14)</f>
        <v xml:space="preserve"> </v>
      </c>
      <c r="W9" s="170" t="str">
        <f>IF(R9&gt;0,'Saisie CLASSEMENT'!O14)</f>
        <v xml:space="preserve"> </v>
      </c>
      <c r="X9" s="172" t="str">
        <f>IF(R9&gt;0,'Saisie CLASSEMENT'!P14)</f>
        <v xml:space="preserve"> </v>
      </c>
      <c r="AA9" s="85" t="str">
        <f>IF(OR(X9="",COUNTIF(X$2:X9,X9)&gt;1),"",COUNTIF(X:X,"&gt;="&amp;X9))</f>
        <v/>
      </c>
      <c r="AB9" s="323" t="str">
        <f t="shared" si="0"/>
        <v/>
      </c>
    </row>
    <row r="10" spans="1:28" ht="15.75" hidden="1" customHeight="1">
      <c r="A10" s="33">
        <f t="shared" si="1"/>
        <v>0</v>
      </c>
      <c r="B10" s="170" t="str">
        <f t="shared" si="2"/>
        <v/>
      </c>
      <c r="C10" s="180"/>
      <c r="D10" s="170"/>
      <c r="E10" s="171"/>
      <c r="F10" s="171"/>
      <c r="G10" s="171"/>
      <c r="H10" s="170"/>
      <c r="I10" s="172"/>
      <c r="J10" s="20" t="str">
        <f t="shared" si="3"/>
        <v/>
      </c>
      <c r="K10" s="179" t="str">
        <f>IF(LEN(D10)&gt;0,VLOOKUP(D10,'Saisie CLASSEMENT'!$C$8:$H$207,6,FALSE),"")</f>
        <v/>
      </c>
      <c r="L10" s="91"/>
      <c r="R10" s="180" t="str">
        <f>IF('Saisie CLASSEMENT'!$C15&gt;0,'Saisie CLASSEMENT'!B15,"")</f>
        <v/>
      </c>
      <c r="S10" s="170">
        <f>IF(R10&gt;0,'Saisie CLASSEMENT'!C15)</f>
        <v>0</v>
      </c>
      <c r="T10" s="171" t="str">
        <f>IF(R10&gt;0,CONCATENATE('Saisie CLASSEMENT'!I15," ",'Saisie CLASSEMENT'!J15,""))</f>
        <v xml:space="preserve">   </v>
      </c>
      <c r="U10" s="171" t="str">
        <f>IF(R10&gt;0,'Saisie CLASSEMENT'!K15)</f>
        <v xml:space="preserve"> </v>
      </c>
      <c r="V10" s="171" t="str">
        <f>IF(R10&gt;0,'Saisie CLASSEMENT'!N15)</f>
        <v xml:space="preserve"> </v>
      </c>
      <c r="W10" s="170" t="str">
        <f>IF(R10&gt;0,'Saisie CLASSEMENT'!O15)</f>
        <v xml:space="preserve"> </v>
      </c>
      <c r="X10" s="172" t="str">
        <f>IF(R10&gt;0,'Saisie CLASSEMENT'!P15)</f>
        <v xml:space="preserve"> </v>
      </c>
      <c r="AA10" s="85" t="str">
        <f>IF(OR(X10="",COUNTIF(X$2:X10,X10)&gt;1),"",COUNTIF(X:X,"&gt;="&amp;X10))</f>
        <v/>
      </c>
      <c r="AB10" s="323" t="str">
        <f t="shared" si="0"/>
        <v/>
      </c>
    </row>
    <row r="11" spans="1:28" ht="15.75" hidden="1" customHeight="1">
      <c r="A11" s="33">
        <f t="shared" si="1"/>
        <v>0</v>
      </c>
      <c r="B11" s="170" t="str">
        <f t="shared" si="2"/>
        <v/>
      </c>
      <c r="C11" s="180"/>
      <c r="D11" s="170"/>
      <c r="E11" s="171"/>
      <c r="F11" s="171"/>
      <c r="G11" s="171"/>
      <c r="H11" s="170"/>
      <c r="I11" s="172"/>
      <c r="J11" s="20" t="str">
        <f t="shared" si="3"/>
        <v/>
      </c>
      <c r="K11" s="179" t="str">
        <f>IF(LEN(D11)&gt;0,VLOOKUP(D11,'Saisie CLASSEMENT'!$C$8:$H$207,6,FALSE),"")</f>
        <v/>
      </c>
      <c r="L11" s="91"/>
      <c r="R11" s="180" t="str">
        <f>IF('Saisie CLASSEMENT'!$C16&gt;0,'Saisie CLASSEMENT'!B16,"")</f>
        <v/>
      </c>
      <c r="S11" s="170">
        <f>IF(R11&gt;0,'Saisie CLASSEMENT'!C16)</f>
        <v>0</v>
      </c>
      <c r="T11" s="171" t="str">
        <f>IF(R11&gt;0,CONCATENATE('Saisie CLASSEMENT'!I16," ",'Saisie CLASSEMENT'!J16,""))</f>
        <v xml:space="preserve">   </v>
      </c>
      <c r="U11" s="171" t="str">
        <f>IF(R11&gt;0,'Saisie CLASSEMENT'!K16)</f>
        <v xml:space="preserve"> </v>
      </c>
      <c r="V11" s="171" t="str">
        <f>IF(R11&gt;0,'Saisie CLASSEMENT'!N16)</f>
        <v xml:space="preserve"> </v>
      </c>
      <c r="W11" s="170" t="str">
        <f>IF(R11&gt;0,'Saisie CLASSEMENT'!O16)</f>
        <v xml:space="preserve"> </v>
      </c>
      <c r="X11" s="172" t="str">
        <f>IF(R11&gt;0,'Saisie CLASSEMENT'!P16)</f>
        <v xml:space="preserve"> </v>
      </c>
      <c r="AA11" s="85" t="str">
        <f>IF(OR(X11="",COUNTIF(X$2:X11,X11)&gt;1),"",COUNTIF(X:X,"&gt;="&amp;X11))</f>
        <v/>
      </c>
      <c r="AB11" s="323" t="str">
        <f t="shared" si="0"/>
        <v/>
      </c>
    </row>
    <row r="12" spans="1:28" ht="15.75" hidden="1" customHeight="1">
      <c r="A12" s="33">
        <f t="shared" si="1"/>
        <v>0</v>
      </c>
      <c r="B12" s="170" t="str">
        <f t="shared" si="2"/>
        <v/>
      </c>
      <c r="C12" s="180"/>
      <c r="D12" s="170"/>
      <c r="E12" s="171"/>
      <c r="F12" s="171"/>
      <c r="G12" s="171"/>
      <c r="H12" s="170"/>
      <c r="I12" s="172"/>
      <c r="J12" s="20" t="str">
        <f t="shared" si="3"/>
        <v/>
      </c>
      <c r="K12" s="179" t="str">
        <f>IF(LEN(D12)&gt;0,VLOOKUP(D12,'Saisie CLASSEMENT'!$C$8:$H$207,6,FALSE),"")</f>
        <v/>
      </c>
      <c r="L12" s="91"/>
      <c r="R12" s="180" t="str">
        <f>IF('Saisie CLASSEMENT'!$C17&gt;0,'Saisie CLASSEMENT'!B17,"")</f>
        <v/>
      </c>
      <c r="S12" s="170">
        <f>IF(R12&gt;0,'Saisie CLASSEMENT'!C17)</f>
        <v>0</v>
      </c>
      <c r="T12" s="171" t="str">
        <f>IF(R12&gt;0,CONCATENATE('Saisie CLASSEMENT'!I17," ",'Saisie CLASSEMENT'!J17,""))</f>
        <v xml:space="preserve">   </v>
      </c>
      <c r="U12" s="171" t="str">
        <f>IF(R12&gt;0,'Saisie CLASSEMENT'!K17)</f>
        <v xml:space="preserve"> </v>
      </c>
      <c r="V12" s="171" t="str">
        <f>IF(R12&gt;0,'Saisie CLASSEMENT'!N17)</f>
        <v xml:space="preserve"> </v>
      </c>
      <c r="W12" s="170" t="str">
        <f>IF(R12&gt;0,'Saisie CLASSEMENT'!O17)</f>
        <v xml:space="preserve"> </v>
      </c>
      <c r="X12" s="172" t="str">
        <f>IF(R12&gt;0,'Saisie CLASSEMENT'!P17)</f>
        <v xml:space="preserve"> </v>
      </c>
      <c r="AA12" s="85" t="str">
        <f>IF(OR(X12="",COUNTIF(X$2:X12,X12)&gt;1),"",COUNTIF(X:X,"&gt;="&amp;X12))</f>
        <v/>
      </c>
      <c r="AB12" s="323" t="str">
        <f t="shared" si="0"/>
        <v/>
      </c>
    </row>
    <row r="13" spans="1:28" ht="15.75" hidden="1" customHeight="1">
      <c r="A13" s="33">
        <f t="shared" si="1"/>
        <v>0</v>
      </c>
      <c r="B13" s="170" t="str">
        <f t="shared" si="2"/>
        <v/>
      </c>
      <c r="C13" s="180"/>
      <c r="D13" s="170"/>
      <c r="E13" s="171"/>
      <c r="F13" s="171"/>
      <c r="G13" s="171"/>
      <c r="H13" s="170"/>
      <c r="I13" s="172"/>
      <c r="J13" s="20" t="str">
        <f t="shared" si="3"/>
        <v/>
      </c>
      <c r="K13" s="179" t="str">
        <f>IF(LEN(D13)&gt;0,VLOOKUP(D13,'Saisie CLASSEMENT'!$C$8:$H$207,6,FALSE),"")</f>
        <v/>
      </c>
      <c r="L13" s="91"/>
      <c r="R13" s="180" t="str">
        <f>IF('Saisie CLASSEMENT'!$C18&gt;0,'Saisie CLASSEMENT'!B18,"")</f>
        <v/>
      </c>
      <c r="S13" s="170">
        <f>IF(R13&gt;0,'Saisie CLASSEMENT'!C18)</f>
        <v>0</v>
      </c>
      <c r="T13" s="171" t="str">
        <f>IF(R13&gt;0,CONCATENATE('Saisie CLASSEMENT'!I18," ",'Saisie CLASSEMENT'!J18,""))</f>
        <v xml:space="preserve">   </v>
      </c>
      <c r="U13" s="171" t="str">
        <f>IF(R13&gt;0,'Saisie CLASSEMENT'!K18)</f>
        <v xml:space="preserve"> </v>
      </c>
      <c r="V13" s="171" t="str">
        <f>IF(R13&gt;0,'Saisie CLASSEMENT'!N18)</f>
        <v xml:space="preserve"> </v>
      </c>
      <c r="W13" s="170" t="str">
        <f>IF(R13&gt;0,'Saisie CLASSEMENT'!O18)</f>
        <v xml:space="preserve"> </v>
      </c>
      <c r="X13" s="172" t="str">
        <f>IF(R13&gt;0,'Saisie CLASSEMENT'!P18)</f>
        <v xml:space="preserve"> </v>
      </c>
      <c r="AA13" s="85" t="str">
        <f>IF(OR(X13="",COUNTIF(X$2:X13,X13)&gt;1),"",COUNTIF(X:X,"&gt;="&amp;X13))</f>
        <v/>
      </c>
      <c r="AB13" s="323" t="str">
        <f t="shared" si="0"/>
        <v/>
      </c>
    </row>
    <row r="14" spans="1:28" ht="15.75" hidden="1" customHeight="1">
      <c r="A14" s="33">
        <f t="shared" si="1"/>
        <v>0</v>
      </c>
      <c r="B14" s="170" t="str">
        <f t="shared" si="2"/>
        <v/>
      </c>
      <c r="C14" s="180"/>
      <c r="D14" s="170"/>
      <c r="E14" s="171"/>
      <c r="F14" s="171"/>
      <c r="G14" s="171"/>
      <c r="H14" s="170"/>
      <c r="I14" s="172"/>
      <c r="J14" s="20" t="str">
        <f t="shared" si="3"/>
        <v/>
      </c>
      <c r="K14" s="179" t="str">
        <f>IF(LEN(D14)&gt;0,VLOOKUP(D14,'Saisie CLASSEMENT'!$C$8:$H$207,6,FALSE),"")</f>
        <v/>
      </c>
      <c r="L14" s="91"/>
      <c r="R14" s="180" t="str">
        <f>IF('Saisie CLASSEMENT'!$C19&gt;0,'Saisie CLASSEMENT'!B19,"")</f>
        <v/>
      </c>
      <c r="S14" s="170">
        <f>IF(R14&gt;0,'Saisie CLASSEMENT'!C19)</f>
        <v>0</v>
      </c>
      <c r="T14" s="326" t="str">
        <f>IF(R14&gt;0,CONCATENATE('Saisie CLASSEMENT'!I19," ",'Saisie CLASSEMENT'!J19,""))</f>
        <v xml:space="preserve">   </v>
      </c>
      <c r="U14" s="171" t="str">
        <f>IF(R14&gt;0,'Saisie CLASSEMENT'!K19)</f>
        <v xml:space="preserve"> </v>
      </c>
      <c r="V14" s="171" t="str">
        <f>IF(R14&gt;0,'Saisie CLASSEMENT'!N19)</f>
        <v xml:space="preserve"> </v>
      </c>
      <c r="W14" s="170" t="str">
        <f>IF(R14&gt;0,'Saisie CLASSEMENT'!O19)</f>
        <v xml:space="preserve"> </v>
      </c>
      <c r="X14" s="172" t="str">
        <f>IF(R14&gt;0,'Saisie CLASSEMENT'!P19)</f>
        <v xml:space="preserve"> </v>
      </c>
      <c r="AA14" s="85" t="str">
        <f>IF(OR(X14="",COUNTIF(X$2:X14,X14)&gt;1),"",COUNTIF(X:X,"&gt;="&amp;X14))</f>
        <v/>
      </c>
      <c r="AB14" s="323" t="str">
        <f t="shared" si="0"/>
        <v/>
      </c>
    </row>
    <row r="15" spans="1:28" ht="15.75" hidden="1" customHeight="1">
      <c r="A15" s="33">
        <f t="shared" si="1"/>
        <v>0</v>
      </c>
      <c r="B15" s="170" t="str">
        <f t="shared" si="2"/>
        <v/>
      </c>
      <c r="C15" s="180"/>
      <c r="D15" s="170"/>
      <c r="E15" s="171"/>
      <c r="F15" s="171"/>
      <c r="G15" s="171"/>
      <c r="H15" s="170"/>
      <c r="I15" s="172"/>
      <c r="J15" s="20" t="str">
        <f t="shared" si="3"/>
        <v/>
      </c>
      <c r="K15" s="179" t="str">
        <f>IF(LEN(D15)&gt;0,VLOOKUP(D15,'Saisie CLASSEMENT'!$C$8:$H$207,6,FALSE),"")</f>
        <v/>
      </c>
      <c r="L15" s="91"/>
      <c r="R15" s="180" t="str">
        <f>IF('Saisie CLASSEMENT'!$C20&gt;0,'Saisie CLASSEMENT'!B20,"")</f>
        <v/>
      </c>
      <c r="S15" s="170">
        <f>IF(R15&gt;0,'Saisie CLASSEMENT'!C20)</f>
        <v>0</v>
      </c>
      <c r="T15" s="171" t="str">
        <f>IF(R15&gt;0,CONCATENATE('Saisie CLASSEMENT'!I20," ",'Saisie CLASSEMENT'!J20,""))</f>
        <v xml:space="preserve">   </v>
      </c>
      <c r="U15" s="171" t="str">
        <f>IF(R15&gt;0,'Saisie CLASSEMENT'!K20)</f>
        <v xml:space="preserve"> </v>
      </c>
      <c r="V15" s="171" t="str">
        <f>IF(R15&gt;0,'Saisie CLASSEMENT'!N20)</f>
        <v xml:space="preserve"> </v>
      </c>
      <c r="W15" s="170" t="str">
        <f>IF(R15&gt;0,'Saisie CLASSEMENT'!O20)</f>
        <v xml:space="preserve"> </v>
      </c>
      <c r="X15" s="172" t="str">
        <f>IF(R15&gt;0,'Saisie CLASSEMENT'!P20)</f>
        <v xml:space="preserve"> </v>
      </c>
      <c r="AA15" s="85" t="str">
        <f>IF(OR(X15="",COUNTIF(X$2:X15,X15)&gt;1),"",COUNTIF(X:X,"&gt;="&amp;X15))</f>
        <v/>
      </c>
      <c r="AB15" s="323" t="str">
        <f t="shared" si="0"/>
        <v/>
      </c>
    </row>
    <row r="16" spans="1:28" ht="15.75" hidden="1" customHeight="1">
      <c r="A16" s="33">
        <f t="shared" si="1"/>
        <v>0</v>
      </c>
      <c r="B16" s="170" t="str">
        <f t="shared" si="2"/>
        <v/>
      </c>
      <c r="C16" s="180"/>
      <c r="D16" s="170"/>
      <c r="E16" s="171"/>
      <c r="F16" s="171"/>
      <c r="G16" s="171"/>
      <c r="H16" s="170"/>
      <c r="I16" s="172"/>
      <c r="J16" s="20" t="str">
        <f t="shared" si="3"/>
        <v/>
      </c>
      <c r="K16" s="179" t="str">
        <f>IF(LEN(D16)&gt;0,VLOOKUP(D16,'Saisie CLASSEMENT'!$C$8:$H$207,6,FALSE),"")</f>
        <v/>
      </c>
      <c r="L16" s="91"/>
      <c r="R16" s="180" t="str">
        <f>IF('Saisie CLASSEMENT'!$C21&gt;0,'Saisie CLASSEMENT'!B21,"")</f>
        <v/>
      </c>
      <c r="S16" s="170">
        <f>IF(R16&gt;0,'Saisie CLASSEMENT'!C21)</f>
        <v>0</v>
      </c>
      <c r="T16" s="171" t="str">
        <f>IF(R16&gt;0,CONCATENATE('Saisie CLASSEMENT'!I21," ",'Saisie CLASSEMENT'!J21,""))</f>
        <v xml:space="preserve">   </v>
      </c>
      <c r="U16" s="171" t="str">
        <f>IF(R16&gt;0,'Saisie CLASSEMENT'!K21)</f>
        <v xml:space="preserve"> </v>
      </c>
      <c r="V16" s="171" t="str">
        <f>IF(R16&gt;0,'Saisie CLASSEMENT'!N21)</f>
        <v xml:space="preserve"> </v>
      </c>
      <c r="W16" s="170" t="str">
        <f>IF(R16&gt;0,'Saisie CLASSEMENT'!O21)</f>
        <v xml:space="preserve"> </v>
      </c>
      <c r="X16" s="172" t="str">
        <f>IF(R16&gt;0,'Saisie CLASSEMENT'!P21)</f>
        <v xml:space="preserve"> </v>
      </c>
      <c r="AA16" s="85" t="str">
        <f>IF(OR(X16="",COUNTIF(X$2:X16,X16)&gt;1),"",COUNTIF(X:X,"&gt;="&amp;X16))</f>
        <v/>
      </c>
      <c r="AB16" s="323" t="str">
        <f t="shared" si="0"/>
        <v/>
      </c>
    </row>
    <row r="17" spans="1:28" ht="15.75" hidden="1" customHeight="1">
      <c r="A17" s="33">
        <f t="shared" si="1"/>
        <v>0</v>
      </c>
      <c r="B17" s="170" t="str">
        <f t="shared" si="2"/>
        <v/>
      </c>
      <c r="C17" s="180"/>
      <c r="D17" s="170"/>
      <c r="E17" s="171"/>
      <c r="F17" s="171"/>
      <c r="G17" s="171"/>
      <c r="H17" s="170"/>
      <c r="I17" s="172"/>
      <c r="J17" s="20" t="str">
        <f t="shared" si="3"/>
        <v/>
      </c>
      <c r="K17" s="179" t="str">
        <f>IF(LEN(D17)&gt;0,VLOOKUP(D17,'Saisie CLASSEMENT'!$C$8:$H$207,6,FALSE),"")</f>
        <v/>
      </c>
      <c r="L17" s="91"/>
      <c r="R17" s="180" t="str">
        <f>IF('Saisie CLASSEMENT'!$C22&gt;0,'Saisie CLASSEMENT'!B22,"")</f>
        <v/>
      </c>
      <c r="S17" s="170">
        <f>IF(R17&gt;0,'Saisie CLASSEMENT'!C22)</f>
        <v>0</v>
      </c>
      <c r="T17" s="171" t="str">
        <f>IF(R17&gt;0,CONCATENATE('Saisie CLASSEMENT'!I22," ",'Saisie CLASSEMENT'!J22,""))</f>
        <v xml:space="preserve">   </v>
      </c>
      <c r="U17" s="171" t="str">
        <f>IF(R17&gt;0,'Saisie CLASSEMENT'!K22)</f>
        <v xml:space="preserve"> </v>
      </c>
      <c r="V17" s="171" t="str">
        <f>IF(R17&gt;0,'Saisie CLASSEMENT'!N22)</f>
        <v xml:space="preserve"> </v>
      </c>
      <c r="W17" s="170" t="str">
        <f>IF(R17&gt;0,'Saisie CLASSEMENT'!O22)</f>
        <v xml:space="preserve"> </v>
      </c>
      <c r="X17" s="172" t="str">
        <f>IF(R17&gt;0,'Saisie CLASSEMENT'!P22)</f>
        <v xml:space="preserve"> </v>
      </c>
      <c r="AA17" s="85" t="str">
        <f>IF(OR(X17="",COUNTIF(X$2:X17,X17)&gt;1),"",COUNTIF(X:X,"&gt;="&amp;X17))</f>
        <v/>
      </c>
      <c r="AB17" s="323" t="str">
        <f t="shared" si="0"/>
        <v/>
      </c>
    </row>
    <row r="18" spans="1:28" ht="15.75" hidden="1" customHeight="1">
      <c r="A18" s="33">
        <f t="shared" si="1"/>
        <v>0</v>
      </c>
      <c r="B18" s="170" t="str">
        <f t="shared" si="2"/>
        <v/>
      </c>
      <c r="C18" s="180"/>
      <c r="D18" s="170"/>
      <c r="E18" s="171"/>
      <c r="F18" s="171"/>
      <c r="G18" s="171"/>
      <c r="H18" s="170"/>
      <c r="I18" s="172"/>
      <c r="J18" s="20" t="str">
        <f t="shared" si="3"/>
        <v/>
      </c>
      <c r="K18" s="179" t="str">
        <f>IF(LEN(D18)&gt;0,VLOOKUP(D18,'Saisie CLASSEMENT'!$C$8:$H$207,6,FALSE),"")</f>
        <v/>
      </c>
      <c r="L18" s="91"/>
      <c r="R18" s="180" t="str">
        <f>IF('Saisie CLASSEMENT'!$C23&gt;0,'Saisie CLASSEMENT'!B23,"")</f>
        <v/>
      </c>
      <c r="S18" s="170">
        <f>IF(R18&gt;0,'Saisie CLASSEMENT'!C23)</f>
        <v>0</v>
      </c>
      <c r="T18" s="171" t="str">
        <f>IF(R18&gt;0,CONCATENATE('Saisie CLASSEMENT'!I23," ",'Saisie CLASSEMENT'!J23,""))</f>
        <v xml:space="preserve">   </v>
      </c>
      <c r="U18" s="171" t="str">
        <f>IF(R18&gt;0,'Saisie CLASSEMENT'!K23)</f>
        <v xml:space="preserve"> </v>
      </c>
      <c r="V18" s="171" t="str">
        <f>IF(R18&gt;0,'Saisie CLASSEMENT'!N23)</f>
        <v xml:space="preserve"> </v>
      </c>
      <c r="W18" s="170" t="str">
        <f>IF(R18&gt;0,'Saisie CLASSEMENT'!O23)</f>
        <v xml:space="preserve"> </v>
      </c>
      <c r="X18" s="172" t="str">
        <f>IF(R18&gt;0,'Saisie CLASSEMENT'!P23)</f>
        <v xml:space="preserve"> </v>
      </c>
      <c r="AA18" s="85" t="str">
        <f>IF(OR(X18="",COUNTIF(X$2:X18,X18)&gt;1),"",COUNTIF(X:X,"&gt;="&amp;X18))</f>
        <v/>
      </c>
      <c r="AB18" s="323" t="str">
        <f t="shared" si="0"/>
        <v/>
      </c>
    </row>
    <row r="19" spans="1:28" ht="15.75" hidden="1" customHeight="1">
      <c r="A19" s="33">
        <f t="shared" si="1"/>
        <v>0</v>
      </c>
      <c r="B19" s="170" t="str">
        <f t="shared" si="2"/>
        <v/>
      </c>
      <c r="C19" s="180"/>
      <c r="D19" s="170"/>
      <c r="E19" s="171"/>
      <c r="F19" s="171"/>
      <c r="G19" s="171"/>
      <c r="H19" s="170"/>
      <c r="I19" s="172"/>
      <c r="J19" s="20" t="str">
        <f t="shared" si="3"/>
        <v/>
      </c>
      <c r="K19" s="179" t="str">
        <f>IF(LEN(D19)&gt;0,VLOOKUP(D19,'Saisie CLASSEMENT'!$C$8:$H$207,6,FALSE),"")</f>
        <v/>
      </c>
      <c r="L19" s="91"/>
      <c r="R19" s="180" t="str">
        <f>IF('Saisie CLASSEMENT'!$C24&gt;0,'Saisie CLASSEMENT'!B24,"")</f>
        <v/>
      </c>
      <c r="S19" s="170">
        <f>IF(R19&gt;0,'Saisie CLASSEMENT'!C24)</f>
        <v>0</v>
      </c>
      <c r="T19" s="171" t="str">
        <f>IF(R19&gt;0,CONCATENATE('Saisie CLASSEMENT'!I24," ",'Saisie CLASSEMENT'!J24,""))</f>
        <v xml:space="preserve">   </v>
      </c>
      <c r="U19" s="171" t="str">
        <f>IF(R19&gt;0,'Saisie CLASSEMENT'!K24)</f>
        <v xml:space="preserve"> </v>
      </c>
      <c r="V19" s="171" t="str">
        <f>IF(R19&gt;0,'Saisie CLASSEMENT'!N24)</f>
        <v xml:space="preserve"> </v>
      </c>
      <c r="W19" s="170" t="str">
        <f>IF(R19&gt;0,'Saisie CLASSEMENT'!O24)</f>
        <v xml:space="preserve"> </v>
      </c>
      <c r="X19" s="172" t="str">
        <f>IF(R19&gt;0,'Saisie CLASSEMENT'!P24)</f>
        <v xml:space="preserve"> </v>
      </c>
      <c r="AA19" s="85" t="str">
        <f>IF(OR(X19="",COUNTIF(X$2:X19,X19)&gt;1),"",COUNTIF(X:X,"&gt;="&amp;X19))</f>
        <v/>
      </c>
      <c r="AB19" s="323" t="str">
        <f t="shared" si="0"/>
        <v/>
      </c>
    </row>
    <row r="20" spans="1:28" ht="15.75" hidden="1" customHeight="1">
      <c r="A20" s="33">
        <f t="shared" si="1"/>
        <v>0</v>
      </c>
      <c r="B20" s="170" t="str">
        <f t="shared" si="2"/>
        <v/>
      </c>
      <c r="C20" s="180"/>
      <c r="D20" s="170"/>
      <c r="E20" s="171"/>
      <c r="F20" s="171"/>
      <c r="G20" s="171"/>
      <c r="H20" s="170"/>
      <c r="I20" s="172"/>
      <c r="J20" s="20" t="str">
        <f t="shared" si="3"/>
        <v/>
      </c>
      <c r="K20" s="179" t="str">
        <f>IF(LEN(D20)&gt;0,VLOOKUP(D20,'Saisie CLASSEMENT'!$C$8:$H$207,6,FALSE),"")</f>
        <v/>
      </c>
      <c r="L20" s="91"/>
      <c r="R20" s="180" t="str">
        <f>IF('Saisie CLASSEMENT'!$C25&gt;0,'Saisie CLASSEMENT'!B25,"")</f>
        <v/>
      </c>
      <c r="S20" s="170">
        <f>IF(R20&gt;0,'Saisie CLASSEMENT'!C25)</f>
        <v>0</v>
      </c>
      <c r="T20" s="171" t="str">
        <f>IF(R20&gt;0,CONCATENATE('Saisie CLASSEMENT'!I25," ",'Saisie CLASSEMENT'!J25,""))</f>
        <v xml:space="preserve">   </v>
      </c>
      <c r="U20" s="171" t="str">
        <f>IF(R20&gt;0,'Saisie CLASSEMENT'!K25)</f>
        <v xml:space="preserve"> </v>
      </c>
      <c r="V20" s="171" t="str">
        <f>IF(R20&gt;0,'Saisie CLASSEMENT'!N25)</f>
        <v xml:space="preserve"> </v>
      </c>
      <c r="W20" s="170" t="str">
        <f>IF(R20&gt;0,'Saisie CLASSEMENT'!O25)</f>
        <v xml:space="preserve"> </v>
      </c>
      <c r="X20" s="172" t="str">
        <f>IF(R20&gt;0,'Saisie CLASSEMENT'!P25)</f>
        <v xml:space="preserve"> </v>
      </c>
      <c r="AA20" s="85" t="str">
        <f>IF(OR(X20="",COUNTIF(X$2:X20,X20)&gt;1),"",COUNTIF(X:X,"&gt;="&amp;X20))</f>
        <v/>
      </c>
      <c r="AB20" s="323" t="str">
        <f t="shared" si="0"/>
        <v/>
      </c>
    </row>
    <row r="21" spans="1:28" ht="15.75" hidden="1" customHeight="1">
      <c r="A21" s="33">
        <f t="shared" si="1"/>
        <v>0</v>
      </c>
      <c r="B21" s="170" t="str">
        <f t="shared" si="2"/>
        <v/>
      </c>
      <c r="C21" s="180"/>
      <c r="D21" s="170"/>
      <c r="E21" s="171"/>
      <c r="F21" s="171"/>
      <c r="G21" s="171"/>
      <c r="H21" s="170"/>
      <c r="I21" s="172"/>
      <c r="J21" s="20" t="str">
        <f t="shared" si="3"/>
        <v/>
      </c>
      <c r="K21" s="179" t="str">
        <f>IF(LEN(D21)&gt;0,VLOOKUP(D21,'Saisie CLASSEMENT'!$C$8:$H$207,6,FALSE),"")</f>
        <v/>
      </c>
      <c r="L21" s="91"/>
      <c r="R21" s="180" t="str">
        <f>IF('Saisie CLASSEMENT'!$C26&gt;0,'Saisie CLASSEMENT'!B26,"")</f>
        <v/>
      </c>
      <c r="S21" s="170">
        <f>IF(R21&gt;0,'Saisie CLASSEMENT'!C26)</f>
        <v>0</v>
      </c>
      <c r="T21" s="171" t="str">
        <f>IF(R21&gt;0,CONCATENATE('Saisie CLASSEMENT'!I26," ",'Saisie CLASSEMENT'!J26,""))</f>
        <v xml:space="preserve">   </v>
      </c>
      <c r="U21" s="171" t="str">
        <f>IF(R21&gt;0,'Saisie CLASSEMENT'!K26)</f>
        <v xml:space="preserve"> </v>
      </c>
      <c r="V21" s="171" t="str">
        <f>IF(R21&gt;0,'Saisie CLASSEMENT'!N26)</f>
        <v xml:space="preserve"> </v>
      </c>
      <c r="W21" s="170" t="str">
        <f>IF(R21&gt;0,'Saisie CLASSEMENT'!O26)</f>
        <v xml:space="preserve"> </v>
      </c>
      <c r="X21" s="172" t="str">
        <f>IF(R21&gt;0,'Saisie CLASSEMENT'!P26)</f>
        <v xml:space="preserve"> </v>
      </c>
      <c r="AA21" s="85" t="str">
        <f>IF(OR(X21="",COUNTIF(X$2:X21,X21)&gt;1),"",COUNTIF(X:X,"&gt;="&amp;X21))</f>
        <v/>
      </c>
      <c r="AB21" s="323" t="str">
        <f t="shared" si="0"/>
        <v/>
      </c>
    </row>
    <row r="22" spans="1:28" ht="15.75" hidden="1" customHeight="1">
      <c r="A22" s="33">
        <f t="shared" si="1"/>
        <v>0</v>
      </c>
      <c r="B22" s="170" t="str">
        <f t="shared" si="2"/>
        <v/>
      </c>
      <c r="C22" s="180"/>
      <c r="D22" s="170"/>
      <c r="E22" s="171"/>
      <c r="F22" s="171"/>
      <c r="G22" s="171"/>
      <c r="H22" s="170"/>
      <c r="I22" s="172"/>
      <c r="J22" s="20" t="str">
        <f t="shared" si="3"/>
        <v/>
      </c>
      <c r="K22" s="179" t="str">
        <f>IF(LEN(D22)&gt;0,VLOOKUP(D22,'Saisie CLASSEMENT'!$C$8:$H$207,6,FALSE),"")</f>
        <v/>
      </c>
      <c r="L22" s="91"/>
      <c r="R22" s="180" t="str">
        <f>IF('Saisie CLASSEMENT'!$C27&gt;0,'Saisie CLASSEMENT'!B27,"")</f>
        <v/>
      </c>
      <c r="S22" s="170">
        <f>IF(R22&gt;0,'Saisie CLASSEMENT'!C27)</f>
        <v>0</v>
      </c>
      <c r="T22" s="171" t="str">
        <f>IF(R22&gt;0,CONCATENATE('Saisie CLASSEMENT'!I27," ",'Saisie CLASSEMENT'!J27,""))</f>
        <v xml:space="preserve">   </v>
      </c>
      <c r="U22" s="171" t="str">
        <f>IF(R22&gt;0,'Saisie CLASSEMENT'!K27)</f>
        <v xml:space="preserve"> </v>
      </c>
      <c r="V22" s="171" t="str">
        <f>IF(R22&gt;0,'Saisie CLASSEMENT'!N27)</f>
        <v xml:space="preserve"> </v>
      </c>
      <c r="W22" s="170" t="str">
        <f>IF(R22&gt;0,'Saisie CLASSEMENT'!O27)</f>
        <v xml:space="preserve"> </v>
      </c>
      <c r="X22" s="172" t="str">
        <f>IF(R22&gt;0,'Saisie CLASSEMENT'!P27)</f>
        <v xml:space="preserve"> </v>
      </c>
      <c r="AA22" s="85" t="str">
        <f>IF(OR(X22="",COUNTIF(X$2:X22,X22)&gt;1),"",COUNTIF(X:X,"&gt;="&amp;X22))</f>
        <v/>
      </c>
      <c r="AB22" s="323" t="str">
        <f t="shared" si="0"/>
        <v/>
      </c>
    </row>
    <row r="23" spans="1:28" ht="15.75" hidden="1" customHeight="1">
      <c r="A23" s="33">
        <f t="shared" si="1"/>
        <v>0</v>
      </c>
      <c r="B23" s="170" t="str">
        <f t="shared" si="2"/>
        <v/>
      </c>
      <c r="C23" s="180"/>
      <c r="D23" s="170"/>
      <c r="E23" s="171"/>
      <c r="F23" s="171"/>
      <c r="G23" s="171"/>
      <c r="H23" s="170"/>
      <c r="I23" s="172"/>
      <c r="J23" s="20" t="str">
        <f t="shared" si="3"/>
        <v/>
      </c>
      <c r="K23" s="179" t="str">
        <f>IF(LEN(D23)&gt;0,VLOOKUP(D23,'Saisie CLASSEMENT'!$C$8:$H$207,6,FALSE),"")</f>
        <v/>
      </c>
      <c r="L23" s="91"/>
      <c r="R23" s="180" t="str">
        <f>IF('Saisie CLASSEMENT'!$C28&gt;0,'Saisie CLASSEMENT'!B28,"")</f>
        <v/>
      </c>
      <c r="S23" s="170">
        <f>IF(R23&gt;0,'Saisie CLASSEMENT'!C28)</f>
        <v>0</v>
      </c>
      <c r="T23" s="171" t="str">
        <f>IF(R23&gt;0,CONCATENATE('Saisie CLASSEMENT'!I28," ",'Saisie CLASSEMENT'!J28,""))</f>
        <v xml:space="preserve">   </v>
      </c>
      <c r="U23" s="171" t="str">
        <f>IF(R23&gt;0,'Saisie CLASSEMENT'!K28)</f>
        <v xml:space="preserve"> </v>
      </c>
      <c r="V23" s="171" t="str">
        <f>IF(R23&gt;0,'Saisie CLASSEMENT'!N28)</f>
        <v xml:space="preserve"> </v>
      </c>
      <c r="W23" s="170" t="str">
        <f>IF(R23&gt;0,'Saisie CLASSEMENT'!O28)</f>
        <v xml:space="preserve"> </v>
      </c>
      <c r="X23" s="172" t="str">
        <f>IF(R23&gt;0,'Saisie CLASSEMENT'!P28)</f>
        <v xml:space="preserve"> </v>
      </c>
      <c r="AA23" s="85" t="str">
        <f>IF(OR(X23="",COUNTIF(X$2:X23,X23)&gt;1),"",COUNTIF(X:X,"&gt;="&amp;X23))</f>
        <v/>
      </c>
      <c r="AB23" s="323" t="str">
        <f t="shared" si="0"/>
        <v/>
      </c>
    </row>
    <row r="24" spans="1:28" ht="15.75" hidden="1" customHeight="1">
      <c r="A24" s="33">
        <f t="shared" si="1"/>
        <v>0</v>
      </c>
      <c r="B24" s="170" t="str">
        <f t="shared" si="2"/>
        <v/>
      </c>
      <c r="C24" s="180"/>
      <c r="D24" s="170"/>
      <c r="E24" s="171"/>
      <c r="F24" s="171"/>
      <c r="G24" s="171"/>
      <c r="H24" s="170"/>
      <c r="I24" s="172"/>
      <c r="J24" s="20" t="str">
        <f t="shared" si="3"/>
        <v/>
      </c>
      <c r="K24" s="179" t="str">
        <f>IF(LEN(D24)&gt;0,VLOOKUP(D24,'Saisie CLASSEMENT'!$C$8:$H$207,6,FALSE),"")</f>
        <v/>
      </c>
      <c r="L24" s="91"/>
      <c r="R24" s="180" t="str">
        <f>IF('Saisie CLASSEMENT'!$C29&gt;0,'Saisie CLASSEMENT'!B29,"")</f>
        <v/>
      </c>
      <c r="S24" s="170">
        <f>IF(R24&gt;0,'Saisie CLASSEMENT'!C29)</f>
        <v>0</v>
      </c>
      <c r="T24" s="171" t="str">
        <f>IF(R24&gt;0,CONCATENATE('Saisie CLASSEMENT'!I29," ",'Saisie CLASSEMENT'!J29,""))</f>
        <v xml:space="preserve">   </v>
      </c>
      <c r="U24" s="171" t="str">
        <f>IF(R24&gt;0,'Saisie CLASSEMENT'!K29)</f>
        <v xml:space="preserve"> </v>
      </c>
      <c r="V24" s="171" t="str">
        <f>IF(R24&gt;0,'Saisie CLASSEMENT'!N29)</f>
        <v xml:space="preserve"> </v>
      </c>
      <c r="W24" s="170" t="str">
        <f>IF(R24&gt;0,'Saisie CLASSEMENT'!O29)</f>
        <v xml:space="preserve"> </v>
      </c>
      <c r="X24" s="172" t="str">
        <f>IF(R24&gt;0,'Saisie CLASSEMENT'!P29)</f>
        <v xml:space="preserve"> </v>
      </c>
      <c r="AA24" s="85" t="str">
        <f>IF(OR(X24="",COUNTIF(X$2:X24,X24)&gt;1),"",COUNTIF(X:X,"&gt;="&amp;X24))</f>
        <v/>
      </c>
      <c r="AB24" s="323" t="str">
        <f t="shared" si="0"/>
        <v/>
      </c>
    </row>
    <row r="25" spans="1:28" ht="15.75" hidden="1" customHeight="1">
      <c r="A25" s="33">
        <f t="shared" si="1"/>
        <v>0</v>
      </c>
      <c r="B25" s="170" t="str">
        <f t="shared" si="2"/>
        <v/>
      </c>
      <c r="C25" s="180"/>
      <c r="D25" s="170"/>
      <c r="E25" s="171"/>
      <c r="F25" s="171"/>
      <c r="G25" s="171"/>
      <c r="H25" s="170"/>
      <c r="I25" s="172"/>
      <c r="J25" s="20" t="str">
        <f t="shared" si="3"/>
        <v/>
      </c>
      <c r="K25" s="179" t="str">
        <f>IF(LEN(D25)&gt;0,VLOOKUP(D25,'Saisie CLASSEMENT'!$C$8:$H$207,6,FALSE),"")</f>
        <v/>
      </c>
      <c r="L25" s="91"/>
      <c r="R25" s="180" t="str">
        <f>IF('Saisie CLASSEMENT'!$C30&gt;0,'Saisie CLASSEMENT'!B30,"")</f>
        <v/>
      </c>
      <c r="S25" s="170">
        <f>IF(R25&gt;0,'Saisie CLASSEMENT'!C30)</f>
        <v>0</v>
      </c>
      <c r="T25" s="171" t="str">
        <f>IF(R25&gt;0,CONCATENATE('Saisie CLASSEMENT'!I30," ",'Saisie CLASSEMENT'!J30,""))</f>
        <v xml:space="preserve">   </v>
      </c>
      <c r="U25" s="171" t="str">
        <f>IF(R25&gt;0,'Saisie CLASSEMENT'!K30)</f>
        <v xml:space="preserve"> </v>
      </c>
      <c r="V25" s="171" t="str">
        <f>IF(R25&gt;0,'Saisie CLASSEMENT'!N30)</f>
        <v xml:space="preserve"> </v>
      </c>
      <c r="W25" s="170" t="str">
        <f>IF(R25&gt;0,'Saisie CLASSEMENT'!O30)</f>
        <v xml:space="preserve"> </v>
      </c>
      <c r="X25" s="172" t="str">
        <f>IF(R25&gt;0,'Saisie CLASSEMENT'!P30)</f>
        <v xml:space="preserve"> </v>
      </c>
      <c r="AA25" s="85" t="str">
        <f>IF(OR(X25="",COUNTIF(X$2:X25,X25)&gt;1),"",COUNTIF(X:X,"&gt;="&amp;X25))</f>
        <v/>
      </c>
      <c r="AB25" s="323" t="str">
        <f t="shared" si="0"/>
        <v/>
      </c>
    </row>
    <row r="26" spans="1:28" ht="15.75" hidden="1" customHeight="1">
      <c r="A26" s="33">
        <f t="shared" si="1"/>
        <v>0</v>
      </c>
      <c r="B26" s="170" t="str">
        <f t="shared" si="2"/>
        <v/>
      </c>
      <c r="C26" s="180"/>
      <c r="D26" s="170"/>
      <c r="E26" s="171"/>
      <c r="F26" s="171"/>
      <c r="G26" s="171"/>
      <c r="H26" s="170"/>
      <c r="I26" s="171"/>
      <c r="J26" s="20" t="str">
        <f t="shared" si="3"/>
        <v/>
      </c>
      <c r="K26" s="179" t="str">
        <f>IF(LEN(D26)&gt;0,VLOOKUP(D26,'Saisie CLASSEMENT'!$C$8:$H$207,6,FALSE),"")</f>
        <v/>
      </c>
      <c r="L26" s="91"/>
      <c r="R26" s="180" t="str">
        <f>IF('Saisie CLASSEMENT'!$C31&gt;0,'Saisie CLASSEMENT'!B31,"")</f>
        <v/>
      </c>
      <c r="S26" s="170">
        <f>IF(R26&gt;0,'Saisie CLASSEMENT'!C31)</f>
        <v>0</v>
      </c>
      <c r="T26" s="171" t="str">
        <f>IF(R26&gt;0,CONCATENATE('Saisie CLASSEMENT'!I31," ",'Saisie CLASSEMENT'!J31,""))</f>
        <v xml:space="preserve">   </v>
      </c>
      <c r="U26" s="171" t="str">
        <f>IF(R26&gt;0,'Saisie CLASSEMENT'!K31)</f>
        <v xml:space="preserve"> </v>
      </c>
      <c r="V26" s="171" t="str">
        <f>IF(R26&gt;0,'Saisie CLASSEMENT'!N31)</f>
        <v xml:space="preserve"> </v>
      </c>
      <c r="W26" s="170" t="str">
        <f>IF(R26&gt;0,'Saisie CLASSEMENT'!O31)</f>
        <v xml:space="preserve"> </v>
      </c>
      <c r="X26" s="172" t="str">
        <f>IF(R26&gt;0,'Saisie CLASSEMENT'!P31)</f>
        <v xml:space="preserve"> </v>
      </c>
      <c r="AA26" s="85" t="str">
        <f>IF(OR(X26="",COUNTIF(X$2:X26,X26)&gt;1),"",COUNTIF(X:X,"&gt;="&amp;X26))</f>
        <v/>
      </c>
      <c r="AB26" s="323" t="str">
        <f t="shared" si="0"/>
        <v/>
      </c>
    </row>
    <row r="27" spans="1:28" ht="15.75" hidden="1" customHeight="1">
      <c r="A27" s="33">
        <f t="shared" si="1"/>
        <v>0</v>
      </c>
      <c r="B27" s="170" t="str">
        <f t="shared" si="2"/>
        <v/>
      </c>
      <c r="C27" s="180"/>
      <c r="D27" s="170"/>
      <c r="E27" s="171"/>
      <c r="F27" s="171"/>
      <c r="G27" s="171"/>
      <c r="H27" s="170"/>
      <c r="I27" s="171"/>
      <c r="J27" s="527" t="str">
        <f t="shared" si="3"/>
        <v/>
      </c>
      <c r="K27" s="179" t="str">
        <f>IF(LEN(D27)&gt;0,VLOOKUP(D27,'Saisie CLASSEMENT'!$C$8:$H$207,6,FALSE),"")</f>
        <v/>
      </c>
      <c r="L27" s="91"/>
      <c r="R27" s="180" t="str">
        <f>IF('Saisie CLASSEMENT'!$C32&gt;0,'Saisie CLASSEMENT'!B32,"")</f>
        <v/>
      </c>
      <c r="S27" s="170">
        <f>IF(R27&gt;0,'Saisie CLASSEMENT'!C32)</f>
        <v>0</v>
      </c>
      <c r="T27" s="171" t="str">
        <f>IF(R27&gt;0,CONCATENATE('Saisie CLASSEMENT'!I32," ",'Saisie CLASSEMENT'!J32,""))</f>
        <v xml:space="preserve">   </v>
      </c>
      <c r="U27" s="171" t="str">
        <f>IF(R27&gt;0,'Saisie CLASSEMENT'!K32)</f>
        <v xml:space="preserve"> </v>
      </c>
      <c r="V27" s="171" t="str">
        <f>IF(R27&gt;0,'Saisie CLASSEMENT'!N32)</f>
        <v xml:space="preserve"> </v>
      </c>
      <c r="W27" s="170" t="str">
        <f>IF(R27&gt;0,'Saisie CLASSEMENT'!O32)</f>
        <v xml:space="preserve"> </v>
      </c>
      <c r="X27" s="172" t="str">
        <f>IF(R27&gt;0,'Saisie CLASSEMENT'!P32)</f>
        <v xml:space="preserve"> </v>
      </c>
      <c r="AA27" s="85" t="str">
        <f>IF(OR(X27="",COUNTIF(X$2:X27,X27)&gt;1),"",COUNTIF(X:X,"&gt;="&amp;X27))</f>
        <v/>
      </c>
      <c r="AB27" s="323" t="str">
        <f t="shared" si="0"/>
        <v/>
      </c>
    </row>
    <row r="28" spans="1:28" ht="15.75" hidden="1" customHeight="1">
      <c r="A28" s="33">
        <f t="shared" si="1"/>
        <v>0</v>
      </c>
      <c r="B28" s="170" t="str">
        <f t="shared" si="2"/>
        <v/>
      </c>
      <c r="C28" s="180"/>
      <c r="D28" s="170"/>
      <c r="E28" s="171"/>
      <c r="F28" s="171"/>
      <c r="G28" s="171"/>
      <c r="H28" s="170"/>
      <c r="I28" s="171"/>
      <c r="J28" s="527" t="str">
        <f t="shared" si="3"/>
        <v/>
      </c>
      <c r="K28" s="179" t="str">
        <f>IF(LEN(D28)&gt;0,VLOOKUP(D28,'Saisie CLASSEMENT'!$C$8:$H$207,6,FALSE),"")</f>
        <v/>
      </c>
      <c r="L28" s="91"/>
      <c r="R28" s="180" t="str">
        <f>IF('Saisie CLASSEMENT'!$C33&gt;0,'Saisie CLASSEMENT'!B33,"")</f>
        <v/>
      </c>
      <c r="S28" s="170">
        <f>IF(R28&gt;0,'Saisie CLASSEMENT'!C33)</f>
        <v>0</v>
      </c>
      <c r="T28" s="171" t="str">
        <f>IF(R28&gt;0,CONCATENATE('Saisie CLASSEMENT'!I33," ",'Saisie CLASSEMENT'!J33,""))</f>
        <v xml:space="preserve">   </v>
      </c>
      <c r="U28" s="171" t="str">
        <f>IF(R28&gt;0,'Saisie CLASSEMENT'!K33)</f>
        <v xml:space="preserve"> </v>
      </c>
      <c r="V28" s="171" t="str">
        <f>IF(R28&gt;0,'Saisie CLASSEMENT'!N33)</f>
        <v xml:space="preserve"> </v>
      </c>
      <c r="W28" s="170" t="str">
        <f>IF(R28&gt;0,'Saisie CLASSEMENT'!O33)</f>
        <v xml:space="preserve"> </v>
      </c>
      <c r="X28" s="172" t="str">
        <f>IF(R28&gt;0,'Saisie CLASSEMENT'!P33)</f>
        <v xml:space="preserve"> </v>
      </c>
      <c r="AA28" s="85" t="str">
        <f>IF(OR(X28="",COUNTIF(X$2:X28,X28)&gt;1),"",COUNTIF(X:X,"&gt;="&amp;X28))</f>
        <v/>
      </c>
      <c r="AB28" s="323" t="str">
        <f t="shared" si="0"/>
        <v/>
      </c>
    </row>
    <row r="29" spans="1:28" ht="15.75" hidden="1" customHeight="1">
      <c r="A29" s="33">
        <f t="shared" si="1"/>
        <v>0</v>
      </c>
      <c r="B29" s="170" t="str">
        <f t="shared" si="2"/>
        <v/>
      </c>
      <c r="C29" s="180"/>
      <c r="D29" s="170"/>
      <c r="E29" s="171"/>
      <c r="F29" s="171"/>
      <c r="G29" s="171"/>
      <c r="H29" s="170"/>
      <c r="I29" s="171"/>
      <c r="J29" s="527" t="str">
        <f t="shared" si="3"/>
        <v/>
      </c>
      <c r="K29" s="179" t="str">
        <f>IF(LEN(D29)&gt;0,VLOOKUP(D29,'Saisie CLASSEMENT'!$C$8:$H$207,6,FALSE),"")</f>
        <v/>
      </c>
      <c r="L29" s="91"/>
      <c r="R29" s="180" t="str">
        <f>IF('Saisie CLASSEMENT'!$C34&gt;0,'Saisie CLASSEMENT'!B34,"")</f>
        <v/>
      </c>
      <c r="S29" s="170">
        <f>IF(R29&gt;0,'Saisie CLASSEMENT'!C34)</f>
        <v>0</v>
      </c>
      <c r="T29" s="171" t="str">
        <f>IF(R29&gt;0,CONCATENATE('Saisie CLASSEMENT'!I34," ",'Saisie CLASSEMENT'!J34,""))</f>
        <v xml:space="preserve">   </v>
      </c>
      <c r="U29" s="171" t="str">
        <f>IF(R29&gt;0,'Saisie CLASSEMENT'!K34)</f>
        <v xml:space="preserve"> </v>
      </c>
      <c r="V29" s="171" t="str">
        <f>IF(R29&gt;0,'Saisie CLASSEMENT'!N34)</f>
        <v xml:space="preserve"> </v>
      </c>
      <c r="W29" s="170" t="str">
        <f>IF(R29&gt;0,'Saisie CLASSEMENT'!O34)</f>
        <v xml:space="preserve"> </v>
      </c>
      <c r="X29" s="172" t="str">
        <f>IF(R29&gt;0,'Saisie CLASSEMENT'!P34)</f>
        <v xml:space="preserve"> </v>
      </c>
      <c r="AA29" s="85" t="str">
        <f>IF(OR(X29="",COUNTIF(X$2:X29,X29)&gt;1),"",COUNTIF(X:X,"&gt;="&amp;X29))</f>
        <v/>
      </c>
      <c r="AB29" s="323" t="str">
        <f t="shared" si="0"/>
        <v/>
      </c>
    </row>
    <row r="30" spans="1:28" ht="15.75" hidden="1" customHeight="1">
      <c r="A30" s="33">
        <f t="shared" si="1"/>
        <v>0</v>
      </c>
      <c r="B30" s="170" t="str">
        <f t="shared" si="2"/>
        <v/>
      </c>
      <c r="C30" s="180"/>
      <c r="D30" s="170"/>
      <c r="E30" s="171"/>
      <c r="F30" s="171"/>
      <c r="G30" s="171"/>
      <c r="H30" s="170"/>
      <c r="I30" s="171"/>
      <c r="J30" s="527" t="str">
        <f t="shared" si="3"/>
        <v/>
      </c>
      <c r="K30" s="179" t="str">
        <f>IF(LEN(D30)&gt;0,VLOOKUP(D30,'Saisie CLASSEMENT'!$C$8:$H$207,6,FALSE),"")</f>
        <v/>
      </c>
      <c r="L30" s="91"/>
      <c r="R30" s="180" t="str">
        <f>IF('Saisie CLASSEMENT'!$C35&gt;0,'Saisie CLASSEMENT'!B35,"")</f>
        <v/>
      </c>
      <c r="S30" s="170">
        <f>IF(R30&gt;0,'Saisie CLASSEMENT'!C35)</f>
        <v>0</v>
      </c>
      <c r="T30" s="171" t="str">
        <f>IF(R30&gt;0,CONCATENATE('Saisie CLASSEMENT'!I35," ",'Saisie CLASSEMENT'!J35,""))</f>
        <v xml:space="preserve">   </v>
      </c>
      <c r="U30" s="171" t="str">
        <f>IF(R30&gt;0,'Saisie CLASSEMENT'!K35)</f>
        <v xml:space="preserve"> </v>
      </c>
      <c r="V30" s="171" t="str">
        <f>IF(R30&gt;0,'Saisie CLASSEMENT'!N35)</f>
        <v xml:space="preserve"> </v>
      </c>
      <c r="W30" s="170" t="str">
        <f>IF(R30&gt;0,'Saisie CLASSEMENT'!O35)</f>
        <v xml:space="preserve"> </v>
      </c>
      <c r="X30" s="172" t="str">
        <f>IF(R30&gt;0,'Saisie CLASSEMENT'!P35)</f>
        <v xml:space="preserve"> </v>
      </c>
      <c r="AA30" s="85" t="str">
        <f>IF(OR(X30="",COUNTIF(X$2:X30,X30)&gt;1),"",COUNTIF(X:X,"&gt;="&amp;X30))</f>
        <v/>
      </c>
      <c r="AB30" s="323" t="str">
        <f t="shared" si="0"/>
        <v/>
      </c>
    </row>
    <row r="31" spans="1:28" ht="15.75" hidden="1" customHeight="1">
      <c r="A31" s="33">
        <f t="shared" si="1"/>
        <v>0</v>
      </c>
      <c r="B31" s="170" t="str">
        <f t="shared" si="2"/>
        <v/>
      </c>
      <c r="C31" s="180"/>
      <c r="D31" s="170"/>
      <c r="E31" s="171"/>
      <c r="F31" s="171"/>
      <c r="G31" s="171"/>
      <c r="H31" s="170"/>
      <c r="I31" s="171"/>
      <c r="J31" s="527" t="str">
        <f t="shared" si="3"/>
        <v/>
      </c>
      <c r="K31" s="179" t="str">
        <f>IF(LEN(D31)&gt;0,VLOOKUP(D31,'Saisie CLASSEMENT'!$C$8:$H$207,6,FALSE),"")</f>
        <v/>
      </c>
      <c r="L31" s="91"/>
      <c r="R31" s="180" t="str">
        <f>IF('Saisie CLASSEMENT'!$C36&gt;0,'Saisie CLASSEMENT'!B36,"")</f>
        <v/>
      </c>
      <c r="S31" s="170">
        <f>IF(R31&gt;0,'Saisie CLASSEMENT'!C36)</f>
        <v>0</v>
      </c>
      <c r="T31" s="171" t="str">
        <f>IF(R31&gt;0,CONCATENATE('Saisie CLASSEMENT'!I36," ",'Saisie CLASSEMENT'!J36,""))</f>
        <v xml:space="preserve">   </v>
      </c>
      <c r="U31" s="171" t="str">
        <f>IF(R31&gt;0,'Saisie CLASSEMENT'!K36)</f>
        <v xml:space="preserve"> </v>
      </c>
      <c r="V31" s="171" t="str">
        <f>IF(R31&gt;0,'Saisie CLASSEMENT'!N36)</f>
        <v xml:space="preserve"> </v>
      </c>
      <c r="W31" s="170" t="str">
        <f>IF(R31&gt;0,'Saisie CLASSEMENT'!O36)</f>
        <v xml:space="preserve"> </v>
      </c>
      <c r="X31" s="172" t="str">
        <f>IF(R31&gt;0,'Saisie CLASSEMENT'!P36)</f>
        <v xml:space="preserve"> </v>
      </c>
      <c r="AA31" s="85" t="str">
        <f>IF(OR(X31="",COUNTIF(X$2:X31,X31)&gt;1),"",COUNTIF(X:X,"&gt;="&amp;X31))</f>
        <v/>
      </c>
      <c r="AB31" s="323" t="str">
        <f t="shared" si="0"/>
        <v/>
      </c>
    </row>
    <row r="32" spans="1:28" ht="15.75" hidden="1" customHeight="1">
      <c r="A32" s="33">
        <f t="shared" si="1"/>
        <v>0</v>
      </c>
      <c r="B32" s="170" t="str">
        <f t="shared" si="2"/>
        <v/>
      </c>
      <c r="C32" s="180"/>
      <c r="D32" s="170"/>
      <c r="E32" s="171"/>
      <c r="F32" s="171"/>
      <c r="G32" s="171"/>
      <c r="H32" s="170"/>
      <c r="I32" s="171"/>
      <c r="J32" s="527" t="str">
        <f t="shared" si="3"/>
        <v/>
      </c>
      <c r="K32" s="179" t="str">
        <f>IF(LEN(D32)&gt;0,VLOOKUP(D32,'Saisie CLASSEMENT'!$C$8:$H$207,6,FALSE),"")</f>
        <v/>
      </c>
      <c r="L32" s="91"/>
      <c r="R32" s="180" t="str">
        <f>IF('Saisie CLASSEMENT'!$C37&gt;0,'Saisie CLASSEMENT'!B37,"")</f>
        <v/>
      </c>
      <c r="S32" s="170">
        <f>IF(R32&gt;0,'Saisie CLASSEMENT'!C37)</f>
        <v>0</v>
      </c>
      <c r="T32" s="171" t="str">
        <f>IF(R32&gt;0,CONCATENATE('Saisie CLASSEMENT'!I37," ",'Saisie CLASSEMENT'!J37,""))</f>
        <v xml:space="preserve">   </v>
      </c>
      <c r="U32" s="171" t="str">
        <f>IF(R32&gt;0,'Saisie CLASSEMENT'!K37)</f>
        <v xml:space="preserve"> </v>
      </c>
      <c r="V32" s="171" t="str">
        <f>IF(R32&gt;0,'Saisie CLASSEMENT'!N37)</f>
        <v xml:space="preserve"> </v>
      </c>
      <c r="W32" s="170" t="str">
        <f>IF(R32&gt;0,'Saisie CLASSEMENT'!O37)</f>
        <v xml:space="preserve"> </v>
      </c>
      <c r="X32" s="172" t="str">
        <f>IF(R32&gt;0,'Saisie CLASSEMENT'!P37)</f>
        <v xml:space="preserve"> </v>
      </c>
      <c r="AA32" s="85" t="str">
        <f>IF(OR(X32="",COUNTIF(X$2:X32,X32)&gt;1),"",COUNTIF(X:X,"&gt;="&amp;X32))</f>
        <v/>
      </c>
      <c r="AB32" s="323" t="str">
        <f t="shared" si="0"/>
        <v/>
      </c>
    </row>
    <row r="33" spans="1:28" ht="15.75" hidden="1" customHeight="1">
      <c r="A33" s="33">
        <f t="shared" si="1"/>
        <v>0</v>
      </c>
      <c r="B33" s="170" t="str">
        <f t="shared" si="2"/>
        <v/>
      </c>
      <c r="C33" s="180"/>
      <c r="D33" s="170"/>
      <c r="E33" s="171"/>
      <c r="F33" s="171"/>
      <c r="G33" s="171"/>
      <c r="H33" s="170"/>
      <c r="I33" s="171"/>
      <c r="J33" s="527" t="str">
        <f t="shared" si="3"/>
        <v/>
      </c>
      <c r="K33" s="179" t="str">
        <f>IF(LEN(D33)&gt;0,VLOOKUP(D33,'Saisie CLASSEMENT'!$C$8:$H$207,6,FALSE),"")</f>
        <v/>
      </c>
      <c r="L33" s="91"/>
      <c r="R33" s="180" t="str">
        <f>IF('Saisie CLASSEMENT'!$C38&gt;0,'Saisie CLASSEMENT'!B38,"")</f>
        <v/>
      </c>
      <c r="S33" s="170">
        <f>IF(R33&gt;0,'Saisie CLASSEMENT'!C38)</f>
        <v>0</v>
      </c>
      <c r="T33" s="171" t="str">
        <f>IF(R33&gt;0,CONCATENATE('Saisie CLASSEMENT'!I38," ",'Saisie CLASSEMENT'!J38,""))</f>
        <v xml:space="preserve">   </v>
      </c>
      <c r="U33" s="171" t="str">
        <f>IF(R33&gt;0,'Saisie CLASSEMENT'!K38)</f>
        <v xml:space="preserve"> </v>
      </c>
      <c r="V33" s="171" t="str">
        <f>IF(R33&gt;0,'Saisie CLASSEMENT'!N38)</f>
        <v xml:space="preserve"> </v>
      </c>
      <c r="W33" s="170" t="str">
        <f>IF(R33&gt;0,'Saisie CLASSEMENT'!O38)</f>
        <v xml:space="preserve"> </v>
      </c>
      <c r="X33" s="172" t="str">
        <f>IF(R33&gt;0,'Saisie CLASSEMENT'!P38)</f>
        <v xml:space="preserve"> </v>
      </c>
      <c r="AA33" s="85" t="str">
        <f>IF(OR(X33="",COUNTIF(X$2:X33,X33)&gt;1),"",COUNTIF(X:X,"&gt;="&amp;X33))</f>
        <v/>
      </c>
      <c r="AB33" s="323" t="str">
        <f t="shared" si="0"/>
        <v/>
      </c>
    </row>
    <row r="34" spans="1:28" ht="15.75" hidden="1" customHeight="1">
      <c r="A34" s="33">
        <f t="shared" si="1"/>
        <v>0</v>
      </c>
      <c r="B34" s="170" t="str">
        <f t="shared" si="2"/>
        <v/>
      </c>
      <c r="C34" s="180"/>
      <c r="D34" s="170"/>
      <c r="E34" s="171"/>
      <c r="F34" s="171"/>
      <c r="G34" s="171"/>
      <c r="H34" s="170"/>
      <c r="I34" s="171"/>
      <c r="J34" s="527" t="str">
        <f t="shared" si="3"/>
        <v/>
      </c>
      <c r="K34" s="179" t="str">
        <f>IF(LEN(D34)&gt;0,VLOOKUP(D34,'Saisie CLASSEMENT'!$C$8:$H$207,6,FALSE),"")</f>
        <v/>
      </c>
      <c r="L34" s="91"/>
      <c r="R34" s="180" t="str">
        <f>IF('Saisie CLASSEMENT'!$C39&gt;0,'Saisie CLASSEMENT'!B39,"")</f>
        <v/>
      </c>
      <c r="S34" s="170">
        <f>IF(R34&gt;0,'Saisie CLASSEMENT'!C39)</f>
        <v>0</v>
      </c>
      <c r="T34" s="171" t="str">
        <f>IF(R34&gt;0,CONCATENATE('Saisie CLASSEMENT'!I39," ",'Saisie CLASSEMENT'!J39,""))</f>
        <v xml:space="preserve">   </v>
      </c>
      <c r="U34" s="171" t="str">
        <f>IF(R34&gt;0,'Saisie CLASSEMENT'!K39)</f>
        <v xml:space="preserve"> </v>
      </c>
      <c r="V34" s="171" t="str">
        <f>IF(R34&gt;0,'Saisie CLASSEMENT'!N39)</f>
        <v xml:space="preserve"> </v>
      </c>
      <c r="W34" s="170" t="str">
        <f>IF(R34&gt;0,'Saisie CLASSEMENT'!O39)</f>
        <v xml:space="preserve"> </v>
      </c>
      <c r="X34" s="172" t="str">
        <f>IF(R34&gt;0,'Saisie CLASSEMENT'!P39)</f>
        <v xml:space="preserve"> </v>
      </c>
      <c r="AA34" s="85" t="str">
        <f>IF(OR(X34="",COUNTIF(X$2:X34,X34)&gt;1),"",COUNTIF(X:X,"&gt;="&amp;X34))</f>
        <v/>
      </c>
      <c r="AB34" s="323" t="str">
        <f t="shared" si="0"/>
        <v/>
      </c>
    </row>
    <row r="35" spans="1:28" ht="15.75" hidden="1" customHeight="1">
      <c r="A35" s="33">
        <f t="shared" si="1"/>
        <v>0</v>
      </c>
      <c r="B35" s="170" t="str">
        <f t="shared" si="2"/>
        <v/>
      </c>
      <c r="C35" s="180"/>
      <c r="D35" s="170"/>
      <c r="E35" s="171"/>
      <c r="F35" s="171"/>
      <c r="G35" s="171"/>
      <c r="H35" s="170"/>
      <c r="I35" s="171"/>
      <c r="J35" s="527" t="str">
        <f t="shared" si="3"/>
        <v/>
      </c>
      <c r="K35" s="179" t="str">
        <f>IF(LEN(D35)&gt;0,VLOOKUP(D35,'Saisie CLASSEMENT'!$C$8:$H$207,6,FALSE),"")</f>
        <v/>
      </c>
      <c r="L35" s="91"/>
      <c r="R35" s="180" t="str">
        <f>IF('Saisie CLASSEMENT'!$C40&gt;0,'Saisie CLASSEMENT'!B40,"")</f>
        <v/>
      </c>
      <c r="S35" s="170">
        <f>IF(R35&gt;0,'Saisie CLASSEMENT'!C40)</f>
        <v>0</v>
      </c>
      <c r="T35" s="171" t="str">
        <f>IF(R35&gt;0,CONCATENATE('Saisie CLASSEMENT'!I40," ",'Saisie CLASSEMENT'!J40,""))</f>
        <v xml:space="preserve">   </v>
      </c>
      <c r="U35" s="171" t="str">
        <f>IF(R35&gt;0,'Saisie CLASSEMENT'!K40)</f>
        <v xml:space="preserve"> </v>
      </c>
      <c r="V35" s="171" t="str">
        <f>IF(R35&gt;0,'Saisie CLASSEMENT'!N40)</f>
        <v xml:space="preserve"> </v>
      </c>
      <c r="W35" s="170" t="str">
        <f>IF(R35&gt;0,'Saisie CLASSEMENT'!O40)</f>
        <v xml:space="preserve"> </v>
      </c>
      <c r="X35" s="172" t="str">
        <f>IF(R35&gt;0,'Saisie CLASSEMENT'!P40)</f>
        <v xml:space="preserve"> </v>
      </c>
      <c r="AA35" s="85" t="str">
        <f>IF(OR(X35="",COUNTIF(X$2:X35,X35)&gt;1),"",COUNTIF(X:X,"&gt;="&amp;X35))</f>
        <v/>
      </c>
      <c r="AB35" s="323" t="str">
        <f t="shared" si="0"/>
        <v/>
      </c>
    </row>
    <row r="36" spans="1:28" ht="15.75" hidden="1" customHeight="1">
      <c r="A36" s="33">
        <f t="shared" si="1"/>
        <v>0</v>
      </c>
      <c r="B36" s="170" t="str">
        <f t="shared" si="2"/>
        <v/>
      </c>
      <c r="C36" s="180"/>
      <c r="D36" s="170"/>
      <c r="E36" s="171"/>
      <c r="F36" s="171"/>
      <c r="G36" s="171"/>
      <c r="H36" s="170"/>
      <c r="I36" s="171"/>
      <c r="J36" s="527" t="str">
        <f t="shared" si="3"/>
        <v/>
      </c>
      <c r="K36" s="179" t="str">
        <f>IF(LEN(D36)&gt;0,VLOOKUP(D36,'Saisie CLASSEMENT'!$C$8:$H$207,6,FALSE),"")</f>
        <v/>
      </c>
      <c r="L36" s="91"/>
      <c r="R36" s="180" t="str">
        <f>IF('Saisie CLASSEMENT'!$C41&gt;0,'Saisie CLASSEMENT'!B41,"")</f>
        <v/>
      </c>
      <c r="S36" s="170">
        <f>IF(R36&gt;0,'Saisie CLASSEMENT'!C41)</f>
        <v>0</v>
      </c>
      <c r="T36" s="171" t="str">
        <f>IF(R36&gt;0,CONCATENATE('Saisie CLASSEMENT'!I41," ",'Saisie CLASSEMENT'!J41,""))</f>
        <v xml:space="preserve">   </v>
      </c>
      <c r="U36" s="171" t="str">
        <f>IF(R36&gt;0,'Saisie CLASSEMENT'!K41)</f>
        <v xml:space="preserve"> </v>
      </c>
      <c r="V36" s="171" t="str">
        <f>IF(R36&gt;0,'Saisie CLASSEMENT'!N41)</f>
        <v xml:space="preserve"> </v>
      </c>
      <c r="W36" s="170" t="str">
        <f>IF(R36&gt;0,'Saisie CLASSEMENT'!O41)</f>
        <v xml:space="preserve"> </v>
      </c>
      <c r="X36" s="172" t="str">
        <f>IF(R36&gt;0,'Saisie CLASSEMENT'!P41)</f>
        <v xml:space="preserve"> </v>
      </c>
      <c r="AA36" s="85" t="str">
        <f>IF(OR(X36="",COUNTIF(X$2:X36,X36)&gt;1),"",COUNTIF(X:X,"&gt;="&amp;X36))</f>
        <v/>
      </c>
      <c r="AB36" s="323" t="str">
        <f t="shared" si="0"/>
        <v/>
      </c>
    </row>
    <row r="37" spans="1:28" ht="15.75" hidden="1" customHeight="1">
      <c r="A37" s="33">
        <f t="shared" si="1"/>
        <v>0</v>
      </c>
      <c r="B37" s="170" t="str">
        <f t="shared" si="2"/>
        <v/>
      </c>
      <c r="C37" s="180"/>
      <c r="D37" s="170"/>
      <c r="E37" s="171"/>
      <c r="F37" s="171"/>
      <c r="G37" s="171"/>
      <c r="H37" s="170"/>
      <c r="I37" s="171"/>
      <c r="J37" s="527" t="str">
        <f t="shared" si="3"/>
        <v/>
      </c>
      <c r="K37" s="179" t="str">
        <f>IF(LEN(D37)&gt;0,VLOOKUP(D37,'Saisie CLASSEMENT'!$C$8:$H$207,6,FALSE),"")</f>
        <v/>
      </c>
      <c r="L37" s="91"/>
      <c r="R37" s="180" t="str">
        <f>IF('Saisie CLASSEMENT'!$C42&gt;0,'Saisie CLASSEMENT'!B42,"")</f>
        <v/>
      </c>
      <c r="S37" s="170">
        <f>IF(R37&gt;0,'Saisie CLASSEMENT'!C42)</f>
        <v>0</v>
      </c>
      <c r="T37" s="171" t="str">
        <f>IF(R37&gt;0,CONCATENATE('Saisie CLASSEMENT'!I42," ",'Saisie CLASSEMENT'!J42,""))</f>
        <v xml:space="preserve">   </v>
      </c>
      <c r="U37" s="171" t="str">
        <f>IF(R37&gt;0,'Saisie CLASSEMENT'!K42)</f>
        <v xml:space="preserve"> </v>
      </c>
      <c r="V37" s="171" t="str">
        <f>IF(R37&gt;0,'Saisie CLASSEMENT'!N42)</f>
        <v xml:space="preserve"> </v>
      </c>
      <c r="W37" s="170" t="str">
        <f>IF(R37&gt;0,'Saisie CLASSEMENT'!O42)</f>
        <v xml:space="preserve"> </v>
      </c>
      <c r="X37" s="172" t="str">
        <f>IF(R37&gt;0,'Saisie CLASSEMENT'!P42)</f>
        <v xml:space="preserve"> </v>
      </c>
      <c r="AA37" s="85" t="str">
        <f>IF(OR(X37="",COUNTIF(X$2:X37,X37)&gt;1),"",COUNTIF(X:X,"&gt;="&amp;X37))</f>
        <v/>
      </c>
      <c r="AB37" s="323" t="str">
        <f t="shared" si="0"/>
        <v/>
      </c>
    </row>
    <row r="38" spans="1:28" ht="15.75" hidden="1" customHeight="1">
      <c r="A38" s="33">
        <f t="shared" si="1"/>
        <v>0</v>
      </c>
      <c r="B38" s="170" t="str">
        <f t="shared" si="2"/>
        <v/>
      </c>
      <c r="C38" s="180"/>
      <c r="D38" s="170"/>
      <c r="E38" s="171"/>
      <c r="F38" s="171"/>
      <c r="G38" s="171"/>
      <c r="H38" s="170"/>
      <c r="I38" s="171"/>
      <c r="J38" s="527" t="str">
        <f t="shared" si="3"/>
        <v/>
      </c>
      <c r="K38" s="179" t="str">
        <f>IF(LEN(D38)&gt;0,VLOOKUP(D38,'Saisie CLASSEMENT'!$C$8:$H$207,6,FALSE),"")</f>
        <v/>
      </c>
      <c r="L38" s="91"/>
      <c r="R38" s="180" t="str">
        <f>IF('Saisie CLASSEMENT'!$C43&gt;0,'Saisie CLASSEMENT'!B43,"")</f>
        <v/>
      </c>
      <c r="S38" s="170">
        <f>IF(R38&gt;0,'Saisie CLASSEMENT'!C43)</f>
        <v>0</v>
      </c>
      <c r="T38" s="171" t="str">
        <f>IF(R38&gt;0,CONCATENATE('Saisie CLASSEMENT'!I43," ",'Saisie CLASSEMENT'!J43,""))</f>
        <v xml:space="preserve">   </v>
      </c>
      <c r="U38" s="171" t="str">
        <f>IF(R38&gt;0,'Saisie CLASSEMENT'!K43)</f>
        <v xml:space="preserve"> </v>
      </c>
      <c r="V38" s="171" t="str">
        <f>IF(R38&gt;0,'Saisie CLASSEMENT'!N43)</f>
        <v xml:space="preserve"> </v>
      </c>
      <c r="W38" s="170" t="str">
        <f>IF(R38&gt;0,'Saisie CLASSEMENT'!O43)</f>
        <v xml:space="preserve"> </v>
      </c>
      <c r="X38" s="172" t="str">
        <f>IF(R38&gt;0,'Saisie CLASSEMENT'!P43)</f>
        <v xml:space="preserve"> </v>
      </c>
      <c r="AA38" s="85" t="str">
        <f>IF(OR(X38="",COUNTIF(X$2:X38,X38)&gt;1),"",COUNTIF(X:X,"&gt;="&amp;X38))</f>
        <v/>
      </c>
      <c r="AB38" s="323" t="str">
        <f t="shared" si="0"/>
        <v/>
      </c>
    </row>
    <row r="39" spans="1:28" ht="15.75" hidden="1" customHeight="1">
      <c r="A39" s="33">
        <f t="shared" si="1"/>
        <v>0</v>
      </c>
      <c r="B39" s="170" t="str">
        <f t="shared" si="2"/>
        <v/>
      </c>
      <c r="C39" s="180"/>
      <c r="D39" s="170"/>
      <c r="E39" s="171"/>
      <c r="F39" s="171"/>
      <c r="G39" s="171"/>
      <c r="H39" s="170"/>
      <c r="I39" s="171"/>
      <c r="J39" s="527" t="str">
        <f t="shared" si="3"/>
        <v/>
      </c>
      <c r="K39" s="179" t="str">
        <f>IF(LEN(D39)&gt;0,VLOOKUP(D39,'Saisie CLASSEMENT'!$C$8:$H$207,6,FALSE),"")</f>
        <v/>
      </c>
      <c r="L39" s="91"/>
      <c r="R39" s="180" t="str">
        <f>IF('Saisie CLASSEMENT'!$C44&gt;0,'Saisie CLASSEMENT'!B44,"")</f>
        <v/>
      </c>
      <c r="S39" s="170">
        <f>IF(R39&gt;0,'Saisie CLASSEMENT'!C44)</f>
        <v>0</v>
      </c>
      <c r="T39" s="171" t="str">
        <f>IF(R39&gt;0,CONCATENATE('Saisie CLASSEMENT'!I44," ",'Saisie CLASSEMENT'!J44,""))</f>
        <v xml:space="preserve">   </v>
      </c>
      <c r="U39" s="171" t="str">
        <f>IF(R39&gt;0,'Saisie CLASSEMENT'!K44)</f>
        <v xml:space="preserve"> </v>
      </c>
      <c r="V39" s="171" t="str">
        <f>IF(R39&gt;0,'Saisie CLASSEMENT'!N44)</f>
        <v xml:space="preserve"> </v>
      </c>
      <c r="W39" s="170" t="str">
        <f>IF(R39&gt;0,'Saisie CLASSEMENT'!O44)</f>
        <v xml:space="preserve"> </v>
      </c>
      <c r="X39" s="172" t="str">
        <f>IF(R39&gt;0,'Saisie CLASSEMENT'!P44)</f>
        <v xml:space="preserve"> </v>
      </c>
      <c r="AA39" s="85" t="str">
        <f>IF(OR(X39="",COUNTIF(X$2:X39,X39)&gt;1),"",COUNTIF(X:X,"&gt;="&amp;X39))</f>
        <v/>
      </c>
      <c r="AB39" s="323" t="str">
        <f t="shared" si="0"/>
        <v/>
      </c>
    </row>
    <row r="40" spans="1:28" ht="15.75" hidden="1" customHeight="1">
      <c r="A40" s="33">
        <f t="shared" si="1"/>
        <v>0</v>
      </c>
      <c r="B40" s="170" t="str">
        <f t="shared" si="2"/>
        <v/>
      </c>
      <c r="C40" s="180"/>
      <c r="D40" s="170"/>
      <c r="E40" s="171"/>
      <c r="F40" s="171"/>
      <c r="G40" s="171"/>
      <c r="H40" s="170"/>
      <c r="I40" s="171"/>
      <c r="J40" s="527" t="str">
        <f t="shared" si="3"/>
        <v/>
      </c>
      <c r="K40" s="179" t="str">
        <f>IF(LEN(D40)&gt;0,VLOOKUP(D40,'Saisie CLASSEMENT'!$C$8:$H$207,6,FALSE),"")</f>
        <v/>
      </c>
      <c r="L40" s="91"/>
      <c r="R40" s="180" t="str">
        <f>IF('Saisie CLASSEMENT'!$C45&gt;0,'Saisie CLASSEMENT'!B45,"")</f>
        <v/>
      </c>
      <c r="S40" s="170">
        <f>IF(R40&gt;0,'Saisie CLASSEMENT'!C45)</f>
        <v>0</v>
      </c>
      <c r="T40" s="171" t="str">
        <f>IF(R40&gt;0,CONCATENATE('Saisie CLASSEMENT'!I45," ",'Saisie CLASSEMENT'!J45,""))</f>
        <v xml:space="preserve">   </v>
      </c>
      <c r="U40" s="171" t="str">
        <f>IF(R40&gt;0,'Saisie CLASSEMENT'!K45)</f>
        <v xml:space="preserve"> </v>
      </c>
      <c r="V40" s="171" t="str">
        <f>IF(R40&gt;0,'Saisie CLASSEMENT'!N45)</f>
        <v xml:space="preserve"> </v>
      </c>
      <c r="W40" s="170" t="str">
        <f>IF(R40&gt;0,'Saisie CLASSEMENT'!O45)</f>
        <v xml:space="preserve"> </v>
      </c>
      <c r="X40" s="172" t="str">
        <f>IF(R40&gt;0,'Saisie CLASSEMENT'!P45)</f>
        <v xml:space="preserve"> </v>
      </c>
      <c r="AA40" s="85" t="str">
        <f>IF(OR(X40="",COUNTIF(X$2:X40,X40)&gt;1),"",COUNTIF(X:X,"&gt;="&amp;X40))</f>
        <v/>
      </c>
      <c r="AB40" s="323" t="str">
        <f t="shared" si="0"/>
        <v/>
      </c>
    </row>
    <row r="41" spans="1:28" ht="15.75" hidden="1" customHeight="1">
      <c r="A41" s="33">
        <f t="shared" si="1"/>
        <v>0</v>
      </c>
      <c r="B41" s="170" t="str">
        <f t="shared" si="2"/>
        <v/>
      </c>
      <c r="C41" s="180"/>
      <c r="D41" s="170"/>
      <c r="E41" s="171"/>
      <c r="F41" s="171"/>
      <c r="G41" s="171"/>
      <c r="H41" s="170"/>
      <c r="I41" s="171"/>
      <c r="J41" s="527" t="str">
        <f t="shared" si="3"/>
        <v/>
      </c>
      <c r="K41" s="179" t="str">
        <f>IF(LEN(D41)&gt;0,VLOOKUP(D41,'Saisie CLASSEMENT'!$C$8:$H$207,6,FALSE),"")</f>
        <v/>
      </c>
      <c r="L41" s="91"/>
      <c r="R41" s="180" t="str">
        <f>IF('Saisie CLASSEMENT'!$C46&gt;0,'Saisie CLASSEMENT'!B46,"")</f>
        <v/>
      </c>
      <c r="S41" s="170">
        <f>IF(R41&gt;0,'Saisie CLASSEMENT'!C46)</f>
        <v>0</v>
      </c>
      <c r="T41" s="171" t="str">
        <f>IF(R41&gt;0,CONCATENATE('Saisie CLASSEMENT'!I46," ",'Saisie CLASSEMENT'!J46,""))</f>
        <v xml:space="preserve">   </v>
      </c>
      <c r="U41" s="171" t="str">
        <f>IF(R41&gt;0,'Saisie CLASSEMENT'!K46)</f>
        <v xml:space="preserve"> </v>
      </c>
      <c r="V41" s="171" t="str">
        <f>IF(R41&gt;0,'Saisie CLASSEMENT'!N46)</f>
        <v xml:space="preserve"> </v>
      </c>
      <c r="W41" s="170" t="str">
        <f>IF(R41&gt;0,'Saisie CLASSEMENT'!O46)</f>
        <v xml:space="preserve"> </v>
      </c>
      <c r="X41" s="172" t="str">
        <f>IF(R41&gt;0,'Saisie CLASSEMENT'!P46)</f>
        <v xml:space="preserve"> </v>
      </c>
      <c r="AA41" s="85" t="str">
        <f>IF(OR(X41="",COUNTIF(X$2:X41,X41)&gt;1),"",COUNTIF(X:X,"&gt;="&amp;X41))</f>
        <v/>
      </c>
      <c r="AB41" s="323" t="str">
        <f t="shared" si="0"/>
        <v/>
      </c>
    </row>
    <row r="42" spans="1:28" ht="15.75" hidden="1" customHeight="1">
      <c r="A42" s="33">
        <f t="shared" si="1"/>
        <v>0</v>
      </c>
      <c r="B42" s="170" t="str">
        <f t="shared" si="2"/>
        <v/>
      </c>
      <c r="C42" s="180"/>
      <c r="D42" s="170"/>
      <c r="E42" s="171"/>
      <c r="F42" s="171"/>
      <c r="G42" s="171"/>
      <c r="H42" s="170"/>
      <c r="I42" s="171"/>
      <c r="J42" s="527" t="str">
        <f t="shared" si="3"/>
        <v/>
      </c>
      <c r="K42" s="179" t="str">
        <f>IF(LEN(D42)&gt;0,VLOOKUP(D42,'Saisie CLASSEMENT'!$C$8:$H$207,6,FALSE),"")</f>
        <v/>
      </c>
      <c r="L42" s="91"/>
      <c r="R42" s="180" t="str">
        <f>IF('Saisie CLASSEMENT'!$C47&gt;0,'Saisie CLASSEMENT'!B47,"")</f>
        <v/>
      </c>
      <c r="S42" s="170">
        <f>IF(R42&gt;0,'Saisie CLASSEMENT'!C47)</f>
        <v>0</v>
      </c>
      <c r="T42" s="171" t="str">
        <f>IF(R42&gt;0,CONCATENATE('Saisie CLASSEMENT'!I47," ",'Saisie CLASSEMENT'!J47,""))</f>
        <v xml:space="preserve">   </v>
      </c>
      <c r="U42" s="171" t="str">
        <f>IF(R42&gt;0,'Saisie CLASSEMENT'!K47)</f>
        <v xml:space="preserve"> </v>
      </c>
      <c r="V42" s="171" t="str">
        <f>IF(R42&gt;0,'Saisie CLASSEMENT'!N47)</f>
        <v xml:space="preserve"> </v>
      </c>
      <c r="W42" s="170" t="str">
        <f>IF(R42&gt;0,'Saisie CLASSEMENT'!O47)</f>
        <v xml:space="preserve"> </v>
      </c>
      <c r="X42" s="172" t="str">
        <f>IF(R42&gt;0,'Saisie CLASSEMENT'!P47)</f>
        <v xml:space="preserve"> </v>
      </c>
      <c r="AA42" s="85" t="str">
        <f>IF(OR(X42="",COUNTIF(X$2:X42,X42)&gt;1),"",COUNTIF(X:X,"&gt;="&amp;X42))</f>
        <v/>
      </c>
      <c r="AB42" s="323" t="str">
        <f t="shared" si="0"/>
        <v/>
      </c>
    </row>
    <row r="43" spans="1:28" ht="15.75" hidden="1" customHeight="1">
      <c r="A43" s="33">
        <f t="shared" si="1"/>
        <v>0</v>
      </c>
      <c r="B43" s="170" t="str">
        <f t="shared" si="2"/>
        <v/>
      </c>
      <c r="C43" s="180"/>
      <c r="D43" s="170"/>
      <c r="E43" s="171"/>
      <c r="F43" s="171"/>
      <c r="G43" s="171"/>
      <c r="H43" s="170"/>
      <c r="I43" s="171"/>
      <c r="J43" s="527" t="str">
        <f t="shared" si="3"/>
        <v/>
      </c>
      <c r="K43" s="179" t="str">
        <f>IF(LEN(D43)&gt;0,VLOOKUP(D43,'Saisie CLASSEMENT'!$C$8:$H$207,6,FALSE),"")</f>
        <v/>
      </c>
      <c r="L43" s="91"/>
      <c r="R43" s="180" t="str">
        <f>IF('Saisie CLASSEMENT'!$C48&gt;0,'Saisie CLASSEMENT'!B48,"")</f>
        <v/>
      </c>
      <c r="S43" s="170">
        <f>IF(R43&gt;0,'Saisie CLASSEMENT'!C48)</f>
        <v>0</v>
      </c>
      <c r="T43" s="171" t="str">
        <f>IF(R43&gt;0,CONCATENATE('Saisie CLASSEMENT'!I48," ",'Saisie CLASSEMENT'!J48,""))</f>
        <v xml:space="preserve">   </v>
      </c>
      <c r="U43" s="171" t="str">
        <f>IF(R43&gt;0,'Saisie CLASSEMENT'!K48)</f>
        <v xml:space="preserve"> </v>
      </c>
      <c r="V43" s="171" t="str">
        <f>IF(R43&gt;0,'Saisie CLASSEMENT'!N48)</f>
        <v xml:space="preserve"> </v>
      </c>
      <c r="W43" s="170" t="str">
        <f>IF(R43&gt;0,'Saisie CLASSEMENT'!O48)</f>
        <v xml:space="preserve"> </v>
      </c>
      <c r="X43" s="172" t="str">
        <f>IF(R43&gt;0,'Saisie CLASSEMENT'!P48)</f>
        <v xml:space="preserve"> </v>
      </c>
      <c r="AA43" s="85" t="str">
        <f>IF(OR(X43="",COUNTIF(X$2:X43,X43)&gt;1),"",COUNTIF(X:X,"&gt;="&amp;X43))</f>
        <v/>
      </c>
      <c r="AB43" s="323" t="str">
        <f t="shared" si="0"/>
        <v/>
      </c>
    </row>
    <row r="44" spans="1:28" ht="15.75" hidden="1" customHeight="1">
      <c r="A44" s="33">
        <f t="shared" si="1"/>
        <v>0</v>
      </c>
      <c r="B44" s="170" t="str">
        <f t="shared" si="2"/>
        <v/>
      </c>
      <c r="C44" s="180"/>
      <c r="D44" s="170"/>
      <c r="E44" s="171"/>
      <c r="F44" s="171"/>
      <c r="G44" s="171"/>
      <c r="H44" s="170"/>
      <c r="I44" s="171"/>
      <c r="J44" s="527" t="str">
        <f t="shared" si="3"/>
        <v/>
      </c>
      <c r="K44" s="179" t="str">
        <f>IF(LEN(D44)&gt;0,VLOOKUP(D44,'Saisie CLASSEMENT'!$C$8:$H$207,6,FALSE),"")</f>
        <v/>
      </c>
      <c r="L44" s="91"/>
      <c r="R44" s="180" t="str">
        <f>IF('Saisie CLASSEMENT'!$C49&gt;0,'Saisie CLASSEMENT'!B49,"")</f>
        <v/>
      </c>
      <c r="S44" s="170">
        <f>IF(R44&gt;0,'Saisie CLASSEMENT'!C49)</f>
        <v>0</v>
      </c>
      <c r="T44" s="171" t="str">
        <f>IF(R44&gt;0,CONCATENATE('Saisie CLASSEMENT'!I49," ",'Saisie CLASSEMENT'!J49,""))</f>
        <v xml:space="preserve">   </v>
      </c>
      <c r="U44" s="171" t="str">
        <f>IF(R44&gt;0,'Saisie CLASSEMENT'!K49)</f>
        <v xml:space="preserve"> </v>
      </c>
      <c r="V44" s="171" t="str">
        <f>IF(R44&gt;0,'Saisie CLASSEMENT'!N49)</f>
        <v xml:space="preserve"> </v>
      </c>
      <c r="W44" s="170" t="str">
        <f>IF(R44&gt;0,'Saisie CLASSEMENT'!O49)</f>
        <v xml:space="preserve"> </v>
      </c>
      <c r="X44" s="172" t="str">
        <f>IF(R44&gt;0,'Saisie CLASSEMENT'!P49)</f>
        <v xml:space="preserve"> </v>
      </c>
      <c r="AA44" s="85" t="str">
        <f>IF(OR(X44="",COUNTIF(X$2:X44,X44)&gt;1),"",COUNTIF(X:X,"&gt;="&amp;X44))</f>
        <v/>
      </c>
      <c r="AB44" s="323" t="str">
        <f t="shared" si="0"/>
        <v/>
      </c>
    </row>
    <row r="45" spans="1:28" ht="15.75" hidden="1" customHeight="1">
      <c r="A45" s="33">
        <f t="shared" si="1"/>
        <v>0</v>
      </c>
      <c r="B45" s="170" t="str">
        <f t="shared" si="2"/>
        <v/>
      </c>
      <c r="C45" s="180"/>
      <c r="D45" s="170"/>
      <c r="E45" s="171"/>
      <c r="F45" s="171"/>
      <c r="G45" s="171"/>
      <c r="H45" s="170"/>
      <c r="I45" s="171"/>
      <c r="J45" s="527" t="str">
        <f t="shared" si="3"/>
        <v/>
      </c>
      <c r="K45" s="179" t="str">
        <f>IF(LEN(D45)&gt;0,VLOOKUP(D45,'Saisie CLASSEMENT'!$C$8:$H$207,6,FALSE),"")</f>
        <v/>
      </c>
      <c r="L45" s="91"/>
      <c r="R45" s="180" t="str">
        <f>IF('Saisie CLASSEMENT'!$C50&gt;0,'Saisie CLASSEMENT'!B50,"")</f>
        <v/>
      </c>
      <c r="S45" s="170">
        <f>IF(R45&gt;0,'Saisie CLASSEMENT'!C50)</f>
        <v>0</v>
      </c>
      <c r="T45" s="171" t="str">
        <f>IF(R45&gt;0,CONCATENATE('Saisie CLASSEMENT'!I50," ",'Saisie CLASSEMENT'!J50,""))</f>
        <v xml:space="preserve">   </v>
      </c>
      <c r="U45" s="171" t="str">
        <f>IF(R45&gt;0,'Saisie CLASSEMENT'!K50)</f>
        <v xml:space="preserve"> </v>
      </c>
      <c r="V45" s="171" t="str">
        <f>IF(R45&gt;0,'Saisie CLASSEMENT'!N50)</f>
        <v xml:space="preserve"> </v>
      </c>
      <c r="W45" s="170" t="str">
        <f>IF(R45&gt;0,'Saisie CLASSEMENT'!O50)</f>
        <v xml:space="preserve"> </v>
      </c>
      <c r="X45" s="172" t="str">
        <f>IF(R45&gt;0,'Saisie CLASSEMENT'!P50)</f>
        <v xml:space="preserve"> </v>
      </c>
      <c r="AA45" s="85" t="str">
        <f>IF(OR(X45="",COUNTIF(X$2:X45,X45)&gt;1),"",COUNTIF(X:X,"&gt;="&amp;X45))</f>
        <v/>
      </c>
      <c r="AB45" s="323" t="str">
        <f t="shared" si="0"/>
        <v/>
      </c>
    </row>
    <row r="46" spans="1:28" ht="15.75" hidden="1" customHeight="1">
      <c r="A46" s="33">
        <f t="shared" si="1"/>
        <v>0</v>
      </c>
      <c r="B46" s="170" t="str">
        <f t="shared" si="2"/>
        <v/>
      </c>
      <c r="C46" s="180"/>
      <c r="D46" s="170"/>
      <c r="E46" s="171"/>
      <c r="F46" s="171"/>
      <c r="G46" s="171"/>
      <c r="H46" s="170"/>
      <c r="I46" s="171"/>
      <c r="J46" s="527" t="str">
        <f t="shared" si="3"/>
        <v/>
      </c>
      <c r="K46" s="179" t="str">
        <f>IF(LEN(D46)&gt;0,VLOOKUP(D46,'Saisie CLASSEMENT'!$C$8:$H$207,6,FALSE),"")</f>
        <v/>
      </c>
      <c r="L46" s="91"/>
      <c r="R46" s="180" t="str">
        <f>IF('Saisie CLASSEMENT'!$C51&gt;0,'Saisie CLASSEMENT'!B51,"")</f>
        <v/>
      </c>
      <c r="S46" s="170">
        <f>IF(R46&gt;0,'Saisie CLASSEMENT'!C51)</f>
        <v>0</v>
      </c>
      <c r="T46" s="171" t="str">
        <f>IF(R46&gt;0,CONCATENATE('Saisie CLASSEMENT'!I51," ",'Saisie CLASSEMENT'!J51,""))</f>
        <v xml:space="preserve">   </v>
      </c>
      <c r="U46" s="171" t="str">
        <f>IF(R46&gt;0,'Saisie CLASSEMENT'!K51)</f>
        <v xml:space="preserve"> </v>
      </c>
      <c r="V46" s="171" t="str">
        <f>IF(R46&gt;0,'Saisie CLASSEMENT'!N51)</f>
        <v xml:space="preserve"> </v>
      </c>
      <c r="W46" s="170" t="str">
        <f>IF(R46&gt;0,'Saisie CLASSEMENT'!O51)</f>
        <v xml:space="preserve"> </v>
      </c>
      <c r="X46" s="172" t="str">
        <f>IF(R46&gt;0,'Saisie CLASSEMENT'!P51)</f>
        <v xml:space="preserve"> </v>
      </c>
      <c r="AA46" s="85" t="str">
        <f>IF(OR(X46="",COUNTIF(X$2:X46,X46)&gt;1),"",COUNTIF(X:X,"&gt;="&amp;X46))</f>
        <v/>
      </c>
      <c r="AB46" s="323" t="str">
        <f t="shared" si="0"/>
        <v/>
      </c>
    </row>
    <row r="47" spans="1:28" ht="15.75" hidden="1" customHeight="1">
      <c r="A47" s="33">
        <f t="shared" si="1"/>
        <v>0</v>
      </c>
      <c r="B47" s="170" t="str">
        <f t="shared" si="2"/>
        <v/>
      </c>
      <c r="C47" s="180"/>
      <c r="D47" s="170"/>
      <c r="E47" s="171"/>
      <c r="F47" s="171"/>
      <c r="G47" s="171"/>
      <c r="H47" s="170"/>
      <c r="I47" s="171"/>
      <c r="J47" s="527" t="str">
        <f t="shared" si="3"/>
        <v/>
      </c>
      <c r="K47" s="179" t="str">
        <f>IF(LEN(D47)&gt;0,VLOOKUP(D47,'Saisie CLASSEMENT'!$C$8:$H$207,6,FALSE),"")</f>
        <v/>
      </c>
      <c r="L47" s="91"/>
      <c r="R47" s="180" t="str">
        <f>IF('Saisie CLASSEMENT'!$C52&gt;0,'Saisie CLASSEMENT'!B52,"")</f>
        <v/>
      </c>
      <c r="S47" s="170">
        <f>IF(R47&gt;0,'Saisie CLASSEMENT'!C52)</f>
        <v>0</v>
      </c>
      <c r="T47" s="171" t="str">
        <f>IF(R47&gt;0,CONCATENATE('Saisie CLASSEMENT'!I52," ",'Saisie CLASSEMENT'!J52,""))</f>
        <v xml:space="preserve">   </v>
      </c>
      <c r="U47" s="171" t="str">
        <f>IF(R47&gt;0,'Saisie CLASSEMENT'!K52)</f>
        <v xml:space="preserve"> </v>
      </c>
      <c r="V47" s="171" t="str">
        <f>IF(R47&gt;0,'Saisie CLASSEMENT'!N52)</f>
        <v xml:space="preserve"> </v>
      </c>
      <c r="W47" s="170" t="str">
        <f>IF(R47&gt;0,'Saisie CLASSEMENT'!O52)</f>
        <v xml:space="preserve"> </v>
      </c>
      <c r="X47" s="172" t="str">
        <f>IF(R47&gt;0,'Saisie CLASSEMENT'!P52)</f>
        <v xml:space="preserve"> </v>
      </c>
      <c r="AA47" s="85" t="str">
        <f>IF(OR(X47="",COUNTIF(X$2:X47,X47)&gt;1),"",COUNTIF(X:X,"&gt;="&amp;X47))</f>
        <v/>
      </c>
      <c r="AB47" s="323" t="str">
        <f t="shared" si="0"/>
        <v/>
      </c>
    </row>
    <row r="48" spans="1:28" ht="15.75" hidden="1" customHeight="1">
      <c r="A48" s="33">
        <f t="shared" si="1"/>
        <v>0</v>
      </c>
      <c r="B48" s="170" t="str">
        <f t="shared" si="2"/>
        <v/>
      </c>
      <c r="C48" s="180"/>
      <c r="D48" s="170"/>
      <c r="E48" s="171"/>
      <c r="F48" s="171"/>
      <c r="G48" s="171"/>
      <c r="H48" s="170"/>
      <c r="I48" s="171"/>
      <c r="J48" s="527" t="str">
        <f t="shared" si="3"/>
        <v/>
      </c>
      <c r="K48" s="179" t="str">
        <f>IF(LEN(D48)&gt;0,VLOOKUP(D48,'Saisie CLASSEMENT'!$C$8:$H$207,6,FALSE),"")</f>
        <v/>
      </c>
      <c r="L48" s="91"/>
      <c r="R48" s="180" t="str">
        <f>IF('Saisie CLASSEMENT'!$C53&gt;0,'Saisie CLASSEMENT'!B53,"")</f>
        <v/>
      </c>
      <c r="S48" s="170">
        <f>IF(R48&gt;0,'Saisie CLASSEMENT'!C53)</f>
        <v>0</v>
      </c>
      <c r="T48" s="171" t="str">
        <f>IF(R48&gt;0,CONCATENATE('Saisie CLASSEMENT'!I53," ",'Saisie CLASSEMENT'!J53,""))</f>
        <v xml:space="preserve">   </v>
      </c>
      <c r="U48" s="171" t="str">
        <f>IF(R48&gt;0,'Saisie CLASSEMENT'!K53)</f>
        <v xml:space="preserve"> </v>
      </c>
      <c r="V48" s="171" t="str">
        <f>IF(R48&gt;0,'Saisie CLASSEMENT'!N53)</f>
        <v xml:space="preserve"> </v>
      </c>
      <c r="W48" s="170" t="str">
        <f>IF(R48&gt;0,'Saisie CLASSEMENT'!O53)</f>
        <v xml:space="preserve"> </v>
      </c>
      <c r="X48" s="172" t="str">
        <f>IF(R48&gt;0,'Saisie CLASSEMENT'!P53)</f>
        <v xml:space="preserve"> </v>
      </c>
      <c r="AA48" s="85" t="str">
        <f>IF(OR(X48="",COUNTIF(X$2:X48,X48)&gt;1),"",COUNTIF(X:X,"&gt;="&amp;X48))</f>
        <v/>
      </c>
      <c r="AB48" s="323" t="str">
        <f t="shared" si="0"/>
        <v/>
      </c>
    </row>
    <row r="49" spans="1:28" ht="15.75" hidden="1" customHeight="1">
      <c r="A49" s="33">
        <f t="shared" si="1"/>
        <v>0</v>
      </c>
      <c r="B49" s="170" t="str">
        <f t="shared" si="2"/>
        <v/>
      </c>
      <c r="C49" s="180"/>
      <c r="D49" s="170"/>
      <c r="E49" s="171"/>
      <c r="F49" s="171"/>
      <c r="G49" s="171"/>
      <c r="H49" s="170"/>
      <c r="I49" s="171"/>
      <c r="J49" s="527" t="str">
        <f t="shared" si="3"/>
        <v/>
      </c>
      <c r="K49" s="179" t="str">
        <f>IF(LEN(D49)&gt;0,VLOOKUP(D49,'Saisie CLASSEMENT'!$C$8:$H$207,6,FALSE),"")</f>
        <v/>
      </c>
      <c r="L49" s="91"/>
      <c r="R49" s="180" t="str">
        <f>IF('Saisie CLASSEMENT'!$C54&gt;0,'Saisie CLASSEMENT'!B54,"")</f>
        <v/>
      </c>
      <c r="S49" s="170">
        <f>IF(R49&gt;0,'Saisie CLASSEMENT'!C54)</f>
        <v>0</v>
      </c>
      <c r="T49" s="171" t="str">
        <f>IF(R49&gt;0,CONCATENATE('Saisie CLASSEMENT'!I54," ",'Saisie CLASSEMENT'!J54,""))</f>
        <v xml:space="preserve">   </v>
      </c>
      <c r="U49" s="171" t="str">
        <f>IF(R49&gt;0,'Saisie CLASSEMENT'!K54)</f>
        <v xml:space="preserve"> </v>
      </c>
      <c r="V49" s="171" t="str">
        <f>IF(R49&gt;0,'Saisie CLASSEMENT'!N54)</f>
        <v xml:space="preserve"> </v>
      </c>
      <c r="W49" s="170" t="str">
        <f>IF(R49&gt;0,'Saisie CLASSEMENT'!O54)</f>
        <v xml:space="preserve"> </v>
      </c>
      <c r="X49" s="172" t="str">
        <f>IF(R49&gt;0,'Saisie CLASSEMENT'!P54)</f>
        <v xml:space="preserve"> </v>
      </c>
      <c r="AA49" s="85" t="str">
        <f>IF(OR(X49="",COUNTIF(X$2:X49,X49)&gt;1),"",COUNTIF(X:X,"&gt;="&amp;X49))</f>
        <v/>
      </c>
      <c r="AB49" s="323" t="str">
        <f t="shared" si="0"/>
        <v/>
      </c>
    </row>
    <row r="50" spans="1:28" ht="15.75" hidden="1" customHeight="1">
      <c r="A50" s="33">
        <f t="shared" si="1"/>
        <v>0</v>
      </c>
      <c r="B50" s="170" t="str">
        <f t="shared" si="2"/>
        <v/>
      </c>
      <c r="C50" s="180"/>
      <c r="D50" s="170"/>
      <c r="E50" s="171"/>
      <c r="F50" s="171"/>
      <c r="G50" s="171"/>
      <c r="H50" s="170"/>
      <c r="I50" s="171"/>
      <c r="J50" s="527" t="str">
        <f t="shared" si="3"/>
        <v/>
      </c>
      <c r="K50" s="179" t="str">
        <f>IF(LEN(D50)&gt;0,VLOOKUP(D50,'Saisie CLASSEMENT'!$C$8:$H$207,6,FALSE),"")</f>
        <v/>
      </c>
      <c r="L50" s="91"/>
      <c r="R50" s="180" t="str">
        <f>IF('Saisie CLASSEMENT'!$C55&gt;0,'Saisie CLASSEMENT'!B55,"")</f>
        <v/>
      </c>
      <c r="S50" s="170">
        <f>IF(R50&gt;0,'Saisie CLASSEMENT'!C55)</f>
        <v>0</v>
      </c>
      <c r="T50" s="171" t="str">
        <f>IF(R50&gt;0,CONCATENATE('Saisie CLASSEMENT'!I55," ",'Saisie CLASSEMENT'!J55,""))</f>
        <v xml:space="preserve">   </v>
      </c>
      <c r="U50" s="171" t="str">
        <f>IF(R50&gt;0,'Saisie CLASSEMENT'!K55)</f>
        <v xml:space="preserve"> </v>
      </c>
      <c r="V50" s="171" t="str">
        <f>IF(R50&gt;0,'Saisie CLASSEMENT'!N55)</f>
        <v xml:space="preserve"> </v>
      </c>
      <c r="W50" s="170" t="str">
        <f>IF(R50&gt;0,'Saisie CLASSEMENT'!O55)</f>
        <v xml:space="preserve"> </v>
      </c>
      <c r="X50" s="172" t="str">
        <f>IF(R50&gt;0,'Saisie CLASSEMENT'!P55)</f>
        <v xml:space="preserve"> </v>
      </c>
      <c r="AA50" s="85" t="str">
        <f>IF(OR(X50="",COUNTIF(X$2:X50,X50)&gt;1),"",COUNTIF(X:X,"&gt;="&amp;X50))</f>
        <v/>
      </c>
      <c r="AB50" s="323" t="str">
        <f t="shared" si="0"/>
        <v/>
      </c>
    </row>
    <row r="51" spans="1:28" ht="15.75" hidden="1" customHeight="1">
      <c r="A51" s="33">
        <f t="shared" si="1"/>
        <v>0</v>
      </c>
      <c r="B51" s="170" t="str">
        <f t="shared" si="2"/>
        <v/>
      </c>
      <c r="C51" s="180"/>
      <c r="D51" s="170"/>
      <c r="E51" s="171"/>
      <c r="F51" s="171"/>
      <c r="G51" s="171"/>
      <c r="H51" s="170"/>
      <c r="I51" s="171"/>
      <c r="J51" s="527" t="str">
        <f t="shared" si="3"/>
        <v/>
      </c>
      <c r="K51" s="179" t="str">
        <f>IF(LEN(D51)&gt;0,VLOOKUP(D51,'Saisie CLASSEMENT'!$C$8:$H$207,6,FALSE),"")</f>
        <v/>
      </c>
      <c r="L51" s="91"/>
      <c r="R51" s="180" t="str">
        <f>IF('Saisie CLASSEMENT'!$C56&gt;0,'Saisie CLASSEMENT'!B56,"")</f>
        <v/>
      </c>
      <c r="S51" s="170">
        <f>IF(R51&gt;0,'Saisie CLASSEMENT'!C56)</f>
        <v>0</v>
      </c>
      <c r="T51" s="171" t="str">
        <f>IF(R51&gt;0,CONCATENATE('Saisie CLASSEMENT'!I56," ",'Saisie CLASSEMENT'!J56,""))</f>
        <v xml:space="preserve">   </v>
      </c>
      <c r="U51" s="171" t="str">
        <f>IF(R51&gt;0,'Saisie CLASSEMENT'!K56)</f>
        <v xml:space="preserve"> </v>
      </c>
      <c r="V51" s="171" t="str">
        <f>IF(R51&gt;0,'Saisie CLASSEMENT'!N56)</f>
        <v xml:space="preserve"> </v>
      </c>
      <c r="W51" s="170" t="str">
        <f>IF(R51&gt;0,'Saisie CLASSEMENT'!O56)</f>
        <v xml:space="preserve"> </v>
      </c>
      <c r="X51" s="172" t="str">
        <f>IF(R51&gt;0,'Saisie CLASSEMENT'!P56)</f>
        <v xml:space="preserve"> </v>
      </c>
      <c r="AA51" s="85" t="str">
        <f>IF(OR(X51="",COUNTIF(X$2:X51,X51)&gt;1),"",COUNTIF(X:X,"&gt;="&amp;X51))</f>
        <v/>
      </c>
      <c r="AB51" s="323" t="str">
        <f t="shared" si="0"/>
        <v/>
      </c>
    </row>
    <row r="52" spans="1:28" ht="15.75" hidden="1" customHeight="1">
      <c r="A52" s="33">
        <f t="shared" si="1"/>
        <v>0</v>
      </c>
      <c r="B52" s="170" t="str">
        <f t="shared" si="2"/>
        <v/>
      </c>
      <c r="C52" s="180"/>
      <c r="D52" s="170"/>
      <c r="E52" s="171"/>
      <c r="F52" s="171"/>
      <c r="G52" s="171"/>
      <c r="H52" s="170"/>
      <c r="I52" s="171"/>
      <c r="J52" s="527" t="str">
        <f t="shared" si="3"/>
        <v/>
      </c>
      <c r="K52" s="179" t="str">
        <f>IF(LEN(D52)&gt;0,VLOOKUP(D52,'Saisie CLASSEMENT'!$C$8:$H$207,6,FALSE),"")</f>
        <v/>
      </c>
      <c r="L52" s="91"/>
      <c r="R52" s="180" t="str">
        <f>IF('Saisie CLASSEMENT'!$C57&gt;0,'Saisie CLASSEMENT'!B57,"")</f>
        <v/>
      </c>
      <c r="S52" s="170">
        <f>IF(R52&gt;0,'Saisie CLASSEMENT'!C57)</f>
        <v>0</v>
      </c>
      <c r="T52" s="171" t="str">
        <f>IF(R52&gt;0,CONCATENATE('Saisie CLASSEMENT'!I57," ",'Saisie CLASSEMENT'!J57,""))</f>
        <v xml:space="preserve">   </v>
      </c>
      <c r="U52" s="171" t="str">
        <f>IF(R52&gt;0,'Saisie CLASSEMENT'!K57)</f>
        <v xml:space="preserve"> </v>
      </c>
      <c r="V52" s="171" t="str">
        <f>IF(R52&gt;0,'Saisie CLASSEMENT'!N57)</f>
        <v xml:space="preserve"> </v>
      </c>
      <c r="W52" s="170" t="str">
        <f>IF(R52&gt;0,'Saisie CLASSEMENT'!O57)</f>
        <v xml:space="preserve"> </v>
      </c>
      <c r="X52" s="172" t="str">
        <f>IF(R52&gt;0,'Saisie CLASSEMENT'!P57)</f>
        <v xml:space="preserve"> </v>
      </c>
      <c r="AA52" s="85" t="str">
        <f>IF(OR(X52="",COUNTIF(X$2:X52,X52)&gt;1),"",COUNTIF(X:X,"&gt;="&amp;X52))</f>
        <v/>
      </c>
      <c r="AB52" s="323" t="str">
        <f t="shared" si="0"/>
        <v/>
      </c>
    </row>
    <row r="53" spans="1:28" ht="15.75" hidden="1" customHeight="1">
      <c r="A53" s="33">
        <f t="shared" si="1"/>
        <v>0</v>
      </c>
      <c r="B53" s="170" t="str">
        <f t="shared" si="2"/>
        <v/>
      </c>
      <c r="C53" s="180"/>
      <c r="D53" s="170"/>
      <c r="E53" s="171"/>
      <c r="F53" s="171"/>
      <c r="G53" s="171"/>
      <c r="H53" s="170"/>
      <c r="I53" s="171"/>
      <c r="J53" s="527" t="str">
        <f t="shared" si="3"/>
        <v/>
      </c>
      <c r="K53" s="179" t="str">
        <f>IF(LEN(D53)&gt;0,VLOOKUP(D53,'Saisie CLASSEMENT'!$C$8:$H$207,6,FALSE),"")</f>
        <v/>
      </c>
      <c r="L53" s="91"/>
      <c r="R53" s="180" t="str">
        <f>IF('Saisie CLASSEMENT'!$C58&gt;0,'Saisie CLASSEMENT'!B58,"")</f>
        <v/>
      </c>
      <c r="S53" s="170">
        <f>IF(R53&gt;0,'Saisie CLASSEMENT'!C58)</f>
        <v>0</v>
      </c>
      <c r="T53" s="171" t="str">
        <f>IF(R53&gt;0,CONCATENATE('Saisie CLASSEMENT'!I58," ",'Saisie CLASSEMENT'!J58,""))</f>
        <v xml:space="preserve">   </v>
      </c>
      <c r="U53" s="171" t="str">
        <f>IF(R53&gt;0,'Saisie CLASSEMENT'!K58)</f>
        <v xml:space="preserve"> </v>
      </c>
      <c r="V53" s="171" t="str">
        <f>IF(R53&gt;0,'Saisie CLASSEMENT'!N58)</f>
        <v xml:space="preserve"> </v>
      </c>
      <c r="W53" s="170" t="str">
        <f>IF(R53&gt;0,'Saisie CLASSEMENT'!O58)</f>
        <v xml:space="preserve"> </v>
      </c>
      <c r="X53" s="172" t="str">
        <f>IF(R53&gt;0,'Saisie CLASSEMENT'!P58)</f>
        <v xml:space="preserve"> </v>
      </c>
      <c r="AA53" s="85" t="str">
        <f>IF(OR(X53="",COUNTIF(X$2:X53,X53)&gt;1),"",COUNTIF(X:X,"&gt;="&amp;X53))</f>
        <v/>
      </c>
      <c r="AB53" s="323" t="str">
        <f t="shared" si="0"/>
        <v/>
      </c>
    </row>
    <row r="54" spans="1:28" ht="15.75" hidden="1" customHeight="1">
      <c r="A54" s="33">
        <f t="shared" si="1"/>
        <v>0</v>
      </c>
      <c r="B54" s="170" t="str">
        <f t="shared" si="2"/>
        <v/>
      </c>
      <c r="C54" s="180"/>
      <c r="D54" s="170"/>
      <c r="E54" s="171"/>
      <c r="F54" s="171"/>
      <c r="G54" s="171"/>
      <c r="H54" s="170"/>
      <c r="I54" s="171"/>
      <c r="J54" s="527" t="str">
        <f t="shared" si="3"/>
        <v/>
      </c>
      <c r="K54" s="179" t="str">
        <f>IF(LEN(D54)&gt;0,VLOOKUP(D54,'Saisie CLASSEMENT'!$C$8:$H$207,6,FALSE),"")</f>
        <v/>
      </c>
      <c r="L54" s="91"/>
      <c r="R54" s="180" t="str">
        <f>IF('Saisie CLASSEMENT'!$C59&gt;0,'Saisie CLASSEMENT'!B59,"")</f>
        <v/>
      </c>
      <c r="S54" s="170">
        <f>IF(R54&gt;0,'Saisie CLASSEMENT'!C59)</f>
        <v>0</v>
      </c>
      <c r="T54" s="171" t="str">
        <f>IF(R54&gt;0,CONCATENATE('Saisie CLASSEMENT'!I59," ",'Saisie CLASSEMENT'!J59,""))</f>
        <v xml:space="preserve">   </v>
      </c>
      <c r="U54" s="171" t="str">
        <f>IF(R54&gt;0,'Saisie CLASSEMENT'!K59)</f>
        <v xml:space="preserve"> </v>
      </c>
      <c r="V54" s="171" t="str">
        <f>IF(R54&gt;0,'Saisie CLASSEMENT'!N59)</f>
        <v xml:space="preserve"> </v>
      </c>
      <c r="W54" s="170" t="str">
        <f>IF(R54&gt;0,'Saisie CLASSEMENT'!O59)</f>
        <v xml:space="preserve"> </v>
      </c>
      <c r="X54" s="172" t="str">
        <f>IF(R54&gt;0,'Saisie CLASSEMENT'!P59)</f>
        <v xml:space="preserve"> </v>
      </c>
      <c r="AA54" s="85" t="str">
        <f>IF(OR(X54="",COUNTIF(X$2:X54,X54)&gt;1),"",COUNTIF(X:X,"&gt;="&amp;X54))</f>
        <v/>
      </c>
      <c r="AB54" s="323" t="str">
        <f t="shared" si="0"/>
        <v/>
      </c>
    </row>
    <row r="55" spans="1:28" ht="15.75" hidden="1" customHeight="1">
      <c r="A55" s="33">
        <f t="shared" si="1"/>
        <v>0</v>
      </c>
      <c r="B55" s="170" t="str">
        <f t="shared" si="2"/>
        <v/>
      </c>
      <c r="C55" s="180"/>
      <c r="D55" s="170"/>
      <c r="E55" s="171"/>
      <c r="F55" s="171"/>
      <c r="G55" s="171"/>
      <c r="H55" s="170"/>
      <c r="I55" s="171"/>
      <c r="J55" s="527" t="str">
        <f t="shared" si="3"/>
        <v/>
      </c>
      <c r="K55" s="179" t="str">
        <f>IF(LEN(D55)&gt;0,VLOOKUP(D55,'Saisie CLASSEMENT'!$C$8:$H$207,6,FALSE),"")</f>
        <v/>
      </c>
      <c r="L55" s="91"/>
      <c r="R55" s="180" t="str">
        <f>IF('Saisie CLASSEMENT'!$C60&gt;0,'Saisie CLASSEMENT'!B60,"")</f>
        <v/>
      </c>
      <c r="S55" s="170">
        <f>IF(R55&gt;0,'Saisie CLASSEMENT'!C60)</f>
        <v>0</v>
      </c>
      <c r="T55" s="171" t="str">
        <f>IF(R55&gt;0,CONCATENATE('Saisie CLASSEMENT'!I60," ",'Saisie CLASSEMENT'!J60,""))</f>
        <v xml:space="preserve">   </v>
      </c>
      <c r="U55" s="171" t="str">
        <f>IF(R55&gt;0,'Saisie CLASSEMENT'!K60)</f>
        <v xml:space="preserve"> </v>
      </c>
      <c r="V55" s="171" t="str">
        <f>IF(R55&gt;0,'Saisie CLASSEMENT'!N60)</f>
        <v xml:space="preserve"> </v>
      </c>
      <c r="W55" s="170" t="str">
        <f>IF(R55&gt;0,'Saisie CLASSEMENT'!O60)</f>
        <v xml:space="preserve"> </v>
      </c>
      <c r="X55" s="172" t="str">
        <f>IF(R55&gt;0,'Saisie CLASSEMENT'!P60)</f>
        <v xml:space="preserve"> </v>
      </c>
      <c r="AA55" s="85" t="str">
        <f>IF(OR(X55="",COUNTIF(X$2:X55,X55)&gt;1),"",COUNTIF(X:X,"&gt;="&amp;X55))</f>
        <v/>
      </c>
      <c r="AB55" s="323" t="str">
        <f t="shared" si="0"/>
        <v/>
      </c>
    </row>
    <row r="56" spans="1:28" ht="15.75" hidden="1" customHeight="1">
      <c r="A56" s="33">
        <f t="shared" si="1"/>
        <v>0</v>
      </c>
      <c r="B56" s="170" t="str">
        <f t="shared" si="2"/>
        <v/>
      </c>
      <c r="C56" s="180"/>
      <c r="D56" s="170"/>
      <c r="E56" s="171"/>
      <c r="F56" s="171"/>
      <c r="G56" s="171"/>
      <c r="H56" s="170"/>
      <c r="I56" s="171"/>
      <c r="J56" s="527" t="str">
        <f t="shared" si="3"/>
        <v/>
      </c>
      <c r="K56" s="179" t="str">
        <f>IF(LEN(D56)&gt;0,VLOOKUP(D56,'Saisie CLASSEMENT'!$C$8:$H$207,6,FALSE),"")</f>
        <v/>
      </c>
      <c r="L56" s="91"/>
      <c r="R56" s="180" t="str">
        <f>IF('Saisie CLASSEMENT'!$C61&gt;0,'Saisie CLASSEMENT'!B61,"")</f>
        <v/>
      </c>
      <c r="S56" s="170">
        <f>IF(R56&gt;0,'Saisie CLASSEMENT'!C61)</f>
        <v>0</v>
      </c>
      <c r="T56" s="171" t="str">
        <f>IF(R56&gt;0,CONCATENATE('Saisie CLASSEMENT'!I61," ",'Saisie CLASSEMENT'!J61,""))</f>
        <v xml:space="preserve">   </v>
      </c>
      <c r="U56" s="171" t="str">
        <f>IF(R56&gt;0,'Saisie CLASSEMENT'!K61)</f>
        <v xml:space="preserve"> </v>
      </c>
      <c r="V56" s="171" t="str">
        <f>IF(R56&gt;0,'Saisie CLASSEMENT'!N61)</f>
        <v xml:space="preserve"> </v>
      </c>
      <c r="W56" s="170" t="str">
        <f>IF(R56&gt;0,'Saisie CLASSEMENT'!O61)</f>
        <v xml:space="preserve"> </v>
      </c>
      <c r="X56" s="172" t="str">
        <f>IF(R56&gt;0,'Saisie CLASSEMENT'!P61)</f>
        <v xml:space="preserve"> </v>
      </c>
      <c r="AA56" s="85" t="str">
        <f>IF(OR(X56="",COUNTIF(X$2:X56,X56)&gt;1),"",COUNTIF(X:X,"&gt;="&amp;X56))</f>
        <v/>
      </c>
      <c r="AB56" s="323" t="str">
        <f t="shared" si="0"/>
        <v/>
      </c>
    </row>
    <row r="57" spans="1:28" ht="15.75" hidden="1" customHeight="1">
      <c r="A57" s="33">
        <f t="shared" si="1"/>
        <v>0</v>
      </c>
      <c r="B57" s="170" t="str">
        <f t="shared" si="2"/>
        <v/>
      </c>
      <c r="C57" s="180"/>
      <c r="D57" s="170"/>
      <c r="E57" s="171"/>
      <c r="F57" s="171"/>
      <c r="G57" s="171"/>
      <c r="H57" s="170"/>
      <c r="I57" s="171"/>
      <c r="J57" s="527" t="str">
        <f t="shared" si="3"/>
        <v/>
      </c>
      <c r="K57" s="179" t="str">
        <f>IF(LEN(D57)&gt;0,VLOOKUP(D57,'Saisie CLASSEMENT'!$C$8:$H$207,6,FALSE),"")</f>
        <v/>
      </c>
      <c r="L57" s="91"/>
      <c r="R57" s="180" t="str">
        <f>IF('Saisie CLASSEMENT'!$C62&gt;0,'Saisie CLASSEMENT'!B62,"")</f>
        <v/>
      </c>
      <c r="S57" s="170">
        <f>IF(R57&gt;0,'Saisie CLASSEMENT'!C62)</f>
        <v>0</v>
      </c>
      <c r="T57" s="171" t="str">
        <f>IF(R57&gt;0,CONCATENATE('Saisie CLASSEMENT'!I62," ",'Saisie CLASSEMENT'!J62,""))</f>
        <v xml:space="preserve">   </v>
      </c>
      <c r="U57" s="171" t="str">
        <f>IF(R57&gt;0,'Saisie CLASSEMENT'!K62)</f>
        <v xml:space="preserve"> </v>
      </c>
      <c r="V57" s="171" t="str">
        <f>IF(R57&gt;0,'Saisie CLASSEMENT'!N62)</f>
        <v xml:space="preserve"> </v>
      </c>
      <c r="W57" s="170" t="str">
        <f>IF(R57&gt;0,'Saisie CLASSEMENT'!O62)</f>
        <v xml:space="preserve"> </v>
      </c>
      <c r="X57" s="172" t="str">
        <f>IF(R57&gt;0,'Saisie CLASSEMENT'!P62)</f>
        <v xml:space="preserve"> </v>
      </c>
      <c r="AA57" s="85" t="str">
        <f>IF(OR(X57="",COUNTIF(X$2:X57,X57)&gt;1),"",COUNTIF(X:X,"&gt;="&amp;X57))</f>
        <v/>
      </c>
      <c r="AB57" s="323" t="str">
        <f t="shared" si="0"/>
        <v/>
      </c>
    </row>
    <row r="58" spans="1:28" ht="15.75" hidden="1" customHeight="1">
      <c r="A58" s="33">
        <f t="shared" si="1"/>
        <v>0</v>
      </c>
      <c r="B58" s="170" t="str">
        <f t="shared" si="2"/>
        <v/>
      </c>
      <c r="C58" s="180"/>
      <c r="D58" s="170"/>
      <c r="E58" s="171"/>
      <c r="F58" s="171"/>
      <c r="G58" s="171"/>
      <c r="H58" s="170"/>
      <c r="I58" s="171"/>
      <c r="J58" s="527" t="str">
        <f t="shared" si="3"/>
        <v/>
      </c>
      <c r="K58" s="179" t="str">
        <f>IF(LEN(D58)&gt;0,VLOOKUP(D58,'Saisie CLASSEMENT'!$C$8:$H$207,6,FALSE),"")</f>
        <v/>
      </c>
      <c r="L58" s="91"/>
      <c r="R58" s="180" t="str">
        <f>IF('Saisie CLASSEMENT'!$C63&gt;0,'Saisie CLASSEMENT'!B63,"")</f>
        <v/>
      </c>
      <c r="S58" s="170">
        <f>IF(R58&gt;0,'Saisie CLASSEMENT'!C63)</f>
        <v>0</v>
      </c>
      <c r="T58" s="171" t="str">
        <f>IF(R58&gt;0,CONCATENATE('Saisie CLASSEMENT'!I63," ",'Saisie CLASSEMENT'!J63,""))</f>
        <v xml:space="preserve">   </v>
      </c>
      <c r="U58" s="171" t="str">
        <f>IF(R58&gt;0,'Saisie CLASSEMENT'!K63)</f>
        <v xml:space="preserve"> </v>
      </c>
      <c r="V58" s="171" t="str">
        <f>IF(R58&gt;0,'Saisie CLASSEMENT'!N63)</f>
        <v xml:space="preserve"> </v>
      </c>
      <c r="W58" s="170" t="str">
        <f>IF(R58&gt;0,'Saisie CLASSEMENT'!O63)</f>
        <v xml:space="preserve"> </v>
      </c>
      <c r="X58" s="172" t="str">
        <f>IF(R58&gt;0,'Saisie CLASSEMENT'!P63)</f>
        <v xml:space="preserve"> </v>
      </c>
      <c r="AA58" s="85" t="str">
        <f>IF(OR(X58="",COUNTIF(X$2:X58,X58)&gt;1),"",COUNTIF(X:X,"&gt;="&amp;X58))</f>
        <v/>
      </c>
      <c r="AB58" s="323" t="str">
        <f t="shared" si="0"/>
        <v/>
      </c>
    </row>
    <row r="59" spans="1:28" ht="15.75" hidden="1" customHeight="1">
      <c r="A59" s="33">
        <f t="shared" si="1"/>
        <v>0</v>
      </c>
      <c r="B59" s="170" t="str">
        <f t="shared" si="2"/>
        <v/>
      </c>
      <c r="C59" s="180"/>
      <c r="D59" s="170"/>
      <c r="E59" s="171"/>
      <c r="F59" s="171"/>
      <c r="G59" s="171"/>
      <c r="H59" s="170"/>
      <c r="I59" s="171"/>
      <c r="J59" s="527" t="str">
        <f t="shared" si="3"/>
        <v/>
      </c>
      <c r="K59" s="179" t="str">
        <f>IF(LEN(D59)&gt;0,VLOOKUP(D59,'Saisie CLASSEMENT'!$C$8:$H$207,6,FALSE),"")</f>
        <v/>
      </c>
      <c r="L59" s="91"/>
      <c r="R59" s="180" t="str">
        <f>IF('Saisie CLASSEMENT'!$C64&gt;0,'Saisie CLASSEMENT'!B64,"")</f>
        <v/>
      </c>
      <c r="S59" s="170">
        <f>IF(R59&gt;0,'Saisie CLASSEMENT'!C64)</f>
        <v>0</v>
      </c>
      <c r="T59" s="171" t="str">
        <f>IF(R59&gt;0,CONCATENATE('Saisie CLASSEMENT'!I64," ",'Saisie CLASSEMENT'!J64,""))</f>
        <v xml:space="preserve">   </v>
      </c>
      <c r="U59" s="171" t="str">
        <f>IF(R59&gt;0,'Saisie CLASSEMENT'!K64)</f>
        <v xml:space="preserve"> </v>
      </c>
      <c r="V59" s="171" t="str">
        <f>IF(R59&gt;0,'Saisie CLASSEMENT'!N64)</f>
        <v xml:space="preserve"> </v>
      </c>
      <c r="W59" s="170" t="str">
        <f>IF(R59&gt;0,'Saisie CLASSEMENT'!O64)</f>
        <v xml:space="preserve"> </v>
      </c>
      <c r="X59" s="172" t="str">
        <f>IF(R59&gt;0,'Saisie CLASSEMENT'!P64)</f>
        <v xml:space="preserve"> </v>
      </c>
      <c r="AA59" s="85" t="str">
        <f>IF(OR(X59="",COUNTIF(X$2:X59,X59)&gt;1),"",COUNTIF(X:X,"&gt;="&amp;X59))</f>
        <v/>
      </c>
      <c r="AB59" s="323" t="str">
        <f t="shared" si="0"/>
        <v/>
      </c>
    </row>
    <row r="60" spans="1:28" ht="15.75" hidden="1" customHeight="1">
      <c r="A60" s="33">
        <f t="shared" si="1"/>
        <v>0</v>
      </c>
      <c r="B60" s="170" t="str">
        <f t="shared" si="2"/>
        <v/>
      </c>
      <c r="C60" s="180"/>
      <c r="D60" s="170"/>
      <c r="E60" s="171"/>
      <c r="F60" s="171"/>
      <c r="G60" s="171"/>
      <c r="H60" s="170"/>
      <c r="I60" s="171"/>
      <c r="J60" s="527" t="str">
        <f t="shared" si="3"/>
        <v/>
      </c>
      <c r="K60" s="179" t="str">
        <f>IF(LEN(D60)&gt;0,VLOOKUP(D60,'Saisie CLASSEMENT'!$C$8:$H$207,6,FALSE),"")</f>
        <v/>
      </c>
      <c r="L60" s="91"/>
      <c r="R60" s="180" t="str">
        <f>IF('Saisie CLASSEMENT'!$C65&gt;0,'Saisie CLASSEMENT'!B65,"")</f>
        <v/>
      </c>
      <c r="S60" s="170">
        <f>IF(R60&gt;0,'Saisie CLASSEMENT'!C65)</f>
        <v>0</v>
      </c>
      <c r="T60" s="171" t="str">
        <f>IF(R60&gt;0,CONCATENATE('Saisie CLASSEMENT'!I65," ",'Saisie CLASSEMENT'!J65,""))</f>
        <v xml:space="preserve">   </v>
      </c>
      <c r="U60" s="171" t="str">
        <f>IF(R60&gt;0,'Saisie CLASSEMENT'!K65)</f>
        <v xml:space="preserve"> </v>
      </c>
      <c r="V60" s="171" t="str">
        <f>IF(R60&gt;0,'Saisie CLASSEMENT'!N65)</f>
        <v xml:space="preserve"> </v>
      </c>
      <c r="W60" s="170" t="str">
        <f>IF(R60&gt;0,'Saisie CLASSEMENT'!O65)</f>
        <v xml:space="preserve"> </v>
      </c>
      <c r="X60" s="172" t="str">
        <f>IF(R60&gt;0,'Saisie CLASSEMENT'!P65)</f>
        <v xml:space="preserve"> </v>
      </c>
      <c r="AA60" s="85" t="str">
        <f>IF(OR(X60="",COUNTIF(X$2:X60,X60)&gt;1),"",COUNTIF(X:X,"&gt;="&amp;X60))</f>
        <v/>
      </c>
      <c r="AB60" s="323" t="str">
        <f t="shared" si="0"/>
        <v/>
      </c>
    </row>
    <row r="61" spans="1:28" ht="15.75" hidden="1" customHeight="1">
      <c r="A61" s="33">
        <f t="shared" si="1"/>
        <v>0</v>
      </c>
      <c r="B61" s="170" t="str">
        <f t="shared" si="2"/>
        <v/>
      </c>
      <c r="C61" s="180"/>
      <c r="D61" s="170"/>
      <c r="E61" s="171"/>
      <c r="F61" s="171"/>
      <c r="G61" s="171"/>
      <c r="H61" s="170"/>
      <c r="I61" s="171"/>
      <c r="J61" s="527" t="str">
        <f t="shared" si="3"/>
        <v/>
      </c>
      <c r="K61" s="179" t="str">
        <f>IF(LEN(D61)&gt;0,VLOOKUP(D61,'Saisie CLASSEMENT'!$C$8:$H$207,6,FALSE),"")</f>
        <v/>
      </c>
      <c r="L61" s="91"/>
      <c r="R61" s="180" t="str">
        <f>IF('Saisie CLASSEMENT'!$C66&gt;0,'Saisie CLASSEMENT'!B66,"")</f>
        <v/>
      </c>
      <c r="S61" s="170">
        <f>IF(R61&gt;0,'Saisie CLASSEMENT'!C66)</f>
        <v>0</v>
      </c>
      <c r="T61" s="171" t="str">
        <f>IF(R61&gt;0,CONCATENATE('Saisie CLASSEMENT'!I66," ",'Saisie CLASSEMENT'!J66,""))</f>
        <v xml:space="preserve">   </v>
      </c>
      <c r="U61" s="171" t="str">
        <f>IF(R61&gt;0,'Saisie CLASSEMENT'!K66)</f>
        <v xml:space="preserve"> </v>
      </c>
      <c r="V61" s="171" t="str">
        <f>IF(R61&gt;0,'Saisie CLASSEMENT'!N66)</f>
        <v xml:space="preserve"> </v>
      </c>
      <c r="W61" s="170" t="str">
        <f>IF(R61&gt;0,'Saisie CLASSEMENT'!O66)</f>
        <v xml:space="preserve"> </v>
      </c>
      <c r="X61" s="172" t="str">
        <f>IF(R61&gt;0,'Saisie CLASSEMENT'!P66)</f>
        <v xml:space="preserve"> </v>
      </c>
      <c r="AA61" s="85" t="str">
        <f>IF(OR(X61="",COUNTIF(X$2:X61,X61)&gt;1),"",COUNTIF(X:X,"&gt;="&amp;X61))</f>
        <v/>
      </c>
      <c r="AB61" s="323" t="str">
        <f t="shared" si="0"/>
        <v/>
      </c>
    </row>
    <row r="62" spans="1:28" ht="15.75" hidden="1" customHeight="1">
      <c r="A62" s="33">
        <f t="shared" si="1"/>
        <v>0</v>
      </c>
      <c r="B62" s="170" t="str">
        <f t="shared" si="2"/>
        <v/>
      </c>
      <c r="C62" s="180"/>
      <c r="D62" s="170"/>
      <c r="E62" s="171"/>
      <c r="F62" s="171"/>
      <c r="G62" s="171"/>
      <c r="H62" s="170"/>
      <c r="I62" s="171"/>
      <c r="J62" s="527" t="str">
        <f t="shared" si="3"/>
        <v/>
      </c>
      <c r="K62" s="179" t="str">
        <f>IF(LEN(D62)&gt;0,VLOOKUP(D62,'Saisie CLASSEMENT'!$C$8:$H$207,6,FALSE),"")</f>
        <v/>
      </c>
      <c r="L62" s="91"/>
      <c r="R62" s="180" t="str">
        <f>IF('Saisie CLASSEMENT'!$C67&gt;0,'Saisie CLASSEMENT'!B67,"")</f>
        <v/>
      </c>
      <c r="S62" s="170">
        <f>IF(R62&gt;0,'Saisie CLASSEMENT'!C67)</f>
        <v>0</v>
      </c>
      <c r="T62" s="171" t="str">
        <f>IF(R62&gt;0,CONCATENATE('Saisie CLASSEMENT'!I67," ",'Saisie CLASSEMENT'!J67,""))</f>
        <v xml:space="preserve">   </v>
      </c>
      <c r="U62" s="171" t="str">
        <f>IF(R62&gt;0,'Saisie CLASSEMENT'!K67)</f>
        <v xml:space="preserve"> </v>
      </c>
      <c r="V62" s="171" t="str">
        <f>IF(R62&gt;0,'Saisie CLASSEMENT'!N67)</f>
        <v xml:space="preserve"> </v>
      </c>
      <c r="W62" s="170" t="str">
        <f>IF(R62&gt;0,'Saisie CLASSEMENT'!O67)</f>
        <v xml:space="preserve"> </v>
      </c>
      <c r="X62" s="172" t="str">
        <f>IF(R62&gt;0,'Saisie CLASSEMENT'!P67)</f>
        <v xml:space="preserve"> </v>
      </c>
      <c r="AA62" s="85" t="str">
        <f>IF(OR(X62="",COUNTIF(X$2:X62,X62)&gt;1),"",COUNTIF(X:X,"&gt;="&amp;X62))</f>
        <v/>
      </c>
      <c r="AB62" s="323" t="str">
        <f t="shared" si="0"/>
        <v/>
      </c>
    </row>
    <row r="63" spans="1:28" ht="15.75" hidden="1" customHeight="1">
      <c r="A63" s="33">
        <f t="shared" si="1"/>
        <v>0</v>
      </c>
      <c r="B63" s="170" t="str">
        <f t="shared" si="2"/>
        <v/>
      </c>
      <c r="C63" s="180"/>
      <c r="D63" s="170"/>
      <c r="E63" s="171"/>
      <c r="F63" s="171"/>
      <c r="G63" s="171"/>
      <c r="H63" s="170"/>
      <c r="I63" s="171"/>
      <c r="J63" s="527" t="str">
        <f t="shared" si="3"/>
        <v/>
      </c>
      <c r="K63" s="179" t="str">
        <f>IF(LEN(D63)&gt;0,VLOOKUP(D63,'Saisie CLASSEMENT'!$C$8:$H$207,6,FALSE),"")</f>
        <v/>
      </c>
      <c r="L63" s="91"/>
      <c r="R63" s="180" t="str">
        <f>IF('Saisie CLASSEMENT'!$C68&gt;0,'Saisie CLASSEMENT'!B68,"")</f>
        <v/>
      </c>
      <c r="S63" s="170">
        <f>IF(R63&gt;0,'Saisie CLASSEMENT'!C68)</f>
        <v>0</v>
      </c>
      <c r="T63" s="171" t="str">
        <f>IF(R63&gt;0,CONCATENATE('Saisie CLASSEMENT'!I68," ",'Saisie CLASSEMENT'!J68,""))</f>
        <v xml:space="preserve">   </v>
      </c>
      <c r="U63" s="171" t="str">
        <f>IF(R63&gt;0,'Saisie CLASSEMENT'!K68)</f>
        <v xml:space="preserve"> </v>
      </c>
      <c r="V63" s="171" t="str">
        <f>IF(R63&gt;0,'Saisie CLASSEMENT'!N68)</f>
        <v xml:space="preserve"> </v>
      </c>
      <c r="W63" s="170" t="str">
        <f>IF(R63&gt;0,'Saisie CLASSEMENT'!O68)</f>
        <v xml:space="preserve"> </v>
      </c>
      <c r="X63" s="172" t="str">
        <f>IF(R63&gt;0,'Saisie CLASSEMENT'!P68)</f>
        <v xml:space="preserve"> </v>
      </c>
      <c r="AA63" s="85" t="str">
        <f>IF(OR(X63="",COUNTIF(X$2:X63,X63)&gt;1),"",COUNTIF(X:X,"&gt;="&amp;X63))</f>
        <v/>
      </c>
      <c r="AB63" s="323" t="str">
        <f t="shared" si="0"/>
        <v/>
      </c>
    </row>
    <row r="64" spans="1:28" ht="15.75" hidden="1" customHeight="1">
      <c r="A64" s="33">
        <f t="shared" si="1"/>
        <v>0</v>
      </c>
      <c r="B64" s="170" t="str">
        <f t="shared" si="2"/>
        <v/>
      </c>
      <c r="C64" s="180"/>
      <c r="D64" s="170"/>
      <c r="E64" s="171"/>
      <c r="F64" s="171"/>
      <c r="G64" s="171"/>
      <c r="H64" s="170"/>
      <c r="I64" s="171"/>
      <c r="J64" s="527" t="str">
        <f t="shared" si="3"/>
        <v/>
      </c>
      <c r="K64" s="179" t="str">
        <f>IF(LEN(D64)&gt;0,VLOOKUP(D64,'Saisie CLASSEMENT'!$C$8:$H$207,6,FALSE),"")</f>
        <v/>
      </c>
      <c r="L64" s="91"/>
      <c r="R64" s="180" t="str">
        <f>IF('Saisie CLASSEMENT'!$C69&gt;0,'Saisie CLASSEMENT'!B69,"")</f>
        <v/>
      </c>
      <c r="S64" s="170">
        <f>IF(R64&gt;0,'Saisie CLASSEMENT'!C69)</f>
        <v>0</v>
      </c>
      <c r="T64" s="171" t="str">
        <f>IF(R64&gt;0,CONCATENATE('Saisie CLASSEMENT'!I69," ",'Saisie CLASSEMENT'!J69,""))</f>
        <v xml:space="preserve">   </v>
      </c>
      <c r="U64" s="171" t="str">
        <f>IF(R64&gt;0,'Saisie CLASSEMENT'!K69)</f>
        <v xml:space="preserve"> </v>
      </c>
      <c r="V64" s="171" t="str">
        <f>IF(R64&gt;0,'Saisie CLASSEMENT'!N69)</f>
        <v xml:space="preserve"> </v>
      </c>
      <c r="W64" s="170" t="str">
        <f>IF(R64&gt;0,'Saisie CLASSEMENT'!O69)</f>
        <v xml:space="preserve"> </v>
      </c>
      <c r="X64" s="172" t="str">
        <f>IF(R64&gt;0,'Saisie CLASSEMENT'!P69)</f>
        <v xml:space="preserve"> </v>
      </c>
      <c r="AA64" s="85" t="str">
        <f>IF(OR(X64="",COUNTIF(X$2:X64,X64)&gt;1),"",COUNTIF(X:X,"&gt;="&amp;X64))</f>
        <v/>
      </c>
      <c r="AB64" s="323" t="str">
        <f t="shared" si="0"/>
        <v/>
      </c>
    </row>
    <row r="65" spans="1:28" ht="15.75" hidden="1" customHeight="1">
      <c r="A65" s="33">
        <f t="shared" si="1"/>
        <v>0</v>
      </c>
      <c r="B65" s="170" t="str">
        <f t="shared" si="2"/>
        <v/>
      </c>
      <c r="C65" s="180"/>
      <c r="D65" s="170"/>
      <c r="E65" s="171"/>
      <c r="F65" s="171"/>
      <c r="G65" s="171"/>
      <c r="H65" s="170"/>
      <c r="I65" s="171"/>
      <c r="J65" s="527" t="str">
        <f t="shared" si="3"/>
        <v/>
      </c>
      <c r="K65" s="179" t="str">
        <f>IF(LEN(D65)&gt;0,VLOOKUP(D65,'Saisie CLASSEMENT'!$C$8:$H$207,6,FALSE),"")</f>
        <v/>
      </c>
      <c r="L65" s="91"/>
      <c r="R65" s="180" t="str">
        <f>IF('Saisie CLASSEMENT'!$C70&gt;0,'Saisie CLASSEMENT'!B70,"")</f>
        <v/>
      </c>
      <c r="S65" s="170">
        <f>IF(R65&gt;0,'Saisie CLASSEMENT'!C70)</f>
        <v>0</v>
      </c>
      <c r="T65" s="171" t="str">
        <f>IF(R65&gt;0,CONCATENATE('Saisie CLASSEMENT'!I70," ",'Saisie CLASSEMENT'!J70,""))</f>
        <v xml:space="preserve">   </v>
      </c>
      <c r="U65" s="171" t="str">
        <f>IF(R65&gt;0,'Saisie CLASSEMENT'!K70)</f>
        <v xml:space="preserve"> </v>
      </c>
      <c r="V65" s="171" t="str">
        <f>IF(R65&gt;0,'Saisie CLASSEMENT'!N70)</f>
        <v xml:space="preserve"> </v>
      </c>
      <c r="W65" s="170" t="str">
        <f>IF(R65&gt;0,'Saisie CLASSEMENT'!O70)</f>
        <v xml:space="preserve"> </v>
      </c>
      <c r="X65" s="172" t="str">
        <f>IF(R65&gt;0,'Saisie CLASSEMENT'!P70)</f>
        <v xml:space="preserve"> </v>
      </c>
      <c r="AA65" s="85" t="str">
        <f>IF(OR(X65="",COUNTIF(X$2:X65,X65)&gt;1),"",COUNTIF(X:X,"&gt;="&amp;X65))</f>
        <v/>
      </c>
      <c r="AB65" s="323" t="str">
        <f t="shared" si="0"/>
        <v/>
      </c>
    </row>
    <row r="66" spans="1:28" ht="15.75" hidden="1" customHeight="1">
      <c r="A66" s="33">
        <f t="shared" si="1"/>
        <v>0</v>
      </c>
      <c r="B66" s="170" t="str">
        <f t="shared" si="2"/>
        <v/>
      </c>
      <c r="C66" s="180"/>
      <c r="D66" s="170"/>
      <c r="E66" s="171"/>
      <c r="F66" s="171"/>
      <c r="G66" s="171"/>
      <c r="H66" s="170"/>
      <c r="I66" s="171"/>
      <c r="J66" s="527" t="str">
        <f t="shared" si="3"/>
        <v/>
      </c>
      <c r="K66" s="179" t="str">
        <f>IF(LEN(D66)&gt;0,VLOOKUP(D66,'Saisie CLASSEMENT'!$C$8:$H$207,6,FALSE),"")</f>
        <v/>
      </c>
      <c r="L66" s="91"/>
      <c r="R66" s="180" t="str">
        <f>IF('Saisie CLASSEMENT'!$C71&gt;0,'Saisie CLASSEMENT'!B71,"")</f>
        <v/>
      </c>
      <c r="S66" s="170">
        <f>IF(R66&gt;0,'Saisie CLASSEMENT'!C71)</f>
        <v>0</v>
      </c>
      <c r="T66" s="171" t="str">
        <f>IF(R66&gt;0,CONCATENATE('Saisie CLASSEMENT'!I71," ",'Saisie CLASSEMENT'!J71,""))</f>
        <v xml:space="preserve">   </v>
      </c>
      <c r="U66" s="171" t="str">
        <f>IF(R66&gt;0,'Saisie CLASSEMENT'!K71)</f>
        <v xml:space="preserve"> </v>
      </c>
      <c r="V66" s="171" t="str">
        <f>IF(R66&gt;0,'Saisie CLASSEMENT'!N71)</f>
        <v xml:space="preserve"> </v>
      </c>
      <c r="W66" s="170" t="str">
        <f>IF(R66&gt;0,'Saisie CLASSEMENT'!O71)</f>
        <v xml:space="preserve"> </v>
      </c>
      <c r="X66" s="172" t="str">
        <f>IF(R66&gt;0,'Saisie CLASSEMENT'!P71)</f>
        <v xml:space="preserve"> </v>
      </c>
      <c r="AA66" s="85" t="str">
        <f>IF(OR(X66="",COUNTIF(X$2:X66,X66)&gt;1),"",COUNTIF(X:X,"&gt;="&amp;X66))</f>
        <v/>
      </c>
      <c r="AB66" s="323" t="str">
        <f t="shared" si="0"/>
        <v/>
      </c>
    </row>
    <row r="67" spans="1:28" ht="15.75" hidden="1" customHeight="1">
      <c r="A67" s="33">
        <f t="shared" si="1"/>
        <v>0</v>
      </c>
      <c r="B67" s="170" t="str">
        <f t="shared" si="2"/>
        <v/>
      </c>
      <c r="C67" s="180"/>
      <c r="D67" s="170"/>
      <c r="E67" s="171"/>
      <c r="F67" s="171"/>
      <c r="G67" s="171"/>
      <c r="H67" s="170"/>
      <c r="I67" s="171"/>
      <c r="J67" s="527" t="str">
        <f t="shared" si="3"/>
        <v/>
      </c>
      <c r="K67" s="179" t="str">
        <f>IF(LEN(D67)&gt;0,VLOOKUP(D67,'Saisie CLASSEMENT'!$C$8:$H$207,6,FALSE),"")</f>
        <v/>
      </c>
      <c r="L67" s="91"/>
      <c r="R67" s="180" t="str">
        <f>IF('Saisie CLASSEMENT'!$C72&gt;0,'Saisie CLASSEMENT'!B72,"")</f>
        <v/>
      </c>
      <c r="S67" s="170">
        <f>IF(R67&gt;0,'Saisie CLASSEMENT'!C72)</f>
        <v>0</v>
      </c>
      <c r="T67" s="171" t="str">
        <f>IF(R67&gt;0,CONCATENATE('Saisie CLASSEMENT'!I72," ",'Saisie CLASSEMENT'!J72,""))</f>
        <v xml:space="preserve">   </v>
      </c>
      <c r="U67" s="171" t="str">
        <f>IF(R67&gt;0,'Saisie CLASSEMENT'!K72)</f>
        <v xml:space="preserve"> </v>
      </c>
      <c r="V67" s="171" t="str">
        <f>IF(R67&gt;0,'Saisie CLASSEMENT'!N72)</f>
        <v xml:space="preserve"> </v>
      </c>
      <c r="W67" s="170" t="str">
        <f>IF(R67&gt;0,'Saisie CLASSEMENT'!O72)</f>
        <v xml:space="preserve"> </v>
      </c>
      <c r="X67" s="172" t="str">
        <f>IF(R67&gt;0,'Saisie CLASSEMENT'!P72)</f>
        <v xml:space="preserve"> </v>
      </c>
      <c r="AA67" s="85" t="str">
        <f>IF(OR(X67="",COUNTIF(X$2:X67,X67)&gt;1),"",COUNTIF(X:X,"&gt;="&amp;X67))</f>
        <v/>
      </c>
      <c r="AB67" s="323" t="str">
        <f t="shared" si="0"/>
        <v/>
      </c>
    </row>
    <row r="68" spans="1:28" ht="15.75" hidden="1" customHeight="1">
      <c r="A68" s="33">
        <f t="shared" si="1"/>
        <v>0</v>
      </c>
      <c r="B68" s="170" t="str">
        <f t="shared" si="2"/>
        <v/>
      </c>
      <c r="C68" s="180"/>
      <c r="D68" s="170"/>
      <c r="E68" s="171"/>
      <c r="F68" s="171"/>
      <c r="G68" s="171"/>
      <c r="H68" s="170"/>
      <c r="I68" s="171"/>
      <c r="J68" s="527" t="str">
        <f t="shared" si="3"/>
        <v/>
      </c>
      <c r="K68" s="179" t="str">
        <f>IF(LEN(D68)&gt;0,VLOOKUP(D68,'Saisie CLASSEMENT'!$C$8:$H$207,6,FALSE),"")</f>
        <v/>
      </c>
      <c r="L68" s="91"/>
      <c r="R68" s="180" t="str">
        <f>IF('Saisie CLASSEMENT'!$C73&gt;0,'Saisie CLASSEMENT'!B73,"")</f>
        <v/>
      </c>
      <c r="S68" s="170">
        <f>IF(R68&gt;0,'Saisie CLASSEMENT'!C73)</f>
        <v>0</v>
      </c>
      <c r="T68" s="171" t="str">
        <f>IF(R68&gt;0,CONCATENATE('Saisie CLASSEMENT'!I73," ",'Saisie CLASSEMENT'!J73,""))</f>
        <v xml:space="preserve">   </v>
      </c>
      <c r="U68" s="171" t="str">
        <f>IF(R68&gt;0,'Saisie CLASSEMENT'!K73)</f>
        <v xml:space="preserve"> </v>
      </c>
      <c r="V68" s="171" t="str">
        <f>IF(R68&gt;0,'Saisie CLASSEMENT'!N73)</f>
        <v xml:space="preserve"> </v>
      </c>
      <c r="W68" s="170" t="str">
        <f>IF(R68&gt;0,'Saisie CLASSEMENT'!O73)</f>
        <v xml:space="preserve"> </v>
      </c>
      <c r="X68" s="172" t="str">
        <f>IF(R68&gt;0,'Saisie CLASSEMENT'!P73)</f>
        <v xml:space="preserve"> </v>
      </c>
      <c r="AA68" s="85" t="str">
        <f>IF(OR(X68="",COUNTIF(X$2:X68,X68)&gt;1),"",COUNTIF(X:X,"&gt;="&amp;X68))</f>
        <v/>
      </c>
      <c r="AB68" s="323" t="str">
        <f t="shared" ref="AB68:AB100" si="4">IF(ROW()-1&gt;COUNT(AA:AA),"",INDEX(X:X,MATCH(LARGE(AA:AA,ROW()-1),AA:AA,0)))</f>
        <v/>
      </c>
    </row>
    <row r="69" spans="1:28" ht="15.75" hidden="1" customHeight="1">
      <c r="A69" s="33">
        <f t="shared" si="1"/>
        <v>0</v>
      </c>
      <c r="B69" s="170" t="str">
        <f t="shared" si="2"/>
        <v/>
      </c>
      <c r="C69" s="180"/>
      <c r="D69" s="170"/>
      <c r="E69" s="171"/>
      <c r="F69" s="171"/>
      <c r="G69" s="171"/>
      <c r="H69" s="170"/>
      <c r="I69" s="171"/>
      <c r="J69" s="527" t="str">
        <f t="shared" si="3"/>
        <v/>
      </c>
      <c r="K69" s="179" t="str">
        <f>IF(LEN(D69)&gt;0,VLOOKUP(D69,'Saisie CLASSEMENT'!$C$8:$H$207,6,FALSE),"")</f>
        <v/>
      </c>
      <c r="L69" s="91"/>
      <c r="R69" s="180" t="str">
        <f>IF('Saisie CLASSEMENT'!$C74&gt;0,'Saisie CLASSEMENT'!B74,"")</f>
        <v/>
      </c>
      <c r="S69" s="170">
        <f>IF(R69&gt;0,'Saisie CLASSEMENT'!C74)</f>
        <v>0</v>
      </c>
      <c r="T69" s="171" t="str">
        <f>IF(R69&gt;0,CONCATENATE('Saisie CLASSEMENT'!I74," ",'Saisie CLASSEMENT'!J74,""))</f>
        <v xml:space="preserve">   </v>
      </c>
      <c r="U69" s="171" t="str">
        <f>IF(R69&gt;0,'Saisie CLASSEMENT'!K74)</f>
        <v xml:space="preserve"> </v>
      </c>
      <c r="V69" s="171" t="str">
        <f>IF(R69&gt;0,'Saisie CLASSEMENT'!N74)</f>
        <v xml:space="preserve"> </v>
      </c>
      <c r="W69" s="170" t="str">
        <f>IF(R69&gt;0,'Saisie CLASSEMENT'!O74)</f>
        <v xml:space="preserve"> </v>
      </c>
      <c r="X69" s="172" t="str">
        <f>IF(R69&gt;0,'Saisie CLASSEMENT'!P74)</f>
        <v xml:space="preserve"> </v>
      </c>
      <c r="AA69" s="85" t="str">
        <f>IF(OR(X69="",COUNTIF(X$2:X69,X69)&gt;1),"",COUNTIF(X:X,"&gt;="&amp;X69))</f>
        <v/>
      </c>
      <c r="AB69" s="323" t="str">
        <f t="shared" si="4"/>
        <v/>
      </c>
    </row>
    <row r="70" spans="1:28" ht="15.75" hidden="1" customHeight="1">
      <c r="A70" s="33">
        <f t="shared" si="1"/>
        <v>0</v>
      </c>
      <c r="B70" s="170" t="str">
        <f t="shared" si="2"/>
        <v/>
      </c>
      <c r="C70" s="180"/>
      <c r="D70" s="170"/>
      <c r="E70" s="171"/>
      <c r="F70" s="171"/>
      <c r="G70" s="171"/>
      <c r="H70" s="170"/>
      <c r="I70" s="171"/>
      <c r="J70" s="527" t="str">
        <f t="shared" si="3"/>
        <v/>
      </c>
      <c r="K70" s="179" t="str">
        <f>IF(LEN(D70)&gt;0,VLOOKUP(D70,'Saisie CLASSEMENT'!$C$8:$H$207,6,FALSE),"")</f>
        <v/>
      </c>
      <c r="L70" s="91"/>
      <c r="R70" s="180" t="str">
        <f>IF('Saisie CLASSEMENT'!$C75&gt;0,'Saisie CLASSEMENT'!B75,"")</f>
        <v/>
      </c>
      <c r="S70" s="170">
        <f>IF(R70&gt;0,'Saisie CLASSEMENT'!C75)</f>
        <v>0</v>
      </c>
      <c r="T70" s="171" t="str">
        <f>IF(R70&gt;0,CONCATENATE('Saisie CLASSEMENT'!I75," ",'Saisie CLASSEMENT'!J75,""))</f>
        <v xml:space="preserve">   </v>
      </c>
      <c r="U70" s="171" t="str">
        <f>IF(R70&gt;0,'Saisie CLASSEMENT'!K75)</f>
        <v xml:space="preserve"> </v>
      </c>
      <c r="V70" s="171" t="str">
        <f>IF(R70&gt;0,'Saisie CLASSEMENT'!N75)</f>
        <v xml:space="preserve"> </v>
      </c>
      <c r="W70" s="170" t="str">
        <f>IF(R70&gt;0,'Saisie CLASSEMENT'!O75)</f>
        <v xml:space="preserve"> </v>
      </c>
      <c r="X70" s="172" t="str">
        <f>IF(R70&gt;0,'Saisie CLASSEMENT'!P75)</f>
        <v xml:space="preserve"> </v>
      </c>
      <c r="AA70" s="85" t="str">
        <f>IF(OR(X70="",COUNTIF(X$2:X70,X70)&gt;1),"",COUNTIF(X:X,"&gt;="&amp;X70))</f>
        <v/>
      </c>
      <c r="AB70" s="323" t="str">
        <f t="shared" si="4"/>
        <v/>
      </c>
    </row>
    <row r="71" spans="1:28" ht="15.75" hidden="1" customHeight="1">
      <c r="A71" s="33">
        <f t="shared" ref="A71:A134" si="5">IF(LEN(B71)&gt;0,1,0)</f>
        <v>0</v>
      </c>
      <c r="B71" s="170" t="str">
        <f t="shared" ref="B71:B134" si="6">IF(C71&gt;0,RANK(C71,$C$6:$C$205,1),"")</f>
        <v/>
      </c>
      <c r="C71" s="180"/>
      <c r="D71" s="170"/>
      <c r="E71" s="171"/>
      <c r="F71" s="171"/>
      <c r="G71" s="171"/>
      <c r="H71" s="170"/>
      <c r="I71" s="171"/>
      <c r="J71" s="527" t="str">
        <f t="shared" ref="J71:J134" si="7">IF(LEN(K71)&gt;0,IF((K71-$K$6)&lt;0,"Erreur",IF(K71&lt;K70,K71-K$6,IF(K71=K70,"''",K71-K$6))),"")</f>
        <v/>
      </c>
      <c r="K71" s="179" t="str">
        <f>IF(LEN(D71)&gt;0,VLOOKUP(D71,'Saisie CLASSEMENT'!$C$8:$H$207,6,FALSE),"")</f>
        <v/>
      </c>
      <c r="L71" s="91"/>
      <c r="R71" s="180" t="str">
        <f>IF('Saisie CLASSEMENT'!$C76&gt;0,'Saisie CLASSEMENT'!B76,"")</f>
        <v/>
      </c>
      <c r="S71" s="170">
        <f>IF(R71&gt;0,'Saisie CLASSEMENT'!C76)</f>
        <v>0</v>
      </c>
      <c r="T71" s="171" t="str">
        <f>IF(R71&gt;0,CONCATENATE('Saisie CLASSEMENT'!I76," ",'Saisie CLASSEMENT'!J76,""))</f>
        <v xml:space="preserve">   </v>
      </c>
      <c r="U71" s="171" t="str">
        <f>IF(R71&gt;0,'Saisie CLASSEMENT'!K76)</f>
        <v xml:space="preserve"> </v>
      </c>
      <c r="V71" s="171" t="str">
        <f>IF(R71&gt;0,'Saisie CLASSEMENT'!N76)</f>
        <v xml:space="preserve"> </v>
      </c>
      <c r="W71" s="170" t="str">
        <f>IF(R71&gt;0,'Saisie CLASSEMENT'!O76)</f>
        <v xml:space="preserve"> </v>
      </c>
      <c r="X71" s="172" t="str">
        <f>IF(R71&gt;0,'Saisie CLASSEMENT'!P76)</f>
        <v xml:space="preserve"> </v>
      </c>
      <c r="AA71" s="85" t="str">
        <f>IF(OR(X71="",COUNTIF(X$2:X71,X71)&gt;1),"",COUNTIF(X:X,"&gt;="&amp;X71))</f>
        <v/>
      </c>
      <c r="AB71" s="323" t="str">
        <f t="shared" si="4"/>
        <v/>
      </c>
    </row>
    <row r="72" spans="1:28" ht="15.75" hidden="1" customHeight="1">
      <c r="A72" s="33">
        <f t="shared" si="5"/>
        <v>0</v>
      </c>
      <c r="B72" s="170" t="str">
        <f t="shared" si="6"/>
        <v/>
      </c>
      <c r="C72" s="180"/>
      <c r="D72" s="170"/>
      <c r="E72" s="171"/>
      <c r="F72" s="171"/>
      <c r="G72" s="171"/>
      <c r="H72" s="170"/>
      <c r="I72" s="171"/>
      <c r="J72" s="527" t="str">
        <f t="shared" si="7"/>
        <v/>
      </c>
      <c r="K72" s="179" t="str">
        <f>IF(LEN(D72)&gt;0,VLOOKUP(D72,'Saisie CLASSEMENT'!$C$8:$H$207,6,FALSE),"")</f>
        <v/>
      </c>
      <c r="L72" s="91"/>
      <c r="R72" s="180" t="str">
        <f>IF('Saisie CLASSEMENT'!$C77&gt;0,'Saisie CLASSEMENT'!B77,"")</f>
        <v/>
      </c>
      <c r="S72" s="170">
        <f>IF(R72&gt;0,'Saisie CLASSEMENT'!C77)</f>
        <v>0</v>
      </c>
      <c r="T72" s="171" t="str">
        <f>IF(R72&gt;0,CONCATENATE('Saisie CLASSEMENT'!I77," ",'Saisie CLASSEMENT'!J77,""))</f>
        <v xml:space="preserve">   </v>
      </c>
      <c r="U72" s="171" t="str">
        <f>IF(R72&gt;0,'Saisie CLASSEMENT'!K77)</f>
        <v xml:space="preserve"> </v>
      </c>
      <c r="V72" s="171" t="str">
        <f>IF(R72&gt;0,'Saisie CLASSEMENT'!N77)</f>
        <v xml:space="preserve"> </v>
      </c>
      <c r="W72" s="170" t="str">
        <f>IF(R72&gt;0,'Saisie CLASSEMENT'!O77)</f>
        <v xml:space="preserve"> </v>
      </c>
      <c r="X72" s="172" t="str">
        <f>IF(R72&gt;0,'Saisie CLASSEMENT'!P77)</f>
        <v xml:space="preserve"> </v>
      </c>
      <c r="AA72" s="85" t="str">
        <f>IF(OR(X72="",COUNTIF(X$2:X72,X72)&gt;1),"",COUNTIF(X:X,"&gt;="&amp;X72))</f>
        <v/>
      </c>
      <c r="AB72" s="323" t="str">
        <f t="shared" si="4"/>
        <v/>
      </c>
    </row>
    <row r="73" spans="1:28" ht="15.75" hidden="1" customHeight="1">
      <c r="A73" s="33">
        <f t="shared" si="5"/>
        <v>0</v>
      </c>
      <c r="B73" s="170" t="str">
        <f t="shared" si="6"/>
        <v/>
      </c>
      <c r="C73" s="180"/>
      <c r="D73" s="170"/>
      <c r="E73" s="171"/>
      <c r="F73" s="171"/>
      <c r="G73" s="171"/>
      <c r="H73" s="170"/>
      <c r="I73" s="171"/>
      <c r="J73" s="527" t="str">
        <f t="shared" si="7"/>
        <v/>
      </c>
      <c r="K73" s="179" t="str">
        <f>IF(LEN(D73)&gt;0,VLOOKUP(D73,'Saisie CLASSEMENT'!$C$8:$H$207,6,FALSE),"")</f>
        <v/>
      </c>
      <c r="L73" s="91"/>
      <c r="R73" s="180" t="str">
        <f>IF('Saisie CLASSEMENT'!$C78&gt;0,'Saisie CLASSEMENT'!B78,"")</f>
        <v/>
      </c>
      <c r="S73" s="170">
        <f>IF(R73&gt;0,'Saisie CLASSEMENT'!C78)</f>
        <v>0</v>
      </c>
      <c r="T73" s="171" t="str">
        <f>IF(R73&gt;0,CONCATENATE('Saisie CLASSEMENT'!I78," ",'Saisie CLASSEMENT'!J78,""))</f>
        <v xml:space="preserve">   </v>
      </c>
      <c r="U73" s="171" t="str">
        <f>IF(R73&gt;0,'Saisie CLASSEMENT'!K78)</f>
        <v xml:space="preserve"> </v>
      </c>
      <c r="V73" s="171" t="str">
        <f>IF(R73&gt;0,'Saisie CLASSEMENT'!N78)</f>
        <v xml:space="preserve"> </v>
      </c>
      <c r="W73" s="170" t="str">
        <f>IF(R73&gt;0,'Saisie CLASSEMENT'!O78)</f>
        <v xml:space="preserve"> </v>
      </c>
      <c r="X73" s="172" t="str">
        <f>IF(R73&gt;0,'Saisie CLASSEMENT'!P78)</f>
        <v xml:space="preserve"> </v>
      </c>
      <c r="AA73" s="85" t="str">
        <f>IF(OR(X73="",COUNTIF(X$2:X73,X73)&gt;1),"",COUNTIF(X:X,"&gt;="&amp;X73))</f>
        <v/>
      </c>
      <c r="AB73" s="323" t="str">
        <f t="shared" si="4"/>
        <v/>
      </c>
    </row>
    <row r="74" spans="1:28" ht="15.75" hidden="1" customHeight="1">
      <c r="A74" s="33">
        <f t="shared" si="5"/>
        <v>0</v>
      </c>
      <c r="B74" s="170" t="str">
        <f t="shared" si="6"/>
        <v/>
      </c>
      <c r="C74" s="180"/>
      <c r="D74" s="170"/>
      <c r="E74" s="171"/>
      <c r="F74" s="171"/>
      <c r="G74" s="171"/>
      <c r="H74" s="170"/>
      <c r="I74" s="171"/>
      <c r="J74" s="527" t="str">
        <f t="shared" si="7"/>
        <v/>
      </c>
      <c r="K74" s="179" t="str">
        <f>IF(LEN(D74)&gt;0,VLOOKUP(D74,'Saisie CLASSEMENT'!$C$8:$H$207,6,FALSE),"")</f>
        <v/>
      </c>
      <c r="L74" s="91"/>
      <c r="R74" s="180" t="str">
        <f>IF('Saisie CLASSEMENT'!$C79&gt;0,'Saisie CLASSEMENT'!B79,"")</f>
        <v/>
      </c>
      <c r="S74" s="170">
        <f>IF(R74&gt;0,'Saisie CLASSEMENT'!C79)</f>
        <v>0</v>
      </c>
      <c r="T74" s="171" t="str">
        <f>IF(R74&gt;0,CONCATENATE('Saisie CLASSEMENT'!I79," ",'Saisie CLASSEMENT'!J79,""))</f>
        <v xml:space="preserve">   </v>
      </c>
      <c r="U74" s="171" t="str">
        <f>IF(R74&gt;0,'Saisie CLASSEMENT'!K79)</f>
        <v xml:space="preserve"> </v>
      </c>
      <c r="V74" s="171" t="str">
        <f>IF(R74&gt;0,'Saisie CLASSEMENT'!N79)</f>
        <v xml:space="preserve"> </v>
      </c>
      <c r="W74" s="170" t="str">
        <f>IF(R74&gt;0,'Saisie CLASSEMENT'!O79)</f>
        <v xml:space="preserve"> </v>
      </c>
      <c r="X74" s="172" t="str">
        <f>IF(R74&gt;0,'Saisie CLASSEMENT'!P79)</f>
        <v xml:space="preserve"> </v>
      </c>
      <c r="AA74" s="85" t="str">
        <f>IF(OR(X74="",COUNTIF(X$2:X74,X74)&gt;1),"",COUNTIF(X:X,"&gt;="&amp;X74))</f>
        <v/>
      </c>
      <c r="AB74" s="323" t="str">
        <f t="shared" si="4"/>
        <v/>
      </c>
    </row>
    <row r="75" spans="1:28" ht="15.75" hidden="1" customHeight="1">
      <c r="A75" s="33">
        <f t="shared" si="5"/>
        <v>0</v>
      </c>
      <c r="B75" s="170" t="str">
        <f t="shared" si="6"/>
        <v/>
      </c>
      <c r="C75" s="180"/>
      <c r="D75" s="170"/>
      <c r="E75" s="171"/>
      <c r="F75" s="171"/>
      <c r="G75" s="171"/>
      <c r="H75" s="170"/>
      <c r="I75" s="171"/>
      <c r="J75" s="527" t="str">
        <f t="shared" si="7"/>
        <v/>
      </c>
      <c r="K75" s="179" t="str">
        <f>IF(LEN(D75)&gt;0,VLOOKUP(D75,'Saisie CLASSEMENT'!$C$8:$H$207,6,FALSE),"")</f>
        <v/>
      </c>
      <c r="L75" s="91"/>
      <c r="R75" s="180" t="str">
        <f>IF('Saisie CLASSEMENT'!$C80&gt;0,'Saisie CLASSEMENT'!B80,"")</f>
        <v/>
      </c>
      <c r="S75" s="170">
        <f>IF(R75&gt;0,'Saisie CLASSEMENT'!C80)</f>
        <v>0</v>
      </c>
      <c r="T75" s="171" t="str">
        <f>IF(R75&gt;0,CONCATENATE('Saisie CLASSEMENT'!I80," ",'Saisie CLASSEMENT'!J80,""))</f>
        <v xml:space="preserve">   </v>
      </c>
      <c r="U75" s="171" t="str">
        <f>IF(R75&gt;0,'Saisie CLASSEMENT'!K80)</f>
        <v xml:space="preserve"> </v>
      </c>
      <c r="V75" s="171" t="str">
        <f>IF(R75&gt;0,'Saisie CLASSEMENT'!N80)</f>
        <v xml:space="preserve"> </v>
      </c>
      <c r="W75" s="170" t="str">
        <f>IF(R75&gt;0,'Saisie CLASSEMENT'!O80)</f>
        <v xml:space="preserve"> </v>
      </c>
      <c r="X75" s="172" t="str">
        <f>IF(R75&gt;0,'Saisie CLASSEMENT'!P80)</f>
        <v xml:space="preserve"> </v>
      </c>
      <c r="AA75" s="85" t="str">
        <f>IF(OR(X75="",COUNTIF(X$2:X75,X75)&gt;1),"",COUNTIF(X:X,"&gt;="&amp;X75))</f>
        <v/>
      </c>
      <c r="AB75" s="323" t="str">
        <f t="shared" si="4"/>
        <v/>
      </c>
    </row>
    <row r="76" spans="1:28" ht="15.75" hidden="1" customHeight="1">
      <c r="A76" s="33">
        <f t="shared" si="5"/>
        <v>0</v>
      </c>
      <c r="B76" s="170" t="str">
        <f t="shared" si="6"/>
        <v/>
      </c>
      <c r="C76" s="180"/>
      <c r="D76" s="170"/>
      <c r="E76" s="171"/>
      <c r="F76" s="171"/>
      <c r="G76" s="171"/>
      <c r="H76" s="170"/>
      <c r="I76" s="171"/>
      <c r="J76" s="527" t="str">
        <f t="shared" si="7"/>
        <v/>
      </c>
      <c r="K76" s="179" t="str">
        <f>IF(LEN(D76)&gt;0,VLOOKUP(D76,'Saisie CLASSEMENT'!$C$8:$H$207,6,FALSE),"")</f>
        <v/>
      </c>
      <c r="L76" s="91"/>
      <c r="R76" s="180" t="str">
        <f>IF('Saisie CLASSEMENT'!$C81&gt;0,'Saisie CLASSEMENT'!B81,"")</f>
        <v/>
      </c>
      <c r="S76" s="170">
        <f>IF(R76&gt;0,'Saisie CLASSEMENT'!C81)</f>
        <v>0</v>
      </c>
      <c r="T76" s="171" t="str">
        <f>IF(R76&gt;0,CONCATENATE('Saisie CLASSEMENT'!I81," ",'Saisie CLASSEMENT'!J81,""))</f>
        <v xml:space="preserve">   </v>
      </c>
      <c r="U76" s="171" t="str">
        <f>IF(R76&gt;0,'Saisie CLASSEMENT'!K81)</f>
        <v xml:space="preserve"> </v>
      </c>
      <c r="V76" s="171" t="str">
        <f>IF(R76&gt;0,'Saisie CLASSEMENT'!N81)</f>
        <v xml:space="preserve"> </v>
      </c>
      <c r="W76" s="170" t="str">
        <f>IF(R76&gt;0,'Saisie CLASSEMENT'!O81)</f>
        <v xml:space="preserve"> </v>
      </c>
      <c r="X76" s="172" t="str">
        <f>IF(R76&gt;0,'Saisie CLASSEMENT'!P81)</f>
        <v xml:space="preserve"> </v>
      </c>
      <c r="AA76" s="85" t="str">
        <f>IF(OR(X76="",COUNTIF(X$2:X76,X76)&gt;1),"",COUNTIF(X:X,"&gt;="&amp;X76))</f>
        <v/>
      </c>
      <c r="AB76" s="323" t="str">
        <f t="shared" si="4"/>
        <v/>
      </c>
    </row>
    <row r="77" spans="1:28" ht="15.75" hidden="1" customHeight="1">
      <c r="A77" s="33">
        <f t="shared" si="5"/>
        <v>0</v>
      </c>
      <c r="B77" s="170" t="str">
        <f t="shared" si="6"/>
        <v/>
      </c>
      <c r="C77" s="180"/>
      <c r="D77" s="170"/>
      <c r="E77" s="171"/>
      <c r="F77" s="171"/>
      <c r="G77" s="171"/>
      <c r="H77" s="170"/>
      <c r="I77" s="171"/>
      <c r="J77" s="527" t="str">
        <f t="shared" si="7"/>
        <v/>
      </c>
      <c r="K77" s="179" t="str">
        <f>IF(LEN(D77)&gt;0,VLOOKUP(D77,'Saisie CLASSEMENT'!$C$8:$H$207,6,FALSE),"")</f>
        <v/>
      </c>
      <c r="L77" s="91"/>
      <c r="R77" s="180" t="str">
        <f>IF('Saisie CLASSEMENT'!$C82&gt;0,'Saisie CLASSEMENT'!B82,"")</f>
        <v/>
      </c>
      <c r="S77" s="170">
        <f>IF(R77&gt;0,'Saisie CLASSEMENT'!C82)</f>
        <v>0</v>
      </c>
      <c r="T77" s="171" t="str">
        <f>IF(R77&gt;0,CONCATENATE('Saisie CLASSEMENT'!I82," ",'Saisie CLASSEMENT'!J82,""))</f>
        <v xml:space="preserve">   </v>
      </c>
      <c r="U77" s="171" t="str">
        <f>IF(R77&gt;0,'Saisie CLASSEMENT'!K82)</f>
        <v xml:space="preserve"> </v>
      </c>
      <c r="V77" s="171" t="str">
        <f>IF(R77&gt;0,'Saisie CLASSEMENT'!N82)</f>
        <v xml:space="preserve"> </v>
      </c>
      <c r="W77" s="170" t="str">
        <f>IF(R77&gt;0,'Saisie CLASSEMENT'!O82)</f>
        <v xml:space="preserve"> </v>
      </c>
      <c r="X77" s="172" t="str">
        <f>IF(R77&gt;0,'Saisie CLASSEMENT'!P82)</f>
        <v xml:space="preserve"> </v>
      </c>
      <c r="AA77" s="85" t="str">
        <f>IF(OR(X77="",COUNTIF(X$2:X77,X77)&gt;1),"",COUNTIF(X:X,"&gt;="&amp;X77))</f>
        <v/>
      </c>
      <c r="AB77" s="323" t="str">
        <f t="shared" si="4"/>
        <v/>
      </c>
    </row>
    <row r="78" spans="1:28" ht="15.75" hidden="1" customHeight="1">
      <c r="A78" s="33">
        <f t="shared" si="5"/>
        <v>0</v>
      </c>
      <c r="B78" s="170" t="str">
        <f t="shared" si="6"/>
        <v/>
      </c>
      <c r="C78" s="180"/>
      <c r="D78" s="170"/>
      <c r="E78" s="171"/>
      <c r="F78" s="171"/>
      <c r="G78" s="171"/>
      <c r="H78" s="170"/>
      <c r="I78" s="171"/>
      <c r="J78" s="527" t="str">
        <f t="shared" si="7"/>
        <v/>
      </c>
      <c r="K78" s="179" t="str">
        <f>IF(LEN(D78)&gt;0,VLOOKUP(D78,'Saisie CLASSEMENT'!$C$8:$H$207,6,FALSE),"")</f>
        <v/>
      </c>
      <c r="L78" s="91"/>
      <c r="R78" s="180" t="str">
        <f>IF('Saisie CLASSEMENT'!$C83&gt;0,'Saisie CLASSEMENT'!B83,"")</f>
        <v/>
      </c>
      <c r="S78" s="170">
        <f>IF(R78&gt;0,'Saisie CLASSEMENT'!C83)</f>
        <v>0</v>
      </c>
      <c r="T78" s="171" t="str">
        <f>IF(R78&gt;0,CONCATENATE('Saisie CLASSEMENT'!I83," ",'Saisie CLASSEMENT'!J83,""))</f>
        <v xml:space="preserve">   </v>
      </c>
      <c r="U78" s="171" t="str">
        <f>IF(R78&gt;0,'Saisie CLASSEMENT'!K83)</f>
        <v xml:space="preserve"> </v>
      </c>
      <c r="V78" s="171" t="str">
        <f>IF(R78&gt;0,'Saisie CLASSEMENT'!N83)</f>
        <v xml:space="preserve"> </v>
      </c>
      <c r="W78" s="170" t="str">
        <f>IF(R78&gt;0,'Saisie CLASSEMENT'!O83)</f>
        <v xml:space="preserve"> </v>
      </c>
      <c r="X78" s="172" t="str">
        <f>IF(R78&gt;0,'Saisie CLASSEMENT'!P83)</f>
        <v xml:space="preserve"> </v>
      </c>
      <c r="AA78" s="85" t="str">
        <f>IF(OR(X78="",COUNTIF(X$2:X78,X78)&gt;1),"",COUNTIF(X:X,"&gt;="&amp;X78))</f>
        <v/>
      </c>
      <c r="AB78" s="323" t="str">
        <f t="shared" si="4"/>
        <v/>
      </c>
    </row>
    <row r="79" spans="1:28" ht="15.75" hidden="1" customHeight="1">
      <c r="A79" s="33">
        <f t="shared" si="5"/>
        <v>0</v>
      </c>
      <c r="B79" s="170" t="str">
        <f t="shared" si="6"/>
        <v/>
      </c>
      <c r="C79" s="180"/>
      <c r="D79" s="170"/>
      <c r="E79" s="171"/>
      <c r="F79" s="171"/>
      <c r="G79" s="171"/>
      <c r="H79" s="170"/>
      <c r="I79" s="171"/>
      <c r="J79" s="527" t="str">
        <f t="shared" si="7"/>
        <v/>
      </c>
      <c r="K79" s="179" t="str">
        <f>IF(LEN(D79)&gt;0,VLOOKUP(D79,'Saisie CLASSEMENT'!$C$8:$H$207,6,FALSE),"")</f>
        <v/>
      </c>
      <c r="L79" s="91"/>
      <c r="R79" s="180" t="str">
        <f>IF('Saisie CLASSEMENT'!$C84&gt;0,'Saisie CLASSEMENT'!B84,"")</f>
        <v/>
      </c>
      <c r="S79" s="170">
        <f>IF(R79&gt;0,'Saisie CLASSEMENT'!C84)</f>
        <v>0</v>
      </c>
      <c r="T79" s="171" t="str">
        <f>IF(R79&gt;0,CONCATENATE('Saisie CLASSEMENT'!I84," ",'Saisie CLASSEMENT'!J84,""))</f>
        <v xml:space="preserve">   </v>
      </c>
      <c r="U79" s="171" t="str">
        <f>IF(R79&gt;0,'Saisie CLASSEMENT'!K84)</f>
        <v xml:space="preserve"> </v>
      </c>
      <c r="V79" s="171" t="str">
        <f>IF(R79&gt;0,'Saisie CLASSEMENT'!N84)</f>
        <v xml:space="preserve"> </v>
      </c>
      <c r="W79" s="170" t="str">
        <f>IF(R79&gt;0,'Saisie CLASSEMENT'!O84)</f>
        <v xml:space="preserve"> </v>
      </c>
      <c r="X79" s="172" t="str">
        <f>IF(R79&gt;0,'Saisie CLASSEMENT'!P84)</f>
        <v xml:space="preserve"> </v>
      </c>
      <c r="AA79" s="85" t="str">
        <f>IF(OR(X79="",COUNTIF(X$2:X79,X79)&gt;1),"",COUNTIF(X:X,"&gt;="&amp;X79))</f>
        <v/>
      </c>
      <c r="AB79" s="323" t="str">
        <f t="shared" si="4"/>
        <v/>
      </c>
    </row>
    <row r="80" spans="1:28" ht="15.75" hidden="1" customHeight="1">
      <c r="A80" s="33">
        <f t="shared" si="5"/>
        <v>0</v>
      </c>
      <c r="B80" s="170" t="str">
        <f t="shared" si="6"/>
        <v/>
      </c>
      <c r="C80" s="180"/>
      <c r="D80" s="170"/>
      <c r="E80" s="171"/>
      <c r="F80" s="171"/>
      <c r="G80" s="171"/>
      <c r="H80" s="170"/>
      <c r="I80" s="171"/>
      <c r="J80" s="527" t="str">
        <f t="shared" si="7"/>
        <v/>
      </c>
      <c r="K80" s="179" t="str">
        <f>IF(LEN(D80)&gt;0,VLOOKUP(D80,'Saisie CLASSEMENT'!$C$8:$H$207,6,FALSE),"")</f>
        <v/>
      </c>
      <c r="L80" s="91"/>
      <c r="R80" s="180" t="str">
        <f>IF('Saisie CLASSEMENT'!$C85&gt;0,'Saisie CLASSEMENT'!B85,"")</f>
        <v/>
      </c>
      <c r="S80" s="170">
        <f>IF(R80&gt;0,'Saisie CLASSEMENT'!C85)</f>
        <v>0</v>
      </c>
      <c r="T80" s="171" t="str">
        <f>IF(R80&gt;0,CONCATENATE('Saisie CLASSEMENT'!I85," ",'Saisie CLASSEMENT'!J85,""))</f>
        <v xml:space="preserve">   </v>
      </c>
      <c r="U80" s="171" t="str">
        <f>IF(R80&gt;0,'Saisie CLASSEMENT'!K85)</f>
        <v xml:space="preserve"> </v>
      </c>
      <c r="V80" s="171" t="str">
        <f>IF(R80&gt;0,'Saisie CLASSEMENT'!N85)</f>
        <v xml:space="preserve"> </v>
      </c>
      <c r="W80" s="170" t="str">
        <f>IF(R80&gt;0,'Saisie CLASSEMENT'!O85)</f>
        <v xml:space="preserve"> </v>
      </c>
      <c r="X80" s="172" t="str">
        <f>IF(R80&gt;0,'Saisie CLASSEMENT'!P85)</f>
        <v xml:space="preserve"> </v>
      </c>
      <c r="AA80" s="85" t="str">
        <f>IF(OR(X80="",COUNTIF(X$2:X80,X80)&gt;1),"",COUNTIF(X:X,"&gt;="&amp;X80))</f>
        <v/>
      </c>
      <c r="AB80" s="323" t="str">
        <f t="shared" si="4"/>
        <v/>
      </c>
    </row>
    <row r="81" spans="1:28" ht="15.75" hidden="1" customHeight="1">
      <c r="A81" s="33">
        <f t="shared" si="5"/>
        <v>0</v>
      </c>
      <c r="B81" s="170" t="str">
        <f t="shared" si="6"/>
        <v/>
      </c>
      <c r="C81" s="180"/>
      <c r="D81" s="170"/>
      <c r="E81" s="171"/>
      <c r="F81" s="171"/>
      <c r="G81" s="171"/>
      <c r="H81" s="170"/>
      <c r="I81" s="171"/>
      <c r="J81" s="527" t="str">
        <f t="shared" si="7"/>
        <v/>
      </c>
      <c r="K81" s="179" t="str">
        <f>IF(LEN(D81)&gt;0,VLOOKUP(D81,'Saisie CLASSEMENT'!$C$8:$H$207,6,FALSE),"")</f>
        <v/>
      </c>
      <c r="L81" s="91"/>
      <c r="R81" s="180" t="str">
        <f>IF('Saisie CLASSEMENT'!$C86&gt;0,'Saisie CLASSEMENT'!B86,"")</f>
        <v/>
      </c>
      <c r="S81" s="170">
        <f>IF(R81&gt;0,'Saisie CLASSEMENT'!C86)</f>
        <v>0</v>
      </c>
      <c r="T81" s="171" t="str">
        <f>IF(R81&gt;0,CONCATENATE('Saisie CLASSEMENT'!I86," ",'Saisie CLASSEMENT'!J86,""))</f>
        <v xml:space="preserve">   </v>
      </c>
      <c r="U81" s="171" t="str">
        <f>IF(R81&gt;0,'Saisie CLASSEMENT'!K86)</f>
        <v xml:space="preserve"> </v>
      </c>
      <c r="V81" s="171" t="str">
        <f>IF(R81&gt;0,'Saisie CLASSEMENT'!N86)</f>
        <v xml:space="preserve"> </v>
      </c>
      <c r="W81" s="170" t="str">
        <f>IF(R81&gt;0,'Saisie CLASSEMENT'!O86)</f>
        <v xml:space="preserve"> </v>
      </c>
      <c r="X81" s="172" t="str">
        <f>IF(R81&gt;0,'Saisie CLASSEMENT'!P86)</f>
        <v xml:space="preserve"> </v>
      </c>
      <c r="AA81" s="85" t="str">
        <f>IF(OR(X81="",COUNTIF(X$2:X81,X81)&gt;1),"",COUNTIF(X:X,"&gt;="&amp;X81))</f>
        <v/>
      </c>
      <c r="AB81" s="323" t="str">
        <f t="shared" si="4"/>
        <v/>
      </c>
    </row>
    <row r="82" spans="1:28" ht="15.75" hidden="1" customHeight="1">
      <c r="A82" s="33">
        <f t="shared" si="5"/>
        <v>0</v>
      </c>
      <c r="B82" s="170" t="str">
        <f t="shared" si="6"/>
        <v/>
      </c>
      <c r="C82" s="180"/>
      <c r="D82" s="170"/>
      <c r="E82" s="171"/>
      <c r="F82" s="171"/>
      <c r="G82" s="171"/>
      <c r="H82" s="170"/>
      <c r="I82" s="171"/>
      <c r="J82" s="527" t="str">
        <f t="shared" si="7"/>
        <v/>
      </c>
      <c r="K82" s="179" t="str">
        <f>IF(LEN(D82)&gt;0,VLOOKUP(D82,'Saisie CLASSEMENT'!$C$8:$H$207,6,FALSE),"")</f>
        <v/>
      </c>
      <c r="L82" s="91"/>
      <c r="R82" s="180" t="str">
        <f>IF('Saisie CLASSEMENT'!$C87&gt;0,'Saisie CLASSEMENT'!B87,"")</f>
        <v/>
      </c>
      <c r="S82" s="170">
        <f>IF(R82&gt;0,'Saisie CLASSEMENT'!C87)</f>
        <v>0</v>
      </c>
      <c r="T82" s="171" t="str">
        <f>IF(R82&gt;0,CONCATENATE('Saisie CLASSEMENT'!I87," ",'Saisie CLASSEMENT'!J87,""))</f>
        <v xml:space="preserve">   </v>
      </c>
      <c r="U82" s="171" t="str">
        <f>IF(R82&gt;0,'Saisie CLASSEMENT'!K87)</f>
        <v xml:space="preserve"> </v>
      </c>
      <c r="V82" s="171" t="str">
        <f>IF(R82&gt;0,'Saisie CLASSEMENT'!N87)</f>
        <v xml:space="preserve"> </v>
      </c>
      <c r="W82" s="170" t="str">
        <f>IF(R82&gt;0,'Saisie CLASSEMENT'!O87)</f>
        <v xml:space="preserve"> </v>
      </c>
      <c r="X82" s="172" t="str">
        <f>IF(R82&gt;0,'Saisie CLASSEMENT'!P87)</f>
        <v xml:space="preserve"> </v>
      </c>
      <c r="AA82" s="85" t="str">
        <f>IF(OR(X82="",COUNTIF(X$2:X82,X82)&gt;1),"",COUNTIF(X:X,"&gt;="&amp;X82))</f>
        <v/>
      </c>
      <c r="AB82" s="323" t="str">
        <f t="shared" si="4"/>
        <v/>
      </c>
    </row>
    <row r="83" spans="1:28" ht="15.75" hidden="1" customHeight="1">
      <c r="A83" s="33">
        <f t="shared" si="5"/>
        <v>0</v>
      </c>
      <c r="B83" s="170" t="str">
        <f t="shared" si="6"/>
        <v/>
      </c>
      <c r="C83" s="180"/>
      <c r="D83" s="170"/>
      <c r="E83" s="171"/>
      <c r="F83" s="171"/>
      <c r="G83" s="171"/>
      <c r="H83" s="170"/>
      <c r="I83" s="171"/>
      <c r="J83" s="527" t="str">
        <f t="shared" si="7"/>
        <v/>
      </c>
      <c r="K83" s="179" t="str">
        <f>IF(LEN(D83)&gt;0,VLOOKUP(D83,'Saisie CLASSEMENT'!$C$8:$H$207,6,FALSE),"")</f>
        <v/>
      </c>
      <c r="L83" s="91"/>
      <c r="R83" s="180" t="str">
        <f>IF('Saisie CLASSEMENT'!$C88&gt;0,'Saisie CLASSEMENT'!B88,"")</f>
        <v/>
      </c>
      <c r="S83" s="170">
        <f>IF(R83&gt;0,'Saisie CLASSEMENT'!C88)</f>
        <v>0</v>
      </c>
      <c r="T83" s="171" t="str">
        <f>IF(R83&gt;0,CONCATENATE('Saisie CLASSEMENT'!I88," ",'Saisie CLASSEMENT'!J88,""))</f>
        <v xml:space="preserve">   </v>
      </c>
      <c r="U83" s="171" t="str">
        <f>IF(R83&gt;0,'Saisie CLASSEMENT'!K88)</f>
        <v xml:space="preserve"> </v>
      </c>
      <c r="V83" s="171" t="str">
        <f>IF(R83&gt;0,'Saisie CLASSEMENT'!N88)</f>
        <v xml:space="preserve"> </v>
      </c>
      <c r="W83" s="170" t="str">
        <f>IF(R83&gt;0,'Saisie CLASSEMENT'!O88)</f>
        <v xml:space="preserve"> </v>
      </c>
      <c r="X83" s="172" t="str">
        <f>IF(R83&gt;0,'Saisie CLASSEMENT'!P88)</f>
        <v xml:space="preserve"> </v>
      </c>
      <c r="AA83" s="85" t="str">
        <f>IF(OR(X83="",COUNTIF(X$2:X83,X83)&gt;1),"",COUNTIF(X:X,"&gt;="&amp;X83))</f>
        <v/>
      </c>
      <c r="AB83" s="323" t="str">
        <f t="shared" si="4"/>
        <v/>
      </c>
    </row>
    <row r="84" spans="1:28" ht="15.75" hidden="1" customHeight="1">
      <c r="A84" s="33">
        <f t="shared" si="5"/>
        <v>0</v>
      </c>
      <c r="B84" s="170" t="str">
        <f t="shared" si="6"/>
        <v/>
      </c>
      <c r="C84" s="180"/>
      <c r="D84" s="170"/>
      <c r="E84" s="171"/>
      <c r="F84" s="171"/>
      <c r="G84" s="171"/>
      <c r="H84" s="170"/>
      <c r="I84" s="171"/>
      <c r="J84" s="527" t="str">
        <f t="shared" si="7"/>
        <v/>
      </c>
      <c r="K84" s="179" t="str">
        <f>IF(LEN(D84)&gt;0,VLOOKUP(D84,'Saisie CLASSEMENT'!$C$8:$H$207,6,FALSE),"")</f>
        <v/>
      </c>
      <c r="L84" s="91"/>
      <c r="R84" s="180" t="str">
        <f>IF('Saisie CLASSEMENT'!$C89&gt;0,'Saisie CLASSEMENT'!B89,"")</f>
        <v/>
      </c>
      <c r="S84" s="170">
        <f>IF(R84&gt;0,'Saisie CLASSEMENT'!C89)</f>
        <v>0</v>
      </c>
      <c r="T84" s="171" t="str">
        <f>IF(R84&gt;0,CONCATENATE('Saisie CLASSEMENT'!I89," ",'Saisie CLASSEMENT'!J89,""))</f>
        <v xml:space="preserve">   </v>
      </c>
      <c r="U84" s="171" t="str">
        <f>IF(R84&gt;0,'Saisie CLASSEMENT'!K89)</f>
        <v xml:space="preserve"> </v>
      </c>
      <c r="V84" s="171" t="str">
        <f>IF(R84&gt;0,'Saisie CLASSEMENT'!N89)</f>
        <v xml:space="preserve"> </v>
      </c>
      <c r="W84" s="170" t="str">
        <f>IF(R84&gt;0,'Saisie CLASSEMENT'!O89)</f>
        <v xml:space="preserve"> </v>
      </c>
      <c r="X84" s="172" t="str">
        <f>IF(R84&gt;0,'Saisie CLASSEMENT'!P89)</f>
        <v xml:space="preserve"> </v>
      </c>
      <c r="AA84" s="85" t="str">
        <f>IF(OR(X84="",COUNTIF(X$2:X84,X84)&gt;1),"",COUNTIF(X:X,"&gt;="&amp;X84))</f>
        <v/>
      </c>
      <c r="AB84" s="323" t="str">
        <f t="shared" si="4"/>
        <v/>
      </c>
    </row>
    <row r="85" spans="1:28" ht="15.75" hidden="1" customHeight="1">
      <c r="A85" s="33">
        <f t="shared" si="5"/>
        <v>0</v>
      </c>
      <c r="B85" s="170" t="str">
        <f t="shared" si="6"/>
        <v/>
      </c>
      <c r="C85" s="180"/>
      <c r="D85" s="170"/>
      <c r="E85" s="171"/>
      <c r="F85" s="171"/>
      <c r="G85" s="171"/>
      <c r="H85" s="170"/>
      <c r="I85" s="171"/>
      <c r="J85" s="527" t="str">
        <f t="shared" si="7"/>
        <v/>
      </c>
      <c r="K85" s="179" t="str">
        <f>IF(LEN(D85)&gt;0,VLOOKUP(D85,'Saisie CLASSEMENT'!$C$8:$H$207,6,FALSE),"")</f>
        <v/>
      </c>
      <c r="L85" s="91"/>
      <c r="R85" s="180" t="str">
        <f>IF('Saisie CLASSEMENT'!$C90&gt;0,'Saisie CLASSEMENT'!B90,"")</f>
        <v/>
      </c>
      <c r="S85" s="170">
        <f>IF(R85&gt;0,'Saisie CLASSEMENT'!C90)</f>
        <v>0</v>
      </c>
      <c r="T85" s="171" t="str">
        <f>IF(R85&gt;0,CONCATENATE('Saisie CLASSEMENT'!I90," ",'Saisie CLASSEMENT'!J90,""))</f>
        <v xml:space="preserve">   </v>
      </c>
      <c r="U85" s="171" t="str">
        <f>IF(R85&gt;0,'Saisie CLASSEMENT'!K90)</f>
        <v xml:space="preserve"> </v>
      </c>
      <c r="V85" s="171" t="str">
        <f>IF(R85&gt;0,'Saisie CLASSEMENT'!N90)</f>
        <v xml:space="preserve"> </v>
      </c>
      <c r="W85" s="170" t="str">
        <f>IF(R85&gt;0,'Saisie CLASSEMENT'!O90)</f>
        <v xml:space="preserve"> </v>
      </c>
      <c r="X85" s="172" t="str">
        <f>IF(R85&gt;0,'Saisie CLASSEMENT'!P90)</f>
        <v xml:space="preserve"> </v>
      </c>
      <c r="AA85" s="85" t="str">
        <f>IF(OR(X85="",COUNTIF(X$2:X85,X85)&gt;1),"",COUNTIF(X:X,"&gt;="&amp;X85))</f>
        <v/>
      </c>
      <c r="AB85" s="323" t="str">
        <f t="shared" si="4"/>
        <v/>
      </c>
    </row>
    <row r="86" spans="1:28" ht="15.75" hidden="1" customHeight="1">
      <c r="A86" s="33">
        <f t="shared" si="5"/>
        <v>0</v>
      </c>
      <c r="B86" s="170" t="str">
        <f t="shared" si="6"/>
        <v/>
      </c>
      <c r="C86" s="180"/>
      <c r="D86" s="170"/>
      <c r="E86" s="171"/>
      <c r="F86" s="171"/>
      <c r="G86" s="171"/>
      <c r="H86" s="170"/>
      <c r="I86" s="171"/>
      <c r="J86" s="527" t="str">
        <f t="shared" si="7"/>
        <v/>
      </c>
      <c r="K86" s="172"/>
      <c r="L86" s="325"/>
      <c r="R86" s="180" t="str">
        <f>IF('Saisie CLASSEMENT'!$C91&gt;0,'Saisie CLASSEMENT'!B91,"")</f>
        <v/>
      </c>
      <c r="S86" s="170">
        <f>IF(R86&gt;0,'Saisie CLASSEMENT'!C91)</f>
        <v>0</v>
      </c>
      <c r="T86" s="171" t="str">
        <f>IF(R86&gt;0,CONCATENATE('Saisie CLASSEMENT'!I91," ",'Saisie CLASSEMENT'!J91,""))</f>
        <v xml:space="preserve">   </v>
      </c>
      <c r="U86" s="171" t="str">
        <f>IF(R86&gt;0,'Saisie CLASSEMENT'!K91)</f>
        <v xml:space="preserve"> </v>
      </c>
      <c r="V86" s="171" t="str">
        <f>IF(R86&gt;0,'Saisie CLASSEMENT'!N91)</f>
        <v xml:space="preserve"> </v>
      </c>
      <c r="W86" s="170" t="str">
        <f>IF(R86&gt;0,'Saisie CLASSEMENT'!O91)</f>
        <v xml:space="preserve"> </v>
      </c>
      <c r="X86" s="172" t="str">
        <f>IF(R86&gt;0,'Saisie CLASSEMENT'!P91)</f>
        <v xml:space="preserve"> </v>
      </c>
      <c r="AA86" s="85" t="str">
        <f>IF(OR(X86="",COUNTIF(X$2:X86,X86)&gt;1),"",COUNTIF(X:X,"&gt;="&amp;X86))</f>
        <v/>
      </c>
      <c r="AB86" s="323" t="str">
        <f t="shared" si="4"/>
        <v/>
      </c>
    </row>
    <row r="87" spans="1:28" ht="15.75" hidden="1" customHeight="1">
      <c r="A87" s="33">
        <f t="shared" si="5"/>
        <v>0</v>
      </c>
      <c r="B87" s="170" t="str">
        <f t="shared" si="6"/>
        <v/>
      </c>
      <c r="C87" s="180"/>
      <c r="D87" s="170"/>
      <c r="E87" s="171"/>
      <c r="F87" s="171"/>
      <c r="G87" s="171"/>
      <c r="H87" s="170"/>
      <c r="I87" s="171"/>
      <c r="J87" s="527" t="str">
        <f t="shared" si="7"/>
        <v/>
      </c>
      <c r="K87" s="172"/>
      <c r="L87" s="325"/>
      <c r="R87" s="180" t="str">
        <f>IF('Saisie CLASSEMENT'!$C92&gt;0,'Saisie CLASSEMENT'!B92,"")</f>
        <v/>
      </c>
      <c r="S87" s="170">
        <f>IF(R87&gt;0,'Saisie CLASSEMENT'!C92)</f>
        <v>0</v>
      </c>
      <c r="T87" s="171" t="str">
        <f>IF(R87&gt;0,CONCATENATE('Saisie CLASSEMENT'!I92," ",'Saisie CLASSEMENT'!J92,""))</f>
        <v xml:space="preserve">   </v>
      </c>
      <c r="U87" s="171" t="str">
        <f>IF(R87&gt;0,'Saisie CLASSEMENT'!K92)</f>
        <v xml:space="preserve"> </v>
      </c>
      <c r="V87" s="171" t="str">
        <f>IF(R87&gt;0,'Saisie CLASSEMENT'!N92)</f>
        <v xml:space="preserve"> </v>
      </c>
      <c r="W87" s="170" t="str">
        <f>IF(R87&gt;0,'Saisie CLASSEMENT'!O92)</f>
        <v xml:space="preserve"> </v>
      </c>
      <c r="X87" s="172" t="str">
        <f>IF(R87&gt;0,'Saisie CLASSEMENT'!P92)</f>
        <v xml:space="preserve"> </v>
      </c>
      <c r="AA87" s="85" t="str">
        <f>IF(OR(X87="",COUNTIF(X$2:X87,X87)&gt;1),"",COUNTIF(X:X,"&gt;="&amp;X87))</f>
        <v/>
      </c>
      <c r="AB87" s="323" t="str">
        <f t="shared" si="4"/>
        <v/>
      </c>
    </row>
    <row r="88" spans="1:28" ht="15.75" hidden="1" customHeight="1">
      <c r="A88" s="33">
        <f t="shared" si="5"/>
        <v>0</v>
      </c>
      <c r="B88" s="170" t="str">
        <f t="shared" si="6"/>
        <v/>
      </c>
      <c r="C88" s="180"/>
      <c r="D88" s="170"/>
      <c r="E88" s="171"/>
      <c r="F88" s="171"/>
      <c r="G88" s="171"/>
      <c r="H88" s="170"/>
      <c r="I88" s="171"/>
      <c r="J88" s="527" t="str">
        <f t="shared" si="7"/>
        <v/>
      </c>
      <c r="K88" s="172"/>
      <c r="L88" s="325"/>
      <c r="R88" s="180" t="str">
        <f>IF('Saisie CLASSEMENT'!$C93&gt;0,'Saisie CLASSEMENT'!B93,"")</f>
        <v/>
      </c>
      <c r="S88" s="170">
        <f>IF(R88&gt;0,'Saisie CLASSEMENT'!C93)</f>
        <v>0</v>
      </c>
      <c r="T88" s="171" t="str">
        <f>IF(R88&gt;0,CONCATENATE('Saisie CLASSEMENT'!I93," ",'Saisie CLASSEMENT'!J93,""))</f>
        <v xml:space="preserve">   </v>
      </c>
      <c r="U88" s="171" t="str">
        <f>IF(R88&gt;0,'Saisie CLASSEMENT'!K93)</f>
        <v xml:space="preserve"> </v>
      </c>
      <c r="V88" s="171" t="str">
        <f>IF(R88&gt;0,'Saisie CLASSEMENT'!N93)</f>
        <v xml:space="preserve"> </v>
      </c>
      <c r="W88" s="170" t="str">
        <f>IF(R88&gt;0,'Saisie CLASSEMENT'!O93)</f>
        <v xml:space="preserve"> </v>
      </c>
      <c r="X88" s="172" t="str">
        <f>IF(R88&gt;0,'Saisie CLASSEMENT'!P93)</f>
        <v xml:space="preserve"> </v>
      </c>
      <c r="AA88" s="85" t="str">
        <f>IF(OR(X88="",COUNTIF(X$2:X88,X88)&gt;1),"",COUNTIF(X:X,"&gt;="&amp;X88))</f>
        <v/>
      </c>
      <c r="AB88" s="323" t="str">
        <f t="shared" si="4"/>
        <v/>
      </c>
    </row>
    <row r="89" spans="1:28" ht="15.75" hidden="1" customHeight="1">
      <c r="A89" s="33">
        <f t="shared" si="5"/>
        <v>0</v>
      </c>
      <c r="B89" s="170" t="str">
        <f t="shared" si="6"/>
        <v/>
      </c>
      <c r="C89" s="180"/>
      <c r="D89" s="170"/>
      <c r="E89" s="171"/>
      <c r="F89" s="171"/>
      <c r="G89" s="171"/>
      <c r="H89" s="170"/>
      <c r="I89" s="171"/>
      <c r="J89" s="527" t="str">
        <f t="shared" si="7"/>
        <v/>
      </c>
      <c r="K89" s="172"/>
      <c r="L89" s="325"/>
      <c r="R89" s="180" t="str">
        <f>IF('Saisie CLASSEMENT'!$C94&gt;0,'Saisie CLASSEMENT'!B94,"")</f>
        <v/>
      </c>
      <c r="S89" s="170">
        <f>IF(R89&gt;0,'Saisie CLASSEMENT'!C94)</f>
        <v>0</v>
      </c>
      <c r="T89" s="171" t="str">
        <f>IF(R89&gt;0,CONCATENATE('Saisie CLASSEMENT'!I94," ",'Saisie CLASSEMENT'!J94,""))</f>
        <v xml:space="preserve">   </v>
      </c>
      <c r="U89" s="171" t="str">
        <f>IF(R89&gt;0,'Saisie CLASSEMENT'!K94)</f>
        <v xml:space="preserve"> </v>
      </c>
      <c r="V89" s="171" t="str">
        <f>IF(R89&gt;0,'Saisie CLASSEMENT'!N94)</f>
        <v xml:space="preserve"> </v>
      </c>
      <c r="W89" s="170" t="str">
        <f>IF(R89&gt;0,'Saisie CLASSEMENT'!O94)</f>
        <v xml:space="preserve"> </v>
      </c>
      <c r="X89" s="172" t="str">
        <f>IF(R89&gt;0,'Saisie CLASSEMENT'!P94)</f>
        <v xml:space="preserve"> </v>
      </c>
      <c r="AA89" s="85" t="str">
        <f>IF(OR(X89="",COUNTIF(X$2:X89,X89)&gt;1),"",COUNTIF(X:X,"&gt;="&amp;X89))</f>
        <v/>
      </c>
      <c r="AB89" s="323" t="str">
        <f t="shared" si="4"/>
        <v/>
      </c>
    </row>
    <row r="90" spans="1:28" ht="15.75" hidden="1" customHeight="1">
      <c r="A90" s="33">
        <f t="shared" si="5"/>
        <v>0</v>
      </c>
      <c r="B90" s="170" t="str">
        <f t="shared" si="6"/>
        <v/>
      </c>
      <c r="C90" s="180"/>
      <c r="D90" s="170"/>
      <c r="E90" s="171"/>
      <c r="F90" s="171"/>
      <c r="G90" s="171"/>
      <c r="H90" s="170"/>
      <c r="I90" s="171"/>
      <c r="J90" s="527" t="str">
        <f t="shared" si="7"/>
        <v/>
      </c>
      <c r="K90" s="172"/>
      <c r="L90" s="325"/>
      <c r="R90" s="180" t="str">
        <f>IF('Saisie CLASSEMENT'!$C95&gt;0,'Saisie CLASSEMENT'!B95,"")</f>
        <v/>
      </c>
      <c r="S90" s="170">
        <f>IF(R90&gt;0,'Saisie CLASSEMENT'!C95)</f>
        <v>0</v>
      </c>
      <c r="T90" s="171" t="str">
        <f>IF(R90&gt;0,CONCATENATE('Saisie CLASSEMENT'!I95," ",'Saisie CLASSEMENT'!J95,""))</f>
        <v xml:space="preserve">   </v>
      </c>
      <c r="U90" s="171" t="str">
        <f>IF(R90&gt;0,'Saisie CLASSEMENT'!K95)</f>
        <v xml:space="preserve"> </v>
      </c>
      <c r="V90" s="171" t="str">
        <f>IF(R90&gt;0,'Saisie CLASSEMENT'!N95)</f>
        <v xml:space="preserve"> </v>
      </c>
      <c r="W90" s="170" t="str">
        <f>IF(R90&gt;0,'Saisie CLASSEMENT'!O95)</f>
        <v xml:space="preserve"> </v>
      </c>
      <c r="X90" s="172" t="str">
        <f>IF(R90&gt;0,'Saisie CLASSEMENT'!P95)</f>
        <v xml:space="preserve"> </v>
      </c>
      <c r="AA90" s="85" t="str">
        <f>IF(OR(X90="",COUNTIF(X$2:X90,X90)&gt;1),"",COUNTIF(X:X,"&gt;="&amp;X90))</f>
        <v/>
      </c>
      <c r="AB90" s="323" t="str">
        <f t="shared" si="4"/>
        <v/>
      </c>
    </row>
    <row r="91" spans="1:28" ht="15.75" hidden="1" customHeight="1">
      <c r="A91" s="33">
        <f t="shared" si="5"/>
        <v>0</v>
      </c>
      <c r="B91" s="170" t="str">
        <f t="shared" si="6"/>
        <v/>
      </c>
      <c r="C91" s="180"/>
      <c r="D91" s="170"/>
      <c r="E91" s="171"/>
      <c r="F91" s="171"/>
      <c r="G91" s="171"/>
      <c r="H91" s="170"/>
      <c r="I91" s="171"/>
      <c r="J91" s="527" t="str">
        <f t="shared" si="7"/>
        <v/>
      </c>
      <c r="K91" s="172"/>
      <c r="L91" s="325"/>
      <c r="R91" s="180" t="str">
        <f>IF('Saisie CLASSEMENT'!$C96&gt;0,'Saisie CLASSEMENT'!B96,"")</f>
        <v/>
      </c>
      <c r="S91" s="170">
        <f>IF(R91&gt;0,'Saisie CLASSEMENT'!C96)</f>
        <v>0</v>
      </c>
      <c r="T91" s="171" t="str">
        <f>IF(R91&gt;0,CONCATENATE('Saisie CLASSEMENT'!I96," ",'Saisie CLASSEMENT'!J96,""))</f>
        <v xml:space="preserve">   </v>
      </c>
      <c r="U91" s="171" t="str">
        <f>IF(R91&gt;0,'Saisie CLASSEMENT'!K96)</f>
        <v xml:space="preserve"> </v>
      </c>
      <c r="V91" s="171" t="str">
        <f>IF(R91&gt;0,'Saisie CLASSEMENT'!N96)</f>
        <v xml:space="preserve"> </v>
      </c>
      <c r="W91" s="170" t="str">
        <f>IF(R91&gt;0,'Saisie CLASSEMENT'!O96)</f>
        <v xml:space="preserve"> </v>
      </c>
      <c r="X91" s="172" t="str">
        <f>IF(R91&gt;0,'Saisie CLASSEMENT'!P96)</f>
        <v xml:space="preserve"> </v>
      </c>
      <c r="AA91" s="85" t="str">
        <f>IF(OR(X91="",COUNTIF(X$2:X91,X91)&gt;1),"",COUNTIF(X:X,"&gt;="&amp;X91))</f>
        <v/>
      </c>
      <c r="AB91" s="323" t="str">
        <f t="shared" si="4"/>
        <v/>
      </c>
    </row>
    <row r="92" spans="1:28" ht="15.75" hidden="1" customHeight="1">
      <c r="A92" s="33">
        <f t="shared" si="5"/>
        <v>0</v>
      </c>
      <c r="B92" s="170" t="str">
        <f t="shared" si="6"/>
        <v/>
      </c>
      <c r="C92" s="180"/>
      <c r="D92" s="170"/>
      <c r="E92" s="171"/>
      <c r="F92" s="171"/>
      <c r="G92" s="171"/>
      <c r="H92" s="170"/>
      <c r="I92" s="171"/>
      <c r="J92" s="527" t="str">
        <f t="shared" si="7"/>
        <v/>
      </c>
      <c r="K92" s="172"/>
      <c r="L92" s="325"/>
      <c r="R92" s="180" t="str">
        <f>IF('Saisie CLASSEMENT'!$C97&gt;0,'Saisie CLASSEMENT'!B97,"")</f>
        <v/>
      </c>
      <c r="S92" s="170">
        <f>IF(R92&gt;0,'Saisie CLASSEMENT'!C97)</f>
        <v>0</v>
      </c>
      <c r="T92" s="171" t="str">
        <f>IF(R92&gt;0,CONCATENATE('Saisie CLASSEMENT'!I97," ",'Saisie CLASSEMENT'!J97,""))</f>
        <v xml:space="preserve">   </v>
      </c>
      <c r="U92" s="171" t="str">
        <f>IF(R92&gt;0,'Saisie CLASSEMENT'!K97)</f>
        <v xml:space="preserve"> </v>
      </c>
      <c r="V92" s="171" t="str">
        <f>IF(R92&gt;0,'Saisie CLASSEMENT'!N97)</f>
        <v xml:space="preserve"> </v>
      </c>
      <c r="W92" s="170" t="str">
        <f>IF(R92&gt;0,'Saisie CLASSEMENT'!O97)</f>
        <v xml:space="preserve"> </v>
      </c>
      <c r="X92" s="172" t="str">
        <f>IF(R92&gt;0,'Saisie CLASSEMENT'!P97)</f>
        <v xml:space="preserve"> </v>
      </c>
      <c r="AA92" s="85" t="str">
        <f>IF(OR(X92="",COUNTIF(X$2:X92,X92)&gt;1),"",COUNTIF(X:X,"&gt;="&amp;X92))</f>
        <v/>
      </c>
      <c r="AB92" s="323" t="str">
        <f t="shared" si="4"/>
        <v/>
      </c>
    </row>
    <row r="93" spans="1:28" ht="15.75" hidden="1" customHeight="1">
      <c r="A93" s="33">
        <f t="shared" si="5"/>
        <v>0</v>
      </c>
      <c r="B93" s="170" t="str">
        <f t="shared" si="6"/>
        <v/>
      </c>
      <c r="C93" s="180"/>
      <c r="D93" s="170"/>
      <c r="E93" s="171"/>
      <c r="F93" s="171"/>
      <c r="G93" s="171"/>
      <c r="H93" s="170"/>
      <c r="I93" s="171"/>
      <c r="J93" s="527" t="str">
        <f t="shared" si="7"/>
        <v/>
      </c>
      <c r="K93" s="172"/>
      <c r="L93" s="325"/>
      <c r="R93" s="180" t="str">
        <f>IF('Saisie CLASSEMENT'!$C98&gt;0,'Saisie CLASSEMENT'!B98,"")</f>
        <v/>
      </c>
      <c r="S93" s="170">
        <f>IF(R93&gt;0,'Saisie CLASSEMENT'!C98)</f>
        <v>0</v>
      </c>
      <c r="T93" s="171" t="str">
        <f>IF(R93&gt;0,CONCATENATE('Saisie CLASSEMENT'!I98," ",'Saisie CLASSEMENT'!J98,""))</f>
        <v xml:space="preserve">   </v>
      </c>
      <c r="U93" s="171" t="str">
        <f>IF(R93&gt;0,'Saisie CLASSEMENT'!K98)</f>
        <v xml:space="preserve"> </v>
      </c>
      <c r="V93" s="171" t="str">
        <f>IF(R93&gt;0,'Saisie CLASSEMENT'!N98)</f>
        <v xml:space="preserve"> </v>
      </c>
      <c r="W93" s="170" t="str">
        <f>IF(R93&gt;0,'Saisie CLASSEMENT'!O98)</f>
        <v xml:space="preserve"> </v>
      </c>
      <c r="X93" s="172" t="str">
        <f>IF(R93&gt;0,'Saisie CLASSEMENT'!P98)</f>
        <v xml:space="preserve"> </v>
      </c>
      <c r="AA93" s="85" t="str">
        <f>IF(OR(X93="",COUNTIF(X$2:X93,X93)&gt;1),"",COUNTIF(X:X,"&gt;="&amp;X93))</f>
        <v/>
      </c>
      <c r="AB93" s="323" t="str">
        <f t="shared" si="4"/>
        <v/>
      </c>
    </row>
    <row r="94" spans="1:28" ht="15.75" hidden="1" customHeight="1">
      <c r="A94" s="33">
        <f t="shared" si="5"/>
        <v>0</v>
      </c>
      <c r="B94" s="170" t="str">
        <f t="shared" si="6"/>
        <v/>
      </c>
      <c r="C94" s="180"/>
      <c r="D94" s="170"/>
      <c r="E94" s="171"/>
      <c r="F94" s="171"/>
      <c r="G94" s="171"/>
      <c r="H94" s="170"/>
      <c r="I94" s="171"/>
      <c r="J94" s="527" t="str">
        <f t="shared" si="7"/>
        <v/>
      </c>
      <c r="K94" s="172"/>
      <c r="L94" s="325"/>
      <c r="R94" s="180" t="str">
        <f>IF('Saisie CLASSEMENT'!$C99&gt;0,'Saisie CLASSEMENT'!B99,"")</f>
        <v/>
      </c>
      <c r="S94" s="170">
        <f>IF(R94&gt;0,'Saisie CLASSEMENT'!C99)</f>
        <v>0</v>
      </c>
      <c r="T94" s="171" t="str">
        <f>IF(R94&gt;0,CONCATENATE('Saisie CLASSEMENT'!I99," ",'Saisie CLASSEMENT'!J99,""))</f>
        <v xml:space="preserve">   </v>
      </c>
      <c r="U94" s="171" t="str">
        <f>IF(R94&gt;0,'Saisie CLASSEMENT'!K99)</f>
        <v xml:space="preserve"> </v>
      </c>
      <c r="V94" s="171" t="str">
        <f>IF(R94&gt;0,'Saisie CLASSEMENT'!N99)</f>
        <v xml:space="preserve"> </v>
      </c>
      <c r="W94" s="170" t="str">
        <f>IF(R94&gt;0,'Saisie CLASSEMENT'!O99)</f>
        <v xml:space="preserve"> </v>
      </c>
      <c r="X94" s="172" t="str">
        <f>IF(R94&gt;0,'Saisie CLASSEMENT'!P99)</f>
        <v xml:space="preserve"> </v>
      </c>
      <c r="AA94" s="85" t="str">
        <f>IF(OR(X94="",COUNTIF(X$2:X94,X94)&gt;1),"",COUNTIF(X:X,"&gt;="&amp;X94))</f>
        <v/>
      </c>
      <c r="AB94" s="323" t="str">
        <f t="shared" si="4"/>
        <v/>
      </c>
    </row>
    <row r="95" spans="1:28" ht="15.75" hidden="1" customHeight="1">
      <c r="A95" s="33">
        <f t="shared" si="5"/>
        <v>0</v>
      </c>
      <c r="B95" s="170" t="str">
        <f t="shared" si="6"/>
        <v/>
      </c>
      <c r="C95" s="180"/>
      <c r="D95" s="170"/>
      <c r="E95" s="171"/>
      <c r="F95" s="171"/>
      <c r="G95" s="171"/>
      <c r="H95" s="170"/>
      <c r="I95" s="171"/>
      <c r="J95" s="527" t="str">
        <f t="shared" si="7"/>
        <v/>
      </c>
      <c r="K95" s="172"/>
      <c r="L95" s="325"/>
      <c r="R95" s="180" t="str">
        <f>IF('Saisie CLASSEMENT'!$C100&gt;0,'Saisie CLASSEMENT'!B100,"")</f>
        <v/>
      </c>
      <c r="S95" s="170">
        <f>IF(R95&gt;0,'Saisie CLASSEMENT'!C100)</f>
        <v>0</v>
      </c>
      <c r="T95" s="171" t="str">
        <f>IF(R95&gt;0,CONCATENATE('Saisie CLASSEMENT'!I100," ",'Saisie CLASSEMENT'!J100,""))</f>
        <v xml:space="preserve">   </v>
      </c>
      <c r="U95" s="171" t="str">
        <f>IF(R95&gt;0,'Saisie CLASSEMENT'!K100)</f>
        <v xml:space="preserve"> </v>
      </c>
      <c r="V95" s="171" t="str">
        <f>IF(R95&gt;0,'Saisie CLASSEMENT'!N100)</f>
        <v xml:space="preserve"> </v>
      </c>
      <c r="W95" s="170" t="str">
        <f>IF(R95&gt;0,'Saisie CLASSEMENT'!O100)</f>
        <v xml:space="preserve"> </v>
      </c>
      <c r="X95" s="172" t="str">
        <f>IF(R95&gt;0,'Saisie CLASSEMENT'!P100)</f>
        <v xml:space="preserve"> </v>
      </c>
      <c r="AA95" s="85" t="str">
        <f>IF(OR(X95="",COUNTIF(X$2:X95,X95)&gt;1),"",COUNTIF(X:X,"&gt;="&amp;X95))</f>
        <v/>
      </c>
      <c r="AB95" s="323" t="str">
        <f t="shared" si="4"/>
        <v/>
      </c>
    </row>
    <row r="96" spans="1:28" ht="15.75" hidden="1" customHeight="1">
      <c r="A96" s="33">
        <f t="shared" si="5"/>
        <v>0</v>
      </c>
      <c r="B96" s="170" t="str">
        <f t="shared" si="6"/>
        <v/>
      </c>
      <c r="C96" s="180"/>
      <c r="D96" s="170"/>
      <c r="E96" s="171"/>
      <c r="F96" s="171"/>
      <c r="G96" s="171"/>
      <c r="H96" s="170"/>
      <c r="I96" s="171"/>
      <c r="J96" s="527" t="str">
        <f t="shared" si="7"/>
        <v/>
      </c>
      <c r="K96" s="172"/>
      <c r="L96" s="325"/>
      <c r="R96" s="180" t="str">
        <f>IF('Saisie CLASSEMENT'!$C101&gt;0,'Saisie CLASSEMENT'!B101,"")</f>
        <v/>
      </c>
      <c r="S96" s="170">
        <f>IF(R96&gt;0,'Saisie CLASSEMENT'!C101)</f>
        <v>0</v>
      </c>
      <c r="T96" s="171" t="str">
        <f>IF(R96&gt;0,CONCATENATE('Saisie CLASSEMENT'!I101," ",'Saisie CLASSEMENT'!J101,""))</f>
        <v xml:space="preserve">   </v>
      </c>
      <c r="U96" s="171" t="str">
        <f>IF(R96&gt;0,'Saisie CLASSEMENT'!K101)</f>
        <v xml:space="preserve"> </v>
      </c>
      <c r="V96" s="171" t="str">
        <f>IF(R96&gt;0,'Saisie CLASSEMENT'!N101)</f>
        <v xml:space="preserve"> </v>
      </c>
      <c r="W96" s="170" t="str">
        <f>IF(R96&gt;0,'Saisie CLASSEMENT'!O101)</f>
        <v xml:space="preserve"> </v>
      </c>
      <c r="X96" s="172" t="str">
        <f>IF(R96&gt;0,'Saisie CLASSEMENT'!P101)</f>
        <v xml:space="preserve"> </v>
      </c>
      <c r="AA96" s="85" t="str">
        <f>IF(OR(X96="",COUNTIF(X$2:X96,X96)&gt;1),"",COUNTIF(X:X,"&gt;="&amp;X96))</f>
        <v/>
      </c>
      <c r="AB96" s="323" t="str">
        <f t="shared" si="4"/>
        <v/>
      </c>
    </row>
    <row r="97" spans="1:28" ht="15.75" hidden="1" customHeight="1">
      <c r="A97" s="33">
        <f t="shared" si="5"/>
        <v>0</v>
      </c>
      <c r="B97" s="170" t="str">
        <f t="shared" si="6"/>
        <v/>
      </c>
      <c r="C97" s="180"/>
      <c r="D97" s="170"/>
      <c r="E97" s="171"/>
      <c r="F97" s="171"/>
      <c r="G97" s="171"/>
      <c r="H97" s="170"/>
      <c r="I97" s="171"/>
      <c r="J97" s="527" t="str">
        <f t="shared" si="7"/>
        <v/>
      </c>
      <c r="K97" s="172"/>
      <c r="L97" s="325"/>
      <c r="R97" s="180" t="str">
        <f>IF('Saisie CLASSEMENT'!$C102&gt;0,'Saisie CLASSEMENT'!B102,"")</f>
        <v/>
      </c>
      <c r="S97" s="170">
        <f>IF(R97&gt;0,'Saisie CLASSEMENT'!C102)</f>
        <v>0</v>
      </c>
      <c r="T97" s="171" t="str">
        <f>IF(R97&gt;0,CONCATENATE('Saisie CLASSEMENT'!I102," ",'Saisie CLASSEMENT'!J102,""))</f>
        <v xml:space="preserve">   </v>
      </c>
      <c r="U97" s="171" t="str">
        <f>IF(R97&gt;0,'Saisie CLASSEMENT'!K102)</f>
        <v xml:space="preserve"> </v>
      </c>
      <c r="V97" s="171" t="str">
        <f>IF(R97&gt;0,'Saisie CLASSEMENT'!N102)</f>
        <v xml:space="preserve"> </v>
      </c>
      <c r="W97" s="170" t="str">
        <f>IF(R97&gt;0,'Saisie CLASSEMENT'!O102)</f>
        <v xml:space="preserve"> </v>
      </c>
      <c r="X97" s="172" t="str">
        <f>IF(R97&gt;0,'Saisie CLASSEMENT'!P102)</f>
        <v xml:space="preserve"> </v>
      </c>
      <c r="AA97" s="85" t="str">
        <f>IF(OR(X97="",COUNTIF(X$2:X97,X97)&gt;1),"",COUNTIF(X:X,"&gt;="&amp;X97))</f>
        <v/>
      </c>
      <c r="AB97" s="323" t="str">
        <f t="shared" si="4"/>
        <v/>
      </c>
    </row>
    <row r="98" spans="1:28" ht="15.75" hidden="1" customHeight="1">
      <c r="A98" s="33">
        <f t="shared" si="5"/>
        <v>0</v>
      </c>
      <c r="B98" s="170" t="str">
        <f t="shared" si="6"/>
        <v/>
      </c>
      <c r="C98" s="180"/>
      <c r="D98" s="170"/>
      <c r="E98" s="171"/>
      <c r="F98" s="171"/>
      <c r="G98" s="171"/>
      <c r="H98" s="170"/>
      <c r="I98" s="171"/>
      <c r="J98" s="527" t="str">
        <f t="shared" si="7"/>
        <v/>
      </c>
      <c r="K98" s="172"/>
      <c r="L98" s="325"/>
      <c r="R98" s="180" t="str">
        <f>IF('Saisie CLASSEMENT'!$C103&gt;0,'Saisie CLASSEMENT'!B103,"")</f>
        <v/>
      </c>
      <c r="S98" s="170">
        <f>IF(R98&gt;0,'Saisie CLASSEMENT'!C103)</f>
        <v>0</v>
      </c>
      <c r="T98" s="171" t="str">
        <f>IF(R98&gt;0,CONCATENATE('Saisie CLASSEMENT'!I103," ",'Saisie CLASSEMENT'!J103,""))</f>
        <v xml:space="preserve">   </v>
      </c>
      <c r="U98" s="171" t="str">
        <f>IF(R98&gt;0,'Saisie CLASSEMENT'!K103)</f>
        <v xml:space="preserve"> </v>
      </c>
      <c r="V98" s="171" t="str">
        <f>IF(R98&gt;0,'Saisie CLASSEMENT'!N103)</f>
        <v xml:space="preserve"> </v>
      </c>
      <c r="W98" s="170" t="str">
        <f>IF(R98&gt;0,'Saisie CLASSEMENT'!O103)</f>
        <v xml:space="preserve"> </v>
      </c>
      <c r="X98" s="172" t="str">
        <f>IF(R98&gt;0,'Saisie CLASSEMENT'!P103)</f>
        <v xml:space="preserve"> </v>
      </c>
      <c r="AA98" s="85" t="str">
        <f>IF(OR(X98="",COUNTIF(X$2:X98,X98)&gt;1),"",COUNTIF(X:X,"&gt;="&amp;X98))</f>
        <v/>
      </c>
      <c r="AB98" s="323" t="str">
        <f t="shared" si="4"/>
        <v/>
      </c>
    </row>
    <row r="99" spans="1:28" ht="15.75" hidden="1" customHeight="1">
      <c r="A99" s="33">
        <f t="shared" si="5"/>
        <v>0</v>
      </c>
      <c r="B99" s="170" t="str">
        <f t="shared" si="6"/>
        <v/>
      </c>
      <c r="C99" s="180"/>
      <c r="D99" s="170"/>
      <c r="E99" s="171"/>
      <c r="F99" s="171"/>
      <c r="G99" s="171"/>
      <c r="H99" s="170"/>
      <c r="I99" s="171"/>
      <c r="J99" s="527" t="str">
        <f t="shared" si="7"/>
        <v/>
      </c>
      <c r="K99" s="172"/>
      <c r="L99" s="325"/>
      <c r="R99" s="180" t="str">
        <f>IF('Saisie CLASSEMENT'!$C104&gt;0,'Saisie CLASSEMENT'!B104,"")</f>
        <v/>
      </c>
      <c r="S99" s="170">
        <f>IF(R99&gt;0,'Saisie CLASSEMENT'!C104)</f>
        <v>0</v>
      </c>
      <c r="T99" s="171" t="str">
        <f>IF(R99&gt;0,CONCATENATE('Saisie CLASSEMENT'!I104," ",'Saisie CLASSEMENT'!J104,""))</f>
        <v xml:space="preserve">   </v>
      </c>
      <c r="U99" s="171" t="str">
        <f>IF(R99&gt;0,'Saisie CLASSEMENT'!K104)</f>
        <v xml:space="preserve"> </v>
      </c>
      <c r="V99" s="171" t="str">
        <f>IF(R99&gt;0,'Saisie CLASSEMENT'!N104)</f>
        <v xml:space="preserve"> </v>
      </c>
      <c r="W99" s="170" t="str">
        <f>IF(R99&gt;0,'Saisie CLASSEMENT'!O104)</f>
        <v xml:space="preserve"> </v>
      </c>
      <c r="X99" s="172" t="str">
        <f>IF(R99&gt;0,'Saisie CLASSEMENT'!P104)</f>
        <v xml:space="preserve"> </v>
      </c>
      <c r="AA99" s="85" t="str">
        <f>IF(OR(X99="",COUNTIF(X$2:X99,X99)&gt;1),"",COUNTIF(X:X,"&gt;="&amp;X99))</f>
        <v/>
      </c>
      <c r="AB99" s="323" t="str">
        <f t="shared" si="4"/>
        <v/>
      </c>
    </row>
    <row r="100" spans="1:28" ht="15.75" hidden="1" customHeight="1">
      <c r="A100" s="33">
        <f t="shared" si="5"/>
        <v>0</v>
      </c>
      <c r="B100" s="170" t="str">
        <f t="shared" si="6"/>
        <v/>
      </c>
      <c r="C100" s="180"/>
      <c r="D100" s="170"/>
      <c r="E100" s="171"/>
      <c r="F100" s="171"/>
      <c r="G100" s="171"/>
      <c r="H100" s="170"/>
      <c r="I100" s="171"/>
      <c r="J100" s="527" t="str">
        <f t="shared" si="7"/>
        <v/>
      </c>
      <c r="K100" s="172"/>
      <c r="L100" s="325"/>
      <c r="R100" s="180" t="str">
        <f>IF('Saisie CLASSEMENT'!$C105&gt;0,'Saisie CLASSEMENT'!B105,"")</f>
        <v/>
      </c>
      <c r="S100" s="170">
        <f>IF(R100&gt;0,'Saisie CLASSEMENT'!C105)</f>
        <v>0</v>
      </c>
      <c r="T100" s="171" t="str">
        <f>IF(R100&gt;0,CONCATENATE('Saisie CLASSEMENT'!I105," ",'Saisie CLASSEMENT'!J105,""))</f>
        <v xml:space="preserve">   </v>
      </c>
      <c r="U100" s="171" t="str">
        <f>IF(R100&gt;0,'Saisie CLASSEMENT'!K105)</f>
        <v xml:space="preserve"> </v>
      </c>
      <c r="V100" s="171" t="str">
        <f>IF(R100&gt;0,'Saisie CLASSEMENT'!N105)</f>
        <v xml:space="preserve"> </v>
      </c>
      <c r="W100" s="170" t="str">
        <f>IF(R100&gt;0,'Saisie CLASSEMENT'!O105)</f>
        <v xml:space="preserve"> </v>
      </c>
      <c r="X100" s="172" t="str">
        <f>IF(R100&gt;0,'Saisie CLASSEMENT'!P105)</f>
        <v xml:space="preserve"> </v>
      </c>
      <c r="AA100" s="85" t="str">
        <f>IF(OR(X100="",COUNTIF(X$2:X100,X100)&gt;1),"",COUNTIF(X:X,"&gt;="&amp;X100))</f>
        <v/>
      </c>
      <c r="AB100" s="323" t="str">
        <f t="shared" si="4"/>
        <v/>
      </c>
    </row>
    <row r="101" spans="1:28" ht="15.75" hidden="1" customHeight="1">
      <c r="A101" s="33">
        <f t="shared" si="5"/>
        <v>0</v>
      </c>
      <c r="B101" s="170" t="str">
        <f t="shared" si="6"/>
        <v/>
      </c>
      <c r="C101" s="180"/>
      <c r="D101" s="170"/>
      <c r="E101" s="171"/>
      <c r="F101" s="171"/>
      <c r="G101" s="171"/>
      <c r="H101" s="170"/>
      <c r="I101" s="171"/>
      <c r="J101" s="527" t="str">
        <f t="shared" si="7"/>
        <v/>
      </c>
      <c r="K101" s="172"/>
      <c r="L101" s="325"/>
      <c r="R101" s="180" t="str">
        <f>IF('Saisie CLASSEMENT'!$C106&gt;0,'Saisie CLASSEMENT'!B106,"")</f>
        <v/>
      </c>
      <c r="S101" s="170">
        <f>IF(R101&gt;0,'Saisie CLASSEMENT'!C106)</f>
        <v>0</v>
      </c>
      <c r="T101" s="171" t="str">
        <f>IF(R101&gt;0,CONCATENATE('Saisie CLASSEMENT'!I106," ",'Saisie CLASSEMENT'!J106,""))</f>
        <v xml:space="preserve">   </v>
      </c>
      <c r="U101" s="171" t="str">
        <f>IF(R101&gt;0,'Saisie CLASSEMENT'!K106)</f>
        <v xml:space="preserve"> </v>
      </c>
      <c r="V101" s="171" t="str">
        <f>IF(R101&gt;0,'Saisie CLASSEMENT'!N106)</f>
        <v xml:space="preserve"> </v>
      </c>
      <c r="W101" s="170" t="str">
        <f>IF(R101&gt;0,'Saisie CLASSEMENT'!O106)</f>
        <v xml:space="preserve"> </v>
      </c>
      <c r="X101" s="172" t="str">
        <f>IF(R101&gt;0,'Saisie CLASSEMENT'!P106)</f>
        <v xml:space="preserve"> </v>
      </c>
      <c r="AA101" s="85" t="str">
        <f>IF(OR(X101="",COUNTIF(X$2:X101,X101)&gt;1),"",COUNTIF(X:X,"&gt;="&amp;X101))</f>
        <v/>
      </c>
      <c r="AB101" s="323" t="str">
        <f t="shared" ref="AB101:AB130" si="8">IF(ROW()-1&gt;COUNT(AA:AA),"",INDEX(X:X,MATCH(LARGE(AA:AA,ROW()-1),AA:AA,0)))</f>
        <v/>
      </c>
    </row>
    <row r="102" spans="1:28" ht="15.75" hidden="1" customHeight="1">
      <c r="A102" s="33">
        <f t="shared" si="5"/>
        <v>0</v>
      </c>
      <c r="B102" s="170" t="str">
        <f t="shared" si="6"/>
        <v/>
      </c>
      <c r="C102" s="180"/>
      <c r="D102" s="170"/>
      <c r="E102" s="171"/>
      <c r="F102" s="171"/>
      <c r="G102" s="171"/>
      <c r="H102" s="170"/>
      <c r="I102" s="171"/>
      <c r="J102" s="527" t="str">
        <f t="shared" si="7"/>
        <v/>
      </c>
      <c r="K102" s="172"/>
      <c r="L102" s="325"/>
      <c r="R102" s="180" t="str">
        <f>IF('Saisie CLASSEMENT'!$C107&gt;0,'Saisie CLASSEMENT'!B107,"")</f>
        <v/>
      </c>
      <c r="S102" s="170">
        <f>IF(R102&gt;0,'Saisie CLASSEMENT'!C107)</f>
        <v>0</v>
      </c>
      <c r="T102" s="171" t="str">
        <f>IF(R102&gt;0,CONCATENATE('Saisie CLASSEMENT'!I107," ",'Saisie CLASSEMENT'!J107,""))</f>
        <v xml:space="preserve">   </v>
      </c>
      <c r="U102" s="171" t="str">
        <f>IF(R102&gt;0,'Saisie CLASSEMENT'!K107)</f>
        <v xml:space="preserve"> </v>
      </c>
      <c r="V102" s="171" t="str">
        <f>IF(R102&gt;0,'Saisie CLASSEMENT'!N107)</f>
        <v xml:space="preserve"> </v>
      </c>
      <c r="W102" s="170" t="str">
        <f>IF(R102&gt;0,'Saisie CLASSEMENT'!O107)</f>
        <v xml:space="preserve"> </v>
      </c>
      <c r="X102" s="172" t="str">
        <f>IF(R102&gt;0,'Saisie CLASSEMENT'!P107)</f>
        <v xml:space="preserve"> </v>
      </c>
      <c r="AA102" s="85" t="str">
        <f>IF(OR(X102="",COUNTIF(X$2:X102,X102)&gt;1),"",COUNTIF(X:X,"&gt;="&amp;X102))</f>
        <v/>
      </c>
      <c r="AB102" s="323" t="str">
        <f t="shared" si="8"/>
        <v/>
      </c>
    </row>
    <row r="103" spans="1:28" ht="15.75" hidden="1" customHeight="1">
      <c r="A103" s="33">
        <f t="shared" si="5"/>
        <v>0</v>
      </c>
      <c r="B103" s="170" t="str">
        <f t="shared" si="6"/>
        <v/>
      </c>
      <c r="C103" s="180"/>
      <c r="D103" s="170"/>
      <c r="E103" s="171"/>
      <c r="F103" s="171"/>
      <c r="G103" s="171"/>
      <c r="H103" s="170"/>
      <c r="I103" s="171"/>
      <c r="J103" s="527" t="str">
        <f t="shared" si="7"/>
        <v/>
      </c>
      <c r="K103" s="172"/>
      <c r="L103" s="325"/>
      <c r="R103" s="180" t="str">
        <f>IF('Saisie CLASSEMENT'!$C108&gt;0,'Saisie CLASSEMENT'!B108,"")</f>
        <v/>
      </c>
      <c r="S103" s="170">
        <f>IF(R103&gt;0,'Saisie CLASSEMENT'!C108)</f>
        <v>0</v>
      </c>
      <c r="T103" s="171" t="str">
        <f>IF(R103&gt;0,CONCATENATE('Saisie CLASSEMENT'!I108," ",'Saisie CLASSEMENT'!J108,""))</f>
        <v xml:space="preserve">   </v>
      </c>
      <c r="U103" s="171" t="str">
        <f>IF(R103&gt;0,'Saisie CLASSEMENT'!K108)</f>
        <v xml:space="preserve"> </v>
      </c>
      <c r="V103" s="171" t="str">
        <f>IF(R103&gt;0,'Saisie CLASSEMENT'!N108)</f>
        <v xml:space="preserve"> </v>
      </c>
      <c r="W103" s="170" t="str">
        <f>IF(R103&gt;0,'Saisie CLASSEMENT'!O108)</f>
        <v xml:space="preserve"> </v>
      </c>
      <c r="X103" s="172" t="str">
        <f>IF(R103&gt;0,'Saisie CLASSEMENT'!P108)</f>
        <v xml:space="preserve"> </v>
      </c>
      <c r="AA103" s="85" t="str">
        <f>IF(OR(X103="",COUNTIF(X$2:X103,X103)&gt;1),"",COUNTIF(X:X,"&gt;="&amp;X103))</f>
        <v/>
      </c>
      <c r="AB103" s="323" t="str">
        <f t="shared" si="8"/>
        <v/>
      </c>
    </row>
    <row r="104" spans="1:28" ht="15.75" hidden="1" customHeight="1">
      <c r="A104" s="33">
        <f t="shared" si="5"/>
        <v>0</v>
      </c>
      <c r="B104" s="170" t="str">
        <f t="shared" si="6"/>
        <v/>
      </c>
      <c r="C104" s="180"/>
      <c r="D104" s="170"/>
      <c r="E104" s="171"/>
      <c r="F104" s="171"/>
      <c r="G104" s="171"/>
      <c r="H104" s="170"/>
      <c r="I104" s="171"/>
      <c r="J104" s="527" t="str">
        <f t="shared" si="7"/>
        <v/>
      </c>
      <c r="K104" s="172"/>
      <c r="L104" s="325"/>
      <c r="R104" s="180" t="str">
        <f>IF('Saisie CLASSEMENT'!$C109&gt;0,'Saisie CLASSEMENT'!B109,"")</f>
        <v/>
      </c>
      <c r="S104" s="170">
        <f>IF(R104&gt;0,'Saisie CLASSEMENT'!C109)</f>
        <v>0</v>
      </c>
      <c r="T104" s="171" t="str">
        <f>IF(R104&gt;0,CONCATENATE('Saisie CLASSEMENT'!I109," ",'Saisie CLASSEMENT'!J109,""))</f>
        <v xml:space="preserve">   </v>
      </c>
      <c r="U104" s="171" t="str">
        <f>IF(R104&gt;0,'Saisie CLASSEMENT'!K109)</f>
        <v xml:space="preserve"> </v>
      </c>
      <c r="V104" s="171" t="str">
        <f>IF(R104&gt;0,'Saisie CLASSEMENT'!N109)</f>
        <v xml:space="preserve"> </v>
      </c>
      <c r="W104" s="170" t="str">
        <f>IF(R104&gt;0,'Saisie CLASSEMENT'!O109)</f>
        <v xml:space="preserve"> </v>
      </c>
      <c r="X104" s="172" t="str">
        <f>IF(R104&gt;0,'Saisie CLASSEMENT'!P109)</f>
        <v xml:space="preserve"> </v>
      </c>
      <c r="AA104" s="85" t="str">
        <f>IF(OR(X104="",COUNTIF(X$2:X104,X104)&gt;1),"",COUNTIF(X:X,"&gt;="&amp;X104))</f>
        <v/>
      </c>
      <c r="AB104" s="323" t="str">
        <f t="shared" si="8"/>
        <v/>
      </c>
    </row>
    <row r="105" spans="1:28" ht="15.75" hidden="1" customHeight="1">
      <c r="A105" s="33">
        <f t="shared" si="5"/>
        <v>0</v>
      </c>
      <c r="B105" s="170" t="str">
        <f t="shared" si="6"/>
        <v/>
      </c>
      <c r="C105" s="180"/>
      <c r="D105" s="170"/>
      <c r="E105" s="171"/>
      <c r="F105" s="171"/>
      <c r="G105" s="171"/>
      <c r="H105" s="170"/>
      <c r="I105" s="171"/>
      <c r="J105" s="527" t="str">
        <f t="shared" si="7"/>
        <v/>
      </c>
      <c r="K105" s="172"/>
      <c r="L105" s="325"/>
      <c r="R105" s="180" t="str">
        <f>IF('Saisie CLASSEMENT'!$C110&gt;0,'Saisie CLASSEMENT'!B110,"")</f>
        <v/>
      </c>
      <c r="S105" s="170">
        <f>IF(R105&gt;0,'Saisie CLASSEMENT'!C110)</f>
        <v>0</v>
      </c>
      <c r="T105" s="171" t="str">
        <f>IF(R105&gt;0,CONCATENATE('Saisie CLASSEMENT'!I110," ",'Saisie CLASSEMENT'!J110,""))</f>
        <v xml:space="preserve">   </v>
      </c>
      <c r="U105" s="171" t="str">
        <f>IF(R105&gt;0,'Saisie CLASSEMENT'!K110)</f>
        <v xml:space="preserve"> </v>
      </c>
      <c r="V105" s="171" t="str">
        <f>IF(R105&gt;0,'Saisie CLASSEMENT'!N110)</f>
        <v xml:space="preserve"> </v>
      </c>
      <c r="W105" s="170" t="str">
        <f>IF(R105&gt;0,'Saisie CLASSEMENT'!O110)</f>
        <v xml:space="preserve"> </v>
      </c>
      <c r="X105" s="172" t="str">
        <f>IF(R105&gt;0,'Saisie CLASSEMENT'!P110)</f>
        <v xml:space="preserve"> </v>
      </c>
      <c r="AA105" s="85" t="str">
        <f>IF(OR(X105="",COUNTIF(X$2:X105,X105)&gt;1),"",COUNTIF(X:X,"&gt;="&amp;X105))</f>
        <v/>
      </c>
      <c r="AB105" s="323" t="str">
        <f t="shared" si="8"/>
        <v/>
      </c>
    </row>
    <row r="106" spans="1:28" ht="15.75" hidden="1" customHeight="1">
      <c r="A106" s="33">
        <f t="shared" si="5"/>
        <v>0</v>
      </c>
      <c r="B106" s="170" t="str">
        <f t="shared" si="6"/>
        <v/>
      </c>
      <c r="C106" s="180"/>
      <c r="D106" s="170"/>
      <c r="E106" s="171"/>
      <c r="F106" s="171"/>
      <c r="G106" s="171"/>
      <c r="H106" s="170"/>
      <c r="I106" s="171"/>
      <c r="J106" s="527" t="str">
        <f t="shared" si="7"/>
        <v/>
      </c>
      <c r="K106" s="172"/>
      <c r="L106" s="325"/>
      <c r="R106" s="180" t="str">
        <f>IF('Saisie CLASSEMENT'!$C111&gt;0,'Saisie CLASSEMENT'!B111,"")</f>
        <v/>
      </c>
      <c r="S106" s="170">
        <f>IF(R106&gt;0,'Saisie CLASSEMENT'!C111)</f>
        <v>0</v>
      </c>
      <c r="T106" s="171" t="str">
        <f>IF(R106&gt;0,CONCATENATE('Saisie CLASSEMENT'!I111," ",'Saisie CLASSEMENT'!J111,""))</f>
        <v xml:space="preserve">   </v>
      </c>
      <c r="U106" s="171" t="str">
        <f>IF(R106&gt;0,'Saisie CLASSEMENT'!K111)</f>
        <v xml:space="preserve"> </v>
      </c>
      <c r="V106" s="171" t="str">
        <f>IF(R106&gt;0,'Saisie CLASSEMENT'!N111)</f>
        <v xml:space="preserve"> </v>
      </c>
      <c r="W106" s="170" t="str">
        <f>IF(R106&gt;0,'Saisie CLASSEMENT'!O111)</f>
        <v xml:space="preserve"> </v>
      </c>
      <c r="X106" s="172" t="str">
        <f>IF(R106&gt;0,'Saisie CLASSEMENT'!P111)</f>
        <v xml:space="preserve"> </v>
      </c>
      <c r="AA106" s="85" t="str">
        <f>IF(OR(X106="",COUNTIF(X$2:X106,X106)&gt;1),"",COUNTIF(X:X,"&gt;="&amp;X106))</f>
        <v/>
      </c>
      <c r="AB106" s="323" t="str">
        <f t="shared" si="8"/>
        <v/>
      </c>
    </row>
    <row r="107" spans="1:28" ht="15.75" hidden="1" customHeight="1">
      <c r="A107" s="33">
        <f t="shared" si="5"/>
        <v>0</v>
      </c>
      <c r="B107" s="170" t="str">
        <f t="shared" si="6"/>
        <v/>
      </c>
      <c r="C107" s="180"/>
      <c r="D107" s="170"/>
      <c r="E107" s="171"/>
      <c r="F107" s="171"/>
      <c r="G107" s="171"/>
      <c r="H107" s="170"/>
      <c r="I107" s="171"/>
      <c r="J107" s="527" t="str">
        <f t="shared" si="7"/>
        <v/>
      </c>
      <c r="K107" s="172"/>
      <c r="L107" s="325"/>
      <c r="R107" s="180" t="str">
        <f>IF('Saisie CLASSEMENT'!$C112&gt;0,'Saisie CLASSEMENT'!B112,"")</f>
        <v/>
      </c>
      <c r="S107" s="170">
        <f>IF(R107&gt;0,'Saisie CLASSEMENT'!C112)</f>
        <v>0</v>
      </c>
      <c r="T107" s="171" t="str">
        <f>IF(R107&gt;0,CONCATENATE('Saisie CLASSEMENT'!I112," ",'Saisie CLASSEMENT'!J112,""))</f>
        <v xml:space="preserve">   </v>
      </c>
      <c r="U107" s="171" t="str">
        <f>IF(R107&gt;0,'Saisie CLASSEMENT'!K112)</f>
        <v xml:space="preserve"> </v>
      </c>
      <c r="V107" s="171" t="str">
        <f>IF(R107&gt;0,'Saisie CLASSEMENT'!N112)</f>
        <v xml:space="preserve"> </v>
      </c>
      <c r="W107" s="170" t="str">
        <f>IF(R107&gt;0,'Saisie CLASSEMENT'!O112)</f>
        <v xml:space="preserve"> </v>
      </c>
      <c r="X107" s="172" t="str">
        <f>IF(R107&gt;0,'Saisie CLASSEMENT'!P112)</f>
        <v xml:space="preserve"> </v>
      </c>
      <c r="AA107" s="85" t="str">
        <f>IF(OR(X107="",COUNTIF(X$2:X107,X107)&gt;1),"",COUNTIF(X:X,"&gt;="&amp;X107))</f>
        <v/>
      </c>
      <c r="AB107" s="323" t="str">
        <f t="shared" si="8"/>
        <v/>
      </c>
    </row>
    <row r="108" spans="1:28" ht="15.75" hidden="1" customHeight="1">
      <c r="A108" s="33">
        <f t="shared" si="5"/>
        <v>0</v>
      </c>
      <c r="B108" s="170" t="str">
        <f t="shared" si="6"/>
        <v/>
      </c>
      <c r="C108" s="180"/>
      <c r="D108" s="170"/>
      <c r="E108" s="171"/>
      <c r="F108" s="171"/>
      <c r="G108" s="171"/>
      <c r="H108" s="170"/>
      <c r="I108" s="171"/>
      <c r="J108" s="527" t="str">
        <f t="shared" si="7"/>
        <v/>
      </c>
      <c r="K108" s="172"/>
      <c r="L108" s="325"/>
      <c r="R108" s="180" t="str">
        <f>IF('Saisie CLASSEMENT'!$C113&gt;0,'Saisie CLASSEMENT'!B113,"")</f>
        <v/>
      </c>
      <c r="S108" s="170">
        <f>IF(R108&gt;0,'Saisie CLASSEMENT'!C113)</f>
        <v>0</v>
      </c>
      <c r="T108" s="171" t="str">
        <f>IF(R108&gt;0,CONCATENATE('Saisie CLASSEMENT'!I113," ",'Saisie CLASSEMENT'!J113,""))</f>
        <v xml:space="preserve">   </v>
      </c>
      <c r="U108" s="171" t="str">
        <f>IF(R108&gt;0,'Saisie CLASSEMENT'!K113)</f>
        <v xml:space="preserve"> </v>
      </c>
      <c r="V108" s="171" t="str">
        <f>IF(R108&gt;0,'Saisie CLASSEMENT'!N113)</f>
        <v xml:space="preserve"> </v>
      </c>
      <c r="W108" s="170" t="str">
        <f>IF(R108&gt;0,'Saisie CLASSEMENT'!O113)</f>
        <v xml:space="preserve"> </v>
      </c>
      <c r="X108" s="172" t="str">
        <f>IF(R108&gt;0,'Saisie CLASSEMENT'!P113)</f>
        <v xml:space="preserve"> </v>
      </c>
      <c r="AA108" s="85" t="str">
        <f>IF(OR(X108="",COUNTIF(X$2:X108,X108)&gt;1),"",COUNTIF(X:X,"&gt;="&amp;X108))</f>
        <v/>
      </c>
      <c r="AB108" s="323" t="str">
        <f t="shared" si="8"/>
        <v/>
      </c>
    </row>
    <row r="109" spans="1:28" ht="15.75" hidden="1" customHeight="1">
      <c r="A109" s="33">
        <f t="shared" si="5"/>
        <v>0</v>
      </c>
      <c r="B109" s="170" t="str">
        <f t="shared" si="6"/>
        <v/>
      </c>
      <c r="C109" s="180"/>
      <c r="D109" s="170"/>
      <c r="E109" s="171"/>
      <c r="F109" s="171"/>
      <c r="G109" s="171"/>
      <c r="H109" s="170"/>
      <c r="I109" s="171"/>
      <c r="J109" s="527" t="str">
        <f t="shared" si="7"/>
        <v/>
      </c>
      <c r="K109" s="172"/>
      <c r="L109" s="325"/>
      <c r="R109" s="180" t="str">
        <f>IF('Saisie CLASSEMENT'!$C114&gt;0,'Saisie CLASSEMENT'!B114,"")</f>
        <v/>
      </c>
      <c r="S109" s="170">
        <f>IF(R109&gt;0,'Saisie CLASSEMENT'!C114)</f>
        <v>0</v>
      </c>
      <c r="T109" s="171" t="str">
        <f>IF(R109&gt;0,CONCATENATE('Saisie CLASSEMENT'!I114," ",'Saisie CLASSEMENT'!J114,""))</f>
        <v xml:space="preserve">   </v>
      </c>
      <c r="U109" s="171" t="str">
        <f>IF(R109&gt;0,'Saisie CLASSEMENT'!K114)</f>
        <v xml:space="preserve"> </v>
      </c>
      <c r="V109" s="171" t="str">
        <f>IF(R109&gt;0,'Saisie CLASSEMENT'!N114)</f>
        <v xml:space="preserve"> </v>
      </c>
      <c r="W109" s="170" t="str">
        <f>IF(R109&gt;0,'Saisie CLASSEMENT'!O114)</f>
        <v xml:space="preserve"> </v>
      </c>
      <c r="X109" s="172" t="str">
        <f>IF(R109&gt;0,'Saisie CLASSEMENT'!P114)</f>
        <v xml:space="preserve"> </v>
      </c>
      <c r="AA109" s="85" t="str">
        <f>IF(OR(X109="",COUNTIF(X$2:X109,X109)&gt;1),"",COUNTIF(X:X,"&gt;="&amp;X109))</f>
        <v/>
      </c>
      <c r="AB109" s="323" t="str">
        <f t="shared" si="8"/>
        <v/>
      </c>
    </row>
    <row r="110" spans="1:28" ht="15.75" hidden="1" customHeight="1">
      <c r="A110" s="33">
        <f t="shared" si="5"/>
        <v>0</v>
      </c>
      <c r="B110" s="170" t="str">
        <f t="shared" si="6"/>
        <v/>
      </c>
      <c r="C110" s="180"/>
      <c r="D110" s="170"/>
      <c r="E110" s="171"/>
      <c r="F110" s="171"/>
      <c r="G110" s="171"/>
      <c r="H110" s="170"/>
      <c r="I110" s="171"/>
      <c r="J110" s="527" t="str">
        <f t="shared" si="7"/>
        <v/>
      </c>
      <c r="K110" s="172"/>
      <c r="L110" s="325"/>
      <c r="R110" s="180" t="str">
        <f>IF('Saisie CLASSEMENT'!$C115&gt;0,'Saisie CLASSEMENT'!B115,"")</f>
        <v/>
      </c>
      <c r="S110" s="170">
        <f>IF(R110&gt;0,'Saisie CLASSEMENT'!C115)</f>
        <v>0</v>
      </c>
      <c r="T110" s="171" t="str">
        <f>IF(R110&gt;0,CONCATENATE('Saisie CLASSEMENT'!I115," ",'Saisie CLASSEMENT'!J115,""))</f>
        <v xml:space="preserve">   </v>
      </c>
      <c r="U110" s="171" t="str">
        <f>IF(R110&gt;0,'Saisie CLASSEMENT'!K115)</f>
        <v xml:space="preserve"> </v>
      </c>
      <c r="V110" s="171" t="str">
        <f>IF(R110&gt;0,'Saisie CLASSEMENT'!N115)</f>
        <v xml:space="preserve"> </v>
      </c>
      <c r="W110" s="170" t="str">
        <f>IF(R110&gt;0,'Saisie CLASSEMENT'!O115)</f>
        <v xml:space="preserve"> </v>
      </c>
      <c r="X110" s="172" t="str">
        <f>IF(R110&gt;0,'Saisie CLASSEMENT'!P115)</f>
        <v xml:space="preserve"> </v>
      </c>
      <c r="AA110" s="85" t="str">
        <f>IF(OR(X110="",COUNTIF(X$2:X110,X110)&gt;1),"",COUNTIF(X:X,"&gt;="&amp;X110))</f>
        <v/>
      </c>
      <c r="AB110" s="323" t="str">
        <f t="shared" si="8"/>
        <v/>
      </c>
    </row>
    <row r="111" spans="1:28" ht="15.75" hidden="1" customHeight="1">
      <c r="A111" s="33">
        <f t="shared" si="5"/>
        <v>0</v>
      </c>
      <c r="B111" s="170" t="str">
        <f t="shared" si="6"/>
        <v/>
      </c>
      <c r="C111" s="180"/>
      <c r="D111" s="170"/>
      <c r="E111" s="171"/>
      <c r="F111" s="171"/>
      <c r="G111" s="171"/>
      <c r="H111" s="170"/>
      <c r="I111" s="171"/>
      <c r="J111" s="527" t="str">
        <f t="shared" si="7"/>
        <v/>
      </c>
      <c r="K111" s="172"/>
      <c r="L111" s="325"/>
      <c r="R111" s="180" t="str">
        <f>IF('Saisie CLASSEMENT'!$C116&gt;0,'Saisie CLASSEMENT'!B116,"")</f>
        <v/>
      </c>
      <c r="S111" s="170">
        <f>IF(R111&gt;0,'Saisie CLASSEMENT'!C116)</f>
        <v>0</v>
      </c>
      <c r="T111" s="171" t="str">
        <f>IF(R111&gt;0,CONCATENATE('Saisie CLASSEMENT'!I116," ",'Saisie CLASSEMENT'!J116,""))</f>
        <v xml:space="preserve">   </v>
      </c>
      <c r="U111" s="171" t="str">
        <f>IF(R111&gt;0,'Saisie CLASSEMENT'!K116)</f>
        <v xml:space="preserve"> </v>
      </c>
      <c r="V111" s="171" t="str">
        <f>IF(R111&gt;0,'Saisie CLASSEMENT'!N116)</f>
        <v xml:space="preserve"> </v>
      </c>
      <c r="W111" s="170" t="str">
        <f>IF(R111&gt;0,'Saisie CLASSEMENT'!O116)</f>
        <v xml:space="preserve"> </v>
      </c>
      <c r="X111" s="172" t="str">
        <f>IF(R111&gt;0,'Saisie CLASSEMENT'!P116)</f>
        <v xml:space="preserve"> </v>
      </c>
      <c r="AA111" s="85" t="str">
        <f>IF(OR(X111="",COUNTIF(X$2:X111,X111)&gt;1),"",COUNTIF(X:X,"&gt;="&amp;X111))</f>
        <v/>
      </c>
      <c r="AB111" s="323" t="str">
        <f t="shared" si="8"/>
        <v/>
      </c>
    </row>
    <row r="112" spans="1:28" ht="15.75" hidden="1" customHeight="1">
      <c r="A112" s="33">
        <f t="shared" si="5"/>
        <v>0</v>
      </c>
      <c r="B112" s="170" t="str">
        <f t="shared" si="6"/>
        <v/>
      </c>
      <c r="C112" s="180"/>
      <c r="D112" s="170"/>
      <c r="E112" s="171"/>
      <c r="F112" s="171"/>
      <c r="G112" s="171"/>
      <c r="H112" s="170"/>
      <c r="I112" s="171"/>
      <c r="J112" s="527" t="str">
        <f t="shared" si="7"/>
        <v/>
      </c>
      <c r="K112" s="172"/>
      <c r="L112" s="325"/>
      <c r="R112" s="180" t="str">
        <f>IF('Saisie CLASSEMENT'!$C117&gt;0,'Saisie CLASSEMENT'!B117,"")</f>
        <v/>
      </c>
      <c r="S112" s="170">
        <f>IF(R112&gt;0,'Saisie CLASSEMENT'!C117)</f>
        <v>0</v>
      </c>
      <c r="T112" s="171" t="str">
        <f>IF(R112&gt;0,CONCATENATE('Saisie CLASSEMENT'!I117," ",'Saisie CLASSEMENT'!J117,""))</f>
        <v xml:space="preserve">   </v>
      </c>
      <c r="U112" s="171" t="str">
        <f>IF(R112&gt;0,'Saisie CLASSEMENT'!K117)</f>
        <v xml:space="preserve"> </v>
      </c>
      <c r="V112" s="171" t="str">
        <f>IF(R112&gt;0,'Saisie CLASSEMENT'!N117)</f>
        <v xml:space="preserve"> </v>
      </c>
      <c r="W112" s="170" t="str">
        <f>IF(R112&gt;0,'Saisie CLASSEMENT'!O117)</f>
        <v xml:space="preserve"> </v>
      </c>
      <c r="X112" s="172" t="str">
        <f>IF(R112&gt;0,'Saisie CLASSEMENT'!P117)</f>
        <v xml:space="preserve"> </v>
      </c>
      <c r="AA112" s="85" t="str">
        <f>IF(OR(X112="",COUNTIF(X$2:X112,X112)&gt;1),"",COUNTIF(X:X,"&gt;="&amp;X112))</f>
        <v/>
      </c>
      <c r="AB112" s="323" t="str">
        <f t="shared" si="8"/>
        <v/>
      </c>
    </row>
    <row r="113" spans="1:28" ht="15.75" hidden="1" customHeight="1">
      <c r="A113" s="33">
        <f t="shared" si="5"/>
        <v>0</v>
      </c>
      <c r="B113" s="170" t="str">
        <f t="shared" si="6"/>
        <v/>
      </c>
      <c r="C113" s="180"/>
      <c r="D113" s="170"/>
      <c r="E113" s="171"/>
      <c r="F113" s="171"/>
      <c r="G113" s="171"/>
      <c r="H113" s="170"/>
      <c r="I113" s="171"/>
      <c r="J113" s="527" t="str">
        <f t="shared" si="7"/>
        <v/>
      </c>
      <c r="K113" s="172"/>
      <c r="L113" s="325"/>
      <c r="R113" s="180" t="str">
        <f>IF('Saisie CLASSEMENT'!$C118&gt;0,'Saisie CLASSEMENT'!B118,"")</f>
        <v/>
      </c>
      <c r="S113" s="170">
        <f>IF(R113&gt;0,'Saisie CLASSEMENT'!C118)</f>
        <v>0</v>
      </c>
      <c r="T113" s="171" t="str">
        <f>IF(R113&gt;0,CONCATENATE('Saisie CLASSEMENT'!I118," ",'Saisie CLASSEMENT'!J118,""))</f>
        <v xml:space="preserve">   </v>
      </c>
      <c r="U113" s="171" t="str">
        <f>IF(R113&gt;0,'Saisie CLASSEMENT'!K118)</f>
        <v xml:space="preserve"> </v>
      </c>
      <c r="V113" s="171" t="str">
        <f>IF(R113&gt;0,'Saisie CLASSEMENT'!N118)</f>
        <v xml:space="preserve"> </v>
      </c>
      <c r="W113" s="170" t="str">
        <f>IF(R113&gt;0,'Saisie CLASSEMENT'!O118)</f>
        <v xml:space="preserve"> </v>
      </c>
      <c r="X113" s="172" t="str">
        <f>IF(R113&gt;0,'Saisie CLASSEMENT'!P118)</f>
        <v xml:space="preserve"> </v>
      </c>
      <c r="AA113" s="85" t="str">
        <f>IF(OR(X113="",COUNTIF(X$2:X113,X113)&gt;1),"",COUNTIF(X:X,"&gt;="&amp;X113))</f>
        <v/>
      </c>
      <c r="AB113" s="323" t="str">
        <f t="shared" si="8"/>
        <v/>
      </c>
    </row>
    <row r="114" spans="1:28" ht="15.75" hidden="1" customHeight="1">
      <c r="A114" s="33">
        <f t="shared" si="5"/>
        <v>0</v>
      </c>
      <c r="B114" s="170" t="str">
        <f t="shared" si="6"/>
        <v/>
      </c>
      <c r="C114" s="180"/>
      <c r="D114" s="170"/>
      <c r="E114" s="171"/>
      <c r="F114" s="171"/>
      <c r="G114" s="171"/>
      <c r="H114" s="170"/>
      <c r="I114" s="171"/>
      <c r="J114" s="527" t="str">
        <f t="shared" si="7"/>
        <v/>
      </c>
      <c r="K114" s="172"/>
      <c r="L114" s="325"/>
      <c r="R114" s="180" t="str">
        <f>IF('Saisie CLASSEMENT'!$C119&gt;0,'Saisie CLASSEMENT'!B119,"")</f>
        <v/>
      </c>
      <c r="S114" s="170">
        <f>IF(R114&gt;0,'Saisie CLASSEMENT'!C119)</f>
        <v>0</v>
      </c>
      <c r="T114" s="171" t="str">
        <f>IF(R114&gt;0,CONCATENATE('Saisie CLASSEMENT'!I119," ",'Saisie CLASSEMENT'!J119,""))</f>
        <v xml:space="preserve">   </v>
      </c>
      <c r="U114" s="171" t="str">
        <f>IF(R114&gt;0,'Saisie CLASSEMENT'!K119)</f>
        <v xml:space="preserve"> </v>
      </c>
      <c r="V114" s="171" t="str">
        <f>IF(R114&gt;0,'Saisie CLASSEMENT'!N119)</f>
        <v xml:space="preserve"> </v>
      </c>
      <c r="W114" s="170" t="str">
        <f>IF(R114&gt;0,'Saisie CLASSEMENT'!O119)</f>
        <v xml:space="preserve"> </v>
      </c>
      <c r="X114" s="172" t="str">
        <f>IF(R114&gt;0,'Saisie CLASSEMENT'!P119)</f>
        <v xml:space="preserve"> </v>
      </c>
      <c r="AA114" s="85" t="str">
        <f>IF(OR(X114="",COUNTIF(X$2:X114,X114)&gt;1),"",COUNTIF(X:X,"&gt;="&amp;X114))</f>
        <v/>
      </c>
      <c r="AB114" s="323" t="str">
        <f t="shared" si="8"/>
        <v/>
      </c>
    </row>
    <row r="115" spans="1:28" ht="15.75" hidden="1" customHeight="1">
      <c r="A115" s="33">
        <f t="shared" si="5"/>
        <v>0</v>
      </c>
      <c r="B115" s="170" t="str">
        <f t="shared" si="6"/>
        <v/>
      </c>
      <c r="C115" s="180"/>
      <c r="D115" s="170"/>
      <c r="E115" s="171"/>
      <c r="F115" s="171"/>
      <c r="G115" s="171"/>
      <c r="H115" s="170"/>
      <c r="I115" s="171"/>
      <c r="J115" s="527" t="str">
        <f t="shared" si="7"/>
        <v/>
      </c>
      <c r="K115" s="172"/>
      <c r="L115" s="325"/>
      <c r="R115" s="180" t="str">
        <f>IF('Saisie CLASSEMENT'!$C120&gt;0,'Saisie CLASSEMENT'!B120,"")</f>
        <v/>
      </c>
      <c r="S115" s="170">
        <f>IF(R115&gt;0,'Saisie CLASSEMENT'!C120)</f>
        <v>0</v>
      </c>
      <c r="T115" s="171" t="str">
        <f>IF(R115&gt;0,CONCATENATE('Saisie CLASSEMENT'!I120," ",'Saisie CLASSEMENT'!J120,""))</f>
        <v xml:space="preserve">   </v>
      </c>
      <c r="U115" s="171" t="str">
        <f>IF(R115&gt;0,'Saisie CLASSEMENT'!K120)</f>
        <v xml:space="preserve"> </v>
      </c>
      <c r="V115" s="171" t="str">
        <f>IF(R115&gt;0,'Saisie CLASSEMENT'!N120)</f>
        <v xml:space="preserve"> </v>
      </c>
      <c r="W115" s="170" t="str">
        <f>IF(R115&gt;0,'Saisie CLASSEMENT'!O120)</f>
        <v xml:space="preserve"> </v>
      </c>
      <c r="X115" s="172" t="str">
        <f>IF(R115&gt;0,'Saisie CLASSEMENT'!P120)</f>
        <v xml:space="preserve"> </v>
      </c>
      <c r="AA115" s="85" t="str">
        <f>IF(OR(X115="",COUNTIF(X$2:X115,X115)&gt;1),"",COUNTIF(X:X,"&gt;="&amp;X115))</f>
        <v/>
      </c>
      <c r="AB115" s="323" t="str">
        <f t="shared" si="8"/>
        <v/>
      </c>
    </row>
    <row r="116" spans="1:28" ht="15.75" hidden="1" customHeight="1">
      <c r="A116" s="33">
        <f t="shared" si="5"/>
        <v>0</v>
      </c>
      <c r="B116" s="170" t="str">
        <f t="shared" si="6"/>
        <v/>
      </c>
      <c r="C116" s="180"/>
      <c r="D116" s="170"/>
      <c r="E116" s="171"/>
      <c r="F116" s="171"/>
      <c r="G116" s="171"/>
      <c r="H116" s="170"/>
      <c r="I116" s="171"/>
      <c r="J116" s="527" t="str">
        <f t="shared" si="7"/>
        <v/>
      </c>
      <c r="K116" s="172"/>
      <c r="L116" s="325"/>
      <c r="R116" s="180" t="str">
        <f>IF('Saisie CLASSEMENT'!$C121&gt;0,'Saisie CLASSEMENT'!B121,"")</f>
        <v/>
      </c>
      <c r="S116" s="170">
        <f>IF(R116&gt;0,'Saisie CLASSEMENT'!C121)</f>
        <v>0</v>
      </c>
      <c r="T116" s="171" t="str">
        <f>IF(R116&gt;0,CONCATENATE('Saisie CLASSEMENT'!I121," ",'Saisie CLASSEMENT'!J121,""))</f>
        <v xml:space="preserve">   </v>
      </c>
      <c r="U116" s="171" t="str">
        <f>IF(R116&gt;0,'Saisie CLASSEMENT'!K121)</f>
        <v xml:space="preserve"> </v>
      </c>
      <c r="V116" s="171" t="str">
        <f>IF(R116&gt;0,'Saisie CLASSEMENT'!N121)</f>
        <v xml:space="preserve"> </v>
      </c>
      <c r="W116" s="170" t="str">
        <f>IF(R116&gt;0,'Saisie CLASSEMENT'!O121)</f>
        <v xml:space="preserve"> </v>
      </c>
      <c r="X116" s="172" t="str">
        <f>IF(R116&gt;0,'Saisie CLASSEMENT'!P121)</f>
        <v xml:space="preserve"> </v>
      </c>
      <c r="AA116" s="85" t="str">
        <f>IF(OR(X116="",COUNTIF(X$2:X116,X116)&gt;1),"",COUNTIF(X:X,"&gt;="&amp;X116))</f>
        <v/>
      </c>
      <c r="AB116" s="323" t="str">
        <f t="shared" si="8"/>
        <v/>
      </c>
    </row>
    <row r="117" spans="1:28" ht="15.75" hidden="1" customHeight="1">
      <c r="A117" s="33">
        <f t="shared" si="5"/>
        <v>0</v>
      </c>
      <c r="B117" s="170" t="str">
        <f t="shared" si="6"/>
        <v/>
      </c>
      <c r="C117" s="180"/>
      <c r="D117" s="170"/>
      <c r="E117" s="171"/>
      <c r="F117" s="171"/>
      <c r="G117" s="171"/>
      <c r="H117" s="170"/>
      <c r="I117" s="171"/>
      <c r="J117" s="527" t="str">
        <f t="shared" si="7"/>
        <v/>
      </c>
      <c r="K117" s="172"/>
      <c r="L117" s="325"/>
      <c r="R117" s="180" t="str">
        <f>IF('Saisie CLASSEMENT'!$C122&gt;0,'Saisie CLASSEMENT'!B122,"")</f>
        <v/>
      </c>
      <c r="S117" s="170">
        <f>IF(R117&gt;0,'Saisie CLASSEMENT'!C122)</f>
        <v>0</v>
      </c>
      <c r="T117" s="171" t="str">
        <f>IF(R117&gt;0,CONCATENATE('Saisie CLASSEMENT'!I122," ",'Saisie CLASSEMENT'!J122,""))</f>
        <v xml:space="preserve">   </v>
      </c>
      <c r="U117" s="171" t="str">
        <f>IF(R117&gt;0,'Saisie CLASSEMENT'!K122)</f>
        <v xml:space="preserve"> </v>
      </c>
      <c r="V117" s="171" t="str">
        <f>IF(R117&gt;0,'Saisie CLASSEMENT'!N122)</f>
        <v xml:space="preserve"> </v>
      </c>
      <c r="W117" s="170" t="str">
        <f>IF(R117&gt;0,'Saisie CLASSEMENT'!O122)</f>
        <v xml:space="preserve"> </v>
      </c>
      <c r="X117" s="172" t="str">
        <f>IF(R117&gt;0,'Saisie CLASSEMENT'!P122)</f>
        <v xml:space="preserve"> </v>
      </c>
      <c r="AA117" s="85" t="str">
        <f>IF(OR(X117="",COUNTIF(X$2:X117,X117)&gt;1),"",COUNTIF(X:X,"&gt;="&amp;X117))</f>
        <v/>
      </c>
      <c r="AB117" s="323" t="str">
        <f t="shared" si="8"/>
        <v/>
      </c>
    </row>
    <row r="118" spans="1:28" ht="15.75" hidden="1" customHeight="1">
      <c r="A118" s="33">
        <f t="shared" si="5"/>
        <v>0</v>
      </c>
      <c r="B118" s="170" t="str">
        <f t="shared" si="6"/>
        <v/>
      </c>
      <c r="C118" s="180"/>
      <c r="D118" s="170"/>
      <c r="E118" s="171"/>
      <c r="F118" s="171"/>
      <c r="G118" s="171"/>
      <c r="H118" s="170"/>
      <c r="I118" s="171"/>
      <c r="J118" s="527" t="str">
        <f t="shared" si="7"/>
        <v/>
      </c>
      <c r="K118" s="172"/>
      <c r="L118" s="325"/>
      <c r="R118" s="180" t="str">
        <f>IF('Saisie CLASSEMENT'!$C123&gt;0,'Saisie CLASSEMENT'!B123,"")</f>
        <v/>
      </c>
      <c r="S118" s="170">
        <f>IF(R118&gt;0,'Saisie CLASSEMENT'!C123)</f>
        <v>0</v>
      </c>
      <c r="T118" s="171" t="str">
        <f>IF(R118&gt;0,CONCATENATE('Saisie CLASSEMENT'!I123," ",'Saisie CLASSEMENT'!J123,""))</f>
        <v xml:space="preserve">   </v>
      </c>
      <c r="U118" s="171" t="str">
        <f>IF(R118&gt;0,'Saisie CLASSEMENT'!K123)</f>
        <v xml:space="preserve"> </v>
      </c>
      <c r="V118" s="171" t="str">
        <f>IF(R118&gt;0,'Saisie CLASSEMENT'!N123)</f>
        <v xml:space="preserve"> </v>
      </c>
      <c r="W118" s="170" t="str">
        <f>IF(R118&gt;0,'Saisie CLASSEMENT'!O123)</f>
        <v xml:space="preserve"> </v>
      </c>
      <c r="X118" s="172" t="str">
        <f>IF(R118&gt;0,'Saisie CLASSEMENT'!P123)</f>
        <v xml:space="preserve"> </v>
      </c>
      <c r="AA118" s="85" t="str">
        <f>IF(OR(X118="",COUNTIF(X$2:X118,X118)&gt;1),"",COUNTIF(X:X,"&gt;="&amp;X118))</f>
        <v/>
      </c>
      <c r="AB118" s="323" t="str">
        <f t="shared" si="8"/>
        <v/>
      </c>
    </row>
    <row r="119" spans="1:28" ht="15.75" hidden="1" customHeight="1">
      <c r="A119" s="33">
        <f t="shared" si="5"/>
        <v>0</v>
      </c>
      <c r="B119" s="170" t="str">
        <f t="shared" si="6"/>
        <v/>
      </c>
      <c r="C119" s="180"/>
      <c r="D119" s="170"/>
      <c r="E119" s="171"/>
      <c r="F119" s="171"/>
      <c r="G119" s="171"/>
      <c r="H119" s="170"/>
      <c r="I119" s="171"/>
      <c r="J119" s="527" t="str">
        <f t="shared" si="7"/>
        <v/>
      </c>
      <c r="K119" s="172"/>
      <c r="L119" s="325"/>
      <c r="R119" s="180" t="str">
        <f>IF('Saisie CLASSEMENT'!$C124&gt;0,'Saisie CLASSEMENT'!B124,"")</f>
        <v/>
      </c>
      <c r="S119" s="170">
        <f>IF(R119&gt;0,'Saisie CLASSEMENT'!C124)</f>
        <v>0</v>
      </c>
      <c r="T119" s="171" t="str">
        <f>IF(R119&gt;0,CONCATENATE('Saisie CLASSEMENT'!I124," ",'Saisie CLASSEMENT'!J124,""))</f>
        <v xml:space="preserve">   </v>
      </c>
      <c r="U119" s="171" t="str">
        <f>IF(R119&gt;0,'Saisie CLASSEMENT'!K124)</f>
        <v xml:space="preserve"> </v>
      </c>
      <c r="V119" s="171" t="str">
        <f>IF(R119&gt;0,'Saisie CLASSEMENT'!N124)</f>
        <v xml:space="preserve"> </v>
      </c>
      <c r="W119" s="170" t="str">
        <f>IF(R119&gt;0,'Saisie CLASSEMENT'!O124)</f>
        <v xml:space="preserve"> </v>
      </c>
      <c r="X119" s="172" t="str">
        <f>IF(R119&gt;0,'Saisie CLASSEMENT'!P124)</f>
        <v xml:space="preserve"> </v>
      </c>
      <c r="AA119" s="85" t="str">
        <f>IF(OR(X119="",COUNTIF(X$2:X119,X119)&gt;1),"",COUNTIF(X:X,"&gt;="&amp;X119))</f>
        <v/>
      </c>
      <c r="AB119" s="323" t="str">
        <f t="shared" si="8"/>
        <v/>
      </c>
    </row>
    <row r="120" spans="1:28" ht="15.75" hidden="1" customHeight="1">
      <c r="A120" s="33">
        <f t="shared" si="5"/>
        <v>0</v>
      </c>
      <c r="B120" s="170" t="str">
        <f t="shared" si="6"/>
        <v/>
      </c>
      <c r="C120" s="180"/>
      <c r="D120" s="170"/>
      <c r="E120" s="171"/>
      <c r="F120" s="171"/>
      <c r="G120" s="171"/>
      <c r="H120" s="170"/>
      <c r="I120" s="171"/>
      <c r="J120" s="527" t="str">
        <f t="shared" si="7"/>
        <v/>
      </c>
      <c r="K120" s="172"/>
      <c r="L120" s="325"/>
      <c r="R120" s="180" t="str">
        <f>IF('Saisie CLASSEMENT'!$C125&gt;0,'Saisie CLASSEMENT'!B125,"")</f>
        <v/>
      </c>
      <c r="S120" s="170">
        <f>IF(R120&gt;0,'Saisie CLASSEMENT'!C125)</f>
        <v>0</v>
      </c>
      <c r="T120" s="171" t="str">
        <f>IF(R120&gt;0,CONCATENATE('Saisie CLASSEMENT'!I125," ",'Saisie CLASSEMENT'!J125,""))</f>
        <v xml:space="preserve">   </v>
      </c>
      <c r="U120" s="171" t="str">
        <f>IF(R120&gt;0,'Saisie CLASSEMENT'!K125)</f>
        <v xml:space="preserve"> </v>
      </c>
      <c r="V120" s="171" t="str">
        <f>IF(R120&gt;0,'Saisie CLASSEMENT'!N125)</f>
        <v xml:space="preserve"> </v>
      </c>
      <c r="W120" s="170" t="str">
        <f>IF(R120&gt;0,'Saisie CLASSEMENT'!O125)</f>
        <v xml:space="preserve"> </v>
      </c>
      <c r="X120" s="172" t="str">
        <f>IF(R120&gt;0,'Saisie CLASSEMENT'!P125)</f>
        <v xml:space="preserve"> </v>
      </c>
      <c r="AA120" s="85" t="str">
        <f>IF(OR(X120="",COUNTIF(X$2:X120,X120)&gt;1),"",COUNTIF(X:X,"&gt;="&amp;X120))</f>
        <v/>
      </c>
      <c r="AB120" s="323" t="str">
        <f t="shared" si="8"/>
        <v/>
      </c>
    </row>
    <row r="121" spans="1:28" ht="15.75" hidden="1" customHeight="1">
      <c r="A121" s="33">
        <f t="shared" si="5"/>
        <v>0</v>
      </c>
      <c r="B121" s="170" t="str">
        <f t="shared" si="6"/>
        <v/>
      </c>
      <c r="C121" s="180"/>
      <c r="D121" s="170"/>
      <c r="E121" s="171"/>
      <c r="F121" s="171"/>
      <c r="G121" s="171"/>
      <c r="H121" s="170"/>
      <c r="I121" s="171"/>
      <c r="J121" s="527" t="str">
        <f t="shared" si="7"/>
        <v/>
      </c>
      <c r="K121" s="172"/>
      <c r="L121" s="325"/>
      <c r="R121" s="180" t="str">
        <f>IF('Saisie CLASSEMENT'!$C126&gt;0,'Saisie CLASSEMENT'!B126,"")</f>
        <v/>
      </c>
      <c r="S121" s="170">
        <f>IF(R121&gt;0,'Saisie CLASSEMENT'!C126)</f>
        <v>0</v>
      </c>
      <c r="T121" s="171" t="str">
        <f>IF(R121&gt;0,CONCATENATE('Saisie CLASSEMENT'!I126," ",'Saisie CLASSEMENT'!J126,""))</f>
        <v xml:space="preserve">   </v>
      </c>
      <c r="U121" s="171" t="str">
        <f>IF(R121&gt;0,'Saisie CLASSEMENT'!K126)</f>
        <v xml:space="preserve"> </v>
      </c>
      <c r="V121" s="171" t="str">
        <f>IF(R121&gt;0,'Saisie CLASSEMENT'!N126)</f>
        <v xml:space="preserve"> </v>
      </c>
      <c r="W121" s="170" t="str">
        <f>IF(R121&gt;0,'Saisie CLASSEMENT'!O126)</f>
        <v xml:space="preserve"> </v>
      </c>
      <c r="X121" s="172" t="str">
        <f>IF(R121&gt;0,'Saisie CLASSEMENT'!P126)</f>
        <v xml:space="preserve"> </v>
      </c>
      <c r="AA121" s="85" t="str">
        <f>IF(OR(X121="",COUNTIF(X$2:X121,X121)&gt;1),"",COUNTIF(X:X,"&gt;="&amp;X121))</f>
        <v/>
      </c>
      <c r="AB121" s="323" t="str">
        <f t="shared" si="8"/>
        <v/>
      </c>
    </row>
    <row r="122" spans="1:28" ht="15.75" hidden="1" customHeight="1">
      <c r="A122" s="33">
        <f t="shared" si="5"/>
        <v>0</v>
      </c>
      <c r="B122" s="170" t="str">
        <f t="shared" si="6"/>
        <v/>
      </c>
      <c r="C122" s="180"/>
      <c r="D122" s="170"/>
      <c r="E122" s="171"/>
      <c r="F122" s="171"/>
      <c r="G122" s="171"/>
      <c r="H122" s="170"/>
      <c r="I122" s="171"/>
      <c r="J122" s="527" t="str">
        <f t="shared" si="7"/>
        <v/>
      </c>
      <c r="K122" s="172"/>
      <c r="L122" s="325"/>
      <c r="R122" s="180" t="str">
        <f>IF('Saisie CLASSEMENT'!$C127&gt;0,'Saisie CLASSEMENT'!B127,"")</f>
        <v/>
      </c>
      <c r="S122" s="170">
        <f>IF(R122&gt;0,'Saisie CLASSEMENT'!C127)</f>
        <v>0</v>
      </c>
      <c r="T122" s="171" t="str">
        <f>IF(R122&gt;0,CONCATENATE('Saisie CLASSEMENT'!I127," ",'Saisie CLASSEMENT'!J127,""))</f>
        <v xml:space="preserve">   </v>
      </c>
      <c r="U122" s="171" t="str">
        <f>IF(R122&gt;0,'Saisie CLASSEMENT'!K127)</f>
        <v xml:space="preserve"> </v>
      </c>
      <c r="V122" s="171" t="str">
        <f>IF(R122&gt;0,'Saisie CLASSEMENT'!N127)</f>
        <v xml:space="preserve"> </v>
      </c>
      <c r="W122" s="170" t="str">
        <f>IF(R122&gt;0,'Saisie CLASSEMENT'!O127)</f>
        <v xml:space="preserve"> </v>
      </c>
      <c r="X122" s="172" t="str">
        <f>IF(R122&gt;0,'Saisie CLASSEMENT'!P127)</f>
        <v xml:space="preserve"> </v>
      </c>
      <c r="AA122" s="85" t="str">
        <f>IF(OR(X122="",COUNTIF(X$2:X122,X122)&gt;1),"",COUNTIF(X:X,"&gt;="&amp;X122))</f>
        <v/>
      </c>
      <c r="AB122" s="323" t="str">
        <f t="shared" si="8"/>
        <v/>
      </c>
    </row>
    <row r="123" spans="1:28" ht="15.75" hidden="1" customHeight="1">
      <c r="A123" s="33">
        <f t="shared" si="5"/>
        <v>0</v>
      </c>
      <c r="B123" s="170" t="str">
        <f t="shared" si="6"/>
        <v/>
      </c>
      <c r="C123" s="180"/>
      <c r="D123" s="170"/>
      <c r="E123" s="171"/>
      <c r="F123" s="171"/>
      <c r="G123" s="171"/>
      <c r="H123" s="170"/>
      <c r="I123" s="171"/>
      <c r="J123" s="527" t="str">
        <f t="shared" si="7"/>
        <v/>
      </c>
      <c r="K123" s="172"/>
      <c r="L123" s="325"/>
      <c r="R123" s="180" t="str">
        <f>IF('Saisie CLASSEMENT'!$C128&gt;0,'Saisie CLASSEMENT'!B128,"")</f>
        <v/>
      </c>
      <c r="S123" s="170">
        <f>IF(R123&gt;0,'Saisie CLASSEMENT'!C128)</f>
        <v>0</v>
      </c>
      <c r="T123" s="171" t="str">
        <f>IF(R123&gt;0,CONCATENATE('Saisie CLASSEMENT'!I128," ",'Saisie CLASSEMENT'!J128,""))</f>
        <v xml:space="preserve">   </v>
      </c>
      <c r="U123" s="171" t="str">
        <f>IF(R123&gt;0,'Saisie CLASSEMENT'!K128)</f>
        <v xml:space="preserve"> </v>
      </c>
      <c r="V123" s="171" t="str">
        <f>IF(R123&gt;0,'Saisie CLASSEMENT'!N128)</f>
        <v xml:space="preserve"> </v>
      </c>
      <c r="W123" s="170" t="str">
        <f>IF(R123&gt;0,'Saisie CLASSEMENT'!O128)</f>
        <v xml:space="preserve"> </v>
      </c>
      <c r="X123" s="172" t="str">
        <f>IF(R123&gt;0,'Saisie CLASSEMENT'!P128)</f>
        <v xml:space="preserve"> </v>
      </c>
      <c r="AA123" s="85" t="str">
        <f>IF(OR(X123="",COUNTIF(X$2:X123,X123)&gt;1),"",COUNTIF(X:X,"&gt;="&amp;X123))</f>
        <v/>
      </c>
      <c r="AB123" s="323" t="str">
        <f t="shared" si="8"/>
        <v/>
      </c>
    </row>
    <row r="124" spans="1:28" ht="15.75" hidden="1" customHeight="1">
      <c r="A124" s="33">
        <f t="shared" si="5"/>
        <v>0</v>
      </c>
      <c r="B124" s="170" t="str">
        <f t="shared" si="6"/>
        <v/>
      </c>
      <c r="C124" s="180"/>
      <c r="D124" s="170"/>
      <c r="E124" s="171"/>
      <c r="F124" s="171"/>
      <c r="G124" s="171"/>
      <c r="H124" s="170"/>
      <c r="I124" s="171"/>
      <c r="J124" s="527" t="str">
        <f t="shared" si="7"/>
        <v/>
      </c>
      <c r="K124" s="172"/>
      <c r="L124" s="325"/>
      <c r="R124" s="180" t="str">
        <f>IF('Saisie CLASSEMENT'!$C129&gt;0,'Saisie CLASSEMENT'!B129,"")</f>
        <v/>
      </c>
      <c r="S124" s="170">
        <f>IF(R124&gt;0,'Saisie CLASSEMENT'!C129)</f>
        <v>0</v>
      </c>
      <c r="T124" s="171" t="str">
        <f>IF(R124&gt;0,CONCATENATE('Saisie CLASSEMENT'!I129," ",'Saisie CLASSEMENT'!J129,""))</f>
        <v xml:space="preserve">   </v>
      </c>
      <c r="U124" s="171" t="str">
        <f>IF(R124&gt;0,'Saisie CLASSEMENT'!K129)</f>
        <v xml:space="preserve"> </v>
      </c>
      <c r="V124" s="171" t="str">
        <f>IF(R124&gt;0,'Saisie CLASSEMENT'!N129)</f>
        <v xml:space="preserve"> </v>
      </c>
      <c r="W124" s="170" t="str">
        <f>IF(R124&gt;0,'Saisie CLASSEMENT'!O129)</f>
        <v xml:space="preserve"> </v>
      </c>
      <c r="X124" s="172" t="str">
        <f>IF(R124&gt;0,'Saisie CLASSEMENT'!P129)</f>
        <v xml:space="preserve"> </v>
      </c>
      <c r="AA124" s="85" t="str">
        <f>IF(OR(X124="",COUNTIF(X$2:X124,X124)&gt;1),"",COUNTIF(X:X,"&gt;="&amp;X124))</f>
        <v/>
      </c>
      <c r="AB124" s="323" t="str">
        <f t="shared" si="8"/>
        <v/>
      </c>
    </row>
    <row r="125" spans="1:28" ht="15.75" hidden="1" customHeight="1">
      <c r="A125" s="33">
        <f t="shared" si="5"/>
        <v>0</v>
      </c>
      <c r="B125" s="170" t="str">
        <f t="shared" si="6"/>
        <v/>
      </c>
      <c r="C125" s="180"/>
      <c r="D125" s="170"/>
      <c r="E125" s="171"/>
      <c r="F125" s="171"/>
      <c r="G125" s="171"/>
      <c r="H125" s="170"/>
      <c r="I125" s="171"/>
      <c r="J125" s="527" t="str">
        <f t="shared" si="7"/>
        <v/>
      </c>
      <c r="K125" s="172"/>
      <c r="L125" s="325"/>
      <c r="R125" s="180" t="str">
        <f>IF('Saisie CLASSEMENT'!$C130&gt;0,'Saisie CLASSEMENT'!B130,"")</f>
        <v/>
      </c>
      <c r="S125" s="170">
        <f>IF(R125&gt;0,'Saisie CLASSEMENT'!C130)</f>
        <v>0</v>
      </c>
      <c r="T125" s="171" t="str">
        <f>IF(R125&gt;0,CONCATENATE('Saisie CLASSEMENT'!I130," ",'Saisie CLASSEMENT'!J130,""))</f>
        <v xml:space="preserve">   </v>
      </c>
      <c r="U125" s="171" t="str">
        <f>IF(R125&gt;0,'Saisie CLASSEMENT'!K130)</f>
        <v xml:space="preserve"> </v>
      </c>
      <c r="V125" s="171" t="str">
        <f>IF(R125&gt;0,'Saisie CLASSEMENT'!N130)</f>
        <v xml:space="preserve"> </v>
      </c>
      <c r="W125" s="170" t="str">
        <f>IF(R125&gt;0,'Saisie CLASSEMENT'!O130)</f>
        <v xml:space="preserve"> </v>
      </c>
      <c r="X125" s="172" t="str">
        <f>IF(R125&gt;0,'Saisie CLASSEMENT'!P130)</f>
        <v xml:space="preserve"> </v>
      </c>
      <c r="AA125" s="85" t="str">
        <f>IF(OR(X125="",COUNTIF(X$2:X125,X125)&gt;1),"",COUNTIF(X:X,"&gt;="&amp;X125))</f>
        <v/>
      </c>
      <c r="AB125" s="323" t="str">
        <f t="shared" si="8"/>
        <v/>
      </c>
    </row>
    <row r="126" spans="1:28" ht="15.75" hidden="1" customHeight="1">
      <c r="A126" s="33">
        <f t="shared" si="5"/>
        <v>0</v>
      </c>
      <c r="B126" s="170" t="str">
        <f t="shared" si="6"/>
        <v/>
      </c>
      <c r="C126" s="180"/>
      <c r="D126" s="170"/>
      <c r="E126" s="171"/>
      <c r="F126" s="171"/>
      <c r="G126" s="171"/>
      <c r="H126" s="170"/>
      <c r="I126" s="171"/>
      <c r="J126" s="527" t="str">
        <f t="shared" si="7"/>
        <v/>
      </c>
      <c r="K126" s="172"/>
      <c r="L126" s="325"/>
      <c r="R126" s="180" t="str">
        <f>IF('Saisie CLASSEMENT'!$C131&gt;0,'Saisie CLASSEMENT'!B131,"")</f>
        <v/>
      </c>
      <c r="S126" s="170">
        <f>IF(R126&gt;0,'Saisie CLASSEMENT'!C131)</f>
        <v>0</v>
      </c>
      <c r="T126" s="171" t="str">
        <f>IF(R126&gt;0,CONCATENATE('Saisie CLASSEMENT'!I131," ",'Saisie CLASSEMENT'!J131,""))</f>
        <v xml:space="preserve">   </v>
      </c>
      <c r="U126" s="171" t="str">
        <f>IF(R126&gt;0,'Saisie CLASSEMENT'!K131)</f>
        <v xml:space="preserve"> </v>
      </c>
      <c r="V126" s="171" t="str">
        <f>IF(R126&gt;0,'Saisie CLASSEMENT'!N131)</f>
        <v xml:space="preserve"> </v>
      </c>
      <c r="W126" s="170" t="str">
        <f>IF(R126&gt;0,'Saisie CLASSEMENT'!O131)</f>
        <v xml:space="preserve"> </v>
      </c>
      <c r="X126" s="172" t="str">
        <f>IF(R126&gt;0,'Saisie CLASSEMENT'!P131)</f>
        <v xml:space="preserve"> </v>
      </c>
      <c r="AA126" s="85" t="str">
        <f>IF(OR(X126="",COUNTIF(X$2:X126,X126)&gt;1),"",COUNTIF(X:X,"&gt;="&amp;X126))</f>
        <v/>
      </c>
      <c r="AB126" s="323" t="str">
        <f t="shared" si="8"/>
        <v/>
      </c>
    </row>
    <row r="127" spans="1:28" ht="15.75" hidden="1" customHeight="1">
      <c r="A127" s="33">
        <f t="shared" si="5"/>
        <v>0</v>
      </c>
      <c r="B127" s="170" t="str">
        <f t="shared" si="6"/>
        <v/>
      </c>
      <c r="C127" s="180"/>
      <c r="D127" s="170"/>
      <c r="E127" s="171"/>
      <c r="F127" s="171"/>
      <c r="G127" s="171"/>
      <c r="H127" s="170"/>
      <c r="I127" s="171"/>
      <c r="J127" s="527" t="str">
        <f t="shared" si="7"/>
        <v/>
      </c>
      <c r="K127" s="172"/>
      <c r="L127" s="325"/>
      <c r="R127" s="180" t="str">
        <f>IF('Saisie CLASSEMENT'!$C132&gt;0,'Saisie CLASSEMENT'!B132,"")</f>
        <v/>
      </c>
      <c r="S127" s="170">
        <f>IF(R127&gt;0,'Saisie CLASSEMENT'!C132)</f>
        <v>0</v>
      </c>
      <c r="T127" s="171" t="str">
        <f>IF(R127&gt;0,CONCATENATE('Saisie CLASSEMENT'!I132," ",'Saisie CLASSEMENT'!J132,""))</f>
        <v xml:space="preserve">   </v>
      </c>
      <c r="U127" s="171" t="str">
        <f>IF(R127&gt;0,'Saisie CLASSEMENT'!K132)</f>
        <v xml:space="preserve"> </v>
      </c>
      <c r="V127" s="171" t="str">
        <f>IF(R127&gt;0,'Saisie CLASSEMENT'!N132)</f>
        <v xml:space="preserve"> </v>
      </c>
      <c r="W127" s="170" t="str">
        <f>IF(R127&gt;0,'Saisie CLASSEMENT'!O132)</f>
        <v xml:space="preserve"> </v>
      </c>
      <c r="X127" s="172" t="str">
        <f>IF(R127&gt;0,'Saisie CLASSEMENT'!P132)</f>
        <v xml:space="preserve"> </v>
      </c>
      <c r="AA127" s="85" t="str">
        <f>IF(OR(X127="",COUNTIF(X$2:X127,X127)&gt;1),"",COUNTIF(X:X,"&gt;="&amp;X127))</f>
        <v/>
      </c>
      <c r="AB127" s="323" t="str">
        <f t="shared" si="8"/>
        <v/>
      </c>
    </row>
    <row r="128" spans="1:28" ht="15.75" hidden="1" customHeight="1">
      <c r="A128" s="33">
        <f t="shared" si="5"/>
        <v>0</v>
      </c>
      <c r="B128" s="170" t="str">
        <f t="shared" si="6"/>
        <v/>
      </c>
      <c r="C128" s="180"/>
      <c r="D128" s="170"/>
      <c r="E128" s="171"/>
      <c r="F128" s="171"/>
      <c r="G128" s="171"/>
      <c r="H128" s="170"/>
      <c r="I128" s="171"/>
      <c r="J128" s="527" t="str">
        <f t="shared" si="7"/>
        <v/>
      </c>
      <c r="K128" s="172"/>
      <c r="L128" s="325"/>
      <c r="R128" s="180" t="str">
        <f>IF('Saisie CLASSEMENT'!$C133&gt;0,'Saisie CLASSEMENT'!B133,"")</f>
        <v/>
      </c>
      <c r="S128" s="170">
        <f>IF(R128&gt;0,'Saisie CLASSEMENT'!C133)</f>
        <v>0</v>
      </c>
      <c r="T128" s="171" t="str">
        <f>IF(R128&gt;0,CONCATENATE('Saisie CLASSEMENT'!I133," ",'Saisie CLASSEMENT'!J133,""))</f>
        <v xml:space="preserve">   </v>
      </c>
      <c r="U128" s="171" t="str">
        <f>IF(R128&gt;0,'Saisie CLASSEMENT'!K133)</f>
        <v xml:space="preserve"> </v>
      </c>
      <c r="V128" s="171" t="str">
        <f>IF(R128&gt;0,'Saisie CLASSEMENT'!N133)</f>
        <v xml:space="preserve"> </v>
      </c>
      <c r="W128" s="170" t="str">
        <f>IF(R128&gt;0,'Saisie CLASSEMENT'!O133)</f>
        <v xml:space="preserve"> </v>
      </c>
      <c r="X128" s="172" t="str">
        <f>IF(R128&gt;0,'Saisie CLASSEMENT'!P133)</f>
        <v xml:space="preserve"> </v>
      </c>
      <c r="AA128" s="85" t="str">
        <f>IF(OR(X128="",COUNTIF(X$2:X128,X128)&gt;1),"",COUNTIF(X:X,"&gt;="&amp;X128))</f>
        <v/>
      </c>
      <c r="AB128" s="323" t="str">
        <f t="shared" si="8"/>
        <v/>
      </c>
    </row>
    <row r="129" spans="1:28" ht="15.75" hidden="1" customHeight="1">
      <c r="A129" s="33">
        <f t="shared" si="5"/>
        <v>0</v>
      </c>
      <c r="B129" s="170" t="str">
        <f t="shared" si="6"/>
        <v/>
      </c>
      <c r="C129" s="180"/>
      <c r="D129" s="170"/>
      <c r="E129" s="171"/>
      <c r="F129" s="171"/>
      <c r="G129" s="171"/>
      <c r="H129" s="170"/>
      <c r="I129" s="171"/>
      <c r="J129" s="527" t="str">
        <f t="shared" si="7"/>
        <v/>
      </c>
      <c r="K129" s="172"/>
      <c r="L129" s="325"/>
      <c r="R129" s="180" t="str">
        <f>IF('Saisie CLASSEMENT'!$C134&gt;0,'Saisie CLASSEMENT'!B134,"")</f>
        <v/>
      </c>
      <c r="S129" s="170">
        <f>IF(R129&gt;0,'Saisie CLASSEMENT'!C134)</f>
        <v>0</v>
      </c>
      <c r="T129" s="171" t="str">
        <f>IF(R129&gt;0,CONCATENATE('Saisie CLASSEMENT'!I134," ",'Saisie CLASSEMENT'!J134,""))</f>
        <v xml:space="preserve">   </v>
      </c>
      <c r="U129" s="171" t="str">
        <f>IF(R129&gt;0,'Saisie CLASSEMENT'!K134)</f>
        <v xml:space="preserve"> </v>
      </c>
      <c r="V129" s="171" t="str">
        <f>IF(R129&gt;0,'Saisie CLASSEMENT'!N134)</f>
        <v xml:space="preserve"> </v>
      </c>
      <c r="W129" s="170" t="str">
        <f>IF(R129&gt;0,'Saisie CLASSEMENT'!O134)</f>
        <v xml:space="preserve"> </v>
      </c>
      <c r="X129" s="172" t="str">
        <f>IF(R129&gt;0,'Saisie CLASSEMENT'!P134)</f>
        <v xml:space="preserve"> </v>
      </c>
      <c r="AA129" s="85" t="str">
        <f>IF(OR(X129="",COUNTIF(X$2:X129,X129)&gt;1),"",COUNTIF(X:X,"&gt;="&amp;X129))</f>
        <v/>
      </c>
      <c r="AB129" s="323" t="str">
        <f t="shared" si="8"/>
        <v/>
      </c>
    </row>
    <row r="130" spans="1:28" ht="15.75" hidden="1" customHeight="1">
      <c r="A130" s="33">
        <f t="shared" si="5"/>
        <v>0</v>
      </c>
      <c r="B130" s="170" t="str">
        <f t="shared" si="6"/>
        <v/>
      </c>
      <c r="C130" s="180"/>
      <c r="D130" s="170"/>
      <c r="E130" s="171"/>
      <c r="F130" s="171"/>
      <c r="G130" s="171"/>
      <c r="H130" s="170"/>
      <c r="I130" s="171"/>
      <c r="J130" s="527" t="str">
        <f t="shared" si="7"/>
        <v/>
      </c>
      <c r="K130" s="172"/>
      <c r="L130" s="325"/>
      <c r="R130" s="180" t="str">
        <f>IF('Saisie CLASSEMENT'!$C135&gt;0,'Saisie CLASSEMENT'!B135,"")</f>
        <v/>
      </c>
      <c r="S130" s="170">
        <f>IF(R130&gt;0,'Saisie CLASSEMENT'!C135)</f>
        <v>0</v>
      </c>
      <c r="T130" s="171" t="str">
        <f>IF(R130&gt;0,CONCATENATE('Saisie CLASSEMENT'!I135," ",'Saisie CLASSEMENT'!J135,""))</f>
        <v xml:space="preserve">   </v>
      </c>
      <c r="U130" s="171" t="str">
        <f>IF(R130&gt;0,'Saisie CLASSEMENT'!K135)</f>
        <v xml:space="preserve"> </v>
      </c>
      <c r="V130" s="171" t="str">
        <f>IF(R130&gt;0,'Saisie CLASSEMENT'!N135)</f>
        <v xml:space="preserve"> </v>
      </c>
      <c r="W130" s="170" t="str">
        <f>IF(R130&gt;0,'Saisie CLASSEMENT'!O135)</f>
        <v xml:space="preserve"> </v>
      </c>
      <c r="X130" s="172" t="str">
        <f>IF(R130&gt;0,'Saisie CLASSEMENT'!P135)</f>
        <v xml:space="preserve"> </v>
      </c>
      <c r="AA130" s="85" t="str">
        <f>IF(OR(X130="",COUNTIF(X$2:X130,X130)&gt;1),"",COUNTIF(X:X,"&gt;="&amp;X130))</f>
        <v/>
      </c>
      <c r="AB130" s="323" t="str">
        <f t="shared" si="8"/>
        <v/>
      </c>
    </row>
    <row r="131" spans="1:28" ht="15.75" hidden="1" customHeight="1">
      <c r="A131" s="33">
        <f t="shared" si="5"/>
        <v>0</v>
      </c>
      <c r="B131" s="170" t="str">
        <f t="shared" si="6"/>
        <v/>
      </c>
      <c r="C131" s="180"/>
      <c r="D131" s="170"/>
      <c r="E131" s="171"/>
      <c r="F131" s="171"/>
      <c r="G131" s="171"/>
      <c r="H131" s="170"/>
      <c r="I131" s="171"/>
      <c r="J131" s="527" t="str">
        <f t="shared" si="7"/>
        <v/>
      </c>
      <c r="K131" s="172"/>
      <c r="L131" s="325"/>
      <c r="R131" s="180" t="str">
        <f>IF('Saisie CLASSEMENT'!$C136&gt;0,'Saisie CLASSEMENT'!B136,"")</f>
        <v/>
      </c>
      <c r="S131" s="170">
        <f>IF(R131&gt;0,'Saisie CLASSEMENT'!C136)</f>
        <v>0</v>
      </c>
      <c r="T131" s="171" t="str">
        <f>IF(R131&gt;0,CONCATENATE('Saisie CLASSEMENT'!I136," ",'Saisie CLASSEMENT'!J136,""))</f>
        <v xml:space="preserve">   </v>
      </c>
      <c r="U131" s="171" t="str">
        <f>IF(R131&gt;0,'Saisie CLASSEMENT'!K136)</f>
        <v xml:space="preserve"> </v>
      </c>
      <c r="V131" s="171" t="str">
        <f>IF(R131&gt;0,'Saisie CLASSEMENT'!N136)</f>
        <v xml:space="preserve"> </v>
      </c>
      <c r="W131" s="170" t="str">
        <f>IF(R131&gt;0,'Saisie CLASSEMENT'!O136)</f>
        <v xml:space="preserve"> </v>
      </c>
      <c r="X131" s="172" t="str">
        <f>IF(R131&gt;0,'Saisie CLASSEMENT'!P136)</f>
        <v xml:space="preserve"> </v>
      </c>
      <c r="AA131" s="85" t="str">
        <f>IF(OR(X131="",COUNTIF(X$2:X131,X131)&gt;1),"",COUNTIF(X:X,"&gt;="&amp;X131))</f>
        <v/>
      </c>
      <c r="AB131" s="323" t="str">
        <f t="shared" ref="AB131:AB194" si="9">IF(ROW()-1&gt;COUNT(AA:AA),"",INDEX(X:X,MATCH(LARGE(AA:AA,ROW()-1),AA:AA,0)))</f>
        <v/>
      </c>
    </row>
    <row r="132" spans="1:28" ht="15.75" hidden="1" customHeight="1">
      <c r="A132" s="33">
        <f t="shared" si="5"/>
        <v>0</v>
      </c>
      <c r="B132" s="170" t="str">
        <f t="shared" si="6"/>
        <v/>
      </c>
      <c r="C132" s="180"/>
      <c r="D132" s="170"/>
      <c r="E132" s="171"/>
      <c r="F132" s="171"/>
      <c r="G132" s="171"/>
      <c r="H132" s="170"/>
      <c r="I132" s="171"/>
      <c r="J132" s="527" t="str">
        <f t="shared" si="7"/>
        <v/>
      </c>
      <c r="K132" s="172"/>
      <c r="L132" s="325"/>
      <c r="R132" s="180" t="str">
        <f>IF('Saisie CLASSEMENT'!$C137&gt;0,'Saisie CLASSEMENT'!B137,"")</f>
        <v/>
      </c>
      <c r="S132" s="170">
        <f>IF(R132&gt;0,'Saisie CLASSEMENT'!C137)</f>
        <v>0</v>
      </c>
      <c r="T132" s="171" t="str">
        <f>IF(R132&gt;0,CONCATENATE('Saisie CLASSEMENT'!I137," ",'Saisie CLASSEMENT'!J137,""))</f>
        <v xml:space="preserve">   </v>
      </c>
      <c r="U132" s="171" t="str">
        <f>IF(R132&gt;0,'Saisie CLASSEMENT'!K137)</f>
        <v xml:space="preserve"> </v>
      </c>
      <c r="V132" s="171" t="str">
        <f>IF(R132&gt;0,'Saisie CLASSEMENT'!N137)</f>
        <v xml:space="preserve"> </v>
      </c>
      <c r="W132" s="170" t="str">
        <f>IF(R132&gt;0,'Saisie CLASSEMENT'!O137)</f>
        <v xml:space="preserve"> </v>
      </c>
      <c r="X132" s="172" t="str">
        <f>IF(R132&gt;0,'Saisie CLASSEMENT'!P137)</f>
        <v xml:space="preserve"> </v>
      </c>
      <c r="AA132" s="85" t="str">
        <f>IF(OR(X132="",COUNTIF(X$2:X132,X132)&gt;1),"",COUNTIF(X:X,"&gt;="&amp;X132))</f>
        <v/>
      </c>
      <c r="AB132" s="323" t="str">
        <f t="shared" si="9"/>
        <v/>
      </c>
    </row>
    <row r="133" spans="1:28" ht="15.75" hidden="1" customHeight="1">
      <c r="A133" s="33">
        <f t="shared" si="5"/>
        <v>0</v>
      </c>
      <c r="B133" s="170" t="str">
        <f t="shared" si="6"/>
        <v/>
      </c>
      <c r="C133" s="180"/>
      <c r="D133" s="170"/>
      <c r="E133" s="171"/>
      <c r="F133" s="171"/>
      <c r="G133" s="171"/>
      <c r="H133" s="170"/>
      <c r="I133" s="171"/>
      <c r="J133" s="527" t="str">
        <f t="shared" si="7"/>
        <v/>
      </c>
      <c r="K133" s="172"/>
      <c r="L133" s="325"/>
      <c r="R133" s="180" t="str">
        <f>IF('Saisie CLASSEMENT'!$C138&gt;0,'Saisie CLASSEMENT'!B138,"")</f>
        <v/>
      </c>
      <c r="S133" s="170">
        <f>IF(R133&gt;0,'Saisie CLASSEMENT'!C138)</f>
        <v>0</v>
      </c>
      <c r="T133" s="171" t="str">
        <f>IF(R133&gt;0,CONCATENATE('Saisie CLASSEMENT'!I138," ",'Saisie CLASSEMENT'!J138,""))</f>
        <v xml:space="preserve">   </v>
      </c>
      <c r="U133" s="171" t="str">
        <f>IF(R133&gt;0,'Saisie CLASSEMENT'!K138)</f>
        <v xml:space="preserve"> </v>
      </c>
      <c r="V133" s="171" t="str">
        <f>IF(R133&gt;0,'Saisie CLASSEMENT'!N138)</f>
        <v xml:space="preserve"> </v>
      </c>
      <c r="W133" s="170" t="str">
        <f>IF(R133&gt;0,'Saisie CLASSEMENT'!O138)</f>
        <v xml:space="preserve"> </v>
      </c>
      <c r="X133" s="172" t="str">
        <f>IF(R133&gt;0,'Saisie CLASSEMENT'!P138)</f>
        <v xml:space="preserve"> </v>
      </c>
      <c r="AA133" s="85" t="str">
        <f>IF(OR(X133="",COUNTIF(X$2:X133,X133)&gt;1),"",COUNTIF(X:X,"&gt;="&amp;X133))</f>
        <v/>
      </c>
      <c r="AB133" s="323" t="str">
        <f t="shared" si="9"/>
        <v/>
      </c>
    </row>
    <row r="134" spans="1:28" ht="15.75" hidden="1" customHeight="1">
      <c r="A134" s="33">
        <f t="shared" si="5"/>
        <v>0</v>
      </c>
      <c r="B134" s="170" t="str">
        <f t="shared" si="6"/>
        <v/>
      </c>
      <c r="C134" s="180"/>
      <c r="D134" s="170"/>
      <c r="E134" s="171"/>
      <c r="F134" s="171"/>
      <c r="G134" s="171"/>
      <c r="H134" s="170"/>
      <c r="I134" s="171"/>
      <c r="J134" s="527" t="str">
        <f t="shared" si="7"/>
        <v/>
      </c>
      <c r="K134" s="172"/>
      <c r="L134" s="325"/>
      <c r="R134" s="180" t="str">
        <f>IF('Saisie CLASSEMENT'!$C139&gt;0,'Saisie CLASSEMENT'!B139,"")</f>
        <v/>
      </c>
      <c r="S134" s="170">
        <f>IF(R134&gt;0,'Saisie CLASSEMENT'!C139)</f>
        <v>0</v>
      </c>
      <c r="T134" s="171" t="str">
        <f>IF(R134&gt;0,CONCATENATE('Saisie CLASSEMENT'!I139," ",'Saisie CLASSEMENT'!J139,""))</f>
        <v xml:space="preserve">   </v>
      </c>
      <c r="U134" s="171" t="str">
        <f>IF(R134&gt;0,'Saisie CLASSEMENT'!K139)</f>
        <v xml:space="preserve"> </v>
      </c>
      <c r="V134" s="171" t="str">
        <f>IF(R134&gt;0,'Saisie CLASSEMENT'!N139)</f>
        <v xml:space="preserve"> </v>
      </c>
      <c r="W134" s="170" t="str">
        <f>IF(R134&gt;0,'Saisie CLASSEMENT'!O139)</f>
        <v xml:space="preserve"> </v>
      </c>
      <c r="X134" s="172" t="str">
        <f>IF(R134&gt;0,'Saisie CLASSEMENT'!P139)</f>
        <v xml:space="preserve"> </v>
      </c>
      <c r="AA134" s="85" t="str">
        <f>IF(OR(X134="",COUNTIF(X$2:X134,X134)&gt;1),"",COUNTIF(X:X,"&gt;="&amp;X134))</f>
        <v/>
      </c>
      <c r="AB134" s="323" t="str">
        <f t="shared" si="9"/>
        <v/>
      </c>
    </row>
    <row r="135" spans="1:28" ht="15.75" hidden="1" customHeight="1">
      <c r="A135" s="33">
        <f t="shared" ref="A135:A198" si="10">IF(LEN(B135)&gt;0,1,0)</f>
        <v>0</v>
      </c>
      <c r="B135" s="170" t="str">
        <f t="shared" ref="B135:B198" si="11">IF(C135&gt;0,RANK(C135,$C$6:$C$205,1),"")</f>
        <v/>
      </c>
      <c r="C135" s="180"/>
      <c r="D135" s="170"/>
      <c r="E135" s="171"/>
      <c r="F135" s="171"/>
      <c r="G135" s="171"/>
      <c r="H135" s="170"/>
      <c r="I135" s="171"/>
      <c r="J135" s="527" t="str">
        <f t="shared" ref="J135:J198" si="12">IF(LEN(K135)&gt;0,IF((K135-$K$6)&lt;0,"Erreur",IF(K135&lt;K134,K135-K$6,IF(K135=K134,"''",K135-K$6))),"")</f>
        <v/>
      </c>
      <c r="K135" s="172"/>
      <c r="L135" s="325"/>
      <c r="R135" s="180" t="str">
        <f>IF('Saisie CLASSEMENT'!$C140&gt;0,'Saisie CLASSEMENT'!B140,"")</f>
        <v/>
      </c>
      <c r="S135" s="170">
        <f>IF(R135&gt;0,'Saisie CLASSEMENT'!C140)</f>
        <v>0</v>
      </c>
      <c r="T135" s="171" t="str">
        <f>IF(R135&gt;0,CONCATENATE('Saisie CLASSEMENT'!I140," ",'Saisie CLASSEMENT'!J140,""))</f>
        <v xml:space="preserve">   </v>
      </c>
      <c r="U135" s="171" t="str">
        <f>IF(R135&gt;0,'Saisie CLASSEMENT'!K140)</f>
        <v xml:space="preserve"> </v>
      </c>
      <c r="V135" s="171" t="str">
        <f>IF(R135&gt;0,'Saisie CLASSEMENT'!N140)</f>
        <v xml:space="preserve"> </v>
      </c>
      <c r="W135" s="170" t="str">
        <f>IF(R135&gt;0,'Saisie CLASSEMENT'!O140)</f>
        <v xml:space="preserve"> </v>
      </c>
      <c r="X135" s="172" t="str">
        <f>IF(R135&gt;0,'Saisie CLASSEMENT'!P140)</f>
        <v xml:space="preserve"> </v>
      </c>
      <c r="AA135" s="85" t="str">
        <f>IF(OR(X135="",COUNTIF(X$2:X135,X135)&gt;1),"",COUNTIF(X:X,"&gt;="&amp;X135))</f>
        <v/>
      </c>
      <c r="AB135" s="323" t="str">
        <f t="shared" si="9"/>
        <v/>
      </c>
    </row>
    <row r="136" spans="1:28" ht="15.75" hidden="1" customHeight="1">
      <c r="A136" s="33">
        <f t="shared" si="10"/>
        <v>0</v>
      </c>
      <c r="B136" s="170" t="str">
        <f t="shared" si="11"/>
        <v/>
      </c>
      <c r="C136" s="180"/>
      <c r="D136" s="170"/>
      <c r="E136" s="171"/>
      <c r="F136" s="171"/>
      <c r="G136" s="171"/>
      <c r="H136" s="170"/>
      <c r="I136" s="171"/>
      <c r="J136" s="527" t="str">
        <f t="shared" si="12"/>
        <v/>
      </c>
      <c r="K136" s="172"/>
      <c r="L136" s="325"/>
      <c r="R136" s="180" t="str">
        <f>IF('Saisie CLASSEMENT'!$C141&gt;0,'Saisie CLASSEMENT'!B141,"")</f>
        <v/>
      </c>
      <c r="S136" s="170">
        <f>IF(R136&gt;0,'Saisie CLASSEMENT'!C141)</f>
        <v>0</v>
      </c>
      <c r="T136" s="171" t="str">
        <f>IF(R136&gt;0,CONCATENATE('Saisie CLASSEMENT'!I141," ",'Saisie CLASSEMENT'!J141,""))</f>
        <v xml:space="preserve">   </v>
      </c>
      <c r="U136" s="171" t="str">
        <f>IF(R136&gt;0,'Saisie CLASSEMENT'!K141)</f>
        <v xml:space="preserve"> </v>
      </c>
      <c r="V136" s="171" t="str">
        <f>IF(R136&gt;0,'Saisie CLASSEMENT'!N141)</f>
        <v xml:space="preserve"> </v>
      </c>
      <c r="W136" s="170" t="str">
        <f>IF(R136&gt;0,'Saisie CLASSEMENT'!O141)</f>
        <v xml:space="preserve"> </v>
      </c>
      <c r="X136" s="172" t="str">
        <f>IF(R136&gt;0,'Saisie CLASSEMENT'!P141)</f>
        <v xml:space="preserve"> </v>
      </c>
      <c r="AA136" s="85" t="str">
        <f>IF(OR(X136="",COUNTIF(X$2:X136,X136)&gt;1),"",COUNTIF(X:X,"&gt;="&amp;X136))</f>
        <v/>
      </c>
      <c r="AB136" s="323" t="str">
        <f t="shared" si="9"/>
        <v/>
      </c>
    </row>
    <row r="137" spans="1:28" ht="15.75" hidden="1" customHeight="1">
      <c r="A137" s="33">
        <f t="shared" si="10"/>
        <v>0</v>
      </c>
      <c r="B137" s="170" t="str">
        <f t="shared" si="11"/>
        <v/>
      </c>
      <c r="C137" s="180"/>
      <c r="D137" s="170"/>
      <c r="E137" s="171"/>
      <c r="F137" s="171"/>
      <c r="G137" s="171"/>
      <c r="H137" s="170"/>
      <c r="I137" s="171"/>
      <c r="J137" s="527" t="str">
        <f t="shared" si="12"/>
        <v/>
      </c>
      <c r="K137" s="172"/>
      <c r="L137" s="325"/>
      <c r="R137" s="180" t="str">
        <f>IF('Saisie CLASSEMENT'!$C142&gt;0,'Saisie CLASSEMENT'!B142,"")</f>
        <v/>
      </c>
      <c r="S137" s="170">
        <f>IF(R137&gt;0,'Saisie CLASSEMENT'!C142)</f>
        <v>0</v>
      </c>
      <c r="T137" s="171" t="str">
        <f>IF(R137&gt;0,CONCATENATE('Saisie CLASSEMENT'!I142," ",'Saisie CLASSEMENT'!J142,""))</f>
        <v xml:space="preserve">   </v>
      </c>
      <c r="U137" s="171" t="str">
        <f>IF(R137&gt;0,'Saisie CLASSEMENT'!K142)</f>
        <v xml:space="preserve"> </v>
      </c>
      <c r="V137" s="171" t="str">
        <f>IF(R137&gt;0,'Saisie CLASSEMENT'!N142)</f>
        <v xml:space="preserve"> </v>
      </c>
      <c r="W137" s="170" t="str">
        <f>IF(R137&gt;0,'Saisie CLASSEMENT'!O142)</f>
        <v xml:space="preserve"> </v>
      </c>
      <c r="X137" s="172" t="str">
        <f>IF(R137&gt;0,'Saisie CLASSEMENT'!P142)</f>
        <v xml:space="preserve"> </v>
      </c>
      <c r="AA137" s="85" t="str">
        <f>IF(OR(X137="",COUNTIF(X$2:X137,X137)&gt;1),"",COUNTIF(X:X,"&gt;="&amp;X137))</f>
        <v/>
      </c>
      <c r="AB137" s="323" t="str">
        <f t="shared" si="9"/>
        <v/>
      </c>
    </row>
    <row r="138" spans="1:28" ht="15.75" hidden="1" customHeight="1">
      <c r="A138" s="33">
        <f t="shared" si="10"/>
        <v>0</v>
      </c>
      <c r="B138" s="170" t="str">
        <f t="shared" si="11"/>
        <v/>
      </c>
      <c r="C138" s="180"/>
      <c r="D138" s="170"/>
      <c r="E138" s="171"/>
      <c r="F138" s="171"/>
      <c r="G138" s="171"/>
      <c r="H138" s="170"/>
      <c r="I138" s="171"/>
      <c r="J138" s="527" t="str">
        <f t="shared" si="12"/>
        <v/>
      </c>
      <c r="K138" s="172"/>
      <c r="L138" s="325"/>
      <c r="R138" s="180" t="str">
        <f>IF('Saisie CLASSEMENT'!$C143&gt;0,'Saisie CLASSEMENT'!B143,"")</f>
        <v/>
      </c>
      <c r="S138" s="170">
        <f>IF(R138&gt;0,'Saisie CLASSEMENT'!C143)</f>
        <v>0</v>
      </c>
      <c r="T138" s="171" t="str">
        <f>IF(R138&gt;0,CONCATENATE('Saisie CLASSEMENT'!I143," ",'Saisie CLASSEMENT'!J143,""))</f>
        <v xml:space="preserve">   </v>
      </c>
      <c r="U138" s="171" t="str">
        <f>IF(R138&gt;0,'Saisie CLASSEMENT'!K143)</f>
        <v xml:space="preserve"> </v>
      </c>
      <c r="V138" s="171" t="str">
        <f>IF(R138&gt;0,'Saisie CLASSEMENT'!N143)</f>
        <v xml:space="preserve"> </v>
      </c>
      <c r="W138" s="170" t="str">
        <f>IF(R138&gt;0,'Saisie CLASSEMENT'!O143)</f>
        <v xml:space="preserve"> </v>
      </c>
      <c r="X138" s="172" t="str">
        <f>IF(R138&gt;0,'Saisie CLASSEMENT'!P143)</f>
        <v xml:space="preserve"> </v>
      </c>
      <c r="AA138" s="85" t="str">
        <f>IF(OR(X138="",COUNTIF(X$2:X138,X138)&gt;1),"",COUNTIF(X:X,"&gt;="&amp;X138))</f>
        <v/>
      </c>
      <c r="AB138" s="323" t="str">
        <f t="shared" si="9"/>
        <v/>
      </c>
    </row>
    <row r="139" spans="1:28" ht="15.75" hidden="1" customHeight="1">
      <c r="A139" s="33">
        <f t="shared" si="10"/>
        <v>0</v>
      </c>
      <c r="B139" s="170" t="str">
        <f t="shared" si="11"/>
        <v/>
      </c>
      <c r="C139" s="180"/>
      <c r="D139" s="170"/>
      <c r="E139" s="171"/>
      <c r="F139" s="171"/>
      <c r="G139" s="171"/>
      <c r="H139" s="170"/>
      <c r="I139" s="171"/>
      <c r="J139" s="527" t="str">
        <f t="shared" si="12"/>
        <v/>
      </c>
      <c r="K139" s="172"/>
      <c r="L139" s="325"/>
      <c r="R139" s="180" t="str">
        <f>IF('Saisie CLASSEMENT'!$C144&gt;0,'Saisie CLASSEMENT'!B144,"")</f>
        <v/>
      </c>
      <c r="S139" s="170">
        <f>IF(R139&gt;0,'Saisie CLASSEMENT'!C144)</f>
        <v>0</v>
      </c>
      <c r="T139" s="171" t="str">
        <f>IF(R139&gt;0,CONCATENATE('Saisie CLASSEMENT'!I144," ",'Saisie CLASSEMENT'!J144,""))</f>
        <v xml:space="preserve">   </v>
      </c>
      <c r="U139" s="171" t="str">
        <f>IF(R139&gt;0,'Saisie CLASSEMENT'!K144)</f>
        <v xml:space="preserve"> </v>
      </c>
      <c r="V139" s="171" t="str">
        <f>IF(R139&gt;0,'Saisie CLASSEMENT'!N144)</f>
        <v xml:space="preserve"> </v>
      </c>
      <c r="W139" s="170" t="str">
        <f>IF(R139&gt;0,'Saisie CLASSEMENT'!O144)</f>
        <v xml:space="preserve"> </v>
      </c>
      <c r="X139" s="172" t="str">
        <f>IF(R139&gt;0,'Saisie CLASSEMENT'!P144)</f>
        <v xml:space="preserve"> </v>
      </c>
      <c r="AA139" s="85" t="str">
        <f>IF(OR(X139="",COUNTIF(X$2:X139,X139)&gt;1),"",COUNTIF(X:X,"&gt;="&amp;X139))</f>
        <v/>
      </c>
      <c r="AB139" s="323" t="str">
        <f t="shared" si="9"/>
        <v/>
      </c>
    </row>
    <row r="140" spans="1:28" ht="15.75" hidden="1" customHeight="1">
      <c r="A140" s="33">
        <f t="shared" si="10"/>
        <v>0</v>
      </c>
      <c r="B140" s="170" t="str">
        <f t="shared" si="11"/>
        <v/>
      </c>
      <c r="C140" s="180"/>
      <c r="D140" s="170"/>
      <c r="E140" s="171"/>
      <c r="F140" s="171"/>
      <c r="G140" s="171"/>
      <c r="H140" s="170"/>
      <c r="I140" s="171"/>
      <c r="J140" s="527" t="str">
        <f t="shared" si="12"/>
        <v/>
      </c>
      <c r="K140" s="172"/>
      <c r="L140" s="325"/>
      <c r="R140" s="180" t="str">
        <f>IF('Saisie CLASSEMENT'!$C145&gt;0,'Saisie CLASSEMENT'!B145,"")</f>
        <v/>
      </c>
      <c r="S140" s="170">
        <f>IF(R140&gt;0,'Saisie CLASSEMENT'!C145)</f>
        <v>0</v>
      </c>
      <c r="T140" s="171" t="str">
        <f>IF(R140&gt;0,CONCATENATE('Saisie CLASSEMENT'!I145," ",'Saisie CLASSEMENT'!J145,""))</f>
        <v xml:space="preserve">   </v>
      </c>
      <c r="U140" s="171" t="str">
        <f>IF(R140&gt;0,'Saisie CLASSEMENT'!K145)</f>
        <v xml:space="preserve"> </v>
      </c>
      <c r="V140" s="171" t="str">
        <f>IF(R140&gt;0,'Saisie CLASSEMENT'!N145)</f>
        <v xml:space="preserve"> </v>
      </c>
      <c r="W140" s="170" t="str">
        <f>IF(R140&gt;0,'Saisie CLASSEMENT'!O145)</f>
        <v xml:space="preserve"> </v>
      </c>
      <c r="X140" s="172" t="str">
        <f>IF(R140&gt;0,'Saisie CLASSEMENT'!P145)</f>
        <v xml:space="preserve"> </v>
      </c>
      <c r="AA140" s="85" t="str">
        <f>IF(OR(X140="",COUNTIF(X$2:X140,X140)&gt;1),"",COUNTIF(X:X,"&gt;="&amp;X140))</f>
        <v/>
      </c>
      <c r="AB140" s="323" t="str">
        <f t="shared" si="9"/>
        <v/>
      </c>
    </row>
    <row r="141" spans="1:28" ht="15.75" hidden="1" customHeight="1">
      <c r="A141" s="33">
        <f t="shared" si="10"/>
        <v>0</v>
      </c>
      <c r="B141" s="170" t="str">
        <f t="shared" si="11"/>
        <v/>
      </c>
      <c r="C141" s="180"/>
      <c r="D141" s="170"/>
      <c r="E141" s="171"/>
      <c r="F141" s="171"/>
      <c r="G141" s="171"/>
      <c r="H141" s="170"/>
      <c r="I141" s="171"/>
      <c r="J141" s="527" t="str">
        <f t="shared" si="12"/>
        <v/>
      </c>
      <c r="K141" s="172"/>
      <c r="L141" s="325"/>
      <c r="R141" s="180" t="str">
        <f>IF('Saisie CLASSEMENT'!$C146&gt;0,'Saisie CLASSEMENT'!B146,"")</f>
        <v/>
      </c>
      <c r="S141" s="170">
        <f>IF(R141&gt;0,'Saisie CLASSEMENT'!C146)</f>
        <v>0</v>
      </c>
      <c r="T141" s="171" t="str">
        <f>IF(R141&gt;0,CONCATENATE('Saisie CLASSEMENT'!I146," ",'Saisie CLASSEMENT'!J146,""))</f>
        <v xml:space="preserve">   </v>
      </c>
      <c r="U141" s="171" t="str">
        <f>IF(R141&gt;0,'Saisie CLASSEMENT'!K146)</f>
        <v xml:space="preserve"> </v>
      </c>
      <c r="V141" s="171" t="str">
        <f>IF(R141&gt;0,'Saisie CLASSEMENT'!N146)</f>
        <v xml:space="preserve"> </v>
      </c>
      <c r="W141" s="170" t="str">
        <f>IF(R141&gt;0,'Saisie CLASSEMENT'!O146)</f>
        <v xml:space="preserve"> </v>
      </c>
      <c r="X141" s="172" t="str">
        <f>IF(R141&gt;0,'Saisie CLASSEMENT'!P146)</f>
        <v xml:space="preserve"> </v>
      </c>
      <c r="AA141" s="85" t="str">
        <f>IF(OR(X141="",COUNTIF(X$2:X141,X141)&gt;1),"",COUNTIF(X:X,"&gt;="&amp;X141))</f>
        <v/>
      </c>
      <c r="AB141" s="323" t="str">
        <f t="shared" si="9"/>
        <v/>
      </c>
    </row>
    <row r="142" spans="1:28" ht="15.75" hidden="1" customHeight="1">
      <c r="A142" s="33">
        <f t="shared" si="10"/>
        <v>0</v>
      </c>
      <c r="B142" s="170" t="str">
        <f t="shared" si="11"/>
        <v/>
      </c>
      <c r="C142" s="180"/>
      <c r="D142" s="170"/>
      <c r="E142" s="171"/>
      <c r="F142" s="171"/>
      <c r="G142" s="171"/>
      <c r="H142" s="170"/>
      <c r="I142" s="171"/>
      <c r="J142" s="527" t="str">
        <f t="shared" si="12"/>
        <v/>
      </c>
      <c r="K142" s="172"/>
      <c r="L142" s="325"/>
      <c r="R142" s="180" t="str">
        <f>IF('Saisie CLASSEMENT'!$C147&gt;0,'Saisie CLASSEMENT'!B147,"")</f>
        <v/>
      </c>
      <c r="S142" s="170">
        <f>IF(R142&gt;0,'Saisie CLASSEMENT'!C147)</f>
        <v>0</v>
      </c>
      <c r="T142" s="171" t="str">
        <f>IF(R142&gt;0,CONCATENATE('Saisie CLASSEMENT'!I147," ",'Saisie CLASSEMENT'!J147,""))</f>
        <v xml:space="preserve">   </v>
      </c>
      <c r="U142" s="171" t="str">
        <f>IF(R142&gt;0,'Saisie CLASSEMENT'!K147)</f>
        <v xml:space="preserve"> </v>
      </c>
      <c r="V142" s="171" t="str">
        <f>IF(R142&gt;0,'Saisie CLASSEMENT'!N147)</f>
        <v xml:space="preserve"> </v>
      </c>
      <c r="W142" s="170" t="str">
        <f>IF(R142&gt;0,'Saisie CLASSEMENT'!O147)</f>
        <v xml:space="preserve"> </v>
      </c>
      <c r="X142" s="172" t="str">
        <f>IF(R142&gt;0,'Saisie CLASSEMENT'!P147)</f>
        <v xml:space="preserve"> </v>
      </c>
      <c r="AA142" s="85" t="str">
        <f>IF(OR(X142="",COUNTIF(X$2:X142,X142)&gt;1),"",COUNTIF(X:X,"&gt;="&amp;X142))</f>
        <v/>
      </c>
      <c r="AB142" s="323" t="str">
        <f t="shared" si="9"/>
        <v/>
      </c>
    </row>
    <row r="143" spans="1:28" ht="15.75" hidden="1" customHeight="1">
      <c r="A143" s="33">
        <f t="shared" si="10"/>
        <v>0</v>
      </c>
      <c r="B143" s="170" t="str">
        <f t="shared" si="11"/>
        <v/>
      </c>
      <c r="C143" s="180"/>
      <c r="D143" s="170"/>
      <c r="E143" s="171"/>
      <c r="F143" s="171"/>
      <c r="G143" s="171"/>
      <c r="H143" s="170"/>
      <c r="I143" s="171"/>
      <c r="J143" s="527" t="str">
        <f t="shared" si="12"/>
        <v/>
      </c>
      <c r="K143" s="172"/>
      <c r="L143" s="325"/>
      <c r="R143" s="180" t="str">
        <f>IF('Saisie CLASSEMENT'!$C148&gt;0,'Saisie CLASSEMENT'!B148,"")</f>
        <v/>
      </c>
      <c r="S143" s="170">
        <f>IF(R143&gt;0,'Saisie CLASSEMENT'!C148)</f>
        <v>0</v>
      </c>
      <c r="T143" s="171" t="str">
        <f>IF(R143&gt;0,CONCATENATE('Saisie CLASSEMENT'!I148," ",'Saisie CLASSEMENT'!J148,""))</f>
        <v xml:space="preserve">   </v>
      </c>
      <c r="U143" s="171" t="str">
        <f>IF(R143&gt;0,'Saisie CLASSEMENT'!K148)</f>
        <v xml:space="preserve"> </v>
      </c>
      <c r="V143" s="171" t="str">
        <f>IF(R143&gt;0,'Saisie CLASSEMENT'!N148)</f>
        <v xml:space="preserve"> </v>
      </c>
      <c r="W143" s="170" t="str">
        <f>IF(R143&gt;0,'Saisie CLASSEMENT'!O148)</f>
        <v xml:space="preserve"> </v>
      </c>
      <c r="X143" s="172" t="str">
        <f>IF(R143&gt;0,'Saisie CLASSEMENT'!P148)</f>
        <v xml:space="preserve"> </v>
      </c>
      <c r="AA143" s="85" t="str">
        <f>IF(OR(X143="",COUNTIF(X$2:X143,X143)&gt;1),"",COUNTIF(X:X,"&gt;="&amp;X143))</f>
        <v/>
      </c>
      <c r="AB143" s="323" t="str">
        <f t="shared" si="9"/>
        <v/>
      </c>
    </row>
    <row r="144" spans="1:28" ht="15.75" hidden="1" customHeight="1">
      <c r="A144" s="33">
        <f t="shared" si="10"/>
        <v>0</v>
      </c>
      <c r="B144" s="170" t="str">
        <f t="shared" si="11"/>
        <v/>
      </c>
      <c r="C144" s="180"/>
      <c r="D144" s="170"/>
      <c r="E144" s="171"/>
      <c r="F144" s="171"/>
      <c r="G144" s="171"/>
      <c r="H144" s="170"/>
      <c r="I144" s="171"/>
      <c r="J144" s="527" t="str">
        <f t="shared" si="12"/>
        <v/>
      </c>
      <c r="K144" s="172"/>
      <c r="L144" s="325"/>
      <c r="R144" s="180" t="str">
        <f>IF('Saisie CLASSEMENT'!$C149&gt;0,'Saisie CLASSEMENT'!B149,"")</f>
        <v/>
      </c>
      <c r="S144" s="170">
        <f>IF(R144&gt;0,'Saisie CLASSEMENT'!C149)</f>
        <v>0</v>
      </c>
      <c r="T144" s="171" t="str">
        <f>IF(R144&gt;0,CONCATENATE('Saisie CLASSEMENT'!I149," ",'Saisie CLASSEMENT'!J149,""))</f>
        <v xml:space="preserve">   </v>
      </c>
      <c r="U144" s="171" t="str">
        <f>IF(R144&gt;0,'Saisie CLASSEMENT'!K149)</f>
        <v xml:space="preserve"> </v>
      </c>
      <c r="V144" s="171" t="str">
        <f>IF(R144&gt;0,'Saisie CLASSEMENT'!N149)</f>
        <v xml:space="preserve"> </v>
      </c>
      <c r="W144" s="170" t="str">
        <f>IF(R144&gt;0,'Saisie CLASSEMENT'!O149)</f>
        <v xml:space="preserve"> </v>
      </c>
      <c r="X144" s="172" t="str">
        <f>IF(R144&gt;0,'Saisie CLASSEMENT'!P149)</f>
        <v xml:space="preserve"> </v>
      </c>
      <c r="AA144" s="85" t="str">
        <f>IF(OR(X144="",COUNTIF(X$2:X144,X144)&gt;1),"",COUNTIF(X:X,"&gt;="&amp;X144))</f>
        <v/>
      </c>
      <c r="AB144" s="323" t="str">
        <f t="shared" si="9"/>
        <v/>
      </c>
    </row>
    <row r="145" spans="1:28" ht="15.75" hidden="1" customHeight="1">
      <c r="A145" s="33">
        <f t="shared" si="10"/>
        <v>0</v>
      </c>
      <c r="B145" s="170" t="str">
        <f t="shared" si="11"/>
        <v/>
      </c>
      <c r="C145" s="180"/>
      <c r="D145" s="170"/>
      <c r="E145" s="171"/>
      <c r="F145" s="171"/>
      <c r="G145" s="171"/>
      <c r="H145" s="170"/>
      <c r="I145" s="171"/>
      <c r="J145" s="527" t="str">
        <f t="shared" si="12"/>
        <v/>
      </c>
      <c r="K145" s="172"/>
      <c r="L145" s="325"/>
      <c r="R145" s="180" t="str">
        <f>IF('Saisie CLASSEMENT'!$C150&gt;0,'Saisie CLASSEMENT'!B150,"")</f>
        <v/>
      </c>
      <c r="S145" s="170">
        <f>IF(R145&gt;0,'Saisie CLASSEMENT'!C150)</f>
        <v>0</v>
      </c>
      <c r="T145" s="171" t="str">
        <f>IF(R145&gt;0,CONCATENATE('Saisie CLASSEMENT'!I150," ",'Saisie CLASSEMENT'!J150,""))</f>
        <v xml:space="preserve">   </v>
      </c>
      <c r="U145" s="171" t="str">
        <f>IF(R145&gt;0,'Saisie CLASSEMENT'!K150)</f>
        <v xml:space="preserve"> </v>
      </c>
      <c r="V145" s="171" t="str">
        <f>IF(R145&gt;0,'Saisie CLASSEMENT'!N150)</f>
        <v xml:space="preserve"> </v>
      </c>
      <c r="W145" s="170" t="str">
        <f>IF(R145&gt;0,'Saisie CLASSEMENT'!O150)</f>
        <v xml:space="preserve"> </v>
      </c>
      <c r="X145" s="172" t="str">
        <f>IF(R145&gt;0,'Saisie CLASSEMENT'!P150)</f>
        <v xml:space="preserve"> </v>
      </c>
      <c r="AA145" s="85" t="str">
        <f>IF(OR(X145="",COUNTIF(X$2:X145,X145)&gt;1),"",COUNTIF(X:X,"&gt;="&amp;X145))</f>
        <v/>
      </c>
      <c r="AB145" s="323" t="str">
        <f t="shared" si="9"/>
        <v/>
      </c>
    </row>
    <row r="146" spans="1:28" ht="15.75" hidden="1" customHeight="1">
      <c r="A146" s="33">
        <f t="shared" si="10"/>
        <v>0</v>
      </c>
      <c r="B146" s="170" t="str">
        <f t="shared" si="11"/>
        <v/>
      </c>
      <c r="C146" s="180"/>
      <c r="D146" s="170"/>
      <c r="E146" s="171"/>
      <c r="F146" s="171"/>
      <c r="G146" s="171"/>
      <c r="H146" s="170"/>
      <c r="I146" s="171"/>
      <c r="J146" s="527" t="str">
        <f t="shared" si="12"/>
        <v/>
      </c>
      <c r="K146" s="172"/>
      <c r="L146" s="325"/>
      <c r="R146" s="180" t="str">
        <f>IF('Saisie CLASSEMENT'!$C151&gt;0,'Saisie CLASSEMENT'!B151,"")</f>
        <v/>
      </c>
      <c r="S146" s="170">
        <f>IF(R146&gt;0,'Saisie CLASSEMENT'!C151)</f>
        <v>0</v>
      </c>
      <c r="T146" s="171" t="str">
        <f>IF(R146&gt;0,CONCATENATE('Saisie CLASSEMENT'!I151," ",'Saisie CLASSEMENT'!J151,""))</f>
        <v xml:space="preserve">   </v>
      </c>
      <c r="U146" s="171" t="str">
        <f>IF(R146&gt;0,'Saisie CLASSEMENT'!K151)</f>
        <v xml:space="preserve"> </v>
      </c>
      <c r="V146" s="171" t="str">
        <f>IF(R146&gt;0,'Saisie CLASSEMENT'!N151)</f>
        <v xml:space="preserve"> </v>
      </c>
      <c r="W146" s="170" t="str">
        <f>IF(R146&gt;0,'Saisie CLASSEMENT'!O151)</f>
        <v xml:space="preserve"> </v>
      </c>
      <c r="X146" s="172" t="str">
        <f>IF(R146&gt;0,'Saisie CLASSEMENT'!P151)</f>
        <v xml:space="preserve"> </v>
      </c>
      <c r="AA146" s="85" t="str">
        <f>IF(OR(X146="",COUNTIF(X$2:X146,X146)&gt;1),"",COUNTIF(X:X,"&gt;="&amp;X146))</f>
        <v/>
      </c>
      <c r="AB146" s="323" t="str">
        <f t="shared" si="9"/>
        <v/>
      </c>
    </row>
    <row r="147" spans="1:28" ht="15.75" hidden="1" customHeight="1">
      <c r="A147" s="33">
        <f t="shared" si="10"/>
        <v>0</v>
      </c>
      <c r="B147" s="170" t="str">
        <f t="shared" si="11"/>
        <v/>
      </c>
      <c r="C147" s="180"/>
      <c r="D147" s="170"/>
      <c r="E147" s="171"/>
      <c r="F147" s="171"/>
      <c r="G147" s="171"/>
      <c r="H147" s="170"/>
      <c r="I147" s="171"/>
      <c r="J147" s="527" t="str">
        <f t="shared" si="12"/>
        <v/>
      </c>
      <c r="K147" s="172"/>
      <c r="L147" s="325"/>
      <c r="R147" s="180" t="str">
        <f>IF('Saisie CLASSEMENT'!$C152&gt;0,'Saisie CLASSEMENT'!B152,"")</f>
        <v/>
      </c>
      <c r="S147" s="170">
        <f>IF(R147&gt;0,'Saisie CLASSEMENT'!C152)</f>
        <v>0</v>
      </c>
      <c r="T147" s="171" t="str">
        <f>IF(R147&gt;0,CONCATENATE('Saisie CLASSEMENT'!I152," ",'Saisie CLASSEMENT'!J152,""))</f>
        <v xml:space="preserve">   </v>
      </c>
      <c r="U147" s="171" t="str">
        <f>IF(R147&gt;0,'Saisie CLASSEMENT'!K152)</f>
        <v xml:space="preserve"> </v>
      </c>
      <c r="V147" s="171" t="str">
        <f>IF(R147&gt;0,'Saisie CLASSEMENT'!N152)</f>
        <v xml:space="preserve"> </v>
      </c>
      <c r="W147" s="170" t="str">
        <f>IF(R147&gt;0,'Saisie CLASSEMENT'!O152)</f>
        <v xml:space="preserve"> </v>
      </c>
      <c r="X147" s="172" t="str">
        <f>IF(R147&gt;0,'Saisie CLASSEMENT'!P152)</f>
        <v xml:space="preserve"> </v>
      </c>
      <c r="AA147" s="85" t="str">
        <f>IF(OR(X147="",COUNTIF(X$2:X147,X147)&gt;1),"",COUNTIF(X:X,"&gt;="&amp;X147))</f>
        <v/>
      </c>
      <c r="AB147" s="323" t="str">
        <f t="shared" si="9"/>
        <v/>
      </c>
    </row>
    <row r="148" spans="1:28" ht="15.75" hidden="1" customHeight="1">
      <c r="A148" s="33">
        <f t="shared" si="10"/>
        <v>0</v>
      </c>
      <c r="B148" s="170" t="str">
        <f t="shared" si="11"/>
        <v/>
      </c>
      <c r="C148" s="180"/>
      <c r="D148" s="170"/>
      <c r="E148" s="171"/>
      <c r="F148" s="171"/>
      <c r="G148" s="171"/>
      <c r="H148" s="170"/>
      <c r="I148" s="171"/>
      <c r="J148" s="527" t="str">
        <f t="shared" si="12"/>
        <v/>
      </c>
      <c r="K148" s="172"/>
      <c r="L148" s="325"/>
      <c r="R148" s="180" t="str">
        <f>IF('Saisie CLASSEMENT'!$C153&gt;0,'Saisie CLASSEMENT'!B153,"")</f>
        <v/>
      </c>
      <c r="S148" s="170">
        <f>IF(R148&gt;0,'Saisie CLASSEMENT'!C153)</f>
        <v>0</v>
      </c>
      <c r="T148" s="171" t="str">
        <f>IF(R148&gt;0,CONCATENATE('Saisie CLASSEMENT'!I153," ",'Saisie CLASSEMENT'!J153,""))</f>
        <v xml:space="preserve">   </v>
      </c>
      <c r="U148" s="171" t="str">
        <f>IF(R148&gt;0,'Saisie CLASSEMENT'!K153)</f>
        <v xml:space="preserve"> </v>
      </c>
      <c r="V148" s="171" t="str">
        <f>IF(R148&gt;0,'Saisie CLASSEMENT'!N153)</f>
        <v xml:space="preserve"> </v>
      </c>
      <c r="W148" s="170" t="str">
        <f>IF(R148&gt;0,'Saisie CLASSEMENT'!O153)</f>
        <v xml:space="preserve"> </v>
      </c>
      <c r="X148" s="172" t="str">
        <f>IF(R148&gt;0,'Saisie CLASSEMENT'!P153)</f>
        <v xml:space="preserve"> </v>
      </c>
      <c r="AA148" s="85" t="str">
        <f>IF(OR(X148="",COUNTIF(X$2:X148,X148)&gt;1),"",COUNTIF(X:X,"&gt;="&amp;X148))</f>
        <v/>
      </c>
      <c r="AB148" s="323" t="str">
        <f t="shared" si="9"/>
        <v/>
      </c>
    </row>
    <row r="149" spans="1:28" ht="15.75" hidden="1" customHeight="1">
      <c r="A149" s="33">
        <f t="shared" si="10"/>
        <v>0</v>
      </c>
      <c r="B149" s="170" t="str">
        <f t="shared" si="11"/>
        <v/>
      </c>
      <c r="C149" s="180"/>
      <c r="D149" s="170"/>
      <c r="E149" s="171"/>
      <c r="F149" s="171"/>
      <c r="G149" s="171"/>
      <c r="H149" s="170"/>
      <c r="I149" s="171"/>
      <c r="J149" s="527" t="str">
        <f t="shared" si="12"/>
        <v/>
      </c>
      <c r="K149" s="172"/>
      <c r="L149" s="325"/>
      <c r="R149" s="180" t="str">
        <f>IF('Saisie CLASSEMENT'!$C154&gt;0,'Saisie CLASSEMENT'!B154,"")</f>
        <v/>
      </c>
      <c r="S149" s="170">
        <f>IF(R149&gt;0,'Saisie CLASSEMENT'!C154)</f>
        <v>0</v>
      </c>
      <c r="T149" s="171" t="str">
        <f>IF(R149&gt;0,CONCATENATE('Saisie CLASSEMENT'!I154," ",'Saisie CLASSEMENT'!J154,""))</f>
        <v xml:space="preserve">   </v>
      </c>
      <c r="U149" s="171" t="str">
        <f>IF(R149&gt;0,'Saisie CLASSEMENT'!K154)</f>
        <v xml:space="preserve"> </v>
      </c>
      <c r="V149" s="171" t="str">
        <f>IF(R149&gt;0,'Saisie CLASSEMENT'!N154)</f>
        <v xml:space="preserve"> </v>
      </c>
      <c r="W149" s="170" t="str">
        <f>IF(R149&gt;0,'Saisie CLASSEMENT'!O154)</f>
        <v xml:space="preserve"> </v>
      </c>
      <c r="X149" s="172" t="str">
        <f>IF(R149&gt;0,'Saisie CLASSEMENT'!P154)</f>
        <v xml:space="preserve"> </v>
      </c>
      <c r="AA149" s="85" t="str">
        <f>IF(OR(X149="",COUNTIF(X$2:X149,X149)&gt;1),"",COUNTIF(X:X,"&gt;="&amp;X149))</f>
        <v/>
      </c>
      <c r="AB149" s="323" t="str">
        <f t="shared" si="9"/>
        <v/>
      </c>
    </row>
    <row r="150" spans="1:28" ht="15.75" hidden="1" customHeight="1">
      <c r="A150" s="33">
        <f t="shared" si="10"/>
        <v>0</v>
      </c>
      <c r="B150" s="170" t="str">
        <f t="shared" si="11"/>
        <v/>
      </c>
      <c r="C150" s="180"/>
      <c r="D150" s="170"/>
      <c r="E150" s="171"/>
      <c r="F150" s="171"/>
      <c r="G150" s="171"/>
      <c r="H150" s="170"/>
      <c r="I150" s="171"/>
      <c r="J150" s="527" t="str">
        <f t="shared" si="12"/>
        <v/>
      </c>
      <c r="K150" s="172"/>
      <c r="L150" s="325"/>
      <c r="R150" s="180" t="str">
        <f>IF('Saisie CLASSEMENT'!$C155&gt;0,'Saisie CLASSEMENT'!B155,"")</f>
        <v/>
      </c>
      <c r="S150" s="170">
        <f>IF(R150&gt;0,'Saisie CLASSEMENT'!C155)</f>
        <v>0</v>
      </c>
      <c r="T150" s="171" t="str">
        <f>IF(R150&gt;0,CONCATENATE('Saisie CLASSEMENT'!I155," ",'Saisie CLASSEMENT'!J155,""))</f>
        <v xml:space="preserve">   </v>
      </c>
      <c r="U150" s="171" t="str">
        <f>IF(R150&gt;0,'Saisie CLASSEMENT'!K155)</f>
        <v xml:space="preserve"> </v>
      </c>
      <c r="V150" s="171" t="str">
        <f>IF(R150&gt;0,'Saisie CLASSEMENT'!N155)</f>
        <v xml:space="preserve"> </v>
      </c>
      <c r="W150" s="170" t="str">
        <f>IF(R150&gt;0,'Saisie CLASSEMENT'!O155)</f>
        <v xml:space="preserve"> </v>
      </c>
      <c r="X150" s="172" t="str">
        <f>IF(R150&gt;0,'Saisie CLASSEMENT'!P155)</f>
        <v xml:space="preserve"> </v>
      </c>
      <c r="AA150" s="85" t="str">
        <f>IF(OR(X150="",COUNTIF(X$2:X150,X150)&gt;1),"",COUNTIF(X:X,"&gt;="&amp;X150))</f>
        <v/>
      </c>
      <c r="AB150" s="323" t="str">
        <f t="shared" si="9"/>
        <v/>
      </c>
    </row>
    <row r="151" spans="1:28" ht="15.75" hidden="1" customHeight="1">
      <c r="A151" s="33">
        <f t="shared" si="10"/>
        <v>0</v>
      </c>
      <c r="B151" s="170" t="str">
        <f t="shared" si="11"/>
        <v/>
      </c>
      <c r="C151" s="180"/>
      <c r="D151" s="170"/>
      <c r="E151" s="171"/>
      <c r="F151" s="171"/>
      <c r="G151" s="171"/>
      <c r="H151" s="170"/>
      <c r="I151" s="171"/>
      <c r="J151" s="527" t="str">
        <f t="shared" si="12"/>
        <v/>
      </c>
      <c r="K151" s="172"/>
      <c r="L151" s="325"/>
      <c r="R151" s="180" t="str">
        <f>IF('Saisie CLASSEMENT'!$C156&gt;0,'Saisie CLASSEMENT'!B156,"")</f>
        <v/>
      </c>
      <c r="S151" s="170">
        <f>IF(R151&gt;0,'Saisie CLASSEMENT'!C156)</f>
        <v>0</v>
      </c>
      <c r="T151" s="171" t="str">
        <f>IF(R151&gt;0,CONCATENATE('Saisie CLASSEMENT'!I156," ",'Saisie CLASSEMENT'!J156,""))</f>
        <v xml:space="preserve">   </v>
      </c>
      <c r="U151" s="171" t="str">
        <f>IF(R151&gt;0,'Saisie CLASSEMENT'!K156)</f>
        <v xml:space="preserve"> </v>
      </c>
      <c r="V151" s="171" t="str">
        <f>IF(R151&gt;0,'Saisie CLASSEMENT'!N156)</f>
        <v xml:space="preserve"> </v>
      </c>
      <c r="W151" s="170" t="str">
        <f>IF(R151&gt;0,'Saisie CLASSEMENT'!O156)</f>
        <v xml:space="preserve"> </v>
      </c>
      <c r="X151" s="172" t="str">
        <f>IF(R151&gt;0,'Saisie CLASSEMENT'!P156)</f>
        <v xml:space="preserve"> </v>
      </c>
      <c r="AA151" s="85" t="str">
        <f>IF(OR(X151="",COUNTIF(X$2:X151,X151)&gt;1),"",COUNTIF(X:X,"&gt;="&amp;X151))</f>
        <v/>
      </c>
      <c r="AB151" s="323" t="str">
        <f t="shared" si="9"/>
        <v/>
      </c>
    </row>
    <row r="152" spans="1:28" ht="15.75" hidden="1" customHeight="1">
      <c r="A152" s="33">
        <f t="shared" si="10"/>
        <v>0</v>
      </c>
      <c r="B152" s="170" t="str">
        <f t="shared" si="11"/>
        <v/>
      </c>
      <c r="C152" s="180"/>
      <c r="D152" s="170"/>
      <c r="E152" s="171"/>
      <c r="F152" s="171"/>
      <c r="G152" s="171"/>
      <c r="H152" s="170"/>
      <c r="I152" s="171"/>
      <c r="J152" s="527" t="str">
        <f t="shared" si="12"/>
        <v/>
      </c>
      <c r="K152" s="172"/>
      <c r="L152" s="325"/>
      <c r="R152" s="180" t="str">
        <f>IF('Saisie CLASSEMENT'!$C157&gt;0,'Saisie CLASSEMENT'!B157,"")</f>
        <v/>
      </c>
      <c r="S152" s="170">
        <f>IF(R152&gt;0,'Saisie CLASSEMENT'!C157)</f>
        <v>0</v>
      </c>
      <c r="T152" s="171" t="str">
        <f>IF(R152&gt;0,CONCATENATE('Saisie CLASSEMENT'!I157," ",'Saisie CLASSEMENT'!J157,""))</f>
        <v xml:space="preserve">   </v>
      </c>
      <c r="U152" s="171" t="str">
        <f>IF(R152&gt;0,'Saisie CLASSEMENT'!K157)</f>
        <v xml:space="preserve"> </v>
      </c>
      <c r="V152" s="171" t="str">
        <f>IF(R152&gt;0,'Saisie CLASSEMENT'!N157)</f>
        <v xml:space="preserve"> </v>
      </c>
      <c r="W152" s="170" t="str">
        <f>IF(R152&gt;0,'Saisie CLASSEMENT'!O157)</f>
        <v xml:space="preserve"> </v>
      </c>
      <c r="X152" s="172" t="str">
        <f>IF(R152&gt;0,'Saisie CLASSEMENT'!P157)</f>
        <v xml:space="preserve"> </v>
      </c>
      <c r="AA152" s="85" t="str">
        <f>IF(OR(X152="",COUNTIF(X$2:X152,X152)&gt;1),"",COUNTIF(X:X,"&gt;="&amp;X152))</f>
        <v/>
      </c>
      <c r="AB152" s="323" t="str">
        <f t="shared" si="9"/>
        <v/>
      </c>
    </row>
    <row r="153" spans="1:28" ht="15.75" hidden="1" customHeight="1">
      <c r="A153" s="33">
        <f t="shared" si="10"/>
        <v>0</v>
      </c>
      <c r="B153" s="170" t="str">
        <f t="shared" si="11"/>
        <v/>
      </c>
      <c r="C153" s="180"/>
      <c r="D153" s="170"/>
      <c r="E153" s="171"/>
      <c r="F153" s="171"/>
      <c r="G153" s="171"/>
      <c r="H153" s="170"/>
      <c r="I153" s="171"/>
      <c r="J153" s="527" t="str">
        <f t="shared" si="12"/>
        <v/>
      </c>
      <c r="K153" s="172"/>
      <c r="L153" s="325"/>
      <c r="R153" s="180" t="str">
        <f>IF('Saisie CLASSEMENT'!$C158&gt;0,'Saisie CLASSEMENT'!B158,"")</f>
        <v/>
      </c>
      <c r="S153" s="170">
        <f>IF(R153&gt;0,'Saisie CLASSEMENT'!C158)</f>
        <v>0</v>
      </c>
      <c r="T153" s="171" t="str">
        <f>IF(R153&gt;0,CONCATENATE('Saisie CLASSEMENT'!I158," ",'Saisie CLASSEMENT'!J158,""))</f>
        <v xml:space="preserve">   </v>
      </c>
      <c r="U153" s="171" t="str">
        <f>IF(R153&gt;0,'Saisie CLASSEMENT'!K158)</f>
        <v xml:space="preserve"> </v>
      </c>
      <c r="V153" s="171" t="str">
        <f>IF(R153&gt;0,'Saisie CLASSEMENT'!N158)</f>
        <v xml:space="preserve"> </v>
      </c>
      <c r="W153" s="170" t="str">
        <f>IF(R153&gt;0,'Saisie CLASSEMENT'!O158)</f>
        <v xml:space="preserve"> </v>
      </c>
      <c r="X153" s="172" t="str">
        <f>IF(R153&gt;0,'Saisie CLASSEMENT'!P158)</f>
        <v xml:space="preserve"> </v>
      </c>
      <c r="AA153" s="85" t="str">
        <f>IF(OR(X153="",COUNTIF(X$2:X153,X153)&gt;1),"",COUNTIF(X:X,"&gt;="&amp;X153))</f>
        <v/>
      </c>
      <c r="AB153" s="323" t="str">
        <f t="shared" si="9"/>
        <v/>
      </c>
    </row>
    <row r="154" spans="1:28" ht="15.75" hidden="1" customHeight="1">
      <c r="A154" s="33">
        <f t="shared" si="10"/>
        <v>0</v>
      </c>
      <c r="B154" s="170" t="str">
        <f t="shared" si="11"/>
        <v/>
      </c>
      <c r="C154" s="180"/>
      <c r="D154" s="170"/>
      <c r="E154" s="171"/>
      <c r="F154" s="171"/>
      <c r="G154" s="171"/>
      <c r="H154" s="170"/>
      <c r="I154" s="171"/>
      <c r="J154" s="527" t="str">
        <f t="shared" si="12"/>
        <v/>
      </c>
      <c r="K154" s="172"/>
      <c r="L154" s="325"/>
      <c r="R154" s="180" t="str">
        <f>IF('Saisie CLASSEMENT'!$C159&gt;0,'Saisie CLASSEMENT'!B159,"")</f>
        <v/>
      </c>
      <c r="S154" s="170">
        <f>IF(R154&gt;0,'Saisie CLASSEMENT'!C159)</f>
        <v>0</v>
      </c>
      <c r="T154" s="171" t="str">
        <f>IF(R154&gt;0,CONCATENATE('Saisie CLASSEMENT'!I159," ",'Saisie CLASSEMENT'!J159,""))</f>
        <v xml:space="preserve">   </v>
      </c>
      <c r="U154" s="171" t="str">
        <f>IF(R154&gt;0,'Saisie CLASSEMENT'!K159)</f>
        <v xml:space="preserve"> </v>
      </c>
      <c r="V154" s="171" t="str">
        <f>IF(R154&gt;0,'Saisie CLASSEMENT'!N159)</f>
        <v xml:space="preserve"> </v>
      </c>
      <c r="W154" s="170" t="str">
        <f>IF(R154&gt;0,'Saisie CLASSEMENT'!O159)</f>
        <v xml:space="preserve"> </v>
      </c>
      <c r="X154" s="172" t="str">
        <f>IF(R154&gt;0,'Saisie CLASSEMENT'!P159)</f>
        <v xml:space="preserve"> </v>
      </c>
      <c r="AA154" s="85" t="str">
        <f>IF(OR(X154="",COUNTIF(X$2:X154,X154)&gt;1),"",COUNTIF(X:X,"&gt;="&amp;X154))</f>
        <v/>
      </c>
      <c r="AB154" s="323" t="str">
        <f t="shared" si="9"/>
        <v/>
      </c>
    </row>
    <row r="155" spans="1:28" ht="15.75" hidden="1" customHeight="1">
      <c r="A155" s="33">
        <f t="shared" si="10"/>
        <v>0</v>
      </c>
      <c r="B155" s="170" t="str">
        <f t="shared" si="11"/>
        <v/>
      </c>
      <c r="C155" s="180"/>
      <c r="D155" s="170"/>
      <c r="E155" s="171"/>
      <c r="F155" s="171"/>
      <c r="G155" s="171"/>
      <c r="H155" s="170"/>
      <c r="I155" s="171"/>
      <c r="J155" s="527" t="str">
        <f t="shared" si="12"/>
        <v/>
      </c>
      <c r="K155" s="172"/>
      <c r="L155" s="325"/>
      <c r="R155" s="180" t="str">
        <f>IF('Saisie CLASSEMENT'!$C160&gt;0,'Saisie CLASSEMENT'!B160,"")</f>
        <v/>
      </c>
      <c r="S155" s="170">
        <f>IF(R155&gt;0,'Saisie CLASSEMENT'!C160)</f>
        <v>0</v>
      </c>
      <c r="T155" s="171" t="str">
        <f>IF(R155&gt;0,CONCATENATE('Saisie CLASSEMENT'!I160," ",'Saisie CLASSEMENT'!J160,""))</f>
        <v xml:space="preserve">   </v>
      </c>
      <c r="U155" s="171" t="str">
        <f>IF(R155&gt;0,'Saisie CLASSEMENT'!K160)</f>
        <v xml:space="preserve"> </v>
      </c>
      <c r="V155" s="171" t="str">
        <f>IF(R155&gt;0,'Saisie CLASSEMENT'!N160)</f>
        <v xml:space="preserve"> </v>
      </c>
      <c r="W155" s="170" t="str">
        <f>IF(R155&gt;0,'Saisie CLASSEMENT'!O160)</f>
        <v xml:space="preserve"> </v>
      </c>
      <c r="X155" s="172" t="str">
        <f>IF(R155&gt;0,'Saisie CLASSEMENT'!P160)</f>
        <v xml:space="preserve"> </v>
      </c>
      <c r="AA155" s="85" t="str">
        <f>IF(OR(X155="",COUNTIF(X$2:X155,X155)&gt;1),"",COUNTIF(X:X,"&gt;="&amp;X155))</f>
        <v/>
      </c>
      <c r="AB155" s="323" t="str">
        <f t="shared" si="9"/>
        <v/>
      </c>
    </row>
    <row r="156" spans="1:28" ht="15.75" hidden="1" customHeight="1">
      <c r="A156" s="33">
        <f t="shared" si="10"/>
        <v>0</v>
      </c>
      <c r="B156" s="170" t="str">
        <f t="shared" si="11"/>
        <v/>
      </c>
      <c r="C156" s="180"/>
      <c r="D156" s="170"/>
      <c r="E156" s="171"/>
      <c r="F156" s="171"/>
      <c r="G156" s="171"/>
      <c r="H156" s="170"/>
      <c r="I156" s="171"/>
      <c r="J156" s="527" t="str">
        <f t="shared" si="12"/>
        <v/>
      </c>
      <c r="K156" s="172"/>
      <c r="L156" s="325"/>
      <c r="R156" s="180" t="str">
        <f>IF('Saisie CLASSEMENT'!$C161&gt;0,'Saisie CLASSEMENT'!B161,"")</f>
        <v/>
      </c>
      <c r="S156" s="170">
        <f>IF(R156&gt;0,'Saisie CLASSEMENT'!C161)</f>
        <v>0</v>
      </c>
      <c r="T156" s="171" t="str">
        <f>IF(R156&gt;0,CONCATENATE('Saisie CLASSEMENT'!I161," ",'Saisie CLASSEMENT'!J161,""))</f>
        <v xml:space="preserve">   </v>
      </c>
      <c r="U156" s="171" t="str">
        <f>IF(R156&gt;0,'Saisie CLASSEMENT'!K161)</f>
        <v xml:space="preserve"> </v>
      </c>
      <c r="V156" s="171" t="str">
        <f>IF(R156&gt;0,'Saisie CLASSEMENT'!N161)</f>
        <v xml:space="preserve"> </v>
      </c>
      <c r="W156" s="170" t="str">
        <f>IF(R156&gt;0,'Saisie CLASSEMENT'!O161)</f>
        <v xml:space="preserve"> </v>
      </c>
      <c r="X156" s="172" t="str">
        <f>IF(R156&gt;0,'Saisie CLASSEMENT'!P161)</f>
        <v xml:space="preserve"> </v>
      </c>
      <c r="AA156" s="85" t="str">
        <f>IF(OR(X156="",COUNTIF(X$2:X156,X156)&gt;1),"",COUNTIF(X:X,"&gt;="&amp;X156))</f>
        <v/>
      </c>
      <c r="AB156" s="323" t="str">
        <f t="shared" si="9"/>
        <v/>
      </c>
    </row>
    <row r="157" spans="1:28" ht="15.75" hidden="1" customHeight="1">
      <c r="A157" s="33">
        <f t="shared" si="10"/>
        <v>0</v>
      </c>
      <c r="B157" s="170" t="str">
        <f t="shared" si="11"/>
        <v/>
      </c>
      <c r="C157" s="180"/>
      <c r="D157" s="170"/>
      <c r="E157" s="171"/>
      <c r="F157" s="171"/>
      <c r="G157" s="171"/>
      <c r="H157" s="170"/>
      <c r="I157" s="171"/>
      <c r="J157" s="527" t="str">
        <f t="shared" si="12"/>
        <v/>
      </c>
      <c r="K157" s="172"/>
      <c r="L157" s="325"/>
      <c r="R157" s="180" t="str">
        <f>IF('Saisie CLASSEMENT'!$C162&gt;0,'Saisie CLASSEMENT'!B162,"")</f>
        <v/>
      </c>
      <c r="S157" s="170">
        <f>IF(R157&gt;0,'Saisie CLASSEMENT'!C162)</f>
        <v>0</v>
      </c>
      <c r="T157" s="171" t="str">
        <f>IF(R157&gt;0,CONCATENATE('Saisie CLASSEMENT'!I162," ",'Saisie CLASSEMENT'!J162,""))</f>
        <v xml:space="preserve">   </v>
      </c>
      <c r="U157" s="171" t="str">
        <f>IF(R157&gt;0,'Saisie CLASSEMENT'!K162)</f>
        <v xml:space="preserve"> </v>
      </c>
      <c r="V157" s="171" t="str">
        <f>IF(R157&gt;0,'Saisie CLASSEMENT'!N162)</f>
        <v xml:space="preserve"> </v>
      </c>
      <c r="W157" s="170" t="str">
        <f>IF(R157&gt;0,'Saisie CLASSEMENT'!O162)</f>
        <v xml:space="preserve"> </v>
      </c>
      <c r="X157" s="172" t="str">
        <f>IF(R157&gt;0,'Saisie CLASSEMENT'!P162)</f>
        <v xml:space="preserve"> </v>
      </c>
      <c r="AA157" s="85" t="str">
        <f>IF(OR(X157="",COUNTIF(X$2:X157,X157)&gt;1),"",COUNTIF(X:X,"&gt;="&amp;X157))</f>
        <v/>
      </c>
      <c r="AB157" s="323" t="str">
        <f t="shared" si="9"/>
        <v/>
      </c>
    </row>
    <row r="158" spans="1:28" ht="15.75" hidden="1" customHeight="1">
      <c r="A158" s="33">
        <f t="shared" si="10"/>
        <v>0</v>
      </c>
      <c r="B158" s="170" t="str">
        <f t="shared" si="11"/>
        <v/>
      </c>
      <c r="C158" s="180"/>
      <c r="D158" s="170"/>
      <c r="E158" s="171"/>
      <c r="F158" s="171"/>
      <c r="G158" s="171"/>
      <c r="H158" s="170"/>
      <c r="I158" s="171"/>
      <c r="J158" s="527" t="str">
        <f t="shared" si="12"/>
        <v/>
      </c>
      <c r="K158" s="172"/>
      <c r="L158" s="325"/>
      <c r="R158" s="180" t="str">
        <f>IF('Saisie CLASSEMENT'!$C163&gt;0,'Saisie CLASSEMENT'!B163,"")</f>
        <v/>
      </c>
      <c r="S158" s="170">
        <f>IF(R158&gt;0,'Saisie CLASSEMENT'!C163)</f>
        <v>0</v>
      </c>
      <c r="T158" s="171" t="str">
        <f>IF(R158&gt;0,CONCATENATE('Saisie CLASSEMENT'!I163," ",'Saisie CLASSEMENT'!J163,""))</f>
        <v xml:space="preserve">   </v>
      </c>
      <c r="U158" s="171" t="str">
        <f>IF(R158&gt;0,'Saisie CLASSEMENT'!K163)</f>
        <v xml:space="preserve"> </v>
      </c>
      <c r="V158" s="171" t="str">
        <f>IF(R158&gt;0,'Saisie CLASSEMENT'!N163)</f>
        <v xml:space="preserve"> </v>
      </c>
      <c r="W158" s="170" t="str">
        <f>IF(R158&gt;0,'Saisie CLASSEMENT'!O163)</f>
        <v xml:space="preserve"> </v>
      </c>
      <c r="X158" s="172" t="str">
        <f>IF(R158&gt;0,'Saisie CLASSEMENT'!P163)</f>
        <v xml:space="preserve"> </v>
      </c>
      <c r="AA158" s="85" t="str">
        <f>IF(OR(X158="",COUNTIF(X$2:X158,X158)&gt;1),"",COUNTIF(X:X,"&gt;="&amp;X158))</f>
        <v/>
      </c>
      <c r="AB158" s="323" t="str">
        <f t="shared" si="9"/>
        <v/>
      </c>
    </row>
    <row r="159" spans="1:28" ht="15.75" hidden="1" customHeight="1">
      <c r="A159" s="33">
        <f t="shared" si="10"/>
        <v>0</v>
      </c>
      <c r="B159" s="170" t="str">
        <f t="shared" si="11"/>
        <v/>
      </c>
      <c r="C159" s="180"/>
      <c r="D159" s="170"/>
      <c r="E159" s="171"/>
      <c r="F159" s="171"/>
      <c r="G159" s="171"/>
      <c r="H159" s="170"/>
      <c r="I159" s="171"/>
      <c r="J159" s="527" t="str">
        <f t="shared" si="12"/>
        <v/>
      </c>
      <c r="K159" s="172"/>
      <c r="L159" s="325"/>
      <c r="R159" s="180" t="str">
        <f>IF('Saisie CLASSEMENT'!$C164&gt;0,'Saisie CLASSEMENT'!B164,"")</f>
        <v/>
      </c>
      <c r="S159" s="170">
        <f>IF(R159&gt;0,'Saisie CLASSEMENT'!C164)</f>
        <v>0</v>
      </c>
      <c r="T159" s="171" t="str">
        <f>IF(R159&gt;0,CONCATENATE('Saisie CLASSEMENT'!I164," ",'Saisie CLASSEMENT'!J164,""))</f>
        <v xml:space="preserve">   </v>
      </c>
      <c r="U159" s="171" t="str">
        <f>IF(R159&gt;0,'Saisie CLASSEMENT'!K164)</f>
        <v xml:space="preserve"> </v>
      </c>
      <c r="V159" s="171" t="str">
        <f>IF(R159&gt;0,'Saisie CLASSEMENT'!N164)</f>
        <v xml:space="preserve"> </v>
      </c>
      <c r="W159" s="170" t="str">
        <f>IF(R159&gt;0,'Saisie CLASSEMENT'!O164)</f>
        <v xml:space="preserve"> </v>
      </c>
      <c r="X159" s="172" t="str">
        <f>IF(R159&gt;0,'Saisie CLASSEMENT'!P164)</f>
        <v xml:space="preserve"> </v>
      </c>
      <c r="AA159" s="85" t="str">
        <f>IF(OR(X159="",COUNTIF(X$2:X159,X159)&gt;1),"",COUNTIF(X:X,"&gt;="&amp;X159))</f>
        <v/>
      </c>
      <c r="AB159" s="323" t="str">
        <f t="shared" si="9"/>
        <v/>
      </c>
    </row>
    <row r="160" spans="1:28" ht="15.75" hidden="1" customHeight="1">
      <c r="A160" s="33">
        <f t="shared" si="10"/>
        <v>0</v>
      </c>
      <c r="B160" s="170" t="str">
        <f t="shared" si="11"/>
        <v/>
      </c>
      <c r="C160" s="180"/>
      <c r="D160" s="170"/>
      <c r="E160" s="171"/>
      <c r="F160" s="171"/>
      <c r="G160" s="171"/>
      <c r="H160" s="170"/>
      <c r="I160" s="171"/>
      <c r="J160" s="527" t="str">
        <f t="shared" si="12"/>
        <v/>
      </c>
      <c r="K160" s="172"/>
      <c r="L160" s="325"/>
      <c r="R160" s="180" t="str">
        <f>IF('Saisie CLASSEMENT'!$C165&gt;0,'Saisie CLASSEMENT'!B165,"")</f>
        <v/>
      </c>
      <c r="S160" s="170">
        <f>IF(R160&gt;0,'Saisie CLASSEMENT'!C165)</f>
        <v>0</v>
      </c>
      <c r="T160" s="171" t="str">
        <f>IF(R160&gt;0,CONCATENATE('Saisie CLASSEMENT'!I165," ",'Saisie CLASSEMENT'!J165,""))</f>
        <v xml:space="preserve">   </v>
      </c>
      <c r="U160" s="171" t="str">
        <f>IF(R160&gt;0,'Saisie CLASSEMENT'!K165)</f>
        <v xml:space="preserve"> </v>
      </c>
      <c r="V160" s="171" t="str">
        <f>IF(R160&gt;0,'Saisie CLASSEMENT'!N165)</f>
        <v xml:space="preserve"> </v>
      </c>
      <c r="W160" s="170" t="str">
        <f>IF(R160&gt;0,'Saisie CLASSEMENT'!O165)</f>
        <v xml:space="preserve"> </v>
      </c>
      <c r="X160" s="172" t="str">
        <f>IF(R160&gt;0,'Saisie CLASSEMENT'!P165)</f>
        <v xml:space="preserve"> </v>
      </c>
      <c r="AA160" s="85" t="str">
        <f>IF(OR(X160="",COUNTIF(X$2:X160,X160)&gt;1),"",COUNTIF(X:X,"&gt;="&amp;X160))</f>
        <v/>
      </c>
      <c r="AB160" s="323" t="str">
        <f t="shared" si="9"/>
        <v/>
      </c>
    </row>
    <row r="161" spans="1:28" ht="15.75" hidden="1" customHeight="1">
      <c r="A161" s="33">
        <f t="shared" si="10"/>
        <v>0</v>
      </c>
      <c r="B161" s="170" t="str">
        <f t="shared" si="11"/>
        <v/>
      </c>
      <c r="C161" s="180"/>
      <c r="D161" s="170"/>
      <c r="E161" s="171"/>
      <c r="F161" s="171"/>
      <c r="G161" s="171"/>
      <c r="H161" s="170"/>
      <c r="I161" s="171"/>
      <c r="J161" s="527" t="str">
        <f t="shared" si="12"/>
        <v/>
      </c>
      <c r="K161" s="172"/>
      <c r="L161" s="325"/>
      <c r="R161" s="180" t="str">
        <f>IF('Saisie CLASSEMENT'!$C166&gt;0,'Saisie CLASSEMENT'!B166,"")</f>
        <v/>
      </c>
      <c r="S161" s="170">
        <f>IF(R161&gt;0,'Saisie CLASSEMENT'!C166)</f>
        <v>0</v>
      </c>
      <c r="T161" s="171" t="str">
        <f>IF(R161&gt;0,CONCATENATE('Saisie CLASSEMENT'!I166," ",'Saisie CLASSEMENT'!J166,""))</f>
        <v xml:space="preserve">   </v>
      </c>
      <c r="U161" s="171" t="str">
        <f>IF(R161&gt;0,'Saisie CLASSEMENT'!K166)</f>
        <v xml:space="preserve"> </v>
      </c>
      <c r="V161" s="171" t="str">
        <f>IF(R161&gt;0,'Saisie CLASSEMENT'!N166)</f>
        <v xml:space="preserve"> </v>
      </c>
      <c r="W161" s="170" t="str">
        <f>IF(R161&gt;0,'Saisie CLASSEMENT'!O166)</f>
        <v xml:space="preserve"> </v>
      </c>
      <c r="X161" s="172" t="str">
        <f>IF(R161&gt;0,'Saisie CLASSEMENT'!P166)</f>
        <v xml:space="preserve"> </v>
      </c>
      <c r="AA161" s="85" t="str">
        <f>IF(OR(X161="",COUNTIF(X$2:X161,X161)&gt;1),"",COUNTIF(X:X,"&gt;="&amp;X161))</f>
        <v/>
      </c>
      <c r="AB161" s="323" t="str">
        <f t="shared" si="9"/>
        <v/>
      </c>
    </row>
    <row r="162" spans="1:28" ht="15.75" hidden="1" customHeight="1">
      <c r="A162" s="33">
        <f t="shared" si="10"/>
        <v>0</v>
      </c>
      <c r="B162" s="170" t="str">
        <f t="shared" si="11"/>
        <v/>
      </c>
      <c r="C162" s="180"/>
      <c r="D162" s="170"/>
      <c r="E162" s="171"/>
      <c r="F162" s="171"/>
      <c r="G162" s="171"/>
      <c r="H162" s="170"/>
      <c r="I162" s="171"/>
      <c r="J162" s="527" t="str">
        <f t="shared" si="12"/>
        <v/>
      </c>
      <c r="K162" s="172"/>
      <c r="L162" s="325"/>
      <c r="R162" s="180" t="str">
        <f>IF('Saisie CLASSEMENT'!$C167&gt;0,'Saisie CLASSEMENT'!B167,"")</f>
        <v/>
      </c>
      <c r="S162" s="170">
        <f>IF(R162&gt;0,'Saisie CLASSEMENT'!C167)</f>
        <v>0</v>
      </c>
      <c r="T162" s="171" t="str">
        <f>IF(R162&gt;0,CONCATENATE('Saisie CLASSEMENT'!I167," ",'Saisie CLASSEMENT'!J167,""))</f>
        <v xml:space="preserve">   </v>
      </c>
      <c r="U162" s="171" t="str">
        <f>IF(R162&gt;0,'Saisie CLASSEMENT'!K167)</f>
        <v xml:space="preserve"> </v>
      </c>
      <c r="V162" s="171" t="str">
        <f>IF(R162&gt;0,'Saisie CLASSEMENT'!N167)</f>
        <v xml:space="preserve"> </v>
      </c>
      <c r="W162" s="170" t="str">
        <f>IF(R162&gt;0,'Saisie CLASSEMENT'!O167)</f>
        <v xml:space="preserve"> </v>
      </c>
      <c r="X162" s="172" t="str">
        <f>IF(R162&gt;0,'Saisie CLASSEMENT'!P167)</f>
        <v xml:space="preserve"> </v>
      </c>
      <c r="AA162" s="85" t="str">
        <f>IF(OR(X162="",COUNTIF(X$2:X162,X162)&gt;1),"",COUNTIF(X:X,"&gt;="&amp;X162))</f>
        <v/>
      </c>
      <c r="AB162" s="323" t="str">
        <f t="shared" si="9"/>
        <v/>
      </c>
    </row>
    <row r="163" spans="1:28" ht="15.75" hidden="1" customHeight="1">
      <c r="A163" s="33">
        <f t="shared" si="10"/>
        <v>0</v>
      </c>
      <c r="B163" s="170" t="str">
        <f t="shared" si="11"/>
        <v/>
      </c>
      <c r="C163" s="180"/>
      <c r="D163" s="170"/>
      <c r="E163" s="171"/>
      <c r="F163" s="171"/>
      <c r="G163" s="171"/>
      <c r="H163" s="170"/>
      <c r="I163" s="171"/>
      <c r="J163" s="527" t="str">
        <f t="shared" si="12"/>
        <v/>
      </c>
      <c r="K163" s="172"/>
      <c r="L163" s="325"/>
      <c r="R163" s="180" t="str">
        <f>IF('Saisie CLASSEMENT'!$C168&gt;0,'Saisie CLASSEMENT'!B168,"")</f>
        <v/>
      </c>
      <c r="S163" s="170">
        <f>IF(R163&gt;0,'Saisie CLASSEMENT'!C168)</f>
        <v>0</v>
      </c>
      <c r="T163" s="171" t="str">
        <f>IF(R163&gt;0,CONCATENATE('Saisie CLASSEMENT'!I168," ",'Saisie CLASSEMENT'!J168,""))</f>
        <v xml:space="preserve">   </v>
      </c>
      <c r="U163" s="171" t="str">
        <f>IF(R163&gt;0,'Saisie CLASSEMENT'!K168)</f>
        <v xml:space="preserve"> </v>
      </c>
      <c r="V163" s="171" t="str">
        <f>IF(R163&gt;0,'Saisie CLASSEMENT'!N168)</f>
        <v xml:space="preserve"> </v>
      </c>
      <c r="W163" s="170" t="str">
        <f>IF(R163&gt;0,'Saisie CLASSEMENT'!O168)</f>
        <v xml:space="preserve"> </v>
      </c>
      <c r="X163" s="172" t="str">
        <f>IF(R163&gt;0,'Saisie CLASSEMENT'!P168)</f>
        <v xml:space="preserve"> </v>
      </c>
      <c r="AA163" s="85" t="str">
        <f>IF(OR(X163="",COUNTIF(X$2:X163,X163)&gt;1),"",COUNTIF(X:X,"&gt;="&amp;X163))</f>
        <v/>
      </c>
      <c r="AB163" s="323" t="str">
        <f t="shared" si="9"/>
        <v/>
      </c>
    </row>
    <row r="164" spans="1:28" ht="15.75" hidden="1" customHeight="1">
      <c r="A164" s="33">
        <f t="shared" si="10"/>
        <v>0</v>
      </c>
      <c r="B164" s="170" t="str">
        <f t="shared" si="11"/>
        <v/>
      </c>
      <c r="C164" s="180"/>
      <c r="D164" s="170"/>
      <c r="E164" s="171"/>
      <c r="F164" s="171"/>
      <c r="G164" s="171"/>
      <c r="H164" s="170"/>
      <c r="I164" s="171"/>
      <c r="J164" s="527" t="str">
        <f t="shared" si="12"/>
        <v/>
      </c>
      <c r="K164" s="172"/>
      <c r="L164" s="325"/>
      <c r="R164" s="180" t="str">
        <f>IF('Saisie CLASSEMENT'!$C169&gt;0,'Saisie CLASSEMENT'!B169,"")</f>
        <v/>
      </c>
      <c r="S164" s="170">
        <f>IF(R164&gt;0,'Saisie CLASSEMENT'!C169)</f>
        <v>0</v>
      </c>
      <c r="T164" s="171" t="str">
        <f>IF(R164&gt;0,CONCATENATE('Saisie CLASSEMENT'!I169," ",'Saisie CLASSEMENT'!J169,""))</f>
        <v xml:space="preserve">   </v>
      </c>
      <c r="U164" s="171" t="str">
        <f>IF(R164&gt;0,'Saisie CLASSEMENT'!K169)</f>
        <v xml:space="preserve"> </v>
      </c>
      <c r="V164" s="171" t="str">
        <f>IF(R164&gt;0,'Saisie CLASSEMENT'!N169)</f>
        <v xml:space="preserve"> </v>
      </c>
      <c r="W164" s="170" t="str">
        <f>IF(R164&gt;0,'Saisie CLASSEMENT'!O169)</f>
        <v xml:space="preserve"> </v>
      </c>
      <c r="X164" s="172" t="str">
        <f>IF(R164&gt;0,'Saisie CLASSEMENT'!P169)</f>
        <v xml:space="preserve"> </v>
      </c>
      <c r="AA164" s="85" t="str">
        <f>IF(OR(X164="",COUNTIF(X$2:X164,X164)&gt;1),"",COUNTIF(X:X,"&gt;="&amp;X164))</f>
        <v/>
      </c>
      <c r="AB164" s="323" t="str">
        <f t="shared" si="9"/>
        <v/>
      </c>
    </row>
    <row r="165" spans="1:28" ht="15.75" hidden="1" customHeight="1">
      <c r="A165" s="33">
        <f t="shared" si="10"/>
        <v>0</v>
      </c>
      <c r="B165" s="170" t="str">
        <f t="shared" si="11"/>
        <v/>
      </c>
      <c r="C165" s="180"/>
      <c r="D165" s="170"/>
      <c r="E165" s="171"/>
      <c r="F165" s="171"/>
      <c r="G165" s="171"/>
      <c r="H165" s="170"/>
      <c r="I165" s="171"/>
      <c r="J165" s="527" t="str">
        <f t="shared" si="12"/>
        <v/>
      </c>
      <c r="K165" s="172"/>
      <c r="L165" s="325"/>
      <c r="R165" s="180" t="str">
        <f>IF('Saisie CLASSEMENT'!$C170&gt;0,'Saisie CLASSEMENT'!B170,"")</f>
        <v/>
      </c>
      <c r="S165" s="170">
        <f>IF(R165&gt;0,'Saisie CLASSEMENT'!C170)</f>
        <v>0</v>
      </c>
      <c r="T165" s="171" t="str">
        <f>IF(R165&gt;0,CONCATENATE('Saisie CLASSEMENT'!I170," ",'Saisie CLASSEMENT'!J170,""))</f>
        <v xml:space="preserve">   </v>
      </c>
      <c r="U165" s="171" t="str">
        <f>IF(R165&gt;0,'Saisie CLASSEMENT'!K170)</f>
        <v xml:space="preserve"> </v>
      </c>
      <c r="V165" s="171" t="str">
        <f>IF(R165&gt;0,'Saisie CLASSEMENT'!N170)</f>
        <v xml:space="preserve"> </v>
      </c>
      <c r="W165" s="170" t="str">
        <f>IF(R165&gt;0,'Saisie CLASSEMENT'!O170)</f>
        <v xml:space="preserve"> </v>
      </c>
      <c r="X165" s="172" t="str">
        <f>IF(R165&gt;0,'Saisie CLASSEMENT'!P170)</f>
        <v xml:space="preserve"> </v>
      </c>
      <c r="AA165" s="85" t="str">
        <f>IF(OR(X165="",COUNTIF(X$2:X165,X165)&gt;1),"",COUNTIF(X:X,"&gt;="&amp;X165))</f>
        <v/>
      </c>
      <c r="AB165" s="323" t="str">
        <f t="shared" si="9"/>
        <v/>
      </c>
    </row>
    <row r="166" spans="1:28" ht="15.75" hidden="1" customHeight="1">
      <c r="A166" s="33">
        <f t="shared" si="10"/>
        <v>0</v>
      </c>
      <c r="B166" s="170" t="str">
        <f t="shared" si="11"/>
        <v/>
      </c>
      <c r="C166" s="180"/>
      <c r="D166" s="170"/>
      <c r="E166" s="171"/>
      <c r="F166" s="171"/>
      <c r="G166" s="171"/>
      <c r="H166" s="170"/>
      <c r="I166" s="171"/>
      <c r="J166" s="527" t="str">
        <f t="shared" si="12"/>
        <v/>
      </c>
      <c r="K166" s="172"/>
      <c r="L166" s="325"/>
      <c r="R166" s="180" t="str">
        <f>IF('Saisie CLASSEMENT'!$C171&gt;0,'Saisie CLASSEMENT'!B171,"")</f>
        <v/>
      </c>
      <c r="S166" s="170">
        <f>IF(R166&gt;0,'Saisie CLASSEMENT'!C171)</f>
        <v>0</v>
      </c>
      <c r="T166" s="171" t="str">
        <f>IF(R166&gt;0,CONCATENATE('Saisie CLASSEMENT'!I171," ",'Saisie CLASSEMENT'!J171,""))</f>
        <v xml:space="preserve">   </v>
      </c>
      <c r="U166" s="171" t="str">
        <f>IF(R166&gt;0,'Saisie CLASSEMENT'!K171)</f>
        <v xml:space="preserve"> </v>
      </c>
      <c r="V166" s="171" t="str">
        <f>IF(R166&gt;0,'Saisie CLASSEMENT'!N171)</f>
        <v xml:space="preserve"> </v>
      </c>
      <c r="W166" s="170" t="str">
        <f>IF(R166&gt;0,'Saisie CLASSEMENT'!O171)</f>
        <v xml:space="preserve"> </v>
      </c>
      <c r="X166" s="172" t="str">
        <f>IF(R166&gt;0,'Saisie CLASSEMENT'!P171)</f>
        <v xml:space="preserve"> </v>
      </c>
      <c r="AA166" s="85" t="str">
        <f>IF(OR(X166="",COUNTIF(X$2:X166,X166)&gt;1),"",COUNTIF(X:X,"&gt;="&amp;X166))</f>
        <v/>
      </c>
      <c r="AB166" s="323" t="str">
        <f t="shared" si="9"/>
        <v/>
      </c>
    </row>
    <row r="167" spans="1:28" ht="15.75" hidden="1" customHeight="1">
      <c r="A167" s="33">
        <f t="shared" si="10"/>
        <v>0</v>
      </c>
      <c r="B167" s="170" t="str">
        <f t="shared" si="11"/>
        <v/>
      </c>
      <c r="C167" s="180"/>
      <c r="D167" s="170"/>
      <c r="E167" s="171"/>
      <c r="F167" s="171"/>
      <c r="G167" s="171"/>
      <c r="H167" s="170"/>
      <c r="I167" s="171"/>
      <c r="J167" s="527" t="str">
        <f t="shared" si="12"/>
        <v/>
      </c>
      <c r="K167" s="172"/>
      <c r="L167" s="325"/>
      <c r="R167" s="180" t="str">
        <f>IF('Saisie CLASSEMENT'!$C172&gt;0,'Saisie CLASSEMENT'!B172,"")</f>
        <v/>
      </c>
      <c r="S167" s="170">
        <f>IF(R167&gt;0,'Saisie CLASSEMENT'!C172)</f>
        <v>0</v>
      </c>
      <c r="T167" s="171" t="str">
        <f>IF(R167&gt;0,CONCATENATE('Saisie CLASSEMENT'!I172," ",'Saisie CLASSEMENT'!J172,""))</f>
        <v xml:space="preserve">   </v>
      </c>
      <c r="U167" s="171" t="str">
        <f>IF(R167&gt;0,'Saisie CLASSEMENT'!K172)</f>
        <v xml:space="preserve"> </v>
      </c>
      <c r="V167" s="171" t="str">
        <f>IF(R167&gt;0,'Saisie CLASSEMENT'!N172)</f>
        <v xml:space="preserve"> </v>
      </c>
      <c r="W167" s="170" t="str">
        <f>IF(R167&gt;0,'Saisie CLASSEMENT'!O172)</f>
        <v xml:space="preserve"> </v>
      </c>
      <c r="X167" s="172" t="str">
        <f>IF(R167&gt;0,'Saisie CLASSEMENT'!P172)</f>
        <v xml:space="preserve"> </v>
      </c>
      <c r="AA167" s="85" t="str">
        <f>IF(OR(X167="",COUNTIF(X$2:X167,X167)&gt;1),"",COUNTIF(X:X,"&gt;="&amp;X167))</f>
        <v/>
      </c>
      <c r="AB167" s="323" t="str">
        <f t="shared" si="9"/>
        <v/>
      </c>
    </row>
    <row r="168" spans="1:28" ht="15.75" hidden="1" customHeight="1">
      <c r="A168" s="33">
        <f t="shared" si="10"/>
        <v>0</v>
      </c>
      <c r="B168" s="170" t="str">
        <f t="shared" si="11"/>
        <v/>
      </c>
      <c r="C168" s="180"/>
      <c r="D168" s="170"/>
      <c r="E168" s="171"/>
      <c r="F168" s="171"/>
      <c r="G168" s="171"/>
      <c r="H168" s="170"/>
      <c r="I168" s="171"/>
      <c r="J168" s="527" t="str">
        <f t="shared" si="12"/>
        <v/>
      </c>
      <c r="K168" s="172"/>
      <c r="L168" s="325"/>
      <c r="R168" s="180" t="str">
        <f>IF('Saisie CLASSEMENT'!$C173&gt;0,'Saisie CLASSEMENT'!B173,"")</f>
        <v/>
      </c>
      <c r="S168" s="170">
        <f>IF(R168&gt;0,'Saisie CLASSEMENT'!C173)</f>
        <v>0</v>
      </c>
      <c r="T168" s="171" t="str">
        <f>IF(R168&gt;0,CONCATENATE('Saisie CLASSEMENT'!I173," ",'Saisie CLASSEMENT'!J173,""))</f>
        <v xml:space="preserve">   </v>
      </c>
      <c r="U168" s="171" t="str">
        <f>IF(R168&gt;0,'Saisie CLASSEMENT'!K173)</f>
        <v xml:space="preserve"> </v>
      </c>
      <c r="V168" s="171" t="str">
        <f>IF(R168&gt;0,'Saisie CLASSEMENT'!N173)</f>
        <v xml:space="preserve"> </v>
      </c>
      <c r="W168" s="170" t="str">
        <f>IF(R168&gt;0,'Saisie CLASSEMENT'!O173)</f>
        <v xml:space="preserve"> </v>
      </c>
      <c r="X168" s="172" t="str">
        <f>IF(R168&gt;0,'Saisie CLASSEMENT'!P173)</f>
        <v xml:space="preserve"> </v>
      </c>
      <c r="AA168" s="85" t="str">
        <f>IF(OR(X168="",COUNTIF(X$2:X168,X168)&gt;1),"",COUNTIF(X:X,"&gt;="&amp;X168))</f>
        <v/>
      </c>
      <c r="AB168" s="323" t="str">
        <f t="shared" si="9"/>
        <v/>
      </c>
    </row>
    <row r="169" spans="1:28" ht="15.75" hidden="1" customHeight="1">
      <c r="A169" s="33">
        <f t="shared" si="10"/>
        <v>0</v>
      </c>
      <c r="B169" s="170" t="str">
        <f t="shared" si="11"/>
        <v/>
      </c>
      <c r="C169" s="180"/>
      <c r="D169" s="170"/>
      <c r="E169" s="171"/>
      <c r="F169" s="171"/>
      <c r="G169" s="171"/>
      <c r="H169" s="170"/>
      <c r="I169" s="171"/>
      <c r="J169" s="527" t="str">
        <f t="shared" si="12"/>
        <v/>
      </c>
      <c r="K169" s="172"/>
      <c r="L169" s="325"/>
      <c r="R169" s="180" t="str">
        <f>IF('Saisie CLASSEMENT'!$C174&gt;0,'Saisie CLASSEMENT'!B174,"")</f>
        <v/>
      </c>
      <c r="S169" s="170">
        <f>IF(R169&gt;0,'Saisie CLASSEMENT'!C174)</f>
        <v>0</v>
      </c>
      <c r="T169" s="171" t="str">
        <f>IF(R169&gt;0,CONCATENATE('Saisie CLASSEMENT'!I174," ",'Saisie CLASSEMENT'!J174,""))</f>
        <v xml:space="preserve">   </v>
      </c>
      <c r="U169" s="171" t="str">
        <f>IF(R169&gt;0,'Saisie CLASSEMENT'!K174)</f>
        <v xml:space="preserve"> </v>
      </c>
      <c r="V169" s="171" t="str">
        <f>IF(R169&gt;0,'Saisie CLASSEMENT'!N174)</f>
        <v xml:space="preserve"> </v>
      </c>
      <c r="W169" s="170" t="str">
        <f>IF(R169&gt;0,'Saisie CLASSEMENT'!O174)</f>
        <v xml:space="preserve"> </v>
      </c>
      <c r="X169" s="172" t="str">
        <f>IF(R169&gt;0,'Saisie CLASSEMENT'!P174)</f>
        <v xml:space="preserve"> </v>
      </c>
      <c r="AA169" s="85" t="str">
        <f>IF(OR(X169="",COUNTIF(X$2:X169,X169)&gt;1),"",COUNTIF(X:X,"&gt;="&amp;X169))</f>
        <v/>
      </c>
      <c r="AB169" s="323" t="str">
        <f t="shared" si="9"/>
        <v/>
      </c>
    </row>
    <row r="170" spans="1:28" ht="15.75" hidden="1" customHeight="1">
      <c r="A170" s="33">
        <f t="shared" si="10"/>
        <v>0</v>
      </c>
      <c r="B170" s="170" t="str">
        <f t="shared" si="11"/>
        <v/>
      </c>
      <c r="C170" s="180"/>
      <c r="D170" s="170"/>
      <c r="E170" s="171"/>
      <c r="F170" s="171"/>
      <c r="G170" s="171"/>
      <c r="H170" s="170"/>
      <c r="I170" s="171"/>
      <c r="J170" s="527" t="str">
        <f t="shared" si="12"/>
        <v/>
      </c>
      <c r="K170" s="172"/>
      <c r="L170" s="325"/>
      <c r="R170" s="180" t="str">
        <f>IF('Saisie CLASSEMENT'!$C175&gt;0,'Saisie CLASSEMENT'!B175,"")</f>
        <v/>
      </c>
      <c r="S170" s="170">
        <f>IF(R170&gt;0,'Saisie CLASSEMENT'!C175)</f>
        <v>0</v>
      </c>
      <c r="T170" s="171" t="str">
        <f>IF(R170&gt;0,CONCATENATE('Saisie CLASSEMENT'!I175," ",'Saisie CLASSEMENT'!J175,""))</f>
        <v xml:space="preserve">   </v>
      </c>
      <c r="U170" s="171" t="str">
        <f>IF(R170&gt;0,'Saisie CLASSEMENT'!K175)</f>
        <v xml:space="preserve"> </v>
      </c>
      <c r="V170" s="171" t="str">
        <f>IF(R170&gt;0,'Saisie CLASSEMENT'!N175)</f>
        <v xml:space="preserve"> </v>
      </c>
      <c r="W170" s="170" t="str">
        <f>IF(R170&gt;0,'Saisie CLASSEMENT'!O175)</f>
        <v xml:space="preserve"> </v>
      </c>
      <c r="X170" s="172" t="str">
        <f>IF(R170&gt;0,'Saisie CLASSEMENT'!P175)</f>
        <v xml:space="preserve"> </v>
      </c>
      <c r="AA170" s="85" t="str">
        <f>IF(OR(X170="",COUNTIF(X$2:X170,X170)&gt;1),"",COUNTIF(X:X,"&gt;="&amp;X170))</f>
        <v/>
      </c>
      <c r="AB170" s="323" t="str">
        <f t="shared" si="9"/>
        <v/>
      </c>
    </row>
    <row r="171" spans="1:28" ht="15.75" hidden="1" customHeight="1">
      <c r="A171" s="33">
        <f t="shared" si="10"/>
        <v>0</v>
      </c>
      <c r="B171" s="170" t="str">
        <f t="shared" si="11"/>
        <v/>
      </c>
      <c r="C171" s="180"/>
      <c r="D171" s="170"/>
      <c r="E171" s="171"/>
      <c r="F171" s="171"/>
      <c r="G171" s="171"/>
      <c r="H171" s="170"/>
      <c r="I171" s="171"/>
      <c r="J171" s="527" t="str">
        <f t="shared" si="12"/>
        <v/>
      </c>
      <c r="K171" s="172"/>
      <c r="L171" s="325"/>
      <c r="R171" s="180" t="str">
        <f>IF('Saisie CLASSEMENT'!$C176&gt;0,'Saisie CLASSEMENT'!B176,"")</f>
        <v/>
      </c>
      <c r="S171" s="170">
        <f>IF(R171&gt;0,'Saisie CLASSEMENT'!C176)</f>
        <v>0</v>
      </c>
      <c r="T171" s="171" t="str">
        <f>IF(R171&gt;0,CONCATENATE('Saisie CLASSEMENT'!I176," ",'Saisie CLASSEMENT'!J176,""))</f>
        <v xml:space="preserve">   </v>
      </c>
      <c r="U171" s="171" t="str">
        <f>IF(R171&gt;0,'Saisie CLASSEMENT'!K176)</f>
        <v xml:space="preserve"> </v>
      </c>
      <c r="V171" s="171" t="str">
        <f>IF(R171&gt;0,'Saisie CLASSEMENT'!N176)</f>
        <v xml:space="preserve"> </v>
      </c>
      <c r="W171" s="170" t="str">
        <f>IF(R171&gt;0,'Saisie CLASSEMENT'!O176)</f>
        <v xml:space="preserve"> </v>
      </c>
      <c r="X171" s="172" t="str">
        <f>IF(R171&gt;0,'Saisie CLASSEMENT'!P176)</f>
        <v xml:space="preserve"> </v>
      </c>
      <c r="AA171" s="85" t="str">
        <f>IF(OR(X171="",COUNTIF(X$2:X171,X171)&gt;1),"",COUNTIF(X:X,"&gt;="&amp;X171))</f>
        <v/>
      </c>
      <c r="AB171" s="323" t="str">
        <f t="shared" si="9"/>
        <v/>
      </c>
    </row>
    <row r="172" spans="1:28" ht="15.75" hidden="1" customHeight="1">
      <c r="A172" s="33">
        <f t="shared" si="10"/>
        <v>0</v>
      </c>
      <c r="B172" s="170" t="str">
        <f t="shared" si="11"/>
        <v/>
      </c>
      <c r="C172" s="180"/>
      <c r="D172" s="170"/>
      <c r="E172" s="171"/>
      <c r="F172" s="171"/>
      <c r="G172" s="171"/>
      <c r="H172" s="170"/>
      <c r="I172" s="171"/>
      <c r="J172" s="527" t="str">
        <f t="shared" si="12"/>
        <v/>
      </c>
      <c r="K172" s="172"/>
      <c r="L172" s="325"/>
      <c r="R172" s="180" t="str">
        <f>IF('Saisie CLASSEMENT'!$C177&gt;0,'Saisie CLASSEMENT'!B177,"")</f>
        <v/>
      </c>
      <c r="S172" s="170">
        <f>IF(R172&gt;0,'Saisie CLASSEMENT'!C177)</f>
        <v>0</v>
      </c>
      <c r="T172" s="171" t="str">
        <f>IF(R172&gt;0,CONCATENATE('Saisie CLASSEMENT'!I177," ",'Saisie CLASSEMENT'!J177,""))</f>
        <v xml:space="preserve">   </v>
      </c>
      <c r="U172" s="171" t="str">
        <f>IF(R172&gt;0,'Saisie CLASSEMENT'!K177)</f>
        <v xml:space="preserve"> </v>
      </c>
      <c r="V172" s="171" t="str">
        <f>IF(R172&gt;0,'Saisie CLASSEMENT'!N177)</f>
        <v xml:space="preserve"> </v>
      </c>
      <c r="W172" s="170" t="str">
        <f>IF(R172&gt;0,'Saisie CLASSEMENT'!O177)</f>
        <v xml:space="preserve"> </v>
      </c>
      <c r="X172" s="172" t="str">
        <f>IF(R172&gt;0,'Saisie CLASSEMENT'!P177)</f>
        <v xml:space="preserve"> </v>
      </c>
      <c r="AA172" s="85" t="str">
        <f>IF(OR(X172="",COUNTIF(X$2:X172,X172)&gt;1),"",COUNTIF(X:X,"&gt;="&amp;X172))</f>
        <v/>
      </c>
      <c r="AB172" s="323" t="str">
        <f t="shared" si="9"/>
        <v/>
      </c>
    </row>
    <row r="173" spans="1:28" ht="15.75" hidden="1" customHeight="1">
      <c r="A173" s="33">
        <f t="shared" si="10"/>
        <v>0</v>
      </c>
      <c r="B173" s="170" t="str">
        <f t="shared" si="11"/>
        <v/>
      </c>
      <c r="C173" s="180"/>
      <c r="D173" s="170"/>
      <c r="E173" s="171"/>
      <c r="F173" s="171"/>
      <c r="G173" s="171"/>
      <c r="H173" s="170"/>
      <c r="I173" s="171"/>
      <c r="J173" s="527" t="str">
        <f t="shared" si="12"/>
        <v/>
      </c>
      <c r="K173" s="172"/>
      <c r="L173" s="325"/>
      <c r="R173" s="180" t="str">
        <f>IF('Saisie CLASSEMENT'!$C178&gt;0,'Saisie CLASSEMENT'!B178,"")</f>
        <v/>
      </c>
      <c r="S173" s="170">
        <f>IF(R173&gt;0,'Saisie CLASSEMENT'!C178)</f>
        <v>0</v>
      </c>
      <c r="T173" s="171" t="str">
        <f>IF(R173&gt;0,CONCATENATE('Saisie CLASSEMENT'!I178," ",'Saisie CLASSEMENT'!J178,""))</f>
        <v xml:space="preserve">   </v>
      </c>
      <c r="U173" s="171" t="str">
        <f>IF(R173&gt;0,'Saisie CLASSEMENT'!K178)</f>
        <v xml:space="preserve"> </v>
      </c>
      <c r="V173" s="171" t="str">
        <f>IF(R173&gt;0,'Saisie CLASSEMENT'!N178)</f>
        <v xml:space="preserve"> </v>
      </c>
      <c r="W173" s="170" t="str">
        <f>IF(R173&gt;0,'Saisie CLASSEMENT'!O178)</f>
        <v xml:space="preserve"> </v>
      </c>
      <c r="X173" s="172" t="str">
        <f>IF(R173&gt;0,'Saisie CLASSEMENT'!P178)</f>
        <v xml:space="preserve"> </v>
      </c>
      <c r="AA173" s="85" t="str">
        <f>IF(OR(X173="",COUNTIF(X$2:X173,X173)&gt;1),"",COUNTIF(X:X,"&gt;="&amp;X173))</f>
        <v/>
      </c>
      <c r="AB173" s="323" t="str">
        <f t="shared" si="9"/>
        <v/>
      </c>
    </row>
    <row r="174" spans="1:28" ht="15.75" hidden="1" customHeight="1">
      <c r="A174" s="33">
        <f t="shared" si="10"/>
        <v>0</v>
      </c>
      <c r="B174" s="170" t="str">
        <f t="shared" si="11"/>
        <v/>
      </c>
      <c r="C174" s="180"/>
      <c r="D174" s="170"/>
      <c r="E174" s="171"/>
      <c r="F174" s="171"/>
      <c r="G174" s="171"/>
      <c r="H174" s="170"/>
      <c r="I174" s="171"/>
      <c r="J174" s="527" t="str">
        <f t="shared" si="12"/>
        <v/>
      </c>
      <c r="K174" s="172"/>
      <c r="L174" s="325"/>
      <c r="R174" s="180" t="str">
        <f>IF('Saisie CLASSEMENT'!$C179&gt;0,'Saisie CLASSEMENT'!B179,"")</f>
        <v/>
      </c>
      <c r="S174" s="170">
        <f>IF(R174&gt;0,'Saisie CLASSEMENT'!C179)</f>
        <v>0</v>
      </c>
      <c r="T174" s="171" t="str">
        <f>IF(R174&gt;0,CONCATENATE('Saisie CLASSEMENT'!I179," ",'Saisie CLASSEMENT'!J179,""))</f>
        <v xml:space="preserve">   </v>
      </c>
      <c r="U174" s="171" t="str">
        <f>IF(R174&gt;0,'Saisie CLASSEMENT'!K179)</f>
        <v xml:space="preserve"> </v>
      </c>
      <c r="V174" s="171" t="str">
        <f>IF(R174&gt;0,'Saisie CLASSEMENT'!N179)</f>
        <v xml:space="preserve"> </v>
      </c>
      <c r="W174" s="170" t="str">
        <f>IF(R174&gt;0,'Saisie CLASSEMENT'!O179)</f>
        <v xml:space="preserve"> </v>
      </c>
      <c r="X174" s="172" t="str">
        <f>IF(R174&gt;0,'Saisie CLASSEMENT'!P179)</f>
        <v xml:space="preserve"> </v>
      </c>
      <c r="AA174" s="85" t="str">
        <f>IF(OR(X174="",COUNTIF(X$2:X174,X174)&gt;1),"",COUNTIF(X:X,"&gt;="&amp;X174))</f>
        <v/>
      </c>
      <c r="AB174" s="323" t="str">
        <f t="shared" si="9"/>
        <v/>
      </c>
    </row>
    <row r="175" spans="1:28" ht="15.75" hidden="1" customHeight="1">
      <c r="A175" s="33">
        <f t="shared" si="10"/>
        <v>0</v>
      </c>
      <c r="B175" s="170" t="str">
        <f t="shared" si="11"/>
        <v/>
      </c>
      <c r="C175" s="180"/>
      <c r="D175" s="170"/>
      <c r="E175" s="171"/>
      <c r="F175" s="171"/>
      <c r="G175" s="171"/>
      <c r="H175" s="170"/>
      <c r="I175" s="171"/>
      <c r="J175" s="527" t="str">
        <f t="shared" si="12"/>
        <v/>
      </c>
      <c r="K175" s="172"/>
      <c r="L175" s="325"/>
      <c r="R175" s="180" t="str">
        <f>IF('Saisie CLASSEMENT'!$C180&gt;0,'Saisie CLASSEMENT'!B180,"")</f>
        <v/>
      </c>
      <c r="S175" s="170">
        <f>IF(R175&gt;0,'Saisie CLASSEMENT'!C180)</f>
        <v>0</v>
      </c>
      <c r="T175" s="171" t="str">
        <f>IF(R175&gt;0,CONCATENATE('Saisie CLASSEMENT'!I180," ",'Saisie CLASSEMENT'!J180,""))</f>
        <v xml:space="preserve">   </v>
      </c>
      <c r="U175" s="171" t="str">
        <f>IF(R175&gt;0,'Saisie CLASSEMENT'!K180)</f>
        <v xml:space="preserve"> </v>
      </c>
      <c r="V175" s="171" t="str">
        <f>IF(R175&gt;0,'Saisie CLASSEMENT'!N180)</f>
        <v xml:space="preserve"> </v>
      </c>
      <c r="W175" s="170" t="str">
        <f>IF(R175&gt;0,'Saisie CLASSEMENT'!O180)</f>
        <v xml:space="preserve"> </v>
      </c>
      <c r="X175" s="172" t="str">
        <f>IF(R175&gt;0,'Saisie CLASSEMENT'!P180)</f>
        <v xml:space="preserve"> </v>
      </c>
      <c r="AA175" s="85" t="str">
        <f>IF(OR(X175="",COUNTIF(X$2:X175,X175)&gt;1),"",COUNTIF(X:X,"&gt;="&amp;X175))</f>
        <v/>
      </c>
      <c r="AB175" s="323" t="str">
        <f t="shared" si="9"/>
        <v/>
      </c>
    </row>
    <row r="176" spans="1:28" ht="15.75" hidden="1" customHeight="1">
      <c r="A176" s="33">
        <f t="shared" si="10"/>
        <v>0</v>
      </c>
      <c r="B176" s="170" t="str">
        <f t="shared" si="11"/>
        <v/>
      </c>
      <c r="C176" s="180"/>
      <c r="D176" s="170"/>
      <c r="E176" s="171"/>
      <c r="F176" s="171"/>
      <c r="G176" s="171"/>
      <c r="H176" s="170"/>
      <c r="I176" s="171"/>
      <c r="J176" s="527" t="str">
        <f t="shared" si="12"/>
        <v/>
      </c>
      <c r="K176" s="172"/>
      <c r="L176" s="325"/>
      <c r="R176" s="180" t="str">
        <f>IF('Saisie CLASSEMENT'!$C181&gt;0,'Saisie CLASSEMENT'!B181,"")</f>
        <v/>
      </c>
      <c r="S176" s="170">
        <f>IF(R176&gt;0,'Saisie CLASSEMENT'!C181)</f>
        <v>0</v>
      </c>
      <c r="T176" s="171" t="str">
        <f>IF(R176&gt;0,CONCATENATE('Saisie CLASSEMENT'!I181," ",'Saisie CLASSEMENT'!J181,""))</f>
        <v xml:space="preserve">   </v>
      </c>
      <c r="U176" s="171" t="str">
        <f>IF(R176&gt;0,'Saisie CLASSEMENT'!K181)</f>
        <v xml:space="preserve"> </v>
      </c>
      <c r="V176" s="171" t="str">
        <f>IF(R176&gt;0,'Saisie CLASSEMENT'!N181)</f>
        <v xml:space="preserve"> </v>
      </c>
      <c r="W176" s="170" t="str">
        <f>IF(R176&gt;0,'Saisie CLASSEMENT'!O181)</f>
        <v xml:space="preserve"> </v>
      </c>
      <c r="X176" s="172" t="str">
        <f>IF(R176&gt;0,'Saisie CLASSEMENT'!P181)</f>
        <v xml:space="preserve"> </v>
      </c>
      <c r="AA176" s="85" t="str">
        <f>IF(OR(X176="",COUNTIF(X$2:X176,X176)&gt;1),"",COUNTIF(X:X,"&gt;="&amp;X176))</f>
        <v/>
      </c>
      <c r="AB176" s="323" t="str">
        <f t="shared" si="9"/>
        <v/>
      </c>
    </row>
    <row r="177" spans="1:28" ht="15.75" hidden="1" customHeight="1">
      <c r="A177" s="33">
        <f t="shared" si="10"/>
        <v>0</v>
      </c>
      <c r="B177" s="170" t="str">
        <f t="shared" si="11"/>
        <v/>
      </c>
      <c r="C177" s="180"/>
      <c r="D177" s="170"/>
      <c r="E177" s="171"/>
      <c r="F177" s="171"/>
      <c r="G177" s="171"/>
      <c r="H177" s="170"/>
      <c r="I177" s="171"/>
      <c r="J177" s="527" t="str">
        <f t="shared" si="12"/>
        <v/>
      </c>
      <c r="K177" s="172"/>
      <c r="L177" s="325"/>
      <c r="R177" s="180" t="str">
        <f>IF('Saisie CLASSEMENT'!$C182&gt;0,'Saisie CLASSEMENT'!B182,"")</f>
        <v/>
      </c>
      <c r="S177" s="170">
        <f>IF(R177&gt;0,'Saisie CLASSEMENT'!C182)</f>
        <v>0</v>
      </c>
      <c r="T177" s="171" t="str">
        <f>IF(R177&gt;0,CONCATENATE('Saisie CLASSEMENT'!I182," ",'Saisie CLASSEMENT'!J182,""))</f>
        <v xml:space="preserve">   </v>
      </c>
      <c r="U177" s="171" t="str">
        <f>IF(R177&gt;0,'Saisie CLASSEMENT'!K182)</f>
        <v xml:space="preserve"> </v>
      </c>
      <c r="V177" s="171" t="str">
        <f>IF(R177&gt;0,'Saisie CLASSEMENT'!N182)</f>
        <v xml:space="preserve"> </v>
      </c>
      <c r="W177" s="170" t="str">
        <f>IF(R177&gt;0,'Saisie CLASSEMENT'!O182)</f>
        <v xml:space="preserve"> </v>
      </c>
      <c r="X177" s="172" t="str">
        <f>IF(R177&gt;0,'Saisie CLASSEMENT'!P182)</f>
        <v xml:space="preserve"> </v>
      </c>
      <c r="AA177" s="85" t="str">
        <f>IF(OR(X177="",COUNTIF(X$2:X177,X177)&gt;1),"",COUNTIF(X:X,"&gt;="&amp;X177))</f>
        <v/>
      </c>
      <c r="AB177" s="323" t="str">
        <f t="shared" si="9"/>
        <v/>
      </c>
    </row>
    <row r="178" spans="1:28" ht="15.75" hidden="1" customHeight="1">
      <c r="A178" s="33">
        <f t="shared" si="10"/>
        <v>0</v>
      </c>
      <c r="B178" s="170" t="str">
        <f t="shared" si="11"/>
        <v/>
      </c>
      <c r="C178" s="180"/>
      <c r="D178" s="170"/>
      <c r="E178" s="171"/>
      <c r="F178" s="171"/>
      <c r="G178" s="171"/>
      <c r="H178" s="170"/>
      <c r="I178" s="171"/>
      <c r="J178" s="527" t="str">
        <f t="shared" si="12"/>
        <v/>
      </c>
      <c r="K178" s="172"/>
      <c r="L178" s="325"/>
      <c r="R178" s="180" t="str">
        <f>IF('Saisie CLASSEMENT'!$C183&gt;0,'Saisie CLASSEMENT'!B183,"")</f>
        <v/>
      </c>
      <c r="S178" s="170">
        <f>IF(R178&gt;0,'Saisie CLASSEMENT'!C183)</f>
        <v>0</v>
      </c>
      <c r="T178" s="171" t="str">
        <f>IF(R178&gt;0,CONCATENATE('Saisie CLASSEMENT'!I183," ",'Saisie CLASSEMENT'!J183,""))</f>
        <v xml:space="preserve">   </v>
      </c>
      <c r="U178" s="171" t="str">
        <f>IF(R178&gt;0,'Saisie CLASSEMENT'!K183)</f>
        <v xml:space="preserve"> </v>
      </c>
      <c r="V178" s="171" t="str">
        <f>IF(R178&gt;0,'Saisie CLASSEMENT'!N183)</f>
        <v xml:space="preserve"> </v>
      </c>
      <c r="W178" s="170" t="str">
        <f>IF(R178&gt;0,'Saisie CLASSEMENT'!O183)</f>
        <v xml:space="preserve"> </v>
      </c>
      <c r="X178" s="172" t="str">
        <f>IF(R178&gt;0,'Saisie CLASSEMENT'!P183)</f>
        <v xml:space="preserve"> </v>
      </c>
      <c r="AA178" s="85" t="str">
        <f>IF(OR(X178="",COUNTIF(X$2:X178,X178)&gt;1),"",COUNTIF(X:X,"&gt;="&amp;X178))</f>
        <v/>
      </c>
      <c r="AB178" s="323" t="str">
        <f t="shared" si="9"/>
        <v/>
      </c>
    </row>
    <row r="179" spans="1:28" ht="15.75" hidden="1" customHeight="1">
      <c r="A179" s="33">
        <f t="shared" si="10"/>
        <v>0</v>
      </c>
      <c r="B179" s="170" t="str">
        <f t="shared" si="11"/>
        <v/>
      </c>
      <c r="C179" s="180"/>
      <c r="D179" s="170"/>
      <c r="E179" s="171"/>
      <c r="F179" s="171"/>
      <c r="G179" s="171"/>
      <c r="H179" s="170"/>
      <c r="I179" s="171"/>
      <c r="J179" s="527" t="str">
        <f t="shared" si="12"/>
        <v/>
      </c>
      <c r="K179" s="172"/>
      <c r="L179" s="325"/>
      <c r="R179" s="180" t="str">
        <f>IF('Saisie CLASSEMENT'!$C184&gt;0,'Saisie CLASSEMENT'!B184,"")</f>
        <v/>
      </c>
      <c r="S179" s="170">
        <f>IF(R179&gt;0,'Saisie CLASSEMENT'!C184)</f>
        <v>0</v>
      </c>
      <c r="T179" s="171" t="str">
        <f>IF(R179&gt;0,CONCATENATE('Saisie CLASSEMENT'!I184," ",'Saisie CLASSEMENT'!J184,""))</f>
        <v xml:space="preserve">   </v>
      </c>
      <c r="U179" s="171" t="str">
        <f>IF(R179&gt;0,'Saisie CLASSEMENT'!K184)</f>
        <v xml:space="preserve"> </v>
      </c>
      <c r="V179" s="171" t="str">
        <f>IF(R179&gt;0,'Saisie CLASSEMENT'!N184)</f>
        <v xml:space="preserve"> </v>
      </c>
      <c r="W179" s="170" t="str">
        <f>IF(R179&gt;0,'Saisie CLASSEMENT'!O184)</f>
        <v xml:space="preserve"> </v>
      </c>
      <c r="X179" s="172" t="str">
        <f>IF(R179&gt;0,'Saisie CLASSEMENT'!P184)</f>
        <v xml:space="preserve"> </v>
      </c>
      <c r="AA179" s="85" t="str">
        <f>IF(OR(X179="",COUNTIF(X$2:X179,X179)&gt;1),"",COUNTIF(X:X,"&gt;="&amp;X179))</f>
        <v/>
      </c>
      <c r="AB179" s="323" t="str">
        <f t="shared" si="9"/>
        <v/>
      </c>
    </row>
    <row r="180" spans="1:28" ht="15.75" hidden="1" customHeight="1">
      <c r="A180" s="33">
        <f t="shared" si="10"/>
        <v>0</v>
      </c>
      <c r="B180" s="170" t="str">
        <f t="shared" si="11"/>
        <v/>
      </c>
      <c r="C180" s="180"/>
      <c r="D180" s="170"/>
      <c r="E180" s="171"/>
      <c r="F180" s="171"/>
      <c r="G180" s="171"/>
      <c r="H180" s="170"/>
      <c r="I180" s="171"/>
      <c r="J180" s="527" t="str">
        <f t="shared" si="12"/>
        <v/>
      </c>
      <c r="K180" s="172"/>
      <c r="L180" s="325"/>
      <c r="R180" s="180" t="str">
        <f>IF('Saisie CLASSEMENT'!$C185&gt;0,'Saisie CLASSEMENT'!B185,"")</f>
        <v/>
      </c>
      <c r="S180" s="170">
        <f>IF(R180&gt;0,'Saisie CLASSEMENT'!C185)</f>
        <v>0</v>
      </c>
      <c r="T180" s="171" t="str">
        <f>IF(R180&gt;0,CONCATENATE('Saisie CLASSEMENT'!I185," ",'Saisie CLASSEMENT'!J185,""))</f>
        <v xml:space="preserve">   </v>
      </c>
      <c r="U180" s="171" t="str">
        <f>IF(R180&gt;0,'Saisie CLASSEMENT'!K185)</f>
        <v xml:space="preserve"> </v>
      </c>
      <c r="V180" s="171" t="str">
        <f>IF(R180&gt;0,'Saisie CLASSEMENT'!N185)</f>
        <v xml:space="preserve"> </v>
      </c>
      <c r="W180" s="170" t="str">
        <f>IF(R180&gt;0,'Saisie CLASSEMENT'!O185)</f>
        <v xml:space="preserve"> </v>
      </c>
      <c r="X180" s="172" t="str">
        <f>IF(R180&gt;0,'Saisie CLASSEMENT'!P185)</f>
        <v xml:space="preserve"> </v>
      </c>
      <c r="AA180" s="85" t="str">
        <f>IF(OR(X180="",COUNTIF(X$2:X180,X180)&gt;1),"",COUNTIF(X:X,"&gt;="&amp;X180))</f>
        <v/>
      </c>
      <c r="AB180" s="323" t="str">
        <f t="shared" si="9"/>
        <v/>
      </c>
    </row>
    <row r="181" spans="1:28" ht="15.75" hidden="1" customHeight="1">
      <c r="A181" s="33">
        <f t="shared" si="10"/>
        <v>0</v>
      </c>
      <c r="B181" s="170" t="str">
        <f t="shared" si="11"/>
        <v/>
      </c>
      <c r="C181" s="180"/>
      <c r="D181" s="170"/>
      <c r="E181" s="171"/>
      <c r="F181" s="171"/>
      <c r="G181" s="171"/>
      <c r="H181" s="170"/>
      <c r="I181" s="171"/>
      <c r="J181" s="527" t="str">
        <f t="shared" si="12"/>
        <v/>
      </c>
      <c r="K181" s="172"/>
      <c r="L181" s="325"/>
      <c r="R181" s="180" t="str">
        <f>IF('Saisie CLASSEMENT'!$C186&gt;0,'Saisie CLASSEMENT'!B186,"")</f>
        <v/>
      </c>
      <c r="S181" s="170">
        <f>IF(R181&gt;0,'Saisie CLASSEMENT'!C186)</f>
        <v>0</v>
      </c>
      <c r="T181" s="171" t="str">
        <f>IF(R181&gt;0,CONCATENATE('Saisie CLASSEMENT'!I186," ",'Saisie CLASSEMENT'!J186,""))</f>
        <v xml:space="preserve">   </v>
      </c>
      <c r="U181" s="171" t="str">
        <f>IF(R181&gt;0,'Saisie CLASSEMENT'!K186)</f>
        <v xml:space="preserve"> </v>
      </c>
      <c r="V181" s="171" t="str">
        <f>IF(R181&gt;0,'Saisie CLASSEMENT'!N186)</f>
        <v xml:space="preserve"> </v>
      </c>
      <c r="W181" s="170" t="str">
        <f>IF(R181&gt;0,'Saisie CLASSEMENT'!O186)</f>
        <v xml:space="preserve"> </v>
      </c>
      <c r="X181" s="172" t="str">
        <f>IF(R181&gt;0,'Saisie CLASSEMENT'!P186)</f>
        <v xml:space="preserve"> </v>
      </c>
      <c r="AA181" s="85" t="str">
        <f>IF(OR(X181="",COUNTIF(X$2:X181,X181)&gt;1),"",COUNTIF(X:X,"&gt;="&amp;X181))</f>
        <v/>
      </c>
      <c r="AB181" s="323" t="str">
        <f t="shared" si="9"/>
        <v/>
      </c>
    </row>
    <row r="182" spans="1:28" ht="15.75" hidden="1" customHeight="1">
      <c r="A182" s="33">
        <f t="shared" si="10"/>
        <v>0</v>
      </c>
      <c r="B182" s="170" t="str">
        <f t="shared" si="11"/>
        <v/>
      </c>
      <c r="C182" s="180"/>
      <c r="D182" s="170"/>
      <c r="E182" s="171"/>
      <c r="F182" s="171"/>
      <c r="G182" s="171"/>
      <c r="H182" s="170"/>
      <c r="I182" s="171"/>
      <c r="J182" s="527" t="str">
        <f t="shared" si="12"/>
        <v/>
      </c>
      <c r="K182" s="172"/>
      <c r="L182" s="325"/>
      <c r="R182" s="180" t="str">
        <f>IF('Saisie CLASSEMENT'!$C187&gt;0,'Saisie CLASSEMENT'!B187,"")</f>
        <v/>
      </c>
      <c r="S182" s="170">
        <f>IF(R182&gt;0,'Saisie CLASSEMENT'!C187)</f>
        <v>0</v>
      </c>
      <c r="T182" s="171" t="str">
        <f>IF(R182&gt;0,CONCATENATE('Saisie CLASSEMENT'!I187," ",'Saisie CLASSEMENT'!J187,""))</f>
        <v xml:space="preserve">   </v>
      </c>
      <c r="U182" s="171" t="str">
        <f>IF(R182&gt;0,'Saisie CLASSEMENT'!K187)</f>
        <v xml:space="preserve"> </v>
      </c>
      <c r="V182" s="171" t="str">
        <f>IF(R182&gt;0,'Saisie CLASSEMENT'!N187)</f>
        <v xml:space="preserve"> </v>
      </c>
      <c r="W182" s="170" t="str">
        <f>IF(R182&gt;0,'Saisie CLASSEMENT'!O187)</f>
        <v xml:space="preserve"> </v>
      </c>
      <c r="X182" s="172" t="str">
        <f>IF(R182&gt;0,'Saisie CLASSEMENT'!P187)</f>
        <v xml:space="preserve"> </v>
      </c>
      <c r="AA182" s="85" t="str">
        <f>IF(OR(X182="",COUNTIF(X$2:X182,X182)&gt;1),"",COUNTIF(X:X,"&gt;="&amp;X182))</f>
        <v/>
      </c>
      <c r="AB182" s="323" t="str">
        <f t="shared" si="9"/>
        <v/>
      </c>
    </row>
    <row r="183" spans="1:28" ht="15.75" hidden="1" customHeight="1">
      <c r="A183" s="33">
        <f t="shared" si="10"/>
        <v>0</v>
      </c>
      <c r="B183" s="170" t="str">
        <f t="shared" si="11"/>
        <v/>
      </c>
      <c r="C183" s="180"/>
      <c r="D183" s="170"/>
      <c r="E183" s="171"/>
      <c r="F183" s="171"/>
      <c r="G183" s="171"/>
      <c r="H183" s="170"/>
      <c r="I183" s="171"/>
      <c r="J183" s="527" t="str">
        <f t="shared" si="12"/>
        <v/>
      </c>
      <c r="K183" s="172"/>
      <c r="L183" s="325"/>
      <c r="R183" s="180" t="str">
        <f>IF('Saisie CLASSEMENT'!$C188&gt;0,'Saisie CLASSEMENT'!B188,"")</f>
        <v/>
      </c>
      <c r="S183" s="170">
        <f>IF(R183&gt;0,'Saisie CLASSEMENT'!C188)</f>
        <v>0</v>
      </c>
      <c r="T183" s="171" t="str">
        <f>IF(R183&gt;0,CONCATENATE('Saisie CLASSEMENT'!I188," ",'Saisie CLASSEMENT'!J188,""))</f>
        <v xml:space="preserve">   </v>
      </c>
      <c r="U183" s="171" t="str">
        <f>IF(R183&gt;0,'Saisie CLASSEMENT'!K188)</f>
        <v xml:space="preserve"> </v>
      </c>
      <c r="V183" s="171" t="str">
        <f>IF(R183&gt;0,'Saisie CLASSEMENT'!N188)</f>
        <v xml:space="preserve"> </v>
      </c>
      <c r="W183" s="170" t="str">
        <f>IF(R183&gt;0,'Saisie CLASSEMENT'!O188)</f>
        <v xml:space="preserve"> </v>
      </c>
      <c r="X183" s="172" t="str">
        <f>IF(R183&gt;0,'Saisie CLASSEMENT'!P188)</f>
        <v xml:space="preserve"> </v>
      </c>
      <c r="AA183" s="85" t="str">
        <f>IF(OR(X183="",COUNTIF(X$2:X183,X183)&gt;1),"",COUNTIF(X:X,"&gt;="&amp;X183))</f>
        <v/>
      </c>
      <c r="AB183" s="323" t="str">
        <f t="shared" si="9"/>
        <v/>
      </c>
    </row>
    <row r="184" spans="1:28" ht="15.75" hidden="1" customHeight="1">
      <c r="A184" s="33">
        <f t="shared" si="10"/>
        <v>0</v>
      </c>
      <c r="B184" s="170" t="str">
        <f t="shared" si="11"/>
        <v/>
      </c>
      <c r="C184" s="180"/>
      <c r="D184" s="170"/>
      <c r="E184" s="171"/>
      <c r="F184" s="171"/>
      <c r="G184" s="171"/>
      <c r="H184" s="170"/>
      <c r="I184" s="171"/>
      <c r="J184" s="527" t="str">
        <f t="shared" si="12"/>
        <v/>
      </c>
      <c r="K184" s="172"/>
      <c r="L184" s="325"/>
      <c r="R184" s="180" t="str">
        <f>IF('Saisie CLASSEMENT'!$C189&gt;0,'Saisie CLASSEMENT'!B189,"")</f>
        <v/>
      </c>
      <c r="S184" s="170">
        <f>IF(R184&gt;0,'Saisie CLASSEMENT'!C189)</f>
        <v>0</v>
      </c>
      <c r="T184" s="171" t="str">
        <f>IF(R184&gt;0,CONCATENATE('Saisie CLASSEMENT'!I189," ",'Saisie CLASSEMENT'!J189,""))</f>
        <v xml:space="preserve">   </v>
      </c>
      <c r="U184" s="171" t="str">
        <f>IF(R184&gt;0,'Saisie CLASSEMENT'!K189)</f>
        <v xml:space="preserve"> </v>
      </c>
      <c r="V184" s="171" t="str">
        <f>IF(R184&gt;0,'Saisie CLASSEMENT'!N189)</f>
        <v xml:space="preserve"> </v>
      </c>
      <c r="W184" s="170" t="str">
        <f>IF(R184&gt;0,'Saisie CLASSEMENT'!O189)</f>
        <v xml:space="preserve"> </v>
      </c>
      <c r="X184" s="172" t="str">
        <f>IF(R184&gt;0,'Saisie CLASSEMENT'!P189)</f>
        <v xml:space="preserve"> </v>
      </c>
      <c r="AA184" s="85" t="str">
        <f>IF(OR(X184="",COUNTIF(X$2:X184,X184)&gt;1),"",COUNTIF(X:X,"&gt;="&amp;X184))</f>
        <v/>
      </c>
      <c r="AB184" s="323" t="str">
        <f t="shared" si="9"/>
        <v/>
      </c>
    </row>
    <row r="185" spans="1:28" ht="15.75" hidden="1" customHeight="1">
      <c r="A185" s="33">
        <f t="shared" si="10"/>
        <v>0</v>
      </c>
      <c r="B185" s="170" t="str">
        <f t="shared" si="11"/>
        <v/>
      </c>
      <c r="C185" s="180"/>
      <c r="D185" s="170"/>
      <c r="E185" s="171"/>
      <c r="F185" s="171"/>
      <c r="G185" s="171"/>
      <c r="H185" s="170"/>
      <c r="I185" s="171"/>
      <c r="J185" s="527" t="str">
        <f t="shared" si="12"/>
        <v/>
      </c>
      <c r="K185" s="172"/>
      <c r="L185" s="325"/>
      <c r="R185" s="180" t="str">
        <f>IF('Saisie CLASSEMENT'!$C190&gt;0,'Saisie CLASSEMENT'!B190,"")</f>
        <v/>
      </c>
      <c r="S185" s="170">
        <f>IF(R185&gt;0,'Saisie CLASSEMENT'!C190)</f>
        <v>0</v>
      </c>
      <c r="T185" s="171" t="str">
        <f>IF(R185&gt;0,CONCATENATE('Saisie CLASSEMENT'!I190," ",'Saisie CLASSEMENT'!J190,""))</f>
        <v xml:space="preserve">   </v>
      </c>
      <c r="U185" s="171" t="str">
        <f>IF(R185&gt;0,'Saisie CLASSEMENT'!K190)</f>
        <v xml:space="preserve"> </v>
      </c>
      <c r="V185" s="171" t="str">
        <f>IF(R185&gt;0,'Saisie CLASSEMENT'!N190)</f>
        <v xml:space="preserve"> </v>
      </c>
      <c r="W185" s="170" t="str">
        <f>IF(R185&gt;0,'Saisie CLASSEMENT'!O190)</f>
        <v xml:space="preserve"> </v>
      </c>
      <c r="X185" s="172" t="str">
        <f>IF(R185&gt;0,'Saisie CLASSEMENT'!P190)</f>
        <v xml:space="preserve"> </v>
      </c>
      <c r="AA185" s="85" t="str">
        <f>IF(OR(X185="",COUNTIF(X$2:X185,X185)&gt;1),"",COUNTIF(X:X,"&gt;="&amp;X185))</f>
        <v/>
      </c>
      <c r="AB185" s="323" t="str">
        <f t="shared" si="9"/>
        <v/>
      </c>
    </row>
    <row r="186" spans="1:28" ht="15.75" hidden="1" customHeight="1">
      <c r="A186" s="33">
        <f t="shared" si="10"/>
        <v>0</v>
      </c>
      <c r="B186" s="170" t="str">
        <f t="shared" si="11"/>
        <v/>
      </c>
      <c r="C186" s="180"/>
      <c r="D186" s="170"/>
      <c r="E186" s="171"/>
      <c r="F186" s="171"/>
      <c r="G186" s="171"/>
      <c r="H186" s="170"/>
      <c r="I186" s="171"/>
      <c r="J186" s="527" t="str">
        <f t="shared" si="12"/>
        <v/>
      </c>
      <c r="K186" s="172"/>
      <c r="L186" s="325"/>
      <c r="R186" s="180" t="str">
        <f>IF('Saisie CLASSEMENT'!$C191&gt;0,'Saisie CLASSEMENT'!B191,"")</f>
        <v/>
      </c>
      <c r="S186" s="170">
        <f>IF(R186&gt;0,'Saisie CLASSEMENT'!C191)</f>
        <v>0</v>
      </c>
      <c r="T186" s="171" t="str">
        <f>IF(R186&gt;0,CONCATENATE('Saisie CLASSEMENT'!I191," ",'Saisie CLASSEMENT'!J191,""))</f>
        <v xml:space="preserve">   </v>
      </c>
      <c r="U186" s="171" t="str">
        <f>IF(R186&gt;0,'Saisie CLASSEMENT'!K191)</f>
        <v xml:space="preserve"> </v>
      </c>
      <c r="V186" s="171" t="str">
        <f>IF(R186&gt;0,'Saisie CLASSEMENT'!N191)</f>
        <v xml:space="preserve"> </v>
      </c>
      <c r="W186" s="170" t="str">
        <f>IF(R186&gt;0,'Saisie CLASSEMENT'!O191)</f>
        <v xml:space="preserve"> </v>
      </c>
      <c r="X186" s="172" t="str">
        <f>IF(R186&gt;0,'Saisie CLASSEMENT'!P191)</f>
        <v xml:space="preserve"> </v>
      </c>
      <c r="AA186" s="85" t="str">
        <f>IF(OR(X186="",COUNTIF(X$2:X186,X186)&gt;1),"",COUNTIF(X:X,"&gt;="&amp;X186))</f>
        <v/>
      </c>
      <c r="AB186" s="323" t="str">
        <f t="shared" si="9"/>
        <v/>
      </c>
    </row>
    <row r="187" spans="1:28" ht="15.75" hidden="1" customHeight="1">
      <c r="A187" s="33">
        <f t="shared" si="10"/>
        <v>0</v>
      </c>
      <c r="B187" s="170" t="str">
        <f t="shared" si="11"/>
        <v/>
      </c>
      <c r="C187" s="180"/>
      <c r="D187" s="170"/>
      <c r="E187" s="171"/>
      <c r="F187" s="171"/>
      <c r="G187" s="171"/>
      <c r="H187" s="170"/>
      <c r="I187" s="171"/>
      <c r="J187" s="527" t="str">
        <f t="shared" si="12"/>
        <v/>
      </c>
      <c r="K187" s="172"/>
      <c r="L187" s="325"/>
      <c r="R187" s="180" t="str">
        <f>IF('Saisie CLASSEMENT'!$C192&gt;0,'Saisie CLASSEMENT'!B192,"")</f>
        <v/>
      </c>
      <c r="S187" s="170">
        <f>IF(R187&gt;0,'Saisie CLASSEMENT'!C192)</f>
        <v>0</v>
      </c>
      <c r="T187" s="171" t="str">
        <f>IF(R187&gt;0,CONCATENATE('Saisie CLASSEMENT'!I192," ",'Saisie CLASSEMENT'!J192,""))</f>
        <v xml:space="preserve">   </v>
      </c>
      <c r="U187" s="171" t="str">
        <f>IF(R187&gt;0,'Saisie CLASSEMENT'!K192)</f>
        <v xml:space="preserve"> </v>
      </c>
      <c r="V187" s="171" t="str">
        <f>IF(R187&gt;0,'Saisie CLASSEMENT'!N192)</f>
        <v xml:space="preserve"> </v>
      </c>
      <c r="W187" s="170" t="str">
        <f>IF(R187&gt;0,'Saisie CLASSEMENT'!O192)</f>
        <v xml:space="preserve"> </v>
      </c>
      <c r="X187" s="172" t="str">
        <f>IF(R187&gt;0,'Saisie CLASSEMENT'!P192)</f>
        <v xml:space="preserve"> </v>
      </c>
      <c r="AA187" s="85" t="str">
        <f>IF(OR(X187="",COUNTIF(X$2:X187,X187)&gt;1),"",COUNTIF(X:X,"&gt;="&amp;X187))</f>
        <v/>
      </c>
      <c r="AB187" s="323" t="str">
        <f t="shared" si="9"/>
        <v/>
      </c>
    </row>
    <row r="188" spans="1:28" ht="15.75" hidden="1" customHeight="1">
      <c r="A188" s="33">
        <f t="shared" si="10"/>
        <v>0</v>
      </c>
      <c r="B188" s="170" t="str">
        <f t="shared" si="11"/>
        <v/>
      </c>
      <c r="C188" s="180"/>
      <c r="D188" s="170"/>
      <c r="E188" s="171"/>
      <c r="F188" s="171"/>
      <c r="G188" s="171"/>
      <c r="H188" s="170"/>
      <c r="I188" s="171"/>
      <c r="J188" s="527" t="str">
        <f t="shared" si="12"/>
        <v/>
      </c>
      <c r="K188" s="172"/>
      <c r="L188" s="325"/>
      <c r="R188" s="180" t="str">
        <f>IF('Saisie CLASSEMENT'!$C193&gt;0,'Saisie CLASSEMENT'!B193,"")</f>
        <v/>
      </c>
      <c r="S188" s="170">
        <f>IF(R188&gt;0,'Saisie CLASSEMENT'!C193)</f>
        <v>0</v>
      </c>
      <c r="T188" s="171" t="str">
        <f>IF(R188&gt;0,CONCATENATE('Saisie CLASSEMENT'!I193," ",'Saisie CLASSEMENT'!J193,""))</f>
        <v xml:space="preserve">   </v>
      </c>
      <c r="U188" s="171" t="str">
        <f>IF(R188&gt;0,'Saisie CLASSEMENT'!K193)</f>
        <v xml:space="preserve"> </v>
      </c>
      <c r="V188" s="171" t="str">
        <f>IF(R188&gt;0,'Saisie CLASSEMENT'!N193)</f>
        <v xml:space="preserve"> </v>
      </c>
      <c r="W188" s="170" t="str">
        <f>IF(R188&gt;0,'Saisie CLASSEMENT'!O193)</f>
        <v xml:space="preserve"> </v>
      </c>
      <c r="X188" s="172" t="str">
        <f>IF(R188&gt;0,'Saisie CLASSEMENT'!P193)</f>
        <v xml:space="preserve"> </v>
      </c>
      <c r="AA188" s="85" t="str">
        <f>IF(OR(X188="",COUNTIF(X$2:X188,X188)&gt;1),"",COUNTIF(X:X,"&gt;="&amp;X188))</f>
        <v/>
      </c>
      <c r="AB188" s="323" t="str">
        <f t="shared" si="9"/>
        <v/>
      </c>
    </row>
    <row r="189" spans="1:28" ht="15.75" hidden="1" customHeight="1">
      <c r="A189" s="33">
        <f t="shared" si="10"/>
        <v>0</v>
      </c>
      <c r="B189" s="170" t="str">
        <f t="shared" si="11"/>
        <v/>
      </c>
      <c r="C189" s="180"/>
      <c r="D189" s="170"/>
      <c r="E189" s="171"/>
      <c r="F189" s="171"/>
      <c r="G189" s="171"/>
      <c r="H189" s="170"/>
      <c r="I189" s="171"/>
      <c r="J189" s="527" t="str">
        <f t="shared" si="12"/>
        <v/>
      </c>
      <c r="K189" s="172"/>
      <c r="L189" s="325"/>
      <c r="R189" s="180" t="str">
        <f>IF('Saisie CLASSEMENT'!$C194&gt;0,'Saisie CLASSEMENT'!B194,"")</f>
        <v/>
      </c>
      <c r="S189" s="170">
        <f>IF(R189&gt;0,'Saisie CLASSEMENT'!C194)</f>
        <v>0</v>
      </c>
      <c r="T189" s="171" t="str">
        <f>IF(R189&gt;0,CONCATENATE('Saisie CLASSEMENT'!I194," ",'Saisie CLASSEMENT'!J194,""))</f>
        <v xml:space="preserve">   </v>
      </c>
      <c r="U189" s="171" t="str">
        <f>IF(R189&gt;0,'Saisie CLASSEMENT'!K194)</f>
        <v xml:space="preserve"> </v>
      </c>
      <c r="V189" s="171" t="str">
        <f>IF(R189&gt;0,'Saisie CLASSEMENT'!N194)</f>
        <v xml:space="preserve"> </v>
      </c>
      <c r="W189" s="170" t="str">
        <f>IF(R189&gt;0,'Saisie CLASSEMENT'!O194)</f>
        <v xml:space="preserve"> </v>
      </c>
      <c r="X189" s="172" t="str">
        <f>IF(R189&gt;0,'Saisie CLASSEMENT'!P194)</f>
        <v xml:space="preserve"> </v>
      </c>
      <c r="AA189" s="85" t="str">
        <f>IF(OR(X189="",COUNTIF(X$2:X189,X189)&gt;1),"",COUNTIF(X:X,"&gt;="&amp;X189))</f>
        <v/>
      </c>
      <c r="AB189" s="323" t="str">
        <f t="shared" si="9"/>
        <v/>
      </c>
    </row>
    <row r="190" spans="1:28" ht="15.75" hidden="1" customHeight="1">
      <c r="A190" s="33">
        <f t="shared" si="10"/>
        <v>0</v>
      </c>
      <c r="B190" s="170" t="str">
        <f t="shared" si="11"/>
        <v/>
      </c>
      <c r="C190" s="180"/>
      <c r="D190" s="170"/>
      <c r="E190" s="171"/>
      <c r="F190" s="171"/>
      <c r="G190" s="171"/>
      <c r="H190" s="170"/>
      <c r="I190" s="171"/>
      <c r="J190" s="527" t="str">
        <f t="shared" si="12"/>
        <v/>
      </c>
      <c r="K190" s="172"/>
      <c r="L190" s="325"/>
      <c r="R190" s="180" t="str">
        <f>IF('Saisie CLASSEMENT'!$C195&gt;0,'Saisie CLASSEMENT'!B195,"")</f>
        <v/>
      </c>
      <c r="S190" s="170">
        <f>IF(R190&gt;0,'Saisie CLASSEMENT'!C195)</f>
        <v>0</v>
      </c>
      <c r="T190" s="171" t="str">
        <f>IF(R190&gt;0,CONCATENATE('Saisie CLASSEMENT'!I195," ",'Saisie CLASSEMENT'!J195,""))</f>
        <v xml:space="preserve">   </v>
      </c>
      <c r="U190" s="171" t="str">
        <f>IF(R190&gt;0,'Saisie CLASSEMENT'!K195)</f>
        <v xml:space="preserve"> </v>
      </c>
      <c r="V190" s="171" t="str">
        <f>IF(R190&gt;0,'Saisie CLASSEMENT'!N195)</f>
        <v xml:space="preserve"> </v>
      </c>
      <c r="W190" s="170" t="str">
        <f>IF(R190&gt;0,'Saisie CLASSEMENT'!O195)</f>
        <v xml:space="preserve"> </v>
      </c>
      <c r="X190" s="172" t="str">
        <f>IF(R190&gt;0,'Saisie CLASSEMENT'!P195)</f>
        <v xml:space="preserve"> </v>
      </c>
      <c r="AA190" s="85" t="str">
        <f>IF(OR(X190="",COUNTIF(X$2:X190,X190)&gt;1),"",COUNTIF(X:X,"&gt;="&amp;X190))</f>
        <v/>
      </c>
      <c r="AB190" s="323" t="str">
        <f t="shared" si="9"/>
        <v/>
      </c>
    </row>
    <row r="191" spans="1:28" ht="15.75" hidden="1" customHeight="1">
      <c r="A191" s="33">
        <f t="shared" si="10"/>
        <v>0</v>
      </c>
      <c r="B191" s="170" t="str">
        <f t="shared" si="11"/>
        <v/>
      </c>
      <c r="C191" s="180"/>
      <c r="D191" s="170"/>
      <c r="E191" s="171"/>
      <c r="F191" s="171"/>
      <c r="G191" s="171"/>
      <c r="H191" s="170"/>
      <c r="I191" s="171"/>
      <c r="J191" s="527" t="str">
        <f t="shared" si="12"/>
        <v/>
      </c>
      <c r="K191" s="172"/>
      <c r="L191" s="325"/>
      <c r="R191" s="180" t="str">
        <f>IF('Saisie CLASSEMENT'!$C196&gt;0,'Saisie CLASSEMENT'!B196,"")</f>
        <v/>
      </c>
      <c r="S191" s="170">
        <f>IF(R191&gt;0,'Saisie CLASSEMENT'!C196)</f>
        <v>0</v>
      </c>
      <c r="T191" s="171" t="str">
        <f>IF(R191&gt;0,CONCATENATE('Saisie CLASSEMENT'!I196," ",'Saisie CLASSEMENT'!J196,""))</f>
        <v xml:space="preserve">   </v>
      </c>
      <c r="U191" s="171" t="str">
        <f>IF(R191&gt;0,'Saisie CLASSEMENT'!K196)</f>
        <v xml:space="preserve"> </v>
      </c>
      <c r="V191" s="171" t="str">
        <f>IF(R191&gt;0,'Saisie CLASSEMENT'!N196)</f>
        <v xml:space="preserve"> </v>
      </c>
      <c r="W191" s="170" t="str">
        <f>IF(R191&gt;0,'Saisie CLASSEMENT'!O196)</f>
        <v xml:space="preserve"> </v>
      </c>
      <c r="X191" s="172" t="str">
        <f>IF(R191&gt;0,'Saisie CLASSEMENT'!P196)</f>
        <v xml:space="preserve"> </v>
      </c>
      <c r="AA191" s="85" t="str">
        <f>IF(OR(X191="",COUNTIF(X$2:X191,X191)&gt;1),"",COUNTIF(X:X,"&gt;="&amp;X191))</f>
        <v/>
      </c>
      <c r="AB191" s="323" t="str">
        <f t="shared" si="9"/>
        <v/>
      </c>
    </row>
    <row r="192" spans="1:28" ht="15.75" hidden="1" customHeight="1">
      <c r="A192" s="33">
        <f t="shared" si="10"/>
        <v>0</v>
      </c>
      <c r="B192" s="170" t="str">
        <f t="shared" si="11"/>
        <v/>
      </c>
      <c r="C192" s="180"/>
      <c r="D192" s="170"/>
      <c r="E192" s="171"/>
      <c r="F192" s="171"/>
      <c r="G192" s="171"/>
      <c r="H192" s="170"/>
      <c r="I192" s="171"/>
      <c r="J192" s="527" t="str">
        <f t="shared" si="12"/>
        <v/>
      </c>
      <c r="K192" s="172"/>
      <c r="L192" s="325"/>
      <c r="R192" s="180" t="str">
        <f>IF('Saisie CLASSEMENT'!$C197&gt;0,'Saisie CLASSEMENT'!B197,"")</f>
        <v/>
      </c>
      <c r="S192" s="170">
        <f>IF(R192&gt;0,'Saisie CLASSEMENT'!C197)</f>
        <v>0</v>
      </c>
      <c r="T192" s="171" t="str">
        <f>IF(R192&gt;0,CONCATENATE('Saisie CLASSEMENT'!I197," ",'Saisie CLASSEMENT'!J197,""))</f>
        <v xml:space="preserve">   </v>
      </c>
      <c r="U192" s="171" t="str">
        <f>IF(R192&gt;0,'Saisie CLASSEMENT'!K197)</f>
        <v xml:space="preserve"> </v>
      </c>
      <c r="V192" s="171" t="str">
        <f>IF(R192&gt;0,'Saisie CLASSEMENT'!N197)</f>
        <v xml:space="preserve"> </v>
      </c>
      <c r="W192" s="170" t="str">
        <f>IF(R192&gt;0,'Saisie CLASSEMENT'!O197)</f>
        <v xml:space="preserve"> </v>
      </c>
      <c r="X192" s="172" t="str">
        <f>IF(R192&gt;0,'Saisie CLASSEMENT'!P197)</f>
        <v xml:space="preserve"> </v>
      </c>
      <c r="AA192" s="85" t="str">
        <f>IF(OR(X192="",COUNTIF(X$2:X192,X192)&gt;1),"",COUNTIF(X:X,"&gt;="&amp;X192))</f>
        <v/>
      </c>
      <c r="AB192" s="323" t="str">
        <f t="shared" si="9"/>
        <v/>
      </c>
    </row>
    <row r="193" spans="1:28" ht="15.75" hidden="1" customHeight="1">
      <c r="A193" s="33">
        <f t="shared" si="10"/>
        <v>0</v>
      </c>
      <c r="B193" s="170" t="str">
        <f t="shared" si="11"/>
        <v/>
      </c>
      <c r="C193" s="180"/>
      <c r="D193" s="170"/>
      <c r="E193" s="171"/>
      <c r="F193" s="171"/>
      <c r="G193" s="171"/>
      <c r="H193" s="170"/>
      <c r="I193" s="171"/>
      <c r="J193" s="527" t="str">
        <f t="shared" si="12"/>
        <v/>
      </c>
      <c r="K193" s="172"/>
      <c r="L193" s="325"/>
      <c r="R193" s="180" t="str">
        <f>IF('Saisie CLASSEMENT'!$C198&gt;0,'Saisie CLASSEMENT'!B198,"")</f>
        <v/>
      </c>
      <c r="S193" s="170">
        <f>IF(R193&gt;0,'Saisie CLASSEMENT'!C198)</f>
        <v>0</v>
      </c>
      <c r="T193" s="171" t="str">
        <f>IF(R193&gt;0,CONCATENATE('Saisie CLASSEMENT'!I198," ",'Saisie CLASSEMENT'!J198,""))</f>
        <v xml:space="preserve">   </v>
      </c>
      <c r="U193" s="171" t="str">
        <f>IF(R193&gt;0,'Saisie CLASSEMENT'!K198)</f>
        <v xml:space="preserve"> </v>
      </c>
      <c r="V193" s="171" t="str">
        <f>IF(R193&gt;0,'Saisie CLASSEMENT'!N198)</f>
        <v xml:space="preserve"> </v>
      </c>
      <c r="W193" s="170" t="str">
        <f>IF(R193&gt;0,'Saisie CLASSEMENT'!O198)</f>
        <v xml:space="preserve"> </v>
      </c>
      <c r="X193" s="172" t="str">
        <f>IF(R193&gt;0,'Saisie CLASSEMENT'!P198)</f>
        <v xml:space="preserve"> </v>
      </c>
      <c r="AA193" s="85" t="str">
        <f>IF(OR(X193="",COUNTIF(X$2:X193,X193)&gt;1),"",COUNTIF(X:X,"&gt;="&amp;X193))</f>
        <v/>
      </c>
      <c r="AB193" s="323" t="str">
        <f t="shared" si="9"/>
        <v/>
      </c>
    </row>
    <row r="194" spans="1:28" ht="15.75" hidden="1" customHeight="1">
      <c r="A194" s="33">
        <f t="shared" si="10"/>
        <v>0</v>
      </c>
      <c r="B194" s="170" t="str">
        <f t="shared" si="11"/>
        <v/>
      </c>
      <c r="C194" s="180"/>
      <c r="D194" s="170"/>
      <c r="E194" s="171"/>
      <c r="F194" s="171"/>
      <c r="G194" s="171"/>
      <c r="H194" s="170"/>
      <c r="I194" s="171"/>
      <c r="J194" s="527" t="str">
        <f t="shared" si="12"/>
        <v/>
      </c>
      <c r="K194" s="172"/>
      <c r="L194" s="325"/>
      <c r="R194" s="180" t="str">
        <f>IF('Saisie CLASSEMENT'!$C199&gt;0,'Saisie CLASSEMENT'!B199,"")</f>
        <v/>
      </c>
      <c r="S194" s="170">
        <f>IF(R194&gt;0,'Saisie CLASSEMENT'!C199)</f>
        <v>0</v>
      </c>
      <c r="T194" s="171" t="str">
        <f>IF(R194&gt;0,CONCATENATE('Saisie CLASSEMENT'!I199," ",'Saisie CLASSEMENT'!J199,""))</f>
        <v xml:space="preserve">   </v>
      </c>
      <c r="U194" s="171" t="str">
        <f>IF(R194&gt;0,'Saisie CLASSEMENT'!K199)</f>
        <v xml:space="preserve"> </v>
      </c>
      <c r="V194" s="171" t="str">
        <f>IF(R194&gt;0,'Saisie CLASSEMENT'!N199)</f>
        <v xml:space="preserve"> </v>
      </c>
      <c r="W194" s="170" t="str">
        <f>IF(R194&gt;0,'Saisie CLASSEMENT'!O199)</f>
        <v xml:space="preserve"> </v>
      </c>
      <c r="X194" s="172" t="str">
        <f>IF(R194&gt;0,'Saisie CLASSEMENT'!P199)</f>
        <v xml:space="preserve"> </v>
      </c>
      <c r="AA194" s="85" t="str">
        <f>IF(OR(X194="",COUNTIF(X$2:X194,X194)&gt;1),"",COUNTIF(X:X,"&gt;="&amp;X194))</f>
        <v/>
      </c>
      <c r="AB194" s="323" t="str">
        <f t="shared" si="9"/>
        <v/>
      </c>
    </row>
    <row r="195" spans="1:28" ht="15.75" hidden="1" customHeight="1">
      <c r="A195" s="33">
        <f t="shared" si="10"/>
        <v>0</v>
      </c>
      <c r="B195" s="170" t="str">
        <f t="shared" si="11"/>
        <v/>
      </c>
      <c r="C195" s="180"/>
      <c r="D195" s="170"/>
      <c r="E195" s="171"/>
      <c r="F195" s="171"/>
      <c r="G195" s="171"/>
      <c r="H195" s="170"/>
      <c r="I195" s="171"/>
      <c r="J195" s="527" t="str">
        <f t="shared" si="12"/>
        <v/>
      </c>
      <c r="K195" s="172"/>
      <c r="L195" s="325"/>
      <c r="R195" s="180" t="str">
        <f>IF('Saisie CLASSEMENT'!$C200&gt;0,'Saisie CLASSEMENT'!B200,"")</f>
        <v/>
      </c>
      <c r="S195" s="170">
        <f>IF(R195&gt;0,'Saisie CLASSEMENT'!C200)</f>
        <v>0</v>
      </c>
      <c r="T195" s="171" t="str">
        <f>IF(R195&gt;0,CONCATENATE('Saisie CLASSEMENT'!I200," ",'Saisie CLASSEMENT'!J200,""))</f>
        <v xml:space="preserve">   </v>
      </c>
      <c r="U195" s="171" t="str">
        <f>IF(R195&gt;0,'Saisie CLASSEMENT'!K200)</f>
        <v xml:space="preserve"> </v>
      </c>
      <c r="V195" s="171" t="str">
        <f>IF(R195&gt;0,'Saisie CLASSEMENT'!N200)</f>
        <v xml:space="preserve"> </v>
      </c>
      <c r="W195" s="170" t="str">
        <f>IF(R195&gt;0,'Saisie CLASSEMENT'!O200)</f>
        <v xml:space="preserve"> </v>
      </c>
      <c r="X195" s="172" t="str">
        <f>IF(R195&gt;0,'Saisie CLASSEMENT'!P200)</f>
        <v xml:space="preserve"> </v>
      </c>
      <c r="AA195" s="85" t="str">
        <f>IF(OR(X195="",COUNTIF(X$2:X195,X195)&gt;1),"",COUNTIF(X:X,"&gt;="&amp;X195))</f>
        <v/>
      </c>
      <c r="AB195" s="323" t="str">
        <f t="shared" ref="AB195:AB203" si="13">IF(ROW()-1&gt;COUNT(AA:AA),"",INDEX(X:X,MATCH(LARGE(AA:AA,ROW()-1),AA:AA,0)))</f>
        <v/>
      </c>
    </row>
    <row r="196" spans="1:28" ht="15.75" hidden="1" customHeight="1">
      <c r="A196" s="33">
        <f t="shared" si="10"/>
        <v>0</v>
      </c>
      <c r="B196" s="170" t="str">
        <f t="shared" si="11"/>
        <v/>
      </c>
      <c r="C196" s="180"/>
      <c r="D196" s="170"/>
      <c r="E196" s="171"/>
      <c r="F196" s="171"/>
      <c r="G196" s="171"/>
      <c r="H196" s="170"/>
      <c r="I196" s="171"/>
      <c r="J196" s="527" t="str">
        <f t="shared" si="12"/>
        <v/>
      </c>
      <c r="K196" s="172"/>
      <c r="L196" s="325"/>
      <c r="R196" s="180" t="str">
        <f>IF('Saisie CLASSEMENT'!$C201&gt;0,'Saisie CLASSEMENT'!B201,"")</f>
        <v/>
      </c>
      <c r="S196" s="170">
        <f>IF(R196&gt;0,'Saisie CLASSEMENT'!C201)</f>
        <v>0</v>
      </c>
      <c r="T196" s="171" t="str">
        <f>IF(R196&gt;0,CONCATENATE('Saisie CLASSEMENT'!I201," ",'Saisie CLASSEMENT'!J201,""))</f>
        <v xml:space="preserve">   </v>
      </c>
      <c r="U196" s="171" t="str">
        <f>IF(R196&gt;0,'Saisie CLASSEMENT'!K201)</f>
        <v xml:space="preserve"> </v>
      </c>
      <c r="V196" s="171" t="str">
        <f>IF(R196&gt;0,'Saisie CLASSEMENT'!N201)</f>
        <v xml:space="preserve"> </v>
      </c>
      <c r="W196" s="170" t="str">
        <f>IF(R196&gt;0,'Saisie CLASSEMENT'!O201)</f>
        <v xml:space="preserve"> </v>
      </c>
      <c r="X196" s="172" t="str">
        <f>IF(R196&gt;0,'Saisie CLASSEMENT'!P201)</f>
        <v xml:space="preserve"> </v>
      </c>
      <c r="AA196" s="85" t="str">
        <f>IF(OR(X196="",COUNTIF(X$2:X196,X196)&gt;1),"",COUNTIF(X:X,"&gt;="&amp;X196))</f>
        <v/>
      </c>
      <c r="AB196" s="323" t="str">
        <f t="shared" si="13"/>
        <v/>
      </c>
    </row>
    <row r="197" spans="1:28" ht="15.75" hidden="1" customHeight="1">
      <c r="A197" s="33">
        <f t="shared" si="10"/>
        <v>0</v>
      </c>
      <c r="B197" s="170" t="str">
        <f t="shared" si="11"/>
        <v/>
      </c>
      <c r="C197" s="180"/>
      <c r="D197" s="170"/>
      <c r="E197" s="171"/>
      <c r="F197" s="171"/>
      <c r="G197" s="171"/>
      <c r="H197" s="170"/>
      <c r="I197" s="171"/>
      <c r="J197" s="527" t="str">
        <f t="shared" si="12"/>
        <v/>
      </c>
      <c r="K197" s="172"/>
      <c r="L197" s="325"/>
      <c r="R197" s="180" t="str">
        <f>IF('Saisie CLASSEMENT'!$C202&gt;0,'Saisie CLASSEMENT'!B202,"")</f>
        <v/>
      </c>
      <c r="S197" s="170">
        <f>IF(R197&gt;0,'Saisie CLASSEMENT'!C202)</f>
        <v>0</v>
      </c>
      <c r="T197" s="171" t="str">
        <f>IF(R197&gt;0,CONCATENATE('Saisie CLASSEMENT'!I202," ",'Saisie CLASSEMENT'!J202,""))</f>
        <v xml:space="preserve">   </v>
      </c>
      <c r="U197" s="171" t="str">
        <f>IF(R197&gt;0,'Saisie CLASSEMENT'!K202)</f>
        <v xml:space="preserve"> </v>
      </c>
      <c r="V197" s="171" t="str">
        <f>IF(R197&gt;0,'Saisie CLASSEMENT'!N202)</f>
        <v xml:space="preserve"> </v>
      </c>
      <c r="W197" s="170" t="str">
        <f>IF(R197&gt;0,'Saisie CLASSEMENT'!O202)</f>
        <v xml:space="preserve"> </v>
      </c>
      <c r="X197" s="172" t="str">
        <f>IF(R197&gt;0,'Saisie CLASSEMENT'!P202)</f>
        <v xml:space="preserve"> </v>
      </c>
      <c r="AA197" s="85" t="str">
        <f>IF(OR(X197="",COUNTIF(X$2:X197,X197)&gt;1),"",COUNTIF(X:X,"&gt;="&amp;X197))</f>
        <v/>
      </c>
      <c r="AB197" s="323" t="str">
        <f t="shared" si="13"/>
        <v/>
      </c>
    </row>
    <row r="198" spans="1:28" ht="15.75" hidden="1" customHeight="1">
      <c r="A198" s="33">
        <f t="shared" si="10"/>
        <v>0</v>
      </c>
      <c r="B198" s="170" t="str">
        <f t="shared" si="11"/>
        <v/>
      </c>
      <c r="C198" s="180"/>
      <c r="D198" s="170"/>
      <c r="E198" s="171"/>
      <c r="F198" s="171"/>
      <c r="G198" s="171"/>
      <c r="H198" s="170"/>
      <c r="I198" s="171"/>
      <c r="J198" s="527" t="str">
        <f t="shared" si="12"/>
        <v/>
      </c>
      <c r="K198" s="172"/>
      <c r="L198" s="325"/>
      <c r="R198" s="180" t="str">
        <f>IF('Saisie CLASSEMENT'!$C203&gt;0,'Saisie CLASSEMENT'!B203,"")</f>
        <v/>
      </c>
      <c r="S198" s="170">
        <f>IF(R198&gt;0,'Saisie CLASSEMENT'!C203)</f>
        <v>0</v>
      </c>
      <c r="T198" s="171" t="str">
        <f>IF(R198&gt;0,CONCATENATE('Saisie CLASSEMENT'!I203," ",'Saisie CLASSEMENT'!J203,""))</f>
        <v xml:space="preserve">   </v>
      </c>
      <c r="U198" s="171" t="str">
        <f>IF(R198&gt;0,'Saisie CLASSEMENT'!K203)</f>
        <v xml:space="preserve"> </v>
      </c>
      <c r="V198" s="171" t="str">
        <f>IF(R198&gt;0,'Saisie CLASSEMENT'!N203)</f>
        <v xml:space="preserve"> </v>
      </c>
      <c r="W198" s="170" t="str">
        <f>IF(R198&gt;0,'Saisie CLASSEMENT'!O203)</f>
        <v xml:space="preserve"> </v>
      </c>
      <c r="X198" s="172" t="str">
        <f>IF(R198&gt;0,'Saisie CLASSEMENT'!P203)</f>
        <v xml:space="preserve"> </v>
      </c>
      <c r="AA198" s="85" t="str">
        <f>IF(OR(X198="",COUNTIF(X$2:X198,X198)&gt;1),"",COUNTIF(X:X,"&gt;="&amp;X198))</f>
        <v/>
      </c>
      <c r="AB198" s="323" t="str">
        <f t="shared" si="13"/>
        <v/>
      </c>
    </row>
    <row r="199" spans="1:28" ht="15.75" hidden="1" customHeight="1">
      <c r="A199" s="33">
        <f t="shared" ref="A199:A205" si="14">IF(LEN(B199)&gt;0,1,0)</f>
        <v>0</v>
      </c>
      <c r="B199" s="170" t="str">
        <f t="shared" ref="B199:B206" si="15">IF(C199&gt;0,RANK(C199,$C$6:$C$205,1),"")</f>
        <v/>
      </c>
      <c r="C199" s="180"/>
      <c r="D199" s="170"/>
      <c r="E199" s="171"/>
      <c r="F199" s="171"/>
      <c r="G199" s="171"/>
      <c r="H199" s="170"/>
      <c r="I199" s="171"/>
      <c r="J199" s="527" t="str">
        <f t="shared" ref="J199:J205" si="16">IF(LEN(K199)&gt;0,IF((K199-$K$6)&lt;0,"Erreur",IF(K199&lt;K198,K199-K$6,IF(K199=K198,"''",K199-K$6))),"")</f>
        <v/>
      </c>
      <c r="K199" s="172"/>
      <c r="L199" s="325"/>
      <c r="R199" s="180" t="str">
        <f>IF('Saisie CLASSEMENT'!$C204&gt;0,'Saisie CLASSEMENT'!B204,"")</f>
        <v/>
      </c>
      <c r="S199" s="170">
        <f>IF(R199&gt;0,'Saisie CLASSEMENT'!C204)</f>
        <v>0</v>
      </c>
      <c r="T199" s="171" t="str">
        <f>IF(R199&gt;0,CONCATENATE('Saisie CLASSEMENT'!I204," ",'Saisie CLASSEMENT'!J204,""))</f>
        <v xml:space="preserve">   </v>
      </c>
      <c r="U199" s="171" t="str">
        <f>IF(R199&gt;0,'Saisie CLASSEMENT'!K204)</f>
        <v xml:space="preserve"> </v>
      </c>
      <c r="V199" s="171" t="str">
        <f>IF(R199&gt;0,'Saisie CLASSEMENT'!N204)</f>
        <v xml:space="preserve"> </v>
      </c>
      <c r="W199" s="170" t="str">
        <f>IF(R199&gt;0,'Saisie CLASSEMENT'!O204)</f>
        <v xml:space="preserve"> </v>
      </c>
      <c r="X199" s="172" t="str">
        <f>IF(R199&gt;0,'Saisie CLASSEMENT'!P204)</f>
        <v xml:space="preserve"> </v>
      </c>
      <c r="AA199" s="85" t="str">
        <f>IF(OR(X199="",COUNTIF(X$2:X199,X199)&gt;1),"",COUNTIF(X:X,"&gt;="&amp;X199))</f>
        <v/>
      </c>
      <c r="AB199" s="323" t="str">
        <f t="shared" si="13"/>
        <v/>
      </c>
    </row>
    <row r="200" spans="1:28" ht="15.75" hidden="1" customHeight="1">
      <c r="A200" s="33">
        <f t="shared" si="14"/>
        <v>0</v>
      </c>
      <c r="B200" s="170" t="str">
        <f t="shared" si="15"/>
        <v/>
      </c>
      <c r="C200" s="180"/>
      <c r="D200" s="170"/>
      <c r="E200" s="171"/>
      <c r="F200" s="171"/>
      <c r="G200" s="171"/>
      <c r="H200" s="170"/>
      <c r="I200" s="171"/>
      <c r="J200" s="527" t="str">
        <f t="shared" si="16"/>
        <v/>
      </c>
      <c r="K200" s="172"/>
      <c r="L200" s="325"/>
      <c r="R200" s="180" t="str">
        <f>IF('Saisie CLASSEMENT'!$C205&gt;0,'Saisie CLASSEMENT'!B205,"")</f>
        <v/>
      </c>
      <c r="S200" s="170">
        <f>IF(R200&gt;0,'Saisie CLASSEMENT'!C205)</f>
        <v>0</v>
      </c>
      <c r="T200" s="171" t="str">
        <f>IF(R200&gt;0,CONCATENATE('Saisie CLASSEMENT'!I205," ",'Saisie CLASSEMENT'!J205,""))</f>
        <v xml:space="preserve">   </v>
      </c>
      <c r="U200" s="171" t="str">
        <f>IF(R200&gt;0,'Saisie CLASSEMENT'!K205)</f>
        <v xml:space="preserve"> </v>
      </c>
      <c r="V200" s="171" t="str">
        <f>IF(R200&gt;0,'Saisie CLASSEMENT'!N205)</f>
        <v xml:space="preserve"> </v>
      </c>
      <c r="W200" s="170" t="str">
        <f>IF(R200&gt;0,'Saisie CLASSEMENT'!O205)</f>
        <v xml:space="preserve"> </v>
      </c>
      <c r="X200" s="172" t="str">
        <f>IF(R200&gt;0,'Saisie CLASSEMENT'!P205)</f>
        <v xml:space="preserve"> </v>
      </c>
      <c r="AA200" s="85" t="str">
        <f>IF(OR(X200="",COUNTIF(X$2:X200,X200)&gt;1),"",COUNTIF(X:X,"&gt;="&amp;X200))</f>
        <v/>
      </c>
      <c r="AB200" s="323" t="str">
        <f t="shared" si="13"/>
        <v/>
      </c>
    </row>
    <row r="201" spans="1:28" ht="15.75" hidden="1" customHeight="1">
      <c r="A201" s="33">
        <f t="shared" si="14"/>
        <v>0</v>
      </c>
      <c r="B201" s="170" t="str">
        <f t="shared" si="15"/>
        <v/>
      </c>
      <c r="C201" s="180"/>
      <c r="D201" s="170"/>
      <c r="E201" s="171"/>
      <c r="F201" s="171"/>
      <c r="G201" s="171"/>
      <c r="H201" s="170"/>
      <c r="I201" s="171"/>
      <c r="J201" s="527" t="str">
        <f t="shared" si="16"/>
        <v/>
      </c>
      <c r="K201" s="172"/>
      <c r="L201" s="325"/>
      <c r="R201" s="180" t="str">
        <f>IF('Saisie CLASSEMENT'!$C206&gt;0,'Saisie CLASSEMENT'!B206,"")</f>
        <v/>
      </c>
      <c r="S201" s="170">
        <f>IF(R201&gt;0,'Saisie CLASSEMENT'!C206)</f>
        <v>0</v>
      </c>
      <c r="T201" s="171" t="str">
        <f>IF(R201&gt;0,CONCATENATE('Saisie CLASSEMENT'!I206," ",'Saisie CLASSEMENT'!J206,""))</f>
        <v xml:space="preserve">   </v>
      </c>
      <c r="U201" s="171" t="str">
        <f>IF(R201&gt;0,'Saisie CLASSEMENT'!K206)</f>
        <v xml:space="preserve"> </v>
      </c>
      <c r="V201" s="171" t="str">
        <f>IF(R201&gt;0,'Saisie CLASSEMENT'!N206)</f>
        <v xml:space="preserve"> </v>
      </c>
      <c r="W201" s="170" t="str">
        <f>IF(R201&gt;0,'Saisie CLASSEMENT'!O206)</f>
        <v xml:space="preserve"> </v>
      </c>
      <c r="X201" s="172" t="str">
        <f>IF(R201&gt;0,'Saisie CLASSEMENT'!P206)</f>
        <v xml:space="preserve"> </v>
      </c>
      <c r="AA201" s="85" t="str">
        <f>IF(OR(X201="",COUNTIF(X$2:X201,X201)&gt;1),"",COUNTIF(X:X,"&gt;="&amp;X201))</f>
        <v/>
      </c>
      <c r="AB201" s="323" t="str">
        <f t="shared" si="13"/>
        <v/>
      </c>
    </row>
    <row r="202" spans="1:28" ht="15.75" hidden="1" customHeight="1">
      <c r="A202" s="33">
        <f t="shared" si="14"/>
        <v>0</v>
      </c>
      <c r="B202" s="170" t="str">
        <f t="shared" si="15"/>
        <v/>
      </c>
      <c r="C202" s="180"/>
      <c r="D202" s="170"/>
      <c r="E202" s="171"/>
      <c r="F202" s="171"/>
      <c r="G202" s="171"/>
      <c r="H202" s="170"/>
      <c r="I202" s="171"/>
      <c r="J202" s="527" t="str">
        <f t="shared" si="16"/>
        <v/>
      </c>
      <c r="K202" s="172"/>
      <c r="L202" s="325"/>
      <c r="R202" s="327" t="str">
        <f>IF('Saisie CLASSEMENT'!$C207&gt;0,'Saisie CLASSEMENT'!B207,"")</f>
        <v/>
      </c>
      <c r="S202" s="184">
        <f>IF(R202&gt;0,'Saisie CLASSEMENT'!C207)</f>
        <v>0</v>
      </c>
      <c r="T202" s="173" t="str">
        <f>IF(R202&gt;0,CONCATENATE('Saisie CLASSEMENT'!I207," ",'Saisie CLASSEMENT'!J207,""))</f>
        <v xml:space="preserve">   </v>
      </c>
      <c r="U202" s="173" t="str">
        <f>IF(R202&gt;0,'Saisie CLASSEMENT'!K207)</f>
        <v xml:space="preserve"> </v>
      </c>
      <c r="V202" s="173" t="str">
        <f>IF(R202&gt;0,'Saisie CLASSEMENT'!N207)</f>
        <v xml:space="preserve"> </v>
      </c>
      <c r="W202" s="184" t="str">
        <f>IF(R202&gt;0,'Saisie CLASSEMENT'!O207)</f>
        <v xml:space="preserve"> </v>
      </c>
      <c r="X202" s="174" t="str">
        <f>IF(R202&gt;0,'Saisie CLASSEMENT'!P207)</f>
        <v xml:space="preserve"> </v>
      </c>
      <c r="AA202" s="85" t="str">
        <f>IF(OR(X202="",COUNTIF(X$2:X202,X202)&gt;1),"",COUNTIF(X:X,"&gt;="&amp;X202))</f>
        <v/>
      </c>
      <c r="AB202" s="323" t="str">
        <f t="shared" si="13"/>
        <v/>
      </c>
    </row>
    <row r="203" spans="1:28" ht="15.75" hidden="1" customHeight="1">
      <c r="A203" s="33">
        <f t="shared" si="14"/>
        <v>0</v>
      </c>
      <c r="B203" s="170" t="str">
        <f t="shared" si="15"/>
        <v/>
      </c>
      <c r="C203" s="180"/>
      <c r="D203" s="170"/>
      <c r="E203" s="171"/>
      <c r="F203" s="171"/>
      <c r="G203" s="171"/>
      <c r="H203" s="170"/>
      <c r="I203" s="171"/>
      <c r="J203" s="527" t="str">
        <f t="shared" si="16"/>
        <v/>
      </c>
      <c r="K203" s="172"/>
      <c r="L203" s="325"/>
      <c r="X203" s="325"/>
      <c r="AA203" s="85" t="str">
        <f>IF(OR(X203="",COUNTIF(X$2:X203,X203)&gt;1),"",COUNTIF(X:X,"&gt;="&amp;X203))</f>
        <v/>
      </c>
      <c r="AB203" s="323" t="str">
        <f t="shared" si="13"/>
        <v/>
      </c>
    </row>
    <row r="204" spans="1:28" ht="15.75" hidden="1" customHeight="1">
      <c r="A204" s="33">
        <f t="shared" si="14"/>
        <v>0</v>
      </c>
      <c r="B204" s="170" t="str">
        <f t="shared" si="15"/>
        <v/>
      </c>
      <c r="C204" s="180"/>
      <c r="D204" s="170"/>
      <c r="E204" s="171"/>
      <c r="F204" s="171"/>
      <c r="G204" s="171"/>
      <c r="H204" s="170"/>
      <c r="I204" s="171"/>
      <c r="J204" s="527" t="str">
        <f t="shared" si="16"/>
        <v/>
      </c>
      <c r="K204" s="172"/>
      <c r="L204" s="325"/>
      <c r="X204" s="325"/>
    </row>
    <row r="205" spans="1:28" ht="15.75" hidden="1" customHeight="1">
      <c r="A205" s="33">
        <f t="shared" si="14"/>
        <v>0</v>
      </c>
      <c r="B205" s="170" t="str">
        <f t="shared" si="15"/>
        <v/>
      </c>
      <c r="C205" s="180"/>
      <c r="D205" s="170"/>
      <c r="E205" s="171"/>
      <c r="F205" s="171"/>
      <c r="G205" s="171"/>
      <c r="H205" s="170"/>
      <c r="I205" s="171"/>
      <c r="J205" s="527" t="str">
        <f t="shared" si="16"/>
        <v/>
      </c>
      <c r="K205" s="174"/>
      <c r="L205" s="325"/>
      <c r="X205" s="325"/>
    </row>
    <row r="206" spans="1:28" ht="6" customHeight="1">
      <c r="A206" s="33">
        <v>1</v>
      </c>
      <c r="B206" s="85" t="str">
        <f t="shared" si="15"/>
        <v/>
      </c>
      <c r="C206" s="33"/>
      <c r="I206" s="33"/>
      <c r="J206" s="541" t="str">
        <f>IF(LEN(K206)&gt;0,IF((K206-$K$6)&lt;0,"Erreur",IF(K206&lt;K205,K206-K$6,IF(K206=K205,"''",K206-K$6))),"")</f>
        <v/>
      </c>
      <c r="K206" s="185"/>
      <c r="L206" s="325"/>
      <c r="X206" s="325"/>
    </row>
    <row r="207" spans="1:28" ht="15.75" hidden="1" customHeight="1">
      <c r="C207" s="33"/>
      <c r="I207" s="33"/>
      <c r="K207" s="325"/>
      <c r="L207" s="325"/>
      <c r="X207" s="325"/>
    </row>
    <row r="208" spans="1:28" ht="15.75" hidden="1" customHeight="1">
      <c r="C208" s="33"/>
      <c r="I208" s="33"/>
      <c r="K208" s="325"/>
      <c r="L208" s="325"/>
      <c r="X208" s="325"/>
    </row>
    <row r="209" spans="3:24" ht="15.75" hidden="1" customHeight="1">
      <c r="C209" s="33"/>
      <c r="I209" s="33"/>
      <c r="K209" s="325"/>
      <c r="L209" s="325"/>
      <c r="X209" s="325"/>
    </row>
    <row r="210" spans="3:24" ht="15.75" hidden="1" customHeight="1">
      <c r="K210" s="325"/>
      <c r="L210" s="325"/>
      <c r="X210" s="325"/>
    </row>
    <row r="211" spans="3:24" ht="15.75" hidden="1" customHeight="1">
      <c r="K211" s="325"/>
      <c r="L211" s="325"/>
      <c r="X211" s="325"/>
    </row>
    <row r="212" spans="3:24" ht="15.75" hidden="1" customHeight="1">
      <c r="K212" s="325"/>
      <c r="L212" s="325"/>
      <c r="X212" s="325"/>
    </row>
    <row r="213" spans="3:24" ht="15.75" hidden="1" customHeight="1">
      <c r="K213" s="325"/>
      <c r="L213" s="325"/>
      <c r="X213" s="325"/>
    </row>
    <row r="214" spans="3:24" ht="15.75" hidden="1" customHeight="1">
      <c r="K214" s="325"/>
      <c r="L214" s="325"/>
      <c r="X214" s="325"/>
    </row>
    <row r="215" spans="3:24" ht="15.75" hidden="1" customHeight="1">
      <c r="K215" s="325"/>
      <c r="L215" s="325"/>
      <c r="X215" s="325"/>
    </row>
    <row r="216" spans="3:24" ht="15.75" hidden="1" customHeight="1">
      <c r="K216" s="325"/>
      <c r="L216" s="325"/>
      <c r="X216" s="325"/>
    </row>
    <row r="217" spans="3:24" ht="15.75" hidden="1" customHeight="1">
      <c r="K217" s="325"/>
      <c r="L217" s="325"/>
      <c r="X217" s="325"/>
    </row>
    <row r="218" spans="3:24" ht="15.75" hidden="1" customHeight="1">
      <c r="K218" s="325"/>
      <c r="L218" s="325"/>
      <c r="X218" s="325"/>
    </row>
    <row r="219" spans="3:24" ht="15.75" hidden="1" customHeight="1">
      <c r="K219" s="325"/>
      <c r="L219" s="325"/>
      <c r="X219" s="325"/>
    </row>
    <row r="220" spans="3:24" ht="15.75" hidden="1" customHeight="1">
      <c r="K220" s="325"/>
      <c r="L220" s="325"/>
      <c r="X220" s="325"/>
    </row>
    <row r="221" spans="3:24">
      <c r="K221" s="325"/>
      <c r="L221" s="325"/>
      <c r="X221" s="325"/>
    </row>
    <row r="222" spans="3:24">
      <c r="K222" s="325"/>
      <c r="L222" s="325"/>
      <c r="X222" s="325"/>
    </row>
    <row r="223" spans="3:24">
      <c r="E223" s="80"/>
      <c r="K223" s="325"/>
      <c r="L223" s="325"/>
      <c r="X223" s="325"/>
    </row>
    <row r="224" spans="3:24">
      <c r="K224" s="325"/>
      <c r="L224" s="325"/>
      <c r="X224" s="325"/>
    </row>
    <row r="225" spans="11:24">
      <c r="K225" s="325"/>
      <c r="L225" s="325"/>
      <c r="X225" s="325"/>
    </row>
    <row r="226" spans="11:24">
      <c r="K226" s="325"/>
      <c r="L226" s="325"/>
      <c r="X226" s="325"/>
    </row>
    <row r="227" spans="11:24">
      <c r="K227" s="325"/>
      <c r="L227" s="325"/>
      <c r="X227" s="325"/>
    </row>
    <row r="228" spans="11:24">
      <c r="K228" s="325"/>
      <c r="L228" s="325"/>
      <c r="X228" s="325"/>
    </row>
    <row r="229" spans="11:24">
      <c r="K229" s="325"/>
      <c r="L229" s="325"/>
      <c r="X229" s="325"/>
    </row>
    <row r="230" spans="11:24">
      <c r="K230" s="325"/>
      <c r="L230" s="325"/>
      <c r="X230" s="325"/>
    </row>
    <row r="231" spans="11:24">
      <c r="K231" s="325"/>
      <c r="L231" s="325"/>
      <c r="X231" s="325"/>
    </row>
    <row r="232" spans="11:24">
      <c r="K232" s="325"/>
      <c r="L232" s="325"/>
      <c r="X232" s="325"/>
    </row>
    <row r="233" spans="11:24">
      <c r="K233" s="325"/>
      <c r="L233" s="325"/>
      <c r="X233" s="325"/>
    </row>
    <row r="234" spans="11:24">
      <c r="K234" s="325"/>
      <c r="L234" s="325"/>
      <c r="X234" s="325"/>
    </row>
    <row r="235" spans="11:24">
      <c r="K235" s="325"/>
      <c r="L235" s="325"/>
      <c r="X235" s="325"/>
    </row>
    <row r="236" spans="11:24">
      <c r="K236" s="325"/>
      <c r="L236" s="325"/>
      <c r="X236" s="325"/>
    </row>
    <row r="237" spans="11:24">
      <c r="K237" s="325"/>
      <c r="L237" s="325"/>
      <c r="X237" s="325"/>
    </row>
    <row r="238" spans="11:24">
      <c r="K238" s="325"/>
      <c r="L238" s="325"/>
      <c r="X238" s="325"/>
    </row>
    <row r="239" spans="11:24">
      <c r="K239" s="325"/>
      <c r="L239" s="325"/>
      <c r="X239" s="325"/>
    </row>
    <row r="240" spans="11:24">
      <c r="K240" s="325"/>
      <c r="L240" s="325"/>
      <c r="X240" s="325"/>
    </row>
    <row r="241" spans="11:24">
      <c r="K241" s="325"/>
      <c r="L241" s="325"/>
      <c r="X241" s="325"/>
    </row>
    <row r="242" spans="11:24">
      <c r="K242" s="325"/>
      <c r="L242" s="325"/>
      <c r="X242" s="325"/>
    </row>
    <row r="243" spans="11:24">
      <c r="K243" s="325"/>
      <c r="L243" s="325"/>
      <c r="X243" s="325"/>
    </row>
    <row r="244" spans="11:24">
      <c r="K244" s="325"/>
      <c r="L244" s="325"/>
    </row>
    <row r="245" spans="11:24">
      <c r="K245" s="325"/>
      <c r="L245" s="325"/>
    </row>
    <row r="246" spans="11:24">
      <c r="K246" s="325"/>
      <c r="L246" s="325"/>
    </row>
    <row r="305" spans="18:18">
      <c r="R305" s="33" t="str">
        <f>IF('Saisie CLASSEMENT'!$C310&gt;0,'Saisie CLASSEMENT'!B310,"")</f>
        <v/>
      </c>
    </row>
    <row r="306" spans="18:18">
      <c r="R306" s="33" t="str">
        <f>IF('Saisie CLASSEMENT'!$C311&gt;0,'Saisie CLASSEMENT'!B311,"")</f>
        <v/>
      </c>
    </row>
    <row r="307" spans="18:18">
      <c r="R307" s="33" t="str">
        <f>IF('Saisie CLASSEMENT'!$C312&gt;0,'Saisie CLASSEMENT'!B312,"")</f>
        <v/>
      </c>
    </row>
    <row r="308" spans="18:18">
      <c r="R308" s="33" t="str">
        <f>IF('Saisie CLASSEMENT'!$C313&gt;0,'Saisie CLASSEMENT'!B313,"")</f>
        <v/>
      </c>
    </row>
    <row r="309" spans="18:18">
      <c r="R309" s="33" t="str">
        <f>IF('Saisie CLASSEMENT'!$C314&gt;0,'Saisie CLASSEMENT'!B314,"")</f>
        <v/>
      </c>
    </row>
    <row r="310" spans="18:18">
      <c r="R310" s="33" t="str">
        <f>IF('Saisie CLASSEMENT'!$C315&gt;0,'Saisie CLASSEMENT'!B315,"")</f>
        <v/>
      </c>
    </row>
    <row r="311" spans="18:18">
      <c r="R311" s="33" t="str">
        <f>IF('Saisie CLASSEMENT'!$C316&gt;0,'Saisie CLASSEMENT'!B316,"")</f>
        <v/>
      </c>
    </row>
    <row r="312" spans="18:18">
      <c r="R312" s="33" t="str">
        <f>IF('Saisie CLASSEMENT'!$C317&gt;0,'Saisie CLASSEMENT'!B317,"")</f>
        <v/>
      </c>
    </row>
    <row r="313" spans="18:18">
      <c r="R313" s="33" t="str">
        <f>IF('Saisie CLASSEMENT'!$C318&gt;0,'Saisie CLASSEMENT'!B318,"")</f>
        <v/>
      </c>
    </row>
    <row r="314" spans="18:18">
      <c r="R314" s="33" t="str">
        <f>IF('Saisie CLASSEMENT'!$C319&gt;0,'Saisie CLASSEMENT'!B319,"")</f>
        <v/>
      </c>
    </row>
    <row r="315" spans="18:18">
      <c r="R315" s="33" t="str">
        <f>IF('Saisie CLASSEMENT'!$C320&gt;0,'Saisie CLASSEMENT'!B320,"")</f>
        <v/>
      </c>
    </row>
    <row r="316" spans="18:18">
      <c r="R316" s="33" t="str">
        <f>IF('Saisie CLASSEMENT'!$C321&gt;0,'Saisie CLASSEMENT'!B321,"")</f>
        <v/>
      </c>
    </row>
    <row r="317" spans="18:18">
      <c r="R317" s="33" t="str">
        <f>IF('Saisie CLASSEMENT'!$C322&gt;0,'Saisie CLASSEMENT'!B322,"")</f>
        <v/>
      </c>
    </row>
    <row r="318" spans="18:18">
      <c r="R318" s="33" t="str">
        <f>IF('Saisie CLASSEMENT'!$C323&gt;0,'Saisie CLASSEMENT'!B323,"")</f>
        <v/>
      </c>
    </row>
    <row r="319" spans="18:18">
      <c r="R319" s="33" t="str">
        <f>IF('Saisie CLASSEMENT'!$C324&gt;0,'Saisie CLASSEMENT'!B324,"")</f>
        <v/>
      </c>
    </row>
    <row r="320" spans="18:18">
      <c r="R320" s="33" t="str">
        <f>IF('Saisie CLASSEMENT'!$C325&gt;0,'Saisie CLASSEMENT'!B325,"")</f>
        <v/>
      </c>
    </row>
    <row r="321" spans="18:18">
      <c r="R321" s="33" t="str">
        <f>IF('Saisie CLASSEMENT'!$C326&gt;0,'Saisie CLASSEMENT'!B326,"")</f>
        <v/>
      </c>
    </row>
    <row r="322" spans="18:18">
      <c r="R322" s="33" t="str">
        <f>IF('Saisie CLASSEMENT'!$C327&gt;0,'Saisie CLASSEMENT'!B327,"")</f>
        <v/>
      </c>
    </row>
    <row r="323" spans="18:18">
      <c r="R323" s="33" t="str">
        <f>IF('Saisie CLASSEMENT'!$C328&gt;0,'Saisie CLASSEMENT'!B328,"")</f>
        <v/>
      </c>
    </row>
    <row r="324" spans="18:18">
      <c r="R324" s="33" t="str">
        <f>IF('Saisie CLASSEMENT'!$C329&gt;0,'Saisie CLASSEMENT'!B329,"")</f>
        <v/>
      </c>
    </row>
    <row r="325" spans="18:18">
      <c r="R325" s="33" t="str">
        <f>IF('Saisie CLASSEMENT'!$C330&gt;0,'Saisie CLASSEMENT'!B330,"")</f>
        <v/>
      </c>
    </row>
    <row r="326" spans="18:18">
      <c r="R326" s="33" t="str">
        <f>IF('Saisie CLASSEMENT'!$C331&gt;0,'Saisie CLASSEMENT'!B331,"")</f>
        <v/>
      </c>
    </row>
    <row r="327" spans="18:18">
      <c r="R327" s="33" t="str">
        <f>IF('Saisie CLASSEMENT'!$C332&gt;0,'Saisie CLASSEMENT'!B332,"")</f>
        <v/>
      </c>
    </row>
    <row r="328" spans="18:18">
      <c r="R328" s="33" t="str">
        <f>IF('Saisie CLASSEMENT'!$C333&gt;0,'Saisie CLASSEMENT'!B333,"")</f>
        <v/>
      </c>
    </row>
    <row r="329" spans="18:18">
      <c r="R329" s="33" t="str">
        <f>IF('Saisie CLASSEMENT'!$C334&gt;0,'Saisie CLASSEMENT'!B334,"")</f>
        <v/>
      </c>
    </row>
    <row r="330" spans="18:18">
      <c r="R330" s="33" t="str">
        <f>IF('Saisie CLASSEMENT'!$C335&gt;0,'Saisie CLASSEMENT'!B335,"")</f>
        <v/>
      </c>
    </row>
    <row r="331" spans="18:18">
      <c r="R331" s="33" t="str">
        <f>IF('Saisie CLASSEMENT'!$C336&gt;0,'Saisie CLASSEMENT'!B336,"")</f>
        <v/>
      </c>
    </row>
    <row r="332" spans="18:18">
      <c r="R332" s="33" t="str">
        <f>IF('Saisie CLASSEMENT'!$C337&gt;0,'Saisie CLASSEMENT'!B337,"")</f>
        <v/>
      </c>
    </row>
    <row r="333" spans="18:18">
      <c r="R333" s="33" t="str">
        <f>IF('Saisie CLASSEMENT'!$C338&gt;0,'Saisie CLASSEMENT'!B338,"")</f>
        <v/>
      </c>
    </row>
    <row r="334" spans="18:18">
      <c r="R334" s="33" t="str">
        <f>IF('Saisie CLASSEMENT'!$C339&gt;0,'Saisie CLASSEMENT'!B339,"")</f>
        <v/>
      </c>
    </row>
    <row r="335" spans="18:18">
      <c r="R335" s="33" t="str">
        <f>IF('Saisie CLASSEMENT'!$C340&gt;0,'Saisie CLASSEMENT'!B340,"")</f>
        <v/>
      </c>
    </row>
    <row r="336" spans="18:18">
      <c r="R336" s="33" t="str">
        <f>IF('Saisie CLASSEMENT'!$C341&gt;0,'Saisie CLASSEMENT'!B341,"")</f>
        <v/>
      </c>
    </row>
    <row r="337" spans="18:18">
      <c r="R337" s="33" t="str">
        <f>IF('Saisie CLASSEMENT'!$C342&gt;0,'Saisie CLASSEMENT'!B342,"")</f>
        <v/>
      </c>
    </row>
    <row r="338" spans="18:18">
      <c r="R338" s="33" t="str">
        <f>IF('Saisie CLASSEMENT'!$C343&gt;0,'Saisie CLASSEMENT'!B343,"")</f>
        <v/>
      </c>
    </row>
    <row r="339" spans="18:18">
      <c r="R339" s="33" t="str">
        <f>IF('Saisie CLASSEMENT'!$C344&gt;0,'Saisie CLASSEMENT'!B344,"")</f>
        <v/>
      </c>
    </row>
    <row r="340" spans="18:18">
      <c r="R340" s="33" t="str">
        <f>IF('Saisie CLASSEMENT'!$C345&gt;0,'Saisie CLASSEMENT'!B345,"")</f>
        <v/>
      </c>
    </row>
    <row r="341" spans="18:18">
      <c r="R341" s="33" t="str">
        <f>IF('Saisie CLASSEMENT'!$C346&gt;0,'Saisie CLASSEMENT'!B346,"")</f>
        <v/>
      </c>
    </row>
    <row r="342" spans="18:18">
      <c r="R342" s="33" t="str">
        <f>IF('Saisie CLASSEMENT'!$C347&gt;0,'Saisie CLASSEMENT'!B347,"")</f>
        <v/>
      </c>
    </row>
    <row r="343" spans="18:18">
      <c r="R343" s="33" t="str">
        <f>IF('Saisie CLASSEMENT'!$C348&gt;0,'Saisie CLASSEMENT'!B348,"")</f>
        <v/>
      </c>
    </row>
    <row r="344" spans="18:18">
      <c r="R344" s="33" t="str">
        <f>IF('Saisie CLASSEMENT'!$C349&gt;0,'Saisie CLASSEMENT'!B349,"")</f>
        <v/>
      </c>
    </row>
    <row r="345" spans="18:18">
      <c r="R345" s="33" t="str">
        <f>IF('Saisie CLASSEMENT'!$C350&gt;0,'Saisie CLASSEMENT'!B350,"")</f>
        <v/>
      </c>
    </row>
    <row r="346" spans="18:18">
      <c r="R346" s="33" t="str">
        <f>IF('Saisie CLASSEMENT'!$C351&gt;0,'Saisie CLASSEMENT'!B351,"")</f>
        <v/>
      </c>
    </row>
    <row r="347" spans="18:18">
      <c r="R347" s="33" t="str">
        <f>IF('Saisie CLASSEMENT'!$C352&gt;0,'Saisie CLASSEMENT'!B352,"")</f>
        <v/>
      </c>
    </row>
    <row r="348" spans="18:18">
      <c r="R348" s="33" t="str">
        <f>IF('Saisie CLASSEMENT'!$C353&gt;0,'Saisie CLASSEMENT'!B353,"")</f>
        <v/>
      </c>
    </row>
    <row r="349" spans="18:18">
      <c r="R349" s="33" t="str">
        <f>IF('Saisie CLASSEMENT'!$C354&gt;0,'Saisie CLASSEMENT'!B354,"")</f>
        <v/>
      </c>
    </row>
    <row r="350" spans="18:18">
      <c r="R350" s="33" t="str">
        <f>IF('Saisie CLASSEMENT'!$C355&gt;0,'Saisie CLASSEMENT'!B355,"")</f>
        <v/>
      </c>
    </row>
    <row r="351" spans="18:18">
      <c r="R351" s="33" t="str">
        <f>IF('Saisie CLASSEMENT'!$C356&gt;0,'Saisie CLASSEMENT'!B356,"")</f>
        <v/>
      </c>
    </row>
    <row r="352" spans="18:18">
      <c r="R352" s="33" t="str">
        <f>IF('Saisie CLASSEMENT'!$C357&gt;0,'Saisie CLASSEMENT'!B357,"")</f>
        <v/>
      </c>
    </row>
    <row r="353" spans="18:18">
      <c r="R353" s="33" t="str">
        <f>IF('Saisie CLASSEMENT'!$C358&gt;0,'Saisie CLASSEMENT'!B358,"")</f>
        <v/>
      </c>
    </row>
    <row r="354" spans="18:18">
      <c r="R354" s="33" t="str">
        <f>IF('Saisie CLASSEMENT'!$C359&gt;0,'Saisie CLASSEMENT'!B359,"")</f>
        <v/>
      </c>
    </row>
    <row r="355" spans="18:18">
      <c r="R355" s="33" t="str">
        <f>IF('Saisie CLASSEMENT'!$C360&gt;0,'Saisie CLASSEMENT'!B360,"")</f>
        <v/>
      </c>
    </row>
    <row r="356" spans="18:18">
      <c r="R356" s="33" t="str">
        <f>IF('Saisie CLASSEMENT'!$C361&gt;0,'Saisie CLASSEMENT'!B361,"")</f>
        <v/>
      </c>
    </row>
    <row r="357" spans="18:18">
      <c r="R357" s="33" t="str">
        <f>IF('Saisie CLASSEMENT'!$C362&gt;0,'Saisie CLASSEMENT'!B362,"")</f>
        <v/>
      </c>
    </row>
    <row r="358" spans="18:18">
      <c r="R358" s="33" t="str">
        <f>IF('Saisie CLASSEMENT'!$C363&gt;0,'Saisie CLASSEMENT'!B363,"")</f>
        <v/>
      </c>
    </row>
    <row r="359" spans="18:18">
      <c r="R359" s="33" t="str">
        <f>IF('Saisie CLASSEMENT'!$C364&gt;0,'Saisie CLASSEMENT'!B364,"")</f>
        <v/>
      </c>
    </row>
    <row r="360" spans="18:18">
      <c r="R360" s="33" t="str">
        <f>IF('Saisie CLASSEMENT'!$C365&gt;0,'Saisie CLASSEMENT'!B365,"")</f>
        <v/>
      </c>
    </row>
    <row r="361" spans="18:18">
      <c r="R361" s="33" t="str">
        <f>IF('Saisie CLASSEMENT'!$C366&gt;0,'Saisie CLASSEMENT'!B366,"")</f>
        <v/>
      </c>
    </row>
    <row r="362" spans="18:18">
      <c r="R362" s="33" t="str">
        <f>IF('Saisie CLASSEMENT'!$C367&gt;0,'Saisie CLASSEMENT'!B367,"")</f>
        <v/>
      </c>
    </row>
    <row r="363" spans="18:18">
      <c r="R363" s="33" t="str">
        <f>IF('Saisie CLASSEMENT'!$C368&gt;0,'Saisie CLASSEMENT'!B368,"")</f>
        <v/>
      </c>
    </row>
    <row r="364" spans="18:18">
      <c r="R364" s="33" t="str">
        <f>IF('Saisie CLASSEMENT'!$C369&gt;0,'Saisie CLASSEMENT'!B369,"")</f>
        <v/>
      </c>
    </row>
    <row r="365" spans="18:18">
      <c r="R365" s="33" t="str">
        <f>IF('Saisie CLASSEMENT'!$C370&gt;0,'Saisie CLASSEMENT'!B370,"")</f>
        <v/>
      </c>
    </row>
    <row r="366" spans="18:18">
      <c r="R366" s="33" t="str">
        <f>IF('Saisie CLASSEMENT'!$C371&gt;0,'Saisie CLASSEMENT'!B371,"")</f>
        <v/>
      </c>
    </row>
    <row r="367" spans="18:18">
      <c r="R367" s="33" t="str">
        <f>IF('Saisie CLASSEMENT'!$C372&gt;0,'Saisie CLASSEMENT'!B372,"")</f>
        <v/>
      </c>
    </row>
    <row r="368" spans="18:18">
      <c r="R368" s="33" t="str">
        <f>IF('Saisie CLASSEMENT'!$C373&gt;0,'Saisie CLASSEMENT'!B373,"")</f>
        <v/>
      </c>
    </row>
    <row r="369" spans="18:18">
      <c r="R369" s="33" t="str">
        <f>IF('Saisie CLASSEMENT'!$C374&gt;0,'Saisie CLASSEMENT'!B374,"")</f>
        <v/>
      </c>
    </row>
    <row r="370" spans="18:18">
      <c r="R370" s="33" t="str">
        <f>IF('Saisie CLASSEMENT'!$C375&gt;0,'Saisie CLASSEMENT'!B375,"")</f>
        <v/>
      </c>
    </row>
    <row r="371" spans="18:18">
      <c r="R371" s="33" t="str">
        <f>IF('Saisie CLASSEMENT'!$C376&gt;0,'Saisie CLASSEMENT'!B376,"")</f>
        <v/>
      </c>
    </row>
    <row r="372" spans="18:18">
      <c r="R372" s="33" t="str">
        <f>IF('Saisie CLASSEMENT'!$C377&gt;0,'Saisie CLASSEMENT'!B377,"")</f>
        <v/>
      </c>
    </row>
    <row r="373" spans="18:18">
      <c r="R373" s="33" t="str">
        <f>IF('Saisie CLASSEMENT'!$C378&gt;0,'Saisie CLASSEMENT'!B378,"")</f>
        <v/>
      </c>
    </row>
    <row r="374" spans="18:18">
      <c r="R374" s="33" t="str">
        <f>IF('Saisie CLASSEMENT'!$C379&gt;0,'Saisie CLASSEMENT'!B379,"")</f>
        <v/>
      </c>
    </row>
    <row r="375" spans="18:18">
      <c r="R375" s="33" t="str">
        <f>IF('Saisie CLASSEMENT'!$C380&gt;0,'Saisie CLASSEMENT'!B380,"")</f>
        <v/>
      </c>
    </row>
    <row r="376" spans="18:18">
      <c r="R376" s="33" t="str">
        <f>IF('Saisie CLASSEMENT'!$C381&gt;0,'Saisie CLASSEMENT'!B381,"")</f>
        <v/>
      </c>
    </row>
    <row r="377" spans="18:18">
      <c r="R377" s="33" t="str">
        <f>IF('Saisie CLASSEMENT'!$C382&gt;0,'Saisie CLASSEMENT'!B382,"")</f>
        <v/>
      </c>
    </row>
    <row r="378" spans="18:18">
      <c r="R378" s="33" t="str">
        <f>IF('Saisie CLASSEMENT'!$C383&gt;0,'Saisie CLASSEMENT'!B383,"")</f>
        <v/>
      </c>
    </row>
    <row r="379" spans="18:18">
      <c r="R379" s="33" t="str">
        <f>IF('Saisie CLASSEMENT'!$C384&gt;0,'Saisie CLASSEMENT'!B384,"")</f>
        <v/>
      </c>
    </row>
    <row r="380" spans="18:18">
      <c r="R380" s="33" t="str">
        <f>IF('Saisie CLASSEMENT'!$C385&gt;0,'Saisie CLASSEMENT'!B385,"")</f>
        <v/>
      </c>
    </row>
    <row r="381" spans="18:18">
      <c r="R381" s="33" t="str">
        <f>IF('Saisie CLASSEMENT'!$C386&gt;0,'Saisie CLASSEMENT'!B386,"")</f>
        <v/>
      </c>
    </row>
    <row r="382" spans="18:18">
      <c r="R382" s="33" t="str">
        <f>IF('Saisie CLASSEMENT'!$C387&gt;0,'Saisie CLASSEMENT'!B387,"")</f>
        <v/>
      </c>
    </row>
    <row r="383" spans="18:18">
      <c r="R383" s="33" t="str">
        <f>IF('Saisie CLASSEMENT'!$C388&gt;0,'Saisie CLASSEMENT'!B388,"")</f>
        <v/>
      </c>
    </row>
    <row r="384" spans="18:18">
      <c r="R384" s="33" t="str">
        <f>IF('Saisie CLASSEMENT'!$C389&gt;0,'Saisie CLASSEMENT'!B389,"")</f>
        <v/>
      </c>
    </row>
    <row r="385" spans="18:18">
      <c r="R385" s="33" t="str">
        <f>IF('Saisie CLASSEMENT'!$C390&gt;0,'Saisie CLASSEMENT'!B390,"")</f>
        <v/>
      </c>
    </row>
    <row r="386" spans="18:18">
      <c r="R386" s="33" t="str">
        <f>IF('Saisie CLASSEMENT'!$C391&gt;0,'Saisie CLASSEMENT'!B391,"")</f>
        <v/>
      </c>
    </row>
    <row r="387" spans="18:18">
      <c r="R387" s="33" t="str">
        <f>IF('Saisie CLASSEMENT'!$C392&gt;0,'Saisie CLASSEMENT'!B392,"")</f>
        <v/>
      </c>
    </row>
  </sheetData>
  <sheetProtection password="EFB0" sheet="1" objects="1" scenarios="1" selectLockedCells="1"/>
  <mergeCells count="3">
    <mergeCell ref="B1:J1"/>
    <mergeCell ref="B2:J2"/>
    <mergeCell ref="B3:K3"/>
  </mergeCells>
  <dataValidations count="2">
    <dataValidation type="list" allowBlank="1" showInputMessage="1" showErrorMessage="1" sqref="Y3" xr:uid="{00000000-0002-0000-0F00-000000000000}">
      <formula1>$V$3:$V$202</formula1>
    </dataValidation>
    <dataValidation type="list" allowBlank="1" showInputMessage="1" showErrorMessage="1" sqref="M3:M5" xr:uid="{00000000-0002-0000-0F00-000001000000}">
      <formula1>liste_cateage</formula1>
    </dataValidation>
  </dataValidations>
  <printOptions horizontalCentered="1"/>
  <pageMargins left="0.15748031496062992" right="0.15748031496062992" top="0.70866141732283472" bottom="0.47244094488188981" header="0.27559055118110237" footer="0.19685039370078741"/>
  <pageSetup paperSize="9" fitToHeight="0" orientation="portrait" horizontalDpi="4294967295" verticalDpi="300" r:id="rId1"/>
  <headerFooter alignWithMargins="0">
    <oddFooter>&amp;RPage(s) : &amp;P / &amp;N - &amp;D à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33">
    <tabColor theme="6" tint="0.79998168889431442"/>
    <pageSetUpPr fitToPage="1"/>
  </sheetPr>
  <dimension ref="A1:AJ387"/>
  <sheetViews>
    <sheetView showGridLines="0" showZeros="0" topLeftCell="B1" zoomScale="90" zoomScaleNormal="90" workbookViewId="0">
      <selection activeCell="A2" sqref="A2:A220"/>
    </sheetView>
  </sheetViews>
  <sheetFormatPr baseColWidth="10" defaultColWidth="5.33203125" defaultRowHeight="13.2"/>
  <cols>
    <col min="1" max="1" width="5.33203125" style="594" hidden="1" customWidth="1"/>
    <col min="2" max="2" width="7.109375" style="593" customWidth="1"/>
    <col min="3" max="3" width="5.33203125" style="593" hidden="1" customWidth="1"/>
    <col min="4" max="4" width="5.33203125" style="593" customWidth="1"/>
    <col min="5" max="5" width="14.5546875" style="594" bestFit="1" customWidth="1"/>
    <col min="6" max="6" width="8.109375" style="594" bestFit="1" customWidth="1"/>
    <col min="7" max="7" width="11" style="594" bestFit="1" customWidth="1"/>
    <col min="8" max="8" width="6.44140625" style="593" bestFit="1" customWidth="1"/>
    <col min="9" max="9" width="9" style="593" bestFit="1" customWidth="1"/>
    <col min="10" max="10" width="9" style="593" customWidth="1"/>
    <col min="11" max="11" width="10" style="593" bestFit="1" customWidth="1"/>
    <col min="12" max="12" width="11.44140625" style="593" hidden="1" customWidth="1"/>
    <col min="13" max="13" width="8.33203125" style="593" customWidth="1"/>
    <col min="14" max="14" width="26.6640625" style="594" hidden="1" customWidth="1"/>
    <col min="15" max="15" width="5.6640625" style="594" hidden="1" customWidth="1"/>
    <col min="16" max="16" width="4.6640625" style="594" hidden="1" customWidth="1"/>
    <col min="17" max="17" width="5.6640625" style="594" hidden="1" customWidth="1"/>
    <col min="18" max="18" width="6.5546875" style="594" hidden="1" customWidth="1"/>
    <col min="19" max="19" width="5.33203125" style="593" hidden="1" customWidth="1"/>
    <col min="20" max="20" width="31.5546875" style="594" hidden="1" customWidth="1"/>
    <col min="21" max="21" width="34.44140625" style="594" hidden="1" customWidth="1"/>
    <col min="22" max="22" width="24.6640625" style="594" hidden="1" customWidth="1"/>
    <col min="23" max="23" width="7.44140625" style="593" hidden="1" customWidth="1"/>
    <col min="24" max="24" width="9.44140625" style="593" hidden="1" customWidth="1"/>
    <col min="25" max="25" width="11.44140625" style="593" hidden="1" customWidth="1"/>
    <col min="26" max="28" width="11.44140625" style="594" hidden="1" customWidth="1"/>
    <col min="29" max="29" width="19.33203125" style="594" hidden="1" customWidth="1"/>
    <col min="30" max="36" width="11.44140625" style="594" hidden="1" customWidth="1"/>
    <col min="37" max="253" width="11.44140625" style="594" customWidth="1"/>
    <col min="254" max="254" width="0" style="594" hidden="1" customWidth="1"/>
    <col min="255" max="255" width="5.33203125" style="594" customWidth="1"/>
    <col min="256" max="256" width="0" style="594" hidden="1" customWidth="1"/>
    <col min="257" max="16384" width="5.33203125" style="594"/>
  </cols>
  <sheetData>
    <row r="1" spans="1:29" ht="73.5" customHeight="1" thickBot="1">
      <c r="A1" s="588">
        <v>220</v>
      </c>
      <c r="B1" s="809" t="str">
        <f>'Données épreuves'!B15</f>
        <v/>
      </c>
      <c r="C1" s="809"/>
      <c r="D1" s="809"/>
      <c r="E1" s="809"/>
      <c r="F1" s="809"/>
      <c r="G1" s="809"/>
      <c r="H1" s="809"/>
      <c r="I1" s="809"/>
      <c r="J1" s="809"/>
      <c r="K1" s="809"/>
      <c r="L1" s="589"/>
      <c r="M1" s="590"/>
      <c r="N1" s="591" t="s">
        <v>148</v>
      </c>
      <c r="O1" s="588"/>
      <c r="P1" s="588"/>
      <c r="Q1" s="588"/>
      <c r="R1" s="592"/>
      <c r="U1" s="595"/>
      <c r="V1" s="595"/>
      <c r="W1" s="625"/>
      <c r="X1" s="625"/>
      <c r="Y1" s="603"/>
    </row>
    <row r="2" spans="1:29" ht="27.75" customHeight="1" thickBot="1">
      <c r="A2" s="590">
        <v>1</v>
      </c>
      <c r="B2" s="810" t="s">
        <v>435</v>
      </c>
      <c r="C2" s="811"/>
      <c r="D2" s="811"/>
      <c r="E2" s="811"/>
      <c r="F2" s="811"/>
      <c r="G2" s="811"/>
      <c r="H2" s="811"/>
      <c r="I2" s="811"/>
      <c r="J2" s="811"/>
      <c r="K2" s="812"/>
      <c r="L2" s="635"/>
      <c r="M2" s="596"/>
      <c r="N2" s="597" t="s">
        <v>430</v>
      </c>
      <c r="O2" s="590"/>
      <c r="P2" s="590"/>
      <c r="Q2" s="590"/>
      <c r="R2" s="598" t="s">
        <v>128</v>
      </c>
      <c r="S2" s="598" t="s">
        <v>129</v>
      </c>
      <c r="T2" s="598" t="s">
        <v>126</v>
      </c>
      <c r="U2" s="598" t="s">
        <v>118</v>
      </c>
      <c r="V2" s="598" t="s">
        <v>61</v>
      </c>
      <c r="W2" s="598" t="s">
        <v>109</v>
      </c>
      <c r="X2" s="598" t="s">
        <v>375</v>
      </c>
      <c r="Y2" s="598" t="s">
        <v>430</v>
      </c>
      <c r="AB2" s="593"/>
      <c r="AC2" s="599" t="s">
        <v>147</v>
      </c>
    </row>
    <row r="3" spans="1:29" ht="18.600000000000001" customHeight="1" thickTop="1">
      <c r="A3" s="594">
        <v>1</v>
      </c>
      <c r="B3" s="808" t="str">
        <f>_xlnm.Criteria</f>
        <v>Dame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600"/>
      <c r="N3" s="601" t="s">
        <v>430</v>
      </c>
      <c r="R3" s="617" t="str">
        <f>IF('Saisie CLASSEMENT'!$C8&gt;0,'Saisie CLASSEMENT'!B8,"")</f>
        <v/>
      </c>
      <c r="S3" s="616">
        <f>IF(R3&gt;0,'Saisie CLASSEMENT'!C8)</f>
        <v>0</v>
      </c>
      <c r="T3" s="618" t="str">
        <f>IF(R3&gt;0,CONCATENATE('Saisie CLASSEMENT'!I8," ",'Saisie CLASSEMENT'!J8,""))</f>
        <v xml:space="preserve">   </v>
      </c>
      <c r="U3" s="618" t="str">
        <f>IF(R3&gt;0,'Saisie CLASSEMENT'!K8)</f>
        <v xml:space="preserve"> </v>
      </c>
      <c r="V3" s="618" t="str">
        <f>IF(R3&gt;0,'Saisie CLASSEMENT'!N8)</f>
        <v xml:space="preserve"> </v>
      </c>
      <c r="W3" s="616" t="str">
        <f>IF(R3&gt;0,'Saisie CLASSEMENT'!O8)</f>
        <v xml:space="preserve"> </v>
      </c>
      <c r="X3" s="616" t="str">
        <f>IF(R3&gt;0,'Saisie CLASSEMENT'!P8)</f>
        <v xml:space="preserve"> </v>
      </c>
      <c r="Y3" s="619" t="str">
        <f>IF(R3&gt;0,'Saisie CLASSEMENT'!Q8)</f>
        <v xml:space="preserve"> </v>
      </c>
      <c r="AB3" s="593">
        <f>IF(OR(Y3="",COUNTIF(Y$2:Y3,Y3)&gt;1),"",COUNTIF(Y:Y,"&gt;="&amp;Y3))</f>
        <v>201</v>
      </c>
      <c r="AC3" s="602" t="s">
        <v>430</v>
      </c>
    </row>
    <row r="4" spans="1:29" ht="18.600000000000001" customHeight="1">
      <c r="A4" s="594">
        <v>1</v>
      </c>
      <c r="B4" s="628" t="str">
        <f>CONCATENATE("Organisateur : ",'Données épreuves'!B20)</f>
        <v xml:space="preserve">Organisateur : </v>
      </c>
      <c r="C4" s="629"/>
      <c r="D4" s="629"/>
      <c r="E4" s="630"/>
      <c r="F4" s="630"/>
      <c r="G4" s="630"/>
      <c r="H4" s="631"/>
      <c r="I4" s="631"/>
      <c r="J4" s="631"/>
      <c r="K4" s="626"/>
      <c r="L4" s="604"/>
      <c r="M4" s="627"/>
      <c r="R4" s="605" t="str">
        <f>IF('Saisie CLASSEMENT'!$C9&gt;0,'Saisie CLASSEMENT'!B9,"")</f>
        <v/>
      </c>
      <c r="S4" s="606">
        <f>IF(R4&gt;0,'Saisie CLASSEMENT'!C9)</f>
        <v>0</v>
      </c>
      <c r="T4" s="607" t="str">
        <f>IF(R4&gt;0,CONCATENATE('Saisie CLASSEMENT'!I9," ",'Saisie CLASSEMENT'!J9,""))</f>
        <v xml:space="preserve">   </v>
      </c>
      <c r="U4" s="607" t="str">
        <f>IF(R4&gt;0,'Saisie CLASSEMENT'!K9)</f>
        <v xml:space="preserve"> </v>
      </c>
      <c r="V4" s="607" t="str">
        <f>IF(R4&gt;0,'Saisie CLASSEMENT'!N9)</f>
        <v xml:space="preserve"> </v>
      </c>
      <c r="W4" s="606" t="str">
        <f>IF(R4&gt;0,'Saisie CLASSEMENT'!O9)</f>
        <v xml:space="preserve"> </v>
      </c>
      <c r="X4" s="606" t="str">
        <f>IF(R4&gt;0,'Saisie CLASSEMENT'!P9)</f>
        <v xml:space="preserve"> </v>
      </c>
      <c r="Y4" s="620" t="str">
        <f>IF(R4&gt;0,'Saisie CLASSEMENT'!Q9)</f>
        <v xml:space="preserve"> </v>
      </c>
      <c r="AB4" s="593" t="str">
        <f>IF(OR(Y4="",COUNTIF(Y$2:Y4,Y4)&gt;1),"",COUNTIF(Y:Y,"&gt;="&amp;Y4))</f>
        <v/>
      </c>
      <c r="AC4" s="602" t="str">
        <f t="shared" ref="AC4:AC67" si="0">IF(ROW()-1&gt;COUNT(AB:AB),"",INDEX(Y:Y,MATCH(LARGE(AB:AB,ROW()-1),AB:AB,0)))</f>
        <v/>
      </c>
    </row>
    <row r="5" spans="1:29" ht="18.600000000000001" customHeight="1">
      <c r="A5" s="594">
        <v>1</v>
      </c>
      <c r="B5" s="598" t="s">
        <v>128</v>
      </c>
      <c r="C5" s="598" t="s">
        <v>128</v>
      </c>
      <c r="D5" s="598" t="s">
        <v>129</v>
      </c>
      <c r="E5" s="598" t="s">
        <v>179</v>
      </c>
      <c r="F5" s="598" t="s">
        <v>118</v>
      </c>
      <c r="G5" s="598" t="s">
        <v>61</v>
      </c>
      <c r="H5" s="598" t="s">
        <v>109</v>
      </c>
      <c r="I5" s="598" t="s">
        <v>375</v>
      </c>
      <c r="J5" s="598" t="s">
        <v>430</v>
      </c>
      <c r="K5" s="598" t="s">
        <v>120</v>
      </c>
      <c r="L5" s="598" t="s">
        <v>120</v>
      </c>
      <c r="M5" s="608"/>
      <c r="R5" s="605" t="str">
        <f>IF('Saisie CLASSEMENT'!$C10&gt;0,'Saisie CLASSEMENT'!B10,"")</f>
        <v/>
      </c>
      <c r="S5" s="606">
        <f>IF(R5&gt;0,'Saisie CLASSEMENT'!C10)</f>
        <v>0</v>
      </c>
      <c r="T5" s="607" t="str">
        <f>IF(R5&gt;0,CONCATENATE('Saisie CLASSEMENT'!I10," ",'Saisie CLASSEMENT'!J10,""))</f>
        <v xml:space="preserve">   </v>
      </c>
      <c r="U5" s="607" t="str">
        <f>IF(R5&gt;0,'Saisie CLASSEMENT'!K10)</f>
        <v xml:space="preserve"> </v>
      </c>
      <c r="V5" s="607" t="str">
        <f>IF(R5&gt;0,'Saisie CLASSEMENT'!N10)</f>
        <v xml:space="preserve"> </v>
      </c>
      <c r="W5" s="606" t="str">
        <f>IF(R5&gt;0,'Saisie CLASSEMENT'!O10)</f>
        <v xml:space="preserve"> </v>
      </c>
      <c r="X5" s="606" t="str">
        <f>IF(R5&gt;0,'Saisie CLASSEMENT'!P10)</f>
        <v xml:space="preserve"> </v>
      </c>
      <c r="Y5" s="620" t="str">
        <f>IF(R5&gt;0,'Saisie CLASSEMENT'!Q10)</f>
        <v xml:space="preserve"> </v>
      </c>
      <c r="AB5" s="593" t="str">
        <f>IF(OR(Y5="",COUNTIF(Y$2:Y5,Y5)&gt;1),"",COUNTIF(Y:Y,"&gt;="&amp;Y5))</f>
        <v/>
      </c>
      <c r="AC5" s="602" t="str">
        <f t="shared" si="0"/>
        <v/>
      </c>
    </row>
    <row r="6" spans="1:29" ht="15.75" hidden="1" customHeight="1">
      <c r="A6" s="594">
        <f>IF(LEN(B6)&gt;0,1,0)</f>
        <v>0</v>
      </c>
      <c r="B6" s="632" t="str">
        <f>IF(C6&gt;0,RANK(C6,$C$6:$C$205,1),"")</f>
        <v/>
      </c>
      <c r="C6" s="605"/>
      <c r="D6" s="606"/>
      <c r="E6" s="607"/>
      <c r="F6" s="607"/>
      <c r="G6" s="607"/>
      <c r="H6" s="606"/>
      <c r="I6" s="606"/>
      <c r="J6" s="620"/>
      <c r="K6" s="633" t="str">
        <f>L6</f>
        <v/>
      </c>
      <c r="L6" s="633" t="str">
        <f>IF(LEN(D6)&gt;0,VLOOKUP(D6,'Saisie CLASSEMENT'!$C$8:$H$207,6,FALSE),"")</f>
        <v/>
      </c>
      <c r="M6" s="609"/>
      <c r="O6" s="610"/>
      <c r="R6" s="605" t="str">
        <f>IF('Saisie CLASSEMENT'!$C11&gt;0,'Saisie CLASSEMENT'!B11,"")</f>
        <v/>
      </c>
      <c r="S6" s="606">
        <f>IF(R6&gt;0,'Saisie CLASSEMENT'!C11)</f>
        <v>0</v>
      </c>
      <c r="T6" s="607" t="str">
        <f>IF(R6&gt;0,CONCATENATE('Saisie CLASSEMENT'!I11," ",'Saisie CLASSEMENT'!J11,""))</f>
        <v xml:space="preserve">   </v>
      </c>
      <c r="U6" s="607" t="str">
        <f>IF(R6&gt;0,'Saisie CLASSEMENT'!K11)</f>
        <v xml:space="preserve"> </v>
      </c>
      <c r="V6" s="607" t="str">
        <f>IF(R6&gt;0,'Saisie CLASSEMENT'!N11)</f>
        <v xml:space="preserve"> </v>
      </c>
      <c r="W6" s="606" t="str">
        <f>IF(R6&gt;0,'Saisie CLASSEMENT'!O11)</f>
        <v xml:space="preserve"> </v>
      </c>
      <c r="X6" s="606" t="str">
        <f>IF(R6&gt;0,'Saisie CLASSEMENT'!P11)</f>
        <v xml:space="preserve"> </v>
      </c>
      <c r="Y6" s="620" t="str">
        <f>IF(R6&gt;0,'Saisie CLASSEMENT'!Q11)</f>
        <v xml:space="preserve"> </v>
      </c>
      <c r="AB6" s="593" t="str">
        <f>IF(OR(Y6="",COUNTIF(Y$2:Y6,Y6)&gt;1),"",COUNTIF(Y:Y,"&gt;="&amp;Y6))</f>
        <v/>
      </c>
      <c r="AC6" s="602" t="str">
        <f t="shared" si="0"/>
        <v/>
      </c>
    </row>
    <row r="7" spans="1:29" ht="15.75" hidden="1" customHeight="1">
      <c r="A7" s="594">
        <f t="shared" ref="A7:A70" si="1">IF(LEN(B7)&gt;0,1,0)</f>
        <v>0</v>
      </c>
      <c r="B7" s="606" t="str">
        <f t="shared" ref="B7:B70" si="2">IF(C7&gt;0,RANK(C7,$C$6:$C$205,1),"")</f>
        <v/>
      </c>
      <c r="C7" s="605"/>
      <c r="D7" s="606"/>
      <c r="E7" s="607"/>
      <c r="F7" s="607"/>
      <c r="G7" s="607"/>
      <c r="H7" s="606"/>
      <c r="I7" s="606"/>
      <c r="J7" s="620"/>
      <c r="K7" s="621" t="str">
        <f t="shared" ref="K7:K70" si="3">IF(LEN(L7)&gt;0,IF((L7-$L$6)&lt;0,"Erreur",IF(L7&lt;L6,L7-L$6,IF(L7=L6,"''",L7-L$6))),"")</f>
        <v/>
      </c>
      <c r="L7" s="620" t="str">
        <f>IF(LEN(D7)&gt;0,VLOOKUP(D7,'Saisie CLASSEMENT'!$C$8:$H$207,6,FALSE),"")</f>
        <v/>
      </c>
      <c r="M7" s="609"/>
      <c r="O7" s="610"/>
      <c r="R7" s="605" t="str">
        <f>IF('Saisie CLASSEMENT'!$C12&gt;0,'Saisie CLASSEMENT'!B12,"")</f>
        <v/>
      </c>
      <c r="S7" s="606">
        <f>IF(R7&gt;0,'Saisie CLASSEMENT'!C12)</f>
        <v>0</v>
      </c>
      <c r="T7" s="607" t="str">
        <f>IF(R7&gt;0,CONCATENATE('Saisie CLASSEMENT'!I12," ",'Saisie CLASSEMENT'!J12,""))</f>
        <v xml:space="preserve">   </v>
      </c>
      <c r="U7" s="607" t="str">
        <f>IF(R7&gt;0,'Saisie CLASSEMENT'!K12)</f>
        <v xml:space="preserve"> </v>
      </c>
      <c r="V7" s="607" t="str">
        <f>IF(R7&gt;0,'Saisie CLASSEMENT'!N12)</f>
        <v xml:space="preserve"> </v>
      </c>
      <c r="W7" s="606" t="str">
        <f>IF(R7&gt;0,'Saisie CLASSEMENT'!O12)</f>
        <v xml:space="preserve"> </v>
      </c>
      <c r="X7" s="606" t="str">
        <f>IF(R7&gt;0,'Saisie CLASSEMENT'!P12)</f>
        <v xml:space="preserve"> </v>
      </c>
      <c r="Y7" s="620" t="str">
        <f>IF(R7&gt;0,'Saisie CLASSEMENT'!Q12)</f>
        <v xml:space="preserve"> </v>
      </c>
      <c r="AB7" s="593" t="str">
        <f>IF(OR(Y7="",COUNTIF(Y$2:Y7,Y7)&gt;1),"",COUNTIF(Y:Y,"&gt;="&amp;Y7))</f>
        <v/>
      </c>
      <c r="AC7" s="602" t="str">
        <f t="shared" si="0"/>
        <v/>
      </c>
    </row>
    <row r="8" spans="1:29" ht="15.75" hidden="1" customHeight="1">
      <c r="A8" s="594">
        <f t="shared" si="1"/>
        <v>0</v>
      </c>
      <c r="B8" s="606" t="str">
        <f t="shared" si="2"/>
        <v/>
      </c>
      <c r="C8" s="605"/>
      <c r="D8" s="606"/>
      <c r="E8" s="607"/>
      <c r="F8" s="607"/>
      <c r="G8" s="607"/>
      <c r="H8" s="606"/>
      <c r="I8" s="606"/>
      <c r="J8" s="620"/>
      <c r="K8" s="621" t="str">
        <f t="shared" si="3"/>
        <v/>
      </c>
      <c r="L8" s="620" t="str">
        <f>IF(LEN(D8)&gt;0,VLOOKUP(D8,'Saisie CLASSEMENT'!$C$8:$H$207,6,FALSE),"")</f>
        <v/>
      </c>
      <c r="M8" s="609"/>
      <c r="O8" s="610"/>
      <c r="R8" s="605" t="str">
        <f>IF('Saisie CLASSEMENT'!$C13&gt;0,'Saisie CLASSEMENT'!B13,"")</f>
        <v/>
      </c>
      <c r="S8" s="606">
        <f>IF(R8&gt;0,'Saisie CLASSEMENT'!C13)</f>
        <v>0</v>
      </c>
      <c r="T8" s="607" t="str">
        <f>IF(R8&gt;0,CONCATENATE('Saisie CLASSEMENT'!I13," ",'Saisie CLASSEMENT'!J13,""))</f>
        <v xml:space="preserve">   </v>
      </c>
      <c r="U8" s="607" t="str">
        <f>IF(R8&gt;0,'Saisie CLASSEMENT'!K13)</f>
        <v xml:space="preserve"> </v>
      </c>
      <c r="V8" s="607" t="str">
        <f>IF(R8&gt;0,'Saisie CLASSEMENT'!N13)</f>
        <v xml:space="preserve"> </v>
      </c>
      <c r="W8" s="606" t="str">
        <f>IF(R8&gt;0,'Saisie CLASSEMENT'!O13)</f>
        <v xml:space="preserve"> </v>
      </c>
      <c r="X8" s="606" t="str">
        <f>IF(R8&gt;0,'Saisie CLASSEMENT'!P13)</f>
        <v xml:space="preserve"> </v>
      </c>
      <c r="Y8" s="620" t="str">
        <f>IF(R8&gt;0,'Saisie CLASSEMENT'!Q13)</f>
        <v xml:space="preserve"> </v>
      </c>
      <c r="AB8" s="593" t="str">
        <f>IF(OR(Y8="",COUNTIF(Y$2:Y8,Y8)&gt;1),"",COUNTIF(Y:Y,"&gt;="&amp;Y8))</f>
        <v/>
      </c>
      <c r="AC8" s="602" t="str">
        <f t="shared" si="0"/>
        <v/>
      </c>
    </row>
    <row r="9" spans="1:29" ht="15.75" hidden="1" customHeight="1">
      <c r="A9" s="594">
        <f t="shared" si="1"/>
        <v>0</v>
      </c>
      <c r="B9" s="606" t="str">
        <f t="shared" si="2"/>
        <v/>
      </c>
      <c r="C9" s="605"/>
      <c r="D9" s="606"/>
      <c r="E9" s="607"/>
      <c r="F9" s="607"/>
      <c r="G9" s="607"/>
      <c r="H9" s="606"/>
      <c r="I9" s="606"/>
      <c r="J9" s="620"/>
      <c r="K9" s="621" t="str">
        <f t="shared" si="3"/>
        <v/>
      </c>
      <c r="L9" s="620" t="str">
        <f>IF(LEN(D9)&gt;0,VLOOKUP(D9,'Saisie CLASSEMENT'!$C$8:$H$207,6,FALSE),"")</f>
        <v/>
      </c>
      <c r="M9" s="609"/>
      <c r="O9" s="610"/>
      <c r="R9" s="605" t="str">
        <f>IF('Saisie CLASSEMENT'!$C14&gt;0,'Saisie CLASSEMENT'!B14,"")</f>
        <v/>
      </c>
      <c r="S9" s="606">
        <f>IF(R9&gt;0,'Saisie CLASSEMENT'!C14)</f>
        <v>0</v>
      </c>
      <c r="T9" s="607" t="str">
        <f>IF(R9&gt;0,CONCATENATE('Saisie CLASSEMENT'!I14," ",'Saisie CLASSEMENT'!J14,""))</f>
        <v xml:space="preserve">   </v>
      </c>
      <c r="U9" s="607" t="str">
        <f>IF(R9&gt;0,'Saisie CLASSEMENT'!K14)</f>
        <v xml:space="preserve"> </v>
      </c>
      <c r="V9" s="607" t="str">
        <f>IF(R9&gt;0,'Saisie CLASSEMENT'!N14)</f>
        <v xml:space="preserve"> </v>
      </c>
      <c r="W9" s="606" t="str">
        <f>IF(R9&gt;0,'Saisie CLASSEMENT'!O14)</f>
        <v xml:space="preserve"> </v>
      </c>
      <c r="X9" s="606" t="str">
        <f>IF(R9&gt;0,'Saisie CLASSEMENT'!P14)</f>
        <v xml:space="preserve"> </v>
      </c>
      <c r="Y9" s="620" t="str">
        <f>IF(R9&gt;0,'Saisie CLASSEMENT'!Q14)</f>
        <v xml:space="preserve"> </v>
      </c>
      <c r="AB9" s="593" t="str">
        <f>IF(OR(Y9="",COUNTIF(Y$2:Y9,Y9)&gt;1),"",COUNTIF(Y:Y,"&gt;="&amp;Y9))</f>
        <v/>
      </c>
      <c r="AC9" s="602" t="str">
        <f t="shared" si="0"/>
        <v/>
      </c>
    </row>
    <row r="10" spans="1:29" ht="15.75" hidden="1" customHeight="1">
      <c r="A10" s="594">
        <f t="shared" si="1"/>
        <v>0</v>
      </c>
      <c r="B10" s="606" t="str">
        <f t="shared" si="2"/>
        <v/>
      </c>
      <c r="C10" s="605"/>
      <c r="D10" s="606"/>
      <c r="E10" s="607"/>
      <c r="F10" s="607"/>
      <c r="G10" s="607"/>
      <c r="H10" s="606"/>
      <c r="I10" s="606"/>
      <c r="J10" s="620"/>
      <c r="K10" s="621" t="str">
        <f t="shared" si="3"/>
        <v/>
      </c>
      <c r="L10" s="620" t="str">
        <f>IF(LEN(D10)&gt;0,VLOOKUP(D10,'Saisie CLASSEMENT'!$C$8:$H$207,6,FALSE),"")</f>
        <v/>
      </c>
      <c r="M10" s="609"/>
      <c r="R10" s="605" t="str">
        <f>IF('Saisie CLASSEMENT'!$C15&gt;0,'Saisie CLASSEMENT'!B15,"")</f>
        <v/>
      </c>
      <c r="S10" s="606">
        <f>IF(R10&gt;0,'Saisie CLASSEMENT'!C15)</f>
        <v>0</v>
      </c>
      <c r="T10" s="607" t="str">
        <f>IF(R10&gt;0,CONCATENATE('Saisie CLASSEMENT'!I15," ",'Saisie CLASSEMENT'!J15,""))</f>
        <v xml:space="preserve">   </v>
      </c>
      <c r="U10" s="607" t="str">
        <f>IF(R10&gt;0,'Saisie CLASSEMENT'!K15)</f>
        <v xml:space="preserve"> </v>
      </c>
      <c r="V10" s="607" t="str">
        <f>IF(R10&gt;0,'Saisie CLASSEMENT'!N15)</f>
        <v xml:space="preserve"> </v>
      </c>
      <c r="W10" s="606" t="str">
        <f>IF(R10&gt;0,'Saisie CLASSEMENT'!O15)</f>
        <v xml:space="preserve"> </v>
      </c>
      <c r="X10" s="606" t="str">
        <f>IF(R10&gt;0,'Saisie CLASSEMENT'!P15)</f>
        <v xml:space="preserve"> </v>
      </c>
      <c r="Y10" s="620" t="str">
        <f>IF(R10&gt;0,'Saisie CLASSEMENT'!Q15)</f>
        <v xml:space="preserve"> </v>
      </c>
      <c r="AB10" s="593" t="str">
        <f>IF(OR(Y10="",COUNTIF(Y$2:Y10,Y10)&gt;1),"",COUNTIF(Y:Y,"&gt;="&amp;Y10))</f>
        <v/>
      </c>
      <c r="AC10" s="602" t="str">
        <f t="shared" si="0"/>
        <v/>
      </c>
    </row>
    <row r="11" spans="1:29" ht="15.75" hidden="1" customHeight="1">
      <c r="A11" s="594">
        <f t="shared" si="1"/>
        <v>0</v>
      </c>
      <c r="B11" s="606" t="str">
        <f t="shared" si="2"/>
        <v/>
      </c>
      <c r="C11" s="605"/>
      <c r="D11" s="606"/>
      <c r="E11" s="607"/>
      <c r="F11" s="607"/>
      <c r="G11" s="607"/>
      <c r="H11" s="606"/>
      <c r="I11" s="606"/>
      <c r="J11" s="620"/>
      <c r="K11" s="621" t="str">
        <f t="shared" si="3"/>
        <v/>
      </c>
      <c r="L11" s="620" t="str">
        <f>IF(LEN(D11)&gt;0,VLOOKUP(D11,'Saisie CLASSEMENT'!$C$8:$H$207,6,FALSE),"")</f>
        <v/>
      </c>
      <c r="M11" s="609"/>
      <c r="R11" s="605" t="str">
        <f>IF('Saisie CLASSEMENT'!$C16&gt;0,'Saisie CLASSEMENT'!B16,"")</f>
        <v/>
      </c>
      <c r="S11" s="606">
        <f>IF(R11&gt;0,'Saisie CLASSEMENT'!C16)</f>
        <v>0</v>
      </c>
      <c r="T11" s="607" t="str">
        <f>IF(R11&gt;0,CONCATENATE('Saisie CLASSEMENT'!I16," ",'Saisie CLASSEMENT'!J16,""))</f>
        <v xml:space="preserve">   </v>
      </c>
      <c r="U11" s="607" t="str">
        <f>IF(R11&gt;0,'Saisie CLASSEMENT'!K16)</f>
        <v xml:space="preserve"> </v>
      </c>
      <c r="V11" s="607" t="str">
        <f>IF(R11&gt;0,'Saisie CLASSEMENT'!N16)</f>
        <v xml:space="preserve"> </v>
      </c>
      <c r="W11" s="606" t="str">
        <f>IF(R11&gt;0,'Saisie CLASSEMENT'!O16)</f>
        <v xml:space="preserve"> </v>
      </c>
      <c r="X11" s="606" t="str">
        <f>IF(R11&gt;0,'Saisie CLASSEMENT'!P16)</f>
        <v xml:space="preserve"> </v>
      </c>
      <c r="Y11" s="620" t="str">
        <f>IF(R11&gt;0,'Saisie CLASSEMENT'!Q16)</f>
        <v xml:space="preserve"> </v>
      </c>
      <c r="AB11" s="593" t="str">
        <f>IF(OR(Y11="",COUNTIF(Y$2:Y11,Y11)&gt;1),"",COUNTIF(Y:Y,"&gt;="&amp;Y11))</f>
        <v/>
      </c>
      <c r="AC11" s="602" t="str">
        <f t="shared" si="0"/>
        <v/>
      </c>
    </row>
    <row r="12" spans="1:29" ht="15.75" hidden="1" customHeight="1">
      <c r="A12" s="594">
        <f t="shared" si="1"/>
        <v>0</v>
      </c>
      <c r="B12" s="606" t="str">
        <f t="shared" si="2"/>
        <v/>
      </c>
      <c r="C12" s="605"/>
      <c r="D12" s="606"/>
      <c r="E12" s="607"/>
      <c r="F12" s="607"/>
      <c r="G12" s="607"/>
      <c r="H12" s="606"/>
      <c r="I12" s="606"/>
      <c r="J12" s="620"/>
      <c r="K12" s="621" t="str">
        <f t="shared" si="3"/>
        <v/>
      </c>
      <c r="L12" s="620" t="str">
        <f>IF(LEN(D12)&gt;0,VLOOKUP(D12,'Saisie CLASSEMENT'!$C$8:$H$207,6,FALSE),"")</f>
        <v/>
      </c>
      <c r="M12" s="609"/>
      <c r="R12" s="605" t="str">
        <f>IF('Saisie CLASSEMENT'!$C17&gt;0,'Saisie CLASSEMENT'!B17,"")</f>
        <v/>
      </c>
      <c r="S12" s="606">
        <f>IF(R12&gt;0,'Saisie CLASSEMENT'!C17)</f>
        <v>0</v>
      </c>
      <c r="T12" s="607" t="str">
        <f>IF(R12&gt;0,CONCATENATE('Saisie CLASSEMENT'!I17," ",'Saisie CLASSEMENT'!J17,""))</f>
        <v xml:space="preserve">   </v>
      </c>
      <c r="U12" s="607" t="str">
        <f>IF(R12&gt;0,'Saisie CLASSEMENT'!K17)</f>
        <v xml:space="preserve"> </v>
      </c>
      <c r="V12" s="607" t="str">
        <f>IF(R12&gt;0,'Saisie CLASSEMENT'!N17)</f>
        <v xml:space="preserve"> </v>
      </c>
      <c r="W12" s="606" t="str">
        <f>IF(R12&gt;0,'Saisie CLASSEMENT'!O17)</f>
        <v xml:space="preserve"> </v>
      </c>
      <c r="X12" s="606" t="str">
        <f>IF(R12&gt;0,'Saisie CLASSEMENT'!P17)</f>
        <v xml:space="preserve"> </v>
      </c>
      <c r="Y12" s="620" t="str">
        <f>IF(R12&gt;0,'Saisie CLASSEMENT'!Q17)</f>
        <v xml:space="preserve"> </v>
      </c>
      <c r="AB12" s="593" t="str">
        <f>IF(OR(Y12="",COUNTIF(Y$2:Y12,Y12)&gt;1),"",COUNTIF(Y:Y,"&gt;="&amp;Y12))</f>
        <v/>
      </c>
      <c r="AC12" s="602" t="str">
        <f t="shared" si="0"/>
        <v/>
      </c>
    </row>
    <row r="13" spans="1:29" ht="15.75" hidden="1" customHeight="1">
      <c r="A13" s="594">
        <f t="shared" si="1"/>
        <v>0</v>
      </c>
      <c r="B13" s="606" t="str">
        <f t="shared" si="2"/>
        <v/>
      </c>
      <c r="C13" s="605"/>
      <c r="D13" s="606"/>
      <c r="E13" s="607"/>
      <c r="F13" s="607"/>
      <c r="G13" s="607"/>
      <c r="H13" s="606"/>
      <c r="I13" s="606"/>
      <c r="J13" s="620"/>
      <c r="K13" s="621" t="str">
        <f t="shared" si="3"/>
        <v/>
      </c>
      <c r="L13" s="620" t="str">
        <f>IF(LEN(D13)&gt;0,VLOOKUP(D13,'Saisie CLASSEMENT'!$C$8:$H$207,6,FALSE),"")</f>
        <v/>
      </c>
      <c r="M13" s="609"/>
      <c r="R13" s="605" t="str">
        <f>IF('Saisie CLASSEMENT'!$C18&gt;0,'Saisie CLASSEMENT'!B18,"")</f>
        <v/>
      </c>
      <c r="S13" s="606">
        <f>IF(R13&gt;0,'Saisie CLASSEMENT'!C18)</f>
        <v>0</v>
      </c>
      <c r="T13" s="607" t="str">
        <f>IF(R13&gt;0,CONCATENATE('Saisie CLASSEMENT'!I18," ",'Saisie CLASSEMENT'!J18,""))</f>
        <v xml:space="preserve">   </v>
      </c>
      <c r="U13" s="607" t="str">
        <f>IF(R13&gt;0,'Saisie CLASSEMENT'!K18)</f>
        <v xml:space="preserve"> </v>
      </c>
      <c r="V13" s="607" t="str">
        <f>IF(R13&gt;0,'Saisie CLASSEMENT'!N18)</f>
        <v xml:space="preserve"> </v>
      </c>
      <c r="W13" s="606" t="str">
        <f>IF(R13&gt;0,'Saisie CLASSEMENT'!O18)</f>
        <v xml:space="preserve"> </v>
      </c>
      <c r="X13" s="606" t="str">
        <f>IF(R13&gt;0,'Saisie CLASSEMENT'!P18)</f>
        <v xml:space="preserve"> </v>
      </c>
      <c r="Y13" s="620" t="str">
        <f>IF(R13&gt;0,'Saisie CLASSEMENT'!Q18)</f>
        <v xml:space="preserve"> </v>
      </c>
      <c r="AB13" s="593" t="str">
        <f>IF(OR(Y13="",COUNTIF(Y$2:Y13,Y13)&gt;1),"",COUNTIF(Y:Y,"&gt;="&amp;Y13))</f>
        <v/>
      </c>
      <c r="AC13" s="602" t="str">
        <f t="shared" si="0"/>
        <v/>
      </c>
    </row>
    <row r="14" spans="1:29" ht="15.75" hidden="1" customHeight="1">
      <c r="A14" s="594">
        <f t="shared" si="1"/>
        <v>0</v>
      </c>
      <c r="B14" s="606" t="str">
        <f t="shared" si="2"/>
        <v/>
      </c>
      <c r="C14" s="605"/>
      <c r="D14" s="606"/>
      <c r="E14" s="607"/>
      <c r="F14" s="607"/>
      <c r="G14" s="607"/>
      <c r="H14" s="606"/>
      <c r="I14" s="606"/>
      <c r="J14" s="620"/>
      <c r="K14" s="621" t="str">
        <f t="shared" si="3"/>
        <v/>
      </c>
      <c r="L14" s="620" t="str">
        <f>IF(LEN(D14)&gt;0,VLOOKUP(D14,'Saisie CLASSEMENT'!$C$8:$H$207,6,FALSE),"")</f>
        <v/>
      </c>
      <c r="M14" s="609"/>
      <c r="R14" s="605" t="str">
        <f>IF('Saisie CLASSEMENT'!$C19&gt;0,'Saisie CLASSEMENT'!B19,"")</f>
        <v/>
      </c>
      <c r="S14" s="606">
        <f>IF(R14&gt;0,'Saisie CLASSEMENT'!C19)</f>
        <v>0</v>
      </c>
      <c r="T14" s="611" t="str">
        <f>IF(R14&gt;0,CONCATENATE('Saisie CLASSEMENT'!I19," ",'Saisie CLASSEMENT'!J19,""))</f>
        <v xml:space="preserve">   </v>
      </c>
      <c r="U14" s="607" t="str">
        <f>IF(R14&gt;0,'Saisie CLASSEMENT'!K19)</f>
        <v xml:space="preserve"> </v>
      </c>
      <c r="V14" s="607" t="str">
        <f>IF(R14&gt;0,'Saisie CLASSEMENT'!N19)</f>
        <v xml:space="preserve"> </v>
      </c>
      <c r="W14" s="606" t="str">
        <f>IF(R14&gt;0,'Saisie CLASSEMENT'!O19)</f>
        <v xml:space="preserve"> </v>
      </c>
      <c r="X14" s="606" t="str">
        <f>IF(R14&gt;0,'Saisie CLASSEMENT'!P19)</f>
        <v xml:space="preserve"> </v>
      </c>
      <c r="Y14" s="620" t="str">
        <f>IF(R14&gt;0,'Saisie CLASSEMENT'!Q19)</f>
        <v xml:space="preserve"> </v>
      </c>
      <c r="AB14" s="593" t="str">
        <f>IF(OR(Y14="",COUNTIF(Y$2:Y14,Y14)&gt;1),"",COUNTIF(Y:Y,"&gt;="&amp;Y14))</f>
        <v/>
      </c>
      <c r="AC14" s="602" t="str">
        <f t="shared" si="0"/>
        <v/>
      </c>
    </row>
    <row r="15" spans="1:29" ht="15.75" hidden="1" customHeight="1">
      <c r="A15" s="594">
        <f t="shared" si="1"/>
        <v>0</v>
      </c>
      <c r="B15" s="606" t="str">
        <f t="shared" si="2"/>
        <v/>
      </c>
      <c r="C15" s="605"/>
      <c r="D15" s="606"/>
      <c r="E15" s="607"/>
      <c r="F15" s="607"/>
      <c r="G15" s="607"/>
      <c r="H15" s="606"/>
      <c r="I15" s="606"/>
      <c r="J15" s="620"/>
      <c r="K15" s="621" t="str">
        <f t="shared" si="3"/>
        <v/>
      </c>
      <c r="L15" s="620" t="str">
        <f>IF(LEN(D15)&gt;0,VLOOKUP(D15,'Saisie CLASSEMENT'!$C$8:$H$207,6,FALSE),"")</f>
        <v/>
      </c>
      <c r="M15" s="609"/>
      <c r="R15" s="605" t="str">
        <f>IF('Saisie CLASSEMENT'!$C20&gt;0,'Saisie CLASSEMENT'!B20,"")</f>
        <v/>
      </c>
      <c r="S15" s="606">
        <f>IF(R15&gt;0,'Saisie CLASSEMENT'!C20)</f>
        <v>0</v>
      </c>
      <c r="T15" s="607" t="str">
        <f>IF(R15&gt;0,CONCATENATE('Saisie CLASSEMENT'!I20," ",'Saisie CLASSEMENT'!J20,""))</f>
        <v xml:space="preserve">   </v>
      </c>
      <c r="U15" s="607" t="str">
        <f>IF(R15&gt;0,'Saisie CLASSEMENT'!K20)</f>
        <v xml:space="preserve"> </v>
      </c>
      <c r="V15" s="607" t="str">
        <f>IF(R15&gt;0,'Saisie CLASSEMENT'!N20)</f>
        <v xml:space="preserve"> </v>
      </c>
      <c r="W15" s="606" t="str">
        <f>IF(R15&gt;0,'Saisie CLASSEMENT'!O20)</f>
        <v xml:space="preserve"> </v>
      </c>
      <c r="X15" s="606" t="str">
        <f>IF(R15&gt;0,'Saisie CLASSEMENT'!P20)</f>
        <v xml:space="preserve"> </v>
      </c>
      <c r="Y15" s="620" t="str">
        <f>IF(R15&gt;0,'Saisie CLASSEMENT'!Q20)</f>
        <v xml:space="preserve"> </v>
      </c>
      <c r="AB15" s="593" t="str">
        <f>IF(OR(Y15="",COUNTIF(Y$2:Y15,Y15)&gt;1),"",COUNTIF(Y:Y,"&gt;="&amp;Y15))</f>
        <v/>
      </c>
      <c r="AC15" s="602" t="str">
        <f t="shared" si="0"/>
        <v/>
      </c>
    </row>
    <row r="16" spans="1:29" ht="15.75" hidden="1" customHeight="1">
      <c r="A16" s="594">
        <f t="shared" si="1"/>
        <v>0</v>
      </c>
      <c r="B16" s="606" t="str">
        <f t="shared" si="2"/>
        <v/>
      </c>
      <c r="C16" s="605"/>
      <c r="D16" s="606"/>
      <c r="E16" s="607"/>
      <c r="F16" s="607"/>
      <c r="G16" s="607"/>
      <c r="H16" s="606"/>
      <c r="I16" s="606"/>
      <c r="J16" s="620"/>
      <c r="K16" s="621" t="str">
        <f t="shared" si="3"/>
        <v/>
      </c>
      <c r="L16" s="620" t="str">
        <f>IF(LEN(D16)&gt;0,VLOOKUP(D16,'Saisie CLASSEMENT'!$C$8:$H$207,6,FALSE),"")</f>
        <v/>
      </c>
      <c r="M16" s="609"/>
      <c r="R16" s="605" t="str">
        <f>IF('Saisie CLASSEMENT'!$C21&gt;0,'Saisie CLASSEMENT'!B21,"")</f>
        <v/>
      </c>
      <c r="S16" s="606">
        <f>IF(R16&gt;0,'Saisie CLASSEMENT'!C21)</f>
        <v>0</v>
      </c>
      <c r="T16" s="607" t="str">
        <f>IF(R16&gt;0,CONCATENATE('Saisie CLASSEMENT'!I21," ",'Saisie CLASSEMENT'!J21,""))</f>
        <v xml:space="preserve">   </v>
      </c>
      <c r="U16" s="607" t="str">
        <f>IF(R16&gt;0,'Saisie CLASSEMENT'!K21)</f>
        <v xml:space="preserve"> </v>
      </c>
      <c r="V16" s="607" t="str">
        <f>IF(R16&gt;0,'Saisie CLASSEMENT'!N21)</f>
        <v xml:space="preserve"> </v>
      </c>
      <c r="W16" s="606" t="str">
        <f>IF(R16&gt;0,'Saisie CLASSEMENT'!O21)</f>
        <v xml:space="preserve"> </v>
      </c>
      <c r="X16" s="606" t="str">
        <f>IF(R16&gt;0,'Saisie CLASSEMENT'!P21)</f>
        <v xml:space="preserve"> </v>
      </c>
      <c r="Y16" s="620" t="str">
        <f>IF(R16&gt;0,'Saisie CLASSEMENT'!Q21)</f>
        <v xml:space="preserve"> </v>
      </c>
      <c r="AB16" s="593" t="str">
        <f>IF(OR(Y16="",COUNTIF(Y$2:Y16,Y16)&gt;1),"",COUNTIF(Y:Y,"&gt;="&amp;Y16))</f>
        <v/>
      </c>
      <c r="AC16" s="602" t="str">
        <f t="shared" si="0"/>
        <v/>
      </c>
    </row>
    <row r="17" spans="1:29" ht="15.75" hidden="1" customHeight="1">
      <c r="A17" s="594">
        <f t="shared" si="1"/>
        <v>0</v>
      </c>
      <c r="B17" s="606" t="str">
        <f t="shared" si="2"/>
        <v/>
      </c>
      <c r="C17" s="605"/>
      <c r="D17" s="606"/>
      <c r="E17" s="611"/>
      <c r="F17" s="607"/>
      <c r="G17" s="607"/>
      <c r="H17" s="606"/>
      <c r="I17" s="606"/>
      <c r="J17" s="620"/>
      <c r="K17" s="621" t="str">
        <f t="shared" si="3"/>
        <v/>
      </c>
      <c r="L17" s="620" t="str">
        <f>IF(LEN(D17)&gt;0,VLOOKUP(D17,'Saisie CLASSEMENT'!$C$8:$H$207,6,FALSE),"")</f>
        <v/>
      </c>
      <c r="M17" s="609"/>
      <c r="R17" s="605" t="str">
        <f>IF('Saisie CLASSEMENT'!$C22&gt;0,'Saisie CLASSEMENT'!B22,"")</f>
        <v/>
      </c>
      <c r="S17" s="606">
        <f>IF(R17&gt;0,'Saisie CLASSEMENT'!C22)</f>
        <v>0</v>
      </c>
      <c r="T17" s="607" t="str">
        <f>IF(R17&gt;0,CONCATENATE('Saisie CLASSEMENT'!I22," ",'Saisie CLASSEMENT'!J22,""))</f>
        <v xml:space="preserve">   </v>
      </c>
      <c r="U17" s="607" t="str">
        <f>IF(R17&gt;0,'Saisie CLASSEMENT'!K22)</f>
        <v xml:space="preserve"> </v>
      </c>
      <c r="V17" s="607" t="str">
        <f>IF(R17&gt;0,'Saisie CLASSEMENT'!N22)</f>
        <v xml:space="preserve"> </v>
      </c>
      <c r="W17" s="606" t="str">
        <f>IF(R17&gt;0,'Saisie CLASSEMENT'!O22)</f>
        <v xml:space="preserve"> </v>
      </c>
      <c r="X17" s="606" t="str">
        <f>IF(R17&gt;0,'Saisie CLASSEMENT'!P22)</f>
        <v xml:space="preserve"> </v>
      </c>
      <c r="Y17" s="620" t="str">
        <f>IF(R17&gt;0,'Saisie CLASSEMENT'!Q22)</f>
        <v xml:space="preserve"> </v>
      </c>
      <c r="AB17" s="593" t="str">
        <f>IF(OR(Y17="",COUNTIF(Y$2:Y17,Y17)&gt;1),"",COUNTIF(Y:Y,"&gt;="&amp;Y17))</f>
        <v/>
      </c>
      <c r="AC17" s="602" t="str">
        <f t="shared" si="0"/>
        <v/>
      </c>
    </row>
    <row r="18" spans="1:29" ht="15.75" hidden="1" customHeight="1">
      <c r="A18" s="594">
        <f t="shared" si="1"/>
        <v>0</v>
      </c>
      <c r="B18" s="606" t="str">
        <f t="shared" si="2"/>
        <v/>
      </c>
      <c r="C18" s="605"/>
      <c r="D18" s="606"/>
      <c r="E18" s="607"/>
      <c r="F18" s="607"/>
      <c r="G18" s="607"/>
      <c r="H18" s="606"/>
      <c r="I18" s="606"/>
      <c r="J18" s="620"/>
      <c r="K18" s="621" t="str">
        <f t="shared" si="3"/>
        <v/>
      </c>
      <c r="L18" s="620" t="str">
        <f>IF(LEN(D18)&gt;0,VLOOKUP(D18,'Saisie CLASSEMENT'!$C$8:$H$207,6,FALSE),"")</f>
        <v/>
      </c>
      <c r="M18" s="609"/>
      <c r="R18" s="605" t="str">
        <f>IF('Saisie CLASSEMENT'!$C23&gt;0,'Saisie CLASSEMENT'!B23,"")</f>
        <v/>
      </c>
      <c r="S18" s="606">
        <f>IF(R18&gt;0,'Saisie CLASSEMENT'!C23)</f>
        <v>0</v>
      </c>
      <c r="T18" s="607" t="str">
        <f>IF(R18&gt;0,CONCATENATE('Saisie CLASSEMENT'!I23," ",'Saisie CLASSEMENT'!J23,""))</f>
        <v xml:space="preserve">   </v>
      </c>
      <c r="U18" s="607" t="str">
        <f>IF(R18&gt;0,'Saisie CLASSEMENT'!K23)</f>
        <v xml:space="preserve"> </v>
      </c>
      <c r="V18" s="607" t="str">
        <f>IF(R18&gt;0,'Saisie CLASSEMENT'!N23)</f>
        <v xml:space="preserve"> </v>
      </c>
      <c r="W18" s="606" t="str">
        <f>IF(R18&gt;0,'Saisie CLASSEMENT'!O23)</f>
        <v xml:space="preserve"> </v>
      </c>
      <c r="X18" s="606" t="str">
        <f>IF(R18&gt;0,'Saisie CLASSEMENT'!P23)</f>
        <v xml:space="preserve"> </v>
      </c>
      <c r="Y18" s="620" t="str">
        <f>IF(R18&gt;0,'Saisie CLASSEMENT'!Q23)</f>
        <v xml:space="preserve"> </v>
      </c>
      <c r="AB18" s="593" t="str">
        <f>IF(OR(Y18="",COUNTIF(Y$2:Y18,Y18)&gt;1),"",COUNTIF(Y:Y,"&gt;="&amp;Y18))</f>
        <v/>
      </c>
      <c r="AC18" s="602" t="str">
        <f t="shared" si="0"/>
        <v/>
      </c>
    </row>
    <row r="19" spans="1:29" ht="15.75" hidden="1" customHeight="1">
      <c r="A19" s="594">
        <f t="shared" si="1"/>
        <v>0</v>
      </c>
      <c r="B19" s="606" t="str">
        <f t="shared" si="2"/>
        <v/>
      </c>
      <c r="C19" s="605"/>
      <c r="D19" s="606"/>
      <c r="E19" s="607"/>
      <c r="F19" s="607"/>
      <c r="G19" s="607"/>
      <c r="H19" s="606"/>
      <c r="I19" s="606"/>
      <c r="J19" s="620"/>
      <c r="K19" s="621" t="str">
        <f t="shared" si="3"/>
        <v/>
      </c>
      <c r="L19" s="620" t="str">
        <f>IF(LEN(D19)&gt;0,VLOOKUP(D19,'Saisie CLASSEMENT'!$C$8:$H$207,6,FALSE),"")</f>
        <v/>
      </c>
      <c r="M19" s="609"/>
      <c r="R19" s="605" t="str">
        <f>IF('Saisie CLASSEMENT'!$C24&gt;0,'Saisie CLASSEMENT'!B24,"")</f>
        <v/>
      </c>
      <c r="S19" s="606">
        <f>IF(R19&gt;0,'Saisie CLASSEMENT'!C24)</f>
        <v>0</v>
      </c>
      <c r="T19" s="607" t="str">
        <f>IF(R19&gt;0,CONCATENATE('Saisie CLASSEMENT'!I24," ",'Saisie CLASSEMENT'!J24,""))</f>
        <v xml:space="preserve">   </v>
      </c>
      <c r="U19" s="607" t="str">
        <f>IF(R19&gt;0,'Saisie CLASSEMENT'!K24)</f>
        <v xml:space="preserve"> </v>
      </c>
      <c r="V19" s="607" t="str">
        <f>IF(R19&gt;0,'Saisie CLASSEMENT'!N24)</f>
        <v xml:space="preserve"> </v>
      </c>
      <c r="W19" s="606" t="str">
        <f>IF(R19&gt;0,'Saisie CLASSEMENT'!O24)</f>
        <v xml:space="preserve"> </v>
      </c>
      <c r="X19" s="606" t="str">
        <f>IF(R19&gt;0,'Saisie CLASSEMENT'!P24)</f>
        <v xml:space="preserve"> </v>
      </c>
      <c r="Y19" s="620" t="str">
        <f>IF(R19&gt;0,'Saisie CLASSEMENT'!Q24)</f>
        <v xml:space="preserve"> </v>
      </c>
      <c r="AB19" s="593" t="str">
        <f>IF(OR(Y19="",COUNTIF(Y$2:Y19,Y19)&gt;1),"",COUNTIF(Y:Y,"&gt;="&amp;Y19))</f>
        <v/>
      </c>
      <c r="AC19" s="602" t="str">
        <f t="shared" si="0"/>
        <v/>
      </c>
    </row>
    <row r="20" spans="1:29" ht="15.75" hidden="1" customHeight="1">
      <c r="A20" s="594">
        <f t="shared" si="1"/>
        <v>0</v>
      </c>
      <c r="B20" s="606" t="str">
        <f t="shared" si="2"/>
        <v/>
      </c>
      <c r="C20" s="605"/>
      <c r="D20" s="606"/>
      <c r="E20" s="607"/>
      <c r="F20" s="607"/>
      <c r="G20" s="607"/>
      <c r="H20" s="606"/>
      <c r="I20" s="606"/>
      <c r="J20" s="620"/>
      <c r="K20" s="621" t="str">
        <f t="shared" si="3"/>
        <v/>
      </c>
      <c r="L20" s="620" t="str">
        <f>IF(LEN(D20)&gt;0,VLOOKUP(D20,'Saisie CLASSEMENT'!$C$8:$H$207,6,FALSE),"")</f>
        <v/>
      </c>
      <c r="M20" s="609"/>
      <c r="R20" s="605" t="str">
        <f>IF('Saisie CLASSEMENT'!$C25&gt;0,'Saisie CLASSEMENT'!B25,"")</f>
        <v/>
      </c>
      <c r="S20" s="606">
        <f>IF(R20&gt;0,'Saisie CLASSEMENT'!C25)</f>
        <v>0</v>
      </c>
      <c r="T20" s="607" t="str">
        <f>IF(R20&gt;0,CONCATENATE('Saisie CLASSEMENT'!I25," ",'Saisie CLASSEMENT'!J25,""))</f>
        <v xml:space="preserve">   </v>
      </c>
      <c r="U20" s="607" t="str">
        <f>IF(R20&gt;0,'Saisie CLASSEMENT'!K25)</f>
        <v xml:space="preserve"> </v>
      </c>
      <c r="V20" s="607" t="str">
        <f>IF(R20&gt;0,'Saisie CLASSEMENT'!N25)</f>
        <v xml:space="preserve"> </v>
      </c>
      <c r="W20" s="606" t="str">
        <f>IF(R20&gt;0,'Saisie CLASSEMENT'!O25)</f>
        <v xml:space="preserve"> </v>
      </c>
      <c r="X20" s="606" t="str">
        <f>IF(R20&gt;0,'Saisie CLASSEMENT'!P25)</f>
        <v xml:space="preserve"> </v>
      </c>
      <c r="Y20" s="620" t="str">
        <f>IF(R20&gt;0,'Saisie CLASSEMENT'!Q25)</f>
        <v xml:space="preserve"> </v>
      </c>
      <c r="AB20" s="593" t="str">
        <f>IF(OR(Y20="",COUNTIF(Y$2:Y20,Y20)&gt;1),"",COUNTIF(Y:Y,"&gt;="&amp;Y20))</f>
        <v/>
      </c>
      <c r="AC20" s="602" t="str">
        <f t="shared" si="0"/>
        <v/>
      </c>
    </row>
    <row r="21" spans="1:29" ht="15.75" hidden="1" customHeight="1">
      <c r="A21" s="594">
        <f t="shared" si="1"/>
        <v>0</v>
      </c>
      <c r="B21" s="606" t="str">
        <f t="shared" si="2"/>
        <v/>
      </c>
      <c r="C21" s="605"/>
      <c r="D21" s="606"/>
      <c r="E21" s="607"/>
      <c r="F21" s="607"/>
      <c r="G21" s="607"/>
      <c r="H21" s="606"/>
      <c r="I21" s="606"/>
      <c r="J21" s="620"/>
      <c r="K21" s="621" t="str">
        <f t="shared" si="3"/>
        <v/>
      </c>
      <c r="L21" s="620" t="str">
        <f>IF(LEN(D21)&gt;0,VLOOKUP(D21,'Saisie CLASSEMENT'!$C$8:$H$207,6,FALSE),"")</f>
        <v/>
      </c>
      <c r="M21" s="609"/>
      <c r="R21" s="605" t="str">
        <f>IF('Saisie CLASSEMENT'!$C26&gt;0,'Saisie CLASSEMENT'!B26,"")</f>
        <v/>
      </c>
      <c r="S21" s="606">
        <f>IF(R21&gt;0,'Saisie CLASSEMENT'!C26)</f>
        <v>0</v>
      </c>
      <c r="T21" s="607" t="str">
        <f>IF(R21&gt;0,CONCATENATE('Saisie CLASSEMENT'!I26," ",'Saisie CLASSEMENT'!J26,""))</f>
        <v xml:space="preserve">   </v>
      </c>
      <c r="U21" s="607" t="str">
        <f>IF(R21&gt;0,'Saisie CLASSEMENT'!K26)</f>
        <v xml:space="preserve"> </v>
      </c>
      <c r="V21" s="607" t="str">
        <f>IF(R21&gt;0,'Saisie CLASSEMENT'!N26)</f>
        <v xml:space="preserve"> </v>
      </c>
      <c r="W21" s="606" t="str">
        <f>IF(R21&gt;0,'Saisie CLASSEMENT'!O26)</f>
        <v xml:space="preserve"> </v>
      </c>
      <c r="X21" s="606" t="str">
        <f>IF(R21&gt;0,'Saisie CLASSEMENT'!P26)</f>
        <v xml:space="preserve"> </v>
      </c>
      <c r="Y21" s="620" t="str">
        <f>IF(R21&gt;0,'Saisie CLASSEMENT'!Q26)</f>
        <v xml:space="preserve"> </v>
      </c>
      <c r="AB21" s="593" t="str">
        <f>IF(OR(Y21="",COUNTIF(Y$2:Y21,Y21)&gt;1),"",COUNTIF(Y:Y,"&gt;="&amp;Y21))</f>
        <v/>
      </c>
      <c r="AC21" s="602" t="str">
        <f t="shared" si="0"/>
        <v/>
      </c>
    </row>
    <row r="22" spans="1:29" ht="15.75" hidden="1" customHeight="1">
      <c r="A22" s="594">
        <f t="shared" si="1"/>
        <v>0</v>
      </c>
      <c r="B22" s="606" t="str">
        <f t="shared" si="2"/>
        <v/>
      </c>
      <c r="C22" s="605"/>
      <c r="D22" s="606"/>
      <c r="E22" s="607"/>
      <c r="F22" s="607"/>
      <c r="G22" s="607"/>
      <c r="H22" s="606"/>
      <c r="I22" s="606"/>
      <c r="J22" s="620"/>
      <c r="K22" s="621" t="str">
        <f t="shared" si="3"/>
        <v/>
      </c>
      <c r="L22" s="620" t="str">
        <f>IF(LEN(D22)&gt;0,VLOOKUP(D22,'Saisie CLASSEMENT'!$C$8:$H$207,6,FALSE),"")</f>
        <v/>
      </c>
      <c r="M22" s="609"/>
      <c r="R22" s="605" t="str">
        <f>IF('Saisie CLASSEMENT'!$C27&gt;0,'Saisie CLASSEMENT'!B27,"")</f>
        <v/>
      </c>
      <c r="S22" s="606">
        <f>IF(R22&gt;0,'Saisie CLASSEMENT'!C27)</f>
        <v>0</v>
      </c>
      <c r="T22" s="607" t="str">
        <f>IF(R22&gt;0,CONCATENATE('Saisie CLASSEMENT'!I27," ",'Saisie CLASSEMENT'!J27,""))</f>
        <v xml:space="preserve">   </v>
      </c>
      <c r="U22" s="607" t="str">
        <f>IF(R22&gt;0,'Saisie CLASSEMENT'!K27)</f>
        <v xml:space="preserve"> </v>
      </c>
      <c r="V22" s="607" t="str">
        <f>IF(R22&gt;0,'Saisie CLASSEMENT'!N27)</f>
        <v xml:space="preserve"> </v>
      </c>
      <c r="W22" s="606" t="str">
        <f>IF(R22&gt;0,'Saisie CLASSEMENT'!O27)</f>
        <v xml:space="preserve"> </v>
      </c>
      <c r="X22" s="606" t="str">
        <f>IF(R22&gt;0,'Saisie CLASSEMENT'!P27)</f>
        <v xml:space="preserve"> </v>
      </c>
      <c r="Y22" s="620" t="str">
        <f>IF(R22&gt;0,'Saisie CLASSEMENT'!Q27)</f>
        <v xml:space="preserve"> </v>
      </c>
      <c r="AB22" s="593" t="str">
        <f>IF(OR(Y22="",COUNTIF(Y$2:Y22,Y22)&gt;1),"",COUNTIF(Y:Y,"&gt;="&amp;Y22))</f>
        <v/>
      </c>
      <c r="AC22" s="602" t="str">
        <f t="shared" si="0"/>
        <v/>
      </c>
    </row>
    <row r="23" spans="1:29" ht="15.75" hidden="1" customHeight="1">
      <c r="A23" s="594">
        <f t="shared" si="1"/>
        <v>0</v>
      </c>
      <c r="B23" s="606" t="str">
        <f t="shared" si="2"/>
        <v/>
      </c>
      <c r="C23" s="605"/>
      <c r="D23" s="606"/>
      <c r="E23" s="607"/>
      <c r="F23" s="607"/>
      <c r="G23" s="607"/>
      <c r="H23" s="606"/>
      <c r="I23" s="606"/>
      <c r="J23" s="620"/>
      <c r="K23" s="621" t="str">
        <f t="shared" si="3"/>
        <v/>
      </c>
      <c r="L23" s="620" t="str">
        <f>IF(LEN(D23)&gt;0,VLOOKUP(D23,'Saisie CLASSEMENT'!$C$8:$H$207,6,FALSE),"")</f>
        <v/>
      </c>
      <c r="M23" s="609"/>
      <c r="R23" s="605" t="str">
        <f>IF('Saisie CLASSEMENT'!$C28&gt;0,'Saisie CLASSEMENT'!B28,"")</f>
        <v/>
      </c>
      <c r="S23" s="606">
        <f>IF(R23&gt;0,'Saisie CLASSEMENT'!C28)</f>
        <v>0</v>
      </c>
      <c r="T23" s="607" t="str">
        <f>IF(R23&gt;0,CONCATENATE('Saisie CLASSEMENT'!I28," ",'Saisie CLASSEMENT'!J28,""))</f>
        <v xml:space="preserve">   </v>
      </c>
      <c r="U23" s="607" t="str">
        <f>IF(R23&gt;0,'Saisie CLASSEMENT'!K28)</f>
        <v xml:space="preserve"> </v>
      </c>
      <c r="V23" s="607" t="str">
        <f>IF(R23&gt;0,'Saisie CLASSEMENT'!N28)</f>
        <v xml:space="preserve"> </v>
      </c>
      <c r="W23" s="606" t="str">
        <f>IF(R23&gt;0,'Saisie CLASSEMENT'!O28)</f>
        <v xml:space="preserve"> </v>
      </c>
      <c r="X23" s="606" t="str">
        <f>IF(R23&gt;0,'Saisie CLASSEMENT'!P28)</f>
        <v xml:space="preserve"> </v>
      </c>
      <c r="Y23" s="620" t="str">
        <f>IF(R23&gt;0,'Saisie CLASSEMENT'!Q28)</f>
        <v xml:space="preserve"> </v>
      </c>
      <c r="AB23" s="593" t="str">
        <f>IF(OR(Y23="",COUNTIF(Y$2:Y23,Y23)&gt;1),"",COUNTIF(Y:Y,"&gt;="&amp;Y23))</f>
        <v/>
      </c>
      <c r="AC23" s="602" t="str">
        <f t="shared" si="0"/>
        <v/>
      </c>
    </row>
    <row r="24" spans="1:29" ht="15.75" hidden="1" customHeight="1">
      <c r="A24" s="594">
        <f t="shared" si="1"/>
        <v>0</v>
      </c>
      <c r="B24" s="606" t="str">
        <f t="shared" si="2"/>
        <v/>
      </c>
      <c r="C24" s="605"/>
      <c r="D24" s="606"/>
      <c r="E24" s="607"/>
      <c r="F24" s="607"/>
      <c r="G24" s="607"/>
      <c r="H24" s="606"/>
      <c r="I24" s="606"/>
      <c r="J24" s="620"/>
      <c r="K24" s="621" t="str">
        <f t="shared" si="3"/>
        <v/>
      </c>
      <c r="L24" s="620" t="str">
        <f>IF(LEN(D24)&gt;0,VLOOKUP(D24,'Saisie CLASSEMENT'!$C$8:$H$207,6,FALSE),"")</f>
        <v/>
      </c>
      <c r="M24" s="609"/>
      <c r="R24" s="605" t="str">
        <f>IF('Saisie CLASSEMENT'!$C29&gt;0,'Saisie CLASSEMENT'!B29,"")</f>
        <v/>
      </c>
      <c r="S24" s="606">
        <f>IF(R24&gt;0,'Saisie CLASSEMENT'!C29)</f>
        <v>0</v>
      </c>
      <c r="T24" s="607" t="str">
        <f>IF(R24&gt;0,CONCATENATE('Saisie CLASSEMENT'!I29," ",'Saisie CLASSEMENT'!J29,""))</f>
        <v xml:space="preserve">   </v>
      </c>
      <c r="U24" s="607" t="str">
        <f>IF(R24&gt;0,'Saisie CLASSEMENT'!K29)</f>
        <v xml:space="preserve"> </v>
      </c>
      <c r="V24" s="607" t="str">
        <f>IF(R24&gt;0,'Saisie CLASSEMENT'!N29)</f>
        <v xml:space="preserve"> </v>
      </c>
      <c r="W24" s="606" t="str">
        <f>IF(R24&gt;0,'Saisie CLASSEMENT'!O29)</f>
        <v xml:space="preserve"> </v>
      </c>
      <c r="X24" s="606" t="str">
        <f>IF(R24&gt;0,'Saisie CLASSEMENT'!P29)</f>
        <v xml:space="preserve"> </v>
      </c>
      <c r="Y24" s="620" t="str">
        <f>IF(R24&gt;0,'Saisie CLASSEMENT'!Q29)</f>
        <v xml:space="preserve"> </v>
      </c>
      <c r="AB24" s="593" t="str">
        <f>IF(OR(Y24="",COUNTIF(Y$2:Y24,Y24)&gt;1),"",COUNTIF(Y:Y,"&gt;="&amp;Y24))</f>
        <v/>
      </c>
      <c r="AC24" s="602" t="str">
        <f t="shared" si="0"/>
        <v/>
      </c>
    </row>
    <row r="25" spans="1:29" ht="15.75" hidden="1" customHeight="1">
      <c r="A25" s="594">
        <f t="shared" si="1"/>
        <v>0</v>
      </c>
      <c r="B25" s="606" t="str">
        <f t="shared" si="2"/>
        <v/>
      </c>
      <c r="C25" s="605"/>
      <c r="D25" s="606"/>
      <c r="E25" s="607"/>
      <c r="F25" s="607"/>
      <c r="G25" s="607"/>
      <c r="H25" s="606"/>
      <c r="I25" s="606"/>
      <c r="J25" s="620"/>
      <c r="K25" s="621" t="str">
        <f t="shared" si="3"/>
        <v/>
      </c>
      <c r="L25" s="620" t="str">
        <f>IF(LEN(D25)&gt;0,VLOOKUP(D25,'Saisie CLASSEMENT'!$C$8:$H$207,6,FALSE),"")</f>
        <v/>
      </c>
      <c r="M25" s="609"/>
      <c r="R25" s="605" t="str">
        <f>IF('Saisie CLASSEMENT'!$C30&gt;0,'Saisie CLASSEMENT'!B30,"")</f>
        <v/>
      </c>
      <c r="S25" s="606">
        <f>IF(R25&gt;0,'Saisie CLASSEMENT'!C30)</f>
        <v>0</v>
      </c>
      <c r="T25" s="607" t="str">
        <f>IF(R25&gt;0,CONCATENATE('Saisie CLASSEMENT'!I30," ",'Saisie CLASSEMENT'!J30,""))</f>
        <v xml:space="preserve">   </v>
      </c>
      <c r="U25" s="607" t="str">
        <f>IF(R25&gt;0,'Saisie CLASSEMENT'!K30)</f>
        <v xml:space="preserve"> </v>
      </c>
      <c r="V25" s="607" t="str">
        <f>IF(R25&gt;0,'Saisie CLASSEMENT'!N30)</f>
        <v xml:space="preserve"> </v>
      </c>
      <c r="W25" s="606" t="str">
        <f>IF(R25&gt;0,'Saisie CLASSEMENT'!O30)</f>
        <v xml:space="preserve"> </v>
      </c>
      <c r="X25" s="606" t="str">
        <f>IF(R25&gt;0,'Saisie CLASSEMENT'!P30)</f>
        <v xml:space="preserve"> </v>
      </c>
      <c r="Y25" s="620" t="str">
        <f>IF(R25&gt;0,'Saisie CLASSEMENT'!Q30)</f>
        <v xml:space="preserve"> </v>
      </c>
      <c r="AB25" s="593" t="str">
        <f>IF(OR(Y25="",COUNTIF(Y$2:Y25,Y25)&gt;1),"",COUNTIF(Y:Y,"&gt;="&amp;Y25))</f>
        <v/>
      </c>
      <c r="AC25" s="602" t="str">
        <f t="shared" si="0"/>
        <v/>
      </c>
    </row>
    <row r="26" spans="1:29" ht="15.75" hidden="1" customHeight="1">
      <c r="A26" s="594">
        <f t="shared" si="1"/>
        <v>0</v>
      </c>
      <c r="B26" s="606" t="str">
        <f t="shared" si="2"/>
        <v/>
      </c>
      <c r="C26" s="605"/>
      <c r="D26" s="606"/>
      <c r="E26" s="607"/>
      <c r="F26" s="607"/>
      <c r="G26" s="607"/>
      <c r="H26" s="606"/>
      <c r="I26" s="606"/>
      <c r="J26" s="620"/>
      <c r="K26" s="621" t="str">
        <f t="shared" si="3"/>
        <v/>
      </c>
      <c r="L26" s="620" t="str">
        <f>IF(LEN(D26)&gt;0,VLOOKUP(D26,'Saisie CLASSEMENT'!$C$8:$H$207,6,FALSE),"")</f>
        <v/>
      </c>
      <c r="M26" s="609"/>
      <c r="R26" s="605" t="str">
        <f>IF('Saisie CLASSEMENT'!$C31&gt;0,'Saisie CLASSEMENT'!B31,"")</f>
        <v/>
      </c>
      <c r="S26" s="606">
        <f>IF(R26&gt;0,'Saisie CLASSEMENT'!C31)</f>
        <v>0</v>
      </c>
      <c r="T26" s="607" t="str">
        <f>IF(R26&gt;0,CONCATENATE('Saisie CLASSEMENT'!I31," ",'Saisie CLASSEMENT'!J31,""))</f>
        <v xml:space="preserve">   </v>
      </c>
      <c r="U26" s="607" t="str">
        <f>IF(R26&gt;0,'Saisie CLASSEMENT'!K31)</f>
        <v xml:space="preserve"> </v>
      </c>
      <c r="V26" s="607" t="str">
        <f>IF(R26&gt;0,'Saisie CLASSEMENT'!N31)</f>
        <v xml:space="preserve"> </v>
      </c>
      <c r="W26" s="606" t="str">
        <f>IF(R26&gt;0,'Saisie CLASSEMENT'!O31)</f>
        <v xml:space="preserve"> </v>
      </c>
      <c r="X26" s="606" t="str">
        <f>IF(R26&gt;0,'Saisie CLASSEMENT'!P31)</f>
        <v xml:space="preserve"> </v>
      </c>
      <c r="Y26" s="620" t="str">
        <f>IF(R26&gt;0,'Saisie CLASSEMENT'!Q31)</f>
        <v xml:space="preserve"> </v>
      </c>
      <c r="AB26" s="593" t="str">
        <f>IF(OR(Y26="",COUNTIF(Y$2:Y26,Y26)&gt;1),"",COUNTIF(Y:Y,"&gt;="&amp;Y26))</f>
        <v/>
      </c>
      <c r="AC26" s="602" t="str">
        <f t="shared" si="0"/>
        <v/>
      </c>
    </row>
    <row r="27" spans="1:29" ht="15.75" hidden="1" customHeight="1">
      <c r="A27" s="594">
        <f t="shared" si="1"/>
        <v>0</v>
      </c>
      <c r="B27" s="606" t="str">
        <f t="shared" si="2"/>
        <v/>
      </c>
      <c r="C27" s="605"/>
      <c r="D27" s="606"/>
      <c r="E27" s="607"/>
      <c r="F27" s="607"/>
      <c r="G27" s="607"/>
      <c r="H27" s="606"/>
      <c r="I27" s="606"/>
      <c r="J27" s="620"/>
      <c r="K27" s="622" t="str">
        <f t="shared" si="3"/>
        <v/>
      </c>
      <c r="L27" s="620" t="str">
        <f>IF(LEN(D27)&gt;0,VLOOKUP(D27,'Saisie CLASSEMENT'!$C$8:$H$207,6,FALSE),"")</f>
        <v/>
      </c>
      <c r="M27" s="609"/>
      <c r="R27" s="605" t="str">
        <f>IF('Saisie CLASSEMENT'!$C32&gt;0,'Saisie CLASSEMENT'!B32,"")</f>
        <v/>
      </c>
      <c r="S27" s="606">
        <f>IF(R27&gt;0,'Saisie CLASSEMENT'!C32)</f>
        <v>0</v>
      </c>
      <c r="T27" s="607" t="str">
        <f>IF(R27&gt;0,CONCATENATE('Saisie CLASSEMENT'!I32," ",'Saisie CLASSEMENT'!J32,""))</f>
        <v xml:space="preserve">   </v>
      </c>
      <c r="U27" s="607" t="str">
        <f>IF(R27&gt;0,'Saisie CLASSEMENT'!K32)</f>
        <v xml:space="preserve"> </v>
      </c>
      <c r="V27" s="607" t="str">
        <f>IF(R27&gt;0,'Saisie CLASSEMENT'!N32)</f>
        <v xml:space="preserve"> </v>
      </c>
      <c r="W27" s="606" t="str">
        <f>IF(R27&gt;0,'Saisie CLASSEMENT'!O32)</f>
        <v xml:space="preserve"> </v>
      </c>
      <c r="X27" s="606" t="str">
        <f>IF(R27&gt;0,'Saisie CLASSEMENT'!P32)</f>
        <v xml:space="preserve"> </v>
      </c>
      <c r="Y27" s="620" t="str">
        <f>IF(R27&gt;0,'Saisie CLASSEMENT'!Q32)</f>
        <v xml:space="preserve"> </v>
      </c>
      <c r="AB27" s="593" t="str">
        <f>IF(OR(Y27="",COUNTIF(Y$2:Y27,Y27)&gt;1),"",COUNTIF(Y:Y,"&gt;="&amp;Y27))</f>
        <v/>
      </c>
      <c r="AC27" s="602" t="str">
        <f t="shared" si="0"/>
        <v/>
      </c>
    </row>
    <row r="28" spans="1:29" ht="15.75" hidden="1" customHeight="1">
      <c r="A28" s="594">
        <f t="shared" si="1"/>
        <v>0</v>
      </c>
      <c r="B28" s="606" t="str">
        <f t="shared" si="2"/>
        <v/>
      </c>
      <c r="C28" s="605"/>
      <c r="D28" s="606"/>
      <c r="E28" s="607"/>
      <c r="F28" s="607"/>
      <c r="G28" s="607"/>
      <c r="H28" s="606"/>
      <c r="I28" s="606"/>
      <c r="J28" s="620"/>
      <c r="K28" s="622" t="str">
        <f t="shared" si="3"/>
        <v/>
      </c>
      <c r="L28" s="620" t="str">
        <f>IF(LEN(D28)&gt;0,VLOOKUP(D28,'Saisie CLASSEMENT'!$C$8:$H$207,6,FALSE),"")</f>
        <v/>
      </c>
      <c r="M28" s="609"/>
      <c r="R28" s="605" t="str">
        <f>IF('Saisie CLASSEMENT'!$C33&gt;0,'Saisie CLASSEMENT'!B33,"")</f>
        <v/>
      </c>
      <c r="S28" s="606">
        <f>IF(R28&gt;0,'Saisie CLASSEMENT'!C33)</f>
        <v>0</v>
      </c>
      <c r="T28" s="607" t="str">
        <f>IF(R28&gt;0,CONCATENATE('Saisie CLASSEMENT'!I33," ",'Saisie CLASSEMENT'!J33,""))</f>
        <v xml:space="preserve">   </v>
      </c>
      <c r="U28" s="607" t="str">
        <f>IF(R28&gt;0,'Saisie CLASSEMENT'!K33)</f>
        <v xml:space="preserve"> </v>
      </c>
      <c r="V28" s="607" t="str">
        <f>IF(R28&gt;0,'Saisie CLASSEMENT'!N33)</f>
        <v xml:space="preserve"> </v>
      </c>
      <c r="W28" s="606" t="str">
        <f>IF(R28&gt;0,'Saisie CLASSEMENT'!O33)</f>
        <v xml:space="preserve"> </v>
      </c>
      <c r="X28" s="606" t="str">
        <f>IF(R28&gt;0,'Saisie CLASSEMENT'!P33)</f>
        <v xml:space="preserve"> </v>
      </c>
      <c r="Y28" s="620" t="str">
        <f>IF(R28&gt;0,'Saisie CLASSEMENT'!Q33)</f>
        <v xml:space="preserve"> </v>
      </c>
      <c r="AB28" s="593" t="str">
        <f>IF(OR(Y28="",COUNTIF(Y$2:Y28,Y28)&gt;1),"",COUNTIF(Y:Y,"&gt;="&amp;Y28))</f>
        <v/>
      </c>
      <c r="AC28" s="602" t="str">
        <f t="shared" si="0"/>
        <v/>
      </c>
    </row>
    <row r="29" spans="1:29" ht="15.75" hidden="1" customHeight="1">
      <c r="A29" s="594">
        <f t="shared" si="1"/>
        <v>0</v>
      </c>
      <c r="B29" s="606" t="str">
        <f t="shared" si="2"/>
        <v/>
      </c>
      <c r="C29" s="605"/>
      <c r="D29" s="606"/>
      <c r="E29" s="607"/>
      <c r="F29" s="607"/>
      <c r="G29" s="607"/>
      <c r="H29" s="606"/>
      <c r="I29" s="606"/>
      <c r="J29" s="620"/>
      <c r="K29" s="622" t="str">
        <f t="shared" si="3"/>
        <v/>
      </c>
      <c r="L29" s="620" t="str">
        <f>IF(LEN(D29)&gt;0,VLOOKUP(D29,'Saisie CLASSEMENT'!$C$8:$H$207,6,FALSE),"")</f>
        <v/>
      </c>
      <c r="M29" s="609"/>
      <c r="R29" s="605" t="str">
        <f>IF('Saisie CLASSEMENT'!$C34&gt;0,'Saisie CLASSEMENT'!B34,"")</f>
        <v/>
      </c>
      <c r="S29" s="606">
        <f>IF(R29&gt;0,'Saisie CLASSEMENT'!C34)</f>
        <v>0</v>
      </c>
      <c r="T29" s="607" t="str">
        <f>IF(R29&gt;0,CONCATENATE('Saisie CLASSEMENT'!I34," ",'Saisie CLASSEMENT'!J34,""))</f>
        <v xml:space="preserve">   </v>
      </c>
      <c r="U29" s="607" t="str">
        <f>IF(R29&gt;0,'Saisie CLASSEMENT'!K34)</f>
        <v xml:space="preserve"> </v>
      </c>
      <c r="V29" s="607" t="str">
        <f>IF(R29&gt;0,'Saisie CLASSEMENT'!N34)</f>
        <v xml:space="preserve"> </v>
      </c>
      <c r="W29" s="606" t="str">
        <f>IF(R29&gt;0,'Saisie CLASSEMENT'!O34)</f>
        <v xml:space="preserve"> </v>
      </c>
      <c r="X29" s="606" t="str">
        <f>IF(R29&gt;0,'Saisie CLASSEMENT'!P34)</f>
        <v xml:space="preserve"> </v>
      </c>
      <c r="Y29" s="620" t="str">
        <f>IF(R29&gt;0,'Saisie CLASSEMENT'!Q34)</f>
        <v xml:space="preserve"> </v>
      </c>
      <c r="AB29" s="593" t="str">
        <f>IF(OR(Y29="",COUNTIF(Y$2:Y29,Y29)&gt;1),"",COUNTIF(Y:Y,"&gt;="&amp;Y29))</f>
        <v/>
      </c>
      <c r="AC29" s="602" t="str">
        <f t="shared" si="0"/>
        <v/>
      </c>
    </row>
    <row r="30" spans="1:29" ht="15.75" hidden="1" customHeight="1">
      <c r="A30" s="594">
        <f t="shared" si="1"/>
        <v>0</v>
      </c>
      <c r="B30" s="606" t="str">
        <f t="shared" si="2"/>
        <v/>
      </c>
      <c r="C30" s="605"/>
      <c r="D30" s="606"/>
      <c r="E30" s="607"/>
      <c r="F30" s="607"/>
      <c r="G30" s="607"/>
      <c r="H30" s="606"/>
      <c r="I30" s="606"/>
      <c r="J30" s="620"/>
      <c r="K30" s="622" t="str">
        <f t="shared" si="3"/>
        <v/>
      </c>
      <c r="L30" s="620" t="str">
        <f>IF(LEN(D30)&gt;0,VLOOKUP(D30,'Saisie CLASSEMENT'!$C$8:$H$207,6,FALSE),"")</f>
        <v/>
      </c>
      <c r="M30" s="609"/>
      <c r="R30" s="605" t="str">
        <f>IF('Saisie CLASSEMENT'!$C35&gt;0,'Saisie CLASSEMENT'!B35,"")</f>
        <v/>
      </c>
      <c r="S30" s="606">
        <f>IF(R30&gt;0,'Saisie CLASSEMENT'!C35)</f>
        <v>0</v>
      </c>
      <c r="T30" s="607" t="str">
        <f>IF(R30&gt;0,CONCATENATE('Saisie CLASSEMENT'!I35," ",'Saisie CLASSEMENT'!J35,""))</f>
        <v xml:space="preserve">   </v>
      </c>
      <c r="U30" s="607" t="str">
        <f>IF(R30&gt;0,'Saisie CLASSEMENT'!K35)</f>
        <v xml:space="preserve"> </v>
      </c>
      <c r="V30" s="607" t="str">
        <f>IF(R30&gt;0,'Saisie CLASSEMENT'!N35)</f>
        <v xml:space="preserve"> </v>
      </c>
      <c r="W30" s="606" t="str">
        <f>IF(R30&gt;0,'Saisie CLASSEMENT'!O35)</f>
        <v xml:space="preserve"> </v>
      </c>
      <c r="X30" s="606" t="str">
        <f>IF(R30&gt;0,'Saisie CLASSEMENT'!P35)</f>
        <v xml:space="preserve"> </v>
      </c>
      <c r="Y30" s="620" t="str">
        <f>IF(R30&gt;0,'Saisie CLASSEMENT'!Q35)</f>
        <v xml:space="preserve"> </v>
      </c>
      <c r="AB30" s="593" t="str">
        <f>IF(OR(Y30="",COUNTIF(Y$2:Y30,Y30)&gt;1),"",COUNTIF(Y:Y,"&gt;="&amp;Y30))</f>
        <v/>
      </c>
      <c r="AC30" s="602" t="str">
        <f t="shared" si="0"/>
        <v/>
      </c>
    </row>
    <row r="31" spans="1:29" ht="15.75" hidden="1" customHeight="1">
      <c r="A31" s="594">
        <f t="shared" si="1"/>
        <v>0</v>
      </c>
      <c r="B31" s="606" t="str">
        <f t="shared" si="2"/>
        <v/>
      </c>
      <c r="C31" s="605"/>
      <c r="D31" s="606"/>
      <c r="E31" s="607"/>
      <c r="F31" s="607"/>
      <c r="G31" s="607"/>
      <c r="H31" s="606"/>
      <c r="I31" s="606"/>
      <c r="J31" s="620"/>
      <c r="K31" s="622" t="str">
        <f t="shared" si="3"/>
        <v/>
      </c>
      <c r="L31" s="620" t="str">
        <f>IF(LEN(D31)&gt;0,VLOOKUP(D31,'Saisie CLASSEMENT'!$C$8:$H$207,6,FALSE),"")</f>
        <v/>
      </c>
      <c r="M31" s="609"/>
      <c r="R31" s="605" t="str">
        <f>IF('Saisie CLASSEMENT'!$C36&gt;0,'Saisie CLASSEMENT'!B36,"")</f>
        <v/>
      </c>
      <c r="S31" s="606">
        <f>IF(R31&gt;0,'Saisie CLASSEMENT'!C36)</f>
        <v>0</v>
      </c>
      <c r="T31" s="607" t="str">
        <f>IF(R31&gt;0,CONCATENATE('Saisie CLASSEMENT'!I36," ",'Saisie CLASSEMENT'!J36,""))</f>
        <v xml:space="preserve">   </v>
      </c>
      <c r="U31" s="607" t="str">
        <f>IF(R31&gt;0,'Saisie CLASSEMENT'!K36)</f>
        <v xml:space="preserve"> </v>
      </c>
      <c r="V31" s="607" t="str">
        <f>IF(R31&gt;0,'Saisie CLASSEMENT'!N36)</f>
        <v xml:space="preserve"> </v>
      </c>
      <c r="W31" s="606" t="str">
        <f>IF(R31&gt;0,'Saisie CLASSEMENT'!O36)</f>
        <v xml:space="preserve"> </v>
      </c>
      <c r="X31" s="606" t="str">
        <f>IF(R31&gt;0,'Saisie CLASSEMENT'!P36)</f>
        <v xml:space="preserve"> </v>
      </c>
      <c r="Y31" s="620" t="str">
        <f>IF(R31&gt;0,'Saisie CLASSEMENT'!Q36)</f>
        <v xml:space="preserve"> </v>
      </c>
      <c r="AB31" s="593" t="str">
        <f>IF(OR(Y31="",COUNTIF(Y$2:Y31,Y31)&gt;1),"",COUNTIF(Y:Y,"&gt;="&amp;Y31))</f>
        <v/>
      </c>
      <c r="AC31" s="602" t="str">
        <f t="shared" si="0"/>
        <v/>
      </c>
    </row>
    <row r="32" spans="1:29" ht="15.75" hidden="1" customHeight="1">
      <c r="A32" s="594">
        <f t="shared" si="1"/>
        <v>0</v>
      </c>
      <c r="B32" s="606" t="str">
        <f t="shared" si="2"/>
        <v/>
      </c>
      <c r="C32" s="605"/>
      <c r="D32" s="606"/>
      <c r="E32" s="607"/>
      <c r="F32" s="607"/>
      <c r="G32" s="607"/>
      <c r="H32" s="606"/>
      <c r="I32" s="606"/>
      <c r="J32" s="620"/>
      <c r="K32" s="622" t="str">
        <f t="shared" si="3"/>
        <v/>
      </c>
      <c r="L32" s="620" t="str">
        <f>IF(LEN(D32)&gt;0,VLOOKUP(D32,'Saisie CLASSEMENT'!$C$8:$H$207,6,FALSE),"")</f>
        <v/>
      </c>
      <c r="M32" s="609"/>
      <c r="R32" s="605" t="str">
        <f>IF('Saisie CLASSEMENT'!$C37&gt;0,'Saisie CLASSEMENT'!B37,"")</f>
        <v/>
      </c>
      <c r="S32" s="606">
        <f>IF(R32&gt;0,'Saisie CLASSEMENT'!C37)</f>
        <v>0</v>
      </c>
      <c r="T32" s="607" t="str">
        <f>IF(R32&gt;0,CONCATENATE('Saisie CLASSEMENT'!I37," ",'Saisie CLASSEMENT'!J37,""))</f>
        <v xml:space="preserve">   </v>
      </c>
      <c r="U32" s="607" t="str">
        <f>IF(R32&gt;0,'Saisie CLASSEMENT'!K37)</f>
        <v xml:space="preserve"> </v>
      </c>
      <c r="V32" s="607" t="str">
        <f>IF(R32&gt;0,'Saisie CLASSEMENT'!N37)</f>
        <v xml:space="preserve"> </v>
      </c>
      <c r="W32" s="606" t="str">
        <f>IF(R32&gt;0,'Saisie CLASSEMENT'!O37)</f>
        <v xml:space="preserve"> </v>
      </c>
      <c r="X32" s="606" t="str">
        <f>IF(R32&gt;0,'Saisie CLASSEMENT'!P37)</f>
        <v xml:space="preserve"> </v>
      </c>
      <c r="Y32" s="620" t="str">
        <f>IF(R32&gt;0,'Saisie CLASSEMENT'!Q37)</f>
        <v xml:space="preserve"> </v>
      </c>
      <c r="AB32" s="593" t="str">
        <f>IF(OR(Y32="",COUNTIF(Y$2:Y32,Y32)&gt;1),"",COUNTIF(Y:Y,"&gt;="&amp;Y32))</f>
        <v/>
      </c>
      <c r="AC32" s="602" t="str">
        <f t="shared" si="0"/>
        <v/>
      </c>
    </row>
    <row r="33" spans="1:29" ht="15.75" hidden="1" customHeight="1">
      <c r="A33" s="594">
        <f t="shared" si="1"/>
        <v>0</v>
      </c>
      <c r="B33" s="606" t="str">
        <f t="shared" si="2"/>
        <v/>
      </c>
      <c r="C33" s="605"/>
      <c r="D33" s="606"/>
      <c r="E33" s="607"/>
      <c r="F33" s="607"/>
      <c r="G33" s="607"/>
      <c r="H33" s="606"/>
      <c r="I33" s="606"/>
      <c r="J33" s="620"/>
      <c r="K33" s="622" t="str">
        <f t="shared" si="3"/>
        <v/>
      </c>
      <c r="L33" s="620" t="str">
        <f>IF(LEN(D33)&gt;0,VLOOKUP(D33,'Saisie CLASSEMENT'!$C$8:$H$207,6,FALSE),"")</f>
        <v/>
      </c>
      <c r="M33" s="609"/>
      <c r="R33" s="605" t="str">
        <f>IF('Saisie CLASSEMENT'!$C38&gt;0,'Saisie CLASSEMENT'!B38,"")</f>
        <v/>
      </c>
      <c r="S33" s="606">
        <f>IF(R33&gt;0,'Saisie CLASSEMENT'!C38)</f>
        <v>0</v>
      </c>
      <c r="T33" s="607" t="str">
        <f>IF(R33&gt;0,CONCATENATE('Saisie CLASSEMENT'!I38," ",'Saisie CLASSEMENT'!J38,""))</f>
        <v xml:space="preserve">   </v>
      </c>
      <c r="U33" s="607" t="str">
        <f>IF(R33&gt;0,'Saisie CLASSEMENT'!K38)</f>
        <v xml:space="preserve"> </v>
      </c>
      <c r="V33" s="607" t="str">
        <f>IF(R33&gt;0,'Saisie CLASSEMENT'!N38)</f>
        <v xml:space="preserve"> </v>
      </c>
      <c r="W33" s="606" t="str">
        <f>IF(R33&gt;0,'Saisie CLASSEMENT'!O38)</f>
        <v xml:space="preserve"> </v>
      </c>
      <c r="X33" s="606" t="str">
        <f>IF(R33&gt;0,'Saisie CLASSEMENT'!P38)</f>
        <v xml:space="preserve"> </v>
      </c>
      <c r="Y33" s="620" t="str">
        <f>IF(R33&gt;0,'Saisie CLASSEMENT'!Q38)</f>
        <v xml:space="preserve"> </v>
      </c>
      <c r="AB33" s="593" t="str">
        <f>IF(OR(Y33="",COUNTIF(Y$2:Y33,Y33)&gt;1),"",COUNTIF(Y:Y,"&gt;="&amp;Y33))</f>
        <v/>
      </c>
      <c r="AC33" s="602" t="str">
        <f t="shared" si="0"/>
        <v/>
      </c>
    </row>
    <row r="34" spans="1:29" ht="15.75" hidden="1" customHeight="1">
      <c r="A34" s="594">
        <f t="shared" si="1"/>
        <v>0</v>
      </c>
      <c r="B34" s="606" t="str">
        <f t="shared" si="2"/>
        <v/>
      </c>
      <c r="C34" s="605"/>
      <c r="D34" s="606"/>
      <c r="E34" s="607"/>
      <c r="F34" s="607"/>
      <c r="G34" s="607"/>
      <c r="H34" s="606"/>
      <c r="I34" s="606"/>
      <c r="J34" s="620"/>
      <c r="K34" s="622" t="str">
        <f t="shared" si="3"/>
        <v/>
      </c>
      <c r="L34" s="620" t="str">
        <f>IF(LEN(D34)&gt;0,VLOOKUP(D34,'Saisie CLASSEMENT'!$C$8:$H$207,6,FALSE),"")</f>
        <v/>
      </c>
      <c r="M34" s="609"/>
      <c r="R34" s="605" t="str">
        <f>IF('Saisie CLASSEMENT'!$C39&gt;0,'Saisie CLASSEMENT'!B39,"")</f>
        <v/>
      </c>
      <c r="S34" s="606">
        <f>IF(R34&gt;0,'Saisie CLASSEMENT'!C39)</f>
        <v>0</v>
      </c>
      <c r="T34" s="607" t="str">
        <f>IF(R34&gt;0,CONCATENATE('Saisie CLASSEMENT'!I39," ",'Saisie CLASSEMENT'!J39,""))</f>
        <v xml:space="preserve">   </v>
      </c>
      <c r="U34" s="607" t="str">
        <f>IF(R34&gt;0,'Saisie CLASSEMENT'!K39)</f>
        <v xml:space="preserve"> </v>
      </c>
      <c r="V34" s="607" t="str">
        <f>IF(R34&gt;0,'Saisie CLASSEMENT'!N39)</f>
        <v xml:space="preserve"> </v>
      </c>
      <c r="W34" s="606" t="str">
        <f>IF(R34&gt;0,'Saisie CLASSEMENT'!O39)</f>
        <v xml:space="preserve"> </v>
      </c>
      <c r="X34" s="606" t="str">
        <f>IF(R34&gt;0,'Saisie CLASSEMENT'!P39)</f>
        <v xml:space="preserve"> </v>
      </c>
      <c r="Y34" s="620" t="str">
        <f>IF(R34&gt;0,'Saisie CLASSEMENT'!Q39)</f>
        <v xml:space="preserve"> </v>
      </c>
      <c r="AB34" s="593" t="str">
        <f>IF(OR(Y34="",COUNTIF(Y$2:Y34,Y34)&gt;1),"",COUNTIF(Y:Y,"&gt;="&amp;Y34))</f>
        <v/>
      </c>
      <c r="AC34" s="602" t="str">
        <f t="shared" si="0"/>
        <v/>
      </c>
    </row>
    <row r="35" spans="1:29" ht="15.75" hidden="1" customHeight="1">
      <c r="A35" s="594">
        <f t="shared" si="1"/>
        <v>0</v>
      </c>
      <c r="B35" s="606" t="str">
        <f t="shared" si="2"/>
        <v/>
      </c>
      <c r="C35" s="605"/>
      <c r="D35" s="606"/>
      <c r="E35" s="607"/>
      <c r="F35" s="607"/>
      <c r="G35" s="607"/>
      <c r="H35" s="606"/>
      <c r="I35" s="606"/>
      <c r="J35" s="620"/>
      <c r="K35" s="622" t="str">
        <f t="shared" si="3"/>
        <v/>
      </c>
      <c r="L35" s="620" t="str">
        <f>IF(LEN(D35)&gt;0,VLOOKUP(D35,'Saisie CLASSEMENT'!$C$8:$H$207,6,FALSE),"")</f>
        <v/>
      </c>
      <c r="M35" s="609"/>
      <c r="R35" s="605" t="str">
        <f>IF('Saisie CLASSEMENT'!$C40&gt;0,'Saisie CLASSEMENT'!B40,"")</f>
        <v/>
      </c>
      <c r="S35" s="606">
        <f>IF(R35&gt;0,'Saisie CLASSEMENT'!C40)</f>
        <v>0</v>
      </c>
      <c r="T35" s="607" t="str">
        <f>IF(R35&gt;0,CONCATENATE('Saisie CLASSEMENT'!I40," ",'Saisie CLASSEMENT'!J40,""))</f>
        <v xml:space="preserve">   </v>
      </c>
      <c r="U35" s="607" t="str">
        <f>IF(R35&gt;0,'Saisie CLASSEMENT'!K40)</f>
        <v xml:space="preserve"> </v>
      </c>
      <c r="V35" s="607" t="str">
        <f>IF(R35&gt;0,'Saisie CLASSEMENT'!N40)</f>
        <v xml:space="preserve"> </v>
      </c>
      <c r="W35" s="606" t="str">
        <f>IF(R35&gt;0,'Saisie CLASSEMENT'!O40)</f>
        <v xml:space="preserve"> </v>
      </c>
      <c r="X35" s="606" t="str">
        <f>IF(R35&gt;0,'Saisie CLASSEMENT'!P40)</f>
        <v xml:space="preserve"> </v>
      </c>
      <c r="Y35" s="620" t="str">
        <f>IF(R35&gt;0,'Saisie CLASSEMENT'!Q40)</f>
        <v xml:space="preserve"> </v>
      </c>
      <c r="AB35" s="593" t="str">
        <f>IF(OR(Y35="",COUNTIF(Y$2:Y35,Y35)&gt;1),"",COUNTIF(Y:Y,"&gt;="&amp;Y35))</f>
        <v/>
      </c>
      <c r="AC35" s="602" t="str">
        <f t="shared" si="0"/>
        <v/>
      </c>
    </row>
    <row r="36" spans="1:29" ht="15.75" hidden="1" customHeight="1">
      <c r="A36" s="594">
        <f t="shared" si="1"/>
        <v>0</v>
      </c>
      <c r="B36" s="606" t="str">
        <f t="shared" si="2"/>
        <v/>
      </c>
      <c r="C36" s="605"/>
      <c r="D36" s="606"/>
      <c r="E36" s="607"/>
      <c r="F36" s="607"/>
      <c r="G36" s="607"/>
      <c r="H36" s="606"/>
      <c r="I36" s="606"/>
      <c r="J36" s="620"/>
      <c r="K36" s="622" t="str">
        <f t="shared" si="3"/>
        <v/>
      </c>
      <c r="L36" s="620" t="str">
        <f>IF(LEN(D36)&gt;0,VLOOKUP(D36,'Saisie CLASSEMENT'!$C$8:$H$207,6,FALSE),"")</f>
        <v/>
      </c>
      <c r="M36" s="609"/>
      <c r="R36" s="605" t="str">
        <f>IF('Saisie CLASSEMENT'!$C41&gt;0,'Saisie CLASSEMENT'!B41,"")</f>
        <v/>
      </c>
      <c r="S36" s="606">
        <f>IF(R36&gt;0,'Saisie CLASSEMENT'!C41)</f>
        <v>0</v>
      </c>
      <c r="T36" s="607" t="str">
        <f>IF(R36&gt;0,CONCATENATE('Saisie CLASSEMENT'!I41," ",'Saisie CLASSEMENT'!J41,""))</f>
        <v xml:space="preserve">   </v>
      </c>
      <c r="U36" s="607" t="str">
        <f>IF(R36&gt;0,'Saisie CLASSEMENT'!K41)</f>
        <v xml:space="preserve"> </v>
      </c>
      <c r="V36" s="607" t="str">
        <f>IF(R36&gt;0,'Saisie CLASSEMENT'!N41)</f>
        <v xml:space="preserve"> </v>
      </c>
      <c r="W36" s="606" t="str">
        <f>IF(R36&gt;0,'Saisie CLASSEMENT'!O41)</f>
        <v xml:space="preserve"> </v>
      </c>
      <c r="X36" s="606" t="str">
        <f>IF(R36&gt;0,'Saisie CLASSEMENT'!P41)</f>
        <v xml:space="preserve"> </v>
      </c>
      <c r="Y36" s="620" t="str">
        <f>IF(R36&gt;0,'Saisie CLASSEMENT'!Q41)</f>
        <v xml:space="preserve"> </v>
      </c>
      <c r="AB36" s="593" t="str">
        <f>IF(OR(Y36="",COUNTIF(Y$2:Y36,Y36)&gt;1),"",COUNTIF(Y:Y,"&gt;="&amp;Y36))</f>
        <v/>
      </c>
      <c r="AC36" s="602" t="str">
        <f t="shared" si="0"/>
        <v/>
      </c>
    </row>
    <row r="37" spans="1:29" ht="15.75" hidden="1" customHeight="1">
      <c r="A37" s="594">
        <f t="shared" si="1"/>
        <v>0</v>
      </c>
      <c r="B37" s="606" t="str">
        <f t="shared" si="2"/>
        <v/>
      </c>
      <c r="C37" s="605"/>
      <c r="D37" s="606"/>
      <c r="E37" s="607"/>
      <c r="F37" s="607"/>
      <c r="G37" s="607"/>
      <c r="H37" s="606"/>
      <c r="I37" s="606"/>
      <c r="J37" s="620"/>
      <c r="K37" s="622" t="str">
        <f t="shared" si="3"/>
        <v/>
      </c>
      <c r="L37" s="620" t="str">
        <f>IF(LEN(D37)&gt;0,VLOOKUP(D37,'Saisie CLASSEMENT'!$C$8:$H$207,6,FALSE),"")</f>
        <v/>
      </c>
      <c r="M37" s="609"/>
      <c r="R37" s="605" t="str">
        <f>IF('Saisie CLASSEMENT'!$C42&gt;0,'Saisie CLASSEMENT'!B42,"")</f>
        <v/>
      </c>
      <c r="S37" s="606">
        <f>IF(R37&gt;0,'Saisie CLASSEMENT'!C42)</f>
        <v>0</v>
      </c>
      <c r="T37" s="607" t="str">
        <f>IF(R37&gt;0,CONCATENATE('Saisie CLASSEMENT'!I42," ",'Saisie CLASSEMENT'!J42,""))</f>
        <v xml:space="preserve">   </v>
      </c>
      <c r="U37" s="607" t="str">
        <f>IF(R37&gt;0,'Saisie CLASSEMENT'!K42)</f>
        <v xml:space="preserve"> </v>
      </c>
      <c r="V37" s="607" t="str">
        <f>IF(R37&gt;0,'Saisie CLASSEMENT'!N42)</f>
        <v xml:space="preserve"> </v>
      </c>
      <c r="W37" s="606" t="str">
        <f>IF(R37&gt;0,'Saisie CLASSEMENT'!O42)</f>
        <v xml:space="preserve"> </v>
      </c>
      <c r="X37" s="606" t="str">
        <f>IF(R37&gt;0,'Saisie CLASSEMENT'!P42)</f>
        <v xml:space="preserve"> </v>
      </c>
      <c r="Y37" s="620" t="str">
        <f>IF(R37&gt;0,'Saisie CLASSEMENT'!Q42)</f>
        <v xml:space="preserve"> </v>
      </c>
      <c r="AB37" s="593" t="str">
        <f>IF(OR(Y37="",COUNTIF(Y$2:Y37,Y37)&gt;1),"",COUNTIF(Y:Y,"&gt;="&amp;Y37))</f>
        <v/>
      </c>
      <c r="AC37" s="602" t="str">
        <f t="shared" si="0"/>
        <v/>
      </c>
    </row>
    <row r="38" spans="1:29" ht="15.75" hidden="1" customHeight="1">
      <c r="A38" s="594">
        <f t="shared" si="1"/>
        <v>0</v>
      </c>
      <c r="B38" s="606" t="str">
        <f t="shared" si="2"/>
        <v/>
      </c>
      <c r="C38" s="605"/>
      <c r="D38" s="606"/>
      <c r="E38" s="607"/>
      <c r="F38" s="607"/>
      <c r="G38" s="607"/>
      <c r="H38" s="606"/>
      <c r="I38" s="606"/>
      <c r="J38" s="620"/>
      <c r="K38" s="622" t="str">
        <f t="shared" si="3"/>
        <v/>
      </c>
      <c r="L38" s="620" t="str">
        <f>IF(LEN(D38)&gt;0,VLOOKUP(D38,'Saisie CLASSEMENT'!$C$8:$H$207,6,FALSE),"")</f>
        <v/>
      </c>
      <c r="M38" s="609"/>
      <c r="R38" s="605" t="str">
        <f>IF('Saisie CLASSEMENT'!$C43&gt;0,'Saisie CLASSEMENT'!B43,"")</f>
        <v/>
      </c>
      <c r="S38" s="606">
        <f>IF(R38&gt;0,'Saisie CLASSEMENT'!C43)</f>
        <v>0</v>
      </c>
      <c r="T38" s="607" t="str">
        <f>IF(R38&gt;0,CONCATENATE('Saisie CLASSEMENT'!I43," ",'Saisie CLASSEMENT'!J43,""))</f>
        <v xml:space="preserve">   </v>
      </c>
      <c r="U38" s="607" t="str">
        <f>IF(R38&gt;0,'Saisie CLASSEMENT'!K43)</f>
        <v xml:space="preserve"> </v>
      </c>
      <c r="V38" s="607" t="str">
        <f>IF(R38&gt;0,'Saisie CLASSEMENT'!N43)</f>
        <v xml:space="preserve"> </v>
      </c>
      <c r="W38" s="606" t="str">
        <f>IF(R38&gt;0,'Saisie CLASSEMENT'!O43)</f>
        <v xml:space="preserve"> </v>
      </c>
      <c r="X38" s="606" t="str">
        <f>IF(R38&gt;0,'Saisie CLASSEMENT'!P43)</f>
        <v xml:space="preserve"> </v>
      </c>
      <c r="Y38" s="620" t="str">
        <f>IF(R38&gt;0,'Saisie CLASSEMENT'!Q43)</f>
        <v xml:space="preserve"> </v>
      </c>
      <c r="AB38" s="593" t="str">
        <f>IF(OR(Y38="",COUNTIF(Y$2:Y38,Y38)&gt;1),"",COUNTIF(Y:Y,"&gt;="&amp;Y38))</f>
        <v/>
      </c>
      <c r="AC38" s="602" t="str">
        <f t="shared" si="0"/>
        <v/>
      </c>
    </row>
    <row r="39" spans="1:29" ht="15.75" hidden="1" customHeight="1">
      <c r="A39" s="594">
        <f t="shared" si="1"/>
        <v>0</v>
      </c>
      <c r="B39" s="606" t="str">
        <f t="shared" si="2"/>
        <v/>
      </c>
      <c r="C39" s="605"/>
      <c r="D39" s="606"/>
      <c r="E39" s="607"/>
      <c r="F39" s="607"/>
      <c r="G39" s="607"/>
      <c r="H39" s="606"/>
      <c r="I39" s="606"/>
      <c r="J39" s="620"/>
      <c r="K39" s="622" t="str">
        <f t="shared" si="3"/>
        <v/>
      </c>
      <c r="L39" s="620" t="str">
        <f>IF(LEN(D39)&gt;0,VLOOKUP(D39,'Saisie CLASSEMENT'!$C$8:$H$207,6,FALSE),"")</f>
        <v/>
      </c>
      <c r="M39" s="609"/>
      <c r="R39" s="605" t="str">
        <f>IF('Saisie CLASSEMENT'!$C44&gt;0,'Saisie CLASSEMENT'!B44,"")</f>
        <v/>
      </c>
      <c r="S39" s="606">
        <f>IF(R39&gt;0,'Saisie CLASSEMENT'!C44)</f>
        <v>0</v>
      </c>
      <c r="T39" s="607" t="str">
        <f>IF(R39&gt;0,CONCATENATE('Saisie CLASSEMENT'!I44," ",'Saisie CLASSEMENT'!J44,""))</f>
        <v xml:space="preserve">   </v>
      </c>
      <c r="U39" s="607" t="str">
        <f>IF(R39&gt;0,'Saisie CLASSEMENT'!K44)</f>
        <v xml:space="preserve"> </v>
      </c>
      <c r="V39" s="607" t="str">
        <f>IF(R39&gt;0,'Saisie CLASSEMENT'!N44)</f>
        <v xml:space="preserve"> </v>
      </c>
      <c r="W39" s="606" t="str">
        <f>IF(R39&gt;0,'Saisie CLASSEMENT'!O44)</f>
        <v xml:space="preserve"> </v>
      </c>
      <c r="X39" s="606" t="str">
        <f>IF(R39&gt;0,'Saisie CLASSEMENT'!P44)</f>
        <v xml:space="preserve"> </v>
      </c>
      <c r="Y39" s="620" t="str">
        <f>IF(R39&gt;0,'Saisie CLASSEMENT'!Q44)</f>
        <v xml:space="preserve"> </v>
      </c>
      <c r="AB39" s="593" t="str">
        <f>IF(OR(Y39="",COUNTIF(Y$2:Y39,Y39)&gt;1),"",COUNTIF(Y:Y,"&gt;="&amp;Y39))</f>
        <v/>
      </c>
      <c r="AC39" s="602" t="str">
        <f t="shared" si="0"/>
        <v/>
      </c>
    </row>
    <row r="40" spans="1:29" ht="15.75" hidden="1" customHeight="1">
      <c r="A40" s="594">
        <f t="shared" si="1"/>
        <v>0</v>
      </c>
      <c r="B40" s="606" t="str">
        <f t="shared" si="2"/>
        <v/>
      </c>
      <c r="C40" s="605"/>
      <c r="D40" s="606"/>
      <c r="E40" s="607"/>
      <c r="F40" s="607"/>
      <c r="G40" s="607"/>
      <c r="H40" s="606"/>
      <c r="I40" s="606"/>
      <c r="J40" s="620"/>
      <c r="K40" s="622" t="str">
        <f t="shared" si="3"/>
        <v/>
      </c>
      <c r="L40" s="620" t="str">
        <f>IF(LEN(D40)&gt;0,VLOOKUP(D40,'Saisie CLASSEMENT'!$C$8:$H$207,6,FALSE),"")</f>
        <v/>
      </c>
      <c r="M40" s="609"/>
      <c r="R40" s="605" t="str">
        <f>IF('Saisie CLASSEMENT'!$C45&gt;0,'Saisie CLASSEMENT'!B45,"")</f>
        <v/>
      </c>
      <c r="S40" s="606">
        <f>IF(R40&gt;0,'Saisie CLASSEMENT'!C45)</f>
        <v>0</v>
      </c>
      <c r="T40" s="607" t="str">
        <f>IF(R40&gt;0,CONCATENATE('Saisie CLASSEMENT'!I45," ",'Saisie CLASSEMENT'!J45,""))</f>
        <v xml:space="preserve">   </v>
      </c>
      <c r="U40" s="607" t="str">
        <f>IF(R40&gt;0,'Saisie CLASSEMENT'!K45)</f>
        <v xml:space="preserve"> </v>
      </c>
      <c r="V40" s="607" t="str">
        <f>IF(R40&gt;0,'Saisie CLASSEMENT'!N45)</f>
        <v xml:space="preserve"> </v>
      </c>
      <c r="W40" s="606" t="str">
        <f>IF(R40&gt;0,'Saisie CLASSEMENT'!O45)</f>
        <v xml:space="preserve"> </v>
      </c>
      <c r="X40" s="606" t="str">
        <f>IF(R40&gt;0,'Saisie CLASSEMENT'!P45)</f>
        <v xml:space="preserve"> </v>
      </c>
      <c r="Y40" s="620" t="str">
        <f>IF(R40&gt;0,'Saisie CLASSEMENT'!Q45)</f>
        <v xml:space="preserve"> </v>
      </c>
      <c r="AB40" s="593" t="str">
        <f>IF(OR(Y40="",COUNTIF(Y$2:Y40,Y40)&gt;1),"",COUNTIF(Y:Y,"&gt;="&amp;Y40))</f>
        <v/>
      </c>
      <c r="AC40" s="602" t="str">
        <f t="shared" si="0"/>
        <v/>
      </c>
    </row>
    <row r="41" spans="1:29" ht="15.75" hidden="1" customHeight="1">
      <c r="A41" s="594">
        <f t="shared" si="1"/>
        <v>0</v>
      </c>
      <c r="B41" s="606" t="str">
        <f t="shared" si="2"/>
        <v/>
      </c>
      <c r="C41" s="605"/>
      <c r="D41" s="606"/>
      <c r="E41" s="607"/>
      <c r="F41" s="607"/>
      <c r="G41" s="607"/>
      <c r="H41" s="606"/>
      <c r="I41" s="606"/>
      <c r="J41" s="620"/>
      <c r="K41" s="622" t="str">
        <f t="shared" si="3"/>
        <v/>
      </c>
      <c r="L41" s="620" t="str">
        <f>IF(LEN(D41)&gt;0,VLOOKUP(D41,'Saisie CLASSEMENT'!$C$8:$H$207,6,FALSE),"")</f>
        <v/>
      </c>
      <c r="M41" s="609"/>
      <c r="R41" s="605" t="str">
        <f>IF('Saisie CLASSEMENT'!$C46&gt;0,'Saisie CLASSEMENT'!B46,"")</f>
        <v/>
      </c>
      <c r="S41" s="606">
        <f>IF(R41&gt;0,'Saisie CLASSEMENT'!C46)</f>
        <v>0</v>
      </c>
      <c r="T41" s="607" t="str">
        <f>IF(R41&gt;0,CONCATENATE('Saisie CLASSEMENT'!I46," ",'Saisie CLASSEMENT'!J46,""))</f>
        <v xml:space="preserve">   </v>
      </c>
      <c r="U41" s="607" t="str">
        <f>IF(R41&gt;0,'Saisie CLASSEMENT'!K46)</f>
        <v xml:space="preserve"> </v>
      </c>
      <c r="V41" s="607" t="str">
        <f>IF(R41&gt;0,'Saisie CLASSEMENT'!N46)</f>
        <v xml:space="preserve"> </v>
      </c>
      <c r="W41" s="606" t="str">
        <f>IF(R41&gt;0,'Saisie CLASSEMENT'!O46)</f>
        <v xml:space="preserve"> </v>
      </c>
      <c r="X41" s="606" t="str">
        <f>IF(R41&gt;0,'Saisie CLASSEMENT'!P46)</f>
        <v xml:space="preserve"> </v>
      </c>
      <c r="Y41" s="620" t="str">
        <f>IF(R41&gt;0,'Saisie CLASSEMENT'!Q46)</f>
        <v xml:space="preserve"> </v>
      </c>
      <c r="AB41" s="593" t="str">
        <f>IF(OR(Y41="",COUNTIF(Y$2:Y41,Y41)&gt;1),"",COUNTIF(Y:Y,"&gt;="&amp;Y41))</f>
        <v/>
      </c>
      <c r="AC41" s="602" t="str">
        <f t="shared" si="0"/>
        <v/>
      </c>
    </row>
    <row r="42" spans="1:29" ht="15.75" hidden="1" customHeight="1">
      <c r="A42" s="594">
        <f t="shared" si="1"/>
        <v>0</v>
      </c>
      <c r="B42" s="606" t="str">
        <f t="shared" si="2"/>
        <v/>
      </c>
      <c r="C42" s="605"/>
      <c r="D42" s="606"/>
      <c r="E42" s="607"/>
      <c r="F42" s="607"/>
      <c r="G42" s="607"/>
      <c r="H42" s="606"/>
      <c r="I42" s="606"/>
      <c r="J42" s="620"/>
      <c r="K42" s="622" t="str">
        <f t="shared" si="3"/>
        <v/>
      </c>
      <c r="L42" s="620" t="str">
        <f>IF(LEN(D42)&gt;0,VLOOKUP(D42,'Saisie CLASSEMENT'!$C$8:$H$207,6,FALSE),"")</f>
        <v/>
      </c>
      <c r="M42" s="609"/>
      <c r="R42" s="605" t="str">
        <f>IF('Saisie CLASSEMENT'!$C47&gt;0,'Saisie CLASSEMENT'!B47,"")</f>
        <v/>
      </c>
      <c r="S42" s="606">
        <f>IF(R42&gt;0,'Saisie CLASSEMENT'!C47)</f>
        <v>0</v>
      </c>
      <c r="T42" s="607" t="str">
        <f>IF(R42&gt;0,CONCATENATE('Saisie CLASSEMENT'!I47," ",'Saisie CLASSEMENT'!J47,""))</f>
        <v xml:space="preserve">   </v>
      </c>
      <c r="U42" s="607" t="str">
        <f>IF(R42&gt;0,'Saisie CLASSEMENT'!K47)</f>
        <v xml:space="preserve"> </v>
      </c>
      <c r="V42" s="607" t="str">
        <f>IF(R42&gt;0,'Saisie CLASSEMENT'!N47)</f>
        <v xml:space="preserve"> </v>
      </c>
      <c r="W42" s="606" t="str">
        <f>IF(R42&gt;0,'Saisie CLASSEMENT'!O47)</f>
        <v xml:space="preserve"> </v>
      </c>
      <c r="X42" s="606" t="str">
        <f>IF(R42&gt;0,'Saisie CLASSEMENT'!P47)</f>
        <v xml:space="preserve"> </v>
      </c>
      <c r="Y42" s="620" t="str">
        <f>IF(R42&gt;0,'Saisie CLASSEMENT'!Q47)</f>
        <v xml:space="preserve"> </v>
      </c>
      <c r="AB42" s="593" t="str">
        <f>IF(OR(Y42="",COUNTIF(Y$2:Y42,Y42)&gt;1),"",COUNTIF(Y:Y,"&gt;="&amp;Y42))</f>
        <v/>
      </c>
      <c r="AC42" s="602" t="str">
        <f t="shared" si="0"/>
        <v/>
      </c>
    </row>
    <row r="43" spans="1:29" ht="15.75" hidden="1" customHeight="1">
      <c r="A43" s="594">
        <f t="shared" si="1"/>
        <v>0</v>
      </c>
      <c r="B43" s="606" t="str">
        <f t="shared" si="2"/>
        <v/>
      </c>
      <c r="C43" s="605"/>
      <c r="D43" s="606"/>
      <c r="E43" s="607"/>
      <c r="F43" s="607"/>
      <c r="G43" s="607"/>
      <c r="H43" s="606"/>
      <c r="I43" s="606"/>
      <c r="J43" s="620"/>
      <c r="K43" s="622" t="str">
        <f t="shared" si="3"/>
        <v/>
      </c>
      <c r="L43" s="620" t="str">
        <f>IF(LEN(D43)&gt;0,VLOOKUP(D43,'Saisie CLASSEMENT'!$C$8:$H$207,6,FALSE),"")</f>
        <v/>
      </c>
      <c r="M43" s="609"/>
      <c r="R43" s="605" t="str">
        <f>IF('Saisie CLASSEMENT'!$C48&gt;0,'Saisie CLASSEMENT'!B48,"")</f>
        <v/>
      </c>
      <c r="S43" s="606">
        <f>IF(R43&gt;0,'Saisie CLASSEMENT'!C48)</f>
        <v>0</v>
      </c>
      <c r="T43" s="607" t="str">
        <f>IF(R43&gt;0,CONCATENATE('Saisie CLASSEMENT'!I48," ",'Saisie CLASSEMENT'!J48,""))</f>
        <v xml:space="preserve">   </v>
      </c>
      <c r="U43" s="607" t="str">
        <f>IF(R43&gt;0,'Saisie CLASSEMENT'!K48)</f>
        <v xml:space="preserve"> </v>
      </c>
      <c r="V43" s="607" t="str">
        <f>IF(R43&gt;0,'Saisie CLASSEMENT'!N48)</f>
        <v xml:space="preserve"> </v>
      </c>
      <c r="W43" s="606" t="str">
        <f>IF(R43&gt;0,'Saisie CLASSEMENT'!O48)</f>
        <v xml:space="preserve"> </v>
      </c>
      <c r="X43" s="606" t="str">
        <f>IF(R43&gt;0,'Saisie CLASSEMENT'!P48)</f>
        <v xml:space="preserve"> </v>
      </c>
      <c r="Y43" s="620" t="str">
        <f>IF(R43&gt;0,'Saisie CLASSEMENT'!Q48)</f>
        <v xml:space="preserve"> </v>
      </c>
      <c r="AB43" s="593" t="str">
        <f>IF(OR(Y43="",COUNTIF(Y$2:Y43,Y43)&gt;1),"",COUNTIF(Y:Y,"&gt;="&amp;Y43))</f>
        <v/>
      </c>
      <c r="AC43" s="602" t="str">
        <f t="shared" si="0"/>
        <v/>
      </c>
    </row>
    <row r="44" spans="1:29" ht="15.75" hidden="1" customHeight="1">
      <c r="A44" s="594">
        <f t="shared" si="1"/>
        <v>0</v>
      </c>
      <c r="B44" s="606" t="str">
        <f t="shared" si="2"/>
        <v/>
      </c>
      <c r="C44" s="605"/>
      <c r="D44" s="606"/>
      <c r="E44" s="607"/>
      <c r="F44" s="607"/>
      <c r="G44" s="607"/>
      <c r="H44" s="606"/>
      <c r="I44" s="606"/>
      <c r="J44" s="620"/>
      <c r="K44" s="622" t="str">
        <f t="shared" si="3"/>
        <v/>
      </c>
      <c r="L44" s="620" t="str">
        <f>IF(LEN(D44)&gt;0,VLOOKUP(D44,'Saisie CLASSEMENT'!$C$8:$H$207,6,FALSE),"")</f>
        <v/>
      </c>
      <c r="M44" s="609"/>
      <c r="R44" s="605" t="str">
        <f>IF('Saisie CLASSEMENT'!$C49&gt;0,'Saisie CLASSEMENT'!B49,"")</f>
        <v/>
      </c>
      <c r="S44" s="606">
        <f>IF(R44&gt;0,'Saisie CLASSEMENT'!C49)</f>
        <v>0</v>
      </c>
      <c r="T44" s="607" t="str">
        <f>IF(R44&gt;0,CONCATENATE('Saisie CLASSEMENT'!I49," ",'Saisie CLASSEMENT'!J49,""))</f>
        <v xml:space="preserve">   </v>
      </c>
      <c r="U44" s="607" t="str">
        <f>IF(R44&gt;0,'Saisie CLASSEMENT'!K49)</f>
        <v xml:space="preserve"> </v>
      </c>
      <c r="V44" s="607" t="str">
        <f>IF(R44&gt;0,'Saisie CLASSEMENT'!N49)</f>
        <v xml:space="preserve"> </v>
      </c>
      <c r="W44" s="606" t="str">
        <f>IF(R44&gt;0,'Saisie CLASSEMENT'!O49)</f>
        <v xml:space="preserve"> </v>
      </c>
      <c r="X44" s="606" t="str">
        <f>IF(R44&gt;0,'Saisie CLASSEMENT'!P49)</f>
        <v xml:space="preserve"> </v>
      </c>
      <c r="Y44" s="620" t="str">
        <f>IF(R44&gt;0,'Saisie CLASSEMENT'!Q49)</f>
        <v xml:space="preserve"> </v>
      </c>
      <c r="AB44" s="593" t="str">
        <f>IF(OR(Y44="",COUNTIF(Y$2:Y44,Y44)&gt;1),"",COUNTIF(Y:Y,"&gt;="&amp;Y44))</f>
        <v/>
      </c>
      <c r="AC44" s="602" t="str">
        <f t="shared" si="0"/>
        <v/>
      </c>
    </row>
    <row r="45" spans="1:29" ht="15.75" hidden="1" customHeight="1">
      <c r="A45" s="594">
        <f t="shared" si="1"/>
        <v>0</v>
      </c>
      <c r="B45" s="606" t="str">
        <f t="shared" si="2"/>
        <v/>
      </c>
      <c r="C45" s="605"/>
      <c r="D45" s="606"/>
      <c r="E45" s="607"/>
      <c r="F45" s="607"/>
      <c r="G45" s="607"/>
      <c r="H45" s="606"/>
      <c r="I45" s="606"/>
      <c r="J45" s="620"/>
      <c r="K45" s="622" t="str">
        <f t="shared" si="3"/>
        <v/>
      </c>
      <c r="L45" s="620" t="str">
        <f>IF(LEN(D45)&gt;0,VLOOKUP(D45,'Saisie CLASSEMENT'!$C$8:$H$207,6,FALSE),"")</f>
        <v/>
      </c>
      <c r="M45" s="609"/>
      <c r="R45" s="605" t="str">
        <f>IF('Saisie CLASSEMENT'!$C50&gt;0,'Saisie CLASSEMENT'!B50,"")</f>
        <v/>
      </c>
      <c r="S45" s="606">
        <f>IF(R45&gt;0,'Saisie CLASSEMENT'!C50)</f>
        <v>0</v>
      </c>
      <c r="T45" s="607" t="str">
        <f>IF(R45&gt;0,CONCATENATE('Saisie CLASSEMENT'!I50," ",'Saisie CLASSEMENT'!J50,""))</f>
        <v xml:space="preserve">   </v>
      </c>
      <c r="U45" s="607" t="str">
        <f>IF(R45&gt;0,'Saisie CLASSEMENT'!K50)</f>
        <v xml:space="preserve"> </v>
      </c>
      <c r="V45" s="607" t="str">
        <f>IF(R45&gt;0,'Saisie CLASSEMENT'!N50)</f>
        <v xml:space="preserve"> </v>
      </c>
      <c r="W45" s="606" t="str">
        <f>IF(R45&gt;0,'Saisie CLASSEMENT'!O50)</f>
        <v xml:space="preserve"> </v>
      </c>
      <c r="X45" s="606" t="str">
        <f>IF(R45&gt;0,'Saisie CLASSEMENT'!P50)</f>
        <v xml:space="preserve"> </v>
      </c>
      <c r="Y45" s="620" t="str">
        <f>IF(R45&gt;0,'Saisie CLASSEMENT'!Q50)</f>
        <v xml:space="preserve"> </v>
      </c>
      <c r="AB45" s="593" t="str">
        <f>IF(OR(Y45="",COUNTIF(Y$2:Y45,Y45)&gt;1),"",COUNTIF(Y:Y,"&gt;="&amp;Y45))</f>
        <v/>
      </c>
      <c r="AC45" s="602" t="str">
        <f t="shared" si="0"/>
        <v/>
      </c>
    </row>
    <row r="46" spans="1:29" ht="15.75" hidden="1" customHeight="1">
      <c r="A46" s="594">
        <f t="shared" si="1"/>
        <v>0</v>
      </c>
      <c r="B46" s="606" t="str">
        <f t="shared" si="2"/>
        <v/>
      </c>
      <c r="C46" s="605"/>
      <c r="D46" s="606"/>
      <c r="E46" s="607"/>
      <c r="F46" s="607"/>
      <c r="G46" s="607"/>
      <c r="H46" s="606"/>
      <c r="I46" s="606"/>
      <c r="J46" s="620"/>
      <c r="K46" s="622" t="str">
        <f t="shared" si="3"/>
        <v/>
      </c>
      <c r="L46" s="620" t="str">
        <f>IF(LEN(D46)&gt;0,VLOOKUP(D46,'Saisie CLASSEMENT'!$C$8:$H$207,6,FALSE),"")</f>
        <v/>
      </c>
      <c r="M46" s="609"/>
      <c r="R46" s="605" t="str">
        <f>IF('Saisie CLASSEMENT'!$C51&gt;0,'Saisie CLASSEMENT'!B51,"")</f>
        <v/>
      </c>
      <c r="S46" s="606">
        <f>IF(R46&gt;0,'Saisie CLASSEMENT'!C51)</f>
        <v>0</v>
      </c>
      <c r="T46" s="607" t="str">
        <f>IF(R46&gt;0,CONCATENATE('Saisie CLASSEMENT'!I51," ",'Saisie CLASSEMENT'!J51,""))</f>
        <v xml:space="preserve">   </v>
      </c>
      <c r="U46" s="607" t="str">
        <f>IF(R46&gt;0,'Saisie CLASSEMENT'!K51)</f>
        <v xml:space="preserve"> </v>
      </c>
      <c r="V46" s="607" t="str">
        <f>IF(R46&gt;0,'Saisie CLASSEMENT'!N51)</f>
        <v xml:space="preserve"> </v>
      </c>
      <c r="W46" s="606" t="str">
        <f>IF(R46&gt;0,'Saisie CLASSEMENT'!O51)</f>
        <v xml:space="preserve"> </v>
      </c>
      <c r="X46" s="606" t="str">
        <f>IF(R46&gt;0,'Saisie CLASSEMENT'!P51)</f>
        <v xml:space="preserve"> </v>
      </c>
      <c r="Y46" s="620" t="str">
        <f>IF(R46&gt;0,'Saisie CLASSEMENT'!Q51)</f>
        <v xml:space="preserve"> </v>
      </c>
      <c r="AB46" s="593" t="str">
        <f>IF(OR(Y46="",COUNTIF(Y$2:Y46,Y46)&gt;1),"",COUNTIF(Y:Y,"&gt;="&amp;Y46))</f>
        <v/>
      </c>
      <c r="AC46" s="602" t="str">
        <f t="shared" si="0"/>
        <v/>
      </c>
    </row>
    <row r="47" spans="1:29" ht="15.75" hidden="1" customHeight="1">
      <c r="A47" s="594">
        <f t="shared" si="1"/>
        <v>0</v>
      </c>
      <c r="B47" s="606" t="str">
        <f t="shared" si="2"/>
        <v/>
      </c>
      <c r="C47" s="605"/>
      <c r="D47" s="606"/>
      <c r="E47" s="607"/>
      <c r="F47" s="607"/>
      <c r="G47" s="607"/>
      <c r="H47" s="606"/>
      <c r="I47" s="606"/>
      <c r="J47" s="620"/>
      <c r="K47" s="622" t="str">
        <f t="shared" si="3"/>
        <v/>
      </c>
      <c r="L47" s="620" t="str">
        <f>IF(LEN(D47)&gt;0,VLOOKUP(D47,'Saisie CLASSEMENT'!$C$8:$H$207,6,FALSE),"")</f>
        <v/>
      </c>
      <c r="M47" s="609"/>
      <c r="R47" s="605" t="str">
        <f>IF('Saisie CLASSEMENT'!$C52&gt;0,'Saisie CLASSEMENT'!B52,"")</f>
        <v/>
      </c>
      <c r="S47" s="606">
        <f>IF(R47&gt;0,'Saisie CLASSEMENT'!C52)</f>
        <v>0</v>
      </c>
      <c r="T47" s="607" t="str">
        <f>IF(R47&gt;0,CONCATENATE('Saisie CLASSEMENT'!I52," ",'Saisie CLASSEMENT'!J52,""))</f>
        <v xml:space="preserve">   </v>
      </c>
      <c r="U47" s="607" t="str">
        <f>IF(R47&gt;0,'Saisie CLASSEMENT'!K52)</f>
        <v xml:space="preserve"> </v>
      </c>
      <c r="V47" s="607" t="str">
        <f>IF(R47&gt;0,'Saisie CLASSEMENT'!N52)</f>
        <v xml:space="preserve"> </v>
      </c>
      <c r="W47" s="606" t="str">
        <f>IF(R47&gt;0,'Saisie CLASSEMENT'!O52)</f>
        <v xml:space="preserve"> </v>
      </c>
      <c r="X47" s="606" t="str">
        <f>IF(R47&gt;0,'Saisie CLASSEMENT'!P52)</f>
        <v xml:space="preserve"> </v>
      </c>
      <c r="Y47" s="620" t="str">
        <f>IF(R47&gt;0,'Saisie CLASSEMENT'!Q52)</f>
        <v xml:space="preserve"> </v>
      </c>
      <c r="AB47" s="593" t="str">
        <f>IF(OR(Y47="",COUNTIF(Y$2:Y47,Y47)&gt;1),"",COUNTIF(Y:Y,"&gt;="&amp;Y47))</f>
        <v/>
      </c>
      <c r="AC47" s="602" t="str">
        <f t="shared" si="0"/>
        <v/>
      </c>
    </row>
    <row r="48" spans="1:29" ht="15.75" hidden="1" customHeight="1">
      <c r="A48" s="594">
        <f t="shared" si="1"/>
        <v>0</v>
      </c>
      <c r="B48" s="606" t="str">
        <f t="shared" si="2"/>
        <v/>
      </c>
      <c r="C48" s="605"/>
      <c r="D48" s="606"/>
      <c r="E48" s="607"/>
      <c r="F48" s="607"/>
      <c r="G48" s="607"/>
      <c r="H48" s="606"/>
      <c r="I48" s="606"/>
      <c r="J48" s="620"/>
      <c r="K48" s="622" t="str">
        <f t="shared" si="3"/>
        <v/>
      </c>
      <c r="L48" s="620" t="str">
        <f>IF(LEN(D48)&gt;0,VLOOKUP(D48,'Saisie CLASSEMENT'!$C$8:$H$207,6,FALSE),"")</f>
        <v/>
      </c>
      <c r="M48" s="609"/>
      <c r="R48" s="605" t="str">
        <f>IF('Saisie CLASSEMENT'!$C53&gt;0,'Saisie CLASSEMENT'!B53,"")</f>
        <v/>
      </c>
      <c r="S48" s="606">
        <f>IF(R48&gt;0,'Saisie CLASSEMENT'!C53)</f>
        <v>0</v>
      </c>
      <c r="T48" s="607" t="str">
        <f>IF(R48&gt;0,CONCATENATE('Saisie CLASSEMENT'!I53," ",'Saisie CLASSEMENT'!J53,""))</f>
        <v xml:space="preserve">   </v>
      </c>
      <c r="U48" s="607" t="str">
        <f>IF(R48&gt;0,'Saisie CLASSEMENT'!K53)</f>
        <v xml:space="preserve"> </v>
      </c>
      <c r="V48" s="607" t="str">
        <f>IF(R48&gt;0,'Saisie CLASSEMENT'!N53)</f>
        <v xml:space="preserve"> </v>
      </c>
      <c r="W48" s="606" t="str">
        <f>IF(R48&gt;0,'Saisie CLASSEMENT'!O53)</f>
        <v xml:space="preserve"> </v>
      </c>
      <c r="X48" s="606" t="str">
        <f>IF(R48&gt;0,'Saisie CLASSEMENT'!P53)</f>
        <v xml:space="preserve"> </v>
      </c>
      <c r="Y48" s="620" t="str">
        <f>IF(R48&gt;0,'Saisie CLASSEMENT'!Q53)</f>
        <v xml:space="preserve"> </v>
      </c>
      <c r="AB48" s="593" t="str">
        <f>IF(OR(Y48="",COUNTIF(Y$2:Y48,Y48)&gt;1),"",COUNTIF(Y:Y,"&gt;="&amp;Y48))</f>
        <v/>
      </c>
      <c r="AC48" s="602" t="str">
        <f t="shared" si="0"/>
        <v/>
      </c>
    </row>
    <row r="49" spans="1:29" ht="15.75" hidden="1" customHeight="1">
      <c r="A49" s="594">
        <f t="shared" si="1"/>
        <v>0</v>
      </c>
      <c r="B49" s="606" t="str">
        <f t="shared" si="2"/>
        <v/>
      </c>
      <c r="C49" s="605"/>
      <c r="D49" s="606"/>
      <c r="E49" s="607"/>
      <c r="F49" s="607"/>
      <c r="G49" s="607"/>
      <c r="H49" s="606"/>
      <c r="I49" s="606"/>
      <c r="J49" s="620"/>
      <c r="K49" s="622" t="str">
        <f t="shared" si="3"/>
        <v/>
      </c>
      <c r="L49" s="620" t="str">
        <f>IF(LEN(D49)&gt;0,VLOOKUP(D49,'Saisie CLASSEMENT'!$C$8:$H$207,6,FALSE),"")</f>
        <v/>
      </c>
      <c r="M49" s="609"/>
      <c r="R49" s="605" t="str">
        <f>IF('Saisie CLASSEMENT'!$C54&gt;0,'Saisie CLASSEMENT'!B54,"")</f>
        <v/>
      </c>
      <c r="S49" s="606">
        <f>IF(R49&gt;0,'Saisie CLASSEMENT'!C54)</f>
        <v>0</v>
      </c>
      <c r="T49" s="607" t="str">
        <f>IF(R49&gt;0,CONCATENATE('Saisie CLASSEMENT'!I54," ",'Saisie CLASSEMENT'!J54,""))</f>
        <v xml:space="preserve">   </v>
      </c>
      <c r="U49" s="607" t="str">
        <f>IF(R49&gt;0,'Saisie CLASSEMENT'!K54)</f>
        <v xml:space="preserve"> </v>
      </c>
      <c r="V49" s="607" t="str">
        <f>IF(R49&gt;0,'Saisie CLASSEMENT'!N54)</f>
        <v xml:space="preserve"> </v>
      </c>
      <c r="W49" s="606" t="str">
        <f>IF(R49&gt;0,'Saisie CLASSEMENT'!O54)</f>
        <v xml:space="preserve"> </v>
      </c>
      <c r="X49" s="606" t="str">
        <f>IF(R49&gt;0,'Saisie CLASSEMENT'!P54)</f>
        <v xml:space="preserve"> </v>
      </c>
      <c r="Y49" s="620" t="str">
        <f>IF(R49&gt;0,'Saisie CLASSEMENT'!Q54)</f>
        <v xml:space="preserve"> </v>
      </c>
      <c r="AB49" s="593" t="str">
        <f>IF(OR(Y49="",COUNTIF(Y$2:Y49,Y49)&gt;1),"",COUNTIF(Y:Y,"&gt;="&amp;Y49))</f>
        <v/>
      </c>
      <c r="AC49" s="602" t="str">
        <f t="shared" si="0"/>
        <v/>
      </c>
    </row>
    <row r="50" spans="1:29" ht="15.75" hidden="1" customHeight="1">
      <c r="A50" s="594">
        <f t="shared" si="1"/>
        <v>0</v>
      </c>
      <c r="B50" s="606" t="str">
        <f t="shared" si="2"/>
        <v/>
      </c>
      <c r="C50" s="605"/>
      <c r="D50" s="606"/>
      <c r="E50" s="607"/>
      <c r="F50" s="607"/>
      <c r="G50" s="607"/>
      <c r="H50" s="606"/>
      <c r="I50" s="606"/>
      <c r="J50" s="620"/>
      <c r="K50" s="622" t="str">
        <f t="shared" si="3"/>
        <v/>
      </c>
      <c r="L50" s="620" t="str">
        <f>IF(LEN(D50)&gt;0,VLOOKUP(D50,'Saisie CLASSEMENT'!$C$8:$H$207,6,FALSE),"")</f>
        <v/>
      </c>
      <c r="M50" s="609"/>
      <c r="R50" s="605" t="str">
        <f>IF('Saisie CLASSEMENT'!$C55&gt;0,'Saisie CLASSEMENT'!B55,"")</f>
        <v/>
      </c>
      <c r="S50" s="606">
        <f>IF(R50&gt;0,'Saisie CLASSEMENT'!C55)</f>
        <v>0</v>
      </c>
      <c r="T50" s="607" t="str">
        <f>IF(R50&gt;0,CONCATENATE('Saisie CLASSEMENT'!I55," ",'Saisie CLASSEMENT'!J55,""))</f>
        <v xml:space="preserve">   </v>
      </c>
      <c r="U50" s="607" t="str">
        <f>IF(R50&gt;0,'Saisie CLASSEMENT'!K55)</f>
        <v xml:space="preserve"> </v>
      </c>
      <c r="V50" s="607" t="str">
        <f>IF(R50&gt;0,'Saisie CLASSEMENT'!N55)</f>
        <v xml:space="preserve"> </v>
      </c>
      <c r="W50" s="606" t="str">
        <f>IF(R50&gt;0,'Saisie CLASSEMENT'!O55)</f>
        <v xml:space="preserve"> </v>
      </c>
      <c r="X50" s="606" t="str">
        <f>IF(R50&gt;0,'Saisie CLASSEMENT'!P55)</f>
        <v xml:space="preserve"> </v>
      </c>
      <c r="Y50" s="620" t="str">
        <f>IF(R50&gt;0,'Saisie CLASSEMENT'!Q55)</f>
        <v xml:space="preserve"> </v>
      </c>
      <c r="AB50" s="593" t="str">
        <f>IF(OR(Y50="",COUNTIF(Y$2:Y50,Y50)&gt;1),"",COUNTIF(Y:Y,"&gt;="&amp;Y50))</f>
        <v/>
      </c>
      <c r="AC50" s="602" t="str">
        <f t="shared" si="0"/>
        <v/>
      </c>
    </row>
    <row r="51" spans="1:29" ht="15.75" hidden="1" customHeight="1">
      <c r="A51" s="594">
        <f t="shared" si="1"/>
        <v>0</v>
      </c>
      <c r="B51" s="606" t="str">
        <f t="shared" si="2"/>
        <v/>
      </c>
      <c r="C51" s="605"/>
      <c r="D51" s="606"/>
      <c r="E51" s="607"/>
      <c r="F51" s="607"/>
      <c r="G51" s="607"/>
      <c r="H51" s="606"/>
      <c r="I51" s="606"/>
      <c r="J51" s="620"/>
      <c r="K51" s="622" t="str">
        <f t="shared" si="3"/>
        <v/>
      </c>
      <c r="L51" s="620" t="str">
        <f>IF(LEN(D51)&gt;0,VLOOKUP(D51,'Saisie CLASSEMENT'!$C$8:$H$207,6,FALSE),"")</f>
        <v/>
      </c>
      <c r="M51" s="609"/>
      <c r="R51" s="605" t="str">
        <f>IF('Saisie CLASSEMENT'!$C56&gt;0,'Saisie CLASSEMENT'!B56,"")</f>
        <v/>
      </c>
      <c r="S51" s="606">
        <f>IF(R51&gt;0,'Saisie CLASSEMENT'!C56)</f>
        <v>0</v>
      </c>
      <c r="T51" s="607" t="str">
        <f>IF(R51&gt;0,CONCATENATE('Saisie CLASSEMENT'!I56," ",'Saisie CLASSEMENT'!J56,""))</f>
        <v xml:space="preserve">   </v>
      </c>
      <c r="U51" s="607" t="str">
        <f>IF(R51&gt;0,'Saisie CLASSEMENT'!K56)</f>
        <v xml:space="preserve"> </v>
      </c>
      <c r="V51" s="607" t="str">
        <f>IF(R51&gt;0,'Saisie CLASSEMENT'!N56)</f>
        <v xml:space="preserve"> </v>
      </c>
      <c r="W51" s="606" t="str">
        <f>IF(R51&gt;0,'Saisie CLASSEMENT'!O56)</f>
        <v xml:space="preserve"> </v>
      </c>
      <c r="X51" s="606" t="str">
        <f>IF(R51&gt;0,'Saisie CLASSEMENT'!P56)</f>
        <v xml:space="preserve"> </v>
      </c>
      <c r="Y51" s="620" t="str">
        <f>IF(R51&gt;0,'Saisie CLASSEMENT'!Q56)</f>
        <v xml:space="preserve"> </v>
      </c>
      <c r="AB51" s="593" t="str">
        <f>IF(OR(Y51="",COUNTIF(Y$2:Y51,Y51)&gt;1),"",COUNTIF(Y:Y,"&gt;="&amp;Y51))</f>
        <v/>
      </c>
      <c r="AC51" s="602" t="str">
        <f t="shared" si="0"/>
        <v/>
      </c>
    </row>
    <row r="52" spans="1:29" ht="15.75" hidden="1" customHeight="1">
      <c r="A52" s="594">
        <f t="shared" si="1"/>
        <v>0</v>
      </c>
      <c r="B52" s="606" t="str">
        <f t="shared" si="2"/>
        <v/>
      </c>
      <c r="C52" s="605"/>
      <c r="D52" s="606"/>
      <c r="E52" s="607"/>
      <c r="F52" s="607"/>
      <c r="G52" s="607"/>
      <c r="H52" s="606"/>
      <c r="I52" s="606"/>
      <c r="J52" s="620"/>
      <c r="K52" s="622" t="str">
        <f t="shared" si="3"/>
        <v/>
      </c>
      <c r="L52" s="620" t="str">
        <f>IF(LEN(D52)&gt;0,VLOOKUP(D52,'Saisie CLASSEMENT'!$C$8:$H$207,6,FALSE),"")</f>
        <v/>
      </c>
      <c r="M52" s="609"/>
      <c r="R52" s="605" t="str">
        <f>IF('Saisie CLASSEMENT'!$C57&gt;0,'Saisie CLASSEMENT'!B57,"")</f>
        <v/>
      </c>
      <c r="S52" s="606">
        <f>IF(R52&gt;0,'Saisie CLASSEMENT'!C57)</f>
        <v>0</v>
      </c>
      <c r="T52" s="607" t="str">
        <f>IF(R52&gt;0,CONCATENATE('Saisie CLASSEMENT'!I57," ",'Saisie CLASSEMENT'!J57,""))</f>
        <v xml:space="preserve">   </v>
      </c>
      <c r="U52" s="607" t="str">
        <f>IF(R52&gt;0,'Saisie CLASSEMENT'!K57)</f>
        <v xml:space="preserve"> </v>
      </c>
      <c r="V52" s="607" t="str">
        <f>IF(R52&gt;0,'Saisie CLASSEMENT'!N57)</f>
        <v xml:space="preserve"> </v>
      </c>
      <c r="W52" s="606" t="str">
        <f>IF(R52&gt;0,'Saisie CLASSEMENT'!O57)</f>
        <v xml:space="preserve"> </v>
      </c>
      <c r="X52" s="606" t="str">
        <f>IF(R52&gt;0,'Saisie CLASSEMENT'!P57)</f>
        <v xml:space="preserve"> </v>
      </c>
      <c r="Y52" s="620" t="str">
        <f>IF(R52&gt;0,'Saisie CLASSEMENT'!Q57)</f>
        <v xml:space="preserve"> </v>
      </c>
      <c r="AB52" s="593" t="str">
        <f>IF(OR(Y52="",COUNTIF(Y$2:Y52,Y52)&gt;1),"",COUNTIF(Y:Y,"&gt;="&amp;Y52))</f>
        <v/>
      </c>
      <c r="AC52" s="602" t="str">
        <f t="shared" si="0"/>
        <v/>
      </c>
    </row>
    <row r="53" spans="1:29" ht="15.75" hidden="1" customHeight="1">
      <c r="A53" s="594">
        <f t="shared" si="1"/>
        <v>0</v>
      </c>
      <c r="B53" s="606" t="str">
        <f t="shared" si="2"/>
        <v/>
      </c>
      <c r="C53" s="605"/>
      <c r="D53" s="606"/>
      <c r="E53" s="607"/>
      <c r="F53" s="607"/>
      <c r="G53" s="607"/>
      <c r="H53" s="606"/>
      <c r="I53" s="606"/>
      <c r="J53" s="620"/>
      <c r="K53" s="622" t="str">
        <f t="shared" si="3"/>
        <v/>
      </c>
      <c r="L53" s="620" t="str">
        <f>IF(LEN(D53)&gt;0,VLOOKUP(D53,'Saisie CLASSEMENT'!$C$8:$H$207,6,FALSE),"")</f>
        <v/>
      </c>
      <c r="M53" s="609"/>
      <c r="R53" s="605" t="str">
        <f>IF('Saisie CLASSEMENT'!$C58&gt;0,'Saisie CLASSEMENT'!B58,"")</f>
        <v/>
      </c>
      <c r="S53" s="606">
        <f>IF(R53&gt;0,'Saisie CLASSEMENT'!C58)</f>
        <v>0</v>
      </c>
      <c r="T53" s="607" t="str">
        <f>IF(R53&gt;0,CONCATENATE('Saisie CLASSEMENT'!I58," ",'Saisie CLASSEMENT'!J58,""))</f>
        <v xml:space="preserve">   </v>
      </c>
      <c r="U53" s="607" t="str">
        <f>IF(R53&gt;0,'Saisie CLASSEMENT'!K58)</f>
        <v xml:space="preserve"> </v>
      </c>
      <c r="V53" s="607" t="str">
        <f>IF(R53&gt;0,'Saisie CLASSEMENT'!N58)</f>
        <v xml:space="preserve"> </v>
      </c>
      <c r="W53" s="606" t="str">
        <f>IF(R53&gt;0,'Saisie CLASSEMENT'!O58)</f>
        <v xml:space="preserve"> </v>
      </c>
      <c r="X53" s="606" t="str">
        <f>IF(R53&gt;0,'Saisie CLASSEMENT'!P58)</f>
        <v xml:space="preserve"> </v>
      </c>
      <c r="Y53" s="620" t="str">
        <f>IF(R53&gt;0,'Saisie CLASSEMENT'!Q58)</f>
        <v xml:space="preserve"> </v>
      </c>
      <c r="AB53" s="593" t="str">
        <f>IF(OR(Y53="",COUNTIF(Y$2:Y53,Y53)&gt;1),"",COUNTIF(Y:Y,"&gt;="&amp;Y53))</f>
        <v/>
      </c>
      <c r="AC53" s="602" t="str">
        <f t="shared" si="0"/>
        <v/>
      </c>
    </row>
    <row r="54" spans="1:29" ht="15.75" hidden="1" customHeight="1">
      <c r="A54" s="594">
        <f t="shared" si="1"/>
        <v>0</v>
      </c>
      <c r="B54" s="606" t="str">
        <f t="shared" si="2"/>
        <v/>
      </c>
      <c r="C54" s="605"/>
      <c r="D54" s="606"/>
      <c r="E54" s="607"/>
      <c r="F54" s="607"/>
      <c r="G54" s="607"/>
      <c r="H54" s="606"/>
      <c r="I54" s="606"/>
      <c r="J54" s="620"/>
      <c r="K54" s="622" t="str">
        <f t="shared" si="3"/>
        <v/>
      </c>
      <c r="L54" s="620" t="str">
        <f>IF(LEN(D54)&gt;0,VLOOKUP(D54,'Saisie CLASSEMENT'!$C$8:$H$207,6,FALSE),"")</f>
        <v/>
      </c>
      <c r="M54" s="609"/>
      <c r="R54" s="605" t="str">
        <f>IF('Saisie CLASSEMENT'!$C59&gt;0,'Saisie CLASSEMENT'!B59,"")</f>
        <v/>
      </c>
      <c r="S54" s="606">
        <f>IF(R54&gt;0,'Saisie CLASSEMENT'!C59)</f>
        <v>0</v>
      </c>
      <c r="T54" s="607" t="str">
        <f>IF(R54&gt;0,CONCATENATE('Saisie CLASSEMENT'!I59," ",'Saisie CLASSEMENT'!J59,""))</f>
        <v xml:space="preserve">   </v>
      </c>
      <c r="U54" s="607" t="str">
        <f>IF(R54&gt;0,'Saisie CLASSEMENT'!K59)</f>
        <v xml:space="preserve"> </v>
      </c>
      <c r="V54" s="607" t="str">
        <f>IF(R54&gt;0,'Saisie CLASSEMENT'!N59)</f>
        <v xml:space="preserve"> </v>
      </c>
      <c r="W54" s="606" t="str">
        <f>IF(R54&gt;0,'Saisie CLASSEMENT'!O59)</f>
        <v xml:space="preserve"> </v>
      </c>
      <c r="X54" s="606" t="str">
        <f>IF(R54&gt;0,'Saisie CLASSEMENT'!P59)</f>
        <v xml:space="preserve"> </v>
      </c>
      <c r="Y54" s="620" t="str">
        <f>IF(R54&gt;0,'Saisie CLASSEMENT'!Q59)</f>
        <v xml:space="preserve"> </v>
      </c>
      <c r="AB54" s="593" t="str">
        <f>IF(OR(Y54="",COUNTIF(Y$2:Y54,Y54)&gt;1),"",COUNTIF(Y:Y,"&gt;="&amp;Y54))</f>
        <v/>
      </c>
      <c r="AC54" s="602" t="str">
        <f t="shared" si="0"/>
        <v/>
      </c>
    </row>
    <row r="55" spans="1:29" ht="15.75" hidden="1" customHeight="1">
      <c r="A55" s="594">
        <f t="shared" si="1"/>
        <v>0</v>
      </c>
      <c r="B55" s="606" t="str">
        <f t="shared" si="2"/>
        <v/>
      </c>
      <c r="C55" s="605"/>
      <c r="D55" s="606"/>
      <c r="E55" s="607"/>
      <c r="F55" s="607"/>
      <c r="G55" s="607"/>
      <c r="H55" s="606"/>
      <c r="I55" s="606"/>
      <c r="J55" s="620"/>
      <c r="K55" s="622" t="str">
        <f t="shared" si="3"/>
        <v/>
      </c>
      <c r="L55" s="620" t="str">
        <f>IF(LEN(D55)&gt;0,VLOOKUP(D55,'Saisie CLASSEMENT'!$C$8:$H$207,6,FALSE),"")</f>
        <v/>
      </c>
      <c r="M55" s="609"/>
      <c r="R55" s="605" t="str">
        <f>IF('Saisie CLASSEMENT'!$C60&gt;0,'Saisie CLASSEMENT'!B60,"")</f>
        <v/>
      </c>
      <c r="S55" s="606">
        <f>IF(R55&gt;0,'Saisie CLASSEMENT'!C60)</f>
        <v>0</v>
      </c>
      <c r="T55" s="607" t="str">
        <f>IF(R55&gt;0,CONCATENATE('Saisie CLASSEMENT'!I60," ",'Saisie CLASSEMENT'!J60,""))</f>
        <v xml:space="preserve">   </v>
      </c>
      <c r="U55" s="607" t="str">
        <f>IF(R55&gt;0,'Saisie CLASSEMENT'!K60)</f>
        <v xml:space="preserve"> </v>
      </c>
      <c r="V55" s="607" t="str">
        <f>IF(R55&gt;0,'Saisie CLASSEMENT'!N60)</f>
        <v xml:space="preserve"> </v>
      </c>
      <c r="W55" s="606" t="str">
        <f>IF(R55&gt;0,'Saisie CLASSEMENT'!O60)</f>
        <v xml:space="preserve"> </v>
      </c>
      <c r="X55" s="606" t="str">
        <f>IF(R55&gt;0,'Saisie CLASSEMENT'!P60)</f>
        <v xml:space="preserve"> </v>
      </c>
      <c r="Y55" s="620" t="str">
        <f>IF(R55&gt;0,'Saisie CLASSEMENT'!Q60)</f>
        <v xml:space="preserve"> </v>
      </c>
      <c r="AB55" s="593" t="str">
        <f>IF(OR(Y55="",COUNTIF(Y$2:Y55,Y55)&gt;1),"",COUNTIF(Y:Y,"&gt;="&amp;Y55))</f>
        <v/>
      </c>
      <c r="AC55" s="602" t="str">
        <f t="shared" si="0"/>
        <v/>
      </c>
    </row>
    <row r="56" spans="1:29" ht="15.75" hidden="1" customHeight="1">
      <c r="A56" s="594">
        <f t="shared" si="1"/>
        <v>0</v>
      </c>
      <c r="B56" s="606" t="str">
        <f t="shared" si="2"/>
        <v/>
      </c>
      <c r="C56" s="605"/>
      <c r="D56" s="606"/>
      <c r="E56" s="607"/>
      <c r="F56" s="607"/>
      <c r="G56" s="607"/>
      <c r="H56" s="606"/>
      <c r="I56" s="606"/>
      <c r="J56" s="620"/>
      <c r="K56" s="622" t="str">
        <f t="shared" si="3"/>
        <v/>
      </c>
      <c r="L56" s="620" t="str">
        <f>IF(LEN(D56)&gt;0,VLOOKUP(D56,'Saisie CLASSEMENT'!$C$8:$H$207,6,FALSE),"")</f>
        <v/>
      </c>
      <c r="M56" s="609"/>
      <c r="R56" s="605" t="str">
        <f>IF('Saisie CLASSEMENT'!$C61&gt;0,'Saisie CLASSEMENT'!B61,"")</f>
        <v/>
      </c>
      <c r="S56" s="606">
        <f>IF(R56&gt;0,'Saisie CLASSEMENT'!C61)</f>
        <v>0</v>
      </c>
      <c r="T56" s="607" t="str">
        <f>IF(R56&gt;0,CONCATENATE('Saisie CLASSEMENT'!I61," ",'Saisie CLASSEMENT'!J61,""))</f>
        <v xml:space="preserve">   </v>
      </c>
      <c r="U56" s="607" t="str">
        <f>IF(R56&gt;0,'Saisie CLASSEMENT'!K61)</f>
        <v xml:space="preserve"> </v>
      </c>
      <c r="V56" s="607" t="str">
        <f>IF(R56&gt;0,'Saisie CLASSEMENT'!N61)</f>
        <v xml:space="preserve"> </v>
      </c>
      <c r="W56" s="606" t="str">
        <f>IF(R56&gt;0,'Saisie CLASSEMENT'!O61)</f>
        <v xml:space="preserve"> </v>
      </c>
      <c r="X56" s="606" t="str">
        <f>IF(R56&gt;0,'Saisie CLASSEMENT'!P61)</f>
        <v xml:space="preserve"> </v>
      </c>
      <c r="Y56" s="620" t="str">
        <f>IF(R56&gt;0,'Saisie CLASSEMENT'!Q61)</f>
        <v xml:space="preserve"> </v>
      </c>
      <c r="AB56" s="593" t="str">
        <f>IF(OR(Y56="",COUNTIF(Y$2:Y56,Y56)&gt;1),"",COUNTIF(Y:Y,"&gt;="&amp;Y56))</f>
        <v/>
      </c>
      <c r="AC56" s="602" t="str">
        <f t="shared" si="0"/>
        <v/>
      </c>
    </row>
    <row r="57" spans="1:29" ht="15.75" hidden="1" customHeight="1">
      <c r="A57" s="594">
        <f t="shared" si="1"/>
        <v>0</v>
      </c>
      <c r="B57" s="606" t="str">
        <f t="shared" si="2"/>
        <v/>
      </c>
      <c r="C57" s="605"/>
      <c r="D57" s="606"/>
      <c r="E57" s="607"/>
      <c r="F57" s="607"/>
      <c r="G57" s="607"/>
      <c r="H57" s="606"/>
      <c r="I57" s="606"/>
      <c r="J57" s="620"/>
      <c r="K57" s="622" t="str">
        <f t="shared" si="3"/>
        <v/>
      </c>
      <c r="L57" s="620" t="str">
        <f>IF(LEN(D57)&gt;0,VLOOKUP(D57,'Saisie CLASSEMENT'!$C$8:$H$207,6,FALSE),"")</f>
        <v/>
      </c>
      <c r="M57" s="609"/>
      <c r="R57" s="605" t="str">
        <f>IF('Saisie CLASSEMENT'!$C62&gt;0,'Saisie CLASSEMENT'!B62,"")</f>
        <v/>
      </c>
      <c r="S57" s="606">
        <f>IF(R57&gt;0,'Saisie CLASSEMENT'!C62)</f>
        <v>0</v>
      </c>
      <c r="T57" s="607" t="str">
        <f>IF(R57&gt;0,CONCATENATE('Saisie CLASSEMENT'!I62," ",'Saisie CLASSEMENT'!J62,""))</f>
        <v xml:space="preserve">   </v>
      </c>
      <c r="U57" s="607" t="str">
        <f>IF(R57&gt;0,'Saisie CLASSEMENT'!K62)</f>
        <v xml:space="preserve"> </v>
      </c>
      <c r="V57" s="607" t="str">
        <f>IF(R57&gt;0,'Saisie CLASSEMENT'!N62)</f>
        <v xml:space="preserve"> </v>
      </c>
      <c r="W57" s="606" t="str">
        <f>IF(R57&gt;0,'Saisie CLASSEMENT'!O62)</f>
        <v xml:space="preserve"> </v>
      </c>
      <c r="X57" s="606" t="str">
        <f>IF(R57&gt;0,'Saisie CLASSEMENT'!P62)</f>
        <v xml:space="preserve"> </v>
      </c>
      <c r="Y57" s="620" t="str">
        <f>IF(R57&gt;0,'Saisie CLASSEMENT'!Q62)</f>
        <v xml:space="preserve"> </v>
      </c>
      <c r="AB57" s="593" t="str">
        <f>IF(OR(Y57="",COUNTIF(Y$2:Y57,Y57)&gt;1),"",COUNTIF(Y:Y,"&gt;="&amp;Y57))</f>
        <v/>
      </c>
      <c r="AC57" s="602" t="str">
        <f t="shared" si="0"/>
        <v/>
      </c>
    </row>
    <row r="58" spans="1:29" ht="15.75" hidden="1" customHeight="1">
      <c r="A58" s="594">
        <f t="shared" si="1"/>
        <v>0</v>
      </c>
      <c r="B58" s="606" t="str">
        <f t="shared" si="2"/>
        <v/>
      </c>
      <c r="C58" s="605"/>
      <c r="D58" s="606"/>
      <c r="E58" s="607"/>
      <c r="F58" s="607"/>
      <c r="G58" s="607"/>
      <c r="H58" s="606"/>
      <c r="I58" s="606"/>
      <c r="J58" s="620"/>
      <c r="K58" s="622" t="str">
        <f t="shared" si="3"/>
        <v/>
      </c>
      <c r="L58" s="620" t="str">
        <f>IF(LEN(D58)&gt;0,VLOOKUP(D58,'Saisie CLASSEMENT'!$C$8:$H$207,6,FALSE),"")</f>
        <v/>
      </c>
      <c r="M58" s="609"/>
      <c r="R58" s="605" t="str">
        <f>IF('Saisie CLASSEMENT'!$C63&gt;0,'Saisie CLASSEMENT'!B63,"")</f>
        <v/>
      </c>
      <c r="S58" s="606">
        <f>IF(R58&gt;0,'Saisie CLASSEMENT'!C63)</f>
        <v>0</v>
      </c>
      <c r="T58" s="607" t="str">
        <f>IF(R58&gt;0,CONCATENATE('Saisie CLASSEMENT'!I63," ",'Saisie CLASSEMENT'!J63,""))</f>
        <v xml:space="preserve">   </v>
      </c>
      <c r="U58" s="607" t="str">
        <f>IF(R58&gt;0,'Saisie CLASSEMENT'!K63)</f>
        <v xml:space="preserve"> </v>
      </c>
      <c r="V58" s="607" t="str">
        <f>IF(R58&gt;0,'Saisie CLASSEMENT'!N63)</f>
        <v xml:space="preserve"> </v>
      </c>
      <c r="W58" s="606" t="str">
        <f>IF(R58&gt;0,'Saisie CLASSEMENT'!O63)</f>
        <v xml:space="preserve"> </v>
      </c>
      <c r="X58" s="606" t="str">
        <f>IF(R58&gt;0,'Saisie CLASSEMENT'!P63)</f>
        <v xml:space="preserve"> </v>
      </c>
      <c r="Y58" s="620" t="str">
        <f>IF(R58&gt;0,'Saisie CLASSEMENT'!Q63)</f>
        <v xml:space="preserve"> </v>
      </c>
      <c r="AB58" s="593" t="str">
        <f>IF(OR(Y58="",COUNTIF(Y$2:Y58,Y58)&gt;1),"",COUNTIF(Y:Y,"&gt;="&amp;Y58))</f>
        <v/>
      </c>
      <c r="AC58" s="602" t="str">
        <f t="shared" si="0"/>
        <v/>
      </c>
    </row>
    <row r="59" spans="1:29" ht="15.75" hidden="1" customHeight="1">
      <c r="A59" s="594">
        <f t="shared" si="1"/>
        <v>0</v>
      </c>
      <c r="B59" s="606" t="str">
        <f t="shared" si="2"/>
        <v/>
      </c>
      <c r="C59" s="605"/>
      <c r="D59" s="606"/>
      <c r="E59" s="607"/>
      <c r="F59" s="607"/>
      <c r="G59" s="607"/>
      <c r="H59" s="606"/>
      <c r="I59" s="606"/>
      <c r="J59" s="620"/>
      <c r="K59" s="622" t="str">
        <f t="shared" si="3"/>
        <v/>
      </c>
      <c r="L59" s="620" t="str">
        <f>IF(LEN(D59)&gt;0,VLOOKUP(D59,'Saisie CLASSEMENT'!$C$8:$H$207,6,FALSE),"")</f>
        <v/>
      </c>
      <c r="M59" s="609"/>
      <c r="R59" s="605" t="str">
        <f>IF('Saisie CLASSEMENT'!$C64&gt;0,'Saisie CLASSEMENT'!B64,"")</f>
        <v/>
      </c>
      <c r="S59" s="606">
        <f>IF(R59&gt;0,'Saisie CLASSEMENT'!C64)</f>
        <v>0</v>
      </c>
      <c r="T59" s="607" t="str">
        <f>IF(R59&gt;0,CONCATENATE('Saisie CLASSEMENT'!I64," ",'Saisie CLASSEMENT'!J64,""))</f>
        <v xml:space="preserve">   </v>
      </c>
      <c r="U59" s="607" t="str">
        <f>IF(R59&gt;0,'Saisie CLASSEMENT'!K64)</f>
        <v xml:space="preserve"> </v>
      </c>
      <c r="V59" s="607" t="str">
        <f>IF(R59&gt;0,'Saisie CLASSEMENT'!N64)</f>
        <v xml:space="preserve"> </v>
      </c>
      <c r="W59" s="606" t="str">
        <f>IF(R59&gt;0,'Saisie CLASSEMENT'!O64)</f>
        <v xml:space="preserve"> </v>
      </c>
      <c r="X59" s="606" t="str">
        <f>IF(R59&gt;0,'Saisie CLASSEMENT'!P64)</f>
        <v xml:space="preserve"> </v>
      </c>
      <c r="Y59" s="620" t="str">
        <f>IF(R59&gt;0,'Saisie CLASSEMENT'!Q64)</f>
        <v xml:space="preserve"> </v>
      </c>
      <c r="AB59" s="593" t="str">
        <f>IF(OR(Y59="",COUNTIF(Y$2:Y59,Y59)&gt;1),"",COUNTIF(Y:Y,"&gt;="&amp;Y59))</f>
        <v/>
      </c>
      <c r="AC59" s="602" t="str">
        <f t="shared" si="0"/>
        <v/>
      </c>
    </row>
    <row r="60" spans="1:29" ht="15.75" hidden="1" customHeight="1">
      <c r="A60" s="594">
        <f t="shared" si="1"/>
        <v>0</v>
      </c>
      <c r="B60" s="606" t="str">
        <f t="shared" si="2"/>
        <v/>
      </c>
      <c r="C60" s="605"/>
      <c r="D60" s="606"/>
      <c r="E60" s="607"/>
      <c r="F60" s="607"/>
      <c r="G60" s="607"/>
      <c r="H60" s="606"/>
      <c r="I60" s="606"/>
      <c r="J60" s="620"/>
      <c r="K60" s="622" t="str">
        <f t="shared" si="3"/>
        <v/>
      </c>
      <c r="L60" s="620" t="str">
        <f>IF(LEN(D60)&gt;0,VLOOKUP(D60,'Saisie CLASSEMENT'!$C$8:$H$207,6,FALSE),"")</f>
        <v/>
      </c>
      <c r="M60" s="609"/>
      <c r="R60" s="605" t="str">
        <f>IF('Saisie CLASSEMENT'!$C65&gt;0,'Saisie CLASSEMENT'!B65,"")</f>
        <v/>
      </c>
      <c r="S60" s="606">
        <f>IF(R60&gt;0,'Saisie CLASSEMENT'!C65)</f>
        <v>0</v>
      </c>
      <c r="T60" s="607" t="str">
        <f>IF(R60&gt;0,CONCATENATE('Saisie CLASSEMENT'!I65," ",'Saisie CLASSEMENT'!J65,""))</f>
        <v xml:space="preserve">   </v>
      </c>
      <c r="U60" s="607" t="str">
        <f>IF(R60&gt;0,'Saisie CLASSEMENT'!K65)</f>
        <v xml:space="preserve"> </v>
      </c>
      <c r="V60" s="607" t="str">
        <f>IF(R60&gt;0,'Saisie CLASSEMENT'!N65)</f>
        <v xml:space="preserve"> </v>
      </c>
      <c r="W60" s="606" t="str">
        <f>IF(R60&gt;0,'Saisie CLASSEMENT'!O65)</f>
        <v xml:space="preserve"> </v>
      </c>
      <c r="X60" s="606" t="str">
        <f>IF(R60&gt;0,'Saisie CLASSEMENT'!P65)</f>
        <v xml:space="preserve"> </v>
      </c>
      <c r="Y60" s="620" t="str">
        <f>IF(R60&gt;0,'Saisie CLASSEMENT'!Q65)</f>
        <v xml:space="preserve"> </v>
      </c>
      <c r="AB60" s="593" t="str">
        <f>IF(OR(Y60="",COUNTIF(Y$2:Y60,Y60)&gt;1),"",COUNTIF(Y:Y,"&gt;="&amp;Y60))</f>
        <v/>
      </c>
      <c r="AC60" s="602" t="str">
        <f t="shared" si="0"/>
        <v/>
      </c>
    </row>
    <row r="61" spans="1:29" ht="15.75" hidden="1" customHeight="1">
      <c r="A61" s="594">
        <f t="shared" si="1"/>
        <v>0</v>
      </c>
      <c r="B61" s="606" t="str">
        <f t="shared" si="2"/>
        <v/>
      </c>
      <c r="C61" s="605"/>
      <c r="D61" s="606"/>
      <c r="E61" s="607"/>
      <c r="F61" s="607"/>
      <c r="G61" s="607"/>
      <c r="H61" s="606"/>
      <c r="I61" s="606"/>
      <c r="J61" s="620"/>
      <c r="K61" s="622" t="str">
        <f t="shared" si="3"/>
        <v/>
      </c>
      <c r="L61" s="620" t="str">
        <f>IF(LEN(D61)&gt;0,VLOOKUP(D61,'Saisie CLASSEMENT'!$C$8:$H$207,6,FALSE),"")</f>
        <v/>
      </c>
      <c r="M61" s="609"/>
      <c r="R61" s="605" t="str">
        <f>IF('Saisie CLASSEMENT'!$C66&gt;0,'Saisie CLASSEMENT'!B66,"")</f>
        <v/>
      </c>
      <c r="S61" s="606">
        <f>IF(R61&gt;0,'Saisie CLASSEMENT'!C66)</f>
        <v>0</v>
      </c>
      <c r="T61" s="607" t="str">
        <f>IF(R61&gt;0,CONCATENATE('Saisie CLASSEMENT'!I66," ",'Saisie CLASSEMENT'!J66,""))</f>
        <v xml:space="preserve">   </v>
      </c>
      <c r="U61" s="607" t="str">
        <f>IF(R61&gt;0,'Saisie CLASSEMENT'!K66)</f>
        <v xml:space="preserve"> </v>
      </c>
      <c r="V61" s="607" t="str">
        <f>IF(R61&gt;0,'Saisie CLASSEMENT'!N66)</f>
        <v xml:space="preserve"> </v>
      </c>
      <c r="W61" s="606" t="str">
        <f>IF(R61&gt;0,'Saisie CLASSEMENT'!O66)</f>
        <v xml:space="preserve"> </v>
      </c>
      <c r="X61" s="606" t="str">
        <f>IF(R61&gt;0,'Saisie CLASSEMENT'!P66)</f>
        <v xml:space="preserve"> </v>
      </c>
      <c r="Y61" s="620" t="str">
        <f>IF(R61&gt;0,'Saisie CLASSEMENT'!Q66)</f>
        <v xml:space="preserve"> </v>
      </c>
      <c r="AB61" s="593" t="str">
        <f>IF(OR(Y61="",COUNTIF(Y$2:Y61,Y61)&gt;1),"",COUNTIF(Y:Y,"&gt;="&amp;Y61))</f>
        <v/>
      </c>
      <c r="AC61" s="602" t="str">
        <f t="shared" si="0"/>
        <v/>
      </c>
    </row>
    <row r="62" spans="1:29" ht="15.75" hidden="1" customHeight="1">
      <c r="A62" s="594">
        <f t="shared" si="1"/>
        <v>0</v>
      </c>
      <c r="B62" s="606" t="str">
        <f t="shared" si="2"/>
        <v/>
      </c>
      <c r="C62" s="605"/>
      <c r="D62" s="606"/>
      <c r="E62" s="607"/>
      <c r="F62" s="607"/>
      <c r="G62" s="607"/>
      <c r="H62" s="606"/>
      <c r="I62" s="606"/>
      <c r="J62" s="620"/>
      <c r="K62" s="622" t="str">
        <f t="shared" si="3"/>
        <v/>
      </c>
      <c r="L62" s="620" t="str">
        <f>IF(LEN(D62)&gt;0,VLOOKUP(D62,'Saisie CLASSEMENT'!$C$8:$H$207,6,FALSE),"")</f>
        <v/>
      </c>
      <c r="M62" s="609"/>
      <c r="R62" s="605" t="str">
        <f>IF('Saisie CLASSEMENT'!$C67&gt;0,'Saisie CLASSEMENT'!B67,"")</f>
        <v/>
      </c>
      <c r="S62" s="606">
        <f>IF(R62&gt;0,'Saisie CLASSEMENT'!C67)</f>
        <v>0</v>
      </c>
      <c r="T62" s="607" t="str">
        <f>IF(R62&gt;0,CONCATENATE('Saisie CLASSEMENT'!I67," ",'Saisie CLASSEMENT'!J67,""))</f>
        <v xml:space="preserve">   </v>
      </c>
      <c r="U62" s="607" t="str">
        <f>IF(R62&gt;0,'Saisie CLASSEMENT'!K67)</f>
        <v xml:space="preserve"> </v>
      </c>
      <c r="V62" s="607" t="str">
        <f>IF(R62&gt;0,'Saisie CLASSEMENT'!N67)</f>
        <v xml:space="preserve"> </v>
      </c>
      <c r="W62" s="606" t="str">
        <f>IF(R62&gt;0,'Saisie CLASSEMENT'!O67)</f>
        <v xml:space="preserve"> </v>
      </c>
      <c r="X62" s="606" t="str">
        <f>IF(R62&gt;0,'Saisie CLASSEMENT'!P67)</f>
        <v xml:space="preserve"> </v>
      </c>
      <c r="Y62" s="620" t="str">
        <f>IF(R62&gt;0,'Saisie CLASSEMENT'!Q67)</f>
        <v xml:space="preserve"> </v>
      </c>
      <c r="AB62" s="593" t="str">
        <f>IF(OR(Y62="",COUNTIF(Y$2:Y62,Y62)&gt;1),"",COUNTIF(Y:Y,"&gt;="&amp;Y62))</f>
        <v/>
      </c>
      <c r="AC62" s="602" t="str">
        <f t="shared" si="0"/>
        <v/>
      </c>
    </row>
    <row r="63" spans="1:29" ht="15.75" hidden="1" customHeight="1">
      <c r="A63" s="594">
        <f t="shared" si="1"/>
        <v>0</v>
      </c>
      <c r="B63" s="606" t="str">
        <f t="shared" si="2"/>
        <v/>
      </c>
      <c r="C63" s="605"/>
      <c r="D63" s="606"/>
      <c r="E63" s="607"/>
      <c r="F63" s="607"/>
      <c r="G63" s="607"/>
      <c r="H63" s="606"/>
      <c r="I63" s="606"/>
      <c r="J63" s="620"/>
      <c r="K63" s="622" t="str">
        <f t="shared" si="3"/>
        <v/>
      </c>
      <c r="L63" s="620" t="str">
        <f>IF(LEN(D63)&gt;0,VLOOKUP(D63,'Saisie CLASSEMENT'!$C$8:$H$207,6,FALSE),"")</f>
        <v/>
      </c>
      <c r="M63" s="609"/>
      <c r="R63" s="605" t="str">
        <f>IF('Saisie CLASSEMENT'!$C68&gt;0,'Saisie CLASSEMENT'!B68,"")</f>
        <v/>
      </c>
      <c r="S63" s="606">
        <f>IF(R63&gt;0,'Saisie CLASSEMENT'!C68)</f>
        <v>0</v>
      </c>
      <c r="T63" s="607" t="str">
        <f>IF(R63&gt;0,CONCATENATE('Saisie CLASSEMENT'!I68," ",'Saisie CLASSEMENT'!J68,""))</f>
        <v xml:space="preserve">   </v>
      </c>
      <c r="U63" s="607" t="str">
        <f>IF(R63&gt;0,'Saisie CLASSEMENT'!K68)</f>
        <v xml:space="preserve"> </v>
      </c>
      <c r="V63" s="607" t="str">
        <f>IF(R63&gt;0,'Saisie CLASSEMENT'!N68)</f>
        <v xml:space="preserve"> </v>
      </c>
      <c r="W63" s="606" t="str">
        <f>IF(R63&gt;0,'Saisie CLASSEMENT'!O68)</f>
        <v xml:space="preserve"> </v>
      </c>
      <c r="X63" s="606" t="str">
        <f>IF(R63&gt;0,'Saisie CLASSEMENT'!P68)</f>
        <v xml:space="preserve"> </v>
      </c>
      <c r="Y63" s="620" t="str">
        <f>IF(R63&gt;0,'Saisie CLASSEMENT'!Q68)</f>
        <v xml:space="preserve"> </v>
      </c>
      <c r="AB63" s="593" t="str">
        <f>IF(OR(Y63="",COUNTIF(Y$2:Y63,Y63)&gt;1),"",COUNTIF(Y:Y,"&gt;="&amp;Y63))</f>
        <v/>
      </c>
      <c r="AC63" s="602" t="str">
        <f t="shared" si="0"/>
        <v/>
      </c>
    </row>
    <row r="64" spans="1:29" ht="15.75" hidden="1" customHeight="1">
      <c r="A64" s="594">
        <f t="shared" si="1"/>
        <v>0</v>
      </c>
      <c r="B64" s="606" t="str">
        <f t="shared" si="2"/>
        <v/>
      </c>
      <c r="C64" s="605"/>
      <c r="D64" s="606"/>
      <c r="E64" s="607"/>
      <c r="F64" s="607"/>
      <c r="G64" s="607"/>
      <c r="H64" s="606"/>
      <c r="I64" s="606"/>
      <c r="J64" s="620"/>
      <c r="K64" s="622" t="str">
        <f t="shared" si="3"/>
        <v/>
      </c>
      <c r="L64" s="620" t="str">
        <f>IF(LEN(D64)&gt;0,VLOOKUP(D64,'Saisie CLASSEMENT'!$C$8:$H$207,6,FALSE),"")</f>
        <v/>
      </c>
      <c r="M64" s="609"/>
      <c r="R64" s="605" t="str">
        <f>IF('Saisie CLASSEMENT'!$C69&gt;0,'Saisie CLASSEMENT'!B69,"")</f>
        <v/>
      </c>
      <c r="S64" s="606">
        <f>IF(R64&gt;0,'Saisie CLASSEMENT'!C69)</f>
        <v>0</v>
      </c>
      <c r="T64" s="607" t="str">
        <f>IF(R64&gt;0,CONCATENATE('Saisie CLASSEMENT'!I69," ",'Saisie CLASSEMENT'!J69,""))</f>
        <v xml:space="preserve">   </v>
      </c>
      <c r="U64" s="607" t="str">
        <f>IF(R64&gt;0,'Saisie CLASSEMENT'!K69)</f>
        <v xml:space="preserve"> </v>
      </c>
      <c r="V64" s="607" t="str">
        <f>IF(R64&gt;0,'Saisie CLASSEMENT'!N69)</f>
        <v xml:space="preserve"> </v>
      </c>
      <c r="W64" s="606" t="str">
        <f>IF(R64&gt;0,'Saisie CLASSEMENT'!O69)</f>
        <v xml:space="preserve"> </v>
      </c>
      <c r="X64" s="606" t="str">
        <f>IF(R64&gt;0,'Saisie CLASSEMENT'!P69)</f>
        <v xml:space="preserve"> </v>
      </c>
      <c r="Y64" s="620" t="str">
        <f>IF(R64&gt;0,'Saisie CLASSEMENT'!Q69)</f>
        <v xml:space="preserve"> </v>
      </c>
      <c r="AB64" s="593" t="str">
        <f>IF(OR(Y64="",COUNTIF(Y$2:Y64,Y64)&gt;1),"",COUNTIF(Y:Y,"&gt;="&amp;Y64))</f>
        <v/>
      </c>
      <c r="AC64" s="602" t="str">
        <f t="shared" si="0"/>
        <v/>
      </c>
    </row>
    <row r="65" spans="1:29" ht="15.75" hidden="1" customHeight="1">
      <c r="A65" s="594">
        <f t="shared" si="1"/>
        <v>0</v>
      </c>
      <c r="B65" s="606" t="str">
        <f t="shared" si="2"/>
        <v/>
      </c>
      <c r="C65" s="605"/>
      <c r="D65" s="606"/>
      <c r="E65" s="607"/>
      <c r="F65" s="607"/>
      <c r="G65" s="607"/>
      <c r="H65" s="606"/>
      <c r="I65" s="606"/>
      <c r="J65" s="620"/>
      <c r="K65" s="622" t="str">
        <f t="shared" si="3"/>
        <v/>
      </c>
      <c r="L65" s="620" t="str">
        <f>IF(LEN(D65)&gt;0,VLOOKUP(D65,'Saisie CLASSEMENT'!$C$8:$H$207,6,FALSE),"")</f>
        <v/>
      </c>
      <c r="M65" s="609"/>
      <c r="R65" s="605" t="str">
        <f>IF('Saisie CLASSEMENT'!$C70&gt;0,'Saisie CLASSEMENT'!B70,"")</f>
        <v/>
      </c>
      <c r="S65" s="606">
        <f>IF(R65&gt;0,'Saisie CLASSEMENT'!C70)</f>
        <v>0</v>
      </c>
      <c r="T65" s="607" t="str">
        <f>IF(R65&gt;0,CONCATENATE('Saisie CLASSEMENT'!I70," ",'Saisie CLASSEMENT'!J70,""))</f>
        <v xml:space="preserve">   </v>
      </c>
      <c r="U65" s="607" t="str">
        <f>IF(R65&gt;0,'Saisie CLASSEMENT'!K70)</f>
        <v xml:space="preserve"> </v>
      </c>
      <c r="V65" s="607" t="str">
        <f>IF(R65&gt;0,'Saisie CLASSEMENT'!N70)</f>
        <v xml:space="preserve"> </v>
      </c>
      <c r="W65" s="606" t="str">
        <f>IF(R65&gt;0,'Saisie CLASSEMENT'!O70)</f>
        <v xml:space="preserve"> </v>
      </c>
      <c r="X65" s="606" t="str">
        <f>IF(R65&gt;0,'Saisie CLASSEMENT'!P70)</f>
        <v xml:space="preserve"> </v>
      </c>
      <c r="Y65" s="620" t="str">
        <f>IF(R65&gt;0,'Saisie CLASSEMENT'!Q70)</f>
        <v xml:space="preserve"> </v>
      </c>
      <c r="AB65" s="593" t="str">
        <f>IF(OR(Y65="",COUNTIF(Y$2:Y65,Y65)&gt;1),"",COUNTIF(Y:Y,"&gt;="&amp;Y65))</f>
        <v/>
      </c>
      <c r="AC65" s="602" t="str">
        <f t="shared" si="0"/>
        <v/>
      </c>
    </row>
    <row r="66" spans="1:29" ht="15.75" hidden="1" customHeight="1">
      <c r="A66" s="594">
        <f t="shared" si="1"/>
        <v>0</v>
      </c>
      <c r="B66" s="606" t="str">
        <f t="shared" si="2"/>
        <v/>
      </c>
      <c r="C66" s="605"/>
      <c r="D66" s="606"/>
      <c r="E66" s="607"/>
      <c r="F66" s="607"/>
      <c r="G66" s="607"/>
      <c r="H66" s="606"/>
      <c r="I66" s="606"/>
      <c r="J66" s="620"/>
      <c r="K66" s="622" t="str">
        <f t="shared" si="3"/>
        <v/>
      </c>
      <c r="L66" s="620" t="str">
        <f>IF(LEN(D66)&gt;0,VLOOKUP(D66,'Saisie CLASSEMENT'!$C$8:$H$207,6,FALSE),"")</f>
        <v/>
      </c>
      <c r="M66" s="609"/>
      <c r="R66" s="605" t="str">
        <f>IF('Saisie CLASSEMENT'!$C71&gt;0,'Saisie CLASSEMENT'!B71,"")</f>
        <v/>
      </c>
      <c r="S66" s="606">
        <f>IF(R66&gt;0,'Saisie CLASSEMENT'!C71)</f>
        <v>0</v>
      </c>
      <c r="T66" s="607" t="str">
        <f>IF(R66&gt;0,CONCATENATE('Saisie CLASSEMENT'!I71," ",'Saisie CLASSEMENT'!J71,""))</f>
        <v xml:space="preserve">   </v>
      </c>
      <c r="U66" s="607" t="str">
        <f>IF(R66&gt;0,'Saisie CLASSEMENT'!K71)</f>
        <v xml:space="preserve"> </v>
      </c>
      <c r="V66" s="607" t="str">
        <f>IF(R66&gt;0,'Saisie CLASSEMENT'!N71)</f>
        <v xml:space="preserve"> </v>
      </c>
      <c r="W66" s="606" t="str">
        <f>IF(R66&gt;0,'Saisie CLASSEMENT'!O71)</f>
        <v xml:space="preserve"> </v>
      </c>
      <c r="X66" s="606" t="str">
        <f>IF(R66&gt;0,'Saisie CLASSEMENT'!P71)</f>
        <v xml:space="preserve"> </v>
      </c>
      <c r="Y66" s="620" t="str">
        <f>IF(R66&gt;0,'Saisie CLASSEMENT'!Q71)</f>
        <v xml:space="preserve"> </v>
      </c>
      <c r="AB66" s="593" t="str">
        <f>IF(OR(Y66="",COUNTIF(Y$2:Y66,Y66)&gt;1),"",COUNTIF(Y:Y,"&gt;="&amp;Y66))</f>
        <v/>
      </c>
      <c r="AC66" s="602" t="str">
        <f t="shared" si="0"/>
        <v/>
      </c>
    </row>
    <row r="67" spans="1:29" ht="15.75" hidden="1" customHeight="1">
      <c r="A67" s="594">
        <f t="shared" si="1"/>
        <v>0</v>
      </c>
      <c r="B67" s="606" t="str">
        <f t="shared" si="2"/>
        <v/>
      </c>
      <c r="C67" s="605"/>
      <c r="D67" s="606"/>
      <c r="E67" s="607"/>
      <c r="F67" s="607"/>
      <c r="G67" s="607"/>
      <c r="H67" s="606"/>
      <c r="I67" s="606"/>
      <c r="J67" s="620"/>
      <c r="K67" s="622" t="str">
        <f t="shared" si="3"/>
        <v/>
      </c>
      <c r="L67" s="620" t="str">
        <f>IF(LEN(D67)&gt;0,VLOOKUP(D67,'Saisie CLASSEMENT'!$C$8:$H$207,6,FALSE),"")</f>
        <v/>
      </c>
      <c r="M67" s="609"/>
      <c r="R67" s="605" t="str">
        <f>IF('Saisie CLASSEMENT'!$C72&gt;0,'Saisie CLASSEMENT'!B72,"")</f>
        <v/>
      </c>
      <c r="S67" s="606">
        <f>IF(R67&gt;0,'Saisie CLASSEMENT'!C72)</f>
        <v>0</v>
      </c>
      <c r="T67" s="607" t="str">
        <f>IF(R67&gt;0,CONCATENATE('Saisie CLASSEMENT'!I72," ",'Saisie CLASSEMENT'!J72,""))</f>
        <v xml:space="preserve">   </v>
      </c>
      <c r="U67" s="607" t="str">
        <f>IF(R67&gt;0,'Saisie CLASSEMENT'!K72)</f>
        <v xml:space="preserve"> </v>
      </c>
      <c r="V67" s="607" t="str">
        <f>IF(R67&gt;0,'Saisie CLASSEMENT'!N72)</f>
        <v xml:space="preserve"> </v>
      </c>
      <c r="W67" s="606" t="str">
        <f>IF(R67&gt;0,'Saisie CLASSEMENT'!O72)</f>
        <v xml:space="preserve"> </v>
      </c>
      <c r="X67" s="606" t="str">
        <f>IF(R67&gt;0,'Saisie CLASSEMENT'!P72)</f>
        <v xml:space="preserve"> </v>
      </c>
      <c r="Y67" s="620" t="str">
        <f>IF(R67&gt;0,'Saisie CLASSEMENT'!Q72)</f>
        <v xml:space="preserve"> </v>
      </c>
      <c r="AB67" s="593" t="str">
        <f>IF(OR(Y67="",COUNTIF(Y$2:Y67,Y67)&gt;1),"",COUNTIF(Y:Y,"&gt;="&amp;Y67))</f>
        <v/>
      </c>
      <c r="AC67" s="602" t="str">
        <f t="shared" si="0"/>
        <v/>
      </c>
    </row>
    <row r="68" spans="1:29" ht="15.75" hidden="1" customHeight="1">
      <c r="A68" s="594">
        <f t="shared" si="1"/>
        <v>0</v>
      </c>
      <c r="B68" s="606" t="str">
        <f t="shared" si="2"/>
        <v/>
      </c>
      <c r="C68" s="605"/>
      <c r="D68" s="606"/>
      <c r="E68" s="607"/>
      <c r="F68" s="607"/>
      <c r="G68" s="607"/>
      <c r="H68" s="606"/>
      <c r="I68" s="606"/>
      <c r="J68" s="620"/>
      <c r="K68" s="622" t="str">
        <f t="shared" si="3"/>
        <v/>
      </c>
      <c r="L68" s="620" t="str">
        <f>IF(LEN(D68)&gt;0,VLOOKUP(D68,'Saisie CLASSEMENT'!$C$8:$H$207,6,FALSE),"")</f>
        <v/>
      </c>
      <c r="M68" s="609"/>
      <c r="R68" s="605" t="str">
        <f>IF('Saisie CLASSEMENT'!$C73&gt;0,'Saisie CLASSEMENT'!B73,"")</f>
        <v/>
      </c>
      <c r="S68" s="606">
        <f>IF(R68&gt;0,'Saisie CLASSEMENT'!C73)</f>
        <v>0</v>
      </c>
      <c r="T68" s="607" t="str">
        <f>IF(R68&gt;0,CONCATENATE('Saisie CLASSEMENT'!I73," ",'Saisie CLASSEMENT'!J73,""))</f>
        <v xml:space="preserve">   </v>
      </c>
      <c r="U68" s="607" t="str">
        <f>IF(R68&gt;0,'Saisie CLASSEMENT'!K73)</f>
        <v xml:space="preserve"> </v>
      </c>
      <c r="V68" s="607" t="str">
        <f>IF(R68&gt;0,'Saisie CLASSEMENT'!N73)</f>
        <v xml:space="preserve"> </v>
      </c>
      <c r="W68" s="606" t="str">
        <f>IF(R68&gt;0,'Saisie CLASSEMENT'!O73)</f>
        <v xml:space="preserve"> </v>
      </c>
      <c r="X68" s="606" t="str">
        <f>IF(R68&gt;0,'Saisie CLASSEMENT'!P73)</f>
        <v xml:space="preserve"> </v>
      </c>
      <c r="Y68" s="620" t="str">
        <f>IF(R68&gt;0,'Saisie CLASSEMENT'!Q73)</f>
        <v xml:space="preserve"> </v>
      </c>
      <c r="AB68" s="593" t="str">
        <f>IF(OR(Y68="",COUNTIF(Y$2:Y68,Y68)&gt;1),"",COUNTIF(Y:Y,"&gt;="&amp;Y68))</f>
        <v/>
      </c>
      <c r="AC68" s="602" t="str">
        <f t="shared" ref="AC68:AC131" si="4">IF(ROW()-1&gt;COUNT(AB:AB),"",INDEX(Y:Y,MATCH(LARGE(AB:AB,ROW()-1),AB:AB,0)))</f>
        <v/>
      </c>
    </row>
    <row r="69" spans="1:29" ht="15.75" hidden="1" customHeight="1">
      <c r="A69" s="594">
        <f t="shared" si="1"/>
        <v>0</v>
      </c>
      <c r="B69" s="606" t="str">
        <f t="shared" si="2"/>
        <v/>
      </c>
      <c r="C69" s="605"/>
      <c r="D69" s="606"/>
      <c r="E69" s="607"/>
      <c r="F69" s="607"/>
      <c r="G69" s="607"/>
      <c r="H69" s="606"/>
      <c r="I69" s="606"/>
      <c r="J69" s="620"/>
      <c r="K69" s="622" t="str">
        <f t="shared" si="3"/>
        <v/>
      </c>
      <c r="L69" s="620" t="str">
        <f>IF(LEN(D69)&gt;0,VLOOKUP(D69,'Saisie CLASSEMENT'!$C$8:$H$207,6,FALSE),"")</f>
        <v/>
      </c>
      <c r="M69" s="609"/>
      <c r="R69" s="605" t="str">
        <f>IF('Saisie CLASSEMENT'!$C74&gt;0,'Saisie CLASSEMENT'!B74,"")</f>
        <v/>
      </c>
      <c r="S69" s="606">
        <f>IF(R69&gt;0,'Saisie CLASSEMENT'!C74)</f>
        <v>0</v>
      </c>
      <c r="T69" s="607" t="str">
        <f>IF(R69&gt;0,CONCATENATE('Saisie CLASSEMENT'!I74," ",'Saisie CLASSEMENT'!J74,""))</f>
        <v xml:space="preserve">   </v>
      </c>
      <c r="U69" s="607" t="str">
        <f>IF(R69&gt;0,'Saisie CLASSEMENT'!K74)</f>
        <v xml:space="preserve"> </v>
      </c>
      <c r="V69" s="607" t="str">
        <f>IF(R69&gt;0,'Saisie CLASSEMENT'!N74)</f>
        <v xml:space="preserve"> </v>
      </c>
      <c r="W69" s="606" t="str">
        <f>IF(R69&gt;0,'Saisie CLASSEMENT'!O74)</f>
        <v xml:space="preserve"> </v>
      </c>
      <c r="X69" s="606" t="str">
        <f>IF(R69&gt;0,'Saisie CLASSEMENT'!P74)</f>
        <v xml:space="preserve"> </v>
      </c>
      <c r="Y69" s="620" t="str">
        <f>IF(R69&gt;0,'Saisie CLASSEMENT'!Q74)</f>
        <v xml:space="preserve"> </v>
      </c>
      <c r="AB69" s="593" t="str">
        <f>IF(OR(Y69="",COUNTIF(Y$2:Y69,Y69)&gt;1),"",COUNTIF(Y:Y,"&gt;="&amp;Y69))</f>
        <v/>
      </c>
      <c r="AC69" s="602" t="str">
        <f t="shared" si="4"/>
        <v/>
      </c>
    </row>
    <row r="70" spans="1:29" ht="15.75" hidden="1" customHeight="1">
      <c r="A70" s="594">
        <f t="shared" si="1"/>
        <v>0</v>
      </c>
      <c r="B70" s="606" t="str">
        <f t="shared" si="2"/>
        <v/>
      </c>
      <c r="C70" s="605"/>
      <c r="D70" s="606"/>
      <c r="E70" s="607"/>
      <c r="F70" s="607"/>
      <c r="G70" s="607"/>
      <c r="H70" s="606"/>
      <c r="I70" s="606"/>
      <c r="J70" s="620"/>
      <c r="K70" s="622" t="str">
        <f t="shared" si="3"/>
        <v/>
      </c>
      <c r="L70" s="620" t="str">
        <f>IF(LEN(D70)&gt;0,VLOOKUP(D70,'Saisie CLASSEMENT'!$C$8:$H$207,6,FALSE),"")</f>
        <v/>
      </c>
      <c r="M70" s="609"/>
      <c r="R70" s="605" t="str">
        <f>IF('Saisie CLASSEMENT'!$C75&gt;0,'Saisie CLASSEMENT'!B75,"")</f>
        <v/>
      </c>
      <c r="S70" s="606">
        <f>IF(R70&gt;0,'Saisie CLASSEMENT'!C75)</f>
        <v>0</v>
      </c>
      <c r="T70" s="607" t="str">
        <f>IF(R70&gt;0,CONCATENATE('Saisie CLASSEMENT'!I75," ",'Saisie CLASSEMENT'!J75,""))</f>
        <v xml:space="preserve">   </v>
      </c>
      <c r="U70" s="607" t="str">
        <f>IF(R70&gt;0,'Saisie CLASSEMENT'!K75)</f>
        <v xml:space="preserve"> </v>
      </c>
      <c r="V70" s="607" t="str">
        <f>IF(R70&gt;0,'Saisie CLASSEMENT'!N75)</f>
        <v xml:space="preserve"> </v>
      </c>
      <c r="W70" s="606" t="str">
        <f>IF(R70&gt;0,'Saisie CLASSEMENT'!O75)</f>
        <v xml:space="preserve"> </v>
      </c>
      <c r="X70" s="606" t="str">
        <f>IF(R70&gt;0,'Saisie CLASSEMENT'!P75)</f>
        <v xml:space="preserve"> </v>
      </c>
      <c r="Y70" s="620" t="str">
        <f>IF(R70&gt;0,'Saisie CLASSEMENT'!Q75)</f>
        <v xml:space="preserve"> </v>
      </c>
      <c r="AB70" s="593" t="str">
        <f>IF(OR(Y70="",COUNTIF(Y$2:Y70,Y70)&gt;1),"",COUNTIF(Y:Y,"&gt;="&amp;Y70))</f>
        <v/>
      </c>
      <c r="AC70" s="602" t="str">
        <f t="shared" si="4"/>
        <v/>
      </c>
    </row>
    <row r="71" spans="1:29" ht="15.75" hidden="1" customHeight="1">
      <c r="A71" s="594">
        <f t="shared" ref="A71:A134" si="5">IF(LEN(B71)&gt;0,1,0)</f>
        <v>0</v>
      </c>
      <c r="B71" s="606" t="str">
        <f t="shared" ref="B71:B134" si="6">IF(C71&gt;0,RANK(C71,$C$6:$C$205,1),"")</f>
        <v/>
      </c>
      <c r="C71" s="605"/>
      <c r="D71" s="606"/>
      <c r="E71" s="607"/>
      <c r="F71" s="607"/>
      <c r="G71" s="607"/>
      <c r="H71" s="606"/>
      <c r="I71" s="606"/>
      <c r="J71" s="620"/>
      <c r="K71" s="622" t="str">
        <f t="shared" ref="K71:K134" si="7">IF(LEN(L71)&gt;0,IF((L71-$L$6)&lt;0,"Erreur",IF(L71&lt;L70,L71-L$6,IF(L71=L70,"''",L71-L$6))),"")</f>
        <v/>
      </c>
      <c r="L71" s="620" t="str">
        <f>IF(LEN(D71)&gt;0,VLOOKUP(D71,'Saisie CLASSEMENT'!$C$8:$H$207,6,FALSE),"")</f>
        <v/>
      </c>
      <c r="M71" s="609"/>
      <c r="R71" s="605" t="str">
        <f>IF('Saisie CLASSEMENT'!$C76&gt;0,'Saisie CLASSEMENT'!B76,"")</f>
        <v/>
      </c>
      <c r="S71" s="606">
        <f>IF(R71&gt;0,'Saisie CLASSEMENT'!C76)</f>
        <v>0</v>
      </c>
      <c r="T71" s="607" t="str">
        <f>IF(R71&gt;0,CONCATENATE('Saisie CLASSEMENT'!I76," ",'Saisie CLASSEMENT'!J76,""))</f>
        <v xml:space="preserve">   </v>
      </c>
      <c r="U71" s="607" t="str">
        <f>IF(R71&gt;0,'Saisie CLASSEMENT'!K76)</f>
        <v xml:space="preserve"> </v>
      </c>
      <c r="V71" s="607" t="str">
        <f>IF(R71&gt;0,'Saisie CLASSEMENT'!N76)</f>
        <v xml:space="preserve"> </v>
      </c>
      <c r="W71" s="606" t="str">
        <f>IF(R71&gt;0,'Saisie CLASSEMENT'!O76)</f>
        <v xml:space="preserve"> </v>
      </c>
      <c r="X71" s="606" t="str">
        <f>IF(R71&gt;0,'Saisie CLASSEMENT'!P76)</f>
        <v xml:space="preserve"> </v>
      </c>
      <c r="Y71" s="620" t="str">
        <f>IF(R71&gt;0,'Saisie CLASSEMENT'!Q76)</f>
        <v xml:space="preserve"> </v>
      </c>
      <c r="AB71" s="593" t="str">
        <f>IF(OR(Y71="",COUNTIF(Y$2:Y71,Y71)&gt;1),"",COUNTIF(Y:Y,"&gt;="&amp;Y71))</f>
        <v/>
      </c>
      <c r="AC71" s="602" t="str">
        <f t="shared" si="4"/>
        <v/>
      </c>
    </row>
    <row r="72" spans="1:29" ht="15.75" hidden="1" customHeight="1">
      <c r="A72" s="594">
        <f t="shared" si="5"/>
        <v>0</v>
      </c>
      <c r="B72" s="606" t="str">
        <f t="shared" si="6"/>
        <v/>
      </c>
      <c r="C72" s="605"/>
      <c r="D72" s="606"/>
      <c r="E72" s="607"/>
      <c r="F72" s="607"/>
      <c r="G72" s="607"/>
      <c r="H72" s="606"/>
      <c r="I72" s="606"/>
      <c r="J72" s="620"/>
      <c r="K72" s="622" t="str">
        <f t="shared" si="7"/>
        <v/>
      </c>
      <c r="L72" s="620" t="str">
        <f>IF(LEN(D72)&gt;0,VLOOKUP(D72,'Saisie CLASSEMENT'!$C$8:$H$207,6,FALSE),"")</f>
        <v/>
      </c>
      <c r="M72" s="609"/>
      <c r="R72" s="605" t="str">
        <f>IF('Saisie CLASSEMENT'!$C77&gt;0,'Saisie CLASSEMENT'!B77,"")</f>
        <v/>
      </c>
      <c r="S72" s="606">
        <f>IF(R72&gt;0,'Saisie CLASSEMENT'!C77)</f>
        <v>0</v>
      </c>
      <c r="T72" s="607" t="str">
        <f>IF(R72&gt;0,CONCATENATE('Saisie CLASSEMENT'!I77," ",'Saisie CLASSEMENT'!J77,""))</f>
        <v xml:space="preserve">   </v>
      </c>
      <c r="U72" s="607" t="str">
        <f>IF(R72&gt;0,'Saisie CLASSEMENT'!K77)</f>
        <v xml:space="preserve"> </v>
      </c>
      <c r="V72" s="607" t="str">
        <f>IF(R72&gt;0,'Saisie CLASSEMENT'!N77)</f>
        <v xml:space="preserve"> </v>
      </c>
      <c r="W72" s="606" t="str">
        <f>IF(R72&gt;0,'Saisie CLASSEMENT'!O77)</f>
        <v xml:space="preserve"> </v>
      </c>
      <c r="X72" s="606" t="str">
        <f>IF(R72&gt;0,'Saisie CLASSEMENT'!P77)</f>
        <v xml:space="preserve"> </v>
      </c>
      <c r="Y72" s="620" t="str">
        <f>IF(R72&gt;0,'Saisie CLASSEMENT'!Q77)</f>
        <v xml:space="preserve"> </v>
      </c>
      <c r="AB72" s="593" t="str">
        <f>IF(OR(Y72="",COUNTIF(Y$2:Y72,Y72)&gt;1),"",COUNTIF(Y:Y,"&gt;="&amp;Y72))</f>
        <v/>
      </c>
      <c r="AC72" s="602" t="str">
        <f t="shared" si="4"/>
        <v/>
      </c>
    </row>
    <row r="73" spans="1:29" ht="15.75" hidden="1" customHeight="1">
      <c r="A73" s="594">
        <f t="shared" si="5"/>
        <v>0</v>
      </c>
      <c r="B73" s="606" t="str">
        <f t="shared" si="6"/>
        <v/>
      </c>
      <c r="C73" s="605"/>
      <c r="D73" s="606"/>
      <c r="E73" s="607"/>
      <c r="F73" s="607"/>
      <c r="G73" s="607"/>
      <c r="H73" s="606"/>
      <c r="I73" s="606"/>
      <c r="J73" s="620"/>
      <c r="K73" s="622" t="str">
        <f t="shared" si="7"/>
        <v/>
      </c>
      <c r="L73" s="620" t="str">
        <f>IF(LEN(D73)&gt;0,VLOOKUP(D73,'Saisie CLASSEMENT'!$C$8:$H$207,6,FALSE),"")</f>
        <v/>
      </c>
      <c r="M73" s="609"/>
      <c r="R73" s="605" t="str">
        <f>IF('Saisie CLASSEMENT'!$C78&gt;0,'Saisie CLASSEMENT'!B78,"")</f>
        <v/>
      </c>
      <c r="S73" s="606">
        <f>IF(R73&gt;0,'Saisie CLASSEMENT'!C78)</f>
        <v>0</v>
      </c>
      <c r="T73" s="607" t="str">
        <f>IF(R73&gt;0,CONCATENATE('Saisie CLASSEMENT'!I78," ",'Saisie CLASSEMENT'!J78,""))</f>
        <v xml:space="preserve">   </v>
      </c>
      <c r="U73" s="607" t="str">
        <f>IF(R73&gt;0,'Saisie CLASSEMENT'!K78)</f>
        <v xml:space="preserve"> </v>
      </c>
      <c r="V73" s="607" t="str">
        <f>IF(R73&gt;0,'Saisie CLASSEMENT'!N78)</f>
        <v xml:space="preserve"> </v>
      </c>
      <c r="W73" s="606" t="str">
        <f>IF(R73&gt;0,'Saisie CLASSEMENT'!O78)</f>
        <v xml:space="preserve"> </v>
      </c>
      <c r="X73" s="606" t="str">
        <f>IF(R73&gt;0,'Saisie CLASSEMENT'!P78)</f>
        <v xml:space="preserve"> </v>
      </c>
      <c r="Y73" s="620" t="str">
        <f>IF(R73&gt;0,'Saisie CLASSEMENT'!Q78)</f>
        <v xml:space="preserve"> </v>
      </c>
      <c r="AB73" s="593" t="str">
        <f>IF(OR(Y73="",COUNTIF(Y$2:Y73,Y73)&gt;1),"",COUNTIF(Y:Y,"&gt;="&amp;Y73))</f>
        <v/>
      </c>
      <c r="AC73" s="602" t="str">
        <f t="shared" si="4"/>
        <v/>
      </c>
    </row>
    <row r="74" spans="1:29" ht="15.75" hidden="1" customHeight="1">
      <c r="A74" s="594">
        <f t="shared" si="5"/>
        <v>0</v>
      </c>
      <c r="B74" s="606" t="str">
        <f t="shared" si="6"/>
        <v/>
      </c>
      <c r="C74" s="605"/>
      <c r="D74" s="606"/>
      <c r="E74" s="607"/>
      <c r="F74" s="607"/>
      <c r="G74" s="607"/>
      <c r="H74" s="606"/>
      <c r="I74" s="606"/>
      <c r="J74" s="620"/>
      <c r="K74" s="622" t="str">
        <f t="shared" si="7"/>
        <v/>
      </c>
      <c r="L74" s="620" t="str">
        <f>IF(LEN(D74)&gt;0,VLOOKUP(D74,'Saisie CLASSEMENT'!$C$8:$H$207,6,FALSE),"")</f>
        <v/>
      </c>
      <c r="M74" s="609"/>
      <c r="R74" s="605" t="str">
        <f>IF('Saisie CLASSEMENT'!$C79&gt;0,'Saisie CLASSEMENT'!B79,"")</f>
        <v/>
      </c>
      <c r="S74" s="606">
        <f>IF(R74&gt;0,'Saisie CLASSEMENT'!C79)</f>
        <v>0</v>
      </c>
      <c r="T74" s="607" t="str">
        <f>IF(R74&gt;0,CONCATENATE('Saisie CLASSEMENT'!I79," ",'Saisie CLASSEMENT'!J79,""))</f>
        <v xml:space="preserve">   </v>
      </c>
      <c r="U74" s="607" t="str">
        <f>IF(R74&gt;0,'Saisie CLASSEMENT'!K79)</f>
        <v xml:space="preserve"> </v>
      </c>
      <c r="V74" s="607" t="str">
        <f>IF(R74&gt;0,'Saisie CLASSEMENT'!N79)</f>
        <v xml:space="preserve"> </v>
      </c>
      <c r="W74" s="606" t="str">
        <f>IF(R74&gt;0,'Saisie CLASSEMENT'!O79)</f>
        <v xml:space="preserve"> </v>
      </c>
      <c r="X74" s="606" t="str">
        <f>IF(R74&gt;0,'Saisie CLASSEMENT'!P79)</f>
        <v xml:space="preserve"> </v>
      </c>
      <c r="Y74" s="620" t="str">
        <f>IF(R74&gt;0,'Saisie CLASSEMENT'!Q79)</f>
        <v xml:space="preserve"> </v>
      </c>
      <c r="AB74" s="593" t="str">
        <f>IF(OR(Y74="",COUNTIF(Y$2:Y74,Y74)&gt;1),"",COUNTIF(Y:Y,"&gt;="&amp;Y74))</f>
        <v/>
      </c>
      <c r="AC74" s="602" t="str">
        <f t="shared" si="4"/>
        <v/>
      </c>
    </row>
    <row r="75" spans="1:29" ht="15.75" hidden="1" customHeight="1">
      <c r="A75" s="594">
        <f t="shared" si="5"/>
        <v>0</v>
      </c>
      <c r="B75" s="606" t="str">
        <f t="shared" si="6"/>
        <v/>
      </c>
      <c r="C75" s="605"/>
      <c r="D75" s="606"/>
      <c r="E75" s="607"/>
      <c r="F75" s="607"/>
      <c r="G75" s="607"/>
      <c r="H75" s="606"/>
      <c r="I75" s="606"/>
      <c r="J75" s="620"/>
      <c r="K75" s="622" t="str">
        <f t="shared" si="7"/>
        <v/>
      </c>
      <c r="L75" s="620" t="str">
        <f>IF(LEN(D75)&gt;0,VLOOKUP(D75,'Saisie CLASSEMENT'!$C$8:$H$207,6,FALSE),"")</f>
        <v/>
      </c>
      <c r="M75" s="609"/>
      <c r="R75" s="605" t="str">
        <f>IF('Saisie CLASSEMENT'!$C80&gt;0,'Saisie CLASSEMENT'!B80,"")</f>
        <v/>
      </c>
      <c r="S75" s="606">
        <f>IF(R75&gt;0,'Saisie CLASSEMENT'!C80)</f>
        <v>0</v>
      </c>
      <c r="T75" s="607" t="str">
        <f>IF(R75&gt;0,CONCATENATE('Saisie CLASSEMENT'!I80," ",'Saisie CLASSEMENT'!J80,""))</f>
        <v xml:space="preserve">   </v>
      </c>
      <c r="U75" s="607" t="str">
        <f>IF(R75&gt;0,'Saisie CLASSEMENT'!K80)</f>
        <v xml:space="preserve"> </v>
      </c>
      <c r="V75" s="607" t="str">
        <f>IF(R75&gt;0,'Saisie CLASSEMENT'!N80)</f>
        <v xml:space="preserve"> </v>
      </c>
      <c r="W75" s="606" t="str">
        <f>IF(R75&gt;0,'Saisie CLASSEMENT'!O80)</f>
        <v xml:space="preserve"> </v>
      </c>
      <c r="X75" s="606" t="str">
        <f>IF(R75&gt;0,'Saisie CLASSEMENT'!P80)</f>
        <v xml:space="preserve"> </v>
      </c>
      <c r="Y75" s="620" t="str">
        <f>IF(R75&gt;0,'Saisie CLASSEMENT'!Q80)</f>
        <v xml:space="preserve"> </v>
      </c>
      <c r="AB75" s="593" t="str">
        <f>IF(OR(Y75="",COUNTIF(Y$2:Y75,Y75)&gt;1),"",COUNTIF(Y:Y,"&gt;="&amp;Y75))</f>
        <v/>
      </c>
      <c r="AC75" s="602" t="str">
        <f t="shared" si="4"/>
        <v/>
      </c>
    </row>
    <row r="76" spans="1:29" ht="15.75" hidden="1" customHeight="1">
      <c r="A76" s="594">
        <f t="shared" si="5"/>
        <v>0</v>
      </c>
      <c r="B76" s="606" t="str">
        <f t="shared" si="6"/>
        <v/>
      </c>
      <c r="C76" s="605"/>
      <c r="D76" s="606"/>
      <c r="E76" s="607"/>
      <c r="F76" s="607"/>
      <c r="G76" s="607"/>
      <c r="H76" s="606"/>
      <c r="I76" s="606"/>
      <c r="J76" s="620"/>
      <c r="K76" s="622" t="str">
        <f t="shared" si="7"/>
        <v/>
      </c>
      <c r="L76" s="620" t="str">
        <f>IF(LEN(D76)&gt;0,VLOOKUP(D76,'Saisie CLASSEMENT'!$C$8:$H$207,6,FALSE),"")</f>
        <v/>
      </c>
      <c r="M76" s="609"/>
      <c r="R76" s="605" t="str">
        <f>IF('Saisie CLASSEMENT'!$C81&gt;0,'Saisie CLASSEMENT'!B81,"")</f>
        <v/>
      </c>
      <c r="S76" s="606">
        <f>IF(R76&gt;0,'Saisie CLASSEMENT'!C81)</f>
        <v>0</v>
      </c>
      <c r="T76" s="607" t="str">
        <f>IF(R76&gt;0,CONCATENATE('Saisie CLASSEMENT'!I81," ",'Saisie CLASSEMENT'!J81,""))</f>
        <v xml:space="preserve">   </v>
      </c>
      <c r="U76" s="607" t="str">
        <f>IF(R76&gt;0,'Saisie CLASSEMENT'!K81)</f>
        <v xml:space="preserve"> </v>
      </c>
      <c r="V76" s="607" t="str">
        <f>IF(R76&gt;0,'Saisie CLASSEMENT'!N81)</f>
        <v xml:space="preserve"> </v>
      </c>
      <c r="W76" s="606" t="str">
        <f>IF(R76&gt;0,'Saisie CLASSEMENT'!O81)</f>
        <v xml:space="preserve"> </v>
      </c>
      <c r="X76" s="606" t="str">
        <f>IF(R76&gt;0,'Saisie CLASSEMENT'!P81)</f>
        <v xml:space="preserve"> </v>
      </c>
      <c r="Y76" s="620" t="str">
        <f>IF(R76&gt;0,'Saisie CLASSEMENT'!Q81)</f>
        <v xml:space="preserve"> </v>
      </c>
      <c r="AB76" s="593" t="str">
        <f>IF(OR(Y76="",COUNTIF(Y$2:Y76,Y76)&gt;1),"",COUNTIF(Y:Y,"&gt;="&amp;Y76))</f>
        <v/>
      </c>
      <c r="AC76" s="602" t="str">
        <f t="shared" si="4"/>
        <v/>
      </c>
    </row>
    <row r="77" spans="1:29" ht="15.75" hidden="1" customHeight="1">
      <c r="A77" s="594">
        <f t="shared" si="5"/>
        <v>0</v>
      </c>
      <c r="B77" s="606" t="str">
        <f t="shared" si="6"/>
        <v/>
      </c>
      <c r="C77" s="605"/>
      <c r="D77" s="606"/>
      <c r="E77" s="607"/>
      <c r="F77" s="607"/>
      <c r="G77" s="607"/>
      <c r="H77" s="606"/>
      <c r="I77" s="606"/>
      <c r="J77" s="620"/>
      <c r="K77" s="622" t="str">
        <f t="shared" si="7"/>
        <v/>
      </c>
      <c r="L77" s="620" t="str">
        <f>IF(LEN(D77)&gt;0,VLOOKUP(D77,'Saisie CLASSEMENT'!$C$8:$H$207,6,FALSE),"")</f>
        <v/>
      </c>
      <c r="M77" s="609"/>
      <c r="R77" s="605" t="str">
        <f>IF('Saisie CLASSEMENT'!$C82&gt;0,'Saisie CLASSEMENT'!B82,"")</f>
        <v/>
      </c>
      <c r="S77" s="606">
        <f>IF(R77&gt;0,'Saisie CLASSEMENT'!C82)</f>
        <v>0</v>
      </c>
      <c r="T77" s="607" t="str">
        <f>IF(R77&gt;0,CONCATENATE('Saisie CLASSEMENT'!I82," ",'Saisie CLASSEMENT'!J82,""))</f>
        <v xml:space="preserve">   </v>
      </c>
      <c r="U77" s="607" t="str">
        <f>IF(R77&gt;0,'Saisie CLASSEMENT'!K82)</f>
        <v xml:space="preserve"> </v>
      </c>
      <c r="V77" s="607" t="str">
        <f>IF(R77&gt;0,'Saisie CLASSEMENT'!N82)</f>
        <v xml:space="preserve"> </v>
      </c>
      <c r="W77" s="606" t="str">
        <f>IF(R77&gt;0,'Saisie CLASSEMENT'!O82)</f>
        <v xml:space="preserve"> </v>
      </c>
      <c r="X77" s="606" t="str">
        <f>IF(R77&gt;0,'Saisie CLASSEMENT'!P82)</f>
        <v xml:space="preserve"> </v>
      </c>
      <c r="Y77" s="620" t="str">
        <f>IF(R77&gt;0,'Saisie CLASSEMENT'!Q82)</f>
        <v xml:space="preserve"> </v>
      </c>
      <c r="AB77" s="593" t="str">
        <f>IF(OR(Y77="",COUNTIF(Y$2:Y77,Y77)&gt;1),"",COUNTIF(Y:Y,"&gt;="&amp;Y77))</f>
        <v/>
      </c>
      <c r="AC77" s="602" t="str">
        <f t="shared" si="4"/>
        <v/>
      </c>
    </row>
    <row r="78" spans="1:29" ht="15.75" hidden="1" customHeight="1">
      <c r="A78" s="594">
        <f t="shared" si="5"/>
        <v>0</v>
      </c>
      <c r="B78" s="606" t="str">
        <f t="shared" si="6"/>
        <v/>
      </c>
      <c r="C78" s="605"/>
      <c r="D78" s="606"/>
      <c r="E78" s="607"/>
      <c r="F78" s="607"/>
      <c r="G78" s="607"/>
      <c r="H78" s="606"/>
      <c r="I78" s="606"/>
      <c r="J78" s="620"/>
      <c r="K78" s="622" t="str">
        <f t="shared" si="7"/>
        <v/>
      </c>
      <c r="L78" s="620" t="str">
        <f>IF(LEN(D78)&gt;0,VLOOKUP(D78,'Saisie CLASSEMENT'!$C$8:$H$207,6,FALSE),"")</f>
        <v/>
      </c>
      <c r="M78" s="609"/>
      <c r="R78" s="605" t="str">
        <f>IF('Saisie CLASSEMENT'!$C83&gt;0,'Saisie CLASSEMENT'!B83,"")</f>
        <v/>
      </c>
      <c r="S78" s="606">
        <f>IF(R78&gt;0,'Saisie CLASSEMENT'!C83)</f>
        <v>0</v>
      </c>
      <c r="T78" s="607" t="str">
        <f>IF(R78&gt;0,CONCATENATE('Saisie CLASSEMENT'!I83," ",'Saisie CLASSEMENT'!J83,""))</f>
        <v xml:space="preserve">   </v>
      </c>
      <c r="U78" s="607" t="str">
        <f>IF(R78&gt;0,'Saisie CLASSEMENT'!K83)</f>
        <v xml:space="preserve"> </v>
      </c>
      <c r="V78" s="607" t="str">
        <f>IF(R78&gt;0,'Saisie CLASSEMENT'!N83)</f>
        <v xml:space="preserve"> </v>
      </c>
      <c r="W78" s="606" t="str">
        <f>IF(R78&gt;0,'Saisie CLASSEMENT'!O83)</f>
        <v xml:space="preserve"> </v>
      </c>
      <c r="X78" s="606" t="str">
        <f>IF(R78&gt;0,'Saisie CLASSEMENT'!P83)</f>
        <v xml:space="preserve"> </v>
      </c>
      <c r="Y78" s="620" t="str">
        <f>IF(R78&gt;0,'Saisie CLASSEMENT'!Q83)</f>
        <v xml:space="preserve"> </v>
      </c>
      <c r="AB78" s="593" t="str">
        <f>IF(OR(Y78="",COUNTIF(Y$2:Y78,Y78)&gt;1),"",COUNTIF(Y:Y,"&gt;="&amp;Y78))</f>
        <v/>
      </c>
      <c r="AC78" s="602" t="str">
        <f t="shared" si="4"/>
        <v/>
      </c>
    </row>
    <row r="79" spans="1:29" ht="15.75" hidden="1" customHeight="1">
      <c r="A79" s="594">
        <f t="shared" si="5"/>
        <v>0</v>
      </c>
      <c r="B79" s="606" t="str">
        <f t="shared" si="6"/>
        <v/>
      </c>
      <c r="C79" s="605"/>
      <c r="D79" s="606"/>
      <c r="E79" s="607"/>
      <c r="F79" s="607"/>
      <c r="G79" s="607"/>
      <c r="H79" s="606"/>
      <c r="I79" s="606"/>
      <c r="J79" s="620"/>
      <c r="K79" s="622" t="str">
        <f t="shared" si="7"/>
        <v/>
      </c>
      <c r="L79" s="620" t="str">
        <f>IF(LEN(D79)&gt;0,VLOOKUP(D79,'Saisie CLASSEMENT'!$C$8:$H$207,6,FALSE),"")</f>
        <v/>
      </c>
      <c r="M79" s="609"/>
      <c r="R79" s="605" t="str">
        <f>IF('Saisie CLASSEMENT'!$C84&gt;0,'Saisie CLASSEMENT'!B84,"")</f>
        <v/>
      </c>
      <c r="S79" s="606">
        <f>IF(R79&gt;0,'Saisie CLASSEMENT'!C84)</f>
        <v>0</v>
      </c>
      <c r="T79" s="607" t="str">
        <f>IF(R79&gt;0,CONCATENATE('Saisie CLASSEMENT'!I84," ",'Saisie CLASSEMENT'!J84,""))</f>
        <v xml:space="preserve">   </v>
      </c>
      <c r="U79" s="607" t="str">
        <f>IF(R79&gt;0,'Saisie CLASSEMENT'!K84)</f>
        <v xml:space="preserve"> </v>
      </c>
      <c r="V79" s="607" t="str">
        <f>IF(R79&gt;0,'Saisie CLASSEMENT'!N84)</f>
        <v xml:space="preserve"> </v>
      </c>
      <c r="W79" s="606" t="str">
        <f>IF(R79&gt;0,'Saisie CLASSEMENT'!O84)</f>
        <v xml:space="preserve"> </v>
      </c>
      <c r="X79" s="606" t="str">
        <f>IF(R79&gt;0,'Saisie CLASSEMENT'!P84)</f>
        <v xml:space="preserve"> </v>
      </c>
      <c r="Y79" s="620" t="str">
        <f>IF(R79&gt;0,'Saisie CLASSEMENT'!Q84)</f>
        <v xml:space="preserve"> </v>
      </c>
      <c r="AB79" s="593" t="str">
        <f>IF(OR(Y79="",COUNTIF(Y$2:Y79,Y79)&gt;1),"",COUNTIF(Y:Y,"&gt;="&amp;Y79))</f>
        <v/>
      </c>
      <c r="AC79" s="602" t="str">
        <f t="shared" si="4"/>
        <v/>
      </c>
    </row>
    <row r="80" spans="1:29" ht="15.75" hidden="1" customHeight="1">
      <c r="A80" s="594">
        <f t="shared" si="5"/>
        <v>0</v>
      </c>
      <c r="B80" s="606" t="str">
        <f t="shared" si="6"/>
        <v/>
      </c>
      <c r="C80" s="605"/>
      <c r="D80" s="606"/>
      <c r="E80" s="607"/>
      <c r="F80" s="607"/>
      <c r="G80" s="607"/>
      <c r="H80" s="606"/>
      <c r="I80" s="606"/>
      <c r="J80" s="620"/>
      <c r="K80" s="622" t="str">
        <f t="shared" si="7"/>
        <v/>
      </c>
      <c r="L80" s="620" t="str">
        <f>IF(LEN(D80)&gt;0,VLOOKUP(D80,'Saisie CLASSEMENT'!$C$8:$H$207,6,FALSE),"")</f>
        <v/>
      </c>
      <c r="M80" s="609"/>
      <c r="R80" s="605" t="str">
        <f>IF('Saisie CLASSEMENT'!$C85&gt;0,'Saisie CLASSEMENT'!B85,"")</f>
        <v/>
      </c>
      <c r="S80" s="606">
        <f>IF(R80&gt;0,'Saisie CLASSEMENT'!C85)</f>
        <v>0</v>
      </c>
      <c r="T80" s="607" t="str">
        <f>IF(R80&gt;0,CONCATENATE('Saisie CLASSEMENT'!I85," ",'Saisie CLASSEMENT'!J85,""))</f>
        <v xml:space="preserve">   </v>
      </c>
      <c r="U80" s="607" t="str">
        <f>IF(R80&gt;0,'Saisie CLASSEMENT'!K85)</f>
        <v xml:space="preserve"> </v>
      </c>
      <c r="V80" s="607" t="str">
        <f>IF(R80&gt;0,'Saisie CLASSEMENT'!N85)</f>
        <v xml:space="preserve"> </v>
      </c>
      <c r="W80" s="606" t="str">
        <f>IF(R80&gt;0,'Saisie CLASSEMENT'!O85)</f>
        <v xml:space="preserve"> </v>
      </c>
      <c r="X80" s="606" t="str">
        <f>IF(R80&gt;0,'Saisie CLASSEMENT'!P85)</f>
        <v xml:space="preserve"> </v>
      </c>
      <c r="Y80" s="620" t="str">
        <f>IF(R80&gt;0,'Saisie CLASSEMENT'!Q85)</f>
        <v xml:space="preserve"> </v>
      </c>
      <c r="AB80" s="593" t="str">
        <f>IF(OR(Y80="",COUNTIF(Y$2:Y80,Y80)&gt;1),"",COUNTIF(Y:Y,"&gt;="&amp;Y80))</f>
        <v/>
      </c>
      <c r="AC80" s="602" t="str">
        <f t="shared" si="4"/>
        <v/>
      </c>
    </row>
    <row r="81" spans="1:29" ht="15.75" hidden="1" customHeight="1">
      <c r="A81" s="594">
        <f t="shared" si="5"/>
        <v>0</v>
      </c>
      <c r="B81" s="606" t="str">
        <f t="shared" si="6"/>
        <v/>
      </c>
      <c r="C81" s="605"/>
      <c r="D81" s="606"/>
      <c r="E81" s="607"/>
      <c r="F81" s="607"/>
      <c r="G81" s="607"/>
      <c r="H81" s="606"/>
      <c r="I81" s="606"/>
      <c r="J81" s="620"/>
      <c r="K81" s="622" t="str">
        <f t="shared" si="7"/>
        <v/>
      </c>
      <c r="L81" s="620" t="str">
        <f>IF(LEN(D81)&gt;0,VLOOKUP(D81,'Saisie CLASSEMENT'!$C$8:$H$207,6,FALSE),"")</f>
        <v/>
      </c>
      <c r="M81" s="609"/>
      <c r="R81" s="605" t="str">
        <f>IF('Saisie CLASSEMENT'!$C86&gt;0,'Saisie CLASSEMENT'!B86,"")</f>
        <v/>
      </c>
      <c r="S81" s="606">
        <f>IF(R81&gt;0,'Saisie CLASSEMENT'!C86)</f>
        <v>0</v>
      </c>
      <c r="T81" s="607" t="str">
        <f>IF(R81&gt;0,CONCATENATE('Saisie CLASSEMENT'!I86," ",'Saisie CLASSEMENT'!J86,""))</f>
        <v xml:space="preserve">   </v>
      </c>
      <c r="U81" s="607" t="str">
        <f>IF(R81&gt;0,'Saisie CLASSEMENT'!K86)</f>
        <v xml:space="preserve"> </v>
      </c>
      <c r="V81" s="607" t="str">
        <f>IF(R81&gt;0,'Saisie CLASSEMENT'!N86)</f>
        <v xml:space="preserve"> </v>
      </c>
      <c r="W81" s="606" t="str">
        <f>IF(R81&gt;0,'Saisie CLASSEMENT'!O86)</f>
        <v xml:space="preserve"> </v>
      </c>
      <c r="X81" s="606" t="str">
        <f>IF(R81&gt;0,'Saisie CLASSEMENT'!P86)</f>
        <v xml:space="preserve"> </v>
      </c>
      <c r="Y81" s="620" t="str">
        <f>IF(R81&gt;0,'Saisie CLASSEMENT'!Q86)</f>
        <v xml:space="preserve"> </v>
      </c>
      <c r="AB81" s="593" t="str">
        <f>IF(OR(Y81="",COUNTIF(Y$2:Y81,Y81)&gt;1),"",COUNTIF(Y:Y,"&gt;="&amp;Y81))</f>
        <v/>
      </c>
      <c r="AC81" s="602" t="str">
        <f t="shared" si="4"/>
        <v/>
      </c>
    </row>
    <row r="82" spans="1:29" ht="15.75" hidden="1" customHeight="1">
      <c r="A82" s="594">
        <f t="shared" si="5"/>
        <v>0</v>
      </c>
      <c r="B82" s="606" t="str">
        <f t="shared" si="6"/>
        <v/>
      </c>
      <c r="C82" s="605"/>
      <c r="D82" s="606"/>
      <c r="E82" s="607"/>
      <c r="F82" s="607"/>
      <c r="G82" s="607"/>
      <c r="H82" s="606"/>
      <c r="I82" s="606"/>
      <c r="J82" s="620"/>
      <c r="K82" s="622" t="str">
        <f t="shared" si="7"/>
        <v/>
      </c>
      <c r="L82" s="620" t="str">
        <f>IF(LEN(D82)&gt;0,VLOOKUP(D82,'Saisie CLASSEMENT'!$C$8:$H$207,6,FALSE),"")</f>
        <v/>
      </c>
      <c r="M82" s="609"/>
      <c r="R82" s="605" t="str">
        <f>IF('Saisie CLASSEMENT'!$C87&gt;0,'Saisie CLASSEMENT'!B87,"")</f>
        <v/>
      </c>
      <c r="S82" s="606">
        <f>IF(R82&gt;0,'Saisie CLASSEMENT'!C87)</f>
        <v>0</v>
      </c>
      <c r="T82" s="607" t="str">
        <f>IF(R82&gt;0,CONCATENATE('Saisie CLASSEMENT'!I87," ",'Saisie CLASSEMENT'!J87,""))</f>
        <v xml:space="preserve">   </v>
      </c>
      <c r="U82" s="607" t="str">
        <f>IF(R82&gt;0,'Saisie CLASSEMENT'!K87)</f>
        <v xml:space="preserve"> </v>
      </c>
      <c r="V82" s="607" t="str">
        <f>IF(R82&gt;0,'Saisie CLASSEMENT'!N87)</f>
        <v xml:space="preserve"> </v>
      </c>
      <c r="W82" s="606" t="str">
        <f>IF(R82&gt;0,'Saisie CLASSEMENT'!O87)</f>
        <v xml:space="preserve"> </v>
      </c>
      <c r="X82" s="606" t="str">
        <f>IF(R82&gt;0,'Saisie CLASSEMENT'!P87)</f>
        <v xml:space="preserve"> </v>
      </c>
      <c r="Y82" s="620" t="str">
        <f>IF(R82&gt;0,'Saisie CLASSEMENT'!Q87)</f>
        <v xml:space="preserve"> </v>
      </c>
      <c r="AB82" s="593" t="str">
        <f>IF(OR(Y82="",COUNTIF(Y$2:Y82,Y82)&gt;1),"",COUNTIF(Y:Y,"&gt;="&amp;Y82))</f>
        <v/>
      </c>
      <c r="AC82" s="602" t="str">
        <f t="shared" si="4"/>
        <v/>
      </c>
    </row>
    <row r="83" spans="1:29" ht="15.75" hidden="1" customHeight="1">
      <c r="A83" s="594">
        <f t="shared" si="5"/>
        <v>0</v>
      </c>
      <c r="B83" s="606" t="str">
        <f t="shared" si="6"/>
        <v/>
      </c>
      <c r="C83" s="605"/>
      <c r="D83" s="606"/>
      <c r="E83" s="607"/>
      <c r="F83" s="607"/>
      <c r="G83" s="607"/>
      <c r="H83" s="606"/>
      <c r="I83" s="606"/>
      <c r="J83" s="620"/>
      <c r="K83" s="622" t="str">
        <f t="shared" si="7"/>
        <v/>
      </c>
      <c r="L83" s="620" t="str">
        <f>IF(LEN(D83)&gt;0,VLOOKUP(D83,'Saisie CLASSEMENT'!$C$8:$H$207,6,FALSE),"")</f>
        <v/>
      </c>
      <c r="M83" s="609"/>
      <c r="R83" s="605" t="str">
        <f>IF('Saisie CLASSEMENT'!$C88&gt;0,'Saisie CLASSEMENT'!B88,"")</f>
        <v/>
      </c>
      <c r="S83" s="606">
        <f>IF(R83&gt;0,'Saisie CLASSEMENT'!C88)</f>
        <v>0</v>
      </c>
      <c r="T83" s="607" t="str">
        <f>IF(R83&gt;0,CONCATENATE('Saisie CLASSEMENT'!I88," ",'Saisie CLASSEMENT'!J88,""))</f>
        <v xml:space="preserve">   </v>
      </c>
      <c r="U83" s="607" t="str">
        <f>IF(R83&gt;0,'Saisie CLASSEMENT'!K88)</f>
        <v xml:space="preserve"> </v>
      </c>
      <c r="V83" s="607" t="str">
        <f>IF(R83&gt;0,'Saisie CLASSEMENT'!N88)</f>
        <v xml:space="preserve"> </v>
      </c>
      <c r="W83" s="606" t="str">
        <f>IF(R83&gt;0,'Saisie CLASSEMENT'!O88)</f>
        <v xml:space="preserve"> </v>
      </c>
      <c r="X83" s="606" t="str">
        <f>IF(R83&gt;0,'Saisie CLASSEMENT'!P88)</f>
        <v xml:space="preserve"> </v>
      </c>
      <c r="Y83" s="620" t="str">
        <f>IF(R83&gt;0,'Saisie CLASSEMENT'!Q88)</f>
        <v xml:space="preserve"> </v>
      </c>
      <c r="AB83" s="593" t="str">
        <f>IF(OR(Y83="",COUNTIF(Y$2:Y83,Y83)&gt;1),"",COUNTIF(Y:Y,"&gt;="&amp;Y83))</f>
        <v/>
      </c>
      <c r="AC83" s="602" t="str">
        <f t="shared" si="4"/>
        <v/>
      </c>
    </row>
    <row r="84" spans="1:29" ht="15.75" hidden="1" customHeight="1">
      <c r="A84" s="594">
        <f t="shared" si="5"/>
        <v>0</v>
      </c>
      <c r="B84" s="606" t="str">
        <f t="shared" si="6"/>
        <v/>
      </c>
      <c r="C84" s="605"/>
      <c r="D84" s="606"/>
      <c r="E84" s="607"/>
      <c r="F84" s="607"/>
      <c r="G84" s="607"/>
      <c r="H84" s="606"/>
      <c r="I84" s="606"/>
      <c r="J84" s="620"/>
      <c r="K84" s="622" t="str">
        <f t="shared" si="7"/>
        <v/>
      </c>
      <c r="L84" s="620" t="str">
        <f>IF(LEN(D84)&gt;0,VLOOKUP(D84,'Saisie CLASSEMENT'!$C$8:$H$207,6,FALSE),"")</f>
        <v/>
      </c>
      <c r="M84" s="609"/>
      <c r="R84" s="605" t="str">
        <f>IF('Saisie CLASSEMENT'!$C89&gt;0,'Saisie CLASSEMENT'!B89,"")</f>
        <v/>
      </c>
      <c r="S84" s="606">
        <f>IF(R84&gt;0,'Saisie CLASSEMENT'!C89)</f>
        <v>0</v>
      </c>
      <c r="T84" s="607" t="str">
        <f>IF(R84&gt;0,CONCATENATE('Saisie CLASSEMENT'!I89," ",'Saisie CLASSEMENT'!J89,""))</f>
        <v xml:space="preserve">   </v>
      </c>
      <c r="U84" s="607" t="str">
        <f>IF(R84&gt;0,'Saisie CLASSEMENT'!K89)</f>
        <v xml:space="preserve"> </v>
      </c>
      <c r="V84" s="607" t="str">
        <f>IF(R84&gt;0,'Saisie CLASSEMENT'!N89)</f>
        <v xml:space="preserve"> </v>
      </c>
      <c r="W84" s="606" t="str">
        <f>IF(R84&gt;0,'Saisie CLASSEMENT'!O89)</f>
        <v xml:space="preserve"> </v>
      </c>
      <c r="X84" s="606" t="str">
        <f>IF(R84&gt;0,'Saisie CLASSEMENT'!P89)</f>
        <v xml:space="preserve"> </v>
      </c>
      <c r="Y84" s="620" t="str">
        <f>IF(R84&gt;0,'Saisie CLASSEMENT'!Q89)</f>
        <v xml:space="preserve"> </v>
      </c>
      <c r="AB84" s="593" t="str">
        <f>IF(OR(Y84="",COUNTIF(Y$2:Y84,Y84)&gt;1),"",COUNTIF(Y:Y,"&gt;="&amp;Y84))</f>
        <v/>
      </c>
      <c r="AC84" s="602" t="str">
        <f t="shared" si="4"/>
        <v/>
      </c>
    </row>
    <row r="85" spans="1:29" ht="15.75" hidden="1" customHeight="1">
      <c r="A85" s="594">
        <f t="shared" si="5"/>
        <v>0</v>
      </c>
      <c r="B85" s="606" t="str">
        <f t="shared" si="6"/>
        <v/>
      </c>
      <c r="C85" s="605"/>
      <c r="D85" s="606"/>
      <c r="E85" s="607"/>
      <c r="F85" s="607"/>
      <c r="G85" s="607"/>
      <c r="H85" s="606"/>
      <c r="I85" s="606"/>
      <c r="J85" s="620"/>
      <c r="K85" s="622" t="str">
        <f t="shared" si="7"/>
        <v/>
      </c>
      <c r="L85" s="620" t="str">
        <f>IF(LEN(D85)&gt;0,VLOOKUP(D85,'Saisie CLASSEMENT'!$C$8:$H$207,6,FALSE),"")</f>
        <v/>
      </c>
      <c r="M85" s="609"/>
      <c r="R85" s="605" t="str">
        <f>IF('Saisie CLASSEMENT'!$C90&gt;0,'Saisie CLASSEMENT'!B90,"")</f>
        <v/>
      </c>
      <c r="S85" s="606">
        <f>IF(R85&gt;0,'Saisie CLASSEMENT'!C90)</f>
        <v>0</v>
      </c>
      <c r="T85" s="607" t="str">
        <f>IF(R85&gt;0,CONCATENATE('Saisie CLASSEMENT'!I90," ",'Saisie CLASSEMENT'!J90,""))</f>
        <v xml:space="preserve">   </v>
      </c>
      <c r="U85" s="607" t="str">
        <f>IF(R85&gt;0,'Saisie CLASSEMENT'!K90)</f>
        <v xml:space="preserve"> </v>
      </c>
      <c r="V85" s="607" t="str">
        <f>IF(R85&gt;0,'Saisie CLASSEMENT'!N90)</f>
        <v xml:space="preserve"> </v>
      </c>
      <c r="W85" s="606" t="str">
        <f>IF(R85&gt;0,'Saisie CLASSEMENT'!O90)</f>
        <v xml:space="preserve"> </v>
      </c>
      <c r="X85" s="606" t="str">
        <f>IF(R85&gt;0,'Saisie CLASSEMENT'!P90)</f>
        <v xml:space="preserve"> </v>
      </c>
      <c r="Y85" s="620" t="str">
        <f>IF(R85&gt;0,'Saisie CLASSEMENT'!Q90)</f>
        <v xml:space="preserve"> </v>
      </c>
      <c r="AB85" s="593" t="str">
        <f>IF(OR(Y85="",COUNTIF(Y$2:Y85,Y85)&gt;1),"",COUNTIF(Y:Y,"&gt;="&amp;Y85))</f>
        <v/>
      </c>
      <c r="AC85" s="602" t="str">
        <f t="shared" si="4"/>
        <v/>
      </c>
    </row>
    <row r="86" spans="1:29" ht="15.75" hidden="1" customHeight="1">
      <c r="A86" s="594">
        <f t="shared" si="5"/>
        <v>0</v>
      </c>
      <c r="B86" s="606" t="str">
        <f t="shared" si="6"/>
        <v/>
      </c>
      <c r="C86" s="605"/>
      <c r="D86" s="606"/>
      <c r="E86" s="607"/>
      <c r="F86" s="607"/>
      <c r="G86" s="607"/>
      <c r="H86" s="606"/>
      <c r="I86" s="606"/>
      <c r="J86" s="620"/>
      <c r="K86" s="622" t="str">
        <f t="shared" si="7"/>
        <v/>
      </c>
      <c r="L86" s="620"/>
      <c r="M86" s="609"/>
      <c r="R86" s="605" t="str">
        <f>IF('Saisie CLASSEMENT'!$C91&gt;0,'Saisie CLASSEMENT'!B91,"")</f>
        <v/>
      </c>
      <c r="S86" s="606">
        <f>IF(R86&gt;0,'Saisie CLASSEMENT'!C91)</f>
        <v>0</v>
      </c>
      <c r="T86" s="607" t="str">
        <f>IF(R86&gt;0,CONCATENATE('Saisie CLASSEMENT'!I91," ",'Saisie CLASSEMENT'!J91,""))</f>
        <v xml:space="preserve">   </v>
      </c>
      <c r="U86" s="607" t="str">
        <f>IF(R86&gt;0,'Saisie CLASSEMENT'!K91)</f>
        <v xml:space="preserve"> </v>
      </c>
      <c r="V86" s="607" t="str">
        <f>IF(R86&gt;0,'Saisie CLASSEMENT'!N91)</f>
        <v xml:space="preserve"> </v>
      </c>
      <c r="W86" s="606" t="str">
        <f>IF(R86&gt;0,'Saisie CLASSEMENT'!O91)</f>
        <v xml:space="preserve"> </v>
      </c>
      <c r="X86" s="606" t="str">
        <f>IF(R86&gt;0,'Saisie CLASSEMENT'!P91)</f>
        <v xml:space="preserve"> </v>
      </c>
      <c r="Y86" s="620" t="str">
        <f>IF(R86&gt;0,'Saisie CLASSEMENT'!Q91)</f>
        <v xml:space="preserve"> </v>
      </c>
      <c r="AB86" s="593" t="str">
        <f>IF(OR(Y86="",COUNTIF(Y$2:Y86,Y86)&gt;1),"",COUNTIF(Y:Y,"&gt;="&amp;Y86))</f>
        <v/>
      </c>
      <c r="AC86" s="602" t="str">
        <f t="shared" si="4"/>
        <v/>
      </c>
    </row>
    <row r="87" spans="1:29" ht="15.75" hidden="1" customHeight="1">
      <c r="A87" s="594">
        <f t="shared" si="5"/>
        <v>0</v>
      </c>
      <c r="B87" s="606" t="str">
        <f t="shared" si="6"/>
        <v/>
      </c>
      <c r="C87" s="605"/>
      <c r="D87" s="606"/>
      <c r="E87" s="607"/>
      <c r="F87" s="607"/>
      <c r="G87" s="607"/>
      <c r="H87" s="606"/>
      <c r="I87" s="606"/>
      <c r="J87" s="620"/>
      <c r="K87" s="622" t="str">
        <f t="shared" si="7"/>
        <v/>
      </c>
      <c r="L87" s="620"/>
      <c r="M87" s="609"/>
      <c r="R87" s="605" t="str">
        <f>IF('Saisie CLASSEMENT'!$C92&gt;0,'Saisie CLASSEMENT'!B92,"")</f>
        <v/>
      </c>
      <c r="S87" s="606">
        <f>IF(R87&gt;0,'Saisie CLASSEMENT'!C92)</f>
        <v>0</v>
      </c>
      <c r="T87" s="607" t="str">
        <f>IF(R87&gt;0,CONCATENATE('Saisie CLASSEMENT'!I92," ",'Saisie CLASSEMENT'!J92,""))</f>
        <v xml:space="preserve">   </v>
      </c>
      <c r="U87" s="607" t="str">
        <f>IF(R87&gt;0,'Saisie CLASSEMENT'!K92)</f>
        <v xml:space="preserve"> </v>
      </c>
      <c r="V87" s="607" t="str">
        <f>IF(R87&gt;0,'Saisie CLASSEMENT'!N92)</f>
        <v xml:space="preserve"> </v>
      </c>
      <c r="W87" s="606" t="str">
        <f>IF(R87&gt;0,'Saisie CLASSEMENT'!O92)</f>
        <v xml:space="preserve"> </v>
      </c>
      <c r="X87" s="606" t="str">
        <f>IF(R87&gt;0,'Saisie CLASSEMENT'!P92)</f>
        <v xml:space="preserve"> </v>
      </c>
      <c r="Y87" s="620" t="str">
        <f>IF(R87&gt;0,'Saisie CLASSEMENT'!Q92)</f>
        <v xml:space="preserve"> </v>
      </c>
      <c r="AB87" s="593" t="str">
        <f>IF(OR(Y87="",COUNTIF(Y$2:Y87,Y87)&gt;1),"",COUNTIF(Y:Y,"&gt;="&amp;Y87))</f>
        <v/>
      </c>
      <c r="AC87" s="602" t="str">
        <f t="shared" si="4"/>
        <v/>
      </c>
    </row>
    <row r="88" spans="1:29" ht="15.75" hidden="1" customHeight="1">
      <c r="A88" s="594">
        <f t="shared" si="5"/>
        <v>0</v>
      </c>
      <c r="B88" s="606" t="str">
        <f t="shared" si="6"/>
        <v/>
      </c>
      <c r="C88" s="605"/>
      <c r="D88" s="606"/>
      <c r="E88" s="607"/>
      <c r="F88" s="607"/>
      <c r="G88" s="607"/>
      <c r="H88" s="606"/>
      <c r="I88" s="606"/>
      <c r="J88" s="620"/>
      <c r="K88" s="622" t="str">
        <f t="shared" si="7"/>
        <v/>
      </c>
      <c r="L88" s="620"/>
      <c r="M88" s="609"/>
      <c r="R88" s="605" t="str">
        <f>IF('Saisie CLASSEMENT'!$C93&gt;0,'Saisie CLASSEMENT'!B93,"")</f>
        <v/>
      </c>
      <c r="S88" s="606">
        <f>IF(R88&gt;0,'Saisie CLASSEMENT'!C93)</f>
        <v>0</v>
      </c>
      <c r="T88" s="607" t="str">
        <f>IF(R88&gt;0,CONCATENATE('Saisie CLASSEMENT'!I93," ",'Saisie CLASSEMENT'!J93,""))</f>
        <v xml:space="preserve">   </v>
      </c>
      <c r="U88" s="607" t="str">
        <f>IF(R88&gt;0,'Saisie CLASSEMENT'!K93)</f>
        <v xml:space="preserve"> </v>
      </c>
      <c r="V88" s="607" t="str">
        <f>IF(R88&gt;0,'Saisie CLASSEMENT'!N93)</f>
        <v xml:space="preserve"> </v>
      </c>
      <c r="W88" s="606" t="str">
        <f>IF(R88&gt;0,'Saisie CLASSEMENT'!O93)</f>
        <v xml:space="preserve"> </v>
      </c>
      <c r="X88" s="606" t="str">
        <f>IF(R88&gt;0,'Saisie CLASSEMENT'!P93)</f>
        <v xml:space="preserve"> </v>
      </c>
      <c r="Y88" s="620" t="str">
        <f>IF(R88&gt;0,'Saisie CLASSEMENT'!Q93)</f>
        <v xml:space="preserve"> </v>
      </c>
      <c r="AB88" s="593" t="str">
        <f>IF(OR(Y88="",COUNTIF(Y$2:Y88,Y88)&gt;1),"",COUNTIF(Y:Y,"&gt;="&amp;Y88))</f>
        <v/>
      </c>
      <c r="AC88" s="602" t="str">
        <f t="shared" si="4"/>
        <v/>
      </c>
    </row>
    <row r="89" spans="1:29" ht="15.75" hidden="1" customHeight="1">
      <c r="A89" s="594">
        <f t="shared" si="5"/>
        <v>0</v>
      </c>
      <c r="B89" s="606" t="str">
        <f t="shared" si="6"/>
        <v/>
      </c>
      <c r="C89" s="605"/>
      <c r="D89" s="606"/>
      <c r="E89" s="607"/>
      <c r="F89" s="607"/>
      <c r="G89" s="607"/>
      <c r="H89" s="606"/>
      <c r="I89" s="606"/>
      <c r="J89" s="620"/>
      <c r="K89" s="622" t="str">
        <f t="shared" si="7"/>
        <v/>
      </c>
      <c r="L89" s="620"/>
      <c r="M89" s="609"/>
      <c r="R89" s="605" t="str">
        <f>IF('Saisie CLASSEMENT'!$C94&gt;0,'Saisie CLASSEMENT'!B94,"")</f>
        <v/>
      </c>
      <c r="S89" s="606">
        <f>IF(R89&gt;0,'Saisie CLASSEMENT'!C94)</f>
        <v>0</v>
      </c>
      <c r="T89" s="607" t="str">
        <f>IF(R89&gt;0,CONCATENATE('Saisie CLASSEMENT'!I94," ",'Saisie CLASSEMENT'!J94,""))</f>
        <v xml:space="preserve">   </v>
      </c>
      <c r="U89" s="607" t="str">
        <f>IF(R89&gt;0,'Saisie CLASSEMENT'!K94)</f>
        <v xml:space="preserve"> </v>
      </c>
      <c r="V89" s="607" t="str">
        <f>IF(R89&gt;0,'Saisie CLASSEMENT'!N94)</f>
        <v xml:space="preserve"> </v>
      </c>
      <c r="W89" s="606" t="str">
        <f>IF(R89&gt;0,'Saisie CLASSEMENT'!O94)</f>
        <v xml:space="preserve"> </v>
      </c>
      <c r="X89" s="606" t="str">
        <f>IF(R89&gt;0,'Saisie CLASSEMENT'!P94)</f>
        <v xml:space="preserve"> </v>
      </c>
      <c r="Y89" s="620" t="str">
        <f>IF(R89&gt;0,'Saisie CLASSEMENT'!Q94)</f>
        <v xml:space="preserve"> </v>
      </c>
      <c r="AB89" s="593" t="str">
        <f>IF(OR(Y89="",COUNTIF(Y$2:Y89,Y89)&gt;1),"",COUNTIF(Y:Y,"&gt;="&amp;Y89))</f>
        <v/>
      </c>
      <c r="AC89" s="602" t="str">
        <f t="shared" si="4"/>
        <v/>
      </c>
    </row>
    <row r="90" spans="1:29" ht="15.75" hidden="1" customHeight="1">
      <c r="A90" s="594">
        <f t="shared" si="5"/>
        <v>0</v>
      </c>
      <c r="B90" s="606" t="str">
        <f t="shared" si="6"/>
        <v/>
      </c>
      <c r="C90" s="605"/>
      <c r="D90" s="606"/>
      <c r="E90" s="607"/>
      <c r="F90" s="607"/>
      <c r="G90" s="607"/>
      <c r="H90" s="606"/>
      <c r="I90" s="606"/>
      <c r="J90" s="620"/>
      <c r="K90" s="622" t="str">
        <f t="shared" si="7"/>
        <v/>
      </c>
      <c r="L90" s="620"/>
      <c r="M90" s="609"/>
      <c r="R90" s="605" t="str">
        <f>IF('Saisie CLASSEMENT'!$C95&gt;0,'Saisie CLASSEMENT'!B95,"")</f>
        <v/>
      </c>
      <c r="S90" s="606">
        <f>IF(R90&gt;0,'Saisie CLASSEMENT'!C95)</f>
        <v>0</v>
      </c>
      <c r="T90" s="607" t="str">
        <f>IF(R90&gt;0,CONCATENATE('Saisie CLASSEMENT'!I95," ",'Saisie CLASSEMENT'!J95,""))</f>
        <v xml:space="preserve">   </v>
      </c>
      <c r="U90" s="607" t="str">
        <f>IF(R90&gt;0,'Saisie CLASSEMENT'!K95)</f>
        <v xml:space="preserve"> </v>
      </c>
      <c r="V90" s="607" t="str">
        <f>IF(R90&gt;0,'Saisie CLASSEMENT'!N95)</f>
        <v xml:space="preserve"> </v>
      </c>
      <c r="W90" s="606" t="str">
        <f>IF(R90&gt;0,'Saisie CLASSEMENT'!O95)</f>
        <v xml:space="preserve"> </v>
      </c>
      <c r="X90" s="606" t="str">
        <f>IF(R90&gt;0,'Saisie CLASSEMENT'!P95)</f>
        <v xml:space="preserve"> </v>
      </c>
      <c r="Y90" s="620" t="str">
        <f>IF(R90&gt;0,'Saisie CLASSEMENT'!Q95)</f>
        <v xml:space="preserve"> </v>
      </c>
      <c r="AB90" s="593" t="str">
        <f>IF(OR(Y90="",COUNTIF(Y$2:Y90,Y90)&gt;1),"",COUNTIF(Y:Y,"&gt;="&amp;Y90))</f>
        <v/>
      </c>
      <c r="AC90" s="602" t="str">
        <f t="shared" si="4"/>
        <v/>
      </c>
    </row>
    <row r="91" spans="1:29" ht="15.75" hidden="1" customHeight="1">
      <c r="A91" s="594">
        <f t="shared" si="5"/>
        <v>0</v>
      </c>
      <c r="B91" s="606" t="str">
        <f t="shared" si="6"/>
        <v/>
      </c>
      <c r="C91" s="605"/>
      <c r="D91" s="606"/>
      <c r="E91" s="607"/>
      <c r="F91" s="607"/>
      <c r="G91" s="607"/>
      <c r="H91" s="606"/>
      <c r="I91" s="606"/>
      <c r="J91" s="620"/>
      <c r="K91" s="622" t="str">
        <f t="shared" si="7"/>
        <v/>
      </c>
      <c r="L91" s="620"/>
      <c r="M91" s="609"/>
      <c r="R91" s="605" t="str">
        <f>IF('Saisie CLASSEMENT'!$C96&gt;0,'Saisie CLASSEMENT'!B96,"")</f>
        <v/>
      </c>
      <c r="S91" s="606">
        <f>IF(R91&gt;0,'Saisie CLASSEMENT'!C96)</f>
        <v>0</v>
      </c>
      <c r="T91" s="607" t="str">
        <f>IF(R91&gt;0,CONCATENATE('Saisie CLASSEMENT'!I96," ",'Saisie CLASSEMENT'!J96,""))</f>
        <v xml:space="preserve">   </v>
      </c>
      <c r="U91" s="607" t="str">
        <f>IF(R91&gt;0,'Saisie CLASSEMENT'!K96)</f>
        <v xml:space="preserve"> </v>
      </c>
      <c r="V91" s="607" t="str">
        <f>IF(R91&gt;0,'Saisie CLASSEMENT'!N96)</f>
        <v xml:space="preserve"> </v>
      </c>
      <c r="W91" s="606" t="str">
        <f>IF(R91&gt;0,'Saisie CLASSEMENT'!O96)</f>
        <v xml:space="preserve"> </v>
      </c>
      <c r="X91" s="606" t="str">
        <f>IF(R91&gt;0,'Saisie CLASSEMENT'!P96)</f>
        <v xml:space="preserve"> </v>
      </c>
      <c r="Y91" s="620" t="str">
        <f>IF(R91&gt;0,'Saisie CLASSEMENT'!Q96)</f>
        <v xml:space="preserve"> </v>
      </c>
      <c r="AB91" s="593" t="str">
        <f>IF(OR(Y91="",COUNTIF(Y$2:Y91,Y91)&gt;1),"",COUNTIF(Y:Y,"&gt;="&amp;Y91))</f>
        <v/>
      </c>
      <c r="AC91" s="602" t="str">
        <f t="shared" si="4"/>
        <v/>
      </c>
    </row>
    <row r="92" spans="1:29" ht="15.75" hidden="1" customHeight="1">
      <c r="A92" s="594">
        <f t="shared" si="5"/>
        <v>0</v>
      </c>
      <c r="B92" s="606" t="str">
        <f t="shared" si="6"/>
        <v/>
      </c>
      <c r="C92" s="605"/>
      <c r="D92" s="606"/>
      <c r="E92" s="607"/>
      <c r="F92" s="607"/>
      <c r="G92" s="607"/>
      <c r="H92" s="606"/>
      <c r="I92" s="606"/>
      <c r="J92" s="620"/>
      <c r="K92" s="622" t="str">
        <f t="shared" si="7"/>
        <v/>
      </c>
      <c r="L92" s="620"/>
      <c r="M92" s="609"/>
      <c r="R92" s="605" t="str">
        <f>IF('Saisie CLASSEMENT'!$C97&gt;0,'Saisie CLASSEMENT'!B97,"")</f>
        <v/>
      </c>
      <c r="S92" s="606">
        <f>IF(R92&gt;0,'Saisie CLASSEMENT'!C97)</f>
        <v>0</v>
      </c>
      <c r="T92" s="607" t="str">
        <f>IF(R92&gt;0,CONCATENATE('Saisie CLASSEMENT'!I97," ",'Saisie CLASSEMENT'!J97,""))</f>
        <v xml:space="preserve">   </v>
      </c>
      <c r="U92" s="607" t="str">
        <f>IF(R92&gt;0,'Saisie CLASSEMENT'!K97)</f>
        <v xml:space="preserve"> </v>
      </c>
      <c r="V92" s="607" t="str">
        <f>IF(R92&gt;0,'Saisie CLASSEMENT'!N97)</f>
        <v xml:space="preserve"> </v>
      </c>
      <c r="W92" s="606" t="str">
        <f>IF(R92&gt;0,'Saisie CLASSEMENT'!O97)</f>
        <v xml:space="preserve"> </v>
      </c>
      <c r="X92" s="606" t="str">
        <f>IF(R92&gt;0,'Saisie CLASSEMENT'!P97)</f>
        <v xml:space="preserve"> </v>
      </c>
      <c r="Y92" s="620" t="str">
        <f>IF(R92&gt;0,'Saisie CLASSEMENT'!Q97)</f>
        <v xml:space="preserve"> </v>
      </c>
      <c r="AB92" s="593" t="str">
        <f>IF(OR(Y92="",COUNTIF(Y$2:Y92,Y92)&gt;1),"",COUNTIF(Y:Y,"&gt;="&amp;Y92))</f>
        <v/>
      </c>
      <c r="AC92" s="602" t="str">
        <f t="shared" si="4"/>
        <v/>
      </c>
    </row>
    <row r="93" spans="1:29" ht="15.75" hidden="1" customHeight="1">
      <c r="A93" s="594">
        <f t="shared" si="5"/>
        <v>0</v>
      </c>
      <c r="B93" s="606" t="str">
        <f t="shared" si="6"/>
        <v/>
      </c>
      <c r="C93" s="605"/>
      <c r="D93" s="606"/>
      <c r="E93" s="607"/>
      <c r="F93" s="607"/>
      <c r="G93" s="607"/>
      <c r="H93" s="606"/>
      <c r="I93" s="606"/>
      <c r="J93" s="620"/>
      <c r="K93" s="622" t="str">
        <f t="shared" si="7"/>
        <v/>
      </c>
      <c r="L93" s="620"/>
      <c r="M93" s="609"/>
      <c r="R93" s="605" t="str">
        <f>IF('Saisie CLASSEMENT'!$C98&gt;0,'Saisie CLASSEMENT'!B98,"")</f>
        <v/>
      </c>
      <c r="S93" s="606">
        <f>IF(R93&gt;0,'Saisie CLASSEMENT'!C98)</f>
        <v>0</v>
      </c>
      <c r="T93" s="607" t="str">
        <f>IF(R93&gt;0,CONCATENATE('Saisie CLASSEMENT'!I98," ",'Saisie CLASSEMENT'!J98,""))</f>
        <v xml:space="preserve">   </v>
      </c>
      <c r="U93" s="607" t="str">
        <f>IF(R93&gt;0,'Saisie CLASSEMENT'!K98)</f>
        <v xml:space="preserve"> </v>
      </c>
      <c r="V93" s="607" t="str">
        <f>IF(R93&gt;0,'Saisie CLASSEMENT'!N98)</f>
        <v xml:space="preserve"> </v>
      </c>
      <c r="W93" s="606" t="str">
        <f>IF(R93&gt;0,'Saisie CLASSEMENT'!O98)</f>
        <v xml:space="preserve"> </v>
      </c>
      <c r="X93" s="606" t="str">
        <f>IF(R93&gt;0,'Saisie CLASSEMENT'!P98)</f>
        <v xml:space="preserve"> </v>
      </c>
      <c r="Y93" s="620" t="str">
        <f>IF(R93&gt;0,'Saisie CLASSEMENT'!Q98)</f>
        <v xml:space="preserve"> </v>
      </c>
      <c r="AB93" s="593" t="str">
        <f>IF(OR(Y93="",COUNTIF(Y$2:Y93,Y93)&gt;1),"",COUNTIF(Y:Y,"&gt;="&amp;Y93))</f>
        <v/>
      </c>
      <c r="AC93" s="602" t="str">
        <f t="shared" si="4"/>
        <v/>
      </c>
    </row>
    <row r="94" spans="1:29" ht="15.75" hidden="1" customHeight="1">
      <c r="A94" s="594">
        <f t="shared" si="5"/>
        <v>0</v>
      </c>
      <c r="B94" s="606" t="str">
        <f t="shared" si="6"/>
        <v/>
      </c>
      <c r="C94" s="605"/>
      <c r="D94" s="606"/>
      <c r="E94" s="607"/>
      <c r="F94" s="607"/>
      <c r="G94" s="607"/>
      <c r="H94" s="606"/>
      <c r="I94" s="606"/>
      <c r="J94" s="620"/>
      <c r="K94" s="622" t="str">
        <f t="shared" si="7"/>
        <v/>
      </c>
      <c r="L94" s="620"/>
      <c r="M94" s="609"/>
      <c r="R94" s="605" t="str">
        <f>IF('Saisie CLASSEMENT'!$C99&gt;0,'Saisie CLASSEMENT'!B99,"")</f>
        <v/>
      </c>
      <c r="S94" s="606">
        <f>IF(R94&gt;0,'Saisie CLASSEMENT'!C99)</f>
        <v>0</v>
      </c>
      <c r="T94" s="607" t="str">
        <f>IF(R94&gt;0,CONCATENATE('Saisie CLASSEMENT'!I99," ",'Saisie CLASSEMENT'!J99,""))</f>
        <v xml:space="preserve">   </v>
      </c>
      <c r="U94" s="607" t="str">
        <f>IF(R94&gt;0,'Saisie CLASSEMENT'!K99)</f>
        <v xml:space="preserve"> </v>
      </c>
      <c r="V94" s="607" t="str">
        <f>IF(R94&gt;0,'Saisie CLASSEMENT'!N99)</f>
        <v xml:space="preserve"> </v>
      </c>
      <c r="W94" s="606" t="str">
        <f>IF(R94&gt;0,'Saisie CLASSEMENT'!O99)</f>
        <v xml:space="preserve"> </v>
      </c>
      <c r="X94" s="606" t="str">
        <f>IF(R94&gt;0,'Saisie CLASSEMENT'!P99)</f>
        <v xml:space="preserve"> </v>
      </c>
      <c r="Y94" s="620" t="str">
        <f>IF(R94&gt;0,'Saisie CLASSEMENT'!Q99)</f>
        <v xml:space="preserve"> </v>
      </c>
      <c r="AB94" s="593" t="str">
        <f>IF(OR(Y94="",COUNTIF(Y$2:Y94,Y94)&gt;1),"",COUNTIF(Y:Y,"&gt;="&amp;Y94))</f>
        <v/>
      </c>
      <c r="AC94" s="602" t="str">
        <f t="shared" si="4"/>
        <v/>
      </c>
    </row>
    <row r="95" spans="1:29" ht="15.75" hidden="1" customHeight="1">
      <c r="A95" s="594">
        <f t="shared" si="5"/>
        <v>0</v>
      </c>
      <c r="B95" s="606" t="str">
        <f t="shared" si="6"/>
        <v/>
      </c>
      <c r="C95" s="605"/>
      <c r="D95" s="606"/>
      <c r="E95" s="607"/>
      <c r="F95" s="607"/>
      <c r="G95" s="607"/>
      <c r="H95" s="606"/>
      <c r="I95" s="606"/>
      <c r="J95" s="620"/>
      <c r="K95" s="622" t="str">
        <f t="shared" si="7"/>
        <v/>
      </c>
      <c r="L95" s="620"/>
      <c r="M95" s="609"/>
      <c r="R95" s="605" t="str">
        <f>IF('Saisie CLASSEMENT'!$C100&gt;0,'Saisie CLASSEMENT'!B100,"")</f>
        <v/>
      </c>
      <c r="S95" s="606">
        <f>IF(R95&gt;0,'Saisie CLASSEMENT'!C100)</f>
        <v>0</v>
      </c>
      <c r="T95" s="607" t="str">
        <f>IF(R95&gt;0,CONCATENATE('Saisie CLASSEMENT'!I100," ",'Saisie CLASSEMENT'!J100,""))</f>
        <v xml:space="preserve">   </v>
      </c>
      <c r="U95" s="607" t="str">
        <f>IF(R95&gt;0,'Saisie CLASSEMENT'!K100)</f>
        <v xml:space="preserve"> </v>
      </c>
      <c r="V95" s="607" t="str">
        <f>IF(R95&gt;0,'Saisie CLASSEMENT'!N100)</f>
        <v xml:space="preserve"> </v>
      </c>
      <c r="W95" s="606" t="str">
        <f>IF(R95&gt;0,'Saisie CLASSEMENT'!O100)</f>
        <v xml:space="preserve"> </v>
      </c>
      <c r="X95" s="606" t="str">
        <f>IF(R95&gt;0,'Saisie CLASSEMENT'!P100)</f>
        <v xml:space="preserve"> </v>
      </c>
      <c r="Y95" s="620" t="str">
        <f>IF(R95&gt;0,'Saisie CLASSEMENT'!Q100)</f>
        <v xml:space="preserve"> </v>
      </c>
      <c r="AB95" s="593" t="str">
        <f>IF(OR(Y95="",COUNTIF(Y$2:Y95,Y95)&gt;1),"",COUNTIF(Y:Y,"&gt;="&amp;Y95))</f>
        <v/>
      </c>
      <c r="AC95" s="602" t="str">
        <f t="shared" si="4"/>
        <v/>
      </c>
    </row>
    <row r="96" spans="1:29" ht="15.75" hidden="1" customHeight="1">
      <c r="A96" s="594">
        <f t="shared" si="5"/>
        <v>0</v>
      </c>
      <c r="B96" s="606" t="str">
        <f t="shared" si="6"/>
        <v/>
      </c>
      <c r="C96" s="605"/>
      <c r="D96" s="606"/>
      <c r="E96" s="607"/>
      <c r="F96" s="607"/>
      <c r="G96" s="607"/>
      <c r="H96" s="606"/>
      <c r="I96" s="606"/>
      <c r="J96" s="620"/>
      <c r="K96" s="622" t="str">
        <f t="shared" si="7"/>
        <v/>
      </c>
      <c r="L96" s="620"/>
      <c r="M96" s="609"/>
      <c r="R96" s="605" t="str">
        <f>IF('Saisie CLASSEMENT'!$C101&gt;0,'Saisie CLASSEMENT'!B101,"")</f>
        <v/>
      </c>
      <c r="S96" s="606">
        <f>IF(R96&gt;0,'Saisie CLASSEMENT'!C101)</f>
        <v>0</v>
      </c>
      <c r="T96" s="607" t="str">
        <f>IF(R96&gt;0,CONCATENATE('Saisie CLASSEMENT'!I101," ",'Saisie CLASSEMENT'!J101,""))</f>
        <v xml:space="preserve">   </v>
      </c>
      <c r="U96" s="607" t="str">
        <f>IF(R96&gt;0,'Saisie CLASSEMENT'!K101)</f>
        <v xml:space="preserve"> </v>
      </c>
      <c r="V96" s="607" t="str">
        <f>IF(R96&gt;0,'Saisie CLASSEMENT'!N101)</f>
        <v xml:space="preserve"> </v>
      </c>
      <c r="W96" s="606" t="str">
        <f>IF(R96&gt;0,'Saisie CLASSEMENT'!O101)</f>
        <v xml:space="preserve"> </v>
      </c>
      <c r="X96" s="606" t="str">
        <f>IF(R96&gt;0,'Saisie CLASSEMENT'!P101)</f>
        <v xml:space="preserve"> </v>
      </c>
      <c r="Y96" s="620" t="str">
        <f>IF(R96&gt;0,'Saisie CLASSEMENT'!Q101)</f>
        <v xml:space="preserve"> </v>
      </c>
      <c r="AB96" s="593" t="str">
        <f>IF(OR(Y96="",COUNTIF(Y$2:Y96,Y96)&gt;1),"",COUNTIF(Y:Y,"&gt;="&amp;Y96))</f>
        <v/>
      </c>
      <c r="AC96" s="602" t="str">
        <f t="shared" si="4"/>
        <v/>
      </c>
    </row>
    <row r="97" spans="1:29" ht="15.75" hidden="1" customHeight="1">
      <c r="A97" s="594">
        <f t="shared" si="5"/>
        <v>0</v>
      </c>
      <c r="B97" s="606" t="str">
        <f t="shared" si="6"/>
        <v/>
      </c>
      <c r="C97" s="605"/>
      <c r="D97" s="606"/>
      <c r="E97" s="607"/>
      <c r="F97" s="607"/>
      <c r="G97" s="607"/>
      <c r="H97" s="606"/>
      <c r="I97" s="606"/>
      <c r="J97" s="620"/>
      <c r="K97" s="622" t="str">
        <f t="shared" si="7"/>
        <v/>
      </c>
      <c r="L97" s="620"/>
      <c r="M97" s="609"/>
      <c r="R97" s="605" t="str">
        <f>IF('Saisie CLASSEMENT'!$C102&gt;0,'Saisie CLASSEMENT'!B102,"")</f>
        <v/>
      </c>
      <c r="S97" s="606">
        <f>IF(R97&gt;0,'Saisie CLASSEMENT'!C102)</f>
        <v>0</v>
      </c>
      <c r="T97" s="607" t="str">
        <f>IF(R97&gt;0,CONCATENATE('Saisie CLASSEMENT'!I102," ",'Saisie CLASSEMENT'!J102,""))</f>
        <v xml:space="preserve">   </v>
      </c>
      <c r="U97" s="607" t="str">
        <f>IF(R97&gt;0,'Saisie CLASSEMENT'!K102)</f>
        <v xml:space="preserve"> </v>
      </c>
      <c r="V97" s="607" t="str">
        <f>IF(R97&gt;0,'Saisie CLASSEMENT'!N102)</f>
        <v xml:space="preserve"> </v>
      </c>
      <c r="W97" s="606" t="str">
        <f>IF(R97&gt;0,'Saisie CLASSEMENT'!O102)</f>
        <v xml:space="preserve"> </v>
      </c>
      <c r="X97" s="606" t="str">
        <f>IF(R97&gt;0,'Saisie CLASSEMENT'!P102)</f>
        <v xml:space="preserve"> </v>
      </c>
      <c r="Y97" s="620" t="str">
        <f>IF(R97&gt;0,'Saisie CLASSEMENT'!Q102)</f>
        <v xml:space="preserve"> </v>
      </c>
      <c r="AB97" s="593" t="str">
        <f>IF(OR(Y97="",COUNTIF(Y$2:Y97,Y97)&gt;1),"",COUNTIF(Y:Y,"&gt;="&amp;Y97))</f>
        <v/>
      </c>
      <c r="AC97" s="602" t="str">
        <f t="shared" si="4"/>
        <v/>
      </c>
    </row>
    <row r="98" spans="1:29" ht="15.75" hidden="1" customHeight="1">
      <c r="A98" s="594">
        <f t="shared" si="5"/>
        <v>0</v>
      </c>
      <c r="B98" s="606" t="str">
        <f t="shared" si="6"/>
        <v/>
      </c>
      <c r="C98" s="605"/>
      <c r="D98" s="606"/>
      <c r="E98" s="607"/>
      <c r="F98" s="607"/>
      <c r="G98" s="607"/>
      <c r="H98" s="606"/>
      <c r="I98" s="606"/>
      <c r="J98" s="620"/>
      <c r="K98" s="622" t="str">
        <f t="shared" si="7"/>
        <v/>
      </c>
      <c r="L98" s="620"/>
      <c r="M98" s="609"/>
      <c r="R98" s="605" t="str">
        <f>IF('Saisie CLASSEMENT'!$C103&gt;0,'Saisie CLASSEMENT'!B103,"")</f>
        <v/>
      </c>
      <c r="S98" s="606">
        <f>IF(R98&gt;0,'Saisie CLASSEMENT'!C103)</f>
        <v>0</v>
      </c>
      <c r="T98" s="607" t="str">
        <f>IF(R98&gt;0,CONCATENATE('Saisie CLASSEMENT'!I103," ",'Saisie CLASSEMENT'!J103,""))</f>
        <v xml:space="preserve">   </v>
      </c>
      <c r="U98" s="607" t="str">
        <f>IF(R98&gt;0,'Saisie CLASSEMENT'!K103)</f>
        <v xml:space="preserve"> </v>
      </c>
      <c r="V98" s="607" t="str">
        <f>IF(R98&gt;0,'Saisie CLASSEMENT'!N103)</f>
        <v xml:space="preserve"> </v>
      </c>
      <c r="W98" s="606" t="str">
        <f>IF(R98&gt;0,'Saisie CLASSEMENT'!O103)</f>
        <v xml:space="preserve"> </v>
      </c>
      <c r="X98" s="606" t="str">
        <f>IF(R98&gt;0,'Saisie CLASSEMENT'!P103)</f>
        <v xml:space="preserve"> </v>
      </c>
      <c r="Y98" s="620" t="str">
        <f>IF(R98&gt;0,'Saisie CLASSEMENT'!Q103)</f>
        <v xml:space="preserve"> </v>
      </c>
      <c r="AB98" s="593" t="str">
        <f>IF(OR(Y98="",COUNTIF(Y$2:Y98,Y98)&gt;1),"",COUNTIF(Y:Y,"&gt;="&amp;Y98))</f>
        <v/>
      </c>
      <c r="AC98" s="602" t="str">
        <f t="shared" si="4"/>
        <v/>
      </c>
    </row>
    <row r="99" spans="1:29" ht="15.75" hidden="1" customHeight="1">
      <c r="A99" s="594">
        <f t="shared" si="5"/>
        <v>0</v>
      </c>
      <c r="B99" s="606" t="str">
        <f t="shared" si="6"/>
        <v/>
      </c>
      <c r="C99" s="605"/>
      <c r="D99" s="606"/>
      <c r="E99" s="607"/>
      <c r="F99" s="607"/>
      <c r="G99" s="607"/>
      <c r="H99" s="606"/>
      <c r="I99" s="606"/>
      <c r="J99" s="620"/>
      <c r="K99" s="622" t="str">
        <f t="shared" si="7"/>
        <v/>
      </c>
      <c r="L99" s="620"/>
      <c r="M99" s="609"/>
      <c r="R99" s="605" t="str">
        <f>IF('Saisie CLASSEMENT'!$C104&gt;0,'Saisie CLASSEMENT'!B104,"")</f>
        <v/>
      </c>
      <c r="S99" s="606">
        <f>IF(R99&gt;0,'Saisie CLASSEMENT'!C104)</f>
        <v>0</v>
      </c>
      <c r="T99" s="607" t="str">
        <f>IF(R99&gt;0,CONCATENATE('Saisie CLASSEMENT'!I104," ",'Saisie CLASSEMENT'!J104,""))</f>
        <v xml:space="preserve">   </v>
      </c>
      <c r="U99" s="607" t="str">
        <f>IF(R99&gt;0,'Saisie CLASSEMENT'!K104)</f>
        <v xml:space="preserve"> </v>
      </c>
      <c r="V99" s="607" t="str">
        <f>IF(R99&gt;0,'Saisie CLASSEMENT'!N104)</f>
        <v xml:space="preserve"> </v>
      </c>
      <c r="W99" s="606" t="str">
        <f>IF(R99&gt;0,'Saisie CLASSEMENT'!O104)</f>
        <v xml:space="preserve"> </v>
      </c>
      <c r="X99" s="606" t="str">
        <f>IF(R99&gt;0,'Saisie CLASSEMENT'!P104)</f>
        <v xml:space="preserve"> </v>
      </c>
      <c r="Y99" s="620" t="str">
        <f>IF(R99&gt;0,'Saisie CLASSEMENT'!Q104)</f>
        <v xml:space="preserve"> </v>
      </c>
      <c r="AB99" s="593" t="str">
        <f>IF(OR(Y99="",COUNTIF(Y$2:Y99,Y99)&gt;1),"",COUNTIF(Y:Y,"&gt;="&amp;Y99))</f>
        <v/>
      </c>
      <c r="AC99" s="602" t="str">
        <f t="shared" si="4"/>
        <v/>
      </c>
    </row>
    <row r="100" spans="1:29" ht="15.75" hidden="1" customHeight="1">
      <c r="A100" s="594">
        <f t="shared" si="5"/>
        <v>0</v>
      </c>
      <c r="B100" s="606" t="str">
        <f t="shared" si="6"/>
        <v/>
      </c>
      <c r="C100" s="605"/>
      <c r="D100" s="606"/>
      <c r="E100" s="607"/>
      <c r="F100" s="607"/>
      <c r="G100" s="607"/>
      <c r="H100" s="606"/>
      <c r="I100" s="606"/>
      <c r="J100" s="620"/>
      <c r="K100" s="622" t="str">
        <f t="shared" si="7"/>
        <v/>
      </c>
      <c r="L100" s="620"/>
      <c r="M100" s="609"/>
      <c r="R100" s="605" t="str">
        <f>IF('Saisie CLASSEMENT'!$C105&gt;0,'Saisie CLASSEMENT'!B105,"")</f>
        <v/>
      </c>
      <c r="S100" s="606">
        <f>IF(R100&gt;0,'Saisie CLASSEMENT'!C105)</f>
        <v>0</v>
      </c>
      <c r="T100" s="607" t="str">
        <f>IF(R100&gt;0,CONCATENATE('Saisie CLASSEMENT'!I105," ",'Saisie CLASSEMENT'!J105,""))</f>
        <v xml:space="preserve">   </v>
      </c>
      <c r="U100" s="607" t="str">
        <f>IF(R100&gt;0,'Saisie CLASSEMENT'!K105)</f>
        <v xml:space="preserve"> </v>
      </c>
      <c r="V100" s="607" t="str">
        <f>IF(R100&gt;0,'Saisie CLASSEMENT'!N105)</f>
        <v xml:space="preserve"> </v>
      </c>
      <c r="W100" s="606" t="str">
        <f>IF(R100&gt;0,'Saisie CLASSEMENT'!O105)</f>
        <v xml:space="preserve"> </v>
      </c>
      <c r="X100" s="606" t="str">
        <f>IF(R100&gt;0,'Saisie CLASSEMENT'!P105)</f>
        <v xml:space="preserve"> </v>
      </c>
      <c r="Y100" s="620" t="str">
        <f>IF(R100&gt;0,'Saisie CLASSEMENT'!Q105)</f>
        <v xml:space="preserve"> </v>
      </c>
      <c r="AB100" s="593" t="str">
        <f>IF(OR(Y100="",COUNTIF(Y$2:Y100,Y100)&gt;1),"",COUNTIF(Y:Y,"&gt;="&amp;Y100))</f>
        <v/>
      </c>
      <c r="AC100" s="602" t="str">
        <f t="shared" si="4"/>
        <v/>
      </c>
    </row>
    <row r="101" spans="1:29" ht="15.75" hidden="1" customHeight="1">
      <c r="A101" s="594">
        <f t="shared" si="5"/>
        <v>0</v>
      </c>
      <c r="B101" s="606" t="str">
        <f t="shared" si="6"/>
        <v/>
      </c>
      <c r="C101" s="605"/>
      <c r="D101" s="606"/>
      <c r="E101" s="607"/>
      <c r="F101" s="607"/>
      <c r="G101" s="607"/>
      <c r="H101" s="606"/>
      <c r="I101" s="606"/>
      <c r="J101" s="620"/>
      <c r="K101" s="622" t="str">
        <f t="shared" si="7"/>
        <v/>
      </c>
      <c r="L101" s="620"/>
      <c r="M101" s="609"/>
      <c r="R101" s="605" t="str">
        <f>IF('Saisie CLASSEMENT'!$C106&gt;0,'Saisie CLASSEMENT'!B106,"")</f>
        <v/>
      </c>
      <c r="S101" s="606">
        <f>IF(R101&gt;0,'Saisie CLASSEMENT'!C106)</f>
        <v>0</v>
      </c>
      <c r="T101" s="607" t="str">
        <f>IF(R101&gt;0,CONCATENATE('Saisie CLASSEMENT'!I106," ",'Saisie CLASSEMENT'!J106,""))</f>
        <v xml:space="preserve">   </v>
      </c>
      <c r="U101" s="607" t="str">
        <f>IF(R101&gt;0,'Saisie CLASSEMENT'!K106)</f>
        <v xml:space="preserve"> </v>
      </c>
      <c r="V101" s="607" t="str">
        <f>IF(R101&gt;0,'Saisie CLASSEMENT'!N106)</f>
        <v xml:space="preserve"> </v>
      </c>
      <c r="W101" s="606" t="str">
        <f>IF(R101&gt;0,'Saisie CLASSEMENT'!O106)</f>
        <v xml:space="preserve"> </v>
      </c>
      <c r="X101" s="606" t="str">
        <f>IF(R101&gt;0,'Saisie CLASSEMENT'!P106)</f>
        <v xml:space="preserve"> </v>
      </c>
      <c r="Y101" s="620" t="str">
        <f>IF(R101&gt;0,'Saisie CLASSEMENT'!Q106)</f>
        <v xml:space="preserve"> </v>
      </c>
      <c r="AB101" s="593" t="str">
        <f>IF(OR(Y101="",COUNTIF(Y$2:Y101,Y101)&gt;1),"",COUNTIF(Y:Y,"&gt;="&amp;Y101))</f>
        <v/>
      </c>
      <c r="AC101" s="602" t="str">
        <f t="shared" si="4"/>
        <v/>
      </c>
    </row>
    <row r="102" spans="1:29" ht="15.75" hidden="1" customHeight="1">
      <c r="A102" s="594">
        <f t="shared" si="5"/>
        <v>0</v>
      </c>
      <c r="B102" s="606" t="str">
        <f t="shared" si="6"/>
        <v/>
      </c>
      <c r="C102" s="605"/>
      <c r="D102" s="606"/>
      <c r="E102" s="607"/>
      <c r="F102" s="607"/>
      <c r="G102" s="607"/>
      <c r="H102" s="606"/>
      <c r="I102" s="606"/>
      <c r="J102" s="620"/>
      <c r="K102" s="622" t="str">
        <f t="shared" si="7"/>
        <v/>
      </c>
      <c r="L102" s="620"/>
      <c r="M102" s="609"/>
      <c r="R102" s="605" t="str">
        <f>IF('Saisie CLASSEMENT'!$C107&gt;0,'Saisie CLASSEMENT'!B107,"")</f>
        <v/>
      </c>
      <c r="S102" s="606">
        <f>IF(R102&gt;0,'Saisie CLASSEMENT'!C107)</f>
        <v>0</v>
      </c>
      <c r="T102" s="607" t="str">
        <f>IF(R102&gt;0,CONCATENATE('Saisie CLASSEMENT'!I107," ",'Saisie CLASSEMENT'!J107,""))</f>
        <v xml:space="preserve">   </v>
      </c>
      <c r="U102" s="607" t="str">
        <f>IF(R102&gt;0,'Saisie CLASSEMENT'!K107)</f>
        <v xml:space="preserve"> </v>
      </c>
      <c r="V102" s="607" t="str">
        <f>IF(R102&gt;0,'Saisie CLASSEMENT'!N107)</f>
        <v xml:space="preserve"> </v>
      </c>
      <c r="W102" s="606" t="str">
        <f>IF(R102&gt;0,'Saisie CLASSEMENT'!O107)</f>
        <v xml:space="preserve"> </v>
      </c>
      <c r="X102" s="606" t="str">
        <f>IF(R102&gt;0,'Saisie CLASSEMENT'!P107)</f>
        <v xml:space="preserve"> </v>
      </c>
      <c r="Y102" s="620" t="str">
        <f>IF(R102&gt;0,'Saisie CLASSEMENT'!Q107)</f>
        <v xml:space="preserve"> </v>
      </c>
      <c r="AB102" s="593" t="str">
        <f>IF(OR(Y102="",COUNTIF(Y$2:Y102,Y102)&gt;1),"",COUNTIF(Y:Y,"&gt;="&amp;Y102))</f>
        <v/>
      </c>
      <c r="AC102" s="602" t="str">
        <f t="shared" si="4"/>
        <v/>
      </c>
    </row>
    <row r="103" spans="1:29" ht="15.75" hidden="1" customHeight="1">
      <c r="A103" s="594">
        <f t="shared" si="5"/>
        <v>0</v>
      </c>
      <c r="B103" s="606" t="str">
        <f t="shared" si="6"/>
        <v/>
      </c>
      <c r="C103" s="605"/>
      <c r="D103" s="606"/>
      <c r="E103" s="607"/>
      <c r="F103" s="607"/>
      <c r="G103" s="607"/>
      <c r="H103" s="606"/>
      <c r="I103" s="606"/>
      <c r="J103" s="620"/>
      <c r="K103" s="622" t="str">
        <f t="shared" si="7"/>
        <v/>
      </c>
      <c r="L103" s="620"/>
      <c r="M103" s="609"/>
      <c r="R103" s="605" t="str">
        <f>IF('Saisie CLASSEMENT'!$C108&gt;0,'Saisie CLASSEMENT'!B108,"")</f>
        <v/>
      </c>
      <c r="S103" s="606">
        <f>IF(R103&gt;0,'Saisie CLASSEMENT'!C108)</f>
        <v>0</v>
      </c>
      <c r="T103" s="607" t="str">
        <f>IF(R103&gt;0,CONCATENATE('Saisie CLASSEMENT'!I108," ",'Saisie CLASSEMENT'!J108,""))</f>
        <v xml:space="preserve">   </v>
      </c>
      <c r="U103" s="607" t="str">
        <f>IF(R103&gt;0,'Saisie CLASSEMENT'!K108)</f>
        <v xml:space="preserve"> </v>
      </c>
      <c r="V103" s="607" t="str">
        <f>IF(R103&gt;0,'Saisie CLASSEMENT'!N108)</f>
        <v xml:space="preserve"> </v>
      </c>
      <c r="W103" s="606" t="str">
        <f>IF(R103&gt;0,'Saisie CLASSEMENT'!O108)</f>
        <v xml:space="preserve"> </v>
      </c>
      <c r="X103" s="606" t="str">
        <f>IF(R103&gt;0,'Saisie CLASSEMENT'!P108)</f>
        <v xml:space="preserve"> </v>
      </c>
      <c r="Y103" s="620" t="str">
        <f>IF(R103&gt;0,'Saisie CLASSEMENT'!Q108)</f>
        <v xml:space="preserve"> </v>
      </c>
      <c r="AB103" s="593" t="str">
        <f>IF(OR(Y103="",COUNTIF(Y$2:Y103,Y103)&gt;1),"",COUNTIF(Y:Y,"&gt;="&amp;Y103))</f>
        <v/>
      </c>
      <c r="AC103" s="602" t="str">
        <f t="shared" si="4"/>
        <v/>
      </c>
    </row>
    <row r="104" spans="1:29" ht="15.75" hidden="1" customHeight="1">
      <c r="A104" s="594">
        <f t="shared" si="5"/>
        <v>0</v>
      </c>
      <c r="B104" s="606" t="str">
        <f t="shared" si="6"/>
        <v/>
      </c>
      <c r="C104" s="605"/>
      <c r="D104" s="606"/>
      <c r="E104" s="607"/>
      <c r="F104" s="607"/>
      <c r="G104" s="607"/>
      <c r="H104" s="606"/>
      <c r="I104" s="606"/>
      <c r="J104" s="620"/>
      <c r="K104" s="622" t="str">
        <f t="shared" si="7"/>
        <v/>
      </c>
      <c r="L104" s="620"/>
      <c r="M104" s="609"/>
      <c r="R104" s="605" t="str">
        <f>IF('Saisie CLASSEMENT'!$C109&gt;0,'Saisie CLASSEMENT'!B109,"")</f>
        <v/>
      </c>
      <c r="S104" s="606">
        <f>IF(R104&gt;0,'Saisie CLASSEMENT'!C109)</f>
        <v>0</v>
      </c>
      <c r="T104" s="607" t="str">
        <f>IF(R104&gt;0,CONCATENATE('Saisie CLASSEMENT'!I109," ",'Saisie CLASSEMENT'!J109,""))</f>
        <v xml:space="preserve">   </v>
      </c>
      <c r="U104" s="607" t="str">
        <f>IF(R104&gt;0,'Saisie CLASSEMENT'!K109)</f>
        <v xml:space="preserve"> </v>
      </c>
      <c r="V104" s="607" t="str">
        <f>IF(R104&gt;0,'Saisie CLASSEMENT'!N109)</f>
        <v xml:space="preserve"> </v>
      </c>
      <c r="W104" s="606" t="str">
        <f>IF(R104&gt;0,'Saisie CLASSEMENT'!O109)</f>
        <v xml:space="preserve"> </v>
      </c>
      <c r="X104" s="606" t="str">
        <f>IF(R104&gt;0,'Saisie CLASSEMENT'!P109)</f>
        <v xml:space="preserve"> </v>
      </c>
      <c r="Y104" s="620" t="str">
        <f>IF(R104&gt;0,'Saisie CLASSEMENT'!Q109)</f>
        <v xml:space="preserve"> </v>
      </c>
      <c r="AB104" s="593" t="str">
        <f>IF(OR(Y104="",COUNTIF(Y$2:Y104,Y104)&gt;1),"",COUNTIF(Y:Y,"&gt;="&amp;Y104))</f>
        <v/>
      </c>
      <c r="AC104" s="602" t="str">
        <f t="shared" si="4"/>
        <v/>
      </c>
    </row>
    <row r="105" spans="1:29" ht="15.75" hidden="1" customHeight="1">
      <c r="A105" s="594">
        <f t="shared" si="5"/>
        <v>0</v>
      </c>
      <c r="B105" s="606" t="str">
        <f t="shared" si="6"/>
        <v/>
      </c>
      <c r="C105" s="605"/>
      <c r="D105" s="606"/>
      <c r="E105" s="607"/>
      <c r="F105" s="607"/>
      <c r="G105" s="607"/>
      <c r="H105" s="606"/>
      <c r="I105" s="606"/>
      <c r="J105" s="620"/>
      <c r="K105" s="622" t="str">
        <f t="shared" si="7"/>
        <v/>
      </c>
      <c r="L105" s="620"/>
      <c r="M105" s="609"/>
      <c r="R105" s="605" t="str">
        <f>IF('Saisie CLASSEMENT'!$C110&gt;0,'Saisie CLASSEMENT'!B110,"")</f>
        <v/>
      </c>
      <c r="S105" s="606">
        <f>IF(R105&gt;0,'Saisie CLASSEMENT'!C110)</f>
        <v>0</v>
      </c>
      <c r="T105" s="607" t="str">
        <f>IF(R105&gt;0,CONCATENATE('Saisie CLASSEMENT'!I110," ",'Saisie CLASSEMENT'!J110,""))</f>
        <v xml:space="preserve">   </v>
      </c>
      <c r="U105" s="607" t="str">
        <f>IF(R105&gt;0,'Saisie CLASSEMENT'!K110)</f>
        <v xml:space="preserve"> </v>
      </c>
      <c r="V105" s="607" t="str">
        <f>IF(R105&gt;0,'Saisie CLASSEMENT'!N110)</f>
        <v xml:space="preserve"> </v>
      </c>
      <c r="W105" s="606" t="str">
        <f>IF(R105&gt;0,'Saisie CLASSEMENT'!O110)</f>
        <v xml:space="preserve"> </v>
      </c>
      <c r="X105" s="606" t="str">
        <f>IF(R105&gt;0,'Saisie CLASSEMENT'!P110)</f>
        <v xml:space="preserve"> </v>
      </c>
      <c r="Y105" s="620" t="str">
        <f>IF(R105&gt;0,'Saisie CLASSEMENT'!Q110)</f>
        <v xml:space="preserve"> </v>
      </c>
      <c r="AB105" s="593" t="str">
        <f>IF(OR(Y105="",COUNTIF(Y$2:Y105,Y105)&gt;1),"",COUNTIF(Y:Y,"&gt;="&amp;Y105))</f>
        <v/>
      </c>
      <c r="AC105" s="602" t="str">
        <f t="shared" si="4"/>
        <v/>
      </c>
    </row>
    <row r="106" spans="1:29" ht="15.75" hidden="1" customHeight="1">
      <c r="A106" s="594">
        <f t="shared" si="5"/>
        <v>0</v>
      </c>
      <c r="B106" s="606" t="str">
        <f t="shared" si="6"/>
        <v/>
      </c>
      <c r="C106" s="605"/>
      <c r="D106" s="606"/>
      <c r="E106" s="607"/>
      <c r="F106" s="607"/>
      <c r="G106" s="607"/>
      <c r="H106" s="606"/>
      <c r="I106" s="606"/>
      <c r="J106" s="620"/>
      <c r="K106" s="622" t="str">
        <f t="shared" si="7"/>
        <v/>
      </c>
      <c r="L106" s="620"/>
      <c r="M106" s="609"/>
      <c r="R106" s="605" t="str">
        <f>IF('Saisie CLASSEMENT'!$C111&gt;0,'Saisie CLASSEMENT'!B111,"")</f>
        <v/>
      </c>
      <c r="S106" s="606">
        <f>IF(R106&gt;0,'Saisie CLASSEMENT'!C111)</f>
        <v>0</v>
      </c>
      <c r="T106" s="607" t="str">
        <f>IF(R106&gt;0,CONCATENATE('Saisie CLASSEMENT'!I111," ",'Saisie CLASSEMENT'!J111,""))</f>
        <v xml:space="preserve">   </v>
      </c>
      <c r="U106" s="607" t="str">
        <f>IF(R106&gt;0,'Saisie CLASSEMENT'!K111)</f>
        <v xml:space="preserve"> </v>
      </c>
      <c r="V106" s="607" t="str">
        <f>IF(R106&gt;0,'Saisie CLASSEMENT'!N111)</f>
        <v xml:space="preserve"> </v>
      </c>
      <c r="W106" s="606" t="str">
        <f>IF(R106&gt;0,'Saisie CLASSEMENT'!O111)</f>
        <v xml:space="preserve"> </v>
      </c>
      <c r="X106" s="606" t="str">
        <f>IF(R106&gt;0,'Saisie CLASSEMENT'!P111)</f>
        <v xml:space="preserve"> </v>
      </c>
      <c r="Y106" s="620" t="str">
        <f>IF(R106&gt;0,'Saisie CLASSEMENT'!Q111)</f>
        <v xml:space="preserve"> </v>
      </c>
      <c r="AB106" s="593" t="str">
        <f>IF(OR(Y106="",COUNTIF(Y$2:Y106,Y106)&gt;1),"",COUNTIF(Y:Y,"&gt;="&amp;Y106))</f>
        <v/>
      </c>
      <c r="AC106" s="602" t="str">
        <f t="shared" si="4"/>
        <v/>
      </c>
    </row>
    <row r="107" spans="1:29" ht="15.75" hidden="1" customHeight="1">
      <c r="A107" s="594">
        <f t="shared" si="5"/>
        <v>0</v>
      </c>
      <c r="B107" s="606" t="str">
        <f t="shared" si="6"/>
        <v/>
      </c>
      <c r="C107" s="605"/>
      <c r="D107" s="606"/>
      <c r="E107" s="607"/>
      <c r="F107" s="607"/>
      <c r="G107" s="607"/>
      <c r="H107" s="606"/>
      <c r="I107" s="606"/>
      <c r="J107" s="620"/>
      <c r="K107" s="622" t="str">
        <f t="shared" si="7"/>
        <v/>
      </c>
      <c r="L107" s="620"/>
      <c r="M107" s="609"/>
      <c r="R107" s="605" t="str">
        <f>IF('Saisie CLASSEMENT'!$C112&gt;0,'Saisie CLASSEMENT'!B112,"")</f>
        <v/>
      </c>
      <c r="S107" s="606">
        <f>IF(R107&gt;0,'Saisie CLASSEMENT'!C112)</f>
        <v>0</v>
      </c>
      <c r="T107" s="607" t="str">
        <f>IF(R107&gt;0,CONCATENATE('Saisie CLASSEMENT'!I112," ",'Saisie CLASSEMENT'!J112,""))</f>
        <v xml:space="preserve">   </v>
      </c>
      <c r="U107" s="607" t="str">
        <f>IF(R107&gt;0,'Saisie CLASSEMENT'!K112)</f>
        <v xml:space="preserve"> </v>
      </c>
      <c r="V107" s="607" t="str">
        <f>IF(R107&gt;0,'Saisie CLASSEMENT'!N112)</f>
        <v xml:space="preserve"> </v>
      </c>
      <c r="W107" s="606" t="str">
        <f>IF(R107&gt;0,'Saisie CLASSEMENT'!O112)</f>
        <v xml:space="preserve"> </v>
      </c>
      <c r="X107" s="606" t="str">
        <f>IF(R107&gt;0,'Saisie CLASSEMENT'!P112)</f>
        <v xml:space="preserve"> </v>
      </c>
      <c r="Y107" s="620" t="str">
        <f>IF(R107&gt;0,'Saisie CLASSEMENT'!Q112)</f>
        <v xml:space="preserve"> </v>
      </c>
      <c r="AB107" s="593" t="str">
        <f>IF(OR(Y107="",COUNTIF(Y$2:Y107,Y107)&gt;1),"",COUNTIF(Y:Y,"&gt;="&amp;Y107))</f>
        <v/>
      </c>
      <c r="AC107" s="602" t="str">
        <f t="shared" si="4"/>
        <v/>
      </c>
    </row>
    <row r="108" spans="1:29" ht="15.75" hidden="1" customHeight="1">
      <c r="A108" s="594">
        <f t="shared" si="5"/>
        <v>0</v>
      </c>
      <c r="B108" s="606" t="str">
        <f t="shared" si="6"/>
        <v/>
      </c>
      <c r="C108" s="605"/>
      <c r="D108" s="606"/>
      <c r="E108" s="607"/>
      <c r="F108" s="607"/>
      <c r="G108" s="607"/>
      <c r="H108" s="606"/>
      <c r="I108" s="606"/>
      <c r="J108" s="620"/>
      <c r="K108" s="622" t="str">
        <f t="shared" si="7"/>
        <v/>
      </c>
      <c r="L108" s="620"/>
      <c r="M108" s="609"/>
      <c r="R108" s="605" t="str">
        <f>IF('Saisie CLASSEMENT'!$C113&gt;0,'Saisie CLASSEMENT'!B113,"")</f>
        <v/>
      </c>
      <c r="S108" s="606">
        <f>IF(R108&gt;0,'Saisie CLASSEMENT'!C113)</f>
        <v>0</v>
      </c>
      <c r="T108" s="607" t="str">
        <f>IF(R108&gt;0,CONCATENATE('Saisie CLASSEMENT'!I113," ",'Saisie CLASSEMENT'!J113,""))</f>
        <v xml:space="preserve">   </v>
      </c>
      <c r="U108" s="607" t="str">
        <f>IF(R108&gt;0,'Saisie CLASSEMENT'!K113)</f>
        <v xml:space="preserve"> </v>
      </c>
      <c r="V108" s="607" t="str">
        <f>IF(R108&gt;0,'Saisie CLASSEMENT'!N113)</f>
        <v xml:space="preserve"> </v>
      </c>
      <c r="W108" s="606" t="str">
        <f>IF(R108&gt;0,'Saisie CLASSEMENT'!O113)</f>
        <v xml:space="preserve"> </v>
      </c>
      <c r="X108" s="606" t="str">
        <f>IF(R108&gt;0,'Saisie CLASSEMENT'!P113)</f>
        <v xml:space="preserve"> </v>
      </c>
      <c r="Y108" s="620" t="str">
        <f>IF(R108&gt;0,'Saisie CLASSEMENT'!Q113)</f>
        <v xml:space="preserve"> </v>
      </c>
      <c r="AB108" s="593" t="str">
        <f>IF(OR(Y108="",COUNTIF(Y$2:Y108,Y108)&gt;1),"",COUNTIF(Y:Y,"&gt;="&amp;Y108))</f>
        <v/>
      </c>
      <c r="AC108" s="602" t="str">
        <f t="shared" si="4"/>
        <v/>
      </c>
    </row>
    <row r="109" spans="1:29" ht="15.75" hidden="1" customHeight="1">
      <c r="A109" s="594">
        <f t="shared" si="5"/>
        <v>0</v>
      </c>
      <c r="B109" s="606" t="str">
        <f t="shared" si="6"/>
        <v/>
      </c>
      <c r="C109" s="605"/>
      <c r="D109" s="606"/>
      <c r="E109" s="607"/>
      <c r="F109" s="607"/>
      <c r="G109" s="607"/>
      <c r="H109" s="606"/>
      <c r="I109" s="606"/>
      <c r="J109" s="620"/>
      <c r="K109" s="622" t="str">
        <f t="shared" si="7"/>
        <v/>
      </c>
      <c r="L109" s="620"/>
      <c r="M109" s="609"/>
      <c r="R109" s="605" t="str">
        <f>IF('Saisie CLASSEMENT'!$C114&gt;0,'Saisie CLASSEMENT'!B114,"")</f>
        <v/>
      </c>
      <c r="S109" s="606">
        <f>IF(R109&gt;0,'Saisie CLASSEMENT'!C114)</f>
        <v>0</v>
      </c>
      <c r="T109" s="607" t="str">
        <f>IF(R109&gt;0,CONCATENATE('Saisie CLASSEMENT'!I114," ",'Saisie CLASSEMENT'!J114,""))</f>
        <v xml:space="preserve">   </v>
      </c>
      <c r="U109" s="607" t="str">
        <f>IF(R109&gt;0,'Saisie CLASSEMENT'!K114)</f>
        <v xml:space="preserve"> </v>
      </c>
      <c r="V109" s="607" t="str">
        <f>IF(R109&gt;0,'Saisie CLASSEMENT'!N114)</f>
        <v xml:space="preserve"> </v>
      </c>
      <c r="W109" s="606" t="str">
        <f>IF(R109&gt;0,'Saisie CLASSEMENT'!O114)</f>
        <v xml:space="preserve"> </v>
      </c>
      <c r="X109" s="606" t="str">
        <f>IF(R109&gt;0,'Saisie CLASSEMENT'!P114)</f>
        <v xml:space="preserve"> </v>
      </c>
      <c r="Y109" s="620" t="str">
        <f>IF(R109&gt;0,'Saisie CLASSEMENT'!Q114)</f>
        <v xml:space="preserve"> </v>
      </c>
      <c r="AB109" s="593" t="str">
        <f>IF(OR(Y109="",COUNTIF(Y$2:Y109,Y109)&gt;1),"",COUNTIF(Y:Y,"&gt;="&amp;Y109))</f>
        <v/>
      </c>
      <c r="AC109" s="602" t="str">
        <f t="shared" si="4"/>
        <v/>
      </c>
    </row>
    <row r="110" spans="1:29" ht="15.75" hidden="1" customHeight="1">
      <c r="A110" s="594">
        <f t="shared" si="5"/>
        <v>0</v>
      </c>
      <c r="B110" s="606" t="str">
        <f t="shared" si="6"/>
        <v/>
      </c>
      <c r="C110" s="605"/>
      <c r="D110" s="606"/>
      <c r="E110" s="607"/>
      <c r="F110" s="607"/>
      <c r="G110" s="607"/>
      <c r="H110" s="606"/>
      <c r="I110" s="606"/>
      <c r="J110" s="620"/>
      <c r="K110" s="622" t="str">
        <f t="shared" si="7"/>
        <v/>
      </c>
      <c r="L110" s="620"/>
      <c r="M110" s="609"/>
      <c r="R110" s="605" t="str">
        <f>IF('Saisie CLASSEMENT'!$C115&gt;0,'Saisie CLASSEMENT'!B115,"")</f>
        <v/>
      </c>
      <c r="S110" s="606">
        <f>IF(R110&gt;0,'Saisie CLASSEMENT'!C115)</f>
        <v>0</v>
      </c>
      <c r="T110" s="607" t="str">
        <f>IF(R110&gt;0,CONCATENATE('Saisie CLASSEMENT'!I115," ",'Saisie CLASSEMENT'!J115,""))</f>
        <v xml:space="preserve">   </v>
      </c>
      <c r="U110" s="607" t="str">
        <f>IF(R110&gt;0,'Saisie CLASSEMENT'!K115)</f>
        <v xml:space="preserve"> </v>
      </c>
      <c r="V110" s="607" t="str">
        <f>IF(R110&gt;0,'Saisie CLASSEMENT'!N115)</f>
        <v xml:space="preserve"> </v>
      </c>
      <c r="W110" s="606" t="str">
        <f>IF(R110&gt;0,'Saisie CLASSEMENT'!O115)</f>
        <v xml:space="preserve"> </v>
      </c>
      <c r="X110" s="606" t="str">
        <f>IF(R110&gt;0,'Saisie CLASSEMENT'!P115)</f>
        <v xml:space="preserve"> </v>
      </c>
      <c r="Y110" s="620" t="str">
        <f>IF(R110&gt;0,'Saisie CLASSEMENT'!Q115)</f>
        <v xml:space="preserve"> </v>
      </c>
      <c r="AB110" s="593" t="str">
        <f>IF(OR(Y110="",COUNTIF(Y$2:Y110,Y110)&gt;1),"",COUNTIF(Y:Y,"&gt;="&amp;Y110))</f>
        <v/>
      </c>
      <c r="AC110" s="602" t="str">
        <f t="shared" si="4"/>
        <v/>
      </c>
    </row>
    <row r="111" spans="1:29" ht="15.75" hidden="1" customHeight="1">
      <c r="A111" s="594">
        <f t="shared" si="5"/>
        <v>0</v>
      </c>
      <c r="B111" s="606" t="str">
        <f t="shared" si="6"/>
        <v/>
      </c>
      <c r="C111" s="605"/>
      <c r="D111" s="606"/>
      <c r="E111" s="607"/>
      <c r="F111" s="607"/>
      <c r="G111" s="607"/>
      <c r="H111" s="606"/>
      <c r="I111" s="606"/>
      <c r="J111" s="620"/>
      <c r="K111" s="622" t="str">
        <f t="shared" si="7"/>
        <v/>
      </c>
      <c r="L111" s="620"/>
      <c r="M111" s="609"/>
      <c r="R111" s="605" t="str">
        <f>IF('Saisie CLASSEMENT'!$C116&gt;0,'Saisie CLASSEMENT'!B116,"")</f>
        <v/>
      </c>
      <c r="S111" s="606">
        <f>IF(R111&gt;0,'Saisie CLASSEMENT'!C116)</f>
        <v>0</v>
      </c>
      <c r="T111" s="607" t="str">
        <f>IF(R111&gt;0,CONCATENATE('Saisie CLASSEMENT'!I116," ",'Saisie CLASSEMENT'!J116,""))</f>
        <v xml:space="preserve">   </v>
      </c>
      <c r="U111" s="607" t="str">
        <f>IF(R111&gt;0,'Saisie CLASSEMENT'!K116)</f>
        <v xml:space="preserve"> </v>
      </c>
      <c r="V111" s="607" t="str">
        <f>IF(R111&gt;0,'Saisie CLASSEMENT'!N116)</f>
        <v xml:space="preserve"> </v>
      </c>
      <c r="W111" s="606" t="str">
        <f>IF(R111&gt;0,'Saisie CLASSEMENT'!O116)</f>
        <v xml:space="preserve"> </v>
      </c>
      <c r="X111" s="606" t="str">
        <f>IF(R111&gt;0,'Saisie CLASSEMENT'!P116)</f>
        <v xml:space="preserve"> </v>
      </c>
      <c r="Y111" s="620" t="str">
        <f>IF(R111&gt;0,'Saisie CLASSEMENT'!Q116)</f>
        <v xml:space="preserve"> </v>
      </c>
      <c r="AB111" s="593" t="str">
        <f>IF(OR(Y111="",COUNTIF(Y$2:Y111,Y111)&gt;1),"",COUNTIF(Y:Y,"&gt;="&amp;Y111))</f>
        <v/>
      </c>
      <c r="AC111" s="602" t="str">
        <f t="shared" si="4"/>
        <v/>
      </c>
    </row>
    <row r="112" spans="1:29" ht="15.75" hidden="1" customHeight="1">
      <c r="A112" s="594">
        <f t="shared" si="5"/>
        <v>0</v>
      </c>
      <c r="B112" s="606" t="str">
        <f t="shared" si="6"/>
        <v/>
      </c>
      <c r="C112" s="605"/>
      <c r="D112" s="606"/>
      <c r="E112" s="607"/>
      <c r="F112" s="607"/>
      <c r="G112" s="607"/>
      <c r="H112" s="606"/>
      <c r="I112" s="606"/>
      <c r="J112" s="620"/>
      <c r="K112" s="622" t="str">
        <f t="shared" si="7"/>
        <v/>
      </c>
      <c r="L112" s="620"/>
      <c r="M112" s="609"/>
      <c r="R112" s="605" t="str">
        <f>IF('Saisie CLASSEMENT'!$C117&gt;0,'Saisie CLASSEMENT'!B117,"")</f>
        <v/>
      </c>
      <c r="S112" s="606">
        <f>IF(R112&gt;0,'Saisie CLASSEMENT'!C117)</f>
        <v>0</v>
      </c>
      <c r="T112" s="607" t="str">
        <f>IF(R112&gt;0,CONCATENATE('Saisie CLASSEMENT'!I117," ",'Saisie CLASSEMENT'!J117,""))</f>
        <v xml:space="preserve">   </v>
      </c>
      <c r="U112" s="607" t="str">
        <f>IF(R112&gt;0,'Saisie CLASSEMENT'!K117)</f>
        <v xml:space="preserve"> </v>
      </c>
      <c r="V112" s="607" t="str">
        <f>IF(R112&gt;0,'Saisie CLASSEMENT'!N117)</f>
        <v xml:space="preserve"> </v>
      </c>
      <c r="W112" s="606" t="str">
        <f>IF(R112&gt;0,'Saisie CLASSEMENT'!O117)</f>
        <v xml:space="preserve"> </v>
      </c>
      <c r="X112" s="606" t="str">
        <f>IF(R112&gt;0,'Saisie CLASSEMENT'!P117)</f>
        <v xml:space="preserve"> </v>
      </c>
      <c r="Y112" s="620" t="str">
        <f>IF(R112&gt;0,'Saisie CLASSEMENT'!Q117)</f>
        <v xml:space="preserve"> </v>
      </c>
      <c r="AB112" s="593" t="str">
        <f>IF(OR(Y112="",COUNTIF(Y$2:Y112,Y112)&gt;1),"",COUNTIF(Y:Y,"&gt;="&amp;Y112))</f>
        <v/>
      </c>
      <c r="AC112" s="602" t="str">
        <f t="shared" si="4"/>
        <v/>
      </c>
    </row>
    <row r="113" spans="1:29" ht="15.75" hidden="1" customHeight="1">
      <c r="A113" s="594">
        <f t="shared" si="5"/>
        <v>0</v>
      </c>
      <c r="B113" s="606" t="str">
        <f t="shared" si="6"/>
        <v/>
      </c>
      <c r="C113" s="605"/>
      <c r="D113" s="606"/>
      <c r="E113" s="607"/>
      <c r="F113" s="607"/>
      <c r="G113" s="607"/>
      <c r="H113" s="606"/>
      <c r="I113" s="606"/>
      <c r="J113" s="620"/>
      <c r="K113" s="622" t="str">
        <f t="shared" si="7"/>
        <v/>
      </c>
      <c r="L113" s="620"/>
      <c r="M113" s="609"/>
      <c r="R113" s="605" t="str">
        <f>IF('Saisie CLASSEMENT'!$C118&gt;0,'Saisie CLASSEMENT'!B118,"")</f>
        <v/>
      </c>
      <c r="S113" s="606">
        <f>IF(R113&gt;0,'Saisie CLASSEMENT'!C118)</f>
        <v>0</v>
      </c>
      <c r="T113" s="607" t="str">
        <f>IF(R113&gt;0,CONCATENATE('Saisie CLASSEMENT'!I118," ",'Saisie CLASSEMENT'!J118,""))</f>
        <v xml:space="preserve">   </v>
      </c>
      <c r="U113" s="607" t="str">
        <f>IF(R113&gt;0,'Saisie CLASSEMENT'!K118)</f>
        <v xml:space="preserve"> </v>
      </c>
      <c r="V113" s="607" t="str">
        <f>IF(R113&gt;0,'Saisie CLASSEMENT'!N118)</f>
        <v xml:space="preserve"> </v>
      </c>
      <c r="W113" s="606" t="str">
        <f>IF(R113&gt;0,'Saisie CLASSEMENT'!O118)</f>
        <v xml:space="preserve"> </v>
      </c>
      <c r="X113" s="606" t="str">
        <f>IF(R113&gt;0,'Saisie CLASSEMENT'!P118)</f>
        <v xml:space="preserve"> </v>
      </c>
      <c r="Y113" s="620" t="str">
        <f>IF(R113&gt;0,'Saisie CLASSEMENT'!Q118)</f>
        <v xml:space="preserve"> </v>
      </c>
      <c r="AB113" s="593" t="str">
        <f>IF(OR(Y113="",COUNTIF(Y$2:Y113,Y113)&gt;1),"",COUNTIF(Y:Y,"&gt;="&amp;Y113))</f>
        <v/>
      </c>
      <c r="AC113" s="602" t="str">
        <f t="shared" si="4"/>
        <v/>
      </c>
    </row>
    <row r="114" spans="1:29" ht="15.75" hidden="1" customHeight="1">
      <c r="A114" s="594">
        <f t="shared" si="5"/>
        <v>0</v>
      </c>
      <c r="B114" s="606" t="str">
        <f t="shared" si="6"/>
        <v/>
      </c>
      <c r="C114" s="605"/>
      <c r="D114" s="606"/>
      <c r="E114" s="607"/>
      <c r="F114" s="607"/>
      <c r="G114" s="607"/>
      <c r="H114" s="606"/>
      <c r="I114" s="606"/>
      <c r="J114" s="620"/>
      <c r="K114" s="622" t="str">
        <f t="shared" si="7"/>
        <v/>
      </c>
      <c r="L114" s="620"/>
      <c r="M114" s="609"/>
      <c r="R114" s="605" t="str">
        <f>IF('Saisie CLASSEMENT'!$C119&gt;0,'Saisie CLASSEMENT'!B119,"")</f>
        <v/>
      </c>
      <c r="S114" s="606">
        <f>IF(R114&gt;0,'Saisie CLASSEMENT'!C119)</f>
        <v>0</v>
      </c>
      <c r="T114" s="607" t="str">
        <f>IF(R114&gt;0,CONCATENATE('Saisie CLASSEMENT'!I119," ",'Saisie CLASSEMENT'!J119,""))</f>
        <v xml:space="preserve">   </v>
      </c>
      <c r="U114" s="607" t="str">
        <f>IF(R114&gt;0,'Saisie CLASSEMENT'!K119)</f>
        <v xml:space="preserve"> </v>
      </c>
      <c r="V114" s="607" t="str">
        <f>IF(R114&gt;0,'Saisie CLASSEMENT'!N119)</f>
        <v xml:space="preserve"> </v>
      </c>
      <c r="W114" s="606" t="str">
        <f>IF(R114&gt;0,'Saisie CLASSEMENT'!O119)</f>
        <v xml:space="preserve"> </v>
      </c>
      <c r="X114" s="606" t="str">
        <f>IF(R114&gt;0,'Saisie CLASSEMENT'!P119)</f>
        <v xml:space="preserve"> </v>
      </c>
      <c r="Y114" s="620" t="str">
        <f>IF(R114&gt;0,'Saisie CLASSEMENT'!Q119)</f>
        <v xml:space="preserve"> </v>
      </c>
      <c r="AB114" s="593" t="str">
        <f>IF(OR(Y114="",COUNTIF(Y$2:Y114,Y114)&gt;1),"",COUNTIF(Y:Y,"&gt;="&amp;Y114))</f>
        <v/>
      </c>
      <c r="AC114" s="602" t="str">
        <f t="shared" si="4"/>
        <v/>
      </c>
    </row>
    <row r="115" spans="1:29" ht="15.75" hidden="1" customHeight="1">
      <c r="A115" s="594">
        <f t="shared" si="5"/>
        <v>0</v>
      </c>
      <c r="B115" s="606" t="str">
        <f t="shared" si="6"/>
        <v/>
      </c>
      <c r="C115" s="605"/>
      <c r="D115" s="606"/>
      <c r="E115" s="607"/>
      <c r="F115" s="607"/>
      <c r="G115" s="607"/>
      <c r="H115" s="606"/>
      <c r="I115" s="606"/>
      <c r="J115" s="620"/>
      <c r="K115" s="622" t="str">
        <f t="shared" si="7"/>
        <v/>
      </c>
      <c r="L115" s="620"/>
      <c r="M115" s="609"/>
      <c r="R115" s="605" t="str">
        <f>IF('Saisie CLASSEMENT'!$C120&gt;0,'Saisie CLASSEMENT'!B120,"")</f>
        <v/>
      </c>
      <c r="S115" s="606">
        <f>IF(R115&gt;0,'Saisie CLASSEMENT'!C120)</f>
        <v>0</v>
      </c>
      <c r="T115" s="607" t="str">
        <f>IF(R115&gt;0,CONCATENATE('Saisie CLASSEMENT'!I120," ",'Saisie CLASSEMENT'!J120,""))</f>
        <v xml:space="preserve">   </v>
      </c>
      <c r="U115" s="607" t="str">
        <f>IF(R115&gt;0,'Saisie CLASSEMENT'!K120)</f>
        <v xml:space="preserve"> </v>
      </c>
      <c r="V115" s="607" t="str">
        <f>IF(R115&gt;0,'Saisie CLASSEMENT'!N120)</f>
        <v xml:space="preserve"> </v>
      </c>
      <c r="W115" s="606" t="str">
        <f>IF(R115&gt;0,'Saisie CLASSEMENT'!O120)</f>
        <v xml:space="preserve"> </v>
      </c>
      <c r="X115" s="606" t="str">
        <f>IF(R115&gt;0,'Saisie CLASSEMENT'!P120)</f>
        <v xml:space="preserve"> </v>
      </c>
      <c r="Y115" s="620" t="str">
        <f>IF(R115&gt;0,'Saisie CLASSEMENT'!Q120)</f>
        <v xml:space="preserve"> </v>
      </c>
      <c r="AB115" s="593" t="str">
        <f>IF(OR(Y115="",COUNTIF(Y$2:Y115,Y115)&gt;1),"",COUNTIF(Y:Y,"&gt;="&amp;Y115))</f>
        <v/>
      </c>
      <c r="AC115" s="602" t="str">
        <f t="shared" si="4"/>
        <v/>
      </c>
    </row>
    <row r="116" spans="1:29" ht="15.75" hidden="1" customHeight="1">
      <c r="A116" s="594">
        <f t="shared" si="5"/>
        <v>0</v>
      </c>
      <c r="B116" s="606" t="str">
        <f t="shared" si="6"/>
        <v/>
      </c>
      <c r="C116" s="605"/>
      <c r="D116" s="606"/>
      <c r="E116" s="607"/>
      <c r="F116" s="607"/>
      <c r="G116" s="607"/>
      <c r="H116" s="606"/>
      <c r="I116" s="606"/>
      <c r="J116" s="620"/>
      <c r="K116" s="622" t="str">
        <f t="shared" si="7"/>
        <v/>
      </c>
      <c r="L116" s="620"/>
      <c r="M116" s="609"/>
      <c r="R116" s="605" t="str">
        <f>IF('Saisie CLASSEMENT'!$C121&gt;0,'Saisie CLASSEMENT'!B121,"")</f>
        <v/>
      </c>
      <c r="S116" s="606">
        <f>IF(R116&gt;0,'Saisie CLASSEMENT'!C121)</f>
        <v>0</v>
      </c>
      <c r="T116" s="607" t="str">
        <f>IF(R116&gt;0,CONCATENATE('Saisie CLASSEMENT'!I121," ",'Saisie CLASSEMENT'!J121,""))</f>
        <v xml:space="preserve">   </v>
      </c>
      <c r="U116" s="607" t="str">
        <f>IF(R116&gt;0,'Saisie CLASSEMENT'!K121)</f>
        <v xml:space="preserve"> </v>
      </c>
      <c r="V116" s="607" t="str">
        <f>IF(R116&gt;0,'Saisie CLASSEMENT'!N121)</f>
        <v xml:space="preserve"> </v>
      </c>
      <c r="W116" s="606" t="str">
        <f>IF(R116&gt;0,'Saisie CLASSEMENT'!O121)</f>
        <v xml:space="preserve"> </v>
      </c>
      <c r="X116" s="606" t="str">
        <f>IF(R116&gt;0,'Saisie CLASSEMENT'!P121)</f>
        <v xml:space="preserve"> </v>
      </c>
      <c r="Y116" s="620" t="str">
        <f>IF(R116&gt;0,'Saisie CLASSEMENT'!Q121)</f>
        <v xml:space="preserve"> </v>
      </c>
      <c r="AB116" s="593" t="str">
        <f>IF(OR(Y116="",COUNTIF(Y$2:Y116,Y116)&gt;1),"",COUNTIF(Y:Y,"&gt;="&amp;Y116))</f>
        <v/>
      </c>
      <c r="AC116" s="602" t="str">
        <f t="shared" si="4"/>
        <v/>
      </c>
    </row>
    <row r="117" spans="1:29" ht="15.75" hidden="1" customHeight="1">
      <c r="A117" s="594">
        <f t="shared" si="5"/>
        <v>0</v>
      </c>
      <c r="B117" s="606" t="str">
        <f t="shared" si="6"/>
        <v/>
      </c>
      <c r="C117" s="605"/>
      <c r="D117" s="606"/>
      <c r="E117" s="607"/>
      <c r="F117" s="607"/>
      <c r="G117" s="607"/>
      <c r="H117" s="606"/>
      <c r="I117" s="606"/>
      <c r="J117" s="620"/>
      <c r="K117" s="622" t="str">
        <f t="shared" si="7"/>
        <v/>
      </c>
      <c r="L117" s="620"/>
      <c r="M117" s="609"/>
      <c r="R117" s="605" t="str">
        <f>IF('Saisie CLASSEMENT'!$C122&gt;0,'Saisie CLASSEMENT'!B122,"")</f>
        <v/>
      </c>
      <c r="S117" s="606">
        <f>IF(R117&gt;0,'Saisie CLASSEMENT'!C122)</f>
        <v>0</v>
      </c>
      <c r="T117" s="607" t="str">
        <f>IF(R117&gt;0,CONCATENATE('Saisie CLASSEMENT'!I122," ",'Saisie CLASSEMENT'!J122,""))</f>
        <v xml:space="preserve">   </v>
      </c>
      <c r="U117" s="607" t="str">
        <f>IF(R117&gt;0,'Saisie CLASSEMENT'!K122)</f>
        <v xml:space="preserve"> </v>
      </c>
      <c r="V117" s="607" t="str">
        <f>IF(R117&gt;0,'Saisie CLASSEMENT'!N122)</f>
        <v xml:space="preserve"> </v>
      </c>
      <c r="W117" s="606" t="str">
        <f>IF(R117&gt;0,'Saisie CLASSEMENT'!O122)</f>
        <v xml:space="preserve"> </v>
      </c>
      <c r="X117" s="606" t="str">
        <f>IF(R117&gt;0,'Saisie CLASSEMENT'!P122)</f>
        <v xml:space="preserve"> </v>
      </c>
      <c r="Y117" s="620" t="str">
        <f>IF(R117&gt;0,'Saisie CLASSEMENT'!Q122)</f>
        <v xml:space="preserve"> </v>
      </c>
      <c r="AB117" s="593" t="str">
        <f>IF(OR(Y117="",COUNTIF(Y$2:Y117,Y117)&gt;1),"",COUNTIF(Y:Y,"&gt;="&amp;Y117))</f>
        <v/>
      </c>
      <c r="AC117" s="602" t="str">
        <f t="shared" si="4"/>
        <v/>
      </c>
    </row>
    <row r="118" spans="1:29" ht="15.75" hidden="1" customHeight="1">
      <c r="A118" s="594">
        <f t="shared" si="5"/>
        <v>0</v>
      </c>
      <c r="B118" s="606" t="str">
        <f t="shared" si="6"/>
        <v/>
      </c>
      <c r="C118" s="605"/>
      <c r="D118" s="606"/>
      <c r="E118" s="607"/>
      <c r="F118" s="607"/>
      <c r="G118" s="607"/>
      <c r="H118" s="606"/>
      <c r="I118" s="606"/>
      <c r="J118" s="620"/>
      <c r="K118" s="622" t="str">
        <f t="shared" si="7"/>
        <v/>
      </c>
      <c r="L118" s="620"/>
      <c r="M118" s="609"/>
      <c r="R118" s="605" t="str">
        <f>IF('Saisie CLASSEMENT'!$C123&gt;0,'Saisie CLASSEMENT'!B123,"")</f>
        <v/>
      </c>
      <c r="S118" s="606">
        <f>IF(R118&gt;0,'Saisie CLASSEMENT'!C123)</f>
        <v>0</v>
      </c>
      <c r="T118" s="607" t="str">
        <f>IF(R118&gt;0,CONCATENATE('Saisie CLASSEMENT'!I123," ",'Saisie CLASSEMENT'!J123,""))</f>
        <v xml:space="preserve">   </v>
      </c>
      <c r="U118" s="607" t="str">
        <f>IF(R118&gt;0,'Saisie CLASSEMENT'!K123)</f>
        <v xml:space="preserve"> </v>
      </c>
      <c r="V118" s="607" t="str">
        <f>IF(R118&gt;0,'Saisie CLASSEMENT'!N123)</f>
        <v xml:space="preserve"> </v>
      </c>
      <c r="W118" s="606" t="str">
        <f>IF(R118&gt;0,'Saisie CLASSEMENT'!O123)</f>
        <v xml:space="preserve"> </v>
      </c>
      <c r="X118" s="606" t="str">
        <f>IF(R118&gt;0,'Saisie CLASSEMENT'!P123)</f>
        <v xml:space="preserve"> </v>
      </c>
      <c r="Y118" s="620" t="str">
        <f>IF(R118&gt;0,'Saisie CLASSEMENT'!Q123)</f>
        <v xml:space="preserve"> </v>
      </c>
      <c r="AB118" s="593" t="str">
        <f>IF(OR(Y118="",COUNTIF(Y$2:Y118,Y118)&gt;1),"",COUNTIF(Y:Y,"&gt;="&amp;Y118))</f>
        <v/>
      </c>
      <c r="AC118" s="602" t="str">
        <f t="shared" si="4"/>
        <v/>
      </c>
    </row>
    <row r="119" spans="1:29" ht="15.75" hidden="1" customHeight="1">
      <c r="A119" s="594">
        <f t="shared" si="5"/>
        <v>0</v>
      </c>
      <c r="B119" s="606" t="str">
        <f t="shared" si="6"/>
        <v/>
      </c>
      <c r="C119" s="605"/>
      <c r="D119" s="606"/>
      <c r="E119" s="607"/>
      <c r="F119" s="607"/>
      <c r="G119" s="607"/>
      <c r="H119" s="606"/>
      <c r="I119" s="606"/>
      <c r="J119" s="620"/>
      <c r="K119" s="622" t="str">
        <f t="shared" si="7"/>
        <v/>
      </c>
      <c r="L119" s="620"/>
      <c r="M119" s="609"/>
      <c r="R119" s="605" t="str">
        <f>IF('Saisie CLASSEMENT'!$C124&gt;0,'Saisie CLASSEMENT'!B124,"")</f>
        <v/>
      </c>
      <c r="S119" s="606">
        <f>IF(R119&gt;0,'Saisie CLASSEMENT'!C124)</f>
        <v>0</v>
      </c>
      <c r="T119" s="607" t="str">
        <f>IF(R119&gt;0,CONCATENATE('Saisie CLASSEMENT'!I124," ",'Saisie CLASSEMENT'!J124,""))</f>
        <v xml:space="preserve">   </v>
      </c>
      <c r="U119" s="607" t="str">
        <f>IF(R119&gt;0,'Saisie CLASSEMENT'!K124)</f>
        <v xml:space="preserve"> </v>
      </c>
      <c r="V119" s="607" t="str">
        <f>IF(R119&gt;0,'Saisie CLASSEMENT'!N124)</f>
        <v xml:space="preserve"> </v>
      </c>
      <c r="W119" s="606" t="str">
        <f>IF(R119&gt;0,'Saisie CLASSEMENT'!O124)</f>
        <v xml:space="preserve"> </v>
      </c>
      <c r="X119" s="606" t="str">
        <f>IF(R119&gt;0,'Saisie CLASSEMENT'!P124)</f>
        <v xml:space="preserve"> </v>
      </c>
      <c r="Y119" s="620" t="str">
        <f>IF(R119&gt;0,'Saisie CLASSEMENT'!Q124)</f>
        <v xml:space="preserve"> </v>
      </c>
      <c r="AB119" s="593" t="str">
        <f>IF(OR(Y119="",COUNTIF(Y$2:Y119,Y119)&gt;1),"",COUNTIF(Y:Y,"&gt;="&amp;Y119))</f>
        <v/>
      </c>
      <c r="AC119" s="602" t="str">
        <f t="shared" si="4"/>
        <v/>
      </c>
    </row>
    <row r="120" spans="1:29" ht="15.75" hidden="1" customHeight="1">
      <c r="A120" s="594">
        <f t="shared" si="5"/>
        <v>0</v>
      </c>
      <c r="B120" s="606" t="str">
        <f t="shared" si="6"/>
        <v/>
      </c>
      <c r="C120" s="605"/>
      <c r="D120" s="606"/>
      <c r="E120" s="607"/>
      <c r="F120" s="607"/>
      <c r="G120" s="607"/>
      <c r="H120" s="606"/>
      <c r="I120" s="606"/>
      <c r="J120" s="620"/>
      <c r="K120" s="622" t="str">
        <f t="shared" si="7"/>
        <v/>
      </c>
      <c r="L120" s="620"/>
      <c r="M120" s="609"/>
      <c r="R120" s="605" t="str">
        <f>IF('Saisie CLASSEMENT'!$C125&gt;0,'Saisie CLASSEMENT'!B125,"")</f>
        <v/>
      </c>
      <c r="S120" s="606">
        <f>IF(R120&gt;0,'Saisie CLASSEMENT'!C125)</f>
        <v>0</v>
      </c>
      <c r="T120" s="607" t="str">
        <f>IF(R120&gt;0,CONCATENATE('Saisie CLASSEMENT'!I125," ",'Saisie CLASSEMENT'!J125,""))</f>
        <v xml:space="preserve">   </v>
      </c>
      <c r="U120" s="607" t="str">
        <f>IF(R120&gt;0,'Saisie CLASSEMENT'!K125)</f>
        <v xml:space="preserve"> </v>
      </c>
      <c r="V120" s="607" t="str">
        <f>IF(R120&gt;0,'Saisie CLASSEMENT'!N125)</f>
        <v xml:space="preserve"> </v>
      </c>
      <c r="W120" s="606" t="str">
        <f>IF(R120&gt;0,'Saisie CLASSEMENT'!O125)</f>
        <v xml:space="preserve"> </v>
      </c>
      <c r="X120" s="606" t="str">
        <f>IF(R120&gt;0,'Saisie CLASSEMENT'!P125)</f>
        <v xml:space="preserve"> </v>
      </c>
      <c r="Y120" s="620" t="str">
        <f>IF(R120&gt;0,'Saisie CLASSEMENT'!Q125)</f>
        <v xml:space="preserve"> </v>
      </c>
      <c r="AB120" s="593" t="str">
        <f>IF(OR(Y120="",COUNTIF(Y$2:Y120,Y120)&gt;1),"",COUNTIF(Y:Y,"&gt;="&amp;Y120))</f>
        <v/>
      </c>
      <c r="AC120" s="602" t="str">
        <f t="shared" si="4"/>
        <v/>
      </c>
    </row>
    <row r="121" spans="1:29" ht="15.75" hidden="1" customHeight="1">
      <c r="A121" s="594">
        <f t="shared" si="5"/>
        <v>0</v>
      </c>
      <c r="B121" s="606" t="str">
        <f t="shared" si="6"/>
        <v/>
      </c>
      <c r="C121" s="605"/>
      <c r="D121" s="606"/>
      <c r="E121" s="607"/>
      <c r="F121" s="607"/>
      <c r="G121" s="607"/>
      <c r="H121" s="606"/>
      <c r="I121" s="606"/>
      <c r="J121" s="620"/>
      <c r="K121" s="622" t="str">
        <f t="shared" si="7"/>
        <v/>
      </c>
      <c r="L121" s="620"/>
      <c r="M121" s="609"/>
      <c r="R121" s="605" t="str">
        <f>IF('Saisie CLASSEMENT'!$C126&gt;0,'Saisie CLASSEMENT'!B126,"")</f>
        <v/>
      </c>
      <c r="S121" s="606">
        <f>IF(R121&gt;0,'Saisie CLASSEMENT'!C126)</f>
        <v>0</v>
      </c>
      <c r="T121" s="607" t="str">
        <f>IF(R121&gt;0,CONCATENATE('Saisie CLASSEMENT'!I126," ",'Saisie CLASSEMENT'!J126,""))</f>
        <v xml:space="preserve">   </v>
      </c>
      <c r="U121" s="607" t="str">
        <f>IF(R121&gt;0,'Saisie CLASSEMENT'!K126)</f>
        <v xml:space="preserve"> </v>
      </c>
      <c r="V121" s="607" t="str">
        <f>IF(R121&gt;0,'Saisie CLASSEMENT'!N126)</f>
        <v xml:space="preserve"> </v>
      </c>
      <c r="W121" s="606" t="str">
        <f>IF(R121&gt;0,'Saisie CLASSEMENT'!O126)</f>
        <v xml:space="preserve"> </v>
      </c>
      <c r="X121" s="606" t="str">
        <f>IF(R121&gt;0,'Saisie CLASSEMENT'!P126)</f>
        <v xml:space="preserve"> </v>
      </c>
      <c r="Y121" s="620" t="str">
        <f>IF(R121&gt;0,'Saisie CLASSEMENT'!Q126)</f>
        <v xml:space="preserve"> </v>
      </c>
      <c r="AB121" s="593" t="str">
        <f>IF(OR(Y121="",COUNTIF(Y$2:Y121,Y121)&gt;1),"",COUNTIF(Y:Y,"&gt;="&amp;Y121))</f>
        <v/>
      </c>
      <c r="AC121" s="602" t="str">
        <f t="shared" si="4"/>
        <v/>
      </c>
    </row>
    <row r="122" spans="1:29" ht="15.75" hidden="1" customHeight="1">
      <c r="A122" s="594">
        <f t="shared" si="5"/>
        <v>0</v>
      </c>
      <c r="B122" s="606" t="str">
        <f t="shared" si="6"/>
        <v/>
      </c>
      <c r="C122" s="605"/>
      <c r="D122" s="606"/>
      <c r="E122" s="607"/>
      <c r="F122" s="607"/>
      <c r="G122" s="607"/>
      <c r="H122" s="606"/>
      <c r="I122" s="606"/>
      <c r="J122" s="620"/>
      <c r="K122" s="622" t="str">
        <f t="shared" si="7"/>
        <v/>
      </c>
      <c r="L122" s="620"/>
      <c r="M122" s="609"/>
      <c r="R122" s="605" t="str">
        <f>IF('Saisie CLASSEMENT'!$C127&gt;0,'Saisie CLASSEMENT'!B127,"")</f>
        <v/>
      </c>
      <c r="S122" s="606">
        <f>IF(R122&gt;0,'Saisie CLASSEMENT'!C127)</f>
        <v>0</v>
      </c>
      <c r="T122" s="607" t="str">
        <f>IF(R122&gt;0,CONCATENATE('Saisie CLASSEMENT'!I127," ",'Saisie CLASSEMENT'!J127,""))</f>
        <v xml:space="preserve">   </v>
      </c>
      <c r="U122" s="607" t="str">
        <f>IF(R122&gt;0,'Saisie CLASSEMENT'!K127)</f>
        <v xml:space="preserve"> </v>
      </c>
      <c r="V122" s="607" t="str">
        <f>IF(R122&gt;0,'Saisie CLASSEMENT'!N127)</f>
        <v xml:space="preserve"> </v>
      </c>
      <c r="W122" s="606" t="str">
        <f>IF(R122&gt;0,'Saisie CLASSEMENT'!O127)</f>
        <v xml:space="preserve"> </v>
      </c>
      <c r="X122" s="606" t="str">
        <f>IF(R122&gt;0,'Saisie CLASSEMENT'!P127)</f>
        <v xml:space="preserve"> </v>
      </c>
      <c r="Y122" s="620" t="str">
        <f>IF(R122&gt;0,'Saisie CLASSEMENT'!Q127)</f>
        <v xml:space="preserve"> </v>
      </c>
      <c r="AB122" s="593" t="str">
        <f>IF(OR(Y122="",COUNTIF(Y$2:Y122,Y122)&gt;1),"",COUNTIF(Y:Y,"&gt;="&amp;Y122))</f>
        <v/>
      </c>
      <c r="AC122" s="602" t="str">
        <f t="shared" si="4"/>
        <v/>
      </c>
    </row>
    <row r="123" spans="1:29" ht="15.75" hidden="1" customHeight="1">
      <c r="A123" s="594">
        <f t="shared" si="5"/>
        <v>0</v>
      </c>
      <c r="B123" s="606" t="str">
        <f t="shared" si="6"/>
        <v/>
      </c>
      <c r="C123" s="605"/>
      <c r="D123" s="606"/>
      <c r="E123" s="607"/>
      <c r="F123" s="607"/>
      <c r="G123" s="607"/>
      <c r="H123" s="606"/>
      <c r="I123" s="606"/>
      <c r="J123" s="620"/>
      <c r="K123" s="622" t="str">
        <f t="shared" si="7"/>
        <v/>
      </c>
      <c r="L123" s="620"/>
      <c r="M123" s="609"/>
      <c r="R123" s="605" t="str">
        <f>IF('Saisie CLASSEMENT'!$C128&gt;0,'Saisie CLASSEMENT'!B128,"")</f>
        <v/>
      </c>
      <c r="S123" s="606">
        <f>IF(R123&gt;0,'Saisie CLASSEMENT'!C128)</f>
        <v>0</v>
      </c>
      <c r="T123" s="607" t="str">
        <f>IF(R123&gt;0,CONCATENATE('Saisie CLASSEMENT'!I128," ",'Saisie CLASSEMENT'!J128,""))</f>
        <v xml:space="preserve">   </v>
      </c>
      <c r="U123" s="607" t="str">
        <f>IF(R123&gt;0,'Saisie CLASSEMENT'!K128)</f>
        <v xml:space="preserve"> </v>
      </c>
      <c r="V123" s="607" t="str">
        <f>IF(R123&gt;0,'Saisie CLASSEMENT'!N128)</f>
        <v xml:space="preserve"> </v>
      </c>
      <c r="W123" s="606" t="str">
        <f>IF(R123&gt;0,'Saisie CLASSEMENT'!O128)</f>
        <v xml:space="preserve"> </v>
      </c>
      <c r="X123" s="606" t="str">
        <f>IF(R123&gt;0,'Saisie CLASSEMENT'!P128)</f>
        <v xml:space="preserve"> </v>
      </c>
      <c r="Y123" s="620" t="str">
        <f>IF(R123&gt;0,'Saisie CLASSEMENT'!Q128)</f>
        <v xml:space="preserve"> </v>
      </c>
      <c r="AB123" s="593" t="str">
        <f>IF(OR(Y123="",COUNTIF(Y$2:Y123,Y123)&gt;1),"",COUNTIF(Y:Y,"&gt;="&amp;Y123))</f>
        <v/>
      </c>
      <c r="AC123" s="602" t="str">
        <f t="shared" si="4"/>
        <v/>
      </c>
    </row>
    <row r="124" spans="1:29" ht="15.75" hidden="1" customHeight="1">
      <c r="A124" s="594">
        <f t="shared" si="5"/>
        <v>0</v>
      </c>
      <c r="B124" s="606" t="str">
        <f t="shared" si="6"/>
        <v/>
      </c>
      <c r="C124" s="605"/>
      <c r="D124" s="606"/>
      <c r="E124" s="607"/>
      <c r="F124" s="607"/>
      <c r="G124" s="607"/>
      <c r="H124" s="606"/>
      <c r="I124" s="606"/>
      <c r="J124" s="620"/>
      <c r="K124" s="622" t="str">
        <f t="shared" si="7"/>
        <v/>
      </c>
      <c r="L124" s="620"/>
      <c r="M124" s="609"/>
      <c r="R124" s="605" t="str">
        <f>IF('Saisie CLASSEMENT'!$C129&gt;0,'Saisie CLASSEMENT'!B129,"")</f>
        <v/>
      </c>
      <c r="S124" s="606">
        <f>IF(R124&gt;0,'Saisie CLASSEMENT'!C129)</f>
        <v>0</v>
      </c>
      <c r="T124" s="607" t="str">
        <f>IF(R124&gt;0,CONCATENATE('Saisie CLASSEMENT'!I129," ",'Saisie CLASSEMENT'!J129,""))</f>
        <v xml:space="preserve">   </v>
      </c>
      <c r="U124" s="607" t="str">
        <f>IF(R124&gt;0,'Saisie CLASSEMENT'!K129)</f>
        <v xml:space="preserve"> </v>
      </c>
      <c r="V124" s="607" t="str">
        <f>IF(R124&gt;0,'Saisie CLASSEMENT'!N129)</f>
        <v xml:space="preserve"> </v>
      </c>
      <c r="W124" s="606" t="str">
        <f>IF(R124&gt;0,'Saisie CLASSEMENT'!O129)</f>
        <v xml:space="preserve"> </v>
      </c>
      <c r="X124" s="606" t="str">
        <f>IF(R124&gt;0,'Saisie CLASSEMENT'!P129)</f>
        <v xml:space="preserve"> </v>
      </c>
      <c r="Y124" s="620" t="str">
        <f>IF(R124&gt;0,'Saisie CLASSEMENT'!Q129)</f>
        <v xml:space="preserve"> </v>
      </c>
      <c r="AB124" s="593" t="str">
        <f>IF(OR(Y124="",COUNTIF(Y$2:Y124,Y124)&gt;1),"",COUNTIF(Y:Y,"&gt;="&amp;Y124))</f>
        <v/>
      </c>
      <c r="AC124" s="602" t="str">
        <f t="shared" si="4"/>
        <v/>
      </c>
    </row>
    <row r="125" spans="1:29" ht="15.75" hidden="1" customHeight="1">
      <c r="A125" s="594">
        <f t="shared" si="5"/>
        <v>0</v>
      </c>
      <c r="B125" s="606" t="str">
        <f t="shared" si="6"/>
        <v/>
      </c>
      <c r="C125" s="605"/>
      <c r="D125" s="606"/>
      <c r="E125" s="607"/>
      <c r="F125" s="607"/>
      <c r="G125" s="607"/>
      <c r="H125" s="606"/>
      <c r="I125" s="606"/>
      <c r="J125" s="620"/>
      <c r="K125" s="622" t="str">
        <f t="shared" si="7"/>
        <v/>
      </c>
      <c r="L125" s="620"/>
      <c r="M125" s="609"/>
      <c r="R125" s="605" t="str">
        <f>IF('Saisie CLASSEMENT'!$C130&gt;0,'Saisie CLASSEMENT'!B130,"")</f>
        <v/>
      </c>
      <c r="S125" s="606">
        <f>IF(R125&gt;0,'Saisie CLASSEMENT'!C130)</f>
        <v>0</v>
      </c>
      <c r="T125" s="607" t="str">
        <f>IF(R125&gt;0,CONCATENATE('Saisie CLASSEMENT'!I130," ",'Saisie CLASSEMENT'!J130,""))</f>
        <v xml:space="preserve">   </v>
      </c>
      <c r="U125" s="607" t="str">
        <f>IF(R125&gt;0,'Saisie CLASSEMENT'!K130)</f>
        <v xml:space="preserve"> </v>
      </c>
      <c r="V125" s="607" t="str">
        <f>IF(R125&gt;0,'Saisie CLASSEMENT'!N130)</f>
        <v xml:space="preserve"> </v>
      </c>
      <c r="W125" s="606" t="str">
        <f>IF(R125&gt;0,'Saisie CLASSEMENT'!O130)</f>
        <v xml:space="preserve"> </v>
      </c>
      <c r="X125" s="606" t="str">
        <f>IF(R125&gt;0,'Saisie CLASSEMENT'!P130)</f>
        <v xml:space="preserve"> </v>
      </c>
      <c r="Y125" s="620" t="str">
        <f>IF(R125&gt;0,'Saisie CLASSEMENT'!Q130)</f>
        <v xml:space="preserve"> </v>
      </c>
      <c r="AB125" s="593" t="str">
        <f>IF(OR(Y125="",COUNTIF(Y$2:Y125,Y125)&gt;1),"",COUNTIF(Y:Y,"&gt;="&amp;Y125))</f>
        <v/>
      </c>
      <c r="AC125" s="602" t="str">
        <f t="shared" si="4"/>
        <v/>
      </c>
    </row>
    <row r="126" spans="1:29" ht="15.75" hidden="1" customHeight="1">
      <c r="A126" s="594">
        <f t="shared" si="5"/>
        <v>0</v>
      </c>
      <c r="B126" s="606" t="str">
        <f t="shared" si="6"/>
        <v/>
      </c>
      <c r="C126" s="605"/>
      <c r="D126" s="606"/>
      <c r="E126" s="607"/>
      <c r="F126" s="607"/>
      <c r="G126" s="607"/>
      <c r="H126" s="606"/>
      <c r="I126" s="606"/>
      <c r="J126" s="620"/>
      <c r="K126" s="622" t="str">
        <f t="shared" si="7"/>
        <v/>
      </c>
      <c r="L126" s="620"/>
      <c r="M126" s="609"/>
      <c r="R126" s="605" t="str">
        <f>IF('Saisie CLASSEMENT'!$C131&gt;0,'Saisie CLASSEMENT'!B131,"")</f>
        <v/>
      </c>
      <c r="S126" s="606">
        <f>IF(R126&gt;0,'Saisie CLASSEMENT'!C131)</f>
        <v>0</v>
      </c>
      <c r="T126" s="607" t="str">
        <f>IF(R126&gt;0,CONCATENATE('Saisie CLASSEMENT'!I131," ",'Saisie CLASSEMENT'!J131,""))</f>
        <v xml:space="preserve">   </v>
      </c>
      <c r="U126" s="607" t="str">
        <f>IF(R126&gt;0,'Saisie CLASSEMENT'!K131)</f>
        <v xml:space="preserve"> </v>
      </c>
      <c r="V126" s="607" t="str">
        <f>IF(R126&gt;0,'Saisie CLASSEMENT'!N131)</f>
        <v xml:space="preserve"> </v>
      </c>
      <c r="W126" s="606" t="str">
        <f>IF(R126&gt;0,'Saisie CLASSEMENT'!O131)</f>
        <v xml:space="preserve"> </v>
      </c>
      <c r="X126" s="606" t="str">
        <f>IF(R126&gt;0,'Saisie CLASSEMENT'!P131)</f>
        <v xml:space="preserve"> </v>
      </c>
      <c r="Y126" s="620" t="str">
        <f>IF(R126&gt;0,'Saisie CLASSEMENT'!Q131)</f>
        <v xml:space="preserve"> </v>
      </c>
      <c r="AB126" s="593" t="str">
        <f>IF(OR(Y126="",COUNTIF(Y$2:Y126,Y126)&gt;1),"",COUNTIF(Y:Y,"&gt;="&amp;Y126))</f>
        <v/>
      </c>
      <c r="AC126" s="602" t="str">
        <f t="shared" si="4"/>
        <v/>
      </c>
    </row>
    <row r="127" spans="1:29" ht="15.75" hidden="1" customHeight="1">
      <c r="A127" s="594">
        <f t="shared" si="5"/>
        <v>0</v>
      </c>
      <c r="B127" s="606" t="str">
        <f t="shared" si="6"/>
        <v/>
      </c>
      <c r="C127" s="605"/>
      <c r="D127" s="606"/>
      <c r="E127" s="607"/>
      <c r="F127" s="607"/>
      <c r="G127" s="607"/>
      <c r="H127" s="606"/>
      <c r="I127" s="606"/>
      <c r="J127" s="620"/>
      <c r="K127" s="622" t="str">
        <f t="shared" si="7"/>
        <v/>
      </c>
      <c r="L127" s="620"/>
      <c r="M127" s="609"/>
      <c r="R127" s="605" t="str">
        <f>IF('Saisie CLASSEMENT'!$C132&gt;0,'Saisie CLASSEMENT'!B132,"")</f>
        <v/>
      </c>
      <c r="S127" s="606">
        <f>IF(R127&gt;0,'Saisie CLASSEMENT'!C132)</f>
        <v>0</v>
      </c>
      <c r="T127" s="607" t="str">
        <f>IF(R127&gt;0,CONCATENATE('Saisie CLASSEMENT'!I132," ",'Saisie CLASSEMENT'!J132,""))</f>
        <v xml:space="preserve">   </v>
      </c>
      <c r="U127" s="607" t="str">
        <f>IF(R127&gt;0,'Saisie CLASSEMENT'!K132)</f>
        <v xml:space="preserve"> </v>
      </c>
      <c r="V127" s="607" t="str">
        <f>IF(R127&gt;0,'Saisie CLASSEMENT'!N132)</f>
        <v xml:space="preserve"> </v>
      </c>
      <c r="W127" s="606" t="str">
        <f>IF(R127&gt;0,'Saisie CLASSEMENT'!O132)</f>
        <v xml:space="preserve"> </v>
      </c>
      <c r="X127" s="606" t="str">
        <f>IF(R127&gt;0,'Saisie CLASSEMENT'!P132)</f>
        <v xml:space="preserve"> </v>
      </c>
      <c r="Y127" s="620" t="str">
        <f>IF(R127&gt;0,'Saisie CLASSEMENT'!Q132)</f>
        <v xml:space="preserve"> </v>
      </c>
      <c r="AB127" s="593" t="str">
        <f>IF(OR(Y127="",COUNTIF(Y$2:Y127,Y127)&gt;1),"",COUNTIF(Y:Y,"&gt;="&amp;Y127))</f>
        <v/>
      </c>
      <c r="AC127" s="602" t="str">
        <f t="shared" si="4"/>
        <v/>
      </c>
    </row>
    <row r="128" spans="1:29" ht="15.75" hidden="1" customHeight="1">
      <c r="A128" s="594">
        <f t="shared" si="5"/>
        <v>0</v>
      </c>
      <c r="B128" s="606" t="str">
        <f t="shared" si="6"/>
        <v/>
      </c>
      <c r="C128" s="605"/>
      <c r="D128" s="606"/>
      <c r="E128" s="607"/>
      <c r="F128" s="607"/>
      <c r="G128" s="607"/>
      <c r="H128" s="606"/>
      <c r="I128" s="606"/>
      <c r="J128" s="620"/>
      <c r="K128" s="622" t="str">
        <f t="shared" si="7"/>
        <v/>
      </c>
      <c r="L128" s="620"/>
      <c r="M128" s="609"/>
      <c r="R128" s="605" t="str">
        <f>IF('Saisie CLASSEMENT'!$C133&gt;0,'Saisie CLASSEMENT'!B133,"")</f>
        <v/>
      </c>
      <c r="S128" s="606">
        <f>IF(R128&gt;0,'Saisie CLASSEMENT'!C133)</f>
        <v>0</v>
      </c>
      <c r="T128" s="607" t="str">
        <f>IF(R128&gt;0,CONCATENATE('Saisie CLASSEMENT'!I133," ",'Saisie CLASSEMENT'!J133,""))</f>
        <v xml:space="preserve">   </v>
      </c>
      <c r="U128" s="607" t="str">
        <f>IF(R128&gt;0,'Saisie CLASSEMENT'!K133)</f>
        <v xml:space="preserve"> </v>
      </c>
      <c r="V128" s="607" t="str">
        <f>IF(R128&gt;0,'Saisie CLASSEMENT'!N133)</f>
        <v xml:space="preserve"> </v>
      </c>
      <c r="W128" s="606" t="str">
        <f>IF(R128&gt;0,'Saisie CLASSEMENT'!O133)</f>
        <v xml:space="preserve"> </v>
      </c>
      <c r="X128" s="606" t="str">
        <f>IF(R128&gt;0,'Saisie CLASSEMENT'!P133)</f>
        <v xml:space="preserve"> </v>
      </c>
      <c r="Y128" s="620" t="str">
        <f>IF(R128&gt;0,'Saisie CLASSEMENT'!Q133)</f>
        <v xml:space="preserve"> </v>
      </c>
      <c r="AB128" s="593" t="str">
        <f>IF(OR(Y128="",COUNTIF(Y$2:Y128,Y128)&gt;1),"",COUNTIF(Y:Y,"&gt;="&amp;Y128))</f>
        <v/>
      </c>
      <c r="AC128" s="602" t="str">
        <f t="shared" si="4"/>
        <v/>
      </c>
    </row>
    <row r="129" spans="1:29" ht="15.75" hidden="1" customHeight="1">
      <c r="A129" s="594">
        <f t="shared" si="5"/>
        <v>0</v>
      </c>
      <c r="B129" s="606" t="str">
        <f t="shared" si="6"/>
        <v/>
      </c>
      <c r="C129" s="605"/>
      <c r="D129" s="606"/>
      <c r="E129" s="607"/>
      <c r="F129" s="607"/>
      <c r="G129" s="607"/>
      <c r="H129" s="606"/>
      <c r="I129" s="606"/>
      <c r="J129" s="620"/>
      <c r="K129" s="622" t="str">
        <f t="shared" si="7"/>
        <v/>
      </c>
      <c r="L129" s="620"/>
      <c r="M129" s="609"/>
      <c r="R129" s="605" t="str">
        <f>IF('Saisie CLASSEMENT'!$C134&gt;0,'Saisie CLASSEMENT'!B134,"")</f>
        <v/>
      </c>
      <c r="S129" s="606">
        <f>IF(R129&gt;0,'Saisie CLASSEMENT'!C134)</f>
        <v>0</v>
      </c>
      <c r="T129" s="607" t="str">
        <f>IF(R129&gt;0,CONCATENATE('Saisie CLASSEMENT'!I134," ",'Saisie CLASSEMENT'!J134,""))</f>
        <v xml:space="preserve">   </v>
      </c>
      <c r="U129" s="607" t="str">
        <f>IF(R129&gt;0,'Saisie CLASSEMENT'!K134)</f>
        <v xml:space="preserve"> </v>
      </c>
      <c r="V129" s="607" t="str">
        <f>IF(R129&gt;0,'Saisie CLASSEMENT'!N134)</f>
        <v xml:space="preserve"> </v>
      </c>
      <c r="W129" s="606" t="str">
        <f>IF(R129&gt;0,'Saisie CLASSEMENT'!O134)</f>
        <v xml:space="preserve"> </v>
      </c>
      <c r="X129" s="606" t="str">
        <f>IF(R129&gt;0,'Saisie CLASSEMENT'!P134)</f>
        <v xml:space="preserve"> </v>
      </c>
      <c r="Y129" s="620" t="str">
        <f>IF(R129&gt;0,'Saisie CLASSEMENT'!Q134)</f>
        <v xml:space="preserve"> </v>
      </c>
      <c r="AB129" s="593" t="str">
        <f>IF(OR(Y129="",COUNTIF(Y$2:Y129,Y129)&gt;1),"",COUNTIF(Y:Y,"&gt;="&amp;Y129))</f>
        <v/>
      </c>
      <c r="AC129" s="602" t="str">
        <f t="shared" si="4"/>
        <v/>
      </c>
    </row>
    <row r="130" spans="1:29" ht="15.75" hidden="1" customHeight="1">
      <c r="A130" s="594">
        <f t="shared" si="5"/>
        <v>0</v>
      </c>
      <c r="B130" s="606" t="str">
        <f t="shared" si="6"/>
        <v/>
      </c>
      <c r="C130" s="605"/>
      <c r="D130" s="606"/>
      <c r="E130" s="607"/>
      <c r="F130" s="607"/>
      <c r="G130" s="607"/>
      <c r="H130" s="606"/>
      <c r="I130" s="606"/>
      <c r="J130" s="620"/>
      <c r="K130" s="622" t="str">
        <f t="shared" si="7"/>
        <v/>
      </c>
      <c r="L130" s="620"/>
      <c r="M130" s="609"/>
      <c r="R130" s="605" t="str">
        <f>IF('Saisie CLASSEMENT'!$C135&gt;0,'Saisie CLASSEMENT'!B135,"")</f>
        <v/>
      </c>
      <c r="S130" s="606">
        <f>IF(R130&gt;0,'Saisie CLASSEMENT'!C135)</f>
        <v>0</v>
      </c>
      <c r="T130" s="607" t="str">
        <f>IF(R130&gt;0,CONCATENATE('Saisie CLASSEMENT'!I135," ",'Saisie CLASSEMENT'!J135,""))</f>
        <v xml:space="preserve">   </v>
      </c>
      <c r="U130" s="607" t="str">
        <f>IF(R130&gt;0,'Saisie CLASSEMENT'!K135)</f>
        <v xml:space="preserve"> </v>
      </c>
      <c r="V130" s="607" t="str">
        <f>IF(R130&gt;0,'Saisie CLASSEMENT'!N135)</f>
        <v xml:space="preserve"> </v>
      </c>
      <c r="W130" s="606" t="str">
        <f>IF(R130&gt;0,'Saisie CLASSEMENT'!O135)</f>
        <v xml:space="preserve"> </v>
      </c>
      <c r="X130" s="606" t="str">
        <f>IF(R130&gt;0,'Saisie CLASSEMENT'!P135)</f>
        <v xml:space="preserve"> </v>
      </c>
      <c r="Y130" s="620" t="str">
        <f>IF(R130&gt;0,'Saisie CLASSEMENT'!Q135)</f>
        <v xml:space="preserve"> </v>
      </c>
      <c r="AB130" s="593" t="str">
        <f>IF(OR(Y130="",COUNTIF(Y$2:Y130,Y130)&gt;1),"",COUNTIF(Y:Y,"&gt;="&amp;Y130))</f>
        <v/>
      </c>
      <c r="AC130" s="602" t="str">
        <f t="shared" si="4"/>
        <v/>
      </c>
    </row>
    <row r="131" spans="1:29" ht="15.75" hidden="1" customHeight="1">
      <c r="A131" s="594">
        <f t="shared" si="5"/>
        <v>0</v>
      </c>
      <c r="B131" s="606" t="str">
        <f t="shared" si="6"/>
        <v/>
      </c>
      <c r="C131" s="605"/>
      <c r="D131" s="606"/>
      <c r="E131" s="607"/>
      <c r="F131" s="607"/>
      <c r="G131" s="607"/>
      <c r="H131" s="606"/>
      <c r="I131" s="606"/>
      <c r="J131" s="620"/>
      <c r="K131" s="622" t="str">
        <f t="shared" si="7"/>
        <v/>
      </c>
      <c r="L131" s="620"/>
      <c r="M131" s="609"/>
      <c r="R131" s="605" t="str">
        <f>IF('Saisie CLASSEMENT'!$C136&gt;0,'Saisie CLASSEMENT'!B136,"")</f>
        <v/>
      </c>
      <c r="S131" s="606">
        <f>IF(R131&gt;0,'Saisie CLASSEMENT'!C136)</f>
        <v>0</v>
      </c>
      <c r="T131" s="607" t="str">
        <f>IF(R131&gt;0,CONCATENATE('Saisie CLASSEMENT'!I136," ",'Saisie CLASSEMENT'!J136,""))</f>
        <v xml:space="preserve">   </v>
      </c>
      <c r="U131" s="607" t="str">
        <f>IF(R131&gt;0,'Saisie CLASSEMENT'!K136)</f>
        <v xml:space="preserve"> </v>
      </c>
      <c r="V131" s="607" t="str">
        <f>IF(R131&gt;0,'Saisie CLASSEMENT'!N136)</f>
        <v xml:space="preserve"> </v>
      </c>
      <c r="W131" s="606" t="str">
        <f>IF(R131&gt;0,'Saisie CLASSEMENT'!O136)</f>
        <v xml:space="preserve"> </v>
      </c>
      <c r="X131" s="606" t="str">
        <f>IF(R131&gt;0,'Saisie CLASSEMENT'!P136)</f>
        <v xml:space="preserve"> </v>
      </c>
      <c r="Y131" s="620" t="str">
        <f>IF(R131&gt;0,'Saisie CLASSEMENT'!Q136)</f>
        <v xml:space="preserve"> </v>
      </c>
      <c r="AB131" s="593" t="str">
        <f>IF(OR(Y131="",COUNTIF(Y$2:Y131,Y131)&gt;1),"",COUNTIF(Y:Y,"&gt;="&amp;Y131))</f>
        <v/>
      </c>
      <c r="AC131" s="602" t="str">
        <f t="shared" si="4"/>
        <v/>
      </c>
    </row>
    <row r="132" spans="1:29" ht="15.75" hidden="1" customHeight="1">
      <c r="A132" s="594">
        <f t="shared" si="5"/>
        <v>0</v>
      </c>
      <c r="B132" s="606" t="str">
        <f t="shared" si="6"/>
        <v/>
      </c>
      <c r="C132" s="605"/>
      <c r="D132" s="606"/>
      <c r="E132" s="607"/>
      <c r="F132" s="607"/>
      <c r="G132" s="607"/>
      <c r="H132" s="606"/>
      <c r="I132" s="606"/>
      <c r="J132" s="620"/>
      <c r="K132" s="622" t="str">
        <f t="shared" si="7"/>
        <v/>
      </c>
      <c r="L132" s="620"/>
      <c r="M132" s="609"/>
      <c r="R132" s="605" t="str">
        <f>IF('Saisie CLASSEMENT'!$C137&gt;0,'Saisie CLASSEMENT'!B137,"")</f>
        <v/>
      </c>
      <c r="S132" s="606">
        <f>IF(R132&gt;0,'Saisie CLASSEMENT'!C137)</f>
        <v>0</v>
      </c>
      <c r="T132" s="607" t="str">
        <f>IF(R132&gt;0,CONCATENATE('Saisie CLASSEMENT'!I137," ",'Saisie CLASSEMENT'!J137,""))</f>
        <v xml:space="preserve">   </v>
      </c>
      <c r="U132" s="607" t="str">
        <f>IF(R132&gt;0,'Saisie CLASSEMENT'!K137)</f>
        <v xml:space="preserve"> </v>
      </c>
      <c r="V132" s="607" t="str">
        <f>IF(R132&gt;0,'Saisie CLASSEMENT'!N137)</f>
        <v xml:space="preserve"> </v>
      </c>
      <c r="W132" s="606" t="str">
        <f>IF(R132&gt;0,'Saisie CLASSEMENT'!O137)</f>
        <v xml:space="preserve"> </v>
      </c>
      <c r="X132" s="606" t="str">
        <f>IF(R132&gt;0,'Saisie CLASSEMENT'!P137)</f>
        <v xml:space="preserve"> </v>
      </c>
      <c r="Y132" s="620" t="str">
        <f>IF(R132&gt;0,'Saisie CLASSEMENT'!Q137)</f>
        <v xml:space="preserve"> </v>
      </c>
      <c r="AB132" s="593" t="str">
        <f>IF(OR(Y132="",COUNTIF(Y$2:Y132,Y132)&gt;1),"",COUNTIF(Y:Y,"&gt;="&amp;Y132))</f>
        <v/>
      </c>
      <c r="AC132" s="602" t="str">
        <f t="shared" ref="AC132:AC195" si="8">IF(ROW()-1&gt;COUNT(AB:AB),"",INDEX(Y:Y,MATCH(LARGE(AB:AB,ROW()-1),AB:AB,0)))</f>
        <v/>
      </c>
    </row>
    <row r="133" spans="1:29" ht="15.75" hidden="1" customHeight="1">
      <c r="A133" s="594">
        <f t="shared" si="5"/>
        <v>0</v>
      </c>
      <c r="B133" s="606" t="str">
        <f t="shared" si="6"/>
        <v/>
      </c>
      <c r="C133" s="605"/>
      <c r="D133" s="606"/>
      <c r="E133" s="607"/>
      <c r="F133" s="607"/>
      <c r="G133" s="607"/>
      <c r="H133" s="606"/>
      <c r="I133" s="606"/>
      <c r="J133" s="620"/>
      <c r="K133" s="622" t="str">
        <f t="shared" si="7"/>
        <v/>
      </c>
      <c r="L133" s="620"/>
      <c r="M133" s="609"/>
      <c r="R133" s="605" t="str">
        <f>IF('Saisie CLASSEMENT'!$C138&gt;0,'Saisie CLASSEMENT'!B138,"")</f>
        <v/>
      </c>
      <c r="S133" s="606">
        <f>IF(R133&gt;0,'Saisie CLASSEMENT'!C138)</f>
        <v>0</v>
      </c>
      <c r="T133" s="607" t="str">
        <f>IF(R133&gt;0,CONCATENATE('Saisie CLASSEMENT'!I138," ",'Saisie CLASSEMENT'!J138,""))</f>
        <v xml:space="preserve">   </v>
      </c>
      <c r="U133" s="607" t="str">
        <f>IF(R133&gt;0,'Saisie CLASSEMENT'!K138)</f>
        <v xml:space="preserve"> </v>
      </c>
      <c r="V133" s="607" t="str">
        <f>IF(R133&gt;0,'Saisie CLASSEMENT'!N138)</f>
        <v xml:space="preserve"> </v>
      </c>
      <c r="W133" s="606" t="str">
        <f>IF(R133&gt;0,'Saisie CLASSEMENT'!O138)</f>
        <v xml:space="preserve"> </v>
      </c>
      <c r="X133" s="606" t="str">
        <f>IF(R133&gt;0,'Saisie CLASSEMENT'!P138)</f>
        <v xml:space="preserve"> </v>
      </c>
      <c r="Y133" s="620" t="str">
        <f>IF(R133&gt;0,'Saisie CLASSEMENT'!Q138)</f>
        <v xml:space="preserve"> </v>
      </c>
      <c r="AB133" s="593" t="str">
        <f>IF(OR(Y133="",COUNTIF(Y$2:Y133,Y133)&gt;1),"",COUNTIF(Y:Y,"&gt;="&amp;Y133))</f>
        <v/>
      </c>
      <c r="AC133" s="602" t="str">
        <f t="shared" si="8"/>
        <v/>
      </c>
    </row>
    <row r="134" spans="1:29" ht="15.75" hidden="1" customHeight="1">
      <c r="A134" s="594">
        <f t="shared" si="5"/>
        <v>0</v>
      </c>
      <c r="B134" s="606" t="str">
        <f t="shared" si="6"/>
        <v/>
      </c>
      <c r="C134" s="605"/>
      <c r="D134" s="606"/>
      <c r="E134" s="607"/>
      <c r="F134" s="607"/>
      <c r="G134" s="607"/>
      <c r="H134" s="606"/>
      <c r="I134" s="606"/>
      <c r="J134" s="620"/>
      <c r="K134" s="622" t="str">
        <f t="shared" si="7"/>
        <v/>
      </c>
      <c r="L134" s="620"/>
      <c r="M134" s="609"/>
      <c r="R134" s="605" t="str">
        <f>IF('Saisie CLASSEMENT'!$C139&gt;0,'Saisie CLASSEMENT'!B139,"")</f>
        <v/>
      </c>
      <c r="S134" s="606">
        <f>IF(R134&gt;0,'Saisie CLASSEMENT'!C139)</f>
        <v>0</v>
      </c>
      <c r="T134" s="607" t="str">
        <f>IF(R134&gt;0,CONCATENATE('Saisie CLASSEMENT'!I139," ",'Saisie CLASSEMENT'!J139,""))</f>
        <v xml:space="preserve">   </v>
      </c>
      <c r="U134" s="607" t="str">
        <f>IF(R134&gt;0,'Saisie CLASSEMENT'!K139)</f>
        <v xml:space="preserve"> </v>
      </c>
      <c r="V134" s="607" t="str">
        <f>IF(R134&gt;0,'Saisie CLASSEMENT'!N139)</f>
        <v xml:space="preserve"> </v>
      </c>
      <c r="W134" s="606" t="str">
        <f>IF(R134&gt;0,'Saisie CLASSEMENT'!O139)</f>
        <v xml:space="preserve"> </v>
      </c>
      <c r="X134" s="606" t="str">
        <f>IF(R134&gt;0,'Saisie CLASSEMENT'!P139)</f>
        <v xml:space="preserve"> </v>
      </c>
      <c r="Y134" s="620" t="str">
        <f>IF(R134&gt;0,'Saisie CLASSEMENT'!Q139)</f>
        <v xml:space="preserve"> </v>
      </c>
      <c r="AB134" s="593" t="str">
        <f>IF(OR(Y134="",COUNTIF(Y$2:Y134,Y134)&gt;1),"",COUNTIF(Y:Y,"&gt;="&amp;Y134))</f>
        <v/>
      </c>
      <c r="AC134" s="602" t="str">
        <f t="shared" si="8"/>
        <v/>
      </c>
    </row>
    <row r="135" spans="1:29" ht="15.75" hidden="1" customHeight="1">
      <c r="A135" s="594">
        <f t="shared" ref="A135:A198" si="9">IF(LEN(B135)&gt;0,1,0)</f>
        <v>0</v>
      </c>
      <c r="B135" s="606" t="str">
        <f t="shared" ref="B135:B198" si="10">IF(C135&gt;0,RANK(C135,$C$6:$C$205,1),"")</f>
        <v/>
      </c>
      <c r="C135" s="605"/>
      <c r="D135" s="606"/>
      <c r="E135" s="607"/>
      <c r="F135" s="607"/>
      <c r="G135" s="607"/>
      <c r="H135" s="606"/>
      <c r="I135" s="606"/>
      <c r="J135" s="620"/>
      <c r="K135" s="622" t="str">
        <f t="shared" ref="K135:K198" si="11">IF(LEN(L135)&gt;0,IF((L135-$L$6)&lt;0,"Erreur",IF(L135&lt;L134,L135-L$6,IF(L135=L134,"''",L135-L$6))),"")</f>
        <v/>
      </c>
      <c r="L135" s="620"/>
      <c r="M135" s="609"/>
      <c r="R135" s="605" t="str">
        <f>IF('Saisie CLASSEMENT'!$C140&gt;0,'Saisie CLASSEMENT'!B140,"")</f>
        <v/>
      </c>
      <c r="S135" s="606">
        <f>IF(R135&gt;0,'Saisie CLASSEMENT'!C140)</f>
        <v>0</v>
      </c>
      <c r="T135" s="607" t="str">
        <f>IF(R135&gt;0,CONCATENATE('Saisie CLASSEMENT'!I140," ",'Saisie CLASSEMENT'!J140,""))</f>
        <v xml:space="preserve">   </v>
      </c>
      <c r="U135" s="607" t="str">
        <f>IF(R135&gt;0,'Saisie CLASSEMENT'!K140)</f>
        <v xml:space="preserve"> </v>
      </c>
      <c r="V135" s="607" t="str">
        <f>IF(R135&gt;0,'Saisie CLASSEMENT'!N140)</f>
        <v xml:space="preserve"> </v>
      </c>
      <c r="W135" s="606" t="str">
        <f>IF(R135&gt;0,'Saisie CLASSEMENT'!O140)</f>
        <v xml:space="preserve"> </v>
      </c>
      <c r="X135" s="606" t="str">
        <f>IF(R135&gt;0,'Saisie CLASSEMENT'!P140)</f>
        <v xml:space="preserve"> </v>
      </c>
      <c r="Y135" s="620" t="str">
        <f>IF(R135&gt;0,'Saisie CLASSEMENT'!Q140)</f>
        <v xml:space="preserve"> </v>
      </c>
      <c r="AB135" s="593" t="str">
        <f>IF(OR(Y135="",COUNTIF(Y$2:Y135,Y135)&gt;1),"",COUNTIF(Y:Y,"&gt;="&amp;Y135))</f>
        <v/>
      </c>
      <c r="AC135" s="602" t="str">
        <f t="shared" si="8"/>
        <v/>
      </c>
    </row>
    <row r="136" spans="1:29" ht="15.75" hidden="1" customHeight="1">
      <c r="A136" s="594">
        <f t="shared" si="9"/>
        <v>0</v>
      </c>
      <c r="B136" s="606" t="str">
        <f t="shared" si="10"/>
        <v/>
      </c>
      <c r="C136" s="605"/>
      <c r="D136" s="606"/>
      <c r="E136" s="607"/>
      <c r="F136" s="607"/>
      <c r="G136" s="607"/>
      <c r="H136" s="606"/>
      <c r="I136" s="606"/>
      <c r="J136" s="620"/>
      <c r="K136" s="622" t="str">
        <f t="shared" si="11"/>
        <v/>
      </c>
      <c r="L136" s="620"/>
      <c r="M136" s="609"/>
      <c r="R136" s="605" t="str">
        <f>IF('Saisie CLASSEMENT'!$C141&gt;0,'Saisie CLASSEMENT'!B141,"")</f>
        <v/>
      </c>
      <c r="S136" s="606">
        <f>IF(R136&gt;0,'Saisie CLASSEMENT'!C141)</f>
        <v>0</v>
      </c>
      <c r="T136" s="607" t="str">
        <f>IF(R136&gt;0,CONCATENATE('Saisie CLASSEMENT'!I141," ",'Saisie CLASSEMENT'!J141,""))</f>
        <v xml:space="preserve">   </v>
      </c>
      <c r="U136" s="607" t="str">
        <f>IF(R136&gt;0,'Saisie CLASSEMENT'!K141)</f>
        <v xml:space="preserve"> </v>
      </c>
      <c r="V136" s="607" t="str">
        <f>IF(R136&gt;0,'Saisie CLASSEMENT'!N141)</f>
        <v xml:space="preserve"> </v>
      </c>
      <c r="W136" s="606" t="str">
        <f>IF(R136&gt;0,'Saisie CLASSEMENT'!O141)</f>
        <v xml:space="preserve"> </v>
      </c>
      <c r="X136" s="606" t="str">
        <f>IF(R136&gt;0,'Saisie CLASSEMENT'!P141)</f>
        <v xml:space="preserve"> </v>
      </c>
      <c r="Y136" s="620" t="str">
        <f>IF(R136&gt;0,'Saisie CLASSEMENT'!Q141)</f>
        <v xml:space="preserve"> </v>
      </c>
      <c r="AB136" s="593" t="str">
        <f>IF(OR(Y136="",COUNTIF(Y$2:Y136,Y136)&gt;1),"",COUNTIF(Y:Y,"&gt;="&amp;Y136))</f>
        <v/>
      </c>
      <c r="AC136" s="602" t="str">
        <f t="shared" si="8"/>
        <v/>
      </c>
    </row>
    <row r="137" spans="1:29" ht="15.75" hidden="1" customHeight="1">
      <c r="A137" s="594">
        <f t="shared" si="9"/>
        <v>0</v>
      </c>
      <c r="B137" s="606" t="str">
        <f t="shared" si="10"/>
        <v/>
      </c>
      <c r="C137" s="605"/>
      <c r="D137" s="606"/>
      <c r="E137" s="607"/>
      <c r="F137" s="607"/>
      <c r="G137" s="607"/>
      <c r="H137" s="606"/>
      <c r="I137" s="606"/>
      <c r="J137" s="620"/>
      <c r="K137" s="622" t="str">
        <f t="shared" si="11"/>
        <v/>
      </c>
      <c r="L137" s="620"/>
      <c r="M137" s="609"/>
      <c r="R137" s="605" t="str">
        <f>IF('Saisie CLASSEMENT'!$C142&gt;0,'Saisie CLASSEMENT'!B142,"")</f>
        <v/>
      </c>
      <c r="S137" s="606">
        <f>IF(R137&gt;0,'Saisie CLASSEMENT'!C142)</f>
        <v>0</v>
      </c>
      <c r="T137" s="607" t="str">
        <f>IF(R137&gt;0,CONCATENATE('Saisie CLASSEMENT'!I142," ",'Saisie CLASSEMENT'!J142,""))</f>
        <v xml:space="preserve">   </v>
      </c>
      <c r="U137" s="607" t="str">
        <f>IF(R137&gt;0,'Saisie CLASSEMENT'!K142)</f>
        <v xml:space="preserve"> </v>
      </c>
      <c r="V137" s="607" t="str">
        <f>IF(R137&gt;0,'Saisie CLASSEMENT'!N142)</f>
        <v xml:space="preserve"> </v>
      </c>
      <c r="W137" s="606" t="str">
        <f>IF(R137&gt;0,'Saisie CLASSEMENT'!O142)</f>
        <v xml:space="preserve"> </v>
      </c>
      <c r="X137" s="606" t="str">
        <f>IF(R137&gt;0,'Saisie CLASSEMENT'!P142)</f>
        <v xml:space="preserve"> </v>
      </c>
      <c r="Y137" s="620" t="str">
        <f>IF(R137&gt;0,'Saisie CLASSEMENT'!Q142)</f>
        <v xml:space="preserve"> </v>
      </c>
      <c r="AB137" s="593" t="str">
        <f>IF(OR(Y137="",COUNTIF(Y$2:Y137,Y137)&gt;1),"",COUNTIF(Y:Y,"&gt;="&amp;Y137))</f>
        <v/>
      </c>
      <c r="AC137" s="602" t="str">
        <f t="shared" si="8"/>
        <v/>
      </c>
    </row>
    <row r="138" spans="1:29" ht="15.75" hidden="1" customHeight="1">
      <c r="A138" s="594">
        <f t="shared" si="9"/>
        <v>0</v>
      </c>
      <c r="B138" s="606" t="str">
        <f t="shared" si="10"/>
        <v/>
      </c>
      <c r="C138" s="605"/>
      <c r="D138" s="606"/>
      <c r="E138" s="607"/>
      <c r="F138" s="607"/>
      <c r="G138" s="607"/>
      <c r="H138" s="606"/>
      <c r="I138" s="606"/>
      <c r="J138" s="620"/>
      <c r="K138" s="622" t="str">
        <f t="shared" si="11"/>
        <v/>
      </c>
      <c r="L138" s="620"/>
      <c r="M138" s="609"/>
      <c r="R138" s="605" t="str">
        <f>IF('Saisie CLASSEMENT'!$C143&gt;0,'Saisie CLASSEMENT'!B143,"")</f>
        <v/>
      </c>
      <c r="S138" s="606">
        <f>IF(R138&gt;0,'Saisie CLASSEMENT'!C143)</f>
        <v>0</v>
      </c>
      <c r="T138" s="607" t="str">
        <f>IF(R138&gt;0,CONCATENATE('Saisie CLASSEMENT'!I143," ",'Saisie CLASSEMENT'!J143,""))</f>
        <v xml:space="preserve">   </v>
      </c>
      <c r="U138" s="607" t="str">
        <f>IF(R138&gt;0,'Saisie CLASSEMENT'!K143)</f>
        <v xml:space="preserve"> </v>
      </c>
      <c r="V138" s="607" t="str">
        <f>IF(R138&gt;0,'Saisie CLASSEMENT'!N143)</f>
        <v xml:space="preserve"> </v>
      </c>
      <c r="W138" s="606" t="str">
        <f>IF(R138&gt;0,'Saisie CLASSEMENT'!O143)</f>
        <v xml:space="preserve"> </v>
      </c>
      <c r="X138" s="606" t="str">
        <f>IF(R138&gt;0,'Saisie CLASSEMENT'!P143)</f>
        <v xml:space="preserve"> </v>
      </c>
      <c r="Y138" s="620" t="str">
        <f>IF(R138&gt;0,'Saisie CLASSEMENT'!Q143)</f>
        <v xml:space="preserve"> </v>
      </c>
      <c r="AB138" s="593" t="str">
        <f>IF(OR(Y138="",COUNTIF(Y$2:Y138,Y138)&gt;1),"",COUNTIF(Y:Y,"&gt;="&amp;Y138))</f>
        <v/>
      </c>
      <c r="AC138" s="602" t="str">
        <f t="shared" si="8"/>
        <v/>
      </c>
    </row>
    <row r="139" spans="1:29" ht="15.75" hidden="1" customHeight="1">
      <c r="A139" s="594">
        <f t="shared" si="9"/>
        <v>0</v>
      </c>
      <c r="B139" s="606" t="str">
        <f t="shared" si="10"/>
        <v/>
      </c>
      <c r="C139" s="605"/>
      <c r="D139" s="606"/>
      <c r="E139" s="607"/>
      <c r="F139" s="607"/>
      <c r="G139" s="607"/>
      <c r="H139" s="606"/>
      <c r="I139" s="606"/>
      <c r="J139" s="620"/>
      <c r="K139" s="622" t="str">
        <f t="shared" si="11"/>
        <v/>
      </c>
      <c r="L139" s="620"/>
      <c r="M139" s="609"/>
      <c r="R139" s="605" t="str">
        <f>IF('Saisie CLASSEMENT'!$C144&gt;0,'Saisie CLASSEMENT'!B144,"")</f>
        <v/>
      </c>
      <c r="S139" s="606">
        <f>IF(R139&gt;0,'Saisie CLASSEMENT'!C144)</f>
        <v>0</v>
      </c>
      <c r="T139" s="607" t="str">
        <f>IF(R139&gt;0,CONCATENATE('Saisie CLASSEMENT'!I144," ",'Saisie CLASSEMENT'!J144,""))</f>
        <v xml:space="preserve">   </v>
      </c>
      <c r="U139" s="607" t="str">
        <f>IF(R139&gt;0,'Saisie CLASSEMENT'!K144)</f>
        <v xml:space="preserve"> </v>
      </c>
      <c r="V139" s="607" t="str">
        <f>IF(R139&gt;0,'Saisie CLASSEMENT'!N144)</f>
        <v xml:space="preserve"> </v>
      </c>
      <c r="W139" s="606" t="str">
        <f>IF(R139&gt;0,'Saisie CLASSEMENT'!O144)</f>
        <v xml:space="preserve"> </v>
      </c>
      <c r="X139" s="606" t="str">
        <f>IF(R139&gt;0,'Saisie CLASSEMENT'!P144)</f>
        <v xml:space="preserve"> </v>
      </c>
      <c r="Y139" s="620" t="str">
        <f>IF(R139&gt;0,'Saisie CLASSEMENT'!Q144)</f>
        <v xml:space="preserve"> </v>
      </c>
      <c r="AB139" s="593" t="str">
        <f>IF(OR(Y139="",COUNTIF(Y$2:Y139,Y139)&gt;1),"",COUNTIF(Y:Y,"&gt;="&amp;Y139))</f>
        <v/>
      </c>
      <c r="AC139" s="602" t="str">
        <f t="shared" si="8"/>
        <v/>
      </c>
    </row>
    <row r="140" spans="1:29" ht="15.75" hidden="1" customHeight="1">
      <c r="A140" s="594">
        <f t="shared" si="9"/>
        <v>0</v>
      </c>
      <c r="B140" s="606" t="str">
        <f t="shared" si="10"/>
        <v/>
      </c>
      <c r="C140" s="605"/>
      <c r="D140" s="606"/>
      <c r="E140" s="607"/>
      <c r="F140" s="607"/>
      <c r="G140" s="607"/>
      <c r="H140" s="606"/>
      <c r="I140" s="606"/>
      <c r="J140" s="620"/>
      <c r="K140" s="622" t="str">
        <f t="shared" si="11"/>
        <v/>
      </c>
      <c r="L140" s="620"/>
      <c r="M140" s="609"/>
      <c r="R140" s="605" t="str">
        <f>IF('Saisie CLASSEMENT'!$C145&gt;0,'Saisie CLASSEMENT'!B145,"")</f>
        <v/>
      </c>
      <c r="S140" s="606">
        <f>IF(R140&gt;0,'Saisie CLASSEMENT'!C145)</f>
        <v>0</v>
      </c>
      <c r="T140" s="607" t="str">
        <f>IF(R140&gt;0,CONCATENATE('Saisie CLASSEMENT'!I145," ",'Saisie CLASSEMENT'!J145,""))</f>
        <v xml:space="preserve">   </v>
      </c>
      <c r="U140" s="607" t="str">
        <f>IF(R140&gt;0,'Saisie CLASSEMENT'!K145)</f>
        <v xml:space="preserve"> </v>
      </c>
      <c r="V140" s="607" t="str">
        <f>IF(R140&gt;0,'Saisie CLASSEMENT'!N145)</f>
        <v xml:space="preserve"> </v>
      </c>
      <c r="W140" s="606" t="str">
        <f>IF(R140&gt;0,'Saisie CLASSEMENT'!O145)</f>
        <v xml:space="preserve"> </v>
      </c>
      <c r="X140" s="606" t="str">
        <f>IF(R140&gt;0,'Saisie CLASSEMENT'!P145)</f>
        <v xml:space="preserve"> </v>
      </c>
      <c r="Y140" s="620" t="str">
        <f>IF(R140&gt;0,'Saisie CLASSEMENT'!Q145)</f>
        <v xml:space="preserve"> </v>
      </c>
      <c r="AB140" s="593" t="str">
        <f>IF(OR(Y140="",COUNTIF(Y$2:Y140,Y140)&gt;1),"",COUNTIF(Y:Y,"&gt;="&amp;Y140))</f>
        <v/>
      </c>
      <c r="AC140" s="602" t="str">
        <f t="shared" si="8"/>
        <v/>
      </c>
    </row>
    <row r="141" spans="1:29" ht="15.75" hidden="1" customHeight="1">
      <c r="A141" s="594">
        <f t="shared" si="9"/>
        <v>0</v>
      </c>
      <c r="B141" s="606" t="str">
        <f t="shared" si="10"/>
        <v/>
      </c>
      <c r="C141" s="605"/>
      <c r="D141" s="606"/>
      <c r="E141" s="607"/>
      <c r="F141" s="607"/>
      <c r="G141" s="607"/>
      <c r="H141" s="606"/>
      <c r="I141" s="606"/>
      <c r="J141" s="620"/>
      <c r="K141" s="622" t="str">
        <f t="shared" si="11"/>
        <v/>
      </c>
      <c r="L141" s="620"/>
      <c r="M141" s="609"/>
      <c r="R141" s="605" t="str">
        <f>IF('Saisie CLASSEMENT'!$C146&gt;0,'Saisie CLASSEMENT'!B146,"")</f>
        <v/>
      </c>
      <c r="S141" s="606">
        <f>IF(R141&gt;0,'Saisie CLASSEMENT'!C146)</f>
        <v>0</v>
      </c>
      <c r="T141" s="607" t="str">
        <f>IF(R141&gt;0,CONCATENATE('Saisie CLASSEMENT'!I146," ",'Saisie CLASSEMENT'!J146,""))</f>
        <v xml:space="preserve">   </v>
      </c>
      <c r="U141" s="607" t="str">
        <f>IF(R141&gt;0,'Saisie CLASSEMENT'!K146)</f>
        <v xml:space="preserve"> </v>
      </c>
      <c r="V141" s="607" t="str">
        <f>IF(R141&gt;0,'Saisie CLASSEMENT'!N146)</f>
        <v xml:space="preserve"> </v>
      </c>
      <c r="W141" s="606" t="str">
        <f>IF(R141&gt;0,'Saisie CLASSEMENT'!O146)</f>
        <v xml:space="preserve"> </v>
      </c>
      <c r="X141" s="606" t="str">
        <f>IF(R141&gt;0,'Saisie CLASSEMENT'!P146)</f>
        <v xml:space="preserve"> </v>
      </c>
      <c r="Y141" s="620" t="str">
        <f>IF(R141&gt;0,'Saisie CLASSEMENT'!Q146)</f>
        <v xml:space="preserve"> </v>
      </c>
      <c r="AB141" s="593" t="str">
        <f>IF(OR(Y141="",COUNTIF(Y$2:Y141,Y141)&gt;1),"",COUNTIF(Y:Y,"&gt;="&amp;Y141))</f>
        <v/>
      </c>
      <c r="AC141" s="602" t="str">
        <f t="shared" si="8"/>
        <v/>
      </c>
    </row>
    <row r="142" spans="1:29" ht="15.75" hidden="1" customHeight="1">
      <c r="A142" s="594">
        <f t="shared" si="9"/>
        <v>0</v>
      </c>
      <c r="B142" s="606" t="str">
        <f t="shared" si="10"/>
        <v/>
      </c>
      <c r="C142" s="605"/>
      <c r="D142" s="606"/>
      <c r="E142" s="607"/>
      <c r="F142" s="607"/>
      <c r="G142" s="607"/>
      <c r="H142" s="606"/>
      <c r="I142" s="606"/>
      <c r="J142" s="620"/>
      <c r="K142" s="622" t="str">
        <f t="shared" si="11"/>
        <v/>
      </c>
      <c r="L142" s="620"/>
      <c r="M142" s="609"/>
      <c r="R142" s="605" t="str">
        <f>IF('Saisie CLASSEMENT'!$C147&gt;0,'Saisie CLASSEMENT'!B147,"")</f>
        <v/>
      </c>
      <c r="S142" s="606">
        <f>IF(R142&gt;0,'Saisie CLASSEMENT'!C147)</f>
        <v>0</v>
      </c>
      <c r="T142" s="607" t="str">
        <f>IF(R142&gt;0,CONCATENATE('Saisie CLASSEMENT'!I147," ",'Saisie CLASSEMENT'!J147,""))</f>
        <v xml:space="preserve">   </v>
      </c>
      <c r="U142" s="607" t="str">
        <f>IF(R142&gt;0,'Saisie CLASSEMENT'!K147)</f>
        <v xml:space="preserve"> </v>
      </c>
      <c r="V142" s="607" t="str">
        <f>IF(R142&gt;0,'Saisie CLASSEMENT'!N147)</f>
        <v xml:space="preserve"> </v>
      </c>
      <c r="W142" s="606" t="str">
        <f>IF(R142&gt;0,'Saisie CLASSEMENT'!O147)</f>
        <v xml:space="preserve"> </v>
      </c>
      <c r="X142" s="606" t="str">
        <f>IF(R142&gt;0,'Saisie CLASSEMENT'!P147)</f>
        <v xml:space="preserve"> </v>
      </c>
      <c r="Y142" s="620" t="str">
        <f>IF(R142&gt;0,'Saisie CLASSEMENT'!Q147)</f>
        <v xml:space="preserve"> </v>
      </c>
      <c r="AB142" s="593" t="str">
        <f>IF(OR(Y142="",COUNTIF(Y$2:Y142,Y142)&gt;1),"",COUNTIF(Y:Y,"&gt;="&amp;Y142))</f>
        <v/>
      </c>
      <c r="AC142" s="602" t="str">
        <f t="shared" si="8"/>
        <v/>
      </c>
    </row>
    <row r="143" spans="1:29" ht="15.75" hidden="1" customHeight="1">
      <c r="A143" s="594">
        <f t="shared" si="9"/>
        <v>0</v>
      </c>
      <c r="B143" s="606" t="str">
        <f t="shared" si="10"/>
        <v/>
      </c>
      <c r="C143" s="605"/>
      <c r="D143" s="606"/>
      <c r="E143" s="607"/>
      <c r="F143" s="607"/>
      <c r="G143" s="607"/>
      <c r="H143" s="606"/>
      <c r="I143" s="606"/>
      <c r="J143" s="620"/>
      <c r="K143" s="622" t="str">
        <f t="shared" si="11"/>
        <v/>
      </c>
      <c r="L143" s="620"/>
      <c r="M143" s="609"/>
      <c r="R143" s="605" t="str">
        <f>IF('Saisie CLASSEMENT'!$C148&gt;0,'Saisie CLASSEMENT'!B148,"")</f>
        <v/>
      </c>
      <c r="S143" s="606">
        <f>IF(R143&gt;0,'Saisie CLASSEMENT'!C148)</f>
        <v>0</v>
      </c>
      <c r="T143" s="607" t="str">
        <f>IF(R143&gt;0,CONCATENATE('Saisie CLASSEMENT'!I148," ",'Saisie CLASSEMENT'!J148,""))</f>
        <v xml:space="preserve">   </v>
      </c>
      <c r="U143" s="607" t="str">
        <f>IF(R143&gt;0,'Saisie CLASSEMENT'!K148)</f>
        <v xml:space="preserve"> </v>
      </c>
      <c r="V143" s="607" t="str">
        <f>IF(R143&gt;0,'Saisie CLASSEMENT'!N148)</f>
        <v xml:space="preserve"> </v>
      </c>
      <c r="W143" s="606" t="str">
        <f>IF(R143&gt;0,'Saisie CLASSEMENT'!O148)</f>
        <v xml:space="preserve"> </v>
      </c>
      <c r="X143" s="606" t="str">
        <f>IF(R143&gt;0,'Saisie CLASSEMENT'!P148)</f>
        <v xml:space="preserve"> </v>
      </c>
      <c r="Y143" s="620" t="str">
        <f>IF(R143&gt;0,'Saisie CLASSEMENT'!Q148)</f>
        <v xml:space="preserve"> </v>
      </c>
      <c r="AB143" s="593" t="str">
        <f>IF(OR(Y143="",COUNTIF(Y$2:Y143,Y143)&gt;1),"",COUNTIF(Y:Y,"&gt;="&amp;Y143))</f>
        <v/>
      </c>
      <c r="AC143" s="602" t="str">
        <f t="shared" si="8"/>
        <v/>
      </c>
    </row>
    <row r="144" spans="1:29" ht="15.75" hidden="1" customHeight="1">
      <c r="A144" s="594">
        <f t="shared" si="9"/>
        <v>0</v>
      </c>
      <c r="B144" s="606" t="str">
        <f t="shared" si="10"/>
        <v/>
      </c>
      <c r="C144" s="605"/>
      <c r="D144" s="606"/>
      <c r="E144" s="607"/>
      <c r="F144" s="607"/>
      <c r="G144" s="607"/>
      <c r="H144" s="606"/>
      <c r="I144" s="606"/>
      <c r="J144" s="620"/>
      <c r="K144" s="622" t="str">
        <f t="shared" si="11"/>
        <v/>
      </c>
      <c r="L144" s="620"/>
      <c r="M144" s="609"/>
      <c r="R144" s="605" t="str">
        <f>IF('Saisie CLASSEMENT'!$C149&gt;0,'Saisie CLASSEMENT'!B149,"")</f>
        <v/>
      </c>
      <c r="S144" s="606">
        <f>IF(R144&gt;0,'Saisie CLASSEMENT'!C149)</f>
        <v>0</v>
      </c>
      <c r="T144" s="607" t="str">
        <f>IF(R144&gt;0,CONCATENATE('Saisie CLASSEMENT'!I149," ",'Saisie CLASSEMENT'!J149,""))</f>
        <v xml:space="preserve">   </v>
      </c>
      <c r="U144" s="607" t="str">
        <f>IF(R144&gt;0,'Saisie CLASSEMENT'!K149)</f>
        <v xml:space="preserve"> </v>
      </c>
      <c r="V144" s="607" t="str">
        <f>IF(R144&gt;0,'Saisie CLASSEMENT'!N149)</f>
        <v xml:space="preserve"> </v>
      </c>
      <c r="W144" s="606" t="str">
        <f>IF(R144&gt;0,'Saisie CLASSEMENT'!O149)</f>
        <v xml:space="preserve"> </v>
      </c>
      <c r="X144" s="606" t="str">
        <f>IF(R144&gt;0,'Saisie CLASSEMENT'!P149)</f>
        <v xml:space="preserve"> </v>
      </c>
      <c r="Y144" s="620" t="str">
        <f>IF(R144&gt;0,'Saisie CLASSEMENT'!Q149)</f>
        <v xml:space="preserve"> </v>
      </c>
      <c r="AB144" s="593" t="str">
        <f>IF(OR(Y144="",COUNTIF(Y$2:Y144,Y144)&gt;1),"",COUNTIF(Y:Y,"&gt;="&amp;Y144))</f>
        <v/>
      </c>
      <c r="AC144" s="602" t="str">
        <f t="shared" si="8"/>
        <v/>
      </c>
    </row>
    <row r="145" spans="1:29" ht="15.75" hidden="1" customHeight="1">
      <c r="A145" s="594">
        <f t="shared" si="9"/>
        <v>0</v>
      </c>
      <c r="B145" s="606" t="str">
        <f t="shared" si="10"/>
        <v/>
      </c>
      <c r="C145" s="605"/>
      <c r="D145" s="606"/>
      <c r="E145" s="607"/>
      <c r="F145" s="607"/>
      <c r="G145" s="607"/>
      <c r="H145" s="606"/>
      <c r="I145" s="606"/>
      <c r="J145" s="620"/>
      <c r="K145" s="622" t="str">
        <f t="shared" si="11"/>
        <v/>
      </c>
      <c r="L145" s="620"/>
      <c r="M145" s="609"/>
      <c r="R145" s="605" t="str">
        <f>IF('Saisie CLASSEMENT'!$C150&gt;0,'Saisie CLASSEMENT'!B150,"")</f>
        <v/>
      </c>
      <c r="S145" s="606">
        <f>IF(R145&gt;0,'Saisie CLASSEMENT'!C150)</f>
        <v>0</v>
      </c>
      <c r="T145" s="607" t="str">
        <f>IF(R145&gt;0,CONCATENATE('Saisie CLASSEMENT'!I150," ",'Saisie CLASSEMENT'!J150,""))</f>
        <v xml:space="preserve">   </v>
      </c>
      <c r="U145" s="607" t="str">
        <f>IF(R145&gt;0,'Saisie CLASSEMENT'!K150)</f>
        <v xml:space="preserve"> </v>
      </c>
      <c r="V145" s="607" t="str">
        <f>IF(R145&gt;0,'Saisie CLASSEMENT'!N150)</f>
        <v xml:space="preserve"> </v>
      </c>
      <c r="W145" s="606" t="str">
        <f>IF(R145&gt;0,'Saisie CLASSEMENT'!O150)</f>
        <v xml:space="preserve"> </v>
      </c>
      <c r="X145" s="606" t="str">
        <f>IF(R145&gt;0,'Saisie CLASSEMENT'!P150)</f>
        <v xml:space="preserve"> </v>
      </c>
      <c r="Y145" s="620" t="str">
        <f>IF(R145&gt;0,'Saisie CLASSEMENT'!Q150)</f>
        <v xml:space="preserve"> </v>
      </c>
      <c r="AB145" s="593" t="str">
        <f>IF(OR(Y145="",COUNTIF(Y$2:Y145,Y145)&gt;1),"",COUNTIF(Y:Y,"&gt;="&amp;Y145))</f>
        <v/>
      </c>
      <c r="AC145" s="602" t="str">
        <f t="shared" si="8"/>
        <v/>
      </c>
    </row>
    <row r="146" spans="1:29" ht="15.75" hidden="1" customHeight="1">
      <c r="A146" s="594">
        <f t="shared" si="9"/>
        <v>0</v>
      </c>
      <c r="B146" s="606" t="str">
        <f t="shared" si="10"/>
        <v/>
      </c>
      <c r="C146" s="605"/>
      <c r="D146" s="606"/>
      <c r="E146" s="607"/>
      <c r="F146" s="607"/>
      <c r="G146" s="607"/>
      <c r="H146" s="606"/>
      <c r="I146" s="606"/>
      <c r="J146" s="620"/>
      <c r="K146" s="622" t="str">
        <f t="shared" si="11"/>
        <v/>
      </c>
      <c r="L146" s="620"/>
      <c r="M146" s="609"/>
      <c r="R146" s="605" t="str">
        <f>IF('Saisie CLASSEMENT'!$C151&gt;0,'Saisie CLASSEMENT'!B151,"")</f>
        <v/>
      </c>
      <c r="S146" s="606">
        <f>IF(R146&gt;0,'Saisie CLASSEMENT'!C151)</f>
        <v>0</v>
      </c>
      <c r="T146" s="607" t="str">
        <f>IF(R146&gt;0,CONCATENATE('Saisie CLASSEMENT'!I151," ",'Saisie CLASSEMENT'!J151,""))</f>
        <v xml:space="preserve">   </v>
      </c>
      <c r="U146" s="607" t="str">
        <f>IF(R146&gt;0,'Saisie CLASSEMENT'!K151)</f>
        <v xml:space="preserve"> </v>
      </c>
      <c r="V146" s="607" t="str">
        <f>IF(R146&gt;0,'Saisie CLASSEMENT'!N151)</f>
        <v xml:space="preserve"> </v>
      </c>
      <c r="W146" s="606" t="str">
        <f>IF(R146&gt;0,'Saisie CLASSEMENT'!O151)</f>
        <v xml:space="preserve"> </v>
      </c>
      <c r="X146" s="606" t="str">
        <f>IF(R146&gt;0,'Saisie CLASSEMENT'!P151)</f>
        <v xml:space="preserve"> </v>
      </c>
      <c r="Y146" s="620" t="str">
        <f>IF(R146&gt;0,'Saisie CLASSEMENT'!Q151)</f>
        <v xml:space="preserve"> </v>
      </c>
      <c r="AB146" s="593" t="str">
        <f>IF(OR(Y146="",COUNTIF(Y$2:Y146,Y146)&gt;1),"",COUNTIF(Y:Y,"&gt;="&amp;Y146))</f>
        <v/>
      </c>
      <c r="AC146" s="602" t="str">
        <f t="shared" si="8"/>
        <v/>
      </c>
    </row>
    <row r="147" spans="1:29" ht="15.75" hidden="1" customHeight="1">
      <c r="A147" s="594">
        <f t="shared" si="9"/>
        <v>0</v>
      </c>
      <c r="B147" s="606" t="str">
        <f t="shared" si="10"/>
        <v/>
      </c>
      <c r="C147" s="605"/>
      <c r="D147" s="606"/>
      <c r="E147" s="607"/>
      <c r="F147" s="607"/>
      <c r="G147" s="607"/>
      <c r="H147" s="606"/>
      <c r="I147" s="606"/>
      <c r="J147" s="620"/>
      <c r="K147" s="622" t="str">
        <f t="shared" si="11"/>
        <v/>
      </c>
      <c r="L147" s="620"/>
      <c r="M147" s="609"/>
      <c r="R147" s="605" t="str">
        <f>IF('Saisie CLASSEMENT'!$C152&gt;0,'Saisie CLASSEMENT'!B152,"")</f>
        <v/>
      </c>
      <c r="S147" s="606">
        <f>IF(R147&gt;0,'Saisie CLASSEMENT'!C152)</f>
        <v>0</v>
      </c>
      <c r="T147" s="607" t="str">
        <f>IF(R147&gt;0,CONCATENATE('Saisie CLASSEMENT'!I152," ",'Saisie CLASSEMENT'!J152,""))</f>
        <v xml:space="preserve">   </v>
      </c>
      <c r="U147" s="607" t="str">
        <f>IF(R147&gt;0,'Saisie CLASSEMENT'!K152)</f>
        <v xml:space="preserve"> </v>
      </c>
      <c r="V147" s="607" t="str">
        <f>IF(R147&gt;0,'Saisie CLASSEMENT'!N152)</f>
        <v xml:space="preserve"> </v>
      </c>
      <c r="W147" s="606" t="str">
        <f>IF(R147&gt;0,'Saisie CLASSEMENT'!O152)</f>
        <v xml:space="preserve"> </v>
      </c>
      <c r="X147" s="606" t="str">
        <f>IF(R147&gt;0,'Saisie CLASSEMENT'!P152)</f>
        <v xml:space="preserve"> </v>
      </c>
      <c r="Y147" s="620" t="str">
        <f>IF(R147&gt;0,'Saisie CLASSEMENT'!Q152)</f>
        <v xml:space="preserve"> </v>
      </c>
      <c r="AB147" s="593" t="str">
        <f>IF(OR(Y147="",COUNTIF(Y$2:Y147,Y147)&gt;1),"",COUNTIF(Y:Y,"&gt;="&amp;Y147))</f>
        <v/>
      </c>
      <c r="AC147" s="602" t="str">
        <f t="shared" si="8"/>
        <v/>
      </c>
    </row>
    <row r="148" spans="1:29" ht="15.75" hidden="1" customHeight="1">
      <c r="A148" s="594">
        <f t="shared" si="9"/>
        <v>0</v>
      </c>
      <c r="B148" s="606" t="str">
        <f t="shared" si="10"/>
        <v/>
      </c>
      <c r="C148" s="605"/>
      <c r="D148" s="606"/>
      <c r="E148" s="607"/>
      <c r="F148" s="607"/>
      <c r="G148" s="607"/>
      <c r="H148" s="606"/>
      <c r="I148" s="606"/>
      <c r="J148" s="620"/>
      <c r="K148" s="622" t="str">
        <f t="shared" si="11"/>
        <v/>
      </c>
      <c r="L148" s="620"/>
      <c r="M148" s="609"/>
      <c r="R148" s="605" t="str">
        <f>IF('Saisie CLASSEMENT'!$C153&gt;0,'Saisie CLASSEMENT'!B153,"")</f>
        <v/>
      </c>
      <c r="S148" s="606">
        <f>IF(R148&gt;0,'Saisie CLASSEMENT'!C153)</f>
        <v>0</v>
      </c>
      <c r="T148" s="607" t="str">
        <f>IF(R148&gt;0,CONCATENATE('Saisie CLASSEMENT'!I153," ",'Saisie CLASSEMENT'!J153,""))</f>
        <v xml:space="preserve">   </v>
      </c>
      <c r="U148" s="607" t="str">
        <f>IF(R148&gt;0,'Saisie CLASSEMENT'!K153)</f>
        <v xml:space="preserve"> </v>
      </c>
      <c r="V148" s="607" t="str">
        <f>IF(R148&gt;0,'Saisie CLASSEMENT'!N153)</f>
        <v xml:space="preserve"> </v>
      </c>
      <c r="W148" s="606" t="str">
        <f>IF(R148&gt;0,'Saisie CLASSEMENT'!O153)</f>
        <v xml:space="preserve"> </v>
      </c>
      <c r="X148" s="606" t="str">
        <f>IF(R148&gt;0,'Saisie CLASSEMENT'!P153)</f>
        <v xml:space="preserve"> </v>
      </c>
      <c r="Y148" s="620" t="str">
        <f>IF(R148&gt;0,'Saisie CLASSEMENT'!Q153)</f>
        <v xml:space="preserve"> </v>
      </c>
      <c r="AB148" s="593" t="str">
        <f>IF(OR(Y148="",COUNTIF(Y$2:Y148,Y148)&gt;1),"",COUNTIF(Y:Y,"&gt;="&amp;Y148))</f>
        <v/>
      </c>
      <c r="AC148" s="602" t="str">
        <f t="shared" si="8"/>
        <v/>
      </c>
    </row>
    <row r="149" spans="1:29" ht="15.75" hidden="1" customHeight="1">
      <c r="A149" s="594">
        <f t="shared" si="9"/>
        <v>0</v>
      </c>
      <c r="B149" s="606" t="str">
        <f t="shared" si="10"/>
        <v/>
      </c>
      <c r="C149" s="605"/>
      <c r="D149" s="606"/>
      <c r="E149" s="607"/>
      <c r="F149" s="607"/>
      <c r="G149" s="607"/>
      <c r="H149" s="606"/>
      <c r="I149" s="606"/>
      <c r="J149" s="620"/>
      <c r="K149" s="622" t="str">
        <f t="shared" si="11"/>
        <v/>
      </c>
      <c r="L149" s="620"/>
      <c r="M149" s="609"/>
      <c r="R149" s="605" t="str">
        <f>IF('Saisie CLASSEMENT'!$C154&gt;0,'Saisie CLASSEMENT'!B154,"")</f>
        <v/>
      </c>
      <c r="S149" s="606">
        <f>IF(R149&gt;0,'Saisie CLASSEMENT'!C154)</f>
        <v>0</v>
      </c>
      <c r="T149" s="607" t="str">
        <f>IF(R149&gt;0,CONCATENATE('Saisie CLASSEMENT'!I154," ",'Saisie CLASSEMENT'!J154,""))</f>
        <v xml:space="preserve">   </v>
      </c>
      <c r="U149" s="607" t="str">
        <f>IF(R149&gt;0,'Saisie CLASSEMENT'!K154)</f>
        <v xml:space="preserve"> </v>
      </c>
      <c r="V149" s="607" t="str">
        <f>IF(R149&gt;0,'Saisie CLASSEMENT'!N154)</f>
        <v xml:space="preserve"> </v>
      </c>
      <c r="W149" s="606" t="str">
        <f>IF(R149&gt;0,'Saisie CLASSEMENT'!O154)</f>
        <v xml:space="preserve"> </v>
      </c>
      <c r="X149" s="606" t="str">
        <f>IF(R149&gt;0,'Saisie CLASSEMENT'!P154)</f>
        <v xml:space="preserve"> </v>
      </c>
      <c r="Y149" s="620" t="str">
        <f>IF(R149&gt;0,'Saisie CLASSEMENT'!Q154)</f>
        <v xml:space="preserve"> </v>
      </c>
      <c r="AB149" s="593" t="str">
        <f>IF(OR(Y149="",COUNTIF(Y$2:Y149,Y149)&gt;1),"",COUNTIF(Y:Y,"&gt;="&amp;Y149))</f>
        <v/>
      </c>
      <c r="AC149" s="602" t="str">
        <f t="shared" si="8"/>
        <v/>
      </c>
    </row>
    <row r="150" spans="1:29" ht="15.75" hidden="1" customHeight="1">
      <c r="A150" s="594">
        <f t="shared" si="9"/>
        <v>0</v>
      </c>
      <c r="B150" s="606" t="str">
        <f t="shared" si="10"/>
        <v/>
      </c>
      <c r="C150" s="605"/>
      <c r="D150" s="606"/>
      <c r="E150" s="607"/>
      <c r="F150" s="607"/>
      <c r="G150" s="607"/>
      <c r="H150" s="606"/>
      <c r="I150" s="606"/>
      <c r="J150" s="620"/>
      <c r="K150" s="622" t="str">
        <f t="shared" si="11"/>
        <v/>
      </c>
      <c r="L150" s="620"/>
      <c r="M150" s="609"/>
      <c r="R150" s="605" t="str">
        <f>IF('Saisie CLASSEMENT'!$C155&gt;0,'Saisie CLASSEMENT'!B155,"")</f>
        <v/>
      </c>
      <c r="S150" s="606">
        <f>IF(R150&gt;0,'Saisie CLASSEMENT'!C155)</f>
        <v>0</v>
      </c>
      <c r="T150" s="607" t="str">
        <f>IF(R150&gt;0,CONCATENATE('Saisie CLASSEMENT'!I155," ",'Saisie CLASSEMENT'!J155,""))</f>
        <v xml:space="preserve">   </v>
      </c>
      <c r="U150" s="607" t="str">
        <f>IF(R150&gt;0,'Saisie CLASSEMENT'!K155)</f>
        <v xml:space="preserve"> </v>
      </c>
      <c r="V150" s="607" t="str">
        <f>IF(R150&gt;0,'Saisie CLASSEMENT'!N155)</f>
        <v xml:space="preserve"> </v>
      </c>
      <c r="W150" s="606" t="str">
        <f>IF(R150&gt;0,'Saisie CLASSEMENT'!O155)</f>
        <v xml:space="preserve"> </v>
      </c>
      <c r="X150" s="606" t="str">
        <f>IF(R150&gt;0,'Saisie CLASSEMENT'!P155)</f>
        <v xml:space="preserve"> </v>
      </c>
      <c r="Y150" s="620" t="str">
        <f>IF(R150&gt;0,'Saisie CLASSEMENT'!Q155)</f>
        <v xml:space="preserve"> </v>
      </c>
      <c r="AB150" s="593" t="str">
        <f>IF(OR(Y150="",COUNTIF(Y$2:Y150,Y150)&gt;1),"",COUNTIF(Y:Y,"&gt;="&amp;Y150))</f>
        <v/>
      </c>
      <c r="AC150" s="602" t="str">
        <f t="shared" si="8"/>
        <v/>
      </c>
    </row>
    <row r="151" spans="1:29" ht="15.75" hidden="1" customHeight="1">
      <c r="A151" s="594">
        <f t="shared" si="9"/>
        <v>0</v>
      </c>
      <c r="B151" s="606" t="str">
        <f t="shared" si="10"/>
        <v/>
      </c>
      <c r="C151" s="605"/>
      <c r="D151" s="606"/>
      <c r="E151" s="607"/>
      <c r="F151" s="607"/>
      <c r="G151" s="607"/>
      <c r="H151" s="606"/>
      <c r="I151" s="606"/>
      <c r="J151" s="620"/>
      <c r="K151" s="622" t="str">
        <f t="shared" si="11"/>
        <v/>
      </c>
      <c r="L151" s="620"/>
      <c r="M151" s="609"/>
      <c r="R151" s="605" t="str">
        <f>IF('Saisie CLASSEMENT'!$C156&gt;0,'Saisie CLASSEMENT'!B156,"")</f>
        <v/>
      </c>
      <c r="S151" s="606">
        <f>IF(R151&gt;0,'Saisie CLASSEMENT'!C156)</f>
        <v>0</v>
      </c>
      <c r="T151" s="607" t="str">
        <f>IF(R151&gt;0,CONCATENATE('Saisie CLASSEMENT'!I156," ",'Saisie CLASSEMENT'!J156,""))</f>
        <v xml:space="preserve">   </v>
      </c>
      <c r="U151" s="607" t="str">
        <f>IF(R151&gt;0,'Saisie CLASSEMENT'!K156)</f>
        <v xml:space="preserve"> </v>
      </c>
      <c r="V151" s="607" t="str">
        <f>IF(R151&gt;0,'Saisie CLASSEMENT'!N156)</f>
        <v xml:space="preserve"> </v>
      </c>
      <c r="W151" s="606" t="str">
        <f>IF(R151&gt;0,'Saisie CLASSEMENT'!O156)</f>
        <v xml:space="preserve"> </v>
      </c>
      <c r="X151" s="606" t="str">
        <f>IF(R151&gt;0,'Saisie CLASSEMENT'!P156)</f>
        <v xml:space="preserve"> </v>
      </c>
      <c r="Y151" s="620" t="str">
        <f>IF(R151&gt;0,'Saisie CLASSEMENT'!Q156)</f>
        <v xml:space="preserve"> </v>
      </c>
      <c r="AB151" s="593" t="str">
        <f>IF(OR(Y151="",COUNTIF(Y$2:Y151,Y151)&gt;1),"",COUNTIF(Y:Y,"&gt;="&amp;Y151))</f>
        <v/>
      </c>
      <c r="AC151" s="602" t="str">
        <f t="shared" si="8"/>
        <v/>
      </c>
    </row>
    <row r="152" spans="1:29" ht="15.75" hidden="1" customHeight="1">
      <c r="A152" s="594">
        <f t="shared" si="9"/>
        <v>0</v>
      </c>
      <c r="B152" s="606" t="str">
        <f t="shared" si="10"/>
        <v/>
      </c>
      <c r="C152" s="605"/>
      <c r="D152" s="606"/>
      <c r="E152" s="607"/>
      <c r="F152" s="607"/>
      <c r="G152" s="607"/>
      <c r="H152" s="606"/>
      <c r="I152" s="606"/>
      <c r="J152" s="620"/>
      <c r="K152" s="622" t="str">
        <f t="shared" si="11"/>
        <v/>
      </c>
      <c r="L152" s="620"/>
      <c r="M152" s="609"/>
      <c r="R152" s="605" t="str">
        <f>IF('Saisie CLASSEMENT'!$C157&gt;0,'Saisie CLASSEMENT'!B157,"")</f>
        <v/>
      </c>
      <c r="S152" s="606">
        <f>IF(R152&gt;0,'Saisie CLASSEMENT'!C157)</f>
        <v>0</v>
      </c>
      <c r="T152" s="607" t="str">
        <f>IF(R152&gt;0,CONCATENATE('Saisie CLASSEMENT'!I157," ",'Saisie CLASSEMENT'!J157,""))</f>
        <v xml:space="preserve">   </v>
      </c>
      <c r="U152" s="607" t="str">
        <f>IF(R152&gt;0,'Saisie CLASSEMENT'!K157)</f>
        <v xml:space="preserve"> </v>
      </c>
      <c r="V152" s="607" t="str">
        <f>IF(R152&gt;0,'Saisie CLASSEMENT'!N157)</f>
        <v xml:space="preserve"> </v>
      </c>
      <c r="W152" s="606" t="str">
        <f>IF(R152&gt;0,'Saisie CLASSEMENT'!O157)</f>
        <v xml:space="preserve"> </v>
      </c>
      <c r="X152" s="606" t="str">
        <f>IF(R152&gt;0,'Saisie CLASSEMENT'!P157)</f>
        <v xml:space="preserve"> </v>
      </c>
      <c r="Y152" s="620" t="str">
        <f>IF(R152&gt;0,'Saisie CLASSEMENT'!Q157)</f>
        <v xml:space="preserve"> </v>
      </c>
      <c r="AB152" s="593" t="str">
        <f>IF(OR(Y152="",COUNTIF(Y$2:Y152,Y152)&gt;1),"",COUNTIF(Y:Y,"&gt;="&amp;Y152))</f>
        <v/>
      </c>
      <c r="AC152" s="602" t="str">
        <f t="shared" si="8"/>
        <v/>
      </c>
    </row>
    <row r="153" spans="1:29" ht="15.75" hidden="1" customHeight="1">
      <c r="A153" s="594">
        <f t="shared" si="9"/>
        <v>0</v>
      </c>
      <c r="B153" s="606" t="str">
        <f t="shared" si="10"/>
        <v/>
      </c>
      <c r="C153" s="605"/>
      <c r="D153" s="606"/>
      <c r="E153" s="607"/>
      <c r="F153" s="607"/>
      <c r="G153" s="607"/>
      <c r="H153" s="606"/>
      <c r="I153" s="606"/>
      <c r="J153" s="620"/>
      <c r="K153" s="622" t="str">
        <f t="shared" si="11"/>
        <v/>
      </c>
      <c r="L153" s="620"/>
      <c r="M153" s="609"/>
      <c r="R153" s="605" t="str">
        <f>IF('Saisie CLASSEMENT'!$C158&gt;0,'Saisie CLASSEMENT'!B158,"")</f>
        <v/>
      </c>
      <c r="S153" s="606">
        <f>IF(R153&gt;0,'Saisie CLASSEMENT'!C158)</f>
        <v>0</v>
      </c>
      <c r="T153" s="607" t="str">
        <f>IF(R153&gt;0,CONCATENATE('Saisie CLASSEMENT'!I158," ",'Saisie CLASSEMENT'!J158,""))</f>
        <v xml:space="preserve">   </v>
      </c>
      <c r="U153" s="607" t="str">
        <f>IF(R153&gt;0,'Saisie CLASSEMENT'!K158)</f>
        <v xml:space="preserve"> </v>
      </c>
      <c r="V153" s="607" t="str">
        <f>IF(R153&gt;0,'Saisie CLASSEMENT'!N158)</f>
        <v xml:space="preserve"> </v>
      </c>
      <c r="W153" s="606" t="str">
        <f>IF(R153&gt;0,'Saisie CLASSEMENT'!O158)</f>
        <v xml:space="preserve"> </v>
      </c>
      <c r="X153" s="606" t="str">
        <f>IF(R153&gt;0,'Saisie CLASSEMENT'!P158)</f>
        <v xml:space="preserve"> </v>
      </c>
      <c r="Y153" s="620" t="str">
        <f>IF(R153&gt;0,'Saisie CLASSEMENT'!Q158)</f>
        <v xml:space="preserve"> </v>
      </c>
      <c r="AB153" s="593" t="str">
        <f>IF(OR(Y153="",COUNTIF(Y$2:Y153,Y153)&gt;1),"",COUNTIF(Y:Y,"&gt;="&amp;Y153))</f>
        <v/>
      </c>
      <c r="AC153" s="602" t="str">
        <f t="shared" si="8"/>
        <v/>
      </c>
    </row>
    <row r="154" spans="1:29" ht="15.75" hidden="1" customHeight="1">
      <c r="A154" s="594">
        <f t="shared" si="9"/>
        <v>0</v>
      </c>
      <c r="B154" s="606" t="str">
        <f t="shared" si="10"/>
        <v/>
      </c>
      <c r="C154" s="605"/>
      <c r="D154" s="606"/>
      <c r="E154" s="607"/>
      <c r="F154" s="607"/>
      <c r="G154" s="607"/>
      <c r="H154" s="606"/>
      <c r="I154" s="606"/>
      <c r="J154" s="620"/>
      <c r="K154" s="622" t="str">
        <f t="shared" si="11"/>
        <v/>
      </c>
      <c r="L154" s="620"/>
      <c r="M154" s="609"/>
      <c r="R154" s="605" t="str">
        <f>IF('Saisie CLASSEMENT'!$C159&gt;0,'Saisie CLASSEMENT'!B159,"")</f>
        <v/>
      </c>
      <c r="S154" s="606">
        <f>IF(R154&gt;0,'Saisie CLASSEMENT'!C159)</f>
        <v>0</v>
      </c>
      <c r="T154" s="607" t="str">
        <f>IF(R154&gt;0,CONCATENATE('Saisie CLASSEMENT'!I159," ",'Saisie CLASSEMENT'!J159,""))</f>
        <v xml:space="preserve">   </v>
      </c>
      <c r="U154" s="607" t="str">
        <f>IF(R154&gt;0,'Saisie CLASSEMENT'!K159)</f>
        <v xml:space="preserve"> </v>
      </c>
      <c r="V154" s="607" t="str">
        <f>IF(R154&gt;0,'Saisie CLASSEMENT'!N159)</f>
        <v xml:space="preserve"> </v>
      </c>
      <c r="W154" s="606" t="str">
        <f>IF(R154&gt;0,'Saisie CLASSEMENT'!O159)</f>
        <v xml:space="preserve"> </v>
      </c>
      <c r="X154" s="606" t="str">
        <f>IF(R154&gt;0,'Saisie CLASSEMENT'!P159)</f>
        <v xml:space="preserve"> </v>
      </c>
      <c r="Y154" s="620" t="str">
        <f>IF(R154&gt;0,'Saisie CLASSEMENT'!Q159)</f>
        <v xml:space="preserve"> </v>
      </c>
      <c r="AB154" s="593" t="str">
        <f>IF(OR(Y154="",COUNTIF(Y$2:Y154,Y154)&gt;1),"",COUNTIF(Y:Y,"&gt;="&amp;Y154))</f>
        <v/>
      </c>
      <c r="AC154" s="602" t="str">
        <f t="shared" si="8"/>
        <v/>
      </c>
    </row>
    <row r="155" spans="1:29" ht="15.75" hidden="1" customHeight="1">
      <c r="A155" s="594">
        <f t="shared" si="9"/>
        <v>0</v>
      </c>
      <c r="B155" s="606" t="str">
        <f t="shared" si="10"/>
        <v/>
      </c>
      <c r="C155" s="605"/>
      <c r="D155" s="606"/>
      <c r="E155" s="607"/>
      <c r="F155" s="607"/>
      <c r="G155" s="607"/>
      <c r="H155" s="606"/>
      <c r="I155" s="606"/>
      <c r="J155" s="620"/>
      <c r="K155" s="622" t="str">
        <f t="shared" si="11"/>
        <v/>
      </c>
      <c r="L155" s="620"/>
      <c r="M155" s="609"/>
      <c r="R155" s="605" t="str">
        <f>IF('Saisie CLASSEMENT'!$C160&gt;0,'Saisie CLASSEMENT'!B160,"")</f>
        <v/>
      </c>
      <c r="S155" s="606">
        <f>IF(R155&gt;0,'Saisie CLASSEMENT'!C160)</f>
        <v>0</v>
      </c>
      <c r="T155" s="607" t="str">
        <f>IF(R155&gt;0,CONCATENATE('Saisie CLASSEMENT'!I160," ",'Saisie CLASSEMENT'!J160,""))</f>
        <v xml:space="preserve">   </v>
      </c>
      <c r="U155" s="607" t="str">
        <f>IF(R155&gt;0,'Saisie CLASSEMENT'!K160)</f>
        <v xml:space="preserve"> </v>
      </c>
      <c r="V155" s="607" t="str">
        <f>IF(R155&gt;0,'Saisie CLASSEMENT'!N160)</f>
        <v xml:space="preserve"> </v>
      </c>
      <c r="W155" s="606" t="str">
        <f>IF(R155&gt;0,'Saisie CLASSEMENT'!O160)</f>
        <v xml:space="preserve"> </v>
      </c>
      <c r="X155" s="606" t="str">
        <f>IF(R155&gt;0,'Saisie CLASSEMENT'!P160)</f>
        <v xml:space="preserve"> </v>
      </c>
      <c r="Y155" s="620" t="str">
        <f>IF(R155&gt;0,'Saisie CLASSEMENT'!Q160)</f>
        <v xml:space="preserve"> </v>
      </c>
      <c r="AB155" s="593" t="str">
        <f>IF(OR(Y155="",COUNTIF(Y$2:Y155,Y155)&gt;1),"",COUNTIF(Y:Y,"&gt;="&amp;Y155))</f>
        <v/>
      </c>
      <c r="AC155" s="602" t="str">
        <f t="shared" si="8"/>
        <v/>
      </c>
    </row>
    <row r="156" spans="1:29" ht="15.75" hidden="1" customHeight="1">
      <c r="A156" s="594">
        <f t="shared" si="9"/>
        <v>0</v>
      </c>
      <c r="B156" s="606" t="str">
        <f t="shared" si="10"/>
        <v/>
      </c>
      <c r="C156" s="605"/>
      <c r="D156" s="606"/>
      <c r="E156" s="607"/>
      <c r="F156" s="607"/>
      <c r="G156" s="607"/>
      <c r="H156" s="606"/>
      <c r="I156" s="606"/>
      <c r="J156" s="620"/>
      <c r="K156" s="622" t="str">
        <f t="shared" si="11"/>
        <v/>
      </c>
      <c r="L156" s="620"/>
      <c r="M156" s="609"/>
      <c r="R156" s="605" t="str">
        <f>IF('Saisie CLASSEMENT'!$C161&gt;0,'Saisie CLASSEMENT'!B161,"")</f>
        <v/>
      </c>
      <c r="S156" s="606">
        <f>IF(R156&gt;0,'Saisie CLASSEMENT'!C161)</f>
        <v>0</v>
      </c>
      <c r="T156" s="607" t="str">
        <f>IF(R156&gt;0,CONCATENATE('Saisie CLASSEMENT'!I161," ",'Saisie CLASSEMENT'!J161,""))</f>
        <v xml:space="preserve">   </v>
      </c>
      <c r="U156" s="607" t="str">
        <f>IF(R156&gt;0,'Saisie CLASSEMENT'!K161)</f>
        <v xml:space="preserve"> </v>
      </c>
      <c r="V156" s="607" t="str">
        <f>IF(R156&gt;0,'Saisie CLASSEMENT'!N161)</f>
        <v xml:space="preserve"> </v>
      </c>
      <c r="W156" s="606" t="str">
        <f>IF(R156&gt;0,'Saisie CLASSEMENT'!O161)</f>
        <v xml:space="preserve"> </v>
      </c>
      <c r="X156" s="606" t="str">
        <f>IF(R156&gt;0,'Saisie CLASSEMENT'!P161)</f>
        <v xml:space="preserve"> </v>
      </c>
      <c r="Y156" s="620" t="str">
        <f>IF(R156&gt;0,'Saisie CLASSEMENT'!Q161)</f>
        <v xml:space="preserve"> </v>
      </c>
      <c r="AB156" s="593" t="str">
        <f>IF(OR(Y156="",COUNTIF(Y$2:Y156,Y156)&gt;1),"",COUNTIF(Y:Y,"&gt;="&amp;Y156))</f>
        <v/>
      </c>
      <c r="AC156" s="602" t="str">
        <f t="shared" si="8"/>
        <v/>
      </c>
    </row>
    <row r="157" spans="1:29" ht="15.75" hidden="1" customHeight="1">
      <c r="A157" s="594">
        <f t="shared" si="9"/>
        <v>0</v>
      </c>
      <c r="B157" s="606" t="str">
        <f t="shared" si="10"/>
        <v/>
      </c>
      <c r="C157" s="605"/>
      <c r="D157" s="606"/>
      <c r="E157" s="607"/>
      <c r="F157" s="607"/>
      <c r="G157" s="607"/>
      <c r="H157" s="606"/>
      <c r="I157" s="606"/>
      <c r="J157" s="620"/>
      <c r="K157" s="622" t="str">
        <f t="shared" si="11"/>
        <v/>
      </c>
      <c r="L157" s="620"/>
      <c r="M157" s="609"/>
      <c r="R157" s="605" t="str">
        <f>IF('Saisie CLASSEMENT'!$C162&gt;0,'Saisie CLASSEMENT'!B162,"")</f>
        <v/>
      </c>
      <c r="S157" s="606">
        <f>IF(R157&gt;0,'Saisie CLASSEMENT'!C162)</f>
        <v>0</v>
      </c>
      <c r="T157" s="607" t="str">
        <f>IF(R157&gt;0,CONCATENATE('Saisie CLASSEMENT'!I162," ",'Saisie CLASSEMENT'!J162,""))</f>
        <v xml:space="preserve">   </v>
      </c>
      <c r="U157" s="607" t="str">
        <f>IF(R157&gt;0,'Saisie CLASSEMENT'!K162)</f>
        <v xml:space="preserve"> </v>
      </c>
      <c r="V157" s="607" t="str">
        <f>IF(R157&gt;0,'Saisie CLASSEMENT'!N162)</f>
        <v xml:space="preserve"> </v>
      </c>
      <c r="W157" s="606" t="str">
        <f>IF(R157&gt;0,'Saisie CLASSEMENT'!O162)</f>
        <v xml:space="preserve"> </v>
      </c>
      <c r="X157" s="606" t="str">
        <f>IF(R157&gt;0,'Saisie CLASSEMENT'!P162)</f>
        <v xml:space="preserve"> </v>
      </c>
      <c r="Y157" s="620" t="str">
        <f>IF(R157&gt;0,'Saisie CLASSEMENT'!Q162)</f>
        <v xml:space="preserve"> </v>
      </c>
      <c r="AB157" s="593" t="str">
        <f>IF(OR(Y157="",COUNTIF(Y$2:Y157,Y157)&gt;1),"",COUNTIF(Y:Y,"&gt;="&amp;Y157))</f>
        <v/>
      </c>
      <c r="AC157" s="602" t="str">
        <f t="shared" si="8"/>
        <v/>
      </c>
    </row>
    <row r="158" spans="1:29" ht="15.75" hidden="1" customHeight="1">
      <c r="A158" s="594">
        <f t="shared" si="9"/>
        <v>0</v>
      </c>
      <c r="B158" s="606" t="str">
        <f t="shared" si="10"/>
        <v/>
      </c>
      <c r="C158" s="605"/>
      <c r="D158" s="606"/>
      <c r="E158" s="607"/>
      <c r="F158" s="607"/>
      <c r="G158" s="607"/>
      <c r="H158" s="606"/>
      <c r="I158" s="606"/>
      <c r="J158" s="620"/>
      <c r="K158" s="622" t="str">
        <f t="shared" si="11"/>
        <v/>
      </c>
      <c r="L158" s="620"/>
      <c r="M158" s="609"/>
      <c r="R158" s="605" t="str">
        <f>IF('Saisie CLASSEMENT'!$C163&gt;0,'Saisie CLASSEMENT'!B163,"")</f>
        <v/>
      </c>
      <c r="S158" s="606">
        <f>IF(R158&gt;0,'Saisie CLASSEMENT'!C163)</f>
        <v>0</v>
      </c>
      <c r="T158" s="607" t="str">
        <f>IF(R158&gt;0,CONCATENATE('Saisie CLASSEMENT'!I163," ",'Saisie CLASSEMENT'!J163,""))</f>
        <v xml:space="preserve">   </v>
      </c>
      <c r="U158" s="607" t="str">
        <f>IF(R158&gt;0,'Saisie CLASSEMENT'!K163)</f>
        <v xml:space="preserve"> </v>
      </c>
      <c r="V158" s="607" t="str">
        <f>IF(R158&gt;0,'Saisie CLASSEMENT'!N163)</f>
        <v xml:space="preserve"> </v>
      </c>
      <c r="W158" s="606" t="str">
        <f>IF(R158&gt;0,'Saisie CLASSEMENT'!O163)</f>
        <v xml:space="preserve"> </v>
      </c>
      <c r="X158" s="606" t="str">
        <f>IF(R158&gt;0,'Saisie CLASSEMENT'!P163)</f>
        <v xml:space="preserve"> </v>
      </c>
      <c r="Y158" s="620" t="str">
        <f>IF(R158&gt;0,'Saisie CLASSEMENT'!Q163)</f>
        <v xml:space="preserve"> </v>
      </c>
      <c r="AB158" s="593" t="str">
        <f>IF(OR(Y158="",COUNTIF(Y$2:Y158,Y158)&gt;1),"",COUNTIF(Y:Y,"&gt;="&amp;Y158))</f>
        <v/>
      </c>
      <c r="AC158" s="602" t="str">
        <f t="shared" si="8"/>
        <v/>
      </c>
    </row>
    <row r="159" spans="1:29" ht="15.75" hidden="1" customHeight="1">
      <c r="A159" s="594">
        <f t="shared" si="9"/>
        <v>0</v>
      </c>
      <c r="B159" s="606" t="str">
        <f t="shared" si="10"/>
        <v/>
      </c>
      <c r="C159" s="605"/>
      <c r="D159" s="606"/>
      <c r="E159" s="607"/>
      <c r="F159" s="607"/>
      <c r="G159" s="607"/>
      <c r="H159" s="606"/>
      <c r="I159" s="606"/>
      <c r="J159" s="620"/>
      <c r="K159" s="622" t="str">
        <f t="shared" si="11"/>
        <v/>
      </c>
      <c r="L159" s="620"/>
      <c r="M159" s="609"/>
      <c r="R159" s="605" t="str">
        <f>IF('Saisie CLASSEMENT'!$C164&gt;0,'Saisie CLASSEMENT'!B164,"")</f>
        <v/>
      </c>
      <c r="S159" s="606">
        <f>IF(R159&gt;0,'Saisie CLASSEMENT'!C164)</f>
        <v>0</v>
      </c>
      <c r="T159" s="607" t="str">
        <f>IF(R159&gt;0,CONCATENATE('Saisie CLASSEMENT'!I164," ",'Saisie CLASSEMENT'!J164,""))</f>
        <v xml:space="preserve">   </v>
      </c>
      <c r="U159" s="607" t="str">
        <f>IF(R159&gt;0,'Saisie CLASSEMENT'!K164)</f>
        <v xml:space="preserve"> </v>
      </c>
      <c r="V159" s="607" t="str">
        <f>IF(R159&gt;0,'Saisie CLASSEMENT'!N164)</f>
        <v xml:space="preserve"> </v>
      </c>
      <c r="W159" s="606" t="str">
        <f>IF(R159&gt;0,'Saisie CLASSEMENT'!O164)</f>
        <v xml:space="preserve"> </v>
      </c>
      <c r="X159" s="606" t="str">
        <f>IF(R159&gt;0,'Saisie CLASSEMENT'!P164)</f>
        <v xml:space="preserve"> </v>
      </c>
      <c r="Y159" s="620" t="str">
        <f>IF(R159&gt;0,'Saisie CLASSEMENT'!Q164)</f>
        <v xml:space="preserve"> </v>
      </c>
      <c r="AB159" s="593" t="str">
        <f>IF(OR(Y159="",COUNTIF(Y$2:Y159,Y159)&gt;1),"",COUNTIF(Y:Y,"&gt;="&amp;Y159))</f>
        <v/>
      </c>
      <c r="AC159" s="602" t="str">
        <f t="shared" si="8"/>
        <v/>
      </c>
    </row>
    <row r="160" spans="1:29" ht="15.75" hidden="1" customHeight="1">
      <c r="A160" s="594">
        <f t="shared" si="9"/>
        <v>0</v>
      </c>
      <c r="B160" s="606" t="str">
        <f t="shared" si="10"/>
        <v/>
      </c>
      <c r="C160" s="605"/>
      <c r="D160" s="606"/>
      <c r="E160" s="607"/>
      <c r="F160" s="607"/>
      <c r="G160" s="607"/>
      <c r="H160" s="606"/>
      <c r="I160" s="606"/>
      <c r="J160" s="620"/>
      <c r="K160" s="622" t="str">
        <f t="shared" si="11"/>
        <v/>
      </c>
      <c r="L160" s="620"/>
      <c r="M160" s="609"/>
      <c r="R160" s="605" t="str">
        <f>IF('Saisie CLASSEMENT'!$C165&gt;0,'Saisie CLASSEMENT'!B165,"")</f>
        <v/>
      </c>
      <c r="S160" s="606">
        <f>IF(R160&gt;0,'Saisie CLASSEMENT'!C165)</f>
        <v>0</v>
      </c>
      <c r="T160" s="607" t="str">
        <f>IF(R160&gt;0,CONCATENATE('Saisie CLASSEMENT'!I165," ",'Saisie CLASSEMENT'!J165,""))</f>
        <v xml:space="preserve">   </v>
      </c>
      <c r="U160" s="607" t="str">
        <f>IF(R160&gt;0,'Saisie CLASSEMENT'!K165)</f>
        <v xml:space="preserve"> </v>
      </c>
      <c r="V160" s="607" t="str">
        <f>IF(R160&gt;0,'Saisie CLASSEMENT'!N165)</f>
        <v xml:space="preserve"> </v>
      </c>
      <c r="W160" s="606" t="str">
        <f>IF(R160&gt;0,'Saisie CLASSEMENT'!O165)</f>
        <v xml:space="preserve"> </v>
      </c>
      <c r="X160" s="606" t="str">
        <f>IF(R160&gt;0,'Saisie CLASSEMENT'!P165)</f>
        <v xml:space="preserve"> </v>
      </c>
      <c r="Y160" s="620" t="str">
        <f>IF(R160&gt;0,'Saisie CLASSEMENT'!Q165)</f>
        <v xml:space="preserve"> </v>
      </c>
      <c r="AB160" s="593" t="str">
        <f>IF(OR(Y160="",COUNTIF(Y$2:Y160,Y160)&gt;1),"",COUNTIF(Y:Y,"&gt;="&amp;Y160))</f>
        <v/>
      </c>
      <c r="AC160" s="602" t="str">
        <f t="shared" si="8"/>
        <v/>
      </c>
    </row>
    <row r="161" spans="1:29" ht="15.75" hidden="1" customHeight="1">
      <c r="A161" s="594">
        <f t="shared" si="9"/>
        <v>0</v>
      </c>
      <c r="B161" s="606" t="str">
        <f t="shared" si="10"/>
        <v/>
      </c>
      <c r="C161" s="605"/>
      <c r="D161" s="606"/>
      <c r="E161" s="607"/>
      <c r="F161" s="607"/>
      <c r="G161" s="607"/>
      <c r="H161" s="606"/>
      <c r="I161" s="606"/>
      <c r="J161" s="620"/>
      <c r="K161" s="622" t="str">
        <f t="shared" si="11"/>
        <v/>
      </c>
      <c r="L161" s="620"/>
      <c r="M161" s="609"/>
      <c r="R161" s="605" t="str">
        <f>IF('Saisie CLASSEMENT'!$C166&gt;0,'Saisie CLASSEMENT'!B166,"")</f>
        <v/>
      </c>
      <c r="S161" s="606">
        <f>IF(R161&gt;0,'Saisie CLASSEMENT'!C166)</f>
        <v>0</v>
      </c>
      <c r="T161" s="607" t="str">
        <f>IF(R161&gt;0,CONCATENATE('Saisie CLASSEMENT'!I166," ",'Saisie CLASSEMENT'!J166,""))</f>
        <v xml:space="preserve">   </v>
      </c>
      <c r="U161" s="607" t="str">
        <f>IF(R161&gt;0,'Saisie CLASSEMENT'!K166)</f>
        <v xml:space="preserve"> </v>
      </c>
      <c r="V161" s="607" t="str">
        <f>IF(R161&gt;0,'Saisie CLASSEMENT'!N166)</f>
        <v xml:space="preserve"> </v>
      </c>
      <c r="W161" s="606" t="str">
        <f>IF(R161&gt;0,'Saisie CLASSEMENT'!O166)</f>
        <v xml:space="preserve"> </v>
      </c>
      <c r="X161" s="606" t="str">
        <f>IF(R161&gt;0,'Saisie CLASSEMENT'!P166)</f>
        <v xml:space="preserve"> </v>
      </c>
      <c r="Y161" s="620" t="str">
        <f>IF(R161&gt;0,'Saisie CLASSEMENT'!Q166)</f>
        <v xml:space="preserve"> </v>
      </c>
      <c r="AB161" s="593" t="str">
        <f>IF(OR(Y161="",COUNTIF(Y$2:Y161,Y161)&gt;1),"",COUNTIF(Y:Y,"&gt;="&amp;Y161))</f>
        <v/>
      </c>
      <c r="AC161" s="602" t="str">
        <f t="shared" si="8"/>
        <v/>
      </c>
    </row>
    <row r="162" spans="1:29" ht="15.75" hidden="1" customHeight="1">
      <c r="A162" s="594">
        <f t="shared" si="9"/>
        <v>0</v>
      </c>
      <c r="B162" s="606" t="str">
        <f t="shared" si="10"/>
        <v/>
      </c>
      <c r="C162" s="605"/>
      <c r="D162" s="606"/>
      <c r="E162" s="607"/>
      <c r="F162" s="607"/>
      <c r="G162" s="607"/>
      <c r="H162" s="606"/>
      <c r="I162" s="606"/>
      <c r="J162" s="620"/>
      <c r="K162" s="622" t="str">
        <f t="shared" si="11"/>
        <v/>
      </c>
      <c r="L162" s="620"/>
      <c r="M162" s="609"/>
      <c r="R162" s="605" t="str">
        <f>IF('Saisie CLASSEMENT'!$C167&gt;0,'Saisie CLASSEMENT'!B167,"")</f>
        <v/>
      </c>
      <c r="S162" s="606">
        <f>IF(R162&gt;0,'Saisie CLASSEMENT'!C167)</f>
        <v>0</v>
      </c>
      <c r="T162" s="607" t="str">
        <f>IF(R162&gt;0,CONCATENATE('Saisie CLASSEMENT'!I167," ",'Saisie CLASSEMENT'!J167,""))</f>
        <v xml:space="preserve">   </v>
      </c>
      <c r="U162" s="607" t="str">
        <f>IF(R162&gt;0,'Saisie CLASSEMENT'!K167)</f>
        <v xml:space="preserve"> </v>
      </c>
      <c r="V162" s="607" t="str">
        <f>IF(R162&gt;0,'Saisie CLASSEMENT'!N167)</f>
        <v xml:space="preserve"> </v>
      </c>
      <c r="W162" s="606" t="str">
        <f>IF(R162&gt;0,'Saisie CLASSEMENT'!O167)</f>
        <v xml:space="preserve"> </v>
      </c>
      <c r="X162" s="606" t="str">
        <f>IF(R162&gt;0,'Saisie CLASSEMENT'!P167)</f>
        <v xml:space="preserve"> </v>
      </c>
      <c r="Y162" s="620" t="str">
        <f>IF(R162&gt;0,'Saisie CLASSEMENT'!Q167)</f>
        <v xml:space="preserve"> </v>
      </c>
      <c r="AB162" s="593" t="str">
        <f>IF(OR(Y162="",COUNTIF(Y$2:Y162,Y162)&gt;1),"",COUNTIF(Y:Y,"&gt;="&amp;Y162))</f>
        <v/>
      </c>
      <c r="AC162" s="602" t="str">
        <f t="shared" si="8"/>
        <v/>
      </c>
    </row>
    <row r="163" spans="1:29" ht="15.75" hidden="1" customHeight="1">
      <c r="A163" s="594">
        <f t="shared" si="9"/>
        <v>0</v>
      </c>
      <c r="B163" s="606" t="str">
        <f t="shared" si="10"/>
        <v/>
      </c>
      <c r="C163" s="605"/>
      <c r="D163" s="606"/>
      <c r="E163" s="607"/>
      <c r="F163" s="607"/>
      <c r="G163" s="607"/>
      <c r="H163" s="606"/>
      <c r="I163" s="606"/>
      <c r="J163" s="620"/>
      <c r="K163" s="622" t="str">
        <f t="shared" si="11"/>
        <v/>
      </c>
      <c r="L163" s="620"/>
      <c r="M163" s="609"/>
      <c r="R163" s="605" t="str">
        <f>IF('Saisie CLASSEMENT'!$C168&gt;0,'Saisie CLASSEMENT'!B168,"")</f>
        <v/>
      </c>
      <c r="S163" s="606">
        <f>IF(R163&gt;0,'Saisie CLASSEMENT'!C168)</f>
        <v>0</v>
      </c>
      <c r="T163" s="607" t="str">
        <f>IF(R163&gt;0,CONCATENATE('Saisie CLASSEMENT'!I168," ",'Saisie CLASSEMENT'!J168,""))</f>
        <v xml:space="preserve">   </v>
      </c>
      <c r="U163" s="607" t="str">
        <f>IF(R163&gt;0,'Saisie CLASSEMENT'!K168)</f>
        <v xml:space="preserve"> </v>
      </c>
      <c r="V163" s="607" t="str">
        <f>IF(R163&gt;0,'Saisie CLASSEMENT'!N168)</f>
        <v xml:space="preserve"> </v>
      </c>
      <c r="W163" s="606" t="str">
        <f>IF(R163&gt;0,'Saisie CLASSEMENT'!O168)</f>
        <v xml:space="preserve"> </v>
      </c>
      <c r="X163" s="606" t="str">
        <f>IF(R163&gt;0,'Saisie CLASSEMENT'!P168)</f>
        <v xml:space="preserve"> </v>
      </c>
      <c r="Y163" s="620" t="str">
        <f>IF(R163&gt;0,'Saisie CLASSEMENT'!Q168)</f>
        <v xml:space="preserve"> </v>
      </c>
      <c r="AB163" s="593" t="str">
        <f>IF(OR(Y163="",COUNTIF(Y$2:Y163,Y163)&gt;1),"",COUNTIF(Y:Y,"&gt;="&amp;Y163))</f>
        <v/>
      </c>
      <c r="AC163" s="602" t="str">
        <f t="shared" si="8"/>
        <v/>
      </c>
    </row>
    <row r="164" spans="1:29" ht="15.75" hidden="1" customHeight="1">
      <c r="A164" s="594">
        <f t="shared" si="9"/>
        <v>0</v>
      </c>
      <c r="B164" s="606" t="str">
        <f t="shared" si="10"/>
        <v/>
      </c>
      <c r="C164" s="605"/>
      <c r="D164" s="606"/>
      <c r="E164" s="607"/>
      <c r="F164" s="607"/>
      <c r="G164" s="607"/>
      <c r="H164" s="606"/>
      <c r="I164" s="606"/>
      <c r="J164" s="620"/>
      <c r="K164" s="622" t="str">
        <f t="shared" si="11"/>
        <v/>
      </c>
      <c r="L164" s="620"/>
      <c r="M164" s="609"/>
      <c r="R164" s="605" t="str">
        <f>IF('Saisie CLASSEMENT'!$C169&gt;0,'Saisie CLASSEMENT'!B169,"")</f>
        <v/>
      </c>
      <c r="S164" s="606">
        <f>IF(R164&gt;0,'Saisie CLASSEMENT'!C169)</f>
        <v>0</v>
      </c>
      <c r="T164" s="607" t="str">
        <f>IF(R164&gt;0,CONCATENATE('Saisie CLASSEMENT'!I169," ",'Saisie CLASSEMENT'!J169,""))</f>
        <v xml:space="preserve">   </v>
      </c>
      <c r="U164" s="607" t="str">
        <f>IF(R164&gt;0,'Saisie CLASSEMENT'!K169)</f>
        <v xml:space="preserve"> </v>
      </c>
      <c r="V164" s="607" t="str">
        <f>IF(R164&gt;0,'Saisie CLASSEMENT'!N169)</f>
        <v xml:space="preserve"> </v>
      </c>
      <c r="W164" s="606" t="str">
        <f>IF(R164&gt;0,'Saisie CLASSEMENT'!O169)</f>
        <v xml:space="preserve"> </v>
      </c>
      <c r="X164" s="606" t="str">
        <f>IF(R164&gt;0,'Saisie CLASSEMENT'!P169)</f>
        <v xml:space="preserve"> </v>
      </c>
      <c r="Y164" s="620" t="str">
        <f>IF(R164&gt;0,'Saisie CLASSEMENT'!Q169)</f>
        <v xml:space="preserve"> </v>
      </c>
      <c r="AB164" s="593" t="str">
        <f>IF(OR(Y164="",COUNTIF(Y$2:Y164,Y164)&gt;1),"",COUNTIF(Y:Y,"&gt;="&amp;Y164))</f>
        <v/>
      </c>
      <c r="AC164" s="602" t="str">
        <f t="shared" si="8"/>
        <v/>
      </c>
    </row>
    <row r="165" spans="1:29" ht="15.75" hidden="1" customHeight="1">
      <c r="A165" s="594">
        <f t="shared" si="9"/>
        <v>0</v>
      </c>
      <c r="B165" s="606" t="str">
        <f t="shared" si="10"/>
        <v/>
      </c>
      <c r="C165" s="605"/>
      <c r="D165" s="606"/>
      <c r="E165" s="607"/>
      <c r="F165" s="607"/>
      <c r="G165" s="607"/>
      <c r="H165" s="606"/>
      <c r="I165" s="606"/>
      <c r="J165" s="620"/>
      <c r="K165" s="622" t="str">
        <f t="shared" si="11"/>
        <v/>
      </c>
      <c r="L165" s="620"/>
      <c r="M165" s="609"/>
      <c r="R165" s="605" t="str">
        <f>IF('Saisie CLASSEMENT'!$C170&gt;0,'Saisie CLASSEMENT'!B170,"")</f>
        <v/>
      </c>
      <c r="S165" s="606">
        <f>IF(R165&gt;0,'Saisie CLASSEMENT'!C170)</f>
        <v>0</v>
      </c>
      <c r="T165" s="607" t="str">
        <f>IF(R165&gt;0,CONCATENATE('Saisie CLASSEMENT'!I170," ",'Saisie CLASSEMENT'!J170,""))</f>
        <v xml:space="preserve">   </v>
      </c>
      <c r="U165" s="607" t="str">
        <f>IF(R165&gt;0,'Saisie CLASSEMENT'!K170)</f>
        <v xml:space="preserve"> </v>
      </c>
      <c r="V165" s="607" t="str">
        <f>IF(R165&gt;0,'Saisie CLASSEMENT'!N170)</f>
        <v xml:space="preserve"> </v>
      </c>
      <c r="W165" s="606" t="str">
        <f>IF(R165&gt;0,'Saisie CLASSEMENT'!O170)</f>
        <v xml:space="preserve"> </v>
      </c>
      <c r="X165" s="606" t="str">
        <f>IF(R165&gt;0,'Saisie CLASSEMENT'!P170)</f>
        <v xml:space="preserve"> </v>
      </c>
      <c r="Y165" s="620" t="str">
        <f>IF(R165&gt;0,'Saisie CLASSEMENT'!Q170)</f>
        <v xml:space="preserve"> </v>
      </c>
      <c r="AB165" s="593" t="str">
        <f>IF(OR(Y165="",COUNTIF(Y$2:Y165,Y165)&gt;1),"",COUNTIF(Y:Y,"&gt;="&amp;Y165))</f>
        <v/>
      </c>
      <c r="AC165" s="602" t="str">
        <f t="shared" si="8"/>
        <v/>
      </c>
    </row>
    <row r="166" spans="1:29" ht="15.75" hidden="1" customHeight="1">
      <c r="A166" s="594">
        <f t="shared" si="9"/>
        <v>0</v>
      </c>
      <c r="B166" s="606" t="str">
        <f t="shared" si="10"/>
        <v/>
      </c>
      <c r="C166" s="605"/>
      <c r="D166" s="606"/>
      <c r="E166" s="607"/>
      <c r="F166" s="607"/>
      <c r="G166" s="607"/>
      <c r="H166" s="606"/>
      <c r="I166" s="606"/>
      <c r="J166" s="620"/>
      <c r="K166" s="622" t="str">
        <f t="shared" si="11"/>
        <v/>
      </c>
      <c r="L166" s="620"/>
      <c r="M166" s="609"/>
      <c r="R166" s="605" t="str">
        <f>IF('Saisie CLASSEMENT'!$C171&gt;0,'Saisie CLASSEMENT'!B171,"")</f>
        <v/>
      </c>
      <c r="S166" s="606">
        <f>IF(R166&gt;0,'Saisie CLASSEMENT'!C171)</f>
        <v>0</v>
      </c>
      <c r="T166" s="607" t="str">
        <f>IF(R166&gt;0,CONCATENATE('Saisie CLASSEMENT'!I171," ",'Saisie CLASSEMENT'!J171,""))</f>
        <v xml:space="preserve">   </v>
      </c>
      <c r="U166" s="607" t="str">
        <f>IF(R166&gt;0,'Saisie CLASSEMENT'!K171)</f>
        <v xml:space="preserve"> </v>
      </c>
      <c r="V166" s="607" t="str">
        <f>IF(R166&gt;0,'Saisie CLASSEMENT'!N171)</f>
        <v xml:space="preserve"> </v>
      </c>
      <c r="W166" s="606" t="str">
        <f>IF(R166&gt;0,'Saisie CLASSEMENT'!O171)</f>
        <v xml:space="preserve"> </v>
      </c>
      <c r="X166" s="606" t="str">
        <f>IF(R166&gt;0,'Saisie CLASSEMENT'!P171)</f>
        <v xml:space="preserve"> </v>
      </c>
      <c r="Y166" s="620" t="str">
        <f>IF(R166&gt;0,'Saisie CLASSEMENT'!Q171)</f>
        <v xml:space="preserve"> </v>
      </c>
      <c r="AB166" s="593" t="str">
        <f>IF(OR(Y166="",COUNTIF(Y$2:Y166,Y166)&gt;1),"",COUNTIF(Y:Y,"&gt;="&amp;Y166))</f>
        <v/>
      </c>
      <c r="AC166" s="602" t="str">
        <f t="shared" si="8"/>
        <v/>
      </c>
    </row>
    <row r="167" spans="1:29" ht="15.75" hidden="1" customHeight="1">
      <c r="A167" s="594">
        <f t="shared" si="9"/>
        <v>0</v>
      </c>
      <c r="B167" s="606" t="str">
        <f t="shared" si="10"/>
        <v/>
      </c>
      <c r="C167" s="605"/>
      <c r="D167" s="606"/>
      <c r="E167" s="607"/>
      <c r="F167" s="607"/>
      <c r="G167" s="607"/>
      <c r="H167" s="606"/>
      <c r="I167" s="606"/>
      <c r="J167" s="620"/>
      <c r="K167" s="622" t="str">
        <f t="shared" si="11"/>
        <v/>
      </c>
      <c r="L167" s="620"/>
      <c r="M167" s="609"/>
      <c r="R167" s="605" t="str">
        <f>IF('Saisie CLASSEMENT'!$C172&gt;0,'Saisie CLASSEMENT'!B172,"")</f>
        <v/>
      </c>
      <c r="S167" s="606">
        <f>IF(R167&gt;0,'Saisie CLASSEMENT'!C172)</f>
        <v>0</v>
      </c>
      <c r="T167" s="607" t="str">
        <f>IF(R167&gt;0,CONCATENATE('Saisie CLASSEMENT'!I172," ",'Saisie CLASSEMENT'!J172,""))</f>
        <v xml:space="preserve">   </v>
      </c>
      <c r="U167" s="607" t="str">
        <f>IF(R167&gt;0,'Saisie CLASSEMENT'!K172)</f>
        <v xml:space="preserve"> </v>
      </c>
      <c r="V167" s="607" t="str">
        <f>IF(R167&gt;0,'Saisie CLASSEMENT'!N172)</f>
        <v xml:space="preserve"> </v>
      </c>
      <c r="W167" s="606" t="str">
        <f>IF(R167&gt;0,'Saisie CLASSEMENT'!O172)</f>
        <v xml:space="preserve"> </v>
      </c>
      <c r="X167" s="606" t="str">
        <f>IF(R167&gt;0,'Saisie CLASSEMENT'!P172)</f>
        <v xml:space="preserve"> </v>
      </c>
      <c r="Y167" s="620" t="str">
        <f>IF(R167&gt;0,'Saisie CLASSEMENT'!Q172)</f>
        <v xml:space="preserve"> </v>
      </c>
      <c r="AB167" s="593" t="str">
        <f>IF(OR(Y167="",COUNTIF(Y$2:Y167,Y167)&gt;1),"",COUNTIF(Y:Y,"&gt;="&amp;Y167))</f>
        <v/>
      </c>
      <c r="AC167" s="602" t="str">
        <f t="shared" si="8"/>
        <v/>
      </c>
    </row>
    <row r="168" spans="1:29" ht="15.75" hidden="1" customHeight="1">
      <c r="A168" s="594">
        <f t="shared" si="9"/>
        <v>0</v>
      </c>
      <c r="B168" s="606" t="str">
        <f t="shared" si="10"/>
        <v/>
      </c>
      <c r="C168" s="605"/>
      <c r="D168" s="606"/>
      <c r="E168" s="607"/>
      <c r="F168" s="607"/>
      <c r="G168" s="607"/>
      <c r="H168" s="606"/>
      <c r="I168" s="606"/>
      <c r="J168" s="620"/>
      <c r="K168" s="622" t="str">
        <f t="shared" si="11"/>
        <v/>
      </c>
      <c r="L168" s="620"/>
      <c r="M168" s="609"/>
      <c r="R168" s="605" t="str">
        <f>IF('Saisie CLASSEMENT'!$C173&gt;0,'Saisie CLASSEMENT'!B173,"")</f>
        <v/>
      </c>
      <c r="S168" s="606">
        <f>IF(R168&gt;0,'Saisie CLASSEMENT'!C173)</f>
        <v>0</v>
      </c>
      <c r="T168" s="607" t="str">
        <f>IF(R168&gt;0,CONCATENATE('Saisie CLASSEMENT'!I173," ",'Saisie CLASSEMENT'!J173,""))</f>
        <v xml:space="preserve">   </v>
      </c>
      <c r="U168" s="607" t="str">
        <f>IF(R168&gt;0,'Saisie CLASSEMENT'!K173)</f>
        <v xml:space="preserve"> </v>
      </c>
      <c r="V168" s="607" t="str">
        <f>IF(R168&gt;0,'Saisie CLASSEMENT'!N173)</f>
        <v xml:space="preserve"> </v>
      </c>
      <c r="W168" s="606" t="str">
        <f>IF(R168&gt;0,'Saisie CLASSEMENT'!O173)</f>
        <v xml:space="preserve"> </v>
      </c>
      <c r="X168" s="606" t="str">
        <f>IF(R168&gt;0,'Saisie CLASSEMENT'!P173)</f>
        <v xml:space="preserve"> </v>
      </c>
      <c r="Y168" s="620" t="str">
        <f>IF(R168&gt;0,'Saisie CLASSEMENT'!Q173)</f>
        <v xml:space="preserve"> </v>
      </c>
      <c r="AB168" s="593" t="str">
        <f>IF(OR(Y168="",COUNTIF(Y$2:Y168,Y168)&gt;1),"",COUNTIF(Y:Y,"&gt;="&amp;Y168))</f>
        <v/>
      </c>
      <c r="AC168" s="602" t="str">
        <f t="shared" si="8"/>
        <v/>
      </c>
    </row>
    <row r="169" spans="1:29" ht="15.75" hidden="1" customHeight="1">
      <c r="A169" s="594">
        <f t="shared" si="9"/>
        <v>0</v>
      </c>
      <c r="B169" s="606" t="str">
        <f t="shared" si="10"/>
        <v/>
      </c>
      <c r="C169" s="605"/>
      <c r="D169" s="606"/>
      <c r="E169" s="607"/>
      <c r="F169" s="607"/>
      <c r="G169" s="607"/>
      <c r="H169" s="606"/>
      <c r="I169" s="606"/>
      <c r="J169" s="620"/>
      <c r="K169" s="622" t="str">
        <f t="shared" si="11"/>
        <v/>
      </c>
      <c r="L169" s="620"/>
      <c r="M169" s="609"/>
      <c r="R169" s="605" t="str">
        <f>IF('Saisie CLASSEMENT'!$C174&gt;0,'Saisie CLASSEMENT'!B174,"")</f>
        <v/>
      </c>
      <c r="S169" s="606">
        <f>IF(R169&gt;0,'Saisie CLASSEMENT'!C174)</f>
        <v>0</v>
      </c>
      <c r="T169" s="607" t="str">
        <f>IF(R169&gt;0,CONCATENATE('Saisie CLASSEMENT'!I174," ",'Saisie CLASSEMENT'!J174,""))</f>
        <v xml:space="preserve">   </v>
      </c>
      <c r="U169" s="607" t="str">
        <f>IF(R169&gt;0,'Saisie CLASSEMENT'!K174)</f>
        <v xml:space="preserve"> </v>
      </c>
      <c r="V169" s="607" t="str">
        <f>IF(R169&gt;0,'Saisie CLASSEMENT'!N174)</f>
        <v xml:space="preserve"> </v>
      </c>
      <c r="W169" s="606" t="str">
        <f>IF(R169&gt;0,'Saisie CLASSEMENT'!O174)</f>
        <v xml:space="preserve"> </v>
      </c>
      <c r="X169" s="606" t="str">
        <f>IF(R169&gt;0,'Saisie CLASSEMENT'!P174)</f>
        <v xml:space="preserve"> </v>
      </c>
      <c r="Y169" s="620" t="str">
        <f>IF(R169&gt;0,'Saisie CLASSEMENT'!Q174)</f>
        <v xml:space="preserve"> </v>
      </c>
      <c r="AB169" s="593" t="str">
        <f>IF(OR(Y169="",COUNTIF(Y$2:Y169,Y169)&gt;1),"",COUNTIF(Y:Y,"&gt;="&amp;Y169))</f>
        <v/>
      </c>
      <c r="AC169" s="602" t="str">
        <f t="shared" si="8"/>
        <v/>
      </c>
    </row>
    <row r="170" spans="1:29" ht="15.75" hidden="1" customHeight="1">
      <c r="A170" s="594">
        <f t="shared" si="9"/>
        <v>0</v>
      </c>
      <c r="B170" s="606" t="str">
        <f t="shared" si="10"/>
        <v/>
      </c>
      <c r="C170" s="605"/>
      <c r="D170" s="606"/>
      <c r="E170" s="607"/>
      <c r="F170" s="607"/>
      <c r="G170" s="607"/>
      <c r="H170" s="606"/>
      <c r="I170" s="606"/>
      <c r="J170" s="620"/>
      <c r="K170" s="622" t="str">
        <f t="shared" si="11"/>
        <v/>
      </c>
      <c r="L170" s="620"/>
      <c r="M170" s="609"/>
      <c r="R170" s="605" t="str">
        <f>IF('Saisie CLASSEMENT'!$C175&gt;0,'Saisie CLASSEMENT'!B175,"")</f>
        <v/>
      </c>
      <c r="S170" s="606">
        <f>IF(R170&gt;0,'Saisie CLASSEMENT'!C175)</f>
        <v>0</v>
      </c>
      <c r="T170" s="607" t="str">
        <f>IF(R170&gt;0,CONCATENATE('Saisie CLASSEMENT'!I175," ",'Saisie CLASSEMENT'!J175,""))</f>
        <v xml:space="preserve">   </v>
      </c>
      <c r="U170" s="607" t="str">
        <f>IF(R170&gt;0,'Saisie CLASSEMENT'!K175)</f>
        <v xml:space="preserve"> </v>
      </c>
      <c r="V170" s="607" t="str">
        <f>IF(R170&gt;0,'Saisie CLASSEMENT'!N175)</f>
        <v xml:space="preserve"> </v>
      </c>
      <c r="W170" s="606" t="str">
        <f>IF(R170&gt;0,'Saisie CLASSEMENT'!O175)</f>
        <v xml:space="preserve"> </v>
      </c>
      <c r="X170" s="606" t="str">
        <f>IF(R170&gt;0,'Saisie CLASSEMENT'!P175)</f>
        <v xml:space="preserve"> </v>
      </c>
      <c r="Y170" s="620" t="str">
        <f>IF(R170&gt;0,'Saisie CLASSEMENT'!Q175)</f>
        <v xml:space="preserve"> </v>
      </c>
      <c r="AB170" s="593" t="str">
        <f>IF(OR(Y170="",COUNTIF(Y$2:Y170,Y170)&gt;1),"",COUNTIF(Y:Y,"&gt;="&amp;Y170))</f>
        <v/>
      </c>
      <c r="AC170" s="602" t="str">
        <f t="shared" si="8"/>
        <v/>
      </c>
    </row>
    <row r="171" spans="1:29" ht="15.75" hidden="1" customHeight="1">
      <c r="A171" s="594">
        <f t="shared" si="9"/>
        <v>0</v>
      </c>
      <c r="B171" s="606" t="str">
        <f t="shared" si="10"/>
        <v/>
      </c>
      <c r="C171" s="605"/>
      <c r="D171" s="606"/>
      <c r="E171" s="607"/>
      <c r="F171" s="607"/>
      <c r="G171" s="607"/>
      <c r="H171" s="606"/>
      <c r="I171" s="606"/>
      <c r="J171" s="620"/>
      <c r="K171" s="622" t="str">
        <f t="shared" si="11"/>
        <v/>
      </c>
      <c r="L171" s="620"/>
      <c r="M171" s="609"/>
      <c r="R171" s="605" t="str">
        <f>IF('Saisie CLASSEMENT'!$C176&gt;0,'Saisie CLASSEMENT'!B176,"")</f>
        <v/>
      </c>
      <c r="S171" s="606">
        <f>IF(R171&gt;0,'Saisie CLASSEMENT'!C176)</f>
        <v>0</v>
      </c>
      <c r="T171" s="607" t="str">
        <f>IF(R171&gt;0,CONCATENATE('Saisie CLASSEMENT'!I176," ",'Saisie CLASSEMENT'!J176,""))</f>
        <v xml:space="preserve">   </v>
      </c>
      <c r="U171" s="607" t="str">
        <f>IF(R171&gt;0,'Saisie CLASSEMENT'!K176)</f>
        <v xml:space="preserve"> </v>
      </c>
      <c r="V171" s="607" t="str">
        <f>IF(R171&gt;0,'Saisie CLASSEMENT'!N176)</f>
        <v xml:space="preserve"> </v>
      </c>
      <c r="W171" s="606" t="str">
        <f>IF(R171&gt;0,'Saisie CLASSEMENT'!O176)</f>
        <v xml:space="preserve"> </v>
      </c>
      <c r="X171" s="606" t="str">
        <f>IF(R171&gt;0,'Saisie CLASSEMENT'!P176)</f>
        <v xml:space="preserve"> </v>
      </c>
      <c r="Y171" s="620" t="str">
        <f>IF(R171&gt;0,'Saisie CLASSEMENT'!Q176)</f>
        <v xml:space="preserve"> </v>
      </c>
      <c r="AB171" s="593" t="str">
        <f>IF(OR(Y171="",COUNTIF(Y$2:Y171,Y171)&gt;1),"",COUNTIF(Y:Y,"&gt;="&amp;Y171))</f>
        <v/>
      </c>
      <c r="AC171" s="602" t="str">
        <f t="shared" si="8"/>
        <v/>
      </c>
    </row>
    <row r="172" spans="1:29" ht="15.75" hidden="1" customHeight="1">
      <c r="A172" s="594">
        <f t="shared" si="9"/>
        <v>0</v>
      </c>
      <c r="B172" s="606" t="str">
        <f t="shared" si="10"/>
        <v/>
      </c>
      <c r="C172" s="605"/>
      <c r="D172" s="606"/>
      <c r="E172" s="607"/>
      <c r="F172" s="607"/>
      <c r="G172" s="607"/>
      <c r="H172" s="606"/>
      <c r="I172" s="606"/>
      <c r="J172" s="620"/>
      <c r="K172" s="622" t="str">
        <f t="shared" si="11"/>
        <v/>
      </c>
      <c r="L172" s="620"/>
      <c r="M172" s="609"/>
      <c r="R172" s="605" t="str">
        <f>IF('Saisie CLASSEMENT'!$C177&gt;0,'Saisie CLASSEMENT'!B177,"")</f>
        <v/>
      </c>
      <c r="S172" s="606">
        <f>IF(R172&gt;0,'Saisie CLASSEMENT'!C177)</f>
        <v>0</v>
      </c>
      <c r="T172" s="607" t="str">
        <f>IF(R172&gt;0,CONCATENATE('Saisie CLASSEMENT'!I177," ",'Saisie CLASSEMENT'!J177,""))</f>
        <v xml:space="preserve">   </v>
      </c>
      <c r="U172" s="607" t="str">
        <f>IF(R172&gt;0,'Saisie CLASSEMENT'!K177)</f>
        <v xml:space="preserve"> </v>
      </c>
      <c r="V172" s="607" t="str">
        <f>IF(R172&gt;0,'Saisie CLASSEMENT'!N177)</f>
        <v xml:space="preserve"> </v>
      </c>
      <c r="W172" s="606" t="str">
        <f>IF(R172&gt;0,'Saisie CLASSEMENT'!O177)</f>
        <v xml:space="preserve"> </v>
      </c>
      <c r="X172" s="606" t="str">
        <f>IF(R172&gt;0,'Saisie CLASSEMENT'!P177)</f>
        <v xml:space="preserve"> </v>
      </c>
      <c r="Y172" s="620" t="str">
        <f>IF(R172&gt;0,'Saisie CLASSEMENT'!Q177)</f>
        <v xml:space="preserve"> </v>
      </c>
      <c r="AB172" s="593" t="str">
        <f>IF(OR(Y172="",COUNTIF(Y$2:Y172,Y172)&gt;1),"",COUNTIF(Y:Y,"&gt;="&amp;Y172))</f>
        <v/>
      </c>
      <c r="AC172" s="602" t="str">
        <f t="shared" si="8"/>
        <v/>
      </c>
    </row>
    <row r="173" spans="1:29" ht="15.75" hidden="1" customHeight="1">
      <c r="A173" s="594">
        <f t="shared" si="9"/>
        <v>0</v>
      </c>
      <c r="B173" s="606" t="str">
        <f t="shared" si="10"/>
        <v/>
      </c>
      <c r="C173" s="605"/>
      <c r="D173" s="606"/>
      <c r="E173" s="607"/>
      <c r="F173" s="607"/>
      <c r="G173" s="607"/>
      <c r="H173" s="606"/>
      <c r="I173" s="606"/>
      <c r="J173" s="620"/>
      <c r="K173" s="622" t="str">
        <f t="shared" si="11"/>
        <v/>
      </c>
      <c r="L173" s="620"/>
      <c r="M173" s="609"/>
      <c r="R173" s="605" t="str">
        <f>IF('Saisie CLASSEMENT'!$C178&gt;0,'Saisie CLASSEMENT'!B178,"")</f>
        <v/>
      </c>
      <c r="S173" s="606">
        <f>IF(R173&gt;0,'Saisie CLASSEMENT'!C178)</f>
        <v>0</v>
      </c>
      <c r="T173" s="607" t="str">
        <f>IF(R173&gt;0,CONCATENATE('Saisie CLASSEMENT'!I178," ",'Saisie CLASSEMENT'!J178,""))</f>
        <v xml:space="preserve">   </v>
      </c>
      <c r="U173" s="607" t="str">
        <f>IF(R173&gt;0,'Saisie CLASSEMENT'!K178)</f>
        <v xml:space="preserve"> </v>
      </c>
      <c r="V173" s="607" t="str">
        <f>IF(R173&gt;0,'Saisie CLASSEMENT'!N178)</f>
        <v xml:space="preserve"> </v>
      </c>
      <c r="W173" s="606" t="str">
        <f>IF(R173&gt;0,'Saisie CLASSEMENT'!O178)</f>
        <v xml:space="preserve"> </v>
      </c>
      <c r="X173" s="606" t="str">
        <f>IF(R173&gt;0,'Saisie CLASSEMENT'!P178)</f>
        <v xml:space="preserve"> </v>
      </c>
      <c r="Y173" s="620" t="str">
        <f>IF(R173&gt;0,'Saisie CLASSEMENT'!Q178)</f>
        <v xml:space="preserve"> </v>
      </c>
      <c r="AB173" s="593" t="str">
        <f>IF(OR(Y173="",COUNTIF(Y$2:Y173,Y173)&gt;1),"",COUNTIF(Y:Y,"&gt;="&amp;Y173))</f>
        <v/>
      </c>
      <c r="AC173" s="602" t="str">
        <f t="shared" si="8"/>
        <v/>
      </c>
    </row>
    <row r="174" spans="1:29" ht="15.75" hidden="1" customHeight="1">
      <c r="A174" s="594">
        <f t="shared" si="9"/>
        <v>0</v>
      </c>
      <c r="B174" s="606" t="str">
        <f t="shared" si="10"/>
        <v/>
      </c>
      <c r="C174" s="605"/>
      <c r="D174" s="606"/>
      <c r="E174" s="607"/>
      <c r="F174" s="607"/>
      <c r="G174" s="607"/>
      <c r="H174" s="606"/>
      <c r="I174" s="606"/>
      <c r="J174" s="620"/>
      <c r="K174" s="622" t="str">
        <f t="shared" si="11"/>
        <v/>
      </c>
      <c r="L174" s="620"/>
      <c r="M174" s="609"/>
      <c r="R174" s="605" t="str">
        <f>IF('Saisie CLASSEMENT'!$C179&gt;0,'Saisie CLASSEMENT'!B179,"")</f>
        <v/>
      </c>
      <c r="S174" s="606">
        <f>IF(R174&gt;0,'Saisie CLASSEMENT'!C179)</f>
        <v>0</v>
      </c>
      <c r="T174" s="607" t="str">
        <f>IF(R174&gt;0,CONCATENATE('Saisie CLASSEMENT'!I179," ",'Saisie CLASSEMENT'!J179,""))</f>
        <v xml:space="preserve">   </v>
      </c>
      <c r="U174" s="607" t="str">
        <f>IF(R174&gt;0,'Saisie CLASSEMENT'!K179)</f>
        <v xml:space="preserve"> </v>
      </c>
      <c r="V174" s="607" t="str">
        <f>IF(R174&gt;0,'Saisie CLASSEMENT'!N179)</f>
        <v xml:space="preserve"> </v>
      </c>
      <c r="W174" s="606" t="str">
        <f>IF(R174&gt;0,'Saisie CLASSEMENT'!O179)</f>
        <v xml:space="preserve"> </v>
      </c>
      <c r="X174" s="606" t="str">
        <f>IF(R174&gt;0,'Saisie CLASSEMENT'!P179)</f>
        <v xml:space="preserve"> </v>
      </c>
      <c r="Y174" s="620" t="str">
        <f>IF(R174&gt;0,'Saisie CLASSEMENT'!Q179)</f>
        <v xml:space="preserve"> </v>
      </c>
      <c r="AB174" s="593" t="str">
        <f>IF(OR(Y174="",COUNTIF(Y$2:Y174,Y174)&gt;1),"",COUNTIF(Y:Y,"&gt;="&amp;Y174))</f>
        <v/>
      </c>
      <c r="AC174" s="602" t="str">
        <f t="shared" si="8"/>
        <v/>
      </c>
    </row>
    <row r="175" spans="1:29" ht="15.75" hidden="1" customHeight="1">
      <c r="A175" s="594">
        <f t="shared" si="9"/>
        <v>0</v>
      </c>
      <c r="B175" s="606" t="str">
        <f t="shared" si="10"/>
        <v/>
      </c>
      <c r="C175" s="605"/>
      <c r="D175" s="606"/>
      <c r="E175" s="607"/>
      <c r="F175" s="607"/>
      <c r="G175" s="607"/>
      <c r="H175" s="606"/>
      <c r="I175" s="606"/>
      <c r="J175" s="620"/>
      <c r="K175" s="622" t="str">
        <f t="shared" si="11"/>
        <v/>
      </c>
      <c r="L175" s="620"/>
      <c r="M175" s="609"/>
      <c r="R175" s="605" t="str">
        <f>IF('Saisie CLASSEMENT'!$C180&gt;0,'Saisie CLASSEMENT'!B180,"")</f>
        <v/>
      </c>
      <c r="S175" s="606">
        <f>IF(R175&gt;0,'Saisie CLASSEMENT'!C180)</f>
        <v>0</v>
      </c>
      <c r="T175" s="607" t="str">
        <f>IF(R175&gt;0,CONCATENATE('Saisie CLASSEMENT'!I180," ",'Saisie CLASSEMENT'!J180,""))</f>
        <v xml:space="preserve">   </v>
      </c>
      <c r="U175" s="607" t="str">
        <f>IF(R175&gt;0,'Saisie CLASSEMENT'!K180)</f>
        <v xml:space="preserve"> </v>
      </c>
      <c r="V175" s="607" t="str">
        <f>IF(R175&gt;0,'Saisie CLASSEMENT'!N180)</f>
        <v xml:space="preserve"> </v>
      </c>
      <c r="W175" s="606" t="str">
        <f>IF(R175&gt;0,'Saisie CLASSEMENT'!O180)</f>
        <v xml:space="preserve"> </v>
      </c>
      <c r="X175" s="606" t="str">
        <f>IF(R175&gt;0,'Saisie CLASSEMENT'!P180)</f>
        <v xml:space="preserve"> </v>
      </c>
      <c r="Y175" s="620" t="str">
        <f>IF(R175&gt;0,'Saisie CLASSEMENT'!Q180)</f>
        <v xml:space="preserve"> </v>
      </c>
      <c r="AB175" s="593" t="str">
        <f>IF(OR(Y175="",COUNTIF(Y$2:Y175,Y175)&gt;1),"",COUNTIF(Y:Y,"&gt;="&amp;Y175))</f>
        <v/>
      </c>
      <c r="AC175" s="602" t="str">
        <f t="shared" si="8"/>
        <v/>
      </c>
    </row>
    <row r="176" spans="1:29" ht="15.75" hidden="1" customHeight="1">
      <c r="A176" s="594">
        <f t="shared" si="9"/>
        <v>0</v>
      </c>
      <c r="B176" s="606" t="str">
        <f t="shared" si="10"/>
        <v/>
      </c>
      <c r="C176" s="605"/>
      <c r="D176" s="606"/>
      <c r="E176" s="607"/>
      <c r="F176" s="607"/>
      <c r="G176" s="607"/>
      <c r="H176" s="606"/>
      <c r="I176" s="606"/>
      <c r="J176" s="620"/>
      <c r="K176" s="622" t="str">
        <f t="shared" si="11"/>
        <v/>
      </c>
      <c r="L176" s="620"/>
      <c r="M176" s="609"/>
      <c r="R176" s="605" t="str">
        <f>IF('Saisie CLASSEMENT'!$C181&gt;0,'Saisie CLASSEMENT'!B181,"")</f>
        <v/>
      </c>
      <c r="S176" s="606">
        <f>IF(R176&gt;0,'Saisie CLASSEMENT'!C181)</f>
        <v>0</v>
      </c>
      <c r="T176" s="607" t="str">
        <f>IF(R176&gt;0,CONCATENATE('Saisie CLASSEMENT'!I181," ",'Saisie CLASSEMENT'!J181,""))</f>
        <v xml:space="preserve">   </v>
      </c>
      <c r="U176" s="607" t="str">
        <f>IF(R176&gt;0,'Saisie CLASSEMENT'!K181)</f>
        <v xml:space="preserve"> </v>
      </c>
      <c r="V176" s="607" t="str">
        <f>IF(R176&gt;0,'Saisie CLASSEMENT'!N181)</f>
        <v xml:space="preserve"> </v>
      </c>
      <c r="W176" s="606" t="str">
        <f>IF(R176&gt;0,'Saisie CLASSEMENT'!O181)</f>
        <v xml:space="preserve"> </v>
      </c>
      <c r="X176" s="606" t="str">
        <f>IF(R176&gt;0,'Saisie CLASSEMENT'!P181)</f>
        <v xml:space="preserve"> </v>
      </c>
      <c r="Y176" s="620" t="str">
        <f>IF(R176&gt;0,'Saisie CLASSEMENT'!Q181)</f>
        <v xml:space="preserve"> </v>
      </c>
      <c r="AB176" s="593" t="str">
        <f>IF(OR(Y176="",COUNTIF(Y$2:Y176,Y176)&gt;1),"",COUNTIF(Y:Y,"&gt;="&amp;Y176))</f>
        <v/>
      </c>
      <c r="AC176" s="602" t="str">
        <f t="shared" si="8"/>
        <v/>
      </c>
    </row>
    <row r="177" spans="1:29" ht="15.75" hidden="1" customHeight="1">
      <c r="A177" s="594">
        <f t="shared" si="9"/>
        <v>0</v>
      </c>
      <c r="B177" s="606" t="str">
        <f t="shared" si="10"/>
        <v/>
      </c>
      <c r="C177" s="605"/>
      <c r="D177" s="606"/>
      <c r="E177" s="607"/>
      <c r="F177" s="607"/>
      <c r="G177" s="607"/>
      <c r="H177" s="606"/>
      <c r="I177" s="606"/>
      <c r="J177" s="620"/>
      <c r="K177" s="622" t="str">
        <f t="shared" si="11"/>
        <v/>
      </c>
      <c r="L177" s="620"/>
      <c r="M177" s="609"/>
      <c r="R177" s="605" t="str">
        <f>IF('Saisie CLASSEMENT'!$C182&gt;0,'Saisie CLASSEMENT'!B182,"")</f>
        <v/>
      </c>
      <c r="S177" s="606">
        <f>IF(R177&gt;0,'Saisie CLASSEMENT'!C182)</f>
        <v>0</v>
      </c>
      <c r="T177" s="607" t="str">
        <f>IF(R177&gt;0,CONCATENATE('Saisie CLASSEMENT'!I182," ",'Saisie CLASSEMENT'!J182,""))</f>
        <v xml:space="preserve">   </v>
      </c>
      <c r="U177" s="607" t="str">
        <f>IF(R177&gt;0,'Saisie CLASSEMENT'!K182)</f>
        <v xml:space="preserve"> </v>
      </c>
      <c r="V177" s="607" t="str">
        <f>IF(R177&gt;0,'Saisie CLASSEMENT'!N182)</f>
        <v xml:space="preserve"> </v>
      </c>
      <c r="W177" s="606" t="str">
        <f>IF(R177&gt;0,'Saisie CLASSEMENT'!O182)</f>
        <v xml:space="preserve"> </v>
      </c>
      <c r="X177" s="606" t="str">
        <f>IF(R177&gt;0,'Saisie CLASSEMENT'!P182)</f>
        <v xml:space="preserve"> </v>
      </c>
      <c r="Y177" s="620" t="str">
        <f>IF(R177&gt;0,'Saisie CLASSEMENT'!Q182)</f>
        <v xml:space="preserve"> </v>
      </c>
      <c r="AB177" s="593" t="str">
        <f>IF(OR(Y177="",COUNTIF(Y$2:Y177,Y177)&gt;1),"",COUNTIF(Y:Y,"&gt;="&amp;Y177))</f>
        <v/>
      </c>
      <c r="AC177" s="602" t="str">
        <f t="shared" si="8"/>
        <v/>
      </c>
    </row>
    <row r="178" spans="1:29" ht="15.75" hidden="1" customHeight="1">
      <c r="A178" s="594">
        <f t="shared" si="9"/>
        <v>0</v>
      </c>
      <c r="B178" s="606" t="str">
        <f t="shared" si="10"/>
        <v/>
      </c>
      <c r="C178" s="605"/>
      <c r="D178" s="606"/>
      <c r="E178" s="607"/>
      <c r="F178" s="607"/>
      <c r="G178" s="607"/>
      <c r="H178" s="606"/>
      <c r="I178" s="606"/>
      <c r="J178" s="620"/>
      <c r="K178" s="622" t="str">
        <f t="shared" si="11"/>
        <v/>
      </c>
      <c r="L178" s="620"/>
      <c r="M178" s="609"/>
      <c r="R178" s="605" t="str">
        <f>IF('Saisie CLASSEMENT'!$C183&gt;0,'Saisie CLASSEMENT'!B183,"")</f>
        <v/>
      </c>
      <c r="S178" s="606">
        <f>IF(R178&gt;0,'Saisie CLASSEMENT'!C183)</f>
        <v>0</v>
      </c>
      <c r="T178" s="607" t="str">
        <f>IF(R178&gt;0,CONCATENATE('Saisie CLASSEMENT'!I183," ",'Saisie CLASSEMENT'!J183,""))</f>
        <v xml:space="preserve">   </v>
      </c>
      <c r="U178" s="607" t="str">
        <f>IF(R178&gt;0,'Saisie CLASSEMENT'!K183)</f>
        <v xml:space="preserve"> </v>
      </c>
      <c r="V178" s="607" t="str">
        <f>IF(R178&gt;0,'Saisie CLASSEMENT'!N183)</f>
        <v xml:space="preserve"> </v>
      </c>
      <c r="W178" s="606" t="str">
        <f>IF(R178&gt;0,'Saisie CLASSEMENT'!O183)</f>
        <v xml:space="preserve"> </v>
      </c>
      <c r="X178" s="606" t="str">
        <f>IF(R178&gt;0,'Saisie CLASSEMENT'!P183)</f>
        <v xml:space="preserve"> </v>
      </c>
      <c r="Y178" s="620" t="str">
        <f>IF(R178&gt;0,'Saisie CLASSEMENT'!Q183)</f>
        <v xml:space="preserve"> </v>
      </c>
      <c r="AB178" s="593" t="str">
        <f>IF(OR(Y178="",COUNTIF(Y$2:Y178,Y178)&gt;1),"",COUNTIF(Y:Y,"&gt;="&amp;Y178))</f>
        <v/>
      </c>
      <c r="AC178" s="602" t="str">
        <f t="shared" si="8"/>
        <v/>
      </c>
    </row>
    <row r="179" spans="1:29" ht="15.75" hidden="1" customHeight="1">
      <c r="A179" s="594">
        <f t="shared" si="9"/>
        <v>0</v>
      </c>
      <c r="B179" s="606" t="str">
        <f t="shared" si="10"/>
        <v/>
      </c>
      <c r="C179" s="605"/>
      <c r="D179" s="606"/>
      <c r="E179" s="607"/>
      <c r="F179" s="607"/>
      <c r="G179" s="607"/>
      <c r="H179" s="606"/>
      <c r="I179" s="606"/>
      <c r="J179" s="620"/>
      <c r="K179" s="622" t="str">
        <f t="shared" si="11"/>
        <v/>
      </c>
      <c r="L179" s="620"/>
      <c r="M179" s="609"/>
      <c r="R179" s="605" t="str">
        <f>IF('Saisie CLASSEMENT'!$C184&gt;0,'Saisie CLASSEMENT'!B184,"")</f>
        <v/>
      </c>
      <c r="S179" s="606">
        <f>IF(R179&gt;0,'Saisie CLASSEMENT'!C184)</f>
        <v>0</v>
      </c>
      <c r="T179" s="607" t="str">
        <f>IF(R179&gt;0,CONCATENATE('Saisie CLASSEMENT'!I184," ",'Saisie CLASSEMENT'!J184,""))</f>
        <v xml:space="preserve">   </v>
      </c>
      <c r="U179" s="607" t="str">
        <f>IF(R179&gt;0,'Saisie CLASSEMENT'!K184)</f>
        <v xml:space="preserve"> </v>
      </c>
      <c r="V179" s="607" t="str">
        <f>IF(R179&gt;0,'Saisie CLASSEMENT'!N184)</f>
        <v xml:space="preserve"> </v>
      </c>
      <c r="W179" s="606" t="str">
        <f>IF(R179&gt;0,'Saisie CLASSEMENT'!O184)</f>
        <v xml:space="preserve"> </v>
      </c>
      <c r="X179" s="606" t="str">
        <f>IF(R179&gt;0,'Saisie CLASSEMENT'!P184)</f>
        <v xml:space="preserve"> </v>
      </c>
      <c r="Y179" s="620" t="str">
        <f>IF(R179&gt;0,'Saisie CLASSEMENT'!Q184)</f>
        <v xml:space="preserve"> </v>
      </c>
      <c r="AB179" s="593" t="str">
        <f>IF(OR(Y179="",COUNTIF(Y$2:Y179,Y179)&gt;1),"",COUNTIF(Y:Y,"&gt;="&amp;Y179))</f>
        <v/>
      </c>
      <c r="AC179" s="602" t="str">
        <f t="shared" si="8"/>
        <v/>
      </c>
    </row>
    <row r="180" spans="1:29" ht="15.75" hidden="1" customHeight="1">
      <c r="A180" s="594">
        <f t="shared" si="9"/>
        <v>0</v>
      </c>
      <c r="B180" s="606" t="str">
        <f t="shared" si="10"/>
        <v/>
      </c>
      <c r="C180" s="605"/>
      <c r="D180" s="606"/>
      <c r="E180" s="607"/>
      <c r="F180" s="607"/>
      <c r="G180" s="607"/>
      <c r="H180" s="606"/>
      <c r="I180" s="606"/>
      <c r="J180" s="620"/>
      <c r="K180" s="622" t="str">
        <f t="shared" si="11"/>
        <v/>
      </c>
      <c r="L180" s="620"/>
      <c r="M180" s="609"/>
      <c r="R180" s="605" t="str">
        <f>IF('Saisie CLASSEMENT'!$C185&gt;0,'Saisie CLASSEMENT'!B185,"")</f>
        <v/>
      </c>
      <c r="S180" s="606">
        <f>IF(R180&gt;0,'Saisie CLASSEMENT'!C185)</f>
        <v>0</v>
      </c>
      <c r="T180" s="607" t="str">
        <f>IF(R180&gt;0,CONCATENATE('Saisie CLASSEMENT'!I185," ",'Saisie CLASSEMENT'!J185,""))</f>
        <v xml:space="preserve">   </v>
      </c>
      <c r="U180" s="607" t="str">
        <f>IF(R180&gt;0,'Saisie CLASSEMENT'!K185)</f>
        <v xml:space="preserve"> </v>
      </c>
      <c r="V180" s="607" t="str">
        <f>IF(R180&gt;0,'Saisie CLASSEMENT'!N185)</f>
        <v xml:space="preserve"> </v>
      </c>
      <c r="W180" s="606" t="str">
        <f>IF(R180&gt;0,'Saisie CLASSEMENT'!O185)</f>
        <v xml:space="preserve"> </v>
      </c>
      <c r="X180" s="606" t="str">
        <f>IF(R180&gt;0,'Saisie CLASSEMENT'!P185)</f>
        <v xml:space="preserve"> </v>
      </c>
      <c r="Y180" s="620" t="str">
        <f>IF(R180&gt;0,'Saisie CLASSEMENT'!Q185)</f>
        <v xml:space="preserve"> </v>
      </c>
      <c r="AB180" s="593" t="str">
        <f>IF(OR(Y180="",COUNTIF(Y$2:Y180,Y180)&gt;1),"",COUNTIF(Y:Y,"&gt;="&amp;Y180))</f>
        <v/>
      </c>
      <c r="AC180" s="602" t="str">
        <f t="shared" si="8"/>
        <v/>
      </c>
    </row>
    <row r="181" spans="1:29" ht="15.75" hidden="1" customHeight="1">
      <c r="A181" s="594">
        <f t="shared" si="9"/>
        <v>0</v>
      </c>
      <c r="B181" s="606" t="str">
        <f t="shared" si="10"/>
        <v/>
      </c>
      <c r="C181" s="605"/>
      <c r="D181" s="606"/>
      <c r="E181" s="607"/>
      <c r="F181" s="607"/>
      <c r="G181" s="607"/>
      <c r="H181" s="606"/>
      <c r="I181" s="606"/>
      <c r="J181" s="620"/>
      <c r="K181" s="622" t="str">
        <f t="shared" si="11"/>
        <v/>
      </c>
      <c r="L181" s="620"/>
      <c r="M181" s="609"/>
      <c r="R181" s="605" t="str">
        <f>IF('Saisie CLASSEMENT'!$C186&gt;0,'Saisie CLASSEMENT'!B186,"")</f>
        <v/>
      </c>
      <c r="S181" s="606">
        <f>IF(R181&gt;0,'Saisie CLASSEMENT'!C186)</f>
        <v>0</v>
      </c>
      <c r="T181" s="607" t="str">
        <f>IF(R181&gt;0,CONCATENATE('Saisie CLASSEMENT'!I186," ",'Saisie CLASSEMENT'!J186,""))</f>
        <v xml:space="preserve">   </v>
      </c>
      <c r="U181" s="607" t="str">
        <f>IF(R181&gt;0,'Saisie CLASSEMENT'!K186)</f>
        <v xml:space="preserve"> </v>
      </c>
      <c r="V181" s="607" t="str">
        <f>IF(R181&gt;0,'Saisie CLASSEMENT'!N186)</f>
        <v xml:space="preserve"> </v>
      </c>
      <c r="W181" s="606" t="str">
        <f>IF(R181&gt;0,'Saisie CLASSEMENT'!O186)</f>
        <v xml:space="preserve"> </v>
      </c>
      <c r="X181" s="606" t="str">
        <f>IF(R181&gt;0,'Saisie CLASSEMENT'!P186)</f>
        <v xml:space="preserve"> </v>
      </c>
      <c r="Y181" s="620" t="str">
        <f>IF(R181&gt;0,'Saisie CLASSEMENT'!Q186)</f>
        <v xml:space="preserve"> </v>
      </c>
      <c r="AB181" s="593" t="str">
        <f>IF(OR(Y181="",COUNTIF(Y$2:Y181,Y181)&gt;1),"",COUNTIF(Y:Y,"&gt;="&amp;Y181))</f>
        <v/>
      </c>
      <c r="AC181" s="602" t="str">
        <f t="shared" si="8"/>
        <v/>
      </c>
    </row>
    <row r="182" spans="1:29" ht="15.75" hidden="1" customHeight="1">
      <c r="A182" s="594">
        <f t="shared" si="9"/>
        <v>0</v>
      </c>
      <c r="B182" s="606" t="str">
        <f t="shared" si="10"/>
        <v/>
      </c>
      <c r="C182" s="605"/>
      <c r="D182" s="606"/>
      <c r="E182" s="607"/>
      <c r="F182" s="607"/>
      <c r="G182" s="607"/>
      <c r="H182" s="606"/>
      <c r="I182" s="606"/>
      <c r="J182" s="620"/>
      <c r="K182" s="622" t="str">
        <f t="shared" si="11"/>
        <v/>
      </c>
      <c r="L182" s="620"/>
      <c r="M182" s="609"/>
      <c r="R182" s="605" t="str">
        <f>IF('Saisie CLASSEMENT'!$C187&gt;0,'Saisie CLASSEMENT'!B187,"")</f>
        <v/>
      </c>
      <c r="S182" s="606">
        <f>IF(R182&gt;0,'Saisie CLASSEMENT'!C187)</f>
        <v>0</v>
      </c>
      <c r="T182" s="607" t="str">
        <f>IF(R182&gt;0,CONCATENATE('Saisie CLASSEMENT'!I187," ",'Saisie CLASSEMENT'!J187,""))</f>
        <v xml:space="preserve">   </v>
      </c>
      <c r="U182" s="607" t="str">
        <f>IF(R182&gt;0,'Saisie CLASSEMENT'!K187)</f>
        <v xml:space="preserve"> </v>
      </c>
      <c r="V182" s="607" t="str">
        <f>IF(R182&gt;0,'Saisie CLASSEMENT'!N187)</f>
        <v xml:space="preserve"> </v>
      </c>
      <c r="W182" s="606" t="str">
        <f>IF(R182&gt;0,'Saisie CLASSEMENT'!O187)</f>
        <v xml:space="preserve"> </v>
      </c>
      <c r="X182" s="606" t="str">
        <f>IF(R182&gt;0,'Saisie CLASSEMENT'!P187)</f>
        <v xml:space="preserve"> </v>
      </c>
      <c r="Y182" s="620" t="str">
        <f>IF(R182&gt;0,'Saisie CLASSEMENT'!Q187)</f>
        <v xml:space="preserve"> </v>
      </c>
      <c r="AB182" s="593" t="str">
        <f>IF(OR(Y182="",COUNTIF(Y$2:Y182,Y182)&gt;1),"",COUNTIF(Y:Y,"&gt;="&amp;Y182))</f>
        <v/>
      </c>
      <c r="AC182" s="602" t="str">
        <f t="shared" si="8"/>
        <v/>
      </c>
    </row>
    <row r="183" spans="1:29" ht="15.75" hidden="1" customHeight="1">
      <c r="A183" s="594">
        <f t="shared" si="9"/>
        <v>0</v>
      </c>
      <c r="B183" s="606" t="str">
        <f t="shared" si="10"/>
        <v/>
      </c>
      <c r="C183" s="605"/>
      <c r="D183" s="606"/>
      <c r="E183" s="607"/>
      <c r="F183" s="607"/>
      <c r="G183" s="607"/>
      <c r="H183" s="606"/>
      <c r="I183" s="606"/>
      <c r="J183" s="620"/>
      <c r="K183" s="622" t="str">
        <f t="shared" si="11"/>
        <v/>
      </c>
      <c r="L183" s="620"/>
      <c r="M183" s="609"/>
      <c r="R183" s="605" t="str">
        <f>IF('Saisie CLASSEMENT'!$C188&gt;0,'Saisie CLASSEMENT'!B188,"")</f>
        <v/>
      </c>
      <c r="S183" s="606">
        <f>IF(R183&gt;0,'Saisie CLASSEMENT'!C188)</f>
        <v>0</v>
      </c>
      <c r="T183" s="607" t="str">
        <f>IF(R183&gt;0,CONCATENATE('Saisie CLASSEMENT'!I188," ",'Saisie CLASSEMENT'!J188,""))</f>
        <v xml:space="preserve">   </v>
      </c>
      <c r="U183" s="607" t="str">
        <f>IF(R183&gt;0,'Saisie CLASSEMENT'!K188)</f>
        <v xml:space="preserve"> </v>
      </c>
      <c r="V183" s="607" t="str">
        <f>IF(R183&gt;0,'Saisie CLASSEMENT'!N188)</f>
        <v xml:space="preserve"> </v>
      </c>
      <c r="W183" s="606" t="str">
        <f>IF(R183&gt;0,'Saisie CLASSEMENT'!O188)</f>
        <v xml:space="preserve"> </v>
      </c>
      <c r="X183" s="606" t="str">
        <f>IF(R183&gt;0,'Saisie CLASSEMENT'!P188)</f>
        <v xml:space="preserve"> </v>
      </c>
      <c r="Y183" s="620" t="str">
        <f>IF(R183&gt;0,'Saisie CLASSEMENT'!Q188)</f>
        <v xml:space="preserve"> </v>
      </c>
      <c r="AB183" s="593" t="str">
        <f>IF(OR(Y183="",COUNTIF(Y$2:Y183,Y183)&gt;1),"",COUNTIF(Y:Y,"&gt;="&amp;Y183))</f>
        <v/>
      </c>
      <c r="AC183" s="602" t="str">
        <f t="shared" si="8"/>
        <v/>
      </c>
    </row>
    <row r="184" spans="1:29" ht="15.75" hidden="1" customHeight="1">
      <c r="A184" s="594">
        <f t="shared" si="9"/>
        <v>0</v>
      </c>
      <c r="B184" s="606" t="str">
        <f t="shared" si="10"/>
        <v/>
      </c>
      <c r="C184" s="605"/>
      <c r="D184" s="606"/>
      <c r="E184" s="607"/>
      <c r="F184" s="607"/>
      <c r="G184" s="607"/>
      <c r="H184" s="606"/>
      <c r="I184" s="606"/>
      <c r="J184" s="620"/>
      <c r="K184" s="622" t="str">
        <f t="shared" si="11"/>
        <v/>
      </c>
      <c r="L184" s="620"/>
      <c r="M184" s="609"/>
      <c r="R184" s="605" t="str">
        <f>IF('Saisie CLASSEMENT'!$C189&gt;0,'Saisie CLASSEMENT'!B189,"")</f>
        <v/>
      </c>
      <c r="S184" s="606">
        <f>IF(R184&gt;0,'Saisie CLASSEMENT'!C189)</f>
        <v>0</v>
      </c>
      <c r="T184" s="607" t="str">
        <f>IF(R184&gt;0,CONCATENATE('Saisie CLASSEMENT'!I189," ",'Saisie CLASSEMENT'!J189,""))</f>
        <v xml:space="preserve">   </v>
      </c>
      <c r="U184" s="607" t="str">
        <f>IF(R184&gt;0,'Saisie CLASSEMENT'!K189)</f>
        <v xml:space="preserve"> </v>
      </c>
      <c r="V184" s="607" t="str">
        <f>IF(R184&gt;0,'Saisie CLASSEMENT'!N189)</f>
        <v xml:space="preserve"> </v>
      </c>
      <c r="W184" s="606" t="str">
        <f>IF(R184&gt;0,'Saisie CLASSEMENT'!O189)</f>
        <v xml:space="preserve"> </v>
      </c>
      <c r="X184" s="606" t="str">
        <f>IF(R184&gt;0,'Saisie CLASSEMENT'!P189)</f>
        <v xml:space="preserve"> </v>
      </c>
      <c r="Y184" s="620" t="str">
        <f>IF(R184&gt;0,'Saisie CLASSEMENT'!Q189)</f>
        <v xml:space="preserve"> </v>
      </c>
      <c r="AB184" s="593" t="str">
        <f>IF(OR(Y184="",COUNTIF(Y$2:Y184,Y184)&gt;1),"",COUNTIF(Y:Y,"&gt;="&amp;Y184))</f>
        <v/>
      </c>
      <c r="AC184" s="602" t="str">
        <f t="shared" si="8"/>
        <v/>
      </c>
    </row>
    <row r="185" spans="1:29" ht="15.75" hidden="1" customHeight="1">
      <c r="A185" s="594">
        <f t="shared" si="9"/>
        <v>0</v>
      </c>
      <c r="B185" s="606" t="str">
        <f t="shared" si="10"/>
        <v/>
      </c>
      <c r="C185" s="605"/>
      <c r="D185" s="606"/>
      <c r="E185" s="607"/>
      <c r="F185" s="607"/>
      <c r="G185" s="607"/>
      <c r="H185" s="606"/>
      <c r="I185" s="606"/>
      <c r="J185" s="620"/>
      <c r="K185" s="622" t="str">
        <f t="shared" si="11"/>
        <v/>
      </c>
      <c r="L185" s="620"/>
      <c r="M185" s="609"/>
      <c r="R185" s="605" t="str">
        <f>IF('Saisie CLASSEMENT'!$C190&gt;0,'Saisie CLASSEMENT'!B190,"")</f>
        <v/>
      </c>
      <c r="S185" s="606">
        <f>IF(R185&gt;0,'Saisie CLASSEMENT'!C190)</f>
        <v>0</v>
      </c>
      <c r="T185" s="607" t="str">
        <f>IF(R185&gt;0,CONCATENATE('Saisie CLASSEMENT'!I190," ",'Saisie CLASSEMENT'!J190,""))</f>
        <v xml:space="preserve">   </v>
      </c>
      <c r="U185" s="607" t="str">
        <f>IF(R185&gt;0,'Saisie CLASSEMENT'!K190)</f>
        <v xml:space="preserve"> </v>
      </c>
      <c r="V185" s="607" t="str">
        <f>IF(R185&gt;0,'Saisie CLASSEMENT'!N190)</f>
        <v xml:space="preserve"> </v>
      </c>
      <c r="W185" s="606" t="str">
        <f>IF(R185&gt;0,'Saisie CLASSEMENT'!O190)</f>
        <v xml:space="preserve"> </v>
      </c>
      <c r="X185" s="606" t="str">
        <f>IF(R185&gt;0,'Saisie CLASSEMENT'!P190)</f>
        <v xml:space="preserve"> </v>
      </c>
      <c r="Y185" s="620" t="str">
        <f>IF(R185&gt;0,'Saisie CLASSEMENT'!Q190)</f>
        <v xml:space="preserve"> </v>
      </c>
      <c r="AB185" s="593" t="str">
        <f>IF(OR(Y185="",COUNTIF(Y$2:Y185,Y185)&gt;1),"",COUNTIF(Y:Y,"&gt;="&amp;Y185))</f>
        <v/>
      </c>
      <c r="AC185" s="602" t="str">
        <f t="shared" si="8"/>
        <v/>
      </c>
    </row>
    <row r="186" spans="1:29" ht="15.75" hidden="1" customHeight="1">
      <c r="A186" s="594">
        <f t="shared" si="9"/>
        <v>0</v>
      </c>
      <c r="B186" s="606" t="str">
        <f t="shared" si="10"/>
        <v/>
      </c>
      <c r="C186" s="605"/>
      <c r="D186" s="606"/>
      <c r="E186" s="607"/>
      <c r="F186" s="607"/>
      <c r="G186" s="607"/>
      <c r="H186" s="606"/>
      <c r="I186" s="606"/>
      <c r="J186" s="620"/>
      <c r="K186" s="622" t="str">
        <f t="shared" si="11"/>
        <v/>
      </c>
      <c r="L186" s="620"/>
      <c r="M186" s="609"/>
      <c r="R186" s="605" t="str">
        <f>IF('Saisie CLASSEMENT'!$C191&gt;0,'Saisie CLASSEMENT'!B191,"")</f>
        <v/>
      </c>
      <c r="S186" s="606">
        <f>IF(R186&gt;0,'Saisie CLASSEMENT'!C191)</f>
        <v>0</v>
      </c>
      <c r="T186" s="607" t="str">
        <f>IF(R186&gt;0,CONCATENATE('Saisie CLASSEMENT'!I191," ",'Saisie CLASSEMENT'!J191,""))</f>
        <v xml:space="preserve">   </v>
      </c>
      <c r="U186" s="607" t="str">
        <f>IF(R186&gt;0,'Saisie CLASSEMENT'!K191)</f>
        <v xml:space="preserve"> </v>
      </c>
      <c r="V186" s="607" t="str">
        <f>IF(R186&gt;0,'Saisie CLASSEMENT'!N191)</f>
        <v xml:space="preserve"> </v>
      </c>
      <c r="W186" s="606" t="str">
        <f>IF(R186&gt;0,'Saisie CLASSEMENT'!O191)</f>
        <v xml:space="preserve"> </v>
      </c>
      <c r="X186" s="606" t="str">
        <f>IF(R186&gt;0,'Saisie CLASSEMENT'!P191)</f>
        <v xml:space="preserve"> </v>
      </c>
      <c r="Y186" s="620" t="str">
        <f>IF(R186&gt;0,'Saisie CLASSEMENT'!Q191)</f>
        <v xml:space="preserve"> </v>
      </c>
      <c r="AB186" s="593" t="str">
        <f>IF(OR(Y186="",COUNTIF(Y$2:Y186,Y186)&gt;1),"",COUNTIF(Y:Y,"&gt;="&amp;Y186))</f>
        <v/>
      </c>
      <c r="AC186" s="602" t="str">
        <f t="shared" si="8"/>
        <v/>
      </c>
    </row>
    <row r="187" spans="1:29" ht="15.75" hidden="1" customHeight="1">
      <c r="A187" s="594">
        <f t="shared" si="9"/>
        <v>0</v>
      </c>
      <c r="B187" s="606" t="str">
        <f t="shared" si="10"/>
        <v/>
      </c>
      <c r="C187" s="605"/>
      <c r="D187" s="606"/>
      <c r="E187" s="607"/>
      <c r="F187" s="607"/>
      <c r="G187" s="607"/>
      <c r="H187" s="606"/>
      <c r="I187" s="606"/>
      <c r="J187" s="620"/>
      <c r="K187" s="622" t="str">
        <f t="shared" si="11"/>
        <v/>
      </c>
      <c r="L187" s="620"/>
      <c r="M187" s="609"/>
      <c r="R187" s="605" t="str">
        <f>IF('Saisie CLASSEMENT'!$C192&gt;0,'Saisie CLASSEMENT'!B192,"")</f>
        <v/>
      </c>
      <c r="S187" s="606">
        <f>IF(R187&gt;0,'Saisie CLASSEMENT'!C192)</f>
        <v>0</v>
      </c>
      <c r="T187" s="607" t="str">
        <f>IF(R187&gt;0,CONCATENATE('Saisie CLASSEMENT'!I192," ",'Saisie CLASSEMENT'!J192,""))</f>
        <v xml:space="preserve">   </v>
      </c>
      <c r="U187" s="607" t="str">
        <f>IF(R187&gt;0,'Saisie CLASSEMENT'!K192)</f>
        <v xml:space="preserve"> </v>
      </c>
      <c r="V187" s="607" t="str">
        <f>IF(R187&gt;0,'Saisie CLASSEMENT'!N192)</f>
        <v xml:space="preserve"> </v>
      </c>
      <c r="W187" s="606" t="str">
        <f>IF(R187&gt;0,'Saisie CLASSEMENT'!O192)</f>
        <v xml:space="preserve"> </v>
      </c>
      <c r="X187" s="606" t="str">
        <f>IF(R187&gt;0,'Saisie CLASSEMENT'!P192)</f>
        <v xml:space="preserve"> </v>
      </c>
      <c r="Y187" s="620" t="str">
        <f>IF(R187&gt;0,'Saisie CLASSEMENT'!Q192)</f>
        <v xml:space="preserve"> </v>
      </c>
      <c r="AB187" s="593" t="str">
        <f>IF(OR(Y187="",COUNTIF(Y$2:Y187,Y187)&gt;1),"",COUNTIF(Y:Y,"&gt;="&amp;Y187))</f>
        <v/>
      </c>
      <c r="AC187" s="602" t="str">
        <f t="shared" si="8"/>
        <v/>
      </c>
    </row>
    <row r="188" spans="1:29" ht="15.75" hidden="1" customHeight="1">
      <c r="A188" s="594">
        <f t="shared" si="9"/>
        <v>0</v>
      </c>
      <c r="B188" s="606" t="str">
        <f t="shared" si="10"/>
        <v/>
      </c>
      <c r="C188" s="605"/>
      <c r="D188" s="606"/>
      <c r="E188" s="607"/>
      <c r="F188" s="607"/>
      <c r="G188" s="607"/>
      <c r="H188" s="606"/>
      <c r="I188" s="606"/>
      <c r="J188" s="620"/>
      <c r="K188" s="622" t="str">
        <f t="shared" si="11"/>
        <v/>
      </c>
      <c r="L188" s="620"/>
      <c r="M188" s="609"/>
      <c r="R188" s="605" t="str">
        <f>IF('Saisie CLASSEMENT'!$C193&gt;0,'Saisie CLASSEMENT'!B193,"")</f>
        <v/>
      </c>
      <c r="S188" s="606">
        <f>IF(R188&gt;0,'Saisie CLASSEMENT'!C193)</f>
        <v>0</v>
      </c>
      <c r="T188" s="607" t="str">
        <f>IF(R188&gt;0,CONCATENATE('Saisie CLASSEMENT'!I193," ",'Saisie CLASSEMENT'!J193,""))</f>
        <v xml:space="preserve">   </v>
      </c>
      <c r="U188" s="607" t="str">
        <f>IF(R188&gt;0,'Saisie CLASSEMENT'!K193)</f>
        <v xml:space="preserve"> </v>
      </c>
      <c r="V188" s="607" t="str">
        <f>IF(R188&gt;0,'Saisie CLASSEMENT'!N193)</f>
        <v xml:space="preserve"> </v>
      </c>
      <c r="W188" s="606" t="str">
        <f>IF(R188&gt;0,'Saisie CLASSEMENT'!O193)</f>
        <v xml:space="preserve"> </v>
      </c>
      <c r="X188" s="606" t="str">
        <f>IF(R188&gt;0,'Saisie CLASSEMENT'!P193)</f>
        <v xml:space="preserve"> </v>
      </c>
      <c r="Y188" s="620" t="str">
        <f>IF(R188&gt;0,'Saisie CLASSEMENT'!Q193)</f>
        <v xml:space="preserve"> </v>
      </c>
      <c r="AB188" s="593" t="str">
        <f>IF(OR(Y188="",COUNTIF(Y$2:Y188,Y188)&gt;1),"",COUNTIF(Y:Y,"&gt;="&amp;Y188))</f>
        <v/>
      </c>
      <c r="AC188" s="602" t="str">
        <f t="shared" si="8"/>
        <v/>
      </c>
    </row>
    <row r="189" spans="1:29" ht="15.75" hidden="1" customHeight="1">
      <c r="A189" s="594">
        <f t="shared" si="9"/>
        <v>0</v>
      </c>
      <c r="B189" s="606" t="str">
        <f t="shared" si="10"/>
        <v/>
      </c>
      <c r="C189" s="605"/>
      <c r="D189" s="606"/>
      <c r="E189" s="607"/>
      <c r="F189" s="607"/>
      <c r="G189" s="607"/>
      <c r="H189" s="606"/>
      <c r="I189" s="606"/>
      <c r="J189" s="620"/>
      <c r="K189" s="622" t="str">
        <f t="shared" si="11"/>
        <v/>
      </c>
      <c r="L189" s="620"/>
      <c r="M189" s="609"/>
      <c r="R189" s="605" t="str">
        <f>IF('Saisie CLASSEMENT'!$C194&gt;0,'Saisie CLASSEMENT'!B194,"")</f>
        <v/>
      </c>
      <c r="S189" s="606">
        <f>IF(R189&gt;0,'Saisie CLASSEMENT'!C194)</f>
        <v>0</v>
      </c>
      <c r="T189" s="607" t="str">
        <f>IF(R189&gt;0,CONCATENATE('Saisie CLASSEMENT'!I194," ",'Saisie CLASSEMENT'!J194,""))</f>
        <v xml:space="preserve">   </v>
      </c>
      <c r="U189" s="607" t="str">
        <f>IF(R189&gt;0,'Saisie CLASSEMENT'!K194)</f>
        <v xml:space="preserve"> </v>
      </c>
      <c r="V189" s="607" t="str">
        <f>IF(R189&gt;0,'Saisie CLASSEMENT'!N194)</f>
        <v xml:space="preserve"> </v>
      </c>
      <c r="W189" s="606" t="str">
        <f>IF(R189&gt;0,'Saisie CLASSEMENT'!O194)</f>
        <v xml:space="preserve"> </v>
      </c>
      <c r="X189" s="606" t="str">
        <f>IF(R189&gt;0,'Saisie CLASSEMENT'!P194)</f>
        <v xml:space="preserve"> </v>
      </c>
      <c r="Y189" s="620" t="str">
        <f>IF(R189&gt;0,'Saisie CLASSEMENT'!Q194)</f>
        <v xml:space="preserve"> </v>
      </c>
      <c r="AB189" s="593" t="str">
        <f>IF(OR(Y189="",COUNTIF(Y$2:Y189,Y189)&gt;1),"",COUNTIF(Y:Y,"&gt;="&amp;Y189))</f>
        <v/>
      </c>
      <c r="AC189" s="602" t="str">
        <f t="shared" si="8"/>
        <v/>
      </c>
    </row>
    <row r="190" spans="1:29" ht="15.75" hidden="1" customHeight="1">
      <c r="A190" s="594">
        <f t="shared" si="9"/>
        <v>0</v>
      </c>
      <c r="B190" s="606" t="str">
        <f t="shared" si="10"/>
        <v/>
      </c>
      <c r="C190" s="605"/>
      <c r="D190" s="606"/>
      <c r="E190" s="607"/>
      <c r="F190" s="607"/>
      <c r="G190" s="607"/>
      <c r="H190" s="606"/>
      <c r="I190" s="606"/>
      <c r="J190" s="620"/>
      <c r="K190" s="622" t="str">
        <f t="shared" si="11"/>
        <v/>
      </c>
      <c r="L190" s="620"/>
      <c r="M190" s="609"/>
      <c r="R190" s="605" t="str">
        <f>IF('Saisie CLASSEMENT'!$C195&gt;0,'Saisie CLASSEMENT'!B195,"")</f>
        <v/>
      </c>
      <c r="S190" s="606">
        <f>IF(R190&gt;0,'Saisie CLASSEMENT'!C195)</f>
        <v>0</v>
      </c>
      <c r="T190" s="607" t="str">
        <f>IF(R190&gt;0,CONCATENATE('Saisie CLASSEMENT'!I195," ",'Saisie CLASSEMENT'!J195,""))</f>
        <v xml:space="preserve">   </v>
      </c>
      <c r="U190" s="607" t="str">
        <f>IF(R190&gt;0,'Saisie CLASSEMENT'!K195)</f>
        <v xml:space="preserve"> </v>
      </c>
      <c r="V190" s="607" t="str">
        <f>IF(R190&gt;0,'Saisie CLASSEMENT'!N195)</f>
        <v xml:space="preserve"> </v>
      </c>
      <c r="W190" s="606" t="str">
        <f>IF(R190&gt;0,'Saisie CLASSEMENT'!O195)</f>
        <v xml:space="preserve"> </v>
      </c>
      <c r="X190" s="606" t="str">
        <f>IF(R190&gt;0,'Saisie CLASSEMENT'!P195)</f>
        <v xml:space="preserve"> </v>
      </c>
      <c r="Y190" s="620" t="str">
        <f>IF(R190&gt;0,'Saisie CLASSEMENT'!Q195)</f>
        <v xml:space="preserve"> </v>
      </c>
      <c r="AB190" s="593" t="str">
        <f>IF(OR(Y190="",COUNTIF(Y$2:Y190,Y190)&gt;1),"",COUNTIF(Y:Y,"&gt;="&amp;Y190))</f>
        <v/>
      </c>
      <c r="AC190" s="602" t="str">
        <f t="shared" si="8"/>
        <v/>
      </c>
    </row>
    <row r="191" spans="1:29" ht="15.75" hidden="1" customHeight="1">
      <c r="A191" s="594">
        <f t="shared" si="9"/>
        <v>0</v>
      </c>
      <c r="B191" s="606" t="str">
        <f t="shared" si="10"/>
        <v/>
      </c>
      <c r="C191" s="605"/>
      <c r="D191" s="606"/>
      <c r="E191" s="607"/>
      <c r="F191" s="607"/>
      <c r="G191" s="607"/>
      <c r="H191" s="606"/>
      <c r="I191" s="606"/>
      <c r="J191" s="620"/>
      <c r="K191" s="622" t="str">
        <f t="shared" si="11"/>
        <v/>
      </c>
      <c r="L191" s="620"/>
      <c r="M191" s="609"/>
      <c r="R191" s="605" t="str">
        <f>IF('Saisie CLASSEMENT'!$C196&gt;0,'Saisie CLASSEMENT'!B196,"")</f>
        <v/>
      </c>
      <c r="S191" s="606">
        <f>IF(R191&gt;0,'Saisie CLASSEMENT'!C196)</f>
        <v>0</v>
      </c>
      <c r="T191" s="607" t="str">
        <f>IF(R191&gt;0,CONCATENATE('Saisie CLASSEMENT'!I196," ",'Saisie CLASSEMENT'!J196,""))</f>
        <v xml:space="preserve">   </v>
      </c>
      <c r="U191" s="607" t="str">
        <f>IF(R191&gt;0,'Saisie CLASSEMENT'!K196)</f>
        <v xml:space="preserve"> </v>
      </c>
      <c r="V191" s="607" t="str">
        <f>IF(R191&gt;0,'Saisie CLASSEMENT'!N196)</f>
        <v xml:space="preserve"> </v>
      </c>
      <c r="W191" s="606" t="str">
        <f>IF(R191&gt;0,'Saisie CLASSEMENT'!O196)</f>
        <v xml:space="preserve"> </v>
      </c>
      <c r="X191" s="606" t="str">
        <f>IF(R191&gt;0,'Saisie CLASSEMENT'!P196)</f>
        <v xml:space="preserve"> </v>
      </c>
      <c r="Y191" s="620" t="str">
        <f>IF(R191&gt;0,'Saisie CLASSEMENT'!Q196)</f>
        <v xml:space="preserve"> </v>
      </c>
      <c r="AB191" s="593" t="str">
        <f>IF(OR(Y191="",COUNTIF(Y$2:Y191,Y191)&gt;1),"",COUNTIF(Y:Y,"&gt;="&amp;Y191))</f>
        <v/>
      </c>
      <c r="AC191" s="602" t="str">
        <f t="shared" si="8"/>
        <v/>
      </c>
    </row>
    <row r="192" spans="1:29" ht="15.75" hidden="1" customHeight="1">
      <c r="A192" s="594">
        <f t="shared" si="9"/>
        <v>0</v>
      </c>
      <c r="B192" s="606" t="str">
        <f t="shared" si="10"/>
        <v/>
      </c>
      <c r="C192" s="605"/>
      <c r="D192" s="606"/>
      <c r="E192" s="607"/>
      <c r="F192" s="607"/>
      <c r="G192" s="607"/>
      <c r="H192" s="606"/>
      <c r="I192" s="606"/>
      <c r="J192" s="620"/>
      <c r="K192" s="622" t="str">
        <f t="shared" si="11"/>
        <v/>
      </c>
      <c r="L192" s="620"/>
      <c r="M192" s="609"/>
      <c r="R192" s="605" t="str">
        <f>IF('Saisie CLASSEMENT'!$C197&gt;0,'Saisie CLASSEMENT'!B197,"")</f>
        <v/>
      </c>
      <c r="S192" s="606">
        <f>IF(R192&gt;0,'Saisie CLASSEMENT'!C197)</f>
        <v>0</v>
      </c>
      <c r="T192" s="607" t="str">
        <f>IF(R192&gt;0,CONCATENATE('Saisie CLASSEMENT'!I197," ",'Saisie CLASSEMENT'!J197,""))</f>
        <v xml:space="preserve">   </v>
      </c>
      <c r="U192" s="607" t="str">
        <f>IF(R192&gt;0,'Saisie CLASSEMENT'!K197)</f>
        <v xml:space="preserve"> </v>
      </c>
      <c r="V192" s="607" t="str">
        <f>IF(R192&gt;0,'Saisie CLASSEMENT'!N197)</f>
        <v xml:space="preserve"> </v>
      </c>
      <c r="W192" s="606" t="str">
        <f>IF(R192&gt;0,'Saisie CLASSEMENT'!O197)</f>
        <v xml:space="preserve"> </v>
      </c>
      <c r="X192" s="606" t="str">
        <f>IF(R192&gt;0,'Saisie CLASSEMENT'!P197)</f>
        <v xml:space="preserve"> </v>
      </c>
      <c r="Y192" s="620" t="str">
        <f>IF(R192&gt;0,'Saisie CLASSEMENT'!Q197)</f>
        <v xml:space="preserve"> </v>
      </c>
      <c r="AB192" s="593" t="str">
        <f>IF(OR(Y192="",COUNTIF(Y$2:Y192,Y192)&gt;1),"",COUNTIF(Y:Y,"&gt;="&amp;Y192))</f>
        <v/>
      </c>
      <c r="AC192" s="602" t="str">
        <f t="shared" si="8"/>
        <v/>
      </c>
    </row>
    <row r="193" spans="1:29" ht="15.75" hidden="1" customHeight="1">
      <c r="A193" s="594">
        <f t="shared" si="9"/>
        <v>0</v>
      </c>
      <c r="B193" s="606" t="str">
        <f t="shared" si="10"/>
        <v/>
      </c>
      <c r="C193" s="605"/>
      <c r="D193" s="606"/>
      <c r="E193" s="607"/>
      <c r="F193" s="607"/>
      <c r="G193" s="607"/>
      <c r="H193" s="606"/>
      <c r="I193" s="606"/>
      <c r="J193" s="620"/>
      <c r="K193" s="622" t="str">
        <f t="shared" si="11"/>
        <v/>
      </c>
      <c r="L193" s="620"/>
      <c r="M193" s="609"/>
      <c r="R193" s="605" t="str">
        <f>IF('Saisie CLASSEMENT'!$C198&gt;0,'Saisie CLASSEMENT'!B198,"")</f>
        <v/>
      </c>
      <c r="S193" s="606">
        <f>IF(R193&gt;0,'Saisie CLASSEMENT'!C198)</f>
        <v>0</v>
      </c>
      <c r="T193" s="607" t="str">
        <f>IF(R193&gt;0,CONCATENATE('Saisie CLASSEMENT'!I198," ",'Saisie CLASSEMENT'!J198,""))</f>
        <v xml:space="preserve">   </v>
      </c>
      <c r="U193" s="607" t="str">
        <f>IF(R193&gt;0,'Saisie CLASSEMENT'!K198)</f>
        <v xml:space="preserve"> </v>
      </c>
      <c r="V193" s="607" t="str">
        <f>IF(R193&gt;0,'Saisie CLASSEMENT'!N198)</f>
        <v xml:space="preserve"> </v>
      </c>
      <c r="W193" s="606" t="str">
        <f>IF(R193&gt;0,'Saisie CLASSEMENT'!O198)</f>
        <v xml:space="preserve"> </v>
      </c>
      <c r="X193" s="606" t="str">
        <f>IF(R193&gt;0,'Saisie CLASSEMENT'!P198)</f>
        <v xml:space="preserve"> </v>
      </c>
      <c r="Y193" s="620" t="str">
        <f>IF(R193&gt;0,'Saisie CLASSEMENT'!Q198)</f>
        <v xml:space="preserve"> </v>
      </c>
      <c r="AB193" s="593" t="str">
        <f>IF(OR(Y193="",COUNTIF(Y$2:Y193,Y193)&gt;1),"",COUNTIF(Y:Y,"&gt;="&amp;Y193))</f>
        <v/>
      </c>
      <c r="AC193" s="602" t="str">
        <f t="shared" si="8"/>
        <v/>
      </c>
    </row>
    <row r="194" spans="1:29" ht="15.75" hidden="1" customHeight="1">
      <c r="A194" s="594">
        <f t="shared" si="9"/>
        <v>0</v>
      </c>
      <c r="B194" s="606" t="str">
        <f t="shared" si="10"/>
        <v/>
      </c>
      <c r="C194" s="605"/>
      <c r="D194" s="606"/>
      <c r="E194" s="607"/>
      <c r="F194" s="607"/>
      <c r="G194" s="607"/>
      <c r="H194" s="606"/>
      <c r="I194" s="606"/>
      <c r="J194" s="620"/>
      <c r="K194" s="622" t="str">
        <f t="shared" si="11"/>
        <v/>
      </c>
      <c r="L194" s="620"/>
      <c r="M194" s="609"/>
      <c r="R194" s="605" t="str">
        <f>IF('Saisie CLASSEMENT'!$C199&gt;0,'Saisie CLASSEMENT'!B199,"")</f>
        <v/>
      </c>
      <c r="S194" s="606">
        <f>IF(R194&gt;0,'Saisie CLASSEMENT'!C199)</f>
        <v>0</v>
      </c>
      <c r="T194" s="607" t="str">
        <f>IF(R194&gt;0,CONCATENATE('Saisie CLASSEMENT'!I199," ",'Saisie CLASSEMENT'!J199,""))</f>
        <v xml:space="preserve">   </v>
      </c>
      <c r="U194" s="607" t="str">
        <f>IF(R194&gt;0,'Saisie CLASSEMENT'!K199)</f>
        <v xml:space="preserve"> </v>
      </c>
      <c r="V194" s="607" t="str">
        <f>IF(R194&gt;0,'Saisie CLASSEMENT'!N199)</f>
        <v xml:space="preserve"> </v>
      </c>
      <c r="W194" s="606" t="str">
        <f>IF(R194&gt;0,'Saisie CLASSEMENT'!O199)</f>
        <v xml:space="preserve"> </v>
      </c>
      <c r="X194" s="606" t="str">
        <f>IF(R194&gt;0,'Saisie CLASSEMENT'!P199)</f>
        <v xml:space="preserve"> </v>
      </c>
      <c r="Y194" s="620" t="str">
        <f>IF(R194&gt;0,'Saisie CLASSEMENT'!Q199)</f>
        <v xml:space="preserve"> </v>
      </c>
      <c r="AB194" s="593" t="str">
        <f>IF(OR(Y194="",COUNTIF(Y$2:Y194,Y194)&gt;1),"",COUNTIF(Y:Y,"&gt;="&amp;Y194))</f>
        <v/>
      </c>
      <c r="AC194" s="602" t="str">
        <f t="shared" si="8"/>
        <v/>
      </c>
    </row>
    <row r="195" spans="1:29" ht="15.75" hidden="1" customHeight="1">
      <c r="A195" s="594">
        <f t="shared" si="9"/>
        <v>0</v>
      </c>
      <c r="B195" s="606" t="str">
        <f t="shared" si="10"/>
        <v/>
      </c>
      <c r="C195" s="605"/>
      <c r="D195" s="606"/>
      <c r="E195" s="607"/>
      <c r="F195" s="607"/>
      <c r="G195" s="607"/>
      <c r="H195" s="606"/>
      <c r="I195" s="606"/>
      <c r="J195" s="620"/>
      <c r="K195" s="622" t="str">
        <f t="shared" si="11"/>
        <v/>
      </c>
      <c r="L195" s="620"/>
      <c r="M195" s="609"/>
      <c r="R195" s="605" t="str">
        <f>IF('Saisie CLASSEMENT'!$C200&gt;0,'Saisie CLASSEMENT'!B200,"")</f>
        <v/>
      </c>
      <c r="S195" s="606">
        <f>IF(R195&gt;0,'Saisie CLASSEMENT'!C200)</f>
        <v>0</v>
      </c>
      <c r="T195" s="607" t="str">
        <f>IF(R195&gt;0,CONCATENATE('Saisie CLASSEMENT'!I200," ",'Saisie CLASSEMENT'!J200,""))</f>
        <v xml:space="preserve">   </v>
      </c>
      <c r="U195" s="607" t="str">
        <f>IF(R195&gt;0,'Saisie CLASSEMENT'!K200)</f>
        <v xml:space="preserve"> </v>
      </c>
      <c r="V195" s="607" t="str">
        <f>IF(R195&gt;0,'Saisie CLASSEMENT'!N200)</f>
        <v xml:space="preserve"> </v>
      </c>
      <c r="W195" s="606" t="str">
        <f>IF(R195&gt;0,'Saisie CLASSEMENT'!O200)</f>
        <v xml:space="preserve"> </v>
      </c>
      <c r="X195" s="606" t="str">
        <f>IF(R195&gt;0,'Saisie CLASSEMENT'!P200)</f>
        <v xml:space="preserve"> </v>
      </c>
      <c r="Y195" s="620" t="str">
        <f>IF(R195&gt;0,'Saisie CLASSEMENT'!Q200)</f>
        <v xml:space="preserve"> </v>
      </c>
      <c r="AB195" s="593" t="str">
        <f>IF(OR(Y195="",COUNTIF(Y$2:Y195,Y195)&gt;1),"",COUNTIF(Y:Y,"&gt;="&amp;Y195))</f>
        <v/>
      </c>
      <c r="AC195" s="602" t="str">
        <f t="shared" si="8"/>
        <v/>
      </c>
    </row>
    <row r="196" spans="1:29" ht="15.75" hidden="1" customHeight="1">
      <c r="A196" s="594">
        <f t="shared" si="9"/>
        <v>0</v>
      </c>
      <c r="B196" s="606" t="str">
        <f t="shared" si="10"/>
        <v/>
      </c>
      <c r="C196" s="605"/>
      <c r="D196" s="606"/>
      <c r="E196" s="607"/>
      <c r="F196" s="607"/>
      <c r="G196" s="607"/>
      <c r="H196" s="606"/>
      <c r="I196" s="606"/>
      <c r="J196" s="620"/>
      <c r="K196" s="622" t="str">
        <f t="shared" si="11"/>
        <v/>
      </c>
      <c r="L196" s="620"/>
      <c r="M196" s="609"/>
      <c r="R196" s="605" t="str">
        <f>IF('Saisie CLASSEMENT'!$C201&gt;0,'Saisie CLASSEMENT'!B201,"")</f>
        <v/>
      </c>
      <c r="S196" s="606">
        <f>IF(R196&gt;0,'Saisie CLASSEMENT'!C201)</f>
        <v>0</v>
      </c>
      <c r="T196" s="607" t="str">
        <f>IF(R196&gt;0,CONCATENATE('Saisie CLASSEMENT'!I201," ",'Saisie CLASSEMENT'!J201,""))</f>
        <v xml:space="preserve">   </v>
      </c>
      <c r="U196" s="607" t="str">
        <f>IF(R196&gt;0,'Saisie CLASSEMENT'!K201)</f>
        <v xml:space="preserve"> </v>
      </c>
      <c r="V196" s="607" t="str">
        <f>IF(R196&gt;0,'Saisie CLASSEMENT'!N201)</f>
        <v xml:space="preserve"> </v>
      </c>
      <c r="W196" s="606" t="str">
        <f>IF(R196&gt;0,'Saisie CLASSEMENT'!O201)</f>
        <v xml:space="preserve"> </v>
      </c>
      <c r="X196" s="606" t="str">
        <f>IF(R196&gt;0,'Saisie CLASSEMENT'!P201)</f>
        <v xml:space="preserve"> </v>
      </c>
      <c r="Y196" s="620" t="str">
        <f>IF(R196&gt;0,'Saisie CLASSEMENT'!Q201)</f>
        <v xml:space="preserve"> </v>
      </c>
      <c r="AB196" s="593" t="str">
        <f>IF(OR(Y196="",COUNTIF(Y$2:Y196,Y196)&gt;1),"",COUNTIF(Y:Y,"&gt;="&amp;Y196))</f>
        <v/>
      </c>
      <c r="AC196" s="602" t="str">
        <f t="shared" ref="AC196:AC203" si="12">IF(ROW()-1&gt;COUNT(AB:AB),"",INDEX(Y:Y,MATCH(LARGE(AB:AB,ROW()-1),AB:AB,0)))</f>
        <v/>
      </c>
    </row>
    <row r="197" spans="1:29" ht="15.75" hidden="1" customHeight="1">
      <c r="A197" s="594">
        <f t="shared" si="9"/>
        <v>0</v>
      </c>
      <c r="B197" s="606" t="str">
        <f t="shared" si="10"/>
        <v/>
      </c>
      <c r="C197" s="605"/>
      <c r="D197" s="606"/>
      <c r="E197" s="607"/>
      <c r="F197" s="607"/>
      <c r="G197" s="607"/>
      <c r="H197" s="606"/>
      <c r="I197" s="606"/>
      <c r="J197" s="620"/>
      <c r="K197" s="622" t="str">
        <f t="shared" si="11"/>
        <v/>
      </c>
      <c r="L197" s="620"/>
      <c r="M197" s="609"/>
      <c r="R197" s="605" t="str">
        <f>IF('Saisie CLASSEMENT'!$C202&gt;0,'Saisie CLASSEMENT'!B202,"")</f>
        <v/>
      </c>
      <c r="S197" s="606">
        <f>IF(R197&gt;0,'Saisie CLASSEMENT'!C202)</f>
        <v>0</v>
      </c>
      <c r="T197" s="607" t="str">
        <f>IF(R197&gt;0,CONCATENATE('Saisie CLASSEMENT'!I202," ",'Saisie CLASSEMENT'!J202,""))</f>
        <v xml:space="preserve">   </v>
      </c>
      <c r="U197" s="607" t="str">
        <f>IF(R197&gt;0,'Saisie CLASSEMENT'!K202)</f>
        <v xml:space="preserve"> </v>
      </c>
      <c r="V197" s="607" t="str">
        <f>IF(R197&gt;0,'Saisie CLASSEMENT'!N202)</f>
        <v xml:space="preserve"> </v>
      </c>
      <c r="W197" s="606" t="str">
        <f>IF(R197&gt;0,'Saisie CLASSEMENT'!O202)</f>
        <v xml:space="preserve"> </v>
      </c>
      <c r="X197" s="606" t="str">
        <f>IF(R197&gt;0,'Saisie CLASSEMENT'!P202)</f>
        <v xml:space="preserve"> </v>
      </c>
      <c r="Y197" s="620" t="str">
        <f>IF(R197&gt;0,'Saisie CLASSEMENT'!Q202)</f>
        <v xml:space="preserve"> </v>
      </c>
      <c r="AB197" s="593" t="str">
        <f>IF(OR(Y197="",COUNTIF(Y$2:Y197,Y197)&gt;1),"",COUNTIF(Y:Y,"&gt;="&amp;Y197))</f>
        <v/>
      </c>
      <c r="AC197" s="602" t="str">
        <f t="shared" si="12"/>
        <v/>
      </c>
    </row>
    <row r="198" spans="1:29" ht="15.75" hidden="1" customHeight="1">
      <c r="A198" s="594">
        <f t="shared" si="9"/>
        <v>0</v>
      </c>
      <c r="B198" s="606" t="str">
        <f t="shared" si="10"/>
        <v/>
      </c>
      <c r="C198" s="605"/>
      <c r="D198" s="606"/>
      <c r="E198" s="607"/>
      <c r="F198" s="607"/>
      <c r="G198" s="607"/>
      <c r="H198" s="606"/>
      <c r="I198" s="606"/>
      <c r="J198" s="620"/>
      <c r="K198" s="622" t="str">
        <f t="shared" si="11"/>
        <v/>
      </c>
      <c r="L198" s="620"/>
      <c r="M198" s="609"/>
      <c r="R198" s="605" t="str">
        <f>IF('Saisie CLASSEMENT'!$C203&gt;0,'Saisie CLASSEMENT'!B203,"")</f>
        <v/>
      </c>
      <c r="S198" s="606">
        <f>IF(R198&gt;0,'Saisie CLASSEMENT'!C203)</f>
        <v>0</v>
      </c>
      <c r="T198" s="607" t="str">
        <f>IF(R198&gt;0,CONCATENATE('Saisie CLASSEMENT'!I203," ",'Saisie CLASSEMENT'!J203,""))</f>
        <v xml:space="preserve">   </v>
      </c>
      <c r="U198" s="607" t="str">
        <f>IF(R198&gt;0,'Saisie CLASSEMENT'!K203)</f>
        <v xml:space="preserve"> </v>
      </c>
      <c r="V198" s="607" t="str">
        <f>IF(R198&gt;0,'Saisie CLASSEMENT'!N203)</f>
        <v xml:space="preserve"> </v>
      </c>
      <c r="W198" s="606" t="str">
        <f>IF(R198&gt;0,'Saisie CLASSEMENT'!O203)</f>
        <v xml:space="preserve"> </v>
      </c>
      <c r="X198" s="606" t="str">
        <f>IF(R198&gt;0,'Saisie CLASSEMENT'!P203)</f>
        <v xml:space="preserve"> </v>
      </c>
      <c r="Y198" s="620" t="str">
        <f>IF(R198&gt;0,'Saisie CLASSEMENT'!Q203)</f>
        <v xml:space="preserve"> </v>
      </c>
      <c r="AB198" s="593" t="str">
        <f>IF(OR(Y198="",COUNTIF(Y$2:Y198,Y198)&gt;1),"",COUNTIF(Y:Y,"&gt;="&amp;Y198))</f>
        <v/>
      </c>
      <c r="AC198" s="602" t="str">
        <f t="shared" si="12"/>
        <v/>
      </c>
    </row>
    <row r="199" spans="1:29" ht="15.75" hidden="1" customHeight="1">
      <c r="A199" s="594">
        <f t="shared" ref="A199:A205" si="13">IF(LEN(B199)&gt;0,1,0)</f>
        <v>0</v>
      </c>
      <c r="B199" s="606" t="str">
        <f t="shared" ref="B199:B206" si="14">IF(C199&gt;0,RANK(C199,$C$6:$C$205,1),"")</f>
        <v/>
      </c>
      <c r="C199" s="605"/>
      <c r="D199" s="606"/>
      <c r="E199" s="607"/>
      <c r="F199" s="607"/>
      <c r="G199" s="607"/>
      <c r="H199" s="606"/>
      <c r="I199" s="606"/>
      <c r="J199" s="620"/>
      <c r="K199" s="622" t="str">
        <f t="shared" ref="K199:K205" si="15">IF(LEN(L199)&gt;0,IF((L199-$L$6)&lt;0,"Erreur",IF(L199&lt;L198,L199-L$6,IF(L199=L198,"''",L199-L$6))),"")</f>
        <v/>
      </c>
      <c r="L199" s="620"/>
      <c r="M199" s="609"/>
      <c r="R199" s="605" t="str">
        <f>IF('Saisie CLASSEMENT'!$C204&gt;0,'Saisie CLASSEMENT'!B204,"")</f>
        <v/>
      </c>
      <c r="S199" s="606">
        <f>IF(R199&gt;0,'Saisie CLASSEMENT'!C204)</f>
        <v>0</v>
      </c>
      <c r="T199" s="607" t="str">
        <f>IF(R199&gt;0,CONCATENATE('Saisie CLASSEMENT'!I204," ",'Saisie CLASSEMENT'!J204,""))</f>
        <v xml:space="preserve">   </v>
      </c>
      <c r="U199" s="607" t="str">
        <f>IF(R199&gt;0,'Saisie CLASSEMENT'!K204)</f>
        <v xml:space="preserve"> </v>
      </c>
      <c r="V199" s="607" t="str">
        <f>IF(R199&gt;0,'Saisie CLASSEMENT'!N204)</f>
        <v xml:space="preserve"> </v>
      </c>
      <c r="W199" s="606" t="str">
        <f>IF(R199&gt;0,'Saisie CLASSEMENT'!O204)</f>
        <v xml:space="preserve"> </v>
      </c>
      <c r="X199" s="606" t="str">
        <f>IF(R199&gt;0,'Saisie CLASSEMENT'!P204)</f>
        <v xml:space="preserve"> </v>
      </c>
      <c r="Y199" s="620" t="str">
        <f>IF(R199&gt;0,'Saisie CLASSEMENT'!Q204)</f>
        <v xml:space="preserve"> </v>
      </c>
      <c r="AB199" s="593" t="str">
        <f>IF(OR(Y199="",COUNTIF(Y$2:Y199,Y199)&gt;1),"",COUNTIF(Y:Y,"&gt;="&amp;Y199))</f>
        <v/>
      </c>
      <c r="AC199" s="602" t="str">
        <f t="shared" si="12"/>
        <v/>
      </c>
    </row>
    <row r="200" spans="1:29" ht="15.75" hidden="1" customHeight="1">
      <c r="A200" s="594">
        <f t="shared" si="13"/>
        <v>0</v>
      </c>
      <c r="B200" s="606" t="str">
        <f t="shared" si="14"/>
        <v/>
      </c>
      <c r="C200" s="605"/>
      <c r="D200" s="606"/>
      <c r="E200" s="607"/>
      <c r="F200" s="607"/>
      <c r="G200" s="607"/>
      <c r="H200" s="606"/>
      <c r="I200" s="606"/>
      <c r="J200" s="620"/>
      <c r="K200" s="622" t="str">
        <f t="shared" si="15"/>
        <v/>
      </c>
      <c r="L200" s="620"/>
      <c r="M200" s="609"/>
      <c r="R200" s="605" t="str">
        <f>IF('Saisie CLASSEMENT'!$C205&gt;0,'Saisie CLASSEMENT'!B205,"")</f>
        <v/>
      </c>
      <c r="S200" s="606">
        <f>IF(R200&gt;0,'Saisie CLASSEMENT'!C205)</f>
        <v>0</v>
      </c>
      <c r="T200" s="607" t="str">
        <f>IF(R200&gt;0,CONCATENATE('Saisie CLASSEMENT'!I205," ",'Saisie CLASSEMENT'!J205,""))</f>
        <v xml:space="preserve">   </v>
      </c>
      <c r="U200" s="607" t="str">
        <f>IF(R200&gt;0,'Saisie CLASSEMENT'!K205)</f>
        <v xml:space="preserve"> </v>
      </c>
      <c r="V200" s="607" t="str">
        <f>IF(R200&gt;0,'Saisie CLASSEMENT'!N205)</f>
        <v xml:space="preserve"> </v>
      </c>
      <c r="W200" s="606" t="str">
        <f>IF(R200&gt;0,'Saisie CLASSEMENT'!O205)</f>
        <v xml:space="preserve"> </v>
      </c>
      <c r="X200" s="606" t="str">
        <f>IF(R200&gt;0,'Saisie CLASSEMENT'!P205)</f>
        <v xml:space="preserve"> </v>
      </c>
      <c r="Y200" s="620" t="str">
        <f>IF(R200&gt;0,'Saisie CLASSEMENT'!Q205)</f>
        <v xml:space="preserve"> </v>
      </c>
      <c r="AB200" s="593" t="str">
        <f>IF(OR(Y200="",COUNTIF(Y$2:Y200,Y200)&gt;1),"",COUNTIF(Y:Y,"&gt;="&amp;Y200))</f>
        <v/>
      </c>
      <c r="AC200" s="602" t="str">
        <f t="shared" si="12"/>
        <v/>
      </c>
    </row>
    <row r="201" spans="1:29" ht="15.75" hidden="1" customHeight="1">
      <c r="A201" s="594">
        <f t="shared" si="13"/>
        <v>0</v>
      </c>
      <c r="B201" s="606" t="str">
        <f t="shared" si="14"/>
        <v/>
      </c>
      <c r="C201" s="605"/>
      <c r="D201" s="606"/>
      <c r="E201" s="607"/>
      <c r="F201" s="607"/>
      <c r="G201" s="607"/>
      <c r="H201" s="606"/>
      <c r="I201" s="606"/>
      <c r="J201" s="620"/>
      <c r="K201" s="622" t="str">
        <f t="shared" si="15"/>
        <v/>
      </c>
      <c r="L201" s="620"/>
      <c r="M201" s="609"/>
      <c r="R201" s="605" t="str">
        <f>IF('Saisie CLASSEMENT'!$C206&gt;0,'Saisie CLASSEMENT'!B206,"")</f>
        <v/>
      </c>
      <c r="S201" s="606">
        <f>IF(R201&gt;0,'Saisie CLASSEMENT'!C206)</f>
        <v>0</v>
      </c>
      <c r="T201" s="607" t="str">
        <f>IF(R201&gt;0,CONCATENATE('Saisie CLASSEMENT'!I206," ",'Saisie CLASSEMENT'!J206,""))</f>
        <v xml:space="preserve">   </v>
      </c>
      <c r="U201" s="607" t="str">
        <f>IF(R201&gt;0,'Saisie CLASSEMENT'!K206)</f>
        <v xml:space="preserve"> </v>
      </c>
      <c r="V201" s="607" t="str">
        <f>IF(R201&gt;0,'Saisie CLASSEMENT'!N206)</f>
        <v xml:space="preserve"> </v>
      </c>
      <c r="W201" s="606" t="str">
        <f>IF(R201&gt;0,'Saisie CLASSEMENT'!O206)</f>
        <v xml:space="preserve"> </v>
      </c>
      <c r="X201" s="606" t="str">
        <f>IF(R201&gt;0,'Saisie CLASSEMENT'!P206)</f>
        <v xml:space="preserve"> </v>
      </c>
      <c r="Y201" s="620" t="str">
        <f>IF(R201&gt;0,'Saisie CLASSEMENT'!Q206)</f>
        <v xml:space="preserve"> </v>
      </c>
      <c r="AB201" s="593" t="str">
        <f>IF(OR(Y201="",COUNTIF(Y$2:Y201,Y201)&gt;1),"",COUNTIF(Y:Y,"&gt;="&amp;Y201))</f>
        <v/>
      </c>
      <c r="AC201" s="602" t="str">
        <f t="shared" si="12"/>
        <v/>
      </c>
    </row>
    <row r="202" spans="1:29" ht="15.75" hidden="1" customHeight="1">
      <c r="A202" s="594">
        <f t="shared" si="13"/>
        <v>0</v>
      </c>
      <c r="B202" s="606" t="str">
        <f t="shared" si="14"/>
        <v/>
      </c>
      <c r="C202" s="605"/>
      <c r="D202" s="606"/>
      <c r="E202" s="607"/>
      <c r="F202" s="607"/>
      <c r="G202" s="607"/>
      <c r="H202" s="606"/>
      <c r="I202" s="606"/>
      <c r="J202" s="620"/>
      <c r="K202" s="622" t="str">
        <f t="shared" si="15"/>
        <v/>
      </c>
      <c r="L202" s="620"/>
      <c r="M202" s="609"/>
      <c r="R202" s="612" t="str">
        <f>IF('Saisie CLASSEMENT'!$C207&gt;0,'Saisie CLASSEMENT'!B207,"")</f>
        <v/>
      </c>
      <c r="S202" s="613">
        <f>IF(R202&gt;0,'Saisie CLASSEMENT'!C207)</f>
        <v>0</v>
      </c>
      <c r="T202" s="614" t="str">
        <f>IF(R202&gt;0,CONCATENATE('Saisie CLASSEMENT'!I207," ",'Saisie CLASSEMENT'!J207,""))</f>
        <v xml:space="preserve">   </v>
      </c>
      <c r="U202" s="614" t="str">
        <f>IF(R202&gt;0,'Saisie CLASSEMENT'!K207)</f>
        <v xml:space="preserve"> </v>
      </c>
      <c r="V202" s="614" t="str">
        <f>IF(R202&gt;0,'Saisie CLASSEMENT'!N207)</f>
        <v xml:space="preserve"> </v>
      </c>
      <c r="W202" s="613" t="str">
        <f>IF(R202&gt;0,'Saisie CLASSEMENT'!O207)</f>
        <v xml:space="preserve"> </v>
      </c>
      <c r="X202" s="613" t="str">
        <f>IF(R202&gt;0,'Saisie CLASSEMENT'!P207)</f>
        <v xml:space="preserve"> </v>
      </c>
      <c r="Y202" s="623" t="str">
        <f>IF(R202&gt;0,'Saisie CLASSEMENT'!Q207)</f>
        <v xml:space="preserve"> </v>
      </c>
      <c r="AB202" s="593" t="str">
        <f>IF(OR(Y202="",COUNTIF(Y$2:Y202,Y202)&gt;1),"",COUNTIF(Y:Y,"&gt;="&amp;Y202))</f>
        <v/>
      </c>
      <c r="AC202" s="602" t="str">
        <f t="shared" si="12"/>
        <v/>
      </c>
    </row>
    <row r="203" spans="1:29" ht="15.75" hidden="1" customHeight="1">
      <c r="A203" s="594">
        <f t="shared" si="13"/>
        <v>0</v>
      </c>
      <c r="B203" s="606" t="str">
        <f t="shared" si="14"/>
        <v/>
      </c>
      <c r="C203" s="605"/>
      <c r="D203" s="606"/>
      <c r="E203" s="607"/>
      <c r="F203" s="607"/>
      <c r="G203" s="607"/>
      <c r="H203" s="606"/>
      <c r="I203" s="606"/>
      <c r="J203" s="620"/>
      <c r="K203" s="622" t="str">
        <f t="shared" si="15"/>
        <v/>
      </c>
      <c r="L203" s="620"/>
      <c r="M203" s="609"/>
      <c r="Y203" s="609"/>
      <c r="AB203" s="593" t="str">
        <f>IF(OR(Y203="",COUNTIF(Y$2:Y203,Y203)&gt;1),"",COUNTIF(Y:Y,"&gt;="&amp;Y203))</f>
        <v/>
      </c>
      <c r="AC203" s="602" t="str">
        <f t="shared" si="12"/>
        <v/>
      </c>
    </row>
    <row r="204" spans="1:29" ht="15.75" hidden="1" customHeight="1">
      <c r="A204" s="594">
        <f t="shared" si="13"/>
        <v>0</v>
      </c>
      <c r="B204" s="606" t="str">
        <f t="shared" si="14"/>
        <v/>
      </c>
      <c r="C204" s="605"/>
      <c r="D204" s="606"/>
      <c r="E204" s="607"/>
      <c r="F204" s="607"/>
      <c r="G204" s="607"/>
      <c r="H204" s="606"/>
      <c r="I204" s="606"/>
      <c r="J204" s="620"/>
      <c r="K204" s="622" t="str">
        <f t="shared" si="15"/>
        <v/>
      </c>
      <c r="L204" s="620"/>
      <c r="M204" s="609"/>
      <c r="Y204" s="609"/>
    </row>
    <row r="205" spans="1:29" ht="15.75" hidden="1" customHeight="1">
      <c r="A205" s="594">
        <f t="shared" si="13"/>
        <v>0</v>
      </c>
      <c r="B205" s="613" t="str">
        <f t="shared" si="14"/>
        <v/>
      </c>
      <c r="C205" s="612"/>
      <c r="D205" s="613"/>
      <c r="E205" s="614"/>
      <c r="F205" s="614"/>
      <c r="G205" s="614"/>
      <c r="H205" s="613"/>
      <c r="I205" s="613"/>
      <c r="J205" s="623"/>
      <c r="K205" s="624" t="str">
        <f t="shared" si="15"/>
        <v/>
      </c>
      <c r="L205" s="623"/>
      <c r="M205" s="609"/>
      <c r="Y205" s="609"/>
    </row>
    <row r="206" spans="1:29" ht="6" customHeight="1">
      <c r="A206" s="594">
        <v>1</v>
      </c>
      <c r="B206" s="593" t="str">
        <f t="shared" si="14"/>
        <v/>
      </c>
      <c r="C206" s="594"/>
      <c r="J206" s="609"/>
      <c r="K206" s="615" t="str">
        <f>IF(LEN(L206)&gt;0,IF((L206-$L$6)&lt;0,"Erreur",IF(L206&lt;L205,L206-L$6,IF(L206=L205,"''",L206-L$6))),"")</f>
        <v/>
      </c>
      <c r="L206" s="634"/>
      <c r="M206" s="609"/>
      <c r="Y206" s="609"/>
    </row>
    <row r="207" spans="1:29" ht="15.75" hidden="1" customHeight="1">
      <c r="C207" s="594"/>
      <c r="J207" s="609"/>
      <c r="L207" s="609"/>
      <c r="M207" s="609"/>
      <c r="Y207" s="609"/>
    </row>
    <row r="208" spans="1:29" ht="15.75" hidden="1" customHeight="1">
      <c r="C208" s="594"/>
      <c r="J208" s="609"/>
      <c r="L208" s="609"/>
      <c r="M208" s="609"/>
      <c r="Y208" s="609"/>
    </row>
    <row r="209" spans="3:25" ht="15.75" hidden="1" customHeight="1">
      <c r="C209" s="594"/>
      <c r="J209" s="609"/>
      <c r="L209" s="609"/>
      <c r="M209" s="609"/>
      <c r="Y209" s="609"/>
    </row>
    <row r="210" spans="3:25" ht="15.75" hidden="1" customHeight="1">
      <c r="L210" s="609"/>
      <c r="M210" s="609"/>
      <c r="Y210" s="609"/>
    </row>
    <row r="211" spans="3:25" ht="15.75" hidden="1" customHeight="1">
      <c r="L211" s="609"/>
      <c r="M211" s="609"/>
      <c r="Y211" s="609"/>
    </row>
    <row r="212" spans="3:25" ht="15.75" hidden="1" customHeight="1">
      <c r="L212" s="609"/>
      <c r="M212" s="609"/>
      <c r="Y212" s="609"/>
    </row>
    <row r="213" spans="3:25" ht="15.75" hidden="1" customHeight="1">
      <c r="L213" s="609"/>
      <c r="M213" s="609"/>
      <c r="Y213" s="609"/>
    </row>
    <row r="214" spans="3:25" ht="15.75" hidden="1" customHeight="1">
      <c r="L214" s="609"/>
      <c r="M214" s="609"/>
      <c r="Y214" s="609"/>
    </row>
    <row r="215" spans="3:25" ht="15.75" hidden="1" customHeight="1">
      <c r="L215" s="609"/>
      <c r="M215" s="609"/>
      <c r="Y215" s="609"/>
    </row>
    <row r="216" spans="3:25" ht="15.75" hidden="1" customHeight="1">
      <c r="L216" s="609"/>
      <c r="M216" s="609"/>
      <c r="Y216" s="609"/>
    </row>
    <row r="217" spans="3:25" ht="15.75" hidden="1" customHeight="1">
      <c r="L217" s="609"/>
      <c r="M217" s="609"/>
      <c r="Y217" s="609"/>
    </row>
    <row r="218" spans="3:25" ht="15.75" hidden="1" customHeight="1">
      <c r="L218" s="609"/>
      <c r="M218" s="609"/>
      <c r="Y218" s="609"/>
    </row>
    <row r="219" spans="3:25" ht="15.75" hidden="1" customHeight="1">
      <c r="L219" s="609"/>
      <c r="M219" s="609"/>
      <c r="Y219" s="609"/>
    </row>
    <row r="220" spans="3:25" ht="15.75" hidden="1" customHeight="1">
      <c r="L220" s="609"/>
      <c r="M220" s="609"/>
      <c r="Y220" s="609"/>
    </row>
    <row r="221" spans="3:25">
      <c r="L221" s="609"/>
      <c r="M221" s="609"/>
      <c r="Y221" s="609"/>
    </row>
    <row r="222" spans="3:25">
      <c r="L222" s="609"/>
      <c r="M222" s="609"/>
      <c r="Y222" s="609"/>
    </row>
    <row r="223" spans="3:25">
      <c r="L223" s="609"/>
      <c r="M223" s="609"/>
      <c r="Y223" s="609"/>
    </row>
    <row r="224" spans="3:25">
      <c r="L224" s="609"/>
      <c r="M224" s="609"/>
      <c r="Y224" s="609"/>
    </row>
    <row r="225" spans="12:25">
      <c r="L225" s="609"/>
      <c r="M225" s="609"/>
      <c r="Y225" s="609"/>
    </row>
    <row r="226" spans="12:25">
      <c r="L226" s="609"/>
      <c r="M226" s="609"/>
      <c r="Y226" s="609"/>
    </row>
    <row r="227" spans="12:25">
      <c r="L227" s="609"/>
      <c r="M227" s="609"/>
      <c r="Y227" s="609"/>
    </row>
    <row r="228" spans="12:25">
      <c r="L228" s="609"/>
      <c r="M228" s="609"/>
      <c r="Y228" s="609"/>
    </row>
    <row r="229" spans="12:25">
      <c r="L229" s="609"/>
      <c r="M229" s="609"/>
      <c r="Y229" s="609"/>
    </row>
    <row r="230" spans="12:25">
      <c r="L230" s="609"/>
      <c r="M230" s="609"/>
      <c r="Y230" s="609"/>
    </row>
    <row r="231" spans="12:25">
      <c r="L231" s="609"/>
      <c r="M231" s="609"/>
      <c r="Y231" s="609"/>
    </row>
    <row r="232" spans="12:25">
      <c r="L232" s="609"/>
      <c r="M232" s="609"/>
      <c r="Y232" s="609"/>
    </row>
    <row r="233" spans="12:25">
      <c r="L233" s="609"/>
      <c r="M233" s="609"/>
      <c r="Y233" s="609"/>
    </row>
    <row r="234" spans="12:25">
      <c r="L234" s="609"/>
      <c r="M234" s="609"/>
      <c r="Y234" s="609"/>
    </row>
    <row r="235" spans="12:25">
      <c r="L235" s="609"/>
      <c r="M235" s="609"/>
      <c r="Y235" s="609"/>
    </row>
    <row r="236" spans="12:25">
      <c r="L236" s="609"/>
      <c r="M236" s="609"/>
      <c r="Y236" s="609"/>
    </row>
    <row r="237" spans="12:25">
      <c r="L237" s="609"/>
      <c r="M237" s="609"/>
      <c r="Y237" s="609"/>
    </row>
    <row r="238" spans="12:25">
      <c r="L238" s="609"/>
      <c r="M238" s="609"/>
      <c r="Y238" s="609"/>
    </row>
    <row r="239" spans="12:25">
      <c r="L239" s="609"/>
      <c r="M239" s="609"/>
      <c r="Y239" s="609"/>
    </row>
    <row r="240" spans="12:25">
      <c r="L240" s="609"/>
      <c r="M240" s="609"/>
      <c r="Y240" s="609"/>
    </row>
    <row r="241" spans="12:25">
      <c r="L241" s="609"/>
      <c r="M241" s="609"/>
      <c r="Y241" s="609"/>
    </row>
    <row r="242" spans="12:25">
      <c r="L242" s="609"/>
      <c r="M242" s="609"/>
      <c r="Y242" s="609"/>
    </row>
    <row r="243" spans="12:25">
      <c r="L243" s="609"/>
      <c r="M243" s="609"/>
      <c r="Y243" s="609"/>
    </row>
    <row r="244" spans="12:25">
      <c r="L244" s="609"/>
      <c r="M244" s="609"/>
    </row>
    <row r="245" spans="12:25">
      <c r="L245" s="609"/>
      <c r="M245" s="609"/>
    </row>
    <row r="246" spans="12:25">
      <c r="L246" s="609"/>
      <c r="M246" s="609"/>
    </row>
    <row r="305" spans="18:18">
      <c r="R305" s="594" t="str">
        <f>IF('Saisie CLASSEMENT'!$C310&gt;0,'Saisie CLASSEMENT'!B310,"")</f>
        <v/>
      </c>
    </row>
    <row r="306" spans="18:18">
      <c r="R306" s="594" t="str">
        <f>IF('Saisie CLASSEMENT'!$C311&gt;0,'Saisie CLASSEMENT'!B311,"")</f>
        <v/>
      </c>
    </row>
    <row r="307" spans="18:18">
      <c r="R307" s="594" t="str">
        <f>IF('Saisie CLASSEMENT'!$C312&gt;0,'Saisie CLASSEMENT'!B312,"")</f>
        <v/>
      </c>
    </row>
    <row r="308" spans="18:18">
      <c r="R308" s="594" t="str">
        <f>IF('Saisie CLASSEMENT'!$C313&gt;0,'Saisie CLASSEMENT'!B313,"")</f>
        <v/>
      </c>
    </row>
    <row r="309" spans="18:18">
      <c r="R309" s="594" t="str">
        <f>IF('Saisie CLASSEMENT'!$C314&gt;0,'Saisie CLASSEMENT'!B314,"")</f>
        <v/>
      </c>
    </row>
    <row r="310" spans="18:18">
      <c r="R310" s="594" t="str">
        <f>IF('Saisie CLASSEMENT'!$C315&gt;0,'Saisie CLASSEMENT'!B315,"")</f>
        <v/>
      </c>
    </row>
    <row r="311" spans="18:18">
      <c r="R311" s="594" t="str">
        <f>IF('Saisie CLASSEMENT'!$C316&gt;0,'Saisie CLASSEMENT'!B316,"")</f>
        <v/>
      </c>
    </row>
    <row r="312" spans="18:18">
      <c r="R312" s="594" t="str">
        <f>IF('Saisie CLASSEMENT'!$C317&gt;0,'Saisie CLASSEMENT'!B317,"")</f>
        <v/>
      </c>
    </row>
    <row r="313" spans="18:18">
      <c r="R313" s="594" t="str">
        <f>IF('Saisie CLASSEMENT'!$C318&gt;0,'Saisie CLASSEMENT'!B318,"")</f>
        <v/>
      </c>
    </row>
    <row r="314" spans="18:18">
      <c r="R314" s="594" t="str">
        <f>IF('Saisie CLASSEMENT'!$C319&gt;0,'Saisie CLASSEMENT'!B319,"")</f>
        <v/>
      </c>
    </row>
    <row r="315" spans="18:18">
      <c r="R315" s="594" t="str">
        <f>IF('Saisie CLASSEMENT'!$C320&gt;0,'Saisie CLASSEMENT'!B320,"")</f>
        <v/>
      </c>
    </row>
    <row r="316" spans="18:18">
      <c r="R316" s="594" t="str">
        <f>IF('Saisie CLASSEMENT'!$C321&gt;0,'Saisie CLASSEMENT'!B321,"")</f>
        <v/>
      </c>
    </row>
    <row r="317" spans="18:18">
      <c r="R317" s="594" t="str">
        <f>IF('Saisie CLASSEMENT'!$C322&gt;0,'Saisie CLASSEMENT'!B322,"")</f>
        <v/>
      </c>
    </row>
    <row r="318" spans="18:18">
      <c r="R318" s="594" t="str">
        <f>IF('Saisie CLASSEMENT'!$C323&gt;0,'Saisie CLASSEMENT'!B323,"")</f>
        <v/>
      </c>
    </row>
    <row r="319" spans="18:18">
      <c r="R319" s="594" t="str">
        <f>IF('Saisie CLASSEMENT'!$C324&gt;0,'Saisie CLASSEMENT'!B324,"")</f>
        <v/>
      </c>
    </row>
    <row r="320" spans="18:18">
      <c r="R320" s="594" t="str">
        <f>IF('Saisie CLASSEMENT'!$C325&gt;0,'Saisie CLASSEMENT'!B325,"")</f>
        <v/>
      </c>
    </row>
    <row r="321" spans="18:18">
      <c r="R321" s="594" t="str">
        <f>IF('Saisie CLASSEMENT'!$C326&gt;0,'Saisie CLASSEMENT'!B326,"")</f>
        <v/>
      </c>
    </row>
    <row r="322" spans="18:18">
      <c r="R322" s="594" t="str">
        <f>IF('Saisie CLASSEMENT'!$C327&gt;0,'Saisie CLASSEMENT'!B327,"")</f>
        <v/>
      </c>
    </row>
    <row r="323" spans="18:18">
      <c r="R323" s="594" t="str">
        <f>IF('Saisie CLASSEMENT'!$C328&gt;0,'Saisie CLASSEMENT'!B328,"")</f>
        <v/>
      </c>
    </row>
    <row r="324" spans="18:18">
      <c r="R324" s="594" t="str">
        <f>IF('Saisie CLASSEMENT'!$C329&gt;0,'Saisie CLASSEMENT'!B329,"")</f>
        <v/>
      </c>
    </row>
    <row r="325" spans="18:18">
      <c r="R325" s="594" t="str">
        <f>IF('Saisie CLASSEMENT'!$C330&gt;0,'Saisie CLASSEMENT'!B330,"")</f>
        <v/>
      </c>
    </row>
    <row r="326" spans="18:18">
      <c r="R326" s="594" t="str">
        <f>IF('Saisie CLASSEMENT'!$C331&gt;0,'Saisie CLASSEMENT'!B331,"")</f>
        <v/>
      </c>
    </row>
    <row r="327" spans="18:18">
      <c r="R327" s="594" t="str">
        <f>IF('Saisie CLASSEMENT'!$C332&gt;0,'Saisie CLASSEMENT'!B332,"")</f>
        <v/>
      </c>
    </row>
    <row r="328" spans="18:18">
      <c r="R328" s="594" t="str">
        <f>IF('Saisie CLASSEMENT'!$C333&gt;0,'Saisie CLASSEMENT'!B333,"")</f>
        <v/>
      </c>
    </row>
    <row r="329" spans="18:18">
      <c r="R329" s="594" t="str">
        <f>IF('Saisie CLASSEMENT'!$C334&gt;0,'Saisie CLASSEMENT'!B334,"")</f>
        <v/>
      </c>
    </row>
    <row r="330" spans="18:18">
      <c r="R330" s="594" t="str">
        <f>IF('Saisie CLASSEMENT'!$C335&gt;0,'Saisie CLASSEMENT'!B335,"")</f>
        <v/>
      </c>
    </row>
    <row r="331" spans="18:18">
      <c r="R331" s="594" t="str">
        <f>IF('Saisie CLASSEMENT'!$C336&gt;0,'Saisie CLASSEMENT'!B336,"")</f>
        <v/>
      </c>
    </row>
    <row r="332" spans="18:18">
      <c r="R332" s="594" t="str">
        <f>IF('Saisie CLASSEMENT'!$C337&gt;0,'Saisie CLASSEMENT'!B337,"")</f>
        <v/>
      </c>
    </row>
    <row r="333" spans="18:18">
      <c r="R333" s="594" t="str">
        <f>IF('Saisie CLASSEMENT'!$C338&gt;0,'Saisie CLASSEMENT'!B338,"")</f>
        <v/>
      </c>
    </row>
    <row r="334" spans="18:18">
      <c r="R334" s="594" t="str">
        <f>IF('Saisie CLASSEMENT'!$C339&gt;0,'Saisie CLASSEMENT'!B339,"")</f>
        <v/>
      </c>
    </row>
    <row r="335" spans="18:18">
      <c r="R335" s="594" t="str">
        <f>IF('Saisie CLASSEMENT'!$C340&gt;0,'Saisie CLASSEMENT'!B340,"")</f>
        <v/>
      </c>
    </row>
    <row r="336" spans="18:18">
      <c r="R336" s="594" t="str">
        <f>IF('Saisie CLASSEMENT'!$C341&gt;0,'Saisie CLASSEMENT'!B341,"")</f>
        <v/>
      </c>
    </row>
    <row r="337" spans="18:18">
      <c r="R337" s="594" t="str">
        <f>IF('Saisie CLASSEMENT'!$C342&gt;0,'Saisie CLASSEMENT'!B342,"")</f>
        <v/>
      </c>
    </row>
    <row r="338" spans="18:18">
      <c r="R338" s="594" t="str">
        <f>IF('Saisie CLASSEMENT'!$C343&gt;0,'Saisie CLASSEMENT'!B343,"")</f>
        <v/>
      </c>
    </row>
    <row r="339" spans="18:18">
      <c r="R339" s="594" t="str">
        <f>IF('Saisie CLASSEMENT'!$C344&gt;0,'Saisie CLASSEMENT'!B344,"")</f>
        <v/>
      </c>
    </row>
    <row r="340" spans="18:18">
      <c r="R340" s="594" t="str">
        <f>IF('Saisie CLASSEMENT'!$C345&gt;0,'Saisie CLASSEMENT'!B345,"")</f>
        <v/>
      </c>
    </row>
    <row r="341" spans="18:18">
      <c r="R341" s="594" t="str">
        <f>IF('Saisie CLASSEMENT'!$C346&gt;0,'Saisie CLASSEMENT'!B346,"")</f>
        <v/>
      </c>
    </row>
    <row r="342" spans="18:18">
      <c r="R342" s="594" t="str">
        <f>IF('Saisie CLASSEMENT'!$C347&gt;0,'Saisie CLASSEMENT'!B347,"")</f>
        <v/>
      </c>
    </row>
    <row r="343" spans="18:18">
      <c r="R343" s="594" t="str">
        <f>IF('Saisie CLASSEMENT'!$C348&gt;0,'Saisie CLASSEMENT'!B348,"")</f>
        <v/>
      </c>
    </row>
    <row r="344" spans="18:18">
      <c r="R344" s="594" t="str">
        <f>IF('Saisie CLASSEMENT'!$C349&gt;0,'Saisie CLASSEMENT'!B349,"")</f>
        <v/>
      </c>
    </row>
    <row r="345" spans="18:18">
      <c r="R345" s="594" t="str">
        <f>IF('Saisie CLASSEMENT'!$C350&gt;0,'Saisie CLASSEMENT'!B350,"")</f>
        <v/>
      </c>
    </row>
    <row r="346" spans="18:18">
      <c r="R346" s="594" t="str">
        <f>IF('Saisie CLASSEMENT'!$C351&gt;0,'Saisie CLASSEMENT'!B351,"")</f>
        <v/>
      </c>
    </row>
    <row r="347" spans="18:18">
      <c r="R347" s="594" t="str">
        <f>IF('Saisie CLASSEMENT'!$C352&gt;0,'Saisie CLASSEMENT'!B352,"")</f>
        <v/>
      </c>
    </row>
    <row r="348" spans="18:18">
      <c r="R348" s="594" t="str">
        <f>IF('Saisie CLASSEMENT'!$C353&gt;0,'Saisie CLASSEMENT'!B353,"")</f>
        <v/>
      </c>
    </row>
    <row r="349" spans="18:18">
      <c r="R349" s="594" t="str">
        <f>IF('Saisie CLASSEMENT'!$C354&gt;0,'Saisie CLASSEMENT'!B354,"")</f>
        <v/>
      </c>
    </row>
    <row r="350" spans="18:18">
      <c r="R350" s="594" t="str">
        <f>IF('Saisie CLASSEMENT'!$C355&gt;0,'Saisie CLASSEMENT'!B355,"")</f>
        <v/>
      </c>
    </row>
    <row r="351" spans="18:18">
      <c r="R351" s="594" t="str">
        <f>IF('Saisie CLASSEMENT'!$C356&gt;0,'Saisie CLASSEMENT'!B356,"")</f>
        <v/>
      </c>
    </row>
    <row r="352" spans="18:18">
      <c r="R352" s="594" t="str">
        <f>IF('Saisie CLASSEMENT'!$C357&gt;0,'Saisie CLASSEMENT'!B357,"")</f>
        <v/>
      </c>
    </row>
    <row r="353" spans="18:18">
      <c r="R353" s="594" t="str">
        <f>IF('Saisie CLASSEMENT'!$C358&gt;0,'Saisie CLASSEMENT'!B358,"")</f>
        <v/>
      </c>
    </row>
    <row r="354" spans="18:18">
      <c r="R354" s="594" t="str">
        <f>IF('Saisie CLASSEMENT'!$C359&gt;0,'Saisie CLASSEMENT'!B359,"")</f>
        <v/>
      </c>
    </row>
    <row r="355" spans="18:18">
      <c r="R355" s="594" t="str">
        <f>IF('Saisie CLASSEMENT'!$C360&gt;0,'Saisie CLASSEMENT'!B360,"")</f>
        <v/>
      </c>
    </row>
    <row r="356" spans="18:18">
      <c r="R356" s="594" t="str">
        <f>IF('Saisie CLASSEMENT'!$C361&gt;0,'Saisie CLASSEMENT'!B361,"")</f>
        <v/>
      </c>
    </row>
    <row r="357" spans="18:18">
      <c r="R357" s="594" t="str">
        <f>IF('Saisie CLASSEMENT'!$C362&gt;0,'Saisie CLASSEMENT'!B362,"")</f>
        <v/>
      </c>
    </row>
    <row r="358" spans="18:18">
      <c r="R358" s="594" t="str">
        <f>IF('Saisie CLASSEMENT'!$C363&gt;0,'Saisie CLASSEMENT'!B363,"")</f>
        <v/>
      </c>
    </row>
    <row r="359" spans="18:18">
      <c r="R359" s="594" t="str">
        <f>IF('Saisie CLASSEMENT'!$C364&gt;0,'Saisie CLASSEMENT'!B364,"")</f>
        <v/>
      </c>
    </row>
    <row r="360" spans="18:18">
      <c r="R360" s="594" t="str">
        <f>IF('Saisie CLASSEMENT'!$C365&gt;0,'Saisie CLASSEMENT'!B365,"")</f>
        <v/>
      </c>
    </row>
    <row r="361" spans="18:18">
      <c r="R361" s="594" t="str">
        <f>IF('Saisie CLASSEMENT'!$C366&gt;0,'Saisie CLASSEMENT'!B366,"")</f>
        <v/>
      </c>
    </row>
    <row r="362" spans="18:18">
      <c r="R362" s="594" t="str">
        <f>IF('Saisie CLASSEMENT'!$C367&gt;0,'Saisie CLASSEMENT'!B367,"")</f>
        <v/>
      </c>
    </row>
    <row r="363" spans="18:18">
      <c r="R363" s="594" t="str">
        <f>IF('Saisie CLASSEMENT'!$C368&gt;0,'Saisie CLASSEMENT'!B368,"")</f>
        <v/>
      </c>
    </row>
    <row r="364" spans="18:18">
      <c r="R364" s="594" t="str">
        <f>IF('Saisie CLASSEMENT'!$C369&gt;0,'Saisie CLASSEMENT'!B369,"")</f>
        <v/>
      </c>
    </row>
    <row r="365" spans="18:18">
      <c r="R365" s="594" t="str">
        <f>IF('Saisie CLASSEMENT'!$C370&gt;0,'Saisie CLASSEMENT'!B370,"")</f>
        <v/>
      </c>
    </row>
    <row r="366" spans="18:18">
      <c r="R366" s="594" t="str">
        <f>IF('Saisie CLASSEMENT'!$C371&gt;0,'Saisie CLASSEMENT'!B371,"")</f>
        <v/>
      </c>
    </row>
    <row r="367" spans="18:18">
      <c r="R367" s="594" t="str">
        <f>IF('Saisie CLASSEMENT'!$C372&gt;0,'Saisie CLASSEMENT'!B372,"")</f>
        <v/>
      </c>
    </row>
    <row r="368" spans="18:18">
      <c r="R368" s="594" t="str">
        <f>IF('Saisie CLASSEMENT'!$C373&gt;0,'Saisie CLASSEMENT'!B373,"")</f>
        <v/>
      </c>
    </row>
    <row r="369" spans="18:18">
      <c r="R369" s="594" t="str">
        <f>IF('Saisie CLASSEMENT'!$C374&gt;0,'Saisie CLASSEMENT'!B374,"")</f>
        <v/>
      </c>
    </row>
    <row r="370" spans="18:18">
      <c r="R370" s="594" t="str">
        <f>IF('Saisie CLASSEMENT'!$C375&gt;0,'Saisie CLASSEMENT'!B375,"")</f>
        <v/>
      </c>
    </row>
    <row r="371" spans="18:18">
      <c r="R371" s="594" t="str">
        <f>IF('Saisie CLASSEMENT'!$C376&gt;0,'Saisie CLASSEMENT'!B376,"")</f>
        <v/>
      </c>
    </row>
    <row r="372" spans="18:18">
      <c r="R372" s="594" t="str">
        <f>IF('Saisie CLASSEMENT'!$C377&gt;0,'Saisie CLASSEMENT'!B377,"")</f>
        <v/>
      </c>
    </row>
    <row r="373" spans="18:18">
      <c r="R373" s="594" t="str">
        <f>IF('Saisie CLASSEMENT'!$C378&gt;0,'Saisie CLASSEMENT'!B378,"")</f>
        <v/>
      </c>
    </row>
    <row r="374" spans="18:18">
      <c r="R374" s="594" t="str">
        <f>IF('Saisie CLASSEMENT'!$C379&gt;0,'Saisie CLASSEMENT'!B379,"")</f>
        <v/>
      </c>
    </row>
    <row r="375" spans="18:18">
      <c r="R375" s="594" t="str">
        <f>IF('Saisie CLASSEMENT'!$C380&gt;0,'Saisie CLASSEMENT'!B380,"")</f>
        <v/>
      </c>
    </row>
    <row r="376" spans="18:18">
      <c r="R376" s="594" t="str">
        <f>IF('Saisie CLASSEMENT'!$C381&gt;0,'Saisie CLASSEMENT'!B381,"")</f>
        <v/>
      </c>
    </row>
    <row r="377" spans="18:18">
      <c r="R377" s="594" t="str">
        <f>IF('Saisie CLASSEMENT'!$C382&gt;0,'Saisie CLASSEMENT'!B382,"")</f>
        <v/>
      </c>
    </row>
    <row r="378" spans="18:18">
      <c r="R378" s="594" t="str">
        <f>IF('Saisie CLASSEMENT'!$C383&gt;0,'Saisie CLASSEMENT'!B383,"")</f>
        <v/>
      </c>
    </row>
    <row r="379" spans="18:18">
      <c r="R379" s="594" t="str">
        <f>IF('Saisie CLASSEMENT'!$C384&gt;0,'Saisie CLASSEMENT'!B384,"")</f>
        <v/>
      </c>
    </row>
    <row r="380" spans="18:18">
      <c r="R380" s="594" t="str">
        <f>IF('Saisie CLASSEMENT'!$C385&gt;0,'Saisie CLASSEMENT'!B385,"")</f>
        <v/>
      </c>
    </row>
    <row r="381" spans="18:18">
      <c r="R381" s="594" t="str">
        <f>IF('Saisie CLASSEMENT'!$C386&gt;0,'Saisie CLASSEMENT'!B386,"")</f>
        <v/>
      </c>
    </row>
    <row r="382" spans="18:18">
      <c r="R382" s="594" t="str">
        <f>IF('Saisie CLASSEMENT'!$C387&gt;0,'Saisie CLASSEMENT'!B387,"")</f>
        <v/>
      </c>
    </row>
    <row r="383" spans="18:18">
      <c r="R383" s="594" t="str">
        <f>IF('Saisie CLASSEMENT'!$C388&gt;0,'Saisie CLASSEMENT'!B388,"")</f>
        <v/>
      </c>
    </row>
    <row r="384" spans="18:18">
      <c r="R384" s="594" t="str">
        <f>IF('Saisie CLASSEMENT'!$C389&gt;0,'Saisie CLASSEMENT'!B389,"")</f>
        <v/>
      </c>
    </row>
    <row r="385" spans="18:18">
      <c r="R385" s="594" t="str">
        <f>IF('Saisie CLASSEMENT'!$C390&gt;0,'Saisie CLASSEMENT'!B390,"")</f>
        <v/>
      </c>
    </row>
    <row r="386" spans="18:18">
      <c r="R386" s="594" t="str">
        <f>IF('Saisie CLASSEMENT'!$C391&gt;0,'Saisie CLASSEMENT'!B391,"")</f>
        <v/>
      </c>
    </row>
    <row r="387" spans="18:18">
      <c r="R387" s="594" t="str">
        <f>IF('Saisie CLASSEMENT'!$C392&gt;0,'Saisie CLASSEMENT'!B392,"")</f>
        <v/>
      </c>
    </row>
  </sheetData>
  <sheetProtection password="EFB0" sheet="1" objects="1" scenarios="1" selectLockedCells="1"/>
  <mergeCells count="3">
    <mergeCell ref="B3:L3"/>
    <mergeCell ref="B1:K1"/>
    <mergeCell ref="B2:K2"/>
  </mergeCells>
  <dataValidations count="2">
    <dataValidation type="list" allowBlank="1" showInputMessage="1" showErrorMessage="1" sqref="Z3" xr:uid="{00000000-0002-0000-1000-000000000000}">
      <formula1>$V$3:$V$202</formula1>
    </dataValidation>
    <dataValidation type="list" allowBlank="1" showInputMessage="1" showErrorMessage="1" sqref="N3" xr:uid="{00000000-0002-0000-1000-000001000000}">
      <formula1>liste_cateage</formula1>
    </dataValidation>
  </dataValidations>
  <printOptions horizontalCentered="1"/>
  <pageMargins left="0.15748031496062992" right="0.15748031496062992" top="0.70866141732283472" bottom="0.47244094488188981" header="0.27559055118110237" footer="0.19685039370078741"/>
  <pageSetup paperSize="9" fitToHeight="0" orientation="portrait" horizontalDpi="4294967295" verticalDpi="300" r:id="rId1"/>
  <headerFooter alignWithMargins="0">
    <oddFooter>&amp;RPage(s) : &amp;P / &amp;N - &amp;D à &amp;T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9">
    <tabColor theme="6" tint="0.79998168889431442"/>
    <pageSetUpPr fitToPage="1"/>
  </sheetPr>
  <dimension ref="A1:AR344"/>
  <sheetViews>
    <sheetView showGridLines="0" showZeros="0" topLeftCell="B1" zoomScale="90" zoomScaleNormal="90" workbookViewId="0">
      <selection activeCell="G2" sqref="G2"/>
    </sheetView>
  </sheetViews>
  <sheetFormatPr baseColWidth="10" defaultColWidth="11.44140625" defaultRowHeight="13.2"/>
  <cols>
    <col min="1" max="1" width="7" hidden="1" customWidth="1"/>
    <col min="2" max="2" width="6.6640625" customWidth="1"/>
    <col min="3" max="3" width="29.88671875" style="1" bestFit="1" customWidth="1"/>
    <col min="4" max="4" width="21.109375" customWidth="1"/>
    <col min="5" max="5" width="18.33203125" style="1" customWidth="1"/>
    <col min="6" max="6" width="7.5546875" style="1" customWidth="1"/>
    <col min="7" max="7" width="10.109375" customWidth="1"/>
    <col min="8" max="8" width="1.6640625" customWidth="1"/>
    <col min="9" max="9" width="5.6640625" style="1" customWidth="1"/>
    <col min="10" max="10" width="34.88671875" customWidth="1"/>
    <col min="11" max="11" width="3.6640625" hidden="1" customWidth="1"/>
    <col min="12" max="12" width="13.109375" hidden="1" customWidth="1"/>
    <col min="13" max="13" width="53.88671875" hidden="1" customWidth="1"/>
    <col min="14" max="14" width="28.44140625" hidden="1" customWidth="1"/>
    <col min="15" max="15" width="4.88671875" hidden="1" customWidth="1"/>
    <col min="16" max="16" width="6" style="15" hidden="1" customWidth="1"/>
    <col min="17" max="17" width="18.44140625" hidden="1" customWidth="1"/>
    <col min="18" max="18" width="15.6640625" hidden="1" customWidth="1"/>
    <col min="19" max="19" width="8.6640625" hidden="1" customWidth="1"/>
    <col min="20" max="20" width="8.6640625" style="1" hidden="1" customWidth="1"/>
    <col min="21" max="21" width="3.6640625" hidden="1" customWidth="1"/>
    <col min="22" max="24" width="8.6640625" hidden="1" customWidth="1"/>
    <col min="25" max="25" width="10.109375" hidden="1" customWidth="1"/>
    <col min="26" max="26" width="36.88671875" hidden="1" customWidth="1"/>
    <col min="27" max="32" width="9.33203125" hidden="1" customWidth="1"/>
    <col min="33" max="34" width="9.33203125" style="230" hidden="1" customWidth="1"/>
    <col min="35" max="36" width="9.33203125" hidden="1" customWidth="1"/>
    <col min="37" max="38" width="8" style="230" hidden="1" customWidth="1"/>
    <col min="39" max="39" width="12.5546875" style="69" hidden="1" customWidth="1"/>
    <col min="40" max="40" width="10.88671875" hidden="1" customWidth="1"/>
    <col min="41" max="44" width="9.109375" style="1" hidden="1" customWidth="1"/>
  </cols>
  <sheetData>
    <row r="1" spans="1:44" ht="59.25" customHeight="1" thickBot="1">
      <c r="A1" s="29">
        <v>220</v>
      </c>
      <c r="B1" s="815" t="str">
        <f>CONCATENATE(MID('Données épreuves'!B15,1,12),CHAR(10),MID('Données épreuves'!B15,15,100))</f>
        <v xml:space="preserve">
</v>
      </c>
      <c r="C1" s="815"/>
      <c r="D1" s="815"/>
      <c r="E1" s="815"/>
      <c r="F1" s="30"/>
      <c r="G1" s="555" t="s">
        <v>71</v>
      </c>
      <c r="H1" s="29"/>
      <c r="I1" s="557"/>
      <c r="J1" s="29"/>
      <c r="K1" s="29"/>
      <c r="L1" s="29"/>
      <c r="M1" s="29"/>
      <c r="N1" s="29"/>
      <c r="O1" s="31"/>
      <c r="P1" s="32"/>
      <c r="Q1" s="33"/>
      <c r="R1" s="34"/>
      <c r="S1" s="34"/>
      <c r="T1" s="35"/>
      <c r="V1" s="36" t="s">
        <v>160</v>
      </c>
      <c r="W1" s="37"/>
      <c r="X1" s="37"/>
      <c r="AA1" s="813" t="s">
        <v>153</v>
      </c>
      <c r="AB1" s="816"/>
      <c r="AC1" s="814"/>
      <c r="AD1" s="813" t="s">
        <v>154</v>
      </c>
      <c r="AE1" s="816"/>
      <c r="AF1" s="814"/>
      <c r="AG1" s="817" t="s">
        <v>155</v>
      </c>
      <c r="AH1" s="818"/>
      <c r="AI1" s="813" t="s">
        <v>156</v>
      </c>
      <c r="AJ1" s="814"/>
      <c r="AK1" s="229"/>
      <c r="AL1" s="229"/>
      <c r="AM1" s="70"/>
      <c r="AN1" s="38"/>
      <c r="AO1" s="39" t="s">
        <v>158</v>
      </c>
      <c r="AP1" s="39" t="s">
        <v>158</v>
      </c>
      <c r="AQ1" s="39" t="s">
        <v>157</v>
      </c>
      <c r="AR1" s="39" t="s">
        <v>157</v>
      </c>
    </row>
    <row r="2" spans="1:44" ht="17.399999999999999" customHeight="1" thickTop="1" thickBot="1">
      <c r="A2">
        <v>1</v>
      </c>
      <c r="B2" s="800" t="s">
        <v>285</v>
      </c>
      <c r="C2" s="801"/>
      <c r="D2" s="801"/>
      <c r="E2" s="802"/>
      <c r="F2" s="71"/>
      <c r="G2" s="317">
        <v>1</v>
      </c>
      <c r="I2" s="558">
        <v>1</v>
      </c>
      <c r="J2" s="318" t="s">
        <v>384</v>
      </c>
      <c r="K2" s="40"/>
      <c r="L2" s="40"/>
      <c r="M2" s="40"/>
      <c r="N2" s="41" t="s">
        <v>118</v>
      </c>
      <c r="O2" s="41" t="s">
        <v>128</v>
      </c>
      <c r="P2" s="42" t="s">
        <v>129</v>
      </c>
      <c r="Q2" s="41" t="s">
        <v>126</v>
      </c>
      <c r="R2" s="41" t="s">
        <v>127</v>
      </c>
      <c r="S2" s="41" t="s">
        <v>149</v>
      </c>
      <c r="T2" s="41" t="s">
        <v>120</v>
      </c>
      <c r="V2" s="43">
        <f>CHOOSE($G$2,AQ2,AR2,AO2,AP2)</f>
        <v>21</v>
      </c>
      <c r="W2" s="43">
        <f>CHOOSE($G$2,AI2,AJ2,AG2,AH2)</f>
        <v>2</v>
      </c>
      <c r="X2" s="43">
        <f>CHOOSE($G$2,AG2,AH2,AG2,AH2)</f>
        <v>2</v>
      </c>
      <c r="Y2" s="1"/>
      <c r="Z2" s="44"/>
      <c r="AA2" s="45">
        <v>1</v>
      </c>
      <c r="AB2" s="46">
        <v>2</v>
      </c>
      <c r="AC2" s="47">
        <v>3</v>
      </c>
      <c r="AD2" s="48">
        <v>1</v>
      </c>
      <c r="AE2" s="49">
        <v>2</v>
      </c>
      <c r="AF2" s="50">
        <v>3</v>
      </c>
      <c r="AG2" s="231">
        <v>2</v>
      </c>
      <c r="AH2" s="232">
        <v>3</v>
      </c>
      <c r="AI2" s="48">
        <v>2</v>
      </c>
      <c r="AJ2" s="50">
        <v>3</v>
      </c>
      <c r="AK2" s="229" t="s">
        <v>161</v>
      </c>
      <c r="AL2" s="229" t="s">
        <v>162</v>
      </c>
      <c r="AM2" s="38" t="s">
        <v>161</v>
      </c>
      <c r="AN2" s="38" t="s">
        <v>162</v>
      </c>
      <c r="AO2" s="51">
        <v>23</v>
      </c>
      <c r="AP2" s="52">
        <v>34</v>
      </c>
      <c r="AQ2" s="52">
        <v>21</v>
      </c>
      <c r="AR2" s="52">
        <v>32</v>
      </c>
    </row>
    <row r="3" spans="1:44" ht="17.399999999999999" customHeight="1" thickTop="1">
      <c r="A3">
        <v>1</v>
      </c>
      <c r="B3" s="800" t="str">
        <f>VLOOKUP(G2,$I$2:$J$5,2,FALSE)</f>
        <v>Aux temps 2 coureurs</v>
      </c>
      <c r="C3" s="801"/>
      <c r="D3" s="801"/>
      <c r="E3" s="802"/>
      <c r="F3" s="71"/>
      <c r="I3" s="559">
        <v>2</v>
      </c>
      <c r="J3" s="319" t="s">
        <v>383</v>
      </c>
      <c r="K3" s="40"/>
      <c r="L3" s="40"/>
      <c r="M3" s="40" t="str">
        <f>CONCATENATE(COUNTIF(N$3:N3,N3),N3)</f>
        <v xml:space="preserve">1 </v>
      </c>
      <c r="N3" s="12" t="str">
        <f>IF(O3&gt;0,'Saisie CLASSEMENT'!K8)</f>
        <v xml:space="preserve"> </v>
      </c>
      <c r="O3" s="11" t="str">
        <f>IF('Saisie CLASSEMENT'!$C8&gt;0,'Saisie CLASSEMENT'!B8,"")</f>
        <v/>
      </c>
      <c r="P3" s="11">
        <f>IF(O3&gt;0,'Saisie CLASSEMENT'!C8)</f>
        <v>0</v>
      </c>
      <c r="Q3" s="12" t="str">
        <f>IF(O3&gt;0,CONCATENATE('Saisie CLASSEMENT'!I8," ",'Saisie CLASSEMENT'!J8,""))</f>
        <v xml:space="preserve">   </v>
      </c>
      <c r="R3" s="12" t="str">
        <f>IF(O3&gt;0,'Saisie CLASSEMENT'!N8)</f>
        <v xml:space="preserve"> </v>
      </c>
      <c r="S3" s="12" t="str">
        <f>IF(O3&gt;0,'Saisie CLASSEMENT'!O8)</f>
        <v xml:space="preserve"> </v>
      </c>
      <c r="T3" s="14" t="str">
        <f>IF(LEN(O3)&gt;0,'Saisie CLASSEMENT'!H8,"")</f>
        <v/>
      </c>
      <c r="V3" s="43" t="str">
        <f>CHOOSE($G$2,AQ3,AR3,AO3,AP3)</f>
        <v/>
      </c>
      <c r="W3" s="43" t="str">
        <f>CHOOSE($G$2,AI3,AJ3,AG3,AH3)</f>
        <v/>
      </c>
      <c r="X3" s="43" t="str">
        <f>CHOOSE($G$2,AG3,AH3,AG3,AH3)</f>
        <v/>
      </c>
      <c r="Y3" s="1">
        <f>IF(OR(N3="",COUNTIF(N$2:N3,N3)&gt;1),"",COUNTIF(N:N,"&gt;="&amp;N3))</f>
        <v>199</v>
      </c>
      <c r="Z3" s="53" t="str">
        <f t="shared" ref="Z3:Z34" si="0">IF(ROW()-1&gt;COUNT(Y:Y),"",INDEX(N:N,MATCH(LARGE(Y:Y,ROW()-1),Y:Y,0)))</f>
        <v/>
      </c>
      <c r="AA3" s="53" t="str">
        <f t="shared" ref="AA3:AA34" si="1">IF(ISERROR(VLOOKUP(CONCATENATE($AA$2,$Z3),$M$2:$T$200,3,FALSE)),"",VLOOKUP(CONCATENATE($AA$2,$Z3),$M$2:$T$200,3,FALSE))</f>
        <v/>
      </c>
      <c r="AB3" t="str">
        <f t="shared" ref="AB3:AB34" si="2">IF(ISERROR(VLOOKUP(CONCATENATE($AB$2,$Z3),$M$2:$T$200,3,FALSE)),"",VLOOKUP(CONCATENATE($AB$2,$Z3),$M$2:$T$200,3,FALSE))</f>
        <v/>
      </c>
      <c r="AC3" s="54" t="str">
        <f t="shared" ref="AC3:AC34" si="3">IF(ISERROR(VLOOKUP(CONCATENATE($AC$2,$Z3),$M$2:$T$200,3,FALSE)),"",VLOOKUP(CONCATENATE($AC$2,$Z3),$M$2:$T$200,3,FALSE))</f>
        <v/>
      </c>
      <c r="AD3" s="55" t="str">
        <f t="shared" ref="AD3:AD34" si="4">IF(ISERROR(VLOOKUP(CONCATENATE($AA$2,$Z3),$M$2:$T$200,8,FALSE)),"",VLOOKUP(CONCATENATE($AA$2,$Z3),$M$2:$T$200,8,FALSE))</f>
        <v/>
      </c>
      <c r="AE3" s="56" t="str">
        <f>IF(ISERROR(VLOOKUP(CONCATENATE($AB$2,$Z3),$M$2:T$200,8,FALSE)),"",VLOOKUP(CONCATENATE($AB$2,$Z3),$M$2:$T$200,8,FALSE))</f>
        <v/>
      </c>
      <c r="AF3" s="57" t="str">
        <f t="shared" ref="AF3:AF34" si="5">IF(ISERROR(VLOOKUP(CONCATENATE($AC$2,$Z3),$M$2:$T$200,8,FALSE)),"",VLOOKUP(CONCATENATE($AC$2,$Z3),$M$2:$T$200,8,FALSE))</f>
        <v/>
      </c>
      <c r="AG3" s="233" t="str">
        <f>IF(COUNT($AA3:$AB3)=2,$AA3+$AB3,"")</f>
        <v/>
      </c>
      <c r="AH3" s="234" t="str">
        <f>IF(COUNT($AA3:$AC3)=3,$AA3+$AB3+$AC3,"")</f>
        <v/>
      </c>
      <c r="AI3" s="55" t="str">
        <f>IF(COUNT($AD3:$AE3)=2,$AD3+$AE3,"")</f>
        <v/>
      </c>
      <c r="AJ3" s="57" t="str">
        <f>IF(COUNT($AD3:$AF3)=3,$AD3+$AE3+$AF3,"")</f>
        <v/>
      </c>
      <c r="AK3" s="230" t="str">
        <f>IF(LEN(AG3)&gt;0,(AG3+AA3/100),"")</f>
        <v/>
      </c>
      <c r="AL3" s="230" t="str">
        <f>IF(LEN(AH3)&gt;0,(AH3+AA3/100),"")</f>
        <v/>
      </c>
      <c r="AM3" s="69" t="str">
        <f>IF(LEN(AI3)&gt;0,(AI3+AK3/1000000000),"")</f>
        <v/>
      </c>
      <c r="AN3" s="58" t="str">
        <f>IF(LEN(AJ3)&gt;0,(AJ3+AL3/1000000000),"")</f>
        <v/>
      </c>
      <c r="AO3" s="1" t="str">
        <f t="shared" ref="AO3:AO34" si="6">IF(LEN(AK3)&gt;0,(RANK(AK3,AK$3:AK$200,1)),"")</f>
        <v/>
      </c>
      <c r="AP3" s="1" t="str">
        <f t="shared" ref="AP3:AP34" si="7">IF(LEN(AL3)&gt;0,(RANK(AL3,AL$3:AL$200,1)),"")</f>
        <v/>
      </c>
      <c r="AQ3" s="1" t="str">
        <f t="shared" ref="AQ3:AQ34" si="8">IF(LEN(AM3)&gt;0,(RANK(AM3,AM$3:AM$200,1)),"")</f>
        <v/>
      </c>
      <c r="AR3" s="1" t="str">
        <f t="shared" ref="AR3:AR34" si="9">IF(LEN(AN3)&gt;0,(RANK(AN3,AN$3:AN$200,1)),"")</f>
        <v/>
      </c>
    </row>
    <row r="4" spans="1:44" ht="17.399999999999999" customHeight="1">
      <c r="A4">
        <v>1</v>
      </c>
      <c r="B4" s="556" t="str">
        <f>CONCATENATE("Organisateur : ",'Données épreuves'!B20)</f>
        <v xml:space="preserve">Organisateur : </v>
      </c>
      <c r="C4" s="103"/>
      <c r="D4" s="237"/>
      <c r="E4" s="178"/>
      <c r="F4" s="35"/>
      <c r="I4" s="559">
        <v>3</v>
      </c>
      <c r="J4" s="319" t="s">
        <v>386</v>
      </c>
      <c r="K4" s="40"/>
      <c r="L4" s="40"/>
      <c r="M4" s="40" t="str">
        <f>CONCATENATE(COUNTIF(N$3:N4,N4),N4)</f>
        <v xml:space="preserve">2 </v>
      </c>
      <c r="N4" s="12" t="str">
        <f>IF(O4&gt;0,'Saisie CLASSEMENT'!K9)</f>
        <v xml:space="preserve"> </v>
      </c>
      <c r="O4" s="59" t="str">
        <f>IF('Saisie CLASSEMENT'!$C9&gt;0,'Saisie CLASSEMENT'!B9,"")</f>
        <v/>
      </c>
      <c r="P4" s="59">
        <f>IF(O4&gt;0,'Saisie CLASSEMENT'!C9)</f>
        <v>0</v>
      </c>
      <c r="Q4" s="12" t="str">
        <f>IF(O4&gt;0,CONCATENATE('Saisie CLASSEMENT'!I9," ",'Saisie CLASSEMENT'!J9,""))</f>
        <v xml:space="preserve">   </v>
      </c>
      <c r="R4" s="60" t="str">
        <f>IF(O4&gt;0,'Saisie CLASSEMENT'!N9)</f>
        <v xml:space="preserve"> </v>
      </c>
      <c r="S4" s="60" t="str">
        <f>IF(O4&gt;0,'Saisie CLASSEMENT'!O9)</f>
        <v xml:space="preserve"> </v>
      </c>
      <c r="T4" s="14" t="str">
        <f>IF(LEN(O4)&gt;0,'Saisie CLASSEMENT'!H9,"")</f>
        <v/>
      </c>
      <c r="V4" s="43" t="str">
        <f t="shared" ref="V4:V67" si="10">CHOOSE($G$2,AQ4,AR4,AO4,AP4)</f>
        <v/>
      </c>
      <c r="W4" s="43" t="str">
        <f t="shared" ref="W4:W67" si="11">CHOOSE($G$2,AI4,AJ4,AG4,AH4)</f>
        <v/>
      </c>
      <c r="X4" s="43" t="str">
        <f t="shared" ref="X4:X67" si="12">CHOOSE($G$2,AG4,AH4,AG4,AH4)</f>
        <v/>
      </c>
      <c r="Y4" s="1" t="str">
        <f>IF(OR(N4="",COUNTIF(N$2:N4,N4)&gt;1),"",COUNTIF(N:N,"&gt;="&amp;N4))</f>
        <v/>
      </c>
      <c r="Z4" s="53" t="str">
        <f t="shared" si="0"/>
        <v/>
      </c>
      <c r="AA4" s="53" t="str">
        <f t="shared" si="1"/>
        <v/>
      </c>
      <c r="AB4" t="str">
        <f t="shared" si="2"/>
        <v/>
      </c>
      <c r="AC4" s="54" t="str">
        <f t="shared" si="3"/>
        <v/>
      </c>
      <c r="AD4" s="55" t="str">
        <f t="shared" si="4"/>
        <v/>
      </c>
      <c r="AE4" s="56" t="str">
        <f>IF(ISERROR(VLOOKUP(CONCATENATE($AB$2,$Z4),$M$2:T$200,8,FALSE)),"",VLOOKUP(CONCATENATE($AB$2,$Z4),$M$2:$T$200,8,FALSE))</f>
        <v/>
      </c>
      <c r="AF4" s="57" t="str">
        <f t="shared" si="5"/>
        <v/>
      </c>
      <c r="AG4" s="233" t="str">
        <f t="shared" ref="AG4:AG67" si="13">IF(COUNT($AA4:$AB4)=2,$AA4+$AB4,"")</f>
        <v/>
      </c>
      <c r="AH4" s="234" t="str">
        <f t="shared" ref="AH4:AH67" si="14">IF(COUNT($AA4:$AC4)=3,$AA4+$AB4+$AC4,"")</f>
        <v/>
      </c>
      <c r="AI4" s="55" t="str">
        <f t="shared" ref="AI4:AI67" si="15">IF(COUNT($AD4:$AE4)=2,$AD4+$AE4,"")</f>
        <v/>
      </c>
      <c r="AJ4" s="57" t="str">
        <f t="shared" ref="AJ4:AJ67" si="16">IF(COUNT($AD4:$AF4)=3,$AD4+$AE4+$AF4,"")</f>
        <v/>
      </c>
      <c r="AK4" s="230" t="str">
        <f t="shared" ref="AK4:AK67" si="17">IF(LEN(AG4)&gt;0,(AG4+AA4/100),"")</f>
        <v/>
      </c>
      <c r="AL4" s="230" t="str">
        <f t="shared" ref="AL4:AL67" si="18">IF(LEN(AH4)&gt;0,(AH4+AA4/100),"")</f>
        <v/>
      </c>
      <c r="AM4" s="69" t="str">
        <f t="shared" ref="AM4:AM67" si="19">IF(LEN(AI4)&gt;0,(AI4+AK4/1000000000),"")</f>
        <v/>
      </c>
      <c r="AN4" s="58" t="str">
        <f t="shared" ref="AN4:AN67" si="20">IF(LEN(AJ4)&gt;0,(AJ4+AL4/1000000000),"")</f>
        <v/>
      </c>
      <c r="AO4" s="1" t="str">
        <f t="shared" si="6"/>
        <v/>
      </c>
      <c r="AP4" s="1" t="str">
        <f t="shared" si="7"/>
        <v/>
      </c>
      <c r="AQ4" s="1" t="str">
        <f t="shared" si="8"/>
        <v/>
      </c>
      <c r="AR4" s="1" t="str">
        <f t="shared" si="9"/>
        <v/>
      </c>
    </row>
    <row r="5" spans="1:44" ht="17.399999999999999" customHeight="1">
      <c r="A5">
        <f>IF(LEN(C5)&gt;0,1,0)</f>
        <v>1</v>
      </c>
      <c r="B5" s="41" t="s">
        <v>131</v>
      </c>
      <c r="C5" s="41" t="s">
        <v>118</v>
      </c>
      <c r="D5" s="41" t="str">
        <f>IF(G2&lt;3,"Temps","")</f>
        <v>Temps</v>
      </c>
      <c r="E5" s="41" t="s">
        <v>159</v>
      </c>
      <c r="F5" s="72"/>
      <c r="I5" s="560">
        <v>4</v>
      </c>
      <c r="J5" s="320" t="s">
        <v>385</v>
      </c>
      <c r="K5" s="40"/>
      <c r="L5" s="40"/>
      <c r="M5" s="40" t="str">
        <f>CONCATENATE(COUNTIF(N$3:N5,N5),N5)</f>
        <v xml:space="preserve">3 </v>
      </c>
      <c r="N5" s="12" t="str">
        <f>IF(O5&gt;0,'Saisie CLASSEMENT'!K10)</f>
        <v xml:space="preserve"> </v>
      </c>
      <c r="O5" s="59" t="str">
        <f>IF('Saisie CLASSEMENT'!$C10&gt;0,'Saisie CLASSEMENT'!B10,"")</f>
        <v/>
      </c>
      <c r="P5" s="59">
        <f>IF(O5&gt;0,'Saisie CLASSEMENT'!C10)</f>
        <v>0</v>
      </c>
      <c r="Q5" s="12" t="str">
        <f>IF(O5&gt;0,CONCATENATE('Saisie CLASSEMENT'!I10," ",'Saisie CLASSEMENT'!J10,""))</f>
        <v xml:space="preserve">   </v>
      </c>
      <c r="R5" s="60" t="str">
        <f>IF(O5&gt;0,'Saisie CLASSEMENT'!N10)</f>
        <v xml:space="preserve"> </v>
      </c>
      <c r="S5" s="60" t="str">
        <f>IF(O5&gt;0,'Saisie CLASSEMENT'!O10)</f>
        <v xml:space="preserve"> </v>
      </c>
      <c r="T5" s="14" t="str">
        <f>IF(LEN(O5)&gt;0,'Saisie CLASSEMENT'!H10,"")</f>
        <v/>
      </c>
      <c r="V5" s="43" t="str">
        <f t="shared" si="10"/>
        <v/>
      </c>
      <c r="W5" s="43" t="str">
        <f t="shared" si="11"/>
        <v/>
      </c>
      <c r="X5" s="43" t="str">
        <f t="shared" si="12"/>
        <v/>
      </c>
      <c r="Y5" s="1" t="str">
        <f>IF(OR(N5="",COUNTIF(N$2:N5,N5)&gt;1),"",COUNTIF(N:N,"&gt;="&amp;N5))</f>
        <v/>
      </c>
      <c r="Z5" s="53" t="str">
        <f t="shared" si="0"/>
        <v/>
      </c>
      <c r="AA5" s="53" t="str">
        <f t="shared" si="1"/>
        <v/>
      </c>
      <c r="AB5" t="str">
        <f t="shared" si="2"/>
        <v/>
      </c>
      <c r="AC5" s="54" t="str">
        <f t="shared" si="3"/>
        <v/>
      </c>
      <c r="AD5" s="55" t="str">
        <f t="shared" si="4"/>
        <v/>
      </c>
      <c r="AE5" s="56" t="str">
        <f>IF(ISERROR(VLOOKUP(CONCATENATE($AB$2,$Z5),$M$2:T$200,8,FALSE)),"",VLOOKUP(CONCATENATE($AB$2,$Z5),$M$2:$T$200,8,FALSE))</f>
        <v/>
      </c>
      <c r="AF5" s="57" t="str">
        <f t="shared" si="5"/>
        <v/>
      </c>
      <c r="AG5" s="233" t="str">
        <f t="shared" si="13"/>
        <v/>
      </c>
      <c r="AH5" s="234" t="str">
        <f t="shared" si="14"/>
        <v/>
      </c>
      <c r="AI5" s="55" t="str">
        <f t="shared" si="15"/>
        <v/>
      </c>
      <c r="AJ5" s="57" t="str">
        <f t="shared" si="16"/>
        <v/>
      </c>
      <c r="AK5" s="230" t="str">
        <f t="shared" si="17"/>
        <v/>
      </c>
      <c r="AL5" s="230" t="str">
        <f t="shared" si="18"/>
        <v/>
      </c>
      <c r="AM5" s="69" t="str">
        <f t="shared" si="19"/>
        <v/>
      </c>
      <c r="AN5" s="58" t="str">
        <f t="shared" si="20"/>
        <v/>
      </c>
      <c r="AO5" s="1" t="str">
        <f t="shared" si="6"/>
        <v/>
      </c>
      <c r="AP5" s="1" t="str">
        <f t="shared" si="7"/>
        <v/>
      </c>
      <c r="AQ5" s="1" t="str">
        <f t="shared" si="8"/>
        <v/>
      </c>
      <c r="AR5" s="1" t="str">
        <f t="shared" si="9"/>
        <v/>
      </c>
    </row>
    <row r="6" spans="1:44" ht="17.399999999999999" hidden="1" customHeight="1">
      <c r="A6">
        <f>IF(LEN(C6)&gt;0,1,0)</f>
        <v>0</v>
      </c>
      <c r="B6" s="61">
        <v>1</v>
      </c>
      <c r="C6" s="104" t="str">
        <f t="shared" ref="C6:C37" si="21">IF(ISERROR(VLOOKUP($B6,$V$3:$AR$200,3,FALSE)),"",VLOOKUP($B6,$V$3:$AR$200,5,FALSE))</f>
        <v/>
      </c>
      <c r="D6" s="62" t="str">
        <f t="shared" ref="D6:D37" si="22">IF($G$2&lt;3,IF(ISERROR(VLOOKUP($B6,$V$3:$AR$200,3,FALSE)),"",VLOOKUP($B6,$V$3:$AR$200,2,FALSE)),"")</f>
        <v/>
      </c>
      <c r="E6" s="63" t="str">
        <f t="shared" ref="E6:E37" si="23">IF(ISERROR(VLOOKUP($B6,$V$3:$AR$200,3,FALSE)),"",VLOOKUP($B6,$V$3:$AR$200,3,FALSE))</f>
        <v/>
      </c>
      <c r="F6" s="64"/>
      <c r="M6" s="40" t="str">
        <f>CONCATENATE(COUNTIF(N$3:N6,N6),N6)</f>
        <v xml:space="preserve">4 </v>
      </c>
      <c r="N6" s="12" t="str">
        <f>IF(O6&gt;0,'Saisie CLASSEMENT'!K11)</f>
        <v xml:space="preserve"> </v>
      </c>
      <c r="O6" s="59" t="str">
        <f>IF('Saisie CLASSEMENT'!$C11&gt;0,'Saisie CLASSEMENT'!B11,"")</f>
        <v/>
      </c>
      <c r="P6" s="59">
        <f>IF(O6&gt;0,'Saisie CLASSEMENT'!C11)</f>
        <v>0</v>
      </c>
      <c r="Q6" s="12" t="str">
        <f>IF(O6&gt;0,CONCATENATE('Saisie CLASSEMENT'!I11," ",'Saisie CLASSEMENT'!J11,""))</f>
        <v xml:space="preserve">   </v>
      </c>
      <c r="R6" s="60" t="str">
        <f>IF(O6&gt;0,'Saisie CLASSEMENT'!N11)</f>
        <v xml:space="preserve"> </v>
      </c>
      <c r="S6" s="60" t="str">
        <f>IF(O6&gt;0,'Saisie CLASSEMENT'!O11)</f>
        <v xml:space="preserve"> </v>
      </c>
      <c r="T6" s="14" t="str">
        <f>IF(LEN(O6)&gt;0,'Saisie CLASSEMENT'!H11,"")</f>
        <v/>
      </c>
      <c r="V6" s="43" t="str">
        <f t="shared" si="10"/>
        <v/>
      </c>
      <c r="W6" s="43" t="str">
        <f t="shared" si="11"/>
        <v/>
      </c>
      <c r="X6" s="43" t="str">
        <f t="shared" si="12"/>
        <v/>
      </c>
      <c r="Y6" s="1" t="str">
        <f>IF(OR(N6="",COUNTIF(N$2:N6,N6)&gt;1),"",COUNTIF(N:N,"&gt;="&amp;N6))</f>
        <v/>
      </c>
      <c r="Z6" s="53" t="str">
        <f t="shared" si="0"/>
        <v/>
      </c>
      <c r="AA6" s="53" t="str">
        <f t="shared" si="1"/>
        <v/>
      </c>
      <c r="AB6" t="str">
        <f t="shared" si="2"/>
        <v/>
      </c>
      <c r="AC6" s="54" t="str">
        <f t="shared" si="3"/>
        <v/>
      </c>
      <c r="AD6" s="55" t="str">
        <f t="shared" si="4"/>
        <v/>
      </c>
      <c r="AE6" s="56" t="str">
        <f>IF(ISERROR(VLOOKUP(CONCATENATE($AB$2,$Z6),$M$2:T$200,8,FALSE)),"",VLOOKUP(CONCATENATE($AB$2,$Z6),$M$2:$T$200,8,FALSE))</f>
        <v/>
      </c>
      <c r="AF6" s="57" t="str">
        <f t="shared" si="5"/>
        <v/>
      </c>
      <c r="AG6" s="233" t="str">
        <f t="shared" si="13"/>
        <v/>
      </c>
      <c r="AH6" s="234" t="str">
        <f t="shared" si="14"/>
        <v/>
      </c>
      <c r="AI6" s="55" t="str">
        <f t="shared" si="15"/>
        <v/>
      </c>
      <c r="AJ6" s="57" t="str">
        <f t="shared" si="16"/>
        <v/>
      </c>
      <c r="AK6" s="230" t="str">
        <f t="shared" si="17"/>
        <v/>
      </c>
      <c r="AL6" s="230" t="str">
        <f t="shared" si="18"/>
        <v/>
      </c>
      <c r="AM6" s="69" t="str">
        <f t="shared" si="19"/>
        <v/>
      </c>
      <c r="AN6" s="58" t="str">
        <f t="shared" si="20"/>
        <v/>
      </c>
      <c r="AO6" s="1" t="str">
        <f t="shared" si="6"/>
        <v/>
      </c>
      <c r="AP6" s="1" t="str">
        <f t="shared" si="7"/>
        <v/>
      </c>
      <c r="AQ6" s="1" t="str">
        <f t="shared" si="8"/>
        <v/>
      </c>
      <c r="AR6" s="1" t="str">
        <f t="shared" si="9"/>
        <v/>
      </c>
    </row>
    <row r="7" spans="1:44" ht="17.399999999999999" hidden="1" customHeight="1">
      <c r="A7">
        <f t="shared" ref="A7:A70" si="24">IF(LEN(C7)&gt;0,1,0)</f>
        <v>0</v>
      </c>
      <c r="B7" s="65">
        <f>B6+1</f>
        <v>2</v>
      </c>
      <c r="C7" s="104" t="str">
        <f t="shared" si="21"/>
        <v/>
      </c>
      <c r="D7" s="62" t="str">
        <f t="shared" si="22"/>
        <v/>
      </c>
      <c r="E7" s="63" t="str">
        <f t="shared" si="23"/>
        <v/>
      </c>
      <c r="F7" s="64"/>
      <c r="M7" s="40" t="str">
        <f>CONCATENATE(COUNTIF(N$3:N7,N7),N7)</f>
        <v xml:space="preserve">5 </v>
      </c>
      <c r="N7" s="12" t="str">
        <f>IF(O7&gt;0,'Saisie CLASSEMENT'!K12)</f>
        <v xml:space="preserve"> </v>
      </c>
      <c r="O7" s="59" t="str">
        <f>IF('Saisie CLASSEMENT'!$C12&gt;0,'Saisie CLASSEMENT'!B12,"")</f>
        <v/>
      </c>
      <c r="P7" s="59">
        <f>IF(O7&gt;0,'Saisie CLASSEMENT'!C12)</f>
        <v>0</v>
      </c>
      <c r="Q7" s="12" t="str">
        <f>IF(O7&gt;0,CONCATENATE('Saisie CLASSEMENT'!I12," ",'Saisie CLASSEMENT'!J12,""))</f>
        <v xml:space="preserve">   </v>
      </c>
      <c r="R7" s="60" t="str">
        <f>IF(O7&gt;0,'Saisie CLASSEMENT'!N12)</f>
        <v xml:space="preserve"> </v>
      </c>
      <c r="S7" s="60" t="str">
        <f>IF(O7&gt;0,'Saisie CLASSEMENT'!O12)</f>
        <v xml:space="preserve"> </v>
      </c>
      <c r="T7" s="14" t="str">
        <f>IF(LEN(O7)&gt;0,'Saisie CLASSEMENT'!H12,"")</f>
        <v/>
      </c>
      <c r="V7" s="43" t="str">
        <f t="shared" si="10"/>
        <v/>
      </c>
      <c r="W7" s="43" t="str">
        <f t="shared" si="11"/>
        <v/>
      </c>
      <c r="X7" s="43" t="str">
        <f t="shared" si="12"/>
        <v/>
      </c>
      <c r="Y7" s="1" t="str">
        <f>IF(OR(N7="",COUNTIF(N$2:N7,N7)&gt;1),"",COUNTIF(N:N,"&gt;="&amp;N7))</f>
        <v/>
      </c>
      <c r="Z7" s="53" t="str">
        <f t="shared" si="0"/>
        <v/>
      </c>
      <c r="AA7" s="53" t="str">
        <f t="shared" si="1"/>
        <v/>
      </c>
      <c r="AB7" t="str">
        <f t="shared" si="2"/>
        <v/>
      </c>
      <c r="AC7" s="54" t="str">
        <f t="shared" si="3"/>
        <v/>
      </c>
      <c r="AD7" s="55" t="str">
        <f t="shared" si="4"/>
        <v/>
      </c>
      <c r="AE7" s="56" t="str">
        <f>IF(ISERROR(VLOOKUP(CONCATENATE($AB$2,$Z7),$M$2:T$200,8,FALSE)),"",VLOOKUP(CONCATENATE($AB$2,$Z7),$M$2:$T$200,8,FALSE))</f>
        <v/>
      </c>
      <c r="AF7" s="57" t="str">
        <f t="shared" si="5"/>
        <v/>
      </c>
      <c r="AG7" s="233" t="str">
        <f t="shared" si="13"/>
        <v/>
      </c>
      <c r="AH7" s="234" t="str">
        <f t="shared" si="14"/>
        <v/>
      </c>
      <c r="AI7" s="55" t="str">
        <f t="shared" si="15"/>
        <v/>
      </c>
      <c r="AJ7" s="57" t="str">
        <f t="shared" si="16"/>
        <v/>
      </c>
      <c r="AK7" s="230" t="str">
        <f t="shared" si="17"/>
        <v/>
      </c>
      <c r="AL7" s="230" t="str">
        <f t="shared" si="18"/>
        <v/>
      </c>
      <c r="AM7" s="69" t="str">
        <f t="shared" si="19"/>
        <v/>
      </c>
      <c r="AN7" s="58" t="str">
        <f t="shared" si="20"/>
        <v/>
      </c>
      <c r="AO7" s="1" t="str">
        <f t="shared" si="6"/>
        <v/>
      </c>
      <c r="AP7" s="1" t="str">
        <f t="shared" si="7"/>
        <v/>
      </c>
      <c r="AQ7" s="1" t="str">
        <f t="shared" si="8"/>
        <v/>
      </c>
      <c r="AR7" s="1" t="str">
        <f t="shared" si="9"/>
        <v/>
      </c>
    </row>
    <row r="8" spans="1:44" ht="17.399999999999999" hidden="1" customHeight="1">
      <c r="A8">
        <f t="shared" si="24"/>
        <v>0</v>
      </c>
      <c r="B8" s="65">
        <f t="shared" ref="B8:B71" si="25">B7+1</f>
        <v>3</v>
      </c>
      <c r="C8" s="104" t="str">
        <f t="shared" si="21"/>
        <v/>
      </c>
      <c r="D8" s="62" t="str">
        <f t="shared" si="22"/>
        <v/>
      </c>
      <c r="E8" s="63" t="str">
        <f t="shared" si="23"/>
        <v/>
      </c>
      <c r="F8" s="64"/>
      <c r="M8" s="40" t="str">
        <f>CONCATENATE(COUNTIF(N$3:N8,N8),N8)</f>
        <v xml:space="preserve">6 </v>
      </c>
      <c r="N8" s="12" t="str">
        <f>IF(O8&gt;0,'Saisie CLASSEMENT'!K13)</f>
        <v xml:space="preserve"> </v>
      </c>
      <c r="O8" s="59" t="str">
        <f>IF('Saisie CLASSEMENT'!$C13&gt;0,'Saisie CLASSEMENT'!B13,"")</f>
        <v/>
      </c>
      <c r="P8" s="59">
        <f>IF(O8&gt;0,'Saisie CLASSEMENT'!C13)</f>
        <v>0</v>
      </c>
      <c r="Q8" s="12" t="str">
        <f>IF(O8&gt;0,CONCATENATE('Saisie CLASSEMENT'!I13," ",'Saisie CLASSEMENT'!J13,""))</f>
        <v xml:space="preserve">   </v>
      </c>
      <c r="R8" s="60" t="str">
        <f>IF(O8&gt;0,'Saisie CLASSEMENT'!N13)</f>
        <v xml:space="preserve"> </v>
      </c>
      <c r="S8" s="60" t="str">
        <f>IF(O8&gt;0,'Saisie CLASSEMENT'!O13)</f>
        <v xml:space="preserve"> </v>
      </c>
      <c r="T8" s="14" t="str">
        <f>IF(LEN(O8)&gt;0,'Saisie CLASSEMENT'!H13,"")</f>
        <v/>
      </c>
      <c r="V8" s="43" t="str">
        <f t="shared" si="10"/>
        <v/>
      </c>
      <c r="W8" s="43" t="str">
        <f t="shared" si="11"/>
        <v/>
      </c>
      <c r="X8" s="43" t="str">
        <f t="shared" si="12"/>
        <v/>
      </c>
      <c r="Y8" s="1" t="str">
        <f>IF(OR(N8="",COUNTIF(N$2:N8,N8)&gt;1),"",COUNTIF(N:N,"&gt;="&amp;N8))</f>
        <v/>
      </c>
      <c r="Z8" s="53" t="str">
        <f t="shared" si="0"/>
        <v/>
      </c>
      <c r="AA8" s="53" t="str">
        <f t="shared" si="1"/>
        <v/>
      </c>
      <c r="AB8" t="str">
        <f t="shared" si="2"/>
        <v/>
      </c>
      <c r="AC8" s="54" t="str">
        <f t="shared" si="3"/>
        <v/>
      </c>
      <c r="AD8" s="55" t="str">
        <f t="shared" si="4"/>
        <v/>
      </c>
      <c r="AE8" s="56" t="str">
        <f>IF(ISERROR(VLOOKUP(CONCATENATE($AB$2,$Z8),$M$2:T$200,8,FALSE)),"",VLOOKUP(CONCATENATE($AB$2,$Z8),$M$2:$T$200,8,FALSE))</f>
        <v/>
      </c>
      <c r="AF8" s="57" t="str">
        <f t="shared" si="5"/>
        <v/>
      </c>
      <c r="AG8" s="233" t="str">
        <f t="shared" si="13"/>
        <v/>
      </c>
      <c r="AH8" s="234" t="str">
        <f t="shared" si="14"/>
        <v/>
      </c>
      <c r="AI8" s="55" t="str">
        <f t="shared" si="15"/>
        <v/>
      </c>
      <c r="AJ8" s="57" t="str">
        <f t="shared" si="16"/>
        <v/>
      </c>
      <c r="AK8" s="230" t="str">
        <f t="shared" si="17"/>
        <v/>
      </c>
      <c r="AL8" s="230" t="str">
        <f t="shared" si="18"/>
        <v/>
      </c>
      <c r="AM8" s="69" t="str">
        <f t="shared" si="19"/>
        <v/>
      </c>
      <c r="AN8" s="58" t="str">
        <f t="shared" si="20"/>
        <v/>
      </c>
      <c r="AO8" s="1" t="str">
        <f t="shared" si="6"/>
        <v/>
      </c>
      <c r="AP8" s="1" t="str">
        <f t="shared" si="7"/>
        <v/>
      </c>
      <c r="AQ8" s="1" t="str">
        <f t="shared" si="8"/>
        <v/>
      </c>
      <c r="AR8" s="1" t="str">
        <f t="shared" si="9"/>
        <v/>
      </c>
    </row>
    <row r="9" spans="1:44" ht="17.399999999999999" hidden="1" customHeight="1">
      <c r="A9">
        <f t="shared" si="24"/>
        <v>0</v>
      </c>
      <c r="B9" s="65">
        <f t="shared" si="25"/>
        <v>4</v>
      </c>
      <c r="C9" s="104" t="str">
        <f t="shared" si="21"/>
        <v/>
      </c>
      <c r="D9" s="62" t="str">
        <f t="shared" si="22"/>
        <v/>
      </c>
      <c r="E9" s="63" t="str">
        <f t="shared" si="23"/>
        <v/>
      </c>
      <c r="F9" s="64"/>
      <c r="G9">
        <f>CHOOSE(G2,L2,L3,L4,L5)</f>
        <v>0</v>
      </c>
      <c r="M9" s="40" t="str">
        <f>CONCATENATE(COUNTIF(N$3:N9,N9),N9)</f>
        <v xml:space="preserve">7 </v>
      </c>
      <c r="N9" s="12" t="str">
        <f>IF(O9&gt;0,'Saisie CLASSEMENT'!K14)</f>
        <v xml:space="preserve"> </v>
      </c>
      <c r="O9" s="59" t="str">
        <f>IF('Saisie CLASSEMENT'!$C14&gt;0,'Saisie CLASSEMENT'!B14,"")</f>
        <v/>
      </c>
      <c r="P9" s="59">
        <f>IF(O9&gt;0,'Saisie CLASSEMENT'!C14)</f>
        <v>0</v>
      </c>
      <c r="Q9" s="12" t="str">
        <f>IF(O9&gt;0,CONCATENATE('Saisie CLASSEMENT'!I14," ",'Saisie CLASSEMENT'!J14,""))</f>
        <v xml:space="preserve">   </v>
      </c>
      <c r="R9" s="60" t="str">
        <f>IF(O9&gt;0,'Saisie CLASSEMENT'!N14)</f>
        <v xml:space="preserve"> </v>
      </c>
      <c r="S9" s="60" t="str">
        <f>IF(O9&gt;0,'Saisie CLASSEMENT'!O14)</f>
        <v xml:space="preserve"> </v>
      </c>
      <c r="T9" s="14" t="str">
        <f>IF(LEN(O9)&gt;0,'Saisie CLASSEMENT'!H14,"")</f>
        <v/>
      </c>
      <c r="V9" s="43" t="str">
        <f t="shared" si="10"/>
        <v/>
      </c>
      <c r="W9" s="43" t="str">
        <f t="shared" si="11"/>
        <v/>
      </c>
      <c r="X9" s="43" t="str">
        <f t="shared" si="12"/>
        <v/>
      </c>
      <c r="Y9" s="1" t="str">
        <f>IF(OR(N9="",COUNTIF(N$2:N9,N9)&gt;1),"",COUNTIF(N:N,"&gt;="&amp;N9))</f>
        <v/>
      </c>
      <c r="Z9" s="53" t="str">
        <f t="shared" si="0"/>
        <v/>
      </c>
      <c r="AA9" s="53" t="str">
        <f t="shared" si="1"/>
        <v/>
      </c>
      <c r="AB9" t="str">
        <f t="shared" si="2"/>
        <v/>
      </c>
      <c r="AC9" s="54" t="str">
        <f t="shared" si="3"/>
        <v/>
      </c>
      <c r="AD9" s="55" t="str">
        <f t="shared" si="4"/>
        <v/>
      </c>
      <c r="AE9" s="56" t="str">
        <f>IF(ISERROR(VLOOKUP(CONCATENATE($AB$2,$Z9),$M$2:T$200,8,FALSE)),"",VLOOKUP(CONCATENATE($AB$2,$Z9),$M$2:$T$200,8,FALSE))</f>
        <v/>
      </c>
      <c r="AF9" s="57" t="str">
        <f t="shared" si="5"/>
        <v/>
      </c>
      <c r="AG9" s="233" t="str">
        <f t="shared" si="13"/>
        <v/>
      </c>
      <c r="AH9" s="234" t="str">
        <f t="shared" si="14"/>
        <v/>
      </c>
      <c r="AI9" s="55" t="str">
        <f t="shared" si="15"/>
        <v/>
      </c>
      <c r="AJ9" s="57" t="str">
        <f t="shared" si="16"/>
        <v/>
      </c>
      <c r="AK9" s="230" t="str">
        <f t="shared" si="17"/>
        <v/>
      </c>
      <c r="AL9" s="230" t="str">
        <f t="shared" si="18"/>
        <v/>
      </c>
      <c r="AM9" s="69" t="str">
        <f t="shared" si="19"/>
        <v/>
      </c>
      <c r="AN9" s="58" t="str">
        <f t="shared" si="20"/>
        <v/>
      </c>
      <c r="AO9" s="1" t="str">
        <f t="shared" si="6"/>
        <v/>
      </c>
      <c r="AP9" s="1" t="str">
        <f t="shared" si="7"/>
        <v/>
      </c>
      <c r="AQ9" s="1" t="str">
        <f t="shared" si="8"/>
        <v/>
      </c>
      <c r="AR9" s="1" t="str">
        <f t="shared" si="9"/>
        <v/>
      </c>
    </row>
    <row r="10" spans="1:44" ht="17.399999999999999" hidden="1" customHeight="1">
      <c r="A10">
        <f t="shared" si="24"/>
        <v>0</v>
      </c>
      <c r="B10" s="65">
        <f t="shared" si="25"/>
        <v>5</v>
      </c>
      <c r="C10" s="104" t="str">
        <f t="shared" si="21"/>
        <v/>
      </c>
      <c r="D10" s="62" t="str">
        <f t="shared" si="22"/>
        <v/>
      </c>
      <c r="E10" s="63" t="str">
        <f t="shared" si="23"/>
        <v/>
      </c>
      <c r="F10" s="64"/>
      <c r="M10" s="40" t="str">
        <f>CONCATENATE(COUNTIF(N$3:N10,N10),N10)</f>
        <v xml:space="preserve">8 </v>
      </c>
      <c r="N10" s="12" t="str">
        <f>IF(O10&gt;0,'Saisie CLASSEMENT'!K15)</f>
        <v xml:space="preserve"> </v>
      </c>
      <c r="O10" s="59" t="str">
        <f>IF('Saisie CLASSEMENT'!$C15&gt;0,'Saisie CLASSEMENT'!B15,"")</f>
        <v/>
      </c>
      <c r="P10" s="59">
        <f>IF(O10&gt;0,'Saisie CLASSEMENT'!C15)</f>
        <v>0</v>
      </c>
      <c r="Q10" s="12" t="str">
        <f>IF(O10&gt;0,CONCATENATE('Saisie CLASSEMENT'!I15," ",'Saisie CLASSEMENT'!J15,""))</f>
        <v xml:space="preserve">   </v>
      </c>
      <c r="R10" s="60" t="str">
        <f>IF(O10&gt;0,'Saisie CLASSEMENT'!N15)</f>
        <v xml:space="preserve"> </v>
      </c>
      <c r="S10" s="60" t="str">
        <f>IF(O10&gt;0,'Saisie CLASSEMENT'!O15)</f>
        <v xml:space="preserve"> </v>
      </c>
      <c r="T10" s="14" t="str">
        <f>IF(LEN(O10)&gt;0,'Saisie CLASSEMENT'!H15,"")</f>
        <v/>
      </c>
      <c r="V10" s="43" t="str">
        <f t="shared" si="10"/>
        <v/>
      </c>
      <c r="W10" s="43" t="str">
        <f t="shared" si="11"/>
        <v/>
      </c>
      <c r="X10" s="43" t="str">
        <f t="shared" si="12"/>
        <v/>
      </c>
      <c r="Y10" s="1" t="str">
        <f>IF(OR(N10="",COUNTIF(N$2:N10,N10)&gt;1),"",COUNTIF(N:N,"&gt;="&amp;N10))</f>
        <v/>
      </c>
      <c r="Z10" s="53" t="str">
        <f t="shared" si="0"/>
        <v/>
      </c>
      <c r="AA10" s="53" t="str">
        <f t="shared" si="1"/>
        <v/>
      </c>
      <c r="AB10" t="str">
        <f t="shared" si="2"/>
        <v/>
      </c>
      <c r="AC10" s="54" t="str">
        <f t="shared" si="3"/>
        <v/>
      </c>
      <c r="AD10" s="55" t="str">
        <f t="shared" si="4"/>
        <v/>
      </c>
      <c r="AE10" s="56" t="str">
        <f>IF(ISERROR(VLOOKUP(CONCATENATE($AB$2,$Z10),$M$2:T$200,8,FALSE)),"",VLOOKUP(CONCATENATE($AB$2,$Z10),$M$2:$T$200,8,FALSE))</f>
        <v/>
      </c>
      <c r="AF10" s="57" t="str">
        <f t="shared" si="5"/>
        <v/>
      </c>
      <c r="AG10" s="233" t="str">
        <f t="shared" si="13"/>
        <v/>
      </c>
      <c r="AH10" s="234" t="str">
        <f t="shared" si="14"/>
        <v/>
      </c>
      <c r="AI10" s="55" t="str">
        <f t="shared" si="15"/>
        <v/>
      </c>
      <c r="AJ10" s="57" t="str">
        <f t="shared" si="16"/>
        <v/>
      </c>
      <c r="AK10" s="230" t="str">
        <f t="shared" si="17"/>
        <v/>
      </c>
      <c r="AL10" s="230" t="str">
        <f t="shared" si="18"/>
        <v/>
      </c>
      <c r="AM10" s="69" t="str">
        <f t="shared" si="19"/>
        <v/>
      </c>
      <c r="AN10" s="58" t="str">
        <f t="shared" si="20"/>
        <v/>
      </c>
      <c r="AO10" s="1" t="str">
        <f t="shared" si="6"/>
        <v/>
      </c>
      <c r="AP10" s="1" t="str">
        <f t="shared" si="7"/>
        <v/>
      </c>
      <c r="AQ10" s="1" t="str">
        <f t="shared" si="8"/>
        <v/>
      </c>
      <c r="AR10" s="1" t="str">
        <f t="shared" si="9"/>
        <v/>
      </c>
    </row>
    <row r="11" spans="1:44" ht="17.399999999999999" hidden="1" customHeight="1">
      <c r="A11">
        <f t="shared" si="24"/>
        <v>0</v>
      </c>
      <c r="B11" s="65">
        <f t="shared" si="25"/>
        <v>6</v>
      </c>
      <c r="C11" s="104" t="str">
        <f t="shared" si="21"/>
        <v/>
      </c>
      <c r="D11" s="62" t="str">
        <f t="shared" si="22"/>
        <v/>
      </c>
      <c r="E11" s="63" t="str">
        <f t="shared" si="23"/>
        <v/>
      </c>
      <c r="F11" s="64"/>
      <c r="M11" s="40" t="str">
        <f>CONCATENATE(COUNTIF(N$3:N11,N11),N11)</f>
        <v xml:space="preserve">9 </v>
      </c>
      <c r="N11" s="12" t="str">
        <f>IF(O11&gt;0,'Saisie CLASSEMENT'!K16)</f>
        <v xml:space="preserve"> </v>
      </c>
      <c r="O11" s="59" t="str">
        <f>IF('Saisie CLASSEMENT'!$C16&gt;0,'Saisie CLASSEMENT'!B16,"")</f>
        <v/>
      </c>
      <c r="P11" s="59">
        <f>IF(O11&gt;0,'Saisie CLASSEMENT'!C16)</f>
        <v>0</v>
      </c>
      <c r="Q11" s="12" t="str">
        <f>IF(O11&gt;0,CONCATENATE('Saisie CLASSEMENT'!I16," ",'Saisie CLASSEMENT'!J16,""))</f>
        <v xml:space="preserve">   </v>
      </c>
      <c r="R11" s="60" t="str">
        <f>IF(O11&gt;0,'Saisie CLASSEMENT'!N16)</f>
        <v xml:space="preserve"> </v>
      </c>
      <c r="S11" s="60" t="str">
        <f>IF(O11&gt;0,'Saisie CLASSEMENT'!O16)</f>
        <v xml:space="preserve"> </v>
      </c>
      <c r="T11" s="14" t="str">
        <f>IF(LEN(O11)&gt;0,'Saisie CLASSEMENT'!H16,"")</f>
        <v/>
      </c>
      <c r="V11" s="43" t="str">
        <f t="shared" si="10"/>
        <v/>
      </c>
      <c r="W11" s="43" t="str">
        <f t="shared" si="11"/>
        <v/>
      </c>
      <c r="X11" s="43" t="str">
        <f t="shared" si="12"/>
        <v/>
      </c>
      <c r="Y11" s="1" t="str">
        <f>IF(OR(N11="",COUNTIF(N$2:N11,N11)&gt;1),"",COUNTIF(N:N,"&gt;="&amp;N11))</f>
        <v/>
      </c>
      <c r="Z11" s="53" t="str">
        <f t="shared" si="0"/>
        <v/>
      </c>
      <c r="AA11" s="53" t="str">
        <f t="shared" si="1"/>
        <v/>
      </c>
      <c r="AB11" t="str">
        <f t="shared" si="2"/>
        <v/>
      </c>
      <c r="AC11" s="54" t="str">
        <f t="shared" si="3"/>
        <v/>
      </c>
      <c r="AD11" s="55" t="str">
        <f t="shared" si="4"/>
        <v/>
      </c>
      <c r="AE11" s="56" t="str">
        <f>IF(ISERROR(VLOOKUP(CONCATENATE($AB$2,$Z11),$M$2:T$200,8,FALSE)),"",VLOOKUP(CONCATENATE($AB$2,$Z11),$M$2:$T$200,8,FALSE))</f>
        <v/>
      </c>
      <c r="AF11" s="57" t="str">
        <f t="shared" si="5"/>
        <v/>
      </c>
      <c r="AG11" s="233" t="str">
        <f t="shared" si="13"/>
        <v/>
      </c>
      <c r="AH11" s="234" t="str">
        <f t="shared" si="14"/>
        <v/>
      </c>
      <c r="AI11" s="55" t="str">
        <f t="shared" si="15"/>
        <v/>
      </c>
      <c r="AJ11" s="57" t="str">
        <f t="shared" si="16"/>
        <v/>
      </c>
      <c r="AK11" s="230" t="str">
        <f t="shared" si="17"/>
        <v/>
      </c>
      <c r="AL11" s="230" t="str">
        <f t="shared" si="18"/>
        <v/>
      </c>
      <c r="AM11" s="69" t="str">
        <f t="shared" si="19"/>
        <v/>
      </c>
      <c r="AN11" s="58" t="str">
        <f t="shared" si="20"/>
        <v/>
      </c>
      <c r="AO11" s="1" t="str">
        <f t="shared" si="6"/>
        <v/>
      </c>
      <c r="AP11" s="1" t="str">
        <f t="shared" si="7"/>
        <v/>
      </c>
      <c r="AQ11" s="1" t="str">
        <f t="shared" si="8"/>
        <v/>
      </c>
      <c r="AR11" s="1" t="str">
        <f t="shared" si="9"/>
        <v/>
      </c>
    </row>
    <row r="12" spans="1:44" ht="17.399999999999999" hidden="1" customHeight="1">
      <c r="A12">
        <f t="shared" si="24"/>
        <v>0</v>
      </c>
      <c r="B12" s="65">
        <f t="shared" si="25"/>
        <v>7</v>
      </c>
      <c r="C12" s="104" t="str">
        <f t="shared" si="21"/>
        <v/>
      </c>
      <c r="D12" s="62" t="str">
        <f t="shared" si="22"/>
        <v/>
      </c>
      <c r="E12" s="63" t="str">
        <f t="shared" si="23"/>
        <v/>
      </c>
      <c r="F12" s="64"/>
      <c r="M12" s="40" t="str">
        <f>CONCATENATE(COUNTIF(N$3:N12,N12),N12)</f>
        <v xml:space="preserve">10 </v>
      </c>
      <c r="N12" s="12" t="str">
        <f>IF(O12&gt;0,'Saisie CLASSEMENT'!K17)</f>
        <v xml:space="preserve"> </v>
      </c>
      <c r="O12" s="59" t="str">
        <f>IF('Saisie CLASSEMENT'!$C17&gt;0,'Saisie CLASSEMENT'!B17,"")</f>
        <v/>
      </c>
      <c r="P12" s="59">
        <f>IF(O12&gt;0,'Saisie CLASSEMENT'!C17)</f>
        <v>0</v>
      </c>
      <c r="Q12" s="12" t="str">
        <f>IF(O12&gt;0,CONCATENATE('Saisie CLASSEMENT'!I17," ",'Saisie CLASSEMENT'!J17,""))</f>
        <v xml:space="preserve">   </v>
      </c>
      <c r="R12" s="60" t="str">
        <f>IF(O12&gt;0,'Saisie CLASSEMENT'!N17)</f>
        <v xml:space="preserve"> </v>
      </c>
      <c r="S12" s="60" t="str">
        <f>IF(O12&gt;0,'Saisie CLASSEMENT'!O17)</f>
        <v xml:space="preserve"> </v>
      </c>
      <c r="T12" s="14" t="str">
        <f>IF(LEN(O12)&gt;0,'Saisie CLASSEMENT'!H17,"")</f>
        <v/>
      </c>
      <c r="V12" s="43" t="str">
        <f t="shared" si="10"/>
        <v/>
      </c>
      <c r="W12" s="43" t="str">
        <f t="shared" si="11"/>
        <v/>
      </c>
      <c r="X12" s="43" t="str">
        <f t="shared" si="12"/>
        <v/>
      </c>
      <c r="Y12" s="1" t="str">
        <f>IF(OR(N12="",COUNTIF(N$2:N12,N12)&gt;1),"",COUNTIF(N:N,"&gt;="&amp;N12))</f>
        <v/>
      </c>
      <c r="Z12" s="53" t="str">
        <f t="shared" si="0"/>
        <v/>
      </c>
      <c r="AA12" s="53" t="str">
        <f t="shared" si="1"/>
        <v/>
      </c>
      <c r="AB12" t="str">
        <f t="shared" si="2"/>
        <v/>
      </c>
      <c r="AC12" s="54" t="str">
        <f t="shared" si="3"/>
        <v/>
      </c>
      <c r="AD12" s="55" t="str">
        <f t="shared" si="4"/>
        <v/>
      </c>
      <c r="AE12" s="56" t="str">
        <f>IF(ISERROR(VLOOKUP(CONCATENATE($AB$2,$Z12),$M$2:T$200,8,FALSE)),"",VLOOKUP(CONCATENATE($AB$2,$Z12),$M$2:$T$200,8,FALSE))</f>
        <v/>
      </c>
      <c r="AF12" s="57" t="str">
        <f t="shared" si="5"/>
        <v/>
      </c>
      <c r="AG12" s="233" t="str">
        <f t="shared" si="13"/>
        <v/>
      </c>
      <c r="AH12" s="234" t="str">
        <f t="shared" si="14"/>
        <v/>
      </c>
      <c r="AI12" s="55" t="str">
        <f t="shared" si="15"/>
        <v/>
      </c>
      <c r="AJ12" s="57" t="str">
        <f t="shared" si="16"/>
        <v/>
      </c>
      <c r="AK12" s="230" t="str">
        <f t="shared" si="17"/>
        <v/>
      </c>
      <c r="AL12" s="230" t="str">
        <f t="shared" si="18"/>
        <v/>
      </c>
      <c r="AM12" s="69" t="str">
        <f t="shared" si="19"/>
        <v/>
      </c>
      <c r="AN12" s="58" t="str">
        <f t="shared" si="20"/>
        <v/>
      </c>
      <c r="AO12" s="1" t="str">
        <f t="shared" si="6"/>
        <v/>
      </c>
      <c r="AP12" s="1" t="str">
        <f t="shared" si="7"/>
        <v/>
      </c>
      <c r="AQ12" s="1" t="str">
        <f t="shared" si="8"/>
        <v/>
      </c>
      <c r="AR12" s="1" t="str">
        <f t="shared" si="9"/>
        <v/>
      </c>
    </row>
    <row r="13" spans="1:44" ht="17.399999999999999" hidden="1" customHeight="1">
      <c r="A13">
        <f t="shared" si="24"/>
        <v>0</v>
      </c>
      <c r="B13" s="65">
        <f t="shared" si="25"/>
        <v>8</v>
      </c>
      <c r="C13" s="104" t="str">
        <f t="shared" si="21"/>
        <v/>
      </c>
      <c r="D13" s="62" t="str">
        <f t="shared" si="22"/>
        <v/>
      </c>
      <c r="E13" s="63" t="str">
        <f t="shared" si="23"/>
        <v/>
      </c>
      <c r="F13" s="64"/>
      <c r="G13" s="29"/>
      <c r="H13" s="29"/>
      <c r="M13" s="40" t="str">
        <f>CONCATENATE(COUNTIF(N$3:N13,N13),N13)</f>
        <v xml:space="preserve">11 </v>
      </c>
      <c r="N13" s="12" t="str">
        <f>IF(O13&gt;0,'Saisie CLASSEMENT'!K18)</f>
        <v xml:space="preserve"> </v>
      </c>
      <c r="O13" s="59" t="str">
        <f>IF('Saisie CLASSEMENT'!$C18&gt;0,'Saisie CLASSEMENT'!B18,"")</f>
        <v/>
      </c>
      <c r="P13" s="59">
        <f>IF(O13&gt;0,'Saisie CLASSEMENT'!C18)</f>
        <v>0</v>
      </c>
      <c r="Q13" s="12" t="str">
        <f>IF(O13&gt;0,CONCATENATE('Saisie CLASSEMENT'!I18," ",'Saisie CLASSEMENT'!J18,""))</f>
        <v xml:space="preserve">   </v>
      </c>
      <c r="R13" s="60" t="str">
        <f>IF(O13&gt;0,'Saisie CLASSEMENT'!N18)</f>
        <v xml:space="preserve"> </v>
      </c>
      <c r="S13" s="60" t="str">
        <f>IF(O13&gt;0,'Saisie CLASSEMENT'!O18)</f>
        <v xml:space="preserve"> </v>
      </c>
      <c r="T13" s="14" t="str">
        <f>IF(LEN(O13)&gt;0,'Saisie CLASSEMENT'!H18,"")</f>
        <v/>
      </c>
      <c r="V13" s="43" t="str">
        <f t="shared" si="10"/>
        <v/>
      </c>
      <c r="W13" s="43" t="str">
        <f t="shared" si="11"/>
        <v/>
      </c>
      <c r="X13" s="43" t="str">
        <f t="shared" si="12"/>
        <v/>
      </c>
      <c r="Y13" s="1" t="str">
        <f>IF(OR(N13="",COUNTIF(N$2:N13,N13)&gt;1),"",COUNTIF(N:N,"&gt;="&amp;N13))</f>
        <v/>
      </c>
      <c r="Z13" s="53" t="str">
        <f t="shared" si="0"/>
        <v/>
      </c>
      <c r="AA13" s="53" t="str">
        <f t="shared" si="1"/>
        <v/>
      </c>
      <c r="AB13" t="str">
        <f t="shared" si="2"/>
        <v/>
      </c>
      <c r="AC13" s="54" t="str">
        <f t="shared" si="3"/>
        <v/>
      </c>
      <c r="AD13" s="55" t="str">
        <f t="shared" si="4"/>
        <v/>
      </c>
      <c r="AE13" s="56" t="str">
        <f>IF(ISERROR(VLOOKUP(CONCATENATE($AB$2,$Z13),$M$2:T$200,8,FALSE)),"",VLOOKUP(CONCATENATE($AB$2,$Z13),$M$2:$T$200,8,FALSE))</f>
        <v/>
      </c>
      <c r="AF13" s="57" t="str">
        <f t="shared" si="5"/>
        <v/>
      </c>
      <c r="AG13" s="233" t="str">
        <f t="shared" si="13"/>
        <v/>
      </c>
      <c r="AH13" s="234" t="str">
        <f t="shared" si="14"/>
        <v/>
      </c>
      <c r="AI13" s="55" t="str">
        <f t="shared" si="15"/>
        <v/>
      </c>
      <c r="AJ13" s="57" t="str">
        <f t="shared" si="16"/>
        <v/>
      </c>
      <c r="AK13" s="230" t="str">
        <f t="shared" si="17"/>
        <v/>
      </c>
      <c r="AL13" s="230" t="str">
        <f t="shared" si="18"/>
        <v/>
      </c>
      <c r="AM13" s="69" t="str">
        <f t="shared" si="19"/>
        <v/>
      </c>
      <c r="AN13" s="58" t="str">
        <f t="shared" si="20"/>
        <v/>
      </c>
      <c r="AO13" s="1" t="str">
        <f t="shared" si="6"/>
        <v/>
      </c>
      <c r="AP13" s="1" t="str">
        <f t="shared" si="7"/>
        <v/>
      </c>
      <c r="AQ13" s="1" t="str">
        <f t="shared" si="8"/>
        <v/>
      </c>
      <c r="AR13" s="1" t="str">
        <f t="shared" si="9"/>
        <v/>
      </c>
    </row>
    <row r="14" spans="1:44" ht="17.399999999999999" hidden="1" customHeight="1">
      <c r="A14">
        <f t="shared" si="24"/>
        <v>0</v>
      </c>
      <c r="B14" s="65">
        <f t="shared" si="25"/>
        <v>9</v>
      </c>
      <c r="C14" s="104" t="str">
        <f t="shared" si="21"/>
        <v/>
      </c>
      <c r="D14" s="62" t="str">
        <f t="shared" si="22"/>
        <v/>
      </c>
      <c r="E14" s="63" t="str">
        <f t="shared" si="23"/>
        <v/>
      </c>
      <c r="F14" s="64"/>
      <c r="G14" s="66"/>
      <c r="H14" s="66"/>
      <c r="M14" s="40" t="str">
        <f>CONCATENATE(COUNTIF(N$3:N14,N14),N14)</f>
        <v xml:space="preserve">12 </v>
      </c>
      <c r="N14" s="12" t="str">
        <f>IF(O14&gt;0,'Saisie CLASSEMENT'!K19)</f>
        <v xml:space="preserve"> </v>
      </c>
      <c r="O14" s="59" t="str">
        <f>IF('Saisie CLASSEMENT'!$C19&gt;0,'Saisie CLASSEMENT'!B19,"")</f>
        <v/>
      </c>
      <c r="P14" s="59">
        <f>IF(O14&gt;0,'Saisie CLASSEMENT'!C19)</f>
        <v>0</v>
      </c>
      <c r="Q14" s="67" t="str">
        <f>IF(O14&gt;0,CONCATENATE('Saisie CLASSEMENT'!I19," ",'Saisie CLASSEMENT'!J19,""))</f>
        <v xml:space="preserve">   </v>
      </c>
      <c r="R14" s="60" t="str">
        <f>IF(O14&gt;0,'Saisie CLASSEMENT'!N19)</f>
        <v xml:space="preserve"> </v>
      </c>
      <c r="S14" s="60" t="str">
        <f>IF(O14&gt;0,'Saisie CLASSEMENT'!O19)</f>
        <v xml:space="preserve"> </v>
      </c>
      <c r="T14" s="14" t="str">
        <f>IF(LEN(O14)&gt;0,'Saisie CLASSEMENT'!H19,"")</f>
        <v/>
      </c>
      <c r="V14" s="43" t="str">
        <f t="shared" si="10"/>
        <v/>
      </c>
      <c r="W14" s="43" t="str">
        <f t="shared" si="11"/>
        <v/>
      </c>
      <c r="X14" s="43" t="str">
        <f t="shared" si="12"/>
        <v/>
      </c>
      <c r="Y14" s="1" t="str">
        <f>IF(OR(N14="",COUNTIF(N$2:N14,N14)&gt;1),"",COUNTIF(N:N,"&gt;="&amp;N14))</f>
        <v/>
      </c>
      <c r="Z14" s="53" t="str">
        <f t="shared" si="0"/>
        <v/>
      </c>
      <c r="AA14" s="53" t="str">
        <f t="shared" si="1"/>
        <v/>
      </c>
      <c r="AB14" t="str">
        <f t="shared" si="2"/>
        <v/>
      </c>
      <c r="AC14" s="54" t="str">
        <f t="shared" si="3"/>
        <v/>
      </c>
      <c r="AD14" s="55" t="str">
        <f t="shared" si="4"/>
        <v/>
      </c>
      <c r="AE14" s="56" t="str">
        <f>IF(ISERROR(VLOOKUP(CONCATENATE($AB$2,$Z14),$M$2:T$200,8,FALSE)),"",VLOOKUP(CONCATENATE($AB$2,$Z14),$M$2:$T$200,8,FALSE))</f>
        <v/>
      </c>
      <c r="AF14" s="57" t="str">
        <f t="shared" si="5"/>
        <v/>
      </c>
      <c r="AG14" s="233" t="str">
        <f t="shared" si="13"/>
        <v/>
      </c>
      <c r="AH14" s="234" t="str">
        <f t="shared" si="14"/>
        <v/>
      </c>
      <c r="AI14" s="55" t="str">
        <f t="shared" si="15"/>
        <v/>
      </c>
      <c r="AJ14" s="57" t="str">
        <f t="shared" si="16"/>
        <v/>
      </c>
      <c r="AK14" s="230" t="str">
        <f t="shared" si="17"/>
        <v/>
      </c>
      <c r="AL14" s="230" t="str">
        <f t="shared" si="18"/>
        <v/>
      </c>
      <c r="AM14" s="69" t="str">
        <f t="shared" si="19"/>
        <v/>
      </c>
      <c r="AN14" s="58" t="str">
        <f t="shared" si="20"/>
        <v/>
      </c>
      <c r="AO14" s="1" t="str">
        <f t="shared" si="6"/>
        <v/>
      </c>
      <c r="AP14" s="1" t="str">
        <f t="shared" si="7"/>
        <v/>
      </c>
      <c r="AQ14" s="1" t="str">
        <f t="shared" si="8"/>
        <v/>
      </c>
      <c r="AR14" s="1" t="str">
        <f t="shared" si="9"/>
        <v/>
      </c>
    </row>
    <row r="15" spans="1:44" ht="17.399999999999999" hidden="1" customHeight="1">
      <c r="A15">
        <f t="shared" si="24"/>
        <v>0</v>
      </c>
      <c r="B15" s="65">
        <f t="shared" si="25"/>
        <v>10</v>
      </c>
      <c r="C15" s="104" t="str">
        <f t="shared" si="21"/>
        <v/>
      </c>
      <c r="D15" s="62" t="str">
        <f t="shared" si="22"/>
        <v/>
      </c>
      <c r="E15" s="63" t="str">
        <f t="shared" si="23"/>
        <v/>
      </c>
      <c r="F15" s="64"/>
      <c r="G15" s="66"/>
      <c r="H15" s="66"/>
      <c r="M15" s="40" t="str">
        <f>CONCATENATE(COUNTIF(N$3:N15,N15),N15)</f>
        <v xml:space="preserve">13 </v>
      </c>
      <c r="N15" s="12" t="str">
        <f>IF(O15&gt;0,'Saisie CLASSEMENT'!K20)</f>
        <v xml:space="preserve"> </v>
      </c>
      <c r="O15" s="59" t="str">
        <f>IF('Saisie CLASSEMENT'!$C20&gt;0,'Saisie CLASSEMENT'!B20,"")</f>
        <v/>
      </c>
      <c r="P15" s="59">
        <f>IF(O15&gt;0,'Saisie CLASSEMENT'!C20)</f>
        <v>0</v>
      </c>
      <c r="Q15" s="12" t="str">
        <f>IF(O15&gt;0,CONCATENATE('Saisie CLASSEMENT'!I20," ",'Saisie CLASSEMENT'!J20,""))</f>
        <v xml:space="preserve">   </v>
      </c>
      <c r="R15" s="60" t="str">
        <f>IF(O15&gt;0,'Saisie CLASSEMENT'!N20)</f>
        <v xml:space="preserve"> </v>
      </c>
      <c r="S15" s="60" t="str">
        <f>IF(O15&gt;0,'Saisie CLASSEMENT'!O20)</f>
        <v xml:space="preserve"> </v>
      </c>
      <c r="T15" s="14" t="str">
        <f>IF(LEN(O15)&gt;0,'Saisie CLASSEMENT'!H20,"")</f>
        <v/>
      </c>
      <c r="V15" s="43" t="str">
        <f t="shared" si="10"/>
        <v/>
      </c>
      <c r="W15" s="43" t="str">
        <f t="shared" si="11"/>
        <v/>
      </c>
      <c r="X15" s="43" t="str">
        <f t="shared" si="12"/>
        <v/>
      </c>
      <c r="Y15" s="1" t="str">
        <f>IF(OR(N15="",COUNTIF(N$2:N15,N15)&gt;1),"",COUNTIF(N:N,"&gt;="&amp;N15))</f>
        <v/>
      </c>
      <c r="Z15" s="53" t="str">
        <f t="shared" si="0"/>
        <v/>
      </c>
      <c r="AA15" s="53" t="str">
        <f t="shared" si="1"/>
        <v/>
      </c>
      <c r="AB15" t="str">
        <f t="shared" si="2"/>
        <v/>
      </c>
      <c r="AC15" s="54" t="str">
        <f t="shared" si="3"/>
        <v/>
      </c>
      <c r="AD15" s="55" t="str">
        <f t="shared" si="4"/>
        <v/>
      </c>
      <c r="AE15" s="56" t="str">
        <f>IF(ISERROR(VLOOKUP(CONCATENATE($AB$2,$Z15),$M$2:T$200,8,FALSE)),"",VLOOKUP(CONCATENATE($AB$2,$Z15),$M$2:$T$200,8,FALSE))</f>
        <v/>
      </c>
      <c r="AF15" s="57" t="str">
        <f t="shared" si="5"/>
        <v/>
      </c>
      <c r="AG15" s="233" t="str">
        <f t="shared" si="13"/>
        <v/>
      </c>
      <c r="AH15" s="234" t="str">
        <f t="shared" si="14"/>
        <v/>
      </c>
      <c r="AI15" s="55" t="str">
        <f t="shared" si="15"/>
        <v/>
      </c>
      <c r="AJ15" s="57" t="str">
        <f t="shared" si="16"/>
        <v/>
      </c>
      <c r="AK15" s="230" t="str">
        <f t="shared" si="17"/>
        <v/>
      </c>
      <c r="AL15" s="230" t="str">
        <f t="shared" si="18"/>
        <v/>
      </c>
      <c r="AM15" s="69" t="str">
        <f t="shared" si="19"/>
        <v/>
      </c>
      <c r="AN15" s="58" t="str">
        <f t="shared" si="20"/>
        <v/>
      </c>
      <c r="AO15" s="1" t="str">
        <f t="shared" si="6"/>
        <v/>
      </c>
      <c r="AP15" s="1" t="str">
        <f t="shared" si="7"/>
        <v/>
      </c>
      <c r="AQ15" s="1" t="str">
        <f t="shared" si="8"/>
        <v/>
      </c>
      <c r="AR15" s="1" t="str">
        <f t="shared" si="9"/>
        <v/>
      </c>
    </row>
    <row r="16" spans="1:44" ht="17.399999999999999" hidden="1" customHeight="1">
      <c r="A16">
        <f t="shared" si="24"/>
        <v>0</v>
      </c>
      <c r="B16" s="65">
        <f t="shared" si="25"/>
        <v>11</v>
      </c>
      <c r="C16" s="104" t="str">
        <f t="shared" si="21"/>
        <v/>
      </c>
      <c r="D16" s="62" t="str">
        <f t="shared" si="22"/>
        <v/>
      </c>
      <c r="E16" s="63" t="str">
        <f t="shared" si="23"/>
        <v/>
      </c>
      <c r="F16" s="64"/>
      <c r="G16" s="66"/>
      <c r="H16" s="66"/>
      <c r="M16" s="40" t="str">
        <f>CONCATENATE(COUNTIF(N$3:N16,N16),N16)</f>
        <v xml:space="preserve">14 </v>
      </c>
      <c r="N16" s="12" t="str">
        <f>IF(O16&gt;0,'Saisie CLASSEMENT'!K21)</f>
        <v xml:space="preserve"> </v>
      </c>
      <c r="O16" s="59" t="str">
        <f>IF('Saisie CLASSEMENT'!$C21&gt;0,'Saisie CLASSEMENT'!B21,"")</f>
        <v/>
      </c>
      <c r="P16" s="59">
        <f>IF(O16&gt;0,'Saisie CLASSEMENT'!C21)</f>
        <v>0</v>
      </c>
      <c r="Q16" s="12" t="str">
        <f>IF(O16&gt;0,CONCATENATE('Saisie CLASSEMENT'!I21," ",'Saisie CLASSEMENT'!J21,""))</f>
        <v xml:space="preserve">   </v>
      </c>
      <c r="R16" s="60" t="str">
        <f>IF(O16&gt;0,'Saisie CLASSEMENT'!N21)</f>
        <v xml:space="preserve"> </v>
      </c>
      <c r="S16" s="60" t="str">
        <f>IF(O16&gt;0,'Saisie CLASSEMENT'!O21)</f>
        <v xml:space="preserve"> </v>
      </c>
      <c r="T16" s="14" t="str">
        <f>IF(LEN(O16)&gt;0,'Saisie CLASSEMENT'!H21,"")</f>
        <v/>
      </c>
      <c r="V16" s="43" t="str">
        <f t="shared" si="10"/>
        <v/>
      </c>
      <c r="W16" s="43" t="str">
        <f t="shared" si="11"/>
        <v/>
      </c>
      <c r="X16" s="43" t="str">
        <f t="shared" si="12"/>
        <v/>
      </c>
      <c r="Y16" s="1" t="str">
        <f>IF(OR(N16="",COUNTIF(N$2:N16,N16)&gt;1),"",COUNTIF(N:N,"&gt;="&amp;N16))</f>
        <v/>
      </c>
      <c r="Z16" s="53" t="str">
        <f t="shared" si="0"/>
        <v/>
      </c>
      <c r="AA16" s="53" t="str">
        <f t="shared" si="1"/>
        <v/>
      </c>
      <c r="AB16" t="str">
        <f t="shared" si="2"/>
        <v/>
      </c>
      <c r="AC16" s="54" t="str">
        <f t="shared" si="3"/>
        <v/>
      </c>
      <c r="AD16" s="55" t="str">
        <f t="shared" si="4"/>
        <v/>
      </c>
      <c r="AE16" s="56" t="str">
        <f>IF(ISERROR(VLOOKUP(CONCATENATE($AB$2,$Z16),$M$2:T$200,8,FALSE)),"",VLOOKUP(CONCATENATE($AB$2,$Z16),$M$2:$T$200,8,FALSE))</f>
        <v/>
      </c>
      <c r="AF16" s="57" t="str">
        <f t="shared" si="5"/>
        <v/>
      </c>
      <c r="AG16" s="233" t="str">
        <f t="shared" si="13"/>
        <v/>
      </c>
      <c r="AH16" s="234" t="str">
        <f t="shared" si="14"/>
        <v/>
      </c>
      <c r="AI16" s="55" t="str">
        <f t="shared" si="15"/>
        <v/>
      </c>
      <c r="AJ16" s="57" t="str">
        <f t="shared" si="16"/>
        <v/>
      </c>
      <c r="AK16" s="230" t="str">
        <f t="shared" si="17"/>
        <v/>
      </c>
      <c r="AL16" s="230" t="str">
        <f t="shared" si="18"/>
        <v/>
      </c>
      <c r="AM16" s="69" t="str">
        <f t="shared" si="19"/>
        <v/>
      </c>
      <c r="AN16" s="58" t="str">
        <f t="shared" si="20"/>
        <v/>
      </c>
      <c r="AO16" s="1" t="str">
        <f t="shared" si="6"/>
        <v/>
      </c>
      <c r="AP16" s="1" t="str">
        <f t="shared" si="7"/>
        <v/>
      </c>
      <c r="AQ16" s="1" t="str">
        <f t="shared" si="8"/>
        <v/>
      </c>
      <c r="AR16" s="1" t="str">
        <f t="shared" si="9"/>
        <v/>
      </c>
    </row>
    <row r="17" spans="1:44" ht="17.399999999999999" hidden="1" customHeight="1">
      <c r="A17">
        <f t="shared" si="24"/>
        <v>0</v>
      </c>
      <c r="B17" s="65">
        <f t="shared" si="25"/>
        <v>12</v>
      </c>
      <c r="C17" s="104" t="str">
        <f t="shared" si="21"/>
        <v/>
      </c>
      <c r="D17" s="62" t="str">
        <f t="shared" si="22"/>
        <v/>
      </c>
      <c r="E17" s="63" t="str">
        <f t="shared" si="23"/>
        <v/>
      </c>
      <c r="F17" s="64"/>
      <c r="G17" s="66"/>
      <c r="H17" s="66"/>
      <c r="M17" s="40" t="str">
        <f>CONCATENATE(COUNTIF(N$3:N17,N17),N17)</f>
        <v xml:space="preserve">15 </v>
      </c>
      <c r="N17" s="12" t="str">
        <f>IF(O17&gt;0,'Saisie CLASSEMENT'!K22)</f>
        <v xml:space="preserve"> </v>
      </c>
      <c r="O17" s="59" t="str">
        <f>IF('Saisie CLASSEMENT'!$C22&gt;0,'Saisie CLASSEMENT'!B22,"")</f>
        <v/>
      </c>
      <c r="P17" s="59">
        <f>IF(O17&gt;0,'Saisie CLASSEMENT'!C22)</f>
        <v>0</v>
      </c>
      <c r="Q17" s="12" t="str">
        <f>IF(O17&gt;0,CONCATENATE('Saisie CLASSEMENT'!I22," ",'Saisie CLASSEMENT'!J22,""))</f>
        <v xml:space="preserve">   </v>
      </c>
      <c r="R17" s="60" t="str">
        <f>IF(O17&gt;0,'Saisie CLASSEMENT'!N22)</f>
        <v xml:space="preserve"> </v>
      </c>
      <c r="S17" s="60" t="str">
        <f>IF(O17&gt;0,'Saisie CLASSEMENT'!O22)</f>
        <v xml:space="preserve"> </v>
      </c>
      <c r="T17" s="14" t="str">
        <f>IF(LEN(O17)&gt;0,'Saisie CLASSEMENT'!H22,"")</f>
        <v/>
      </c>
      <c r="V17" s="43" t="str">
        <f t="shared" si="10"/>
        <v/>
      </c>
      <c r="W17" s="43" t="str">
        <f t="shared" si="11"/>
        <v/>
      </c>
      <c r="X17" s="43" t="str">
        <f t="shared" si="12"/>
        <v/>
      </c>
      <c r="Y17" s="1" t="str">
        <f>IF(OR(N17="",COUNTIF(N$2:N17,N17)&gt;1),"",COUNTIF(N:N,"&gt;="&amp;N17))</f>
        <v/>
      </c>
      <c r="Z17" s="53" t="str">
        <f t="shared" si="0"/>
        <v/>
      </c>
      <c r="AA17" s="53" t="str">
        <f t="shared" si="1"/>
        <v/>
      </c>
      <c r="AB17" t="str">
        <f t="shared" si="2"/>
        <v/>
      </c>
      <c r="AC17" s="54" t="str">
        <f t="shared" si="3"/>
        <v/>
      </c>
      <c r="AD17" s="55" t="str">
        <f t="shared" si="4"/>
        <v/>
      </c>
      <c r="AE17" s="56" t="str">
        <f>IF(ISERROR(VLOOKUP(CONCATENATE($AB$2,$Z17),$M$2:T$200,8,FALSE)),"",VLOOKUP(CONCATENATE($AB$2,$Z17),$M$2:$T$200,8,FALSE))</f>
        <v/>
      </c>
      <c r="AF17" s="57" t="str">
        <f t="shared" si="5"/>
        <v/>
      </c>
      <c r="AG17" s="233" t="str">
        <f t="shared" si="13"/>
        <v/>
      </c>
      <c r="AH17" s="234" t="str">
        <f t="shared" si="14"/>
        <v/>
      </c>
      <c r="AI17" s="55" t="str">
        <f t="shared" si="15"/>
        <v/>
      </c>
      <c r="AJ17" s="57" t="str">
        <f t="shared" si="16"/>
        <v/>
      </c>
      <c r="AK17" s="230" t="str">
        <f t="shared" si="17"/>
        <v/>
      </c>
      <c r="AL17" s="230" t="str">
        <f t="shared" si="18"/>
        <v/>
      </c>
      <c r="AM17" s="69" t="str">
        <f t="shared" si="19"/>
        <v/>
      </c>
      <c r="AN17" s="58" t="str">
        <f t="shared" si="20"/>
        <v/>
      </c>
      <c r="AO17" s="1" t="str">
        <f t="shared" si="6"/>
        <v/>
      </c>
      <c r="AP17" s="1" t="str">
        <f t="shared" si="7"/>
        <v/>
      </c>
      <c r="AQ17" s="1" t="str">
        <f t="shared" si="8"/>
        <v/>
      </c>
      <c r="AR17" s="1" t="str">
        <f t="shared" si="9"/>
        <v/>
      </c>
    </row>
    <row r="18" spans="1:44" ht="17.399999999999999" hidden="1" customHeight="1">
      <c r="A18">
        <f t="shared" si="24"/>
        <v>0</v>
      </c>
      <c r="B18" s="65">
        <f t="shared" si="25"/>
        <v>13</v>
      </c>
      <c r="C18" s="104" t="str">
        <f t="shared" si="21"/>
        <v/>
      </c>
      <c r="D18" s="62" t="str">
        <f t="shared" si="22"/>
        <v/>
      </c>
      <c r="E18" s="63" t="str">
        <f t="shared" si="23"/>
        <v/>
      </c>
      <c r="F18" s="64"/>
      <c r="G18" s="66"/>
      <c r="H18" s="66"/>
      <c r="M18" s="40" t="str">
        <f>CONCATENATE(COUNTIF(N$3:N18,N18),N18)</f>
        <v xml:space="preserve">16 </v>
      </c>
      <c r="N18" s="12" t="str">
        <f>IF(O18&gt;0,'Saisie CLASSEMENT'!K23)</f>
        <v xml:space="preserve"> </v>
      </c>
      <c r="O18" s="59" t="str">
        <f>IF('Saisie CLASSEMENT'!$C23&gt;0,'Saisie CLASSEMENT'!B23,"")</f>
        <v/>
      </c>
      <c r="P18" s="59">
        <f>IF(O18&gt;0,'Saisie CLASSEMENT'!C23)</f>
        <v>0</v>
      </c>
      <c r="Q18" s="12" t="str">
        <f>IF(O18&gt;0,CONCATENATE('Saisie CLASSEMENT'!I23," ",'Saisie CLASSEMENT'!J23,""))</f>
        <v xml:space="preserve">   </v>
      </c>
      <c r="R18" s="60" t="str">
        <f>IF(O18&gt;0,'Saisie CLASSEMENT'!N23)</f>
        <v xml:space="preserve"> </v>
      </c>
      <c r="S18" s="60" t="str">
        <f>IF(O18&gt;0,'Saisie CLASSEMENT'!O23)</f>
        <v xml:space="preserve"> </v>
      </c>
      <c r="T18" s="14" t="str">
        <f>IF(LEN(O18)&gt;0,'Saisie CLASSEMENT'!H23,"")</f>
        <v/>
      </c>
      <c r="V18" s="43" t="str">
        <f t="shared" si="10"/>
        <v/>
      </c>
      <c r="W18" s="43" t="str">
        <f t="shared" si="11"/>
        <v/>
      </c>
      <c r="X18" s="43" t="str">
        <f t="shared" si="12"/>
        <v/>
      </c>
      <c r="Y18" s="1" t="str">
        <f>IF(OR(N18="",COUNTIF(N$2:N18,N18)&gt;1),"",COUNTIF(N:N,"&gt;="&amp;N18))</f>
        <v/>
      </c>
      <c r="Z18" s="53" t="str">
        <f t="shared" si="0"/>
        <v/>
      </c>
      <c r="AA18" s="53" t="str">
        <f t="shared" si="1"/>
        <v/>
      </c>
      <c r="AB18" t="str">
        <f t="shared" si="2"/>
        <v/>
      </c>
      <c r="AC18" s="54" t="str">
        <f t="shared" si="3"/>
        <v/>
      </c>
      <c r="AD18" s="55" t="str">
        <f t="shared" si="4"/>
        <v/>
      </c>
      <c r="AE18" s="56" t="str">
        <f>IF(ISERROR(VLOOKUP(CONCATENATE($AB$2,$Z18),$M$2:T$200,8,FALSE)),"",VLOOKUP(CONCATENATE($AB$2,$Z18),$M$2:$T$200,8,FALSE))</f>
        <v/>
      </c>
      <c r="AF18" s="57" t="str">
        <f t="shared" si="5"/>
        <v/>
      </c>
      <c r="AG18" s="233" t="str">
        <f t="shared" si="13"/>
        <v/>
      </c>
      <c r="AH18" s="234" t="str">
        <f t="shared" si="14"/>
        <v/>
      </c>
      <c r="AI18" s="55" t="str">
        <f t="shared" si="15"/>
        <v/>
      </c>
      <c r="AJ18" s="57" t="str">
        <f t="shared" si="16"/>
        <v/>
      </c>
      <c r="AK18" s="230" t="str">
        <f t="shared" si="17"/>
        <v/>
      </c>
      <c r="AL18" s="230" t="str">
        <f t="shared" si="18"/>
        <v/>
      </c>
      <c r="AM18" s="69" t="str">
        <f t="shared" si="19"/>
        <v/>
      </c>
      <c r="AN18" s="58" t="str">
        <f t="shared" si="20"/>
        <v/>
      </c>
      <c r="AO18" s="1" t="str">
        <f t="shared" si="6"/>
        <v/>
      </c>
      <c r="AP18" s="1" t="str">
        <f t="shared" si="7"/>
        <v/>
      </c>
      <c r="AQ18" s="1" t="str">
        <f t="shared" si="8"/>
        <v/>
      </c>
      <c r="AR18" s="1" t="str">
        <f t="shared" si="9"/>
        <v/>
      </c>
    </row>
    <row r="19" spans="1:44" ht="17.399999999999999" hidden="1" customHeight="1">
      <c r="A19">
        <f t="shared" si="24"/>
        <v>0</v>
      </c>
      <c r="B19" s="65">
        <f t="shared" si="25"/>
        <v>14</v>
      </c>
      <c r="C19" s="104" t="str">
        <f t="shared" si="21"/>
        <v/>
      </c>
      <c r="D19" s="62" t="str">
        <f t="shared" si="22"/>
        <v/>
      </c>
      <c r="E19" s="63" t="str">
        <f t="shared" si="23"/>
        <v/>
      </c>
      <c r="F19" s="64"/>
      <c r="G19" s="66"/>
      <c r="H19" s="66"/>
      <c r="M19" s="40" t="str">
        <f>CONCATENATE(COUNTIF(N$3:N19,N19),N19)</f>
        <v xml:space="preserve">17 </v>
      </c>
      <c r="N19" s="12" t="str">
        <f>IF(O19&gt;0,'Saisie CLASSEMENT'!K24)</f>
        <v xml:space="preserve"> </v>
      </c>
      <c r="O19" s="59" t="str">
        <f>IF('Saisie CLASSEMENT'!$C24&gt;0,'Saisie CLASSEMENT'!B24,"")</f>
        <v/>
      </c>
      <c r="P19" s="59">
        <f>IF(O19&gt;0,'Saisie CLASSEMENT'!C24)</f>
        <v>0</v>
      </c>
      <c r="Q19" s="12" t="str">
        <f>IF(O19&gt;0,CONCATENATE('Saisie CLASSEMENT'!I24," ",'Saisie CLASSEMENT'!J24,""))</f>
        <v xml:space="preserve">   </v>
      </c>
      <c r="R19" s="60" t="str">
        <f>IF(O19&gt;0,'Saisie CLASSEMENT'!N24)</f>
        <v xml:space="preserve"> </v>
      </c>
      <c r="S19" s="60" t="str">
        <f>IF(O19&gt;0,'Saisie CLASSEMENT'!O24)</f>
        <v xml:space="preserve"> </v>
      </c>
      <c r="T19" s="14" t="str">
        <f>IF(LEN(O19)&gt;0,'Saisie CLASSEMENT'!H24,"")</f>
        <v/>
      </c>
      <c r="V19" s="43" t="str">
        <f t="shared" si="10"/>
        <v/>
      </c>
      <c r="W19" s="43" t="str">
        <f t="shared" si="11"/>
        <v/>
      </c>
      <c r="X19" s="43" t="str">
        <f t="shared" si="12"/>
        <v/>
      </c>
      <c r="Y19" s="1" t="str">
        <f>IF(OR(N19="",COUNTIF(N$2:N19,N19)&gt;1),"",COUNTIF(N:N,"&gt;="&amp;N19))</f>
        <v/>
      </c>
      <c r="Z19" s="53" t="str">
        <f t="shared" si="0"/>
        <v/>
      </c>
      <c r="AA19" s="53" t="str">
        <f t="shared" si="1"/>
        <v/>
      </c>
      <c r="AB19" t="str">
        <f t="shared" si="2"/>
        <v/>
      </c>
      <c r="AC19" s="54" t="str">
        <f t="shared" si="3"/>
        <v/>
      </c>
      <c r="AD19" s="55" t="str">
        <f t="shared" si="4"/>
        <v/>
      </c>
      <c r="AE19" s="56" t="str">
        <f>IF(ISERROR(VLOOKUP(CONCATENATE($AB$2,$Z19),$M$2:T$200,8,FALSE)),"",VLOOKUP(CONCATENATE($AB$2,$Z19),$M$2:$T$200,8,FALSE))</f>
        <v/>
      </c>
      <c r="AF19" s="57" t="str">
        <f t="shared" si="5"/>
        <v/>
      </c>
      <c r="AG19" s="233" t="str">
        <f t="shared" si="13"/>
        <v/>
      </c>
      <c r="AH19" s="234" t="str">
        <f t="shared" si="14"/>
        <v/>
      </c>
      <c r="AI19" s="55" t="str">
        <f t="shared" si="15"/>
        <v/>
      </c>
      <c r="AJ19" s="57" t="str">
        <f t="shared" si="16"/>
        <v/>
      </c>
      <c r="AK19" s="230" t="str">
        <f t="shared" si="17"/>
        <v/>
      </c>
      <c r="AL19" s="230" t="str">
        <f t="shared" si="18"/>
        <v/>
      </c>
      <c r="AM19" s="69" t="str">
        <f t="shared" si="19"/>
        <v/>
      </c>
      <c r="AN19" s="58" t="str">
        <f t="shared" si="20"/>
        <v/>
      </c>
      <c r="AO19" s="1" t="str">
        <f t="shared" si="6"/>
        <v/>
      </c>
      <c r="AP19" s="1" t="str">
        <f t="shared" si="7"/>
        <v/>
      </c>
      <c r="AQ19" s="1" t="str">
        <f t="shared" si="8"/>
        <v/>
      </c>
      <c r="AR19" s="1" t="str">
        <f t="shared" si="9"/>
        <v/>
      </c>
    </row>
    <row r="20" spans="1:44" ht="17.399999999999999" hidden="1" customHeight="1">
      <c r="A20">
        <f t="shared" si="24"/>
        <v>0</v>
      </c>
      <c r="B20" s="65">
        <f t="shared" si="25"/>
        <v>15</v>
      </c>
      <c r="C20" s="104" t="str">
        <f t="shared" si="21"/>
        <v/>
      </c>
      <c r="D20" s="62" t="str">
        <f t="shared" si="22"/>
        <v/>
      </c>
      <c r="E20" s="63" t="str">
        <f t="shared" si="23"/>
        <v/>
      </c>
      <c r="F20" s="64"/>
      <c r="G20" s="66"/>
      <c r="H20" s="66"/>
      <c r="M20" s="40" t="str">
        <f>CONCATENATE(COUNTIF(N$3:N20,N20),N20)</f>
        <v xml:space="preserve">18 </v>
      </c>
      <c r="N20" s="12" t="str">
        <f>IF(O20&gt;0,'Saisie CLASSEMENT'!K25)</f>
        <v xml:space="preserve"> </v>
      </c>
      <c r="O20" s="59" t="str">
        <f>IF('Saisie CLASSEMENT'!$C25&gt;0,'Saisie CLASSEMENT'!B25,"")</f>
        <v/>
      </c>
      <c r="P20" s="59">
        <f>IF(O20&gt;0,'Saisie CLASSEMENT'!C25)</f>
        <v>0</v>
      </c>
      <c r="Q20" s="12" t="str">
        <f>IF(O20&gt;0,CONCATENATE('Saisie CLASSEMENT'!I25," ",'Saisie CLASSEMENT'!J25,""))</f>
        <v xml:space="preserve">   </v>
      </c>
      <c r="R20" s="60" t="str">
        <f>IF(O20&gt;0,'Saisie CLASSEMENT'!N25)</f>
        <v xml:space="preserve"> </v>
      </c>
      <c r="S20" s="60" t="str">
        <f>IF(O20&gt;0,'Saisie CLASSEMENT'!O25)</f>
        <v xml:space="preserve"> </v>
      </c>
      <c r="T20" s="14" t="str">
        <f>IF(LEN(O20)&gt;0,'Saisie CLASSEMENT'!H25,"")</f>
        <v/>
      </c>
      <c r="V20" s="43" t="str">
        <f t="shared" si="10"/>
        <v/>
      </c>
      <c r="W20" s="43" t="str">
        <f t="shared" si="11"/>
        <v/>
      </c>
      <c r="X20" s="43" t="str">
        <f t="shared" si="12"/>
        <v/>
      </c>
      <c r="Y20" s="1" t="str">
        <f>IF(OR(N20="",COUNTIF(N$2:N20,N20)&gt;1),"",COUNTIF(N:N,"&gt;="&amp;N20))</f>
        <v/>
      </c>
      <c r="Z20" s="53" t="str">
        <f t="shared" si="0"/>
        <v/>
      </c>
      <c r="AA20" s="53" t="str">
        <f t="shared" si="1"/>
        <v/>
      </c>
      <c r="AB20" t="str">
        <f t="shared" si="2"/>
        <v/>
      </c>
      <c r="AC20" s="54" t="str">
        <f t="shared" si="3"/>
        <v/>
      </c>
      <c r="AD20" s="55" t="str">
        <f t="shared" si="4"/>
        <v/>
      </c>
      <c r="AE20" s="56" t="str">
        <f>IF(ISERROR(VLOOKUP(CONCATENATE($AB$2,$Z20),$M$2:T$200,8,FALSE)),"",VLOOKUP(CONCATENATE($AB$2,$Z20),$M$2:$T$200,8,FALSE))</f>
        <v/>
      </c>
      <c r="AF20" s="57" t="str">
        <f t="shared" si="5"/>
        <v/>
      </c>
      <c r="AG20" s="233" t="str">
        <f t="shared" si="13"/>
        <v/>
      </c>
      <c r="AH20" s="234" t="str">
        <f t="shared" si="14"/>
        <v/>
      </c>
      <c r="AI20" s="55" t="str">
        <f t="shared" si="15"/>
        <v/>
      </c>
      <c r="AJ20" s="57" t="str">
        <f t="shared" si="16"/>
        <v/>
      </c>
      <c r="AK20" s="230" t="str">
        <f t="shared" si="17"/>
        <v/>
      </c>
      <c r="AL20" s="230" t="str">
        <f t="shared" si="18"/>
        <v/>
      </c>
      <c r="AM20" s="69" t="str">
        <f t="shared" si="19"/>
        <v/>
      </c>
      <c r="AN20" s="58" t="str">
        <f t="shared" si="20"/>
        <v/>
      </c>
      <c r="AO20" s="1" t="str">
        <f t="shared" si="6"/>
        <v/>
      </c>
      <c r="AP20" s="1" t="str">
        <f t="shared" si="7"/>
        <v/>
      </c>
      <c r="AQ20" s="1" t="str">
        <f t="shared" si="8"/>
        <v/>
      </c>
      <c r="AR20" s="1" t="str">
        <f t="shared" si="9"/>
        <v/>
      </c>
    </row>
    <row r="21" spans="1:44" ht="17.399999999999999" hidden="1" customHeight="1">
      <c r="A21">
        <f t="shared" si="24"/>
        <v>0</v>
      </c>
      <c r="B21" s="65">
        <f t="shared" si="25"/>
        <v>16</v>
      </c>
      <c r="C21" s="104" t="str">
        <f t="shared" si="21"/>
        <v/>
      </c>
      <c r="D21" s="62" t="str">
        <f t="shared" si="22"/>
        <v/>
      </c>
      <c r="E21" s="63" t="str">
        <f t="shared" si="23"/>
        <v/>
      </c>
      <c r="F21" s="64"/>
      <c r="G21" s="66"/>
      <c r="H21" s="66"/>
      <c r="M21" s="40" t="str">
        <f>CONCATENATE(COUNTIF(N$3:N21,N21),N21)</f>
        <v xml:space="preserve">19 </v>
      </c>
      <c r="N21" s="12" t="str">
        <f>IF(O21&gt;0,'Saisie CLASSEMENT'!K26)</f>
        <v xml:space="preserve"> </v>
      </c>
      <c r="O21" s="59" t="str">
        <f>IF('Saisie CLASSEMENT'!$C26&gt;0,'Saisie CLASSEMENT'!B26,"")</f>
        <v/>
      </c>
      <c r="P21" s="59">
        <f>IF(O21&gt;0,'Saisie CLASSEMENT'!C26)</f>
        <v>0</v>
      </c>
      <c r="Q21" s="12" t="str">
        <f>IF(O21&gt;0,CONCATENATE('Saisie CLASSEMENT'!I26," ",'Saisie CLASSEMENT'!J26,""))</f>
        <v xml:space="preserve">   </v>
      </c>
      <c r="R21" s="60" t="str">
        <f>IF(O21&gt;0,'Saisie CLASSEMENT'!N26)</f>
        <v xml:space="preserve"> </v>
      </c>
      <c r="S21" s="60" t="str">
        <f>IF(O21&gt;0,'Saisie CLASSEMENT'!O26)</f>
        <v xml:space="preserve"> </v>
      </c>
      <c r="T21" s="14" t="str">
        <f>IF(LEN(O21)&gt;0,'Saisie CLASSEMENT'!H26,"")</f>
        <v/>
      </c>
      <c r="V21" s="43" t="str">
        <f t="shared" si="10"/>
        <v/>
      </c>
      <c r="W21" s="43" t="str">
        <f t="shared" si="11"/>
        <v/>
      </c>
      <c r="X21" s="43" t="str">
        <f t="shared" si="12"/>
        <v/>
      </c>
      <c r="Y21" s="1" t="str">
        <f>IF(OR(N21="",COUNTIF(N$2:N21,N21)&gt;1),"",COUNTIF(N:N,"&gt;="&amp;N21))</f>
        <v/>
      </c>
      <c r="Z21" s="53" t="str">
        <f t="shared" si="0"/>
        <v/>
      </c>
      <c r="AA21" s="53" t="str">
        <f t="shared" si="1"/>
        <v/>
      </c>
      <c r="AB21" t="str">
        <f t="shared" si="2"/>
        <v/>
      </c>
      <c r="AC21" s="54" t="str">
        <f t="shared" si="3"/>
        <v/>
      </c>
      <c r="AD21" s="55" t="str">
        <f t="shared" si="4"/>
        <v/>
      </c>
      <c r="AE21" s="56" t="str">
        <f>IF(ISERROR(VLOOKUP(CONCATENATE($AB$2,$Z21),$M$2:T$200,8,FALSE)),"",VLOOKUP(CONCATENATE($AB$2,$Z21),$M$2:$T$200,8,FALSE))</f>
        <v/>
      </c>
      <c r="AF21" s="57" t="str">
        <f t="shared" si="5"/>
        <v/>
      </c>
      <c r="AG21" s="233" t="str">
        <f t="shared" si="13"/>
        <v/>
      </c>
      <c r="AH21" s="234" t="str">
        <f t="shared" si="14"/>
        <v/>
      </c>
      <c r="AI21" s="55" t="str">
        <f t="shared" si="15"/>
        <v/>
      </c>
      <c r="AJ21" s="57" t="str">
        <f t="shared" si="16"/>
        <v/>
      </c>
      <c r="AK21" s="230" t="str">
        <f t="shared" si="17"/>
        <v/>
      </c>
      <c r="AL21" s="230" t="str">
        <f t="shared" si="18"/>
        <v/>
      </c>
      <c r="AM21" s="69" t="str">
        <f t="shared" si="19"/>
        <v/>
      </c>
      <c r="AN21" s="58" t="str">
        <f t="shared" si="20"/>
        <v/>
      </c>
      <c r="AO21" s="1" t="str">
        <f t="shared" si="6"/>
        <v/>
      </c>
      <c r="AP21" s="1" t="str">
        <f t="shared" si="7"/>
        <v/>
      </c>
      <c r="AQ21" s="1" t="str">
        <f t="shared" si="8"/>
        <v/>
      </c>
      <c r="AR21" s="1" t="str">
        <f t="shared" si="9"/>
        <v/>
      </c>
    </row>
    <row r="22" spans="1:44" ht="17.399999999999999" hidden="1" customHeight="1">
      <c r="A22">
        <f t="shared" si="24"/>
        <v>0</v>
      </c>
      <c r="B22" s="65">
        <f t="shared" si="25"/>
        <v>17</v>
      </c>
      <c r="C22" s="104" t="str">
        <f t="shared" si="21"/>
        <v/>
      </c>
      <c r="D22" s="62" t="str">
        <f t="shared" si="22"/>
        <v/>
      </c>
      <c r="E22" s="63" t="str">
        <f t="shared" si="23"/>
        <v/>
      </c>
      <c r="F22" s="64"/>
      <c r="G22" s="66"/>
      <c r="H22" s="66"/>
      <c r="M22" s="40" t="str">
        <f>CONCATENATE(COUNTIF(N$3:N22,N22),N22)</f>
        <v xml:space="preserve">20 </v>
      </c>
      <c r="N22" s="12" t="str">
        <f>IF(O22&gt;0,'Saisie CLASSEMENT'!K27)</f>
        <v xml:space="preserve"> </v>
      </c>
      <c r="O22" s="59" t="str">
        <f>IF('Saisie CLASSEMENT'!$C27&gt;0,'Saisie CLASSEMENT'!B27,"")</f>
        <v/>
      </c>
      <c r="P22" s="59">
        <f>IF(O22&gt;0,'Saisie CLASSEMENT'!C27)</f>
        <v>0</v>
      </c>
      <c r="Q22" s="12" t="str">
        <f>IF(O22&gt;0,CONCATENATE('Saisie CLASSEMENT'!I27," ",'Saisie CLASSEMENT'!J27,""))</f>
        <v xml:space="preserve">   </v>
      </c>
      <c r="R22" s="60" t="str">
        <f>IF(O22&gt;0,'Saisie CLASSEMENT'!N27)</f>
        <v xml:space="preserve"> </v>
      </c>
      <c r="S22" s="60" t="str">
        <f>IF(O22&gt;0,'Saisie CLASSEMENT'!O27)</f>
        <v xml:space="preserve"> </v>
      </c>
      <c r="T22" s="14" t="str">
        <f>IF(LEN(O22)&gt;0,'Saisie CLASSEMENT'!H27,"")</f>
        <v/>
      </c>
      <c r="V22" s="43" t="str">
        <f t="shared" si="10"/>
        <v/>
      </c>
      <c r="W22" s="43" t="str">
        <f t="shared" si="11"/>
        <v/>
      </c>
      <c r="X22" s="43" t="str">
        <f t="shared" si="12"/>
        <v/>
      </c>
      <c r="Y22" s="1" t="str">
        <f>IF(OR(N22="",COUNTIF(N$2:N22,N22)&gt;1),"",COUNTIF(N:N,"&gt;="&amp;N22))</f>
        <v/>
      </c>
      <c r="Z22" s="53" t="str">
        <f t="shared" si="0"/>
        <v/>
      </c>
      <c r="AA22" s="53" t="str">
        <f t="shared" si="1"/>
        <v/>
      </c>
      <c r="AB22" t="str">
        <f t="shared" si="2"/>
        <v/>
      </c>
      <c r="AC22" s="54" t="str">
        <f t="shared" si="3"/>
        <v/>
      </c>
      <c r="AD22" s="55" t="str">
        <f t="shared" si="4"/>
        <v/>
      </c>
      <c r="AE22" s="56" t="str">
        <f>IF(ISERROR(VLOOKUP(CONCATENATE($AB$2,$Z22),$M$2:T$200,8,FALSE)),"",VLOOKUP(CONCATENATE($AB$2,$Z22),$M$2:$T$200,8,FALSE))</f>
        <v/>
      </c>
      <c r="AF22" s="57" t="str">
        <f t="shared" si="5"/>
        <v/>
      </c>
      <c r="AG22" s="233" t="str">
        <f t="shared" si="13"/>
        <v/>
      </c>
      <c r="AH22" s="234" t="str">
        <f t="shared" si="14"/>
        <v/>
      </c>
      <c r="AI22" s="55" t="str">
        <f t="shared" si="15"/>
        <v/>
      </c>
      <c r="AJ22" s="57" t="str">
        <f t="shared" si="16"/>
        <v/>
      </c>
      <c r="AK22" s="230" t="str">
        <f t="shared" si="17"/>
        <v/>
      </c>
      <c r="AL22" s="230" t="str">
        <f t="shared" si="18"/>
        <v/>
      </c>
      <c r="AM22" s="69" t="str">
        <f t="shared" si="19"/>
        <v/>
      </c>
      <c r="AN22" s="58" t="str">
        <f t="shared" si="20"/>
        <v/>
      </c>
      <c r="AO22" s="1" t="str">
        <f t="shared" si="6"/>
        <v/>
      </c>
      <c r="AP22" s="1" t="str">
        <f t="shared" si="7"/>
        <v/>
      </c>
      <c r="AQ22" s="1" t="str">
        <f t="shared" si="8"/>
        <v/>
      </c>
      <c r="AR22" s="1" t="str">
        <f t="shared" si="9"/>
        <v/>
      </c>
    </row>
    <row r="23" spans="1:44" ht="17.399999999999999" hidden="1" customHeight="1">
      <c r="A23">
        <f t="shared" si="24"/>
        <v>0</v>
      </c>
      <c r="B23" s="65">
        <f t="shared" si="25"/>
        <v>18</v>
      </c>
      <c r="C23" s="104" t="str">
        <f t="shared" si="21"/>
        <v/>
      </c>
      <c r="D23" s="62" t="str">
        <f t="shared" si="22"/>
        <v/>
      </c>
      <c r="E23" s="63" t="str">
        <f t="shared" si="23"/>
        <v/>
      </c>
      <c r="F23" s="64"/>
      <c r="G23" s="66"/>
      <c r="H23" s="66"/>
      <c r="M23" s="40" t="str">
        <f>CONCATENATE(COUNTIF(N$3:N23,N23),N23)</f>
        <v xml:space="preserve">21 </v>
      </c>
      <c r="N23" s="12" t="str">
        <f>IF(O23&gt;0,'Saisie CLASSEMENT'!K28)</f>
        <v xml:space="preserve"> </v>
      </c>
      <c r="O23" s="59" t="str">
        <f>IF('Saisie CLASSEMENT'!$C28&gt;0,'Saisie CLASSEMENT'!B28,"")</f>
        <v/>
      </c>
      <c r="P23" s="59">
        <f>IF(O23&gt;0,'Saisie CLASSEMENT'!C28)</f>
        <v>0</v>
      </c>
      <c r="Q23" s="12" t="str">
        <f>IF(O23&gt;0,CONCATENATE('Saisie CLASSEMENT'!I28," ",'Saisie CLASSEMENT'!J28,""))</f>
        <v xml:space="preserve">   </v>
      </c>
      <c r="R23" s="60" t="str">
        <f>IF(O23&gt;0,'Saisie CLASSEMENT'!N28)</f>
        <v xml:space="preserve"> </v>
      </c>
      <c r="S23" s="60" t="str">
        <f>IF(O23&gt;0,'Saisie CLASSEMENT'!O28)</f>
        <v xml:space="preserve"> </v>
      </c>
      <c r="T23" s="14" t="str">
        <f>IF(LEN(O23)&gt;0,'Saisie CLASSEMENT'!H28,"")</f>
        <v/>
      </c>
      <c r="V23" s="43" t="str">
        <f t="shared" si="10"/>
        <v/>
      </c>
      <c r="W23" s="43" t="str">
        <f t="shared" si="11"/>
        <v/>
      </c>
      <c r="X23" s="43" t="str">
        <f t="shared" si="12"/>
        <v/>
      </c>
      <c r="Y23" s="1" t="str">
        <f>IF(OR(N23="",COUNTIF(N$2:N23,N23)&gt;1),"",COUNTIF(N:N,"&gt;="&amp;N23))</f>
        <v/>
      </c>
      <c r="Z23" s="53" t="str">
        <f t="shared" si="0"/>
        <v/>
      </c>
      <c r="AA23" s="53" t="str">
        <f t="shared" si="1"/>
        <v/>
      </c>
      <c r="AB23" t="str">
        <f t="shared" si="2"/>
        <v/>
      </c>
      <c r="AC23" s="54" t="str">
        <f t="shared" si="3"/>
        <v/>
      </c>
      <c r="AD23" s="55" t="str">
        <f t="shared" si="4"/>
        <v/>
      </c>
      <c r="AE23" s="56" t="str">
        <f>IF(ISERROR(VLOOKUP(CONCATENATE($AB$2,$Z23),$M$2:T$200,8,FALSE)),"",VLOOKUP(CONCATENATE($AB$2,$Z23),$M$2:$T$200,8,FALSE))</f>
        <v/>
      </c>
      <c r="AF23" s="57" t="str">
        <f t="shared" si="5"/>
        <v/>
      </c>
      <c r="AG23" s="233" t="str">
        <f t="shared" si="13"/>
        <v/>
      </c>
      <c r="AH23" s="234" t="str">
        <f t="shared" si="14"/>
        <v/>
      </c>
      <c r="AI23" s="55" t="str">
        <f t="shared" si="15"/>
        <v/>
      </c>
      <c r="AJ23" s="57" t="str">
        <f t="shared" si="16"/>
        <v/>
      </c>
      <c r="AK23" s="230" t="str">
        <f t="shared" si="17"/>
        <v/>
      </c>
      <c r="AL23" s="230" t="str">
        <f t="shared" si="18"/>
        <v/>
      </c>
      <c r="AM23" s="69" t="str">
        <f t="shared" si="19"/>
        <v/>
      </c>
      <c r="AN23" s="58" t="str">
        <f t="shared" si="20"/>
        <v/>
      </c>
      <c r="AO23" s="1" t="str">
        <f t="shared" si="6"/>
        <v/>
      </c>
      <c r="AP23" s="1" t="str">
        <f t="shared" si="7"/>
        <v/>
      </c>
      <c r="AQ23" s="1" t="str">
        <f t="shared" si="8"/>
        <v/>
      </c>
      <c r="AR23" s="1" t="str">
        <f t="shared" si="9"/>
        <v/>
      </c>
    </row>
    <row r="24" spans="1:44" ht="17.399999999999999" hidden="1" customHeight="1">
      <c r="A24">
        <f t="shared" si="24"/>
        <v>0</v>
      </c>
      <c r="B24" s="65">
        <f t="shared" si="25"/>
        <v>19</v>
      </c>
      <c r="C24" s="104" t="str">
        <f t="shared" si="21"/>
        <v/>
      </c>
      <c r="D24" s="62" t="str">
        <f t="shared" si="22"/>
        <v/>
      </c>
      <c r="E24" s="63" t="str">
        <f t="shared" si="23"/>
        <v/>
      </c>
      <c r="F24" s="64"/>
      <c r="G24" s="66"/>
      <c r="H24" s="66"/>
      <c r="M24" s="40" t="str">
        <f>CONCATENATE(COUNTIF(N$3:N24,N24),N24)</f>
        <v xml:space="preserve">22 </v>
      </c>
      <c r="N24" s="12" t="str">
        <f>IF(O24&gt;0,'Saisie CLASSEMENT'!K29)</f>
        <v xml:space="preserve"> </v>
      </c>
      <c r="O24" s="59" t="str">
        <f>IF('Saisie CLASSEMENT'!$C29&gt;0,'Saisie CLASSEMENT'!B29,"")</f>
        <v/>
      </c>
      <c r="P24" s="59">
        <f>IF(O24&gt;0,'Saisie CLASSEMENT'!C29)</f>
        <v>0</v>
      </c>
      <c r="Q24" s="12" t="str">
        <f>IF(O24&gt;0,CONCATENATE('Saisie CLASSEMENT'!I29," ",'Saisie CLASSEMENT'!J29,""))</f>
        <v xml:space="preserve">   </v>
      </c>
      <c r="R24" s="60" t="str">
        <f>IF(O24&gt;0,'Saisie CLASSEMENT'!N29)</f>
        <v xml:space="preserve"> </v>
      </c>
      <c r="S24" s="60" t="str">
        <f>IF(O24&gt;0,'Saisie CLASSEMENT'!O29)</f>
        <v xml:space="preserve"> </v>
      </c>
      <c r="T24" s="14" t="str">
        <f>IF(LEN(O24)&gt;0,'Saisie CLASSEMENT'!H29,"")</f>
        <v/>
      </c>
      <c r="V24" s="43" t="str">
        <f t="shared" si="10"/>
        <v/>
      </c>
      <c r="W24" s="43" t="str">
        <f t="shared" si="11"/>
        <v/>
      </c>
      <c r="X24" s="43" t="str">
        <f t="shared" si="12"/>
        <v/>
      </c>
      <c r="Y24" s="1" t="str">
        <f>IF(OR(N24="",COUNTIF(N$2:N24,N24)&gt;1),"",COUNTIF(N:N,"&gt;="&amp;N24))</f>
        <v/>
      </c>
      <c r="Z24" s="53" t="str">
        <f t="shared" si="0"/>
        <v/>
      </c>
      <c r="AA24" s="53" t="str">
        <f t="shared" si="1"/>
        <v/>
      </c>
      <c r="AB24" t="str">
        <f t="shared" si="2"/>
        <v/>
      </c>
      <c r="AC24" s="54" t="str">
        <f t="shared" si="3"/>
        <v/>
      </c>
      <c r="AD24" s="55" t="str">
        <f t="shared" si="4"/>
        <v/>
      </c>
      <c r="AE24" s="56" t="str">
        <f>IF(ISERROR(VLOOKUP(CONCATENATE($AB$2,$Z24),$M$2:T$200,8,FALSE)),"",VLOOKUP(CONCATENATE($AB$2,$Z24),$M$2:$T$200,8,FALSE))</f>
        <v/>
      </c>
      <c r="AF24" s="57" t="str">
        <f t="shared" si="5"/>
        <v/>
      </c>
      <c r="AG24" s="233" t="str">
        <f t="shared" si="13"/>
        <v/>
      </c>
      <c r="AH24" s="234" t="str">
        <f t="shared" si="14"/>
        <v/>
      </c>
      <c r="AI24" s="55" t="str">
        <f t="shared" si="15"/>
        <v/>
      </c>
      <c r="AJ24" s="57" t="str">
        <f t="shared" si="16"/>
        <v/>
      </c>
      <c r="AK24" s="230" t="str">
        <f t="shared" si="17"/>
        <v/>
      </c>
      <c r="AL24" s="230" t="str">
        <f t="shared" si="18"/>
        <v/>
      </c>
      <c r="AM24" s="69" t="str">
        <f t="shared" si="19"/>
        <v/>
      </c>
      <c r="AN24" s="58" t="str">
        <f t="shared" si="20"/>
        <v/>
      </c>
      <c r="AO24" s="1" t="str">
        <f t="shared" si="6"/>
        <v/>
      </c>
      <c r="AP24" s="1" t="str">
        <f t="shared" si="7"/>
        <v/>
      </c>
      <c r="AQ24" s="1" t="str">
        <f t="shared" si="8"/>
        <v/>
      </c>
      <c r="AR24" s="1" t="str">
        <f t="shared" si="9"/>
        <v/>
      </c>
    </row>
    <row r="25" spans="1:44" ht="17.399999999999999" hidden="1" customHeight="1">
      <c r="A25">
        <f t="shared" si="24"/>
        <v>0</v>
      </c>
      <c r="B25" s="65">
        <f t="shared" si="25"/>
        <v>20</v>
      </c>
      <c r="C25" s="104" t="str">
        <f t="shared" si="21"/>
        <v/>
      </c>
      <c r="D25" s="62" t="str">
        <f t="shared" si="22"/>
        <v/>
      </c>
      <c r="E25" s="63" t="str">
        <f t="shared" si="23"/>
        <v/>
      </c>
      <c r="F25" s="64"/>
      <c r="G25" s="66"/>
      <c r="H25" s="66"/>
      <c r="M25" s="40" t="str">
        <f>CONCATENATE(COUNTIF(N$3:N25,N25),N25)</f>
        <v xml:space="preserve">23 </v>
      </c>
      <c r="N25" s="12" t="str">
        <f>IF(O25&gt;0,'Saisie CLASSEMENT'!K30)</f>
        <v xml:space="preserve"> </v>
      </c>
      <c r="O25" s="59" t="str">
        <f>IF('Saisie CLASSEMENT'!$C30&gt;0,'Saisie CLASSEMENT'!B30,"")</f>
        <v/>
      </c>
      <c r="P25" s="59">
        <f>IF(O25&gt;0,'Saisie CLASSEMENT'!C30)</f>
        <v>0</v>
      </c>
      <c r="Q25" s="12" t="str">
        <f>IF(O25&gt;0,CONCATENATE('Saisie CLASSEMENT'!I30," ",'Saisie CLASSEMENT'!J30,""))</f>
        <v xml:space="preserve">   </v>
      </c>
      <c r="R25" s="60" t="str">
        <f>IF(O25&gt;0,'Saisie CLASSEMENT'!N30)</f>
        <v xml:space="preserve"> </v>
      </c>
      <c r="S25" s="60" t="str">
        <f>IF(O25&gt;0,'Saisie CLASSEMENT'!O30)</f>
        <v xml:space="preserve"> </v>
      </c>
      <c r="T25" s="14" t="str">
        <f>IF(LEN(O25)&gt;0,'Saisie CLASSEMENT'!H30,"")</f>
        <v/>
      </c>
      <c r="V25" s="43" t="str">
        <f t="shared" si="10"/>
        <v/>
      </c>
      <c r="W25" s="43" t="str">
        <f t="shared" si="11"/>
        <v/>
      </c>
      <c r="X25" s="43" t="str">
        <f t="shared" si="12"/>
        <v/>
      </c>
      <c r="Y25" s="1" t="str">
        <f>IF(OR(N25="",COUNTIF(N$2:N25,N25)&gt;1),"",COUNTIF(N:N,"&gt;="&amp;N25))</f>
        <v/>
      </c>
      <c r="Z25" s="53" t="str">
        <f t="shared" si="0"/>
        <v/>
      </c>
      <c r="AA25" s="53" t="str">
        <f t="shared" si="1"/>
        <v/>
      </c>
      <c r="AB25" t="str">
        <f t="shared" si="2"/>
        <v/>
      </c>
      <c r="AC25" s="54" t="str">
        <f t="shared" si="3"/>
        <v/>
      </c>
      <c r="AD25" s="55" t="str">
        <f t="shared" si="4"/>
        <v/>
      </c>
      <c r="AE25" s="56" t="str">
        <f>IF(ISERROR(VLOOKUP(CONCATENATE($AB$2,$Z25),$M$2:T$200,8,FALSE)),"",VLOOKUP(CONCATENATE($AB$2,$Z25),$M$2:$T$200,8,FALSE))</f>
        <v/>
      </c>
      <c r="AF25" s="57" t="str">
        <f t="shared" si="5"/>
        <v/>
      </c>
      <c r="AG25" s="233" t="str">
        <f t="shared" si="13"/>
        <v/>
      </c>
      <c r="AH25" s="234" t="str">
        <f t="shared" si="14"/>
        <v/>
      </c>
      <c r="AI25" s="55" t="str">
        <f t="shared" si="15"/>
        <v/>
      </c>
      <c r="AJ25" s="57" t="str">
        <f t="shared" si="16"/>
        <v/>
      </c>
      <c r="AK25" s="230" t="str">
        <f t="shared" si="17"/>
        <v/>
      </c>
      <c r="AL25" s="230" t="str">
        <f t="shared" si="18"/>
        <v/>
      </c>
      <c r="AM25" s="69" t="str">
        <f t="shared" si="19"/>
        <v/>
      </c>
      <c r="AN25" s="58" t="str">
        <f t="shared" si="20"/>
        <v/>
      </c>
      <c r="AO25" s="1" t="str">
        <f t="shared" si="6"/>
        <v/>
      </c>
      <c r="AP25" s="1" t="str">
        <f t="shared" si="7"/>
        <v/>
      </c>
      <c r="AQ25" s="1" t="str">
        <f t="shared" si="8"/>
        <v/>
      </c>
      <c r="AR25" s="1" t="str">
        <f t="shared" si="9"/>
        <v/>
      </c>
    </row>
    <row r="26" spans="1:44" ht="17.399999999999999" hidden="1" customHeight="1">
      <c r="A26">
        <f t="shared" si="24"/>
        <v>0</v>
      </c>
      <c r="B26" s="65">
        <f t="shared" si="25"/>
        <v>21</v>
      </c>
      <c r="C26" s="104" t="str">
        <f t="shared" si="21"/>
        <v/>
      </c>
      <c r="D26" s="62" t="str">
        <f t="shared" si="22"/>
        <v/>
      </c>
      <c r="E26" s="63" t="str">
        <f t="shared" si="23"/>
        <v/>
      </c>
      <c r="F26" s="64"/>
      <c r="G26" s="66"/>
      <c r="H26" s="66"/>
      <c r="M26" s="40" t="str">
        <f>CONCATENATE(COUNTIF(N$3:N26,N26),N26)</f>
        <v xml:space="preserve">24 </v>
      </c>
      <c r="N26" s="12" t="str">
        <f>IF(O26&gt;0,'Saisie CLASSEMENT'!K31)</f>
        <v xml:space="preserve"> </v>
      </c>
      <c r="O26" s="59" t="str">
        <f>IF('Saisie CLASSEMENT'!$C31&gt;0,'Saisie CLASSEMENT'!B31,"")</f>
        <v/>
      </c>
      <c r="P26" s="59">
        <f>IF(O26&gt;0,'Saisie CLASSEMENT'!C31)</f>
        <v>0</v>
      </c>
      <c r="Q26" s="12" t="str">
        <f>IF(O26&gt;0,CONCATENATE('Saisie CLASSEMENT'!I31," ",'Saisie CLASSEMENT'!J31,""))</f>
        <v xml:space="preserve">   </v>
      </c>
      <c r="R26" s="60" t="str">
        <f>IF(O26&gt;0,'Saisie CLASSEMENT'!N31)</f>
        <v xml:space="preserve"> </v>
      </c>
      <c r="S26" s="60" t="str">
        <f>IF(O26&gt;0,'Saisie CLASSEMENT'!O31)</f>
        <v xml:space="preserve"> </v>
      </c>
      <c r="T26" s="14" t="str">
        <f>IF(LEN(O26)&gt;0,'Saisie CLASSEMENT'!H31,"")</f>
        <v/>
      </c>
      <c r="V26" s="43" t="str">
        <f t="shared" si="10"/>
        <v/>
      </c>
      <c r="W26" s="43" t="str">
        <f t="shared" si="11"/>
        <v/>
      </c>
      <c r="X26" s="43" t="str">
        <f t="shared" si="12"/>
        <v/>
      </c>
      <c r="Y26" s="1" t="str">
        <f>IF(OR(N26="",COUNTIF(N$2:N26,N26)&gt;1),"",COUNTIF(N:N,"&gt;="&amp;N26))</f>
        <v/>
      </c>
      <c r="Z26" s="53" t="str">
        <f t="shared" si="0"/>
        <v/>
      </c>
      <c r="AA26" s="53" t="str">
        <f t="shared" si="1"/>
        <v/>
      </c>
      <c r="AB26" t="str">
        <f t="shared" si="2"/>
        <v/>
      </c>
      <c r="AC26" s="54" t="str">
        <f t="shared" si="3"/>
        <v/>
      </c>
      <c r="AD26" s="55" t="str">
        <f t="shared" si="4"/>
        <v/>
      </c>
      <c r="AE26" s="56" t="str">
        <f>IF(ISERROR(VLOOKUP(CONCATENATE($AB$2,$Z26),$M$2:T$200,8,FALSE)),"",VLOOKUP(CONCATENATE($AB$2,$Z26),$M$2:$T$200,8,FALSE))</f>
        <v/>
      </c>
      <c r="AF26" s="57" t="str">
        <f t="shared" si="5"/>
        <v/>
      </c>
      <c r="AG26" s="233" t="str">
        <f t="shared" si="13"/>
        <v/>
      </c>
      <c r="AH26" s="234" t="str">
        <f t="shared" si="14"/>
        <v/>
      </c>
      <c r="AI26" s="55" t="str">
        <f t="shared" si="15"/>
        <v/>
      </c>
      <c r="AJ26" s="57" t="str">
        <f t="shared" si="16"/>
        <v/>
      </c>
      <c r="AK26" s="230" t="str">
        <f t="shared" si="17"/>
        <v/>
      </c>
      <c r="AL26" s="230" t="str">
        <f t="shared" si="18"/>
        <v/>
      </c>
      <c r="AM26" s="69" t="str">
        <f t="shared" si="19"/>
        <v/>
      </c>
      <c r="AN26" s="58" t="str">
        <f t="shared" si="20"/>
        <v/>
      </c>
      <c r="AO26" s="1" t="str">
        <f t="shared" si="6"/>
        <v/>
      </c>
      <c r="AP26" s="1" t="str">
        <f t="shared" si="7"/>
        <v/>
      </c>
      <c r="AQ26" s="1" t="str">
        <f t="shared" si="8"/>
        <v/>
      </c>
      <c r="AR26" s="1" t="str">
        <f t="shared" si="9"/>
        <v/>
      </c>
    </row>
    <row r="27" spans="1:44" ht="17.399999999999999" hidden="1" customHeight="1">
      <c r="A27">
        <f t="shared" si="24"/>
        <v>0</v>
      </c>
      <c r="B27" s="65">
        <f t="shared" si="25"/>
        <v>22</v>
      </c>
      <c r="C27" s="104" t="str">
        <f t="shared" si="21"/>
        <v/>
      </c>
      <c r="D27" s="62" t="str">
        <f t="shared" si="22"/>
        <v/>
      </c>
      <c r="E27" s="63" t="str">
        <f t="shared" si="23"/>
        <v/>
      </c>
      <c r="F27" s="64"/>
      <c r="G27" s="66"/>
      <c r="H27" s="66"/>
      <c r="M27" s="40" t="str">
        <f>CONCATENATE(COUNTIF(N$3:N27,N27),N27)</f>
        <v xml:space="preserve">25 </v>
      </c>
      <c r="N27" s="12" t="str">
        <f>IF(O27&gt;0,'Saisie CLASSEMENT'!K32)</f>
        <v xml:space="preserve"> </v>
      </c>
      <c r="O27" s="59" t="str">
        <f>IF('Saisie CLASSEMENT'!$C32&gt;0,'Saisie CLASSEMENT'!B32,"")</f>
        <v/>
      </c>
      <c r="P27" s="59">
        <f>IF(O27&gt;0,'Saisie CLASSEMENT'!C32)</f>
        <v>0</v>
      </c>
      <c r="Q27" s="12" t="str">
        <f>IF(O27&gt;0,CONCATENATE('Saisie CLASSEMENT'!I32," ",'Saisie CLASSEMENT'!J32,""))</f>
        <v xml:space="preserve">   </v>
      </c>
      <c r="R27" s="60" t="str">
        <f>IF(O27&gt;0,'Saisie CLASSEMENT'!N32)</f>
        <v xml:space="preserve"> </v>
      </c>
      <c r="S27" s="60" t="str">
        <f>IF(O27&gt;0,'Saisie CLASSEMENT'!O32)</f>
        <v xml:space="preserve"> </v>
      </c>
      <c r="T27" s="14" t="str">
        <f>IF(LEN(O27)&gt;0,'Saisie CLASSEMENT'!H32,"")</f>
        <v/>
      </c>
      <c r="V27" s="43" t="str">
        <f t="shared" si="10"/>
        <v/>
      </c>
      <c r="W27" s="43" t="str">
        <f t="shared" si="11"/>
        <v/>
      </c>
      <c r="X27" s="43" t="str">
        <f t="shared" si="12"/>
        <v/>
      </c>
      <c r="Y27" s="1" t="str">
        <f>IF(OR(N27="",COUNTIF(N$2:N27,N27)&gt;1),"",COUNTIF(N:N,"&gt;="&amp;N27))</f>
        <v/>
      </c>
      <c r="Z27" s="53" t="str">
        <f t="shared" si="0"/>
        <v/>
      </c>
      <c r="AA27" s="53" t="str">
        <f t="shared" si="1"/>
        <v/>
      </c>
      <c r="AB27" t="str">
        <f t="shared" si="2"/>
        <v/>
      </c>
      <c r="AC27" s="54" t="str">
        <f t="shared" si="3"/>
        <v/>
      </c>
      <c r="AD27" s="55" t="str">
        <f t="shared" si="4"/>
        <v/>
      </c>
      <c r="AE27" s="56" t="str">
        <f>IF(ISERROR(VLOOKUP(CONCATENATE($AB$2,$Z27),$M$2:T$200,8,FALSE)),"",VLOOKUP(CONCATENATE($AB$2,$Z27),$M$2:$T$200,8,FALSE))</f>
        <v/>
      </c>
      <c r="AF27" s="57" t="str">
        <f t="shared" si="5"/>
        <v/>
      </c>
      <c r="AG27" s="233" t="str">
        <f t="shared" si="13"/>
        <v/>
      </c>
      <c r="AH27" s="234" t="str">
        <f t="shared" si="14"/>
        <v/>
      </c>
      <c r="AI27" s="55" t="str">
        <f t="shared" si="15"/>
        <v/>
      </c>
      <c r="AJ27" s="57" t="str">
        <f t="shared" si="16"/>
        <v/>
      </c>
      <c r="AK27" s="230" t="str">
        <f t="shared" si="17"/>
        <v/>
      </c>
      <c r="AL27" s="230" t="str">
        <f t="shared" si="18"/>
        <v/>
      </c>
      <c r="AM27" s="69" t="str">
        <f t="shared" si="19"/>
        <v/>
      </c>
      <c r="AN27" s="58" t="str">
        <f t="shared" si="20"/>
        <v/>
      </c>
      <c r="AO27" s="1" t="str">
        <f t="shared" si="6"/>
        <v/>
      </c>
      <c r="AP27" s="1" t="str">
        <f t="shared" si="7"/>
        <v/>
      </c>
      <c r="AQ27" s="1" t="str">
        <f t="shared" si="8"/>
        <v/>
      </c>
      <c r="AR27" s="1" t="str">
        <f t="shared" si="9"/>
        <v/>
      </c>
    </row>
    <row r="28" spans="1:44" ht="17.399999999999999" hidden="1" customHeight="1">
      <c r="A28">
        <f t="shared" si="24"/>
        <v>0</v>
      </c>
      <c r="B28" s="65">
        <f t="shared" si="25"/>
        <v>23</v>
      </c>
      <c r="C28" s="104" t="str">
        <f t="shared" si="21"/>
        <v/>
      </c>
      <c r="D28" s="62" t="str">
        <f t="shared" si="22"/>
        <v/>
      </c>
      <c r="E28" s="63" t="str">
        <f t="shared" si="23"/>
        <v/>
      </c>
      <c r="F28" s="64"/>
      <c r="G28" s="66"/>
      <c r="H28" s="66"/>
      <c r="M28" s="40" t="str">
        <f>CONCATENATE(COUNTIF(N$3:N28,N28),N28)</f>
        <v xml:space="preserve">26 </v>
      </c>
      <c r="N28" s="12" t="str">
        <f>IF(O28&gt;0,'Saisie CLASSEMENT'!K33)</f>
        <v xml:space="preserve"> </v>
      </c>
      <c r="O28" s="59" t="str">
        <f>IF('Saisie CLASSEMENT'!$C33&gt;0,'Saisie CLASSEMENT'!B33,"")</f>
        <v/>
      </c>
      <c r="P28" s="59">
        <f>IF(O28&gt;0,'Saisie CLASSEMENT'!C33)</f>
        <v>0</v>
      </c>
      <c r="Q28" s="12" t="str">
        <f>IF(O28&gt;0,CONCATENATE('Saisie CLASSEMENT'!I33," ",'Saisie CLASSEMENT'!J33,""))</f>
        <v xml:space="preserve">   </v>
      </c>
      <c r="R28" s="60" t="str">
        <f>IF(O28&gt;0,'Saisie CLASSEMENT'!N33)</f>
        <v xml:space="preserve"> </v>
      </c>
      <c r="S28" s="60" t="str">
        <f>IF(O28&gt;0,'Saisie CLASSEMENT'!O33)</f>
        <v xml:space="preserve"> </v>
      </c>
      <c r="T28" s="14" t="str">
        <f>IF(LEN(O28)&gt;0,'Saisie CLASSEMENT'!H33,"")</f>
        <v/>
      </c>
      <c r="V28" s="43" t="str">
        <f t="shared" si="10"/>
        <v/>
      </c>
      <c r="W28" s="43" t="str">
        <f t="shared" si="11"/>
        <v/>
      </c>
      <c r="X28" s="43" t="str">
        <f t="shared" si="12"/>
        <v/>
      </c>
      <c r="Y28" s="1" t="str">
        <f>IF(OR(N28="",COUNTIF(N$2:N28,N28)&gt;1),"",COUNTIF(N:N,"&gt;="&amp;N28))</f>
        <v/>
      </c>
      <c r="Z28" s="53" t="str">
        <f t="shared" si="0"/>
        <v/>
      </c>
      <c r="AA28" s="53" t="str">
        <f t="shared" si="1"/>
        <v/>
      </c>
      <c r="AB28" t="str">
        <f t="shared" si="2"/>
        <v/>
      </c>
      <c r="AC28" s="54" t="str">
        <f t="shared" si="3"/>
        <v/>
      </c>
      <c r="AD28" s="55" t="str">
        <f t="shared" si="4"/>
        <v/>
      </c>
      <c r="AE28" s="56" t="str">
        <f>IF(ISERROR(VLOOKUP(CONCATENATE($AB$2,$Z28),$M$2:T$200,8,FALSE)),"",VLOOKUP(CONCATENATE($AB$2,$Z28),$M$2:$T$200,8,FALSE))</f>
        <v/>
      </c>
      <c r="AF28" s="57" t="str">
        <f t="shared" si="5"/>
        <v/>
      </c>
      <c r="AG28" s="233" t="str">
        <f t="shared" si="13"/>
        <v/>
      </c>
      <c r="AH28" s="234" t="str">
        <f t="shared" si="14"/>
        <v/>
      </c>
      <c r="AI28" s="55" t="str">
        <f t="shared" si="15"/>
        <v/>
      </c>
      <c r="AJ28" s="57" t="str">
        <f t="shared" si="16"/>
        <v/>
      </c>
      <c r="AK28" s="230" t="str">
        <f t="shared" si="17"/>
        <v/>
      </c>
      <c r="AL28" s="230" t="str">
        <f t="shared" si="18"/>
        <v/>
      </c>
      <c r="AM28" s="69" t="str">
        <f t="shared" si="19"/>
        <v/>
      </c>
      <c r="AN28" s="58" t="str">
        <f t="shared" si="20"/>
        <v/>
      </c>
      <c r="AO28" s="1" t="str">
        <f t="shared" si="6"/>
        <v/>
      </c>
      <c r="AP28" s="1" t="str">
        <f t="shared" si="7"/>
        <v/>
      </c>
      <c r="AQ28" s="1" t="str">
        <f t="shared" si="8"/>
        <v/>
      </c>
      <c r="AR28" s="1" t="str">
        <f t="shared" si="9"/>
        <v/>
      </c>
    </row>
    <row r="29" spans="1:44" ht="17.399999999999999" hidden="1" customHeight="1">
      <c r="A29">
        <f t="shared" si="24"/>
        <v>0</v>
      </c>
      <c r="B29" s="65">
        <f t="shared" si="25"/>
        <v>24</v>
      </c>
      <c r="C29" s="104" t="str">
        <f t="shared" si="21"/>
        <v/>
      </c>
      <c r="D29" s="62" t="str">
        <f t="shared" si="22"/>
        <v/>
      </c>
      <c r="E29" s="63" t="str">
        <f t="shared" si="23"/>
        <v/>
      </c>
      <c r="F29" s="64"/>
      <c r="G29" s="66"/>
      <c r="H29" s="66"/>
      <c r="M29" s="40" t="str">
        <f>CONCATENATE(COUNTIF(N$3:N29,N29),N29)</f>
        <v xml:space="preserve">27 </v>
      </c>
      <c r="N29" s="12" t="str">
        <f>IF(O29&gt;0,'Saisie CLASSEMENT'!K34)</f>
        <v xml:space="preserve"> </v>
      </c>
      <c r="O29" s="59" t="str">
        <f>IF('Saisie CLASSEMENT'!$C34&gt;0,'Saisie CLASSEMENT'!B34,"")</f>
        <v/>
      </c>
      <c r="P29" s="59">
        <f>IF(O29&gt;0,'Saisie CLASSEMENT'!C34)</f>
        <v>0</v>
      </c>
      <c r="Q29" s="12" t="str">
        <f>IF(O29&gt;0,CONCATENATE('Saisie CLASSEMENT'!I34," ",'Saisie CLASSEMENT'!J34,""))</f>
        <v xml:space="preserve">   </v>
      </c>
      <c r="R29" s="60" t="str">
        <f>IF(O29&gt;0,'Saisie CLASSEMENT'!N34)</f>
        <v xml:space="preserve"> </v>
      </c>
      <c r="S29" s="60" t="str">
        <f>IF(O29&gt;0,'Saisie CLASSEMENT'!O34)</f>
        <v xml:space="preserve"> </v>
      </c>
      <c r="T29" s="14" t="str">
        <f>IF(LEN(O29)&gt;0,'Saisie CLASSEMENT'!H34,"")</f>
        <v/>
      </c>
      <c r="V29" s="43" t="str">
        <f t="shared" si="10"/>
        <v/>
      </c>
      <c r="W29" s="43" t="str">
        <f t="shared" si="11"/>
        <v/>
      </c>
      <c r="X29" s="43" t="str">
        <f t="shared" si="12"/>
        <v/>
      </c>
      <c r="Y29" s="1" t="str">
        <f>IF(OR(N29="",COUNTIF(N$2:N29,N29)&gt;1),"",COUNTIF(N:N,"&gt;="&amp;N29))</f>
        <v/>
      </c>
      <c r="Z29" s="53" t="str">
        <f t="shared" si="0"/>
        <v/>
      </c>
      <c r="AA29" s="53" t="str">
        <f t="shared" si="1"/>
        <v/>
      </c>
      <c r="AB29" t="str">
        <f t="shared" si="2"/>
        <v/>
      </c>
      <c r="AC29" s="54" t="str">
        <f t="shared" si="3"/>
        <v/>
      </c>
      <c r="AD29" s="55" t="str">
        <f t="shared" si="4"/>
        <v/>
      </c>
      <c r="AE29" s="56" t="str">
        <f>IF(ISERROR(VLOOKUP(CONCATENATE($AB$2,$Z29),$M$2:T$200,8,FALSE)),"",VLOOKUP(CONCATENATE($AB$2,$Z29),$M$2:$T$200,8,FALSE))</f>
        <v/>
      </c>
      <c r="AF29" s="57" t="str">
        <f t="shared" si="5"/>
        <v/>
      </c>
      <c r="AG29" s="233" t="str">
        <f t="shared" si="13"/>
        <v/>
      </c>
      <c r="AH29" s="234" t="str">
        <f t="shared" si="14"/>
        <v/>
      </c>
      <c r="AI29" s="55" t="str">
        <f t="shared" si="15"/>
        <v/>
      </c>
      <c r="AJ29" s="57" t="str">
        <f t="shared" si="16"/>
        <v/>
      </c>
      <c r="AK29" s="230" t="str">
        <f t="shared" si="17"/>
        <v/>
      </c>
      <c r="AL29" s="230" t="str">
        <f t="shared" si="18"/>
        <v/>
      </c>
      <c r="AM29" s="69" t="str">
        <f t="shared" si="19"/>
        <v/>
      </c>
      <c r="AN29" s="58" t="str">
        <f t="shared" si="20"/>
        <v/>
      </c>
      <c r="AO29" s="1" t="str">
        <f t="shared" si="6"/>
        <v/>
      </c>
      <c r="AP29" s="1" t="str">
        <f t="shared" si="7"/>
        <v/>
      </c>
      <c r="AQ29" s="1" t="str">
        <f t="shared" si="8"/>
        <v/>
      </c>
      <c r="AR29" s="1" t="str">
        <f t="shared" si="9"/>
        <v/>
      </c>
    </row>
    <row r="30" spans="1:44" ht="17.399999999999999" hidden="1" customHeight="1">
      <c r="A30">
        <f t="shared" si="24"/>
        <v>0</v>
      </c>
      <c r="B30" s="65">
        <f t="shared" si="25"/>
        <v>25</v>
      </c>
      <c r="C30" s="104" t="str">
        <f t="shared" si="21"/>
        <v/>
      </c>
      <c r="D30" s="62" t="str">
        <f t="shared" si="22"/>
        <v/>
      </c>
      <c r="E30" s="63" t="str">
        <f t="shared" si="23"/>
        <v/>
      </c>
      <c r="F30" s="64"/>
      <c r="G30" s="30"/>
      <c r="H30" s="30"/>
      <c r="M30" s="40" t="str">
        <f>CONCATENATE(COUNTIF(N$3:N30,N30),N30)</f>
        <v xml:space="preserve">28 </v>
      </c>
      <c r="N30" s="12" t="str">
        <f>IF(O30&gt;0,'Saisie CLASSEMENT'!K35)</f>
        <v xml:space="preserve"> </v>
      </c>
      <c r="O30" s="59" t="str">
        <f>IF('Saisie CLASSEMENT'!$C35&gt;0,'Saisie CLASSEMENT'!B35,"")</f>
        <v/>
      </c>
      <c r="P30" s="59">
        <f>IF(O30&gt;0,'Saisie CLASSEMENT'!C35)</f>
        <v>0</v>
      </c>
      <c r="Q30" s="12" t="str">
        <f>IF(O30&gt;0,CONCATENATE('Saisie CLASSEMENT'!I35," ",'Saisie CLASSEMENT'!J35,""))</f>
        <v xml:space="preserve">   </v>
      </c>
      <c r="R30" s="60" t="str">
        <f>IF(O30&gt;0,'Saisie CLASSEMENT'!N35)</f>
        <v xml:space="preserve"> </v>
      </c>
      <c r="S30" s="60" t="str">
        <f>IF(O30&gt;0,'Saisie CLASSEMENT'!O35)</f>
        <v xml:space="preserve"> </v>
      </c>
      <c r="T30" s="14" t="str">
        <f>IF(LEN(O30)&gt;0,'Saisie CLASSEMENT'!H35,"")</f>
        <v/>
      </c>
      <c r="V30" s="43" t="str">
        <f t="shared" si="10"/>
        <v/>
      </c>
      <c r="W30" s="43" t="str">
        <f t="shared" si="11"/>
        <v/>
      </c>
      <c r="X30" s="43" t="str">
        <f t="shared" si="12"/>
        <v/>
      </c>
      <c r="Y30" s="1" t="str">
        <f>IF(OR(N30="",COUNTIF(N$2:N30,N30)&gt;1),"",COUNTIF(N:N,"&gt;="&amp;N30))</f>
        <v/>
      </c>
      <c r="Z30" s="53" t="str">
        <f t="shared" si="0"/>
        <v/>
      </c>
      <c r="AA30" s="53" t="str">
        <f t="shared" si="1"/>
        <v/>
      </c>
      <c r="AB30" t="str">
        <f t="shared" si="2"/>
        <v/>
      </c>
      <c r="AC30" s="54" t="str">
        <f t="shared" si="3"/>
        <v/>
      </c>
      <c r="AD30" s="55" t="str">
        <f t="shared" si="4"/>
        <v/>
      </c>
      <c r="AE30" s="56" t="str">
        <f>IF(ISERROR(VLOOKUP(CONCATENATE($AB$2,$Z30),$M$2:T$200,8,FALSE)),"",VLOOKUP(CONCATENATE($AB$2,$Z30),$M$2:$T$200,8,FALSE))</f>
        <v/>
      </c>
      <c r="AF30" s="57" t="str">
        <f t="shared" si="5"/>
        <v/>
      </c>
      <c r="AG30" s="233" t="str">
        <f t="shared" si="13"/>
        <v/>
      </c>
      <c r="AH30" s="234" t="str">
        <f t="shared" si="14"/>
        <v/>
      </c>
      <c r="AI30" s="55" t="str">
        <f t="shared" si="15"/>
        <v/>
      </c>
      <c r="AJ30" s="57" t="str">
        <f t="shared" si="16"/>
        <v/>
      </c>
      <c r="AK30" s="230" t="str">
        <f t="shared" si="17"/>
        <v/>
      </c>
      <c r="AL30" s="230" t="str">
        <f t="shared" si="18"/>
        <v/>
      </c>
      <c r="AM30" s="69" t="str">
        <f t="shared" si="19"/>
        <v/>
      </c>
      <c r="AN30" s="58" t="str">
        <f t="shared" si="20"/>
        <v/>
      </c>
      <c r="AO30" s="1" t="str">
        <f t="shared" si="6"/>
        <v/>
      </c>
      <c r="AP30" s="1" t="str">
        <f t="shared" si="7"/>
        <v/>
      </c>
      <c r="AQ30" s="1" t="str">
        <f t="shared" si="8"/>
        <v/>
      </c>
      <c r="AR30" s="1" t="str">
        <f t="shared" si="9"/>
        <v/>
      </c>
    </row>
    <row r="31" spans="1:44" ht="17.399999999999999" hidden="1" customHeight="1">
      <c r="A31">
        <f t="shared" si="24"/>
        <v>0</v>
      </c>
      <c r="B31" s="65">
        <f t="shared" si="25"/>
        <v>26</v>
      </c>
      <c r="C31" s="104" t="str">
        <f t="shared" si="21"/>
        <v/>
      </c>
      <c r="D31" s="62" t="str">
        <f t="shared" si="22"/>
        <v/>
      </c>
      <c r="E31" s="63" t="str">
        <f t="shared" si="23"/>
        <v/>
      </c>
      <c r="F31" s="64"/>
      <c r="G31" s="30"/>
      <c r="H31" s="30"/>
      <c r="M31" s="40" t="str">
        <f>CONCATENATE(COUNTIF(N$3:N31,N31),N31)</f>
        <v xml:space="preserve">29 </v>
      </c>
      <c r="N31" s="12" t="str">
        <f>IF(O31&gt;0,'Saisie CLASSEMENT'!K36)</f>
        <v xml:space="preserve"> </v>
      </c>
      <c r="O31" s="59" t="str">
        <f>IF('Saisie CLASSEMENT'!$C36&gt;0,'Saisie CLASSEMENT'!B36,"")</f>
        <v/>
      </c>
      <c r="P31" s="59">
        <f>IF(O31&gt;0,'Saisie CLASSEMENT'!C36)</f>
        <v>0</v>
      </c>
      <c r="Q31" s="12" t="str">
        <f>IF(O31&gt;0,CONCATENATE('Saisie CLASSEMENT'!I36," ",'Saisie CLASSEMENT'!J36,""))</f>
        <v xml:space="preserve">   </v>
      </c>
      <c r="R31" s="60" t="str">
        <f>IF(O31&gt;0,'Saisie CLASSEMENT'!N36)</f>
        <v xml:space="preserve"> </v>
      </c>
      <c r="S31" s="60" t="str">
        <f>IF(O31&gt;0,'Saisie CLASSEMENT'!O36)</f>
        <v xml:space="preserve"> </v>
      </c>
      <c r="T31" s="14" t="str">
        <f>IF(LEN(O31)&gt;0,'Saisie CLASSEMENT'!H36,"")</f>
        <v/>
      </c>
      <c r="V31" s="43" t="str">
        <f t="shared" si="10"/>
        <v/>
      </c>
      <c r="W31" s="43" t="str">
        <f t="shared" si="11"/>
        <v/>
      </c>
      <c r="X31" s="43" t="str">
        <f t="shared" si="12"/>
        <v/>
      </c>
      <c r="Y31" s="1" t="str">
        <f>IF(OR(N31="",COUNTIF(N$2:N31,N31)&gt;1),"",COUNTIF(N:N,"&gt;="&amp;N31))</f>
        <v/>
      </c>
      <c r="Z31" s="53" t="str">
        <f t="shared" si="0"/>
        <v/>
      </c>
      <c r="AA31" s="53" t="str">
        <f t="shared" si="1"/>
        <v/>
      </c>
      <c r="AB31" t="str">
        <f t="shared" si="2"/>
        <v/>
      </c>
      <c r="AC31" s="54" t="str">
        <f t="shared" si="3"/>
        <v/>
      </c>
      <c r="AD31" s="55" t="str">
        <f t="shared" si="4"/>
        <v/>
      </c>
      <c r="AE31" s="56" t="str">
        <f>IF(ISERROR(VLOOKUP(CONCATENATE($AB$2,$Z31),$M$2:T$200,8,FALSE)),"",VLOOKUP(CONCATENATE($AB$2,$Z31),$M$2:$T$200,8,FALSE))</f>
        <v/>
      </c>
      <c r="AF31" s="57" t="str">
        <f t="shared" si="5"/>
        <v/>
      </c>
      <c r="AG31" s="233" t="str">
        <f t="shared" si="13"/>
        <v/>
      </c>
      <c r="AH31" s="234" t="str">
        <f t="shared" si="14"/>
        <v/>
      </c>
      <c r="AI31" s="55" t="str">
        <f t="shared" si="15"/>
        <v/>
      </c>
      <c r="AJ31" s="57" t="str">
        <f t="shared" si="16"/>
        <v/>
      </c>
      <c r="AK31" s="230" t="str">
        <f t="shared" si="17"/>
        <v/>
      </c>
      <c r="AL31" s="230" t="str">
        <f t="shared" si="18"/>
        <v/>
      </c>
      <c r="AM31" s="69" t="str">
        <f t="shared" si="19"/>
        <v/>
      </c>
      <c r="AN31" s="58" t="str">
        <f t="shared" si="20"/>
        <v/>
      </c>
      <c r="AO31" s="1" t="str">
        <f t="shared" si="6"/>
        <v/>
      </c>
      <c r="AP31" s="1" t="str">
        <f t="shared" si="7"/>
        <v/>
      </c>
      <c r="AQ31" s="1" t="str">
        <f t="shared" si="8"/>
        <v/>
      </c>
      <c r="AR31" s="1" t="str">
        <f t="shared" si="9"/>
        <v/>
      </c>
    </row>
    <row r="32" spans="1:44" ht="17.399999999999999" hidden="1" customHeight="1">
      <c r="A32">
        <f t="shared" si="24"/>
        <v>0</v>
      </c>
      <c r="B32" s="65">
        <f t="shared" si="25"/>
        <v>27</v>
      </c>
      <c r="C32" s="104" t="str">
        <f t="shared" si="21"/>
        <v/>
      </c>
      <c r="D32" s="62" t="str">
        <f t="shared" si="22"/>
        <v/>
      </c>
      <c r="E32" s="63" t="str">
        <f t="shared" si="23"/>
        <v/>
      </c>
      <c r="F32" s="64"/>
      <c r="G32" s="30"/>
      <c r="H32" s="30"/>
      <c r="M32" s="40" t="str">
        <f>CONCATENATE(COUNTIF(N$3:N32,N32),N32)</f>
        <v xml:space="preserve">30 </v>
      </c>
      <c r="N32" s="12" t="str">
        <f>IF(O32&gt;0,'Saisie CLASSEMENT'!K37)</f>
        <v xml:space="preserve"> </v>
      </c>
      <c r="O32" s="59" t="str">
        <f>IF('Saisie CLASSEMENT'!$C37&gt;0,'Saisie CLASSEMENT'!B37,"")</f>
        <v/>
      </c>
      <c r="P32" s="59">
        <f>IF(O32&gt;0,'Saisie CLASSEMENT'!C37)</f>
        <v>0</v>
      </c>
      <c r="Q32" s="12" t="str">
        <f>IF(O32&gt;0,CONCATENATE('Saisie CLASSEMENT'!I37," ",'Saisie CLASSEMENT'!J37,""))</f>
        <v xml:space="preserve">   </v>
      </c>
      <c r="R32" s="60" t="str">
        <f>IF(O32&gt;0,'Saisie CLASSEMENT'!N37)</f>
        <v xml:space="preserve"> </v>
      </c>
      <c r="S32" s="60" t="str">
        <f>IF(O32&gt;0,'Saisie CLASSEMENT'!O37)</f>
        <v xml:space="preserve"> </v>
      </c>
      <c r="T32" s="14" t="str">
        <f>IF(LEN(O32)&gt;0,'Saisie CLASSEMENT'!H37,"")</f>
        <v/>
      </c>
      <c r="V32" s="43" t="str">
        <f t="shared" si="10"/>
        <v/>
      </c>
      <c r="W32" s="43" t="str">
        <f t="shared" si="11"/>
        <v/>
      </c>
      <c r="X32" s="43" t="str">
        <f t="shared" si="12"/>
        <v/>
      </c>
      <c r="Y32" s="1" t="str">
        <f>IF(OR(N32="",COUNTIF(N$2:N32,N32)&gt;1),"",COUNTIF(N:N,"&gt;="&amp;N32))</f>
        <v/>
      </c>
      <c r="Z32" s="53" t="str">
        <f t="shared" si="0"/>
        <v/>
      </c>
      <c r="AA32" s="53" t="str">
        <f t="shared" si="1"/>
        <v/>
      </c>
      <c r="AB32" t="str">
        <f t="shared" si="2"/>
        <v/>
      </c>
      <c r="AC32" s="54" t="str">
        <f t="shared" si="3"/>
        <v/>
      </c>
      <c r="AD32" s="55" t="str">
        <f t="shared" si="4"/>
        <v/>
      </c>
      <c r="AE32" s="56" t="str">
        <f>IF(ISERROR(VLOOKUP(CONCATENATE($AB$2,$Z32),$M$2:T$200,8,FALSE)),"",VLOOKUP(CONCATENATE($AB$2,$Z32),$M$2:$T$200,8,FALSE))</f>
        <v/>
      </c>
      <c r="AF32" s="57" t="str">
        <f t="shared" si="5"/>
        <v/>
      </c>
      <c r="AG32" s="233" t="str">
        <f t="shared" si="13"/>
        <v/>
      </c>
      <c r="AH32" s="234" t="str">
        <f t="shared" si="14"/>
        <v/>
      </c>
      <c r="AI32" s="55" t="str">
        <f t="shared" si="15"/>
        <v/>
      </c>
      <c r="AJ32" s="57" t="str">
        <f t="shared" si="16"/>
        <v/>
      </c>
      <c r="AK32" s="230" t="str">
        <f t="shared" si="17"/>
        <v/>
      </c>
      <c r="AL32" s="230" t="str">
        <f t="shared" si="18"/>
        <v/>
      </c>
      <c r="AM32" s="69" t="str">
        <f t="shared" si="19"/>
        <v/>
      </c>
      <c r="AN32" s="58" t="str">
        <f t="shared" si="20"/>
        <v/>
      </c>
      <c r="AO32" s="1" t="str">
        <f t="shared" si="6"/>
        <v/>
      </c>
      <c r="AP32" s="1" t="str">
        <f t="shared" si="7"/>
        <v/>
      </c>
      <c r="AQ32" s="1" t="str">
        <f t="shared" si="8"/>
        <v/>
      </c>
      <c r="AR32" s="1" t="str">
        <f t="shared" si="9"/>
        <v/>
      </c>
    </row>
    <row r="33" spans="1:44" ht="17.399999999999999" hidden="1" customHeight="1">
      <c r="A33">
        <f t="shared" si="24"/>
        <v>0</v>
      </c>
      <c r="B33" s="65">
        <f t="shared" si="25"/>
        <v>28</v>
      </c>
      <c r="C33" s="104" t="str">
        <f t="shared" si="21"/>
        <v/>
      </c>
      <c r="D33" s="62" t="str">
        <f t="shared" si="22"/>
        <v/>
      </c>
      <c r="E33" s="63" t="str">
        <f t="shared" si="23"/>
        <v/>
      </c>
      <c r="F33" s="64"/>
      <c r="G33" s="30"/>
      <c r="H33" s="30"/>
      <c r="M33" s="40" t="str">
        <f>CONCATENATE(COUNTIF(N$3:N33,N33),N33)</f>
        <v xml:space="preserve">31 </v>
      </c>
      <c r="N33" s="12" t="str">
        <f>IF(O33&gt;0,'Saisie CLASSEMENT'!K38)</f>
        <v xml:space="preserve"> </v>
      </c>
      <c r="O33" s="59" t="str">
        <f>IF('Saisie CLASSEMENT'!$C38&gt;0,'Saisie CLASSEMENT'!B38,"")</f>
        <v/>
      </c>
      <c r="P33" s="59">
        <f>IF(O33&gt;0,'Saisie CLASSEMENT'!C38)</f>
        <v>0</v>
      </c>
      <c r="Q33" s="12" t="str">
        <f>IF(O33&gt;0,CONCATENATE('Saisie CLASSEMENT'!I38," ",'Saisie CLASSEMENT'!J38,""))</f>
        <v xml:space="preserve">   </v>
      </c>
      <c r="R33" s="60" t="str">
        <f>IF(O33&gt;0,'Saisie CLASSEMENT'!N38)</f>
        <v xml:space="preserve"> </v>
      </c>
      <c r="S33" s="60" t="str">
        <f>IF(O33&gt;0,'Saisie CLASSEMENT'!O38)</f>
        <v xml:space="preserve"> </v>
      </c>
      <c r="T33" s="14" t="str">
        <f>IF(LEN(O33)&gt;0,'Saisie CLASSEMENT'!H38,"")</f>
        <v/>
      </c>
      <c r="V33" s="43" t="str">
        <f t="shared" si="10"/>
        <v/>
      </c>
      <c r="W33" s="43" t="str">
        <f t="shared" si="11"/>
        <v/>
      </c>
      <c r="X33" s="43" t="str">
        <f t="shared" si="12"/>
        <v/>
      </c>
      <c r="Y33" s="1" t="str">
        <f>IF(OR(N33="",COUNTIF(N$2:N33,N33)&gt;1),"",COUNTIF(N:N,"&gt;="&amp;N33))</f>
        <v/>
      </c>
      <c r="Z33" s="53" t="str">
        <f t="shared" si="0"/>
        <v/>
      </c>
      <c r="AA33" s="53" t="str">
        <f t="shared" si="1"/>
        <v/>
      </c>
      <c r="AB33" t="str">
        <f t="shared" si="2"/>
        <v/>
      </c>
      <c r="AC33" s="54" t="str">
        <f t="shared" si="3"/>
        <v/>
      </c>
      <c r="AD33" s="55" t="str">
        <f t="shared" si="4"/>
        <v/>
      </c>
      <c r="AE33" s="56" t="str">
        <f>IF(ISERROR(VLOOKUP(CONCATENATE($AB$2,$Z33),$M$2:T$200,8,FALSE)),"",VLOOKUP(CONCATENATE($AB$2,$Z33),$M$2:$T$200,8,FALSE))</f>
        <v/>
      </c>
      <c r="AF33" s="57" t="str">
        <f t="shared" si="5"/>
        <v/>
      </c>
      <c r="AG33" s="233" t="str">
        <f t="shared" si="13"/>
        <v/>
      </c>
      <c r="AH33" s="234" t="str">
        <f t="shared" si="14"/>
        <v/>
      </c>
      <c r="AI33" s="55" t="str">
        <f t="shared" si="15"/>
        <v/>
      </c>
      <c r="AJ33" s="57" t="str">
        <f t="shared" si="16"/>
        <v/>
      </c>
      <c r="AK33" s="230" t="str">
        <f t="shared" si="17"/>
        <v/>
      </c>
      <c r="AL33" s="230" t="str">
        <f t="shared" si="18"/>
        <v/>
      </c>
      <c r="AM33" s="69" t="str">
        <f t="shared" si="19"/>
        <v/>
      </c>
      <c r="AN33" s="58" t="str">
        <f t="shared" si="20"/>
        <v/>
      </c>
      <c r="AO33" s="1" t="str">
        <f t="shared" si="6"/>
        <v/>
      </c>
      <c r="AP33" s="1" t="str">
        <f t="shared" si="7"/>
        <v/>
      </c>
      <c r="AQ33" s="1" t="str">
        <f t="shared" si="8"/>
        <v/>
      </c>
      <c r="AR33" s="1" t="str">
        <f t="shared" si="9"/>
        <v/>
      </c>
    </row>
    <row r="34" spans="1:44" ht="17.399999999999999" hidden="1" customHeight="1">
      <c r="A34">
        <f t="shared" si="24"/>
        <v>0</v>
      </c>
      <c r="B34" s="65">
        <f t="shared" si="25"/>
        <v>29</v>
      </c>
      <c r="C34" s="104" t="str">
        <f t="shared" si="21"/>
        <v/>
      </c>
      <c r="D34" s="62" t="str">
        <f t="shared" si="22"/>
        <v/>
      </c>
      <c r="E34" s="63" t="str">
        <f t="shared" si="23"/>
        <v/>
      </c>
      <c r="F34" s="64"/>
      <c r="G34" s="30"/>
      <c r="H34" s="30"/>
      <c r="M34" s="40" t="str">
        <f>CONCATENATE(COUNTIF(N$3:N34,N34),N34)</f>
        <v xml:space="preserve">32 </v>
      </c>
      <c r="N34" s="12" t="str">
        <f>IF(O34&gt;0,'Saisie CLASSEMENT'!K39)</f>
        <v xml:space="preserve"> </v>
      </c>
      <c r="O34" s="59" t="str">
        <f>IF('Saisie CLASSEMENT'!$C39&gt;0,'Saisie CLASSEMENT'!B39,"")</f>
        <v/>
      </c>
      <c r="P34" s="59">
        <f>IF(O34&gt;0,'Saisie CLASSEMENT'!C39)</f>
        <v>0</v>
      </c>
      <c r="Q34" s="12" t="str">
        <f>IF(O34&gt;0,CONCATENATE('Saisie CLASSEMENT'!I39," ",'Saisie CLASSEMENT'!J39,""))</f>
        <v xml:space="preserve">   </v>
      </c>
      <c r="R34" s="60" t="str">
        <f>IF(O34&gt;0,'Saisie CLASSEMENT'!N39)</f>
        <v xml:space="preserve"> </v>
      </c>
      <c r="S34" s="60" t="str">
        <f>IF(O34&gt;0,'Saisie CLASSEMENT'!O39)</f>
        <v xml:space="preserve"> </v>
      </c>
      <c r="T34" s="14" t="str">
        <f>IF(LEN(O34)&gt;0,'Saisie CLASSEMENT'!H39,"")</f>
        <v/>
      </c>
      <c r="V34" s="43" t="str">
        <f t="shared" si="10"/>
        <v/>
      </c>
      <c r="W34" s="43" t="str">
        <f t="shared" si="11"/>
        <v/>
      </c>
      <c r="X34" s="43" t="str">
        <f t="shared" si="12"/>
        <v/>
      </c>
      <c r="Y34" s="1" t="str">
        <f>IF(OR(N34="",COUNTIF(N$2:N34,N34)&gt;1),"",COUNTIF(N:N,"&gt;="&amp;N34))</f>
        <v/>
      </c>
      <c r="Z34" s="53" t="str">
        <f t="shared" si="0"/>
        <v/>
      </c>
      <c r="AA34" s="53" t="str">
        <f t="shared" si="1"/>
        <v/>
      </c>
      <c r="AB34" t="str">
        <f t="shared" si="2"/>
        <v/>
      </c>
      <c r="AC34" s="54" t="str">
        <f t="shared" si="3"/>
        <v/>
      </c>
      <c r="AD34" s="55" t="str">
        <f t="shared" si="4"/>
        <v/>
      </c>
      <c r="AE34" s="56" t="str">
        <f>IF(ISERROR(VLOOKUP(CONCATENATE($AB$2,$Z34),$M$2:T$200,8,FALSE)),"",VLOOKUP(CONCATENATE($AB$2,$Z34),$M$2:$T$200,8,FALSE))</f>
        <v/>
      </c>
      <c r="AF34" s="57" t="str">
        <f t="shared" si="5"/>
        <v/>
      </c>
      <c r="AG34" s="233" t="str">
        <f t="shared" si="13"/>
        <v/>
      </c>
      <c r="AH34" s="234" t="str">
        <f t="shared" si="14"/>
        <v/>
      </c>
      <c r="AI34" s="55" t="str">
        <f t="shared" si="15"/>
        <v/>
      </c>
      <c r="AJ34" s="57" t="str">
        <f t="shared" si="16"/>
        <v/>
      </c>
      <c r="AK34" s="230" t="str">
        <f t="shared" si="17"/>
        <v/>
      </c>
      <c r="AL34" s="230" t="str">
        <f t="shared" si="18"/>
        <v/>
      </c>
      <c r="AM34" s="69" t="str">
        <f t="shared" si="19"/>
        <v/>
      </c>
      <c r="AN34" s="58" t="str">
        <f t="shared" si="20"/>
        <v/>
      </c>
      <c r="AO34" s="1" t="str">
        <f t="shared" si="6"/>
        <v/>
      </c>
      <c r="AP34" s="1" t="str">
        <f t="shared" si="7"/>
        <v/>
      </c>
      <c r="AQ34" s="1" t="str">
        <f t="shared" si="8"/>
        <v/>
      </c>
      <c r="AR34" s="1" t="str">
        <f t="shared" si="9"/>
        <v/>
      </c>
    </row>
    <row r="35" spans="1:44" ht="17.399999999999999" hidden="1" customHeight="1">
      <c r="A35">
        <f t="shared" si="24"/>
        <v>0</v>
      </c>
      <c r="B35" s="65">
        <f t="shared" si="25"/>
        <v>30</v>
      </c>
      <c r="C35" s="104" t="str">
        <f t="shared" si="21"/>
        <v/>
      </c>
      <c r="D35" s="62" t="str">
        <f t="shared" si="22"/>
        <v/>
      </c>
      <c r="E35" s="63" t="str">
        <f t="shared" si="23"/>
        <v/>
      </c>
      <c r="F35" s="64"/>
      <c r="G35" s="30"/>
      <c r="H35" s="30"/>
      <c r="M35" s="40" t="str">
        <f>CONCATENATE(COUNTIF(N$3:N35,N35),N35)</f>
        <v xml:space="preserve">33 </v>
      </c>
      <c r="N35" s="12" t="str">
        <f>IF(O35&gt;0,'Saisie CLASSEMENT'!K40)</f>
        <v xml:space="preserve"> </v>
      </c>
      <c r="O35" s="59" t="str">
        <f>IF('Saisie CLASSEMENT'!$C40&gt;0,'Saisie CLASSEMENT'!B40,"")</f>
        <v/>
      </c>
      <c r="P35" s="59">
        <f>IF(O35&gt;0,'Saisie CLASSEMENT'!C40)</f>
        <v>0</v>
      </c>
      <c r="Q35" s="12" t="str">
        <f>IF(O35&gt;0,CONCATENATE('Saisie CLASSEMENT'!I40," ",'Saisie CLASSEMENT'!J40,""))</f>
        <v xml:space="preserve">   </v>
      </c>
      <c r="R35" s="60" t="str">
        <f>IF(O35&gt;0,'Saisie CLASSEMENT'!N40)</f>
        <v xml:space="preserve"> </v>
      </c>
      <c r="S35" s="60" t="str">
        <f>IF(O35&gt;0,'Saisie CLASSEMENT'!O40)</f>
        <v xml:space="preserve"> </v>
      </c>
      <c r="T35" s="14" t="str">
        <f>IF(LEN(O35)&gt;0,'Saisie CLASSEMENT'!H40,"")</f>
        <v/>
      </c>
      <c r="V35" s="43" t="str">
        <f t="shared" si="10"/>
        <v/>
      </c>
      <c r="W35" s="43" t="str">
        <f t="shared" si="11"/>
        <v/>
      </c>
      <c r="X35" s="43" t="str">
        <f t="shared" si="12"/>
        <v/>
      </c>
      <c r="Y35" s="1" t="str">
        <f>IF(OR(N35="",COUNTIF(N$2:N35,N35)&gt;1),"",COUNTIF(N:N,"&gt;="&amp;N35))</f>
        <v/>
      </c>
      <c r="Z35" s="53" t="str">
        <f t="shared" ref="Z35:Z66" si="26">IF(ROW()-1&gt;COUNT(Y:Y),"",INDEX(N:N,MATCH(LARGE(Y:Y,ROW()-1),Y:Y,0)))</f>
        <v/>
      </c>
      <c r="AA35" s="53" t="str">
        <f t="shared" ref="AA35:AA66" si="27">IF(ISERROR(VLOOKUP(CONCATENATE($AA$2,$Z35),$M$2:$T$200,3,FALSE)),"",VLOOKUP(CONCATENATE($AA$2,$Z35),$M$2:$T$200,3,FALSE))</f>
        <v/>
      </c>
      <c r="AB35" t="str">
        <f t="shared" ref="AB35:AB66" si="28">IF(ISERROR(VLOOKUP(CONCATENATE($AB$2,$Z35),$M$2:$T$200,3,FALSE)),"",VLOOKUP(CONCATENATE($AB$2,$Z35),$M$2:$T$200,3,FALSE))</f>
        <v/>
      </c>
      <c r="AC35" s="54" t="str">
        <f t="shared" ref="AC35:AC66" si="29">IF(ISERROR(VLOOKUP(CONCATENATE($AC$2,$Z35),$M$2:$T$200,3,FALSE)),"",VLOOKUP(CONCATENATE($AC$2,$Z35),$M$2:$T$200,3,FALSE))</f>
        <v/>
      </c>
      <c r="AD35" s="55" t="str">
        <f t="shared" ref="AD35:AD66" si="30">IF(ISERROR(VLOOKUP(CONCATENATE($AA$2,$Z35),$M$2:$T$200,8,FALSE)),"",VLOOKUP(CONCATENATE($AA$2,$Z35),$M$2:$T$200,8,FALSE))</f>
        <v/>
      </c>
      <c r="AE35" s="56" t="str">
        <f>IF(ISERROR(VLOOKUP(CONCATENATE($AB$2,$Z35),$M$2:T$200,8,FALSE)),"",VLOOKUP(CONCATENATE($AB$2,$Z35),$M$2:$T$200,8,FALSE))</f>
        <v/>
      </c>
      <c r="AF35" s="57" t="str">
        <f t="shared" ref="AF35:AF66" si="31">IF(ISERROR(VLOOKUP(CONCATENATE($AC$2,$Z35),$M$2:$T$200,8,FALSE)),"",VLOOKUP(CONCATENATE($AC$2,$Z35),$M$2:$T$200,8,FALSE))</f>
        <v/>
      </c>
      <c r="AG35" s="233" t="str">
        <f t="shared" si="13"/>
        <v/>
      </c>
      <c r="AH35" s="234" t="str">
        <f t="shared" si="14"/>
        <v/>
      </c>
      <c r="AI35" s="55" t="str">
        <f t="shared" si="15"/>
        <v/>
      </c>
      <c r="AJ35" s="57" t="str">
        <f t="shared" si="16"/>
        <v/>
      </c>
      <c r="AK35" s="230" t="str">
        <f t="shared" si="17"/>
        <v/>
      </c>
      <c r="AL35" s="230" t="str">
        <f t="shared" si="18"/>
        <v/>
      </c>
      <c r="AM35" s="69" t="str">
        <f t="shared" si="19"/>
        <v/>
      </c>
      <c r="AN35" s="58" t="str">
        <f t="shared" si="20"/>
        <v/>
      </c>
      <c r="AO35" s="1" t="str">
        <f t="shared" ref="AO35:AO66" si="32">IF(LEN(AK35)&gt;0,(RANK(AK35,AK$3:AK$200,1)),"")</f>
        <v/>
      </c>
      <c r="AP35" s="1" t="str">
        <f t="shared" ref="AP35:AP66" si="33">IF(LEN(AL35)&gt;0,(RANK(AL35,AL$3:AL$200,1)),"")</f>
        <v/>
      </c>
      <c r="AQ35" s="1" t="str">
        <f t="shared" ref="AQ35:AQ66" si="34">IF(LEN(AM35)&gt;0,(RANK(AM35,AM$3:AM$200,1)),"")</f>
        <v/>
      </c>
      <c r="AR35" s="1" t="str">
        <f t="shared" ref="AR35:AR66" si="35">IF(LEN(AN35)&gt;0,(RANK(AN35,AN$3:AN$200,1)),"")</f>
        <v/>
      </c>
    </row>
    <row r="36" spans="1:44" ht="17.399999999999999" hidden="1" customHeight="1">
      <c r="A36">
        <f t="shared" si="24"/>
        <v>0</v>
      </c>
      <c r="B36" s="65">
        <f t="shared" si="25"/>
        <v>31</v>
      </c>
      <c r="C36" s="104" t="str">
        <f t="shared" si="21"/>
        <v/>
      </c>
      <c r="D36" s="62" t="str">
        <f t="shared" si="22"/>
        <v/>
      </c>
      <c r="E36" s="63" t="str">
        <f t="shared" si="23"/>
        <v/>
      </c>
      <c r="F36" s="64"/>
      <c r="G36" s="30"/>
      <c r="H36" s="30"/>
      <c r="M36" s="40" t="str">
        <f>CONCATENATE(COUNTIF(N$3:N36,N36),N36)</f>
        <v xml:space="preserve">34 </v>
      </c>
      <c r="N36" s="12" t="str">
        <f>IF(O36&gt;0,'Saisie CLASSEMENT'!K41)</f>
        <v xml:space="preserve"> </v>
      </c>
      <c r="O36" s="59" t="str">
        <f>IF('Saisie CLASSEMENT'!$C41&gt;0,'Saisie CLASSEMENT'!B41,"")</f>
        <v/>
      </c>
      <c r="P36" s="59">
        <f>IF(O36&gt;0,'Saisie CLASSEMENT'!C41)</f>
        <v>0</v>
      </c>
      <c r="Q36" s="12" t="str">
        <f>IF(O36&gt;0,CONCATENATE('Saisie CLASSEMENT'!I41," ",'Saisie CLASSEMENT'!J41,""))</f>
        <v xml:space="preserve">   </v>
      </c>
      <c r="R36" s="60" t="str">
        <f>IF(O36&gt;0,'Saisie CLASSEMENT'!N41)</f>
        <v xml:space="preserve"> </v>
      </c>
      <c r="S36" s="60" t="str">
        <f>IF(O36&gt;0,'Saisie CLASSEMENT'!O41)</f>
        <v xml:space="preserve"> </v>
      </c>
      <c r="T36" s="14" t="str">
        <f>IF(LEN(O36)&gt;0,'Saisie CLASSEMENT'!H41,"")</f>
        <v/>
      </c>
      <c r="V36" s="43" t="str">
        <f t="shared" si="10"/>
        <v/>
      </c>
      <c r="W36" s="43" t="str">
        <f t="shared" si="11"/>
        <v/>
      </c>
      <c r="X36" s="43" t="str">
        <f t="shared" si="12"/>
        <v/>
      </c>
      <c r="Y36" s="1" t="str">
        <f>IF(OR(N36="",COUNTIF(N$2:N36,N36)&gt;1),"",COUNTIF(N:N,"&gt;="&amp;N36))</f>
        <v/>
      </c>
      <c r="Z36" s="53" t="str">
        <f t="shared" si="26"/>
        <v/>
      </c>
      <c r="AA36" s="53" t="str">
        <f t="shared" si="27"/>
        <v/>
      </c>
      <c r="AB36" t="str">
        <f t="shared" si="28"/>
        <v/>
      </c>
      <c r="AC36" s="54" t="str">
        <f t="shared" si="29"/>
        <v/>
      </c>
      <c r="AD36" s="55" t="str">
        <f t="shared" si="30"/>
        <v/>
      </c>
      <c r="AE36" s="56" t="str">
        <f>IF(ISERROR(VLOOKUP(CONCATENATE($AB$2,$Z36),$M$2:T$200,8,FALSE)),"",VLOOKUP(CONCATENATE($AB$2,$Z36),$M$2:$T$200,8,FALSE))</f>
        <v/>
      </c>
      <c r="AF36" s="57" t="str">
        <f t="shared" si="31"/>
        <v/>
      </c>
      <c r="AG36" s="233" t="str">
        <f t="shared" si="13"/>
        <v/>
      </c>
      <c r="AH36" s="234" t="str">
        <f t="shared" si="14"/>
        <v/>
      </c>
      <c r="AI36" s="55" t="str">
        <f t="shared" si="15"/>
        <v/>
      </c>
      <c r="AJ36" s="57" t="str">
        <f t="shared" si="16"/>
        <v/>
      </c>
      <c r="AK36" s="230" t="str">
        <f t="shared" si="17"/>
        <v/>
      </c>
      <c r="AL36" s="230" t="str">
        <f t="shared" si="18"/>
        <v/>
      </c>
      <c r="AM36" s="69" t="str">
        <f t="shared" si="19"/>
        <v/>
      </c>
      <c r="AN36" s="58" t="str">
        <f t="shared" si="20"/>
        <v/>
      </c>
      <c r="AO36" s="1" t="str">
        <f t="shared" si="32"/>
        <v/>
      </c>
      <c r="AP36" s="1" t="str">
        <f t="shared" si="33"/>
        <v/>
      </c>
      <c r="AQ36" s="1" t="str">
        <f t="shared" si="34"/>
        <v/>
      </c>
      <c r="AR36" s="1" t="str">
        <f t="shared" si="35"/>
        <v/>
      </c>
    </row>
    <row r="37" spans="1:44" ht="17.399999999999999" hidden="1" customHeight="1">
      <c r="A37">
        <f t="shared" si="24"/>
        <v>0</v>
      </c>
      <c r="B37" s="65">
        <f t="shared" si="25"/>
        <v>32</v>
      </c>
      <c r="C37" s="104" t="str">
        <f t="shared" si="21"/>
        <v/>
      </c>
      <c r="D37" s="62" t="str">
        <f t="shared" si="22"/>
        <v/>
      </c>
      <c r="E37" s="63" t="str">
        <f t="shared" si="23"/>
        <v/>
      </c>
      <c r="F37" s="64"/>
      <c r="G37" s="30" t="str">
        <f t="shared" ref="G37:G78" si="36">Z26</f>
        <v/>
      </c>
      <c r="H37" s="30"/>
      <c r="M37" s="40" t="str">
        <f>CONCATENATE(COUNTIF(N$3:N37,N37),N37)</f>
        <v xml:space="preserve">35 </v>
      </c>
      <c r="N37" s="12" t="str">
        <f>IF(O37&gt;0,'Saisie CLASSEMENT'!K42)</f>
        <v xml:space="preserve"> </v>
      </c>
      <c r="O37" s="59" t="str">
        <f>IF('Saisie CLASSEMENT'!$C42&gt;0,'Saisie CLASSEMENT'!B42,"")</f>
        <v/>
      </c>
      <c r="P37" s="59">
        <f>IF(O37&gt;0,'Saisie CLASSEMENT'!C42)</f>
        <v>0</v>
      </c>
      <c r="Q37" s="12" t="str">
        <f>IF(O37&gt;0,CONCATENATE('Saisie CLASSEMENT'!I42," ",'Saisie CLASSEMENT'!J42,""))</f>
        <v xml:space="preserve">   </v>
      </c>
      <c r="R37" s="60" t="str">
        <f>IF(O37&gt;0,'Saisie CLASSEMENT'!N42)</f>
        <v xml:space="preserve"> </v>
      </c>
      <c r="S37" s="60" t="str">
        <f>IF(O37&gt;0,'Saisie CLASSEMENT'!O42)</f>
        <v xml:space="preserve"> </v>
      </c>
      <c r="T37" s="14" t="str">
        <f>IF(LEN(O37)&gt;0,'Saisie CLASSEMENT'!H42,"")</f>
        <v/>
      </c>
      <c r="V37" s="43" t="str">
        <f t="shared" si="10"/>
        <v/>
      </c>
      <c r="W37" s="43" t="str">
        <f t="shared" si="11"/>
        <v/>
      </c>
      <c r="X37" s="43" t="str">
        <f t="shared" si="12"/>
        <v/>
      </c>
      <c r="Y37" s="1" t="str">
        <f>IF(OR(N37="",COUNTIF(N$2:N37,N37)&gt;1),"",COUNTIF(N:N,"&gt;="&amp;N37))</f>
        <v/>
      </c>
      <c r="Z37" s="53" t="str">
        <f t="shared" si="26"/>
        <v/>
      </c>
      <c r="AA37" s="53" t="str">
        <f t="shared" si="27"/>
        <v/>
      </c>
      <c r="AB37" t="str">
        <f t="shared" si="28"/>
        <v/>
      </c>
      <c r="AC37" s="54" t="str">
        <f t="shared" si="29"/>
        <v/>
      </c>
      <c r="AD37" s="55" t="str">
        <f t="shared" si="30"/>
        <v/>
      </c>
      <c r="AE37" s="56" t="str">
        <f>IF(ISERROR(VLOOKUP(CONCATENATE($AB$2,$Z37),$M$2:T$200,8,FALSE)),"",VLOOKUP(CONCATENATE($AB$2,$Z37),$M$2:$T$200,8,FALSE))</f>
        <v/>
      </c>
      <c r="AF37" s="57" t="str">
        <f t="shared" si="31"/>
        <v/>
      </c>
      <c r="AG37" s="233" t="str">
        <f t="shared" si="13"/>
        <v/>
      </c>
      <c r="AH37" s="234" t="str">
        <f t="shared" si="14"/>
        <v/>
      </c>
      <c r="AI37" s="55" t="str">
        <f t="shared" si="15"/>
        <v/>
      </c>
      <c r="AJ37" s="57" t="str">
        <f t="shared" si="16"/>
        <v/>
      </c>
      <c r="AK37" s="230" t="str">
        <f t="shared" si="17"/>
        <v/>
      </c>
      <c r="AL37" s="230" t="str">
        <f t="shared" si="18"/>
        <v/>
      </c>
      <c r="AM37" s="69" t="str">
        <f t="shared" si="19"/>
        <v/>
      </c>
      <c r="AN37" s="58" t="str">
        <f t="shared" si="20"/>
        <v/>
      </c>
      <c r="AO37" s="1" t="str">
        <f t="shared" si="32"/>
        <v/>
      </c>
      <c r="AP37" s="1" t="str">
        <f t="shared" si="33"/>
        <v/>
      </c>
      <c r="AQ37" s="1" t="str">
        <f t="shared" si="34"/>
        <v/>
      </c>
      <c r="AR37" s="1" t="str">
        <f t="shared" si="35"/>
        <v/>
      </c>
    </row>
    <row r="38" spans="1:44" ht="17.399999999999999" hidden="1" customHeight="1">
      <c r="A38">
        <f t="shared" si="24"/>
        <v>0</v>
      </c>
      <c r="B38" s="65">
        <f t="shared" si="25"/>
        <v>33</v>
      </c>
      <c r="C38" s="104" t="str">
        <f t="shared" ref="C38:C69" si="37">IF(ISERROR(VLOOKUP($B38,$V$3:$AR$200,3,FALSE)),"",VLOOKUP($B38,$V$3:$AR$200,5,FALSE))</f>
        <v/>
      </c>
      <c r="D38" s="62" t="str">
        <f t="shared" ref="D38:D69" si="38">IF($G$2&lt;3,IF(ISERROR(VLOOKUP($B38,$V$3:$AR$200,3,FALSE)),"",VLOOKUP($B38,$V$3:$AR$200,2,FALSE)),"")</f>
        <v/>
      </c>
      <c r="E38" s="63" t="str">
        <f t="shared" ref="E38:E69" si="39">IF(ISERROR(VLOOKUP($B38,$V$3:$AR$200,3,FALSE)),"",VLOOKUP($B38,$V$3:$AR$200,3,FALSE))</f>
        <v/>
      </c>
      <c r="F38" s="64"/>
      <c r="G38" s="30" t="str">
        <f t="shared" si="36"/>
        <v/>
      </c>
      <c r="H38" s="30"/>
      <c r="M38" s="40" t="str">
        <f>CONCATENATE(COUNTIF(N$3:N38,N38),N38)</f>
        <v xml:space="preserve">36 </v>
      </c>
      <c r="N38" s="12" t="str">
        <f>IF(O38&gt;0,'Saisie CLASSEMENT'!K43)</f>
        <v xml:space="preserve"> </v>
      </c>
      <c r="O38" s="59" t="str">
        <f>IF('Saisie CLASSEMENT'!$C43&gt;0,'Saisie CLASSEMENT'!B43,"")</f>
        <v/>
      </c>
      <c r="P38" s="59">
        <f>IF(O38&gt;0,'Saisie CLASSEMENT'!C43)</f>
        <v>0</v>
      </c>
      <c r="Q38" s="12" t="str">
        <f>IF(O38&gt;0,CONCATENATE('Saisie CLASSEMENT'!I43," ",'Saisie CLASSEMENT'!J43,""))</f>
        <v xml:space="preserve">   </v>
      </c>
      <c r="R38" s="60" t="str">
        <f>IF(O38&gt;0,'Saisie CLASSEMENT'!N43)</f>
        <v xml:space="preserve"> </v>
      </c>
      <c r="S38" s="60" t="str">
        <f>IF(O38&gt;0,'Saisie CLASSEMENT'!O43)</f>
        <v xml:space="preserve"> </v>
      </c>
      <c r="T38" s="14" t="str">
        <f>IF(LEN(O38)&gt;0,'Saisie CLASSEMENT'!H43,"")</f>
        <v/>
      </c>
      <c r="V38" s="43" t="str">
        <f t="shared" si="10"/>
        <v/>
      </c>
      <c r="W38" s="43" t="str">
        <f t="shared" si="11"/>
        <v/>
      </c>
      <c r="X38" s="43" t="str">
        <f t="shared" si="12"/>
        <v/>
      </c>
      <c r="Y38" s="1" t="str">
        <f>IF(OR(N38="",COUNTIF(N$2:N38,N38)&gt;1),"",COUNTIF(N:N,"&gt;="&amp;N38))</f>
        <v/>
      </c>
      <c r="Z38" s="53" t="str">
        <f t="shared" si="26"/>
        <v/>
      </c>
      <c r="AA38" s="53" t="str">
        <f t="shared" si="27"/>
        <v/>
      </c>
      <c r="AB38" t="str">
        <f t="shared" si="28"/>
        <v/>
      </c>
      <c r="AC38" s="54" t="str">
        <f t="shared" si="29"/>
        <v/>
      </c>
      <c r="AD38" s="55" t="str">
        <f t="shared" si="30"/>
        <v/>
      </c>
      <c r="AE38" s="56" t="str">
        <f>IF(ISERROR(VLOOKUP(CONCATENATE($AB$2,$Z38),$M$2:T$200,8,FALSE)),"",VLOOKUP(CONCATENATE($AB$2,$Z38),$M$2:$T$200,8,FALSE))</f>
        <v/>
      </c>
      <c r="AF38" s="57" t="str">
        <f t="shared" si="31"/>
        <v/>
      </c>
      <c r="AG38" s="233" t="str">
        <f t="shared" si="13"/>
        <v/>
      </c>
      <c r="AH38" s="234" t="str">
        <f t="shared" si="14"/>
        <v/>
      </c>
      <c r="AI38" s="55" t="str">
        <f t="shared" si="15"/>
        <v/>
      </c>
      <c r="AJ38" s="57" t="str">
        <f t="shared" si="16"/>
        <v/>
      </c>
      <c r="AK38" s="230" t="str">
        <f t="shared" si="17"/>
        <v/>
      </c>
      <c r="AL38" s="230" t="str">
        <f t="shared" si="18"/>
        <v/>
      </c>
      <c r="AM38" s="69" t="str">
        <f t="shared" si="19"/>
        <v/>
      </c>
      <c r="AN38" s="58" t="str">
        <f t="shared" si="20"/>
        <v/>
      </c>
      <c r="AO38" s="1" t="str">
        <f t="shared" si="32"/>
        <v/>
      </c>
      <c r="AP38" s="1" t="str">
        <f t="shared" si="33"/>
        <v/>
      </c>
      <c r="AQ38" s="1" t="str">
        <f t="shared" si="34"/>
        <v/>
      </c>
      <c r="AR38" s="1" t="str">
        <f t="shared" si="35"/>
        <v/>
      </c>
    </row>
    <row r="39" spans="1:44" ht="17.399999999999999" hidden="1" customHeight="1">
      <c r="A39">
        <f t="shared" si="24"/>
        <v>0</v>
      </c>
      <c r="B39" s="65">
        <f t="shared" si="25"/>
        <v>34</v>
      </c>
      <c r="C39" s="104" t="str">
        <f t="shared" si="37"/>
        <v/>
      </c>
      <c r="D39" s="62" t="str">
        <f t="shared" si="38"/>
        <v/>
      </c>
      <c r="E39" s="63" t="str">
        <f t="shared" si="39"/>
        <v/>
      </c>
      <c r="F39" s="64"/>
      <c r="G39" s="30" t="str">
        <f t="shared" si="36"/>
        <v/>
      </c>
      <c r="H39" s="30"/>
      <c r="M39" s="40" t="str">
        <f>CONCATENATE(COUNTIF(N$3:N39,N39),N39)</f>
        <v xml:space="preserve">37 </v>
      </c>
      <c r="N39" s="12" t="str">
        <f>IF(O39&gt;0,'Saisie CLASSEMENT'!K44)</f>
        <v xml:space="preserve"> </v>
      </c>
      <c r="O39" s="59" t="str">
        <f>IF('Saisie CLASSEMENT'!$C44&gt;0,'Saisie CLASSEMENT'!B44,"")</f>
        <v/>
      </c>
      <c r="P39" s="59">
        <f>IF(O39&gt;0,'Saisie CLASSEMENT'!C44)</f>
        <v>0</v>
      </c>
      <c r="Q39" s="12" t="str">
        <f>IF(O39&gt;0,CONCATENATE('Saisie CLASSEMENT'!I44," ",'Saisie CLASSEMENT'!J44,""))</f>
        <v xml:space="preserve">   </v>
      </c>
      <c r="R39" s="60" t="str">
        <f>IF(O39&gt;0,'Saisie CLASSEMENT'!N44)</f>
        <v xml:space="preserve"> </v>
      </c>
      <c r="S39" s="60" t="str">
        <f>IF(O39&gt;0,'Saisie CLASSEMENT'!O44)</f>
        <v xml:space="preserve"> </v>
      </c>
      <c r="T39" s="14" t="str">
        <f>IF(LEN(O39)&gt;0,'Saisie CLASSEMENT'!H44,"")</f>
        <v/>
      </c>
      <c r="V39" s="43" t="str">
        <f t="shared" si="10"/>
        <v/>
      </c>
      <c r="W39" s="43" t="str">
        <f t="shared" si="11"/>
        <v/>
      </c>
      <c r="X39" s="43" t="str">
        <f t="shared" si="12"/>
        <v/>
      </c>
      <c r="Y39" s="1" t="str">
        <f>IF(OR(N39="",COUNTIF(N$2:N39,N39)&gt;1),"",COUNTIF(N:N,"&gt;="&amp;N39))</f>
        <v/>
      </c>
      <c r="Z39" s="53" t="str">
        <f t="shared" si="26"/>
        <v/>
      </c>
      <c r="AA39" s="53" t="str">
        <f t="shared" si="27"/>
        <v/>
      </c>
      <c r="AB39" t="str">
        <f t="shared" si="28"/>
        <v/>
      </c>
      <c r="AC39" s="54" t="str">
        <f t="shared" si="29"/>
        <v/>
      </c>
      <c r="AD39" s="55" t="str">
        <f t="shared" si="30"/>
        <v/>
      </c>
      <c r="AE39" s="56" t="str">
        <f>IF(ISERROR(VLOOKUP(CONCATENATE($AB$2,$Z39),$M$2:T$200,8,FALSE)),"",VLOOKUP(CONCATENATE($AB$2,$Z39),$M$2:$T$200,8,FALSE))</f>
        <v/>
      </c>
      <c r="AF39" s="57" t="str">
        <f t="shared" si="31"/>
        <v/>
      </c>
      <c r="AG39" s="233" t="str">
        <f t="shared" si="13"/>
        <v/>
      </c>
      <c r="AH39" s="234" t="str">
        <f t="shared" si="14"/>
        <v/>
      </c>
      <c r="AI39" s="55" t="str">
        <f t="shared" si="15"/>
        <v/>
      </c>
      <c r="AJ39" s="57" t="str">
        <f t="shared" si="16"/>
        <v/>
      </c>
      <c r="AK39" s="230" t="str">
        <f t="shared" si="17"/>
        <v/>
      </c>
      <c r="AL39" s="230" t="str">
        <f t="shared" si="18"/>
        <v/>
      </c>
      <c r="AM39" s="69" t="str">
        <f t="shared" si="19"/>
        <v/>
      </c>
      <c r="AN39" s="58" t="str">
        <f t="shared" si="20"/>
        <v/>
      </c>
      <c r="AO39" s="1" t="str">
        <f t="shared" si="32"/>
        <v/>
      </c>
      <c r="AP39" s="1" t="str">
        <f t="shared" si="33"/>
        <v/>
      </c>
      <c r="AQ39" s="1" t="str">
        <f t="shared" si="34"/>
        <v/>
      </c>
      <c r="AR39" s="1" t="str">
        <f t="shared" si="35"/>
        <v/>
      </c>
    </row>
    <row r="40" spans="1:44" ht="17.399999999999999" hidden="1" customHeight="1">
      <c r="A40">
        <f t="shared" si="24"/>
        <v>0</v>
      </c>
      <c r="B40" s="65">
        <f t="shared" si="25"/>
        <v>35</v>
      </c>
      <c r="C40" s="104" t="str">
        <f t="shared" si="37"/>
        <v/>
      </c>
      <c r="D40" s="62" t="str">
        <f t="shared" si="38"/>
        <v/>
      </c>
      <c r="E40" s="63" t="str">
        <f t="shared" si="39"/>
        <v/>
      </c>
      <c r="F40" s="64"/>
      <c r="G40" s="30" t="str">
        <f t="shared" si="36"/>
        <v/>
      </c>
      <c r="H40" s="30"/>
      <c r="M40" s="40" t="str">
        <f>CONCATENATE(COUNTIF(N$3:N40,N40),N40)</f>
        <v xml:space="preserve">38 </v>
      </c>
      <c r="N40" s="12" t="str">
        <f>IF(O40&gt;0,'Saisie CLASSEMENT'!K45)</f>
        <v xml:space="preserve"> </v>
      </c>
      <c r="O40" s="59" t="str">
        <f>IF('Saisie CLASSEMENT'!$C45&gt;0,'Saisie CLASSEMENT'!B45,"")</f>
        <v/>
      </c>
      <c r="P40" s="59">
        <f>IF(O40&gt;0,'Saisie CLASSEMENT'!C45)</f>
        <v>0</v>
      </c>
      <c r="Q40" s="12" t="str">
        <f>IF(O40&gt;0,CONCATENATE('Saisie CLASSEMENT'!I45," ",'Saisie CLASSEMENT'!J45,""))</f>
        <v xml:space="preserve">   </v>
      </c>
      <c r="R40" s="60" t="str">
        <f>IF(O40&gt;0,'Saisie CLASSEMENT'!N45)</f>
        <v xml:space="preserve"> </v>
      </c>
      <c r="S40" s="60" t="str">
        <f>IF(O40&gt;0,'Saisie CLASSEMENT'!O45)</f>
        <v xml:space="preserve"> </v>
      </c>
      <c r="T40" s="14" t="str">
        <f>IF(LEN(O40)&gt;0,'Saisie CLASSEMENT'!H45,"")</f>
        <v/>
      </c>
      <c r="V40" s="43" t="str">
        <f t="shared" si="10"/>
        <v/>
      </c>
      <c r="W40" s="43" t="str">
        <f t="shared" si="11"/>
        <v/>
      </c>
      <c r="X40" s="43" t="str">
        <f t="shared" si="12"/>
        <v/>
      </c>
      <c r="Y40" s="1" t="str">
        <f>IF(OR(N40="",COUNTIF(N$2:N40,N40)&gt;1),"",COUNTIF(N:N,"&gt;="&amp;N40))</f>
        <v/>
      </c>
      <c r="Z40" s="53" t="str">
        <f t="shared" si="26"/>
        <v/>
      </c>
      <c r="AA40" s="53" t="str">
        <f t="shared" si="27"/>
        <v/>
      </c>
      <c r="AB40" t="str">
        <f t="shared" si="28"/>
        <v/>
      </c>
      <c r="AC40" s="54" t="str">
        <f t="shared" si="29"/>
        <v/>
      </c>
      <c r="AD40" s="55" t="str">
        <f t="shared" si="30"/>
        <v/>
      </c>
      <c r="AE40" s="56" t="str">
        <f>IF(ISERROR(VLOOKUP(CONCATENATE($AB$2,$Z40),$M$2:T$200,8,FALSE)),"",VLOOKUP(CONCATENATE($AB$2,$Z40),$M$2:$T$200,8,FALSE))</f>
        <v/>
      </c>
      <c r="AF40" s="57" t="str">
        <f t="shared" si="31"/>
        <v/>
      </c>
      <c r="AG40" s="233" t="str">
        <f t="shared" si="13"/>
        <v/>
      </c>
      <c r="AH40" s="234" t="str">
        <f t="shared" si="14"/>
        <v/>
      </c>
      <c r="AI40" s="55" t="str">
        <f t="shared" si="15"/>
        <v/>
      </c>
      <c r="AJ40" s="57" t="str">
        <f t="shared" si="16"/>
        <v/>
      </c>
      <c r="AK40" s="230" t="str">
        <f t="shared" si="17"/>
        <v/>
      </c>
      <c r="AL40" s="230" t="str">
        <f t="shared" si="18"/>
        <v/>
      </c>
      <c r="AM40" s="69" t="str">
        <f t="shared" si="19"/>
        <v/>
      </c>
      <c r="AN40" s="58" t="str">
        <f t="shared" si="20"/>
        <v/>
      </c>
      <c r="AO40" s="1" t="str">
        <f t="shared" si="32"/>
        <v/>
      </c>
      <c r="AP40" s="1" t="str">
        <f t="shared" si="33"/>
        <v/>
      </c>
      <c r="AQ40" s="1" t="str">
        <f t="shared" si="34"/>
        <v/>
      </c>
      <c r="AR40" s="1" t="str">
        <f t="shared" si="35"/>
        <v/>
      </c>
    </row>
    <row r="41" spans="1:44" ht="17.399999999999999" hidden="1" customHeight="1">
      <c r="A41">
        <f t="shared" si="24"/>
        <v>0</v>
      </c>
      <c r="B41" s="65">
        <f t="shared" si="25"/>
        <v>36</v>
      </c>
      <c r="C41" s="104" t="str">
        <f t="shared" si="37"/>
        <v/>
      </c>
      <c r="D41" s="62" t="str">
        <f t="shared" si="38"/>
        <v/>
      </c>
      <c r="E41" s="63" t="str">
        <f t="shared" si="39"/>
        <v/>
      </c>
      <c r="F41" s="64"/>
      <c r="G41" s="30" t="str">
        <f t="shared" si="36"/>
        <v/>
      </c>
      <c r="H41" s="30"/>
      <c r="M41" s="40" t="str">
        <f>CONCATENATE(COUNTIF(N$3:N41,N41),N41)</f>
        <v xml:space="preserve">39 </v>
      </c>
      <c r="N41" s="12" t="str">
        <f>IF(O41&gt;0,'Saisie CLASSEMENT'!K46)</f>
        <v xml:space="preserve"> </v>
      </c>
      <c r="O41" s="59" t="str">
        <f>IF('Saisie CLASSEMENT'!$C46&gt;0,'Saisie CLASSEMENT'!B46,"")</f>
        <v/>
      </c>
      <c r="P41" s="59">
        <f>IF(O41&gt;0,'Saisie CLASSEMENT'!C46)</f>
        <v>0</v>
      </c>
      <c r="Q41" s="12" t="str">
        <f>IF(O41&gt;0,CONCATENATE('Saisie CLASSEMENT'!I46," ",'Saisie CLASSEMENT'!J46,""))</f>
        <v xml:space="preserve">   </v>
      </c>
      <c r="R41" s="60" t="str">
        <f>IF(O41&gt;0,'Saisie CLASSEMENT'!N46)</f>
        <v xml:space="preserve"> </v>
      </c>
      <c r="S41" s="60" t="str">
        <f>IF(O41&gt;0,'Saisie CLASSEMENT'!O46)</f>
        <v xml:space="preserve"> </v>
      </c>
      <c r="T41" s="14" t="str">
        <f>IF(LEN(O41)&gt;0,'Saisie CLASSEMENT'!H46,"")</f>
        <v/>
      </c>
      <c r="V41" s="43" t="str">
        <f t="shared" si="10"/>
        <v/>
      </c>
      <c r="W41" s="43" t="str">
        <f t="shared" si="11"/>
        <v/>
      </c>
      <c r="X41" s="43" t="str">
        <f t="shared" si="12"/>
        <v/>
      </c>
      <c r="Y41" s="1" t="str">
        <f>IF(OR(N41="",COUNTIF(N$2:N41,N41)&gt;1),"",COUNTIF(N:N,"&gt;="&amp;N41))</f>
        <v/>
      </c>
      <c r="Z41" s="53" t="str">
        <f t="shared" si="26"/>
        <v/>
      </c>
      <c r="AA41" s="53" t="str">
        <f t="shared" si="27"/>
        <v/>
      </c>
      <c r="AB41" t="str">
        <f t="shared" si="28"/>
        <v/>
      </c>
      <c r="AC41" s="54" t="str">
        <f t="shared" si="29"/>
        <v/>
      </c>
      <c r="AD41" s="55" t="str">
        <f t="shared" si="30"/>
        <v/>
      </c>
      <c r="AE41" s="56" t="str">
        <f>IF(ISERROR(VLOOKUP(CONCATENATE($AB$2,$Z41),$M$2:T$200,8,FALSE)),"",VLOOKUP(CONCATENATE($AB$2,$Z41),$M$2:$T$200,8,FALSE))</f>
        <v/>
      </c>
      <c r="AF41" s="57" t="str">
        <f t="shared" si="31"/>
        <v/>
      </c>
      <c r="AG41" s="233" t="str">
        <f t="shared" si="13"/>
        <v/>
      </c>
      <c r="AH41" s="234" t="str">
        <f t="shared" si="14"/>
        <v/>
      </c>
      <c r="AI41" s="55" t="str">
        <f t="shared" si="15"/>
        <v/>
      </c>
      <c r="AJ41" s="57" t="str">
        <f t="shared" si="16"/>
        <v/>
      </c>
      <c r="AK41" s="230" t="str">
        <f t="shared" si="17"/>
        <v/>
      </c>
      <c r="AL41" s="230" t="str">
        <f t="shared" si="18"/>
        <v/>
      </c>
      <c r="AM41" s="69" t="str">
        <f t="shared" si="19"/>
        <v/>
      </c>
      <c r="AN41" s="58" t="str">
        <f t="shared" si="20"/>
        <v/>
      </c>
      <c r="AO41" s="1" t="str">
        <f t="shared" si="32"/>
        <v/>
      </c>
      <c r="AP41" s="1" t="str">
        <f t="shared" si="33"/>
        <v/>
      </c>
      <c r="AQ41" s="1" t="str">
        <f t="shared" si="34"/>
        <v/>
      </c>
      <c r="AR41" s="1" t="str">
        <f t="shared" si="35"/>
        <v/>
      </c>
    </row>
    <row r="42" spans="1:44" ht="17.399999999999999" hidden="1" customHeight="1">
      <c r="A42">
        <f t="shared" si="24"/>
        <v>0</v>
      </c>
      <c r="B42" s="65">
        <f t="shared" si="25"/>
        <v>37</v>
      </c>
      <c r="C42" s="104" t="str">
        <f t="shared" si="37"/>
        <v/>
      </c>
      <c r="D42" s="62" t="str">
        <f t="shared" si="38"/>
        <v/>
      </c>
      <c r="E42" s="63" t="str">
        <f t="shared" si="39"/>
        <v/>
      </c>
      <c r="F42" s="64"/>
      <c r="G42" s="30" t="str">
        <f t="shared" si="36"/>
        <v/>
      </c>
      <c r="H42" s="30"/>
      <c r="M42" s="40" t="str">
        <f>CONCATENATE(COUNTIF(N$3:N42,N42),N42)</f>
        <v xml:space="preserve">40 </v>
      </c>
      <c r="N42" s="12" t="str">
        <f>IF(O42&gt;0,'Saisie CLASSEMENT'!K47)</f>
        <v xml:space="preserve"> </v>
      </c>
      <c r="O42" s="59" t="str">
        <f>IF('Saisie CLASSEMENT'!$C47&gt;0,'Saisie CLASSEMENT'!B47,"")</f>
        <v/>
      </c>
      <c r="P42" s="59">
        <f>IF(O42&gt;0,'Saisie CLASSEMENT'!C47)</f>
        <v>0</v>
      </c>
      <c r="Q42" s="12" t="str">
        <f>IF(O42&gt;0,CONCATENATE('Saisie CLASSEMENT'!I47," ",'Saisie CLASSEMENT'!J47,""))</f>
        <v xml:space="preserve">   </v>
      </c>
      <c r="R42" s="60" t="str">
        <f>IF(O42&gt;0,'Saisie CLASSEMENT'!N47)</f>
        <v xml:space="preserve"> </v>
      </c>
      <c r="S42" s="60" t="str">
        <f>IF(O42&gt;0,'Saisie CLASSEMENT'!O47)</f>
        <v xml:space="preserve"> </v>
      </c>
      <c r="T42" s="14" t="str">
        <f>IF(LEN(O42)&gt;0,'Saisie CLASSEMENT'!H47,"")</f>
        <v/>
      </c>
      <c r="V42" s="43" t="str">
        <f t="shared" si="10"/>
        <v/>
      </c>
      <c r="W42" s="43" t="str">
        <f t="shared" si="11"/>
        <v/>
      </c>
      <c r="X42" s="43" t="str">
        <f t="shared" si="12"/>
        <v/>
      </c>
      <c r="Y42" s="1" t="str">
        <f>IF(OR(N42="",COUNTIF(N$2:N42,N42)&gt;1),"",COUNTIF(N:N,"&gt;="&amp;N42))</f>
        <v/>
      </c>
      <c r="Z42" s="53" t="str">
        <f t="shared" si="26"/>
        <v/>
      </c>
      <c r="AA42" s="53" t="str">
        <f t="shared" si="27"/>
        <v/>
      </c>
      <c r="AB42" t="str">
        <f t="shared" si="28"/>
        <v/>
      </c>
      <c r="AC42" s="54" t="str">
        <f t="shared" si="29"/>
        <v/>
      </c>
      <c r="AD42" s="55" t="str">
        <f t="shared" si="30"/>
        <v/>
      </c>
      <c r="AE42" s="56" t="str">
        <f>IF(ISERROR(VLOOKUP(CONCATENATE($AB$2,$Z42),$M$2:T$200,8,FALSE)),"",VLOOKUP(CONCATENATE($AB$2,$Z42),$M$2:$T$200,8,FALSE))</f>
        <v/>
      </c>
      <c r="AF42" s="57" t="str">
        <f t="shared" si="31"/>
        <v/>
      </c>
      <c r="AG42" s="233" t="str">
        <f t="shared" si="13"/>
        <v/>
      </c>
      <c r="AH42" s="234" t="str">
        <f t="shared" si="14"/>
        <v/>
      </c>
      <c r="AI42" s="55" t="str">
        <f t="shared" si="15"/>
        <v/>
      </c>
      <c r="AJ42" s="57" t="str">
        <f t="shared" si="16"/>
        <v/>
      </c>
      <c r="AK42" s="230" t="str">
        <f t="shared" si="17"/>
        <v/>
      </c>
      <c r="AL42" s="230" t="str">
        <f t="shared" si="18"/>
        <v/>
      </c>
      <c r="AM42" s="69" t="str">
        <f t="shared" si="19"/>
        <v/>
      </c>
      <c r="AN42" s="58" t="str">
        <f t="shared" si="20"/>
        <v/>
      </c>
      <c r="AO42" s="1" t="str">
        <f t="shared" si="32"/>
        <v/>
      </c>
      <c r="AP42" s="1" t="str">
        <f t="shared" si="33"/>
        <v/>
      </c>
      <c r="AQ42" s="1" t="str">
        <f t="shared" si="34"/>
        <v/>
      </c>
      <c r="AR42" s="1" t="str">
        <f t="shared" si="35"/>
        <v/>
      </c>
    </row>
    <row r="43" spans="1:44" ht="17.399999999999999" hidden="1" customHeight="1">
      <c r="A43">
        <f t="shared" si="24"/>
        <v>0</v>
      </c>
      <c r="B43" s="65">
        <f t="shared" si="25"/>
        <v>38</v>
      </c>
      <c r="C43" s="104" t="str">
        <f t="shared" si="37"/>
        <v/>
      </c>
      <c r="D43" s="62" t="str">
        <f t="shared" si="38"/>
        <v/>
      </c>
      <c r="E43" s="63" t="str">
        <f t="shared" si="39"/>
        <v/>
      </c>
      <c r="F43" s="64"/>
      <c r="G43" s="30" t="str">
        <f t="shared" si="36"/>
        <v/>
      </c>
      <c r="H43" s="30"/>
      <c r="M43" s="40" t="str">
        <f>CONCATENATE(COUNTIF(N$3:N43,N43),N43)</f>
        <v xml:space="preserve">41 </v>
      </c>
      <c r="N43" s="12" t="str">
        <f>IF(O43&gt;0,'Saisie CLASSEMENT'!K48)</f>
        <v xml:space="preserve"> </v>
      </c>
      <c r="O43" s="59" t="str">
        <f>IF('Saisie CLASSEMENT'!$C48&gt;0,'Saisie CLASSEMENT'!B48,"")</f>
        <v/>
      </c>
      <c r="P43" s="59">
        <f>IF(O43&gt;0,'Saisie CLASSEMENT'!C48)</f>
        <v>0</v>
      </c>
      <c r="Q43" s="12" t="str">
        <f>IF(O43&gt;0,CONCATENATE('Saisie CLASSEMENT'!I48," ",'Saisie CLASSEMENT'!J48,""))</f>
        <v xml:space="preserve">   </v>
      </c>
      <c r="R43" s="60" t="str">
        <f>IF(O43&gt;0,'Saisie CLASSEMENT'!N48)</f>
        <v xml:space="preserve"> </v>
      </c>
      <c r="S43" s="60" t="str">
        <f>IF(O43&gt;0,'Saisie CLASSEMENT'!O48)</f>
        <v xml:space="preserve"> </v>
      </c>
      <c r="T43" s="14" t="str">
        <f>IF(LEN(O43)&gt;0,'Saisie CLASSEMENT'!H48,"")</f>
        <v/>
      </c>
      <c r="V43" s="43" t="str">
        <f t="shared" si="10"/>
        <v/>
      </c>
      <c r="W43" s="43" t="str">
        <f t="shared" si="11"/>
        <v/>
      </c>
      <c r="X43" s="43" t="str">
        <f t="shared" si="12"/>
        <v/>
      </c>
      <c r="Y43" s="1" t="str">
        <f>IF(OR(N43="",COUNTIF(N$2:N43,N43)&gt;1),"",COUNTIF(N:N,"&gt;="&amp;N43))</f>
        <v/>
      </c>
      <c r="Z43" s="53" t="str">
        <f t="shared" si="26"/>
        <v/>
      </c>
      <c r="AA43" s="53" t="str">
        <f t="shared" si="27"/>
        <v/>
      </c>
      <c r="AB43" t="str">
        <f t="shared" si="28"/>
        <v/>
      </c>
      <c r="AC43" s="54" t="str">
        <f t="shared" si="29"/>
        <v/>
      </c>
      <c r="AD43" s="55" t="str">
        <f t="shared" si="30"/>
        <v/>
      </c>
      <c r="AE43" s="56" t="str">
        <f>IF(ISERROR(VLOOKUP(CONCATENATE($AB$2,$Z43),$M$2:T$200,8,FALSE)),"",VLOOKUP(CONCATENATE($AB$2,$Z43),$M$2:$T$200,8,FALSE))</f>
        <v/>
      </c>
      <c r="AF43" s="57" t="str">
        <f t="shared" si="31"/>
        <v/>
      </c>
      <c r="AG43" s="233" t="str">
        <f t="shared" si="13"/>
        <v/>
      </c>
      <c r="AH43" s="234" t="str">
        <f t="shared" si="14"/>
        <v/>
      </c>
      <c r="AI43" s="55" t="str">
        <f t="shared" si="15"/>
        <v/>
      </c>
      <c r="AJ43" s="57" t="str">
        <f t="shared" si="16"/>
        <v/>
      </c>
      <c r="AK43" s="230" t="str">
        <f t="shared" si="17"/>
        <v/>
      </c>
      <c r="AL43" s="230" t="str">
        <f t="shared" si="18"/>
        <v/>
      </c>
      <c r="AM43" s="69" t="str">
        <f t="shared" si="19"/>
        <v/>
      </c>
      <c r="AN43" s="58" t="str">
        <f t="shared" si="20"/>
        <v/>
      </c>
      <c r="AO43" s="1" t="str">
        <f t="shared" si="32"/>
        <v/>
      </c>
      <c r="AP43" s="1" t="str">
        <f t="shared" si="33"/>
        <v/>
      </c>
      <c r="AQ43" s="1" t="str">
        <f t="shared" si="34"/>
        <v/>
      </c>
      <c r="AR43" s="1" t="str">
        <f t="shared" si="35"/>
        <v/>
      </c>
    </row>
    <row r="44" spans="1:44" ht="17.399999999999999" hidden="1" customHeight="1">
      <c r="A44">
        <f t="shared" si="24"/>
        <v>0</v>
      </c>
      <c r="B44" s="65">
        <f t="shared" si="25"/>
        <v>39</v>
      </c>
      <c r="C44" s="104" t="str">
        <f t="shared" si="37"/>
        <v/>
      </c>
      <c r="D44" s="62" t="str">
        <f t="shared" si="38"/>
        <v/>
      </c>
      <c r="E44" s="63" t="str">
        <f t="shared" si="39"/>
        <v/>
      </c>
      <c r="F44" s="64"/>
      <c r="G44" s="30" t="str">
        <f t="shared" si="36"/>
        <v/>
      </c>
      <c r="H44" s="30"/>
      <c r="M44" s="40" t="str">
        <f>CONCATENATE(COUNTIF(N$3:N44,N44),N44)</f>
        <v xml:space="preserve">42 </v>
      </c>
      <c r="N44" s="12" t="str">
        <f>IF(O44&gt;0,'Saisie CLASSEMENT'!K49)</f>
        <v xml:space="preserve"> </v>
      </c>
      <c r="O44" s="59" t="str">
        <f>IF('Saisie CLASSEMENT'!$C49&gt;0,'Saisie CLASSEMENT'!B49,"")</f>
        <v/>
      </c>
      <c r="P44" s="59">
        <f>IF(O44&gt;0,'Saisie CLASSEMENT'!C49)</f>
        <v>0</v>
      </c>
      <c r="Q44" s="12" t="str">
        <f>IF(O44&gt;0,CONCATENATE('Saisie CLASSEMENT'!I49," ",'Saisie CLASSEMENT'!J49,""))</f>
        <v xml:space="preserve">   </v>
      </c>
      <c r="R44" s="60" t="str">
        <f>IF(O44&gt;0,'Saisie CLASSEMENT'!N49)</f>
        <v xml:space="preserve"> </v>
      </c>
      <c r="S44" s="60" t="str">
        <f>IF(O44&gt;0,'Saisie CLASSEMENT'!O49)</f>
        <v xml:space="preserve"> </v>
      </c>
      <c r="T44" s="14" t="str">
        <f>IF(LEN(O44)&gt;0,'Saisie CLASSEMENT'!H49,"")</f>
        <v/>
      </c>
      <c r="V44" s="43" t="str">
        <f t="shared" si="10"/>
        <v/>
      </c>
      <c r="W44" s="43" t="str">
        <f t="shared" si="11"/>
        <v/>
      </c>
      <c r="X44" s="43" t="str">
        <f t="shared" si="12"/>
        <v/>
      </c>
      <c r="Y44" s="1" t="str">
        <f>IF(OR(N44="",COUNTIF(N$2:N44,N44)&gt;1),"",COUNTIF(N:N,"&gt;="&amp;N44))</f>
        <v/>
      </c>
      <c r="Z44" s="53" t="str">
        <f t="shared" si="26"/>
        <v/>
      </c>
      <c r="AA44" s="53" t="str">
        <f t="shared" si="27"/>
        <v/>
      </c>
      <c r="AB44" t="str">
        <f t="shared" si="28"/>
        <v/>
      </c>
      <c r="AC44" s="54" t="str">
        <f t="shared" si="29"/>
        <v/>
      </c>
      <c r="AD44" s="55" t="str">
        <f t="shared" si="30"/>
        <v/>
      </c>
      <c r="AE44" s="56" t="str">
        <f>IF(ISERROR(VLOOKUP(CONCATENATE($AB$2,$Z44),$M$2:T$200,8,FALSE)),"",VLOOKUP(CONCATENATE($AB$2,$Z44),$M$2:$T$200,8,FALSE))</f>
        <v/>
      </c>
      <c r="AF44" s="57" t="str">
        <f t="shared" si="31"/>
        <v/>
      </c>
      <c r="AG44" s="233" t="str">
        <f t="shared" si="13"/>
        <v/>
      </c>
      <c r="AH44" s="234" t="str">
        <f t="shared" si="14"/>
        <v/>
      </c>
      <c r="AI44" s="55" t="str">
        <f t="shared" si="15"/>
        <v/>
      </c>
      <c r="AJ44" s="57" t="str">
        <f t="shared" si="16"/>
        <v/>
      </c>
      <c r="AK44" s="230" t="str">
        <f t="shared" si="17"/>
        <v/>
      </c>
      <c r="AL44" s="230" t="str">
        <f t="shared" si="18"/>
        <v/>
      </c>
      <c r="AM44" s="69" t="str">
        <f t="shared" si="19"/>
        <v/>
      </c>
      <c r="AN44" s="58" t="str">
        <f t="shared" si="20"/>
        <v/>
      </c>
      <c r="AO44" s="1" t="str">
        <f t="shared" si="32"/>
        <v/>
      </c>
      <c r="AP44" s="1" t="str">
        <f t="shared" si="33"/>
        <v/>
      </c>
      <c r="AQ44" s="1" t="str">
        <f t="shared" si="34"/>
        <v/>
      </c>
      <c r="AR44" s="1" t="str">
        <f t="shared" si="35"/>
        <v/>
      </c>
    </row>
    <row r="45" spans="1:44" ht="17.399999999999999" hidden="1" customHeight="1">
      <c r="A45">
        <f t="shared" si="24"/>
        <v>0</v>
      </c>
      <c r="B45" s="65">
        <f t="shared" si="25"/>
        <v>40</v>
      </c>
      <c r="C45" s="104" t="str">
        <f t="shared" si="37"/>
        <v/>
      </c>
      <c r="D45" s="62" t="str">
        <f t="shared" si="38"/>
        <v/>
      </c>
      <c r="E45" s="63" t="str">
        <f t="shared" si="39"/>
        <v/>
      </c>
      <c r="F45" s="64"/>
      <c r="G45" s="30" t="str">
        <f t="shared" si="36"/>
        <v/>
      </c>
      <c r="H45" s="30"/>
      <c r="M45" s="40" t="str">
        <f>CONCATENATE(COUNTIF(N$3:N45,N45),N45)</f>
        <v xml:space="preserve">43 </v>
      </c>
      <c r="N45" s="12" t="str">
        <f>IF(O45&gt;0,'Saisie CLASSEMENT'!K50)</f>
        <v xml:space="preserve"> </v>
      </c>
      <c r="O45" s="59" t="str">
        <f>IF('Saisie CLASSEMENT'!$C50&gt;0,'Saisie CLASSEMENT'!B50,"")</f>
        <v/>
      </c>
      <c r="P45" s="59">
        <f>IF(O45&gt;0,'Saisie CLASSEMENT'!C50)</f>
        <v>0</v>
      </c>
      <c r="Q45" s="12" t="str">
        <f>IF(O45&gt;0,CONCATENATE('Saisie CLASSEMENT'!I50," ",'Saisie CLASSEMENT'!J50,""))</f>
        <v xml:space="preserve">   </v>
      </c>
      <c r="R45" s="60" t="str">
        <f>IF(O45&gt;0,'Saisie CLASSEMENT'!N50)</f>
        <v xml:space="preserve"> </v>
      </c>
      <c r="S45" s="60" t="str">
        <f>IF(O45&gt;0,'Saisie CLASSEMENT'!O50)</f>
        <v xml:space="preserve"> </v>
      </c>
      <c r="T45" s="14" t="str">
        <f>IF(LEN(O45)&gt;0,'Saisie CLASSEMENT'!H50,"")</f>
        <v/>
      </c>
      <c r="V45" s="43" t="str">
        <f t="shared" si="10"/>
        <v/>
      </c>
      <c r="W45" s="43" t="str">
        <f t="shared" si="11"/>
        <v/>
      </c>
      <c r="X45" s="43" t="str">
        <f t="shared" si="12"/>
        <v/>
      </c>
      <c r="Y45" s="1" t="str">
        <f>IF(OR(N45="",COUNTIF(N$2:N45,N45)&gt;1),"",COUNTIF(N:N,"&gt;="&amp;N45))</f>
        <v/>
      </c>
      <c r="Z45" s="53" t="str">
        <f t="shared" si="26"/>
        <v/>
      </c>
      <c r="AA45" s="53" t="str">
        <f t="shared" si="27"/>
        <v/>
      </c>
      <c r="AB45" t="str">
        <f t="shared" si="28"/>
        <v/>
      </c>
      <c r="AC45" s="54" t="str">
        <f t="shared" si="29"/>
        <v/>
      </c>
      <c r="AD45" s="55" t="str">
        <f t="shared" si="30"/>
        <v/>
      </c>
      <c r="AE45" s="56" t="str">
        <f>IF(ISERROR(VLOOKUP(CONCATENATE($AB$2,$Z45),$M$2:T$200,8,FALSE)),"",VLOOKUP(CONCATENATE($AB$2,$Z45),$M$2:$T$200,8,FALSE))</f>
        <v/>
      </c>
      <c r="AF45" s="57" t="str">
        <f t="shared" si="31"/>
        <v/>
      </c>
      <c r="AG45" s="233" t="str">
        <f t="shared" si="13"/>
        <v/>
      </c>
      <c r="AH45" s="234" t="str">
        <f t="shared" si="14"/>
        <v/>
      </c>
      <c r="AI45" s="55" t="str">
        <f t="shared" si="15"/>
        <v/>
      </c>
      <c r="AJ45" s="57" t="str">
        <f t="shared" si="16"/>
        <v/>
      </c>
      <c r="AK45" s="230" t="str">
        <f t="shared" si="17"/>
        <v/>
      </c>
      <c r="AL45" s="230" t="str">
        <f t="shared" si="18"/>
        <v/>
      </c>
      <c r="AM45" s="69" t="str">
        <f t="shared" si="19"/>
        <v/>
      </c>
      <c r="AN45" s="58" t="str">
        <f t="shared" si="20"/>
        <v/>
      </c>
      <c r="AO45" s="1" t="str">
        <f t="shared" si="32"/>
        <v/>
      </c>
      <c r="AP45" s="1" t="str">
        <f t="shared" si="33"/>
        <v/>
      </c>
      <c r="AQ45" s="1" t="str">
        <f t="shared" si="34"/>
        <v/>
      </c>
      <c r="AR45" s="1" t="str">
        <f t="shared" si="35"/>
        <v/>
      </c>
    </row>
    <row r="46" spans="1:44" ht="17.399999999999999" hidden="1" customHeight="1">
      <c r="A46">
        <f t="shared" si="24"/>
        <v>0</v>
      </c>
      <c r="B46" s="65">
        <f t="shared" si="25"/>
        <v>41</v>
      </c>
      <c r="C46" s="104" t="str">
        <f t="shared" si="37"/>
        <v/>
      </c>
      <c r="D46" s="62" t="str">
        <f t="shared" si="38"/>
        <v/>
      </c>
      <c r="E46" s="63" t="str">
        <f t="shared" si="39"/>
        <v/>
      </c>
      <c r="F46" s="64"/>
      <c r="G46" s="30" t="str">
        <f t="shared" si="36"/>
        <v/>
      </c>
      <c r="H46" s="30"/>
      <c r="M46" s="40" t="str">
        <f>CONCATENATE(COUNTIF(N$3:N46,N46),N46)</f>
        <v xml:space="preserve">44 </v>
      </c>
      <c r="N46" s="12" t="str">
        <f>IF(O46&gt;0,'Saisie CLASSEMENT'!K51)</f>
        <v xml:space="preserve"> </v>
      </c>
      <c r="O46" s="59" t="str">
        <f>IF('Saisie CLASSEMENT'!$C51&gt;0,'Saisie CLASSEMENT'!B51,"")</f>
        <v/>
      </c>
      <c r="P46" s="59">
        <f>IF(O46&gt;0,'Saisie CLASSEMENT'!C51)</f>
        <v>0</v>
      </c>
      <c r="Q46" s="12" t="str">
        <f>IF(O46&gt;0,CONCATENATE('Saisie CLASSEMENT'!I51," ",'Saisie CLASSEMENT'!J51,""))</f>
        <v xml:space="preserve">   </v>
      </c>
      <c r="R46" s="60" t="str">
        <f>IF(O46&gt;0,'Saisie CLASSEMENT'!N51)</f>
        <v xml:space="preserve"> </v>
      </c>
      <c r="S46" s="60" t="str">
        <f>IF(O46&gt;0,'Saisie CLASSEMENT'!O51)</f>
        <v xml:space="preserve"> </v>
      </c>
      <c r="T46" s="14" t="str">
        <f>IF(LEN(O46)&gt;0,'Saisie CLASSEMENT'!H51,"")</f>
        <v/>
      </c>
      <c r="V46" s="43" t="str">
        <f t="shared" si="10"/>
        <v/>
      </c>
      <c r="W46" s="43" t="str">
        <f t="shared" si="11"/>
        <v/>
      </c>
      <c r="X46" s="43" t="str">
        <f t="shared" si="12"/>
        <v/>
      </c>
      <c r="Y46" s="1" t="str">
        <f>IF(OR(N46="",COUNTIF(N$2:N46,N46)&gt;1),"",COUNTIF(N:N,"&gt;="&amp;N46))</f>
        <v/>
      </c>
      <c r="Z46" s="53" t="str">
        <f t="shared" si="26"/>
        <v/>
      </c>
      <c r="AA46" s="53" t="str">
        <f t="shared" si="27"/>
        <v/>
      </c>
      <c r="AB46" t="str">
        <f t="shared" si="28"/>
        <v/>
      </c>
      <c r="AC46" s="54" t="str">
        <f t="shared" si="29"/>
        <v/>
      </c>
      <c r="AD46" s="55" t="str">
        <f t="shared" si="30"/>
        <v/>
      </c>
      <c r="AE46" s="56" t="str">
        <f>IF(ISERROR(VLOOKUP(CONCATENATE($AB$2,$Z46),$M$2:T$200,8,FALSE)),"",VLOOKUP(CONCATENATE($AB$2,$Z46),$M$2:$T$200,8,FALSE))</f>
        <v/>
      </c>
      <c r="AF46" s="57" t="str">
        <f t="shared" si="31"/>
        <v/>
      </c>
      <c r="AG46" s="233" t="str">
        <f t="shared" si="13"/>
        <v/>
      </c>
      <c r="AH46" s="234" t="str">
        <f t="shared" si="14"/>
        <v/>
      </c>
      <c r="AI46" s="55" t="str">
        <f t="shared" si="15"/>
        <v/>
      </c>
      <c r="AJ46" s="57" t="str">
        <f t="shared" si="16"/>
        <v/>
      </c>
      <c r="AK46" s="230" t="str">
        <f t="shared" si="17"/>
        <v/>
      </c>
      <c r="AL46" s="230" t="str">
        <f t="shared" si="18"/>
        <v/>
      </c>
      <c r="AM46" s="69" t="str">
        <f t="shared" si="19"/>
        <v/>
      </c>
      <c r="AN46" s="58" t="str">
        <f t="shared" si="20"/>
        <v/>
      </c>
      <c r="AO46" s="1" t="str">
        <f t="shared" si="32"/>
        <v/>
      </c>
      <c r="AP46" s="1" t="str">
        <f t="shared" si="33"/>
        <v/>
      </c>
      <c r="AQ46" s="1" t="str">
        <f t="shared" si="34"/>
        <v/>
      </c>
      <c r="AR46" s="1" t="str">
        <f t="shared" si="35"/>
        <v/>
      </c>
    </row>
    <row r="47" spans="1:44" ht="17.399999999999999" hidden="1" customHeight="1">
      <c r="A47">
        <f t="shared" si="24"/>
        <v>0</v>
      </c>
      <c r="B47" s="65">
        <f t="shared" si="25"/>
        <v>42</v>
      </c>
      <c r="C47" s="104" t="str">
        <f t="shared" si="37"/>
        <v/>
      </c>
      <c r="D47" s="62" t="str">
        <f t="shared" si="38"/>
        <v/>
      </c>
      <c r="E47" s="63" t="str">
        <f t="shared" si="39"/>
        <v/>
      </c>
      <c r="F47" s="64"/>
      <c r="G47" s="30" t="str">
        <f t="shared" si="36"/>
        <v/>
      </c>
      <c r="H47" s="30"/>
      <c r="M47" s="40" t="str">
        <f>CONCATENATE(COUNTIF(N$3:N47,N47),N47)</f>
        <v xml:space="preserve">45 </v>
      </c>
      <c r="N47" s="12" t="str">
        <f>IF(O47&gt;0,'Saisie CLASSEMENT'!K52)</f>
        <v xml:space="preserve"> </v>
      </c>
      <c r="O47" s="59" t="str">
        <f>IF('Saisie CLASSEMENT'!$C52&gt;0,'Saisie CLASSEMENT'!B52,"")</f>
        <v/>
      </c>
      <c r="P47" s="59">
        <f>IF(O47&gt;0,'Saisie CLASSEMENT'!C52)</f>
        <v>0</v>
      </c>
      <c r="Q47" s="12" t="str">
        <f>IF(O47&gt;0,CONCATENATE('Saisie CLASSEMENT'!I52," ",'Saisie CLASSEMENT'!J52,""))</f>
        <v xml:space="preserve">   </v>
      </c>
      <c r="R47" s="60" t="str">
        <f>IF(O47&gt;0,'Saisie CLASSEMENT'!N52)</f>
        <v xml:space="preserve"> </v>
      </c>
      <c r="S47" s="60" t="str">
        <f>IF(O47&gt;0,'Saisie CLASSEMENT'!O52)</f>
        <v xml:space="preserve"> </v>
      </c>
      <c r="T47" s="14" t="str">
        <f>IF(LEN(O47)&gt;0,'Saisie CLASSEMENT'!H52,"")</f>
        <v/>
      </c>
      <c r="V47" s="43" t="str">
        <f t="shared" si="10"/>
        <v/>
      </c>
      <c r="W47" s="43" t="str">
        <f t="shared" si="11"/>
        <v/>
      </c>
      <c r="X47" s="43" t="str">
        <f t="shared" si="12"/>
        <v/>
      </c>
      <c r="Y47" s="1" t="str">
        <f>IF(OR(N47="",COUNTIF(N$2:N47,N47)&gt;1),"",COUNTIF(N:N,"&gt;="&amp;N47))</f>
        <v/>
      </c>
      <c r="Z47" s="53" t="str">
        <f t="shared" si="26"/>
        <v/>
      </c>
      <c r="AA47" s="53" t="str">
        <f t="shared" si="27"/>
        <v/>
      </c>
      <c r="AB47" t="str">
        <f t="shared" si="28"/>
        <v/>
      </c>
      <c r="AC47" s="54" t="str">
        <f t="shared" si="29"/>
        <v/>
      </c>
      <c r="AD47" s="55" t="str">
        <f t="shared" si="30"/>
        <v/>
      </c>
      <c r="AE47" s="56" t="str">
        <f>IF(ISERROR(VLOOKUP(CONCATENATE($AB$2,$Z47),$M$2:T$200,8,FALSE)),"",VLOOKUP(CONCATENATE($AB$2,$Z47),$M$2:$T$200,8,FALSE))</f>
        <v/>
      </c>
      <c r="AF47" s="57" t="str">
        <f t="shared" si="31"/>
        <v/>
      </c>
      <c r="AG47" s="233" t="str">
        <f t="shared" si="13"/>
        <v/>
      </c>
      <c r="AH47" s="234" t="str">
        <f t="shared" si="14"/>
        <v/>
      </c>
      <c r="AI47" s="55" t="str">
        <f t="shared" si="15"/>
        <v/>
      </c>
      <c r="AJ47" s="57" t="str">
        <f t="shared" si="16"/>
        <v/>
      </c>
      <c r="AK47" s="230" t="str">
        <f t="shared" si="17"/>
        <v/>
      </c>
      <c r="AL47" s="230" t="str">
        <f t="shared" si="18"/>
        <v/>
      </c>
      <c r="AM47" s="69" t="str">
        <f t="shared" si="19"/>
        <v/>
      </c>
      <c r="AN47" s="58" t="str">
        <f t="shared" si="20"/>
        <v/>
      </c>
      <c r="AO47" s="1" t="str">
        <f t="shared" si="32"/>
        <v/>
      </c>
      <c r="AP47" s="1" t="str">
        <f t="shared" si="33"/>
        <v/>
      </c>
      <c r="AQ47" s="1" t="str">
        <f t="shared" si="34"/>
        <v/>
      </c>
      <c r="AR47" s="1" t="str">
        <f t="shared" si="35"/>
        <v/>
      </c>
    </row>
    <row r="48" spans="1:44" ht="17.399999999999999" hidden="1" customHeight="1">
      <c r="A48">
        <f t="shared" si="24"/>
        <v>0</v>
      </c>
      <c r="B48" s="65">
        <f t="shared" si="25"/>
        <v>43</v>
      </c>
      <c r="C48" s="104" t="str">
        <f t="shared" si="37"/>
        <v/>
      </c>
      <c r="D48" s="62" t="str">
        <f t="shared" si="38"/>
        <v/>
      </c>
      <c r="E48" s="63" t="str">
        <f t="shared" si="39"/>
        <v/>
      </c>
      <c r="F48" s="64"/>
      <c r="G48" s="30" t="str">
        <f t="shared" si="36"/>
        <v/>
      </c>
      <c r="H48" s="30"/>
      <c r="M48" s="40" t="str">
        <f>CONCATENATE(COUNTIF(N$3:N48,N48),N48)</f>
        <v xml:space="preserve">46 </v>
      </c>
      <c r="N48" s="12" t="str">
        <f>IF(O48&gt;0,'Saisie CLASSEMENT'!K53)</f>
        <v xml:space="preserve"> </v>
      </c>
      <c r="O48" s="59" t="str">
        <f>IF('Saisie CLASSEMENT'!$C53&gt;0,'Saisie CLASSEMENT'!B53,"")</f>
        <v/>
      </c>
      <c r="P48" s="59">
        <f>IF(O48&gt;0,'Saisie CLASSEMENT'!C53)</f>
        <v>0</v>
      </c>
      <c r="Q48" s="12" t="str">
        <f>IF(O48&gt;0,CONCATENATE('Saisie CLASSEMENT'!I53," ",'Saisie CLASSEMENT'!J53,""))</f>
        <v xml:space="preserve">   </v>
      </c>
      <c r="R48" s="60" t="str">
        <f>IF(O48&gt;0,'Saisie CLASSEMENT'!N53)</f>
        <v xml:space="preserve"> </v>
      </c>
      <c r="S48" s="60" t="str">
        <f>IF(O48&gt;0,'Saisie CLASSEMENT'!O53)</f>
        <v xml:space="preserve"> </v>
      </c>
      <c r="T48" s="14" t="str">
        <f>IF(LEN(O48)&gt;0,'Saisie CLASSEMENT'!H53,"")</f>
        <v/>
      </c>
      <c r="V48" s="43" t="str">
        <f t="shared" si="10"/>
        <v/>
      </c>
      <c r="W48" s="43" t="str">
        <f t="shared" si="11"/>
        <v/>
      </c>
      <c r="X48" s="43" t="str">
        <f t="shared" si="12"/>
        <v/>
      </c>
      <c r="Y48" s="1" t="str">
        <f>IF(OR(N48="",COUNTIF(N$2:N48,N48)&gt;1),"",COUNTIF(N:N,"&gt;="&amp;N48))</f>
        <v/>
      </c>
      <c r="Z48" s="53" t="str">
        <f t="shared" si="26"/>
        <v/>
      </c>
      <c r="AA48" s="53" t="str">
        <f t="shared" si="27"/>
        <v/>
      </c>
      <c r="AB48" t="str">
        <f t="shared" si="28"/>
        <v/>
      </c>
      <c r="AC48" s="54" t="str">
        <f t="shared" si="29"/>
        <v/>
      </c>
      <c r="AD48" s="55" t="str">
        <f t="shared" si="30"/>
        <v/>
      </c>
      <c r="AE48" s="56" t="str">
        <f>IF(ISERROR(VLOOKUP(CONCATENATE($AB$2,$Z48),$M$2:T$200,8,FALSE)),"",VLOOKUP(CONCATENATE($AB$2,$Z48),$M$2:$T$200,8,FALSE))</f>
        <v/>
      </c>
      <c r="AF48" s="57" t="str">
        <f t="shared" si="31"/>
        <v/>
      </c>
      <c r="AG48" s="233" t="str">
        <f t="shared" si="13"/>
        <v/>
      </c>
      <c r="AH48" s="234" t="str">
        <f t="shared" si="14"/>
        <v/>
      </c>
      <c r="AI48" s="55" t="str">
        <f t="shared" si="15"/>
        <v/>
      </c>
      <c r="AJ48" s="57" t="str">
        <f t="shared" si="16"/>
        <v/>
      </c>
      <c r="AK48" s="230" t="str">
        <f t="shared" si="17"/>
        <v/>
      </c>
      <c r="AL48" s="230" t="str">
        <f t="shared" si="18"/>
        <v/>
      </c>
      <c r="AM48" s="69" t="str">
        <f t="shared" si="19"/>
        <v/>
      </c>
      <c r="AN48" s="58" t="str">
        <f t="shared" si="20"/>
        <v/>
      </c>
      <c r="AO48" s="1" t="str">
        <f t="shared" si="32"/>
        <v/>
      </c>
      <c r="AP48" s="1" t="str">
        <f t="shared" si="33"/>
        <v/>
      </c>
      <c r="AQ48" s="1" t="str">
        <f t="shared" si="34"/>
        <v/>
      </c>
      <c r="AR48" s="1" t="str">
        <f t="shared" si="35"/>
        <v/>
      </c>
    </row>
    <row r="49" spans="1:44" ht="17.399999999999999" hidden="1" customHeight="1">
      <c r="A49">
        <f t="shared" si="24"/>
        <v>0</v>
      </c>
      <c r="B49" s="65">
        <f t="shared" si="25"/>
        <v>44</v>
      </c>
      <c r="C49" s="104" t="str">
        <f t="shared" si="37"/>
        <v/>
      </c>
      <c r="D49" s="62" t="str">
        <f t="shared" si="38"/>
        <v/>
      </c>
      <c r="E49" s="63" t="str">
        <f t="shared" si="39"/>
        <v/>
      </c>
      <c r="F49" s="64"/>
      <c r="G49" s="30" t="str">
        <f t="shared" si="36"/>
        <v/>
      </c>
      <c r="H49" s="30"/>
      <c r="M49" s="40" t="str">
        <f>CONCATENATE(COUNTIF(N$3:N49,N49),N49)</f>
        <v xml:space="preserve">47 </v>
      </c>
      <c r="N49" s="12" t="str">
        <f>IF(O49&gt;0,'Saisie CLASSEMENT'!K54)</f>
        <v xml:space="preserve"> </v>
      </c>
      <c r="O49" s="59" t="str">
        <f>IF('Saisie CLASSEMENT'!$C54&gt;0,'Saisie CLASSEMENT'!B54,"")</f>
        <v/>
      </c>
      <c r="P49" s="59">
        <f>IF(O49&gt;0,'Saisie CLASSEMENT'!C54)</f>
        <v>0</v>
      </c>
      <c r="Q49" s="12" t="str">
        <f>IF(O49&gt;0,CONCATENATE('Saisie CLASSEMENT'!I54," ",'Saisie CLASSEMENT'!J54,""))</f>
        <v xml:space="preserve">   </v>
      </c>
      <c r="R49" s="60" t="str">
        <f>IF(O49&gt;0,'Saisie CLASSEMENT'!N54)</f>
        <v xml:space="preserve"> </v>
      </c>
      <c r="S49" s="60" t="str">
        <f>IF(O49&gt;0,'Saisie CLASSEMENT'!O54)</f>
        <v xml:space="preserve"> </v>
      </c>
      <c r="T49" s="14" t="str">
        <f>IF(LEN(O49)&gt;0,'Saisie CLASSEMENT'!H54,"")</f>
        <v/>
      </c>
      <c r="V49" s="43" t="str">
        <f t="shared" si="10"/>
        <v/>
      </c>
      <c r="W49" s="43" t="str">
        <f t="shared" si="11"/>
        <v/>
      </c>
      <c r="X49" s="43" t="str">
        <f t="shared" si="12"/>
        <v/>
      </c>
      <c r="Y49" s="1" t="str">
        <f>IF(OR(N49="",COUNTIF(N$2:N49,N49)&gt;1),"",COUNTIF(N:N,"&gt;="&amp;N49))</f>
        <v/>
      </c>
      <c r="Z49" s="53" t="str">
        <f t="shared" si="26"/>
        <v/>
      </c>
      <c r="AA49" s="53" t="str">
        <f t="shared" si="27"/>
        <v/>
      </c>
      <c r="AB49" t="str">
        <f t="shared" si="28"/>
        <v/>
      </c>
      <c r="AC49" s="54" t="str">
        <f t="shared" si="29"/>
        <v/>
      </c>
      <c r="AD49" s="55" t="str">
        <f t="shared" si="30"/>
        <v/>
      </c>
      <c r="AE49" s="56" t="str">
        <f>IF(ISERROR(VLOOKUP(CONCATENATE($AB$2,$Z49),$M$2:T$200,8,FALSE)),"",VLOOKUP(CONCATENATE($AB$2,$Z49),$M$2:$T$200,8,FALSE))</f>
        <v/>
      </c>
      <c r="AF49" s="57" t="str">
        <f t="shared" si="31"/>
        <v/>
      </c>
      <c r="AG49" s="233" t="str">
        <f t="shared" si="13"/>
        <v/>
      </c>
      <c r="AH49" s="234" t="str">
        <f t="shared" si="14"/>
        <v/>
      </c>
      <c r="AI49" s="55" t="str">
        <f t="shared" si="15"/>
        <v/>
      </c>
      <c r="AJ49" s="57" t="str">
        <f t="shared" si="16"/>
        <v/>
      </c>
      <c r="AK49" s="230" t="str">
        <f t="shared" si="17"/>
        <v/>
      </c>
      <c r="AL49" s="230" t="str">
        <f t="shared" si="18"/>
        <v/>
      </c>
      <c r="AM49" s="69" t="str">
        <f t="shared" si="19"/>
        <v/>
      </c>
      <c r="AN49" s="58" t="str">
        <f t="shared" si="20"/>
        <v/>
      </c>
      <c r="AO49" s="1" t="str">
        <f t="shared" si="32"/>
        <v/>
      </c>
      <c r="AP49" s="1" t="str">
        <f t="shared" si="33"/>
        <v/>
      </c>
      <c r="AQ49" s="1" t="str">
        <f t="shared" si="34"/>
        <v/>
      </c>
      <c r="AR49" s="1" t="str">
        <f t="shared" si="35"/>
        <v/>
      </c>
    </row>
    <row r="50" spans="1:44" ht="17.399999999999999" hidden="1" customHeight="1">
      <c r="A50">
        <f t="shared" si="24"/>
        <v>0</v>
      </c>
      <c r="B50" s="65">
        <f t="shared" si="25"/>
        <v>45</v>
      </c>
      <c r="C50" s="104" t="str">
        <f t="shared" si="37"/>
        <v/>
      </c>
      <c r="D50" s="62" t="str">
        <f t="shared" si="38"/>
        <v/>
      </c>
      <c r="E50" s="63" t="str">
        <f t="shared" si="39"/>
        <v/>
      </c>
      <c r="F50" s="64"/>
      <c r="G50" s="30" t="str">
        <f t="shared" si="36"/>
        <v/>
      </c>
      <c r="H50" s="30"/>
      <c r="M50" s="40" t="str">
        <f>CONCATENATE(COUNTIF(N$3:N50,N50),N50)</f>
        <v xml:space="preserve">48 </v>
      </c>
      <c r="N50" s="12" t="str">
        <f>IF(O50&gt;0,'Saisie CLASSEMENT'!K55)</f>
        <v xml:space="preserve"> </v>
      </c>
      <c r="O50" s="59" t="str">
        <f>IF('Saisie CLASSEMENT'!$C55&gt;0,'Saisie CLASSEMENT'!B55,"")</f>
        <v/>
      </c>
      <c r="P50" s="59">
        <f>IF(O50&gt;0,'Saisie CLASSEMENT'!C55)</f>
        <v>0</v>
      </c>
      <c r="Q50" s="12" t="str">
        <f>IF(O50&gt;0,CONCATENATE('Saisie CLASSEMENT'!I55," ",'Saisie CLASSEMENT'!J55,""))</f>
        <v xml:space="preserve">   </v>
      </c>
      <c r="R50" s="60" t="str">
        <f>IF(O50&gt;0,'Saisie CLASSEMENT'!N55)</f>
        <v xml:space="preserve"> </v>
      </c>
      <c r="S50" s="60" t="str">
        <f>IF(O50&gt;0,'Saisie CLASSEMENT'!O55)</f>
        <v xml:space="preserve"> </v>
      </c>
      <c r="T50" s="14" t="str">
        <f>IF(LEN(O50)&gt;0,'Saisie CLASSEMENT'!H55,"")</f>
        <v/>
      </c>
      <c r="V50" s="43" t="str">
        <f t="shared" si="10"/>
        <v/>
      </c>
      <c r="W50" s="43" t="str">
        <f t="shared" si="11"/>
        <v/>
      </c>
      <c r="X50" s="43" t="str">
        <f t="shared" si="12"/>
        <v/>
      </c>
      <c r="Y50" s="1" t="str">
        <f>IF(OR(N50="",COUNTIF(N$2:N50,N50)&gt;1),"",COUNTIF(N:N,"&gt;="&amp;N50))</f>
        <v/>
      </c>
      <c r="Z50" s="53" t="str">
        <f t="shared" si="26"/>
        <v/>
      </c>
      <c r="AA50" s="53" t="str">
        <f t="shared" si="27"/>
        <v/>
      </c>
      <c r="AB50" t="str">
        <f t="shared" si="28"/>
        <v/>
      </c>
      <c r="AC50" s="54" t="str">
        <f t="shared" si="29"/>
        <v/>
      </c>
      <c r="AD50" s="55" t="str">
        <f t="shared" si="30"/>
        <v/>
      </c>
      <c r="AE50" s="56" t="str">
        <f>IF(ISERROR(VLOOKUP(CONCATENATE($AB$2,$Z50),$M$2:T$200,8,FALSE)),"",VLOOKUP(CONCATENATE($AB$2,$Z50),$M$2:$T$200,8,FALSE))</f>
        <v/>
      </c>
      <c r="AF50" s="57" t="str">
        <f t="shared" si="31"/>
        <v/>
      </c>
      <c r="AG50" s="233" t="str">
        <f t="shared" si="13"/>
        <v/>
      </c>
      <c r="AH50" s="234" t="str">
        <f t="shared" si="14"/>
        <v/>
      </c>
      <c r="AI50" s="55" t="str">
        <f t="shared" si="15"/>
        <v/>
      </c>
      <c r="AJ50" s="57" t="str">
        <f t="shared" si="16"/>
        <v/>
      </c>
      <c r="AK50" s="230" t="str">
        <f t="shared" si="17"/>
        <v/>
      </c>
      <c r="AL50" s="230" t="str">
        <f t="shared" si="18"/>
        <v/>
      </c>
      <c r="AM50" s="69" t="str">
        <f t="shared" si="19"/>
        <v/>
      </c>
      <c r="AN50" s="58" t="str">
        <f t="shared" si="20"/>
        <v/>
      </c>
      <c r="AO50" s="1" t="str">
        <f t="shared" si="32"/>
        <v/>
      </c>
      <c r="AP50" s="1" t="str">
        <f t="shared" si="33"/>
        <v/>
      </c>
      <c r="AQ50" s="1" t="str">
        <f t="shared" si="34"/>
        <v/>
      </c>
      <c r="AR50" s="1" t="str">
        <f t="shared" si="35"/>
        <v/>
      </c>
    </row>
    <row r="51" spans="1:44" ht="17.399999999999999" hidden="1" customHeight="1">
      <c r="A51">
        <f t="shared" si="24"/>
        <v>0</v>
      </c>
      <c r="B51" s="65">
        <f t="shared" si="25"/>
        <v>46</v>
      </c>
      <c r="C51" s="104" t="str">
        <f t="shared" si="37"/>
        <v/>
      </c>
      <c r="D51" s="62" t="str">
        <f t="shared" si="38"/>
        <v/>
      </c>
      <c r="E51" s="63" t="str">
        <f t="shared" si="39"/>
        <v/>
      </c>
      <c r="F51" s="64"/>
      <c r="G51" s="30" t="str">
        <f t="shared" si="36"/>
        <v/>
      </c>
      <c r="H51" s="30"/>
      <c r="M51" s="40" t="str">
        <f>CONCATENATE(COUNTIF(N$3:N51,N51),N51)</f>
        <v xml:space="preserve">49 </v>
      </c>
      <c r="N51" s="12" t="str">
        <f>IF(O51&gt;0,'Saisie CLASSEMENT'!K56)</f>
        <v xml:space="preserve"> </v>
      </c>
      <c r="O51" s="59" t="str">
        <f>IF('Saisie CLASSEMENT'!$C56&gt;0,'Saisie CLASSEMENT'!B56,"")</f>
        <v/>
      </c>
      <c r="P51" s="59">
        <f>IF(O51&gt;0,'Saisie CLASSEMENT'!C56)</f>
        <v>0</v>
      </c>
      <c r="Q51" s="12" t="str">
        <f>IF(O51&gt;0,CONCATENATE('Saisie CLASSEMENT'!I56," ",'Saisie CLASSEMENT'!J56,""))</f>
        <v xml:space="preserve">   </v>
      </c>
      <c r="R51" s="60" t="str">
        <f>IF(O51&gt;0,'Saisie CLASSEMENT'!N56)</f>
        <v xml:space="preserve"> </v>
      </c>
      <c r="S51" s="60" t="str">
        <f>IF(O51&gt;0,'Saisie CLASSEMENT'!O56)</f>
        <v xml:space="preserve"> </v>
      </c>
      <c r="T51" s="14" t="str">
        <f>IF(LEN(O51)&gt;0,'Saisie CLASSEMENT'!H56,"")</f>
        <v/>
      </c>
      <c r="V51" s="43" t="str">
        <f t="shared" si="10"/>
        <v/>
      </c>
      <c r="W51" s="43" t="str">
        <f t="shared" si="11"/>
        <v/>
      </c>
      <c r="X51" s="43" t="str">
        <f t="shared" si="12"/>
        <v/>
      </c>
      <c r="Y51" s="1" t="str">
        <f>IF(OR(N51="",COUNTIF(N$2:N51,N51)&gt;1),"",COUNTIF(N:N,"&gt;="&amp;N51))</f>
        <v/>
      </c>
      <c r="Z51" s="53" t="str">
        <f t="shared" si="26"/>
        <v/>
      </c>
      <c r="AA51" s="53" t="str">
        <f t="shared" si="27"/>
        <v/>
      </c>
      <c r="AB51" t="str">
        <f t="shared" si="28"/>
        <v/>
      </c>
      <c r="AC51" s="54" t="str">
        <f t="shared" si="29"/>
        <v/>
      </c>
      <c r="AD51" s="55" t="str">
        <f t="shared" si="30"/>
        <v/>
      </c>
      <c r="AE51" s="56" t="str">
        <f>IF(ISERROR(VLOOKUP(CONCATENATE($AB$2,$Z51),$M$2:T$200,8,FALSE)),"",VLOOKUP(CONCATENATE($AB$2,$Z51),$M$2:$T$200,8,FALSE))</f>
        <v/>
      </c>
      <c r="AF51" s="57" t="str">
        <f t="shared" si="31"/>
        <v/>
      </c>
      <c r="AG51" s="233" t="str">
        <f t="shared" si="13"/>
        <v/>
      </c>
      <c r="AH51" s="234" t="str">
        <f t="shared" si="14"/>
        <v/>
      </c>
      <c r="AI51" s="55" t="str">
        <f t="shared" si="15"/>
        <v/>
      </c>
      <c r="AJ51" s="57" t="str">
        <f t="shared" si="16"/>
        <v/>
      </c>
      <c r="AK51" s="230" t="str">
        <f t="shared" si="17"/>
        <v/>
      </c>
      <c r="AL51" s="230" t="str">
        <f t="shared" si="18"/>
        <v/>
      </c>
      <c r="AM51" s="69" t="str">
        <f t="shared" si="19"/>
        <v/>
      </c>
      <c r="AN51" s="58" t="str">
        <f t="shared" si="20"/>
        <v/>
      </c>
      <c r="AO51" s="1" t="str">
        <f t="shared" si="32"/>
        <v/>
      </c>
      <c r="AP51" s="1" t="str">
        <f t="shared" si="33"/>
        <v/>
      </c>
      <c r="AQ51" s="1" t="str">
        <f t="shared" si="34"/>
        <v/>
      </c>
      <c r="AR51" s="1" t="str">
        <f t="shared" si="35"/>
        <v/>
      </c>
    </row>
    <row r="52" spans="1:44" ht="17.399999999999999" hidden="1" customHeight="1">
      <c r="A52">
        <f t="shared" si="24"/>
        <v>0</v>
      </c>
      <c r="B52" s="65">
        <f t="shared" si="25"/>
        <v>47</v>
      </c>
      <c r="C52" s="104" t="str">
        <f t="shared" si="37"/>
        <v/>
      </c>
      <c r="D52" s="62" t="str">
        <f t="shared" si="38"/>
        <v/>
      </c>
      <c r="E52" s="63" t="str">
        <f t="shared" si="39"/>
        <v/>
      </c>
      <c r="F52" s="64"/>
      <c r="G52" s="30" t="str">
        <f t="shared" si="36"/>
        <v/>
      </c>
      <c r="H52" s="30"/>
      <c r="M52" s="40" t="str">
        <f>CONCATENATE(COUNTIF(N$3:N52,N52),N52)</f>
        <v xml:space="preserve">50 </v>
      </c>
      <c r="N52" s="12" t="str">
        <f>IF(O52&gt;0,'Saisie CLASSEMENT'!K57)</f>
        <v xml:space="preserve"> </v>
      </c>
      <c r="O52" s="59" t="str">
        <f>IF('Saisie CLASSEMENT'!$C57&gt;0,'Saisie CLASSEMENT'!B57,"")</f>
        <v/>
      </c>
      <c r="P52" s="59">
        <f>IF(O52&gt;0,'Saisie CLASSEMENT'!C57)</f>
        <v>0</v>
      </c>
      <c r="Q52" s="12" t="str">
        <f>IF(O52&gt;0,CONCATENATE('Saisie CLASSEMENT'!I57," ",'Saisie CLASSEMENT'!J57,""))</f>
        <v xml:space="preserve">   </v>
      </c>
      <c r="R52" s="60" t="str">
        <f>IF(O52&gt;0,'Saisie CLASSEMENT'!N57)</f>
        <v xml:space="preserve"> </v>
      </c>
      <c r="S52" s="60" t="str">
        <f>IF(O52&gt;0,'Saisie CLASSEMENT'!O57)</f>
        <v xml:space="preserve"> </v>
      </c>
      <c r="T52" s="14" t="str">
        <f>IF(LEN(O52)&gt;0,'Saisie CLASSEMENT'!H57,"")</f>
        <v/>
      </c>
      <c r="V52" s="43" t="str">
        <f t="shared" si="10"/>
        <v/>
      </c>
      <c r="W52" s="43" t="str">
        <f t="shared" si="11"/>
        <v/>
      </c>
      <c r="X52" s="43" t="str">
        <f t="shared" si="12"/>
        <v/>
      </c>
      <c r="Y52" s="1" t="str">
        <f>IF(OR(N52="",COUNTIF(N$2:N52,N52)&gt;1),"",COUNTIF(N:N,"&gt;="&amp;N52))</f>
        <v/>
      </c>
      <c r="Z52" s="53" t="str">
        <f t="shared" si="26"/>
        <v/>
      </c>
      <c r="AA52" s="53" t="str">
        <f t="shared" si="27"/>
        <v/>
      </c>
      <c r="AB52" t="str">
        <f t="shared" si="28"/>
        <v/>
      </c>
      <c r="AC52" s="54" t="str">
        <f t="shared" si="29"/>
        <v/>
      </c>
      <c r="AD52" s="55" t="str">
        <f t="shared" si="30"/>
        <v/>
      </c>
      <c r="AE52" s="56" t="str">
        <f>IF(ISERROR(VLOOKUP(CONCATENATE($AB$2,$Z52),$M$2:T$200,8,FALSE)),"",VLOOKUP(CONCATENATE($AB$2,$Z52),$M$2:$T$200,8,FALSE))</f>
        <v/>
      </c>
      <c r="AF52" s="57" t="str">
        <f t="shared" si="31"/>
        <v/>
      </c>
      <c r="AG52" s="233" t="str">
        <f t="shared" si="13"/>
        <v/>
      </c>
      <c r="AH52" s="234" t="str">
        <f t="shared" si="14"/>
        <v/>
      </c>
      <c r="AI52" s="55" t="str">
        <f t="shared" si="15"/>
        <v/>
      </c>
      <c r="AJ52" s="57" t="str">
        <f t="shared" si="16"/>
        <v/>
      </c>
      <c r="AK52" s="230" t="str">
        <f t="shared" si="17"/>
        <v/>
      </c>
      <c r="AL52" s="230" t="str">
        <f t="shared" si="18"/>
        <v/>
      </c>
      <c r="AM52" s="69" t="str">
        <f t="shared" si="19"/>
        <v/>
      </c>
      <c r="AN52" s="58" t="str">
        <f t="shared" si="20"/>
        <v/>
      </c>
      <c r="AO52" s="1" t="str">
        <f t="shared" si="32"/>
        <v/>
      </c>
      <c r="AP52" s="1" t="str">
        <f t="shared" si="33"/>
        <v/>
      </c>
      <c r="AQ52" s="1" t="str">
        <f t="shared" si="34"/>
        <v/>
      </c>
      <c r="AR52" s="1" t="str">
        <f t="shared" si="35"/>
        <v/>
      </c>
    </row>
    <row r="53" spans="1:44" ht="17.399999999999999" hidden="1" customHeight="1">
      <c r="A53">
        <f t="shared" si="24"/>
        <v>0</v>
      </c>
      <c r="B53" s="65">
        <f t="shared" si="25"/>
        <v>48</v>
      </c>
      <c r="C53" s="104" t="str">
        <f t="shared" si="37"/>
        <v/>
      </c>
      <c r="D53" s="62" t="str">
        <f t="shared" si="38"/>
        <v/>
      </c>
      <c r="E53" s="63" t="str">
        <f t="shared" si="39"/>
        <v/>
      </c>
      <c r="F53" s="64"/>
      <c r="G53" s="30" t="str">
        <f t="shared" si="36"/>
        <v/>
      </c>
      <c r="H53" s="30"/>
      <c r="M53" s="40" t="str">
        <f>CONCATENATE(COUNTIF(N$3:N53,N53),N53)</f>
        <v xml:space="preserve">51 </v>
      </c>
      <c r="N53" s="12" t="str">
        <f>IF(O53&gt;0,'Saisie CLASSEMENT'!K58)</f>
        <v xml:space="preserve"> </v>
      </c>
      <c r="O53" s="59" t="str">
        <f>IF('Saisie CLASSEMENT'!$C58&gt;0,'Saisie CLASSEMENT'!B58,"")</f>
        <v/>
      </c>
      <c r="P53" s="59">
        <f>IF(O53&gt;0,'Saisie CLASSEMENT'!C58)</f>
        <v>0</v>
      </c>
      <c r="Q53" s="12" t="str">
        <f>IF(O53&gt;0,CONCATENATE('Saisie CLASSEMENT'!I58," ",'Saisie CLASSEMENT'!J58,""))</f>
        <v xml:space="preserve">   </v>
      </c>
      <c r="R53" s="60" t="str">
        <f>IF(O53&gt;0,'Saisie CLASSEMENT'!N58)</f>
        <v xml:space="preserve"> </v>
      </c>
      <c r="S53" s="60" t="str">
        <f>IF(O53&gt;0,'Saisie CLASSEMENT'!O58)</f>
        <v xml:space="preserve"> </v>
      </c>
      <c r="T53" s="14" t="str">
        <f>IF(LEN(O53)&gt;0,'Saisie CLASSEMENT'!H58,"")</f>
        <v/>
      </c>
      <c r="V53" s="43" t="str">
        <f t="shared" si="10"/>
        <v/>
      </c>
      <c r="W53" s="43" t="str">
        <f t="shared" si="11"/>
        <v/>
      </c>
      <c r="X53" s="43" t="str">
        <f t="shared" si="12"/>
        <v/>
      </c>
      <c r="Y53" s="1" t="str">
        <f>IF(OR(N53="",COUNTIF(N$2:N53,N53)&gt;1),"",COUNTIF(N:N,"&gt;="&amp;N53))</f>
        <v/>
      </c>
      <c r="Z53" s="53" t="str">
        <f t="shared" si="26"/>
        <v/>
      </c>
      <c r="AA53" s="53" t="str">
        <f t="shared" si="27"/>
        <v/>
      </c>
      <c r="AB53" t="str">
        <f t="shared" si="28"/>
        <v/>
      </c>
      <c r="AC53" s="54" t="str">
        <f t="shared" si="29"/>
        <v/>
      </c>
      <c r="AD53" s="55" t="str">
        <f t="shared" si="30"/>
        <v/>
      </c>
      <c r="AE53" s="56" t="str">
        <f>IF(ISERROR(VLOOKUP(CONCATENATE($AB$2,$Z53),$M$2:T$200,8,FALSE)),"",VLOOKUP(CONCATENATE($AB$2,$Z53),$M$2:$T$200,8,FALSE))</f>
        <v/>
      </c>
      <c r="AF53" s="57" t="str">
        <f t="shared" si="31"/>
        <v/>
      </c>
      <c r="AG53" s="233" t="str">
        <f t="shared" si="13"/>
        <v/>
      </c>
      <c r="AH53" s="234" t="str">
        <f t="shared" si="14"/>
        <v/>
      </c>
      <c r="AI53" s="55" t="str">
        <f t="shared" si="15"/>
        <v/>
      </c>
      <c r="AJ53" s="57" t="str">
        <f t="shared" si="16"/>
        <v/>
      </c>
      <c r="AK53" s="230" t="str">
        <f t="shared" si="17"/>
        <v/>
      </c>
      <c r="AL53" s="230" t="str">
        <f t="shared" si="18"/>
        <v/>
      </c>
      <c r="AM53" s="69" t="str">
        <f t="shared" si="19"/>
        <v/>
      </c>
      <c r="AN53" s="58" t="str">
        <f t="shared" si="20"/>
        <v/>
      </c>
      <c r="AO53" s="1" t="str">
        <f t="shared" si="32"/>
        <v/>
      </c>
      <c r="AP53" s="1" t="str">
        <f t="shared" si="33"/>
        <v/>
      </c>
      <c r="AQ53" s="1" t="str">
        <f t="shared" si="34"/>
        <v/>
      </c>
      <c r="AR53" s="1" t="str">
        <f t="shared" si="35"/>
        <v/>
      </c>
    </row>
    <row r="54" spans="1:44" ht="17.399999999999999" hidden="1" customHeight="1">
      <c r="A54">
        <f t="shared" si="24"/>
        <v>0</v>
      </c>
      <c r="B54" s="65">
        <f t="shared" si="25"/>
        <v>49</v>
      </c>
      <c r="C54" s="104" t="str">
        <f t="shared" si="37"/>
        <v/>
      </c>
      <c r="D54" s="62" t="str">
        <f t="shared" si="38"/>
        <v/>
      </c>
      <c r="E54" s="63" t="str">
        <f t="shared" si="39"/>
        <v/>
      </c>
      <c r="F54" s="64"/>
      <c r="G54" s="30" t="str">
        <f t="shared" si="36"/>
        <v/>
      </c>
      <c r="H54" s="30"/>
      <c r="M54" s="40" t="str">
        <f>CONCATENATE(COUNTIF(N$3:N54,N54),N54)</f>
        <v xml:space="preserve">52 </v>
      </c>
      <c r="N54" s="12" t="str">
        <f>IF(O54&gt;0,'Saisie CLASSEMENT'!K59)</f>
        <v xml:space="preserve"> </v>
      </c>
      <c r="O54" s="59" t="str">
        <f>IF('Saisie CLASSEMENT'!$C59&gt;0,'Saisie CLASSEMENT'!B59,"")</f>
        <v/>
      </c>
      <c r="P54" s="59">
        <f>IF(O54&gt;0,'Saisie CLASSEMENT'!C59)</f>
        <v>0</v>
      </c>
      <c r="Q54" s="12" t="str">
        <f>IF(O54&gt;0,CONCATENATE('Saisie CLASSEMENT'!I59," ",'Saisie CLASSEMENT'!J59,""))</f>
        <v xml:space="preserve">   </v>
      </c>
      <c r="R54" s="60" t="str">
        <f>IF(O54&gt;0,'Saisie CLASSEMENT'!N59)</f>
        <v xml:space="preserve"> </v>
      </c>
      <c r="S54" s="60" t="str">
        <f>IF(O54&gt;0,'Saisie CLASSEMENT'!O59)</f>
        <v xml:space="preserve"> </v>
      </c>
      <c r="T54" s="14" t="str">
        <f>IF(LEN(O54)&gt;0,'Saisie CLASSEMENT'!H59,"")</f>
        <v/>
      </c>
      <c r="V54" s="43" t="str">
        <f t="shared" si="10"/>
        <v/>
      </c>
      <c r="W54" s="43" t="str">
        <f t="shared" si="11"/>
        <v/>
      </c>
      <c r="X54" s="43" t="str">
        <f t="shared" si="12"/>
        <v/>
      </c>
      <c r="Y54" s="1" t="str">
        <f>IF(OR(N54="",COUNTIF(N$2:N54,N54)&gt;1),"",COUNTIF(N:N,"&gt;="&amp;N54))</f>
        <v/>
      </c>
      <c r="Z54" s="53" t="str">
        <f t="shared" si="26"/>
        <v/>
      </c>
      <c r="AA54" s="53" t="str">
        <f t="shared" si="27"/>
        <v/>
      </c>
      <c r="AB54" t="str">
        <f t="shared" si="28"/>
        <v/>
      </c>
      <c r="AC54" s="54" t="str">
        <f t="shared" si="29"/>
        <v/>
      </c>
      <c r="AD54" s="55" t="str">
        <f t="shared" si="30"/>
        <v/>
      </c>
      <c r="AE54" s="56" t="str">
        <f>IF(ISERROR(VLOOKUP(CONCATENATE($AB$2,$Z54),$M$2:T$200,8,FALSE)),"",VLOOKUP(CONCATENATE($AB$2,$Z54),$M$2:$T$200,8,FALSE))</f>
        <v/>
      </c>
      <c r="AF54" s="57" t="str">
        <f t="shared" si="31"/>
        <v/>
      </c>
      <c r="AG54" s="233" t="str">
        <f t="shared" si="13"/>
        <v/>
      </c>
      <c r="AH54" s="234" t="str">
        <f t="shared" si="14"/>
        <v/>
      </c>
      <c r="AI54" s="55" t="str">
        <f t="shared" si="15"/>
        <v/>
      </c>
      <c r="AJ54" s="57" t="str">
        <f t="shared" si="16"/>
        <v/>
      </c>
      <c r="AK54" s="230" t="str">
        <f t="shared" si="17"/>
        <v/>
      </c>
      <c r="AL54" s="230" t="str">
        <f t="shared" si="18"/>
        <v/>
      </c>
      <c r="AM54" s="69" t="str">
        <f t="shared" si="19"/>
        <v/>
      </c>
      <c r="AN54" s="58" t="str">
        <f t="shared" si="20"/>
        <v/>
      </c>
      <c r="AO54" s="1" t="str">
        <f t="shared" si="32"/>
        <v/>
      </c>
      <c r="AP54" s="1" t="str">
        <f t="shared" si="33"/>
        <v/>
      </c>
      <c r="AQ54" s="1" t="str">
        <f t="shared" si="34"/>
        <v/>
      </c>
      <c r="AR54" s="1" t="str">
        <f t="shared" si="35"/>
        <v/>
      </c>
    </row>
    <row r="55" spans="1:44" ht="17.399999999999999" hidden="1" customHeight="1">
      <c r="A55">
        <f t="shared" si="24"/>
        <v>0</v>
      </c>
      <c r="B55" s="65">
        <f t="shared" si="25"/>
        <v>50</v>
      </c>
      <c r="C55" s="104" t="str">
        <f t="shared" si="37"/>
        <v/>
      </c>
      <c r="D55" s="62" t="str">
        <f t="shared" si="38"/>
        <v/>
      </c>
      <c r="E55" s="63" t="str">
        <f t="shared" si="39"/>
        <v/>
      </c>
      <c r="F55" s="64"/>
      <c r="G55" s="30" t="str">
        <f t="shared" si="36"/>
        <v/>
      </c>
      <c r="H55" s="30"/>
      <c r="M55" s="40" t="str">
        <f>CONCATENATE(COUNTIF(N$3:N55,N55),N55)</f>
        <v xml:space="preserve">53 </v>
      </c>
      <c r="N55" s="12" t="str">
        <f>IF(O55&gt;0,'Saisie CLASSEMENT'!K60)</f>
        <v xml:space="preserve"> </v>
      </c>
      <c r="O55" s="59" t="str">
        <f>IF('Saisie CLASSEMENT'!$C60&gt;0,'Saisie CLASSEMENT'!B60,"")</f>
        <v/>
      </c>
      <c r="P55" s="59">
        <f>IF(O55&gt;0,'Saisie CLASSEMENT'!C60)</f>
        <v>0</v>
      </c>
      <c r="Q55" s="12" t="str">
        <f>IF(O55&gt;0,CONCATENATE('Saisie CLASSEMENT'!I60," ",'Saisie CLASSEMENT'!J60,""))</f>
        <v xml:space="preserve">   </v>
      </c>
      <c r="R55" s="60" t="str">
        <f>IF(O55&gt;0,'Saisie CLASSEMENT'!N60)</f>
        <v xml:space="preserve"> </v>
      </c>
      <c r="S55" s="60" t="str">
        <f>IF(O55&gt;0,'Saisie CLASSEMENT'!O60)</f>
        <v xml:space="preserve"> </v>
      </c>
      <c r="T55" s="14" t="str">
        <f>IF(LEN(O55)&gt;0,'Saisie CLASSEMENT'!H60,"")</f>
        <v/>
      </c>
      <c r="V55" s="43" t="str">
        <f t="shared" si="10"/>
        <v/>
      </c>
      <c r="W55" s="43" t="str">
        <f t="shared" si="11"/>
        <v/>
      </c>
      <c r="X55" s="43" t="str">
        <f t="shared" si="12"/>
        <v/>
      </c>
      <c r="Y55" s="1" t="str">
        <f>IF(OR(N55="",COUNTIF(N$2:N55,N55)&gt;1),"",COUNTIF(N:N,"&gt;="&amp;N55))</f>
        <v/>
      </c>
      <c r="Z55" s="53" t="str">
        <f t="shared" si="26"/>
        <v/>
      </c>
      <c r="AA55" s="53" t="str">
        <f t="shared" si="27"/>
        <v/>
      </c>
      <c r="AB55" t="str">
        <f t="shared" si="28"/>
        <v/>
      </c>
      <c r="AC55" s="54" t="str">
        <f t="shared" si="29"/>
        <v/>
      </c>
      <c r="AD55" s="55" t="str">
        <f t="shared" si="30"/>
        <v/>
      </c>
      <c r="AE55" s="56" t="str">
        <f>IF(ISERROR(VLOOKUP(CONCATENATE($AB$2,$Z55),$M$2:T$200,8,FALSE)),"",VLOOKUP(CONCATENATE($AB$2,$Z55),$M$2:$T$200,8,FALSE))</f>
        <v/>
      </c>
      <c r="AF55" s="57" t="str">
        <f t="shared" si="31"/>
        <v/>
      </c>
      <c r="AG55" s="233" t="str">
        <f t="shared" si="13"/>
        <v/>
      </c>
      <c r="AH55" s="234" t="str">
        <f t="shared" si="14"/>
        <v/>
      </c>
      <c r="AI55" s="55" t="str">
        <f t="shared" si="15"/>
        <v/>
      </c>
      <c r="AJ55" s="57" t="str">
        <f t="shared" si="16"/>
        <v/>
      </c>
      <c r="AK55" s="230" t="str">
        <f t="shared" si="17"/>
        <v/>
      </c>
      <c r="AL55" s="230" t="str">
        <f t="shared" si="18"/>
        <v/>
      </c>
      <c r="AM55" s="69" t="str">
        <f t="shared" si="19"/>
        <v/>
      </c>
      <c r="AN55" s="58" t="str">
        <f t="shared" si="20"/>
        <v/>
      </c>
      <c r="AO55" s="1" t="str">
        <f t="shared" si="32"/>
        <v/>
      </c>
      <c r="AP55" s="1" t="str">
        <f t="shared" si="33"/>
        <v/>
      </c>
      <c r="AQ55" s="1" t="str">
        <f t="shared" si="34"/>
        <v/>
      </c>
      <c r="AR55" s="1" t="str">
        <f t="shared" si="35"/>
        <v/>
      </c>
    </row>
    <row r="56" spans="1:44" ht="17.399999999999999" hidden="1" customHeight="1">
      <c r="A56">
        <f t="shared" si="24"/>
        <v>0</v>
      </c>
      <c r="B56" s="65">
        <f t="shared" si="25"/>
        <v>51</v>
      </c>
      <c r="C56" s="104" t="str">
        <f t="shared" si="37"/>
        <v/>
      </c>
      <c r="D56" s="62" t="str">
        <f t="shared" si="38"/>
        <v/>
      </c>
      <c r="E56" s="63" t="str">
        <f t="shared" si="39"/>
        <v/>
      </c>
      <c r="F56" s="64"/>
      <c r="G56" s="30" t="str">
        <f t="shared" si="36"/>
        <v/>
      </c>
      <c r="H56" s="30"/>
      <c r="M56" s="40" t="str">
        <f>CONCATENATE(COUNTIF(N$3:N56,N56),N56)</f>
        <v xml:space="preserve">54 </v>
      </c>
      <c r="N56" s="12" t="str">
        <f>IF(O56&gt;0,'Saisie CLASSEMENT'!K61)</f>
        <v xml:space="preserve"> </v>
      </c>
      <c r="O56" s="59" t="str">
        <f>IF('Saisie CLASSEMENT'!$C61&gt;0,'Saisie CLASSEMENT'!B61,"")</f>
        <v/>
      </c>
      <c r="P56" s="59">
        <f>IF(O56&gt;0,'Saisie CLASSEMENT'!C61)</f>
        <v>0</v>
      </c>
      <c r="Q56" s="12" t="str">
        <f>IF(O56&gt;0,CONCATENATE('Saisie CLASSEMENT'!I61," ",'Saisie CLASSEMENT'!J61,""))</f>
        <v xml:space="preserve">   </v>
      </c>
      <c r="R56" s="60" t="str">
        <f>IF(O56&gt;0,'Saisie CLASSEMENT'!N61)</f>
        <v xml:space="preserve"> </v>
      </c>
      <c r="S56" s="60" t="str">
        <f>IF(O56&gt;0,'Saisie CLASSEMENT'!O61)</f>
        <v xml:space="preserve"> </v>
      </c>
      <c r="T56" s="14" t="str">
        <f>IF(LEN(O56)&gt;0,'Saisie CLASSEMENT'!H61,"")</f>
        <v/>
      </c>
      <c r="V56" s="43" t="str">
        <f t="shared" si="10"/>
        <v/>
      </c>
      <c r="W56" s="43" t="str">
        <f t="shared" si="11"/>
        <v/>
      </c>
      <c r="X56" s="43" t="str">
        <f t="shared" si="12"/>
        <v/>
      </c>
      <c r="Y56" s="1" t="str">
        <f>IF(OR(N56="",COUNTIF(N$2:N56,N56)&gt;1),"",COUNTIF(N:N,"&gt;="&amp;N56))</f>
        <v/>
      </c>
      <c r="Z56" s="53" t="str">
        <f t="shared" si="26"/>
        <v/>
      </c>
      <c r="AA56" s="53" t="str">
        <f t="shared" si="27"/>
        <v/>
      </c>
      <c r="AB56" t="str">
        <f t="shared" si="28"/>
        <v/>
      </c>
      <c r="AC56" s="54" t="str">
        <f t="shared" si="29"/>
        <v/>
      </c>
      <c r="AD56" s="55" t="str">
        <f t="shared" si="30"/>
        <v/>
      </c>
      <c r="AE56" s="56" t="str">
        <f>IF(ISERROR(VLOOKUP(CONCATENATE($AB$2,$Z56),$M$2:T$200,8,FALSE)),"",VLOOKUP(CONCATENATE($AB$2,$Z56),$M$2:$T$200,8,FALSE))</f>
        <v/>
      </c>
      <c r="AF56" s="57" t="str">
        <f t="shared" si="31"/>
        <v/>
      </c>
      <c r="AG56" s="233" t="str">
        <f t="shared" si="13"/>
        <v/>
      </c>
      <c r="AH56" s="234" t="str">
        <f t="shared" si="14"/>
        <v/>
      </c>
      <c r="AI56" s="55" t="str">
        <f t="shared" si="15"/>
        <v/>
      </c>
      <c r="AJ56" s="57" t="str">
        <f t="shared" si="16"/>
        <v/>
      </c>
      <c r="AK56" s="230" t="str">
        <f t="shared" si="17"/>
        <v/>
      </c>
      <c r="AL56" s="230" t="str">
        <f t="shared" si="18"/>
        <v/>
      </c>
      <c r="AM56" s="69" t="str">
        <f t="shared" si="19"/>
        <v/>
      </c>
      <c r="AN56" s="58" t="str">
        <f t="shared" si="20"/>
        <v/>
      </c>
      <c r="AO56" s="1" t="str">
        <f t="shared" si="32"/>
        <v/>
      </c>
      <c r="AP56" s="1" t="str">
        <f t="shared" si="33"/>
        <v/>
      </c>
      <c r="AQ56" s="1" t="str">
        <f t="shared" si="34"/>
        <v/>
      </c>
      <c r="AR56" s="1" t="str">
        <f t="shared" si="35"/>
        <v/>
      </c>
    </row>
    <row r="57" spans="1:44" ht="17.399999999999999" hidden="1" customHeight="1">
      <c r="A57">
        <f t="shared" si="24"/>
        <v>0</v>
      </c>
      <c r="B57" s="65">
        <f t="shared" si="25"/>
        <v>52</v>
      </c>
      <c r="C57" s="104" t="str">
        <f t="shared" si="37"/>
        <v/>
      </c>
      <c r="D57" s="62" t="str">
        <f t="shared" si="38"/>
        <v/>
      </c>
      <c r="E57" s="63" t="str">
        <f t="shared" si="39"/>
        <v/>
      </c>
      <c r="F57" s="64"/>
      <c r="G57" s="30" t="str">
        <f t="shared" si="36"/>
        <v/>
      </c>
      <c r="H57" s="30"/>
      <c r="M57" s="40" t="str">
        <f>CONCATENATE(COUNTIF(N$3:N57,N57),N57)</f>
        <v xml:space="preserve">55 </v>
      </c>
      <c r="N57" s="12" t="str">
        <f>IF(O57&gt;0,'Saisie CLASSEMENT'!K62)</f>
        <v xml:space="preserve"> </v>
      </c>
      <c r="O57" s="59" t="str">
        <f>IF('Saisie CLASSEMENT'!$C62&gt;0,'Saisie CLASSEMENT'!B62,"")</f>
        <v/>
      </c>
      <c r="P57" s="59">
        <f>IF(O57&gt;0,'Saisie CLASSEMENT'!C62)</f>
        <v>0</v>
      </c>
      <c r="Q57" s="12" t="str">
        <f>IF(O57&gt;0,CONCATENATE('Saisie CLASSEMENT'!I62," ",'Saisie CLASSEMENT'!J62,""))</f>
        <v xml:space="preserve">   </v>
      </c>
      <c r="R57" s="60" t="str">
        <f>IF(O57&gt;0,'Saisie CLASSEMENT'!N62)</f>
        <v xml:space="preserve"> </v>
      </c>
      <c r="S57" s="60" t="str">
        <f>IF(O57&gt;0,'Saisie CLASSEMENT'!O62)</f>
        <v xml:space="preserve"> </v>
      </c>
      <c r="T57" s="14" t="str">
        <f>IF(LEN(O57)&gt;0,'Saisie CLASSEMENT'!H62,"")</f>
        <v/>
      </c>
      <c r="V57" s="43" t="str">
        <f t="shared" si="10"/>
        <v/>
      </c>
      <c r="W57" s="43" t="str">
        <f t="shared" si="11"/>
        <v/>
      </c>
      <c r="X57" s="43" t="str">
        <f t="shared" si="12"/>
        <v/>
      </c>
      <c r="Y57" s="1" t="str">
        <f>IF(OR(N57="",COUNTIF(N$2:N57,N57)&gt;1),"",COUNTIF(N:N,"&gt;="&amp;N57))</f>
        <v/>
      </c>
      <c r="Z57" s="53" t="str">
        <f t="shared" si="26"/>
        <v/>
      </c>
      <c r="AA57" s="53" t="str">
        <f t="shared" si="27"/>
        <v/>
      </c>
      <c r="AB57" t="str">
        <f t="shared" si="28"/>
        <v/>
      </c>
      <c r="AC57" s="54" t="str">
        <f t="shared" si="29"/>
        <v/>
      </c>
      <c r="AD57" s="55" t="str">
        <f t="shared" si="30"/>
        <v/>
      </c>
      <c r="AE57" s="56" t="str">
        <f>IF(ISERROR(VLOOKUP(CONCATENATE($AB$2,$Z57),$M$2:T$200,8,FALSE)),"",VLOOKUP(CONCATENATE($AB$2,$Z57),$M$2:$T$200,8,FALSE))</f>
        <v/>
      </c>
      <c r="AF57" s="57" t="str">
        <f t="shared" si="31"/>
        <v/>
      </c>
      <c r="AG57" s="233" t="str">
        <f t="shared" si="13"/>
        <v/>
      </c>
      <c r="AH57" s="234" t="str">
        <f t="shared" si="14"/>
        <v/>
      </c>
      <c r="AI57" s="55" t="str">
        <f t="shared" si="15"/>
        <v/>
      </c>
      <c r="AJ57" s="57" t="str">
        <f t="shared" si="16"/>
        <v/>
      </c>
      <c r="AK57" s="230" t="str">
        <f t="shared" si="17"/>
        <v/>
      </c>
      <c r="AL57" s="230" t="str">
        <f t="shared" si="18"/>
        <v/>
      </c>
      <c r="AM57" s="69" t="str">
        <f t="shared" si="19"/>
        <v/>
      </c>
      <c r="AN57" s="58" t="str">
        <f t="shared" si="20"/>
        <v/>
      </c>
      <c r="AO57" s="1" t="str">
        <f t="shared" si="32"/>
        <v/>
      </c>
      <c r="AP57" s="1" t="str">
        <f t="shared" si="33"/>
        <v/>
      </c>
      <c r="AQ57" s="1" t="str">
        <f t="shared" si="34"/>
        <v/>
      </c>
      <c r="AR57" s="1" t="str">
        <f t="shared" si="35"/>
        <v/>
      </c>
    </row>
    <row r="58" spans="1:44" ht="17.399999999999999" hidden="1" customHeight="1">
      <c r="A58">
        <f t="shared" si="24"/>
        <v>0</v>
      </c>
      <c r="B58" s="65">
        <f t="shared" si="25"/>
        <v>53</v>
      </c>
      <c r="C58" s="104" t="str">
        <f t="shared" si="37"/>
        <v/>
      </c>
      <c r="D58" s="62" t="str">
        <f t="shared" si="38"/>
        <v/>
      </c>
      <c r="E58" s="63" t="str">
        <f t="shared" si="39"/>
        <v/>
      </c>
      <c r="F58" s="64"/>
      <c r="G58" s="30" t="str">
        <f t="shared" si="36"/>
        <v/>
      </c>
      <c r="H58" s="30"/>
      <c r="M58" s="40" t="str">
        <f>CONCATENATE(COUNTIF(N$3:N58,N58),N58)</f>
        <v xml:space="preserve">56 </v>
      </c>
      <c r="N58" s="12" t="str">
        <f>IF(O58&gt;0,'Saisie CLASSEMENT'!K63)</f>
        <v xml:space="preserve"> </v>
      </c>
      <c r="O58" s="59" t="str">
        <f>IF('Saisie CLASSEMENT'!$C63&gt;0,'Saisie CLASSEMENT'!B63,"")</f>
        <v/>
      </c>
      <c r="P58" s="59">
        <f>IF(O58&gt;0,'Saisie CLASSEMENT'!C63)</f>
        <v>0</v>
      </c>
      <c r="Q58" s="12" t="str">
        <f>IF(O58&gt;0,CONCATENATE('Saisie CLASSEMENT'!I63," ",'Saisie CLASSEMENT'!J63,""))</f>
        <v xml:space="preserve">   </v>
      </c>
      <c r="R58" s="60" t="str">
        <f>IF(O58&gt;0,'Saisie CLASSEMENT'!N63)</f>
        <v xml:space="preserve"> </v>
      </c>
      <c r="S58" s="60" t="str">
        <f>IF(O58&gt;0,'Saisie CLASSEMENT'!O63)</f>
        <v xml:space="preserve"> </v>
      </c>
      <c r="T58" s="14" t="str">
        <f>IF(LEN(O58)&gt;0,'Saisie CLASSEMENT'!H63,"")</f>
        <v/>
      </c>
      <c r="V58" s="43" t="str">
        <f t="shared" si="10"/>
        <v/>
      </c>
      <c r="W58" s="43" t="str">
        <f t="shared" si="11"/>
        <v/>
      </c>
      <c r="X58" s="43" t="str">
        <f t="shared" si="12"/>
        <v/>
      </c>
      <c r="Y58" s="1" t="str">
        <f>IF(OR(N58="",COUNTIF(N$2:N58,N58)&gt;1),"",COUNTIF(N:N,"&gt;="&amp;N58))</f>
        <v/>
      </c>
      <c r="Z58" s="53" t="str">
        <f t="shared" si="26"/>
        <v/>
      </c>
      <c r="AA58" s="53" t="str">
        <f t="shared" si="27"/>
        <v/>
      </c>
      <c r="AB58" t="str">
        <f t="shared" si="28"/>
        <v/>
      </c>
      <c r="AC58" s="54" t="str">
        <f t="shared" si="29"/>
        <v/>
      </c>
      <c r="AD58" s="55" t="str">
        <f t="shared" si="30"/>
        <v/>
      </c>
      <c r="AE58" s="56" t="str">
        <f>IF(ISERROR(VLOOKUP(CONCATENATE($AB$2,$Z58),$M$2:T$200,8,FALSE)),"",VLOOKUP(CONCATENATE($AB$2,$Z58),$M$2:$T$200,8,FALSE))</f>
        <v/>
      </c>
      <c r="AF58" s="57" t="str">
        <f t="shared" si="31"/>
        <v/>
      </c>
      <c r="AG58" s="233" t="str">
        <f t="shared" si="13"/>
        <v/>
      </c>
      <c r="AH58" s="234" t="str">
        <f t="shared" si="14"/>
        <v/>
      </c>
      <c r="AI58" s="55" t="str">
        <f t="shared" si="15"/>
        <v/>
      </c>
      <c r="AJ58" s="57" t="str">
        <f t="shared" si="16"/>
        <v/>
      </c>
      <c r="AK58" s="230" t="str">
        <f t="shared" si="17"/>
        <v/>
      </c>
      <c r="AL58" s="230" t="str">
        <f t="shared" si="18"/>
        <v/>
      </c>
      <c r="AM58" s="69" t="str">
        <f t="shared" si="19"/>
        <v/>
      </c>
      <c r="AN58" s="58" t="str">
        <f t="shared" si="20"/>
        <v/>
      </c>
      <c r="AO58" s="1" t="str">
        <f t="shared" si="32"/>
        <v/>
      </c>
      <c r="AP58" s="1" t="str">
        <f t="shared" si="33"/>
        <v/>
      </c>
      <c r="AQ58" s="1" t="str">
        <f t="shared" si="34"/>
        <v/>
      </c>
      <c r="AR58" s="1" t="str">
        <f t="shared" si="35"/>
        <v/>
      </c>
    </row>
    <row r="59" spans="1:44" ht="17.399999999999999" hidden="1" customHeight="1">
      <c r="A59">
        <f t="shared" si="24"/>
        <v>0</v>
      </c>
      <c r="B59" s="65">
        <f t="shared" si="25"/>
        <v>54</v>
      </c>
      <c r="C59" s="104" t="str">
        <f t="shared" si="37"/>
        <v/>
      </c>
      <c r="D59" s="62" t="str">
        <f t="shared" si="38"/>
        <v/>
      </c>
      <c r="E59" s="63" t="str">
        <f t="shared" si="39"/>
        <v/>
      </c>
      <c r="F59" s="64"/>
      <c r="G59" s="30" t="str">
        <f t="shared" si="36"/>
        <v/>
      </c>
      <c r="H59" s="30"/>
      <c r="M59" s="40" t="str">
        <f>CONCATENATE(COUNTIF(N$3:N59,N59),N59)</f>
        <v xml:space="preserve">57 </v>
      </c>
      <c r="N59" s="12" t="str">
        <f>IF(O59&gt;0,'Saisie CLASSEMENT'!K64)</f>
        <v xml:space="preserve"> </v>
      </c>
      <c r="O59" s="59" t="str">
        <f>IF('Saisie CLASSEMENT'!$C64&gt;0,'Saisie CLASSEMENT'!B64,"")</f>
        <v/>
      </c>
      <c r="P59" s="59">
        <f>IF(O59&gt;0,'Saisie CLASSEMENT'!C64)</f>
        <v>0</v>
      </c>
      <c r="Q59" s="12" t="str">
        <f>IF(O59&gt;0,CONCATENATE('Saisie CLASSEMENT'!I64," ",'Saisie CLASSEMENT'!J64,""))</f>
        <v xml:space="preserve">   </v>
      </c>
      <c r="R59" s="60" t="str">
        <f>IF(O59&gt;0,'Saisie CLASSEMENT'!N64)</f>
        <v xml:space="preserve"> </v>
      </c>
      <c r="S59" s="60" t="str">
        <f>IF(O59&gt;0,'Saisie CLASSEMENT'!O64)</f>
        <v xml:space="preserve"> </v>
      </c>
      <c r="T59" s="14" t="str">
        <f>IF(LEN(O59)&gt;0,'Saisie CLASSEMENT'!H64,"")</f>
        <v/>
      </c>
      <c r="V59" s="43" t="str">
        <f t="shared" si="10"/>
        <v/>
      </c>
      <c r="W59" s="43" t="str">
        <f t="shared" si="11"/>
        <v/>
      </c>
      <c r="X59" s="43" t="str">
        <f t="shared" si="12"/>
        <v/>
      </c>
      <c r="Y59" s="1" t="str">
        <f>IF(OR(N59="",COUNTIF(N$2:N59,N59)&gt;1),"",COUNTIF(N:N,"&gt;="&amp;N59))</f>
        <v/>
      </c>
      <c r="Z59" s="53" t="str">
        <f t="shared" si="26"/>
        <v/>
      </c>
      <c r="AA59" s="53" t="str">
        <f t="shared" si="27"/>
        <v/>
      </c>
      <c r="AB59" t="str">
        <f t="shared" si="28"/>
        <v/>
      </c>
      <c r="AC59" s="54" t="str">
        <f t="shared" si="29"/>
        <v/>
      </c>
      <c r="AD59" s="55" t="str">
        <f t="shared" si="30"/>
        <v/>
      </c>
      <c r="AE59" s="56" t="str">
        <f>IF(ISERROR(VLOOKUP(CONCATENATE($AB$2,$Z59),$M$2:T$200,8,FALSE)),"",VLOOKUP(CONCATENATE($AB$2,$Z59),$M$2:$T$200,8,FALSE))</f>
        <v/>
      </c>
      <c r="AF59" s="57" t="str">
        <f t="shared" si="31"/>
        <v/>
      </c>
      <c r="AG59" s="233" t="str">
        <f t="shared" si="13"/>
        <v/>
      </c>
      <c r="AH59" s="234" t="str">
        <f t="shared" si="14"/>
        <v/>
      </c>
      <c r="AI59" s="55" t="str">
        <f t="shared" si="15"/>
        <v/>
      </c>
      <c r="AJ59" s="57" t="str">
        <f t="shared" si="16"/>
        <v/>
      </c>
      <c r="AK59" s="230" t="str">
        <f t="shared" si="17"/>
        <v/>
      </c>
      <c r="AL59" s="230" t="str">
        <f t="shared" si="18"/>
        <v/>
      </c>
      <c r="AM59" s="69" t="str">
        <f t="shared" si="19"/>
        <v/>
      </c>
      <c r="AN59" s="58" t="str">
        <f t="shared" si="20"/>
        <v/>
      </c>
      <c r="AO59" s="1" t="str">
        <f t="shared" si="32"/>
        <v/>
      </c>
      <c r="AP59" s="1" t="str">
        <f t="shared" si="33"/>
        <v/>
      </c>
      <c r="AQ59" s="1" t="str">
        <f t="shared" si="34"/>
        <v/>
      </c>
      <c r="AR59" s="1" t="str">
        <f t="shared" si="35"/>
        <v/>
      </c>
    </row>
    <row r="60" spans="1:44" ht="17.399999999999999" hidden="1" customHeight="1">
      <c r="A60">
        <f t="shared" si="24"/>
        <v>0</v>
      </c>
      <c r="B60" s="65">
        <f t="shared" si="25"/>
        <v>55</v>
      </c>
      <c r="C60" s="104" t="str">
        <f t="shared" si="37"/>
        <v/>
      </c>
      <c r="D60" s="62" t="str">
        <f t="shared" si="38"/>
        <v/>
      </c>
      <c r="E60" s="63" t="str">
        <f t="shared" si="39"/>
        <v/>
      </c>
      <c r="F60" s="64"/>
      <c r="G60" s="30" t="str">
        <f t="shared" si="36"/>
        <v/>
      </c>
      <c r="H60" s="30"/>
      <c r="M60" s="40" t="str">
        <f>CONCATENATE(COUNTIF(N$3:N60,N60),N60)</f>
        <v xml:space="preserve">58 </v>
      </c>
      <c r="N60" s="12" t="str">
        <f>IF(O60&gt;0,'Saisie CLASSEMENT'!K65)</f>
        <v xml:space="preserve"> </v>
      </c>
      <c r="O60" s="59" t="str">
        <f>IF('Saisie CLASSEMENT'!$C65&gt;0,'Saisie CLASSEMENT'!B65,"")</f>
        <v/>
      </c>
      <c r="P60" s="59">
        <f>IF(O60&gt;0,'Saisie CLASSEMENT'!C65)</f>
        <v>0</v>
      </c>
      <c r="Q60" s="12" t="str">
        <f>IF(O60&gt;0,CONCATENATE('Saisie CLASSEMENT'!I65," ",'Saisie CLASSEMENT'!J65,""))</f>
        <v xml:space="preserve">   </v>
      </c>
      <c r="R60" s="60" t="str">
        <f>IF(O60&gt;0,'Saisie CLASSEMENT'!N65)</f>
        <v xml:space="preserve"> </v>
      </c>
      <c r="S60" s="60" t="str">
        <f>IF(O60&gt;0,'Saisie CLASSEMENT'!O65)</f>
        <v xml:space="preserve"> </v>
      </c>
      <c r="T60" s="14" t="str">
        <f>IF(LEN(O60)&gt;0,'Saisie CLASSEMENT'!H65,"")</f>
        <v/>
      </c>
      <c r="V60" s="43" t="str">
        <f t="shared" si="10"/>
        <v/>
      </c>
      <c r="W60" s="43" t="str">
        <f t="shared" si="11"/>
        <v/>
      </c>
      <c r="X60" s="43" t="str">
        <f t="shared" si="12"/>
        <v/>
      </c>
      <c r="Y60" s="1" t="str">
        <f>IF(OR(N60="",COUNTIF(N$2:N60,N60)&gt;1),"",COUNTIF(N:N,"&gt;="&amp;N60))</f>
        <v/>
      </c>
      <c r="Z60" s="53" t="str">
        <f t="shared" si="26"/>
        <v/>
      </c>
      <c r="AA60" s="53" t="str">
        <f t="shared" si="27"/>
        <v/>
      </c>
      <c r="AB60" t="str">
        <f t="shared" si="28"/>
        <v/>
      </c>
      <c r="AC60" s="54" t="str">
        <f t="shared" si="29"/>
        <v/>
      </c>
      <c r="AD60" s="55" t="str">
        <f t="shared" si="30"/>
        <v/>
      </c>
      <c r="AE60" s="56" t="str">
        <f>IF(ISERROR(VLOOKUP(CONCATENATE($AB$2,$Z60),$M$2:T$200,8,FALSE)),"",VLOOKUP(CONCATENATE($AB$2,$Z60),$M$2:$T$200,8,FALSE))</f>
        <v/>
      </c>
      <c r="AF60" s="57" t="str">
        <f t="shared" si="31"/>
        <v/>
      </c>
      <c r="AG60" s="233" t="str">
        <f t="shared" si="13"/>
        <v/>
      </c>
      <c r="AH60" s="234" t="str">
        <f t="shared" si="14"/>
        <v/>
      </c>
      <c r="AI60" s="55" t="str">
        <f t="shared" si="15"/>
        <v/>
      </c>
      <c r="AJ60" s="57" t="str">
        <f t="shared" si="16"/>
        <v/>
      </c>
      <c r="AK60" s="230" t="str">
        <f t="shared" si="17"/>
        <v/>
      </c>
      <c r="AL60" s="230" t="str">
        <f t="shared" si="18"/>
        <v/>
      </c>
      <c r="AM60" s="69" t="str">
        <f t="shared" si="19"/>
        <v/>
      </c>
      <c r="AN60" s="58" t="str">
        <f t="shared" si="20"/>
        <v/>
      </c>
      <c r="AO60" s="1" t="str">
        <f t="shared" si="32"/>
        <v/>
      </c>
      <c r="AP60" s="1" t="str">
        <f t="shared" si="33"/>
        <v/>
      </c>
      <c r="AQ60" s="1" t="str">
        <f t="shared" si="34"/>
        <v/>
      </c>
      <c r="AR60" s="1" t="str">
        <f t="shared" si="35"/>
        <v/>
      </c>
    </row>
    <row r="61" spans="1:44" ht="17.399999999999999" hidden="1" customHeight="1">
      <c r="A61">
        <f t="shared" si="24"/>
        <v>0</v>
      </c>
      <c r="B61" s="65">
        <f t="shared" si="25"/>
        <v>56</v>
      </c>
      <c r="C61" s="104" t="str">
        <f t="shared" si="37"/>
        <v/>
      </c>
      <c r="D61" s="62" t="str">
        <f t="shared" si="38"/>
        <v/>
      </c>
      <c r="E61" s="63" t="str">
        <f t="shared" si="39"/>
        <v/>
      </c>
      <c r="F61" s="64"/>
      <c r="G61" s="30" t="str">
        <f t="shared" si="36"/>
        <v/>
      </c>
      <c r="H61" s="30"/>
      <c r="M61" s="40" t="str">
        <f>CONCATENATE(COUNTIF(N$3:N61,N61),N61)</f>
        <v xml:space="preserve">59 </v>
      </c>
      <c r="N61" s="12" t="str">
        <f>IF(O61&gt;0,'Saisie CLASSEMENT'!K66)</f>
        <v xml:space="preserve"> </v>
      </c>
      <c r="O61" s="59" t="str">
        <f>IF('Saisie CLASSEMENT'!$C66&gt;0,'Saisie CLASSEMENT'!B66,"")</f>
        <v/>
      </c>
      <c r="P61" s="59">
        <f>IF(O61&gt;0,'Saisie CLASSEMENT'!C66)</f>
        <v>0</v>
      </c>
      <c r="Q61" s="12" t="str">
        <f>IF(O61&gt;0,CONCATENATE('Saisie CLASSEMENT'!I66," ",'Saisie CLASSEMENT'!J66,""))</f>
        <v xml:space="preserve">   </v>
      </c>
      <c r="R61" s="60" t="str">
        <f>IF(O61&gt;0,'Saisie CLASSEMENT'!N66)</f>
        <v xml:space="preserve"> </v>
      </c>
      <c r="S61" s="60" t="str">
        <f>IF(O61&gt;0,'Saisie CLASSEMENT'!O66)</f>
        <v xml:space="preserve"> </v>
      </c>
      <c r="T61" s="14" t="str">
        <f>IF(LEN(O61)&gt;0,'Saisie CLASSEMENT'!H66,"")</f>
        <v/>
      </c>
      <c r="V61" s="43" t="str">
        <f t="shared" si="10"/>
        <v/>
      </c>
      <c r="W61" s="43" t="str">
        <f t="shared" si="11"/>
        <v/>
      </c>
      <c r="X61" s="43" t="str">
        <f t="shared" si="12"/>
        <v/>
      </c>
      <c r="Y61" s="1" t="str">
        <f>IF(OR(N61="",COUNTIF(N$2:N61,N61)&gt;1),"",COUNTIF(N:N,"&gt;="&amp;N61))</f>
        <v/>
      </c>
      <c r="Z61" s="53" t="str">
        <f t="shared" si="26"/>
        <v/>
      </c>
      <c r="AA61" s="53" t="str">
        <f t="shared" si="27"/>
        <v/>
      </c>
      <c r="AB61" t="str">
        <f t="shared" si="28"/>
        <v/>
      </c>
      <c r="AC61" s="54" t="str">
        <f t="shared" si="29"/>
        <v/>
      </c>
      <c r="AD61" s="55" t="str">
        <f t="shared" si="30"/>
        <v/>
      </c>
      <c r="AE61" s="56" t="str">
        <f>IF(ISERROR(VLOOKUP(CONCATENATE($AB$2,$Z61),$M$2:T$200,8,FALSE)),"",VLOOKUP(CONCATENATE($AB$2,$Z61),$M$2:$T$200,8,FALSE))</f>
        <v/>
      </c>
      <c r="AF61" s="57" t="str">
        <f t="shared" si="31"/>
        <v/>
      </c>
      <c r="AG61" s="233" t="str">
        <f t="shared" si="13"/>
        <v/>
      </c>
      <c r="AH61" s="234" t="str">
        <f t="shared" si="14"/>
        <v/>
      </c>
      <c r="AI61" s="55" t="str">
        <f t="shared" si="15"/>
        <v/>
      </c>
      <c r="AJ61" s="57" t="str">
        <f t="shared" si="16"/>
        <v/>
      </c>
      <c r="AK61" s="230" t="str">
        <f t="shared" si="17"/>
        <v/>
      </c>
      <c r="AL61" s="230" t="str">
        <f t="shared" si="18"/>
        <v/>
      </c>
      <c r="AM61" s="69" t="str">
        <f t="shared" si="19"/>
        <v/>
      </c>
      <c r="AN61" s="58" t="str">
        <f t="shared" si="20"/>
        <v/>
      </c>
      <c r="AO61" s="1" t="str">
        <f t="shared" si="32"/>
        <v/>
      </c>
      <c r="AP61" s="1" t="str">
        <f t="shared" si="33"/>
        <v/>
      </c>
      <c r="AQ61" s="1" t="str">
        <f t="shared" si="34"/>
        <v/>
      </c>
      <c r="AR61" s="1" t="str">
        <f t="shared" si="35"/>
        <v/>
      </c>
    </row>
    <row r="62" spans="1:44" ht="17.399999999999999" hidden="1" customHeight="1">
      <c r="A62">
        <f t="shared" si="24"/>
        <v>0</v>
      </c>
      <c r="B62" s="65">
        <f t="shared" si="25"/>
        <v>57</v>
      </c>
      <c r="C62" s="104" t="str">
        <f t="shared" si="37"/>
        <v/>
      </c>
      <c r="D62" s="62" t="str">
        <f t="shared" si="38"/>
        <v/>
      </c>
      <c r="E62" s="63" t="str">
        <f t="shared" si="39"/>
        <v/>
      </c>
      <c r="F62" s="64"/>
      <c r="G62" s="30" t="str">
        <f t="shared" si="36"/>
        <v/>
      </c>
      <c r="H62" s="30"/>
      <c r="M62" s="40" t="str">
        <f>CONCATENATE(COUNTIF(N$3:N62,N62),N62)</f>
        <v xml:space="preserve">60 </v>
      </c>
      <c r="N62" s="12" t="str">
        <f>IF(O62&gt;0,'Saisie CLASSEMENT'!K67)</f>
        <v xml:space="preserve"> </v>
      </c>
      <c r="O62" s="59" t="str">
        <f>IF('Saisie CLASSEMENT'!$C67&gt;0,'Saisie CLASSEMENT'!B67,"")</f>
        <v/>
      </c>
      <c r="P62" s="59">
        <f>IF(O62&gt;0,'Saisie CLASSEMENT'!C67)</f>
        <v>0</v>
      </c>
      <c r="Q62" s="12" t="str">
        <f>IF(O62&gt;0,CONCATENATE('Saisie CLASSEMENT'!I67," ",'Saisie CLASSEMENT'!J67,""))</f>
        <v xml:space="preserve">   </v>
      </c>
      <c r="R62" s="60" t="str">
        <f>IF(O62&gt;0,'Saisie CLASSEMENT'!N67)</f>
        <v xml:space="preserve"> </v>
      </c>
      <c r="S62" s="60" t="str">
        <f>IF(O62&gt;0,'Saisie CLASSEMENT'!O67)</f>
        <v xml:space="preserve"> </v>
      </c>
      <c r="T62" s="14" t="str">
        <f>IF(LEN(O62)&gt;0,'Saisie CLASSEMENT'!H67,"")</f>
        <v/>
      </c>
      <c r="V62" s="43" t="str">
        <f t="shared" si="10"/>
        <v/>
      </c>
      <c r="W62" s="43" t="str">
        <f t="shared" si="11"/>
        <v/>
      </c>
      <c r="X62" s="43" t="str">
        <f t="shared" si="12"/>
        <v/>
      </c>
      <c r="Y62" s="1" t="str">
        <f>IF(OR(N62="",COUNTIF(N$2:N62,N62)&gt;1),"",COUNTIF(N:N,"&gt;="&amp;N62))</f>
        <v/>
      </c>
      <c r="Z62" s="53" t="str">
        <f t="shared" si="26"/>
        <v/>
      </c>
      <c r="AA62" s="53" t="str">
        <f t="shared" si="27"/>
        <v/>
      </c>
      <c r="AB62" t="str">
        <f t="shared" si="28"/>
        <v/>
      </c>
      <c r="AC62" s="54" t="str">
        <f t="shared" si="29"/>
        <v/>
      </c>
      <c r="AD62" s="55" t="str">
        <f t="shared" si="30"/>
        <v/>
      </c>
      <c r="AE62" s="56" t="str">
        <f>IF(ISERROR(VLOOKUP(CONCATENATE($AB$2,$Z62),$M$2:T$200,8,FALSE)),"",VLOOKUP(CONCATENATE($AB$2,$Z62),$M$2:$T$200,8,FALSE))</f>
        <v/>
      </c>
      <c r="AF62" s="57" t="str">
        <f t="shared" si="31"/>
        <v/>
      </c>
      <c r="AG62" s="233" t="str">
        <f t="shared" si="13"/>
        <v/>
      </c>
      <c r="AH62" s="234" t="str">
        <f t="shared" si="14"/>
        <v/>
      </c>
      <c r="AI62" s="55" t="str">
        <f t="shared" si="15"/>
        <v/>
      </c>
      <c r="AJ62" s="57" t="str">
        <f t="shared" si="16"/>
        <v/>
      </c>
      <c r="AK62" s="230" t="str">
        <f t="shared" si="17"/>
        <v/>
      </c>
      <c r="AL62" s="230" t="str">
        <f t="shared" si="18"/>
        <v/>
      </c>
      <c r="AM62" s="69" t="str">
        <f t="shared" si="19"/>
        <v/>
      </c>
      <c r="AN62" s="58" t="str">
        <f t="shared" si="20"/>
        <v/>
      </c>
      <c r="AO62" s="1" t="str">
        <f t="shared" si="32"/>
        <v/>
      </c>
      <c r="AP62" s="1" t="str">
        <f t="shared" si="33"/>
        <v/>
      </c>
      <c r="AQ62" s="1" t="str">
        <f t="shared" si="34"/>
        <v/>
      </c>
      <c r="AR62" s="1" t="str">
        <f t="shared" si="35"/>
        <v/>
      </c>
    </row>
    <row r="63" spans="1:44" ht="17.399999999999999" hidden="1" customHeight="1">
      <c r="A63">
        <f t="shared" si="24"/>
        <v>0</v>
      </c>
      <c r="B63" s="65">
        <f t="shared" si="25"/>
        <v>58</v>
      </c>
      <c r="C63" s="104" t="str">
        <f t="shared" si="37"/>
        <v/>
      </c>
      <c r="D63" s="62" t="str">
        <f t="shared" si="38"/>
        <v/>
      </c>
      <c r="E63" s="63" t="str">
        <f t="shared" si="39"/>
        <v/>
      </c>
      <c r="F63" s="64"/>
      <c r="G63" s="30" t="str">
        <f t="shared" si="36"/>
        <v/>
      </c>
      <c r="H63" s="30"/>
      <c r="M63" s="40" t="str">
        <f>CONCATENATE(COUNTIF(N$3:N63,N63),N63)</f>
        <v xml:space="preserve">61 </v>
      </c>
      <c r="N63" s="12" t="str">
        <f>IF(O63&gt;0,'Saisie CLASSEMENT'!K68)</f>
        <v xml:space="preserve"> </v>
      </c>
      <c r="O63" s="59" t="str">
        <f>IF('Saisie CLASSEMENT'!$C68&gt;0,'Saisie CLASSEMENT'!B68,"")</f>
        <v/>
      </c>
      <c r="P63" s="59">
        <f>IF(O63&gt;0,'Saisie CLASSEMENT'!C68)</f>
        <v>0</v>
      </c>
      <c r="Q63" s="12" t="str">
        <f>IF(O63&gt;0,CONCATENATE('Saisie CLASSEMENT'!I68," ",'Saisie CLASSEMENT'!J68,""))</f>
        <v xml:space="preserve">   </v>
      </c>
      <c r="R63" s="60" t="str">
        <f>IF(O63&gt;0,'Saisie CLASSEMENT'!N68)</f>
        <v xml:space="preserve"> </v>
      </c>
      <c r="S63" s="60" t="str">
        <f>IF(O63&gt;0,'Saisie CLASSEMENT'!O68)</f>
        <v xml:space="preserve"> </v>
      </c>
      <c r="T63" s="14" t="str">
        <f>IF(LEN(O63)&gt;0,'Saisie CLASSEMENT'!H68,"")</f>
        <v/>
      </c>
      <c r="V63" s="43" t="str">
        <f t="shared" si="10"/>
        <v/>
      </c>
      <c r="W63" s="43" t="str">
        <f t="shared" si="11"/>
        <v/>
      </c>
      <c r="X63" s="43" t="str">
        <f t="shared" si="12"/>
        <v/>
      </c>
      <c r="Y63" s="1" t="str">
        <f>IF(OR(N63="",COUNTIF(N$2:N63,N63)&gt;1),"",COUNTIF(N:N,"&gt;="&amp;N63))</f>
        <v/>
      </c>
      <c r="Z63" s="53" t="str">
        <f t="shared" si="26"/>
        <v/>
      </c>
      <c r="AA63" s="53" t="str">
        <f t="shared" si="27"/>
        <v/>
      </c>
      <c r="AB63" t="str">
        <f t="shared" si="28"/>
        <v/>
      </c>
      <c r="AC63" s="54" t="str">
        <f t="shared" si="29"/>
        <v/>
      </c>
      <c r="AD63" s="55" t="str">
        <f t="shared" si="30"/>
        <v/>
      </c>
      <c r="AE63" s="56" t="str">
        <f>IF(ISERROR(VLOOKUP(CONCATENATE($AB$2,$Z63),$M$2:T$200,8,FALSE)),"",VLOOKUP(CONCATENATE($AB$2,$Z63),$M$2:$T$200,8,FALSE))</f>
        <v/>
      </c>
      <c r="AF63" s="57" t="str">
        <f t="shared" si="31"/>
        <v/>
      </c>
      <c r="AG63" s="233" t="str">
        <f t="shared" si="13"/>
        <v/>
      </c>
      <c r="AH63" s="234" t="str">
        <f t="shared" si="14"/>
        <v/>
      </c>
      <c r="AI63" s="55" t="str">
        <f t="shared" si="15"/>
        <v/>
      </c>
      <c r="AJ63" s="57" t="str">
        <f t="shared" si="16"/>
        <v/>
      </c>
      <c r="AK63" s="230" t="str">
        <f t="shared" si="17"/>
        <v/>
      </c>
      <c r="AL63" s="230" t="str">
        <f t="shared" si="18"/>
        <v/>
      </c>
      <c r="AM63" s="69" t="str">
        <f t="shared" si="19"/>
        <v/>
      </c>
      <c r="AN63" s="58" t="str">
        <f t="shared" si="20"/>
        <v/>
      </c>
      <c r="AO63" s="1" t="str">
        <f t="shared" si="32"/>
        <v/>
      </c>
      <c r="AP63" s="1" t="str">
        <f t="shared" si="33"/>
        <v/>
      </c>
      <c r="AQ63" s="1" t="str">
        <f t="shared" si="34"/>
        <v/>
      </c>
      <c r="AR63" s="1" t="str">
        <f t="shared" si="35"/>
        <v/>
      </c>
    </row>
    <row r="64" spans="1:44" ht="17.399999999999999" hidden="1" customHeight="1">
      <c r="A64">
        <f t="shared" si="24"/>
        <v>0</v>
      </c>
      <c r="B64" s="65">
        <f t="shared" si="25"/>
        <v>59</v>
      </c>
      <c r="C64" s="104" t="str">
        <f t="shared" si="37"/>
        <v/>
      </c>
      <c r="D64" s="62" t="str">
        <f t="shared" si="38"/>
        <v/>
      </c>
      <c r="E64" s="63" t="str">
        <f t="shared" si="39"/>
        <v/>
      </c>
      <c r="F64" s="64"/>
      <c r="G64" s="30" t="str">
        <f t="shared" si="36"/>
        <v/>
      </c>
      <c r="H64" s="30"/>
      <c r="M64" s="40" t="str">
        <f>CONCATENATE(COUNTIF(N$3:N64,N64),N64)</f>
        <v xml:space="preserve">62 </v>
      </c>
      <c r="N64" s="12" t="str">
        <f>IF(O64&gt;0,'Saisie CLASSEMENT'!K69)</f>
        <v xml:space="preserve"> </v>
      </c>
      <c r="O64" s="59" t="str">
        <f>IF('Saisie CLASSEMENT'!$C69&gt;0,'Saisie CLASSEMENT'!B69,"")</f>
        <v/>
      </c>
      <c r="P64" s="59">
        <f>IF(O64&gt;0,'Saisie CLASSEMENT'!C69)</f>
        <v>0</v>
      </c>
      <c r="Q64" s="12" t="str">
        <f>IF(O64&gt;0,CONCATENATE('Saisie CLASSEMENT'!I69," ",'Saisie CLASSEMENT'!J69,""))</f>
        <v xml:space="preserve">   </v>
      </c>
      <c r="R64" s="60" t="str">
        <f>IF(O64&gt;0,'Saisie CLASSEMENT'!N69)</f>
        <v xml:space="preserve"> </v>
      </c>
      <c r="S64" s="60" t="str">
        <f>IF(O64&gt;0,'Saisie CLASSEMENT'!O69)</f>
        <v xml:space="preserve"> </v>
      </c>
      <c r="T64" s="14" t="str">
        <f>IF(LEN(O64)&gt;0,'Saisie CLASSEMENT'!H69,"")</f>
        <v/>
      </c>
      <c r="V64" s="43" t="str">
        <f t="shared" si="10"/>
        <v/>
      </c>
      <c r="W64" s="43" t="str">
        <f t="shared" si="11"/>
        <v/>
      </c>
      <c r="X64" s="43" t="str">
        <f t="shared" si="12"/>
        <v/>
      </c>
      <c r="Y64" s="1" t="str">
        <f>IF(OR(N64="",COUNTIF(N$2:N64,N64)&gt;1),"",COUNTIF(N:N,"&gt;="&amp;N64))</f>
        <v/>
      </c>
      <c r="Z64" s="53" t="str">
        <f t="shared" si="26"/>
        <v/>
      </c>
      <c r="AA64" s="53" t="str">
        <f t="shared" si="27"/>
        <v/>
      </c>
      <c r="AB64" t="str">
        <f t="shared" si="28"/>
        <v/>
      </c>
      <c r="AC64" s="54" t="str">
        <f t="shared" si="29"/>
        <v/>
      </c>
      <c r="AD64" s="55" t="str">
        <f t="shared" si="30"/>
        <v/>
      </c>
      <c r="AE64" s="56" t="str">
        <f>IF(ISERROR(VLOOKUP(CONCATENATE($AB$2,$Z64),$M$2:T$200,8,FALSE)),"",VLOOKUP(CONCATENATE($AB$2,$Z64),$M$2:$T$200,8,FALSE))</f>
        <v/>
      </c>
      <c r="AF64" s="57" t="str">
        <f t="shared" si="31"/>
        <v/>
      </c>
      <c r="AG64" s="233" t="str">
        <f t="shared" si="13"/>
        <v/>
      </c>
      <c r="AH64" s="234" t="str">
        <f t="shared" si="14"/>
        <v/>
      </c>
      <c r="AI64" s="55" t="str">
        <f t="shared" si="15"/>
        <v/>
      </c>
      <c r="AJ64" s="57" t="str">
        <f t="shared" si="16"/>
        <v/>
      </c>
      <c r="AK64" s="230" t="str">
        <f t="shared" si="17"/>
        <v/>
      </c>
      <c r="AL64" s="230" t="str">
        <f t="shared" si="18"/>
        <v/>
      </c>
      <c r="AM64" s="69" t="str">
        <f t="shared" si="19"/>
        <v/>
      </c>
      <c r="AN64" s="58" t="str">
        <f t="shared" si="20"/>
        <v/>
      </c>
      <c r="AO64" s="1" t="str">
        <f t="shared" si="32"/>
        <v/>
      </c>
      <c r="AP64" s="1" t="str">
        <f t="shared" si="33"/>
        <v/>
      </c>
      <c r="AQ64" s="1" t="str">
        <f t="shared" si="34"/>
        <v/>
      </c>
      <c r="AR64" s="1" t="str">
        <f t="shared" si="35"/>
        <v/>
      </c>
    </row>
    <row r="65" spans="1:44" ht="17.399999999999999" hidden="1" customHeight="1">
      <c r="A65">
        <f t="shared" si="24"/>
        <v>0</v>
      </c>
      <c r="B65" s="65">
        <f t="shared" si="25"/>
        <v>60</v>
      </c>
      <c r="C65" s="104" t="str">
        <f t="shared" si="37"/>
        <v/>
      </c>
      <c r="D65" s="62" t="str">
        <f t="shared" si="38"/>
        <v/>
      </c>
      <c r="E65" s="63" t="str">
        <f t="shared" si="39"/>
        <v/>
      </c>
      <c r="F65" s="64"/>
      <c r="G65" s="30" t="str">
        <f t="shared" si="36"/>
        <v/>
      </c>
      <c r="H65" s="30"/>
      <c r="M65" s="40" t="str">
        <f>CONCATENATE(COUNTIF(N$3:N65,N65),N65)</f>
        <v xml:space="preserve">63 </v>
      </c>
      <c r="N65" s="12" t="str">
        <f>IF(O65&gt;0,'Saisie CLASSEMENT'!K70)</f>
        <v xml:space="preserve"> </v>
      </c>
      <c r="O65" s="59" t="str">
        <f>IF('Saisie CLASSEMENT'!$C70&gt;0,'Saisie CLASSEMENT'!B70,"")</f>
        <v/>
      </c>
      <c r="P65" s="59">
        <f>IF(O65&gt;0,'Saisie CLASSEMENT'!C70)</f>
        <v>0</v>
      </c>
      <c r="Q65" s="12" t="str">
        <f>IF(O65&gt;0,CONCATENATE('Saisie CLASSEMENT'!I70," ",'Saisie CLASSEMENT'!J70,""))</f>
        <v xml:space="preserve">   </v>
      </c>
      <c r="R65" s="60" t="str">
        <f>IF(O65&gt;0,'Saisie CLASSEMENT'!N70)</f>
        <v xml:space="preserve"> </v>
      </c>
      <c r="S65" s="60" t="str">
        <f>IF(O65&gt;0,'Saisie CLASSEMENT'!O70)</f>
        <v xml:space="preserve"> </v>
      </c>
      <c r="T65" s="14" t="str">
        <f>IF(LEN(O65)&gt;0,'Saisie CLASSEMENT'!H70,"")</f>
        <v/>
      </c>
      <c r="V65" s="43" t="str">
        <f t="shared" si="10"/>
        <v/>
      </c>
      <c r="W65" s="43" t="str">
        <f t="shared" si="11"/>
        <v/>
      </c>
      <c r="X65" s="43" t="str">
        <f t="shared" si="12"/>
        <v/>
      </c>
      <c r="Y65" s="1" t="str">
        <f>IF(OR(N65="",COUNTIF(N$2:N65,N65)&gt;1),"",COUNTIF(N:N,"&gt;="&amp;N65))</f>
        <v/>
      </c>
      <c r="Z65" s="53" t="str">
        <f t="shared" si="26"/>
        <v/>
      </c>
      <c r="AA65" s="53" t="str">
        <f t="shared" si="27"/>
        <v/>
      </c>
      <c r="AB65" t="str">
        <f t="shared" si="28"/>
        <v/>
      </c>
      <c r="AC65" s="54" t="str">
        <f t="shared" si="29"/>
        <v/>
      </c>
      <c r="AD65" s="55" t="str">
        <f t="shared" si="30"/>
        <v/>
      </c>
      <c r="AE65" s="56" t="str">
        <f>IF(ISERROR(VLOOKUP(CONCATENATE($AB$2,$Z65),$M$2:T$200,8,FALSE)),"",VLOOKUP(CONCATENATE($AB$2,$Z65),$M$2:$T$200,8,FALSE))</f>
        <v/>
      </c>
      <c r="AF65" s="57" t="str">
        <f t="shared" si="31"/>
        <v/>
      </c>
      <c r="AG65" s="233" t="str">
        <f t="shared" si="13"/>
        <v/>
      </c>
      <c r="AH65" s="234" t="str">
        <f t="shared" si="14"/>
        <v/>
      </c>
      <c r="AI65" s="55" t="str">
        <f t="shared" si="15"/>
        <v/>
      </c>
      <c r="AJ65" s="57" t="str">
        <f t="shared" si="16"/>
        <v/>
      </c>
      <c r="AK65" s="230" t="str">
        <f t="shared" si="17"/>
        <v/>
      </c>
      <c r="AL65" s="230" t="str">
        <f t="shared" si="18"/>
        <v/>
      </c>
      <c r="AM65" s="69" t="str">
        <f t="shared" si="19"/>
        <v/>
      </c>
      <c r="AN65" s="58" t="str">
        <f t="shared" si="20"/>
        <v/>
      </c>
      <c r="AO65" s="1" t="str">
        <f t="shared" si="32"/>
        <v/>
      </c>
      <c r="AP65" s="1" t="str">
        <f t="shared" si="33"/>
        <v/>
      </c>
      <c r="AQ65" s="1" t="str">
        <f t="shared" si="34"/>
        <v/>
      </c>
      <c r="AR65" s="1" t="str">
        <f t="shared" si="35"/>
        <v/>
      </c>
    </row>
    <row r="66" spans="1:44" ht="17.399999999999999" hidden="1" customHeight="1">
      <c r="A66">
        <f t="shared" si="24"/>
        <v>0</v>
      </c>
      <c r="B66" s="65">
        <f t="shared" si="25"/>
        <v>61</v>
      </c>
      <c r="C66" s="104" t="str">
        <f t="shared" si="37"/>
        <v/>
      </c>
      <c r="D66" s="62" t="str">
        <f t="shared" si="38"/>
        <v/>
      </c>
      <c r="E66" s="63" t="str">
        <f t="shared" si="39"/>
        <v/>
      </c>
      <c r="F66" s="64"/>
      <c r="G66" s="30" t="str">
        <f t="shared" si="36"/>
        <v/>
      </c>
      <c r="H66" s="30"/>
      <c r="M66" s="40" t="str">
        <f>CONCATENATE(COUNTIF(N$3:N66,N66),N66)</f>
        <v xml:space="preserve">64 </v>
      </c>
      <c r="N66" s="12" t="str">
        <f>IF(O66&gt;0,'Saisie CLASSEMENT'!K71)</f>
        <v xml:space="preserve"> </v>
      </c>
      <c r="O66" s="59" t="str">
        <f>IF('Saisie CLASSEMENT'!$C71&gt;0,'Saisie CLASSEMENT'!B71,"")</f>
        <v/>
      </c>
      <c r="P66" s="59">
        <f>IF(O66&gt;0,'Saisie CLASSEMENT'!C71)</f>
        <v>0</v>
      </c>
      <c r="Q66" s="12" t="str">
        <f>IF(O66&gt;0,CONCATENATE('Saisie CLASSEMENT'!I71," ",'Saisie CLASSEMENT'!J71,""))</f>
        <v xml:space="preserve">   </v>
      </c>
      <c r="R66" s="60" t="str">
        <f>IF(O66&gt;0,'Saisie CLASSEMENT'!N71)</f>
        <v xml:space="preserve"> </v>
      </c>
      <c r="S66" s="60" t="str">
        <f>IF(O66&gt;0,'Saisie CLASSEMENT'!O71)</f>
        <v xml:space="preserve"> </v>
      </c>
      <c r="T66" s="14" t="str">
        <f>IF(LEN(O66)&gt;0,'Saisie CLASSEMENT'!H71,"")</f>
        <v/>
      </c>
      <c r="V66" s="43" t="str">
        <f t="shared" si="10"/>
        <v/>
      </c>
      <c r="W66" s="43" t="str">
        <f t="shared" si="11"/>
        <v/>
      </c>
      <c r="X66" s="43" t="str">
        <f t="shared" si="12"/>
        <v/>
      </c>
      <c r="Y66" s="1" t="str">
        <f>IF(OR(N66="",COUNTIF(N$2:N66,N66)&gt;1),"",COUNTIF(N:N,"&gt;="&amp;N66))</f>
        <v/>
      </c>
      <c r="Z66" s="53" t="str">
        <f t="shared" si="26"/>
        <v/>
      </c>
      <c r="AA66" s="53" t="str">
        <f t="shared" si="27"/>
        <v/>
      </c>
      <c r="AB66" t="str">
        <f t="shared" si="28"/>
        <v/>
      </c>
      <c r="AC66" s="54" t="str">
        <f t="shared" si="29"/>
        <v/>
      </c>
      <c r="AD66" s="55" t="str">
        <f t="shared" si="30"/>
        <v/>
      </c>
      <c r="AE66" s="56" t="str">
        <f>IF(ISERROR(VLOOKUP(CONCATENATE($AB$2,$Z66),$M$2:T$200,8,FALSE)),"",VLOOKUP(CONCATENATE($AB$2,$Z66),$M$2:$T$200,8,FALSE))</f>
        <v/>
      </c>
      <c r="AF66" s="57" t="str">
        <f t="shared" si="31"/>
        <v/>
      </c>
      <c r="AG66" s="233" t="str">
        <f t="shared" si="13"/>
        <v/>
      </c>
      <c r="AH66" s="234" t="str">
        <f t="shared" si="14"/>
        <v/>
      </c>
      <c r="AI66" s="55" t="str">
        <f t="shared" si="15"/>
        <v/>
      </c>
      <c r="AJ66" s="57" t="str">
        <f t="shared" si="16"/>
        <v/>
      </c>
      <c r="AK66" s="230" t="str">
        <f t="shared" si="17"/>
        <v/>
      </c>
      <c r="AL66" s="230" t="str">
        <f t="shared" si="18"/>
        <v/>
      </c>
      <c r="AM66" s="69" t="str">
        <f t="shared" si="19"/>
        <v/>
      </c>
      <c r="AN66" s="58" t="str">
        <f t="shared" si="20"/>
        <v/>
      </c>
      <c r="AO66" s="1" t="str">
        <f t="shared" si="32"/>
        <v/>
      </c>
      <c r="AP66" s="1" t="str">
        <f t="shared" si="33"/>
        <v/>
      </c>
      <c r="AQ66" s="1" t="str">
        <f t="shared" si="34"/>
        <v/>
      </c>
      <c r="AR66" s="1" t="str">
        <f t="shared" si="35"/>
        <v/>
      </c>
    </row>
    <row r="67" spans="1:44" ht="17.399999999999999" hidden="1" customHeight="1">
      <c r="A67">
        <f t="shared" si="24"/>
        <v>0</v>
      </c>
      <c r="B67" s="65">
        <f t="shared" si="25"/>
        <v>62</v>
      </c>
      <c r="C67" s="104" t="str">
        <f t="shared" si="37"/>
        <v/>
      </c>
      <c r="D67" s="62" t="str">
        <f t="shared" si="38"/>
        <v/>
      </c>
      <c r="E67" s="63" t="str">
        <f t="shared" si="39"/>
        <v/>
      </c>
      <c r="F67" s="64"/>
      <c r="G67" s="30" t="str">
        <f t="shared" si="36"/>
        <v/>
      </c>
      <c r="H67" s="30"/>
      <c r="M67" s="40" t="str">
        <f>CONCATENATE(COUNTIF(N$3:N67,N67),N67)</f>
        <v xml:space="preserve">65 </v>
      </c>
      <c r="N67" s="12" t="str">
        <f>IF(O67&gt;0,'Saisie CLASSEMENT'!K72)</f>
        <v xml:space="preserve"> </v>
      </c>
      <c r="O67" s="59" t="str">
        <f>IF('Saisie CLASSEMENT'!$C72&gt;0,'Saisie CLASSEMENT'!B72,"")</f>
        <v/>
      </c>
      <c r="P67" s="59">
        <f>IF(O67&gt;0,'Saisie CLASSEMENT'!C72)</f>
        <v>0</v>
      </c>
      <c r="Q67" s="12" t="str">
        <f>IF(O67&gt;0,CONCATENATE('Saisie CLASSEMENT'!I72," ",'Saisie CLASSEMENT'!J72,""))</f>
        <v xml:space="preserve">   </v>
      </c>
      <c r="R67" s="60" t="str">
        <f>IF(O67&gt;0,'Saisie CLASSEMENT'!N72)</f>
        <v xml:space="preserve"> </v>
      </c>
      <c r="S67" s="60" t="str">
        <f>IF(O67&gt;0,'Saisie CLASSEMENT'!O72)</f>
        <v xml:space="preserve"> </v>
      </c>
      <c r="T67" s="14" t="str">
        <f>IF(LEN(O67)&gt;0,'Saisie CLASSEMENT'!H72,"")</f>
        <v/>
      </c>
      <c r="V67" s="43" t="str">
        <f t="shared" si="10"/>
        <v/>
      </c>
      <c r="W67" s="43" t="str">
        <f t="shared" si="11"/>
        <v/>
      </c>
      <c r="X67" s="43" t="str">
        <f t="shared" si="12"/>
        <v/>
      </c>
      <c r="Y67" s="1" t="str">
        <f>IF(OR(N67="",COUNTIF(N$2:N67,N67)&gt;1),"",COUNTIF(N:N,"&gt;="&amp;N67))</f>
        <v/>
      </c>
      <c r="Z67" s="53" t="str">
        <f t="shared" ref="Z67:Z98" si="40">IF(ROW()-1&gt;COUNT(Y:Y),"",INDEX(N:N,MATCH(LARGE(Y:Y,ROW()-1),Y:Y,0)))</f>
        <v/>
      </c>
      <c r="AA67" s="53" t="str">
        <f t="shared" ref="AA67:AA98" si="41">IF(ISERROR(VLOOKUP(CONCATENATE($AA$2,$Z67),$M$2:$T$200,3,FALSE)),"",VLOOKUP(CONCATENATE($AA$2,$Z67),$M$2:$T$200,3,FALSE))</f>
        <v/>
      </c>
      <c r="AB67" t="str">
        <f t="shared" ref="AB67:AB98" si="42">IF(ISERROR(VLOOKUP(CONCATENATE($AB$2,$Z67),$M$2:$T$200,3,FALSE)),"",VLOOKUP(CONCATENATE($AB$2,$Z67),$M$2:$T$200,3,FALSE))</f>
        <v/>
      </c>
      <c r="AC67" s="54" t="str">
        <f t="shared" ref="AC67:AC98" si="43">IF(ISERROR(VLOOKUP(CONCATENATE($AC$2,$Z67),$M$2:$T$200,3,FALSE)),"",VLOOKUP(CONCATENATE($AC$2,$Z67),$M$2:$T$200,3,FALSE))</f>
        <v/>
      </c>
      <c r="AD67" s="55" t="str">
        <f t="shared" ref="AD67:AD98" si="44">IF(ISERROR(VLOOKUP(CONCATENATE($AA$2,$Z67),$M$2:$T$200,8,FALSE)),"",VLOOKUP(CONCATENATE($AA$2,$Z67),$M$2:$T$200,8,FALSE))</f>
        <v/>
      </c>
      <c r="AE67" s="56" t="str">
        <f>IF(ISERROR(VLOOKUP(CONCATENATE($AB$2,$Z67),$M$2:T$200,8,FALSE)),"",VLOOKUP(CONCATENATE($AB$2,$Z67),$M$2:$T$200,8,FALSE))</f>
        <v/>
      </c>
      <c r="AF67" s="57" t="str">
        <f t="shared" ref="AF67:AF98" si="45">IF(ISERROR(VLOOKUP(CONCATENATE($AC$2,$Z67),$M$2:$T$200,8,FALSE)),"",VLOOKUP(CONCATENATE($AC$2,$Z67),$M$2:$T$200,8,FALSE))</f>
        <v/>
      </c>
      <c r="AG67" s="233" t="str">
        <f t="shared" si="13"/>
        <v/>
      </c>
      <c r="AH67" s="234" t="str">
        <f t="shared" si="14"/>
        <v/>
      </c>
      <c r="AI67" s="55" t="str">
        <f t="shared" si="15"/>
        <v/>
      </c>
      <c r="AJ67" s="57" t="str">
        <f t="shared" si="16"/>
        <v/>
      </c>
      <c r="AK67" s="230" t="str">
        <f t="shared" si="17"/>
        <v/>
      </c>
      <c r="AL67" s="230" t="str">
        <f t="shared" si="18"/>
        <v/>
      </c>
      <c r="AM67" s="69" t="str">
        <f t="shared" si="19"/>
        <v/>
      </c>
      <c r="AN67" s="58" t="str">
        <f t="shared" si="20"/>
        <v/>
      </c>
      <c r="AO67" s="1" t="str">
        <f t="shared" ref="AO67:AO98" si="46">IF(LEN(AK67)&gt;0,(RANK(AK67,AK$3:AK$200,1)),"")</f>
        <v/>
      </c>
      <c r="AP67" s="1" t="str">
        <f t="shared" ref="AP67:AP98" si="47">IF(LEN(AL67)&gt;0,(RANK(AL67,AL$3:AL$200,1)),"")</f>
        <v/>
      </c>
      <c r="AQ67" s="1" t="str">
        <f t="shared" ref="AQ67:AQ98" si="48">IF(LEN(AM67)&gt;0,(RANK(AM67,AM$3:AM$200,1)),"")</f>
        <v/>
      </c>
      <c r="AR67" s="1" t="str">
        <f t="shared" ref="AR67:AR98" si="49">IF(LEN(AN67)&gt;0,(RANK(AN67,AN$3:AN$200,1)),"")</f>
        <v/>
      </c>
    </row>
    <row r="68" spans="1:44" ht="17.399999999999999" hidden="1" customHeight="1">
      <c r="A68">
        <f t="shared" si="24"/>
        <v>0</v>
      </c>
      <c r="B68" s="65">
        <f t="shared" si="25"/>
        <v>63</v>
      </c>
      <c r="C68" s="104" t="str">
        <f t="shared" si="37"/>
        <v/>
      </c>
      <c r="D68" s="62" t="str">
        <f t="shared" si="38"/>
        <v/>
      </c>
      <c r="E68" s="63" t="str">
        <f t="shared" si="39"/>
        <v/>
      </c>
      <c r="F68" s="64"/>
      <c r="G68" s="30" t="str">
        <f t="shared" si="36"/>
        <v/>
      </c>
      <c r="H68" s="30"/>
      <c r="M68" s="40" t="str">
        <f>CONCATENATE(COUNTIF(N$3:N68,N68),N68)</f>
        <v xml:space="preserve">66 </v>
      </c>
      <c r="N68" s="12" t="str">
        <f>IF(O68&gt;0,'Saisie CLASSEMENT'!K73)</f>
        <v xml:space="preserve"> </v>
      </c>
      <c r="O68" s="59" t="str">
        <f>IF('Saisie CLASSEMENT'!$C73&gt;0,'Saisie CLASSEMENT'!B73,"")</f>
        <v/>
      </c>
      <c r="P68" s="59">
        <f>IF(O68&gt;0,'Saisie CLASSEMENT'!C73)</f>
        <v>0</v>
      </c>
      <c r="Q68" s="12" t="str">
        <f>IF(O68&gt;0,CONCATENATE('Saisie CLASSEMENT'!I73," ",'Saisie CLASSEMENT'!J73,""))</f>
        <v xml:space="preserve">   </v>
      </c>
      <c r="R68" s="60" t="str">
        <f>IF(O68&gt;0,'Saisie CLASSEMENT'!N73)</f>
        <v xml:space="preserve"> </v>
      </c>
      <c r="S68" s="60" t="str">
        <f>IF(O68&gt;0,'Saisie CLASSEMENT'!O73)</f>
        <v xml:space="preserve"> </v>
      </c>
      <c r="T68" s="14" t="str">
        <f>IF(LEN(O68)&gt;0,'Saisie CLASSEMENT'!H73,"")</f>
        <v/>
      </c>
      <c r="V68" s="43" t="str">
        <f t="shared" ref="V68:V131" si="50">CHOOSE($G$2,AQ68,AR68,AO68,AP68)</f>
        <v/>
      </c>
      <c r="W68" s="43" t="str">
        <f t="shared" ref="W68:W131" si="51">CHOOSE($G$2,AI68,AJ68,AG68,AH68)</f>
        <v/>
      </c>
      <c r="X68" s="43" t="str">
        <f t="shared" ref="X68:X131" si="52">CHOOSE($G$2,AG68,AH68,AG68,AH68)</f>
        <v/>
      </c>
      <c r="Y68" s="1" t="str">
        <f>IF(OR(N68="",COUNTIF(N$2:N68,N68)&gt;1),"",COUNTIF(N:N,"&gt;="&amp;N68))</f>
        <v/>
      </c>
      <c r="Z68" s="53" t="str">
        <f t="shared" si="40"/>
        <v/>
      </c>
      <c r="AA68" s="53" t="str">
        <f t="shared" si="41"/>
        <v/>
      </c>
      <c r="AB68" t="str">
        <f t="shared" si="42"/>
        <v/>
      </c>
      <c r="AC68" s="54" t="str">
        <f t="shared" si="43"/>
        <v/>
      </c>
      <c r="AD68" s="55" t="str">
        <f t="shared" si="44"/>
        <v/>
      </c>
      <c r="AE68" s="56" t="str">
        <f>IF(ISERROR(VLOOKUP(CONCATENATE($AB$2,$Z68),$M$2:T$200,8,FALSE)),"",VLOOKUP(CONCATENATE($AB$2,$Z68),$M$2:$T$200,8,FALSE))</f>
        <v/>
      </c>
      <c r="AF68" s="57" t="str">
        <f t="shared" si="45"/>
        <v/>
      </c>
      <c r="AG68" s="233" t="str">
        <f t="shared" ref="AG68:AG131" si="53">IF(COUNT($AA68:$AB68)=2,$AA68+$AB68,"")</f>
        <v/>
      </c>
      <c r="AH68" s="234" t="str">
        <f t="shared" ref="AH68:AH131" si="54">IF(COUNT($AA68:$AC68)=3,$AA68+$AB68+$AC68,"")</f>
        <v/>
      </c>
      <c r="AI68" s="55" t="str">
        <f t="shared" ref="AI68:AI131" si="55">IF(COUNT($AD68:$AE68)=2,$AD68+$AE68,"")</f>
        <v/>
      </c>
      <c r="AJ68" s="57" t="str">
        <f t="shared" ref="AJ68:AJ131" si="56">IF(COUNT($AD68:$AF68)=3,$AD68+$AE68+$AF68,"")</f>
        <v/>
      </c>
      <c r="AK68" s="230" t="str">
        <f t="shared" ref="AK68:AK131" si="57">IF(LEN(AG68)&gt;0,(AG68+AA68/100),"")</f>
        <v/>
      </c>
      <c r="AL68" s="230" t="str">
        <f t="shared" ref="AL68:AL131" si="58">IF(LEN(AH68)&gt;0,(AH68+AA68/100),"")</f>
        <v/>
      </c>
      <c r="AM68" s="69" t="str">
        <f t="shared" ref="AM68:AM131" si="59">IF(LEN(AI68)&gt;0,(AI68+AK68/1000000000),"")</f>
        <v/>
      </c>
      <c r="AN68" s="58" t="str">
        <f t="shared" ref="AN68:AN131" si="60">IF(LEN(AJ68)&gt;0,(AJ68+AL68/1000000000),"")</f>
        <v/>
      </c>
      <c r="AO68" s="1" t="str">
        <f t="shared" si="46"/>
        <v/>
      </c>
      <c r="AP68" s="1" t="str">
        <f t="shared" si="47"/>
        <v/>
      </c>
      <c r="AQ68" s="1" t="str">
        <f t="shared" si="48"/>
        <v/>
      </c>
      <c r="AR68" s="1" t="str">
        <f t="shared" si="49"/>
        <v/>
      </c>
    </row>
    <row r="69" spans="1:44" ht="17.399999999999999" hidden="1" customHeight="1">
      <c r="A69">
        <f t="shared" si="24"/>
        <v>0</v>
      </c>
      <c r="B69" s="65">
        <f t="shared" si="25"/>
        <v>64</v>
      </c>
      <c r="C69" s="104" t="str">
        <f t="shared" si="37"/>
        <v/>
      </c>
      <c r="D69" s="62" t="str">
        <f t="shared" si="38"/>
        <v/>
      </c>
      <c r="E69" s="63" t="str">
        <f t="shared" si="39"/>
        <v/>
      </c>
      <c r="F69" s="64"/>
      <c r="G69" s="30" t="str">
        <f t="shared" si="36"/>
        <v/>
      </c>
      <c r="H69" s="30"/>
      <c r="M69" s="40" t="str">
        <f>CONCATENATE(COUNTIF(N$3:N69,N69),N69)</f>
        <v xml:space="preserve">67 </v>
      </c>
      <c r="N69" s="12" t="str">
        <f>IF(O69&gt;0,'Saisie CLASSEMENT'!K74)</f>
        <v xml:space="preserve"> </v>
      </c>
      <c r="O69" s="59" t="str">
        <f>IF('Saisie CLASSEMENT'!$C74&gt;0,'Saisie CLASSEMENT'!B74,"")</f>
        <v/>
      </c>
      <c r="P69" s="59">
        <f>IF(O69&gt;0,'Saisie CLASSEMENT'!C74)</f>
        <v>0</v>
      </c>
      <c r="Q69" s="12" t="str">
        <f>IF(O69&gt;0,CONCATENATE('Saisie CLASSEMENT'!I74," ",'Saisie CLASSEMENT'!J74,""))</f>
        <v xml:space="preserve">   </v>
      </c>
      <c r="R69" s="60" t="str">
        <f>IF(O69&gt;0,'Saisie CLASSEMENT'!N74)</f>
        <v xml:space="preserve"> </v>
      </c>
      <c r="S69" s="60" t="str">
        <f>IF(O69&gt;0,'Saisie CLASSEMENT'!O74)</f>
        <v xml:space="preserve"> </v>
      </c>
      <c r="T69" s="14" t="str">
        <f>IF(LEN(O69)&gt;0,'Saisie CLASSEMENT'!H74,"")</f>
        <v/>
      </c>
      <c r="V69" s="43" t="str">
        <f t="shared" si="50"/>
        <v/>
      </c>
      <c r="W69" s="43" t="str">
        <f t="shared" si="51"/>
        <v/>
      </c>
      <c r="X69" s="43" t="str">
        <f t="shared" si="52"/>
        <v/>
      </c>
      <c r="Y69" s="1" t="str">
        <f>IF(OR(N69="",COUNTIF(N$2:N69,N69)&gt;1),"",COUNTIF(N:N,"&gt;="&amp;N69))</f>
        <v/>
      </c>
      <c r="Z69" s="53" t="str">
        <f t="shared" si="40"/>
        <v/>
      </c>
      <c r="AA69" s="53" t="str">
        <f t="shared" si="41"/>
        <v/>
      </c>
      <c r="AB69" t="str">
        <f t="shared" si="42"/>
        <v/>
      </c>
      <c r="AC69" s="54" t="str">
        <f t="shared" si="43"/>
        <v/>
      </c>
      <c r="AD69" s="55" t="str">
        <f t="shared" si="44"/>
        <v/>
      </c>
      <c r="AE69" s="56" t="str">
        <f>IF(ISERROR(VLOOKUP(CONCATENATE($AB$2,$Z69),$M$2:T$200,8,FALSE)),"",VLOOKUP(CONCATENATE($AB$2,$Z69),$M$2:$T$200,8,FALSE))</f>
        <v/>
      </c>
      <c r="AF69" s="57" t="str">
        <f t="shared" si="45"/>
        <v/>
      </c>
      <c r="AG69" s="233" t="str">
        <f t="shared" si="53"/>
        <v/>
      </c>
      <c r="AH69" s="234" t="str">
        <f t="shared" si="54"/>
        <v/>
      </c>
      <c r="AI69" s="55" t="str">
        <f t="shared" si="55"/>
        <v/>
      </c>
      <c r="AJ69" s="57" t="str">
        <f t="shared" si="56"/>
        <v/>
      </c>
      <c r="AK69" s="230" t="str">
        <f t="shared" si="57"/>
        <v/>
      </c>
      <c r="AL69" s="230" t="str">
        <f t="shared" si="58"/>
        <v/>
      </c>
      <c r="AM69" s="69" t="str">
        <f t="shared" si="59"/>
        <v/>
      </c>
      <c r="AN69" s="58" t="str">
        <f t="shared" si="60"/>
        <v/>
      </c>
      <c r="AO69" s="1" t="str">
        <f t="shared" si="46"/>
        <v/>
      </c>
      <c r="AP69" s="1" t="str">
        <f t="shared" si="47"/>
        <v/>
      </c>
      <c r="AQ69" s="1" t="str">
        <f t="shared" si="48"/>
        <v/>
      </c>
      <c r="AR69" s="1" t="str">
        <f t="shared" si="49"/>
        <v/>
      </c>
    </row>
    <row r="70" spans="1:44" ht="17.399999999999999" hidden="1" customHeight="1">
      <c r="A70">
        <f t="shared" si="24"/>
        <v>0</v>
      </c>
      <c r="B70" s="65">
        <f t="shared" si="25"/>
        <v>65</v>
      </c>
      <c r="C70" s="104" t="str">
        <f t="shared" ref="C70:C101" si="61">IF(ISERROR(VLOOKUP($B70,$V$3:$AR$200,3,FALSE)),"",VLOOKUP($B70,$V$3:$AR$200,5,FALSE))</f>
        <v/>
      </c>
      <c r="D70" s="62" t="str">
        <f t="shared" ref="D70:D101" si="62">IF($G$2&lt;3,IF(ISERROR(VLOOKUP($B70,$V$3:$AR$200,3,FALSE)),"",VLOOKUP($B70,$V$3:$AR$200,2,FALSE)),"")</f>
        <v/>
      </c>
      <c r="E70" s="63" t="str">
        <f t="shared" ref="E70:E85" si="63">IF(ISERROR(VLOOKUP($B70,$V$3:$AR$200,3,FALSE)),"",VLOOKUP($B70,$V$3:$AR$200,3,FALSE))</f>
        <v/>
      </c>
      <c r="F70" s="64"/>
      <c r="G70" s="30" t="str">
        <f t="shared" si="36"/>
        <v/>
      </c>
      <c r="H70" s="30"/>
      <c r="M70" s="40" t="str">
        <f>CONCATENATE(COUNTIF(N$3:N70,N70),N70)</f>
        <v xml:space="preserve">68 </v>
      </c>
      <c r="N70" s="12" t="str">
        <f>IF(O70&gt;0,'Saisie CLASSEMENT'!K75)</f>
        <v xml:space="preserve"> </v>
      </c>
      <c r="O70" s="59" t="str">
        <f>IF('Saisie CLASSEMENT'!$C75&gt;0,'Saisie CLASSEMENT'!B75,"")</f>
        <v/>
      </c>
      <c r="P70" s="59">
        <f>IF(O70&gt;0,'Saisie CLASSEMENT'!C75)</f>
        <v>0</v>
      </c>
      <c r="Q70" s="12" t="str">
        <f>IF(O70&gt;0,CONCATENATE('Saisie CLASSEMENT'!I75," ",'Saisie CLASSEMENT'!J75,""))</f>
        <v xml:space="preserve">   </v>
      </c>
      <c r="R70" s="60" t="str">
        <f>IF(O70&gt;0,'Saisie CLASSEMENT'!N75)</f>
        <v xml:space="preserve"> </v>
      </c>
      <c r="S70" s="60" t="str">
        <f>IF(O70&gt;0,'Saisie CLASSEMENT'!O75)</f>
        <v xml:space="preserve"> </v>
      </c>
      <c r="T70" s="14" t="str">
        <f>IF(LEN(O70)&gt;0,'Saisie CLASSEMENT'!H75,"")</f>
        <v/>
      </c>
      <c r="V70" s="43" t="str">
        <f t="shared" si="50"/>
        <v/>
      </c>
      <c r="W70" s="43" t="str">
        <f t="shared" si="51"/>
        <v/>
      </c>
      <c r="X70" s="43" t="str">
        <f t="shared" si="52"/>
        <v/>
      </c>
      <c r="Y70" s="1" t="str">
        <f>IF(OR(N70="",COUNTIF(N$2:N70,N70)&gt;1),"",COUNTIF(N:N,"&gt;="&amp;N70))</f>
        <v/>
      </c>
      <c r="Z70" s="53" t="str">
        <f t="shared" si="40"/>
        <v/>
      </c>
      <c r="AA70" s="53" t="str">
        <f t="shared" si="41"/>
        <v/>
      </c>
      <c r="AB70" t="str">
        <f t="shared" si="42"/>
        <v/>
      </c>
      <c r="AC70" s="54" t="str">
        <f t="shared" si="43"/>
        <v/>
      </c>
      <c r="AD70" s="55" t="str">
        <f t="shared" si="44"/>
        <v/>
      </c>
      <c r="AE70" s="56" t="str">
        <f>IF(ISERROR(VLOOKUP(CONCATENATE($AB$2,$Z70),$M$2:T$200,8,FALSE)),"",VLOOKUP(CONCATENATE($AB$2,$Z70),$M$2:$T$200,8,FALSE))</f>
        <v/>
      </c>
      <c r="AF70" s="57" t="str">
        <f t="shared" si="45"/>
        <v/>
      </c>
      <c r="AG70" s="233" t="str">
        <f t="shared" si="53"/>
        <v/>
      </c>
      <c r="AH70" s="234" t="str">
        <f t="shared" si="54"/>
        <v/>
      </c>
      <c r="AI70" s="55" t="str">
        <f t="shared" si="55"/>
        <v/>
      </c>
      <c r="AJ70" s="57" t="str">
        <f t="shared" si="56"/>
        <v/>
      </c>
      <c r="AK70" s="230" t="str">
        <f t="shared" si="57"/>
        <v/>
      </c>
      <c r="AL70" s="230" t="str">
        <f t="shared" si="58"/>
        <v/>
      </c>
      <c r="AM70" s="69" t="str">
        <f t="shared" si="59"/>
        <v/>
      </c>
      <c r="AN70" s="58" t="str">
        <f t="shared" si="60"/>
        <v/>
      </c>
      <c r="AO70" s="1" t="str">
        <f t="shared" si="46"/>
        <v/>
      </c>
      <c r="AP70" s="1" t="str">
        <f t="shared" si="47"/>
        <v/>
      </c>
      <c r="AQ70" s="1" t="str">
        <f t="shared" si="48"/>
        <v/>
      </c>
      <c r="AR70" s="1" t="str">
        <f t="shared" si="49"/>
        <v/>
      </c>
    </row>
    <row r="71" spans="1:44" ht="17.399999999999999" hidden="1" customHeight="1">
      <c r="A71">
        <f t="shared" ref="A71:A134" si="64">IF(LEN(C71)&gt;0,1,0)</f>
        <v>0</v>
      </c>
      <c r="B71" s="65">
        <f t="shared" si="25"/>
        <v>66</v>
      </c>
      <c r="C71" s="104" t="str">
        <f t="shared" si="61"/>
        <v/>
      </c>
      <c r="D71" s="62" t="str">
        <f t="shared" si="62"/>
        <v/>
      </c>
      <c r="E71" s="63" t="str">
        <f t="shared" si="63"/>
        <v/>
      </c>
      <c r="F71" s="64"/>
      <c r="G71" s="30" t="str">
        <f t="shared" si="36"/>
        <v/>
      </c>
      <c r="H71" s="30"/>
      <c r="M71" s="40" t="str">
        <f>CONCATENATE(COUNTIF(N$3:N71,N71),N71)</f>
        <v xml:space="preserve">69 </v>
      </c>
      <c r="N71" s="12" t="str">
        <f>IF(O71&gt;0,'Saisie CLASSEMENT'!K76)</f>
        <v xml:space="preserve"> </v>
      </c>
      <c r="O71" s="59" t="str">
        <f>IF('Saisie CLASSEMENT'!$C76&gt;0,'Saisie CLASSEMENT'!B76,"")</f>
        <v/>
      </c>
      <c r="P71" s="59">
        <f>IF(O71&gt;0,'Saisie CLASSEMENT'!C76)</f>
        <v>0</v>
      </c>
      <c r="Q71" s="12" t="str">
        <f>IF(O71&gt;0,CONCATENATE('Saisie CLASSEMENT'!I76," ",'Saisie CLASSEMENT'!J76,""))</f>
        <v xml:space="preserve">   </v>
      </c>
      <c r="R71" s="60" t="str">
        <f>IF(O71&gt;0,'Saisie CLASSEMENT'!N76)</f>
        <v xml:space="preserve"> </v>
      </c>
      <c r="S71" s="60" t="str">
        <f>IF(O71&gt;0,'Saisie CLASSEMENT'!O76)</f>
        <v xml:space="preserve"> </v>
      </c>
      <c r="T71" s="14" t="str">
        <f>IF(LEN(O71)&gt;0,'Saisie CLASSEMENT'!H76,"")</f>
        <v/>
      </c>
      <c r="V71" s="43" t="str">
        <f t="shared" si="50"/>
        <v/>
      </c>
      <c r="W71" s="43" t="str">
        <f t="shared" si="51"/>
        <v/>
      </c>
      <c r="X71" s="43" t="str">
        <f t="shared" si="52"/>
        <v/>
      </c>
      <c r="Y71" s="1" t="str">
        <f>IF(OR(N71="",COUNTIF(N$2:N71,N71)&gt;1),"",COUNTIF(N:N,"&gt;="&amp;N71))</f>
        <v/>
      </c>
      <c r="Z71" s="53" t="str">
        <f t="shared" si="40"/>
        <v/>
      </c>
      <c r="AA71" s="53" t="str">
        <f t="shared" si="41"/>
        <v/>
      </c>
      <c r="AB71" t="str">
        <f t="shared" si="42"/>
        <v/>
      </c>
      <c r="AC71" s="54" t="str">
        <f t="shared" si="43"/>
        <v/>
      </c>
      <c r="AD71" s="55" t="str">
        <f t="shared" si="44"/>
        <v/>
      </c>
      <c r="AE71" s="56" t="str">
        <f>IF(ISERROR(VLOOKUP(CONCATENATE($AB$2,$Z71),$M$2:T$200,8,FALSE)),"",VLOOKUP(CONCATENATE($AB$2,$Z71),$M$2:$T$200,8,FALSE))</f>
        <v/>
      </c>
      <c r="AF71" s="57" t="str">
        <f t="shared" si="45"/>
        <v/>
      </c>
      <c r="AG71" s="233" t="str">
        <f t="shared" si="53"/>
        <v/>
      </c>
      <c r="AH71" s="234" t="str">
        <f t="shared" si="54"/>
        <v/>
      </c>
      <c r="AI71" s="55" t="str">
        <f t="shared" si="55"/>
        <v/>
      </c>
      <c r="AJ71" s="57" t="str">
        <f t="shared" si="56"/>
        <v/>
      </c>
      <c r="AK71" s="230" t="str">
        <f t="shared" si="57"/>
        <v/>
      </c>
      <c r="AL71" s="230" t="str">
        <f t="shared" si="58"/>
        <v/>
      </c>
      <c r="AM71" s="69" t="str">
        <f t="shared" si="59"/>
        <v/>
      </c>
      <c r="AN71" s="58" t="str">
        <f t="shared" si="60"/>
        <v/>
      </c>
      <c r="AO71" s="1" t="str">
        <f t="shared" si="46"/>
        <v/>
      </c>
      <c r="AP71" s="1" t="str">
        <f t="shared" si="47"/>
        <v/>
      </c>
      <c r="AQ71" s="1" t="str">
        <f t="shared" si="48"/>
        <v/>
      </c>
      <c r="AR71" s="1" t="str">
        <f t="shared" si="49"/>
        <v/>
      </c>
    </row>
    <row r="72" spans="1:44" ht="17.399999999999999" hidden="1" customHeight="1">
      <c r="A72">
        <f t="shared" si="64"/>
        <v>0</v>
      </c>
      <c r="B72" s="65">
        <f t="shared" ref="B72:B135" si="65">B71+1</f>
        <v>67</v>
      </c>
      <c r="C72" s="104" t="str">
        <f t="shared" si="61"/>
        <v/>
      </c>
      <c r="D72" s="62" t="str">
        <f t="shared" si="62"/>
        <v/>
      </c>
      <c r="E72" s="63" t="str">
        <f t="shared" si="63"/>
        <v/>
      </c>
      <c r="F72" s="64"/>
      <c r="G72" s="30" t="str">
        <f t="shared" si="36"/>
        <v/>
      </c>
      <c r="H72" s="30"/>
      <c r="M72" s="40" t="str">
        <f>CONCATENATE(COUNTIF(N$3:N72,N72),N72)</f>
        <v xml:space="preserve">70 </v>
      </c>
      <c r="N72" s="12" t="str">
        <f>IF(O72&gt;0,'Saisie CLASSEMENT'!K77)</f>
        <v xml:space="preserve"> </v>
      </c>
      <c r="O72" s="59" t="str">
        <f>IF('Saisie CLASSEMENT'!$C77&gt;0,'Saisie CLASSEMENT'!B77,"")</f>
        <v/>
      </c>
      <c r="P72" s="59">
        <f>IF(O72&gt;0,'Saisie CLASSEMENT'!C77)</f>
        <v>0</v>
      </c>
      <c r="Q72" s="12" t="str">
        <f>IF(O72&gt;0,CONCATENATE('Saisie CLASSEMENT'!I77," ",'Saisie CLASSEMENT'!J77,""))</f>
        <v xml:space="preserve">   </v>
      </c>
      <c r="R72" s="60" t="str">
        <f>IF(O72&gt;0,'Saisie CLASSEMENT'!N77)</f>
        <v xml:space="preserve"> </v>
      </c>
      <c r="S72" s="60" t="str">
        <f>IF(O72&gt;0,'Saisie CLASSEMENT'!O77)</f>
        <v xml:space="preserve"> </v>
      </c>
      <c r="T72" s="14" t="str">
        <f>IF(LEN(O72)&gt;0,'Saisie CLASSEMENT'!H77,"")</f>
        <v/>
      </c>
      <c r="V72" s="43" t="str">
        <f t="shared" si="50"/>
        <v/>
      </c>
      <c r="W72" s="43" t="str">
        <f t="shared" si="51"/>
        <v/>
      </c>
      <c r="X72" s="43" t="str">
        <f t="shared" si="52"/>
        <v/>
      </c>
      <c r="Y72" s="1" t="str">
        <f>IF(OR(N72="",COUNTIF(N$2:N72,N72)&gt;1),"",COUNTIF(N:N,"&gt;="&amp;N72))</f>
        <v/>
      </c>
      <c r="Z72" s="53" t="str">
        <f t="shared" si="40"/>
        <v/>
      </c>
      <c r="AA72" s="53" t="str">
        <f t="shared" si="41"/>
        <v/>
      </c>
      <c r="AB72" t="str">
        <f t="shared" si="42"/>
        <v/>
      </c>
      <c r="AC72" s="54" t="str">
        <f t="shared" si="43"/>
        <v/>
      </c>
      <c r="AD72" s="55" t="str">
        <f t="shared" si="44"/>
        <v/>
      </c>
      <c r="AE72" s="56" t="str">
        <f>IF(ISERROR(VLOOKUP(CONCATENATE($AB$2,$Z72),$M$2:T$200,8,FALSE)),"",VLOOKUP(CONCATENATE($AB$2,$Z72),$M$2:$T$200,8,FALSE))</f>
        <v/>
      </c>
      <c r="AF72" s="57" t="str">
        <f t="shared" si="45"/>
        <v/>
      </c>
      <c r="AG72" s="233" t="str">
        <f t="shared" si="53"/>
        <v/>
      </c>
      <c r="AH72" s="234" t="str">
        <f t="shared" si="54"/>
        <v/>
      </c>
      <c r="AI72" s="55" t="str">
        <f t="shared" si="55"/>
        <v/>
      </c>
      <c r="AJ72" s="57" t="str">
        <f t="shared" si="56"/>
        <v/>
      </c>
      <c r="AK72" s="230" t="str">
        <f t="shared" si="57"/>
        <v/>
      </c>
      <c r="AL72" s="230" t="str">
        <f t="shared" si="58"/>
        <v/>
      </c>
      <c r="AM72" s="69" t="str">
        <f t="shared" si="59"/>
        <v/>
      </c>
      <c r="AN72" s="58" t="str">
        <f t="shared" si="60"/>
        <v/>
      </c>
      <c r="AO72" s="1" t="str">
        <f t="shared" si="46"/>
        <v/>
      </c>
      <c r="AP72" s="1" t="str">
        <f t="shared" si="47"/>
        <v/>
      </c>
      <c r="AQ72" s="1" t="str">
        <f t="shared" si="48"/>
        <v/>
      </c>
      <c r="AR72" s="1" t="str">
        <f t="shared" si="49"/>
        <v/>
      </c>
    </row>
    <row r="73" spans="1:44" ht="17.399999999999999" hidden="1" customHeight="1">
      <c r="A73">
        <f t="shared" si="64"/>
        <v>0</v>
      </c>
      <c r="B73" s="65">
        <f t="shared" si="65"/>
        <v>68</v>
      </c>
      <c r="C73" s="104" t="str">
        <f t="shared" si="61"/>
        <v/>
      </c>
      <c r="D73" s="62" t="str">
        <f t="shared" si="62"/>
        <v/>
      </c>
      <c r="E73" s="63" t="str">
        <f t="shared" si="63"/>
        <v/>
      </c>
      <c r="F73" s="64"/>
      <c r="G73" s="30" t="str">
        <f t="shared" si="36"/>
        <v/>
      </c>
      <c r="H73" s="30"/>
      <c r="M73" s="40" t="str">
        <f>CONCATENATE(COUNTIF(N$3:N73,N73),N73)</f>
        <v xml:space="preserve">71 </v>
      </c>
      <c r="N73" s="12" t="str">
        <f>IF(O73&gt;0,'Saisie CLASSEMENT'!K78)</f>
        <v xml:space="preserve"> </v>
      </c>
      <c r="O73" s="59" t="str">
        <f>IF('Saisie CLASSEMENT'!$C78&gt;0,'Saisie CLASSEMENT'!B78,"")</f>
        <v/>
      </c>
      <c r="P73" s="59">
        <f>IF(O73&gt;0,'Saisie CLASSEMENT'!C78)</f>
        <v>0</v>
      </c>
      <c r="Q73" s="12" t="str">
        <f>IF(O73&gt;0,CONCATENATE('Saisie CLASSEMENT'!I78," ",'Saisie CLASSEMENT'!J78,""))</f>
        <v xml:space="preserve">   </v>
      </c>
      <c r="R73" s="60" t="str">
        <f>IF(O73&gt;0,'Saisie CLASSEMENT'!N78)</f>
        <v xml:space="preserve"> </v>
      </c>
      <c r="S73" s="60" t="str">
        <f>IF(O73&gt;0,'Saisie CLASSEMENT'!O78)</f>
        <v xml:space="preserve"> </v>
      </c>
      <c r="T73" s="14" t="str">
        <f>IF(LEN(O73)&gt;0,'Saisie CLASSEMENT'!H78,"")</f>
        <v/>
      </c>
      <c r="V73" s="43" t="str">
        <f t="shared" si="50"/>
        <v/>
      </c>
      <c r="W73" s="43" t="str">
        <f t="shared" si="51"/>
        <v/>
      </c>
      <c r="X73" s="43" t="str">
        <f t="shared" si="52"/>
        <v/>
      </c>
      <c r="Y73" s="1" t="str">
        <f>IF(OR(N73="",COUNTIF(N$2:N73,N73)&gt;1),"",COUNTIF(N:N,"&gt;="&amp;N73))</f>
        <v/>
      </c>
      <c r="Z73" s="53" t="str">
        <f t="shared" si="40"/>
        <v/>
      </c>
      <c r="AA73" s="53" t="str">
        <f t="shared" si="41"/>
        <v/>
      </c>
      <c r="AB73" t="str">
        <f t="shared" si="42"/>
        <v/>
      </c>
      <c r="AC73" s="54" t="str">
        <f t="shared" si="43"/>
        <v/>
      </c>
      <c r="AD73" s="55" t="str">
        <f t="shared" si="44"/>
        <v/>
      </c>
      <c r="AE73" s="56" t="str">
        <f>IF(ISERROR(VLOOKUP(CONCATENATE($AB$2,$Z73),$M$2:T$200,8,FALSE)),"",VLOOKUP(CONCATENATE($AB$2,$Z73),$M$2:$T$200,8,FALSE))</f>
        <v/>
      </c>
      <c r="AF73" s="57" t="str">
        <f t="shared" si="45"/>
        <v/>
      </c>
      <c r="AG73" s="233" t="str">
        <f t="shared" si="53"/>
        <v/>
      </c>
      <c r="AH73" s="234" t="str">
        <f t="shared" si="54"/>
        <v/>
      </c>
      <c r="AI73" s="55" t="str">
        <f t="shared" si="55"/>
        <v/>
      </c>
      <c r="AJ73" s="57" t="str">
        <f t="shared" si="56"/>
        <v/>
      </c>
      <c r="AK73" s="230" t="str">
        <f t="shared" si="57"/>
        <v/>
      </c>
      <c r="AL73" s="230" t="str">
        <f t="shared" si="58"/>
        <v/>
      </c>
      <c r="AM73" s="69" t="str">
        <f t="shared" si="59"/>
        <v/>
      </c>
      <c r="AN73" s="58" t="str">
        <f t="shared" si="60"/>
        <v/>
      </c>
      <c r="AO73" s="1" t="str">
        <f t="shared" si="46"/>
        <v/>
      </c>
      <c r="AP73" s="1" t="str">
        <f t="shared" si="47"/>
        <v/>
      </c>
      <c r="AQ73" s="1" t="str">
        <f t="shared" si="48"/>
        <v/>
      </c>
      <c r="AR73" s="1" t="str">
        <f t="shared" si="49"/>
        <v/>
      </c>
    </row>
    <row r="74" spans="1:44" ht="17.399999999999999" hidden="1" customHeight="1">
      <c r="A74">
        <f t="shared" si="64"/>
        <v>0</v>
      </c>
      <c r="B74" s="65">
        <f t="shared" si="65"/>
        <v>69</v>
      </c>
      <c r="C74" s="104" t="str">
        <f t="shared" si="61"/>
        <v/>
      </c>
      <c r="D74" s="62" t="str">
        <f t="shared" si="62"/>
        <v/>
      </c>
      <c r="E74" s="63" t="str">
        <f t="shared" si="63"/>
        <v/>
      </c>
      <c r="F74" s="64"/>
      <c r="G74" s="30" t="str">
        <f t="shared" si="36"/>
        <v/>
      </c>
      <c r="H74" s="30"/>
      <c r="M74" s="40" t="str">
        <f>CONCATENATE(COUNTIF(N$3:N74,N74),N74)</f>
        <v xml:space="preserve">72 </v>
      </c>
      <c r="N74" s="12" t="str">
        <f>IF(O74&gt;0,'Saisie CLASSEMENT'!K79)</f>
        <v xml:space="preserve"> </v>
      </c>
      <c r="O74" s="59" t="str">
        <f>IF('Saisie CLASSEMENT'!$C79&gt;0,'Saisie CLASSEMENT'!B79,"")</f>
        <v/>
      </c>
      <c r="P74" s="59">
        <f>IF(O74&gt;0,'Saisie CLASSEMENT'!C79)</f>
        <v>0</v>
      </c>
      <c r="Q74" s="12" t="str">
        <f>IF(O74&gt;0,CONCATENATE('Saisie CLASSEMENT'!I79," ",'Saisie CLASSEMENT'!J79,""))</f>
        <v xml:space="preserve">   </v>
      </c>
      <c r="R74" s="60" t="str">
        <f>IF(O74&gt;0,'Saisie CLASSEMENT'!N79)</f>
        <v xml:space="preserve"> </v>
      </c>
      <c r="S74" s="60" t="str">
        <f>IF(O74&gt;0,'Saisie CLASSEMENT'!O79)</f>
        <v xml:space="preserve"> </v>
      </c>
      <c r="T74" s="14" t="str">
        <f>IF(LEN(O74)&gt;0,'Saisie CLASSEMENT'!H79,"")</f>
        <v/>
      </c>
      <c r="V74" s="43" t="str">
        <f t="shared" si="50"/>
        <v/>
      </c>
      <c r="W74" s="43" t="str">
        <f t="shared" si="51"/>
        <v/>
      </c>
      <c r="X74" s="43" t="str">
        <f t="shared" si="52"/>
        <v/>
      </c>
      <c r="Y74" s="1" t="str">
        <f>IF(OR(N74="",COUNTIF(N$2:N74,N74)&gt;1),"",COUNTIF(N:N,"&gt;="&amp;N74))</f>
        <v/>
      </c>
      <c r="Z74" s="53" t="str">
        <f t="shared" si="40"/>
        <v/>
      </c>
      <c r="AA74" s="53" t="str">
        <f t="shared" si="41"/>
        <v/>
      </c>
      <c r="AB74" t="str">
        <f t="shared" si="42"/>
        <v/>
      </c>
      <c r="AC74" s="54" t="str">
        <f t="shared" si="43"/>
        <v/>
      </c>
      <c r="AD74" s="55" t="str">
        <f t="shared" si="44"/>
        <v/>
      </c>
      <c r="AE74" s="56" t="str">
        <f>IF(ISERROR(VLOOKUP(CONCATENATE($AB$2,$Z74),$M$2:T$200,8,FALSE)),"",VLOOKUP(CONCATENATE($AB$2,$Z74),$M$2:$T$200,8,FALSE))</f>
        <v/>
      </c>
      <c r="AF74" s="57" t="str">
        <f t="shared" si="45"/>
        <v/>
      </c>
      <c r="AG74" s="233" t="str">
        <f t="shared" si="53"/>
        <v/>
      </c>
      <c r="AH74" s="234" t="str">
        <f t="shared" si="54"/>
        <v/>
      </c>
      <c r="AI74" s="55" t="str">
        <f t="shared" si="55"/>
        <v/>
      </c>
      <c r="AJ74" s="57" t="str">
        <f t="shared" si="56"/>
        <v/>
      </c>
      <c r="AK74" s="230" t="str">
        <f t="shared" si="57"/>
        <v/>
      </c>
      <c r="AL74" s="230" t="str">
        <f t="shared" si="58"/>
        <v/>
      </c>
      <c r="AM74" s="69" t="str">
        <f t="shared" si="59"/>
        <v/>
      </c>
      <c r="AN74" s="58" t="str">
        <f t="shared" si="60"/>
        <v/>
      </c>
      <c r="AO74" s="1" t="str">
        <f t="shared" si="46"/>
        <v/>
      </c>
      <c r="AP74" s="1" t="str">
        <f t="shared" si="47"/>
        <v/>
      </c>
      <c r="AQ74" s="1" t="str">
        <f t="shared" si="48"/>
        <v/>
      </c>
      <c r="AR74" s="1" t="str">
        <f t="shared" si="49"/>
        <v/>
      </c>
    </row>
    <row r="75" spans="1:44" ht="17.399999999999999" hidden="1" customHeight="1">
      <c r="A75">
        <f t="shared" si="64"/>
        <v>0</v>
      </c>
      <c r="B75" s="65">
        <f t="shared" si="65"/>
        <v>70</v>
      </c>
      <c r="C75" s="104" t="str">
        <f t="shared" si="61"/>
        <v/>
      </c>
      <c r="D75" s="62" t="str">
        <f t="shared" si="62"/>
        <v/>
      </c>
      <c r="E75" s="63" t="str">
        <f t="shared" si="63"/>
        <v/>
      </c>
      <c r="F75" s="64"/>
      <c r="G75" s="30" t="str">
        <f t="shared" si="36"/>
        <v/>
      </c>
      <c r="H75" s="30"/>
      <c r="M75" s="40" t="str">
        <f>CONCATENATE(COUNTIF(N$3:N75,N75),N75)</f>
        <v xml:space="preserve">73 </v>
      </c>
      <c r="N75" s="12" t="str">
        <f>IF(O75&gt;0,'Saisie CLASSEMENT'!K80)</f>
        <v xml:space="preserve"> </v>
      </c>
      <c r="O75" s="59" t="str">
        <f>IF('Saisie CLASSEMENT'!$C80&gt;0,'Saisie CLASSEMENT'!B80,"")</f>
        <v/>
      </c>
      <c r="P75" s="59">
        <f>IF(O75&gt;0,'Saisie CLASSEMENT'!C80)</f>
        <v>0</v>
      </c>
      <c r="Q75" s="12" t="str">
        <f>IF(O75&gt;0,CONCATENATE('Saisie CLASSEMENT'!I80," ",'Saisie CLASSEMENT'!J80,""))</f>
        <v xml:space="preserve">   </v>
      </c>
      <c r="R75" s="60" t="str">
        <f>IF(O75&gt;0,'Saisie CLASSEMENT'!N80)</f>
        <v xml:space="preserve"> </v>
      </c>
      <c r="S75" s="60" t="str">
        <f>IF(O75&gt;0,'Saisie CLASSEMENT'!O80)</f>
        <v xml:space="preserve"> </v>
      </c>
      <c r="T75" s="14" t="str">
        <f>IF(LEN(O75)&gt;0,'Saisie CLASSEMENT'!H80,"")</f>
        <v/>
      </c>
      <c r="V75" s="43" t="str">
        <f t="shared" si="50"/>
        <v/>
      </c>
      <c r="W75" s="43" t="str">
        <f t="shared" si="51"/>
        <v/>
      </c>
      <c r="X75" s="43" t="str">
        <f t="shared" si="52"/>
        <v/>
      </c>
      <c r="Y75" s="1" t="str">
        <f>IF(OR(N75="",COUNTIF(N$2:N75,N75)&gt;1),"",COUNTIF(N:N,"&gt;="&amp;N75))</f>
        <v/>
      </c>
      <c r="Z75" s="53" t="str">
        <f t="shared" si="40"/>
        <v/>
      </c>
      <c r="AA75" s="53" t="str">
        <f t="shared" si="41"/>
        <v/>
      </c>
      <c r="AB75" t="str">
        <f t="shared" si="42"/>
        <v/>
      </c>
      <c r="AC75" s="54" t="str">
        <f t="shared" si="43"/>
        <v/>
      </c>
      <c r="AD75" s="55" t="str">
        <f t="shared" si="44"/>
        <v/>
      </c>
      <c r="AE75" s="56" t="str">
        <f>IF(ISERROR(VLOOKUP(CONCATENATE($AB$2,$Z75),$M$2:T$200,8,FALSE)),"",VLOOKUP(CONCATENATE($AB$2,$Z75),$M$2:$T$200,8,FALSE))</f>
        <v/>
      </c>
      <c r="AF75" s="57" t="str">
        <f t="shared" si="45"/>
        <v/>
      </c>
      <c r="AG75" s="233" t="str">
        <f t="shared" si="53"/>
        <v/>
      </c>
      <c r="AH75" s="234" t="str">
        <f t="shared" si="54"/>
        <v/>
      </c>
      <c r="AI75" s="55" t="str">
        <f t="shared" si="55"/>
        <v/>
      </c>
      <c r="AJ75" s="57" t="str">
        <f t="shared" si="56"/>
        <v/>
      </c>
      <c r="AK75" s="230" t="str">
        <f t="shared" si="57"/>
        <v/>
      </c>
      <c r="AL75" s="230" t="str">
        <f t="shared" si="58"/>
        <v/>
      </c>
      <c r="AM75" s="69" t="str">
        <f t="shared" si="59"/>
        <v/>
      </c>
      <c r="AN75" s="58" t="str">
        <f t="shared" si="60"/>
        <v/>
      </c>
      <c r="AO75" s="1" t="str">
        <f t="shared" si="46"/>
        <v/>
      </c>
      <c r="AP75" s="1" t="str">
        <f t="shared" si="47"/>
        <v/>
      </c>
      <c r="AQ75" s="1" t="str">
        <f t="shared" si="48"/>
        <v/>
      </c>
      <c r="AR75" s="1" t="str">
        <f t="shared" si="49"/>
        <v/>
      </c>
    </row>
    <row r="76" spans="1:44" ht="17.399999999999999" hidden="1" customHeight="1">
      <c r="A76">
        <f t="shared" si="64"/>
        <v>0</v>
      </c>
      <c r="B76" s="65">
        <f t="shared" si="65"/>
        <v>71</v>
      </c>
      <c r="C76" s="104" t="str">
        <f t="shared" si="61"/>
        <v/>
      </c>
      <c r="D76" s="62" t="str">
        <f t="shared" si="62"/>
        <v/>
      </c>
      <c r="E76" s="63" t="str">
        <f t="shared" si="63"/>
        <v/>
      </c>
      <c r="F76" s="64"/>
      <c r="G76" s="30" t="str">
        <f t="shared" si="36"/>
        <v/>
      </c>
      <c r="H76" s="30"/>
      <c r="M76" s="40" t="str">
        <f>CONCATENATE(COUNTIF(N$3:N76,N76),N76)</f>
        <v xml:space="preserve">74 </v>
      </c>
      <c r="N76" s="12" t="str">
        <f>IF(O76&gt;0,'Saisie CLASSEMENT'!K81)</f>
        <v xml:space="preserve"> </v>
      </c>
      <c r="O76" s="59" t="str">
        <f>IF('Saisie CLASSEMENT'!$C81&gt;0,'Saisie CLASSEMENT'!B81,"")</f>
        <v/>
      </c>
      <c r="P76" s="59">
        <f>IF(O76&gt;0,'Saisie CLASSEMENT'!C81)</f>
        <v>0</v>
      </c>
      <c r="Q76" s="12" t="str">
        <f>IF(O76&gt;0,CONCATENATE('Saisie CLASSEMENT'!I81," ",'Saisie CLASSEMENT'!J81,""))</f>
        <v xml:space="preserve">   </v>
      </c>
      <c r="R76" s="60" t="str">
        <f>IF(O76&gt;0,'Saisie CLASSEMENT'!N81)</f>
        <v xml:space="preserve"> </v>
      </c>
      <c r="S76" s="60" t="str">
        <f>IF(O76&gt;0,'Saisie CLASSEMENT'!O81)</f>
        <v xml:space="preserve"> </v>
      </c>
      <c r="T76" s="14" t="str">
        <f>IF(LEN(O76)&gt;0,'Saisie CLASSEMENT'!H81,"")</f>
        <v/>
      </c>
      <c r="V76" s="43" t="str">
        <f t="shared" si="50"/>
        <v/>
      </c>
      <c r="W76" s="43" t="str">
        <f t="shared" si="51"/>
        <v/>
      </c>
      <c r="X76" s="43" t="str">
        <f t="shared" si="52"/>
        <v/>
      </c>
      <c r="Y76" s="1" t="str">
        <f>IF(OR(N76="",COUNTIF(N$2:N76,N76)&gt;1),"",COUNTIF(N:N,"&gt;="&amp;N76))</f>
        <v/>
      </c>
      <c r="Z76" s="53" t="str">
        <f t="shared" si="40"/>
        <v/>
      </c>
      <c r="AA76" s="53" t="str">
        <f t="shared" si="41"/>
        <v/>
      </c>
      <c r="AB76" t="str">
        <f t="shared" si="42"/>
        <v/>
      </c>
      <c r="AC76" s="54" t="str">
        <f t="shared" si="43"/>
        <v/>
      </c>
      <c r="AD76" s="55" t="str">
        <f t="shared" si="44"/>
        <v/>
      </c>
      <c r="AE76" s="56" t="str">
        <f>IF(ISERROR(VLOOKUP(CONCATENATE($AB$2,$Z76),$M$2:T$200,8,FALSE)),"",VLOOKUP(CONCATENATE($AB$2,$Z76),$M$2:$T$200,8,FALSE))</f>
        <v/>
      </c>
      <c r="AF76" s="57" t="str">
        <f t="shared" si="45"/>
        <v/>
      </c>
      <c r="AG76" s="233" t="str">
        <f t="shared" si="53"/>
        <v/>
      </c>
      <c r="AH76" s="234" t="str">
        <f t="shared" si="54"/>
        <v/>
      </c>
      <c r="AI76" s="55" t="str">
        <f t="shared" si="55"/>
        <v/>
      </c>
      <c r="AJ76" s="57" t="str">
        <f t="shared" si="56"/>
        <v/>
      </c>
      <c r="AK76" s="230" t="str">
        <f t="shared" si="57"/>
        <v/>
      </c>
      <c r="AL76" s="230" t="str">
        <f t="shared" si="58"/>
        <v/>
      </c>
      <c r="AM76" s="69" t="str">
        <f t="shared" si="59"/>
        <v/>
      </c>
      <c r="AN76" s="58" t="str">
        <f t="shared" si="60"/>
        <v/>
      </c>
      <c r="AO76" s="1" t="str">
        <f t="shared" si="46"/>
        <v/>
      </c>
      <c r="AP76" s="1" t="str">
        <f t="shared" si="47"/>
        <v/>
      </c>
      <c r="AQ76" s="1" t="str">
        <f t="shared" si="48"/>
        <v/>
      </c>
      <c r="AR76" s="1" t="str">
        <f t="shared" si="49"/>
        <v/>
      </c>
    </row>
    <row r="77" spans="1:44" ht="17.399999999999999" hidden="1" customHeight="1">
      <c r="A77">
        <f t="shared" si="64"/>
        <v>0</v>
      </c>
      <c r="B77" s="65">
        <f t="shared" si="65"/>
        <v>72</v>
      </c>
      <c r="C77" s="104" t="str">
        <f t="shared" si="61"/>
        <v/>
      </c>
      <c r="D77" s="62" t="str">
        <f t="shared" si="62"/>
        <v/>
      </c>
      <c r="E77" s="63" t="str">
        <f t="shared" si="63"/>
        <v/>
      </c>
      <c r="F77" s="64"/>
      <c r="G77" s="30" t="str">
        <f t="shared" si="36"/>
        <v/>
      </c>
      <c r="H77" s="30"/>
      <c r="M77" s="40" t="str">
        <f>CONCATENATE(COUNTIF(N$3:N77,N77),N77)</f>
        <v xml:space="preserve">75 </v>
      </c>
      <c r="N77" s="12" t="str">
        <f>IF(O77&gt;0,'Saisie CLASSEMENT'!K82)</f>
        <v xml:space="preserve"> </v>
      </c>
      <c r="O77" s="59" t="str">
        <f>IF('Saisie CLASSEMENT'!$C82&gt;0,'Saisie CLASSEMENT'!B82,"")</f>
        <v/>
      </c>
      <c r="P77" s="59">
        <f>IF(O77&gt;0,'Saisie CLASSEMENT'!C82)</f>
        <v>0</v>
      </c>
      <c r="Q77" s="12" t="str">
        <f>IF(O77&gt;0,CONCATENATE('Saisie CLASSEMENT'!I82," ",'Saisie CLASSEMENT'!J82,""))</f>
        <v xml:space="preserve">   </v>
      </c>
      <c r="R77" s="60" t="str">
        <f>IF(O77&gt;0,'Saisie CLASSEMENT'!N82)</f>
        <v xml:space="preserve"> </v>
      </c>
      <c r="S77" s="60" t="str">
        <f>IF(O77&gt;0,'Saisie CLASSEMENT'!O82)</f>
        <v xml:space="preserve"> </v>
      </c>
      <c r="T77" s="14" t="str">
        <f>IF(LEN(O77)&gt;0,'Saisie CLASSEMENT'!H82,"")</f>
        <v/>
      </c>
      <c r="V77" s="43" t="str">
        <f t="shared" si="50"/>
        <v/>
      </c>
      <c r="W77" s="43" t="str">
        <f t="shared" si="51"/>
        <v/>
      </c>
      <c r="X77" s="43" t="str">
        <f t="shared" si="52"/>
        <v/>
      </c>
      <c r="Y77" s="1" t="str">
        <f>IF(OR(N77="",COUNTIF(N$2:N77,N77)&gt;1),"",COUNTIF(N:N,"&gt;="&amp;N77))</f>
        <v/>
      </c>
      <c r="Z77" s="53" t="str">
        <f t="shared" si="40"/>
        <v/>
      </c>
      <c r="AA77" s="53" t="str">
        <f t="shared" si="41"/>
        <v/>
      </c>
      <c r="AB77" t="str">
        <f t="shared" si="42"/>
        <v/>
      </c>
      <c r="AC77" s="54" t="str">
        <f t="shared" si="43"/>
        <v/>
      </c>
      <c r="AD77" s="55" t="str">
        <f t="shared" si="44"/>
        <v/>
      </c>
      <c r="AE77" s="56" t="str">
        <f>IF(ISERROR(VLOOKUP(CONCATENATE($AB$2,$Z77),$M$2:T$200,8,FALSE)),"",VLOOKUP(CONCATENATE($AB$2,$Z77),$M$2:$T$200,8,FALSE))</f>
        <v/>
      </c>
      <c r="AF77" s="57" t="str">
        <f t="shared" si="45"/>
        <v/>
      </c>
      <c r="AG77" s="233" t="str">
        <f t="shared" si="53"/>
        <v/>
      </c>
      <c r="AH77" s="234" t="str">
        <f t="shared" si="54"/>
        <v/>
      </c>
      <c r="AI77" s="55" t="str">
        <f t="shared" si="55"/>
        <v/>
      </c>
      <c r="AJ77" s="57" t="str">
        <f t="shared" si="56"/>
        <v/>
      </c>
      <c r="AK77" s="230" t="str">
        <f t="shared" si="57"/>
        <v/>
      </c>
      <c r="AL77" s="230" t="str">
        <f t="shared" si="58"/>
        <v/>
      </c>
      <c r="AM77" s="69" t="str">
        <f t="shared" si="59"/>
        <v/>
      </c>
      <c r="AN77" s="58" t="str">
        <f t="shared" si="60"/>
        <v/>
      </c>
      <c r="AO77" s="1" t="str">
        <f t="shared" si="46"/>
        <v/>
      </c>
      <c r="AP77" s="1" t="str">
        <f t="shared" si="47"/>
        <v/>
      </c>
      <c r="AQ77" s="1" t="str">
        <f t="shared" si="48"/>
        <v/>
      </c>
      <c r="AR77" s="1" t="str">
        <f t="shared" si="49"/>
        <v/>
      </c>
    </row>
    <row r="78" spans="1:44" ht="17.399999999999999" hidden="1" customHeight="1">
      <c r="A78">
        <f t="shared" si="64"/>
        <v>0</v>
      </c>
      <c r="B78" s="65">
        <f t="shared" si="65"/>
        <v>73</v>
      </c>
      <c r="C78" s="104" t="str">
        <f t="shared" si="61"/>
        <v/>
      </c>
      <c r="D78" s="62" t="str">
        <f t="shared" si="62"/>
        <v/>
      </c>
      <c r="E78" s="63" t="str">
        <f t="shared" si="63"/>
        <v/>
      </c>
      <c r="F78" s="64"/>
      <c r="G78" s="30" t="str">
        <f t="shared" si="36"/>
        <v/>
      </c>
      <c r="H78" s="30"/>
      <c r="M78" s="40" t="str">
        <f>CONCATENATE(COUNTIF(N$3:N78,N78),N78)</f>
        <v xml:space="preserve">76 </v>
      </c>
      <c r="N78" s="12" t="str">
        <f>IF(O78&gt;0,'Saisie CLASSEMENT'!K83)</f>
        <v xml:space="preserve"> </v>
      </c>
      <c r="O78" s="59" t="str">
        <f>IF('Saisie CLASSEMENT'!$C83&gt;0,'Saisie CLASSEMENT'!B83,"")</f>
        <v/>
      </c>
      <c r="P78" s="59">
        <f>IF(O78&gt;0,'Saisie CLASSEMENT'!C83)</f>
        <v>0</v>
      </c>
      <c r="Q78" s="12" t="str">
        <f>IF(O78&gt;0,CONCATENATE('Saisie CLASSEMENT'!I83," ",'Saisie CLASSEMENT'!J83,""))</f>
        <v xml:space="preserve">   </v>
      </c>
      <c r="R78" s="60" t="str">
        <f>IF(O78&gt;0,'Saisie CLASSEMENT'!N83)</f>
        <v xml:space="preserve"> </v>
      </c>
      <c r="S78" s="60" t="str">
        <f>IF(O78&gt;0,'Saisie CLASSEMENT'!O83)</f>
        <v xml:space="preserve"> </v>
      </c>
      <c r="T78" s="14" t="str">
        <f>IF(LEN(O78)&gt;0,'Saisie CLASSEMENT'!H83,"")</f>
        <v/>
      </c>
      <c r="V78" s="43" t="str">
        <f t="shared" si="50"/>
        <v/>
      </c>
      <c r="W78" s="43" t="str">
        <f t="shared" si="51"/>
        <v/>
      </c>
      <c r="X78" s="43" t="str">
        <f t="shared" si="52"/>
        <v/>
      </c>
      <c r="Y78" s="1" t="str">
        <f>IF(OR(N78="",COUNTIF(N$2:N78,N78)&gt;1),"",COUNTIF(N:N,"&gt;="&amp;N78))</f>
        <v/>
      </c>
      <c r="Z78" s="53" t="str">
        <f t="shared" si="40"/>
        <v/>
      </c>
      <c r="AA78" s="53" t="str">
        <f t="shared" si="41"/>
        <v/>
      </c>
      <c r="AB78" t="str">
        <f t="shared" si="42"/>
        <v/>
      </c>
      <c r="AC78" s="54" t="str">
        <f t="shared" si="43"/>
        <v/>
      </c>
      <c r="AD78" s="55" t="str">
        <f t="shared" si="44"/>
        <v/>
      </c>
      <c r="AE78" s="56" t="str">
        <f>IF(ISERROR(VLOOKUP(CONCATENATE($AB$2,$Z78),$M$2:T$200,8,FALSE)),"",VLOOKUP(CONCATENATE($AB$2,$Z78),$M$2:$T$200,8,FALSE))</f>
        <v/>
      </c>
      <c r="AF78" s="57" t="str">
        <f t="shared" si="45"/>
        <v/>
      </c>
      <c r="AG78" s="233" t="str">
        <f t="shared" si="53"/>
        <v/>
      </c>
      <c r="AH78" s="234" t="str">
        <f t="shared" si="54"/>
        <v/>
      </c>
      <c r="AI78" s="55" t="str">
        <f t="shared" si="55"/>
        <v/>
      </c>
      <c r="AJ78" s="57" t="str">
        <f t="shared" si="56"/>
        <v/>
      </c>
      <c r="AK78" s="230" t="str">
        <f t="shared" si="57"/>
        <v/>
      </c>
      <c r="AL78" s="230" t="str">
        <f t="shared" si="58"/>
        <v/>
      </c>
      <c r="AM78" s="69" t="str">
        <f t="shared" si="59"/>
        <v/>
      </c>
      <c r="AN78" s="58" t="str">
        <f t="shared" si="60"/>
        <v/>
      </c>
      <c r="AO78" s="1" t="str">
        <f t="shared" si="46"/>
        <v/>
      </c>
      <c r="AP78" s="1" t="str">
        <f t="shared" si="47"/>
        <v/>
      </c>
      <c r="AQ78" s="1" t="str">
        <f t="shared" si="48"/>
        <v/>
      </c>
      <c r="AR78" s="1" t="str">
        <f t="shared" si="49"/>
        <v/>
      </c>
    </row>
    <row r="79" spans="1:44" ht="17.399999999999999" hidden="1" customHeight="1">
      <c r="A79">
        <f t="shared" si="64"/>
        <v>0</v>
      </c>
      <c r="B79" s="65">
        <f t="shared" si="65"/>
        <v>74</v>
      </c>
      <c r="C79" s="104" t="str">
        <f t="shared" si="61"/>
        <v/>
      </c>
      <c r="D79" s="62" t="str">
        <f t="shared" si="62"/>
        <v/>
      </c>
      <c r="E79" s="63" t="str">
        <f t="shared" si="63"/>
        <v/>
      </c>
      <c r="F79" s="64"/>
      <c r="G79" s="30" t="str">
        <f t="shared" ref="G79:G142" si="66">Z68</f>
        <v/>
      </c>
      <c r="H79" s="30"/>
      <c r="M79" s="40" t="str">
        <f>CONCATENATE(COUNTIF(N$3:N79,N79),N79)</f>
        <v xml:space="preserve">77 </v>
      </c>
      <c r="N79" s="12" t="str">
        <f>IF(O79&gt;0,'Saisie CLASSEMENT'!K84)</f>
        <v xml:space="preserve"> </v>
      </c>
      <c r="O79" s="59" t="str">
        <f>IF('Saisie CLASSEMENT'!$C84&gt;0,'Saisie CLASSEMENT'!B84,"")</f>
        <v/>
      </c>
      <c r="P79" s="59">
        <f>IF(O79&gt;0,'Saisie CLASSEMENT'!C84)</f>
        <v>0</v>
      </c>
      <c r="Q79" s="12" t="str">
        <f>IF(O79&gt;0,CONCATENATE('Saisie CLASSEMENT'!I84," ",'Saisie CLASSEMENT'!J84,""))</f>
        <v xml:space="preserve">   </v>
      </c>
      <c r="R79" s="60" t="str">
        <f>IF(O79&gt;0,'Saisie CLASSEMENT'!N84)</f>
        <v xml:space="preserve"> </v>
      </c>
      <c r="S79" s="60" t="str">
        <f>IF(O79&gt;0,'Saisie CLASSEMENT'!O84)</f>
        <v xml:space="preserve"> </v>
      </c>
      <c r="T79" s="14" t="str">
        <f>IF(LEN(O79)&gt;0,'Saisie CLASSEMENT'!H84,"")</f>
        <v/>
      </c>
      <c r="V79" s="43" t="str">
        <f t="shared" si="50"/>
        <v/>
      </c>
      <c r="W79" s="43" t="str">
        <f t="shared" si="51"/>
        <v/>
      </c>
      <c r="X79" s="43" t="str">
        <f t="shared" si="52"/>
        <v/>
      </c>
      <c r="Y79" s="1" t="str">
        <f>IF(OR(N79="",COUNTIF(N$2:N79,N79)&gt;1),"",COUNTIF(N:N,"&gt;="&amp;N79))</f>
        <v/>
      </c>
      <c r="Z79" s="53" t="str">
        <f t="shared" si="40"/>
        <v/>
      </c>
      <c r="AA79" s="53" t="str">
        <f t="shared" si="41"/>
        <v/>
      </c>
      <c r="AB79" t="str">
        <f t="shared" si="42"/>
        <v/>
      </c>
      <c r="AC79" s="54" t="str">
        <f t="shared" si="43"/>
        <v/>
      </c>
      <c r="AD79" s="55" t="str">
        <f t="shared" si="44"/>
        <v/>
      </c>
      <c r="AE79" s="56" t="str">
        <f>IF(ISERROR(VLOOKUP(CONCATENATE($AB$2,$Z79),$M$2:T$200,8,FALSE)),"",VLOOKUP(CONCATENATE($AB$2,$Z79),$M$2:$T$200,8,FALSE))</f>
        <v/>
      </c>
      <c r="AF79" s="57" t="str">
        <f t="shared" si="45"/>
        <v/>
      </c>
      <c r="AG79" s="233" t="str">
        <f t="shared" si="53"/>
        <v/>
      </c>
      <c r="AH79" s="234" t="str">
        <f t="shared" si="54"/>
        <v/>
      </c>
      <c r="AI79" s="55" t="str">
        <f t="shared" si="55"/>
        <v/>
      </c>
      <c r="AJ79" s="57" t="str">
        <f t="shared" si="56"/>
        <v/>
      </c>
      <c r="AK79" s="230" t="str">
        <f t="shared" si="57"/>
        <v/>
      </c>
      <c r="AL79" s="230" t="str">
        <f t="shared" si="58"/>
        <v/>
      </c>
      <c r="AM79" s="69" t="str">
        <f t="shared" si="59"/>
        <v/>
      </c>
      <c r="AN79" s="58" t="str">
        <f t="shared" si="60"/>
        <v/>
      </c>
      <c r="AO79" s="1" t="str">
        <f t="shared" si="46"/>
        <v/>
      </c>
      <c r="AP79" s="1" t="str">
        <f t="shared" si="47"/>
        <v/>
      </c>
      <c r="AQ79" s="1" t="str">
        <f t="shared" si="48"/>
        <v/>
      </c>
      <c r="AR79" s="1" t="str">
        <f t="shared" si="49"/>
        <v/>
      </c>
    </row>
    <row r="80" spans="1:44" ht="17.399999999999999" hidden="1" customHeight="1">
      <c r="A80">
        <f t="shared" si="64"/>
        <v>0</v>
      </c>
      <c r="B80" s="65">
        <f t="shared" si="65"/>
        <v>75</v>
      </c>
      <c r="C80" s="104" t="str">
        <f t="shared" si="61"/>
        <v/>
      </c>
      <c r="D80" s="62" t="str">
        <f t="shared" si="62"/>
        <v/>
      </c>
      <c r="E80" s="63" t="str">
        <f t="shared" si="63"/>
        <v/>
      </c>
      <c r="F80" s="64"/>
      <c r="G80" s="30" t="str">
        <f t="shared" si="66"/>
        <v/>
      </c>
      <c r="H80" s="30"/>
      <c r="M80" s="40" t="str">
        <f>CONCATENATE(COUNTIF(N$3:N80,N80),N80)</f>
        <v xml:space="preserve">78 </v>
      </c>
      <c r="N80" s="12" t="str">
        <f>IF(O80&gt;0,'Saisie CLASSEMENT'!K85)</f>
        <v xml:space="preserve"> </v>
      </c>
      <c r="O80" s="59" t="str">
        <f>IF('Saisie CLASSEMENT'!$C85&gt;0,'Saisie CLASSEMENT'!B85,"")</f>
        <v/>
      </c>
      <c r="P80" s="59">
        <f>IF(O80&gt;0,'Saisie CLASSEMENT'!C85)</f>
        <v>0</v>
      </c>
      <c r="Q80" s="12" t="str">
        <f>IF(O80&gt;0,CONCATENATE('Saisie CLASSEMENT'!I85," ",'Saisie CLASSEMENT'!J85,""))</f>
        <v xml:space="preserve">   </v>
      </c>
      <c r="R80" s="60" t="str">
        <f>IF(O80&gt;0,'Saisie CLASSEMENT'!N85)</f>
        <v xml:space="preserve"> </v>
      </c>
      <c r="S80" s="60" t="str">
        <f>IF(O80&gt;0,'Saisie CLASSEMENT'!O85)</f>
        <v xml:space="preserve"> </v>
      </c>
      <c r="T80" s="14" t="str">
        <f>IF(LEN(O80)&gt;0,'Saisie CLASSEMENT'!H85,"")</f>
        <v/>
      </c>
      <c r="V80" s="43" t="str">
        <f t="shared" si="50"/>
        <v/>
      </c>
      <c r="W80" s="43" t="str">
        <f t="shared" si="51"/>
        <v/>
      </c>
      <c r="X80" s="43" t="str">
        <f t="shared" si="52"/>
        <v/>
      </c>
      <c r="Y80" s="1" t="str">
        <f>IF(OR(N80="",COUNTIF(N$2:N80,N80)&gt;1),"",COUNTIF(N:N,"&gt;="&amp;N80))</f>
        <v/>
      </c>
      <c r="Z80" s="53" t="str">
        <f t="shared" si="40"/>
        <v/>
      </c>
      <c r="AA80" s="53" t="str">
        <f t="shared" si="41"/>
        <v/>
      </c>
      <c r="AB80" t="str">
        <f t="shared" si="42"/>
        <v/>
      </c>
      <c r="AC80" s="54" t="str">
        <f t="shared" si="43"/>
        <v/>
      </c>
      <c r="AD80" s="55" t="str">
        <f t="shared" si="44"/>
        <v/>
      </c>
      <c r="AE80" s="56" t="str">
        <f>IF(ISERROR(VLOOKUP(CONCATENATE($AB$2,$Z80),$M$2:T$200,8,FALSE)),"",VLOOKUP(CONCATENATE($AB$2,$Z80),$M$2:$T$200,8,FALSE))</f>
        <v/>
      </c>
      <c r="AF80" s="57" t="str">
        <f t="shared" si="45"/>
        <v/>
      </c>
      <c r="AG80" s="233" t="str">
        <f t="shared" si="53"/>
        <v/>
      </c>
      <c r="AH80" s="234" t="str">
        <f t="shared" si="54"/>
        <v/>
      </c>
      <c r="AI80" s="55" t="str">
        <f t="shared" si="55"/>
        <v/>
      </c>
      <c r="AJ80" s="57" t="str">
        <f t="shared" si="56"/>
        <v/>
      </c>
      <c r="AK80" s="230" t="str">
        <f t="shared" si="57"/>
        <v/>
      </c>
      <c r="AL80" s="230" t="str">
        <f t="shared" si="58"/>
        <v/>
      </c>
      <c r="AM80" s="69" t="str">
        <f t="shared" si="59"/>
        <v/>
      </c>
      <c r="AN80" s="58" t="str">
        <f t="shared" si="60"/>
        <v/>
      </c>
      <c r="AO80" s="1" t="str">
        <f t="shared" si="46"/>
        <v/>
      </c>
      <c r="AP80" s="1" t="str">
        <f t="shared" si="47"/>
        <v/>
      </c>
      <c r="AQ80" s="1" t="str">
        <f t="shared" si="48"/>
        <v/>
      </c>
      <c r="AR80" s="1" t="str">
        <f t="shared" si="49"/>
        <v/>
      </c>
    </row>
    <row r="81" spans="1:44" ht="17.399999999999999" hidden="1" customHeight="1">
      <c r="A81">
        <f t="shared" si="64"/>
        <v>0</v>
      </c>
      <c r="B81" s="65">
        <f t="shared" si="65"/>
        <v>76</v>
      </c>
      <c r="C81" s="104" t="str">
        <f t="shared" si="61"/>
        <v/>
      </c>
      <c r="D81" s="62" t="str">
        <f t="shared" si="62"/>
        <v/>
      </c>
      <c r="E81" s="63" t="str">
        <f t="shared" si="63"/>
        <v/>
      </c>
      <c r="F81" s="64"/>
      <c r="G81" s="30" t="str">
        <f t="shared" si="66"/>
        <v/>
      </c>
      <c r="H81" s="30"/>
      <c r="M81" s="40" t="str">
        <f>CONCATENATE(COUNTIF(N$3:N81,N81),N81)</f>
        <v xml:space="preserve">79 </v>
      </c>
      <c r="N81" s="12" t="str">
        <f>IF(O81&gt;0,'Saisie CLASSEMENT'!K86)</f>
        <v xml:space="preserve"> </v>
      </c>
      <c r="O81" s="59" t="str">
        <f>IF('Saisie CLASSEMENT'!$C86&gt;0,'Saisie CLASSEMENT'!B86,"")</f>
        <v/>
      </c>
      <c r="P81" s="59">
        <f>IF(O81&gt;0,'Saisie CLASSEMENT'!C86)</f>
        <v>0</v>
      </c>
      <c r="Q81" s="12" t="str">
        <f>IF(O81&gt;0,CONCATENATE('Saisie CLASSEMENT'!I86," ",'Saisie CLASSEMENT'!J86,""))</f>
        <v xml:space="preserve">   </v>
      </c>
      <c r="R81" s="60" t="str">
        <f>IF(O81&gt;0,'Saisie CLASSEMENT'!N86)</f>
        <v xml:space="preserve"> </v>
      </c>
      <c r="S81" s="60" t="str">
        <f>IF(O81&gt;0,'Saisie CLASSEMENT'!O86)</f>
        <v xml:space="preserve"> </v>
      </c>
      <c r="T81" s="14" t="str">
        <f>IF(LEN(O81)&gt;0,'Saisie CLASSEMENT'!H86,"")</f>
        <v/>
      </c>
      <c r="V81" s="43" t="str">
        <f t="shared" si="50"/>
        <v/>
      </c>
      <c r="W81" s="43" t="str">
        <f t="shared" si="51"/>
        <v/>
      </c>
      <c r="X81" s="43" t="str">
        <f t="shared" si="52"/>
        <v/>
      </c>
      <c r="Y81" s="1" t="str">
        <f>IF(OR(N81="",COUNTIF(N$2:N81,N81)&gt;1),"",COUNTIF(N:N,"&gt;="&amp;N81))</f>
        <v/>
      </c>
      <c r="Z81" s="53" t="str">
        <f t="shared" si="40"/>
        <v/>
      </c>
      <c r="AA81" s="53" t="str">
        <f t="shared" si="41"/>
        <v/>
      </c>
      <c r="AB81" t="str">
        <f t="shared" si="42"/>
        <v/>
      </c>
      <c r="AC81" s="54" t="str">
        <f t="shared" si="43"/>
        <v/>
      </c>
      <c r="AD81" s="55" t="str">
        <f t="shared" si="44"/>
        <v/>
      </c>
      <c r="AE81" s="56" t="str">
        <f>IF(ISERROR(VLOOKUP(CONCATENATE($AB$2,$Z81),$M$2:T$200,8,FALSE)),"",VLOOKUP(CONCATENATE($AB$2,$Z81),$M$2:$T$200,8,FALSE))</f>
        <v/>
      </c>
      <c r="AF81" s="57" t="str">
        <f t="shared" si="45"/>
        <v/>
      </c>
      <c r="AG81" s="233" t="str">
        <f t="shared" si="53"/>
        <v/>
      </c>
      <c r="AH81" s="234" t="str">
        <f t="shared" si="54"/>
        <v/>
      </c>
      <c r="AI81" s="55" t="str">
        <f t="shared" si="55"/>
        <v/>
      </c>
      <c r="AJ81" s="57" t="str">
        <f t="shared" si="56"/>
        <v/>
      </c>
      <c r="AK81" s="230" t="str">
        <f t="shared" si="57"/>
        <v/>
      </c>
      <c r="AL81" s="230" t="str">
        <f t="shared" si="58"/>
        <v/>
      </c>
      <c r="AM81" s="69" t="str">
        <f t="shared" si="59"/>
        <v/>
      </c>
      <c r="AN81" s="58" t="str">
        <f t="shared" si="60"/>
        <v/>
      </c>
      <c r="AO81" s="1" t="str">
        <f t="shared" si="46"/>
        <v/>
      </c>
      <c r="AP81" s="1" t="str">
        <f t="shared" si="47"/>
        <v/>
      </c>
      <c r="AQ81" s="1" t="str">
        <f t="shared" si="48"/>
        <v/>
      </c>
      <c r="AR81" s="1" t="str">
        <f t="shared" si="49"/>
        <v/>
      </c>
    </row>
    <row r="82" spans="1:44" ht="17.399999999999999" hidden="1" customHeight="1">
      <c r="A82">
        <f t="shared" si="64"/>
        <v>0</v>
      </c>
      <c r="B82" s="65">
        <f t="shared" si="65"/>
        <v>77</v>
      </c>
      <c r="C82" s="104" t="str">
        <f t="shared" si="61"/>
        <v/>
      </c>
      <c r="D82" s="62" t="str">
        <f t="shared" si="62"/>
        <v/>
      </c>
      <c r="E82" s="63" t="str">
        <f t="shared" si="63"/>
        <v/>
      </c>
      <c r="F82" s="64"/>
      <c r="G82" s="30" t="str">
        <f t="shared" si="66"/>
        <v/>
      </c>
      <c r="H82" s="30"/>
      <c r="M82" s="40" t="str">
        <f>CONCATENATE(COUNTIF(N$3:N82,N82),N82)</f>
        <v xml:space="preserve">80 </v>
      </c>
      <c r="N82" s="12" t="str">
        <f>IF(O82&gt;0,'Saisie CLASSEMENT'!K87)</f>
        <v xml:space="preserve"> </v>
      </c>
      <c r="O82" s="59" t="str">
        <f>IF('Saisie CLASSEMENT'!$C87&gt;0,'Saisie CLASSEMENT'!B87,"")</f>
        <v/>
      </c>
      <c r="P82" s="59">
        <f>IF(O82&gt;0,'Saisie CLASSEMENT'!C87)</f>
        <v>0</v>
      </c>
      <c r="Q82" s="12" t="str">
        <f>IF(O82&gt;0,CONCATENATE('Saisie CLASSEMENT'!I87," ",'Saisie CLASSEMENT'!J87,""))</f>
        <v xml:space="preserve">   </v>
      </c>
      <c r="R82" s="60" t="str">
        <f>IF(O82&gt;0,'Saisie CLASSEMENT'!N87)</f>
        <v xml:space="preserve"> </v>
      </c>
      <c r="S82" s="60" t="str">
        <f>IF(O82&gt;0,'Saisie CLASSEMENT'!O87)</f>
        <v xml:space="preserve"> </v>
      </c>
      <c r="T82" s="14" t="str">
        <f>IF(LEN(O82)&gt;0,'Saisie CLASSEMENT'!H87,"")</f>
        <v/>
      </c>
      <c r="V82" s="43" t="str">
        <f t="shared" si="50"/>
        <v/>
      </c>
      <c r="W82" s="43" t="str">
        <f t="shared" si="51"/>
        <v/>
      </c>
      <c r="X82" s="43" t="str">
        <f t="shared" si="52"/>
        <v/>
      </c>
      <c r="Y82" s="1" t="str">
        <f>IF(OR(N82="",COUNTIF(N$2:N82,N82)&gt;1),"",COUNTIF(N:N,"&gt;="&amp;N82))</f>
        <v/>
      </c>
      <c r="Z82" s="53" t="str">
        <f t="shared" si="40"/>
        <v/>
      </c>
      <c r="AA82" s="53" t="str">
        <f t="shared" si="41"/>
        <v/>
      </c>
      <c r="AB82" t="str">
        <f t="shared" si="42"/>
        <v/>
      </c>
      <c r="AC82" s="54" t="str">
        <f t="shared" si="43"/>
        <v/>
      </c>
      <c r="AD82" s="55" t="str">
        <f t="shared" si="44"/>
        <v/>
      </c>
      <c r="AE82" s="56" t="str">
        <f>IF(ISERROR(VLOOKUP(CONCATENATE($AB$2,$Z82),$M$2:T$200,8,FALSE)),"",VLOOKUP(CONCATENATE($AB$2,$Z82),$M$2:$T$200,8,FALSE))</f>
        <v/>
      </c>
      <c r="AF82" s="57" t="str">
        <f t="shared" si="45"/>
        <v/>
      </c>
      <c r="AG82" s="233" t="str">
        <f t="shared" si="53"/>
        <v/>
      </c>
      <c r="AH82" s="234" t="str">
        <f t="shared" si="54"/>
        <v/>
      </c>
      <c r="AI82" s="55" t="str">
        <f t="shared" si="55"/>
        <v/>
      </c>
      <c r="AJ82" s="57" t="str">
        <f t="shared" si="56"/>
        <v/>
      </c>
      <c r="AK82" s="230" t="str">
        <f t="shared" si="57"/>
        <v/>
      </c>
      <c r="AL82" s="230" t="str">
        <f t="shared" si="58"/>
        <v/>
      </c>
      <c r="AM82" s="69" t="str">
        <f t="shared" si="59"/>
        <v/>
      </c>
      <c r="AN82" s="58" t="str">
        <f t="shared" si="60"/>
        <v/>
      </c>
      <c r="AO82" s="1" t="str">
        <f t="shared" si="46"/>
        <v/>
      </c>
      <c r="AP82" s="1" t="str">
        <f t="shared" si="47"/>
        <v/>
      </c>
      <c r="AQ82" s="1" t="str">
        <f t="shared" si="48"/>
        <v/>
      </c>
      <c r="AR82" s="1" t="str">
        <f t="shared" si="49"/>
        <v/>
      </c>
    </row>
    <row r="83" spans="1:44" ht="17.399999999999999" hidden="1" customHeight="1">
      <c r="A83">
        <f t="shared" si="64"/>
        <v>0</v>
      </c>
      <c r="B83" s="65">
        <f t="shared" si="65"/>
        <v>78</v>
      </c>
      <c r="C83" s="104" t="str">
        <f t="shared" si="61"/>
        <v/>
      </c>
      <c r="D83" s="62" t="str">
        <f t="shared" si="62"/>
        <v/>
      </c>
      <c r="E83" s="63" t="str">
        <f t="shared" si="63"/>
        <v/>
      </c>
      <c r="F83" s="64"/>
      <c r="G83" s="30" t="str">
        <f t="shared" si="66"/>
        <v/>
      </c>
      <c r="H83" s="30"/>
      <c r="M83" s="40" t="str">
        <f>CONCATENATE(COUNTIF(N$3:N83,N83),N83)</f>
        <v xml:space="preserve">81 </v>
      </c>
      <c r="N83" s="12" t="str">
        <f>IF(O83&gt;0,'Saisie CLASSEMENT'!K88)</f>
        <v xml:space="preserve"> </v>
      </c>
      <c r="O83" s="59" t="str">
        <f>IF('Saisie CLASSEMENT'!$C88&gt;0,'Saisie CLASSEMENT'!B88,"")</f>
        <v/>
      </c>
      <c r="P83" s="59">
        <f>IF(O83&gt;0,'Saisie CLASSEMENT'!C88)</f>
        <v>0</v>
      </c>
      <c r="Q83" s="12" t="str">
        <f>IF(O83&gt;0,CONCATENATE('Saisie CLASSEMENT'!I88," ",'Saisie CLASSEMENT'!J88,""))</f>
        <v xml:space="preserve">   </v>
      </c>
      <c r="R83" s="60" t="str">
        <f>IF(O83&gt;0,'Saisie CLASSEMENT'!N88)</f>
        <v xml:space="preserve"> </v>
      </c>
      <c r="S83" s="60" t="str">
        <f>IF(O83&gt;0,'Saisie CLASSEMENT'!O88)</f>
        <v xml:space="preserve"> </v>
      </c>
      <c r="T83" s="14" t="str">
        <f>IF(LEN(O83)&gt;0,'Saisie CLASSEMENT'!H88,"")</f>
        <v/>
      </c>
      <c r="V83" s="43" t="str">
        <f t="shared" si="50"/>
        <v/>
      </c>
      <c r="W83" s="43" t="str">
        <f t="shared" si="51"/>
        <v/>
      </c>
      <c r="X83" s="43" t="str">
        <f t="shared" si="52"/>
        <v/>
      </c>
      <c r="Y83" s="1" t="str">
        <f>IF(OR(N83="",COUNTIF(N$2:N83,N83)&gt;1),"",COUNTIF(N:N,"&gt;="&amp;N83))</f>
        <v/>
      </c>
      <c r="Z83" s="53" t="str">
        <f t="shared" si="40"/>
        <v/>
      </c>
      <c r="AA83" s="53" t="str">
        <f t="shared" si="41"/>
        <v/>
      </c>
      <c r="AB83" t="str">
        <f t="shared" si="42"/>
        <v/>
      </c>
      <c r="AC83" s="54" t="str">
        <f t="shared" si="43"/>
        <v/>
      </c>
      <c r="AD83" s="55" t="str">
        <f t="shared" si="44"/>
        <v/>
      </c>
      <c r="AE83" s="56" t="str">
        <f>IF(ISERROR(VLOOKUP(CONCATENATE($AB$2,$Z83),$M$2:T$200,8,FALSE)),"",VLOOKUP(CONCATENATE($AB$2,$Z83),$M$2:$T$200,8,FALSE))</f>
        <v/>
      </c>
      <c r="AF83" s="57" t="str">
        <f t="shared" si="45"/>
        <v/>
      </c>
      <c r="AG83" s="233" t="str">
        <f t="shared" si="53"/>
        <v/>
      </c>
      <c r="AH83" s="234" t="str">
        <f t="shared" si="54"/>
        <v/>
      </c>
      <c r="AI83" s="55" t="str">
        <f t="shared" si="55"/>
        <v/>
      </c>
      <c r="AJ83" s="57" t="str">
        <f t="shared" si="56"/>
        <v/>
      </c>
      <c r="AK83" s="230" t="str">
        <f t="shared" si="57"/>
        <v/>
      </c>
      <c r="AL83" s="230" t="str">
        <f t="shared" si="58"/>
        <v/>
      </c>
      <c r="AM83" s="69" t="str">
        <f t="shared" si="59"/>
        <v/>
      </c>
      <c r="AN83" s="58" t="str">
        <f t="shared" si="60"/>
        <v/>
      </c>
      <c r="AO83" s="1" t="str">
        <f t="shared" si="46"/>
        <v/>
      </c>
      <c r="AP83" s="1" t="str">
        <f t="shared" si="47"/>
        <v/>
      </c>
      <c r="AQ83" s="1" t="str">
        <f t="shared" si="48"/>
        <v/>
      </c>
      <c r="AR83" s="1" t="str">
        <f t="shared" si="49"/>
        <v/>
      </c>
    </row>
    <row r="84" spans="1:44" ht="17.399999999999999" hidden="1" customHeight="1">
      <c r="A84">
        <f t="shared" si="64"/>
        <v>0</v>
      </c>
      <c r="B84" s="65">
        <f t="shared" si="65"/>
        <v>79</v>
      </c>
      <c r="C84" s="104" t="str">
        <f t="shared" si="61"/>
        <v/>
      </c>
      <c r="D84" s="62" t="str">
        <f t="shared" si="62"/>
        <v/>
      </c>
      <c r="E84" s="63" t="str">
        <f t="shared" si="63"/>
        <v/>
      </c>
      <c r="F84" s="64"/>
      <c r="G84" s="30" t="str">
        <f t="shared" si="66"/>
        <v/>
      </c>
      <c r="H84" s="30"/>
      <c r="M84" s="40" t="str">
        <f>CONCATENATE(COUNTIF(N$3:N84,N84),N84)</f>
        <v xml:space="preserve">82 </v>
      </c>
      <c r="N84" s="12" t="str">
        <f>IF(O84&gt;0,'Saisie CLASSEMENT'!K89)</f>
        <v xml:space="preserve"> </v>
      </c>
      <c r="O84" s="59" t="str">
        <f>IF('Saisie CLASSEMENT'!$C89&gt;0,'Saisie CLASSEMENT'!B89,"")</f>
        <v/>
      </c>
      <c r="P84" s="59">
        <f>IF(O84&gt;0,'Saisie CLASSEMENT'!C89)</f>
        <v>0</v>
      </c>
      <c r="Q84" s="12" t="str">
        <f>IF(O84&gt;0,CONCATENATE('Saisie CLASSEMENT'!I89," ",'Saisie CLASSEMENT'!J89,""))</f>
        <v xml:space="preserve">   </v>
      </c>
      <c r="R84" s="60" t="str">
        <f>IF(O84&gt;0,'Saisie CLASSEMENT'!N89)</f>
        <v xml:space="preserve"> </v>
      </c>
      <c r="S84" s="60" t="str">
        <f>IF(O84&gt;0,'Saisie CLASSEMENT'!O89)</f>
        <v xml:space="preserve"> </v>
      </c>
      <c r="T84" s="14" t="str">
        <f>IF(LEN(O84)&gt;0,'Saisie CLASSEMENT'!H89,"")</f>
        <v/>
      </c>
      <c r="V84" s="43" t="str">
        <f t="shared" si="50"/>
        <v/>
      </c>
      <c r="W84" s="43" t="str">
        <f t="shared" si="51"/>
        <v/>
      </c>
      <c r="X84" s="43" t="str">
        <f t="shared" si="52"/>
        <v/>
      </c>
      <c r="Y84" s="1" t="str">
        <f>IF(OR(N84="",COUNTIF(N$2:N84,N84)&gt;1),"",COUNTIF(N:N,"&gt;="&amp;N84))</f>
        <v/>
      </c>
      <c r="Z84" s="53" t="str">
        <f t="shared" si="40"/>
        <v/>
      </c>
      <c r="AA84" s="53" t="str">
        <f t="shared" si="41"/>
        <v/>
      </c>
      <c r="AB84" t="str">
        <f t="shared" si="42"/>
        <v/>
      </c>
      <c r="AC84" s="54" t="str">
        <f t="shared" si="43"/>
        <v/>
      </c>
      <c r="AD84" s="55" t="str">
        <f t="shared" si="44"/>
        <v/>
      </c>
      <c r="AE84" s="56" t="str">
        <f>IF(ISERROR(VLOOKUP(CONCATENATE($AB$2,$Z84),$M$2:T$200,8,FALSE)),"",VLOOKUP(CONCATENATE($AB$2,$Z84),$M$2:$T$200,8,FALSE))</f>
        <v/>
      </c>
      <c r="AF84" s="57" t="str">
        <f t="shared" si="45"/>
        <v/>
      </c>
      <c r="AG84" s="233" t="str">
        <f t="shared" si="53"/>
        <v/>
      </c>
      <c r="AH84" s="234" t="str">
        <f t="shared" si="54"/>
        <v/>
      </c>
      <c r="AI84" s="55" t="str">
        <f t="shared" si="55"/>
        <v/>
      </c>
      <c r="AJ84" s="57" t="str">
        <f t="shared" si="56"/>
        <v/>
      </c>
      <c r="AK84" s="230" t="str">
        <f t="shared" si="57"/>
        <v/>
      </c>
      <c r="AL84" s="230" t="str">
        <f t="shared" si="58"/>
        <v/>
      </c>
      <c r="AM84" s="69" t="str">
        <f t="shared" si="59"/>
        <v/>
      </c>
      <c r="AN84" s="58" t="str">
        <f t="shared" si="60"/>
        <v/>
      </c>
      <c r="AO84" s="1" t="str">
        <f t="shared" si="46"/>
        <v/>
      </c>
      <c r="AP84" s="1" t="str">
        <f t="shared" si="47"/>
        <v/>
      </c>
      <c r="AQ84" s="1" t="str">
        <f t="shared" si="48"/>
        <v/>
      </c>
      <c r="AR84" s="1" t="str">
        <f t="shared" si="49"/>
        <v/>
      </c>
    </row>
    <row r="85" spans="1:44" ht="17.399999999999999" hidden="1" customHeight="1">
      <c r="A85">
        <f t="shared" si="64"/>
        <v>0</v>
      </c>
      <c r="B85" s="65">
        <f t="shared" si="65"/>
        <v>80</v>
      </c>
      <c r="C85" s="104" t="str">
        <f t="shared" si="61"/>
        <v/>
      </c>
      <c r="D85" s="62" t="str">
        <f t="shared" si="62"/>
        <v/>
      </c>
      <c r="E85" s="63" t="str">
        <f t="shared" si="63"/>
        <v/>
      </c>
      <c r="F85" s="64"/>
      <c r="G85" s="30" t="str">
        <f t="shared" si="66"/>
        <v/>
      </c>
      <c r="H85" s="30"/>
      <c r="M85" s="40" t="str">
        <f>CONCATENATE(COUNTIF(N$3:N85,N85),N85)</f>
        <v xml:space="preserve">83 </v>
      </c>
      <c r="N85" s="12" t="str">
        <f>IF(O85&gt;0,'Saisie CLASSEMENT'!K90)</f>
        <v xml:space="preserve"> </v>
      </c>
      <c r="O85" s="59" t="str">
        <f>IF('Saisie CLASSEMENT'!$C90&gt;0,'Saisie CLASSEMENT'!B90,"")</f>
        <v/>
      </c>
      <c r="P85" s="59">
        <f>IF(O85&gt;0,'Saisie CLASSEMENT'!C90)</f>
        <v>0</v>
      </c>
      <c r="Q85" s="12" t="str">
        <f>IF(O85&gt;0,CONCATENATE('Saisie CLASSEMENT'!I90," ",'Saisie CLASSEMENT'!J90,""))</f>
        <v xml:space="preserve">   </v>
      </c>
      <c r="R85" s="60" t="str">
        <f>IF(O85&gt;0,'Saisie CLASSEMENT'!N90)</f>
        <v xml:space="preserve"> </v>
      </c>
      <c r="S85" s="60" t="str">
        <f>IF(O85&gt;0,'Saisie CLASSEMENT'!O90)</f>
        <v xml:space="preserve"> </v>
      </c>
      <c r="T85" s="14" t="str">
        <f>IF(LEN(O85)&gt;0,'Saisie CLASSEMENT'!H90,"")</f>
        <v/>
      </c>
      <c r="V85" s="43" t="str">
        <f t="shared" si="50"/>
        <v/>
      </c>
      <c r="W85" s="43" t="str">
        <f t="shared" si="51"/>
        <v/>
      </c>
      <c r="X85" s="43" t="str">
        <f t="shared" si="52"/>
        <v/>
      </c>
      <c r="Y85" s="1" t="str">
        <f>IF(OR(N85="",COUNTIF(N$2:N85,N85)&gt;1),"",COUNTIF(N:N,"&gt;="&amp;N85))</f>
        <v/>
      </c>
      <c r="Z85" s="53" t="str">
        <f t="shared" si="40"/>
        <v/>
      </c>
      <c r="AA85" s="53" t="str">
        <f t="shared" si="41"/>
        <v/>
      </c>
      <c r="AB85" t="str">
        <f t="shared" si="42"/>
        <v/>
      </c>
      <c r="AC85" s="54" t="str">
        <f t="shared" si="43"/>
        <v/>
      </c>
      <c r="AD85" s="55" t="str">
        <f t="shared" si="44"/>
        <v/>
      </c>
      <c r="AE85" s="56" t="str">
        <f>IF(ISERROR(VLOOKUP(CONCATENATE($AB$2,$Z85),$M$2:T$200,8,FALSE)),"",VLOOKUP(CONCATENATE($AB$2,$Z85),$M$2:$T$200,8,FALSE))</f>
        <v/>
      </c>
      <c r="AF85" s="57" t="str">
        <f t="shared" si="45"/>
        <v/>
      </c>
      <c r="AG85" s="233" t="str">
        <f t="shared" si="53"/>
        <v/>
      </c>
      <c r="AH85" s="234" t="str">
        <f t="shared" si="54"/>
        <v/>
      </c>
      <c r="AI85" s="55" t="str">
        <f t="shared" si="55"/>
        <v/>
      </c>
      <c r="AJ85" s="57" t="str">
        <f t="shared" si="56"/>
        <v/>
      </c>
      <c r="AK85" s="230" t="str">
        <f t="shared" si="57"/>
        <v/>
      </c>
      <c r="AL85" s="230" t="str">
        <f t="shared" si="58"/>
        <v/>
      </c>
      <c r="AM85" s="69" t="str">
        <f t="shared" si="59"/>
        <v/>
      </c>
      <c r="AN85" s="58" t="str">
        <f t="shared" si="60"/>
        <v/>
      </c>
      <c r="AO85" s="1" t="str">
        <f t="shared" si="46"/>
        <v/>
      </c>
      <c r="AP85" s="1" t="str">
        <f t="shared" si="47"/>
        <v/>
      </c>
      <c r="AQ85" s="1" t="str">
        <f t="shared" si="48"/>
        <v/>
      </c>
      <c r="AR85" s="1" t="str">
        <f t="shared" si="49"/>
        <v/>
      </c>
    </row>
    <row r="86" spans="1:44" ht="17.399999999999999" hidden="1" customHeight="1">
      <c r="A86">
        <f t="shared" si="64"/>
        <v>0</v>
      </c>
      <c r="B86" s="65">
        <f t="shared" si="65"/>
        <v>81</v>
      </c>
      <c r="C86" s="104" t="str">
        <f t="shared" si="61"/>
        <v/>
      </c>
      <c r="D86" s="62" t="str">
        <f t="shared" si="62"/>
        <v/>
      </c>
      <c r="E86" s="68"/>
      <c r="F86" s="16"/>
      <c r="G86" s="30" t="str">
        <f t="shared" si="66"/>
        <v/>
      </c>
      <c r="H86" s="30"/>
      <c r="M86" s="40" t="str">
        <f>CONCATENATE(COUNTIF(N$3:N86,N86),N86)</f>
        <v xml:space="preserve">84 </v>
      </c>
      <c r="N86" s="12" t="str">
        <f>IF(O86&gt;0,'Saisie CLASSEMENT'!K91)</f>
        <v xml:space="preserve"> </v>
      </c>
      <c r="O86" s="59" t="str">
        <f>IF('Saisie CLASSEMENT'!$C91&gt;0,'Saisie CLASSEMENT'!B91,"")</f>
        <v/>
      </c>
      <c r="P86" s="59">
        <f>IF(O86&gt;0,'Saisie CLASSEMENT'!C91)</f>
        <v>0</v>
      </c>
      <c r="Q86" s="12" t="str">
        <f>IF(O86&gt;0,CONCATENATE('Saisie CLASSEMENT'!I91," ",'Saisie CLASSEMENT'!J91,""))</f>
        <v xml:space="preserve">   </v>
      </c>
      <c r="R86" s="60" t="str">
        <f>IF(O86&gt;0,'Saisie CLASSEMENT'!N91)</f>
        <v xml:space="preserve"> </v>
      </c>
      <c r="S86" s="60" t="str">
        <f>IF(O86&gt;0,'Saisie CLASSEMENT'!O91)</f>
        <v xml:space="preserve"> </v>
      </c>
      <c r="T86" s="14" t="str">
        <f>IF(LEN(O86)&gt;0,'Saisie CLASSEMENT'!H91,"")</f>
        <v/>
      </c>
      <c r="V86" s="43" t="str">
        <f t="shared" si="50"/>
        <v/>
      </c>
      <c r="W86" s="43" t="str">
        <f t="shared" si="51"/>
        <v/>
      </c>
      <c r="X86" s="43" t="str">
        <f t="shared" si="52"/>
        <v/>
      </c>
      <c r="Y86" s="1" t="str">
        <f>IF(OR(N86="",COUNTIF(N$2:N86,N86)&gt;1),"",COUNTIF(N:N,"&gt;="&amp;N86))</f>
        <v/>
      </c>
      <c r="Z86" s="53" t="str">
        <f t="shared" si="40"/>
        <v/>
      </c>
      <c r="AA86" s="53" t="str">
        <f t="shared" si="41"/>
        <v/>
      </c>
      <c r="AB86" t="str">
        <f t="shared" si="42"/>
        <v/>
      </c>
      <c r="AC86" s="54" t="str">
        <f t="shared" si="43"/>
        <v/>
      </c>
      <c r="AD86" s="55" t="str">
        <f t="shared" si="44"/>
        <v/>
      </c>
      <c r="AE86" s="56" t="str">
        <f>IF(ISERROR(VLOOKUP(CONCATENATE($AB$2,$Z86),$M$2:T$200,8,FALSE)),"",VLOOKUP(CONCATENATE($AB$2,$Z86),$M$2:$T$200,8,FALSE))</f>
        <v/>
      </c>
      <c r="AF86" s="57" t="str">
        <f t="shared" si="45"/>
        <v/>
      </c>
      <c r="AG86" s="233" t="str">
        <f t="shared" si="53"/>
        <v/>
      </c>
      <c r="AH86" s="234" t="str">
        <f t="shared" si="54"/>
        <v/>
      </c>
      <c r="AI86" s="55" t="str">
        <f t="shared" si="55"/>
        <v/>
      </c>
      <c r="AJ86" s="57" t="str">
        <f t="shared" si="56"/>
        <v/>
      </c>
      <c r="AK86" s="230" t="str">
        <f t="shared" si="57"/>
        <v/>
      </c>
      <c r="AL86" s="230" t="str">
        <f t="shared" si="58"/>
        <v/>
      </c>
      <c r="AM86" s="69" t="str">
        <f t="shared" si="59"/>
        <v/>
      </c>
      <c r="AN86" s="58" t="str">
        <f t="shared" si="60"/>
        <v/>
      </c>
      <c r="AO86" s="1" t="str">
        <f t="shared" si="46"/>
        <v/>
      </c>
      <c r="AP86" s="1" t="str">
        <f t="shared" si="47"/>
        <v/>
      </c>
      <c r="AQ86" s="1" t="str">
        <f t="shared" si="48"/>
        <v/>
      </c>
      <c r="AR86" s="1" t="str">
        <f t="shared" si="49"/>
        <v/>
      </c>
    </row>
    <row r="87" spans="1:44" ht="17.399999999999999" hidden="1" customHeight="1">
      <c r="A87">
        <f t="shared" si="64"/>
        <v>0</v>
      </c>
      <c r="B87" s="65">
        <f t="shared" si="65"/>
        <v>82</v>
      </c>
      <c r="C87" s="104" t="str">
        <f t="shared" si="61"/>
        <v/>
      </c>
      <c r="D87" s="62" t="str">
        <f t="shared" si="62"/>
        <v/>
      </c>
      <c r="E87" s="68"/>
      <c r="F87" s="16"/>
      <c r="G87" s="30" t="str">
        <f t="shared" si="66"/>
        <v/>
      </c>
      <c r="H87" s="30"/>
      <c r="M87" s="40" t="str">
        <f>CONCATENATE(COUNTIF(N$3:N87,N87),N87)</f>
        <v xml:space="preserve">85 </v>
      </c>
      <c r="N87" s="12" t="str">
        <f>IF(O87&gt;0,'Saisie CLASSEMENT'!K92)</f>
        <v xml:space="preserve"> </v>
      </c>
      <c r="O87" s="59" t="str">
        <f>IF('Saisie CLASSEMENT'!$C92&gt;0,'Saisie CLASSEMENT'!B92,"")</f>
        <v/>
      </c>
      <c r="P87" s="59">
        <f>IF(O87&gt;0,'Saisie CLASSEMENT'!C92)</f>
        <v>0</v>
      </c>
      <c r="Q87" s="12" t="str">
        <f>IF(O87&gt;0,CONCATENATE('Saisie CLASSEMENT'!I92," ",'Saisie CLASSEMENT'!J92,""))</f>
        <v xml:space="preserve">   </v>
      </c>
      <c r="R87" s="60" t="str">
        <f>IF(O87&gt;0,'Saisie CLASSEMENT'!N92)</f>
        <v xml:space="preserve"> </v>
      </c>
      <c r="S87" s="60" t="str">
        <f>IF(O87&gt;0,'Saisie CLASSEMENT'!O92)</f>
        <v xml:space="preserve"> </v>
      </c>
      <c r="T87" s="14" t="str">
        <f>IF(LEN(O87)&gt;0,'Saisie CLASSEMENT'!H92,"")</f>
        <v/>
      </c>
      <c r="V87" s="43" t="str">
        <f t="shared" si="50"/>
        <v/>
      </c>
      <c r="W87" s="43" t="str">
        <f t="shared" si="51"/>
        <v/>
      </c>
      <c r="X87" s="43" t="str">
        <f t="shared" si="52"/>
        <v/>
      </c>
      <c r="Y87" s="1" t="str">
        <f>IF(OR(N87="",COUNTIF(N$2:N87,N87)&gt;1),"",COUNTIF(N:N,"&gt;="&amp;N87))</f>
        <v/>
      </c>
      <c r="Z87" s="53" t="str">
        <f t="shared" si="40"/>
        <v/>
      </c>
      <c r="AA87" s="53" t="str">
        <f t="shared" si="41"/>
        <v/>
      </c>
      <c r="AB87" t="str">
        <f t="shared" si="42"/>
        <v/>
      </c>
      <c r="AC87" s="54" t="str">
        <f t="shared" si="43"/>
        <v/>
      </c>
      <c r="AD87" s="55" t="str">
        <f t="shared" si="44"/>
        <v/>
      </c>
      <c r="AE87" s="56" t="str">
        <f>IF(ISERROR(VLOOKUP(CONCATENATE($AB$2,$Z87),$M$2:T$200,8,FALSE)),"",VLOOKUP(CONCATENATE($AB$2,$Z87),$M$2:$T$200,8,FALSE))</f>
        <v/>
      </c>
      <c r="AF87" s="57" t="str">
        <f t="shared" si="45"/>
        <v/>
      </c>
      <c r="AG87" s="233" t="str">
        <f t="shared" si="53"/>
        <v/>
      </c>
      <c r="AH87" s="234" t="str">
        <f t="shared" si="54"/>
        <v/>
      </c>
      <c r="AI87" s="55" t="str">
        <f t="shared" si="55"/>
        <v/>
      </c>
      <c r="AJ87" s="57" t="str">
        <f t="shared" si="56"/>
        <v/>
      </c>
      <c r="AK87" s="230" t="str">
        <f t="shared" si="57"/>
        <v/>
      </c>
      <c r="AL87" s="230" t="str">
        <f t="shared" si="58"/>
        <v/>
      </c>
      <c r="AM87" s="69" t="str">
        <f t="shared" si="59"/>
        <v/>
      </c>
      <c r="AN87" s="58" t="str">
        <f t="shared" si="60"/>
        <v/>
      </c>
      <c r="AO87" s="1" t="str">
        <f t="shared" si="46"/>
        <v/>
      </c>
      <c r="AP87" s="1" t="str">
        <f t="shared" si="47"/>
        <v/>
      </c>
      <c r="AQ87" s="1" t="str">
        <f t="shared" si="48"/>
        <v/>
      </c>
      <c r="AR87" s="1" t="str">
        <f t="shared" si="49"/>
        <v/>
      </c>
    </row>
    <row r="88" spans="1:44" ht="17.399999999999999" hidden="1" customHeight="1">
      <c r="A88">
        <f t="shared" si="64"/>
        <v>0</v>
      </c>
      <c r="B88" s="65">
        <f t="shared" si="65"/>
        <v>83</v>
      </c>
      <c r="C88" s="104" t="str">
        <f t="shared" si="61"/>
        <v/>
      </c>
      <c r="D88" s="62" t="str">
        <f t="shared" si="62"/>
        <v/>
      </c>
      <c r="E88" s="68"/>
      <c r="F88" s="16"/>
      <c r="G88" s="30" t="str">
        <f t="shared" si="66"/>
        <v/>
      </c>
      <c r="H88" s="30"/>
      <c r="M88" s="40" t="str">
        <f>CONCATENATE(COUNTIF(N$3:N88,N88),N88)</f>
        <v xml:space="preserve">86 </v>
      </c>
      <c r="N88" s="12" t="str">
        <f>IF(O88&gt;0,'Saisie CLASSEMENT'!K93)</f>
        <v xml:space="preserve"> </v>
      </c>
      <c r="O88" s="59" t="str">
        <f>IF('Saisie CLASSEMENT'!$C93&gt;0,'Saisie CLASSEMENT'!B93,"")</f>
        <v/>
      </c>
      <c r="P88" s="59">
        <f>IF(O88&gt;0,'Saisie CLASSEMENT'!C93)</f>
        <v>0</v>
      </c>
      <c r="Q88" s="12" t="str">
        <f>IF(O88&gt;0,CONCATENATE('Saisie CLASSEMENT'!I93," ",'Saisie CLASSEMENT'!J93,""))</f>
        <v xml:space="preserve">   </v>
      </c>
      <c r="R88" s="60" t="str">
        <f>IF(O88&gt;0,'Saisie CLASSEMENT'!N93)</f>
        <v xml:space="preserve"> </v>
      </c>
      <c r="S88" s="60" t="str">
        <f>IF(O88&gt;0,'Saisie CLASSEMENT'!O93)</f>
        <v xml:space="preserve"> </v>
      </c>
      <c r="T88" s="14" t="str">
        <f>IF(LEN(O88)&gt;0,'Saisie CLASSEMENT'!H93,"")</f>
        <v/>
      </c>
      <c r="V88" s="43" t="str">
        <f t="shared" si="50"/>
        <v/>
      </c>
      <c r="W88" s="43" t="str">
        <f t="shared" si="51"/>
        <v/>
      </c>
      <c r="X88" s="43" t="str">
        <f t="shared" si="52"/>
        <v/>
      </c>
      <c r="Y88" s="1" t="str">
        <f>IF(OR(N88="",COUNTIF(N$2:N88,N88)&gt;1),"",COUNTIF(N:N,"&gt;="&amp;N88))</f>
        <v/>
      </c>
      <c r="Z88" s="53" t="str">
        <f t="shared" si="40"/>
        <v/>
      </c>
      <c r="AA88" s="53" t="str">
        <f t="shared" si="41"/>
        <v/>
      </c>
      <c r="AB88" t="str">
        <f t="shared" si="42"/>
        <v/>
      </c>
      <c r="AC88" s="54" t="str">
        <f t="shared" si="43"/>
        <v/>
      </c>
      <c r="AD88" s="55" t="str">
        <f t="shared" si="44"/>
        <v/>
      </c>
      <c r="AE88" s="56" t="str">
        <f>IF(ISERROR(VLOOKUP(CONCATENATE($AB$2,$Z88),$M$2:T$200,8,FALSE)),"",VLOOKUP(CONCATENATE($AB$2,$Z88),$M$2:$T$200,8,FALSE))</f>
        <v/>
      </c>
      <c r="AF88" s="57" t="str">
        <f t="shared" si="45"/>
        <v/>
      </c>
      <c r="AG88" s="233" t="str">
        <f t="shared" si="53"/>
        <v/>
      </c>
      <c r="AH88" s="234" t="str">
        <f t="shared" si="54"/>
        <v/>
      </c>
      <c r="AI88" s="55" t="str">
        <f t="shared" si="55"/>
        <v/>
      </c>
      <c r="AJ88" s="57" t="str">
        <f t="shared" si="56"/>
        <v/>
      </c>
      <c r="AK88" s="230" t="str">
        <f t="shared" si="57"/>
        <v/>
      </c>
      <c r="AL88" s="230" t="str">
        <f t="shared" si="58"/>
        <v/>
      </c>
      <c r="AM88" s="69" t="str">
        <f t="shared" si="59"/>
        <v/>
      </c>
      <c r="AN88" s="58" t="str">
        <f t="shared" si="60"/>
        <v/>
      </c>
      <c r="AO88" s="1" t="str">
        <f t="shared" si="46"/>
        <v/>
      </c>
      <c r="AP88" s="1" t="str">
        <f t="shared" si="47"/>
        <v/>
      </c>
      <c r="AQ88" s="1" t="str">
        <f t="shared" si="48"/>
        <v/>
      </c>
      <c r="AR88" s="1" t="str">
        <f t="shared" si="49"/>
        <v/>
      </c>
    </row>
    <row r="89" spans="1:44" ht="17.399999999999999" hidden="1" customHeight="1">
      <c r="A89">
        <f t="shared" si="64"/>
        <v>0</v>
      </c>
      <c r="B89" s="65">
        <f t="shared" si="65"/>
        <v>84</v>
      </c>
      <c r="C89" s="104" t="str">
        <f t="shared" si="61"/>
        <v/>
      </c>
      <c r="D89" s="62" t="str">
        <f t="shared" si="62"/>
        <v/>
      </c>
      <c r="E89" s="68"/>
      <c r="F89" s="16"/>
      <c r="G89" s="30" t="str">
        <f t="shared" si="66"/>
        <v/>
      </c>
      <c r="H89" s="30"/>
      <c r="M89" s="40" t="str">
        <f>CONCATENATE(COUNTIF(N$3:N89,N89),N89)</f>
        <v xml:space="preserve">87 </v>
      </c>
      <c r="N89" s="12" t="str">
        <f>IF(O89&gt;0,'Saisie CLASSEMENT'!K94)</f>
        <v xml:space="preserve"> </v>
      </c>
      <c r="O89" s="59" t="str">
        <f>IF('Saisie CLASSEMENT'!$C94&gt;0,'Saisie CLASSEMENT'!B94,"")</f>
        <v/>
      </c>
      <c r="P89" s="59">
        <f>IF(O89&gt;0,'Saisie CLASSEMENT'!C94)</f>
        <v>0</v>
      </c>
      <c r="Q89" s="12" t="str">
        <f>IF(O89&gt;0,CONCATENATE('Saisie CLASSEMENT'!I94," ",'Saisie CLASSEMENT'!J94,""))</f>
        <v xml:space="preserve">   </v>
      </c>
      <c r="R89" s="60" t="str">
        <f>IF(O89&gt;0,'Saisie CLASSEMENT'!N94)</f>
        <v xml:space="preserve"> </v>
      </c>
      <c r="S89" s="60" t="str">
        <f>IF(O89&gt;0,'Saisie CLASSEMENT'!O94)</f>
        <v xml:space="preserve"> </v>
      </c>
      <c r="T89" s="14" t="str">
        <f>IF(LEN(O89)&gt;0,'Saisie CLASSEMENT'!H94,"")</f>
        <v/>
      </c>
      <c r="V89" s="43" t="str">
        <f t="shared" si="50"/>
        <v/>
      </c>
      <c r="W89" s="43" t="str">
        <f t="shared" si="51"/>
        <v/>
      </c>
      <c r="X89" s="43" t="str">
        <f t="shared" si="52"/>
        <v/>
      </c>
      <c r="Y89" s="1" t="str">
        <f>IF(OR(N89="",COUNTIF(N$2:N89,N89)&gt;1),"",COUNTIF(N:N,"&gt;="&amp;N89))</f>
        <v/>
      </c>
      <c r="Z89" s="53" t="str">
        <f t="shared" si="40"/>
        <v/>
      </c>
      <c r="AA89" s="53" t="str">
        <f t="shared" si="41"/>
        <v/>
      </c>
      <c r="AB89" t="str">
        <f t="shared" si="42"/>
        <v/>
      </c>
      <c r="AC89" s="54" t="str">
        <f t="shared" si="43"/>
        <v/>
      </c>
      <c r="AD89" s="55" t="str">
        <f t="shared" si="44"/>
        <v/>
      </c>
      <c r="AE89" s="56" t="str">
        <f>IF(ISERROR(VLOOKUP(CONCATENATE($AB$2,$Z89),$M$2:T$200,8,FALSE)),"",VLOOKUP(CONCATENATE($AB$2,$Z89),$M$2:$T$200,8,FALSE))</f>
        <v/>
      </c>
      <c r="AF89" s="57" t="str">
        <f t="shared" si="45"/>
        <v/>
      </c>
      <c r="AG89" s="233" t="str">
        <f t="shared" si="53"/>
        <v/>
      </c>
      <c r="AH89" s="234" t="str">
        <f t="shared" si="54"/>
        <v/>
      </c>
      <c r="AI89" s="55" t="str">
        <f t="shared" si="55"/>
        <v/>
      </c>
      <c r="AJ89" s="57" t="str">
        <f t="shared" si="56"/>
        <v/>
      </c>
      <c r="AK89" s="230" t="str">
        <f t="shared" si="57"/>
        <v/>
      </c>
      <c r="AL89" s="230" t="str">
        <f t="shared" si="58"/>
        <v/>
      </c>
      <c r="AM89" s="69" t="str">
        <f t="shared" si="59"/>
        <v/>
      </c>
      <c r="AN89" s="58" t="str">
        <f t="shared" si="60"/>
        <v/>
      </c>
      <c r="AO89" s="1" t="str">
        <f t="shared" si="46"/>
        <v/>
      </c>
      <c r="AP89" s="1" t="str">
        <f t="shared" si="47"/>
        <v/>
      </c>
      <c r="AQ89" s="1" t="str">
        <f t="shared" si="48"/>
        <v/>
      </c>
      <c r="AR89" s="1" t="str">
        <f t="shared" si="49"/>
        <v/>
      </c>
    </row>
    <row r="90" spans="1:44" ht="17.399999999999999" hidden="1" customHeight="1">
      <c r="A90">
        <f t="shared" si="64"/>
        <v>0</v>
      </c>
      <c r="B90" s="65">
        <f t="shared" si="65"/>
        <v>85</v>
      </c>
      <c r="C90" s="104" t="str">
        <f t="shared" si="61"/>
        <v/>
      </c>
      <c r="D90" s="62" t="str">
        <f t="shared" si="62"/>
        <v/>
      </c>
      <c r="E90" s="68"/>
      <c r="F90" s="16"/>
      <c r="G90" s="30" t="str">
        <f t="shared" si="66"/>
        <v/>
      </c>
      <c r="H90" s="30"/>
      <c r="M90" s="40" t="str">
        <f>CONCATENATE(COUNTIF(N$3:N90,N90),N90)</f>
        <v xml:space="preserve">88 </v>
      </c>
      <c r="N90" s="12" t="str">
        <f>IF(O90&gt;0,'Saisie CLASSEMENT'!K95)</f>
        <v xml:space="preserve"> </v>
      </c>
      <c r="O90" s="59" t="str">
        <f>IF('Saisie CLASSEMENT'!$C95&gt;0,'Saisie CLASSEMENT'!B95,"")</f>
        <v/>
      </c>
      <c r="P90" s="59">
        <f>IF(O90&gt;0,'Saisie CLASSEMENT'!C95)</f>
        <v>0</v>
      </c>
      <c r="Q90" s="12" t="str">
        <f>IF(O90&gt;0,CONCATENATE('Saisie CLASSEMENT'!I95," ",'Saisie CLASSEMENT'!J95,""))</f>
        <v xml:space="preserve">   </v>
      </c>
      <c r="R90" s="60" t="str">
        <f>IF(O90&gt;0,'Saisie CLASSEMENT'!N95)</f>
        <v xml:space="preserve"> </v>
      </c>
      <c r="S90" s="60" t="str">
        <f>IF(O90&gt;0,'Saisie CLASSEMENT'!O95)</f>
        <v xml:space="preserve"> </v>
      </c>
      <c r="T90" s="14" t="str">
        <f>IF(LEN(O90)&gt;0,'Saisie CLASSEMENT'!H95,"")</f>
        <v/>
      </c>
      <c r="V90" s="43" t="str">
        <f t="shared" si="50"/>
        <v/>
      </c>
      <c r="W90" s="43" t="str">
        <f t="shared" si="51"/>
        <v/>
      </c>
      <c r="X90" s="43" t="str">
        <f t="shared" si="52"/>
        <v/>
      </c>
      <c r="Y90" s="1" t="str">
        <f>IF(OR(N90="",COUNTIF(N$2:N90,N90)&gt;1),"",COUNTIF(N:N,"&gt;="&amp;N90))</f>
        <v/>
      </c>
      <c r="Z90" s="53" t="str">
        <f t="shared" si="40"/>
        <v/>
      </c>
      <c r="AA90" s="53" t="str">
        <f t="shared" si="41"/>
        <v/>
      </c>
      <c r="AB90" t="str">
        <f t="shared" si="42"/>
        <v/>
      </c>
      <c r="AC90" s="54" t="str">
        <f t="shared" si="43"/>
        <v/>
      </c>
      <c r="AD90" s="55" t="str">
        <f t="shared" si="44"/>
        <v/>
      </c>
      <c r="AE90" s="56" t="str">
        <f>IF(ISERROR(VLOOKUP(CONCATENATE($AB$2,$Z90),$M$2:T$200,8,FALSE)),"",VLOOKUP(CONCATENATE($AB$2,$Z90),$M$2:$T$200,8,FALSE))</f>
        <v/>
      </c>
      <c r="AF90" s="57" t="str">
        <f t="shared" si="45"/>
        <v/>
      </c>
      <c r="AG90" s="233" t="str">
        <f t="shared" si="53"/>
        <v/>
      </c>
      <c r="AH90" s="234" t="str">
        <f t="shared" si="54"/>
        <v/>
      </c>
      <c r="AI90" s="55" t="str">
        <f t="shared" si="55"/>
        <v/>
      </c>
      <c r="AJ90" s="57" t="str">
        <f t="shared" si="56"/>
        <v/>
      </c>
      <c r="AK90" s="230" t="str">
        <f t="shared" si="57"/>
        <v/>
      </c>
      <c r="AL90" s="230" t="str">
        <f t="shared" si="58"/>
        <v/>
      </c>
      <c r="AM90" s="69" t="str">
        <f t="shared" si="59"/>
        <v/>
      </c>
      <c r="AN90" s="58" t="str">
        <f t="shared" si="60"/>
        <v/>
      </c>
      <c r="AO90" s="1" t="str">
        <f t="shared" si="46"/>
        <v/>
      </c>
      <c r="AP90" s="1" t="str">
        <f t="shared" si="47"/>
        <v/>
      </c>
      <c r="AQ90" s="1" t="str">
        <f t="shared" si="48"/>
        <v/>
      </c>
      <c r="AR90" s="1" t="str">
        <f t="shared" si="49"/>
        <v/>
      </c>
    </row>
    <row r="91" spans="1:44" ht="17.399999999999999" hidden="1" customHeight="1">
      <c r="A91">
        <f t="shared" si="64"/>
        <v>0</v>
      </c>
      <c r="B91" s="65">
        <f t="shared" si="65"/>
        <v>86</v>
      </c>
      <c r="C91" s="104" t="str">
        <f t="shared" si="61"/>
        <v/>
      </c>
      <c r="D91" s="62" t="str">
        <f t="shared" si="62"/>
        <v/>
      </c>
      <c r="E91" s="68"/>
      <c r="F91" s="16"/>
      <c r="G91" s="30" t="str">
        <f t="shared" si="66"/>
        <v/>
      </c>
      <c r="H91" s="30"/>
      <c r="M91" s="40" t="str">
        <f>CONCATENATE(COUNTIF(N$3:N91,N91),N91)</f>
        <v xml:space="preserve">89 </v>
      </c>
      <c r="N91" s="12" t="str">
        <f>IF(O91&gt;0,'Saisie CLASSEMENT'!K96)</f>
        <v xml:space="preserve"> </v>
      </c>
      <c r="O91" s="59" t="str">
        <f>IF('Saisie CLASSEMENT'!$C96&gt;0,'Saisie CLASSEMENT'!B96,"")</f>
        <v/>
      </c>
      <c r="P91" s="59">
        <f>IF(O91&gt;0,'Saisie CLASSEMENT'!C96)</f>
        <v>0</v>
      </c>
      <c r="Q91" s="12" t="str">
        <f>IF(O91&gt;0,CONCATENATE('Saisie CLASSEMENT'!I96," ",'Saisie CLASSEMENT'!J96,""))</f>
        <v xml:space="preserve">   </v>
      </c>
      <c r="R91" s="60" t="str">
        <f>IF(O91&gt;0,'Saisie CLASSEMENT'!N96)</f>
        <v xml:space="preserve"> </v>
      </c>
      <c r="S91" s="60" t="str">
        <f>IF(O91&gt;0,'Saisie CLASSEMENT'!O96)</f>
        <v xml:space="preserve"> </v>
      </c>
      <c r="T91" s="14" t="str">
        <f>IF(LEN(O91)&gt;0,'Saisie CLASSEMENT'!H96,"")</f>
        <v/>
      </c>
      <c r="V91" s="43" t="str">
        <f t="shared" si="50"/>
        <v/>
      </c>
      <c r="W91" s="43" t="str">
        <f t="shared" si="51"/>
        <v/>
      </c>
      <c r="X91" s="43" t="str">
        <f t="shared" si="52"/>
        <v/>
      </c>
      <c r="Y91" s="1" t="str">
        <f>IF(OR(N91="",COUNTIF(N$2:N91,N91)&gt;1),"",COUNTIF(N:N,"&gt;="&amp;N91))</f>
        <v/>
      </c>
      <c r="Z91" s="53" t="str">
        <f t="shared" si="40"/>
        <v/>
      </c>
      <c r="AA91" s="53" t="str">
        <f t="shared" si="41"/>
        <v/>
      </c>
      <c r="AB91" t="str">
        <f t="shared" si="42"/>
        <v/>
      </c>
      <c r="AC91" s="54" t="str">
        <f t="shared" si="43"/>
        <v/>
      </c>
      <c r="AD91" s="55" t="str">
        <f t="shared" si="44"/>
        <v/>
      </c>
      <c r="AE91" s="56" t="str">
        <f>IF(ISERROR(VLOOKUP(CONCATENATE($AB$2,$Z91),$M$2:T$200,8,FALSE)),"",VLOOKUP(CONCATENATE($AB$2,$Z91),$M$2:$T$200,8,FALSE))</f>
        <v/>
      </c>
      <c r="AF91" s="57" t="str">
        <f t="shared" si="45"/>
        <v/>
      </c>
      <c r="AG91" s="233" t="str">
        <f t="shared" si="53"/>
        <v/>
      </c>
      <c r="AH91" s="234" t="str">
        <f t="shared" si="54"/>
        <v/>
      </c>
      <c r="AI91" s="55" t="str">
        <f t="shared" si="55"/>
        <v/>
      </c>
      <c r="AJ91" s="57" t="str">
        <f t="shared" si="56"/>
        <v/>
      </c>
      <c r="AK91" s="230" t="str">
        <f t="shared" si="57"/>
        <v/>
      </c>
      <c r="AL91" s="230" t="str">
        <f t="shared" si="58"/>
        <v/>
      </c>
      <c r="AM91" s="69" t="str">
        <f t="shared" si="59"/>
        <v/>
      </c>
      <c r="AN91" s="58" t="str">
        <f t="shared" si="60"/>
        <v/>
      </c>
      <c r="AO91" s="1" t="str">
        <f t="shared" si="46"/>
        <v/>
      </c>
      <c r="AP91" s="1" t="str">
        <f t="shared" si="47"/>
        <v/>
      </c>
      <c r="AQ91" s="1" t="str">
        <f t="shared" si="48"/>
        <v/>
      </c>
      <c r="AR91" s="1" t="str">
        <f t="shared" si="49"/>
        <v/>
      </c>
    </row>
    <row r="92" spans="1:44" ht="17.399999999999999" hidden="1" customHeight="1">
      <c r="A92">
        <f t="shared" si="64"/>
        <v>0</v>
      </c>
      <c r="B92" s="65">
        <f t="shared" si="65"/>
        <v>87</v>
      </c>
      <c r="C92" s="104" t="str">
        <f t="shared" si="61"/>
        <v/>
      </c>
      <c r="D92" s="62" t="str">
        <f t="shared" si="62"/>
        <v/>
      </c>
      <c r="E92" s="68"/>
      <c r="F92" s="16"/>
      <c r="G92" s="30" t="str">
        <f t="shared" si="66"/>
        <v/>
      </c>
      <c r="H92" s="30"/>
      <c r="M92" s="40" t="str">
        <f>CONCATENATE(COUNTIF(N$3:N92,N92),N92)</f>
        <v xml:space="preserve">90 </v>
      </c>
      <c r="N92" s="12" t="str">
        <f>IF(O92&gt;0,'Saisie CLASSEMENT'!K97)</f>
        <v xml:space="preserve"> </v>
      </c>
      <c r="O92" s="59" t="str">
        <f>IF('Saisie CLASSEMENT'!$C97&gt;0,'Saisie CLASSEMENT'!B97,"")</f>
        <v/>
      </c>
      <c r="P92" s="59">
        <f>IF(O92&gt;0,'Saisie CLASSEMENT'!C97)</f>
        <v>0</v>
      </c>
      <c r="Q92" s="12" t="str">
        <f>IF(O92&gt;0,CONCATENATE('Saisie CLASSEMENT'!I97," ",'Saisie CLASSEMENT'!J97,""))</f>
        <v xml:space="preserve">   </v>
      </c>
      <c r="R92" s="60" t="str">
        <f>IF(O92&gt;0,'Saisie CLASSEMENT'!N97)</f>
        <v xml:space="preserve"> </v>
      </c>
      <c r="S92" s="60" t="str">
        <f>IF(O92&gt;0,'Saisie CLASSEMENT'!O97)</f>
        <v xml:space="preserve"> </v>
      </c>
      <c r="T92" s="14" t="str">
        <f>IF(LEN(O92)&gt;0,'Saisie CLASSEMENT'!H97,"")</f>
        <v/>
      </c>
      <c r="V92" s="43" t="str">
        <f t="shared" si="50"/>
        <v/>
      </c>
      <c r="W92" s="43" t="str">
        <f t="shared" si="51"/>
        <v/>
      </c>
      <c r="X92" s="43" t="str">
        <f t="shared" si="52"/>
        <v/>
      </c>
      <c r="Y92" s="1" t="str">
        <f>IF(OR(N92="",COUNTIF(N$2:N92,N92)&gt;1),"",COUNTIF(N:N,"&gt;="&amp;N92))</f>
        <v/>
      </c>
      <c r="Z92" s="53" t="str">
        <f t="shared" si="40"/>
        <v/>
      </c>
      <c r="AA92" s="53" t="str">
        <f t="shared" si="41"/>
        <v/>
      </c>
      <c r="AB92" t="str">
        <f t="shared" si="42"/>
        <v/>
      </c>
      <c r="AC92" s="54" t="str">
        <f t="shared" si="43"/>
        <v/>
      </c>
      <c r="AD92" s="55" t="str">
        <f t="shared" si="44"/>
        <v/>
      </c>
      <c r="AE92" s="56" t="str">
        <f>IF(ISERROR(VLOOKUP(CONCATENATE($AB$2,$Z92),$M$2:T$200,8,FALSE)),"",VLOOKUP(CONCATENATE($AB$2,$Z92),$M$2:$T$200,8,FALSE))</f>
        <v/>
      </c>
      <c r="AF92" s="57" t="str">
        <f t="shared" si="45"/>
        <v/>
      </c>
      <c r="AG92" s="233" t="str">
        <f t="shared" si="53"/>
        <v/>
      </c>
      <c r="AH92" s="234" t="str">
        <f t="shared" si="54"/>
        <v/>
      </c>
      <c r="AI92" s="55" t="str">
        <f t="shared" si="55"/>
        <v/>
      </c>
      <c r="AJ92" s="57" t="str">
        <f t="shared" si="56"/>
        <v/>
      </c>
      <c r="AK92" s="230" t="str">
        <f t="shared" si="57"/>
        <v/>
      </c>
      <c r="AL92" s="230" t="str">
        <f t="shared" si="58"/>
        <v/>
      </c>
      <c r="AM92" s="69" t="str">
        <f t="shared" si="59"/>
        <v/>
      </c>
      <c r="AN92" s="58" t="str">
        <f t="shared" si="60"/>
        <v/>
      </c>
      <c r="AO92" s="1" t="str">
        <f t="shared" si="46"/>
        <v/>
      </c>
      <c r="AP92" s="1" t="str">
        <f t="shared" si="47"/>
        <v/>
      </c>
      <c r="AQ92" s="1" t="str">
        <f t="shared" si="48"/>
        <v/>
      </c>
      <c r="AR92" s="1" t="str">
        <f t="shared" si="49"/>
        <v/>
      </c>
    </row>
    <row r="93" spans="1:44" ht="17.399999999999999" hidden="1" customHeight="1">
      <c r="A93">
        <f t="shared" si="64"/>
        <v>0</v>
      </c>
      <c r="B93" s="65">
        <f t="shared" si="65"/>
        <v>88</v>
      </c>
      <c r="C93" s="104" t="str">
        <f t="shared" si="61"/>
        <v/>
      </c>
      <c r="D93" s="62" t="str">
        <f t="shared" si="62"/>
        <v/>
      </c>
      <c r="E93" s="68"/>
      <c r="F93" s="16"/>
      <c r="G93" s="30" t="str">
        <f t="shared" si="66"/>
        <v/>
      </c>
      <c r="H93" s="30"/>
      <c r="M93" s="40" t="str">
        <f>CONCATENATE(COUNTIF(N$3:N93,N93),N93)</f>
        <v xml:space="preserve">91 </v>
      </c>
      <c r="N93" s="12" t="str">
        <f>IF(O93&gt;0,'Saisie CLASSEMENT'!K98)</f>
        <v xml:space="preserve"> </v>
      </c>
      <c r="O93" s="59" t="str">
        <f>IF('Saisie CLASSEMENT'!$C98&gt;0,'Saisie CLASSEMENT'!B98,"")</f>
        <v/>
      </c>
      <c r="P93" s="59">
        <f>IF(O93&gt;0,'Saisie CLASSEMENT'!C98)</f>
        <v>0</v>
      </c>
      <c r="Q93" s="12" t="str">
        <f>IF(O93&gt;0,CONCATENATE('Saisie CLASSEMENT'!I98," ",'Saisie CLASSEMENT'!J98,""))</f>
        <v xml:space="preserve">   </v>
      </c>
      <c r="R93" s="60" t="str">
        <f>IF(O93&gt;0,'Saisie CLASSEMENT'!N98)</f>
        <v xml:space="preserve"> </v>
      </c>
      <c r="S93" s="60" t="str">
        <f>IF(O93&gt;0,'Saisie CLASSEMENT'!O98)</f>
        <v xml:space="preserve"> </v>
      </c>
      <c r="T93" s="14" t="str">
        <f>IF(LEN(O93)&gt;0,'Saisie CLASSEMENT'!H98,"")</f>
        <v/>
      </c>
      <c r="V93" s="43" t="str">
        <f t="shared" si="50"/>
        <v/>
      </c>
      <c r="W93" s="43" t="str">
        <f t="shared" si="51"/>
        <v/>
      </c>
      <c r="X93" s="43" t="str">
        <f t="shared" si="52"/>
        <v/>
      </c>
      <c r="Y93" s="1" t="str">
        <f>IF(OR(N93="",COUNTIF(N$2:N93,N93)&gt;1),"",COUNTIF(N:N,"&gt;="&amp;N93))</f>
        <v/>
      </c>
      <c r="Z93" s="53" t="str">
        <f t="shared" si="40"/>
        <v/>
      </c>
      <c r="AA93" s="53" t="str">
        <f t="shared" si="41"/>
        <v/>
      </c>
      <c r="AB93" t="str">
        <f t="shared" si="42"/>
        <v/>
      </c>
      <c r="AC93" s="54" t="str">
        <f t="shared" si="43"/>
        <v/>
      </c>
      <c r="AD93" s="55" t="str">
        <f t="shared" si="44"/>
        <v/>
      </c>
      <c r="AE93" s="56" t="str">
        <f>IF(ISERROR(VLOOKUP(CONCATENATE($AB$2,$Z93),$M$2:T$200,8,FALSE)),"",VLOOKUP(CONCATENATE($AB$2,$Z93),$M$2:$T$200,8,FALSE))</f>
        <v/>
      </c>
      <c r="AF93" s="57" t="str">
        <f t="shared" si="45"/>
        <v/>
      </c>
      <c r="AG93" s="233" t="str">
        <f t="shared" si="53"/>
        <v/>
      </c>
      <c r="AH93" s="234" t="str">
        <f t="shared" si="54"/>
        <v/>
      </c>
      <c r="AI93" s="55" t="str">
        <f t="shared" si="55"/>
        <v/>
      </c>
      <c r="AJ93" s="57" t="str">
        <f t="shared" si="56"/>
        <v/>
      </c>
      <c r="AK93" s="230" t="str">
        <f t="shared" si="57"/>
        <v/>
      </c>
      <c r="AL93" s="230" t="str">
        <f t="shared" si="58"/>
        <v/>
      </c>
      <c r="AM93" s="69" t="str">
        <f t="shared" si="59"/>
        <v/>
      </c>
      <c r="AN93" s="58" t="str">
        <f t="shared" si="60"/>
        <v/>
      </c>
      <c r="AO93" s="1" t="str">
        <f t="shared" si="46"/>
        <v/>
      </c>
      <c r="AP93" s="1" t="str">
        <f t="shared" si="47"/>
        <v/>
      </c>
      <c r="AQ93" s="1" t="str">
        <f t="shared" si="48"/>
        <v/>
      </c>
      <c r="AR93" s="1" t="str">
        <f t="shared" si="49"/>
        <v/>
      </c>
    </row>
    <row r="94" spans="1:44" ht="17.399999999999999" hidden="1" customHeight="1">
      <c r="A94">
        <f t="shared" si="64"/>
        <v>0</v>
      </c>
      <c r="B94" s="65">
        <f t="shared" si="65"/>
        <v>89</v>
      </c>
      <c r="C94" s="104" t="str">
        <f t="shared" si="61"/>
        <v/>
      </c>
      <c r="D94" s="62" t="str">
        <f t="shared" si="62"/>
        <v/>
      </c>
      <c r="E94" s="68"/>
      <c r="F94" s="16"/>
      <c r="G94" s="30" t="str">
        <f t="shared" si="66"/>
        <v/>
      </c>
      <c r="H94" s="30"/>
      <c r="M94" s="40" t="str">
        <f>CONCATENATE(COUNTIF(N$3:N94,N94),N94)</f>
        <v xml:space="preserve">92 </v>
      </c>
      <c r="N94" s="12" t="str">
        <f>IF(O94&gt;0,'Saisie CLASSEMENT'!K99)</f>
        <v xml:space="preserve"> </v>
      </c>
      <c r="O94" s="59" t="str">
        <f>IF('Saisie CLASSEMENT'!$C99&gt;0,'Saisie CLASSEMENT'!B99,"")</f>
        <v/>
      </c>
      <c r="P94" s="59">
        <f>IF(O94&gt;0,'Saisie CLASSEMENT'!C99)</f>
        <v>0</v>
      </c>
      <c r="Q94" s="12" t="str">
        <f>IF(O94&gt;0,CONCATENATE('Saisie CLASSEMENT'!I99," ",'Saisie CLASSEMENT'!J99,""))</f>
        <v xml:space="preserve">   </v>
      </c>
      <c r="R94" s="60" t="str">
        <f>IF(O94&gt;0,'Saisie CLASSEMENT'!N99)</f>
        <v xml:space="preserve"> </v>
      </c>
      <c r="S94" s="60" t="str">
        <f>IF(O94&gt;0,'Saisie CLASSEMENT'!O99)</f>
        <v xml:space="preserve"> </v>
      </c>
      <c r="T94" s="14" t="str">
        <f>IF(LEN(O94)&gt;0,'Saisie CLASSEMENT'!H99,"")</f>
        <v/>
      </c>
      <c r="V94" s="43" t="str">
        <f t="shared" si="50"/>
        <v/>
      </c>
      <c r="W94" s="43" t="str">
        <f t="shared" si="51"/>
        <v/>
      </c>
      <c r="X94" s="43" t="str">
        <f t="shared" si="52"/>
        <v/>
      </c>
      <c r="Y94" s="1" t="str">
        <f>IF(OR(N94="",COUNTIF(N$2:N94,N94)&gt;1),"",COUNTIF(N:N,"&gt;="&amp;N94))</f>
        <v/>
      </c>
      <c r="Z94" s="53" t="str">
        <f t="shared" si="40"/>
        <v/>
      </c>
      <c r="AA94" s="53" t="str">
        <f t="shared" si="41"/>
        <v/>
      </c>
      <c r="AB94" t="str">
        <f t="shared" si="42"/>
        <v/>
      </c>
      <c r="AC94" s="54" t="str">
        <f t="shared" si="43"/>
        <v/>
      </c>
      <c r="AD94" s="55" t="str">
        <f t="shared" si="44"/>
        <v/>
      </c>
      <c r="AE94" s="56" t="str">
        <f>IF(ISERROR(VLOOKUP(CONCATENATE($AB$2,$Z94),$M$2:T$200,8,FALSE)),"",VLOOKUP(CONCATENATE($AB$2,$Z94),$M$2:$T$200,8,FALSE))</f>
        <v/>
      </c>
      <c r="AF94" s="57" t="str">
        <f t="shared" si="45"/>
        <v/>
      </c>
      <c r="AG94" s="233" t="str">
        <f t="shared" si="53"/>
        <v/>
      </c>
      <c r="AH94" s="234" t="str">
        <f t="shared" si="54"/>
        <v/>
      </c>
      <c r="AI94" s="55" t="str">
        <f t="shared" si="55"/>
        <v/>
      </c>
      <c r="AJ94" s="57" t="str">
        <f t="shared" si="56"/>
        <v/>
      </c>
      <c r="AK94" s="230" t="str">
        <f t="shared" si="57"/>
        <v/>
      </c>
      <c r="AL94" s="230" t="str">
        <f t="shared" si="58"/>
        <v/>
      </c>
      <c r="AM94" s="69" t="str">
        <f t="shared" si="59"/>
        <v/>
      </c>
      <c r="AN94" s="58" t="str">
        <f t="shared" si="60"/>
        <v/>
      </c>
      <c r="AO94" s="1" t="str">
        <f t="shared" si="46"/>
        <v/>
      </c>
      <c r="AP94" s="1" t="str">
        <f t="shared" si="47"/>
        <v/>
      </c>
      <c r="AQ94" s="1" t="str">
        <f t="shared" si="48"/>
        <v/>
      </c>
      <c r="AR94" s="1" t="str">
        <f t="shared" si="49"/>
        <v/>
      </c>
    </row>
    <row r="95" spans="1:44" ht="17.399999999999999" hidden="1" customHeight="1">
      <c r="A95">
        <f t="shared" si="64"/>
        <v>0</v>
      </c>
      <c r="B95" s="65">
        <f t="shared" si="65"/>
        <v>90</v>
      </c>
      <c r="C95" s="104" t="str">
        <f t="shared" si="61"/>
        <v/>
      </c>
      <c r="D95" s="62" t="str">
        <f t="shared" si="62"/>
        <v/>
      </c>
      <c r="E95" s="68"/>
      <c r="F95" s="16"/>
      <c r="G95" s="30" t="str">
        <f t="shared" si="66"/>
        <v/>
      </c>
      <c r="H95" s="30"/>
      <c r="M95" s="40" t="str">
        <f>CONCATENATE(COUNTIF(N$3:N95,N95),N95)</f>
        <v xml:space="preserve">93 </v>
      </c>
      <c r="N95" s="12" t="str">
        <f>IF(O95&gt;0,'Saisie CLASSEMENT'!K100)</f>
        <v xml:space="preserve"> </v>
      </c>
      <c r="O95" s="59" t="str">
        <f>IF('Saisie CLASSEMENT'!$C100&gt;0,'Saisie CLASSEMENT'!B100,"")</f>
        <v/>
      </c>
      <c r="P95" s="59">
        <f>IF(O95&gt;0,'Saisie CLASSEMENT'!C100)</f>
        <v>0</v>
      </c>
      <c r="Q95" s="12" t="str">
        <f>IF(O95&gt;0,CONCATENATE('Saisie CLASSEMENT'!I100," ",'Saisie CLASSEMENT'!J100,""))</f>
        <v xml:space="preserve">   </v>
      </c>
      <c r="R95" s="60" t="str">
        <f>IF(O95&gt;0,'Saisie CLASSEMENT'!N100)</f>
        <v xml:space="preserve"> </v>
      </c>
      <c r="S95" s="60" t="str">
        <f>IF(O95&gt;0,'Saisie CLASSEMENT'!O100)</f>
        <v xml:space="preserve"> </v>
      </c>
      <c r="T95" s="14" t="str">
        <f>IF(LEN(O95)&gt;0,'Saisie CLASSEMENT'!H100,"")</f>
        <v/>
      </c>
      <c r="V95" s="43" t="str">
        <f t="shared" si="50"/>
        <v/>
      </c>
      <c r="W95" s="43" t="str">
        <f t="shared" si="51"/>
        <v/>
      </c>
      <c r="X95" s="43" t="str">
        <f t="shared" si="52"/>
        <v/>
      </c>
      <c r="Y95" s="1" t="str">
        <f>IF(OR(N95="",COUNTIF(N$2:N95,N95)&gt;1),"",COUNTIF(N:N,"&gt;="&amp;N95))</f>
        <v/>
      </c>
      <c r="Z95" s="53" t="str">
        <f t="shared" si="40"/>
        <v/>
      </c>
      <c r="AA95" s="53" t="str">
        <f t="shared" si="41"/>
        <v/>
      </c>
      <c r="AB95" t="str">
        <f t="shared" si="42"/>
        <v/>
      </c>
      <c r="AC95" s="54" t="str">
        <f t="shared" si="43"/>
        <v/>
      </c>
      <c r="AD95" s="55" t="str">
        <f t="shared" si="44"/>
        <v/>
      </c>
      <c r="AE95" s="56" t="str">
        <f>IF(ISERROR(VLOOKUP(CONCATENATE($AB$2,$Z95),$M$2:T$200,8,FALSE)),"",VLOOKUP(CONCATENATE($AB$2,$Z95),$M$2:$T$200,8,FALSE))</f>
        <v/>
      </c>
      <c r="AF95" s="57" t="str">
        <f t="shared" si="45"/>
        <v/>
      </c>
      <c r="AG95" s="233" t="str">
        <f t="shared" si="53"/>
        <v/>
      </c>
      <c r="AH95" s="234" t="str">
        <f t="shared" si="54"/>
        <v/>
      </c>
      <c r="AI95" s="55" t="str">
        <f t="shared" si="55"/>
        <v/>
      </c>
      <c r="AJ95" s="57" t="str">
        <f t="shared" si="56"/>
        <v/>
      </c>
      <c r="AK95" s="230" t="str">
        <f t="shared" si="57"/>
        <v/>
      </c>
      <c r="AL95" s="230" t="str">
        <f t="shared" si="58"/>
        <v/>
      </c>
      <c r="AM95" s="69" t="str">
        <f t="shared" si="59"/>
        <v/>
      </c>
      <c r="AN95" s="58" t="str">
        <f t="shared" si="60"/>
        <v/>
      </c>
      <c r="AO95" s="1" t="str">
        <f t="shared" si="46"/>
        <v/>
      </c>
      <c r="AP95" s="1" t="str">
        <f t="shared" si="47"/>
        <v/>
      </c>
      <c r="AQ95" s="1" t="str">
        <f t="shared" si="48"/>
        <v/>
      </c>
      <c r="AR95" s="1" t="str">
        <f t="shared" si="49"/>
        <v/>
      </c>
    </row>
    <row r="96" spans="1:44" ht="17.399999999999999" hidden="1" customHeight="1">
      <c r="A96">
        <f t="shared" si="64"/>
        <v>0</v>
      </c>
      <c r="B96" s="65">
        <f t="shared" si="65"/>
        <v>91</v>
      </c>
      <c r="C96" s="104" t="str">
        <f t="shared" si="61"/>
        <v/>
      </c>
      <c r="D96" s="62" t="str">
        <f t="shared" si="62"/>
        <v/>
      </c>
      <c r="E96" s="68"/>
      <c r="F96" s="16"/>
      <c r="G96" s="30" t="str">
        <f t="shared" si="66"/>
        <v/>
      </c>
      <c r="H96" s="30"/>
      <c r="M96" s="40" t="str">
        <f>CONCATENATE(COUNTIF(N$3:N96,N96),N96)</f>
        <v xml:space="preserve">94 </v>
      </c>
      <c r="N96" s="12" t="str">
        <f>IF(O96&gt;0,'Saisie CLASSEMENT'!K101)</f>
        <v xml:space="preserve"> </v>
      </c>
      <c r="O96" s="59" t="str">
        <f>IF('Saisie CLASSEMENT'!$C101&gt;0,'Saisie CLASSEMENT'!B101,"")</f>
        <v/>
      </c>
      <c r="P96" s="59">
        <f>IF(O96&gt;0,'Saisie CLASSEMENT'!C101)</f>
        <v>0</v>
      </c>
      <c r="Q96" s="12" t="str">
        <f>IF(O96&gt;0,CONCATENATE('Saisie CLASSEMENT'!I101," ",'Saisie CLASSEMENT'!J101,""))</f>
        <v xml:space="preserve">   </v>
      </c>
      <c r="R96" s="60" t="str">
        <f>IF(O96&gt;0,'Saisie CLASSEMENT'!N101)</f>
        <v xml:space="preserve"> </v>
      </c>
      <c r="S96" s="60" t="str">
        <f>IF(O96&gt;0,'Saisie CLASSEMENT'!O101)</f>
        <v xml:space="preserve"> </v>
      </c>
      <c r="T96" s="14" t="str">
        <f>IF(LEN(O96)&gt;0,'Saisie CLASSEMENT'!H101,"")</f>
        <v/>
      </c>
      <c r="V96" s="43" t="str">
        <f t="shared" si="50"/>
        <v/>
      </c>
      <c r="W96" s="43" t="str">
        <f t="shared" si="51"/>
        <v/>
      </c>
      <c r="X96" s="43" t="str">
        <f t="shared" si="52"/>
        <v/>
      </c>
      <c r="Y96" s="1" t="str">
        <f>IF(OR(N96="",COUNTIF(N$2:N96,N96)&gt;1),"",COUNTIF(N:N,"&gt;="&amp;N96))</f>
        <v/>
      </c>
      <c r="Z96" s="53" t="str">
        <f t="shared" si="40"/>
        <v/>
      </c>
      <c r="AA96" s="53" t="str">
        <f t="shared" si="41"/>
        <v/>
      </c>
      <c r="AB96" t="str">
        <f t="shared" si="42"/>
        <v/>
      </c>
      <c r="AC96" s="54" t="str">
        <f t="shared" si="43"/>
        <v/>
      </c>
      <c r="AD96" s="55" t="str">
        <f t="shared" si="44"/>
        <v/>
      </c>
      <c r="AE96" s="56" t="str">
        <f>IF(ISERROR(VLOOKUP(CONCATENATE($AB$2,$Z96),$M$2:T$200,8,FALSE)),"",VLOOKUP(CONCATENATE($AB$2,$Z96),$M$2:$T$200,8,FALSE))</f>
        <v/>
      </c>
      <c r="AF96" s="57" t="str">
        <f t="shared" si="45"/>
        <v/>
      </c>
      <c r="AG96" s="233" t="str">
        <f t="shared" si="53"/>
        <v/>
      </c>
      <c r="AH96" s="234" t="str">
        <f t="shared" si="54"/>
        <v/>
      </c>
      <c r="AI96" s="55" t="str">
        <f t="shared" si="55"/>
        <v/>
      </c>
      <c r="AJ96" s="57" t="str">
        <f t="shared" si="56"/>
        <v/>
      </c>
      <c r="AK96" s="230" t="str">
        <f t="shared" si="57"/>
        <v/>
      </c>
      <c r="AL96" s="230" t="str">
        <f t="shared" si="58"/>
        <v/>
      </c>
      <c r="AM96" s="69" t="str">
        <f t="shared" si="59"/>
        <v/>
      </c>
      <c r="AN96" s="58" t="str">
        <f t="shared" si="60"/>
        <v/>
      </c>
      <c r="AO96" s="1" t="str">
        <f t="shared" si="46"/>
        <v/>
      </c>
      <c r="AP96" s="1" t="str">
        <f t="shared" si="47"/>
        <v/>
      </c>
      <c r="AQ96" s="1" t="str">
        <f t="shared" si="48"/>
        <v/>
      </c>
      <c r="AR96" s="1" t="str">
        <f t="shared" si="49"/>
        <v/>
      </c>
    </row>
    <row r="97" spans="1:44" ht="17.399999999999999" hidden="1" customHeight="1">
      <c r="A97">
        <f t="shared" si="64"/>
        <v>0</v>
      </c>
      <c r="B97" s="65">
        <f t="shared" si="65"/>
        <v>92</v>
      </c>
      <c r="C97" s="104" t="str">
        <f t="shared" si="61"/>
        <v/>
      </c>
      <c r="D97" s="62" t="str">
        <f t="shared" si="62"/>
        <v/>
      </c>
      <c r="E97" s="68"/>
      <c r="F97" s="16"/>
      <c r="G97" s="30" t="str">
        <f t="shared" si="66"/>
        <v/>
      </c>
      <c r="H97" s="30"/>
      <c r="M97" s="40" t="str">
        <f>CONCATENATE(COUNTIF(N$3:N97,N97),N97)</f>
        <v xml:space="preserve">95 </v>
      </c>
      <c r="N97" s="12" t="str">
        <f>IF(O97&gt;0,'Saisie CLASSEMENT'!K102)</f>
        <v xml:space="preserve"> </v>
      </c>
      <c r="O97" s="59" t="str">
        <f>IF('Saisie CLASSEMENT'!$C102&gt;0,'Saisie CLASSEMENT'!B102,"")</f>
        <v/>
      </c>
      <c r="P97" s="59">
        <f>IF(O97&gt;0,'Saisie CLASSEMENT'!C102)</f>
        <v>0</v>
      </c>
      <c r="Q97" s="12" t="str">
        <f>IF(O97&gt;0,CONCATENATE('Saisie CLASSEMENT'!I102," ",'Saisie CLASSEMENT'!J102,""))</f>
        <v xml:space="preserve">   </v>
      </c>
      <c r="R97" s="60" t="str">
        <f>IF(O97&gt;0,'Saisie CLASSEMENT'!N102)</f>
        <v xml:space="preserve"> </v>
      </c>
      <c r="S97" s="60" t="str">
        <f>IF(O97&gt;0,'Saisie CLASSEMENT'!O102)</f>
        <v xml:space="preserve"> </v>
      </c>
      <c r="T97" s="14" t="str">
        <f>IF(LEN(O97)&gt;0,'Saisie CLASSEMENT'!H102,"")</f>
        <v/>
      </c>
      <c r="V97" s="43" t="str">
        <f t="shared" si="50"/>
        <v/>
      </c>
      <c r="W97" s="43" t="str">
        <f t="shared" si="51"/>
        <v/>
      </c>
      <c r="X97" s="43" t="str">
        <f t="shared" si="52"/>
        <v/>
      </c>
      <c r="Y97" s="1" t="str">
        <f>IF(OR(N97="",COUNTIF(N$2:N97,N97)&gt;1),"",COUNTIF(N:N,"&gt;="&amp;N97))</f>
        <v/>
      </c>
      <c r="Z97" s="53" t="str">
        <f t="shared" si="40"/>
        <v/>
      </c>
      <c r="AA97" s="53" t="str">
        <f t="shared" si="41"/>
        <v/>
      </c>
      <c r="AB97" t="str">
        <f t="shared" si="42"/>
        <v/>
      </c>
      <c r="AC97" s="54" t="str">
        <f t="shared" si="43"/>
        <v/>
      </c>
      <c r="AD97" s="55" t="str">
        <f t="shared" si="44"/>
        <v/>
      </c>
      <c r="AE97" s="56" t="str">
        <f>IF(ISERROR(VLOOKUP(CONCATENATE($AB$2,$Z97),$M$2:T$200,8,FALSE)),"",VLOOKUP(CONCATENATE($AB$2,$Z97),$M$2:$T$200,8,FALSE))</f>
        <v/>
      </c>
      <c r="AF97" s="57" t="str">
        <f t="shared" si="45"/>
        <v/>
      </c>
      <c r="AG97" s="233" t="str">
        <f t="shared" si="53"/>
        <v/>
      </c>
      <c r="AH97" s="234" t="str">
        <f t="shared" si="54"/>
        <v/>
      </c>
      <c r="AI97" s="55" t="str">
        <f t="shared" si="55"/>
        <v/>
      </c>
      <c r="AJ97" s="57" t="str">
        <f t="shared" si="56"/>
        <v/>
      </c>
      <c r="AK97" s="230" t="str">
        <f t="shared" si="57"/>
        <v/>
      </c>
      <c r="AL97" s="230" t="str">
        <f t="shared" si="58"/>
        <v/>
      </c>
      <c r="AM97" s="69" t="str">
        <f t="shared" si="59"/>
        <v/>
      </c>
      <c r="AN97" s="58" t="str">
        <f t="shared" si="60"/>
        <v/>
      </c>
      <c r="AO97" s="1" t="str">
        <f t="shared" si="46"/>
        <v/>
      </c>
      <c r="AP97" s="1" t="str">
        <f t="shared" si="47"/>
        <v/>
      </c>
      <c r="AQ97" s="1" t="str">
        <f t="shared" si="48"/>
        <v/>
      </c>
      <c r="AR97" s="1" t="str">
        <f t="shared" si="49"/>
        <v/>
      </c>
    </row>
    <row r="98" spans="1:44" ht="17.399999999999999" hidden="1" customHeight="1">
      <c r="A98">
        <f t="shared" si="64"/>
        <v>0</v>
      </c>
      <c r="B98" s="65">
        <f t="shared" si="65"/>
        <v>93</v>
      </c>
      <c r="C98" s="104" t="str">
        <f t="shared" si="61"/>
        <v/>
      </c>
      <c r="D98" s="62" t="str">
        <f t="shared" si="62"/>
        <v/>
      </c>
      <c r="E98" s="68"/>
      <c r="F98" s="16"/>
      <c r="G98" s="30" t="str">
        <f t="shared" si="66"/>
        <v/>
      </c>
      <c r="H98" s="30"/>
      <c r="M98" s="40" t="str">
        <f>CONCATENATE(COUNTIF(N$3:N98,N98),N98)</f>
        <v xml:space="preserve">96 </v>
      </c>
      <c r="N98" s="12" t="str">
        <f>IF(O98&gt;0,'Saisie CLASSEMENT'!K103)</f>
        <v xml:space="preserve"> </v>
      </c>
      <c r="O98" s="59" t="str">
        <f>IF('Saisie CLASSEMENT'!$C103&gt;0,'Saisie CLASSEMENT'!B103,"")</f>
        <v/>
      </c>
      <c r="P98" s="59">
        <f>IF(O98&gt;0,'Saisie CLASSEMENT'!C103)</f>
        <v>0</v>
      </c>
      <c r="Q98" s="12" t="str">
        <f>IF(O98&gt;0,CONCATENATE('Saisie CLASSEMENT'!I103," ",'Saisie CLASSEMENT'!J103,""))</f>
        <v xml:space="preserve">   </v>
      </c>
      <c r="R98" s="60" t="str">
        <f>IF(O98&gt;0,'Saisie CLASSEMENT'!N103)</f>
        <v xml:space="preserve"> </v>
      </c>
      <c r="S98" s="60" t="str">
        <f>IF(O98&gt;0,'Saisie CLASSEMENT'!O103)</f>
        <v xml:space="preserve"> </v>
      </c>
      <c r="T98" s="14" t="str">
        <f>IF(LEN(O98)&gt;0,'Saisie CLASSEMENT'!H103,"")</f>
        <v/>
      </c>
      <c r="V98" s="43" t="str">
        <f t="shared" si="50"/>
        <v/>
      </c>
      <c r="W98" s="43" t="str">
        <f t="shared" si="51"/>
        <v/>
      </c>
      <c r="X98" s="43" t="str">
        <f t="shared" si="52"/>
        <v/>
      </c>
      <c r="Y98" s="1" t="str">
        <f>IF(OR(N98="",COUNTIF(N$2:N98,N98)&gt;1),"",COUNTIF(N:N,"&gt;="&amp;N98))</f>
        <v/>
      </c>
      <c r="Z98" s="53" t="str">
        <f t="shared" si="40"/>
        <v/>
      </c>
      <c r="AA98" s="53" t="str">
        <f t="shared" si="41"/>
        <v/>
      </c>
      <c r="AB98" t="str">
        <f t="shared" si="42"/>
        <v/>
      </c>
      <c r="AC98" s="54" t="str">
        <f t="shared" si="43"/>
        <v/>
      </c>
      <c r="AD98" s="55" t="str">
        <f t="shared" si="44"/>
        <v/>
      </c>
      <c r="AE98" s="56" t="str">
        <f>IF(ISERROR(VLOOKUP(CONCATENATE($AB$2,$Z98),$M$2:T$200,8,FALSE)),"",VLOOKUP(CONCATENATE($AB$2,$Z98),$M$2:$T$200,8,FALSE))</f>
        <v/>
      </c>
      <c r="AF98" s="57" t="str">
        <f t="shared" si="45"/>
        <v/>
      </c>
      <c r="AG98" s="233" t="str">
        <f t="shared" si="53"/>
        <v/>
      </c>
      <c r="AH98" s="234" t="str">
        <f t="shared" si="54"/>
        <v/>
      </c>
      <c r="AI98" s="55" t="str">
        <f t="shared" si="55"/>
        <v/>
      </c>
      <c r="AJ98" s="57" t="str">
        <f t="shared" si="56"/>
        <v/>
      </c>
      <c r="AK98" s="230" t="str">
        <f t="shared" si="57"/>
        <v/>
      </c>
      <c r="AL98" s="230" t="str">
        <f t="shared" si="58"/>
        <v/>
      </c>
      <c r="AM98" s="69" t="str">
        <f t="shared" si="59"/>
        <v/>
      </c>
      <c r="AN98" s="58" t="str">
        <f t="shared" si="60"/>
        <v/>
      </c>
      <c r="AO98" s="1" t="str">
        <f t="shared" si="46"/>
        <v/>
      </c>
      <c r="AP98" s="1" t="str">
        <f t="shared" si="47"/>
        <v/>
      </c>
      <c r="AQ98" s="1" t="str">
        <f t="shared" si="48"/>
        <v/>
      </c>
      <c r="AR98" s="1" t="str">
        <f t="shared" si="49"/>
        <v/>
      </c>
    </row>
    <row r="99" spans="1:44" ht="17.399999999999999" hidden="1" customHeight="1">
      <c r="A99">
        <f t="shared" si="64"/>
        <v>0</v>
      </c>
      <c r="B99" s="65">
        <f t="shared" si="65"/>
        <v>94</v>
      </c>
      <c r="C99" s="104" t="str">
        <f t="shared" si="61"/>
        <v/>
      </c>
      <c r="D99" s="62" t="str">
        <f t="shared" si="62"/>
        <v/>
      </c>
      <c r="E99" s="68"/>
      <c r="F99" s="16"/>
      <c r="G99" s="30" t="str">
        <f t="shared" si="66"/>
        <v/>
      </c>
      <c r="H99" s="30"/>
      <c r="M99" s="40" t="str">
        <f>CONCATENATE(COUNTIF(N$3:N99,N99),N99)</f>
        <v xml:space="preserve">97 </v>
      </c>
      <c r="N99" s="12" t="str">
        <f>IF(O99&gt;0,'Saisie CLASSEMENT'!K104)</f>
        <v xml:space="preserve"> </v>
      </c>
      <c r="O99" s="59" t="str">
        <f>IF('Saisie CLASSEMENT'!$C104&gt;0,'Saisie CLASSEMENT'!B104,"")</f>
        <v/>
      </c>
      <c r="P99" s="59">
        <f>IF(O99&gt;0,'Saisie CLASSEMENT'!C104)</f>
        <v>0</v>
      </c>
      <c r="Q99" s="12" t="str">
        <f>IF(O99&gt;0,CONCATENATE('Saisie CLASSEMENT'!I104," ",'Saisie CLASSEMENT'!J104,""))</f>
        <v xml:space="preserve">   </v>
      </c>
      <c r="R99" s="60" t="str">
        <f>IF(O99&gt;0,'Saisie CLASSEMENT'!N104)</f>
        <v xml:space="preserve"> </v>
      </c>
      <c r="S99" s="60" t="str">
        <f>IF(O99&gt;0,'Saisie CLASSEMENT'!O104)</f>
        <v xml:space="preserve"> </v>
      </c>
      <c r="T99" s="14" t="str">
        <f>IF(LEN(O99)&gt;0,'Saisie CLASSEMENT'!H104,"")</f>
        <v/>
      </c>
      <c r="V99" s="43" t="str">
        <f t="shared" si="50"/>
        <v/>
      </c>
      <c r="W99" s="43" t="str">
        <f t="shared" si="51"/>
        <v/>
      </c>
      <c r="X99" s="43" t="str">
        <f t="shared" si="52"/>
        <v/>
      </c>
      <c r="Y99" s="1" t="str">
        <f>IF(OR(N99="",COUNTIF(N$2:N99,N99)&gt;1),"",COUNTIF(N:N,"&gt;="&amp;N99))</f>
        <v/>
      </c>
      <c r="Z99" s="53" t="str">
        <f t="shared" ref="Z99:Z130" si="67">IF(ROW()-1&gt;COUNT(Y:Y),"",INDEX(N:N,MATCH(LARGE(Y:Y,ROW()-1),Y:Y,0)))</f>
        <v/>
      </c>
      <c r="AA99" s="53" t="str">
        <f t="shared" ref="AA99:AA130" si="68">IF(ISERROR(VLOOKUP(CONCATENATE($AA$2,$Z99),$M$2:$T$200,3,FALSE)),"",VLOOKUP(CONCATENATE($AA$2,$Z99),$M$2:$T$200,3,FALSE))</f>
        <v/>
      </c>
      <c r="AB99" t="str">
        <f t="shared" ref="AB99:AB130" si="69">IF(ISERROR(VLOOKUP(CONCATENATE($AB$2,$Z99),$M$2:$T$200,3,FALSE)),"",VLOOKUP(CONCATENATE($AB$2,$Z99),$M$2:$T$200,3,FALSE))</f>
        <v/>
      </c>
      <c r="AC99" s="54" t="str">
        <f t="shared" ref="AC99:AC130" si="70">IF(ISERROR(VLOOKUP(CONCATENATE($AC$2,$Z99),$M$2:$T$200,3,FALSE)),"",VLOOKUP(CONCATENATE($AC$2,$Z99),$M$2:$T$200,3,FALSE))</f>
        <v/>
      </c>
      <c r="AD99" s="55" t="str">
        <f t="shared" ref="AD99:AD130" si="71">IF(ISERROR(VLOOKUP(CONCATENATE($AA$2,$Z99),$M$2:$T$200,8,FALSE)),"",VLOOKUP(CONCATENATE($AA$2,$Z99),$M$2:$T$200,8,FALSE))</f>
        <v/>
      </c>
      <c r="AE99" s="56" t="str">
        <f>IF(ISERROR(VLOOKUP(CONCATENATE($AB$2,$Z99),$M$2:T$200,8,FALSE)),"",VLOOKUP(CONCATENATE($AB$2,$Z99),$M$2:$T$200,8,FALSE))</f>
        <v/>
      </c>
      <c r="AF99" s="57" t="str">
        <f t="shared" ref="AF99:AF130" si="72">IF(ISERROR(VLOOKUP(CONCATENATE($AC$2,$Z99),$M$2:$T$200,8,FALSE)),"",VLOOKUP(CONCATENATE($AC$2,$Z99),$M$2:$T$200,8,FALSE))</f>
        <v/>
      </c>
      <c r="AG99" s="233" t="str">
        <f t="shared" si="53"/>
        <v/>
      </c>
      <c r="AH99" s="234" t="str">
        <f t="shared" si="54"/>
        <v/>
      </c>
      <c r="AI99" s="55" t="str">
        <f t="shared" si="55"/>
        <v/>
      </c>
      <c r="AJ99" s="57" t="str">
        <f t="shared" si="56"/>
        <v/>
      </c>
      <c r="AK99" s="230" t="str">
        <f t="shared" si="57"/>
        <v/>
      </c>
      <c r="AL99" s="230" t="str">
        <f t="shared" si="58"/>
        <v/>
      </c>
      <c r="AM99" s="69" t="str">
        <f t="shared" si="59"/>
        <v/>
      </c>
      <c r="AN99" s="58" t="str">
        <f t="shared" si="60"/>
        <v/>
      </c>
      <c r="AO99" s="1" t="str">
        <f t="shared" ref="AO99:AO130" si="73">IF(LEN(AK99)&gt;0,(RANK(AK99,AK$3:AK$200,1)),"")</f>
        <v/>
      </c>
      <c r="AP99" s="1" t="str">
        <f t="shared" ref="AP99:AP130" si="74">IF(LEN(AL99)&gt;0,(RANK(AL99,AL$3:AL$200,1)),"")</f>
        <v/>
      </c>
      <c r="AQ99" s="1" t="str">
        <f t="shared" ref="AQ99:AQ130" si="75">IF(LEN(AM99)&gt;0,(RANK(AM99,AM$3:AM$200,1)),"")</f>
        <v/>
      </c>
      <c r="AR99" s="1" t="str">
        <f t="shared" ref="AR99:AR130" si="76">IF(LEN(AN99)&gt;0,(RANK(AN99,AN$3:AN$200,1)),"")</f>
        <v/>
      </c>
    </row>
    <row r="100" spans="1:44" ht="17.399999999999999" hidden="1" customHeight="1">
      <c r="A100">
        <f t="shared" si="64"/>
        <v>0</v>
      </c>
      <c r="B100" s="65">
        <f t="shared" si="65"/>
        <v>95</v>
      </c>
      <c r="C100" s="104" t="str">
        <f t="shared" si="61"/>
        <v/>
      </c>
      <c r="D100" s="62" t="str">
        <f t="shared" si="62"/>
        <v/>
      </c>
      <c r="E100" s="68"/>
      <c r="F100" s="16"/>
      <c r="G100" s="30" t="str">
        <f t="shared" si="66"/>
        <v/>
      </c>
      <c r="H100" s="30"/>
      <c r="M100" s="40" t="str">
        <f>CONCATENATE(COUNTIF(N$3:N100,N100),N100)</f>
        <v xml:space="preserve">98 </v>
      </c>
      <c r="N100" s="12" t="str">
        <f>IF(O100&gt;0,'Saisie CLASSEMENT'!K105)</f>
        <v xml:space="preserve"> </v>
      </c>
      <c r="O100" s="59" t="str">
        <f>IF('Saisie CLASSEMENT'!$C105&gt;0,'Saisie CLASSEMENT'!B105,"")</f>
        <v/>
      </c>
      <c r="P100" s="59">
        <f>IF(O100&gt;0,'Saisie CLASSEMENT'!C105)</f>
        <v>0</v>
      </c>
      <c r="Q100" s="12" t="str">
        <f>IF(O100&gt;0,CONCATENATE('Saisie CLASSEMENT'!I105," ",'Saisie CLASSEMENT'!J105,""))</f>
        <v xml:space="preserve">   </v>
      </c>
      <c r="R100" s="60" t="str">
        <f>IF(O100&gt;0,'Saisie CLASSEMENT'!N105)</f>
        <v xml:space="preserve"> </v>
      </c>
      <c r="S100" s="60" t="str">
        <f>IF(O100&gt;0,'Saisie CLASSEMENT'!O105)</f>
        <v xml:space="preserve"> </v>
      </c>
      <c r="T100" s="14" t="str">
        <f>IF(LEN(O100)&gt;0,'Saisie CLASSEMENT'!H105,"")</f>
        <v/>
      </c>
      <c r="V100" s="43" t="str">
        <f t="shared" si="50"/>
        <v/>
      </c>
      <c r="W100" s="43" t="str">
        <f t="shared" si="51"/>
        <v/>
      </c>
      <c r="X100" s="43" t="str">
        <f t="shared" si="52"/>
        <v/>
      </c>
      <c r="Y100" s="1" t="str">
        <f>IF(OR(N100="",COUNTIF(N$2:N100,N100)&gt;1),"",COUNTIF(N:N,"&gt;="&amp;N100))</f>
        <v/>
      </c>
      <c r="Z100" s="53" t="str">
        <f t="shared" si="67"/>
        <v/>
      </c>
      <c r="AA100" s="53" t="str">
        <f t="shared" si="68"/>
        <v/>
      </c>
      <c r="AB100" t="str">
        <f t="shared" si="69"/>
        <v/>
      </c>
      <c r="AC100" s="54" t="str">
        <f t="shared" si="70"/>
        <v/>
      </c>
      <c r="AD100" s="55" t="str">
        <f t="shared" si="71"/>
        <v/>
      </c>
      <c r="AE100" s="56" t="str">
        <f>IF(ISERROR(VLOOKUP(CONCATENATE($AB$2,$Z100),$M$2:T$200,8,FALSE)),"",VLOOKUP(CONCATENATE($AB$2,$Z100),$M$2:$T$200,8,FALSE))</f>
        <v/>
      </c>
      <c r="AF100" s="57" t="str">
        <f t="shared" si="72"/>
        <v/>
      </c>
      <c r="AG100" s="233" t="str">
        <f t="shared" si="53"/>
        <v/>
      </c>
      <c r="AH100" s="234" t="str">
        <f t="shared" si="54"/>
        <v/>
      </c>
      <c r="AI100" s="55" t="str">
        <f t="shared" si="55"/>
        <v/>
      </c>
      <c r="AJ100" s="57" t="str">
        <f t="shared" si="56"/>
        <v/>
      </c>
      <c r="AK100" s="230" t="str">
        <f t="shared" si="57"/>
        <v/>
      </c>
      <c r="AL100" s="230" t="str">
        <f t="shared" si="58"/>
        <v/>
      </c>
      <c r="AM100" s="69" t="str">
        <f t="shared" si="59"/>
        <v/>
      </c>
      <c r="AN100" s="58" t="str">
        <f t="shared" si="60"/>
        <v/>
      </c>
      <c r="AO100" s="1" t="str">
        <f t="shared" si="73"/>
        <v/>
      </c>
      <c r="AP100" s="1" t="str">
        <f t="shared" si="74"/>
        <v/>
      </c>
      <c r="AQ100" s="1" t="str">
        <f t="shared" si="75"/>
        <v/>
      </c>
      <c r="AR100" s="1" t="str">
        <f t="shared" si="76"/>
        <v/>
      </c>
    </row>
    <row r="101" spans="1:44" ht="17.399999999999999" hidden="1" customHeight="1">
      <c r="A101">
        <f t="shared" si="64"/>
        <v>0</v>
      </c>
      <c r="B101" s="65">
        <f t="shared" si="65"/>
        <v>96</v>
      </c>
      <c r="C101" s="104" t="str">
        <f t="shared" si="61"/>
        <v/>
      </c>
      <c r="D101" s="62" t="str">
        <f t="shared" si="62"/>
        <v/>
      </c>
      <c r="E101" s="68"/>
      <c r="F101" s="16"/>
      <c r="G101" s="30" t="str">
        <f t="shared" si="66"/>
        <v/>
      </c>
      <c r="H101" s="30"/>
      <c r="M101" s="40" t="str">
        <f>CONCATENATE(COUNTIF(N$3:N101,N101),N101)</f>
        <v xml:space="preserve">99 </v>
      </c>
      <c r="N101" s="12" t="str">
        <f>IF(O101&gt;0,'Saisie CLASSEMENT'!K106)</f>
        <v xml:space="preserve"> </v>
      </c>
      <c r="O101" s="59" t="str">
        <f>IF('Saisie CLASSEMENT'!$C106&gt;0,'Saisie CLASSEMENT'!B106,"")</f>
        <v/>
      </c>
      <c r="P101" s="59">
        <f>IF(O101&gt;0,'Saisie CLASSEMENT'!C106)</f>
        <v>0</v>
      </c>
      <c r="Q101" s="12" t="str">
        <f>IF(O101&gt;0,CONCATENATE('Saisie CLASSEMENT'!I106," ",'Saisie CLASSEMENT'!J106,""))</f>
        <v xml:space="preserve">   </v>
      </c>
      <c r="R101" s="60" t="str">
        <f>IF(O101&gt;0,'Saisie CLASSEMENT'!N106)</f>
        <v xml:space="preserve"> </v>
      </c>
      <c r="S101" s="60" t="str">
        <f>IF(O101&gt;0,'Saisie CLASSEMENT'!O106)</f>
        <v xml:space="preserve"> </v>
      </c>
      <c r="T101" s="14" t="str">
        <f>IF(LEN(O101)&gt;0,'Saisie CLASSEMENT'!H106,"")</f>
        <v/>
      </c>
      <c r="V101" s="43" t="str">
        <f t="shared" si="50"/>
        <v/>
      </c>
      <c r="W101" s="43" t="str">
        <f t="shared" si="51"/>
        <v/>
      </c>
      <c r="X101" s="43" t="str">
        <f t="shared" si="52"/>
        <v/>
      </c>
      <c r="Y101" s="1" t="str">
        <f>IF(OR(N101="",COUNTIF(N$2:N101,N101)&gt;1),"",COUNTIF(N:N,"&gt;="&amp;N101))</f>
        <v/>
      </c>
      <c r="Z101" s="53" t="str">
        <f t="shared" si="67"/>
        <v/>
      </c>
      <c r="AA101" s="53" t="str">
        <f t="shared" si="68"/>
        <v/>
      </c>
      <c r="AB101" t="str">
        <f t="shared" si="69"/>
        <v/>
      </c>
      <c r="AC101" s="54" t="str">
        <f t="shared" si="70"/>
        <v/>
      </c>
      <c r="AD101" s="55" t="str">
        <f t="shared" si="71"/>
        <v/>
      </c>
      <c r="AE101" s="56" t="str">
        <f>IF(ISERROR(VLOOKUP(CONCATENATE($AB$2,$Z101),$M$2:T$200,8,FALSE)),"",VLOOKUP(CONCATENATE($AB$2,$Z101),$M$2:$T$200,8,FALSE))</f>
        <v/>
      </c>
      <c r="AF101" s="57" t="str">
        <f t="shared" si="72"/>
        <v/>
      </c>
      <c r="AG101" s="233" t="str">
        <f t="shared" si="53"/>
        <v/>
      </c>
      <c r="AH101" s="234" t="str">
        <f t="shared" si="54"/>
        <v/>
      </c>
      <c r="AI101" s="55" t="str">
        <f t="shared" si="55"/>
        <v/>
      </c>
      <c r="AJ101" s="57" t="str">
        <f t="shared" si="56"/>
        <v/>
      </c>
      <c r="AK101" s="230" t="str">
        <f t="shared" si="57"/>
        <v/>
      </c>
      <c r="AL101" s="230" t="str">
        <f t="shared" si="58"/>
        <v/>
      </c>
      <c r="AM101" s="69" t="str">
        <f t="shared" si="59"/>
        <v/>
      </c>
      <c r="AN101" s="58" t="str">
        <f t="shared" si="60"/>
        <v/>
      </c>
      <c r="AO101" s="1" t="str">
        <f t="shared" si="73"/>
        <v/>
      </c>
      <c r="AP101" s="1" t="str">
        <f t="shared" si="74"/>
        <v/>
      </c>
      <c r="AQ101" s="1" t="str">
        <f t="shared" si="75"/>
        <v/>
      </c>
      <c r="AR101" s="1" t="str">
        <f t="shared" si="76"/>
        <v/>
      </c>
    </row>
    <row r="102" spans="1:44" ht="17.399999999999999" hidden="1" customHeight="1">
      <c r="A102">
        <f t="shared" si="64"/>
        <v>0</v>
      </c>
      <c r="B102" s="65">
        <f t="shared" si="65"/>
        <v>97</v>
      </c>
      <c r="C102" s="104" t="str">
        <f t="shared" ref="C102:C110" si="77">IF(ISERROR(VLOOKUP($B102,$V$3:$AR$200,3,FALSE)),"",VLOOKUP($B102,$V$3:$AR$200,5,FALSE))</f>
        <v/>
      </c>
      <c r="D102" s="62" t="str">
        <f t="shared" ref="D102:D133" si="78">IF($G$2&lt;3,IF(ISERROR(VLOOKUP($B102,$V$3:$AR$200,3,FALSE)),"",VLOOKUP($B102,$V$3:$AR$200,2,FALSE)),"")</f>
        <v/>
      </c>
      <c r="E102" s="68"/>
      <c r="F102" s="16"/>
      <c r="G102" s="30" t="str">
        <f t="shared" si="66"/>
        <v/>
      </c>
      <c r="H102" s="30"/>
      <c r="M102" s="40" t="str">
        <f>CONCATENATE(COUNTIF(N$3:N102,N102),N102)</f>
        <v xml:space="preserve">100 </v>
      </c>
      <c r="N102" s="12" t="str">
        <f>IF(O102&gt;0,'Saisie CLASSEMENT'!K107)</f>
        <v xml:space="preserve"> </v>
      </c>
      <c r="O102" s="59" t="str">
        <f>IF('Saisie CLASSEMENT'!$C107&gt;0,'Saisie CLASSEMENT'!B107,"")</f>
        <v/>
      </c>
      <c r="P102" s="59">
        <f>IF(O102&gt;0,'Saisie CLASSEMENT'!C107)</f>
        <v>0</v>
      </c>
      <c r="Q102" s="12" t="str">
        <f>IF(O102&gt;0,CONCATENATE('Saisie CLASSEMENT'!I107," ",'Saisie CLASSEMENT'!J107,""))</f>
        <v xml:space="preserve">   </v>
      </c>
      <c r="R102" s="60" t="str">
        <f>IF(O102&gt;0,'Saisie CLASSEMENT'!N107)</f>
        <v xml:space="preserve"> </v>
      </c>
      <c r="S102" s="60" t="str">
        <f>IF(O102&gt;0,'Saisie CLASSEMENT'!O107)</f>
        <v xml:space="preserve"> </v>
      </c>
      <c r="T102" s="14" t="str">
        <f>IF(LEN(O102)&gt;0,'Saisie CLASSEMENT'!H107,"")</f>
        <v/>
      </c>
      <c r="V102" s="43" t="str">
        <f t="shared" si="50"/>
        <v/>
      </c>
      <c r="W102" s="43" t="str">
        <f t="shared" si="51"/>
        <v/>
      </c>
      <c r="X102" s="43" t="str">
        <f t="shared" si="52"/>
        <v/>
      </c>
      <c r="Y102" s="1" t="str">
        <f>IF(OR(N102="",COUNTIF(N$2:N102,N102)&gt;1),"",COUNTIF(N:N,"&gt;="&amp;N102))</f>
        <v/>
      </c>
      <c r="Z102" s="53" t="str">
        <f t="shared" si="67"/>
        <v/>
      </c>
      <c r="AA102" s="53" t="str">
        <f t="shared" si="68"/>
        <v/>
      </c>
      <c r="AB102" t="str">
        <f t="shared" si="69"/>
        <v/>
      </c>
      <c r="AC102" s="54" t="str">
        <f t="shared" si="70"/>
        <v/>
      </c>
      <c r="AD102" s="55" t="str">
        <f t="shared" si="71"/>
        <v/>
      </c>
      <c r="AE102" s="56" t="str">
        <f>IF(ISERROR(VLOOKUP(CONCATENATE($AB$2,$Z102),$M$2:T$200,8,FALSE)),"",VLOOKUP(CONCATENATE($AB$2,$Z102),$M$2:$T$200,8,FALSE))</f>
        <v/>
      </c>
      <c r="AF102" s="57" t="str">
        <f t="shared" si="72"/>
        <v/>
      </c>
      <c r="AG102" s="233" t="str">
        <f t="shared" si="53"/>
        <v/>
      </c>
      <c r="AH102" s="234" t="str">
        <f t="shared" si="54"/>
        <v/>
      </c>
      <c r="AI102" s="55" t="str">
        <f t="shared" si="55"/>
        <v/>
      </c>
      <c r="AJ102" s="57" t="str">
        <f t="shared" si="56"/>
        <v/>
      </c>
      <c r="AK102" s="230" t="str">
        <f t="shared" si="57"/>
        <v/>
      </c>
      <c r="AL102" s="230" t="str">
        <f t="shared" si="58"/>
        <v/>
      </c>
      <c r="AM102" s="69" t="str">
        <f t="shared" si="59"/>
        <v/>
      </c>
      <c r="AN102" s="58" t="str">
        <f t="shared" si="60"/>
        <v/>
      </c>
      <c r="AO102" s="1" t="str">
        <f t="shared" si="73"/>
        <v/>
      </c>
      <c r="AP102" s="1" t="str">
        <f t="shared" si="74"/>
        <v/>
      </c>
      <c r="AQ102" s="1" t="str">
        <f t="shared" si="75"/>
        <v/>
      </c>
      <c r="AR102" s="1" t="str">
        <f t="shared" si="76"/>
        <v/>
      </c>
    </row>
    <row r="103" spans="1:44" ht="17.399999999999999" hidden="1" customHeight="1">
      <c r="A103">
        <f t="shared" si="64"/>
        <v>0</v>
      </c>
      <c r="B103" s="65">
        <f t="shared" si="65"/>
        <v>98</v>
      </c>
      <c r="C103" s="104" t="str">
        <f t="shared" si="77"/>
        <v/>
      </c>
      <c r="D103" s="62" t="str">
        <f t="shared" si="78"/>
        <v/>
      </c>
      <c r="E103" s="68"/>
      <c r="F103" s="16"/>
      <c r="G103" s="30" t="str">
        <f t="shared" si="66"/>
        <v/>
      </c>
      <c r="H103" s="30"/>
      <c r="M103" s="40" t="str">
        <f>CONCATENATE(COUNTIF(N$3:N103,N103),N103)</f>
        <v xml:space="preserve">101 </v>
      </c>
      <c r="N103" s="12" t="str">
        <f>IF(O103&gt;0,'Saisie CLASSEMENT'!K108)</f>
        <v xml:space="preserve"> </v>
      </c>
      <c r="O103" s="59" t="str">
        <f>IF('Saisie CLASSEMENT'!$C108&gt;0,'Saisie CLASSEMENT'!B108,"")</f>
        <v/>
      </c>
      <c r="P103" s="59">
        <f>IF(O103&gt;0,'Saisie CLASSEMENT'!C108)</f>
        <v>0</v>
      </c>
      <c r="Q103" s="12" t="str">
        <f>IF(O103&gt;0,CONCATENATE('Saisie CLASSEMENT'!I108," ",'Saisie CLASSEMENT'!J108,""))</f>
        <v xml:space="preserve">   </v>
      </c>
      <c r="R103" s="60" t="str">
        <f>IF(O103&gt;0,'Saisie CLASSEMENT'!N108)</f>
        <v xml:space="preserve"> </v>
      </c>
      <c r="S103" s="60" t="str">
        <f>IF(O103&gt;0,'Saisie CLASSEMENT'!O108)</f>
        <v xml:space="preserve"> </v>
      </c>
      <c r="T103" s="14" t="str">
        <f>IF(LEN(O103)&gt;0,'Saisie CLASSEMENT'!H108,"")</f>
        <v/>
      </c>
      <c r="V103" s="43" t="str">
        <f t="shared" si="50"/>
        <v/>
      </c>
      <c r="W103" s="43" t="str">
        <f t="shared" si="51"/>
        <v/>
      </c>
      <c r="X103" s="43" t="str">
        <f t="shared" si="52"/>
        <v/>
      </c>
      <c r="Y103" s="1" t="str">
        <f>IF(OR(N103="",COUNTIF(N$2:N103,N103)&gt;1),"",COUNTIF(N:N,"&gt;="&amp;N103))</f>
        <v/>
      </c>
      <c r="Z103" s="53" t="str">
        <f t="shared" si="67"/>
        <v/>
      </c>
      <c r="AA103" s="53" t="str">
        <f t="shared" si="68"/>
        <v/>
      </c>
      <c r="AB103" t="str">
        <f t="shared" si="69"/>
        <v/>
      </c>
      <c r="AC103" s="54" t="str">
        <f t="shared" si="70"/>
        <v/>
      </c>
      <c r="AD103" s="55" t="str">
        <f t="shared" si="71"/>
        <v/>
      </c>
      <c r="AE103" s="56" t="str">
        <f>IF(ISERROR(VLOOKUP(CONCATENATE($AB$2,$Z103),$M$2:T$200,8,FALSE)),"",VLOOKUP(CONCATENATE($AB$2,$Z103),$M$2:$T$200,8,FALSE))</f>
        <v/>
      </c>
      <c r="AF103" s="57" t="str">
        <f t="shared" si="72"/>
        <v/>
      </c>
      <c r="AG103" s="233" t="str">
        <f t="shared" si="53"/>
        <v/>
      </c>
      <c r="AH103" s="234" t="str">
        <f t="shared" si="54"/>
        <v/>
      </c>
      <c r="AI103" s="55" t="str">
        <f t="shared" si="55"/>
        <v/>
      </c>
      <c r="AJ103" s="57" t="str">
        <f t="shared" si="56"/>
        <v/>
      </c>
      <c r="AK103" s="230" t="str">
        <f t="shared" si="57"/>
        <v/>
      </c>
      <c r="AL103" s="230" t="str">
        <f t="shared" si="58"/>
        <v/>
      </c>
      <c r="AM103" s="69" t="str">
        <f t="shared" si="59"/>
        <v/>
      </c>
      <c r="AN103" s="58" t="str">
        <f t="shared" si="60"/>
        <v/>
      </c>
      <c r="AO103" s="1" t="str">
        <f t="shared" si="73"/>
        <v/>
      </c>
      <c r="AP103" s="1" t="str">
        <f t="shared" si="74"/>
        <v/>
      </c>
      <c r="AQ103" s="1" t="str">
        <f t="shared" si="75"/>
        <v/>
      </c>
      <c r="AR103" s="1" t="str">
        <f t="shared" si="76"/>
        <v/>
      </c>
    </row>
    <row r="104" spans="1:44" ht="17.399999999999999" hidden="1" customHeight="1">
      <c r="A104">
        <f t="shared" si="64"/>
        <v>0</v>
      </c>
      <c r="B104" s="65">
        <f t="shared" si="65"/>
        <v>99</v>
      </c>
      <c r="C104" s="104" t="str">
        <f t="shared" si="77"/>
        <v/>
      </c>
      <c r="D104" s="62" t="str">
        <f t="shared" si="78"/>
        <v/>
      </c>
      <c r="E104" s="68"/>
      <c r="F104" s="16"/>
      <c r="G104" s="30" t="str">
        <f t="shared" si="66"/>
        <v/>
      </c>
      <c r="H104" s="30"/>
      <c r="M104" s="40" t="str">
        <f>CONCATENATE(COUNTIF(N$3:N104,N104),N104)</f>
        <v xml:space="preserve">102 </v>
      </c>
      <c r="N104" s="12" t="str">
        <f>IF(O104&gt;0,'Saisie CLASSEMENT'!K109)</f>
        <v xml:space="preserve"> </v>
      </c>
      <c r="O104" s="59" t="str">
        <f>IF('Saisie CLASSEMENT'!$C109&gt;0,'Saisie CLASSEMENT'!B109,"")</f>
        <v/>
      </c>
      <c r="P104" s="59">
        <f>IF(O104&gt;0,'Saisie CLASSEMENT'!C109)</f>
        <v>0</v>
      </c>
      <c r="Q104" s="12" t="str">
        <f>IF(O104&gt;0,CONCATENATE('Saisie CLASSEMENT'!I109," ",'Saisie CLASSEMENT'!J109,""))</f>
        <v xml:space="preserve">   </v>
      </c>
      <c r="R104" s="60" t="str">
        <f>IF(O104&gt;0,'Saisie CLASSEMENT'!N109)</f>
        <v xml:space="preserve"> </v>
      </c>
      <c r="S104" s="60" t="str">
        <f>IF(O104&gt;0,'Saisie CLASSEMENT'!O109)</f>
        <v xml:space="preserve"> </v>
      </c>
      <c r="T104" s="14" t="str">
        <f>IF(LEN(O104)&gt;0,'Saisie CLASSEMENT'!H109,"")</f>
        <v/>
      </c>
      <c r="V104" s="43" t="str">
        <f t="shared" si="50"/>
        <v/>
      </c>
      <c r="W104" s="43" t="str">
        <f t="shared" si="51"/>
        <v/>
      </c>
      <c r="X104" s="43" t="str">
        <f t="shared" si="52"/>
        <v/>
      </c>
      <c r="Y104" s="1" t="str">
        <f>IF(OR(N104="",COUNTIF(N$2:N104,N104)&gt;1),"",COUNTIF(N:N,"&gt;="&amp;N104))</f>
        <v/>
      </c>
      <c r="Z104" s="53" t="str">
        <f t="shared" si="67"/>
        <v/>
      </c>
      <c r="AA104" s="53" t="str">
        <f t="shared" si="68"/>
        <v/>
      </c>
      <c r="AB104" t="str">
        <f t="shared" si="69"/>
        <v/>
      </c>
      <c r="AC104" s="54" t="str">
        <f t="shared" si="70"/>
        <v/>
      </c>
      <c r="AD104" s="55" t="str">
        <f t="shared" si="71"/>
        <v/>
      </c>
      <c r="AE104" s="56" t="str">
        <f>IF(ISERROR(VLOOKUP(CONCATENATE($AB$2,$Z104),$M$2:T$200,8,FALSE)),"",VLOOKUP(CONCATENATE($AB$2,$Z104),$M$2:$T$200,8,FALSE))</f>
        <v/>
      </c>
      <c r="AF104" s="57" t="str">
        <f t="shared" si="72"/>
        <v/>
      </c>
      <c r="AG104" s="233" t="str">
        <f t="shared" si="53"/>
        <v/>
      </c>
      <c r="AH104" s="234" t="str">
        <f t="shared" si="54"/>
        <v/>
      </c>
      <c r="AI104" s="55" t="str">
        <f t="shared" si="55"/>
        <v/>
      </c>
      <c r="AJ104" s="57" t="str">
        <f t="shared" si="56"/>
        <v/>
      </c>
      <c r="AK104" s="230" t="str">
        <f t="shared" si="57"/>
        <v/>
      </c>
      <c r="AL104" s="230" t="str">
        <f t="shared" si="58"/>
        <v/>
      </c>
      <c r="AM104" s="69" t="str">
        <f t="shared" si="59"/>
        <v/>
      </c>
      <c r="AN104" s="58" t="str">
        <f t="shared" si="60"/>
        <v/>
      </c>
      <c r="AO104" s="1" t="str">
        <f t="shared" si="73"/>
        <v/>
      </c>
      <c r="AP104" s="1" t="str">
        <f t="shared" si="74"/>
        <v/>
      </c>
      <c r="AQ104" s="1" t="str">
        <f t="shared" si="75"/>
        <v/>
      </c>
      <c r="AR104" s="1" t="str">
        <f t="shared" si="76"/>
        <v/>
      </c>
    </row>
    <row r="105" spans="1:44" ht="17.399999999999999" hidden="1" customHeight="1">
      <c r="A105">
        <f t="shared" si="64"/>
        <v>0</v>
      </c>
      <c r="B105" s="65">
        <f t="shared" si="65"/>
        <v>100</v>
      </c>
      <c r="C105" s="104" t="str">
        <f t="shared" si="77"/>
        <v/>
      </c>
      <c r="D105" s="62" t="str">
        <f t="shared" si="78"/>
        <v/>
      </c>
      <c r="E105" s="68"/>
      <c r="F105" s="16"/>
      <c r="G105" s="30" t="str">
        <f t="shared" si="66"/>
        <v/>
      </c>
      <c r="H105" s="30"/>
      <c r="M105" s="40" t="str">
        <f>CONCATENATE(COUNTIF(N$3:N105,N105),N105)</f>
        <v xml:space="preserve">103 </v>
      </c>
      <c r="N105" s="12" t="str">
        <f>IF(O105&gt;0,'Saisie CLASSEMENT'!K110)</f>
        <v xml:space="preserve"> </v>
      </c>
      <c r="O105" s="59" t="str">
        <f>IF('Saisie CLASSEMENT'!$C110&gt;0,'Saisie CLASSEMENT'!B110,"")</f>
        <v/>
      </c>
      <c r="P105" s="59">
        <f>IF(O105&gt;0,'Saisie CLASSEMENT'!C110)</f>
        <v>0</v>
      </c>
      <c r="Q105" s="12" t="str">
        <f>IF(O105&gt;0,CONCATENATE('Saisie CLASSEMENT'!I110," ",'Saisie CLASSEMENT'!J110,""))</f>
        <v xml:space="preserve">   </v>
      </c>
      <c r="R105" s="60" t="str">
        <f>IF(O105&gt;0,'Saisie CLASSEMENT'!N110)</f>
        <v xml:space="preserve"> </v>
      </c>
      <c r="S105" s="60" t="str">
        <f>IF(O105&gt;0,'Saisie CLASSEMENT'!O110)</f>
        <v xml:space="preserve"> </v>
      </c>
      <c r="T105" s="14" t="str">
        <f>IF(LEN(O105)&gt;0,'Saisie CLASSEMENT'!H110,"")</f>
        <v/>
      </c>
      <c r="V105" s="43" t="str">
        <f t="shared" si="50"/>
        <v/>
      </c>
      <c r="W105" s="43" t="str">
        <f t="shared" si="51"/>
        <v/>
      </c>
      <c r="X105" s="43" t="str">
        <f t="shared" si="52"/>
        <v/>
      </c>
      <c r="Y105" s="1" t="str">
        <f>IF(OR(N105="",COUNTIF(N$2:N105,N105)&gt;1),"",COUNTIF(N:N,"&gt;="&amp;N105))</f>
        <v/>
      </c>
      <c r="Z105" s="53" t="str">
        <f t="shared" si="67"/>
        <v/>
      </c>
      <c r="AA105" s="53" t="str">
        <f t="shared" si="68"/>
        <v/>
      </c>
      <c r="AB105" t="str">
        <f t="shared" si="69"/>
        <v/>
      </c>
      <c r="AC105" s="54" t="str">
        <f t="shared" si="70"/>
        <v/>
      </c>
      <c r="AD105" s="55" t="str">
        <f t="shared" si="71"/>
        <v/>
      </c>
      <c r="AE105" s="56" t="str">
        <f>IF(ISERROR(VLOOKUP(CONCATENATE($AB$2,$Z105),$M$2:T$200,8,FALSE)),"",VLOOKUP(CONCATENATE($AB$2,$Z105),$M$2:$T$200,8,FALSE))</f>
        <v/>
      </c>
      <c r="AF105" s="57" t="str">
        <f t="shared" si="72"/>
        <v/>
      </c>
      <c r="AG105" s="233" t="str">
        <f t="shared" si="53"/>
        <v/>
      </c>
      <c r="AH105" s="234" t="str">
        <f t="shared" si="54"/>
        <v/>
      </c>
      <c r="AI105" s="55" t="str">
        <f t="shared" si="55"/>
        <v/>
      </c>
      <c r="AJ105" s="57" t="str">
        <f t="shared" si="56"/>
        <v/>
      </c>
      <c r="AK105" s="230" t="str">
        <f t="shared" si="57"/>
        <v/>
      </c>
      <c r="AL105" s="230" t="str">
        <f t="shared" si="58"/>
        <v/>
      </c>
      <c r="AM105" s="69" t="str">
        <f t="shared" si="59"/>
        <v/>
      </c>
      <c r="AN105" s="58" t="str">
        <f t="shared" si="60"/>
        <v/>
      </c>
      <c r="AO105" s="1" t="str">
        <f t="shared" si="73"/>
        <v/>
      </c>
      <c r="AP105" s="1" t="str">
        <f t="shared" si="74"/>
        <v/>
      </c>
      <c r="AQ105" s="1" t="str">
        <f t="shared" si="75"/>
        <v/>
      </c>
      <c r="AR105" s="1" t="str">
        <f t="shared" si="76"/>
        <v/>
      </c>
    </row>
    <row r="106" spans="1:44" ht="17.399999999999999" hidden="1" customHeight="1">
      <c r="A106">
        <f t="shared" si="64"/>
        <v>0</v>
      </c>
      <c r="B106" s="65">
        <f t="shared" si="65"/>
        <v>101</v>
      </c>
      <c r="C106" s="104" t="str">
        <f t="shared" si="77"/>
        <v/>
      </c>
      <c r="D106" s="62" t="str">
        <f t="shared" si="78"/>
        <v/>
      </c>
      <c r="E106" s="68"/>
      <c r="F106" s="16"/>
      <c r="G106" s="30" t="str">
        <f t="shared" si="66"/>
        <v/>
      </c>
      <c r="H106" s="30"/>
      <c r="M106" s="40" t="str">
        <f>CONCATENATE(COUNTIF(N$3:N106,N106),N106)</f>
        <v xml:space="preserve">104 </v>
      </c>
      <c r="N106" s="12" t="str">
        <f>IF(O106&gt;0,'Saisie CLASSEMENT'!K111)</f>
        <v xml:space="preserve"> </v>
      </c>
      <c r="O106" s="59" t="str">
        <f>IF('Saisie CLASSEMENT'!$C111&gt;0,'Saisie CLASSEMENT'!B111,"")</f>
        <v/>
      </c>
      <c r="P106" s="59">
        <f>IF(O106&gt;0,'Saisie CLASSEMENT'!C111)</f>
        <v>0</v>
      </c>
      <c r="Q106" s="12" t="str">
        <f>IF(O106&gt;0,CONCATENATE('Saisie CLASSEMENT'!I111," ",'Saisie CLASSEMENT'!J111,""))</f>
        <v xml:space="preserve">   </v>
      </c>
      <c r="R106" s="60" t="str">
        <f>IF(O106&gt;0,'Saisie CLASSEMENT'!N111)</f>
        <v xml:space="preserve"> </v>
      </c>
      <c r="S106" s="60" t="str">
        <f>IF(O106&gt;0,'Saisie CLASSEMENT'!O111)</f>
        <v xml:space="preserve"> </v>
      </c>
      <c r="T106" s="14" t="str">
        <f>IF(LEN(O106)&gt;0,'Saisie CLASSEMENT'!H111,"")</f>
        <v/>
      </c>
      <c r="V106" s="43" t="str">
        <f t="shared" si="50"/>
        <v/>
      </c>
      <c r="W106" s="43" t="str">
        <f t="shared" si="51"/>
        <v/>
      </c>
      <c r="X106" s="43" t="str">
        <f t="shared" si="52"/>
        <v/>
      </c>
      <c r="Y106" s="1" t="str">
        <f>IF(OR(N106="",COUNTIF(N$2:N106,N106)&gt;1),"",COUNTIF(N:N,"&gt;="&amp;N106))</f>
        <v/>
      </c>
      <c r="Z106" s="53" t="str">
        <f t="shared" si="67"/>
        <v/>
      </c>
      <c r="AA106" s="53" t="str">
        <f t="shared" si="68"/>
        <v/>
      </c>
      <c r="AB106" t="str">
        <f t="shared" si="69"/>
        <v/>
      </c>
      <c r="AC106" s="54" t="str">
        <f t="shared" si="70"/>
        <v/>
      </c>
      <c r="AD106" s="55" t="str">
        <f t="shared" si="71"/>
        <v/>
      </c>
      <c r="AE106" s="56" t="str">
        <f>IF(ISERROR(VLOOKUP(CONCATENATE($AB$2,$Z106),$M$2:T$200,8,FALSE)),"",VLOOKUP(CONCATENATE($AB$2,$Z106),$M$2:$T$200,8,FALSE))</f>
        <v/>
      </c>
      <c r="AF106" s="57" t="str">
        <f t="shared" si="72"/>
        <v/>
      </c>
      <c r="AG106" s="233" t="str">
        <f t="shared" si="53"/>
        <v/>
      </c>
      <c r="AH106" s="234" t="str">
        <f t="shared" si="54"/>
        <v/>
      </c>
      <c r="AI106" s="55" t="str">
        <f t="shared" si="55"/>
        <v/>
      </c>
      <c r="AJ106" s="57" t="str">
        <f t="shared" si="56"/>
        <v/>
      </c>
      <c r="AK106" s="230" t="str">
        <f t="shared" si="57"/>
        <v/>
      </c>
      <c r="AL106" s="230" t="str">
        <f t="shared" si="58"/>
        <v/>
      </c>
      <c r="AM106" s="69" t="str">
        <f t="shared" si="59"/>
        <v/>
      </c>
      <c r="AN106" s="58" t="str">
        <f t="shared" si="60"/>
        <v/>
      </c>
      <c r="AO106" s="1" t="str">
        <f t="shared" si="73"/>
        <v/>
      </c>
      <c r="AP106" s="1" t="str">
        <f t="shared" si="74"/>
        <v/>
      </c>
      <c r="AQ106" s="1" t="str">
        <f t="shared" si="75"/>
        <v/>
      </c>
      <c r="AR106" s="1" t="str">
        <f t="shared" si="76"/>
        <v/>
      </c>
    </row>
    <row r="107" spans="1:44" ht="17.399999999999999" hidden="1" customHeight="1">
      <c r="A107">
        <f t="shared" si="64"/>
        <v>0</v>
      </c>
      <c r="B107" s="65">
        <f t="shared" si="65"/>
        <v>102</v>
      </c>
      <c r="C107" s="104" t="str">
        <f t="shared" si="77"/>
        <v/>
      </c>
      <c r="D107" s="62" t="str">
        <f t="shared" si="78"/>
        <v/>
      </c>
      <c r="E107" s="68"/>
      <c r="F107" s="16"/>
      <c r="G107" s="30" t="str">
        <f t="shared" si="66"/>
        <v/>
      </c>
      <c r="H107" s="30"/>
      <c r="M107" s="40" t="str">
        <f>CONCATENATE(COUNTIF(N$3:N107,N107),N107)</f>
        <v xml:space="preserve">105 </v>
      </c>
      <c r="N107" s="12" t="str">
        <f>IF(O107&gt;0,'Saisie CLASSEMENT'!K112)</f>
        <v xml:space="preserve"> </v>
      </c>
      <c r="O107" s="59" t="str">
        <f>IF('Saisie CLASSEMENT'!$C112&gt;0,'Saisie CLASSEMENT'!B112,"")</f>
        <v/>
      </c>
      <c r="P107" s="59">
        <f>IF(O107&gt;0,'Saisie CLASSEMENT'!C112)</f>
        <v>0</v>
      </c>
      <c r="Q107" s="12" t="str">
        <f>IF(O107&gt;0,CONCATENATE('Saisie CLASSEMENT'!I112," ",'Saisie CLASSEMENT'!J112,""))</f>
        <v xml:space="preserve">   </v>
      </c>
      <c r="R107" s="60" t="str">
        <f>IF(O107&gt;0,'Saisie CLASSEMENT'!N112)</f>
        <v xml:space="preserve"> </v>
      </c>
      <c r="S107" s="60" t="str">
        <f>IF(O107&gt;0,'Saisie CLASSEMENT'!O112)</f>
        <v xml:space="preserve"> </v>
      </c>
      <c r="T107" s="14" t="str">
        <f>IF(LEN(O107)&gt;0,'Saisie CLASSEMENT'!H112,"")</f>
        <v/>
      </c>
      <c r="V107" s="43" t="str">
        <f t="shared" si="50"/>
        <v/>
      </c>
      <c r="W107" s="43" t="str">
        <f t="shared" si="51"/>
        <v/>
      </c>
      <c r="X107" s="43" t="str">
        <f t="shared" si="52"/>
        <v/>
      </c>
      <c r="Y107" s="1" t="str">
        <f>IF(OR(N107="",COUNTIF(N$2:N107,N107)&gt;1),"",COUNTIF(N:N,"&gt;="&amp;N107))</f>
        <v/>
      </c>
      <c r="Z107" s="53" t="str">
        <f t="shared" si="67"/>
        <v/>
      </c>
      <c r="AA107" s="53" t="str">
        <f t="shared" si="68"/>
        <v/>
      </c>
      <c r="AB107" t="str">
        <f t="shared" si="69"/>
        <v/>
      </c>
      <c r="AC107" s="54" t="str">
        <f t="shared" si="70"/>
        <v/>
      </c>
      <c r="AD107" s="55" t="str">
        <f t="shared" si="71"/>
        <v/>
      </c>
      <c r="AE107" s="56" t="str">
        <f>IF(ISERROR(VLOOKUP(CONCATENATE($AB$2,$Z107),$M$2:T$200,8,FALSE)),"",VLOOKUP(CONCATENATE($AB$2,$Z107),$M$2:$T$200,8,FALSE))</f>
        <v/>
      </c>
      <c r="AF107" s="57" t="str">
        <f t="shared" si="72"/>
        <v/>
      </c>
      <c r="AG107" s="233" t="str">
        <f t="shared" si="53"/>
        <v/>
      </c>
      <c r="AH107" s="234" t="str">
        <f t="shared" si="54"/>
        <v/>
      </c>
      <c r="AI107" s="55" t="str">
        <f t="shared" si="55"/>
        <v/>
      </c>
      <c r="AJ107" s="57" t="str">
        <f t="shared" si="56"/>
        <v/>
      </c>
      <c r="AK107" s="230" t="str">
        <f t="shared" si="57"/>
        <v/>
      </c>
      <c r="AL107" s="230" t="str">
        <f t="shared" si="58"/>
        <v/>
      </c>
      <c r="AM107" s="69" t="str">
        <f t="shared" si="59"/>
        <v/>
      </c>
      <c r="AN107" s="58" t="str">
        <f t="shared" si="60"/>
        <v/>
      </c>
      <c r="AO107" s="1" t="str">
        <f t="shared" si="73"/>
        <v/>
      </c>
      <c r="AP107" s="1" t="str">
        <f t="shared" si="74"/>
        <v/>
      </c>
      <c r="AQ107" s="1" t="str">
        <f t="shared" si="75"/>
        <v/>
      </c>
      <c r="AR107" s="1" t="str">
        <f t="shared" si="76"/>
        <v/>
      </c>
    </row>
    <row r="108" spans="1:44" ht="17.399999999999999" hidden="1" customHeight="1">
      <c r="A108">
        <f t="shared" si="64"/>
        <v>0</v>
      </c>
      <c r="B108" s="65">
        <f t="shared" si="65"/>
        <v>103</v>
      </c>
      <c r="C108" s="104" t="str">
        <f t="shared" si="77"/>
        <v/>
      </c>
      <c r="D108" s="62" t="str">
        <f t="shared" si="78"/>
        <v/>
      </c>
      <c r="E108" s="68"/>
      <c r="F108" s="16"/>
      <c r="G108" s="30" t="str">
        <f t="shared" si="66"/>
        <v/>
      </c>
      <c r="H108" s="30"/>
      <c r="M108" s="40" t="str">
        <f>CONCATENATE(COUNTIF(N$3:N108,N108),N108)</f>
        <v xml:space="preserve">106 </v>
      </c>
      <c r="N108" s="12" t="str">
        <f>IF(O108&gt;0,'Saisie CLASSEMENT'!K113)</f>
        <v xml:space="preserve"> </v>
      </c>
      <c r="O108" s="59" t="str">
        <f>IF('Saisie CLASSEMENT'!$C113&gt;0,'Saisie CLASSEMENT'!B113,"")</f>
        <v/>
      </c>
      <c r="P108" s="59">
        <f>IF(O108&gt;0,'Saisie CLASSEMENT'!C113)</f>
        <v>0</v>
      </c>
      <c r="Q108" s="12" t="str">
        <f>IF(O108&gt;0,CONCATENATE('Saisie CLASSEMENT'!I113," ",'Saisie CLASSEMENT'!J113,""))</f>
        <v xml:space="preserve">   </v>
      </c>
      <c r="R108" s="60" t="str">
        <f>IF(O108&gt;0,'Saisie CLASSEMENT'!N113)</f>
        <v xml:space="preserve"> </v>
      </c>
      <c r="S108" s="60" t="str">
        <f>IF(O108&gt;0,'Saisie CLASSEMENT'!O113)</f>
        <v xml:space="preserve"> </v>
      </c>
      <c r="T108" s="14" t="str">
        <f>IF(LEN(O108)&gt;0,'Saisie CLASSEMENT'!H113,"")</f>
        <v/>
      </c>
      <c r="V108" s="43" t="str">
        <f t="shared" si="50"/>
        <v/>
      </c>
      <c r="W108" s="43" t="str">
        <f t="shared" si="51"/>
        <v/>
      </c>
      <c r="X108" s="43" t="str">
        <f t="shared" si="52"/>
        <v/>
      </c>
      <c r="Y108" s="1" t="str">
        <f>IF(OR(N108="",COUNTIF(N$2:N108,N108)&gt;1),"",COUNTIF(N:N,"&gt;="&amp;N108))</f>
        <v/>
      </c>
      <c r="Z108" s="53" t="str">
        <f t="shared" si="67"/>
        <v/>
      </c>
      <c r="AA108" s="53" t="str">
        <f t="shared" si="68"/>
        <v/>
      </c>
      <c r="AB108" t="str">
        <f t="shared" si="69"/>
        <v/>
      </c>
      <c r="AC108" s="54" t="str">
        <f t="shared" si="70"/>
        <v/>
      </c>
      <c r="AD108" s="55" t="str">
        <f t="shared" si="71"/>
        <v/>
      </c>
      <c r="AE108" s="56" t="str">
        <f>IF(ISERROR(VLOOKUP(CONCATENATE($AB$2,$Z108),$M$2:T$200,8,FALSE)),"",VLOOKUP(CONCATENATE($AB$2,$Z108),$M$2:$T$200,8,FALSE))</f>
        <v/>
      </c>
      <c r="AF108" s="57" t="str">
        <f t="shared" si="72"/>
        <v/>
      </c>
      <c r="AG108" s="233" t="str">
        <f t="shared" si="53"/>
        <v/>
      </c>
      <c r="AH108" s="234" t="str">
        <f t="shared" si="54"/>
        <v/>
      </c>
      <c r="AI108" s="55" t="str">
        <f t="shared" si="55"/>
        <v/>
      </c>
      <c r="AJ108" s="57" t="str">
        <f t="shared" si="56"/>
        <v/>
      </c>
      <c r="AK108" s="230" t="str">
        <f t="shared" si="57"/>
        <v/>
      </c>
      <c r="AL108" s="230" t="str">
        <f t="shared" si="58"/>
        <v/>
      </c>
      <c r="AM108" s="69" t="str">
        <f t="shared" si="59"/>
        <v/>
      </c>
      <c r="AN108" s="58" t="str">
        <f t="shared" si="60"/>
        <v/>
      </c>
      <c r="AO108" s="1" t="str">
        <f t="shared" si="73"/>
        <v/>
      </c>
      <c r="AP108" s="1" t="str">
        <f t="shared" si="74"/>
        <v/>
      </c>
      <c r="AQ108" s="1" t="str">
        <f t="shared" si="75"/>
        <v/>
      </c>
      <c r="AR108" s="1" t="str">
        <f t="shared" si="76"/>
        <v/>
      </c>
    </row>
    <row r="109" spans="1:44" ht="17.399999999999999" hidden="1" customHeight="1">
      <c r="A109">
        <f t="shared" si="64"/>
        <v>0</v>
      </c>
      <c r="B109" s="65">
        <f t="shared" si="65"/>
        <v>104</v>
      </c>
      <c r="C109" s="104" t="str">
        <f t="shared" si="77"/>
        <v/>
      </c>
      <c r="D109" s="62" t="str">
        <f t="shared" si="78"/>
        <v/>
      </c>
      <c r="E109" s="68"/>
      <c r="F109" s="16"/>
      <c r="G109" s="30" t="str">
        <f t="shared" si="66"/>
        <v/>
      </c>
      <c r="H109" s="30"/>
      <c r="M109" s="40" t="str">
        <f>CONCATENATE(COUNTIF(N$3:N109,N109),N109)</f>
        <v xml:space="preserve">107 </v>
      </c>
      <c r="N109" s="12" t="str">
        <f>IF(O109&gt;0,'Saisie CLASSEMENT'!K114)</f>
        <v xml:space="preserve"> </v>
      </c>
      <c r="O109" s="59" t="str">
        <f>IF('Saisie CLASSEMENT'!$C114&gt;0,'Saisie CLASSEMENT'!B114,"")</f>
        <v/>
      </c>
      <c r="P109" s="59">
        <f>IF(O109&gt;0,'Saisie CLASSEMENT'!C114)</f>
        <v>0</v>
      </c>
      <c r="Q109" s="12" t="str">
        <f>IF(O109&gt;0,CONCATENATE('Saisie CLASSEMENT'!I114," ",'Saisie CLASSEMENT'!J114,""))</f>
        <v xml:space="preserve">   </v>
      </c>
      <c r="R109" s="60" t="str">
        <f>IF(O109&gt;0,'Saisie CLASSEMENT'!N114)</f>
        <v xml:space="preserve"> </v>
      </c>
      <c r="S109" s="60" t="str">
        <f>IF(O109&gt;0,'Saisie CLASSEMENT'!O114)</f>
        <v xml:space="preserve"> </v>
      </c>
      <c r="T109" s="14" t="str">
        <f>IF(LEN(O109)&gt;0,'Saisie CLASSEMENT'!H114,"")</f>
        <v/>
      </c>
      <c r="V109" s="43" t="str">
        <f t="shared" si="50"/>
        <v/>
      </c>
      <c r="W109" s="43" t="str">
        <f t="shared" si="51"/>
        <v/>
      </c>
      <c r="X109" s="43" t="str">
        <f t="shared" si="52"/>
        <v/>
      </c>
      <c r="Y109" s="1" t="str">
        <f>IF(OR(N109="",COUNTIF(N$2:N109,N109)&gt;1),"",COUNTIF(N:N,"&gt;="&amp;N109))</f>
        <v/>
      </c>
      <c r="Z109" s="53" t="str">
        <f t="shared" si="67"/>
        <v/>
      </c>
      <c r="AA109" s="53" t="str">
        <f t="shared" si="68"/>
        <v/>
      </c>
      <c r="AB109" t="str">
        <f t="shared" si="69"/>
        <v/>
      </c>
      <c r="AC109" s="54" t="str">
        <f t="shared" si="70"/>
        <v/>
      </c>
      <c r="AD109" s="55" t="str">
        <f t="shared" si="71"/>
        <v/>
      </c>
      <c r="AE109" s="56" t="str">
        <f>IF(ISERROR(VLOOKUP(CONCATENATE($AB$2,$Z109),$M$2:T$200,8,FALSE)),"",VLOOKUP(CONCATENATE($AB$2,$Z109),$M$2:$T$200,8,FALSE))</f>
        <v/>
      </c>
      <c r="AF109" s="57" t="str">
        <f t="shared" si="72"/>
        <v/>
      </c>
      <c r="AG109" s="233" t="str">
        <f t="shared" si="53"/>
        <v/>
      </c>
      <c r="AH109" s="234" t="str">
        <f t="shared" si="54"/>
        <v/>
      </c>
      <c r="AI109" s="55" t="str">
        <f t="shared" si="55"/>
        <v/>
      </c>
      <c r="AJ109" s="57" t="str">
        <f t="shared" si="56"/>
        <v/>
      </c>
      <c r="AK109" s="230" t="str">
        <f t="shared" si="57"/>
        <v/>
      </c>
      <c r="AL109" s="230" t="str">
        <f t="shared" si="58"/>
        <v/>
      </c>
      <c r="AM109" s="69" t="str">
        <f t="shared" si="59"/>
        <v/>
      </c>
      <c r="AN109" s="58" t="str">
        <f t="shared" si="60"/>
        <v/>
      </c>
      <c r="AO109" s="1" t="str">
        <f t="shared" si="73"/>
        <v/>
      </c>
      <c r="AP109" s="1" t="str">
        <f t="shared" si="74"/>
        <v/>
      </c>
      <c r="AQ109" s="1" t="str">
        <f t="shared" si="75"/>
        <v/>
      </c>
      <c r="AR109" s="1" t="str">
        <f t="shared" si="76"/>
        <v/>
      </c>
    </row>
    <row r="110" spans="1:44" ht="17.399999999999999" hidden="1" customHeight="1">
      <c r="A110">
        <f t="shared" si="64"/>
        <v>0</v>
      </c>
      <c r="B110" s="65">
        <f t="shared" si="65"/>
        <v>105</v>
      </c>
      <c r="C110" s="104" t="str">
        <f t="shared" si="77"/>
        <v/>
      </c>
      <c r="D110" s="62" t="str">
        <f t="shared" si="78"/>
        <v/>
      </c>
      <c r="E110" s="68"/>
      <c r="F110" s="16"/>
      <c r="G110" s="30" t="str">
        <f t="shared" si="66"/>
        <v/>
      </c>
      <c r="H110" s="30"/>
      <c r="M110" s="40" t="str">
        <f>CONCATENATE(COUNTIF(N$3:N110,N110),N110)</f>
        <v xml:space="preserve">108 </v>
      </c>
      <c r="N110" s="12" t="str">
        <f>IF(O110&gt;0,'Saisie CLASSEMENT'!K115)</f>
        <v xml:space="preserve"> </v>
      </c>
      <c r="O110" s="59" t="str">
        <f>IF('Saisie CLASSEMENT'!$C115&gt;0,'Saisie CLASSEMENT'!B115,"")</f>
        <v/>
      </c>
      <c r="P110" s="59">
        <f>IF(O110&gt;0,'Saisie CLASSEMENT'!C115)</f>
        <v>0</v>
      </c>
      <c r="Q110" s="12" t="str">
        <f>IF(O110&gt;0,CONCATENATE('Saisie CLASSEMENT'!I115," ",'Saisie CLASSEMENT'!J115,""))</f>
        <v xml:space="preserve">   </v>
      </c>
      <c r="R110" s="60" t="str">
        <f>IF(O110&gt;0,'Saisie CLASSEMENT'!N115)</f>
        <v xml:space="preserve"> </v>
      </c>
      <c r="S110" s="60" t="str">
        <f>IF(O110&gt;0,'Saisie CLASSEMENT'!O115)</f>
        <v xml:space="preserve"> </v>
      </c>
      <c r="T110" s="14" t="str">
        <f>IF(LEN(O110)&gt;0,'Saisie CLASSEMENT'!H115,"")</f>
        <v/>
      </c>
      <c r="V110" s="43" t="str">
        <f t="shared" si="50"/>
        <v/>
      </c>
      <c r="W110" s="43" t="str">
        <f t="shared" si="51"/>
        <v/>
      </c>
      <c r="X110" s="43" t="str">
        <f t="shared" si="52"/>
        <v/>
      </c>
      <c r="Y110" s="1" t="str">
        <f>IF(OR(N110="",COUNTIF(N$2:N110,N110)&gt;1),"",COUNTIF(N:N,"&gt;="&amp;N110))</f>
        <v/>
      </c>
      <c r="Z110" s="53" t="str">
        <f t="shared" si="67"/>
        <v/>
      </c>
      <c r="AA110" s="53" t="str">
        <f t="shared" si="68"/>
        <v/>
      </c>
      <c r="AB110" t="str">
        <f t="shared" si="69"/>
        <v/>
      </c>
      <c r="AC110" s="54" t="str">
        <f t="shared" si="70"/>
        <v/>
      </c>
      <c r="AD110" s="55" t="str">
        <f t="shared" si="71"/>
        <v/>
      </c>
      <c r="AE110" s="56" t="str">
        <f>IF(ISERROR(VLOOKUP(CONCATENATE($AB$2,$Z110),$M$2:T$200,8,FALSE)),"",VLOOKUP(CONCATENATE($AB$2,$Z110),$M$2:$T$200,8,FALSE))</f>
        <v/>
      </c>
      <c r="AF110" s="57" t="str">
        <f t="shared" si="72"/>
        <v/>
      </c>
      <c r="AG110" s="233" t="str">
        <f t="shared" si="53"/>
        <v/>
      </c>
      <c r="AH110" s="234" t="str">
        <f t="shared" si="54"/>
        <v/>
      </c>
      <c r="AI110" s="55" t="str">
        <f t="shared" si="55"/>
        <v/>
      </c>
      <c r="AJ110" s="57" t="str">
        <f t="shared" si="56"/>
        <v/>
      </c>
      <c r="AK110" s="230" t="str">
        <f t="shared" si="57"/>
        <v/>
      </c>
      <c r="AL110" s="230" t="str">
        <f t="shared" si="58"/>
        <v/>
      </c>
      <c r="AM110" s="69" t="str">
        <f t="shared" si="59"/>
        <v/>
      </c>
      <c r="AN110" s="58" t="str">
        <f t="shared" si="60"/>
        <v/>
      </c>
      <c r="AO110" s="1" t="str">
        <f t="shared" si="73"/>
        <v/>
      </c>
      <c r="AP110" s="1" t="str">
        <f t="shared" si="74"/>
        <v/>
      </c>
      <c r="AQ110" s="1" t="str">
        <f t="shared" si="75"/>
        <v/>
      </c>
      <c r="AR110" s="1" t="str">
        <f t="shared" si="76"/>
        <v/>
      </c>
    </row>
    <row r="111" spans="1:44" ht="17.399999999999999" hidden="1" customHeight="1">
      <c r="A111">
        <f t="shared" si="64"/>
        <v>0</v>
      </c>
      <c r="B111" s="65">
        <f t="shared" si="65"/>
        <v>106</v>
      </c>
      <c r="C111" s="65"/>
      <c r="D111" s="62" t="str">
        <f t="shared" si="78"/>
        <v/>
      </c>
      <c r="E111" s="68"/>
      <c r="F111" s="16"/>
      <c r="G111" s="30" t="str">
        <f t="shared" si="66"/>
        <v/>
      </c>
      <c r="H111" s="30"/>
      <c r="M111" s="40" t="str">
        <f>CONCATENATE(COUNTIF(N$3:N111,N111),N111)</f>
        <v xml:space="preserve">109 </v>
      </c>
      <c r="N111" s="12" t="str">
        <f>IF(O111&gt;0,'Saisie CLASSEMENT'!K116)</f>
        <v xml:space="preserve"> </v>
      </c>
      <c r="O111" s="59" t="str">
        <f>IF('Saisie CLASSEMENT'!$C116&gt;0,'Saisie CLASSEMENT'!B116,"")</f>
        <v/>
      </c>
      <c r="P111" s="59">
        <f>IF(O111&gt;0,'Saisie CLASSEMENT'!C116)</f>
        <v>0</v>
      </c>
      <c r="Q111" s="12" t="str">
        <f>IF(O111&gt;0,CONCATENATE('Saisie CLASSEMENT'!I116," ",'Saisie CLASSEMENT'!J116,""))</f>
        <v xml:space="preserve">   </v>
      </c>
      <c r="R111" s="60" t="str">
        <f>IF(O111&gt;0,'Saisie CLASSEMENT'!N116)</f>
        <v xml:space="preserve"> </v>
      </c>
      <c r="S111" s="60" t="str">
        <f>IF(O111&gt;0,'Saisie CLASSEMENT'!O116)</f>
        <v xml:space="preserve"> </v>
      </c>
      <c r="T111" s="14" t="str">
        <f>IF(LEN(O111)&gt;0,'Saisie CLASSEMENT'!H116,"")</f>
        <v/>
      </c>
      <c r="V111" s="43" t="str">
        <f t="shared" si="50"/>
        <v/>
      </c>
      <c r="W111" s="43" t="str">
        <f t="shared" si="51"/>
        <v/>
      </c>
      <c r="X111" s="43" t="str">
        <f t="shared" si="52"/>
        <v/>
      </c>
      <c r="Y111" s="1" t="str">
        <f>IF(OR(N111="",COUNTIF(N$2:N111,N111)&gt;1),"",COUNTIF(N:N,"&gt;="&amp;N111))</f>
        <v/>
      </c>
      <c r="Z111" s="53" t="str">
        <f t="shared" si="67"/>
        <v/>
      </c>
      <c r="AA111" s="53" t="str">
        <f t="shared" si="68"/>
        <v/>
      </c>
      <c r="AB111" t="str">
        <f t="shared" si="69"/>
        <v/>
      </c>
      <c r="AC111" s="54" t="str">
        <f t="shared" si="70"/>
        <v/>
      </c>
      <c r="AD111" s="55" t="str">
        <f t="shared" si="71"/>
        <v/>
      </c>
      <c r="AE111" s="56" t="str">
        <f>IF(ISERROR(VLOOKUP(CONCATENATE($AB$2,$Z111),$M$2:T$200,8,FALSE)),"",VLOOKUP(CONCATENATE($AB$2,$Z111),$M$2:$T$200,8,FALSE))</f>
        <v/>
      </c>
      <c r="AF111" s="57" t="str">
        <f t="shared" si="72"/>
        <v/>
      </c>
      <c r="AG111" s="233" t="str">
        <f t="shared" si="53"/>
        <v/>
      </c>
      <c r="AH111" s="234" t="str">
        <f t="shared" si="54"/>
        <v/>
      </c>
      <c r="AI111" s="55" t="str">
        <f t="shared" si="55"/>
        <v/>
      </c>
      <c r="AJ111" s="57" t="str">
        <f t="shared" si="56"/>
        <v/>
      </c>
      <c r="AK111" s="230" t="str">
        <f t="shared" si="57"/>
        <v/>
      </c>
      <c r="AL111" s="230" t="str">
        <f t="shared" si="58"/>
        <v/>
      </c>
      <c r="AM111" s="69" t="str">
        <f t="shared" si="59"/>
        <v/>
      </c>
      <c r="AN111" s="58" t="str">
        <f t="shared" si="60"/>
        <v/>
      </c>
      <c r="AO111" s="1" t="str">
        <f t="shared" si="73"/>
        <v/>
      </c>
      <c r="AP111" s="1" t="str">
        <f t="shared" si="74"/>
        <v/>
      </c>
      <c r="AQ111" s="1" t="str">
        <f t="shared" si="75"/>
        <v/>
      </c>
      <c r="AR111" s="1" t="str">
        <f t="shared" si="76"/>
        <v/>
      </c>
    </row>
    <row r="112" spans="1:44" ht="17.399999999999999" hidden="1" customHeight="1">
      <c r="A112">
        <f t="shared" si="64"/>
        <v>0</v>
      </c>
      <c r="B112" s="65">
        <f t="shared" si="65"/>
        <v>107</v>
      </c>
      <c r="C112" s="65"/>
      <c r="D112" s="62" t="str">
        <f t="shared" si="78"/>
        <v/>
      </c>
      <c r="E112" s="68"/>
      <c r="F112" s="16"/>
      <c r="G112" s="30" t="str">
        <f t="shared" si="66"/>
        <v/>
      </c>
      <c r="H112" s="30"/>
      <c r="M112" s="40" t="str">
        <f>CONCATENATE(COUNTIF(N$3:N112,N112),N112)</f>
        <v xml:space="preserve">110 </v>
      </c>
      <c r="N112" s="12" t="str">
        <f>IF(O112&gt;0,'Saisie CLASSEMENT'!K117)</f>
        <v xml:space="preserve"> </v>
      </c>
      <c r="O112" s="59" t="str">
        <f>IF('Saisie CLASSEMENT'!$C117&gt;0,'Saisie CLASSEMENT'!B117,"")</f>
        <v/>
      </c>
      <c r="P112" s="59">
        <f>IF(O112&gt;0,'Saisie CLASSEMENT'!C117)</f>
        <v>0</v>
      </c>
      <c r="Q112" s="12" t="str">
        <f>IF(O112&gt;0,CONCATENATE('Saisie CLASSEMENT'!I117," ",'Saisie CLASSEMENT'!J117,""))</f>
        <v xml:space="preserve">   </v>
      </c>
      <c r="R112" s="60" t="str">
        <f>IF(O112&gt;0,'Saisie CLASSEMENT'!N117)</f>
        <v xml:space="preserve"> </v>
      </c>
      <c r="S112" s="60" t="str">
        <f>IF(O112&gt;0,'Saisie CLASSEMENT'!O117)</f>
        <v xml:space="preserve"> </v>
      </c>
      <c r="T112" s="14" t="str">
        <f>IF(LEN(O112)&gt;0,'Saisie CLASSEMENT'!H117,"")</f>
        <v/>
      </c>
      <c r="V112" s="43" t="str">
        <f t="shared" si="50"/>
        <v/>
      </c>
      <c r="W112" s="43" t="str">
        <f t="shared" si="51"/>
        <v/>
      </c>
      <c r="X112" s="43" t="str">
        <f t="shared" si="52"/>
        <v/>
      </c>
      <c r="Y112" s="1" t="str">
        <f>IF(OR(N112="",COUNTIF(N$2:N112,N112)&gt;1),"",COUNTIF(N:N,"&gt;="&amp;N112))</f>
        <v/>
      </c>
      <c r="Z112" s="53" t="str">
        <f t="shared" si="67"/>
        <v/>
      </c>
      <c r="AA112" s="53" t="str">
        <f t="shared" si="68"/>
        <v/>
      </c>
      <c r="AB112" t="str">
        <f t="shared" si="69"/>
        <v/>
      </c>
      <c r="AC112" s="54" t="str">
        <f t="shared" si="70"/>
        <v/>
      </c>
      <c r="AD112" s="55" t="str">
        <f t="shared" si="71"/>
        <v/>
      </c>
      <c r="AE112" s="56" t="str">
        <f>IF(ISERROR(VLOOKUP(CONCATENATE($AB$2,$Z112),$M$2:T$200,8,FALSE)),"",VLOOKUP(CONCATENATE($AB$2,$Z112),$M$2:$T$200,8,FALSE))</f>
        <v/>
      </c>
      <c r="AF112" s="57" t="str">
        <f t="shared" si="72"/>
        <v/>
      </c>
      <c r="AG112" s="233" t="str">
        <f t="shared" si="53"/>
        <v/>
      </c>
      <c r="AH112" s="234" t="str">
        <f t="shared" si="54"/>
        <v/>
      </c>
      <c r="AI112" s="55" t="str">
        <f t="shared" si="55"/>
        <v/>
      </c>
      <c r="AJ112" s="57" t="str">
        <f t="shared" si="56"/>
        <v/>
      </c>
      <c r="AK112" s="230" t="str">
        <f t="shared" si="57"/>
        <v/>
      </c>
      <c r="AL112" s="230" t="str">
        <f t="shared" si="58"/>
        <v/>
      </c>
      <c r="AM112" s="69" t="str">
        <f t="shared" si="59"/>
        <v/>
      </c>
      <c r="AN112" s="58" t="str">
        <f t="shared" si="60"/>
        <v/>
      </c>
      <c r="AO112" s="1" t="str">
        <f t="shared" si="73"/>
        <v/>
      </c>
      <c r="AP112" s="1" t="str">
        <f t="shared" si="74"/>
        <v/>
      </c>
      <c r="AQ112" s="1" t="str">
        <f t="shared" si="75"/>
        <v/>
      </c>
      <c r="AR112" s="1" t="str">
        <f t="shared" si="76"/>
        <v/>
      </c>
    </row>
    <row r="113" spans="1:44" ht="17.399999999999999" hidden="1" customHeight="1">
      <c r="A113">
        <f t="shared" si="64"/>
        <v>0</v>
      </c>
      <c r="B113" s="65">
        <f t="shared" si="65"/>
        <v>108</v>
      </c>
      <c r="C113" s="65"/>
      <c r="D113" s="62" t="str">
        <f t="shared" si="78"/>
        <v/>
      </c>
      <c r="E113" s="68"/>
      <c r="F113" s="16"/>
      <c r="G113" s="30" t="str">
        <f t="shared" si="66"/>
        <v/>
      </c>
      <c r="H113" s="30"/>
      <c r="M113" s="40" t="str">
        <f>CONCATENATE(COUNTIF(N$3:N113,N113),N113)</f>
        <v xml:space="preserve">111 </v>
      </c>
      <c r="N113" s="12" t="str">
        <f>IF(O113&gt;0,'Saisie CLASSEMENT'!K118)</f>
        <v xml:space="preserve"> </v>
      </c>
      <c r="O113" s="59" t="str">
        <f>IF('Saisie CLASSEMENT'!$C118&gt;0,'Saisie CLASSEMENT'!B118,"")</f>
        <v/>
      </c>
      <c r="P113" s="59">
        <f>IF(O113&gt;0,'Saisie CLASSEMENT'!C118)</f>
        <v>0</v>
      </c>
      <c r="Q113" s="12" t="str">
        <f>IF(O113&gt;0,CONCATENATE('Saisie CLASSEMENT'!I118," ",'Saisie CLASSEMENT'!J118,""))</f>
        <v xml:space="preserve">   </v>
      </c>
      <c r="R113" s="60" t="str">
        <f>IF(O113&gt;0,'Saisie CLASSEMENT'!N118)</f>
        <v xml:space="preserve"> </v>
      </c>
      <c r="S113" s="60" t="str">
        <f>IF(O113&gt;0,'Saisie CLASSEMENT'!O118)</f>
        <v xml:space="preserve"> </v>
      </c>
      <c r="T113" s="14" t="str">
        <f>IF(LEN(O113)&gt;0,'Saisie CLASSEMENT'!H118,"")</f>
        <v/>
      </c>
      <c r="V113" s="43" t="str">
        <f t="shared" si="50"/>
        <v/>
      </c>
      <c r="W113" s="43" t="str">
        <f t="shared" si="51"/>
        <v/>
      </c>
      <c r="X113" s="43" t="str">
        <f t="shared" si="52"/>
        <v/>
      </c>
      <c r="Y113" s="1" t="str">
        <f>IF(OR(N113="",COUNTIF(N$2:N113,N113)&gt;1),"",COUNTIF(N:N,"&gt;="&amp;N113))</f>
        <v/>
      </c>
      <c r="Z113" s="53" t="str">
        <f t="shared" si="67"/>
        <v/>
      </c>
      <c r="AA113" s="53" t="str">
        <f t="shared" si="68"/>
        <v/>
      </c>
      <c r="AB113" t="str">
        <f t="shared" si="69"/>
        <v/>
      </c>
      <c r="AC113" s="54" t="str">
        <f t="shared" si="70"/>
        <v/>
      </c>
      <c r="AD113" s="55" t="str">
        <f t="shared" si="71"/>
        <v/>
      </c>
      <c r="AE113" s="56" t="str">
        <f>IF(ISERROR(VLOOKUP(CONCATENATE($AB$2,$Z113),$M$2:T$200,8,FALSE)),"",VLOOKUP(CONCATENATE($AB$2,$Z113),$M$2:$T$200,8,FALSE))</f>
        <v/>
      </c>
      <c r="AF113" s="57" t="str">
        <f t="shared" si="72"/>
        <v/>
      </c>
      <c r="AG113" s="233" t="str">
        <f t="shared" si="53"/>
        <v/>
      </c>
      <c r="AH113" s="234" t="str">
        <f t="shared" si="54"/>
        <v/>
      </c>
      <c r="AI113" s="55" t="str">
        <f t="shared" si="55"/>
        <v/>
      </c>
      <c r="AJ113" s="57" t="str">
        <f t="shared" si="56"/>
        <v/>
      </c>
      <c r="AK113" s="230" t="str">
        <f t="shared" si="57"/>
        <v/>
      </c>
      <c r="AL113" s="230" t="str">
        <f t="shared" si="58"/>
        <v/>
      </c>
      <c r="AM113" s="69" t="str">
        <f t="shared" si="59"/>
        <v/>
      </c>
      <c r="AN113" s="58" t="str">
        <f t="shared" si="60"/>
        <v/>
      </c>
      <c r="AO113" s="1" t="str">
        <f t="shared" si="73"/>
        <v/>
      </c>
      <c r="AP113" s="1" t="str">
        <f t="shared" si="74"/>
        <v/>
      </c>
      <c r="AQ113" s="1" t="str">
        <f t="shared" si="75"/>
        <v/>
      </c>
      <c r="AR113" s="1" t="str">
        <f t="shared" si="76"/>
        <v/>
      </c>
    </row>
    <row r="114" spans="1:44" ht="17.399999999999999" hidden="1" customHeight="1">
      <c r="A114">
        <f t="shared" si="64"/>
        <v>0</v>
      </c>
      <c r="B114" s="65">
        <f t="shared" si="65"/>
        <v>109</v>
      </c>
      <c r="C114" s="65"/>
      <c r="D114" s="62" t="str">
        <f t="shared" si="78"/>
        <v/>
      </c>
      <c r="E114" s="68"/>
      <c r="F114" s="16"/>
      <c r="G114" s="30" t="str">
        <f t="shared" si="66"/>
        <v/>
      </c>
      <c r="H114" s="30"/>
      <c r="M114" s="40" t="str">
        <f>CONCATENATE(COUNTIF(N$3:N114,N114),N114)</f>
        <v xml:space="preserve">112 </v>
      </c>
      <c r="N114" s="12" t="str">
        <f>IF(O114&gt;0,'Saisie CLASSEMENT'!K119)</f>
        <v xml:space="preserve"> </v>
      </c>
      <c r="O114" s="59" t="str">
        <f>IF('Saisie CLASSEMENT'!$C119&gt;0,'Saisie CLASSEMENT'!B119,"")</f>
        <v/>
      </c>
      <c r="P114" s="59">
        <f>IF(O114&gt;0,'Saisie CLASSEMENT'!C119)</f>
        <v>0</v>
      </c>
      <c r="Q114" s="12" t="str">
        <f>IF(O114&gt;0,CONCATENATE('Saisie CLASSEMENT'!I119," ",'Saisie CLASSEMENT'!J119,""))</f>
        <v xml:space="preserve">   </v>
      </c>
      <c r="R114" s="60" t="str">
        <f>IF(O114&gt;0,'Saisie CLASSEMENT'!N119)</f>
        <v xml:space="preserve"> </v>
      </c>
      <c r="S114" s="60" t="str">
        <f>IF(O114&gt;0,'Saisie CLASSEMENT'!O119)</f>
        <v xml:space="preserve"> </v>
      </c>
      <c r="T114" s="14" t="str">
        <f>IF(LEN(O114)&gt;0,'Saisie CLASSEMENT'!H119,"")</f>
        <v/>
      </c>
      <c r="V114" s="43" t="str">
        <f t="shared" si="50"/>
        <v/>
      </c>
      <c r="W114" s="43" t="str">
        <f t="shared" si="51"/>
        <v/>
      </c>
      <c r="X114" s="43" t="str">
        <f t="shared" si="52"/>
        <v/>
      </c>
      <c r="Y114" s="1" t="str">
        <f>IF(OR(N114="",COUNTIF(N$2:N114,N114)&gt;1),"",COUNTIF(N:N,"&gt;="&amp;N114))</f>
        <v/>
      </c>
      <c r="Z114" s="53" t="str">
        <f t="shared" si="67"/>
        <v/>
      </c>
      <c r="AA114" s="53" t="str">
        <f t="shared" si="68"/>
        <v/>
      </c>
      <c r="AB114" t="str">
        <f t="shared" si="69"/>
        <v/>
      </c>
      <c r="AC114" s="54" t="str">
        <f t="shared" si="70"/>
        <v/>
      </c>
      <c r="AD114" s="55" t="str">
        <f t="shared" si="71"/>
        <v/>
      </c>
      <c r="AE114" s="56" t="str">
        <f>IF(ISERROR(VLOOKUP(CONCATENATE($AB$2,$Z114),$M$2:T$200,8,FALSE)),"",VLOOKUP(CONCATENATE($AB$2,$Z114),$M$2:$T$200,8,FALSE))</f>
        <v/>
      </c>
      <c r="AF114" s="57" t="str">
        <f t="shared" si="72"/>
        <v/>
      </c>
      <c r="AG114" s="233" t="str">
        <f t="shared" si="53"/>
        <v/>
      </c>
      <c r="AH114" s="234" t="str">
        <f t="shared" si="54"/>
        <v/>
      </c>
      <c r="AI114" s="55" t="str">
        <f t="shared" si="55"/>
        <v/>
      </c>
      <c r="AJ114" s="57" t="str">
        <f t="shared" si="56"/>
        <v/>
      </c>
      <c r="AK114" s="230" t="str">
        <f t="shared" si="57"/>
        <v/>
      </c>
      <c r="AL114" s="230" t="str">
        <f t="shared" si="58"/>
        <v/>
      </c>
      <c r="AM114" s="69" t="str">
        <f t="shared" si="59"/>
        <v/>
      </c>
      <c r="AN114" s="58" t="str">
        <f t="shared" si="60"/>
        <v/>
      </c>
      <c r="AO114" s="1" t="str">
        <f t="shared" si="73"/>
        <v/>
      </c>
      <c r="AP114" s="1" t="str">
        <f t="shared" si="74"/>
        <v/>
      </c>
      <c r="AQ114" s="1" t="str">
        <f t="shared" si="75"/>
        <v/>
      </c>
      <c r="AR114" s="1" t="str">
        <f t="shared" si="76"/>
        <v/>
      </c>
    </row>
    <row r="115" spans="1:44" ht="17.399999999999999" hidden="1" customHeight="1">
      <c r="A115">
        <f t="shared" si="64"/>
        <v>0</v>
      </c>
      <c r="B115" s="65">
        <f t="shared" si="65"/>
        <v>110</v>
      </c>
      <c r="C115" s="65"/>
      <c r="D115" s="62" t="str">
        <f t="shared" si="78"/>
        <v/>
      </c>
      <c r="E115" s="68"/>
      <c r="F115" s="16"/>
      <c r="G115" s="30" t="str">
        <f t="shared" si="66"/>
        <v/>
      </c>
      <c r="H115" s="30"/>
      <c r="M115" s="40" t="str">
        <f>CONCATENATE(COUNTIF(N$3:N115,N115),N115)</f>
        <v xml:space="preserve">113 </v>
      </c>
      <c r="N115" s="12" t="str">
        <f>IF(O115&gt;0,'Saisie CLASSEMENT'!K120)</f>
        <v xml:space="preserve"> </v>
      </c>
      <c r="O115" s="59" t="str">
        <f>IF('Saisie CLASSEMENT'!$C120&gt;0,'Saisie CLASSEMENT'!B120,"")</f>
        <v/>
      </c>
      <c r="P115" s="59">
        <f>IF(O115&gt;0,'Saisie CLASSEMENT'!C120)</f>
        <v>0</v>
      </c>
      <c r="Q115" s="12" t="str">
        <f>IF(O115&gt;0,CONCATENATE('Saisie CLASSEMENT'!I120," ",'Saisie CLASSEMENT'!J120,""))</f>
        <v xml:space="preserve">   </v>
      </c>
      <c r="R115" s="60" t="str">
        <f>IF(O115&gt;0,'Saisie CLASSEMENT'!N120)</f>
        <v xml:space="preserve"> </v>
      </c>
      <c r="S115" s="60" t="str">
        <f>IF(O115&gt;0,'Saisie CLASSEMENT'!O120)</f>
        <v xml:space="preserve"> </v>
      </c>
      <c r="T115" s="14" t="str">
        <f>IF(LEN(O115)&gt;0,'Saisie CLASSEMENT'!H120,"")</f>
        <v/>
      </c>
      <c r="V115" s="43" t="str">
        <f t="shared" si="50"/>
        <v/>
      </c>
      <c r="W115" s="43" t="str">
        <f t="shared" si="51"/>
        <v/>
      </c>
      <c r="X115" s="43" t="str">
        <f t="shared" si="52"/>
        <v/>
      </c>
      <c r="Y115" s="1" t="str">
        <f>IF(OR(N115="",COUNTIF(N$2:N115,N115)&gt;1),"",COUNTIF(N:N,"&gt;="&amp;N115))</f>
        <v/>
      </c>
      <c r="Z115" s="53" t="str">
        <f t="shared" si="67"/>
        <v/>
      </c>
      <c r="AA115" s="53" t="str">
        <f t="shared" si="68"/>
        <v/>
      </c>
      <c r="AB115" t="str">
        <f t="shared" si="69"/>
        <v/>
      </c>
      <c r="AC115" s="54" t="str">
        <f t="shared" si="70"/>
        <v/>
      </c>
      <c r="AD115" s="55" t="str">
        <f t="shared" si="71"/>
        <v/>
      </c>
      <c r="AE115" s="56" t="str">
        <f>IF(ISERROR(VLOOKUP(CONCATENATE($AB$2,$Z115),$M$2:T$200,8,FALSE)),"",VLOOKUP(CONCATENATE($AB$2,$Z115),$M$2:$T$200,8,FALSE))</f>
        <v/>
      </c>
      <c r="AF115" s="57" t="str">
        <f t="shared" si="72"/>
        <v/>
      </c>
      <c r="AG115" s="233" t="str">
        <f t="shared" si="53"/>
        <v/>
      </c>
      <c r="AH115" s="234" t="str">
        <f t="shared" si="54"/>
        <v/>
      </c>
      <c r="AI115" s="55" t="str">
        <f t="shared" si="55"/>
        <v/>
      </c>
      <c r="AJ115" s="57" t="str">
        <f t="shared" si="56"/>
        <v/>
      </c>
      <c r="AK115" s="230" t="str">
        <f t="shared" si="57"/>
        <v/>
      </c>
      <c r="AL115" s="230" t="str">
        <f t="shared" si="58"/>
        <v/>
      </c>
      <c r="AM115" s="69" t="str">
        <f t="shared" si="59"/>
        <v/>
      </c>
      <c r="AN115" s="58" t="str">
        <f t="shared" si="60"/>
        <v/>
      </c>
      <c r="AO115" s="1" t="str">
        <f t="shared" si="73"/>
        <v/>
      </c>
      <c r="AP115" s="1" t="str">
        <f t="shared" si="74"/>
        <v/>
      </c>
      <c r="AQ115" s="1" t="str">
        <f t="shared" si="75"/>
        <v/>
      </c>
      <c r="AR115" s="1" t="str">
        <f t="shared" si="76"/>
        <v/>
      </c>
    </row>
    <row r="116" spans="1:44" ht="17.399999999999999" hidden="1" customHeight="1">
      <c r="A116">
        <f t="shared" si="64"/>
        <v>0</v>
      </c>
      <c r="B116" s="65">
        <f t="shared" si="65"/>
        <v>111</v>
      </c>
      <c r="C116" s="65"/>
      <c r="D116" s="62" t="str">
        <f t="shared" si="78"/>
        <v/>
      </c>
      <c r="E116" s="68"/>
      <c r="F116" s="16"/>
      <c r="G116" s="30" t="str">
        <f t="shared" si="66"/>
        <v/>
      </c>
      <c r="H116" s="30"/>
      <c r="M116" s="40" t="str">
        <f>CONCATENATE(COUNTIF(N$3:N116,N116),N116)</f>
        <v xml:space="preserve">114 </v>
      </c>
      <c r="N116" s="12" t="str">
        <f>IF(O116&gt;0,'Saisie CLASSEMENT'!K121)</f>
        <v xml:space="preserve"> </v>
      </c>
      <c r="O116" s="59" t="str">
        <f>IF('Saisie CLASSEMENT'!$C121&gt;0,'Saisie CLASSEMENT'!B121,"")</f>
        <v/>
      </c>
      <c r="P116" s="59">
        <f>IF(O116&gt;0,'Saisie CLASSEMENT'!C121)</f>
        <v>0</v>
      </c>
      <c r="Q116" s="12" t="str">
        <f>IF(O116&gt;0,CONCATENATE('Saisie CLASSEMENT'!I121," ",'Saisie CLASSEMENT'!J121,""))</f>
        <v xml:space="preserve">   </v>
      </c>
      <c r="R116" s="60" t="str">
        <f>IF(O116&gt;0,'Saisie CLASSEMENT'!N121)</f>
        <v xml:space="preserve"> </v>
      </c>
      <c r="S116" s="60" t="str">
        <f>IF(O116&gt;0,'Saisie CLASSEMENT'!O121)</f>
        <v xml:space="preserve"> </v>
      </c>
      <c r="T116" s="14" t="str">
        <f>IF(LEN(O116)&gt;0,'Saisie CLASSEMENT'!H121,"")</f>
        <v/>
      </c>
      <c r="V116" s="43" t="str">
        <f t="shared" si="50"/>
        <v/>
      </c>
      <c r="W116" s="43" t="str">
        <f t="shared" si="51"/>
        <v/>
      </c>
      <c r="X116" s="43" t="str">
        <f t="shared" si="52"/>
        <v/>
      </c>
      <c r="Y116" s="1" t="str">
        <f>IF(OR(N116="",COUNTIF(N$2:N116,N116)&gt;1),"",COUNTIF(N:N,"&gt;="&amp;N116))</f>
        <v/>
      </c>
      <c r="Z116" s="53" t="str">
        <f t="shared" si="67"/>
        <v/>
      </c>
      <c r="AA116" s="53" t="str">
        <f t="shared" si="68"/>
        <v/>
      </c>
      <c r="AB116" t="str">
        <f t="shared" si="69"/>
        <v/>
      </c>
      <c r="AC116" s="54" t="str">
        <f t="shared" si="70"/>
        <v/>
      </c>
      <c r="AD116" s="55" t="str">
        <f t="shared" si="71"/>
        <v/>
      </c>
      <c r="AE116" s="56" t="str">
        <f>IF(ISERROR(VLOOKUP(CONCATENATE($AB$2,$Z116),$M$2:T$200,8,FALSE)),"",VLOOKUP(CONCATENATE($AB$2,$Z116),$M$2:$T$200,8,FALSE))</f>
        <v/>
      </c>
      <c r="AF116" s="57" t="str">
        <f t="shared" si="72"/>
        <v/>
      </c>
      <c r="AG116" s="233" t="str">
        <f t="shared" si="53"/>
        <v/>
      </c>
      <c r="AH116" s="234" t="str">
        <f t="shared" si="54"/>
        <v/>
      </c>
      <c r="AI116" s="55" t="str">
        <f t="shared" si="55"/>
        <v/>
      </c>
      <c r="AJ116" s="57" t="str">
        <f t="shared" si="56"/>
        <v/>
      </c>
      <c r="AK116" s="230" t="str">
        <f t="shared" si="57"/>
        <v/>
      </c>
      <c r="AL116" s="230" t="str">
        <f t="shared" si="58"/>
        <v/>
      </c>
      <c r="AM116" s="69" t="str">
        <f t="shared" si="59"/>
        <v/>
      </c>
      <c r="AN116" s="58" t="str">
        <f t="shared" si="60"/>
        <v/>
      </c>
      <c r="AO116" s="1" t="str">
        <f t="shared" si="73"/>
        <v/>
      </c>
      <c r="AP116" s="1" t="str">
        <f t="shared" si="74"/>
        <v/>
      </c>
      <c r="AQ116" s="1" t="str">
        <f t="shared" si="75"/>
        <v/>
      </c>
      <c r="AR116" s="1" t="str">
        <f t="shared" si="76"/>
        <v/>
      </c>
    </row>
    <row r="117" spans="1:44" ht="17.399999999999999" hidden="1" customHeight="1">
      <c r="A117">
        <f t="shared" si="64"/>
        <v>0</v>
      </c>
      <c r="B117" s="65">
        <f t="shared" si="65"/>
        <v>112</v>
      </c>
      <c r="C117" s="65"/>
      <c r="D117" s="62" t="str">
        <f t="shared" si="78"/>
        <v/>
      </c>
      <c r="E117" s="68"/>
      <c r="F117" s="16"/>
      <c r="G117" s="30" t="str">
        <f t="shared" si="66"/>
        <v/>
      </c>
      <c r="H117" s="30"/>
      <c r="M117" s="40" t="str">
        <f>CONCATENATE(COUNTIF(N$3:N117,N117),N117)</f>
        <v xml:space="preserve">115 </v>
      </c>
      <c r="N117" s="12" t="str">
        <f>IF(O117&gt;0,'Saisie CLASSEMENT'!K122)</f>
        <v xml:space="preserve"> </v>
      </c>
      <c r="O117" s="59" t="str">
        <f>IF('Saisie CLASSEMENT'!$C122&gt;0,'Saisie CLASSEMENT'!B122,"")</f>
        <v/>
      </c>
      <c r="P117" s="59">
        <f>IF(O117&gt;0,'Saisie CLASSEMENT'!C122)</f>
        <v>0</v>
      </c>
      <c r="Q117" s="12" t="str">
        <f>IF(O117&gt;0,CONCATENATE('Saisie CLASSEMENT'!I122," ",'Saisie CLASSEMENT'!J122,""))</f>
        <v xml:space="preserve">   </v>
      </c>
      <c r="R117" s="60" t="str">
        <f>IF(O117&gt;0,'Saisie CLASSEMENT'!N122)</f>
        <v xml:space="preserve"> </v>
      </c>
      <c r="S117" s="60" t="str">
        <f>IF(O117&gt;0,'Saisie CLASSEMENT'!O122)</f>
        <v xml:space="preserve"> </v>
      </c>
      <c r="T117" s="14" t="str">
        <f>IF(LEN(O117)&gt;0,'Saisie CLASSEMENT'!H122,"")</f>
        <v/>
      </c>
      <c r="V117" s="43" t="str">
        <f t="shared" si="50"/>
        <v/>
      </c>
      <c r="W117" s="43" t="str">
        <f t="shared" si="51"/>
        <v/>
      </c>
      <c r="X117" s="43" t="str">
        <f t="shared" si="52"/>
        <v/>
      </c>
      <c r="Y117" s="1" t="str">
        <f>IF(OR(N117="",COUNTIF(N$2:N117,N117)&gt;1),"",COUNTIF(N:N,"&gt;="&amp;N117))</f>
        <v/>
      </c>
      <c r="Z117" s="53" t="str">
        <f t="shared" si="67"/>
        <v/>
      </c>
      <c r="AA117" s="53" t="str">
        <f t="shared" si="68"/>
        <v/>
      </c>
      <c r="AB117" t="str">
        <f t="shared" si="69"/>
        <v/>
      </c>
      <c r="AC117" s="54" t="str">
        <f t="shared" si="70"/>
        <v/>
      </c>
      <c r="AD117" s="55" t="str">
        <f t="shared" si="71"/>
        <v/>
      </c>
      <c r="AE117" s="56" t="str">
        <f>IF(ISERROR(VLOOKUP(CONCATENATE($AB$2,$Z117),$M$2:T$200,8,FALSE)),"",VLOOKUP(CONCATENATE($AB$2,$Z117),$M$2:$T$200,8,FALSE))</f>
        <v/>
      </c>
      <c r="AF117" s="57" t="str">
        <f t="shared" si="72"/>
        <v/>
      </c>
      <c r="AG117" s="233" t="str">
        <f t="shared" si="53"/>
        <v/>
      </c>
      <c r="AH117" s="234" t="str">
        <f t="shared" si="54"/>
        <v/>
      </c>
      <c r="AI117" s="55" t="str">
        <f t="shared" si="55"/>
        <v/>
      </c>
      <c r="AJ117" s="57" t="str">
        <f t="shared" si="56"/>
        <v/>
      </c>
      <c r="AK117" s="230" t="str">
        <f t="shared" si="57"/>
        <v/>
      </c>
      <c r="AL117" s="230" t="str">
        <f t="shared" si="58"/>
        <v/>
      </c>
      <c r="AM117" s="69" t="str">
        <f t="shared" si="59"/>
        <v/>
      </c>
      <c r="AN117" s="58" t="str">
        <f t="shared" si="60"/>
        <v/>
      </c>
      <c r="AO117" s="1" t="str">
        <f t="shared" si="73"/>
        <v/>
      </c>
      <c r="AP117" s="1" t="str">
        <f t="shared" si="74"/>
        <v/>
      </c>
      <c r="AQ117" s="1" t="str">
        <f t="shared" si="75"/>
        <v/>
      </c>
      <c r="AR117" s="1" t="str">
        <f t="shared" si="76"/>
        <v/>
      </c>
    </row>
    <row r="118" spans="1:44" ht="17.399999999999999" hidden="1" customHeight="1">
      <c r="A118">
        <f t="shared" si="64"/>
        <v>0</v>
      </c>
      <c r="B118" s="65">
        <f t="shared" si="65"/>
        <v>113</v>
      </c>
      <c r="C118" s="65"/>
      <c r="D118" s="62" t="str">
        <f t="shared" si="78"/>
        <v/>
      </c>
      <c r="E118" s="68"/>
      <c r="F118" s="16"/>
      <c r="G118" s="30" t="str">
        <f t="shared" si="66"/>
        <v/>
      </c>
      <c r="H118" s="30"/>
      <c r="M118" s="40" t="str">
        <f>CONCATENATE(COUNTIF(N$3:N118,N118),N118)</f>
        <v xml:space="preserve">116 </v>
      </c>
      <c r="N118" s="12" t="str">
        <f>IF(O118&gt;0,'Saisie CLASSEMENT'!K123)</f>
        <v xml:space="preserve"> </v>
      </c>
      <c r="O118" s="59" t="str">
        <f>IF('Saisie CLASSEMENT'!$C123&gt;0,'Saisie CLASSEMENT'!B123,"")</f>
        <v/>
      </c>
      <c r="P118" s="59">
        <f>IF(O118&gt;0,'Saisie CLASSEMENT'!C123)</f>
        <v>0</v>
      </c>
      <c r="Q118" s="12" t="str">
        <f>IF(O118&gt;0,CONCATENATE('Saisie CLASSEMENT'!I123," ",'Saisie CLASSEMENT'!J123,""))</f>
        <v xml:space="preserve">   </v>
      </c>
      <c r="R118" s="60" t="str">
        <f>IF(O118&gt;0,'Saisie CLASSEMENT'!N123)</f>
        <v xml:space="preserve"> </v>
      </c>
      <c r="S118" s="60" t="str">
        <f>IF(O118&gt;0,'Saisie CLASSEMENT'!O123)</f>
        <v xml:space="preserve"> </v>
      </c>
      <c r="T118" s="14" t="str">
        <f>IF(LEN(O118)&gt;0,'Saisie CLASSEMENT'!H123,"")</f>
        <v/>
      </c>
      <c r="V118" s="43" t="str">
        <f t="shared" si="50"/>
        <v/>
      </c>
      <c r="W118" s="43" t="str">
        <f t="shared" si="51"/>
        <v/>
      </c>
      <c r="X118" s="43" t="str">
        <f t="shared" si="52"/>
        <v/>
      </c>
      <c r="Y118" s="1" t="str">
        <f>IF(OR(N118="",COUNTIF(N$2:N118,N118)&gt;1),"",COUNTIF(N:N,"&gt;="&amp;N118))</f>
        <v/>
      </c>
      <c r="Z118" s="53" t="str">
        <f t="shared" si="67"/>
        <v/>
      </c>
      <c r="AA118" s="53" t="str">
        <f t="shared" si="68"/>
        <v/>
      </c>
      <c r="AB118" t="str">
        <f t="shared" si="69"/>
        <v/>
      </c>
      <c r="AC118" s="54" t="str">
        <f t="shared" si="70"/>
        <v/>
      </c>
      <c r="AD118" s="55" t="str">
        <f t="shared" si="71"/>
        <v/>
      </c>
      <c r="AE118" s="56" t="str">
        <f>IF(ISERROR(VLOOKUP(CONCATENATE($AB$2,$Z118),$M$2:T$200,8,FALSE)),"",VLOOKUP(CONCATENATE($AB$2,$Z118),$M$2:$T$200,8,FALSE))</f>
        <v/>
      </c>
      <c r="AF118" s="57" t="str">
        <f t="shared" si="72"/>
        <v/>
      </c>
      <c r="AG118" s="233" t="str">
        <f t="shared" si="53"/>
        <v/>
      </c>
      <c r="AH118" s="234" t="str">
        <f t="shared" si="54"/>
        <v/>
      </c>
      <c r="AI118" s="55" t="str">
        <f t="shared" si="55"/>
        <v/>
      </c>
      <c r="AJ118" s="57" t="str">
        <f t="shared" si="56"/>
        <v/>
      </c>
      <c r="AK118" s="230" t="str">
        <f t="shared" si="57"/>
        <v/>
      </c>
      <c r="AL118" s="230" t="str">
        <f t="shared" si="58"/>
        <v/>
      </c>
      <c r="AM118" s="69" t="str">
        <f t="shared" si="59"/>
        <v/>
      </c>
      <c r="AN118" s="58" t="str">
        <f t="shared" si="60"/>
        <v/>
      </c>
      <c r="AO118" s="1" t="str">
        <f t="shared" si="73"/>
        <v/>
      </c>
      <c r="AP118" s="1" t="str">
        <f t="shared" si="74"/>
        <v/>
      </c>
      <c r="AQ118" s="1" t="str">
        <f t="shared" si="75"/>
        <v/>
      </c>
      <c r="AR118" s="1" t="str">
        <f t="shared" si="76"/>
        <v/>
      </c>
    </row>
    <row r="119" spans="1:44" ht="17.399999999999999" hidden="1" customHeight="1">
      <c r="A119">
        <f t="shared" si="64"/>
        <v>0</v>
      </c>
      <c r="B119" s="65">
        <f t="shared" si="65"/>
        <v>114</v>
      </c>
      <c r="C119" s="65"/>
      <c r="D119" s="62" t="str">
        <f t="shared" si="78"/>
        <v/>
      </c>
      <c r="E119" s="68"/>
      <c r="F119" s="16"/>
      <c r="G119" s="30" t="str">
        <f t="shared" si="66"/>
        <v/>
      </c>
      <c r="H119" s="30"/>
      <c r="M119" s="40" t="str">
        <f>CONCATENATE(COUNTIF(N$3:N119,N119),N119)</f>
        <v xml:space="preserve">117 </v>
      </c>
      <c r="N119" s="12" t="str">
        <f>IF(O119&gt;0,'Saisie CLASSEMENT'!K124)</f>
        <v xml:space="preserve"> </v>
      </c>
      <c r="O119" s="59" t="str">
        <f>IF('Saisie CLASSEMENT'!$C124&gt;0,'Saisie CLASSEMENT'!B124,"")</f>
        <v/>
      </c>
      <c r="P119" s="59">
        <f>IF(O119&gt;0,'Saisie CLASSEMENT'!C124)</f>
        <v>0</v>
      </c>
      <c r="Q119" s="12" t="str">
        <f>IF(O119&gt;0,CONCATENATE('Saisie CLASSEMENT'!I124," ",'Saisie CLASSEMENT'!J124,""))</f>
        <v xml:space="preserve">   </v>
      </c>
      <c r="R119" s="60" t="str">
        <f>IF(O119&gt;0,'Saisie CLASSEMENT'!N124)</f>
        <v xml:space="preserve"> </v>
      </c>
      <c r="S119" s="60" t="str">
        <f>IF(O119&gt;0,'Saisie CLASSEMENT'!O124)</f>
        <v xml:space="preserve"> </v>
      </c>
      <c r="T119" s="14" t="str">
        <f>IF(LEN(O119)&gt;0,'Saisie CLASSEMENT'!H124,"")</f>
        <v/>
      </c>
      <c r="V119" s="43" t="str">
        <f t="shared" si="50"/>
        <v/>
      </c>
      <c r="W119" s="43" t="str">
        <f t="shared" si="51"/>
        <v/>
      </c>
      <c r="X119" s="43" t="str">
        <f t="shared" si="52"/>
        <v/>
      </c>
      <c r="Y119" s="1" t="str">
        <f>IF(OR(N119="",COUNTIF(N$2:N119,N119)&gt;1),"",COUNTIF(N:N,"&gt;="&amp;N119))</f>
        <v/>
      </c>
      <c r="Z119" s="53" t="str">
        <f t="shared" si="67"/>
        <v/>
      </c>
      <c r="AA119" s="53" t="str">
        <f t="shared" si="68"/>
        <v/>
      </c>
      <c r="AB119" t="str">
        <f t="shared" si="69"/>
        <v/>
      </c>
      <c r="AC119" s="54" t="str">
        <f t="shared" si="70"/>
        <v/>
      </c>
      <c r="AD119" s="55" t="str">
        <f t="shared" si="71"/>
        <v/>
      </c>
      <c r="AE119" s="56" t="str">
        <f>IF(ISERROR(VLOOKUP(CONCATENATE($AB$2,$Z119),$M$2:T$200,8,FALSE)),"",VLOOKUP(CONCATENATE($AB$2,$Z119),$M$2:$T$200,8,FALSE))</f>
        <v/>
      </c>
      <c r="AF119" s="57" t="str">
        <f t="shared" si="72"/>
        <v/>
      </c>
      <c r="AG119" s="233" t="str">
        <f t="shared" si="53"/>
        <v/>
      </c>
      <c r="AH119" s="234" t="str">
        <f t="shared" si="54"/>
        <v/>
      </c>
      <c r="AI119" s="55" t="str">
        <f t="shared" si="55"/>
        <v/>
      </c>
      <c r="AJ119" s="57" t="str">
        <f t="shared" si="56"/>
        <v/>
      </c>
      <c r="AK119" s="230" t="str">
        <f t="shared" si="57"/>
        <v/>
      </c>
      <c r="AL119" s="230" t="str">
        <f t="shared" si="58"/>
        <v/>
      </c>
      <c r="AM119" s="69" t="str">
        <f t="shared" si="59"/>
        <v/>
      </c>
      <c r="AN119" s="58" t="str">
        <f t="shared" si="60"/>
        <v/>
      </c>
      <c r="AO119" s="1" t="str">
        <f t="shared" si="73"/>
        <v/>
      </c>
      <c r="AP119" s="1" t="str">
        <f t="shared" si="74"/>
        <v/>
      </c>
      <c r="AQ119" s="1" t="str">
        <f t="shared" si="75"/>
        <v/>
      </c>
      <c r="AR119" s="1" t="str">
        <f t="shared" si="76"/>
        <v/>
      </c>
    </row>
    <row r="120" spans="1:44" ht="17.399999999999999" hidden="1" customHeight="1">
      <c r="A120">
        <f t="shared" si="64"/>
        <v>0</v>
      </c>
      <c r="B120" s="65">
        <f t="shared" si="65"/>
        <v>115</v>
      </c>
      <c r="C120" s="65"/>
      <c r="D120" s="62" t="str">
        <f t="shared" si="78"/>
        <v/>
      </c>
      <c r="E120" s="68"/>
      <c r="F120" s="16"/>
      <c r="G120" s="30" t="str">
        <f t="shared" si="66"/>
        <v/>
      </c>
      <c r="H120" s="30"/>
      <c r="M120" s="40" t="str">
        <f>CONCATENATE(COUNTIF(N$3:N120,N120),N120)</f>
        <v xml:space="preserve">118 </v>
      </c>
      <c r="N120" s="12" t="str">
        <f>IF(O120&gt;0,'Saisie CLASSEMENT'!K125)</f>
        <v xml:space="preserve"> </v>
      </c>
      <c r="O120" s="59" t="str">
        <f>IF('Saisie CLASSEMENT'!$C125&gt;0,'Saisie CLASSEMENT'!B125,"")</f>
        <v/>
      </c>
      <c r="P120" s="59">
        <f>IF(O120&gt;0,'Saisie CLASSEMENT'!C125)</f>
        <v>0</v>
      </c>
      <c r="Q120" s="12" t="str">
        <f>IF(O120&gt;0,CONCATENATE('Saisie CLASSEMENT'!I125," ",'Saisie CLASSEMENT'!J125,""))</f>
        <v xml:space="preserve">   </v>
      </c>
      <c r="R120" s="60" t="str">
        <f>IF(O120&gt;0,'Saisie CLASSEMENT'!N125)</f>
        <v xml:space="preserve"> </v>
      </c>
      <c r="S120" s="60" t="str">
        <f>IF(O120&gt;0,'Saisie CLASSEMENT'!O125)</f>
        <v xml:space="preserve"> </v>
      </c>
      <c r="T120" s="14" t="str">
        <f>IF(LEN(O120)&gt;0,'Saisie CLASSEMENT'!H125,"")</f>
        <v/>
      </c>
      <c r="V120" s="43" t="str">
        <f t="shared" si="50"/>
        <v/>
      </c>
      <c r="W120" s="43" t="str">
        <f t="shared" si="51"/>
        <v/>
      </c>
      <c r="X120" s="43" t="str">
        <f t="shared" si="52"/>
        <v/>
      </c>
      <c r="Y120" s="1" t="str">
        <f>IF(OR(N120="",COUNTIF(N$2:N120,N120)&gt;1),"",COUNTIF(N:N,"&gt;="&amp;N120))</f>
        <v/>
      </c>
      <c r="Z120" s="53" t="str">
        <f t="shared" si="67"/>
        <v/>
      </c>
      <c r="AA120" s="53" t="str">
        <f t="shared" si="68"/>
        <v/>
      </c>
      <c r="AB120" t="str">
        <f t="shared" si="69"/>
        <v/>
      </c>
      <c r="AC120" s="54" t="str">
        <f t="shared" si="70"/>
        <v/>
      </c>
      <c r="AD120" s="55" t="str">
        <f t="shared" si="71"/>
        <v/>
      </c>
      <c r="AE120" s="56" t="str">
        <f>IF(ISERROR(VLOOKUP(CONCATENATE($AB$2,$Z120),$M$2:T$200,8,FALSE)),"",VLOOKUP(CONCATENATE($AB$2,$Z120),$M$2:$T$200,8,FALSE))</f>
        <v/>
      </c>
      <c r="AF120" s="57" t="str">
        <f t="shared" si="72"/>
        <v/>
      </c>
      <c r="AG120" s="233" t="str">
        <f t="shared" si="53"/>
        <v/>
      </c>
      <c r="AH120" s="234" t="str">
        <f t="shared" si="54"/>
        <v/>
      </c>
      <c r="AI120" s="55" t="str">
        <f t="shared" si="55"/>
        <v/>
      </c>
      <c r="AJ120" s="57" t="str">
        <f t="shared" si="56"/>
        <v/>
      </c>
      <c r="AK120" s="230" t="str">
        <f t="shared" si="57"/>
        <v/>
      </c>
      <c r="AL120" s="230" t="str">
        <f t="shared" si="58"/>
        <v/>
      </c>
      <c r="AM120" s="69" t="str">
        <f t="shared" si="59"/>
        <v/>
      </c>
      <c r="AN120" s="58" t="str">
        <f t="shared" si="60"/>
        <v/>
      </c>
      <c r="AO120" s="1" t="str">
        <f t="shared" si="73"/>
        <v/>
      </c>
      <c r="AP120" s="1" t="str">
        <f t="shared" si="74"/>
        <v/>
      </c>
      <c r="AQ120" s="1" t="str">
        <f t="shared" si="75"/>
        <v/>
      </c>
      <c r="AR120" s="1" t="str">
        <f t="shared" si="76"/>
        <v/>
      </c>
    </row>
    <row r="121" spans="1:44" ht="17.399999999999999" hidden="1" customHeight="1">
      <c r="A121">
        <f t="shared" si="64"/>
        <v>0</v>
      </c>
      <c r="B121" s="65">
        <f t="shared" si="65"/>
        <v>116</v>
      </c>
      <c r="C121" s="65"/>
      <c r="D121" s="62" t="str">
        <f t="shared" si="78"/>
        <v/>
      </c>
      <c r="E121" s="68"/>
      <c r="F121" s="16"/>
      <c r="G121" s="30" t="str">
        <f t="shared" si="66"/>
        <v/>
      </c>
      <c r="H121" s="30"/>
      <c r="M121" s="40" t="str">
        <f>CONCATENATE(COUNTIF(N$3:N121,N121),N121)</f>
        <v xml:space="preserve">119 </v>
      </c>
      <c r="N121" s="12" t="str">
        <f>IF(O121&gt;0,'Saisie CLASSEMENT'!K126)</f>
        <v xml:space="preserve"> </v>
      </c>
      <c r="O121" s="59" t="str">
        <f>IF('Saisie CLASSEMENT'!$C126&gt;0,'Saisie CLASSEMENT'!B126,"")</f>
        <v/>
      </c>
      <c r="P121" s="59">
        <f>IF(O121&gt;0,'Saisie CLASSEMENT'!C126)</f>
        <v>0</v>
      </c>
      <c r="Q121" s="12" t="str">
        <f>IF(O121&gt;0,CONCATENATE('Saisie CLASSEMENT'!I126," ",'Saisie CLASSEMENT'!J126,""))</f>
        <v xml:space="preserve">   </v>
      </c>
      <c r="R121" s="60" t="str">
        <f>IF(O121&gt;0,'Saisie CLASSEMENT'!N126)</f>
        <v xml:space="preserve"> </v>
      </c>
      <c r="S121" s="60" t="str">
        <f>IF(O121&gt;0,'Saisie CLASSEMENT'!O126)</f>
        <v xml:space="preserve"> </v>
      </c>
      <c r="T121" s="14" t="str">
        <f>IF(LEN(O121)&gt;0,'Saisie CLASSEMENT'!H126,"")</f>
        <v/>
      </c>
      <c r="V121" s="43" t="str">
        <f t="shared" si="50"/>
        <v/>
      </c>
      <c r="W121" s="43" t="str">
        <f t="shared" si="51"/>
        <v/>
      </c>
      <c r="X121" s="43" t="str">
        <f t="shared" si="52"/>
        <v/>
      </c>
      <c r="Y121" s="1" t="str">
        <f>IF(OR(N121="",COUNTIF(N$2:N121,N121)&gt;1),"",COUNTIF(N:N,"&gt;="&amp;N121))</f>
        <v/>
      </c>
      <c r="Z121" s="53" t="str">
        <f t="shared" si="67"/>
        <v/>
      </c>
      <c r="AA121" s="53" t="str">
        <f t="shared" si="68"/>
        <v/>
      </c>
      <c r="AB121" t="str">
        <f t="shared" si="69"/>
        <v/>
      </c>
      <c r="AC121" s="54" t="str">
        <f t="shared" si="70"/>
        <v/>
      </c>
      <c r="AD121" s="55" t="str">
        <f t="shared" si="71"/>
        <v/>
      </c>
      <c r="AE121" s="56" t="str">
        <f>IF(ISERROR(VLOOKUP(CONCATENATE($AB$2,$Z121),$M$2:T$200,8,FALSE)),"",VLOOKUP(CONCATENATE($AB$2,$Z121),$M$2:$T$200,8,FALSE))</f>
        <v/>
      </c>
      <c r="AF121" s="57" t="str">
        <f t="shared" si="72"/>
        <v/>
      </c>
      <c r="AG121" s="233" t="str">
        <f t="shared" si="53"/>
        <v/>
      </c>
      <c r="AH121" s="234" t="str">
        <f t="shared" si="54"/>
        <v/>
      </c>
      <c r="AI121" s="55" t="str">
        <f t="shared" si="55"/>
        <v/>
      </c>
      <c r="AJ121" s="57" t="str">
        <f t="shared" si="56"/>
        <v/>
      </c>
      <c r="AK121" s="230" t="str">
        <f t="shared" si="57"/>
        <v/>
      </c>
      <c r="AL121" s="230" t="str">
        <f t="shared" si="58"/>
        <v/>
      </c>
      <c r="AM121" s="69" t="str">
        <f t="shared" si="59"/>
        <v/>
      </c>
      <c r="AN121" s="58" t="str">
        <f t="shared" si="60"/>
        <v/>
      </c>
      <c r="AO121" s="1" t="str">
        <f t="shared" si="73"/>
        <v/>
      </c>
      <c r="AP121" s="1" t="str">
        <f t="shared" si="74"/>
        <v/>
      </c>
      <c r="AQ121" s="1" t="str">
        <f t="shared" si="75"/>
        <v/>
      </c>
      <c r="AR121" s="1" t="str">
        <f t="shared" si="76"/>
        <v/>
      </c>
    </row>
    <row r="122" spans="1:44" ht="17.399999999999999" hidden="1" customHeight="1">
      <c r="A122">
        <f t="shared" si="64"/>
        <v>0</v>
      </c>
      <c r="B122" s="65">
        <f t="shared" si="65"/>
        <v>117</v>
      </c>
      <c r="C122" s="65"/>
      <c r="D122" s="62" t="str">
        <f t="shared" si="78"/>
        <v/>
      </c>
      <c r="E122" s="68"/>
      <c r="F122" s="16"/>
      <c r="G122" s="30" t="str">
        <f t="shared" si="66"/>
        <v/>
      </c>
      <c r="H122" s="30"/>
      <c r="M122" s="40" t="str">
        <f>CONCATENATE(COUNTIF(N$3:N122,N122),N122)</f>
        <v xml:space="preserve">120 </v>
      </c>
      <c r="N122" s="12" t="str">
        <f>IF(O122&gt;0,'Saisie CLASSEMENT'!K127)</f>
        <v xml:space="preserve"> </v>
      </c>
      <c r="O122" s="59" t="str">
        <f>IF('Saisie CLASSEMENT'!$C127&gt;0,'Saisie CLASSEMENT'!B127,"")</f>
        <v/>
      </c>
      <c r="P122" s="59">
        <f>IF(O122&gt;0,'Saisie CLASSEMENT'!C127)</f>
        <v>0</v>
      </c>
      <c r="Q122" s="12" t="str">
        <f>IF(O122&gt;0,CONCATENATE('Saisie CLASSEMENT'!I127," ",'Saisie CLASSEMENT'!J127,""))</f>
        <v xml:space="preserve">   </v>
      </c>
      <c r="R122" s="60" t="str">
        <f>IF(O122&gt;0,'Saisie CLASSEMENT'!N127)</f>
        <v xml:space="preserve"> </v>
      </c>
      <c r="S122" s="60" t="str">
        <f>IF(O122&gt;0,'Saisie CLASSEMENT'!O127)</f>
        <v xml:space="preserve"> </v>
      </c>
      <c r="T122" s="14" t="str">
        <f>IF(LEN(O122)&gt;0,'Saisie CLASSEMENT'!H127,"")</f>
        <v/>
      </c>
      <c r="V122" s="43" t="str">
        <f t="shared" si="50"/>
        <v/>
      </c>
      <c r="W122" s="43" t="str">
        <f t="shared" si="51"/>
        <v/>
      </c>
      <c r="X122" s="43" t="str">
        <f t="shared" si="52"/>
        <v/>
      </c>
      <c r="Y122" s="1" t="str">
        <f>IF(OR(N122="",COUNTIF(N$2:N122,N122)&gt;1),"",COUNTIF(N:N,"&gt;="&amp;N122))</f>
        <v/>
      </c>
      <c r="Z122" s="53" t="str">
        <f t="shared" si="67"/>
        <v/>
      </c>
      <c r="AA122" s="53" t="str">
        <f t="shared" si="68"/>
        <v/>
      </c>
      <c r="AB122" t="str">
        <f t="shared" si="69"/>
        <v/>
      </c>
      <c r="AC122" s="54" t="str">
        <f t="shared" si="70"/>
        <v/>
      </c>
      <c r="AD122" s="55" t="str">
        <f t="shared" si="71"/>
        <v/>
      </c>
      <c r="AE122" s="56" t="str">
        <f>IF(ISERROR(VLOOKUP(CONCATENATE($AB$2,$Z122),$M$2:T$200,8,FALSE)),"",VLOOKUP(CONCATENATE($AB$2,$Z122),$M$2:$T$200,8,FALSE))</f>
        <v/>
      </c>
      <c r="AF122" s="57" t="str">
        <f t="shared" si="72"/>
        <v/>
      </c>
      <c r="AG122" s="233" t="str">
        <f t="shared" si="53"/>
        <v/>
      </c>
      <c r="AH122" s="234" t="str">
        <f t="shared" si="54"/>
        <v/>
      </c>
      <c r="AI122" s="55" t="str">
        <f t="shared" si="55"/>
        <v/>
      </c>
      <c r="AJ122" s="57" t="str">
        <f t="shared" si="56"/>
        <v/>
      </c>
      <c r="AK122" s="230" t="str">
        <f t="shared" si="57"/>
        <v/>
      </c>
      <c r="AL122" s="230" t="str">
        <f t="shared" si="58"/>
        <v/>
      </c>
      <c r="AM122" s="69" t="str">
        <f t="shared" si="59"/>
        <v/>
      </c>
      <c r="AN122" s="58" t="str">
        <f t="shared" si="60"/>
        <v/>
      </c>
      <c r="AO122" s="1" t="str">
        <f t="shared" si="73"/>
        <v/>
      </c>
      <c r="AP122" s="1" t="str">
        <f t="shared" si="74"/>
        <v/>
      </c>
      <c r="AQ122" s="1" t="str">
        <f t="shared" si="75"/>
        <v/>
      </c>
      <c r="AR122" s="1" t="str">
        <f t="shared" si="76"/>
        <v/>
      </c>
    </row>
    <row r="123" spans="1:44" ht="17.399999999999999" hidden="1" customHeight="1">
      <c r="A123">
        <f t="shared" si="64"/>
        <v>0</v>
      </c>
      <c r="B123" s="65">
        <f t="shared" si="65"/>
        <v>118</v>
      </c>
      <c r="C123" s="65"/>
      <c r="D123" s="62" t="str">
        <f t="shared" si="78"/>
        <v/>
      </c>
      <c r="E123" s="68"/>
      <c r="F123" s="16"/>
      <c r="G123" s="30" t="str">
        <f t="shared" si="66"/>
        <v/>
      </c>
      <c r="H123" s="30"/>
      <c r="M123" s="40" t="str">
        <f>CONCATENATE(COUNTIF(N$3:N123,N123),N123)</f>
        <v xml:space="preserve">121 </v>
      </c>
      <c r="N123" s="12" t="str">
        <f>IF(O123&gt;0,'Saisie CLASSEMENT'!K128)</f>
        <v xml:space="preserve"> </v>
      </c>
      <c r="O123" s="59" t="str">
        <f>IF('Saisie CLASSEMENT'!$C128&gt;0,'Saisie CLASSEMENT'!B128,"")</f>
        <v/>
      </c>
      <c r="P123" s="59">
        <f>IF(O123&gt;0,'Saisie CLASSEMENT'!C128)</f>
        <v>0</v>
      </c>
      <c r="Q123" s="12" t="str">
        <f>IF(O123&gt;0,CONCATENATE('Saisie CLASSEMENT'!I128," ",'Saisie CLASSEMENT'!J128,""))</f>
        <v xml:space="preserve">   </v>
      </c>
      <c r="R123" s="60" t="str">
        <f>IF(O123&gt;0,'Saisie CLASSEMENT'!N128)</f>
        <v xml:space="preserve"> </v>
      </c>
      <c r="S123" s="60" t="str">
        <f>IF(O123&gt;0,'Saisie CLASSEMENT'!O128)</f>
        <v xml:space="preserve"> </v>
      </c>
      <c r="T123" s="14" t="str">
        <f>IF(LEN(O123)&gt;0,'Saisie CLASSEMENT'!H128,"")</f>
        <v/>
      </c>
      <c r="V123" s="43" t="str">
        <f t="shared" si="50"/>
        <v/>
      </c>
      <c r="W123" s="43" t="str">
        <f t="shared" si="51"/>
        <v/>
      </c>
      <c r="X123" s="43" t="str">
        <f t="shared" si="52"/>
        <v/>
      </c>
      <c r="Y123" s="1" t="str">
        <f>IF(OR(N123="",COUNTIF(N$2:N123,N123)&gt;1),"",COUNTIF(N:N,"&gt;="&amp;N123))</f>
        <v/>
      </c>
      <c r="Z123" s="53" t="str">
        <f t="shared" si="67"/>
        <v/>
      </c>
      <c r="AA123" s="53" t="str">
        <f t="shared" si="68"/>
        <v/>
      </c>
      <c r="AB123" t="str">
        <f t="shared" si="69"/>
        <v/>
      </c>
      <c r="AC123" s="54" t="str">
        <f t="shared" si="70"/>
        <v/>
      </c>
      <c r="AD123" s="55" t="str">
        <f t="shared" si="71"/>
        <v/>
      </c>
      <c r="AE123" s="56" t="str">
        <f>IF(ISERROR(VLOOKUP(CONCATENATE($AB$2,$Z123),$M$2:T$200,8,FALSE)),"",VLOOKUP(CONCATENATE($AB$2,$Z123),$M$2:$T$200,8,FALSE))</f>
        <v/>
      </c>
      <c r="AF123" s="57" t="str">
        <f t="shared" si="72"/>
        <v/>
      </c>
      <c r="AG123" s="233" t="str">
        <f t="shared" si="53"/>
        <v/>
      </c>
      <c r="AH123" s="234" t="str">
        <f t="shared" si="54"/>
        <v/>
      </c>
      <c r="AI123" s="55" t="str">
        <f t="shared" si="55"/>
        <v/>
      </c>
      <c r="AJ123" s="57" t="str">
        <f t="shared" si="56"/>
        <v/>
      </c>
      <c r="AK123" s="230" t="str">
        <f t="shared" si="57"/>
        <v/>
      </c>
      <c r="AL123" s="230" t="str">
        <f t="shared" si="58"/>
        <v/>
      </c>
      <c r="AM123" s="69" t="str">
        <f t="shared" si="59"/>
        <v/>
      </c>
      <c r="AN123" s="58" t="str">
        <f t="shared" si="60"/>
        <v/>
      </c>
      <c r="AO123" s="1" t="str">
        <f t="shared" si="73"/>
        <v/>
      </c>
      <c r="AP123" s="1" t="str">
        <f t="shared" si="74"/>
        <v/>
      </c>
      <c r="AQ123" s="1" t="str">
        <f t="shared" si="75"/>
        <v/>
      </c>
      <c r="AR123" s="1" t="str">
        <f t="shared" si="76"/>
        <v/>
      </c>
    </row>
    <row r="124" spans="1:44" ht="17.399999999999999" hidden="1" customHeight="1">
      <c r="A124">
        <f t="shared" si="64"/>
        <v>0</v>
      </c>
      <c r="B124" s="65">
        <f t="shared" si="65"/>
        <v>119</v>
      </c>
      <c r="C124" s="65"/>
      <c r="D124" s="62" t="str">
        <f t="shared" si="78"/>
        <v/>
      </c>
      <c r="E124" s="68"/>
      <c r="F124" s="16"/>
      <c r="G124" s="30" t="str">
        <f t="shared" si="66"/>
        <v/>
      </c>
      <c r="H124" s="30"/>
      <c r="M124" s="40" t="str">
        <f>CONCATENATE(COUNTIF(N$3:N124,N124),N124)</f>
        <v xml:space="preserve">122 </v>
      </c>
      <c r="N124" s="12" t="str">
        <f>IF(O124&gt;0,'Saisie CLASSEMENT'!K129)</f>
        <v xml:space="preserve"> </v>
      </c>
      <c r="O124" s="59" t="str">
        <f>IF('Saisie CLASSEMENT'!$C129&gt;0,'Saisie CLASSEMENT'!B129,"")</f>
        <v/>
      </c>
      <c r="P124" s="59">
        <f>IF(O124&gt;0,'Saisie CLASSEMENT'!C129)</f>
        <v>0</v>
      </c>
      <c r="Q124" s="12" t="str">
        <f>IF(O124&gt;0,CONCATENATE('Saisie CLASSEMENT'!I129," ",'Saisie CLASSEMENT'!J129,""))</f>
        <v xml:space="preserve">   </v>
      </c>
      <c r="R124" s="60" t="str">
        <f>IF(O124&gt;0,'Saisie CLASSEMENT'!N129)</f>
        <v xml:space="preserve"> </v>
      </c>
      <c r="S124" s="60" t="str">
        <f>IF(O124&gt;0,'Saisie CLASSEMENT'!O129)</f>
        <v xml:space="preserve"> </v>
      </c>
      <c r="T124" s="14" t="str">
        <f>IF(LEN(O124)&gt;0,'Saisie CLASSEMENT'!H129,"")</f>
        <v/>
      </c>
      <c r="V124" s="43" t="str">
        <f t="shared" si="50"/>
        <v/>
      </c>
      <c r="W124" s="43" t="str">
        <f t="shared" si="51"/>
        <v/>
      </c>
      <c r="X124" s="43" t="str">
        <f t="shared" si="52"/>
        <v/>
      </c>
      <c r="Y124" s="1" t="str">
        <f>IF(OR(N124="",COUNTIF(N$2:N124,N124)&gt;1),"",COUNTIF(N:N,"&gt;="&amp;N124))</f>
        <v/>
      </c>
      <c r="Z124" s="53" t="str">
        <f t="shared" si="67"/>
        <v/>
      </c>
      <c r="AA124" s="53" t="str">
        <f t="shared" si="68"/>
        <v/>
      </c>
      <c r="AB124" t="str">
        <f t="shared" si="69"/>
        <v/>
      </c>
      <c r="AC124" s="54" t="str">
        <f t="shared" si="70"/>
        <v/>
      </c>
      <c r="AD124" s="55" t="str">
        <f t="shared" si="71"/>
        <v/>
      </c>
      <c r="AE124" s="56" t="str">
        <f>IF(ISERROR(VLOOKUP(CONCATENATE($AB$2,$Z124),$M$2:T$200,8,FALSE)),"",VLOOKUP(CONCATENATE($AB$2,$Z124),$M$2:$T$200,8,FALSE))</f>
        <v/>
      </c>
      <c r="AF124" s="57" t="str">
        <f t="shared" si="72"/>
        <v/>
      </c>
      <c r="AG124" s="233" t="str">
        <f t="shared" si="53"/>
        <v/>
      </c>
      <c r="AH124" s="234" t="str">
        <f t="shared" si="54"/>
        <v/>
      </c>
      <c r="AI124" s="55" t="str">
        <f t="shared" si="55"/>
        <v/>
      </c>
      <c r="AJ124" s="57" t="str">
        <f t="shared" si="56"/>
        <v/>
      </c>
      <c r="AK124" s="230" t="str">
        <f t="shared" si="57"/>
        <v/>
      </c>
      <c r="AL124" s="230" t="str">
        <f t="shared" si="58"/>
        <v/>
      </c>
      <c r="AM124" s="69" t="str">
        <f t="shared" si="59"/>
        <v/>
      </c>
      <c r="AN124" s="58" t="str">
        <f t="shared" si="60"/>
        <v/>
      </c>
      <c r="AO124" s="1" t="str">
        <f t="shared" si="73"/>
        <v/>
      </c>
      <c r="AP124" s="1" t="str">
        <f t="shared" si="74"/>
        <v/>
      </c>
      <c r="AQ124" s="1" t="str">
        <f t="shared" si="75"/>
        <v/>
      </c>
      <c r="AR124" s="1" t="str">
        <f t="shared" si="76"/>
        <v/>
      </c>
    </row>
    <row r="125" spans="1:44" ht="17.399999999999999" hidden="1" customHeight="1">
      <c r="A125">
        <f t="shared" si="64"/>
        <v>0</v>
      </c>
      <c r="B125" s="65">
        <f t="shared" si="65"/>
        <v>120</v>
      </c>
      <c r="C125" s="65"/>
      <c r="D125" s="62" t="str">
        <f t="shared" si="78"/>
        <v/>
      </c>
      <c r="E125" s="68"/>
      <c r="F125" s="16"/>
      <c r="G125" s="30" t="str">
        <f t="shared" si="66"/>
        <v/>
      </c>
      <c r="H125" s="30"/>
      <c r="M125" s="40" t="str">
        <f>CONCATENATE(COUNTIF(N$3:N125,N125),N125)</f>
        <v xml:space="preserve">123 </v>
      </c>
      <c r="N125" s="12" t="str">
        <f>IF(O125&gt;0,'Saisie CLASSEMENT'!K130)</f>
        <v xml:space="preserve"> </v>
      </c>
      <c r="O125" s="59" t="str">
        <f>IF('Saisie CLASSEMENT'!$C130&gt;0,'Saisie CLASSEMENT'!B130,"")</f>
        <v/>
      </c>
      <c r="P125" s="59">
        <f>IF(O125&gt;0,'Saisie CLASSEMENT'!C130)</f>
        <v>0</v>
      </c>
      <c r="Q125" s="12" t="str">
        <f>IF(O125&gt;0,CONCATENATE('Saisie CLASSEMENT'!I130," ",'Saisie CLASSEMENT'!J130,""))</f>
        <v xml:space="preserve">   </v>
      </c>
      <c r="R125" s="60" t="str">
        <f>IF(O125&gt;0,'Saisie CLASSEMENT'!N130)</f>
        <v xml:space="preserve"> </v>
      </c>
      <c r="S125" s="60" t="str">
        <f>IF(O125&gt;0,'Saisie CLASSEMENT'!O130)</f>
        <v xml:space="preserve"> </v>
      </c>
      <c r="T125" s="14" t="str">
        <f>IF(LEN(O125)&gt;0,'Saisie CLASSEMENT'!H130,"")</f>
        <v/>
      </c>
      <c r="V125" s="43" t="str">
        <f t="shared" si="50"/>
        <v/>
      </c>
      <c r="W125" s="43" t="str">
        <f t="shared" si="51"/>
        <v/>
      </c>
      <c r="X125" s="43" t="str">
        <f t="shared" si="52"/>
        <v/>
      </c>
      <c r="Y125" s="1" t="str">
        <f>IF(OR(N125="",COUNTIF(N$2:N125,N125)&gt;1),"",COUNTIF(N:N,"&gt;="&amp;N125))</f>
        <v/>
      </c>
      <c r="Z125" s="53" t="str">
        <f t="shared" si="67"/>
        <v/>
      </c>
      <c r="AA125" s="53" t="str">
        <f t="shared" si="68"/>
        <v/>
      </c>
      <c r="AB125" t="str">
        <f t="shared" si="69"/>
        <v/>
      </c>
      <c r="AC125" s="54" t="str">
        <f t="shared" si="70"/>
        <v/>
      </c>
      <c r="AD125" s="55" t="str">
        <f t="shared" si="71"/>
        <v/>
      </c>
      <c r="AE125" s="56" t="str">
        <f>IF(ISERROR(VLOOKUP(CONCATENATE($AB$2,$Z125),$M$2:T$200,8,FALSE)),"",VLOOKUP(CONCATENATE($AB$2,$Z125),$M$2:$T$200,8,FALSE))</f>
        <v/>
      </c>
      <c r="AF125" s="57" t="str">
        <f t="shared" si="72"/>
        <v/>
      </c>
      <c r="AG125" s="233" t="str">
        <f t="shared" si="53"/>
        <v/>
      </c>
      <c r="AH125" s="234" t="str">
        <f t="shared" si="54"/>
        <v/>
      </c>
      <c r="AI125" s="55" t="str">
        <f t="shared" si="55"/>
        <v/>
      </c>
      <c r="AJ125" s="57" t="str">
        <f t="shared" si="56"/>
        <v/>
      </c>
      <c r="AK125" s="230" t="str">
        <f t="shared" si="57"/>
        <v/>
      </c>
      <c r="AL125" s="230" t="str">
        <f t="shared" si="58"/>
        <v/>
      </c>
      <c r="AM125" s="69" t="str">
        <f t="shared" si="59"/>
        <v/>
      </c>
      <c r="AN125" s="58" t="str">
        <f t="shared" si="60"/>
        <v/>
      </c>
      <c r="AO125" s="1" t="str">
        <f t="shared" si="73"/>
        <v/>
      </c>
      <c r="AP125" s="1" t="str">
        <f t="shared" si="74"/>
        <v/>
      </c>
      <c r="AQ125" s="1" t="str">
        <f t="shared" si="75"/>
        <v/>
      </c>
      <c r="AR125" s="1" t="str">
        <f t="shared" si="76"/>
        <v/>
      </c>
    </row>
    <row r="126" spans="1:44" ht="17.399999999999999" hidden="1" customHeight="1">
      <c r="A126">
        <f t="shared" si="64"/>
        <v>0</v>
      </c>
      <c r="B126" s="65">
        <f t="shared" si="65"/>
        <v>121</v>
      </c>
      <c r="C126" s="65"/>
      <c r="D126" s="62" t="str">
        <f t="shared" si="78"/>
        <v/>
      </c>
      <c r="E126" s="68"/>
      <c r="F126" s="16"/>
      <c r="G126" s="30" t="str">
        <f t="shared" si="66"/>
        <v/>
      </c>
      <c r="H126" s="30"/>
      <c r="M126" s="40" t="str">
        <f>CONCATENATE(COUNTIF(N$3:N126,N126),N126)</f>
        <v xml:space="preserve">124 </v>
      </c>
      <c r="N126" s="12" t="str">
        <f>IF(O126&gt;0,'Saisie CLASSEMENT'!K131)</f>
        <v xml:space="preserve"> </v>
      </c>
      <c r="O126" s="59" t="str">
        <f>IF('Saisie CLASSEMENT'!$C131&gt;0,'Saisie CLASSEMENT'!B131,"")</f>
        <v/>
      </c>
      <c r="P126" s="59">
        <f>IF(O126&gt;0,'Saisie CLASSEMENT'!C131)</f>
        <v>0</v>
      </c>
      <c r="Q126" s="12" t="str">
        <f>IF(O126&gt;0,CONCATENATE('Saisie CLASSEMENT'!I131," ",'Saisie CLASSEMENT'!J131,""))</f>
        <v xml:space="preserve">   </v>
      </c>
      <c r="R126" s="60" t="str">
        <f>IF(O126&gt;0,'Saisie CLASSEMENT'!N131)</f>
        <v xml:space="preserve"> </v>
      </c>
      <c r="S126" s="60" t="str">
        <f>IF(O126&gt;0,'Saisie CLASSEMENT'!O131)</f>
        <v xml:space="preserve"> </v>
      </c>
      <c r="T126" s="14" t="str">
        <f>IF(LEN(O126)&gt;0,'Saisie CLASSEMENT'!H131,"")</f>
        <v/>
      </c>
      <c r="V126" s="43" t="str">
        <f t="shared" si="50"/>
        <v/>
      </c>
      <c r="W126" s="43" t="str">
        <f t="shared" si="51"/>
        <v/>
      </c>
      <c r="X126" s="43" t="str">
        <f t="shared" si="52"/>
        <v/>
      </c>
      <c r="Y126" s="1" t="str">
        <f>IF(OR(N126="",COUNTIF(N$2:N126,N126)&gt;1),"",COUNTIF(N:N,"&gt;="&amp;N126))</f>
        <v/>
      </c>
      <c r="Z126" s="53" t="str">
        <f t="shared" si="67"/>
        <v/>
      </c>
      <c r="AA126" s="53" t="str">
        <f t="shared" si="68"/>
        <v/>
      </c>
      <c r="AB126" t="str">
        <f t="shared" si="69"/>
        <v/>
      </c>
      <c r="AC126" s="54" t="str">
        <f t="shared" si="70"/>
        <v/>
      </c>
      <c r="AD126" s="55" t="str">
        <f t="shared" si="71"/>
        <v/>
      </c>
      <c r="AE126" s="56" t="str">
        <f>IF(ISERROR(VLOOKUP(CONCATENATE($AB$2,$Z126),$M$2:T$200,8,FALSE)),"",VLOOKUP(CONCATENATE($AB$2,$Z126),$M$2:$T$200,8,FALSE))</f>
        <v/>
      </c>
      <c r="AF126" s="57" t="str">
        <f t="shared" si="72"/>
        <v/>
      </c>
      <c r="AG126" s="233" t="str">
        <f t="shared" si="53"/>
        <v/>
      </c>
      <c r="AH126" s="234" t="str">
        <f t="shared" si="54"/>
        <v/>
      </c>
      <c r="AI126" s="55" t="str">
        <f t="shared" si="55"/>
        <v/>
      </c>
      <c r="AJ126" s="57" t="str">
        <f t="shared" si="56"/>
        <v/>
      </c>
      <c r="AK126" s="230" t="str">
        <f t="shared" si="57"/>
        <v/>
      </c>
      <c r="AL126" s="230" t="str">
        <f t="shared" si="58"/>
        <v/>
      </c>
      <c r="AM126" s="69" t="str">
        <f t="shared" si="59"/>
        <v/>
      </c>
      <c r="AN126" s="58" t="str">
        <f t="shared" si="60"/>
        <v/>
      </c>
      <c r="AO126" s="1" t="str">
        <f t="shared" si="73"/>
        <v/>
      </c>
      <c r="AP126" s="1" t="str">
        <f t="shared" si="74"/>
        <v/>
      </c>
      <c r="AQ126" s="1" t="str">
        <f t="shared" si="75"/>
        <v/>
      </c>
      <c r="AR126" s="1" t="str">
        <f t="shared" si="76"/>
        <v/>
      </c>
    </row>
    <row r="127" spans="1:44" ht="17.399999999999999" hidden="1" customHeight="1">
      <c r="A127">
        <f t="shared" si="64"/>
        <v>0</v>
      </c>
      <c r="B127" s="65">
        <f t="shared" si="65"/>
        <v>122</v>
      </c>
      <c r="C127" s="65"/>
      <c r="D127" s="62" t="str">
        <f t="shared" si="78"/>
        <v/>
      </c>
      <c r="E127" s="68"/>
      <c r="F127" s="16"/>
      <c r="G127" s="30" t="str">
        <f t="shared" si="66"/>
        <v/>
      </c>
      <c r="H127" s="30"/>
      <c r="M127" s="40" t="str">
        <f>CONCATENATE(COUNTIF(N$3:N127,N127),N127)</f>
        <v xml:space="preserve">125 </v>
      </c>
      <c r="N127" s="12" t="str">
        <f>IF(O127&gt;0,'Saisie CLASSEMENT'!K132)</f>
        <v xml:space="preserve"> </v>
      </c>
      <c r="O127" s="59" t="str">
        <f>IF('Saisie CLASSEMENT'!$C132&gt;0,'Saisie CLASSEMENT'!B132,"")</f>
        <v/>
      </c>
      <c r="P127" s="59">
        <f>IF(O127&gt;0,'Saisie CLASSEMENT'!C132)</f>
        <v>0</v>
      </c>
      <c r="Q127" s="12" t="str">
        <f>IF(O127&gt;0,CONCATENATE('Saisie CLASSEMENT'!I132," ",'Saisie CLASSEMENT'!J132,""))</f>
        <v xml:space="preserve">   </v>
      </c>
      <c r="R127" s="60" t="str">
        <f>IF(O127&gt;0,'Saisie CLASSEMENT'!N132)</f>
        <v xml:space="preserve"> </v>
      </c>
      <c r="S127" s="60" t="str">
        <f>IF(O127&gt;0,'Saisie CLASSEMENT'!O132)</f>
        <v xml:space="preserve"> </v>
      </c>
      <c r="T127" s="14" t="str">
        <f>IF(LEN(O127)&gt;0,'Saisie CLASSEMENT'!H132,"")</f>
        <v/>
      </c>
      <c r="V127" s="43" t="str">
        <f t="shared" si="50"/>
        <v/>
      </c>
      <c r="W127" s="43" t="str">
        <f t="shared" si="51"/>
        <v/>
      </c>
      <c r="X127" s="43" t="str">
        <f t="shared" si="52"/>
        <v/>
      </c>
      <c r="Y127" s="1" t="str">
        <f>IF(OR(N127="",COUNTIF(N$2:N127,N127)&gt;1),"",COUNTIF(N:N,"&gt;="&amp;N127))</f>
        <v/>
      </c>
      <c r="Z127" s="53" t="str">
        <f t="shared" si="67"/>
        <v/>
      </c>
      <c r="AA127" s="53" t="str">
        <f t="shared" si="68"/>
        <v/>
      </c>
      <c r="AB127" t="str">
        <f t="shared" si="69"/>
        <v/>
      </c>
      <c r="AC127" s="54" t="str">
        <f t="shared" si="70"/>
        <v/>
      </c>
      <c r="AD127" s="55" t="str">
        <f t="shared" si="71"/>
        <v/>
      </c>
      <c r="AE127" s="56" t="str">
        <f>IF(ISERROR(VLOOKUP(CONCATENATE($AB$2,$Z127),$M$2:T$200,8,FALSE)),"",VLOOKUP(CONCATENATE($AB$2,$Z127),$M$2:$T$200,8,FALSE))</f>
        <v/>
      </c>
      <c r="AF127" s="57" t="str">
        <f t="shared" si="72"/>
        <v/>
      </c>
      <c r="AG127" s="233" t="str">
        <f t="shared" si="53"/>
        <v/>
      </c>
      <c r="AH127" s="234" t="str">
        <f t="shared" si="54"/>
        <v/>
      </c>
      <c r="AI127" s="55" t="str">
        <f t="shared" si="55"/>
        <v/>
      </c>
      <c r="AJ127" s="57" t="str">
        <f t="shared" si="56"/>
        <v/>
      </c>
      <c r="AK127" s="230" t="str">
        <f t="shared" si="57"/>
        <v/>
      </c>
      <c r="AL127" s="230" t="str">
        <f t="shared" si="58"/>
        <v/>
      </c>
      <c r="AM127" s="69" t="str">
        <f t="shared" si="59"/>
        <v/>
      </c>
      <c r="AN127" s="58" t="str">
        <f t="shared" si="60"/>
        <v/>
      </c>
      <c r="AO127" s="1" t="str">
        <f t="shared" si="73"/>
        <v/>
      </c>
      <c r="AP127" s="1" t="str">
        <f t="shared" si="74"/>
        <v/>
      </c>
      <c r="AQ127" s="1" t="str">
        <f t="shared" si="75"/>
        <v/>
      </c>
      <c r="AR127" s="1" t="str">
        <f t="shared" si="76"/>
        <v/>
      </c>
    </row>
    <row r="128" spans="1:44" ht="17.399999999999999" hidden="1" customHeight="1">
      <c r="A128">
        <f t="shared" si="64"/>
        <v>0</v>
      </c>
      <c r="B128" s="65">
        <f t="shared" si="65"/>
        <v>123</v>
      </c>
      <c r="C128" s="65"/>
      <c r="D128" s="62" t="str">
        <f t="shared" si="78"/>
        <v/>
      </c>
      <c r="E128" s="68"/>
      <c r="F128" s="16"/>
      <c r="G128" s="30" t="str">
        <f t="shared" si="66"/>
        <v/>
      </c>
      <c r="H128" s="30"/>
      <c r="M128" s="40" t="str">
        <f>CONCATENATE(COUNTIF(N$3:N128,N128),N128)</f>
        <v xml:space="preserve">126 </v>
      </c>
      <c r="N128" s="12" t="str">
        <f>IF(O128&gt;0,'Saisie CLASSEMENT'!K133)</f>
        <v xml:space="preserve"> </v>
      </c>
      <c r="O128" s="59" t="str">
        <f>IF('Saisie CLASSEMENT'!$C133&gt;0,'Saisie CLASSEMENT'!B133,"")</f>
        <v/>
      </c>
      <c r="P128" s="59">
        <f>IF(O128&gt;0,'Saisie CLASSEMENT'!C133)</f>
        <v>0</v>
      </c>
      <c r="Q128" s="12" t="str">
        <f>IF(O128&gt;0,CONCATENATE('Saisie CLASSEMENT'!I133," ",'Saisie CLASSEMENT'!J133,""))</f>
        <v xml:space="preserve">   </v>
      </c>
      <c r="R128" s="60" t="str">
        <f>IF(O128&gt;0,'Saisie CLASSEMENT'!N133)</f>
        <v xml:space="preserve"> </v>
      </c>
      <c r="S128" s="60" t="str">
        <f>IF(O128&gt;0,'Saisie CLASSEMENT'!O133)</f>
        <v xml:space="preserve"> </v>
      </c>
      <c r="T128" s="14" t="str">
        <f>IF(LEN(O128)&gt;0,'Saisie CLASSEMENT'!H133,"")</f>
        <v/>
      </c>
      <c r="V128" s="43" t="str">
        <f t="shared" si="50"/>
        <v/>
      </c>
      <c r="W128" s="43" t="str">
        <f t="shared" si="51"/>
        <v/>
      </c>
      <c r="X128" s="43" t="str">
        <f t="shared" si="52"/>
        <v/>
      </c>
      <c r="Y128" s="1" t="str">
        <f>IF(OR(N128="",COUNTIF(N$2:N128,N128)&gt;1),"",COUNTIF(N:N,"&gt;="&amp;N128))</f>
        <v/>
      </c>
      <c r="Z128" s="53" t="str">
        <f t="shared" si="67"/>
        <v/>
      </c>
      <c r="AA128" s="53" t="str">
        <f t="shared" si="68"/>
        <v/>
      </c>
      <c r="AB128" t="str">
        <f t="shared" si="69"/>
        <v/>
      </c>
      <c r="AC128" s="54" t="str">
        <f t="shared" si="70"/>
        <v/>
      </c>
      <c r="AD128" s="55" t="str">
        <f t="shared" si="71"/>
        <v/>
      </c>
      <c r="AE128" s="56" t="str">
        <f>IF(ISERROR(VLOOKUP(CONCATENATE($AB$2,$Z128),$M$2:T$200,8,FALSE)),"",VLOOKUP(CONCATENATE($AB$2,$Z128),$M$2:$T$200,8,FALSE))</f>
        <v/>
      </c>
      <c r="AF128" s="57" t="str">
        <f t="shared" si="72"/>
        <v/>
      </c>
      <c r="AG128" s="233" t="str">
        <f t="shared" si="53"/>
        <v/>
      </c>
      <c r="AH128" s="234" t="str">
        <f t="shared" si="54"/>
        <v/>
      </c>
      <c r="AI128" s="55" t="str">
        <f t="shared" si="55"/>
        <v/>
      </c>
      <c r="AJ128" s="57" t="str">
        <f t="shared" si="56"/>
        <v/>
      </c>
      <c r="AK128" s="230" t="str">
        <f t="shared" si="57"/>
        <v/>
      </c>
      <c r="AL128" s="230" t="str">
        <f t="shared" si="58"/>
        <v/>
      </c>
      <c r="AM128" s="69" t="str">
        <f t="shared" si="59"/>
        <v/>
      </c>
      <c r="AN128" s="58" t="str">
        <f t="shared" si="60"/>
        <v/>
      </c>
      <c r="AO128" s="1" t="str">
        <f t="shared" si="73"/>
        <v/>
      </c>
      <c r="AP128" s="1" t="str">
        <f t="shared" si="74"/>
        <v/>
      </c>
      <c r="AQ128" s="1" t="str">
        <f t="shared" si="75"/>
        <v/>
      </c>
      <c r="AR128" s="1" t="str">
        <f t="shared" si="76"/>
        <v/>
      </c>
    </row>
    <row r="129" spans="1:44" ht="17.399999999999999" hidden="1" customHeight="1">
      <c r="A129">
        <f t="shared" si="64"/>
        <v>0</v>
      </c>
      <c r="B129" s="65">
        <f t="shared" si="65"/>
        <v>124</v>
      </c>
      <c r="C129" s="65"/>
      <c r="D129" s="62" t="str">
        <f t="shared" si="78"/>
        <v/>
      </c>
      <c r="E129" s="68"/>
      <c r="F129" s="16"/>
      <c r="G129" s="30" t="str">
        <f t="shared" si="66"/>
        <v/>
      </c>
      <c r="H129" s="30"/>
      <c r="M129" s="40" t="str">
        <f>CONCATENATE(COUNTIF(N$3:N129,N129),N129)</f>
        <v xml:space="preserve">127 </v>
      </c>
      <c r="N129" s="12" t="str">
        <f>IF(O129&gt;0,'Saisie CLASSEMENT'!K134)</f>
        <v xml:space="preserve"> </v>
      </c>
      <c r="O129" s="59" t="str">
        <f>IF('Saisie CLASSEMENT'!$C134&gt;0,'Saisie CLASSEMENT'!B134,"")</f>
        <v/>
      </c>
      <c r="P129" s="59">
        <f>IF(O129&gt;0,'Saisie CLASSEMENT'!C134)</f>
        <v>0</v>
      </c>
      <c r="Q129" s="12" t="str">
        <f>IF(O129&gt;0,CONCATENATE('Saisie CLASSEMENT'!I134," ",'Saisie CLASSEMENT'!J134,""))</f>
        <v xml:space="preserve">   </v>
      </c>
      <c r="R129" s="60" t="str">
        <f>IF(O129&gt;0,'Saisie CLASSEMENT'!N134)</f>
        <v xml:space="preserve"> </v>
      </c>
      <c r="S129" s="60" t="str">
        <f>IF(O129&gt;0,'Saisie CLASSEMENT'!O134)</f>
        <v xml:space="preserve"> </v>
      </c>
      <c r="T129" s="14" t="str">
        <f>IF(LEN(O129)&gt;0,'Saisie CLASSEMENT'!H134,"")</f>
        <v/>
      </c>
      <c r="V129" s="43" t="str">
        <f t="shared" si="50"/>
        <v/>
      </c>
      <c r="W129" s="43" t="str">
        <f t="shared" si="51"/>
        <v/>
      </c>
      <c r="X129" s="43" t="str">
        <f t="shared" si="52"/>
        <v/>
      </c>
      <c r="Y129" s="1" t="str">
        <f>IF(OR(N129="",COUNTIF(N$2:N129,N129)&gt;1),"",COUNTIF(N:N,"&gt;="&amp;N129))</f>
        <v/>
      </c>
      <c r="Z129" s="53" t="str">
        <f t="shared" si="67"/>
        <v/>
      </c>
      <c r="AA129" s="53" t="str">
        <f t="shared" si="68"/>
        <v/>
      </c>
      <c r="AB129" t="str">
        <f t="shared" si="69"/>
        <v/>
      </c>
      <c r="AC129" s="54" t="str">
        <f t="shared" si="70"/>
        <v/>
      </c>
      <c r="AD129" s="55" t="str">
        <f t="shared" si="71"/>
        <v/>
      </c>
      <c r="AE129" s="56" t="str">
        <f>IF(ISERROR(VLOOKUP(CONCATENATE($AB$2,$Z129),$M$2:T$200,8,FALSE)),"",VLOOKUP(CONCATENATE($AB$2,$Z129),$M$2:$T$200,8,FALSE))</f>
        <v/>
      </c>
      <c r="AF129" s="57" t="str">
        <f t="shared" si="72"/>
        <v/>
      </c>
      <c r="AG129" s="233" t="str">
        <f t="shared" si="53"/>
        <v/>
      </c>
      <c r="AH129" s="234" t="str">
        <f t="shared" si="54"/>
        <v/>
      </c>
      <c r="AI129" s="55" t="str">
        <f t="shared" si="55"/>
        <v/>
      </c>
      <c r="AJ129" s="57" t="str">
        <f t="shared" si="56"/>
        <v/>
      </c>
      <c r="AK129" s="230" t="str">
        <f t="shared" si="57"/>
        <v/>
      </c>
      <c r="AL129" s="230" t="str">
        <f t="shared" si="58"/>
        <v/>
      </c>
      <c r="AM129" s="69" t="str">
        <f t="shared" si="59"/>
        <v/>
      </c>
      <c r="AN129" s="58" t="str">
        <f t="shared" si="60"/>
        <v/>
      </c>
      <c r="AO129" s="1" t="str">
        <f t="shared" si="73"/>
        <v/>
      </c>
      <c r="AP129" s="1" t="str">
        <f t="shared" si="74"/>
        <v/>
      </c>
      <c r="AQ129" s="1" t="str">
        <f t="shared" si="75"/>
        <v/>
      </c>
      <c r="AR129" s="1" t="str">
        <f t="shared" si="76"/>
        <v/>
      </c>
    </row>
    <row r="130" spans="1:44" ht="17.399999999999999" hidden="1" customHeight="1">
      <c r="A130">
        <f t="shared" si="64"/>
        <v>0</v>
      </c>
      <c r="B130" s="65">
        <f t="shared" si="65"/>
        <v>125</v>
      </c>
      <c r="C130" s="65"/>
      <c r="D130" s="62" t="str">
        <f t="shared" si="78"/>
        <v/>
      </c>
      <c r="E130" s="68"/>
      <c r="F130" s="16"/>
      <c r="G130" s="30" t="str">
        <f t="shared" si="66"/>
        <v/>
      </c>
      <c r="H130" s="30"/>
      <c r="M130" s="40" t="str">
        <f>CONCATENATE(COUNTIF(N$3:N130,N130),N130)</f>
        <v xml:space="preserve">128 </v>
      </c>
      <c r="N130" s="12" t="str">
        <f>IF(O130&gt;0,'Saisie CLASSEMENT'!K135)</f>
        <v xml:space="preserve"> </v>
      </c>
      <c r="O130" s="59" t="str">
        <f>IF('Saisie CLASSEMENT'!$C135&gt;0,'Saisie CLASSEMENT'!B135,"")</f>
        <v/>
      </c>
      <c r="P130" s="59">
        <f>IF(O130&gt;0,'Saisie CLASSEMENT'!C135)</f>
        <v>0</v>
      </c>
      <c r="Q130" s="12" t="str">
        <f>IF(O130&gt;0,CONCATENATE('Saisie CLASSEMENT'!I135," ",'Saisie CLASSEMENT'!J135,""))</f>
        <v xml:space="preserve">   </v>
      </c>
      <c r="R130" s="60" t="str">
        <f>IF(O130&gt;0,'Saisie CLASSEMENT'!N135)</f>
        <v xml:space="preserve"> </v>
      </c>
      <c r="S130" s="60" t="str">
        <f>IF(O130&gt;0,'Saisie CLASSEMENT'!O135)</f>
        <v xml:space="preserve"> </v>
      </c>
      <c r="T130" s="14" t="str">
        <f>IF(LEN(O130)&gt;0,'Saisie CLASSEMENT'!H135,"")</f>
        <v/>
      </c>
      <c r="V130" s="43" t="str">
        <f t="shared" si="50"/>
        <v/>
      </c>
      <c r="W130" s="43" t="str">
        <f t="shared" si="51"/>
        <v/>
      </c>
      <c r="X130" s="43" t="str">
        <f t="shared" si="52"/>
        <v/>
      </c>
      <c r="Y130" s="1" t="str">
        <f>IF(OR(N130="",COUNTIF(N$2:N130,N130)&gt;1),"",COUNTIF(N:N,"&gt;="&amp;N130))</f>
        <v/>
      </c>
      <c r="Z130" s="53" t="str">
        <f t="shared" si="67"/>
        <v/>
      </c>
      <c r="AA130" s="53" t="str">
        <f t="shared" si="68"/>
        <v/>
      </c>
      <c r="AB130" t="str">
        <f t="shared" si="69"/>
        <v/>
      </c>
      <c r="AC130" s="54" t="str">
        <f t="shared" si="70"/>
        <v/>
      </c>
      <c r="AD130" s="55" t="str">
        <f t="shared" si="71"/>
        <v/>
      </c>
      <c r="AE130" s="56" t="str">
        <f>IF(ISERROR(VLOOKUP(CONCATENATE($AB$2,$Z130),$M$2:T$200,8,FALSE)),"",VLOOKUP(CONCATENATE($AB$2,$Z130),$M$2:$T$200,8,FALSE))</f>
        <v/>
      </c>
      <c r="AF130" s="57" t="str">
        <f t="shared" si="72"/>
        <v/>
      </c>
      <c r="AG130" s="233" t="str">
        <f t="shared" si="53"/>
        <v/>
      </c>
      <c r="AH130" s="234" t="str">
        <f t="shared" si="54"/>
        <v/>
      </c>
      <c r="AI130" s="55" t="str">
        <f t="shared" si="55"/>
        <v/>
      </c>
      <c r="AJ130" s="57" t="str">
        <f t="shared" si="56"/>
        <v/>
      </c>
      <c r="AK130" s="230" t="str">
        <f t="shared" si="57"/>
        <v/>
      </c>
      <c r="AL130" s="230" t="str">
        <f t="shared" si="58"/>
        <v/>
      </c>
      <c r="AM130" s="69" t="str">
        <f t="shared" si="59"/>
        <v/>
      </c>
      <c r="AN130" s="58" t="str">
        <f t="shared" si="60"/>
        <v/>
      </c>
      <c r="AO130" s="1" t="str">
        <f t="shared" si="73"/>
        <v/>
      </c>
      <c r="AP130" s="1" t="str">
        <f t="shared" si="74"/>
        <v/>
      </c>
      <c r="AQ130" s="1" t="str">
        <f t="shared" si="75"/>
        <v/>
      </c>
      <c r="AR130" s="1" t="str">
        <f t="shared" si="76"/>
        <v/>
      </c>
    </row>
    <row r="131" spans="1:44" ht="17.399999999999999" hidden="1" customHeight="1">
      <c r="A131">
        <f t="shared" si="64"/>
        <v>0</v>
      </c>
      <c r="B131" s="65">
        <f t="shared" si="65"/>
        <v>126</v>
      </c>
      <c r="C131" s="65"/>
      <c r="D131" s="62" t="str">
        <f t="shared" si="78"/>
        <v/>
      </c>
      <c r="E131" s="68"/>
      <c r="F131" s="16"/>
      <c r="G131" s="30" t="str">
        <f t="shared" si="66"/>
        <v/>
      </c>
      <c r="H131" s="30"/>
      <c r="M131" s="40" t="str">
        <f>CONCATENATE(COUNTIF(N$3:N131,N131),N131)</f>
        <v xml:space="preserve">129 </v>
      </c>
      <c r="N131" s="12" t="str">
        <f>IF(O131&gt;0,'Saisie CLASSEMENT'!K136)</f>
        <v xml:space="preserve"> </v>
      </c>
      <c r="O131" s="59" t="str">
        <f>IF('Saisie CLASSEMENT'!$C136&gt;0,'Saisie CLASSEMENT'!B136,"")</f>
        <v/>
      </c>
      <c r="P131" s="59">
        <f>IF(O131&gt;0,'Saisie CLASSEMENT'!C136)</f>
        <v>0</v>
      </c>
      <c r="Q131" s="12" t="str">
        <f>IF(O131&gt;0,CONCATENATE('Saisie CLASSEMENT'!I136," ",'Saisie CLASSEMENT'!J136,""))</f>
        <v xml:space="preserve">   </v>
      </c>
      <c r="R131" s="60" t="str">
        <f>IF(O131&gt;0,'Saisie CLASSEMENT'!N136)</f>
        <v xml:space="preserve"> </v>
      </c>
      <c r="S131" s="60" t="str">
        <f>IF(O131&gt;0,'Saisie CLASSEMENT'!O136)</f>
        <v xml:space="preserve"> </v>
      </c>
      <c r="T131" s="14" t="str">
        <f>IF(LEN(O131)&gt;0,'Saisie CLASSEMENT'!H136,"")</f>
        <v/>
      </c>
      <c r="V131" s="43" t="str">
        <f t="shared" si="50"/>
        <v/>
      </c>
      <c r="W131" s="43" t="str">
        <f t="shared" si="51"/>
        <v/>
      </c>
      <c r="X131" s="43" t="str">
        <f t="shared" si="52"/>
        <v/>
      </c>
      <c r="Y131" s="1" t="str">
        <f>IF(OR(N131="",COUNTIF(N$2:N131,N131)&gt;1),"",COUNTIF(N:N,"&gt;="&amp;N131))</f>
        <v/>
      </c>
      <c r="Z131" s="53" t="str">
        <f t="shared" ref="Z131:Z162" si="79">IF(ROW()-1&gt;COUNT(Y:Y),"",INDEX(N:N,MATCH(LARGE(Y:Y,ROW()-1),Y:Y,0)))</f>
        <v/>
      </c>
      <c r="AA131" s="53" t="str">
        <f t="shared" ref="AA131:AA162" si="80">IF(ISERROR(VLOOKUP(CONCATENATE($AA$2,$Z131),$M$2:$T$200,3,FALSE)),"",VLOOKUP(CONCATENATE($AA$2,$Z131),$M$2:$T$200,3,FALSE))</f>
        <v/>
      </c>
      <c r="AB131" t="str">
        <f t="shared" ref="AB131:AB162" si="81">IF(ISERROR(VLOOKUP(CONCATENATE($AB$2,$Z131),$M$2:$T$200,3,FALSE)),"",VLOOKUP(CONCATENATE($AB$2,$Z131),$M$2:$T$200,3,FALSE))</f>
        <v/>
      </c>
      <c r="AC131" s="54" t="str">
        <f t="shared" ref="AC131:AC162" si="82">IF(ISERROR(VLOOKUP(CONCATENATE($AC$2,$Z131),$M$2:$T$200,3,FALSE)),"",VLOOKUP(CONCATENATE($AC$2,$Z131),$M$2:$T$200,3,FALSE))</f>
        <v/>
      </c>
      <c r="AD131" s="55" t="str">
        <f t="shared" ref="AD131:AD162" si="83">IF(ISERROR(VLOOKUP(CONCATENATE($AA$2,$Z131),$M$2:$T$200,8,FALSE)),"",VLOOKUP(CONCATENATE($AA$2,$Z131),$M$2:$T$200,8,FALSE))</f>
        <v/>
      </c>
      <c r="AE131" s="56" t="str">
        <f>IF(ISERROR(VLOOKUP(CONCATENATE($AB$2,$Z131),$M$2:T$200,8,FALSE)),"",VLOOKUP(CONCATENATE($AB$2,$Z131),$M$2:$T$200,8,FALSE))</f>
        <v/>
      </c>
      <c r="AF131" s="57" t="str">
        <f t="shared" ref="AF131:AF162" si="84">IF(ISERROR(VLOOKUP(CONCATENATE($AC$2,$Z131),$M$2:$T$200,8,FALSE)),"",VLOOKUP(CONCATENATE($AC$2,$Z131),$M$2:$T$200,8,FALSE))</f>
        <v/>
      </c>
      <c r="AG131" s="233" t="str">
        <f t="shared" si="53"/>
        <v/>
      </c>
      <c r="AH131" s="234" t="str">
        <f t="shared" si="54"/>
        <v/>
      </c>
      <c r="AI131" s="55" t="str">
        <f t="shared" si="55"/>
        <v/>
      </c>
      <c r="AJ131" s="57" t="str">
        <f t="shared" si="56"/>
        <v/>
      </c>
      <c r="AK131" s="230" t="str">
        <f t="shared" si="57"/>
        <v/>
      </c>
      <c r="AL131" s="230" t="str">
        <f t="shared" si="58"/>
        <v/>
      </c>
      <c r="AM131" s="69" t="str">
        <f t="shared" si="59"/>
        <v/>
      </c>
      <c r="AN131" s="58" t="str">
        <f t="shared" si="60"/>
        <v/>
      </c>
      <c r="AO131" s="1" t="str">
        <f t="shared" ref="AO131:AO162" si="85">IF(LEN(AK131)&gt;0,(RANK(AK131,AK$3:AK$200,1)),"")</f>
        <v/>
      </c>
      <c r="AP131" s="1" t="str">
        <f t="shared" ref="AP131:AP162" si="86">IF(LEN(AL131)&gt;0,(RANK(AL131,AL$3:AL$200,1)),"")</f>
        <v/>
      </c>
      <c r="AQ131" s="1" t="str">
        <f t="shared" ref="AQ131:AQ162" si="87">IF(LEN(AM131)&gt;0,(RANK(AM131,AM$3:AM$200,1)),"")</f>
        <v/>
      </c>
      <c r="AR131" s="1" t="str">
        <f t="shared" ref="AR131:AR162" si="88">IF(LEN(AN131)&gt;0,(RANK(AN131,AN$3:AN$200,1)),"")</f>
        <v/>
      </c>
    </row>
    <row r="132" spans="1:44" ht="17.399999999999999" hidden="1" customHeight="1">
      <c r="A132">
        <f t="shared" si="64"/>
        <v>0</v>
      </c>
      <c r="B132" s="65">
        <f t="shared" si="65"/>
        <v>127</v>
      </c>
      <c r="C132" s="65"/>
      <c r="D132" s="62" t="str">
        <f t="shared" si="78"/>
        <v/>
      </c>
      <c r="E132" s="68"/>
      <c r="F132" s="16"/>
      <c r="G132" s="30" t="str">
        <f t="shared" si="66"/>
        <v/>
      </c>
      <c r="H132" s="30"/>
      <c r="M132" s="40" t="str">
        <f>CONCATENATE(COUNTIF(N$3:N132,N132),N132)</f>
        <v xml:space="preserve">130 </v>
      </c>
      <c r="N132" s="12" t="str">
        <f>IF(O132&gt;0,'Saisie CLASSEMENT'!K137)</f>
        <v xml:space="preserve"> </v>
      </c>
      <c r="O132" s="59" t="str">
        <f>IF('Saisie CLASSEMENT'!$C137&gt;0,'Saisie CLASSEMENT'!B137,"")</f>
        <v/>
      </c>
      <c r="P132" s="59">
        <f>IF(O132&gt;0,'Saisie CLASSEMENT'!C137)</f>
        <v>0</v>
      </c>
      <c r="Q132" s="12" t="str">
        <f>IF(O132&gt;0,CONCATENATE('Saisie CLASSEMENT'!I137," ",'Saisie CLASSEMENT'!J137,""))</f>
        <v xml:space="preserve">   </v>
      </c>
      <c r="R132" s="60" t="str">
        <f>IF(O132&gt;0,'Saisie CLASSEMENT'!N137)</f>
        <v xml:space="preserve"> </v>
      </c>
      <c r="S132" s="60" t="str">
        <f>IF(O132&gt;0,'Saisie CLASSEMENT'!O137)</f>
        <v xml:space="preserve"> </v>
      </c>
      <c r="T132" s="14" t="str">
        <f>IF(LEN(O132)&gt;0,'Saisie CLASSEMENT'!H137,"")</f>
        <v/>
      </c>
      <c r="V132" s="43" t="str">
        <f t="shared" ref="V132:V195" si="89">CHOOSE($G$2,AQ132,AR132,AO132,AP132)</f>
        <v/>
      </c>
      <c r="W132" s="43" t="str">
        <f t="shared" ref="W132:W195" si="90">CHOOSE($G$2,AI132,AJ132,AG132,AH132)</f>
        <v/>
      </c>
      <c r="X132" s="43" t="str">
        <f t="shared" ref="X132:X195" si="91">CHOOSE($G$2,AG132,AH132,AG132,AH132)</f>
        <v/>
      </c>
      <c r="Y132" s="1" t="str">
        <f>IF(OR(N132="",COUNTIF(N$2:N132,N132)&gt;1),"",COUNTIF(N:N,"&gt;="&amp;N132))</f>
        <v/>
      </c>
      <c r="Z132" s="53" t="str">
        <f t="shared" si="79"/>
        <v/>
      </c>
      <c r="AA132" s="53" t="str">
        <f t="shared" si="80"/>
        <v/>
      </c>
      <c r="AB132" t="str">
        <f t="shared" si="81"/>
        <v/>
      </c>
      <c r="AC132" s="54" t="str">
        <f t="shared" si="82"/>
        <v/>
      </c>
      <c r="AD132" s="55" t="str">
        <f t="shared" si="83"/>
        <v/>
      </c>
      <c r="AE132" s="56" t="str">
        <f>IF(ISERROR(VLOOKUP(CONCATENATE($AB$2,$Z132),$M$2:T$200,8,FALSE)),"",VLOOKUP(CONCATENATE($AB$2,$Z132),$M$2:$T$200,8,FALSE))</f>
        <v/>
      </c>
      <c r="AF132" s="57" t="str">
        <f t="shared" si="84"/>
        <v/>
      </c>
      <c r="AG132" s="233" t="str">
        <f t="shared" ref="AG132:AG195" si="92">IF(COUNT($AA132:$AB132)=2,$AA132+$AB132,"")</f>
        <v/>
      </c>
      <c r="AH132" s="234" t="str">
        <f t="shared" ref="AH132:AH195" si="93">IF(COUNT($AA132:$AC132)=3,$AA132+$AB132+$AC132,"")</f>
        <v/>
      </c>
      <c r="AI132" s="55" t="str">
        <f t="shared" ref="AI132:AI195" si="94">IF(COUNT($AD132:$AE132)=2,$AD132+$AE132,"")</f>
        <v/>
      </c>
      <c r="AJ132" s="57" t="str">
        <f t="shared" ref="AJ132:AJ195" si="95">IF(COUNT($AD132:$AF132)=3,$AD132+$AE132+$AF132,"")</f>
        <v/>
      </c>
      <c r="AK132" s="230" t="str">
        <f t="shared" ref="AK132:AK195" si="96">IF(LEN(AG132)&gt;0,(AG132+AA132/100),"")</f>
        <v/>
      </c>
      <c r="AL132" s="230" t="str">
        <f t="shared" ref="AL132:AL195" si="97">IF(LEN(AH132)&gt;0,(AH132+AA132/100),"")</f>
        <v/>
      </c>
      <c r="AM132" s="69" t="str">
        <f t="shared" ref="AM132:AM195" si="98">IF(LEN(AI132)&gt;0,(AI132+AK132/1000000000),"")</f>
        <v/>
      </c>
      <c r="AN132" s="58" t="str">
        <f t="shared" ref="AN132:AN195" si="99">IF(LEN(AJ132)&gt;0,(AJ132+AL132/1000000000),"")</f>
        <v/>
      </c>
      <c r="AO132" s="1" t="str">
        <f t="shared" si="85"/>
        <v/>
      </c>
      <c r="AP132" s="1" t="str">
        <f t="shared" si="86"/>
        <v/>
      </c>
      <c r="AQ132" s="1" t="str">
        <f t="shared" si="87"/>
        <v/>
      </c>
      <c r="AR132" s="1" t="str">
        <f t="shared" si="88"/>
        <v/>
      </c>
    </row>
    <row r="133" spans="1:44" ht="17.399999999999999" hidden="1" customHeight="1">
      <c r="A133">
        <f t="shared" si="64"/>
        <v>0</v>
      </c>
      <c r="B133" s="65">
        <f t="shared" si="65"/>
        <v>128</v>
      </c>
      <c r="C133" s="65"/>
      <c r="D133" s="62" t="str">
        <f t="shared" si="78"/>
        <v/>
      </c>
      <c r="E133" s="68"/>
      <c r="F133" s="16"/>
      <c r="G133" s="30" t="str">
        <f t="shared" si="66"/>
        <v/>
      </c>
      <c r="H133" s="30"/>
      <c r="M133" s="40" t="str">
        <f>CONCATENATE(COUNTIF(N$3:N133,N133),N133)</f>
        <v xml:space="preserve">131 </v>
      </c>
      <c r="N133" s="12" t="str">
        <f>IF(O133&gt;0,'Saisie CLASSEMENT'!K138)</f>
        <v xml:space="preserve"> </v>
      </c>
      <c r="O133" s="59" t="str">
        <f>IF('Saisie CLASSEMENT'!$C138&gt;0,'Saisie CLASSEMENT'!B138,"")</f>
        <v/>
      </c>
      <c r="P133" s="59">
        <f>IF(O133&gt;0,'Saisie CLASSEMENT'!C138)</f>
        <v>0</v>
      </c>
      <c r="Q133" s="12" t="str">
        <f>IF(O133&gt;0,CONCATENATE('Saisie CLASSEMENT'!I138," ",'Saisie CLASSEMENT'!J138,""))</f>
        <v xml:space="preserve">   </v>
      </c>
      <c r="R133" s="60" t="str">
        <f>IF(O133&gt;0,'Saisie CLASSEMENT'!N138)</f>
        <v xml:space="preserve"> </v>
      </c>
      <c r="S133" s="60" t="str">
        <f>IF(O133&gt;0,'Saisie CLASSEMENT'!O138)</f>
        <v xml:space="preserve"> </v>
      </c>
      <c r="T133" s="14" t="str">
        <f>IF(LEN(O133)&gt;0,'Saisie CLASSEMENT'!H138,"")</f>
        <v/>
      </c>
      <c r="V133" s="43" t="str">
        <f t="shared" si="89"/>
        <v/>
      </c>
      <c r="W133" s="43" t="str">
        <f t="shared" si="90"/>
        <v/>
      </c>
      <c r="X133" s="43" t="str">
        <f t="shared" si="91"/>
        <v/>
      </c>
      <c r="Y133" s="1" t="str">
        <f>IF(OR(N133="",COUNTIF(N$2:N133,N133)&gt;1),"",COUNTIF(N:N,"&gt;="&amp;N133))</f>
        <v/>
      </c>
      <c r="Z133" s="53" t="str">
        <f t="shared" si="79"/>
        <v/>
      </c>
      <c r="AA133" s="53" t="str">
        <f t="shared" si="80"/>
        <v/>
      </c>
      <c r="AB133" t="str">
        <f t="shared" si="81"/>
        <v/>
      </c>
      <c r="AC133" s="54" t="str">
        <f t="shared" si="82"/>
        <v/>
      </c>
      <c r="AD133" s="55" t="str">
        <f t="shared" si="83"/>
        <v/>
      </c>
      <c r="AE133" s="56" t="str">
        <f>IF(ISERROR(VLOOKUP(CONCATENATE($AB$2,$Z133),$M$2:T$200,8,FALSE)),"",VLOOKUP(CONCATENATE($AB$2,$Z133),$M$2:$T$200,8,FALSE))</f>
        <v/>
      </c>
      <c r="AF133" s="57" t="str">
        <f t="shared" si="84"/>
        <v/>
      </c>
      <c r="AG133" s="233" t="str">
        <f t="shared" si="92"/>
        <v/>
      </c>
      <c r="AH133" s="234" t="str">
        <f t="shared" si="93"/>
        <v/>
      </c>
      <c r="AI133" s="55" t="str">
        <f t="shared" si="94"/>
        <v/>
      </c>
      <c r="AJ133" s="57" t="str">
        <f t="shared" si="95"/>
        <v/>
      </c>
      <c r="AK133" s="230" t="str">
        <f t="shared" si="96"/>
        <v/>
      </c>
      <c r="AL133" s="230" t="str">
        <f t="shared" si="97"/>
        <v/>
      </c>
      <c r="AM133" s="69" t="str">
        <f t="shared" si="98"/>
        <v/>
      </c>
      <c r="AN133" s="58" t="str">
        <f t="shared" si="99"/>
        <v/>
      </c>
      <c r="AO133" s="1" t="str">
        <f t="shared" si="85"/>
        <v/>
      </c>
      <c r="AP133" s="1" t="str">
        <f t="shared" si="86"/>
        <v/>
      </c>
      <c r="AQ133" s="1" t="str">
        <f t="shared" si="87"/>
        <v/>
      </c>
      <c r="AR133" s="1" t="str">
        <f t="shared" si="88"/>
        <v/>
      </c>
    </row>
    <row r="134" spans="1:44" ht="17.399999999999999" hidden="1" customHeight="1">
      <c r="A134">
        <f t="shared" si="64"/>
        <v>0</v>
      </c>
      <c r="B134" s="65">
        <f t="shared" si="65"/>
        <v>129</v>
      </c>
      <c r="C134" s="65"/>
      <c r="D134" s="62" t="str">
        <f t="shared" ref="D134:D165" si="100">IF($G$2&lt;3,IF(ISERROR(VLOOKUP($B134,$V$3:$AR$200,3,FALSE)),"",VLOOKUP($B134,$V$3:$AR$200,2,FALSE)),"")</f>
        <v/>
      </c>
      <c r="E134" s="68"/>
      <c r="F134" s="16"/>
      <c r="G134" s="30" t="str">
        <f t="shared" si="66"/>
        <v/>
      </c>
      <c r="H134" s="30"/>
      <c r="M134" s="40" t="str">
        <f>CONCATENATE(COUNTIF(N$3:N134,N134),N134)</f>
        <v xml:space="preserve">132 </v>
      </c>
      <c r="N134" s="12" t="str">
        <f>IF(O134&gt;0,'Saisie CLASSEMENT'!K139)</f>
        <v xml:space="preserve"> </v>
      </c>
      <c r="O134" s="59" t="str">
        <f>IF('Saisie CLASSEMENT'!$C139&gt;0,'Saisie CLASSEMENT'!B139,"")</f>
        <v/>
      </c>
      <c r="P134" s="59">
        <f>IF(O134&gt;0,'Saisie CLASSEMENT'!C139)</f>
        <v>0</v>
      </c>
      <c r="Q134" s="12" t="str">
        <f>IF(O134&gt;0,CONCATENATE('Saisie CLASSEMENT'!I139," ",'Saisie CLASSEMENT'!J139,""))</f>
        <v xml:space="preserve">   </v>
      </c>
      <c r="R134" s="60" t="str">
        <f>IF(O134&gt;0,'Saisie CLASSEMENT'!N139)</f>
        <v xml:space="preserve"> </v>
      </c>
      <c r="S134" s="60" t="str">
        <f>IF(O134&gt;0,'Saisie CLASSEMENT'!O139)</f>
        <v xml:space="preserve"> </v>
      </c>
      <c r="T134" s="14" t="str">
        <f>IF(LEN(O134)&gt;0,'Saisie CLASSEMENT'!H139,"")</f>
        <v/>
      </c>
      <c r="V134" s="43" t="str">
        <f t="shared" si="89"/>
        <v/>
      </c>
      <c r="W134" s="43" t="str">
        <f t="shared" si="90"/>
        <v/>
      </c>
      <c r="X134" s="43" t="str">
        <f t="shared" si="91"/>
        <v/>
      </c>
      <c r="Y134" s="1" t="str">
        <f>IF(OR(N134="",COUNTIF(N$2:N134,N134)&gt;1),"",COUNTIF(N:N,"&gt;="&amp;N134))</f>
        <v/>
      </c>
      <c r="Z134" s="53" t="str">
        <f t="shared" si="79"/>
        <v/>
      </c>
      <c r="AA134" s="53" t="str">
        <f t="shared" si="80"/>
        <v/>
      </c>
      <c r="AB134" t="str">
        <f t="shared" si="81"/>
        <v/>
      </c>
      <c r="AC134" s="54" t="str">
        <f t="shared" si="82"/>
        <v/>
      </c>
      <c r="AD134" s="55" t="str">
        <f t="shared" si="83"/>
        <v/>
      </c>
      <c r="AE134" s="56" t="str">
        <f>IF(ISERROR(VLOOKUP(CONCATENATE($AB$2,$Z134),$M$2:T$200,8,FALSE)),"",VLOOKUP(CONCATENATE($AB$2,$Z134),$M$2:$T$200,8,FALSE))</f>
        <v/>
      </c>
      <c r="AF134" s="57" t="str">
        <f t="shared" si="84"/>
        <v/>
      </c>
      <c r="AG134" s="233" t="str">
        <f t="shared" si="92"/>
        <v/>
      </c>
      <c r="AH134" s="234" t="str">
        <f t="shared" si="93"/>
        <v/>
      </c>
      <c r="AI134" s="55" t="str">
        <f t="shared" si="94"/>
        <v/>
      </c>
      <c r="AJ134" s="57" t="str">
        <f t="shared" si="95"/>
        <v/>
      </c>
      <c r="AK134" s="230" t="str">
        <f t="shared" si="96"/>
        <v/>
      </c>
      <c r="AL134" s="230" t="str">
        <f t="shared" si="97"/>
        <v/>
      </c>
      <c r="AM134" s="69" t="str">
        <f t="shared" si="98"/>
        <v/>
      </c>
      <c r="AN134" s="58" t="str">
        <f t="shared" si="99"/>
        <v/>
      </c>
      <c r="AO134" s="1" t="str">
        <f t="shared" si="85"/>
        <v/>
      </c>
      <c r="AP134" s="1" t="str">
        <f t="shared" si="86"/>
        <v/>
      </c>
      <c r="AQ134" s="1" t="str">
        <f t="shared" si="87"/>
        <v/>
      </c>
      <c r="AR134" s="1" t="str">
        <f t="shared" si="88"/>
        <v/>
      </c>
    </row>
    <row r="135" spans="1:44" ht="17.399999999999999" hidden="1" customHeight="1">
      <c r="A135">
        <f t="shared" ref="A135:A198" si="101">IF(LEN(C135)&gt;0,1,0)</f>
        <v>0</v>
      </c>
      <c r="B135" s="65">
        <f t="shared" si="65"/>
        <v>130</v>
      </c>
      <c r="C135" s="65"/>
      <c r="D135" s="62" t="str">
        <f t="shared" si="100"/>
        <v/>
      </c>
      <c r="E135" s="68"/>
      <c r="F135" s="16"/>
      <c r="G135" s="30" t="str">
        <f t="shared" si="66"/>
        <v/>
      </c>
      <c r="H135" s="30"/>
      <c r="M135" s="40" t="str">
        <f>CONCATENATE(COUNTIF(N$3:N135,N135),N135)</f>
        <v xml:space="preserve">133 </v>
      </c>
      <c r="N135" s="12" t="str">
        <f>IF(O135&gt;0,'Saisie CLASSEMENT'!K140)</f>
        <v xml:space="preserve"> </v>
      </c>
      <c r="O135" s="59" t="str">
        <f>IF('Saisie CLASSEMENT'!$C140&gt;0,'Saisie CLASSEMENT'!B140,"")</f>
        <v/>
      </c>
      <c r="P135" s="59">
        <f>IF(O135&gt;0,'Saisie CLASSEMENT'!C140)</f>
        <v>0</v>
      </c>
      <c r="Q135" s="12" t="str">
        <f>IF(O135&gt;0,CONCATENATE('Saisie CLASSEMENT'!I140," ",'Saisie CLASSEMENT'!J140,""))</f>
        <v xml:space="preserve">   </v>
      </c>
      <c r="R135" s="60" t="str">
        <f>IF(O135&gt;0,'Saisie CLASSEMENT'!N140)</f>
        <v xml:space="preserve"> </v>
      </c>
      <c r="S135" s="60" t="str">
        <f>IF(O135&gt;0,'Saisie CLASSEMENT'!O140)</f>
        <v xml:space="preserve"> </v>
      </c>
      <c r="T135" s="14" t="str">
        <f>IF(LEN(O135)&gt;0,'Saisie CLASSEMENT'!H140,"")</f>
        <v/>
      </c>
      <c r="V135" s="43" t="str">
        <f t="shared" si="89"/>
        <v/>
      </c>
      <c r="W135" s="43" t="str">
        <f t="shared" si="90"/>
        <v/>
      </c>
      <c r="X135" s="43" t="str">
        <f t="shared" si="91"/>
        <v/>
      </c>
      <c r="Y135" s="1" t="str">
        <f>IF(OR(N135="",COUNTIF(N$2:N135,N135)&gt;1),"",COUNTIF(N:N,"&gt;="&amp;N135))</f>
        <v/>
      </c>
      <c r="Z135" s="53" t="str">
        <f t="shared" si="79"/>
        <v/>
      </c>
      <c r="AA135" s="53" t="str">
        <f t="shared" si="80"/>
        <v/>
      </c>
      <c r="AB135" t="str">
        <f t="shared" si="81"/>
        <v/>
      </c>
      <c r="AC135" s="54" t="str">
        <f t="shared" si="82"/>
        <v/>
      </c>
      <c r="AD135" s="55" t="str">
        <f t="shared" si="83"/>
        <v/>
      </c>
      <c r="AE135" s="56" t="str">
        <f>IF(ISERROR(VLOOKUP(CONCATENATE($AB$2,$Z135),$M$2:T$200,8,FALSE)),"",VLOOKUP(CONCATENATE($AB$2,$Z135),$M$2:$T$200,8,FALSE))</f>
        <v/>
      </c>
      <c r="AF135" s="57" t="str">
        <f t="shared" si="84"/>
        <v/>
      </c>
      <c r="AG135" s="233" t="str">
        <f t="shared" si="92"/>
        <v/>
      </c>
      <c r="AH135" s="234" t="str">
        <f t="shared" si="93"/>
        <v/>
      </c>
      <c r="AI135" s="55" t="str">
        <f t="shared" si="94"/>
        <v/>
      </c>
      <c r="AJ135" s="57" t="str">
        <f t="shared" si="95"/>
        <v/>
      </c>
      <c r="AK135" s="230" t="str">
        <f t="shared" si="96"/>
        <v/>
      </c>
      <c r="AL135" s="230" t="str">
        <f t="shared" si="97"/>
        <v/>
      </c>
      <c r="AM135" s="69" t="str">
        <f t="shared" si="98"/>
        <v/>
      </c>
      <c r="AN135" s="58" t="str">
        <f t="shared" si="99"/>
        <v/>
      </c>
      <c r="AO135" s="1" t="str">
        <f t="shared" si="85"/>
        <v/>
      </c>
      <c r="AP135" s="1" t="str">
        <f t="shared" si="86"/>
        <v/>
      </c>
      <c r="AQ135" s="1" t="str">
        <f t="shared" si="87"/>
        <v/>
      </c>
      <c r="AR135" s="1" t="str">
        <f t="shared" si="88"/>
        <v/>
      </c>
    </row>
    <row r="136" spans="1:44" ht="17.399999999999999" hidden="1" customHeight="1">
      <c r="A136">
        <f t="shared" si="101"/>
        <v>0</v>
      </c>
      <c r="B136" s="65">
        <f t="shared" ref="B136:B199" si="102">B135+1</f>
        <v>131</v>
      </c>
      <c r="C136" s="65"/>
      <c r="D136" s="62" t="str">
        <f t="shared" si="100"/>
        <v/>
      </c>
      <c r="E136" s="68"/>
      <c r="F136" s="16"/>
      <c r="G136" s="30" t="str">
        <f t="shared" si="66"/>
        <v/>
      </c>
      <c r="H136" s="30"/>
      <c r="M136" s="40" t="str">
        <f>CONCATENATE(COUNTIF(N$3:N136,N136),N136)</f>
        <v xml:space="preserve">134 </v>
      </c>
      <c r="N136" s="12" t="str">
        <f>IF(O136&gt;0,'Saisie CLASSEMENT'!K141)</f>
        <v xml:space="preserve"> </v>
      </c>
      <c r="O136" s="59" t="str">
        <f>IF('Saisie CLASSEMENT'!$C141&gt;0,'Saisie CLASSEMENT'!B141,"")</f>
        <v/>
      </c>
      <c r="P136" s="59">
        <f>IF(O136&gt;0,'Saisie CLASSEMENT'!C141)</f>
        <v>0</v>
      </c>
      <c r="Q136" s="12" t="str">
        <f>IF(O136&gt;0,CONCATENATE('Saisie CLASSEMENT'!I141," ",'Saisie CLASSEMENT'!J141,""))</f>
        <v xml:space="preserve">   </v>
      </c>
      <c r="R136" s="60" t="str">
        <f>IF(O136&gt;0,'Saisie CLASSEMENT'!N141)</f>
        <v xml:space="preserve"> </v>
      </c>
      <c r="S136" s="60" t="str">
        <f>IF(O136&gt;0,'Saisie CLASSEMENT'!O141)</f>
        <v xml:space="preserve"> </v>
      </c>
      <c r="T136" s="14" t="str">
        <f>IF(LEN(O136)&gt;0,'Saisie CLASSEMENT'!H141,"")</f>
        <v/>
      </c>
      <c r="V136" s="43" t="str">
        <f t="shared" si="89"/>
        <v/>
      </c>
      <c r="W136" s="43" t="str">
        <f t="shared" si="90"/>
        <v/>
      </c>
      <c r="X136" s="43" t="str">
        <f t="shared" si="91"/>
        <v/>
      </c>
      <c r="Y136" s="1" t="str">
        <f>IF(OR(N136="",COUNTIF(N$2:N136,N136)&gt;1),"",COUNTIF(N:N,"&gt;="&amp;N136))</f>
        <v/>
      </c>
      <c r="Z136" s="53" t="str">
        <f t="shared" si="79"/>
        <v/>
      </c>
      <c r="AA136" s="53" t="str">
        <f t="shared" si="80"/>
        <v/>
      </c>
      <c r="AB136" t="str">
        <f t="shared" si="81"/>
        <v/>
      </c>
      <c r="AC136" s="54" t="str">
        <f t="shared" si="82"/>
        <v/>
      </c>
      <c r="AD136" s="55" t="str">
        <f t="shared" si="83"/>
        <v/>
      </c>
      <c r="AE136" s="56" t="str">
        <f>IF(ISERROR(VLOOKUP(CONCATENATE($AB$2,$Z136),$M$2:T$200,8,FALSE)),"",VLOOKUP(CONCATENATE($AB$2,$Z136),$M$2:$T$200,8,FALSE))</f>
        <v/>
      </c>
      <c r="AF136" s="57" t="str">
        <f t="shared" si="84"/>
        <v/>
      </c>
      <c r="AG136" s="233" t="str">
        <f t="shared" si="92"/>
        <v/>
      </c>
      <c r="AH136" s="234" t="str">
        <f t="shared" si="93"/>
        <v/>
      </c>
      <c r="AI136" s="55" t="str">
        <f t="shared" si="94"/>
        <v/>
      </c>
      <c r="AJ136" s="57" t="str">
        <f t="shared" si="95"/>
        <v/>
      </c>
      <c r="AK136" s="230" t="str">
        <f t="shared" si="96"/>
        <v/>
      </c>
      <c r="AL136" s="230" t="str">
        <f t="shared" si="97"/>
        <v/>
      </c>
      <c r="AM136" s="69" t="str">
        <f t="shared" si="98"/>
        <v/>
      </c>
      <c r="AN136" s="58" t="str">
        <f t="shared" si="99"/>
        <v/>
      </c>
      <c r="AO136" s="1" t="str">
        <f t="shared" si="85"/>
        <v/>
      </c>
      <c r="AP136" s="1" t="str">
        <f t="shared" si="86"/>
        <v/>
      </c>
      <c r="AQ136" s="1" t="str">
        <f t="shared" si="87"/>
        <v/>
      </c>
      <c r="AR136" s="1" t="str">
        <f t="shared" si="88"/>
        <v/>
      </c>
    </row>
    <row r="137" spans="1:44" ht="17.399999999999999" hidden="1" customHeight="1">
      <c r="A137">
        <f t="shared" si="101"/>
        <v>0</v>
      </c>
      <c r="B137" s="65">
        <f t="shared" si="102"/>
        <v>132</v>
      </c>
      <c r="C137" s="65"/>
      <c r="D137" s="62" t="str">
        <f t="shared" si="100"/>
        <v/>
      </c>
      <c r="E137" s="68"/>
      <c r="F137" s="16"/>
      <c r="G137" s="30" t="str">
        <f t="shared" si="66"/>
        <v/>
      </c>
      <c r="H137" s="30"/>
      <c r="M137" s="40" t="str">
        <f>CONCATENATE(COUNTIF(N$3:N137,N137),N137)</f>
        <v xml:space="preserve">135 </v>
      </c>
      <c r="N137" s="12" t="str">
        <f>IF(O137&gt;0,'Saisie CLASSEMENT'!K142)</f>
        <v xml:space="preserve"> </v>
      </c>
      <c r="O137" s="59" t="str">
        <f>IF('Saisie CLASSEMENT'!$C142&gt;0,'Saisie CLASSEMENT'!B142,"")</f>
        <v/>
      </c>
      <c r="P137" s="59">
        <f>IF(O137&gt;0,'Saisie CLASSEMENT'!C142)</f>
        <v>0</v>
      </c>
      <c r="Q137" s="12" t="str">
        <f>IF(O137&gt;0,CONCATENATE('Saisie CLASSEMENT'!I142," ",'Saisie CLASSEMENT'!J142,""))</f>
        <v xml:space="preserve">   </v>
      </c>
      <c r="R137" s="60" t="str">
        <f>IF(O137&gt;0,'Saisie CLASSEMENT'!N142)</f>
        <v xml:space="preserve"> </v>
      </c>
      <c r="S137" s="60" t="str">
        <f>IF(O137&gt;0,'Saisie CLASSEMENT'!O142)</f>
        <v xml:space="preserve"> </v>
      </c>
      <c r="T137" s="14" t="str">
        <f>IF(LEN(O137)&gt;0,'Saisie CLASSEMENT'!H142,"")</f>
        <v/>
      </c>
      <c r="V137" s="43" t="str">
        <f t="shared" si="89"/>
        <v/>
      </c>
      <c r="W137" s="43" t="str">
        <f t="shared" si="90"/>
        <v/>
      </c>
      <c r="X137" s="43" t="str">
        <f t="shared" si="91"/>
        <v/>
      </c>
      <c r="Y137" s="1" t="str">
        <f>IF(OR(N137="",COUNTIF(N$2:N137,N137)&gt;1),"",COUNTIF(N:N,"&gt;="&amp;N137))</f>
        <v/>
      </c>
      <c r="Z137" s="53" t="str">
        <f t="shared" si="79"/>
        <v/>
      </c>
      <c r="AA137" s="53" t="str">
        <f t="shared" si="80"/>
        <v/>
      </c>
      <c r="AB137" t="str">
        <f t="shared" si="81"/>
        <v/>
      </c>
      <c r="AC137" s="54" t="str">
        <f t="shared" si="82"/>
        <v/>
      </c>
      <c r="AD137" s="55" t="str">
        <f t="shared" si="83"/>
        <v/>
      </c>
      <c r="AE137" s="56" t="str">
        <f>IF(ISERROR(VLOOKUP(CONCATENATE($AB$2,$Z137),$M$2:T$200,8,FALSE)),"",VLOOKUP(CONCATENATE($AB$2,$Z137),$M$2:$T$200,8,FALSE))</f>
        <v/>
      </c>
      <c r="AF137" s="57" t="str">
        <f t="shared" si="84"/>
        <v/>
      </c>
      <c r="AG137" s="233" t="str">
        <f t="shared" si="92"/>
        <v/>
      </c>
      <c r="AH137" s="234" t="str">
        <f t="shared" si="93"/>
        <v/>
      </c>
      <c r="AI137" s="55" t="str">
        <f t="shared" si="94"/>
        <v/>
      </c>
      <c r="AJ137" s="57" t="str">
        <f t="shared" si="95"/>
        <v/>
      </c>
      <c r="AK137" s="230" t="str">
        <f t="shared" si="96"/>
        <v/>
      </c>
      <c r="AL137" s="230" t="str">
        <f t="shared" si="97"/>
        <v/>
      </c>
      <c r="AM137" s="69" t="str">
        <f t="shared" si="98"/>
        <v/>
      </c>
      <c r="AN137" s="58" t="str">
        <f t="shared" si="99"/>
        <v/>
      </c>
      <c r="AO137" s="1" t="str">
        <f t="shared" si="85"/>
        <v/>
      </c>
      <c r="AP137" s="1" t="str">
        <f t="shared" si="86"/>
        <v/>
      </c>
      <c r="AQ137" s="1" t="str">
        <f t="shared" si="87"/>
        <v/>
      </c>
      <c r="AR137" s="1" t="str">
        <f t="shared" si="88"/>
        <v/>
      </c>
    </row>
    <row r="138" spans="1:44" ht="17.399999999999999" hidden="1" customHeight="1">
      <c r="A138">
        <f t="shared" si="101"/>
        <v>0</v>
      </c>
      <c r="B138" s="65">
        <f t="shared" si="102"/>
        <v>133</v>
      </c>
      <c r="C138" s="65"/>
      <c r="D138" s="62" t="str">
        <f t="shared" si="100"/>
        <v/>
      </c>
      <c r="E138" s="68"/>
      <c r="F138" s="16"/>
      <c r="G138" s="30" t="str">
        <f t="shared" si="66"/>
        <v/>
      </c>
      <c r="H138" s="30"/>
      <c r="M138" s="40" t="str">
        <f>CONCATENATE(COUNTIF(N$3:N138,N138),N138)</f>
        <v xml:space="preserve">136 </v>
      </c>
      <c r="N138" s="12" t="str">
        <f>IF(O138&gt;0,'Saisie CLASSEMENT'!K143)</f>
        <v xml:space="preserve"> </v>
      </c>
      <c r="O138" s="59" t="str">
        <f>IF('Saisie CLASSEMENT'!$C143&gt;0,'Saisie CLASSEMENT'!B143,"")</f>
        <v/>
      </c>
      <c r="P138" s="59">
        <f>IF(O138&gt;0,'Saisie CLASSEMENT'!C143)</f>
        <v>0</v>
      </c>
      <c r="Q138" s="12" t="str">
        <f>IF(O138&gt;0,CONCATENATE('Saisie CLASSEMENT'!I143," ",'Saisie CLASSEMENT'!J143,""))</f>
        <v xml:space="preserve">   </v>
      </c>
      <c r="R138" s="60" t="str">
        <f>IF(O138&gt;0,'Saisie CLASSEMENT'!N143)</f>
        <v xml:space="preserve"> </v>
      </c>
      <c r="S138" s="60" t="str">
        <f>IF(O138&gt;0,'Saisie CLASSEMENT'!O143)</f>
        <v xml:space="preserve"> </v>
      </c>
      <c r="T138" s="14" t="str">
        <f>IF(LEN(O138)&gt;0,'Saisie CLASSEMENT'!H143,"")</f>
        <v/>
      </c>
      <c r="V138" s="43" t="str">
        <f t="shared" si="89"/>
        <v/>
      </c>
      <c r="W138" s="43" t="str">
        <f t="shared" si="90"/>
        <v/>
      </c>
      <c r="X138" s="43" t="str">
        <f t="shared" si="91"/>
        <v/>
      </c>
      <c r="Y138" s="1" t="str">
        <f>IF(OR(N138="",COUNTIF(N$2:N138,N138)&gt;1),"",COUNTIF(N:N,"&gt;="&amp;N138))</f>
        <v/>
      </c>
      <c r="Z138" s="53" t="str">
        <f t="shared" si="79"/>
        <v/>
      </c>
      <c r="AA138" s="53" t="str">
        <f t="shared" si="80"/>
        <v/>
      </c>
      <c r="AB138" t="str">
        <f t="shared" si="81"/>
        <v/>
      </c>
      <c r="AC138" s="54" t="str">
        <f t="shared" si="82"/>
        <v/>
      </c>
      <c r="AD138" s="55" t="str">
        <f t="shared" si="83"/>
        <v/>
      </c>
      <c r="AE138" s="56" t="str">
        <f>IF(ISERROR(VLOOKUP(CONCATENATE($AB$2,$Z138),$M$2:T$200,8,FALSE)),"",VLOOKUP(CONCATENATE($AB$2,$Z138),$M$2:$T$200,8,FALSE))</f>
        <v/>
      </c>
      <c r="AF138" s="57" t="str">
        <f t="shared" si="84"/>
        <v/>
      </c>
      <c r="AG138" s="233" t="str">
        <f t="shared" si="92"/>
        <v/>
      </c>
      <c r="AH138" s="234" t="str">
        <f t="shared" si="93"/>
        <v/>
      </c>
      <c r="AI138" s="55" t="str">
        <f t="shared" si="94"/>
        <v/>
      </c>
      <c r="AJ138" s="57" t="str">
        <f t="shared" si="95"/>
        <v/>
      </c>
      <c r="AK138" s="230" t="str">
        <f t="shared" si="96"/>
        <v/>
      </c>
      <c r="AL138" s="230" t="str">
        <f t="shared" si="97"/>
        <v/>
      </c>
      <c r="AM138" s="69" t="str">
        <f t="shared" si="98"/>
        <v/>
      </c>
      <c r="AN138" s="58" t="str">
        <f t="shared" si="99"/>
        <v/>
      </c>
      <c r="AO138" s="1" t="str">
        <f t="shared" si="85"/>
        <v/>
      </c>
      <c r="AP138" s="1" t="str">
        <f t="shared" si="86"/>
        <v/>
      </c>
      <c r="AQ138" s="1" t="str">
        <f t="shared" si="87"/>
        <v/>
      </c>
      <c r="AR138" s="1" t="str">
        <f t="shared" si="88"/>
        <v/>
      </c>
    </row>
    <row r="139" spans="1:44" ht="17.399999999999999" hidden="1" customHeight="1">
      <c r="A139">
        <f t="shared" si="101"/>
        <v>0</v>
      </c>
      <c r="B139" s="65">
        <f t="shared" si="102"/>
        <v>134</v>
      </c>
      <c r="C139" s="65"/>
      <c r="D139" s="62" t="str">
        <f t="shared" si="100"/>
        <v/>
      </c>
      <c r="E139" s="68"/>
      <c r="F139" s="16"/>
      <c r="G139" s="30" t="str">
        <f t="shared" si="66"/>
        <v/>
      </c>
      <c r="H139" s="30"/>
      <c r="M139" s="40" t="str">
        <f>CONCATENATE(COUNTIF(N$3:N139,N139),N139)</f>
        <v xml:space="preserve">137 </v>
      </c>
      <c r="N139" s="12" t="str">
        <f>IF(O139&gt;0,'Saisie CLASSEMENT'!K144)</f>
        <v xml:space="preserve"> </v>
      </c>
      <c r="O139" s="59" t="str">
        <f>IF('Saisie CLASSEMENT'!$C144&gt;0,'Saisie CLASSEMENT'!B144,"")</f>
        <v/>
      </c>
      <c r="P139" s="59">
        <f>IF(O139&gt;0,'Saisie CLASSEMENT'!C144)</f>
        <v>0</v>
      </c>
      <c r="Q139" s="12" t="str">
        <f>IF(O139&gt;0,CONCATENATE('Saisie CLASSEMENT'!I144," ",'Saisie CLASSEMENT'!J144,""))</f>
        <v xml:space="preserve">   </v>
      </c>
      <c r="R139" s="60" t="str">
        <f>IF(O139&gt;0,'Saisie CLASSEMENT'!N144)</f>
        <v xml:space="preserve"> </v>
      </c>
      <c r="S139" s="60" t="str">
        <f>IF(O139&gt;0,'Saisie CLASSEMENT'!O144)</f>
        <v xml:space="preserve"> </v>
      </c>
      <c r="T139" s="14" t="str">
        <f>IF(LEN(O139)&gt;0,'Saisie CLASSEMENT'!H144,"")</f>
        <v/>
      </c>
      <c r="V139" s="43" t="str">
        <f t="shared" si="89"/>
        <v/>
      </c>
      <c r="W139" s="43" t="str">
        <f t="shared" si="90"/>
        <v/>
      </c>
      <c r="X139" s="43" t="str">
        <f t="shared" si="91"/>
        <v/>
      </c>
      <c r="Y139" s="1" t="str">
        <f>IF(OR(N139="",COUNTIF(N$2:N139,N139)&gt;1),"",COUNTIF(N:N,"&gt;="&amp;N139))</f>
        <v/>
      </c>
      <c r="Z139" s="53" t="str">
        <f t="shared" si="79"/>
        <v/>
      </c>
      <c r="AA139" s="53" t="str">
        <f t="shared" si="80"/>
        <v/>
      </c>
      <c r="AB139" t="str">
        <f t="shared" si="81"/>
        <v/>
      </c>
      <c r="AC139" s="54" t="str">
        <f t="shared" si="82"/>
        <v/>
      </c>
      <c r="AD139" s="55" t="str">
        <f t="shared" si="83"/>
        <v/>
      </c>
      <c r="AE139" s="56" t="str">
        <f>IF(ISERROR(VLOOKUP(CONCATENATE($AB$2,$Z139),$M$2:T$200,8,FALSE)),"",VLOOKUP(CONCATENATE($AB$2,$Z139),$M$2:$T$200,8,FALSE))</f>
        <v/>
      </c>
      <c r="AF139" s="57" t="str">
        <f t="shared" si="84"/>
        <v/>
      </c>
      <c r="AG139" s="233" t="str">
        <f t="shared" si="92"/>
        <v/>
      </c>
      <c r="AH139" s="234" t="str">
        <f t="shared" si="93"/>
        <v/>
      </c>
      <c r="AI139" s="55" t="str">
        <f t="shared" si="94"/>
        <v/>
      </c>
      <c r="AJ139" s="57" t="str">
        <f t="shared" si="95"/>
        <v/>
      </c>
      <c r="AK139" s="230" t="str">
        <f t="shared" si="96"/>
        <v/>
      </c>
      <c r="AL139" s="230" t="str">
        <f t="shared" si="97"/>
        <v/>
      </c>
      <c r="AM139" s="69" t="str">
        <f t="shared" si="98"/>
        <v/>
      </c>
      <c r="AN139" s="58" t="str">
        <f t="shared" si="99"/>
        <v/>
      </c>
      <c r="AO139" s="1" t="str">
        <f t="shared" si="85"/>
        <v/>
      </c>
      <c r="AP139" s="1" t="str">
        <f t="shared" si="86"/>
        <v/>
      </c>
      <c r="AQ139" s="1" t="str">
        <f t="shared" si="87"/>
        <v/>
      </c>
      <c r="AR139" s="1" t="str">
        <f t="shared" si="88"/>
        <v/>
      </c>
    </row>
    <row r="140" spans="1:44" ht="17.399999999999999" hidden="1" customHeight="1">
      <c r="A140">
        <f t="shared" si="101"/>
        <v>0</v>
      </c>
      <c r="B140" s="65">
        <f t="shared" si="102"/>
        <v>135</v>
      </c>
      <c r="C140" s="65"/>
      <c r="D140" s="62" t="str">
        <f t="shared" si="100"/>
        <v/>
      </c>
      <c r="E140" s="68"/>
      <c r="F140" s="16"/>
      <c r="G140" s="30" t="str">
        <f t="shared" si="66"/>
        <v/>
      </c>
      <c r="H140" s="30"/>
      <c r="M140" s="40" t="str">
        <f>CONCATENATE(COUNTIF(N$3:N140,N140),N140)</f>
        <v xml:space="preserve">138 </v>
      </c>
      <c r="N140" s="12" t="str">
        <f>IF(O140&gt;0,'Saisie CLASSEMENT'!K145)</f>
        <v xml:space="preserve"> </v>
      </c>
      <c r="O140" s="59" t="str">
        <f>IF('Saisie CLASSEMENT'!$C145&gt;0,'Saisie CLASSEMENT'!B145,"")</f>
        <v/>
      </c>
      <c r="P140" s="59">
        <f>IF(O140&gt;0,'Saisie CLASSEMENT'!C145)</f>
        <v>0</v>
      </c>
      <c r="Q140" s="12" t="str">
        <f>IF(O140&gt;0,CONCATENATE('Saisie CLASSEMENT'!I145," ",'Saisie CLASSEMENT'!J145,""))</f>
        <v xml:space="preserve">   </v>
      </c>
      <c r="R140" s="60" t="str">
        <f>IF(O140&gt;0,'Saisie CLASSEMENT'!N145)</f>
        <v xml:space="preserve"> </v>
      </c>
      <c r="S140" s="60" t="str">
        <f>IF(O140&gt;0,'Saisie CLASSEMENT'!O145)</f>
        <v xml:space="preserve"> </v>
      </c>
      <c r="T140" s="14" t="str">
        <f>IF(LEN(O140)&gt;0,'Saisie CLASSEMENT'!H145,"")</f>
        <v/>
      </c>
      <c r="V140" s="43" t="str">
        <f t="shared" si="89"/>
        <v/>
      </c>
      <c r="W140" s="43" t="str">
        <f t="shared" si="90"/>
        <v/>
      </c>
      <c r="X140" s="43" t="str">
        <f t="shared" si="91"/>
        <v/>
      </c>
      <c r="Y140" s="1" t="str">
        <f>IF(OR(N140="",COUNTIF(N$2:N140,N140)&gt;1),"",COUNTIF(N:N,"&gt;="&amp;N140))</f>
        <v/>
      </c>
      <c r="Z140" s="53" t="str">
        <f t="shared" si="79"/>
        <v/>
      </c>
      <c r="AA140" s="53" t="str">
        <f t="shared" si="80"/>
        <v/>
      </c>
      <c r="AB140" t="str">
        <f t="shared" si="81"/>
        <v/>
      </c>
      <c r="AC140" s="54" t="str">
        <f t="shared" si="82"/>
        <v/>
      </c>
      <c r="AD140" s="55" t="str">
        <f t="shared" si="83"/>
        <v/>
      </c>
      <c r="AE140" s="56" t="str">
        <f>IF(ISERROR(VLOOKUP(CONCATENATE($AB$2,$Z140),$M$2:T$200,8,FALSE)),"",VLOOKUP(CONCATENATE($AB$2,$Z140),$M$2:$T$200,8,FALSE))</f>
        <v/>
      </c>
      <c r="AF140" s="57" t="str">
        <f t="shared" si="84"/>
        <v/>
      </c>
      <c r="AG140" s="233" t="str">
        <f t="shared" si="92"/>
        <v/>
      </c>
      <c r="AH140" s="234" t="str">
        <f t="shared" si="93"/>
        <v/>
      </c>
      <c r="AI140" s="55" t="str">
        <f t="shared" si="94"/>
        <v/>
      </c>
      <c r="AJ140" s="57" t="str">
        <f t="shared" si="95"/>
        <v/>
      </c>
      <c r="AK140" s="230" t="str">
        <f t="shared" si="96"/>
        <v/>
      </c>
      <c r="AL140" s="230" t="str">
        <f t="shared" si="97"/>
        <v/>
      </c>
      <c r="AM140" s="69" t="str">
        <f t="shared" si="98"/>
        <v/>
      </c>
      <c r="AN140" s="58" t="str">
        <f t="shared" si="99"/>
        <v/>
      </c>
      <c r="AO140" s="1" t="str">
        <f t="shared" si="85"/>
        <v/>
      </c>
      <c r="AP140" s="1" t="str">
        <f t="shared" si="86"/>
        <v/>
      </c>
      <c r="AQ140" s="1" t="str">
        <f t="shared" si="87"/>
        <v/>
      </c>
      <c r="AR140" s="1" t="str">
        <f t="shared" si="88"/>
        <v/>
      </c>
    </row>
    <row r="141" spans="1:44" ht="17.399999999999999" hidden="1" customHeight="1">
      <c r="A141">
        <f t="shared" si="101"/>
        <v>0</v>
      </c>
      <c r="B141" s="65">
        <f t="shared" si="102"/>
        <v>136</v>
      </c>
      <c r="C141" s="65"/>
      <c r="D141" s="62" t="str">
        <f t="shared" si="100"/>
        <v/>
      </c>
      <c r="E141" s="68"/>
      <c r="F141" s="16"/>
      <c r="G141" s="30" t="str">
        <f t="shared" si="66"/>
        <v/>
      </c>
      <c r="H141" s="30"/>
      <c r="M141" s="40" t="str">
        <f>CONCATENATE(COUNTIF(N$3:N141,N141),N141)</f>
        <v xml:space="preserve">139 </v>
      </c>
      <c r="N141" s="12" t="str">
        <f>IF(O141&gt;0,'Saisie CLASSEMENT'!K146)</f>
        <v xml:space="preserve"> </v>
      </c>
      <c r="O141" s="59" t="str">
        <f>IF('Saisie CLASSEMENT'!$C146&gt;0,'Saisie CLASSEMENT'!B146,"")</f>
        <v/>
      </c>
      <c r="P141" s="59">
        <f>IF(O141&gt;0,'Saisie CLASSEMENT'!C146)</f>
        <v>0</v>
      </c>
      <c r="Q141" s="12" t="str">
        <f>IF(O141&gt;0,CONCATENATE('Saisie CLASSEMENT'!I146," ",'Saisie CLASSEMENT'!J146,""))</f>
        <v xml:space="preserve">   </v>
      </c>
      <c r="R141" s="60" t="str">
        <f>IF(O141&gt;0,'Saisie CLASSEMENT'!N146)</f>
        <v xml:space="preserve"> </v>
      </c>
      <c r="S141" s="60" t="str">
        <f>IF(O141&gt;0,'Saisie CLASSEMENT'!O146)</f>
        <v xml:space="preserve"> </v>
      </c>
      <c r="T141" s="14" t="str">
        <f>IF(LEN(O141)&gt;0,'Saisie CLASSEMENT'!H146,"")</f>
        <v/>
      </c>
      <c r="V141" s="43" t="str">
        <f t="shared" si="89"/>
        <v/>
      </c>
      <c r="W141" s="43" t="str">
        <f t="shared" si="90"/>
        <v/>
      </c>
      <c r="X141" s="43" t="str">
        <f t="shared" si="91"/>
        <v/>
      </c>
      <c r="Y141" s="1" t="str">
        <f>IF(OR(N141="",COUNTIF(N$2:N141,N141)&gt;1),"",COUNTIF(N:N,"&gt;="&amp;N141))</f>
        <v/>
      </c>
      <c r="Z141" s="53" t="str">
        <f t="shared" si="79"/>
        <v/>
      </c>
      <c r="AA141" s="53" t="str">
        <f t="shared" si="80"/>
        <v/>
      </c>
      <c r="AB141" t="str">
        <f t="shared" si="81"/>
        <v/>
      </c>
      <c r="AC141" s="54" t="str">
        <f t="shared" si="82"/>
        <v/>
      </c>
      <c r="AD141" s="55" t="str">
        <f t="shared" si="83"/>
        <v/>
      </c>
      <c r="AE141" s="56" t="str">
        <f>IF(ISERROR(VLOOKUP(CONCATENATE($AB$2,$Z141),$M$2:T$200,8,FALSE)),"",VLOOKUP(CONCATENATE($AB$2,$Z141),$M$2:$T$200,8,FALSE))</f>
        <v/>
      </c>
      <c r="AF141" s="57" t="str">
        <f t="shared" si="84"/>
        <v/>
      </c>
      <c r="AG141" s="233" t="str">
        <f t="shared" si="92"/>
        <v/>
      </c>
      <c r="AH141" s="234" t="str">
        <f t="shared" si="93"/>
        <v/>
      </c>
      <c r="AI141" s="55" t="str">
        <f t="shared" si="94"/>
        <v/>
      </c>
      <c r="AJ141" s="57" t="str">
        <f t="shared" si="95"/>
        <v/>
      </c>
      <c r="AK141" s="230" t="str">
        <f t="shared" si="96"/>
        <v/>
      </c>
      <c r="AL141" s="230" t="str">
        <f t="shared" si="97"/>
        <v/>
      </c>
      <c r="AM141" s="69" t="str">
        <f t="shared" si="98"/>
        <v/>
      </c>
      <c r="AN141" s="58" t="str">
        <f t="shared" si="99"/>
        <v/>
      </c>
      <c r="AO141" s="1" t="str">
        <f t="shared" si="85"/>
        <v/>
      </c>
      <c r="AP141" s="1" t="str">
        <f t="shared" si="86"/>
        <v/>
      </c>
      <c r="AQ141" s="1" t="str">
        <f t="shared" si="87"/>
        <v/>
      </c>
      <c r="AR141" s="1" t="str">
        <f t="shared" si="88"/>
        <v/>
      </c>
    </row>
    <row r="142" spans="1:44" ht="17.399999999999999" hidden="1" customHeight="1">
      <c r="A142">
        <f t="shared" si="101"/>
        <v>0</v>
      </c>
      <c r="B142" s="65">
        <f t="shared" si="102"/>
        <v>137</v>
      </c>
      <c r="C142" s="65"/>
      <c r="D142" s="62" t="str">
        <f t="shared" si="100"/>
        <v/>
      </c>
      <c r="E142" s="68"/>
      <c r="F142" s="16"/>
      <c r="G142" s="30" t="str">
        <f t="shared" si="66"/>
        <v/>
      </c>
      <c r="H142" s="30"/>
      <c r="M142" s="40" t="str">
        <f>CONCATENATE(COUNTIF(N$3:N142,N142),N142)</f>
        <v xml:space="preserve">140 </v>
      </c>
      <c r="N142" s="12" t="str">
        <f>IF(O142&gt;0,'Saisie CLASSEMENT'!K147)</f>
        <v xml:space="preserve"> </v>
      </c>
      <c r="O142" s="59" t="str">
        <f>IF('Saisie CLASSEMENT'!$C147&gt;0,'Saisie CLASSEMENT'!B147,"")</f>
        <v/>
      </c>
      <c r="P142" s="59">
        <f>IF(O142&gt;0,'Saisie CLASSEMENT'!C147)</f>
        <v>0</v>
      </c>
      <c r="Q142" s="12" t="str">
        <f>IF(O142&gt;0,CONCATENATE('Saisie CLASSEMENT'!I147," ",'Saisie CLASSEMENT'!J147,""))</f>
        <v xml:space="preserve">   </v>
      </c>
      <c r="R142" s="60" t="str">
        <f>IF(O142&gt;0,'Saisie CLASSEMENT'!N147)</f>
        <v xml:space="preserve"> </v>
      </c>
      <c r="S142" s="60" t="str">
        <f>IF(O142&gt;0,'Saisie CLASSEMENT'!O147)</f>
        <v xml:space="preserve"> </v>
      </c>
      <c r="T142" s="14" t="str">
        <f>IF(LEN(O142)&gt;0,'Saisie CLASSEMENT'!H147,"")</f>
        <v/>
      </c>
      <c r="V142" s="43" t="str">
        <f t="shared" si="89"/>
        <v/>
      </c>
      <c r="W142" s="43" t="str">
        <f t="shared" si="90"/>
        <v/>
      </c>
      <c r="X142" s="43" t="str">
        <f t="shared" si="91"/>
        <v/>
      </c>
      <c r="Y142" s="1" t="str">
        <f>IF(OR(N142="",COUNTIF(N$2:N142,N142)&gt;1),"",COUNTIF(N:N,"&gt;="&amp;N142))</f>
        <v/>
      </c>
      <c r="Z142" s="53" t="str">
        <f t="shared" si="79"/>
        <v/>
      </c>
      <c r="AA142" s="53" t="str">
        <f t="shared" si="80"/>
        <v/>
      </c>
      <c r="AB142" t="str">
        <f t="shared" si="81"/>
        <v/>
      </c>
      <c r="AC142" s="54" t="str">
        <f t="shared" si="82"/>
        <v/>
      </c>
      <c r="AD142" s="55" t="str">
        <f t="shared" si="83"/>
        <v/>
      </c>
      <c r="AE142" s="56" t="str">
        <f>IF(ISERROR(VLOOKUP(CONCATENATE($AB$2,$Z142),$M$2:T$200,8,FALSE)),"",VLOOKUP(CONCATENATE($AB$2,$Z142),$M$2:$T$200,8,FALSE))</f>
        <v/>
      </c>
      <c r="AF142" s="57" t="str">
        <f t="shared" si="84"/>
        <v/>
      </c>
      <c r="AG142" s="233" t="str">
        <f t="shared" si="92"/>
        <v/>
      </c>
      <c r="AH142" s="234" t="str">
        <f t="shared" si="93"/>
        <v/>
      </c>
      <c r="AI142" s="55" t="str">
        <f t="shared" si="94"/>
        <v/>
      </c>
      <c r="AJ142" s="57" t="str">
        <f t="shared" si="95"/>
        <v/>
      </c>
      <c r="AK142" s="230" t="str">
        <f t="shared" si="96"/>
        <v/>
      </c>
      <c r="AL142" s="230" t="str">
        <f t="shared" si="97"/>
        <v/>
      </c>
      <c r="AM142" s="69" t="str">
        <f t="shared" si="98"/>
        <v/>
      </c>
      <c r="AN142" s="58" t="str">
        <f t="shared" si="99"/>
        <v/>
      </c>
      <c r="AO142" s="1" t="str">
        <f t="shared" si="85"/>
        <v/>
      </c>
      <c r="AP142" s="1" t="str">
        <f t="shared" si="86"/>
        <v/>
      </c>
      <c r="AQ142" s="1" t="str">
        <f t="shared" si="87"/>
        <v/>
      </c>
      <c r="AR142" s="1" t="str">
        <f t="shared" si="88"/>
        <v/>
      </c>
    </row>
    <row r="143" spans="1:44" ht="17.399999999999999" hidden="1" customHeight="1">
      <c r="A143">
        <f t="shared" si="101"/>
        <v>0</v>
      </c>
      <c r="B143" s="65">
        <f t="shared" si="102"/>
        <v>138</v>
      </c>
      <c r="C143" s="65"/>
      <c r="D143" s="62" t="str">
        <f t="shared" si="100"/>
        <v/>
      </c>
      <c r="E143" s="68"/>
      <c r="F143" s="16"/>
      <c r="G143" s="30" t="str">
        <f t="shared" ref="G143:G156" si="103">Z132</f>
        <v/>
      </c>
      <c r="H143" s="30"/>
      <c r="M143" s="40" t="str">
        <f>CONCATENATE(COUNTIF(N$3:N143,N143),N143)</f>
        <v xml:space="preserve">141 </v>
      </c>
      <c r="N143" s="12" t="str">
        <f>IF(O143&gt;0,'Saisie CLASSEMENT'!K148)</f>
        <v xml:space="preserve"> </v>
      </c>
      <c r="O143" s="59" t="str">
        <f>IF('Saisie CLASSEMENT'!$C148&gt;0,'Saisie CLASSEMENT'!B148,"")</f>
        <v/>
      </c>
      <c r="P143" s="59">
        <f>IF(O143&gt;0,'Saisie CLASSEMENT'!C148)</f>
        <v>0</v>
      </c>
      <c r="Q143" s="12" t="str">
        <f>IF(O143&gt;0,CONCATENATE('Saisie CLASSEMENT'!I148," ",'Saisie CLASSEMENT'!J148,""))</f>
        <v xml:space="preserve">   </v>
      </c>
      <c r="R143" s="60" t="str">
        <f>IF(O143&gt;0,'Saisie CLASSEMENT'!N148)</f>
        <v xml:space="preserve"> </v>
      </c>
      <c r="S143" s="60" t="str">
        <f>IF(O143&gt;0,'Saisie CLASSEMENT'!O148)</f>
        <v xml:space="preserve"> </v>
      </c>
      <c r="T143" s="14" t="str">
        <f>IF(LEN(O143)&gt;0,'Saisie CLASSEMENT'!H148,"")</f>
        <v/>
      </c>
      <c r="V143" s="43" t="str">
        <f t="shared" si="89"/>
        <v/>
      </c>
      <c r="W143" s="43" t="str">
        <f t="shared" si="90"/>
        <v/>
      </c>
      <c r="X143" s="43" t="str">
        <f t="shared" si="91"/>
        <v/>
      </c>
      <c r="Y143" s="1" t="str">
        <f>IF(OR(N143="",COUNTIF(N$2:N143,N143)&gt;1),"",COUNTIF(N:N,"&gt;="&amp;N143))</f>
        <v/>
      </c>
      <c r="Z143" s="53" t="str">
        <f t="shared" si="79"/>
        <v/>
      </c>
      <c r="AA143" s="53" t="str">
        <f t="shared" si="80"/>
        <v/>
      </c>
      <c r="AB143" t="str">
        <f t="shared" si="81"/>
        <v/>
      </c>
      <c r="AC143" s="54" t="str">
        <f t="shared" si="82"/>
        <v/>
      </c>
      <c r="AD143" s="55" t="str">
        <f t="shared" si="83"/>
        <v/>
      </c>
      <c r="AE143" s="56" t="str">
        <f>IF(ISERROR(VLOOKUP(CONCATENATE($AB$2,$Z143),$M$2:T$200,8,FALSE)),"",VLOOKUP(CONCATENATE($AB$2,$Z143),$M$2:$T$200,8,FALSE))</f>
        <v/>
      </c>
      <c r="AF143" s="57" t="str">
        <f t="shared" si="84"/>
        <v/>
      </c>
      <c r="AG143" s="233" t="str">
        <f t="shared" si="92"/>
        <v/>
      </c>
      <c r="AH143" s="234" t="str">
        <f t="shared" si="93"/>
        <v/>
      </c>
      <c r="AI143" s="55" t="str">
        <f t="shared" si="94"/>
        <v/>
      </c>
      <c r="AJ143" s="57" t="str">
        <f t="shared" si="95"/>
        <v/>
      </c>
      <c r="AK143" s="230" t="str">
        <f t="shared" si="96"/>
        <v/>
      </c>
      <c r="AL143" s="230" t="str">
        <f t="shared" si="97"/>
        <v/>
      </c>
      <c r="AM143" s="69" t="str">
        <f t="shared" si="98"/>
        <v/>
      </c>
      <c r="AN143" s="58" t="str">
        <f t="shared" si="99"/>
        <v/>
      </c>
      <c r="AO143" s="1" t="str">
        <f t="shared" si="85"/>
        <v/>
      </c>
      <c r="AP143" s="1" t="str">
        <f t="shared" si="86"/>
        <v/>
      </c>
      <c r="AQ143" s="1" t="str">
        <f t="shared" si="87"/>
        <v/>
      </c>
      <c r="AR143" s="1" t="str">
        <f t="shared" si="88"/>
        <v/>
      </c>
    </row>
    <row r="144" spans="1:44" ht="17.399999999999999" hidden="1" customHeight="1">
      <c r="A144">
        <f t="shared" si="101"/>
        <v>0</v>
      </c>
      <c r="B144" s="65">
        <f t="shared" si="102"/>
        <v>139</v>
      </c>
      <c r="C144" s="65"/>
      <c r="D144" s="62" t="str">
        <f t="shared" si="100"/>
        <v/>
      </c>
      <c r="E144" s="68"/>
      <c r="F144" s="16"/>
      <c r="G144" s="30" t="str">
        <f t="shared" si="103"/>
        <v/>
      </c>
      <c r="H144" s="30"/>
      <c r="M144" s="40" t="str">
        <f>CONCATENATE(COUNTIF(N$3:N144,N144),N144)</f>
        <v xml:space="preserve">142 </v>
      </c>
      <c r="N144" s="12" t="str">
        <f>IF(O144&gt;0,'Saisie CLASSEMENT'!K149)</f>
        <v xml:space="preserve"> </v>
      </c>
      <c r="O144" s="59" t="str">
        <f>IF('Saisie CLASSEMENT'!$C149&gt;0,'Saisie CLASSEMENT'!B149,"")</f>
        <v/>
      </c>
      <c r="P144" s="59">
        <f>IF(O144&gt;0,'Saisie CLASSEMENT'!C149)</f>
        <v>0</v>
      </c>
      <c r="Q144" s="12" t="str">
        <f>IF(O144&gt;0,CONCATENATE('Saisie CLASSEMENT'!I149," ",'Saisie CLASSEMENT'!J149,""))</f>
        <v xml:space="preserve">   </v>
      </c>
      <c r="R144" s="60" t="str">
        <f>IF(O144&gt;0,'Saisie CLASSEMENT'!N149)</f>
        <v xml:space="preserve"> </v>
      </c>
      <c r="S144" s="60" t="str">
        <f>IF(O144&gt;0,'Saisie CLASSEMENT'!O149)</f>
        <v xml:space="preserve"> </v>
      </c>
      <c r="T144" s="14" t="str">
        <f>IF(LEN(O144)&gt;0,'Saisie CLASSEMENT'!H149,"")</f>
        <v/>
      </c>
      <c r="V144" s="43" t="str">
        <f t="shared" si="89"/>
        <v/>
      </c>
      <c r="W144" s="43" t="str">
        <f t="shared" si="90"/>
        <v/>
      </c>
      <c r="X144" s="43" t="str">
        <f t="shared" si="91"/>
        <v/>
      </c>
      <c r="Y144" s="1" t="str">
        <f>IF(OR(N144="",COUNTIF(N$2:N144,N144)&gt;1),"",COUNTIF(N:N,"&gt;="&amp;N144))</f>
        <v/>
      </c>
      <c r="Z144" s="53" t="str">
        <f t="shared" si="79"/>
        <v/>
      </c>
      <c r="AA144" s="53" t="str">
        <f t="shared" si="80"/>
        <v/>
      </c>
      <c r="AB144" t="str">
        <f t="shared" si="81"/>
        <v/>
      </c>
      <c r="AC144" s="54" t="str">
        <f t="shared" si="82"/>
        <v/>
      </c>
      <c r="AD144" s="55" t="str">
        <f t="shared" si="83"/>
        <v/>
      </c>
      <c r="AE144" s="56" t="str">
        <f>IF(ISERROR(VLOOKUP(CONCATENATE($AB$2,$Z144),$M$2:T$200,8,FALSE)),"",VLOOKUP(CONCATENATE($AB$2,$Z144),$M$2:$T$200,8,FALSE))</f>
        <v/>
      </c>
      <c r="AF144" s="57" t="str">
        <f t="shared" si="84"/>
        <v/>
      </c>
      <c r="AG144" s="233" t="str">
        <f t="shared" si="92"/>
        <v/>
      </c>
      <c r="AH144" s="234" t="str">
        <f t="shared" si="93"/>
        <v/>
      </c>
      <c r="AI144" s="55" t="str">
        <f t="shared" si="94"/>
        <v/>
      </c>
      <c r="AJ144" s="57" t="str">
        <f t="shared" si="95"/>
        <v/>
      </c>
      <c r="AK144" s="230" t="str">
        <f t="shared" si="96"/>
        <v/>
      </c>
      <c r="AL144" s="230" t="str">
        <f t="shared" si="97"/>
        <v/>
      </c>
      <c r="AM144" s="69" t="str">
        <f t="shared" si="98"/>
        <v/>
      </c>
      <c r="AN144" s="58" t="str">
        <f t="shared" si="99"/>
        <v/>
      </c>
      <c r="AO144" s="1" t="str">
        <f t="shared" si="85"/>
        <v/>
      </c>
      <c r="AP144" s="1" t="str">
        <f t="shared" si="86"/>
        <v/>
      </c>
      <c r="AQ144" s="1" t="str">
        <f t="shared" si="87"/>
        <v/>
      </c>
      <c r="AR144" s="1" t="str">
        <f t="shared" si="88"/>
        <v/>
      </c>
    </row>
    <row r="145" spans="1:44" ht="17.399999999999999" hidden="1" customHeight="1">
      <c r="A145">
        <f t="shared" si="101"/>
        <v>0</v>
      </c>
      <c r="B145" s="65">
        <f t="shared" si="102"/>
        <v>140</v>
      </c>
      <c r="C145" s="65"/>
      <c r="D145" s="62" t="str">
        <f t="shared" si="100"/>
        <v/>
      </c>
      <c r="E145" s="68"/>
      <c r="F145" s="16"/>
      <c r="G145" s="30" t="str">
        <f t="shared" si="103"/>
        <v/>
      </c>
      <c r="H145" s="30"/>
      <c r="M145" s="40" t="str">
        <f>CONCATENATE(COUNTIF(N$3:N145,N145),N145)</f>
        <v xml:space="preserve">143 </v>
      </c>
      <c r="N145" s="12" t="str">
        <f>IF(O145&gt;0,'Saisie CLASSEMENT'!K150)</f>
        <v xml:space="preserve"> </v>
      </c>
      <c r="O145" s="59" t="str">
        <f>IF('Saisie CLASSEMENT'!$C150&gt;0,'Saisie CLASSEMENT'!B150,"")</f>
        <v/>
      </c>
      <c r="P145" s="59">
        <f>IF(O145&gt;0,'Saisie CLASSEMENT'!C150)</f>
        <v>0</v>
      </c>
      <c r="Q145" s="12" t="str">
        <f>IF(O145&gt;0,CONCATENATE('Saisie CLASSEMENT'!I150," ",'Saisie CLASSEMENT'!J150,""))</f>
        <v xml:space="preserve">   </v>
      </c>
      <c r="R145" s="60" t="str">
        <f>IF(O145&gt;0,'Saisie CLASSEMENT'!N150)</f>
        <v xml:space="preserve"> </v>
      </c>
      <c r="S145" s="60" t="str">
        <f>IF(O145&gt;0,'Saisie CLASSEMENT'!O150)</f>
        <v xml:space="preserve"> </v>
      </c>
      <c r="T145" s="14" t="str">
        <f>IF(LEN(O145)&gt;0,'Saisie CLASSEMENT'!H150,"")</f>
        <v/>
      </c>
      <c r="V145" s="43" t="str">
        <f t="shared" si="89"/>
        <v/>
      </c>
      <c r="W145" s="43" t="str">
        <f t="shared" si="90"/>
        <v/>
      </c>
      <c r="X145" s="43" t="str">
        <f t="shared" si="91"/>
        <v/>
      </c>
      <c r="Y145" s="1" t="str">
        <f>IF(OR(N145="",COUNTIF(N$2:N145,N145)&gt;1),"",COUNTIF(N:N,"&gt;="&amp;N145))</f>
        <v/>
      </c>
      <c r="Z145" s="53" t="str">
        <f t="shared" si="79"/>
        <v/>
      </c>
      <c r="AA145" s="53" t="str">
        <f t="shared" si="80"/>
        <v/>
      </c>
      <c r="AB145" t="str">
        <f t="shared" si="81"/>
        <v/>
      </c>
      <c r="AC145" s="54" t="str">
        <f t="shared" si="82"/>
        <v/>
      </c>
      <c r="AD145" s="55" t="str">
        <f t="shared" si="83"/>
        <v/>
      </c>
      <c r="AE145" s="56" t="str">
        <f>IF(ISERROR(VLOOKUP(CONCATENATE($AB$2,$Z145),$M$2:T$200,8,FALSE)),"",VLOOKUP(CONCATENATE($AB$2,$Z145),$M$2:$T$200,8,FALSE))</f>
        <v/>
      </c>
      <c r="AF145" s="57" t="str">
        <f t="shared" si="84"/>
        <v/>
      </c>
      <c r="AG145" s="233" t="str">
        <f t="shared" si="92"/>
        <v/>
      </c>
      <c r="AH145" s="234" t="str">
        <f t="shared" si="93"/>
        <v/>
      </c>
      <c r="AI145" s="55" t="str">
        <f t="shared" si="94"/>
        <v/>
      </c>
      <c r="AJ145" s="57" t="str">
        <f t="shared" si="95"/>
        <v/>
      </c>
      <c r="AK145" s="230" t="str">
        <f t="shared" si="96"/>
        <v/>
      </c>
      <c r="AL145" s="230" t="str">
        <f t="shared" si="97"/>
        <v/>
      </c>
      <c r="AM145" s="69" t="str">
        <f t="shared" si="98"/>
        <v/>
      </c>
      <c r="AN145" s="58" t="str">
        <f t="shared" si="99"/>
        <v/>
      </c>
      <c r="AO145" s="1" t="str">
        <f t="shared" si="85"/>
        <v/>
      </c>
      <c r="AP145" s="1" t="str">
        <f t="shared" si="86"/>
        <v/>
      </c>
      <c r="AQ145" s="1" t="str">
        <f t="shared" si="87"/>
        <v/>
      </c>
      <c r="AR145" s="1" t="str">
        <f t="shared" si="88"/>
        <v/>
      </c>
    </row>
    <row r="146" spans="1:44" ht="17.399999999999999" hidden="1" customHeight="1">
      <c r="A146">
        <f t="shared" si="101"/>
        <v>0</v>
      </c>
      <c r="B146" s="65">
        <f t="shared" si="102"/>
        <v>141</v>
      </c>
      <c r="C146" s="65"/>
      <c r="D146" s="62" t="str">
        <f t="shared" si="100"/>
        <v/>
      </c>
      <c r="E146" s="68"/>
      <c r="F146" s="16"/>
      <c r="G146" s="30" t="str">
        <f t="shared" si="103"/>
        <v/>
      </c>
      <c r="H146" s="30"/>
      <c r="M146" s="40" t="str">
        <f>CONCATENATE(COUNTIF(N$3:N146,N146),N146)</f>
        <v xml:space="preserve">144 </v>
      </c>
      <c r="N146" s="12" t="str">
        <f>IF(O146&gt;0,'Saisie CLASSEMENT'!K151)</f>
        <v xml:space="preserve"> </v>
      </c>
      <c r="O146" s="59" t="str">
        <f>IF('Saisie CLASSEMENT'!$C151&gt;0,'Saisie CLASSEMENT'!B151,"")</f>
        <v/>
      </c>
      <c r="P146" s="59">
        <f>IF(O146&gt;0,'Saisie CLASSEMENT'!C151)</f>
        <v>0</v>
      </c>
      <c r="Q146" s="12" t="str">
        <f>IF(O146&gt;0,CONCATENATE('Saisie CLASSEMENT'!I151," ",'Saisie CLASSEMENT'!J151,""))</f>
        <v xml:space="preserve">   </v>
      </c>
      <c r="R146" s="60" t="str">
        <f>IF(O146&gt;0,'Saisie CLASSEMENT'!N151)</f>
        <v xml:space="preserve"> </v>
      </c>
      <c r="S146" s="60" t="str">
        <f>IF(O146&gt;0,'Saisie CLASSEMENT'!O151)</f>
        <v xml:space="preserve"> </v>
      </c>
      <c r="T146" s="14" t="str">
        <f>IF(LEN(O146)&gt;0,'Saisie CLASSEMENT'!H151,"")</f>
        <v/>
      </c>
      <c r="V146" s="43" t="str">
        <f t="shared" si="89"/>
        <v/>
      </c>
      <c r="W146" s="43" t="str">
        <f t="shared" si="90"/>
        <v/>
      </c>
      <c r="X146" s="43" t="str">
        <f t="shared" si="91"/>
        <v/>
      </c>
      <c r="Y146" s="1" t="str">
        <f>IF(OR(N146="",COUNTIF(N$2:N146,N146)&gt;1),"",COUNTIF(N:N,"&gt;="&amp;N146))</f>
        <v/>
      </c>
      <c r="Z146" s="53" t="str">
        <f t="shared" si="79"/>
        <v/>
      </c>
      <c r="AA146" s="53" t="str">
        <f t="shared" si="80"/>
        <v/>
      </c>
      <c r="AB146" t="str">
        <f t="shared" si="81"/>
        <v/>
      </c>
      <c r="AC146" s="54" t="str">
        <f t="shared" si="82"/>
        <v/>
      </c>
      <c r="AD146" s="55" t="str">
        <f t="shared" si="83"/>
        <v/>
      </c>
      <c r="AE146" s="56" t="str">
        <f>IF(ISERROR(VLOOKUP(CONCATENATE($AB$2,$Z146),$M$2:T$200,8,FALSE)),"",VLOOKUP(CONCATENATE($AB$2,$Z146),$M$2:$T$200,8,FALSE))</f>
        <v/>
      </c>
      <c r="AF146" s="57" t="str">
        <f t="shared" si="84"/>
        <v/>
      </c>
      <c r="AG146" s="233" t="str">
        <f t="shared" si="92"/>
        <v/>
      </c>
      <c r="AH146" s="234" t="str">
        <f t="shared" si="93"/>
        <v/>
      </c>
      <c r="AI146" s="55" t="str">
        <f t="shared" si="94"/>
        <v/>
      </c>
      <c r="AJ146" s="57" t="str">
        <f t="shared" si="95"/>
        <v/>
      </c>
      <c r="AK146" s="230" t="str">
        <f t="shared" si="96"/>
        <v/>
      </c>
      <c r="AL146" s="230" t="str">
        <f t="shared" si="97"/>
        <v/>
      </c>
      <c r="AM146" s="69" t="str">
        <f t="shared" si="98"/>
        <v/>
      </c>
      <c r="AN146" s="58" t="str">
        <f t="shared" si="99"/>
        <v/>
      </c>
      <c r="AO146" s="1" t="str">
        <f t="shared" si="85"/>
        <v/>
      </c>
      <c r="AP146" s="1" t="str">
        <f t="shared" si="86"/>
        <v/>
      </c>
      <c r="AQ146" s="1" t="str">
        <f t="shared" si="87"/>
        <v/>
      </c>
      <c r="AR146" s="1" t="str">
        <f t="shared" si="88"/>
        <v/>
      </c>
    </row>
    <row r="147" spans="1:44" ht="17.399999999999999" hidden="1" customHeight="1">
      <c r="A147">
        <f t="shared" si="101"/>
        <v>0</v>
      </c>
      <c r="B147" s="65">
        <f t="shared" si="102"/>
        <v>142</v>
      </c>
      <c r="C147" s="65"/>
      <c r="D147" s="62" t="str">
        <f t="shared" si="100"/>
        <v/>
      </c>
      <c r="E147" s="68"/>
      <c r="F147" s="16"/>
      <c r="G147" s="30" t="str">
        <f t="shared" si="103"/>
        <v/>
      </c>
      <c r="H147" s="30"/>
      <c r="M147" s="40" t="str">
        <f>CONCATENATE(COUNTIF(N$3:N147,N147),N147)</f>
        <v xml:space="preserve">145 </v>
      </c>
      <c r="N147" s="12" t="str">
        <f>IF(O147&gt;0,'Saisie CLASSEMENT'!K152)</f>
        <v xml:space="preserve"> </v>
      </c>
      <c r="O147" s="59" t="str">
        <f>IF('Saisie CLASSEMENT'!$C152&gt;0,'Saisie CLASSEMENT'!B152,"")</f>
        <v/>
      </c>
      <c r="P147" s="59">
        <f>IF(O147&gt;0,'Saisie CLASSEMENT'!C152)</f>
        <v>0</v>
      </c>
      <c r="Q147" s="12" t="str">
        <f>IF(O147&gt;0,CONCATENATE('Saisie CLASSEMENT'!I152," ",'Saisie CLASSEMENT'!J152,""))</f>
        <v xml:space="preserve">   </v>
      </c>
      <c r="R147" s="60" t="str">
        <f>IF(O147&gt;0,'Saisie CLASSEMENT'!N152)</f>
        <v xml:space="preserve"> </v>
      </c>
      <c r="S147" s="60" t="str">
        <f>IF(O147&gt;0,'Saisie CLASSEMENT'!O152)</f>
        <v xml:space="preserve"> </v>
      </c>
      <c r="T147" s="14" t="str">
        <f>IF(LEN(O147)&gt;0,'Saisie CLASSEMENT'!H152,"")</f>
        <v/>
      </c>
      <c r="V147" s="43" t="str">
        <f t="shared" si="89"/>
        <v/>
      </c>
      <c r="W147" s="43" t="str">
        <f t="shared" si="90"/>
        <v/>
      </c>
      <c r="X147" s="43" t="str">
        <f t="shared" si="91"/>
        <v/>
      </c>
      <c r="Y147" s="1" t="str">
        <f>IF(OR(N147="",COUNTIF(N$2:N147,N147)&gt;1),"",COUNTIF(N:N,"&gt;="&amp;N147))</f>
        <v/>
      </c>
      <c r="Z147" s="53" t="str">
        <f t="shared" si="79"/>
        <v/>
      </c>
      <c r="AA147" s="53" t="str">
        <f t="shared" si="80"/>
        <v/>
      </c>
      <c r="AB147" t="str">
        <f t="shared" si="81"/>
        <v/>
      </c>
      <c r="AC147" s="54" t="str">
        <f t="shared" si="82"/>
        <v/>
      </c>
      <c r="AD147" s="55" t="str">
        <f t="shared" si="83"/>
        <v/>
      </c>
      <c r="AE147" s="56" t="str">
        <f>IF(ISERROR(VLOOKUP(CONCATENATE($AB$2,$Z147),$M$2:T$200,8,FALSE)),"",VLOOKUP(CONCATENATE($AB$2,$Z147),$M$2:$T$200,8,FALSE))</f>
        <v/>
      </c>
      <c r="AF147" s="57" t="str">
        <f t="shared" si="84"/>
        <v/>
      </c>
      <c r="AG147" s="233" t="str">
        <f t="shared" si="92"/>
        <v/>
      </c>
      <c r="AH147" s="234" t="str">
        <f t="shared" si="93"/>
        <v/>
      </c>
      <c r="AI147" s="55" t="str">
        <f t="shared" si="94"/>
        <v/>
      </c>
      <c r="AJ147" s="57" t="str">
        <f t="shared" si="95"/>
        <v/>
      </c>
      <c r="AK147" s="230" t="str">
        <f t="shared" si="96"/>
        <v/>
      </c>
      <c r="AL147" s="230" t="str">
        <f t="shared" si="97"/>
        <v/>
      </c>
      <c r="AM147" s="69" t="str">
        <f t="shared" si="98"/>
        <v/>
      </c>
      <c r="AN147" s="58" t="str">
        <f t="shared" si="99"/>
        <v/>
      </c>
      <c r="AO147" s="1" t="str">
        <f t="shared" si="85"/>
        <v/>
      </c>
      <c r="AP147" s="1" t="str">
        <f t="shared" si="86"/>
        <v/>
      </c>
      <c r="AQ147" s="1" t="str">
        <f t="shared" si="87"/>
        <v/>
      </c>
      <c r="AR147" s="1" t="str">
        <f t="shared" si="88"/>
        <v/>
      </c>
    </row>
    <row r="148" spans="1:44" ht="17.399999999999999" hidden="1" customHeight="1">
      <c r="A148">
        <f t="shared" si="101"/>
        <v>0</v>
      </c>
      <c r="B148" s="65">
        <f t="shared" si="102"/>
        <v>143</v>
      </c>
      <c r="C148" s="65"/>
      <c r="D148" s="62" t="str">
        <f t="shared" si="100"/>
        <v/>
      </c>
      <c r="E148" s="68"/>
      <c r="F148" s="16"/>
      <c r="G148" s="30" t="str">
        <f t="shared" si="103"/>
        <v/>
      </c>
      <c r="H148" s="30"/>
      <c r="M148" s="40" t="str">
        <f>CONCATENATE(COUNTIF(N$3:N148,N148),N148)</f>
        <v xml:space="preserve">146 </v>
      </c>
      <c r="N148" s="12" t="str">
        <f>IF(O148&gt;0,'Saisie CLASSEMENT'!K153)</f>
        <v xml:space="preserve"> </v>
      </c>
      <c r="O148" s="59" t="str">
        <f>IF('Saisie CLASSEMENT'!$C153&gt;0,'Saisie CLASSEMENT'!B153,"")</f>
        <v/>
      </c>
      <c r="P148" s="59">
        <f>IF(O148&gt;0,'Saisie CLASSEMENT'!C153)</f>
        <v>0</v>
      </c>
      <c r="Q148" s="12" t="str">
        <f>IF(O148&gt;0,CONCATENATE('Saisie CLASSEMENT'!I153," ",'Saisie CLASSEMENT'!J153,""))</f>
        <v xml:space="preserve">   </v>
      </c>
      <c r="R148" s="60" t="str">
        <f>IF(O148&gt;0,'Saisie CLASSEMENT'!N153)</f>
        <v xml:space="preserve"> </v>
      </c>
      <c r="S148" s="60" t="str">
        <f>IF(O148&gt;0,'Saisie CLASSEMENT'!O153)</f>
        <v xml:space="preserve"> </v>
      </c>
      <c r="T148" s="14" t="str">
        <f>IF(LEN(O148)&gt;0,'Saisie CLASSEMENT'!H153,"")</f>
        <v/>
      </c>
      <c r="V148" s="43" t="str">
        <f t="shared" si="89"/>
        <v/>
      </c>
      <c r="W148" s="43" t="str">
        <f t="shared" si="90"/>
        <v/>
      </c>
      <c r="X148" s="43" t="str">
        <f t="shared" si="91"/>
        <v/>
      </c>
      <c r="Y148" s="1" t="str">
        <f>IF(OR(N148="",COUNTIF(N$2:N148,N148)&gt;1),"",COUNTIF(N:N,"&gt;="&amp;N148))</f>
        <v/>
      </c>
      <c r="Z148" s="53" t="str">
        <f t="shared" si="79"/>
        <v/>
      </c>
      <c r="AA148" s="53" t="str">
        <f t="shared" si="80"/>
        <v/>
      </c>
      <c r="AB148" t="str">
        <f t="shared" si="81"/>
        <v/>
      </c>
      <c r="AC148" s="54" t="str">
        <f t="shared" si="82"/>
        <v/>
      </c>
      <c r="AD148" s="55" t="str">
        <f t="shared" si="83"/>
        <v/>
      </c>
      <c r="AE148" s="56" t="str">
        <f>IF(ISERROR(VLOOKUP(CONCATENATE($AB$2,$Z148),$M$2:T$200,8,FALSE)),"",VLOOKUP(CONCATENATE($AB$2,$Z148),$M$2:$T$200,8,FALSE))</f>
        <v/>
      </c>
      <c r="AF148" s="57" t="str">
        <f t="shared" si="84"/>
        <v/>
      </c>
      <c r="AG148" s="233" t="str">
        <f t="shared" si="92"/>
        <v/>
      </c>
      <c r="AH148" s="234" t="str">
        <f t="shared" si="93"/>
        <v/>
      </c>
      <c r="AI148" s="55" t="str">
        <f t="shared" si="94"/>
        <v/>
      </c>
      <c r="AJ148" s="57" t="str">
        <f t="shared" si="95"/>
        <v/>
      </c>
      <c r="AK148" s="230" t="str">
        <f t="shared" si="96"/>
        <v/>
      </c>
      <c r="AL148" s="230" t="str">
        <f t="shared" si="97"/>
        <v/>
      </c>
      <c r="AM148" s="69" t="str">
        <f t="shared" si="98"/>
        <v/>
      </c>
      <c r="AN148" s="58" t="str">
        <f t="shared" si="99"/>
        <v/>
      </c>
      <c r="AO148" s="1" t="str">
        <f t="shared" si="85"/>
        <v/>
      </c>
      <c r="AP148" s="1" t="str">
        <f t="shared" si="86"/>
        <v/>
      </c>
      <c r="AQ148" s="1" t="str">
        <f t="shared" si="87"/>
        <v/>
      </c>
      <c r="AR148" s="1" t="str">
        <f t="shared" si="88"/>
        <v/>
      </c>
    </row>
    <row r="149" spans="1:44" ht="17.399999999999999" hidden="1" customHeight="1">
      <c r="A149">
        <f t="shared" si="101"/>
        <v>0</v>
      </c>
      <c r="B149" s="65">
        <f t="shared" si="102"/>
        <v>144</v>
      </c>
      <c r="C149" s="65"/>
      <c r="D149" s="62" t="str">
        <f t="shared" si="100"/>
        <v/>
      </c>
      <c r="E149" s="68"/>
      <c r="F149" s="16"/>
      <c r="G149" s="30" t="str">
        <f t="shared" si="103"/>
        <v/>
      </c>
      <c r="H149" s="30"/>
      <c r="M149" s="40" t="str">
        <f>CONCATENATE(COUNTIF(N$3:N149,N149),N149)</f>
        <v xml:space="preserve">147 </v>
      </c>
      <c r="N149" s="12" t="str">
        <f>IF(O149&gt;0,'Saisie CLASSEMENT'!K154)</f>
        <v xml:space="preserve"> </v>
      </c>
      <c r="O149" s="59" t="str">
        <f>IF('Saisie CLASSEMENT'!$C154&gt;0,'Saisie CLASSEMENT'!B154,"")</f>
        <v/>
      </c>
      <c r="P149" s="59">
        <f>IF(O149&gt;0,'Saisie CLASSEMENT'!C154)</f>
        <v>0</v>
      </c>
      <c r="Q149" s="12" t="str">
        <f>IF(O149&gt;0,CONCATENATE('Saisie CLASSEMENT'!I154," ",'Saisie CLASSEMENT'!J154,""))</f>
        <v xml:space="preserve">   </v>
      </c>
      <c r="R149" s="60" t="str">
        <f>IF(O149&gt;0,'Saisie CLASSEMENT'!N154)</f>
        <v xml:space="preserve"> </v>
      </c>
      <c r="S149" s="60" t="str">
        <f>IF(O149&gt;0,'Saisie CLASSEMENT'!O154)</f>
        <v xml:space="preserve"> </v>
      </c>
      <c r="T149" s="14" t="str">
        <f>IF(LEN(O149)&gt;0,'Saisie CLASSEMENT'!H154,"")</f>
        <v/>
      </c>
      <c r="V149" s="43" t="str">
        <f t="shared" si="89"/>
        <v/>
      </c>
      <c r="W149" s="43" t="str">
        <f t="shared" si="90"/>
        <v/>
      </c>
      <c r="X149" s="43" t="str">
        <f t="shared" si="91"/>
        <v/>
      </c>
      <c r="Y149" s="1" t="str">
        <f>IF(OR(N149="",COUNTIF(N$2:N149,N149)&gt;1),"",COUNTIF(N:N,"&gt;="&amp;N149))</f>
        <v/>
      </c>
      <c r="Z149" s="53" t="str">
        <f t="shared" si="79"/>
        <v/>
      </c>
      <c r="AA149" s="53" t="str">
        <f t="shared" si="80"/>
        <v/>
      </c>
      <c r="AB149" t="str">
        <f t="shared" si="81"/>
        <v/>
      </c>
      <c r="AC149" s="54" t="str">
        <f t="shared" si="82"/>
        <v/>
      </c>
      <c r="AD149" s="55" t="str">
        <f t="shared" si="83"/>
        <v/>
      </c>
      <c r="AE149" s="56" t="str">
        <f>IF(ISERROR(VLOOKUP(CONCATENATE($AB$2,$Z149),$M$2:T$200,8,FALSE)),"",VLOOKUP(CONCATENATE($AB$2,$Z149),$M$2:$T$200,8,FALSE))</f>
        <v/>
      </c>
      <c r="AF149" s="57" t="str">
        <f t="shared" si="84"/>
        <v/>
      </c>
      <c r="AG149" s="233" t="str">
        <f t="shared" si="92"/>
        <v/>
      </c>
      <c r="AH149" s="234" t="str">
        <f t="shared" si="93"/>
        <v/>
      </c>
      <c r="AI149" s="55" t="str">
        <f t="shared" si="94"/>
        <v/>
      </c>
      <c r="AJ149" s="57" t="str">
        <f t="shared" si="95"/>
        <v/>
      </c>
      <c r="AK149" s="230" t="str">
        <f t="shared" si="96"/>
        <v/>
      </c>
      <c r="AL149" s="230" t="str">
        <f t="shared" si="97"/>
        <v/>
      </c>
      <c r="AM149" s="69" t="str">
        <f t="shared" si="98"/>
        <v/>
      </c>
      <c r="AN149" s="58" t="str">
        <f t="shared" si="99"/>
        <v/>
      </c>
      <c r="AO149" s="1" t="str">
        <f t="shared" si="85"/>
        <v/>
      </c>
      <c r="AP149" s="1" t="str">
        <f t="shared" si="86"/>
        <v/>
      </c>
      <c r="AQ149" s="1" t="str">
        <f t="shared" si="87"/>
        <v/>
      </c>
      <c r="AR149" s="1" t="str">
        <f t="shared" si="88"/>
        <v/>
      </c>
    </row>
    <row r="150" spans="1:44" ht="17.399999999999999" hidden="1" customHeight="1">
      <c r="A150">
        <f t="shared" si="101"/>
        <v>0</v>
      </c>
      <c r="B150" s="65">
        <f t="shared" si="102"/>
        <v>145</v>
      </c>
      <c r="C150" s="65"/>
      <c r="D150" s="62" t="str">
        <f t="shared" si="100"/>
        <v/>
      </c>
      <c r="E150" s="68"/>
      <c r="F150" s="16"/>
      <c r="G150" s="30" t="str">
        <f t="shared" si="103"/>
        <v/>
      </c>
      <c r="H150" s="30"/>
      <c r="M150" s="40" t="str">
        <f>CONCATENATE(COUNTIF(N$3:N150,N150),N150)</f>
        <v xml:space="preserve">148 </v>
      </c>
      <c r="N150" s="12" t="str">
        <f>IF(O150&gt;0,'Saisie CLASSEMENT'!K155)</f>
        <v xml:space="preserve"> </v>
      </c>
      <c r="O150" s="59" t="str">
        <f>IF('Saisie CLASSEMENT'!$C155&gt;0,'Saisie CLASSEMENT'!B155,"")</f>
        <v/>
      </c>
      <c r="P150" s="59">
        <f>IF(O150&gt;0,'Saisie CLASSEMENT'!C155)</f>
        <v>0</v>
      </c>
      <c r="Q150" s="12" t="str">
        <f>IF(O150&gt;0,CONCATENATE('Saisie CLASSEMENT'!I155," ",'Saisie CLASSEMENT'!J155,""))</f>
        <v xml:space="preserve">   </v>
      </c>
      <c r="R150" s="60" t="str">
        <f>IF(O150&gt;0,'Saisie CLASSEMENT'!N155)</f>
        <v xml:space="preserve"> </v>
      </c>
      <c r="S150" s="60" t="str">
        <f>IF(O150&gt;0,'Saisie CLASSEMENT'!O155)</f>
        <v xml:space="preserve"> </v>
      </c>
      <c r="T150" s="14" t="str">
        <f>IF(LEN(O150)&gt;0,'Saisie CLASSEMENT'!H155,"")</f>
        <v/>
      </c>
      <c r="V150" s="43" t="str">
        <f t="shared" si="89"/>
        <v/>
      </c>
      <c r="W150" s="43" t="str">
        <f t="shared" si="90"/>
        <v/>
      </c>
      <c r="X150" s="43" t="str">
        <f t="shared" si="91"/>
        <v/>
      </c>
      <c r="Y150" s="1" t="str">
        <f>IF(OR(N150="",COUNTIF(N$2:N150,N150)&gt;1),"",COUNTIF(N:N,"&gt;="&amp;N150))</f>
        <v/>
      </c>
      <c r="Z150" s="53" t="str">
        <f t="shared" si="79"/>
        <v/>
      </c>
      <c r="AA150" s="53" t="str">
        <f t="shared" si="80"/>
        <v/>
      </c>
      <c r="AB150" t="str">
        <f t="shared" si="81"/>
        <v/>
      </c>
      <c r="AC150" s="54" t="str">
        <f t="shared" si="82"/>
        <v/>
      </c>
      <c r="AD150" s="55" t="str">
        <f t="shared" si="83"/>
        <v/>
      </c>
      <c r="AE150" s="56" t="str">
        <f>IF(ISERROR(VLOOKUP(CONCATENATE($AB$2,$Z150),$M$2:T$200,8,FALSE)),"",VLOOKUP(CONCATENATE($AB$2,$Z150),$M$2:$T$200,8,FALSE))</f>
        <v/>
      </c>
      <c r="AF150" s="57" t="str">
        <f t="shared" si="84"/>
        <v/>
      </c>
      <c r="AG150" s="233" t="str">
        <f t="shared" si="92"/>
        <v/>
      </c>
      <c r="AH150" s="234" t="str">
        <f t="shared" si="93"/>
        <v/>
      </c>
      <c r="AI150" s="55" t="str">
        <f t="shared" si="94"/>
        <v/>
      </c>
      <c r="AJ150" s="57" t="str">
        <f t="shared" si="95"/>
        <v/>
      </c>
      <c r="AK150" s="230" t="str">
        <f t="shared" si="96"/>
        <v/>
      </c>
      <c r="AL150" s="230" t="str">
        <f t="shared" si="97"/>
        <v/>
      </c>
      <c r="AM150" s="69" t="str">
        <f t="shared" si="98"/>
        <v/>
      </c>
      <c r="AN150" s="58" t="str">
        <f t="shared" si="99"/>
        <v/>
      </c>
      <c r="AO150" s="1" t="str">
        <f t="shared" si="85"/>
        <v/>
      </c>
      <c r="AP150" s="1" t="str">
        <f t="shared" si="86"/>
        <v/>
      </c>
      <c r="AQ150" s="1" t="str">
        <f t="shared" si="87"/>
        <v/>
      </c>
      <c r="AR150" s="1" t="str">
        <f t="shared" si="88"/>
        <v/>
      </c>
    </row>
    <row r="151" spans="1:44" ht="17.399999999999999" hidden="1" customHeight="1">
      <c r="A151">
        <f t="shared" si="101"/>
        <v>0</v>
      </c>
      <c r="B151" s="65">
        <f t="shared" si="102"/>
        <v>146</v>
      </c>
      <c r="C151" s="65"/>
      <c r="D151" s="62" t="str">
        <f t="shared" si="100"/>
        <v/>
      </c>
      <c r="E151" s="68"/>
      <c r="F151" s="16"/>
      <c r="G151" s="30" t="str">
        <f t="shared" si="103"/>
        <v/>
      </c>
      <c r="H151" s="30"/>
      <c r="M151" s="40" t="str">
        <f>CONCATENATE(COUNTIF(N$3:N151,N151),N151)</f>
        <v xml:space="preserve">149 </v>
      </c>
      <c r="N151" s="12" t="str">
        <f>IF(O151&gt;0,'Saisie CLASSEMENT'!K156)</f>
        <v xml:space="preserve"> </v>
      </c>
      <c r="O151" s="59" t="str">
        <f>IF('Saisie CLASSEMENT'!$C156&gt;0,'Saisie CLASSEMENT'!B156,"")</f>
        <v/>
      </c>
      <c r="P151" s="59">
        <f>IF(O151&gt;0,'Saisie CLASSEMENT'!C156)</f>
        <v>0</v>
      </c>
      <c r="Q151" s="12" t="str">
        <f>IF(O151&gt;0,CONCATENATE('Saisie CLASSEMENT'!I156," ",'Saisie CLASSEMENT'!J156,""))</f>
        <v xml:space="preserve">   </v>
      </c>
      <c r="R151" s="60" t="str">
        <f>IF(O151&gt;0,'Saisie CLASSEMENT'!N156)</f>
        <v xml:space="preserve"> </v>
      </c>
      <c r="S151" s="60" t="str">
        <f>IF(O151&gt;0,'Saisie CLASSEMENT'!O156)</f>
        <v xml:space="preserve"> </v>
      </c>
      <c r="T151" s="14" t="str">
        <f>IF(LEN(O151)&gt;0,'Saisie CLASSEMENT'!H156,"")</f>
        <v/>
      </c>
      <c r="V151" s="43" t="str">
        <f t="shared" si="89"/>
        <v/>
      </c>
      <c r="W151" s="43" t="str">
        <f t="shared" si="90"/>
        <v/>
      </c>
      <c r="X151" s="43" t="str">
        <f t="shared" si="91"/>
        <v/>
      </c>
      <c r="Y151" s="1" t="str">
        <f>IF(OR(N151="",COUNTIF(N$2:N151,N151)&gt;1),"",COUNTIF(N:N,"&gt;="&amp;N151))</f>
        <v/>
      </c>
      <c r="Z151" s="53" t="str">
        <f t="shared" si="79"/>
        <v/>
      </c>
      <c r="AA151" s="53" t="str">
        <f t="shared" si="80"/>
        <v/>
      </c>
      <c r="AB151" t="str">
        <f t="shared" si="81"/>
        <v/>
      </c>
      <c r="AC151" s="54" t="str">
        <f t="shared" si="82"/>
        <v/>
      </c>
      <c r="AD151" s="55" t="str">
        <f t="shared" si="83"/>
        <v/>
      </c>
      <c r="AE151" s="56" t="str">
        <f>IF(ISERROR(VLOOKUP(CONCATENATE($AB$2,$Z151),$M$2:T$200,8,FALSE)),"",VLOOKUP(CONCATENATE($AB$2,$Z151),$M$2:$T$200,8,FALSE))</f>
        <v/>
      </c>
      <c r="AF151" s="57" t="str">
        <f t="shared" si="84"/>
        <v/>
      </c>
      <c r="AG151" s="233" t="str">
        <f t="shared" si="92"/>
        <v/>
      </c>
      <c r="AH151" s="234" t="str">
        <f t="shared" si="93"/>
        <v/>
      </c>
      <c r="AI151" s="55" t="str">
        <f t="shared" si="94"/>
        <v/>
      </c>
      <c r="AJ151" s="57" t="str">
        <f t="shared" si="95"/>
        <v/>
      </c>
      <c r="AK151" s="230" t="str">
        <f t="shared" si="96"/>
        <v/>
      </c>
      <c r="AL151" s="230" t="str">
        <f t="shared" si="97"/>
        <v/>
      </c>
      <c r="AM151" s="69" t="str">
        <f t="shared" si="98"/>
        <v/>
      </c>
      <c r="AN151" s="58" t="str">
        <f t="shared" si="99"/>
        <v/>
      </c>
      <c r="AO151" s="1" t="str">
        <f t="shared" si="85"/>
        <v/>
      </c>
      <c r="AP151" s="1" t="str">
        <f t="shared" si="86"/>
        <v/>
      </c>
      <c r="AQ151" s="1" t="str">
        <f t="shared" si="87"/>
        <v/>
      </c>
      <c r="AR151" s="1" t="str">
        <f t="shared" si="88"/>
        <v/>
      </c>
    </row>
    <row r="152" spans="1:44" ht="17.399999999999999" hidden="1" customHeight="1">
      <c r="A152">
        <f t="shared" si="101"/>
        <v>0</v>
      </c>
      <c r="B152" s="65">
        <f t="shared" si="102"/>
        <v>147</v>
      </c>
      <c r="C152" s="65"/>
      <c r="D152" s="62" t="str">
        <f t="shared" si="100"/>
        <v/>
      </c>
      <c r="E152" s="68"/>
      <c r="F152" s="16"/>
      <c r="G152" s="30" t="str">
        <f t="shared" si="103"/>
        <v/>
      </c>
      <c r="H152" s="30"/>
      <c r="M152" s="40" t="str">
        <f>CONCATENATE(COUNTIF(N$3:N152,N152),N152)</f>
        <v xml:space="preserve">150 </v>
      </c>
      <c r="N152" s="12" t="str">
        <f>IF(O152&gt;0,'Saisie CLASSEMENT'!K157)</f>
        <v xml:space="preserve"> </v>
      </c>
      <c r="O152" s="59" t="str">
        <f>IF('Saisie CLASSEMENT'!$C157&gt;0,'Saisie CLASSEMENT'!B157,"")</f>
        <v/>
      </c>
      <c r="P152" s="59">
        <f>IF(O152&gt;0,'Saisie CLASSEMENT'!C157)</f>
        <v>0</v>
      </c>
      <c r="Q152" s="12" t="str">
        <f>IF(O152&gt;0,CONCATENATE('Saisie CLASSEMENT'!I157," ",'Saisie CLASSEMENT'!J157,""))</f>
        <v xml:space="preserve">   </v>
      </c>
      <c r="R152" s="60" t="str">
        <f>IF(O152&gt;0,'Saisie CLASSEMENT'!N157)</f>
        <v xml:space="preserve"> </v>
      </c>
      <c r="S152" s="60" t="str">
        <f>IF(O152&gt;0,'Saisie CLASSEMENT'!O157)</f>
        <v xml:space="preserve"> </v>
      </c>
      <c r="T152" s="14" t="str">
        <f>IF(LEN(O152)&gt;0,'Saisie CLASSEMENT'!H157,"")</f>
        <v/>
      </c>
      <c r="V152" s="43" t="str">
        <f t="shared" si="89"/>
        <v/>
      </c>
      <c r="W152" s="43" t="str">
        <f t="shared" si="90"/>
        <v/>
      </c>
      <c r="X152" s="43" t="str">
        <f t="shared" si="91"/>
        <v/>
      </c>
      <c r="Y152" s="1" t="str">
        <f>IF(OR(N152="",COUNTIF(N$2:N152,N152)&gt;1),"",COUNTIF(N:N,"&gt;="&amp;N152))</f>
        <v/>
      </c>
      <c r="Z152" s="53" t="str">
        <f t="shared" si="79"/>
        <v/>
      </c>
      <c r="AA152" s="53" t="str">
        <f t="shared" si="80"/>
        <v/>
      </c>
      <c r="AB152" t="str">
        <f t="shared" si="81"/>
        <v/>
      </c>
      <c r="AC152" s="54" t="str">
        <f t="shared" si="82"/>
        <v/>
      </c>
      <c r="AD152" s="55" t="str">
        <f t="shared" si="83"/>
        <v/>
      </c>
      <c r="AE152" s="56" t="str">
        <f>IF(ISERROR(VLOOKUP(CONCATENATE($AB$2,$Z152),$M$2:T$200,8,FALSE)),"",VLOOKUP(CONCATENATE($AB$2,$Z152),$M$2:$T$200,8,FALSE))</f>
        <v/>
      </c>
      <c r="AF152" s="57" t="str">
        <f t="shared" si="84"/>
        <v/>
      </c>
      <c r="AG152" s="233" t="str">
        <f t="shared" si="92"/>
        <v/>
      </c>
      <c r="AH152" s="234" t="str">
        <f t="shared" si="93"/>
        <v/>
      </c>
      <c r="AI152" s="55" t="str">
        <f t="shared" si="94"/>
        <v/>
      </c>
      <c r="AJ152" s="57" t="str">
        <f t="shared" si="95"/>
        <v/>
      </c>
      <c r="AK152" s="230" t="str">
        <f t="shared" si="96"/>
        <v/>
      </c>
      <c r="AL152" s="230" t="str">
        <f t="shared" si="97"/>
        <v/>
      </c>
      <c r="AM152" s="69" t="str">
        <f t="shared" si="98"/>
        <v/>
      </c>
      <c r="AN152" s="58" t="str">
        <f t="shared" si="99"/>
        <v/>
      </c>
      <c r="AO152" s="1" t="str">
        <f t="shared" si="85"/>
        <v/>
      </c>
      <c r="AP152" s="1" t="str">
        <f t="shared" si="86"/>
        <v/>
      </c>
      <c r="AQ152" s="1" t="str">
        <f t="shared" si="87"/>
        <v/>
      </c>
      <c r="AR152" s="1" t="str">
        <f t="shared" si="88"/>
        <v/>
      </c>
    </row>
    <row r="153" spans="1:44" ht="17.399999999999999" hidden="1" customHeight="1">
      <c r="A153">
        <f t="shared" si="101"/>
        <v>0</v>
      </c>
      <c r="B153" s="65">
        <f t="shared" si="102"/>
        <v>148</v>
      </c>
      <c r="C153" s="65"/>
      <c r="D153" s="62" t="str">
        <f t="shared" si="100"/>
        <v/>
      </c>
      <c r="E153" s="68"/>
      <c r="F153" s="16"/>
      <c r="G153" s="30" t="str">
        <f t="shared" si="103"/>
        <v/>
      </c>
      <c r="H153" s="30"/>
      <c r="M153" s="40" t="str">
        <f>CONCATENATE(COUNTIF(N$3:N153,N153),N153)</f>
        <v xml:space="preserve">151 </v>
      </c>
      <c r="N153" s="12" t="str">
        <f>IF(O153&gt;0,'Saisie CLASSEMENT'!K158)</f>
        <v xml:space="preserve"> </v>
      </c>
      <c r="O153" s="59" t="str">
        <f>IF('Saisie CLASSEMENT'!$C158&gt;0,'Saisie CLASSEMENT'!B158,"")</f>
        <v/>
      </c>
      <c r="P153" s="59">
        <f>IF(O153&gt;0,'Saisie CLASSEMENT'!C158)</f>
        <v>0</v>
      </c>
      <c r="Q153" s="12" t="str">
        <f>IF(O153&gt;0,CONCATENATE('Saisie CLASSEMENT'!I158," ",'Saisie CLASSEMENT'!J158,""))</f>
        <v xml:space="preserve">   </v>
      </c>
      <c r="R153" s="60" t="str">
        <f>IF(O153&gt;0,'Saisie CLASSEMENT'!N158)</f>
        <v xml:space="preserve"> </v>
      </c>
      <c r="S153" s="60" t="str">
        <f>IF(O153&gt;0,'Saisie CLASSEMENT'!O158)</f>
        <v xml:space="preserve"> </v>
      </c>
      <c r="T153" s="14" t="str">
        <f>IF(LEN(O153)&gt;0,'Saisie CLASSEMENT'!H158,"")</f>
        <v/>
      </c>
      <c r="V153" s="43" t="str">
        <f t="shared" si="89"/>
        <v/>
      </c>
      <c r="W153" s="43" t="str">
        <f t="shared" si="90"/>
        <v/>
      </c>
      <c r="X153" s="43" t="str">
        <f t="shared" si="91"/>
        <v/>
      </c>
      <c r="Y153" s="1" t="str">
        <f>IF(OR(N153="",COUNTIF(N$2:N153,N153)&gt;1),"",COUNTIF(N:N,"&gt;="&amp;N153))</f>
        <v/>
      </c>
      <c r="Z153" s="53" t="str">
        <f t="shared" si="79"/>
        <v/>
      </c>
      <c r="AA153" s="53" t="str">
        <f t="shared" si="80"/>
        <v/>
      </c>
      <c r="AB153" t="str">
        <f t="shared" si="81"/>
        <v/>
      </c>
      <c r="AC153" s="54" t="str">
        <f t="shared" si="82"/>
        <v/>
      </c>
      <c r="AD153" s="55" t="str">
        <f t="shared" si="83"/>
        <v/>
      </c>
      <c r="AE153" s="56" t="str">
        <f>IF(ISERROR(VLOOKUP(CONCATENATE($AB$2,$Z153),$M$2:T$200,8,FALSE)),"",VLOOKUP(CONCATENATE($AB$2,$Z153),$M$2:$T$200,8,FALSE))</f>
        <v/>
      </c>
      <c r="AF153" s="57" t="str">
        <f t="shared" si="84"/>
        <v/>
      </c>
      <c r="AG153" s="233" t="str">
        <f t="shared" si="92"/>
        <v/>
      </c>
      <c r="AH153" s="234" t="str">
        <f t="shared" si="93"/>
        <v/>
      </c>
      <c r="AI153" s="55" t="str">
        <f t="shared" si="94"/>
        <v/>
      </c>
      <c r="AJ153" s="57" t="str">
        <f t="shared" si="95"/>
        <v/>
      </c>
      <c r="AK153" s="230" t="str">
        <f t="shared" si="96"/>
        <v/>
      </c>
      <c r="AL153" s="230" t="str">
        <f t="shared" si="97"/>
        <v/>
      </c>
      <c r="AM153" s="69" t="str">
        <f t="shared" si="98"/>
        <v/>
      </c>
      <c r="AN153" s="58" t="str">
        <f t="shared" si="99"/>
        <v/>
      </c>
      <c r="AO153" s="1" t="str">
        <f t="shared" si="85"/>
        <v/>
      </c>
      <c r="AP153" s="1" t="str">
        <f t="shared" si="86"/>
        <v/>
      </c>
      <c r="AQ153" s="1" t="str">
        <f t="shared" si="87"/>
        <v/>
      </c>
      <c r="AR153" s="1" t="str">
        <f t="shared" si="88"/>
        <v/>
      </c>
    </row>
    <row r="154" spans="1:44" ht="17.399999999999999" hidden="1" customHeight="1">
      <c r="A154">
        <f t="shared" si="101"/>
        <v>0</v>
      </c>
      <c r="B154" s="65">
        <f t="shared" si="102"/>
        <v>149</v>
      </c>
      <c r="C154" s="65"/>
      <c r="D154" s="62" t="str">
        <f t="shared" si="100"/>
        <v/>
      </c>
      <c r="E154" s="68"/>
      <c r="F154" s="16"/>
      <c r="G154" s="30" t="str">
        <f t="shared" si="103"/>
        <v/>
      </c>
      <c r="H154" s="30"/>
      <c r="M154" s="40" t="str">
        <f>CONCATENATE(COUNTIF(N$3:N154,N154),N154)</f>
        <v xml:space="preserve">152 </v>
      </c>
      <c r="N154" s="12" t="str">
        <f>IF(O154&gt;0,'Saisie CLASSEMENT'!K159)</f>
        <v xml:space="preserve"> </v>
      </c>
      <c r="O154" s="59" t="str">
        <f>IF('Saisie CLASSEMENT'!$C159&gt;0,'Saisie CLASSEMENT'!B159,"")</f>
        <v/>
      </c>
      <c r="P154" s="59">
        <f>IF(O154&gt;0,'Saisie CLASSEMENT'!C159)</f>
        <v>0</v>
      </c>
      <c r="Q154" s="12" t="str">
        <f>IF(O154&gt;0,CONCATENATE('Saisie CLASSEMENT'!I159," ",'Saisie CLASSEMENT'!J159,""))</f>
        <v xml:space="preserve">   </v>
      </c>
      <c r="R154" s="60" t="str">
        <f>IF(O154&gt;0,'Saisie CLASSEMENT'!N159)</f>
        <v xml:space="preserve"> </v>
      </c>
      <c r="S154" s="60" t="str">
        <f>IF(O154&gt;0,'Saisie CLASSEMENT'!O159)</f>
        <v xml:space="preserve"> </v>
      </c>
      <c r="T154" s="14" t="str">
        <f>IF(LEN(O154)&gt;0,'Saisie CLASSEMENT'!H159,"")</f>
        <v/>
      </c>
      <c r="V154" s="43" t="str">
        <f t="shared" si="89"/>
        <v/>
      </c>
      <c r="W154" s="43" t="str">
        <f t="shared" si="90"/>
        <v/>
      </c>
      <c r="X154" s="43" t="str">
        <f t="shared" si="91"/>
        <v/>
      </c>
      <c r="Y154" s="1" t="str">
        <f>IF(OR(N154="",COUNTIF(N$2:N154,N154)&gt;1),"",COUNTIF(N:N,"&gt;="&amp;N154))</f>
        <v/>
      </c>
      <c r="Z154" s="53" t="str">
        <f t="shared" si="79"/>
        <v/>
      </c>
      <c r="AA154" s="53" t="str">
        <f t="shared" si="80"/>
        <v/>
      </c>
      <c r="AB154" t="str">
        <f t="shared" si="81"/>
        <v/>
      </c>
      <c r="AC154" s="54" t="str">
        <f t="shared" si="82"/>
        <v/>
      </c>
      <c r="AD154" s="55" t="str">
        <f t="shared" si="83"/>
        <v/>
      </c>
      <c r="AE154" s="56" t="str">
        <f>IF(ISERROR(VLOOKUP(CONCATENATE($AB$2,$Z154),$M$2:T$200,8,FALSE)),"",VLOOKUP(CONCATENATE($AB$2,$Z154),$M$2:$T$200,8,FALSE))</f>
        <v/>
      </c>
      <c r="AF154" s="57" t="str">
        <f t="shared" si="84"/>
        <v/>
      </c>
      <c r="AG154" s="233" t="str">
        <f t="shared" si="92"/>
        <v/>
      </c>
      <c r="AH154" s="234" t="str">
        <f t="shared" si="93"/>
        <v/>
      </c>
      <c r="AI154" s="55" t="str">
        <f t="shared" si="94"/>
        <v/>
      </c>
      <c r="AJ154" s="57" t="str">
        <f t="shared" si="95"/>
        <v/>
      </c>
      <c r="AK154" s="230" t="str">
        <f t="shared" si="96"/>
        <v/>
      </c>
      <c r="AL154" s="230" t="str">
        <f t="shared" si="97"/>
        <v/>
      </c>
      <c r="AM154" s="69" t="str">
        <f t="shared" si="98"/>
        <v/>
      </c>
      <c r="AN154" s="58" t="str">
        <f t="shared" si="99"/>
        <v/>
      </c>
      <c r="AO154" s="1" t="str">
        <f t="shared" si="85"/>
        <v/>
      </c>
      <c r="AP154" s="1" t="str">
        <f t="shared" si="86"/>
        <v/>
      </c>
      <c r="AQ154" s="1" t="str">
        <f t="shared" si="87"/>
        <v/>
      </c>
      <c r="AR154" s="1" t="str">
        <f t="shared" si="88"/>
        <v/>
      </c>
    </row>
    <row r="155" spans="1:44" ht="17.399999999999999" hidden="1" customHeight="1">
      <c r="A155">
        <f t="shared" si="101"/>
        <v>0</v>
      </c>
      <c r="B155" s="65">
        <f t="shared" si="102"/>
        <v>150</v>
      </c>
      <c r="C155" s="65"/>
      <c r="D155" s="62" t="str">
        <f t="shared" si="100"/>
        <v/>
      </c>
      <c r="E155" s="68"/>
      <c r="F155" s="16"/>
      <c r="G155" s="30" t="str">
        <f t="shared" si="103"/>
        <v/>
      </c>
      <c r="H155" s="30"/>
      <c r="M155" s="40" t="str">
        <f>CONCATENATE(COUNTIF(N$3:N155,N155),N155)</f>
        <v xml:space="preserve">153 </v>
      </c>
      <c r="N155" s="12" t="str">
        <f>IF(O155&gt;0,'Saisie CLASSEMENT'!K160)</f>
        <v xml:space="preserve"> </v>
      </c>
      <c r="O155" s="59" t="str">
        <f>IF('Saisie CLASSEMENT'!$C160&gt;0,'Saisie CLASSEMENT'!B160,"")</f>
        <v/>
      </c>
      <c r="P155" s="59">
        <f>IF(O155&gt;0,'Saisie CLASSEMENT'!C160)</f>
        <v>0</v>
      </c>
      <c r="Q155" s="12" t="str">
        <f>IF(O155&gt;0,CONCATENATE('Saisie CLASSEMENT'!I160," ",'Saisie CLASSEMENT'!J160,""))</f>
        <v xml:space="preserve">   </v>
      </c>
      <c r="R155" s="60" t="str">
        <f>IF(O155&gt;0,'Saisie CLASSEMENT'!N160)</f>
        <v xml:space="preserve"> </v>
      </c>
      <c r="S155" s="60" t="str">
        <f>IF(O155&gt;0,'Saisie CLASSEMENT'!O160)</f>
        <v xml:space="preserve"> </v>
      </c>
      <c r="T155" s="14" t="str">
        <f>IF(LEN(O155)&gt;0,'Saisie CLASSEMENT'!H160,"")</f>
        <v/>
      </c>
      <c r="V155" s="43" t="str">
        <f t="shared" si="89"/>
        <v/>
      </c>
      <c r="W155" s="43" t="str">
        <f t="shared" si="90"/>
        <v/>
      </c>
      <c r="X155" s="43" t="str">
        <f t="shared" si="91"/>
        <v/>
      </c>
      <c r="Y155" s="1" t="str">
        <f>IF(OR(N155="",COUNTIF(N$2:N155,N155)&gt;1),"",COUNTIF(N:N,"&gt;="&amp;N155))</f>
        <v/>
      </c>
      <c r="Z155" s="53" t="str">
        <f t="shared" si="79"/>
        <v/>
      </c>
      <c r="AA155" s="53" t="str">
        <f t="shared" si="80"/>
        <v/>
      </c>
      <c r="AB155" t="str">
        <f t="shared" si="81"/>
        <v/>
      </c>
      <c r="AC155" s="54" t="str">
        <f t="shared" si="82"/>
        <v/>
      </c>
      <c r="AD155" s="55" t="str">
        <f t="shared" si="83"/>
        <v/>
      </c>
      <c r="AE155" s="56" t="str">
        <f>IF(ISERROR(VLOOKUP(CONCATENATE($AB$2,$Z155),$M$2:T$200,8,FALSE)),"",VLOOKUP(CONCATENATE($AB$2,$Z155),$M$2:$T$200,8,FALSE))</f>
        <v/>
      </c>
      <c r="AF155" s="57" t="str">
        <f t="shared" si="84"/>
        <v/>
      </c>
      <c r="AG155" s="233" t="str">
        <f t="shared" si="92"/>
        <v/>
      </c>
      <c r="AH155" s="234" t="str">
        <f t="shared" si="93"/>
        <v/>
      </c>
      <c r="AI155" s="55" t="str">
        <f t="shared" si="94"/>
        <v/>
      </c>
      <c r="AJ155" s="57" t="str">
        <f t="shared" si="95"/>
        <v/>
      </c>
      <c r="AK155" s="230" t="str">
        <f t="shared" si="96"/>
        <v/>
      </c>
      <c r="AL155" s="230" t="str">
        <f t="shared" si="97"/>
        <v/>
      </c>
      <c r="AM155" s="69" t="str">
        <f t="shared" si="98"/>
        <v/>
      </c>
      <c r="AN155" s="58" t="str">
        <f t="shared" si="99"/>
        <v/>
      </c>
      <c r="AO155" s="1" t="str">
        <f t="shared" si="85"/>
        <v/>
      </c>
      <c r="AP155" s="1" t="str">
        <f t="shared" si="86"/>
        <v/>
      </c>
      <c r="AQ155" s="1" t="str">
        <f t="shared" si="87"/>
        <v/>
      </c>
      <c r="AR155" s="1" t="str">
        <f t="shared" si="88"/>
        <v/>
      </c>
    </row>
    <row r="156" spans="1:44" ht="17.399999999999999" hidden="1" customHeight="1">
      <c r="A156">
        <f t="shared" si="101"/>
        <v>0</v>
      </c>
      <c r="B156" s="65">
        <f t="shared" si="102"/>
        <v>151</v>
      </c>
      <c r="C156" s="65"/>
      <c r="D156" s="62" t="str">
        <f t="shared" si="100"/>
        <v/>
      </c>
      <c r="E156" s="68"/>
      <c r="F156" s="16"/>
      <c r="G156" s="30" t="str">
        <f t="shared" si="103"/>
        <v/>
      </c>
      <c r="H156" s="30"/>
      <c r="M156" s="40" t="str">
        <f>CONCATENATE(COUNTIF(N$3:N156,N156),N156)</f>
        <v xml:space="preserve">154 </v>
      </c>
      <c r="N156" s="12" t="str">
        <f>IF(O156&gt;0,'Saisie CLASSEMENT'!K161)</f>
        <v xml:space="preserve"> </v>
      </c>
      <c r="O156" s="59" t="str">
        <f>IF('Saisie CLASSEMENT'!$C161&gt;0,'Saisie CLASSEMENT'!B161,"")</f>
        <v/>
      </c>
      <c r="P156" s="59">
        <f>IF(O156&gt;0,'Saisie CLASSEMENT'!C161)</f>
        <v>0</v>
      </c>
      <c r="Q156" s="12" t="str">
        <f>IF(O156&gt;0,CONCATENATE('Saisie CLASSEMENT'!I161," ",'Saisie CLASSEMENT'!J161,""))</f>
        <v xml:space="preserve">   </v>
      </c>
      <c r="R156" s="60" t="str">
        <f>IF(O156&gt;0,'Saisie CLASSEMENT'!N161)</f>
        <v xml:space="preserve"> </v>
      </c>
      <c r="S156" s="60" t="str">
        <f>IF(O156&gt;0,'Saisie CLASSEMENT'!O161)</f>
        <v xml:space="preserve"> </v>
      </c>
      <c r="T156" s="14" t="str">
        <f>IF(LEN(O156)&gt;0,'Saisie CLASSEMENT'!H161,"")</f>
        <v/>
      </c>
      <c r="V156" s="43" t="str">
        <f t="shared" si="89"/>
        <v/>
      </c>
      <c r="W156" s="43" t="str">
        <f t="shared" si="90"/>
        <v/>
      </c>
      <c r="X156" s="43" t="str">
        <f t="shared" si="91"/>
        <v/>
      </c>
      <c r="Y156" s="1" t="str">
        <f>IF(OR(N156="",COUNTIF(N$2:N156,N156)&gt;1),"",COUNTIF(N:N,"&gt;="&amp;N156))</f>
        <v/>
      </c>
      <c r="Z156" s="53" t="str">
        <f t="shared" si="79"/>
        <v/>
      </c>
      <c r="AA156" s="53" t="str">
        <f t="shared" si="80"/>
        <v/>
      </c>
      <c r="AB156" t="str">
        <f t="shared" si="81"/>
        <v/>
      </c>
      <c r="AC156" s="54" t="str">
        <f t="shared" si="82"/>
        <v/>
      </c>
      <c r="AD156" s="55" t="str">
        <f t="shared" si="83"/>
        <v/>
      </c>
      <c r="AE156" s="56" t="str">
        <f>IF(ISERROR(VLOOKUP(CONCATENATE($AB$2,$Z156),$M$2:T$200,8,FALSE)),"",VLOOKUP(CONCATENATE($AB$2,$Z156),$M$2:$T$200,8,FALSE))</f>
        <v/>
      </c>
      <c r="AF156" s="57" t="str">
        <f t="shared" si="84"/>
        <v/>
      </c>
      <c r="AG156" s="233" t="str">
        <f t="shared" si="92"/>
        <v/>
      </c>
      <c r="AH156" s="234" t="str">
        <f t="shared" si="93"/>
        <v/>
      </c>
      <c r="AI156" s="55" t="str">
        <f t="shared" si="94"/>
        <v/>
      </c>
      <c r="AJ156" s="57" t="str">
        <f t="shared" si="95"/>
        <v/>
      </c>
      <c r="AK156" s="230" t="str">
        <f t="shared" si="96"/>
        <v/>
      </c>
      <c r="AL156" s="230" t="str">
        <f t="shared" si="97"/>
        <v/>
      </c>
      <c r="AM156" s="69" t="str">
        <f t="shared" si="98"/>
        <v/>
      </c>
      <c r="AN156" s="58" t="str">
        <f t="shared" si="99"/>
        <v/>
      </c>
      <c r="AO156" s="1" t="str">
        <f t="shared" si="85"/>
        <v/>
      </c>
      <c r="AP156" s="1" t="str">
        <f t="shared" si="86"/>
        <v/>
      </c>
      <c r="AQ156" s="1" t="str">
        <f t="shared" si="87"/>
        <v/>
      </c>
      <c r="AR156" s="1" t="str">
        <f t="shared" si="88"/>
        <v/>
      </c>
    </row>
    <row r="157" spans="1:44" ht="17.399999999999999" hidden="1" customHeight="1">
      <c r="A157">
        <f t="shared" si="101"/>
        <v>0</v>
      </c>
      <c r="B157" s="65">
        <f t="shared" si="102"/>
        <v>152</v>
      </c>
      <c r="C157" s="65"/>
      <c r="D157" s="62" t="str">
        <f t="shared" si="100"/>
        <v/>
      </c>
      <c r="E157" s="68"/>
      <c r="F157" s="16"/>
      <c r="M157" s="40" t="str">
        <f>CONCATENATE(COUNTIF(N$3:N157,N157),N157)</f>
        <v xml:space="preserve">155 </v>
      </c>
      <c r="N157" s="12" t="str">
        <f>IF(O157&gt;0,'Saisie CLASSEMENT'!K162)</f>
        <v xml:space="preserve"> </v>
      </c>
      <c r="O157" s="59" t="str">
        <f>IF('Saisie CLASSEMENT'!$C162&gt;0,'Saisie CLASSEMENT'!B162,"")</f>
        <v/>
      </c>
      <c r="P157" s="59">
        <f>IF(O157&gt;0,'Saisie CLASSEMENT'!C162)</f>
        <v>0</v>
      </c>
      <c r="Q157" s="12" t="str">
        <f>IF(O157&gt;0,CONCATENATE('Saisie CLASSEMENT'!I162," ",'Saisie CLASSEMENT'!J162,""))</f>
        <v xml:space="preserve">   </v>
      </c>
      <c r="R157" s="60" t="str">
        <f>IF(O157&gt;0,'Saisie CLASSEMENT'!N162)</f>
        <v xml:space="preserve"> </v>
      </c>
      <c r="S157" s="60" t="str">
        <f>IF(O157&gt;0,'Saisie CLASSEMENT'!O162)</f>
        <v xml:space="preserve"> </v>
      </c>
      <c r="T157" s="14" t="str">
        <f>IF(LEN(O157)&gt;0,'Saisie CLASSEMENT'!H162,"")</f>
        <v/>
      </c>
      <c r="V157" s="43" t="str">
        <f t="shared" si="89"/>
        <v/>
      </c>
      <c r="W157" s="43" t="str">
        <f t="shared" si="90"/>
        <v/>
      </c>
      <c r="X157" s="43" t="str">
        <f t="shared" si="91"/>
        <v/>
      </c>
      <c r="Y157" s="1" t="str">
        <f>IF(OR(N157="",COUNTIF(N$2:N157,N157)&gt;1),"",COUNTIF(N:N,"&gt;="&amp;N157))</f>
        <v/>
      </c>
      <c r="Z157" s="53" t="str">
        <f t="shared" si="79"/>
        <v/>
      </c>
      <c r="AA157" s="53" t="str">
        <f t="shared" si="80"/>
        <v/>
      </c>
      <c r="AB157" t="str">
        <f t="shared" si="81"/>
        <v/>
      </c>
      <c r="AC157" s="54" t="str">
        <f t="shared" si="82"/>
        <v/>
      </c>
      <c r="AD157" s="55" t="str">
        <f t="shared" si="83"/>
        <v/>
      </c>
      <c r="AE157" s="56" t="str">
        <f>IF(ISERROR(VLOOKUP(CONCATENATE($AB$2,$Z157),$M$2:T$200,8,FALSE)),"",VLOOKUP(CONCATENATE($AB$2,$Z157),$M$2:$T$200,8,FALSE))</f>
        <v/>
      </c>
      <c r="AF157" s="57" t="str">
        <f t="shared" si="84"/>
        <v/>
      </c>
      <c r="AG157" s="233" t="str">
        <f t="shared" si="92"/>
        <v/>
      </c>
      <c r="AH157" s="234" t="str">
        <f t="shared" si="93"/>
        <v/>
      </c>
      <c r="AI157" s="55" t="str">
        <f t="shared" si="94"/>
        <v/>
      </c>
      <c r="AJ157" s="57" t="str">
        <f t="shared" si="95"/>
        <v/>
      </c>
      <c r="AK157" s="230" t="str">
        <f t="shared" si="96"/>
        <v/>
      </c>
      <c r="AL157" s="230" t="str">
        <f t="shared" si="97"/>
        <v/>
      </c>
      <c r="AM157" s="69" t="str">
        <f t="shared" si="98"/>
        <v/>
      </c>
      <c r="AN157" s="58" t="str">
        <f t="shared" si="99"/>
        <v/>
      </c>
      <c r="AO157" s="1" t="str">
        <f t="shared" si="85"/>
        <v/>
      </c>
      <c r="AP157" s="1" t="str">
        <f t="shared" si="86"/>
        <v/>
      </c>
      <c r="AQ157" s="1" t="str">
        <f t="shared" si="87"/>
        <v/>
      </c>
      <c r="AR157" s="1" t="str">
        <f t="shared" si="88"/>
        <v/>
      </c>
    </row>
    <row r="158" spans="1:44" ht="17.399999999999999" hidden="1" customHeight="1">
      <c r="A158">
        <f t="shared" si="101"/>
        <v>0</v>
      </c>
      <c r="B158" s="65">
        <f t="shared" si="102"/>
        <v>153</v>
      </c>
      <c r="C158" s="65"/>
      <c r="D158" s="62" t="str">
        <f t="shared" si="100"/>
        <v/>
      </c>
      <c r="E158" s="68"/>
      <c r="F158" s="16"/>
      <c r="M158" s="40" t="str">
        <f>CONCATENATE(COUNTIF(N$3:N158,N158),N158)</f>
        <v xml:space="preserve">156 </v>
      </c>
      <c r="N158" s="12" t="str">
        <f>IF(O158&gt;0,'Saisie CLASSEMENT'!K163)</f>
        <v xml:space="preserve"> </v>
      </c>
      <c r="O158" s="59" t="str">
        <f>IF('Saisie CLASSEMENT'!$C163&gt;0,'Saisie CLASSEMENT'!B163,"")</f>
        <v/>
      </c>
      <c r="P158" s="59">
        <f>IF(O158&gt;0,'Saisie CLASSEMENT'!C163)</f>
        <v>0</v>
      </c>
      <c r="Q158" s="12" t="str">
        <f>IF(O158&gt;0,CONCATENATE('Saisie CLASSEMENT'!I163," ",'Saisie CLASSEMENT'!J163,""))</f>
        <v xml:space="preserve">   </v>
      </c>
      <c r="R158" s="60" t="str">
        <f>IF(O158&gt;0,'Saisie CLASSEMENT'!N163)</f>
        <v xml:space="preserve"> </v>
      </c>
      <c r="S158" s="60" t="str">
        <f>IF(O158&gt;0,'Saisie CLASSEMENT'!O163)</f>
        <v xml:space="preserve"> </v>
      </c>
      <c r="T158" s="14" t="str">
        <f>IF(LEN(O158)&gt;0,'Saisie CLASSEMENT'!H163,"")</f>
        <v/>
      </c>
      <c r="V158" s="43" t="str">
        <f t="shared" si="89"/>
        <v/>
      </c>
      <c r="W158" s="43" t="str">
        <f t="shared" si="90"/>
        <v/>
      </c>
      <c r="X158" s="43" t="str">
        <f t="shared" si="91"/>
        <v/>
      </c>
      <c r="Y158" s="1" t="str">
        <f>IF(OR(N158="",COUNTIF(N$2:N158,N158)&gt;1),"",COUNTIF(N:N,"&gt;="&amp;N158))</f>
        <v/>
      </c>
      <c r="Z158" s="53" t="str">
        <f t="shared" si="79"/>
        <v/>
      </c>
      <c r="AA158" s="53" t="str">
        <f t="shared" si="80"/>
        <v/>
      </c>
      <c r="AB158" t="str">
        <f t="shared" si="81"/>
        <v/>
      </c>
      <c r="AC158" s="54" t="str">
        <f t="shared" si="82"/>
        <v/>
      </c>
      <c r="AD158" s="55" t="str">
        <f t="shared" si="83"/>
        <v/>
      </c>
      <c r="AE158" s="56" t="str">
        <f>IF(ISERROR(VLOOKUP(CONCATENATE($AB$2,$Z158),$M$2:T$200,8,FALSE)),"",VLOOKUP(CONCATENATE($AB$2,$Z158),$M$2:$T$200,8,FALSE))</f>
        <v/>
      </c>
      <c r="AF158" s="57" t="str">
        <f t="shared" si="84"/>
        <v/>
      </c>
      <c r="AG158" s="233" t="str">
        <f t="shared" si="92"/>
        <v/>
      </c>
      <c r="AH158" s="234" t="str">
        <f t="shared" si="93"/>
        <v/>
      </c>
      <c r="AI158" s="55" t="str">
        <f t="shared" si="94"/>
        <v/>
      </c>
      <c r="AJ158" s="57" t="str">
        <f t="shared" si="95"/>
        <v/>
      </c>
      <c r="AK158" s="230" t="str">
        <f t="shared" si="96"/>
        <v/>
      </c>
      <c r="AL158" s="230" t="str">
        <f t="shared" si="97"/>
        <v/>
      </c>
      <c r="AM158" s="69" t="str">
        <f t="shared" si="98"/>
        <v/>
      </c>
      <c r="AN158" s="58" t="str">
        <f t="shared" si="99"/>
        <v/>
      </c>
      <c r="AO158" s="1" t="str">
        <f t="shared" si="85"/>
        <v/>
      </c>
      <c r="AP158" s="1" t="str">
        <f t="shared" si="86"/>
        <v/>
      </c>
      <c r="AQ158" s="1" t="str">
        <f t="shared" si="87"/>
        <v/>
      </c>
      <c r="AR158" s="1" t="str">
        <f t="shared" si="88"/>
        <v/>
      </c>
    </row>
    <row r="159" spans="1:44" ht="17.399999999999999" hidden="1" customHeight="1">
      <c r="A159">
        <f t="shared" si="101"/>
        <v>0</v>
      </c>
      <c r="B159" s="65">
        <f t="shared" si="102"/>
        <v>154</v>
      </c>
      <c r="C159" s="65"/>
      <c r="D159" s="62" t="str">
        <f t="shared" si="100"/>
        <v/>
      </c>
      <c r="E159" s="68"/>
      <c r="F159" s="16"/>
      <c r="M159" s="40" t="str">
        <f>CONCATENATE(COUNTIF(N$3:N159,N159),N159)</f>
        <v xml:space="preserve">157 </v>
      </c>
      <c r="N159" s="12" t="str">
        <f>IF(O159&gt;0,'Saisie CLASSEMENT'!K164)</f>
        <v xml:space="preserve"> </v>
      </c>
      <c r="O159" s="59" t="str">
        <f>IF('Saisie CLASSEMENT'!$C164&gt;0,'Saisie CLASSEMENT'!B164,"")</f>
        <v/>
      </c>
      <c r="P159" s="59">
        <f>IF(O159&gt;0,'Saisie CLASSEMENT'!C164)</f>
        <v>0</v>
      </c>
      <c r="Q159" s="12" t="str">
        <f>IF(O159&gt;0,CONCATENATE('Saisie CLASSEMENT'!I164," ",'Saisie CLASSEMENT'!J164,""))</f>
        <v xml:space="preserve">   </v>
      </c>
      <c r="R159" s="60" t="str">
        <f>IF(O159&gt;0,'Saisie CLASSEMENT'!N164)</f>
        <v xml:space="preserve"> </v>
      </c>
      <c r="S159" s="60" t="str">
        <f>IF(O159&gt;0,'Saisie CLASSEMENT'!O164)</f>
        <v xml:space="preserve"> </v>
      </c>
      <c r="T159" s="14" t="str">
        <f>IF(LEN(O159)&gt;0,'Saisie CLASSEMENT'!H164,"")</f>
        <v/>
      </c>
      <c r="V159" s="43" t="str">
        <f t="shared" si="89"/>
        <v/>
      </c>
      <c r="W159" s="43" t="str">
        <f t="shared" si="90"/>
        <v/>
      </c>
      <c r="X159" s="43" t="str">
        <f t="shared" si="91"/>
        <v/>
      </c>
      <c r="Y159" s="1" t="str">
        <f>IF(OR(N159="",COUNTIF(N$2:N159,N159)&gt;1),"",COUNTIF(N:N,"&gt;="&amp;N159))</f>
        <v/>
      </c>
      <c r="Z159" s="53" t="str">
        <f t="shared" si="79"/>
        <v/>
      </c>
      <c r="AA159" s="53" t="str">
        <f t="shared" si="80"/>
        <v/>
      </c>
      <c r="AB159" t="str">
        <f t="shared" si="81"/>
        <v/>
      </c>
      <c r="AC159" s="54" t="str">
        <f t="shared" si="82"/>
        <v/>
      </c>
      <c r="AD159" s="55" t="str">
        <f t="shared" si="83"/>
        <v/>
      </c>
      <c r="AE159" s="56" t="str">
        <f>IF(ISERROR(VLOOKUP(CONCATENATE($AB$2,$Z159),$M$2:T$200,8,FALSE)),"",VLOOKUP(CONCATENATE($AB$2,$Z159),$M$2:$T$200,8,FALSE))</f>
        <v/>
      </c>
      <c r="AF159" s="57" t="str">
        <f t="shared" si="84"/>
        <v/>
      </c>
      <c r="AG159" s="233" t="str">
        <f t="shared" si="92"/>
        <v/>
      </c>
      <c r="AH159" s="234" t="str">
        <f t="shared" si="93"/>
        <v/>
      </c>
      <c r="AI159" s="55" t="str">
        <f t="shared" si="94"/>
        <v/>
      </c>
      <c r="AJ159" s="57" t="str">
        <f t="shared" si="95"/>
        <v/>
      </c>
      <c r="AK159" s="230" t="str">
        <f t="shared" si="96"/>
        <v/>
      </c>
      <c r="AL159" s="230" t="str">
        <f t="shared" si="97"/>
        <v/>
      </c>
      <c r="AM159" s="69" t="str">
        <f t="shared" si="98"/>
        <v/>
      </c>
      <c r="AN159" s="58" t="str">
        <f t="shared" si="99"/>
        <v/>
      </c>
      <c r="AO159" s="1" t="str">
        <f t="shared" si="85"/>
        <v/>
      </c>
      <c r="AP159" s="1" t="str">
        <f t="shared" si="86"/>
        <v/>
      </c>
      <c r="AQ159" s="1" t="str">
        <f t="shared" si="87"/>
        <v/>
      </c>
      <c r="AR159" s="1" t="str">
        <f t="shared" si="88"/>
        <v/>
      </c>
    </row>
    <row r="160" spans="1:44" ht="17.399999999999999" hidden="1" customHeight="1">
      <c r="A160">
        <f t="shared" si="101"/>
        <v>0</v>
      </c>
      <c r="B160" s="65">
        <f t="shared" si="102"/>
        <v>155</v>
      </c>
      <c r="C160" s="65"/>
      <c r="D160" s="62" t="str">
        <f t="shared" si="100"/>
        <v/>
      </c>
      <c r="E160" s="68"/>
      <c r="F160" s="16"/>
      <c r="M160" s="40" t="str">
        <f>CONCATENATE(COUNTIF(N$3:N160,N160),N160)</f>
        <v xml:space="preserve">158 </v>
      </c>
      <c r="N160" s="12" t="str">
        <f>IF(O160&gt;0,'Saisie CLASSEMENT'!K165)</f>
        <v xml:space="preserve"> </v>
      </c>
      <c r="O160" s="59" t="str">
        <f>IF('Saisie CLASSEMENT'!$C165&gt;0,'Saisie CLASSEMENT'!B165,"")</f>
        <v/>
      </c>
      <c r="P160" s="59">
        <f>IF(O160&gt;0,'Saisie CLASSEMENT'!C165)</f>
        <v>0</v>
      </c>
      <c r="Q160" s="12" t="str">
        <f>IF(O160&gt;0,CONCATENATE('Saisie CLASSEMENT'!I165," ",'Saisie CLASSEMENT'!J165,""))</f>
        <v xml:space="preserve">   </v>
      </c>
      <c r="R160" s="60" t="str">
        <f>IF(O160&gt;0,'Saisie CLASSEMENT'!N165)</f>
        <v xml:space="preserve"> </v>
      </c>
      <c r="S160" s="60" t="str">
        <f>IF(O160&gt;0,'Saisie CLASSEMENT'!O165)</f>
        <v xml:space="preserve"> </v>
      </c>
      <c r="T160" s="14" t="str">
        <f>IF(LEN(O160)&gt;0,'Saisie CLASSEMENT'!H165,"")</f>
        <v/>
      </c>
      <c r="V160" s="43" t="str">
        <f t="shared" si="89"/>
        <v/>
      </c>
      <c r="W160" s="43" t="str">
        <f t="shared" si="90"/>
        <v/>
      </c>
      <c r="X160" s="43" t="str">
        <f t="shared" si="91"/>
        <v/>
      </c>
      <c r="Y160" s="1" t="str">
        <f>IF(OR(N160="",COUNTIF(N$2:N160,N160)&gt;1),"",COUNTIF(N:N,"&gt;="&amp;N160))</f>
        <v/>
      </c>
      <c r="Z160" s="53" t="str">
        <f t="shared" si="79"/>
        <v/>
      </c>
      <c r="AA160" s="53" t="str">
        <f t="shared" si="80"/>
        <v/>
      </c>
      <c r="AB160" t="str">
        <f t="shared" si="81"/>
        <v/>
      </c>
      <c r="AC160" s="54" t="str">
        <f t="shared" si="82"/>
        <v/>
      </c>
      <c r="AD160" s="55" t="str">
        <f t="shared" si="83"/>
        <v/>
      </c>
      <c r="AE160" s="56" t="str">
        <f>IF(ISERROR(VLOOKUP(CONCATENATE($AB$2,$Z160),$M$2:T$200,8,FALSE)),"",VLOOKUP(CONCATENATE($AB$2,$Z160),$M$2:$T$200,8,FALSE))</f>
        <v/>
      </c>
      <c r="AF160" s="57" t="str">
        <f t="shared" si="84"/>
        <v/>
      </c>
      <c r="AG160" s="233" t="str">
        <f t="shared" si="92"/>
        <v/>
      </c>
      <c r="AH160" s="234" t="str">
        <f t="shared" si="93"/>
        <v/>
      </c>
      <c r="AI160" s="55" t="str">
        <f t="shared" si="94"/>
        <v/>
      </c>
      <c r="AJ160" s="57" t="str">
        <f t="shared" si="95"/>
        <v/>
      </c>
      <c r="AK160" s="230" t="str">
        <f t="shared" si="96"/>
        <v/>
      </c>
      <c r="AL160" s="230" t="str">
        <f t="shared" si="97"/>
        <v/>
      </c>
      <c r="AM160" s="69" t="str">
        <f t="shared" si="98"/>
        <v/>
      </c>
      <c r="AN160" s="58" t="str">
        <f t="shared" si="99"/>
        <v/>
      </c>
      <c r="AO160" s="1" t="str">
        <f t="shared" si="85"/>
        <v/>
      </c>
      <c r="AP160" s="1" t="str">
        <f t="shared" si="86"/>
        <v/>
      </c>
      <c r="AQ160" s="1" t="str">
        <f t="shared" si="87"/>
        <v/>
      </c>
      <c r="AR160" s="1" t="str">
        <f t="shared" si="88"/>
        <v/>
      </c>
    </row>
    <row r="161" spans="1:44" ht="17.399999999999999" hidden="1" customHeight="1">
      <c r="A161">
        <f t="shared" si="101"/>
        <v>0</v>
      </c>
      <c r="B161" s="65">
        <f t="shared" si="102"/>
        <v>156</v>
      </c>
      <c r="C161" s="65"/>
      <c r="D161" s="62" t="str">
        <f t="shared" si="100"/>
        <v/>
      </c>
      <c r="E161" s="68"/>
      <c r="F161" s="16"/>
      <c r="M161" s="40" t="str">
        <f>CONCATENATE(COUNTIF(N$3:N161,N161),N161)</f>
        <v xml:space="preserve">159 </v>
      </c>
      <c r="N161" s="12" t="str">
        <f>IF(O161&gt;0,'Saisie CLASSEMENT'!K166)</f>
        <v xml:space="preserve"> </v>
      </c>
      <c r="O161" s="59" t="str">
        <f>IF('Saisie CLASSEMENT'!$C166&gt;0,'Saisie CLASSEMENT'!B166,"")</f>
        <v/>
      </c>
      <c r="P161" s="59">
        <f>IF(O161&gt;0,'Saisie CLASSEMENT'!C166)</f>
        <v>0</v>
      </c>
      <c r="Q161" s="12" t="str">
        <f>IF(O161&gt;0,CONCATENATE('Saisie CLASSEMENT'!I166," ",'Saisie CLASSEMENT'!J166,""))</f>
        <v xml:space="preserve">   </v>
      </c>
      <c r="R161" s="60" t="str">
        <f>IF(O161&gt;0,'Saisie CLASSEMENT'!N166)</f>
        <v xml:space="preserve"> </v>
      </c>
      <c r="S161" s="60" t="str">
        <f>IF(O161&gt;0,'Saisie CLASSEMENT'!O166)</f>
        <v xml:space="preserve"> </v>
      </c>
      <c r="T161" s="14" t="str">
        <f>IF(LEN(O161)&gt;0,'Saisie CLASSEMENT'!H166,"")</f>
        <v/>
      </c>
      <c r="V161" s="43" t="str">
        <f t="shared" si="89"/>
        <v/>
      </c>
      <c r="W161" s="43" t="str">
        <f t="shared" si="90"/>
        <v/>
      </c>
      <c r="X161" s="43" t="str">
        <f t="shared" si="91"/>
        <v/>
      </c>
      <c r="Y161" s="1" t="str">
        <f>IF(OR(N161="",COUNTIF(N$2:N161,N161)&gt;1),"",COUNTIF(N:N,"&gt;="&amp;N161))</f>
        <v/>
      </c>
      <c r="Z161" s="53" t="str">
        <f t="shared" si="79"/>
        <v/>
      </c>
      <c r="AA161" s="53" t="str">
        <f t="shared" si="80"/>
        <v/>
      </c>
      <c r="AB161" t="str">
        <f t="shared" si="81"/>
        <v/>
      </c>
      <c r="AC161" s="54" t="str">
        <f t="shared" si="82"/>
        <v/>
      </c>
      <c r="AD161" s="55" t="str">
        <f t="shared" si="83"/>
        <v/>
      </c>
      <c r="AE161" s="56" t="str">
        <f>IF(ISERROR(VLOOKUP(CONCATENATE($AB$2,$Z161),$M$2:T$200,8,FALSE)),"",VLOOKUP(CONCATENATE($AB$2,$Z161),$M$2:$T$200,8,FALSE))</f>
        <v/>
      </c>
      <c r="AF161" s="57" t="str">
        <f t="shared" si="84"/>
        <v/>
      </c>
      <c r="AG161" s="233" t="str">
        <f t="shared" si="92"/>
        <v/>
      </c>
      <c r="AH161" s="234" t="str">
        <f t="shared" si="93"/>
        <v/>
      </c>
      <c r="AI161" s="55" t="str">
        <f t="shared" si="94"/>
        <v/>
      </c>
      <c r="AJ161" s="57" t="str">
        <f t="shared" si="95"/>
        <v/>
      </c>
      <c r="AK161" s="230" t="str">
        <f t="shared" si="96"/>
        <v/>
      </c>
      <c r="AL161" s="230" t="str">
        <f t="shared" si="97"/>
        <v/>
      </c>
      <c r="AM161" s="69" t="str">
        <f t="shared" si="98"/>
        <v/>
      </c>
      <c r="AN161" s="58" t="str">
        <f t="shared" si="99"/>
        <v/>
      </c>
      <c r="AO161" s="1" t="str">
        <f t="shared" si="85"/>
        <v/>
      </c>
      <c r="AP161" s="1" t="str">
        <f t="shared" si="86"/>
        <v/>
      </c>
      <c r="AQ161" s="1" t="str">
        <f t="shared" si="87"/>
        <v/>
      </c>
      <c r="AR161" s="1" t="str">
        <f t="shared" si="88"/>
        <v/>
      </c>
    </row>
    <row r="162" spans="1:44" ht="17.399999999999999" hidden="1" customHeight="1">
      <c r="A162">
        <f t="shared" si="101"/>
        <v>0</v>
      </c>
      <c r="B162" s="65">
        <f t="shared" si="102"/>
        <v>157</v>
      </c>
      <c r="C162" s="65"/>
      <c r="D162" s="62" t="str">
        <f t="shared" si="100"/>
        <v/>
      </c>
      <c r="E162" s="68"/>
      <c r="F162" s="16"/>
      <c r="M162" s="40" t="str">
        <f>CONCATENATE(COUNTIF(N$3:N162,N162),N162)</f>
        <v xml:space="preserve">160 </v>
      </c>
      <c r="N162" s="12" t="str">
        <f>IF(O162&gt;0,'Saisie CLASSEMENT'!K167)</f>
        <v xml:space="preserve"> </v>
      </c>
      <c r="O162" s="59" t="str">
        <f>IF('Saisie CLASSEMENT'!$C167&gt;0,'Saisie CLASSEMENT'!B167,"")</f>
        <v/>
      </c>
      <c r="P162" s="59">
        <f>IF(O162&gt;0,'Saisie CLASSEMENT'!C167)</f>
        <v>0</v>
      </c>
      <c r="Q162" s="12" t="str">
        <f>IF(O162&gt;0,CONCATENATE('Saisie CLASSEMENT'!I167," ",'Saisie CLASSEMENT'!J167,""))</f>
        <v xml:space="preserve">   </v>
      </c>
      <c r="R162" s="60" t="str">
        <f>IF(O162&gt;0,'Saisie CLASSEMENT'!N167)</f>
        <v xml:space="preserve"> </v>
      </c>
      <c r="S162" s="60" t="str">
        <f>IF(O162&gt;0,'Saisie CLASSEMENT'!O167)</f>
        <v xml:space="preserve"> </v>
      </c>
      <c r="T162" s="14" t="str">
        <f>IF(LEN(O162)&gt;0,'Saisie CLASSEMENT'!H167,"")</f>
        <v/>
      </c>
      <c r="V162" s="43" t="str">
        <f t="shared" si="89"/>
        <v/>
      </c>
      <c r="W162" s="43" t="str">
        <f t="shared" si="90"/>
        <v/>
      </c>
      <c r="X162" s="43" t="str">
        <f t="shared" si="91"/>
        <v/>
      </c>
      <c r="Y162" s="1" t="str">
        <f>IF(OR(N162="",COUNTIF(N$2:N162,N162)&gt;1),"",COUNTIF(N:N,"&gt;="&amp;N162))</f>
        <v/>
      </c>
      <c r="Z162" s="53" t="str">
        <f t="shared" si="79"/>
        <v/>
      </c>
      <c r="AA162" s="53" t="str">
        <f t="shared" si="80"/>
        <v/>
      </c>
      <c r="AB162" t="str">
        <f t="shared" si="81"/>
        <v/>
      </c>
      <c r="AC162" s="54" t="str">
        <f t="shared" si="82"/>
        <v/>
      </c>
      <c r="AD162" s="55" t="str">
        <f t="shared" si="83"/>
        <v/>
      </c>
      <c r="AE162" s="56" t="str">
        <f>IF(ISERROR(VLOOKUP(CONCATENATE($AB$2,$Z162),$M$2:T$200,8,FALSE)),"",VLOOKUP(CONCATENATE($AB$2,$Z162),$M$2:$T$200,8,FALSE))</f>
        <v/>
      </c>
      <c r="AF162" s="57" t="str">
        <f t="shared" si="84"/>
        <v/>
      </c>
      <c r="AG162" s="233" t="str">
        <f t="shared" si="92"/>
        <v/>
      </c>
      <c r="AH162" s="234" t="str">
        <f t="shared" si="93"/>
        <v/>
      </c>
      <c r="AI162" s="55" t="str">
        <f t="shared" si="94"/>
        <v/>
      </c>
      <c r="AJ162" s="57" t="str">
        <f t="shared" si="95"/>
        <v/>
      </c>
      <c r="AK162" s="230" t="str">
        <f t="shared" si="96"/>
        <v/>
      </c>
      <c r="AL162" s="230" t="str">
        <f t="shared" si="97"/>
        <v/>
      </c>
      <c r="AM162" s="69" t="str">
        <f t="shared" si="98"/>
        <v/>
      </c>
      <c r="AN162" s="58" t="str">
        <f t="shared" si="99"/>
        <v/>
      </c>
      <c r="AO162" s="1" t="str">
        <f t="shared" si="85"/>
        <v/>
      </c>
      <c r="AP162" s="1" t="str">
        <f t="shared" si="86"/>
        <v/>
      </c>
      <c r="AQ162" s="1" t="str">
        <f t="shared" si="87"/>
        <v/>
      </c>
      <c r="AR162" s="1" t="str">
        <f t="shared" si="88"/>
        <v/>
      </c>
    </row>
    <row r="163" spans="1:44" ht="17.399999999999999" hidden="1" customHeight="1">
      <c r="A163">
        <f t="shared" si="101"/>
        <v>0</v>
      </c>
      <c r="B163" s="65">
        <f t="shared" si="102"/>
        <v>158</v>
      </c>
      <c r="C163" s="65"/>
      <c r="D163" s="62" t="str">
        <f t="shared" si="100"/>
        <v/>
      </c>
      <c r="E163" s="68"/>
      <c r="F163" s="16"/>
      <c r="M163" s="40" t="str">
        <f>CONCATENATE(COUNTIF(N$3:N163,N163),N163)</f>
        <v xml:space="preserve">161 </v>
      </c>
      <c r="N163" s="12" t="str">
        <f>IF(O163&gt;0,'Saisie CLASSEMENT'!K168)</f>
        <v xml:space="preserve"> </v>
      </c>
      <c r="O163" s="59" t="str">
        <f>IF('Saisie CLASSEMENT'!$C168&gt;0,'Saisie CLASSEMENT'!B168,"")</f>
        <v/>
      </c>
      <c r="P163" s="59">
        <f>IF(O163&gt;0,'Saisie CLASSEMENT'!C168)</f>
        <v>0</v>
      </c>
      <c r="Q163" s="12" t="str">
        <f>IF(O163&gt;0,CONCATENATE('Saisie CLASSEMENT'!I168," ",'Saisie CLASSEMENT'!J168,""))</f>
        <v xml:space="preserve">   </v>
      </c>
      <c r="R163" s="60" t="str">
        <f>IF(O163&gt;0,'Saisie CLASSEMENT'!N168)</f>
        <v xml:space="preserve"> </v>
      </c>
      <c r="S163" s="60" t="str">
        <f>IF(O163&gt;0,'Saisie CLASSEMENT'!O168)</f>
        <v xml:space="preserve"> </v>
      </c>
      <c r="T163" s="14" t="str">
        <f>IF(LEN(O163)&gt;0,'Saisie CLASSEMENT'!H168,"")</f>
        <v/>
      </c>
      <c r="V163" s="43" t="str">
        <f t="shared" si="89"/>
        <v/>
      </c>
      <c r="W163" s="43" t="str">
        <f t="shared" si="90"/>
        <v/>
      </c>
      <c r="X163" s="43" t="str">
        <f t="shared" si="91"/>
        <v/>
      </c>
      <c r="Y163" s="1" t="str">
        <f>IF(OR(N163="",COUNTIF(N$2:N163,N163)&gt;1),"",COUNTIF(N:N,"&gt;="&amp;N163))</f>
        <v/>
      </c>
      <c r="Z163" s="53" t="str">
        <f t="shared" ref="Z163:Z194" si="104">IF(ROW()-1&gt;COUNT(Y:Y),"",INDEX(N:N,MATCH(LARGE(Y:Y,ROW()-1),Y:Y,0)))</f>
        <v/>
      </c>
      <c r="AA163" s="53" t="str">
        <f t="shared" ref="AA163:AA194" si="105">IF(ISERROR(VLOOKUP(CONCATENATE($AA$2,$Z163),$M$2:$T$200,3,FALSE)),"",VLOOKUP(CONCATENATE($AA$2,$Z163),$M$2:$T$200,3,FALSE))</f>
        <v/>
      </c>
      <c r="AB163" t="str">
        <f t="shared" ref="AB163:AB194" si="106">IF(ISERROR(VLOOKUP(CONCATENATE($AB$2,$Z163),$M$2:$T$200,3,FALSE)),"",VLOOKUP(CONCATENATE($AB$2,$Z163),$M$2:$T$200,3,FALSE))</f>
        <v/>
      </c>
      <c r="AC163" s="54" t="str">
        <f t="shared" ref="AC163:AC194" si="107">IF(ISERROR(VLOOKUP(CONCATENATE($AC$2,$Z163),$M$2:$T$200,3,FALSE)),"",VLOOKUP(CONCATENATE($AC$2,$Z163),$M$2:$T$200,3,FALSE))</f>
        <v/>
      </c>
      <c r="AD163" s="55" t="str">
        <f t="shared" ref="AD163:AD194" si="108">IF(ISERROR(VLOOKUP(CONCATENATE($AA$2,$Z163),$M$2:$T$200,8,FALSE)),"",VLOOKUP(CONCATENATE($AA$2,$Z163),$M$2:$T$200,8,FALSE))</f>
        <v/>
      </c>
      <c r="AE163" s="56" t="str">
        <f>IF(ISERROR(VLOOKUP(CONCATENATE($AB$2,$Z163),$M$2:T$200,8,FALSE)),"",VLOOKUP(CONCATENATE($AB$2,$Z163),$M$2:$T$200,8,FALSE))</f>
        <v/>
      </c>
      <c r="AF163" s="57" t="str">
        <f t="shared" ref="AF163:AF194" si="109">IF(ISERROR(VLOOKUP(CONCATENATE($AC$2,$Z163),$M$2:$T$200,8,FALSE)),"",VLOOKUP(CONCATENATE($AC$2,$Z163),$M$2:$T$200,8,FALSE))</f>
        <v/>
      </c>
      <c r="AG163" s="233" t="str">
        <f t="shared" si="92"/>
        <v/>
      </c>
      <c r="AH163" s="234" t="str">
        <f t="shared" si="93"/>
        <v/>
      </c>
      <c r="AI163" s="55" t="str">
        <f t="shared" si="94"/>
        <v/>
      </c>
      <c r="AJ163" s="57" t="str">
        <f t="shared" si="95"/>
        <v/>
      </c>
      <c r="AK163" s="230" t="str">
        <f t="shared" si="96"/>
        <v/>
      </c>
      <c r="AL163" s="230" t="str">
        <f t="shared" si="97"/>
        <v/>
      </c>
      <c r="AM163" s="69" t="str">
        <f t="shared" si="98"/>
        <v/>
      </c>
      <c r="AN163" s="58" t="str">
        <f t="shared" si="99"/>
        <v/>
      </c>
      <c r="AO163" s="1" t="str">
        <f t="shared" ref="AO163:AO194" si="110">IF(LEN(AK163)&gt;0,(RANK(AK163,AK$3:AK$200,1)),"")</f>
        <v/>
      </c>
      <c r="AP163" s="1" t="str">
        <f t="shared" ref="AP163:AP194" si="111">IF(LEN(AL163)&gt;0,(RANK(AL163,AL$3:AL$200,1)),"")</f>
        <v/>
      </c>
      <c r="AQ163" s="1" t="str">
        <f t="shared" ref="AQ163:AQ194" si="112">IF(LEN(AM163)&gt;0,(RANK(AM163,AM$3:AM$200,1)),"")</f>
        <v/>
      </c>
      <c r="AR163" s="1" t="str">
        <f t="shared" ref="AR163:AR194" si="113">IF(LEN(AN163)&gt;0,(RANK(AN163,AN$3:AN$200,1)),"")</f>
        <v/>
      </c>
    </row>
    <row r="164" spans="1:44" ht="17.399999999999999" hidden="1" customHeight="1">
      <c r="A164">
        <f t="shared" si="101"/>
        <v>0</v>
      </c>
      <c r="B164" s="65">
        <f t="shared" si="102"/>
        <v>159</v>
      </c>
      <c r="C164" s="65"/>
      <c r="D164" s="62" t="str">
        <f t="shared" si="100"/>
        <v/>
      </c>
      <c r="E164" s="68"/>
      <c r="F164" s="16"/>
      <c r="M164" s="40" t="str">
        <f>CONCATENATE(COUNTIF(N$3:N164,N164),N164)</f>
        <v xml:space="preserve">162 </v>
      </c>
      <c r="N164" s="12" t="str">
        <f>IF(O164&gt;0,'Saisie CLASSEMENT'!K169)</f>
        <v xml:space="preserve"> </v>
      </c>
      <c r="O164" s="59" t="str">
        <f>IF('Saisie CLASSEMENT'!$C169&gt;0,'Saisie CLASSEMENT'!B169,"")</f>
        <v/>
      </c>
      <c r="P164" s="59">
        <f>IF(O164&gt;0,'Saisie CLASSEMENT'!C169)</f>
        <v>0</v>
      </c>
      <c r="Q164" s="12" t="str">
        <f>IF(O164&gt;0,CONCATENATE('Saisie CLASSEMENT'!I169," ",'Saisie CLASSEMENT'!J169,""))</f>
        <v xml:space="preserve">   </v>
      </c>
      <c r="R164" s="60" t="str">
        <f>IF(O164&gt;0,'Saisie CLASSEMENT'!N169)</f>
        <v xml:space="preserve"> </v>
      </c>
      <c r="S164" s="60" t="str">
        <f>IF(O164&gt;0,'Saisie CLASSEMENT'!O169)</f>
        <v xml:space="preserve"> </v>
      </c>
      <c r="T164" s="14" t="str">
        <f>IF(LEN(O164)&gt;0,'Saisie CLASSEMENT'!H169,"")</f>
        <v/>
      </c>
      <c r="V164" s="43" t="str">
        <f t="shared" si="89"/>
        <v/>
      </c>
      <c r="W164" s="43" t="str">
        <f t="shared" si="90"/>
        <v/>
      </c>
      <c r="X164" s="43" t="str">
        <f t="shared" si="91"/>
        <v/>
      </c>
      <c r="Y164" s="1" t="str">
        <f>IF(OR(N164="",COUNTIF(N$2:N164,N164)&gt;1),"",COUNTIF(N:N,"&gt;="&amp;N164))</f>
        <v/>
      </c>
      <c r="Z164" s="53" t="str">
        <f t="shared" si="104"/>
        <v/>
      </c>
      <c r="AA164" s="53" t="str">
        <f t="shared" si="105"/>
        <v/>
      </c>
      <c r="AB164" t="str">
        <f t="shared" si="106"/>
        <v/>
      </c>
      <c r="AC164" s="54" t="str">
        <f t="shared" si="107"/>
        <v/>
      </c>
      <c r="AD164" s="55" t="str">
        <f t="shared" si="108"/>
        <v/>
      </c>
      <c r="AE164" s="56" t="str">
        <f>IF(ISERROR(VLOOKUP(CONCATENATE($AB$2,$Z164),$M$2:T$200,8,FALSE)),"",VLOOKUP(CONCATENATE($AB$2,$Z164),$M$2:$T$200,8,FALSE))</f>
        <v/>
      </c>
      <c r="AF164" s="57" t="str">
        <f t="shared" si="109"/>
        <v/>
      </c>
      <c r="AG164" s="233" t="str">
        <f t="shared" si="92"/>
        <v/>
      </c>
      <c r="AH164" s="234" t="str">
        <f t="shared" si="93"/>
        <v/>
      </c>
      <c r="AI164" s="55" t="str">
        <f t="shared" si="94"/>
        <v/>
      </c>
      <c r="AJ164" s="57" t="str">
        <f t="shared" si="95"/>
        <v/>
      </c>
      <c r="AK164" s="230" t="str">
        <f t="shared" si="96"/>
        <v/>
      </c>
      <c r="AL164" s="230" t="str">
        <f t="shared" si="97"/>
        <v/>
      </c>
      <c r="AM164" s="69" t="str">
        <f t="shared" si="98"/>
        <v/>
      </c>
      <c r="AN164" s="58" t="str">
        <f t="shared" si="99"/>
        <v/>
      </c>
      <c r="AO164" s="1" t="str">
        <f t="shared" si="110"/>
        <v/>
      </c>
      <c r="AP164" s="1" t="str">
        <f t="shared" si="111"/>
        <v/>
      </c>
      <c r="AQ164" s="1" t="str">
        <f t="shared" si="112"/>
        <v/>
      </c>
      <c r="AR164" s="1" t="str">
        <f t="shared" si="113"/>
        <v/>
      </c>
    </row>
    <row r="165" spans="1:44" ht="17.399999999999999" hidden="1" customHeight="1">
      <c r="A165">
        <f t="shared" si="101"/>
        <v>0</v>
      </c>
      <c r="B165" s="65">
        <f t="shared" si="102"/>
        <v>160</v>
      </c>
      <c r="C165" s="65"/>
      <c r="D165" s="62" t="str">
        <f t="shared" si="100"/>
        <v/>
      </c>
      <c r="E165" s="68"/>
      <c r="F165" s="16"/>
      <c r="M165" s="40" t="str">
        <f>CONCATENATE(COUNTIF(N$3:N165,N165),N165)</f>
        <v xml:space="preserve">163 </v>
      </c>
      <c r="N165" s="12" t="str">
        <f>IF(O165&gt;0,'Saisie CLASSEMENT'!K170)</f>
        <v xml:space="preserve"> </v>
      </c>
      <c r="O165" s="59" t="str">
        <f>IF('Saisie CLASSEMENT'!$C170&gt;0,'Saisie CLASSEMENT'!B170,"")</f>
        <v/>
      </c>
      <c r="P165" s="59">
        <f>IF(O165&gt;0,'Saisie CLASSEMENT'!C170)</f>
        <v>0</v>
      </c>
      <c r="Q165" s="12" t="str">
        <f>IF(O165&gt;0,CONCATENATE('Saisie CLASSEMENT'!I170," ",'Saisie CLASSEMENT'!J170,""))</f>
        <v xml:space="preserve">   </v>
      </c>
      <c r="R165" s="60" t="str">
        <f>IF(O165&gt;0,'Saisie CLASSEMENT'!N170)</f>
        <v xml:space="preserve"> </v>
      </c>
      <c r="S165" s="60" t="str">
        <f>IF(O165&gt;0,'Saisie CLASSEMENT'!O170)</f>
        <v xml:space="preserve"> </v>
      </c>
      <c r="T165" s="14" t="str">
        <f>IF(LEN(O165)&gt;0,'Saisie CLASSEMENT'!H170,"")</f>
        <v/>
      </c>
      <c r="V165" s="43" t="str">
        <f t="shared" si="89"/>
        <v/>
      </c>
      <c r="W165" s="43" t="str">
        <f t="shared" si="90"/>
        <v/>
      </c>
      <c r="X165" s="43" t="str">
        <f t="shared" si="91"/>
        <v/>
      </c>
      <c r="Y165" s="1" t="str">
        <f>IF(OR(N165="",COUNTIF(N$2:N165,N165)&gt;1),"",COUNTIF(N:N,"&gt;="&amp;N165))</f>
        <v/>
      </c>
      <c r="Z165" s="53" t="str">
        <f t="shared" si="104"/>
        <v/>
      </c>
      <c r="AA165" s="53" t="str">
        <f t="shared" si="105"/>
        <v/>
      </c>
      <c r="AB165" t="str">
        <f t="shared" si="106"/>
        <v/>
      </c>
      <c r="AC165" s="54" t="str">
        <f t="shared" si="107"/>
        <v/>
      </c>
      <c r="AD165" s="55" t="str">
        <f t="shared" si="108"/>
        <v/>
      </c>
      <c r="AE165" s="56" t="str">
        <f>IF(ISERROR(VLOOKUP(CONCATENATE($AB$2,$Z165),$M$2:T$200,8,FALSE)),"",VLOOKUP(CONCATENATE($AB$2,$Z165),$M$2:$T$200,8,FALSE))</f>
        <v/>
      </c>
      <c r="AF165" s="57" t="str">
        <f t="shared" si="109"/>
        <v/>
      </c>
      <c r="AG165" s="233" t="str">
        <f t="shared" si="92"/>
        <v/>
      </c>
      <c r="AH165" s="234" t="str">
        <f t="shared" si="93"/>
        <v/>
      </c>
      <c r="AI165" s="55" t="str">
        <f t="shared" si="94"/>
        <v/>
      </c>
      <c r="AJ165" s="57" t="str">
        <f t="shared" si="95"/>
        <v/>
      </c>
      <c r="AK165" s="230" t="str">
        <f t="shared" si="96"/>
        <v/>
      </c>
      <c r="AL165" s="230" t="str">
        <f t="shared" si="97"/>
        <v/>
      </c>
      <c r="AM165" s="69" t="str">
        <f t="shared" si="98"/>
        <v/>
      </c>
      <c r="AN165" s="58" t="str">
        <f t="shared" si="99"/>
        <v/>
      </c>
      <c r="AO165" s="1" t="str">
        <f t="shared" si="110"/>
        <v/>
      </c>
      <c r="AP165" s="1" t="str">
        <f t="shared" si="111"/>
        <v/>
      </c>
      <c r="AQ165" s="1" t="str">
        <f t="shared" si="112"/>
        <v/>
      </c>
      <c r="AR165" s="1" t="str">
        <f t="shared" si="113"/>
        <v/>
      </c>
    </row>
    <row r="166" spans="1:44" ht="17.399999999999999" hidden="1" customHeight="1">
      <c r="A166">
        <f t="shared" si="101"/>
        <v>0</v>
      </c>
      <c r="B166" s="65">
        <f t="shared" si="102"/>
        <v>161</v>
      </c>
      <c r="C166" s="65"/>
      <c r="D166" s="62" t="str">
        <f t="shared" ref="D166:D200" si="114">IF($G$2&lt;3,IF(ISERROR(VLOOKUP($B166,$V$3:$AR$200,3,FALSE)),"",VLOOKUP($B166,$V$3:$AR$200,2,FALSE)),"")</f>
        <v/>
      </c>
      <c r="E166" s="68"/>
      <c r="F166" s="16"/>
      <c r="M166" s="40" t="str">
        <f>CONCATENATE(COUNTIF(N$3:N166,N166),N166)</f>
        <v xml:space="preserve">164 </v>
      </c>
      <c r="N166" s="12" t="str">
        <f>IF(O166&gt;0,'Saisie CLASSEMENT'!K171)</f>
        <v xml:space="preserve"> </v>
      </c>
      <c r="O166" s="59" t="str">
        <f>IF('Saisie CLASSEMENT'!$C171&gt;0,'Saisie CLASSEMENT'!B171,"")</f>
        <v/>
      </c>
      <c r="P166" s="59">
        <f>IF(O166&gt;0,'Saisie CLASSEMENT'!C171)</f>
        <v>0</v>
      </c>
      <c r="Q166" s="12" t="str">
        <f>IF(O166&gt;0,CONCATENATE('Saisie CLASSEMENT'!I171," ",'Saisie CLASSEMENT'!J171,""))</f>
        <v xml:space="preserve">   </v>
      </c>
      <c r="R166" s="60" t="str">
        <f>IF(O166&gt;0,'Saisie CLASSEMENT'!N171)</f>
        <v xml:space="preserve"> </v>
      </c>
      <c r="S166" s="60" t="str">
        <f>IF(O166&gt;0,'Saisie CLASSEMENT'!O171)</f>
        <v xml:space="preserve"> </v>
      </c>
      <c r="T166" s="14" t="str">
        <f>IF(LEN(O166)&gt;0,'Saisie CLASSEMENT'!H171,"")</f>
        <v/>
      </c>
      <c r="V166" s="43" t="str">
        <f t="shared" si="89"/>
        <v/>
      </c>
      <c r="W166" s="43" t="str">
        <f t="shared" si="90"/>
        <v/>
      </c>
      <c r="X166" s="43" t="str">
        <f t="shared" si="91"/>
        <v/>
      </c>
      <c r="Y166" s="1" t="str">
        <f>IF(OR(N166="",COUNTIF(N$2:N166,N166)&gt;1),"",COUNTIF(N:N,"&gt;="&amp;N166))</f>
        <v/>
      </c>
      <c r="Z166" s="53" t="str">
        <f t="shared" si="104"/>
        <v/>
      </c>
      <c r="AA166" s="53" t="str">
        <f t="shared" si="105"/>
        <v/>
      </c>
      <c r="AB166" t="str">
        <f t="shared" si="106"/>
        <v/>
      </c>
      <c r="AC166" s="54" t="str">
        <f t="shared" si="107"/>
        <v/>
      </c>
      <c r="AD166" s="55" t="str">
        <f t="shared" si="108"/>
        <v/>
      </c>
      <c r="AE166" s="56" t="str">
        <f>IF(ISERROR(VLOOKUP(CONCATENATE($AB$2,$Z166),$M$2:T$200,8,FALSE)),"",VLOOKUP(CONCATENATE($AB$2,$Z166),$M$2:$T$200,8,FALSE))</f>
        <v/>
      </c>
      <c r="AF166" s="57" t="str">
        <f t="shared" si="109"/>
        <v/>
      </c>
      <c r="AG166" s="233" t="str">
        <f t="shared" si="92"/>
        <v/>
      </c>
      <c r="AH166" s="234" t="str">
        <f t="shared" si="93"/>
        <v/>
      </c>
      <c r="AI166" s="55" t="str">
        <f t="shared" si="94"/>
        <v/>
      </c>
      <c r="AJ166" s="57" t="str">
        <f t="shared" si="95"/>
        <v/>
      </c>
      <c r="AK166" s="230" t="str">
        <f t="shared" si="96"/>
        <v/>
      </c>
      <c r="AL166" s="230" t="str">
        <f t="shared" si="97"/>
        <v/>
      </c>
      <c r="AM166" s="69" t="str">
        <f t="shared" si="98"/>
        <v/>
      </c>
      <c r="AN166" s="58" t="str">
        <f t="shared" si="99"/>
        <v/>
      </c>
      <c r="AO166" s="1" t="str">
        <f t="shared" si="110"/>
        <v/>
      </c>
      <c r="AP166" s="1" t="str">
        <f t="shared" si="111"/>
        <v/>
      </c>
      <c r="AQ166" s="1" t="str">
        <f t="shared" si="112"/>
        <v/>
      </c>
      <c r="AR166" s="1" t="str">
        <f t="shared" si="113"/>
        <v/>
      </c>
    </row>
    <row r="167" spans="1:44" ht="17.399999999999999" hidden="1" customHeight="1">
      <c r="A167">
        <f t="shared" si="101"/>
        <v>0</v>
      </c>
      <c r="B167" s="65">
        <f t="shared" si="102"/>
        <v>162</v>
      </c>
      <c r="C167" s="65"/>
      <c r="D167" s="62" t="str">
        <f t="shared" si="114"/>
        <v/>
      </c>
      <c r="E167" s="68"/>
      <c r="F167" s="16"/>
      <c r="M167" s="40" t="str">
        <f>CONCATENATE(COUNTIF(N$3:N167,N167),N167)</f>
        <v xml:space="preserve">165 </v>
      </c>
      <c r="N167" s="12" t="str">
        <f>IF(O167&gt;0,'Saisie CLASSEMENT'!K172)</f>
        <v xml:space="preserve"> </v>
      </c>
      <c r="O167" s="59" t="str">
        <f>IF('Saisie CLASSEMENT'!$C172&gt;0,'Saisie CLASSEMENT'!B172,"")</f>
        <v/>
      </c>
      <c r="P167" s="59">
        <f>IF(O167&gt;0,'Saisie CLASSEMENT'!C172)</f>
        <v>0</v>
      </c>
      <c r="Q167" s="12" t="str">
        <f>IF(O167&gt;0,CONCATENATE('Saisie CLASSEMENT'!I172," ",'Saisie CLASSEMENT'!J172,""))</f>
        <v xml:space="preserve">   </v>
      </c>
      <c r="R167" s="60" t="str">
        <f>IF(O167&gt;0,'Saisie CLASSEMENT'!N172)</f>
        <v xml:space="preserve"> </v>
      </c>
      <c r="S167" s="60" t="str">
        <f>IF(O167&gt;0,'Saisie CLASSEMENT'!O172)</f>
        <v xml:space="preserve"> </v>
      </c>
      <c r="T167" s="14" t="str">
        <f>IF(LEN(O167)&gt;0,'Saisie CLASSEMENT'!H172,"")</f>
        <v/>
      </c>
      <c r="V167" s="43" t="str">
        <f t="shared" si="89"/>
        <v/>
      </c>
      <c r="W167" s="43" t="str">
        <f t="shared" si="90"/>
        <v/>
      </c>
      <c r="X167" s="43" t="str">
        <f t="shared" si="91"/>
        <v/>
      </c>
      <c r="Y167" s="1" t="str">
        <f>IF(OR(N167="",COUNTIF(N$2:N167,N167)&gt;1),"",COUNTIF(N:N,"&gt;="&amp;N167))</f>
        <v/>
      </c>
      <c r="Z167" s="53" t="str">
        <f t="shared" si="104"/>
        <v/>
      </c>
      <c r="AA167" s="53" t="str">
        <f t="shared" si="105"/>
        <v/>
      </c>
      <c r="AB167" t="str">
        <f t="shared" si="106"/>
        <v/>
      </c>
      <c r="AC167" s="54" t="str">
        <f t="shared" si="107"/>
        <v/>
      </c>
      <c r="AD167" s="55" t="str">
        <f t="shared" si="108"/>
        <v/>
      </c>
      <c r="AE167" s="56" t="str">
        <f>IF(ISERROR(VLOOKUP(CONCATENATE($AB$2,$Z167),$M$2:T$200,8,FALSE)),"",VLOOKUP(CONCATENATE($AB$2,$Z167),$M$2:$T$200,8,FALSE))</f>
        <v/>
      </c>
      <c r="AF167" s="57" t="str">
        <f t="shared" si="109"/>
        <v/>
      </c>
      <c r="AG167" s="233" t="str">
        <f t="shared" si="92"/>
        <v/>
      </c>
      <c r="AH167" s="234" t="str">
        <f t="shared" si="93"/>
        <v/>
      </c>
      <c r="AI167" s="55" t="str">
        <f t="shared" si="94"/>
        <v/>
      </c>
      <c r="AJ167" s="57" t="str">
        <f t="shared" si="95"/>
        <v/>
      </c>
      <c r="AK167" s="230" t="str">
        <f t="shared" si="96"/>
        <v/>
      </c>
      <c r="AL167" s="230" t="str">
        <f t="shared" si="97"/>
        <v/>
      </c>
      <c r="AM167" s="69" t="str">
        <f t="shared" si="98"/>
        <v/>
      </c>
      <c r="AN167" s="58" t="str">
        <f t="shared" si="99"/>
        <v/>
      </c>
      <c r="AO167" s="1" t="str">
        <f t="shared" si="110"/>
        <v/>
      </c>
      <c r="AP167" s="1" t="str">
        <f t="shared" si="111"/>
        <v/>
      </c>
      <c r="AQ167" s="1" t="str">
        <f t="shared" si="112"/>
        <v/>
      </c>
      <c r="AR167" s="1" t="str">
        <f t="shared" si="113"/>
        <v/>
      </c>
    </row>
    <row r="168" spans="1:44" ht="17.399999999999999" hidden="1" customHeight="1">
      <c r="A168">
        <f t="shared" si="101"/>
        <v>0</v>
      </c>
      <c r="B168" s="65">
        <f t="shared" si="102"/>
        <v>163</v>
      </c>
      <c r="C168" s="65"/>
      <c r="D168" s="62" t="str">
        <f t="shared" si="114"/>
        <v/>
      </c>
      <c r="E168" s="68"/>
      <c r="F168" s="16"/>
      <c r="M168" s="40" t="str">
        <f>CONCATENATE(COUNTIF(N$3:N168,N168),N168)</f>
        <v xml:space="preserve">166 </v>
      </c>
      <c r="N168" s="12" t="str">
        <f>IF(O168&gt;0,'Saisie CLASSEMENT'!K173)</f>
        <v xml:space="preserve"> </v>
      </c>
      <c r="O168" s="59" t="str">
        <f>IF('Saisie CLASSEMENT'!$C173&gt;0,'Saisie CLASSEMENT'!B173,"")</f>
        <v/>
      </c>
      <c r="P168" s="59">
        <f>IF(O168&gt;0,'Saisie CLASSEMENT'!C173)</f>
        <v>0</v>
      </c>
      <c r="Q168" s="12" t="str">
        <f>IF(O168&gt;0,CONCATENATE('Saisie CLASSEMENT'!I173," ",'Saisie CLASSEMENT'!J173,""))</f>
        <v xml:space="preserve">   </v>
      </c>
      <c r="R168" s="60" t="str">
        <f>IF(O168&gt;0,'Saisie CLASSEMENT'!N173)</f>
        <v xml:space="preserve"> </v>
      </c>
      <c r="S168" s="60" t="str">
        <f>IF(O168&gt;0,'Saisie CLASSEMENT'!O173)</f>
        <v xml:space="preserve"> </v>
      </c>
      <c r="T168" s="14" t="str">
        <f>IF(LEN(O168)&gt;0,'Saisie CLASSEMENT'!H173,"")</f>
        <v/>
      </c>
      <c r="V168" s="43" t="str">
        <f t="shared" si="89"/>
        <v/>
      </c>
      <c r="W168" s="43" t="str">
        <f t="shared" si="90"/>
        <v/>
      </c>
      <c r="X168" s="43" t="str">
        <f t="shared" si="91"/>
        <v/>
      </c>
      <c r="Y168" s="1" t="str">
        <f>IF(OR(N168="",COUNTIF(N$2:N168,N168)&gt;1),"",COUNTIF(N:N,"&gt;="&amp;N168))</f>
        <v/>
      </c>
      <c r="Z168" s="53" t="str">
        <f t="shared" si="104"/>
        <v/>
      </c>
      <c r="AA168" s="53" t="str">
        <f t="shared" si="105"/>
        <v/>
      </c>
      <c r="AB168" t="str">
        <f t="shared" si="106"/>
        <v/>
      </c>
      <c r="AC168" s="54" t="str">
        <f t="shared" si="107"/>
        <v/>
      </c>
      <c r="AD168" s="55" t="str">
        <f t="shared" si="108"/>
        <v/>
      </c>
      <c r="AE168" s="56" t="str">
        <f>IF(ISERROR(VLOOKUP(CONCATENATE($AB$2,$Z168),$M$2:T$200,8,FALSE)),"",VLOOKUP(CONCATENATE($AB$2,$Z168),$M$2:$T$200,8,FALSE))</f>
        <v/>
      </c>
      <c r="AF168" s="57" t="str">
        <f t="shared" si="109"/>
        <v/>
      </c>
      <c r="AG168" s="233" t="str">
        <f t="shared" si="92"/>
        <v/>
      </c>
      <c r="AH168" s="234" t="str">
        <f t="shared" si="93"/>
        <v/>
      </c>
      <c r="AI168" s="55" t="str">
        <f t="shared" si="94"/>
        <v/>
      </c>
      <c r="AJ168" s="57" t="str">
        <f t="shared" si="95"/>
        <v/>
      </c>
      <c r="AK168" s="230" t="str">
        <f t="shared" si="96"/>
        <v/>
      </c>
      <c r="AL168" s="230" t="str">
        <f t="shared" si="97"/>
        <v/>
      </c>
      <c r="AM168" s="69" t="str">
        <f t="shared" si="98"/>
        <v/>
      </c>
      <c r="AN168" s="58" t="str">
        <f t="shared" si="99"/>
        <v/>
      </c>
      <c r="AO168" s="1" t="str">
        <f t="shared" si="110"/>
        <v/>
      </c>
      <c r="AP168" s="1" t="str">
        <f t="shared" si="111"/>
        <v/>
      </c>
      <c r="AQ168" s="1" t="str">
        <f t="shared" si="112"/>
        <v/>
      </c>
      <c r="AR168" s="1" t="str">
        <f t="shared" si="113"/>
        <v/>
      </c>
    </row>
    <row r="169" spans="1:44" ht="17.399999999999999" hidden="1" customHeight="1">
      <c r="A169">
        <f t="shared" si="101"/>
        <v>0</v>
      </c>
      <c r="B169" s="65">
        <f t="shared" si="102"/>
        <v>164</v>
      </c>
      <c r="C169" s="65"/>
      <c r="D169" s="62" t="str">
        <f t="shared" si="114"/>
        <v/>
      </c>
      <c r="E169" s="68"/>
      <c r="F169" s="16"/>
      <c r="M169" s="40" t="str">
        <f>CONCATENATE(COUNTIF(N$3:N169,N169),N169)</f>
        <v xml:space="preserve">167 </v>
      </c>
      <c r="N169" s="12" t="str">
        <f>IF(O169&gt;0,'Saisie CLASSEMENT'!K174)</f>
        <v xml:space="preserve"> </v>
      </c>
      <c r="O169" s="59" t="str">
        <f>IF('Saisie CLASSEMENT'!$C174&gt;0,'Saisie CLASSEMENT'!B174,"")</f>
        <v/>
      </c>
      <c r="P169" s="59">
        <f>IF(O169&gt;0,'Saisie CLASSEMENT'!C174)</f>
        <v>0</v>
      </c>
      <c r="Q169" s="12" t="str">
        <f>IF(O169&gt;0,CONCATENATE('Saisie CLASSEMENT'!I174," ",'Saisie CLASSEMENT'!J174,""))</f>
        <v xml:space="preserve">   </v>
      </c>
      <c r="R169" s="60" t="str">
        <f>IF(O169&gt;0,'Saisie CLASSEMENT'!N174)</f>
        <v xml:space="preserve"> </v>
      </c>
      <c r="S169" s="60" t="str">
        <f>IF(O169&gt;0,'Saisie CLASSEMENT'!O174)</f>
        <v xml:space="preserve"> </v>
      </c>
      <c r="T169" s="14" t="str">
        <f>IF(LEN(O169)&gt;0,'Saisie CLASSEMENT'!H174,"")</f>
        <v/>
      </c>
      <c r="V169" s="43" t="str">
        <f t="shared" si="89"/>
        <v/>
      </c>
      <c r="W169" s="43" t="str">
        <f t="shared" si="90"/>
        <v/>
      </c>
      <c r="X169" s="43" t="str">
        <f t="shared" si="91"/>
        <v/>
      </c>
      <c r="Y169" s="1" t="str">
        <f>IF(OR(N169="",COUNTIF(N$2:N169,N169)&gt;1),"",COUNTIF(N:N,"&gt;="&amp;N169))</f>
        <v/>
      </c>
      <c r="Z169" s="53" t="str">
        <f t="shared" si="104"/>
        <v/>
      </c>
      <c r="AA169" s="53" t="str">
        <f t="shared" si="105"/>
        <v/>
      </c>
      <c r="AB169" t="str">
        <f t="shared" si="106"/>
        <v/>
      </c>
      <c r="AC169" s="54" t="str">
        <f t="shared" si="107"/>
        <v/>
      </c>
      <c r="AD169" s="55" t="str">
        <f t="shared" si="108"/>
        <v/>
      </c>
      <c r="AE169" s="56" t="str">
        <f>IF(ISERROR(VLOOKUP(CONCATENATE($AB$2,$Z169),$M$2:T$200,8,FALSE)),"",VLOOKUP(CONCATENATE($AB$2,$Z169),$M$2:$T$200,8,FALSE))</f>
        <v/>
      </c>
      <c r="AF169" s="57" t="str">
        <f t="shared" si="109"/>
        <v/>
      </c>
      <c r="AG169" s="233" t="str">
        <f t="shared" si="92"/>
        <v/>
      </c>
      <c r="AH169" s="234" t="str">
        <f t="shared" si="93"/>
        <v/>
      </c>
      <c r="AI169" s="55" t="str">
        <f t="shared" si="94"/>
        <v/>
      </c>
      <c r="AJ169" s="57" t="str">
        <f t="shared" si="95"/>
        <v/>
      </c>
      <c r="AK169" s="230" t="str">
        <f t="shared" si="96"/>
        <v/>
      </c>
      <c r="AL169" s="230" t="str">
        <f t="shared" si="97"/>
        <v/>
      </c>
      <c r="AM169" s="69" t="str">
        <f t="shared" si="98"/>
        <v/>
      </c>
      <c r="AN169" s="58" t="str">
        <f t="shared" si="99"/>
        <v/>
      </c>
      <c r="AO169" s="1" t="str">
        <f t="shared" si="110"/>
        <v/>
      </c>
      <c r="AP169" s="1" t="str">
        <f t="shared" si="111"/>
        <v/>
      </c>
      <c r="AQ169" s="1" t="str">
        <f t="shared" si="112"/>
        <v/>
      </c>
      <c r="AR169" s="1" t="str">
        <f t="shared" si="113"/>
        <v/>
      </c>
    </row>
    <row r="170" spans="1:44" ht="17.399999999999999" hidden="1" customHeight="1">
      <c r="A170">
        <f t="shared" si="101"/>
        <v>0</v>
      </c>
      <c r="B170" s="65">
        <f t="shared" si="102"/>
        <v>165</v>
      </c>
      <c r="C170" s="65"/>
      <c r="D170" s="62" t="str">
        <f t="shared" si="114"/>
        <v/>
      </c>
      <c r="E170" s="68"/>
      <c r="F170" s="16"/>
      <c r="M170" s="40" t="str">
        <f>CONCATENATE(COUNTIF(N$3:N170,N170),N170)</f>
        <v xml:space="preserve">168 </v>
      </c>
      <c r="N170" s="12" t="str">
        <f>IF(O170&gt;0,'Saisie CLASSEMENT'!K175)</f>
        <v xml:space="preserve"> </v>
      </c>
      <c r="O170" s="59" t="str">
        <f>IF('Saisie CLASSEMENT'!$C175&gt;0,'Saisie CLASSEMENT'!B175,"")</f>
        <v/>
      </c>
      <c r="P170" s="59">
        <f>IF(O170&gt;0,'Saisie CLASSEMENT'!C175)</f>
        <v>0</v>
      </c>
      <c r="Q170" s="12" t="str">
        <f>IF(O170&gt;0,CONCATENATE('Saisie CLASSEMENT'!I175," ",'Saisie CLASSEMENT'!J175,""))</f>
        <v xml:space="preserve">   </v>
      </c>
      <c r="R170" s="60" t="str">
        <f>IF(O170&gt;0,'Saisie CLASSEMENT'!N175)</f>
        <v xml:space="preserve"> </v>
      </c>
      <c r="S170" s="60" t="str">
        <f>IF(O170&gt;0,'Saisie CLASSEMENT'!O175)</f>
        <v xml:space="preserve"> </v>
      </c>
      <c r="T170" s="14" t="str">
        <f>IF(LEN(O170)&gt;0,'Saisie CLASSEMENT'!H175,"")</f>
        <v/>
      </c>
      <c r="V170" s="43" t="str">
        <f t="shared" si="89"/>
        <v/>
      </c>
      <c r="W170" s="43" t="str">
        <f t="shared" si="90"/>
        <v/>
      </c>
      <c r="X170" s="43" t="str">
        <f t="shared" si="91"/>
        <v/>
      </c>
      <c r="Y170" s="1" t="str">
        <f>IF(OR(N170="",COUNTIF(N$2:N170,N170)&gt;1),"",COUNTIF(N:N,"&gt;="&amp;N170))</f>
        <v/>
      </c>
      <c r="Z170" s="53" t="str">
        <f t="shared" si="104"/>
        <v/>
      </c>
      <c r="AA170" s="53" t="str">
        <f t="shared" si="105"/>
        <v/>
      </c>
      <c r="AB170" t="str">
        <f t="shared" si="106"/>
        <v/>
      </c>
      <c r="AC170" s="54" t="str">
        <f t="shared" si="107"/>
        <v/>
      </c>
      <c r="AD170" s="55" t="str">
        <f t="shared" si="108"/>
        <v/>
      </c>
      <c r="AE170" s="56" t="str">
        <f>IF(ISERROR(VLOOKUP(CONCATENATE($AB$2,$Z170),$M$2:T$200,8,FALSE)),"",VLOOKUP(CONCATENATE($AB$2,$Z170),$M$2:$T$200,8,FALSE))</f>
        <v/>
      </c>
      <c r="AF170" s="57" t="str">
        <f t="shared" si="109"/>
        <v/>
      </c>
      <c r="AG170" s="233" t="str">
        <f t="shared" si="92"/>
        <v/>
      </c>
      <c r="AH170" s="234" t="str">
        <f t="shared" si="93"/>
        <v/>
      </c>
      <c r="AI170" s="55" t="str">
        <f t="shared" si="94"/>
        <v/>
      </c>
      <c r="AJ170" s="57" t="str">
        <f t="shared" si="95"/>
        <v/>
      </c>
      <c r="AK170" s="230" t="str">
        <f t="shared" si="96"/>
        <v/>
      </c>
      <c r="AL170" s="230" t="str">
        <f t="shared" si="97"/>
        <v/>
      </c>
      <c r="AM170" s="69" t="str">
        <f t="shared" si="98"/>
        <v/>
      </c>
      <c r="AN170" s="58" t="str">
        <f t="shared" si="99"/>
        <v/>
      </c>
      <c r="AO170" s="1" t="str">
        <f t="shared" si="110"/>
        <v/>
      </c>
      <c r="AP170" s="1" t="str">
        <f t="shared" si="111"/>
        <v/>
      </c>
      <c r="AQ170" s="1" t="str">
        <f t="shared" si="112"/>
        <v/>
      </c>
      <c r="AR170" s="1" t="str">
        <f t="shared" si="113"/>
        <v/>
      </c>
    </row>
    <row r="171" spans="1:44" ht="17.399999999999999" hidden="1" customHeight="1">
      <c r="A171">
        <f t="shared" si="101"/>
        <v>0</v>
      </c>
      <c r="B171" s="65">
        <f t="shared" si="102"/>
        <v>166</v>
      </c>
      <c r="C171" s="65"/>
      <c r="D171" s="62" t="str">
        <f t="shared" si="114"/>
        <v/>
      </c>
      <c r="E171" s="68"/>
      <c r="F171" s="16"/>
      <c r="M171" s="40" t="str">
        <f>CONCATENATE(COUNTIF(N$3:N171,N171),N171)</f>
        <v xml:space="preserve">169 </v>
      </c>
      <c r="N171" s="12" t="str">
        <f>IF(O171&gt;0,'Saisie CLASSEMENT'!K176)</f>
        <v xml:space="preserve"> </v>
      </c>
      <c r="O171" s="59" t="str">
        <f>IF('Saisie CLASSEMENT'!$C176&gt;0,'Saisie CLASSEMENT'!B176,"")</f>
        <v/>
      </c>
      <c r="P171" s="59">
        <f>IF(O171&gt;0,'Saisie CLASSEMENT'!C176)</f>
        <v>0</v>
      </c>
      <c r="Q171" s="12" t="str">
        <f>IF(O171&gt;0,CONCATENATE('Saisie CLASSEMENT'!I176," ",'Saisie CLASSEMENT'!J176,""))</f>
        <v xml:space="preserve">   </v>
      </c>
      <c r="R171" s="60" t="str">
        <f>IF(O171&gt;0,'Saisie CLASSEMENT'!N176)</f>
        <v xml:space="preserve"> </v>
      </c>
      <c r="S171" s="60" t="str">
        <f>IF(O171&gt;0,'Saisie CLASSEMENT'!O176)</f>
        <v xml:space="preserve"> </v>
      </c>
      <c r="T171" s="14" t="str">
        <f>IF(LEN(O171)&gt;0,'Saisie CLASSEMENT'!H176,"")</f>
        <v/>
      </c>
      <c r="V171" s="43" t="str">
        <f t="shared" si="89"/>
        <v/>
      </c>
      <c r="W171" s="43" t="str">
        <f t="shared" si="90"/>
        <v/>
      </c>
      <c r="X171" s="43" t="str">
        <f t="shared" si="91"/>
        <v/>
      </c>
      <c r="Y171" s="1" t="str">
        <f>IF(OR(N171="",COUNTIF(N$2:N171,N171)&gt;1),"",COUNTIF(N:N,"&gt;="&amp;N171))</f>
        <v/>
      </c>
      <c r="Z171" s="53" t="str">
        <f t="shared" si="104"/>
        <v/>
      </c>
      <c r="AA171" s="53" t="str">
        <f t="shared" si="105"/>
        <v/>
      </c>
      <c r="AB171" t="str">
        <f t="shared" si="106"/>
        <v/>
      </c>
      <c r="AC171" s="54" t="str">
        <f t="shared" si="107"/>
        <v/>
      </c>
      <c r="AD171" s="55" t="str">
        <f t="shared" si="108"/>
        <v/>
      </c>
      <c r="AE171" s="56" t="str">
        <f>IF(ISERROR(VLOOKUP(CONCATENATE($AB$2,$Z171),$M$2:T$200,8,FALSE)),"",VLOOKUP(CONCATENATE($AB$2,$Z171),$M$2:$T$200,8,FALSE))</f>
        <v/>
      </c>
      <c r="AF171" s="57" t="str">
        <f t="shared" si="109"/>
        <v/>
      </c>
      <c r="AG171" s="233" t="str">
        <f t="shared" si="92"/>
        <v/>
      </c>
      <c r="AH171" s="234" t="str">
        <f t="shared" si="93"/>
        <v/>
      </c>
      <c r="AI171" s="55" t="str">
        <f t="shared" si="94"/>
        <v/>
      </c>
      <c r="AJ171" s="57" t="str">
        <f t="shared" si="95"/>
        <v/>
      </c>
      <c r="AK171" s="230" t="str">
        <f t="shared" si="96"/>
        <v/>
      </c>
      <c r="AL171" s="230" t="str">
        <f t="shared" si="97"/>
        <v/>
      </c>
      <c r="AM171" s="69" t="str">
        <f t="shared" si="98"/>
        <v/>
      </c>
      <c r="AN171" s="58" t="str">
        <f t="shared" si="99"/>
        <v/>
      </c>
      <c r="AO171" s="1" t="str">
        <f t="shared" si="110"/>
        <v/>
      </c>
      <c r="AP171" s="1" t="str">
        <f t="shared" si="111"/>
        <v/>
      </c>
      <c r="AQ171" s="1" t="str">
        <f t="shared" si="112"/>
        <v/>
      </c>
      <c r="AR171" s="1" t="str">
        <f t="shared" si="113"/>
        <v/>
      </c>
    </row>
    <row r="172" spans="1:44" ht="17.399999999999999" hidden="1" customHeight="1">
      <c r="A172">
        <f t="shared" si="101"/>
        <v>0</v>
      </c>
      <c r="B172" s="65">
        <f t="shared" si="102"/>
        <v>167</v>
      </c>
      <c r="C172" s="65"/>
      <c r="D172" s="62" t="str">
        <f t="shared" si="114"/>
        <v/>
      </c>
      <c r="E172" s="68"/>
      <c r="F172" s="16"/>
      <c r="M172" s="40" t="str">
        <f>CONCATENATE(COUNTIF(N$3:N172,N172),N172)</f>
        <v xml:space="preserve">170 </v>
      </c>
      <c r="N172" s="12" t="str">
        <f>IF(O172&gt;0,'Saisie CLASSEMENT'!K177)</f>
        <v xml:space="preserve"> </v>
      </c>
      <c r="O172" s="59" t="str">
        <f>IF('Saisie CLASSEMENT'!$C177&gt;0,'Saisie CLASSEMENT'!B177,"")</f>
        <v/>
      </c>
      <c r="P172" s="59">
        <f>IF(O172&gt;0,'Saisie CLASSEMENT'!C177)</f>
        <v>0</v>
      </c>
      <c r="Q172" s="12" t="str">
        <f>IF(O172&gt;0,CONCATENATE('Saisie CLASSEMENT'!I177," ",'Saisie CLASSEMENT'!J177,""))</f>
        <v xml:space="preserve">   </v>
      </c>
      <c r="R172" s="60" t="str">
        <f>IF(O172&gt;0,'Saisie CLASSEMENT'!N177)</f>
        <v xml:space="preserve"> </v>
      </c>
      <c r="S172" s="60" t="str">
        <f>IF(O172&gt;0,'Saisie CLASSEMENT'!O177)</f>
        <v xml:space="preserve"> </v>
      </c>
      <c r="T172" s="14" t="str">
        <f>IF(LEN(O172)&gt;0,'Saisie CLASSEMENT'!H177,"")</f>
        <v/>
      </c>
      <c r="V172" s="43" t="str">
        <f t="shared" si="89"/>
        <v/>
      </c>
      <c r="W172" s="43" t="str">
        <f t="shared" si="90"/>
        <v/>
      </c>
      <c r="X172" s="43" t="str">
        <f t="shared" si="91"/>
        <v/>
      </c>
      <c r="Y172" s="1" t="str">
        <f>IF(OR(N172="",COUNTIF(N$2:N172,N172)&gt;1),"",COUNTIF(N:N,"&gt;="&amp;N172))</f>
        <v/>
      </c>
      <c r="Z172" s="53" t="str">
        <f t="shared" si="104"/>
        <v/>
      </c>
      <c r="AA172" s="53" t="str">
        <f t="shared" si="105"/>
        <v/>
      </c>
      <c r="AB172" t="str">
        <f t="shared" si="106"/>
        <v/>
      </c>
      <c r="AC172" s="54" t="str">
        <f t="shared" si="107"/>
        <v/>
      </c>
      <c r="AD172" s="55" t="str">
        <f t="shared" si="108"/>
        <v/>
      </c>
      <c r="AE172" s="56" t="str">
        <f>IF(ISERROR(VLOOKUP(CONCATENATE($AB$2,$Z172),$M$2:T$200,8,FALSE)),"",VLOOKUP(CONCATENATE($AB$2,$Z172),$M$2:$T$200,8,FALSE))</f>
        <v/>
      </c>
      <c r="AF172" s="57" t="str">
        <f t="shared" si="109"/>
        <v/>
      </c>
      <c r="AG172" s="233" t="str">
        <f t="shared" si="92"/>
        <v/>
      </c>
      <c r="AH172" s="234" t="str">
        <f t="shared" si="93"/>
        <v/>
      </c>
      <c r="AI172" s="55" t="str">
        <f t="shared" si="94"/>
        <v/>
      </c>
      <c r="AJ172" s="57" t="str">
        <f t="shared" si="95"/>
        <v/>
      </c>
      <c r="AK172" s="230" t="str">
        <f t="shared" si="96"/>
        <v/>
      </c>
      <c r="AL172" s="230" t="str">
        <f t="shared" si="97"/>
        <v/>
      </c>
      <c r="AM172" s="69" t="str">
        <f t="shared" si="98"/>
        <v/>
      </c>
      <c r="AN172" s="58" t="str">
        <f t="shared" si="99"/>
        <v/>
      </c>
      <c r="AO172" s="1" t="str">
        <f t="shared" si="110"/>
        <v/>
      </c>
      <c r="AP172" s="1" t="str">
        <f t="shared" si="111"/>
        <v/>
      </c>
      <c r="AQ172" s="1" t="str">
        <f t="shared" si="112"/>
        <v/>
      </c>
      <c r="AR172" s="1" t="str">
        <f t="shared" si="113"/>
        <v/>
      </c>
    </row>
    <row r="173" spans="1:44" ht="17.399999999999999" hidden="1" customHeight="1">
      <c r="A173">
        <f t="shared" si="101"/>
        <v>0</v>
      </c>
      <c r="B173" s="65">
        <f t="shared" si="102"/>
        <v>168</v>
      </c>
      <c r="C173" s="65"/>
      <c r="D173" s="62" t="str">
        <f t="shared" si="114"/>
        <v/>
      </c>
      <c r="E173" s="68"/>
      <c r="F173" s="16"/>
      <c r="M173" s="40" t="str">
        <f>CONCATENATE(COUNTIF(N$3:N173,N173),N173)</f>
        <v xml:space="preserve">171 </v>
      </c>
      <c r="N173" s="12" t="str">
        <f>IF(O173&gt;0,'Saisie CLASSEMENT'!K178)</f>
        <v xml:space="preserve"> </v>
      </c>
      <c r="O173" s="59" t="str">
        <f>IF('Saisie CLASSEMENT'!$C178&gt;0,'Saisie CLASSEMENT'!B178,"")</f>
        <v/>
      </c>
      <c r="P173" s="59">
        <f>IF(O173&gt;0,'Saisie CLASSEMENT'!C178)</f>
        <v>0</v>
      </c>
      <c r="Q173" s="12" t="str">
        <f>IF(O173&gt;0,CONCATENATE('Saisie CLASSEMENT'!I178," ",'Saisie CLASSEMENT'!J178,""))</f>
        <v xml:space="preserve">   </v>
      </c>
      <c r="R173" s="60" t="str">
        <f>IF(O173&gt;0,'Saisie CLASSEMENT'!N178)</f>
        <v xml:space="preserve"> </v>
      </c>
      <c r="S173" s="60" t="str">
        <f>IF(O173&gt;0,'Saisie CLASSEMENT'!O178)</f>
        <v xml:space="preserve"> </v>
      </c>
      <c r="T173" s="14" t="str">
        <f>IF(LEN(O173)&gt;0,'Saisie CLASSEMENT'!H178,"")</f>
        <v/>
      </c>
      <c r="V173" s="43" t="str">
        <f t="shared" si="89"/>
        <v/>
      </c>
      <c r="W173" s="43" t="str">
        <f t="shared" si="90"/>
        <v/>
      </c>
      <c r="X173" s="43" t="str">
        <f t="shared" si="91"/>
        <v/>
      </c>
      <c r="Y173" s="1" t="str">
        <f>IF(OR(N173="",COUNTIF(N$2:N173,N173)&gt;1),"",COUNTIF(N:N,"&gt;="&amp;N173))</f>
        <v/>
      </c>
      <c r="Z173" s="53" t="str">
        <f t="shared" si="104"/>
        <v/>
      </c>
      <c r="AA173" s="53" t="str">
        <f t="shared" si="105"/>
        <v/>
      </c>
      <c r="AB173" t="str">
        <f t="shared" si="106"/>
        <v/>
      </c>
      <c r="AC173" s="54" t="str">
        <f t="shared" si="107"/>
        <v/>
      </c>
      <c r="AD173" s="55" t="str">
        <f t="shared" si="108"/>
        <v/>
      </c>
      <c r="AE173" s="56" t="str">
        <f>IF(ISERROR(VLOOKUP(CONCATENATE($AB$2,$Z173),$M$2:T$200,8,FALSE)),"",VLOOKUP(CONCATENATE($AB$2,$Z173),$M$2:$T$200,8,FALSE))</f>
        <v/>
      </c>
      <c r="AF173" s="57" t="str">
        <f t="shared" si="109"/>
        <v/>
      </c>
      <c r="AG173" s="233" t="str">
        <f t="shared" si="92"/>
        <v/>
      </c>
      <c r="AH173" s="234" t="str">
        <f t="shared" si="93"/>
        <v/>
      </c>
      <c r="AI173" s="55" t="str">
        <f t="shared" si="94"/>
        <v/>
      </c>
      <c r="AJ173" s="57" t="str">
        <f t="shared" si="95"/>
        <v/>
      </c>
      <c r="AK173" s="230" t="str">
        <f t="shared" si="96"/>
        <v/>
      </c>
      <c r="AL173" s="230" t="str">
        <f t="shared" si="97"/>
        <v/>
      </c>
      <c r="AM173" s="69" t="str">
        <f t="shared" si="98"/>
        <v/>
      </c>
      <c r="AN173" s="58" t="str">
        <f t="shared" si="99"/>
        <v/>
      </c>
      <c r="AO173" s="1" t="str">
        <f t="shared" si="110"/>
        <v/>
      </c>
      <c r="AP173" s="1" t="str">
        <f t="shared" si="111"/>
        <v/>
      </c>
      <c r="AQ173" s="1" t="str">
        <f t="shared" si="112"/>
        <v/>
      </c>
      <c r="AR173" s="1" t="str">
        <f t="shared" si="113"/>
        <v/>
      </c>
    </row>
    <row r="174" spans="1:44" ht="17.399999999999999" hidden="1" customHeight="1">
      <c r="A174">
        <f t="shared" si="101"/>
        <v>0</v>
      </c>
      <c r="B174" s="65">
        <f t="shared" si="102"/>
        <v>169</v>
      </c>
      <c r="C174" s="65"/>
      <c r="D174" s="62" t="str">
        <f t="shared" si="114"/>
        <v/>
      </c>
      <c r="E174" s="68"/>
      <c r="F174" s="16"/>
      <c r="M174" s="40" t="str">
        <f>CONCATENATE(COUNTIF(N$3:N174,N174),N174)</f>
        <v xml:space="preserve">172 </v>
      </c>
      <c r="N174" s="12" t="str">
        <f>IF(O174&gt;0,'Saisie CLASSEMENT'!K179)</f>
        <v xml:space="preserve"> </v>
      </c>
      <c r="O174" s="59" t="str">
        <f>IF('Saisie CLASSEMENT'!$C179&gt;0,'Saisie CLASSEMENT'!B179,"")</f>
        <v/>
      </c>
      <c r="P174" s="59">
        <f>IF(O174&gt;0,'Saisie CLASSEMENT'!C179)</f>
        <v>0</v>
      </c>
      <c r="Q174" s="12" t="str">
        <f>IF(O174&gt;0,CONCATENATE('Saisie CLASSEMENT'!I179," ",'Saisie CLASSEMENT'!J179,""))</f>
        <v xml:space="preserve">   </v>
      </c>
      <c r="R174" s="60" t="str">
        <f>IF(O174&gt;0,'Saisie CLASSEMENT'!N179)</f>
        <v xml:space="preserve"> </v>
      </c>
      <c r="S174" s="60" t="str">
        <f>IF(O174&gt;0,'Saisie CLASSEMENT'!O179)</f>
        <v xml:space="preserve"> </v>
      </c>
      <c r="T174" s="14" t="str">
        <f>IF(LEN(O174)&gt;0,'Saisie CLASSEMENT'!H179,"")</f>
        <v/>
      </c>
      <c r="V174" s="43" t="str">
        <f t="shared" si="89"/>
        <v/>
      </c>
      <c r="W174" s="43" t="str">
        <f t="shared" si="90"/>
        <v/>
      </c>
      <c r="X174" s="43" t="str">
        <f t="shared" si="91"/>
        <v/>
      </c>
      <c r="Y174" s="1" t="str">
        <f>IF(OR(N174="",COUNTIF(N$2:N174,N174)&gt;1),"",COUNTIF(N:N,"&gt;="&amp;N174))</f>
        <v/>
      </c>
      <c r="Z174" s="53" t="str">
        <f t="shared" si="104"/>
        <v/>
      </c>
      <c r="AA174" s="53" t="str">
        <f t="shared" si="105"/>
        <v/>
      </c>
      <c r="AB174" t="str">
        <f t="shared" si="106"/>
        <v/>
      </c>
      <c r="AC174" s="54" t="str">
        <f t="shared" si="107"/>
        <v/>
      </c>
      <c r="AD174" s="55" t="str">
        <f t="shared" si="108"/>
        <v/>
      </c>
      <c r="AE174" s="56" t="str">
        <f>IF(ISERROR(VLOOKUP(CONCATENATE($AB$2,$Z174),$M$2:T$200,8,FALSE)),"",VLOOKUP(CONCATENATE($AB$2,$Z174),$M$2:$T$200,8,FALSE))</f>
        <v/>
      </c>
      <c r="AF174" s="57" t="str">
        <f t="shared" si="109"/>
        <v/>
      </c>
      <c r="AG174" s="233" t="str">
        <f t="shared" si="92"/>
        <v/>
      </c>
      <c r="AH174" s="234" t="str">
        <f t="shared" si="93"/>
        <v/>
      </c>
      <c r="AI174" s="55" t="str">
        <f t="shared" si="94"/>
        <v/>
      </c>
      <c r="AJ174" s="57" t="str">
        <f t="shared" si="95"/>
        <v/>
      </c>
      <c r="AK174" s="230" t="str">
        <f t="shared" si="96"/>
        <v/>
      </c>
      <c r="AL174" s="230" t="str">
        <f t="shared" si="97"/>
        <v/>
      </c>
      <c r="AM174" s="69" t="str">
        <f t="shared" si="98"/>
        <v/>
      </c>
      <c r="AN174" s="58" t="str">
        <f t="shared" si="99"/>
        <v/>
      </c>
      <c r="AO174" s="1" t="str">
        <f t="shared" si="110"/>
        <v/>
      </c>
      <c r="AP174" s="1" t="str">
        <f t="shared" si="111"/>
        <v/>
      </c>
      <c r="AQ174" s="1" t="str">
        <f t="shared" si="112"/>
        <v/>
      </c>
      <c r="AR174" s="1" t="str">
        <f t="shared" si="113"/>
        <v/>
      </c>
    </row>
    <row r="175" spans="1:44" ht="17.399999999999999" hidden="1" customHeight="1">
      <c r="A175">
        <f t="shared" si="101"/>
        <v>0</v>
      </c>
      <c r="B175" s="65">
        <f t="shared" si="102"/>
        <v>170</v>
      </c>
      <c r="C175" s="65"/>
      <c r="D175" s="62" t="str">
        <f t="shared" si="114"/>
        <v/>
      </c>
      <c r="E175" s="68"/>
      <c r="F175" s="16"/>
      <c r="M175" s="40" t="str">
        <f>CONCATENATE(COUNTIF(N$3:N175,N175),N175)</f>
        <v xml:space="preserve">173 </v>
      </c>
      <c r="N175" s="12" t="str">
        <f>IF(O175&gt;0,'Saisie CLASSEMENT'!K180)</f>
        <v xml:space="preserve"> </v>
      </c>
      <c r="O175" s="59" t="str">
        <f>IF('Saisie CLASSEMENT'!$C180&gt;0,'Saisie CLASSEMENT'!B180,"")</f>
        <v/>
      </c>
      <c r="P175" s="59">
        <f>IF(O175&gt;0,'Saisie CLASSEMENT'!C180)</f>
        <v>0</v>
      </c>
      <c r="Q175" s="12" t="str">
        <f>IF(O175&gt;0,CONCATENATE('Saisie CLASSEMENT'!I180," ",'Saisie CLASSEMENT'!J180,""))</f>
        <v xml:space="preserve">   </v>
      </c>
      <c r="R175" s="60" t="str">
        <f>IF(O175&gt;0,'Saisie CLASSEMENT'!N180)</f>
        <v xml:space="preserve"> </v>
      </c>
      <c r="S175" s="60" t="str">
        <f>IF(O175&gt;0,'Saisie CLASSEMENT'!O180)</f>
        <v xml:space="preserve"> </v>
      </c>
      <c r="T175" s="14" t="str">
        <f>IF(LEN(O175)&gt;0,'Saisie CLASSEMENT'!H180,"")</f>
        <v/>
      </c>
      <c r="V175" s="43" t="str">
        <f t="shared" si="89"/>
        <v/>
      </c>
      <c r="W175" s="43" t="str">
        <f t="shared" si="90"/>
        <v/>
      </c>
      <c r="X175" s="43" t="str">
        <f t="shared" si="91"/>
        <v/>
      </c>
      <c r="Y175" s="1" t="str">
        <f>IF(OR(N175="",COUNTIF(N$2:N175,N175)&gt;1),"",COUNTIF(N:N,"&gt;="&amp;N175))</f>
        <v/>
      </c>
      <c r="Z175" s="53" t="str">
        <f t="shared" si="104"/>
        <v/>
      </c>
      <c r="AA175" s="53" t="str">
        <f t="shared" si="105"/>
        <v/>
      </c>
      <c r="AB175" t="str">
        <f t="shared" si="106"/>
        <v/>
      </c>
      <c r="AC175" s="54" t="str">
        <f t="shared" si="107"/>
        <v/>
      </c>
      <c r="AD175" s="55" t="str">
        <f t="shared" si="108"/>
        <v/>
      </c>
      <c r="AE175" s="56" t="str">
        <f>IF(ISERROR(VLOOKUP(CONCATENATE($AB$2,$Z175),$M$2:T$200,8,FALSE)),"",VLOOKUP(CONCATENATE($AB$2,$Z175),$M$2:$T$200,8,FALSE))</f>
        <v/>
      </c>
      <c r="AF175" s="57" t="str">
        <f t="shared" si="109"/>
        <v/>
      </c>
      <c r="AG175" s="233" t="str">
        <f t="shared" si="92"/>
        <v/>
      </c>
      <c r="AH175" s="234" t="str">
        <f t="shared" si="93"/>
        <v/>
      </c>
      <c r="AI175" s="55" t="str">
        <f t="shared" si="94"/>
        <v/>
      </c>
      <c r="AJ175" s="57" t="str">
        <f t="shared" si="95"/>
        <v/>
      </c>
      <c r="AK175" s="230" t="str">
        <f t="shared" si="96"/>
        <v/>
      </c>
      <c r="AL175" s="230" t="str">
        <f t="shared" si="97"/>
        <v/>
      </c>
      <c r="AM175" s="69" t="str">
        <f t="shared" si="98"/>
        <v/>
      </c>
      <c r="AN175" s="58" t="str">
        <f t="shared" si="99"/>
        <v/>
      </c>
      <c r="AO175" s="1" t="str">
        <f t="shared" si="110"/>
        <v/>
      </c>
      <c r="AP175" s="1" t="str">
        <f t="shared" si="111"/>
        <v/>
      </c>
      <c r="AQ175" s="1" t="str">
        <f t="shared" si="112"/>
        <v/>
      </c>
      <c r="AR175" s="1" t="str">
        <f t="shared" si="113"/>
        <v/>
      </c>
    </row>
    <row r="176" spans="1:44" ht="17.399999999999999" hidden="1" customHeight="1">
      <c r="A176">
        <f t="shared" si="101"/>
        <v>0</v>
      </c>
      <c r="B176" s="65">
        <f t="shared" si="102"/>
        <v>171</v>
      </c>
      <c r="C176" s="65"/>
      <c r="D176" s="62" t="str">
        <f t="shared" si="114"/>
        <v/>
      </c>
      <c r="E176" s="68"/>
      <c r="F176" s="16"/>
      <c r="M176" s="40" t="str">
        <f>CONCATENATE(COUNTIF(N$3:N176,N176),N176)</f>
        <v xml:space="preserve">174 </v>
      </c>
      <c r="N176" s="12" t="str">
        <f>IF(O176&gt;0,'Saisie CLASSEMENT'!K181)</f>
        <v xml:space="preserve"> </v>
      </c>
      <c r="O176" s="59" t="str">
        <f>IF('Saisie CLASSEMENT'!$C181&gt;0,'Saisie CLASSEMENT'!B181,"")</f>
        <v/>
      </c>
      <c r="P176" s="59">
        <f>IF(O176&gt;0,'Saisie CLASSEMENT'!C181)</f>
        <v>0</v>
      </c>
      <c r="Q176" s="12" t="str">
        <f>IF(O176&gt;0,CONCATENATE('Saisie CLASSEMENT'!I181," ",'Saisie CLASSEMENT'!J181,""))</f>
        <v xml:space="preserve">   </v>
      </c>
      <c r="R176" s="60" t="str">
        <f>IF(O176&gt;0,'Saisie CLASSEMENT'!N181)</f>
        <v xml:space="preserve"> </v>
      </c>
      <c r="S176" s="60" t="str">
        <f>IF(O176&gt;0,'Saisie CLASSEMENT'!O181)</f>
        <v xml:space="preserve"> </v>
      </c>
      <c r="T176" s="14" t="str">
        <f>IF(LEN(O176)&gt;0,'Saisie CLASSEMENT'!H181,"")</f>
        <v/>
      </c>
      <c r="V176" s="43" t="str">
        <f t="shared" si="89"/>
        <v/>
      </c>
      <c r="W176" s="43" t="str">
        <f t="shared" si="90"/>
        <v/>
      </c>
      <c r="X176" s="43" t="str">
        <f t="shared" si="91"/>
        <v/>
      </c>
      <c r="Y176" s="1" t="str">
        <f>IF(OR(N176="",COUNTIF(N$2:N176,N176)&gt;1),"",COUNTIF(N:N,"&gt;="&amp;N176))</f>
        <v/>
      </c>
      <c r="Z176" s="53" t="str">
        <f t="shared" si="104"/>
        <v/>
      </c>
      <c r="AA176" s="53" t="str">
        <f t="shared" si="105"/>
        <v/>
      </c>
      <c r="AB176" t="str">
        <f t="shared" si="106"/>
        <v/>
      </c>
      <c r="AC176" s="54" t="str">
        <f t="shared" si="107"/>
        <v/>
      </c>
      <c r="AD176" s="55" t="str">
        <f t="shared" si="108"/>
        <v/>
      </c>
      <c r="AE176" s="56" t="str">
        <f>IF(ISERROR(VLOOKUP(CONCATENATE($AB$2,$Z176),$M$2:T$200,8,FALSE)),"",VLOOKUP(CONCATENATE($AB$2,$Z176),$M$2:$T$200,8,FALSE))</f>
        <v/>
      </c>
      <c r="AF176" s="57" t="str">
        <f t="shared" si="109"/>
        <v/>
      </c>
      <c r="AG176" s="233" t="str">
        <f t="shared" si="92"/>
        <v/>
      </c>
      <c r="AH176" s="234" t="str">
        <f t="shared" si="93"/>
        <v/>
      </c>
      <c r="AI176" s="55" t="str">
        <f t="shared" si="94"/>
        <v/>
      </c>
      <c r="AJ176" s="57" t="str">
        <f t="shared" si="95"/>
        <v/>
      </c>
      <c r="AK176" s="230" t="str">
        <f t="shared" si="96"/>
        <v/>
      </c>
      <c r="AL176" s="230" t="str">
        <f t="shared" si="97"/>
        <v/>
      </c>
      <c r="AM176" s="69" t="str">
        <f t="shared" si="98"/>
        <v/>
      </c>
      <c r="AN176" s="58" t="str">
        <f t="shared" si="99"/>
        <v/>
      </c>
      <c r="AO176" s="1" t="str">
        <f t="shared" si="110"/>
        <v/>
      </c>
      <c r="AP176" s="1" t="str">
        <f t="shared" si="111"/>
        <v/>
      </c>
      <c r="AQ176" s="1" t="str">
        <f t="shared" si="112"/>
        <v/>
      </c>
      <c r="AR176" s="1" t="str">
        <f t="shared" si="113"/>
        <v/>
      </c>
    </row>
    <row r="177" spans="1:44" ht="17.399999999999999" hidden="1" customHeight="1">
      <c r="A177">
        <f t="shared" si="101"/>
        <v>0</v>
      </c>
      <c r="B177" s="65">
        <f t="shared" si="102"/>
        <v>172</v>
      </c>
      <c r="C177" s="65"/>
      <c r="D177" s="62" t="str">
        <f t="shared" si="114"/>
        <v/>
      </c>
      <c r="E177" s="68"/>
      <c r="F177" s="16"/>
      <c r="M177" s="40" t="str">
        <f>CONCATENATE(COUNTIF(N$3:N177,N177),N177)</f>
        <v xml:space="preserve">175 </v>
      </c>
      <c r="N177" s="12" t="str">
        <f>IF(O177&gt;0,'Saisie CLASSEMENT'!K182)</f>
        <v xml:space="preserve"> </v>
      </c>
      <c r="O177" s="59" t="str">
        <f>IF('Saisie CLASSEMENT'!$C182&gt;0,'Saisie CLASSEMENT'!B182,"")</f>
        <v/>
      </c>
      <c r="P177" s="59">
        <f>IF(O177&gt;0,'Saisie CLASSEMENT'!C182)</f>
        <v>0</v>
      </c>
      <c r="Q177" s="12" t="str">
        <f>IF(O177&gt;0,CONCATENATE('Saisie CLASSEMENT'!I182," ",'Saisie CLASSEMENT'!J182,""))</f>
        <v xml:space="preserve">   </v>
      </c>
      <c r="R177" s="60" t="str">
        <f>IF(O177&gt;0,'Saisie CLASSEMENT'!N182)</f>
        <v xml:space="preserve"> </v>
      </c>
      <c r="S177" s="60" t="str">
        <f>IF(O177&gt;0,'Saisie CLASSEMENT'!O182)</f>
        <v xml:space="preserve"> </v>
      </c>
      <c r="T177" s="14" t="str">
        <f>IF(LEN(O177)&gt;0,'Saisie CLASSEMENT'!H182,"")</f>
        <v/>
      </c>
      <c r="V177" s="43" t="str">
        <f t="shared" si="89"/>
        <v/>
      </c>
      <c r="W177" s="43" t="str">
        <f t="shared" si="90"/>
        <v/>
      </c>
      <c r="X177" s="43" t="str">
        <f t="shared" si="91"/>
        <v/>
      </c>
      <c r="Y177" s="1" t="str">
        <f>IF(OR(N177="",COUNTIF(N$2:N177,N177)&gt;1),"",COUNTIF(N:N,"&gt;="&amp;N177))</f>
        <v/>
      </c>
      <c r="Z177" s="53" t="str">
        <f t="shared" si="104"/>
        <v/>
      </c>
      <c r="AA177" s="53" t="str">
        <f t="shared" si="105"/>
        <v/>
      </c>
      <c r="AB177" t="str">
        <f t="shared" si="106"/>
        <v/>
      </c>
      <c r="AC177" s="54" t="str">
        <f t="shared" si="107"/>
        <v/>
      </c>
      <c r="AD177" s="55" t="str">
        <f t="shared" si="108"/>
        <v/>
      </c>
      <c r="AE177" s="56" t="str">
        <f>IF(ISERROR(VLOOKUP(CONCATENATE($AB$2,$Z177),$M$2:T$200,8,FALSE)),"",VLOOKUP(CONCATENATE($AB$2,$Z177),$M$2:$T$200,8,FALSE))</f>
        <v/>
      </c>
      <c r="AF177" s="57" t="str">
        <f t="shared" si="109"/>
        <v/>
      </c>
      <c r="AG177" s="233" t="str">
        <f t="shared" si="92"/>
        <v/>
      </c>
      <c r="AH177" s="234" t="str">
        <f t="shared" si="93"/>
        <v/>
      </c>
      <c r="AI177" s="55" t="str">
        <f t="shared" si="94"/>
        <v/>
      </c>
      <c r="AJ177" s="57" t="str">
        <f t="shared" si="95"/>
        <v/>
      </c>
      <c r="AK177" s="230" t="str">
        <f t="shared" si="96"/>
        <v/>
      </c>
      <c r="AL177" s="230" t="str">
        <f t="shared" si="97"/>
        <v/>
      </c>
      <c r="AM177" s="69" t="str">
        <f t="shared" si="98"/>
        <v/>
      </c>
      <c r="AN177" s="58" t="str">
        <f t="shared" si="99"/>
        <v/>
      </c>
      <c r="AO177" s="1" t="str">
        <f t="shared" si="110"/>
        <v/>
      </c>
      <c r="AP177" s="1" t="str">
        <f t="shared" si="111"/>
        <v/>
      </c>
      <c r="AQ177" s="1" t="str">
        <f t="shared" si="112"/>
        <v/>
      </c>
      <c r="AR177" s="1" t="str">
        <f t="shared" si="113"/>
        <v/>
      </c>
    </row>
    <row r="178" spans="1:44" ht="17.399999999999999" hidden="1" customHeight="1">
      <c r="A178">
        <f t="shared" si="101"/>
        <v>0</v>
      </c>
      <c r="B178" s="65">
        <f t="shared" si="102"/>
        <v>173</v>
      </c>
      <c r="C178" s="65"/>
      <c r="D178" s="62" t="str">
        <f t="shared" si="114"/>
        <v/>
      </c>
      <c r="E178" s="68"/>
      <c r="F178" s="16"/>
      <c r="M178" s="40" t="str">
        <f>CONCATENATE(COUNTIF(N$3:N178,N178),N178)</f>
        <v xml:space="preserve">176 </v>
      </c>
      <c r="N178" s="12" t="str">
        <f>IF(O178&gt;0,'Saisie CLASSEMENT'!K183)</f>
        <v xml:space="preserve"> </v>
      </c>
      <c r="O178" s="59" t="str">
        <f>IF('Saisie CLASSEMENT'!$C183&gt;0,'Saisie CLASSEMENT'!B183,"")</f>
        <v/>
      </c>
      <c r="P178" s="59">
        <f>IF(O178&gt;0,'Saisie CLASSEMENT'!C183)</f>
        <v>0</v>
      </c>
      <c r="Q178" s="12" t="str">
        <f>IF(O178&gt;0,CONCATENATE('Saisie CLASSEMENT'!I183," ",'Saisie CLASSEMENT'!J183,""))</f>
        <v xml:space="preserve">   </v>
      </c>
      <c r="R178" s="60" t="str">
        <f>IF(O178&gt;0,'Saisie CLASSEMENT'!N183)</f>
        <v xml:space="preserve"> </v>
      </c>
      <c r="S178" s="60" t="str">
        <f>IF(O178&gt;0,'Saisie CLASSEMENT'!O183)</f>
        <v xml:space="preserve"> </v>
      </c>
      <c r="T178" s="14" t="str">
        <f>IF(LEN(O178)&gt;0,'Saisie CLASSEMENT'!H183,"")</f>
        <v/>
      </c>
      <c r="V178" s="43" t="str">
        <f t="shared" si="89"/>
        <v/>
      </c>
      <c r="W178" s="43" t="str">
        <f t="shared" si="90"/>
        <v/>
      </c>
      <c r="X178" s="43" t="str">
        <f t="shared" si="91"/>
        <v/>
      </c>
      <c r="Y178" s="1" t="str">
        <f>IF(OR(N178="",COUNTIF(N$2:N178,N178)&gt;1),"",COUNTIF(N:N,"&gt;="&amp;N178))</f>
        <v/>
      </c>
      <c r="Z178" s="53" t="str">
        <f t="shared" si="104"/>
        <v/>
      </c>
      <c r="AA178" s="53" t="str">
        <f t="shared" si="105"/>
        <v/>
      </c>
      <c r="AB178" t="str">
        <f t="shared" si="106"/>
        <v/>
      </c>
      <c r="AC178" s="54" t="str">
        <f t="shared" si="107"/>
        <v/>
      </c>
      <c r="AD178" s="55" t="str">
        <f t="shared" si="108"/>
        <v/>
      </c>
      <c r="AE178" s="56" t="str">
        <f>IF(ISERROR(VLOOKUP(CONCATENATE($AB$2,$Z178),$M$2:T$200,8,FALSE)),"",VLOOKUP(CONCATENATE($AB$2,$Z178),$M$2:$T$200,8,FALSE))</f>
        <v/>
      </c>
      <c r="AF178" s="57" t="str">
        <f t="shared" si="109"/>
        <v/>
      </c>
      <c r="AG178" s="233" t="str">
        <f t="shared" si="92"/>
        <v/>
      </c>
      <c r="AH178" s="234" t="str">
        <f t="shared" si="93"/>
        <v/>
      </c>
      <c r="AI178" s="55" t="str">
        <f t="shared" si="94"/>
        <v/>
      </c>
      <c r="AJ178" s="57" t="str">
        <f t="shared" si="95"/>
        <v/>
      </c>
      <c r="AK178" s="230" t="str">
        <f t="shared" si="96"/>
        <v/>
      </c>
      <c r="AL178" s="230" t="str">
        <f t="shared" si="97"/>
        <v/>
      </c>
      <c r="AM178" s="69" t="str">
        <f t="shared" si="98"/>
        <v/>
      </c>
      <c r="AN178" s="58" t="str">
        <f t="shared" si="99"/>
        <v/>
      </c>
      <c r="AO178" s="1" t="str">
        <f t="shared" si="110"/>
        <v/>
      </c>
      <c r="AP178" s="1" t="str">
        <f t="shared" si="111"/>
        <v/>
      </c>
      <c r="AQ178" s="1" t="str">
        <f t="shared" si="112"/>
        <v/>
      </c>
      <c r="AR178" s="1" t="str">
        <f t="shared" si="113"/>
        <v/>
      </c>
    </row>
    <row r="179" spans="1:44" ht="17.399999999999999" hidden="1" customHeight="1">
      <c r="A179">
        <f t="shared" si="101"/>
        <v>0</v>
      </c>
      <c r="B179" s="65">
        <f t="shared" si="102"/>
        <v>174</v>
      </c>
      <c r="C179" s="65"/>
      <c r="D179" s="62" t="str">
        <f t="shared" si="114"/>
        <v/>
      </c>
      <c r="E179" s="68"/>
      <c r="F179" s="16"/>
      <c r="M179" s="40" t="str">
        <f>CONCATENATE(COUNTIF(N$3:N179,N179),N179)</f>
        <v xml:space="preserve">177 </v>
      </c>
      <c r="N179" s="12" t="str">
        <f>IF(O179&gt;0,'Saisie CLASSEMENT'!K184)</f>
        <v xml:space="preserve"> </v>
      </c>
      <c r="O179" s="59" t="str">
        <f>IF('Saisie CLASSEMENT'!$C184&gt;0,'Saisie CLASSEMENT'!B184,"")</f>
        <v/>
      </c>
      <c r="P179" s="59">
        <f>IF(O179&gt;0,'Saisie CLASSEMENT'!C184)</f>
        <v>0</v>
      </c>
      <c r="Q179" s="12" t="str">
        <f>IF(O179&gt;0,CONCATENATE('Saisie CLASSEMENT'!I184," ",'Saisie CLASSEMENT'!J184,""))</f>
        <v xml:space="preserve">   </v>
      </c>
      <c r="R179" s="60" t="str">
        <f>IF(O179&gt;0,'Saisie CLASSEMENT'!N184)</f>
        <v xml:space="preserve"> </v>
      </c>
      <c r="S179" s="60" t="str">
        <f>IF(O179&gt;0,'Saisie CLASSEMENT'!O184)</f>
        <v xml:space="preserve"> </v>
      </c>
      <c r="T179" s="14" t="str">
        <f>IF(LEN(O179)&gt;0,'Saisie CLASSEMENT'!H184,"")</f>
        <v/>
      </c>
      <c r="V179" s="43" t="str">
        <f t="shared" si="89"/>
        <v/>
      </c>
      <c r="W179" s="43" t="str">
        <f t="shared" si="90"/>
        <v/>
      </c>
      <c r="X179" s="43" t="str">
        <f t="shared" si="91"/>
        <v/>
      </c>
      <c r="Y179" s="1" t="str">
        <f>IF(OR(N179="",COUNTIF(N$2:N179,N179)&gt;1),"",COUNTIF(N:N,"&gt;="&amp;N179))</f>
        <v/>
      </c>
      <c r="Z179" s="53" t="str">
        <f t="shared" si="104"/>
        <v/>
      </c>
      <c r="AA179" s="53" t="str">
        <f t="shared" si="105"/>
        <v/>
      </c>
      <c r="AB179" t="str">
        <f t="shared" si="106"/>
        <v/>
      </c>
      <c r="AC179" s="54" t="str">
        <f t="shared" si="107"/>
        <v/>
      </c>
      <c r="AD179" s="55" t="str">
        <f t="shared" si="108"/>
        <v/>
      </c>
      <c r="AE179" s="56" t="str">
        <f>IF(ISERROR(VLOOKUP(CONCATENATE($AB$2,$Z179),$M$2:T$200,8,FALSE)),"",VLOOKUP(CONCATENATE($AB$2,$Z179),$M$2:$T$200,8,FALSE))</f>
        <v/>
      </c>
      <c r="AF179" s="57" t="str">
        <f t="shared" si="109"/>
        <v/>
      </c>
      <c r="AG179" s="233" t="str">
        <f t="shared" si="92"/>
        <v/>
      </c>
      <c r="AH179" s="234" t="str">
        <f t="shared" si="93"/>
        <v/>
      </c>
      <c r="AI179" s="55" t="str">
        <f t="shared" si="94"/>
        <v/>
      </c>
      <c r="AJ179" s="57" t="str">
        <f t="shared" si="95"/>
        <v/>
      </c>
      <c r="AK179" s="230" t="str">
        <f t="shared" si="96"/>
        <v/>
      </c>
      <c r="AL179" s="230" t="str">
        <f t="shared" si="97"/>
        <v/>
      </c>
      <c r="AM179" s="69" t="str">
        <f t="shared" si="98"/>
        <v/>
      </c>
      <c r="AN179" s="58" t="str">
        <f t="shared" si="99"/>
        <v/>
      </c>
      <c r="AO179" s="1" t="str">
        <f t="shared" si="110"/>
        <v/>
      </c>
      <c r="AP179" s="1" t="str">
        <f t="shared" si="111"/>
        <v/>
      </c>
      <c r="AQ179" s="1" t="str">
        <f t="shared" si="112"/>
        <v/>
      </c>
      <c r="AR179" s="1" t="str">
        <f t="shared" si="113"/>
        <v/>
      </c>
    </row>
    <row r="180" spans="1:44" ht="17.399999999999999" hidden="1" customHeight="1">
      <c r="A180">
        <f t="shared" si="101"/>
        <v>0</v>
      </c>
      <c r="B180" s="65">
        <f t="shared" si="102"/>
        <v>175</v>
      </c>
      <c r="C180" s="65"/>
      <c r="D180" s="62" t="str">
        <f t="shared" si="114"/>
        <v/>
      </c>
      <c r="E180" s="68"/>
      <c r="F180" s="16"/>
      <c r="M180" s="40" t="str">
        <f>CONCATENATE(COUNTIF(N$3:N180,N180),N180)</f>
        <v xml:space="preserve">178 </v>
      </c>
      <c r="N180" s="12" t="str">
        <f>IF(O180&gt;0,'Saisie CLASSEMENT'!K185)</f>
        <v xml:space="preserve"> </v>
      </c>
      <c r="O180" s="59" t="str">
        <f>IF('Saisie CLASSEMENT'!$C185&gt;0,'Saisie CLASSEMENT'!B185,"")</f>
        <v/>
      </c>
      <c r="P180" s="59">
        <f>IF(O180&gt;0,'Saisie CLASSEMENT'!C185)</f>
        <v>0</v>
      </c>
      <c r="Q180" s="12" t="str">
        <f>IF(O180&gt;0,CONCATENATE('Saisie CLASSEMENT'!I185," ",'Saisie CLASSEMENT'!J185,""))</f>
        <v xml:space="preserve">   </v>
      </c>
      <c r="R180" s="60" t="str">
        <f>IF(O180&gt;0,'Saisie CLASSEMENT'!N185)</f>
        <v xml:space="preserve"> </v>
      </c>
      <c r="S180" s="60" t="str">
        <f>IF(O180&gt;0,'Saisie CLASSEMENT'!O185)</f>
        <v xml:space="preserve"> </v>
      </c>
      <c r="T180" s="14" t="str">
        <f>IF(LEN(O180)&gt;0,'Saisie CLASSEMENT'!H185,"")</f>
        <v/>
      </c>
      <c r="V180" s="43" t="str">
        <f t="shared" si="89"/>
        <v/>
      </c>
      <c r="W180" s="43" t="str">
        <f t="shared" si="90"/>
        <v/>
      </c>
      <c r="X180" s="43" t="str">
        <f t="shared" si="91"/>
        <v/>
      </c>
      <c r="Y180" s="1" t="str">
        <f>IF(OR(N180="",COUNTIF(N$2:N180,N180)&gt;1),"",COUNTIF(N:N,"&gt;="&amp;N180))</f>
        <v/>
      </c>
      <c r="Z180" s="53" t="str">
        <f t="shared" si="104"/>
        <v/>
      </c>
      <c r="AA180" s="53" t="str">
        <f t="shared" si="105"/>
        <v/>
      </c>
      <c r="AB180" t="str">
        <f t="shared" si="106"/>
        <v/>
      </c>
      <c r="AC180" s="54" t="str">
        <f t="shared" si="107"/>
        <v/>
      </c>
      <c r="AD180" s="55" t="str">
        <f t="shared" si="108"/>
        <v/>
      </c>
      <c r="AE180" s="56" t="str">
        <f>IF(ISERROR(VLOOKUP(CONCATENATE($AB$2,$Z180),$M$2:T$200,8,FALSE)),"",VLOOKUP(CONCATENATE($AB$2,$Z180),$M$2:$T$200,8,FALSE))</f>
        <v/>
      </c>
      <c r="AF180" s="57" t="str">
        <f t="shared" si="109"/>
        <v/>
      </c>
      <c r="AG180" s="233" t="str">
        <f t="shared" si="92"/>
        <v/>
      </c>
      <c r="AH180" s="234" t="str">
        <f t="shared" si="93"/>
        <v/>
      </c>
      <c r="AI180" s="55" t="str">
        <f t="shared" si="94"/>
        <v/>
      </c>
      <c r="AJ180" s="57" t="str">
        <f t="shared" si="95"/>
        <v/>
      </c>
      <c r="AK180" s="230" t="str">
        <f t="shared" si="96"/>
        <v/>
      </c>
      <c r="AL180" s="230" t="str">
        <f t="shared" si="97"/>
        <v/>
      </c>
      <c r="AM180" s="69" t="str">
        <f t="shared" si="98"/>
        <v/>
      </c>
      <c r="AN180" s="58" t="str">
        <f t="shared" si="99"/>
        <v/>
      </c>
      <c r="AO180" s="1" t="str">
        <f t="shared" si="110"/>
        <v/>
      </c>
      <c r="AP180" s="1" t="str">
        <f t="shared" si="111"/>
        <v/>
      </c>
      <c r="AQ180" s="1" t="str">
        <f t="shared" si="112"/>
        <v/>
      </c>
      <c r="AR180" s="1" t="str">
        <f t="shared" si="113"/>
        <v/>
      </c>
    </row>
    <row r="181" spans="1:44" ht="17.399999999999999" hidden="1" customHeight="1">
      <c r="A181">
        <f t="shared" si="101"/>
        <v>0</v>
      </c>
      <c r="B181" s="65">
        <f t="shared" si="102"/>
        <v>176</v>
      </c>
      <c r="C181" s="65"/>
      <c r="D181" s="62" t="str">
        <f t="shared" si="114"/>
        <v/>
      </c>
      <c r="E181" s="68"/>
      <c r="F181" s="16"/>
      <c r="M181" s="40" t="str">
        <f>CONCATENATE(COUNTIF(N$3:N181,N181),N181)</f>
        <v xml:space="preserve">179 </v>
      </c>
      <c r="N181" s="12" t="str">
        <f>IF(O181&gt;0,'Saisie CLASSEMENT'!K186)</f>
        <v xml:space="preserve"> </v>
      </c>
      <c r="O181" s="59" t="str">
        <f>IF('Saisie CLASSEMENT'!$C186&gt;0,'Saisie CLASSEMENT'!B186,"")</f>
        <v/>
      </c>
      <c r="P181" s="59">
        <f>IF(O181&gt;0,'Saisie CLASSEMENT'!C186)</f>
        <v>0</v>
      </c>
      <c r="Q181" s="12" t="str">
        <f>IF(O181&gt;0,CONCATENATE('Saisie CLASSEMENT'!I186," ",'Saisie CLASSEMENT'!J186,""))</f>
        <v xml:space="preserve">   </v>
      </c>
      <c r="R181" s="60" t="str">
        <f>IF(O181&gt;0,'Saisie CLASSEMENT'!N186)</f>
        <v xml:space="preserve"> </v>
      </c>
      <c r="S181" s="60" t="str">
        <f>IF(O181&gt;0,'Saisie CLASSEMENT'!O186)</f>
        <v xml:space="preserve"> </v>
      </c>
      <c r="T181" s="14" t="str">
        <f>IF(LEN(O181)&gt;0,'Saisie CLASSEMENT'!H186,"")</f>
        <v/>
      </c>
      <c r="V181" s="43" t="str">
        <f t="shared" si="89"/>
        <v/>
      </c>
      <c r="W181" s="43" t="str">
        <f t="shared" si="90"/>
        <v/>
      </c>
      <c r="X181" s="43" t="str">
        <f t="shared" si="91"/>
        <v/>
      </c>
      <c r="Y181" s="1" t="str">
        <f>IF(OR(N181="",COUNTIF(N$2:N181,N181)&gt;1),"",COUNTIF(N:N,"&gt;="&amp;N181))</f>
        <v/>
      </c>
      <c r="Z181" s="53" t="str">
        <f t="shared" si="104"/>
        <v/>
      </c>
      <c r="AA181" s="53" t="str">
        <f t="shared" si="105"/>
        <v/>
      </c>
      <c r="AB181" t="str">
        <f t="shared" si="106"/>
        <v/>
      </c>
      <c r="AC181" s="54" t="str">
        <f t="shared" si="107"/>
        <v/>
      </c>
      <c r="AD181" s="55" t="str">
        <f t="shared" si="108"/>
        <v/>
      </c>
      <c r="AE181" s="56" t="str">
        <f>IF(ISERROR(VLOOKUP(CONCATENATE($AB$2,$Z181),$M$2:T$200,8,FALSE)),"",VLOOKUP(CONCATENATE($AB$2,$Z181),$M$2:$T$200,8,FALSE))</f>
        <v/>
      </c>
      <c r="AF181" s="57" t="str">
        <f t="shared" si="109"/>
        <v/>
      </c>
      <c r="AG181" s="233" t="str">
        <f t="shared" si="92"/>
        <v/>
      </c>
      <c r="AH181" s="234" t="str">
        <f t="shared" si="93"/>
        <v/>
      </c>
      <c r="AI181" s="55" t="str">
        <f t="shared" si="94"/>
        <v/>
      </c>
      <c r="AJ181" s="57" t="str">
        <f t="shared" si="95"/>
        <v/>
      </c>
      <c r="AK181" s="230" t="str">
        <f t="shared" si="96"/>
        <v/>
      </c>
      <c r="AL181" s="230" t="str">
        <f t="shared" si="97"/>
        <v/>
      </c>
      <c r="AM181" s="69" t="str">
        <f t="shared" si="98"/>
        <v/>
      </c>
      <c r="AN181" s="58" t="str">
        <f t="shared" si="99"/>
        <v/>
      </c>
      <c r="AO181" s="1" t="str">
        <f t="shared" si="110"/>
        <v/>
      </c>
      <c r="AP181" s="1" t="str">
        <f t="shared" si="111"/>
        <v/>
      </c>
      <c r="AQ181" s="1" t="str">
        <f t="shared" si="112"/>
        <v/>
      </c>
      <c r="AR181" s="1" t="str">
        <f t="shared" si="113"/>
        <v/>
      </c>
    </row>
    <row r="182" spans="1:44" ht="17.399999999999999" hidden="1" customHeight="1">
      <c r="A182">
        <f t="shared" si="101"/>
        <v>0</v>
      </c>
      <c r="B182" s="65">
        <f t="shared" si="102"/>
        <v>177</v>
      </c>
      <c r="C182" s="65"/>
      <c r="D182" s="62" t="str">
        <f t="shared" si="114"/>
        <v/>
      </c>
      <c r="E182" s="68"/>
      <c r="F182" s="16"/>
      <c r="M182" s="40" t="str">
        <f>CONCATENATE(COUNTIF(N$3:N182,N182),N182)</f>
        <v xml:space="preserve">180 </v>
      </c>
      <c r="N182" s="12" t="str">
        <f>IF(O182&gt;0,'Saisie CLASSEMENT'!K187)</f>
        <v xml:space="preserve"> </v>
      </c>
      <c r="O182" s="59" t="str">
        <f>IF('Saisie CLASSEMENT'!$C187&gt;0,'Saisie CLASSEMENT'!B187,"")</f>
        <v/>
      </c>
      <c r="P182" s="59">
        <f>IF(O182&gt;0,'Saisie CLASSEMENT'!C187)</f>
        <v>0</v>
      </c>
      <c r="Q182" s="12" t="str">
        <f>IF(O182&gt;0,CONCATENATE('Saisie CLASSEMENT'!I187," ",'Saisie CLASSEMENT'!J187,""))</f>
        <v xml:space="preserve">   </v>
      </c>
      <c r="R182" s="60" t="str">
        <f>IF(O182&gt;0,'Saisie CLASSEMENT'!N187)</f>
        <v xml:space="preserve"> </v>
      </c>
      <c r="S182" s="60" t="str">
        <f>IF(O182&gt;0,'Saisie CLASSEMENT'!O187)</f>
        <v xml:space="preserve"> </v>
      </c>
      <c r="T182" s="14" t="str">
        <f>IF(LEN(O182)&gt;0,'Saisie CLASSEMENT'!H187,"")</f>
        <v/>
      </c>
      <c r="V182" s="43" t="str">
        <f t="shared" si="89"/>
        <v/>
      </c>
      <c r="W182" s="43" t="str">
        <f t="shared" si="90"/>
        <v/>
      </c>
      <c r="X182" s="43" t="str">
        <f t="shared" si="91"/>
        <v/>
      </c>
      <c r="Y182" s="1" t="str">
        <f>IF(OR(N182="",COUNTIF(N$2:N182,N182)&gt;1),"",COUNTIF(N:N,"&gt;="&amp;N182))</f>
        <v/>
      </c>
      <c r="Z182" s="53" t="str">
        <f t="shared" si="104"/>
        <v/>
      </c>
      <c r="AA182" s="53" t="str">
        <f t="shared" si="105"/>
        <v/>
      </c>
      <c r="AB182" t="str">
        <f t="shared" si="106"/>
        <v/>
      </c>
      <c r="AC182" s="54" t="str">
        <f t="shared" si="107"/>
        <v/>
      </c>
      <c r="AD182" s="55" t="str">
        <f t="shared" si="108"/>
        <v/>
      </c>
      <c r="AE182" s="56" t="str">
        <f>IF(ISERROR(VLOOKUP(CONCATENATE($AB$2,$Z182),$M$2:T$200,8,FALSE)),"",VLOOKUP(CONCATENATE($AB$2,$Z182),$M$2:$T$200,8,FALSE))</f>
        <v/>
      </c>
      <c r="AF182" s="57" t="str">
        <f t="shared" si="109"/>
        <v/>
      </c>
      <c r="AG182" s="233" t="str">
        <f t="shared" si="92"/>
        <v/>
      </c>
      <c r="AH182" s="234" t="str">
        <f t="shared" si="93"/>
        <v/>
      </c>
      <c r="AI182" s="55" t="str">
        <f t="shared" si="94"/>
        <v/>
      </c>
      <c r="AJ182" s="57" t="str">
        <f t="shared" si="95"/>
        <v/>
      </c>
      <c r="AK182" s="230" t="str">
        <f t="shared" si="96"/>
        <v/>
      </c>
      <c r="AL182" s="230" t="str">
        <f t="shared" si="97"/>
        <v/>
      </c>
      <c r="AM182" s="69" t="str">
        <f t="shared" si="98"/>
        <v/>
      </c>
      <c r="AN182" s="58" t="str">
        <f t="shared" si="99"/>
        <v/>
      </c>
      <c r="AO182" s="1" t="str">
        <f t="shared" si="110"/>
        <v/>
      </c>
      <c r="AP182" s="1" t="str">
        <f t="shared" si="111"/>
        <v/>
      </c>
      <c r="AQ182" s="1" t="str">
        <f t="shared" si="112"/>
        <v/>
      </c>
      <c r="AR182" s="1" t="str">
        <f t="shared" si="113"/>
        <v/>
      </c>
    </row>
    <row r="183" spans="1:44" ht="17.399999999999999" hidden="1" customHeight="1">
      <c r="A183">
        <f t="shared" si="101"/>
        <v>0</v>
      </c>
      <c r="B183" s="65">
        <f t="shared" si="102"/>
        <v>178</v>
      </c>
      <c r="C183" s="65"/>
      <c r="D183" s="62" t="str">
        <f t="shared" si="114"/>
        <v/>
      </c>
      <c r="E183" s="68"/>
      <c r="F183" s="16"/>
      <c r="M183" s="40" t="str">
        <f>CONCATENATE(COUNTIF(N$3:N183,N183),N183)</f>
        <v xml:space="preserve">181 </v>
      </c>
      <c r="N183" s="12" t="str">
        <f>IF(O183&gt;0,'Saisie CLASSEMENT'!K188)</f>
        <v xml:space="preserve"> </v>
      </c>
      <c r="O183" s="59" t="str">
        <f>IF('Saisie CLASSEMENT'!$C188&gt;0,'Saisie CLASSEMENT'!B188,"")</f>
        <v/>
      </c>
      <c r="P183" s="59">
        <f>IF(O183&gt;0,'Saisie CLASSEMENT'!C188)</f>
        <v>0</v>
      </c>
      <c r="Q183" s="12" t="str">
        <f>IF(O183&gt;0,CONCATENATE('Saisie CLASSEMENT'!I188," ",'Saisie CLASSEMENT'!J188,""))</f>
        <v xml:space="preserve">   </v>
      </c>
      <c r="R183" s="60" t="str">
        <f>IF(O183&gt;0,'Saisie CLASSEMENT'!N188)</f>
        <v xml:space="preserve"> </v>
      </c>
      <c r="S183" s="60" t="str">
        <f>IF(O183&gt;0,'Saisie CLASSEMENT'!O188)</f>
        <v xml:space="preserve"> </v>
      </c>
      <c r="T183" s="14" t="str">
        <f>IF(LEN(O183)&gt;0,'Saisie CLASSEMENT'!H188,"")</f>
        <v/>
      </c>
      <c r="V183" s="43" t="str">
        <f t="shared" si="89"/>
        <v/>
      </c>
      <c r="W183" s="43" t="str">
        <f t="shared" si="90"/>
        <v/>
      </c>
      <c r="X183" s="43" t="str">
        <f t="shared" si="91"/>
        <v/>
      </c>
      <c r="Y183" s="1" t="str">
        <f>IF(OR(N183="",COUNTIF(N$2:N183,N183)&gt;1),"",COUNTIF(N:N,"&gt;="&amp;N183))</f>
        <v/>
      </c>
      <c r="Z183" s="53" t="str">
        <f t="shared" si="104"/>
        <v/>
      </c>
      <c r="AA183" s="53" t="str">
        <f t="shared" si="105"/>
        <v/>
      </c>
      <c r="AB183" t="str">
        <f t="shared" si="106"/>
        <v/>
      </c>
      <c r="AC183" s="54" t="str">
        <f t="shared" si="107"/>
        <v/>
      </c>
      <c r="AD183" s="55" t="str">
        <f t="shared" si="108"/>
        <v/>
      </c>
      <c r="AE183" s="56" t="str">
        <f>IF(ISERROR(VLOOKUP(CONCATENATE($AB$2,$Z183),$M$2:T$200,8,FALSE)),"",VLOOKUP(CONCATENATE($AB$2,$Z183),$M$2:$T$200,8,FALSE))</f>
        <v/>
      </c>
      <c r="AF183" s="57" t="str">
        <f t="shared" si="109"/>
        <v/>
      </c>
      <c r="AG183" s="233" t="str">
        <f t="shared" si="92"/>
        <v/>
      </c>
      <c r="AH183" s="234" t="str">
        <f t="shared" si="93"/>
        <v/>
      </c>
      <c r="AI183" s="55" t="str">
        <f t="shared" si="94"/>
        <v/>
      </c>
      <c r="AJ183" s="57" t="str">
        <f t="shared" si="95"/>
        <v/>
      </c>
      <c r="AK183" s="230" t="str">
        <f t="shared" si="96"/>
        <v/>
      </c>
      <c r="AL183" s="230" t="str">
        <f t="shared" si="97"/>
        <v/>
      </c>
      <c r="AM183" s="69" t="str">
        <f t="shared" si="98"/>
        <v/>
      </c>
      <c r="AN183" s="58" t="str">
        <f t="shared" si="99"/>
        <v/>
      </c>
      <c r="AO183" s="1" t="str">
        <f t="shared" si="110"/>
        <v/>
      </c>
      <c r="AP183" s="1" t="str">
        <f t="shared" si="111"/>
        <v/>
      </c>
      <c r="AQ183" s="1" t="str">
        <f t="shared" si="112"/>
        <v/>
      </c>
      <c r="AR183" s="1" t="str">
        <f t="shared" si="113"/>
        <v/>
      </c>
    </row>
    <row r="184" spans="1:44" ht="17.399999999999999" hidden="1" customHeight="1">
      <c r="A184">
        <f t="shared" si="101"/>
        <v>0</v>
      </c>
      <c r="B184" s="65">
        <f t="shared" si="102"/>
        <v>179</v>
      </c>
      <c r="C184" s="65"/>
      <c r="D184" s="62" t="str">
        <f t="shared" si="114"/>
        <v/>
      </c>
      <c r="E184" s="68"/>
      <c r="F184" s="16"/>
      <c r="M184" s="40" t="str">
        <f>CONCATENATE(COUNTIF(N$3:N184,N184),N184)</f>
        <v xml:space="preserve">182 </v>
      </c>
      <c r="N184" s="12" t="str">
        <f>IF(O184&gt;0,'Saisie CLASSEMENT'!K189)</f>
        <v xml:space="preserve"> </v>
      </c>
      <c r="O184" s="59" t="str">
        <f>IF('Saisie CLASSEMENT'!$C189&gt;0,'Saisie CLASSEMENT'!B189,"")</f>
        <v/>
      </c>
      <c r="P184" s="59">
        <f>IF(O184&gt;0,'Saisie CLASSEMENT'!C189)</f>
        <v>0</v>
      </c>
      <c r="Q184" s="12" t="str">
        <f>IF(O184&gt;0,CONCATENATE('Saisie CLASSEMENT'!I189," ",'Saisie CLASSEMENT'!J189,""))</f>
        <v xml:space="preserve">   </v>
      </c>
      <c r="R184" s="60" t="str">
        <f>IF(O184&gt;0,'Saisie CLASSEMENT'!N189)</f>
        <v xml:space="preserve"> </v>
      </c>
      <c r="S184" s="60" t="str">
        <f>IF(O184&gt;0,'Saisie CLASSEMENT'!O189)</f>
        <v xml:space="preserve"> </v>
      </c>
      <c r="T184" s="14" t="str">
        <f>IF(LEN(O184)&gt;0,'Saisie CLASSEMENT'!H189,"")</f>
        <v/>
      </c>
      <c r="V184" s="43" t="str">
        <f t="shared" si="89"/>
        <v/>
      </c>
      <c r="W184" s="43" t="str">
        <f t="shared" si="90"/>
        <v/>
      </c>
      <c r="X184" s="43" t="str">
        <f t="shared" si="91"/>
        <v/>
      </c>
      <c r="Y184" s="1" t="str">
        <f>IF(OR(N184="",COUNTIF(N$2:N184,N184)&gt;1),"",COUNTIF(N:N,"&gt;="&amp;N184))</f>
        <v/>
      </c>
      <c r="Z184" s="53" t="str">
        <f t="shared" si="104"/>
        <v/>
      </c>
      <c r="AA184" s="53" t="str">
        <f t="shared" si="105"/>
        <v/>
      </c>
      <c r="AB184" t="str">
        <f t="shared" si="106"/>
        <v/>
      </c>
      <c r="AC184" s="54" t="str">
        <f t="shared" si="107"/>
        <v/>
      </c>
      <c r="AD184" s="55" t="str">
        <f t="shared" si="108"/>
        <v/>
      </c>
      <c r="AE184" s="56" t="str">
        <f>IF(ISERROR(VLOOKUP(CONCATENATE($AB$2,$Z184),$M$2:T$200,8,FALSE)),"",VLOOKUP(CONCATENATE($AB$2,$Z184),$M$2:$T$200,8,FALSE))</f>
        <v/>
      </c>
      <c r="AF184" s="57" t="str">
        <f t="shared" si="109"/>
        <v/>
      </c>
      <c r="AG184" s="233" t="str">
        <f t="shared" si="92"/>
        <v/>
      </c>
      <c r="AH184" s="234" t="str">
        <f t="shared" si="93"/>
        <v/>
      </c>
      <c r="AI184" s="55" t="str">
        <f t="shared" si="94"/>
        <v/>
      </c>
      <c r="AJ184" s="57" t="str">
        <f t="shared" si="95"/>
        <v/>
      </c>
      <c r="AK184" s="230" t="str">
        <f t="shared" si="96"/>
        <v/>
      </c>
      <c r="AL184" s="230" t="str">
        <f t="shared" si="97"/>
        <v/>
      </c>
      <c r="AM184" s="69" t="str">
        <f t="shared" si="98"/>
        <v/>
      </c>
      <c r="AN184" s="58" t="str">
        <f t="shared" si="99"/>
        <v/>
      </c>
      <c r="AO184" s="1" t="str">
        <f t="shared" si="110"/>
        <v/>
      </c>
      <c r="AP184" s="1" t="str">
        <f t="shared" si="111"/>
        <v/>
      </c>
      <c r="AQ184" s="1" t="str">
        <f t="shared" si="112"/>
        <v/>
      </c>
      <c r="AR184" s="1" t="str">
        <f t="shared" si="113"/>
        <v/>
      </c>
    </row>
    <row r="185" spans="1:44" ht="17.399999999999999" hidden="1" customHeight="1">
      <c r="A185">
        <f t="shared" si="101"/>
        <v>0</v>
      </c>
      <c r="B185" s="65">
        <f t="shared" si="102"/>
        <v>180</v>
      </c>
      <c r="C185" s="65"/>
      <c r="D185" s="62" t="str">
        <f t="shared" si="114"/>
        <v/>
      </c>
      <c r="E185" s="68"/>
      <c r="F185" s="16"/>
      <c r="M185" s="40" t="str">
        <f>CONCATENATE(COUNTIF(N$3:N185,N185),N185)</f>
        <v xml:space="preserve">183 </v>
      </c>
      <c r="N185" s="12" t="str">
        <f>IF(O185&gt;0,'Saisie CLASSEMENT'!K190)</f>
        <v xml:space="preserve"> </v>
      </c>
      <c r="O185" s="59" t="str">
        <f>IF('Saisie CLASSEMENT'!$C190&gt;0,'Saisie CLASSEMENT'!B190,"")</f>
        <v/>
      </c>
      <c r="P185" s="59">
        <f>IF(O185&gt;0,'Saisie CLASSEMENT'!C190)</f>
        <v>0</v>
      </c>
      <c r="Q185" s="12" t="str">
        <f>IF(O185&gt;0,CONCATENATE('Saisie CLASSEMENT'!I190," ",'Saisie CLASSEMENT'!J190,""))</f>
        <v xml:space="preserve">   </v>
      </c>
      <c r="R185" s="60" t="str">
        <f>IF(O185&gt;0,'Saisie CLASSEMENT'!N190)</f>
        <v xml:space="preserve"> </v>
      </c>
      <c r="S185" s="60" t="str">
        <f>IF(O185&gt;0,'Saisie CLASSEMENT'!O190)</f>
        <v xml:space="preserve"> </v>
      </c>
      <c r="T185" s="14" t="str">
        <f>IF(LEN(O185)&gt;0,'Saisie CLASSEMENT'!H190,"")</f>
        <v/>
      </c>
      <c r="V185" s="43" t="str">
        <f t="shared" si="89"/>
        <v/>
      </c>
      <c r="W185" s="43" t="str">
        <f t="shared" si="90"/>
        <v/>
      </c>
      <c r="X185" s="43" t="str">
        <f t="shared" si="91"/>
        <v/>
      </c>
      <c r="Y185" s="1" t="str">
        <f>IF(OR(N185="",COUNTIF(N$2:N185,N185)&gt;1),"",COUNTIF(N:N,"&gt;="&amp;N185))</f>
        <v/>
      </c>
      <c r="Z185" s="53" t="str">
        <f t="shared" si="104"/>
        <v/>
      </c>
      <c r="AA185" s="53" t="str">
        <f t="shared" si="105"/>
        <v/>
      </c>
      <c r="AB185" t="str">
        <f t="shared" si="106"/>
        <v/>
      </c>
      <c r="AC185" s="54" t="str">
        <f t="shared" si="107"/>
        <v/>
      </c>
      <c r="AD185" s="55" t="str">
        <f t="shared" si="108"/>
        <v/>
      </c>
      <c r="AE185" s="56" t="str">
        <f>IF(ISERROR(VLOOKUP(CONCATENATE($AB$2,$Z185),$M$2:T$200,8,FALSE)),"",VLOOKUP(CONCATENATE($AB$2,$Z185),$M$2:$T$200,8,FALSE))</f>
        <v/>
      </c>
      <c r="AF185" s="57" t="str">
        <f t="shared" si="109"/>
        <v/>
      </c>
      <c r="AG185" s="233" t="str">
        <f t="shared" si="92"/>
        <v/>
      </c>
      <c r="AH185" s="234" t="str">
        <f t="shared" si="93"/>
        <v/>
      </c>
      <c r="AI185" s="55" t="str">
        <f t="shared" si="94"/>
        <v/>
      </c>
      <c r="AJ185" s="57" t="str">
        <f t="shared" si="95"/>
        <v/>
      </c>
      <c r="AK185" s="230" t="str">
        <f t="shared" si="96"/>
        <v/>
      </c>
      <c r="AL185" s="230" t="str">
        <f t="shared" si="97"/>
        <v/>
      </c>
      <c r="AM185" s="69" t="str">
        <f t="shared" si="98"/>
        <v/>
      </c>
      <c r="AN185" s="58" t="str">
        <f t="shared" si="99"/>
        <v/>
      </c>
      <c r="AO185" s="1" t="str">
        <f t="shared" si="110"/>
        <v/>
      </c>
      <c r="AP185" s="1" t="str">
        <f t="shared" si="111"/>
        <v/>
      </c>
      <c r="AQ185" s="1" t="str">
        <f t="shared" si="112"/>
        <v/>
      </c>
      <c r="AR185" s="1" t="str">
        <f t="shared" si="113"/>
        <v/>
      </c>
    </row>
    <row r="186" spans="1:44" ht="17.399999999999999" hidden="1" customHeight="1">
      <c r="A186">
        <f t="shared" si="101"/>
        <v>0</v>
      </c>
      <c r="B186" s="65">
        <f t="shared" si="102"/>
        <v>181</v>
      </c>
      <c r="C186" s="65"/>
      <c r="D186" s="62" t="str">
        <f t="shared" si="114"/>
        <v/>
      </c>
      <c r="E186" s="68"/>
      <c r="F186" s="16"/>
      <c r="M186" s="40" t="str">
        <f>CONCATENATE(COUNTIF(N$3:N186,N186),N186)</f>
        <v xml:space="preserve">184 </v>
      </c>
      <c r="N186" s="12" t="str">
        <f>IF(O186&gt;0,'Saisie CLASSEMENT'!K191)</f>
        <v xml:space="preserve"> </v>
      </c>
      <c r="O186" s="59" t="str">
        <f>IF('Saisie CLASSEMENT'!$C191&gt;0,'Saisie CLASSEMENT'!B191,"")</f>
        <v/>
      </c>
      <c r="P186" s="59">
        <f>IF(O186&gt;0,'Saisie CLASSEMENT'!C191)</f>
        <v>0</v>
      </c>
      <c r="Q186" s="12" t="str">
        <f>IF(O186&gt;0,CONCATENATE('Saisie CLASSEMENT'!I191," ",'Saisie CLASSEMENT'!J191,""))</f>
        <v xml:space="preserve">   </v>
      </c>
      <c r="R186" s="60" t="str">
        <f>IF(O186&gt;0,'Saisie CLASSEMENT'!N191)</f>
        <v xml:space="preserve"> </v>
      </c>
      <c r="S186" s="60" t="str">
        <f>IF(O186&gt;0,'Saisie CLASSEMENT'!O191)</f>
        <v xml:space="preserve"> </v>
      </c>
      <c r="T186" s="14" t="str">
        <f>IF(LEN(O186)&gt;0,'Saisie CLASSEMENT'!H191,"")</f>
        <v/>
      </c>
      <c r="V186" s="43" t="str">
        <f t="shared" si="89"/>
        <v/>
      </c>
      <c r="W186" s="43" t="str">
        <f t="shared" si="90"/>
        <v/>
      </c>
      <c r="X186" s="43" t="str">
        <f t="shared" si="91"/>
        <v/>
      </c>
      <c r="Y186" s="1" t="str">
        <f>IF(OR(N186="",COUNTIF(N$2:N186,N186)&gt;1),"",COUNTIF(N:N,"&gt;="&amp;N186))</f>
        <v/>
      </c>
      <c r="Z186" s="53" t="str">
        <f t="shared" si="104"/>
        <v/>
      </c>
      <c r="AA186" s="53" t="str">
        <f t="shared" si="105"/>
        <v/>
      </c>
      <c r="AB186" t="str">
        <f t="shared" si="106"/>
        <v/>
      </c>
      <c r="AC186" s="54" t="str">
        <f t="shared" si="107"/>
        <v/>
      </c>
      <c r="AD186" s="55" t="str">
        <f t="shared" si="108"/>
        <v/>
      </c>
      <c r="AE186" s="56" t="str">
        <f>IF(ISERROR(VLOOKUP(CONCATENATE($AB$2,$Z186),$M$2:T$200,8,FALSE)),"",VLOOKUP(CONCATENATE($AB$2,$Z186),$M$2:$T$200,8,FALSE))</f>
        <v/>
      </c>
      <c r="AF186" s="57" t="str">
        <f t="shared" si="109"/>
        <v/>
      </c>
      <c r="AG186" s="233" t="str">
        <f t="shared" si="92"/>
        <v/>
      </c>
      <c r="AH186" s="234" t="str">
        <f t="shared" si="93"/>
        <v/>
      </c>
      <c r="AI186" s="55" t="str">
        <f t="shared" si="94"/>
        <v/>
      </c>
      <c r="AJ186" s="57" t="str">
        <f t="shared" si="95"/>
        <v/>
      </c>
      <c r="AK186" s="230" t="str">
        <f t="shared" si="96"/>
        <v/>
      </c>
      <c r="AL186" s="230" t="str">
        <f t="shared" si="97"/>
        <v/>
      </c>
      <c r="AM186" s="69" t="str">
        <f t="shared" si="98"/>
        <v/>
      </c>
      <c r="AN186" s="58" t="str">
        <f t="shared" si="99"/>
        <v/>
      </c>
      <c r="AO186" s="1" t="str">
        <f t="shared" si="110"/>
        <v/>
      </c>
      <c r="AP186" s="1" t="str">
        <f t="shared" si="111"/>
        <v/>
      </c>
      <c r="AQ186" s="1" t="str">
        <f t="shared" si="112"/>
        <v/>
      </c>
      <c r="AR186" s="1" t="str">
        <f t="shared" si="113"/>
        <v/>
      </c>
    </row>
    <row r="187" spans="1:44" ht="17.399999999999999" hidden="1" customHeight="1">
      <c r="A187">
        <f t="shared" si="101"/>
        <v>0</v>
      </c>
      <c r="B187" s="65">
        <f t="shared" si="102"/>
        <v>182</v>
      </c>
      <c r="C187" s="65"/>
      <c r="D187" s="62" t="str">
        <f t="shared" si="114"/>
        <v/>
      </c>
      <c r="E187" s="68"/>
      <c r="F187" s="16"/>
      <c r="M187" s="40" t="str">
        <f>CONCATENATE(COUNTIF(N$3:N187,N187),N187)</f>
        <v xml:space="preserve">185 </v>
      </c>
      <c r="N187" s="12" t="str">
        <f>IF(O187&gt;0,'Saisie CLASSEMENT'!K192)</f>
        <v xml:space="preserve"> </v>
      </c>
      <c r="O187" s="59" t="str">
        <f>IF('Saisie CLASSEMENT'!$C192&gt;0,'Saisie CLASSEMENT'!B192,"")</f>
        <v/>
      </c>
      <c r="P187" s="59">
        <f>IF(O187&gt;0,'Saisie CLASSEMENT'!C192)</f>
        <v>0</v>
      </c>
      <c r="Q187" s="12" t="str">
        <f>IF(O187&gt;0,CONCATENATE('Saisie CLASSEMENT'!I192," ",'Saisie CLASSEMENT'!J192,""))</f>
        <v xml:space="preserve">   </v>
      </c>
      <c r="R187" s="60" t="str">
        <f>IF(O187&gt;0,'Saisie CLASSEMENT'!N192)</f>
        <v xml:space="preserve"> </v>
      </c>
      <c r="S187" s="60" t="str">
        <f>IF(O187&gt;0,'Saisie CLASSEMENT'!O192)</f>
        <v xml:space="preserve"> </v>
      </c>
      <c r="T187" s="14" t="str">
        <f>IF(LEN(O187)&gt;0,'Saisie CLASSEMENT'!H192,"")</f>
        <v/>
      </c>
      <c r="V187" s="43" t="str">
        <f t="shared" si="89"/>
        <v/>
      </c>
      <c r="W187" s="43" t="str">
        <f t="shared" si="90"/>
        <v/>
      </c>
      <c r="X187" s="43" t="str">
        <f t="shared" si="91"/>
        <v/>
      </c>
      <c r="Y187" s="1" t="str">
        <f>IF(OR(N187="",COUNTIF(N$2:N187,N187)&gt;1),"",COUNTIF(N:N,"&gt;="&amp;N187))</f>
        <v/>
      </c>
      <c r="Z187" s="53" t="str">
        <f t="shared" si="104"/>
        <v/>
      </c>
      <c r="AA187" s="53" t="str">
        <f t="shared" si="105"/>
        <v/>
      </c>
      <c r="AB187" t="str">
        <f t="shared" si="106"/>
        <v/>
      </c>
      <c r="AC187" s="54" t="str">
        <f t="shared" si="107"/>
        <v/>
      </c>
      <c r="AD187" s="55" t="str">
        <f t="shared" si="108"/>
        <v/>
      </c>
      <c r="AE187" s="56" t="str">
        <f>IF(ISERROR(VLOOKUP(CONCATENATE($AB$2,$Z187),$M$2:T$200,8,FALSE)),"",VLOOKUP(CONCATENATE($AB$2,$Z187),$M$2:$T$200,8,FALSE))</f>
        <v/>
      </c>
      <c r="AF187" s="57" t="str">
        <f t="shared" si="109"/>
        <v/>
      </c>
      <c r="AG187" s="233" t="str">
        <f t="shared" si="92"/>
        <v/>
      </c>
      <c r="AH187" s="234" t="str">
        <f t="shared" si="93"/>
        <v/>
      </c>
      <c r="AI187" s="55" t="str">
        <f t="shared" si="94"/>
        <v/>
      </c>
      <c r="AJ187" s="57" t="str">
        <f t="shared" si="95"/>
        <v/>
      </c>
      <c r="AK187" s="230" t="str">
        <f t="shared" si="96"/>
        <v/>
      </c>
      <c r="AL187" s="230" t="str">
        <f t="shared" si="97"/>
        <v/>
      </c>
      <c r="AM187" s="69" t="str">
        <f t="shared" si="98"/>
        <v/>
      </c>
      <c r="AN187" s="58" t="str">
        <f t="shared" si="99"/>
        <v/>
      </c>
      <c r="AO187" s="1" t="str">
        <f t="shared" si="110"/>
        <v/>
      </c>
      <c r="AP187" s="1" t="str">
        <f t="shared" si="111"/>
        <v/>
      </c>
      <c r="AQ187" s="1" t="str">
        <f t="shared" si="112"/>
        <v/>
      </c>
      <c r="AR187" s="1" t="str">
        <f t="shared" si="113"/>
        <v/>
      </c>
    </row>
    <row r="188" spans="1:44" ht="17.399999999999999" hidden="1" customHeight="1">
      <c r="A188">
        <f t="shared" si="101"/>
        <v>0</v>
      </c>
      <c r="B188" s="65">
        <f t="shared" si="102"/>
        <v>183</v>
      </c>
      <c r="C188" s="65"/>
      <c r="D188" s="62" t="str">
        <f t="shared" si="114"/>
        <v/>
      </c>
      <c r="E188" s="68"/>
      <c r="F188" s="16"/>
      <c r="M188" s="40" t="str">
        <f>CONCATENATE(COUNTIF(N$3:N188,N188),N188)</f>
        <v xml:space="preserve">186 </v>
      </c>
      <c r="N188" s="12" t="str">
        <f>IF(O188&gt;0,'Saisie CLASSEMENT'!K193)</f>
        <v xml:space="preserve"> </v>
      </c>
      <c r="O188" s="59" t="str">
        <f>IF('Saisie CLASSEMENT'!$C193&gt;0,'Saisie CLASSEMENT'!B193,"")</f>
        <v/>
      </c>
      <c r="P188" s="59">
        <f>IF(O188&gt;0,'Saisie CLASSEMENT'!C193)</f>
        <v>0</v>
      </c>
      <c r="Q188" s="12" t="str">
        <f>IF(O188&gt;0,CONCATENATE('Saisie CLASSEMENT'!I193," ",'Saisie CLASSEMENT'!J193,""))</f>
        <v xml:space="preserve">   </v>
      </c>
      <c r="R188" s="60" t="str">
        <f>IF(O188&gt;0,'Saisie CLASSEMENT'!N193)</f>
        <v xml:space="preserve"> </v>
      </c>
      <c r="S188" s="60" t="str">
        <f>IF(O188&gt;0,'Saisie CLASSEMENT'!O193)</f>
        <v xml:space="preserve"> </v>
      </c>
      <c r="T188" s="14" t="str">
        <f>IF(LEN(O188)&gt;0,'Saisie CLASSEMENT'!H193,"")</f>
        <v/>
      </c>
      <c r="V188" s="43" t="str">
        <f t="shared" si="89"/>
        <v/>
      </c>
      <c r="W188" s="43" t="str">
        <f t="shared" si="90"/>
        <v/>
      </c>
      <c r="X188" s="43" t="str">
        <f t="shared" si="91"/>
        <v/>
      </c>
      <c r="Y188" s="1" t="str">
        <f>IF(OR(N188="",COUNTIF(N$2:N188,N188)&gt;1),"",COUNTIF(N:N,"&gt;="&amp;N188))</f>
        <v/>
      </c>
      <c r="Z188" s="53" t="str">
        <f t="shared" si="104"/>
        <v/>
      </c>
      <c r="AA188" s="53" t="str">
        <f t="shared" si="105"/>
        <v/>
      </c>
      <c r="AB188" t="str">
        <f t="shared" si="106"/>
        <v/>
      </c>
      <c r="AC188" s="54" t="str">
        <f t="shared" si="107"/>
        <v/>
      </c>
      <c r="AD188" s="55" t="str">
        <f t="shared" si="108"/>
        <v/>
      </c>
      <c r="AE188" s="56" t="str">
        <f>IF(ISERROR(VLOOKUP(CONCATENATE($AB$2,$Z188),$M$2:T$200,8,FALSE)),"",VLOOKUP(CONCATENATE($AB$2,$Z188),$M$2:$T$200,8,FALSE))</f>
        <v/>
      </c>
      <c r="AF188" s="57" t="str">
        <f t="shared" si="109"/>
        <v/>
      </c>
      <c r="AG188" s="233" t="str">
        <f t="shared" si="92"/>
        <v/>
      </c>
      <c r="AH188" s="234" t="str">
        <f t="shared" si="93"/>
        <v/>
      </c>
      <c r="AI188" s="55" t="str">
        <f t="shared" si="94"/>
        <v/>
      </c>
      <c r="AJ188" s="57" t="str">
        <f t="shared" si="95"/>
        <v/>
      </c>
      <c r="AK188" s="230" t="str">
        <f t="shared" si="96"/>
        <v/>
      </c>
      <c r="AL188" s="230" t="str">
        <f t="shared" si="97"/>
        <v/>
      </c>
      <c r="AM188" s="69" t="str">
        <f t="shared" si="98"/>
        <v/>
      </c>
      <c r="AN188" s="58" t="str">
        <f t="shared" si="99"/>
        <v/>
      </c>
      <c r="AO188" s="1" t="str">
        <f t="shared" si="110"/>
        <v/>
      </c>
      <c r="AP188" s="1" t="str">
        <f t="shared" si="111"/>
        <v/>
      </c>
      <c r="AQ188" s="1" t="str">
        <f t="shared" si="112"/>
        <v/>
      </c>
      <c r="AR188" s="1" t="str">
        <f t="shared" si="113"/>
        <v/>
      </c>
    </row>
    <row r="189" spans="1:44" ht="17.399999999999999" hidden="1" customHeight="1">
      <c r="A189">
        <f t="shared" si="101"/>
        <v>0</v>
      </c>
      <c r="B189" s="65">
        <f t="shared" si="102"/>
        <v>184</v>
      </c>
      <c r="C189" s="65"/>
      <c r="D189" s="62" t="str">
        <f t="shared" si="114"/>
        <v/>
      </c>
      <c r="E189" s="68"/>
      <c r="F189" s="16"/>
      <c r="M189" s="40" t="str">
        <f>CONCATENATE(COUNTIF(N$3:N189,N189),N189)</f>
        <v xml:space="preserve">187 </v>
      </c>
      <c r="N189" s="12" t="str">
        <f>IF(O189&gt;0,'Saisie CLASSEMENT'!K194)</f>
        <v xml:space="preserve"> </v>
      </c>
      <c r="O189" s="59" t="str">
        <f>IF('Saisie CLASSEMENT'!$C194&gt;0,'Saisie CLASSEMENT'!B194,"")</f>
        <v/>
      </c>
      <c r="P189" s="59">
        <f>IF(O189&gt;0,'Saisie CLASSEMENT'!C194)</f>
        <v>0</v>
      </c>
      <c r="Q189" s="12" t="str">
        <f>IF(O189&gt;0,CONCATENATE('Saisie CLASSEMENT'!I194," ",'Saisie CLASSEMENT'!J194,""))</f>
        <v xml:space="preserve">   </v>
      </c>
      <c r="R189" s="60" t="str">
        <f>IF(O189&gt;0,'Saisie CLASSEMENT'!N194)</f>
        <v xml:space="preserve"> </v>
      </c>
      <c r="S189" s="60" t="str">
        <f>IF(O189&gt;0,'Saisie CLASSEMENT'!O194)</f>
        <v xml:space="preserve"> </v>
      </c>
      <c r="T189" s="14" t="str">
        <f>IF(LEN(O189)&gt;0,'Saisie CLASSEMENT'!H194,"")</f>
        <v/>
      </c>
      <c r="V189" s="43" t="str">
        <f t="shared" si="89"/>
        <v/>
      </c>
      <c r="W189" s="43" t="str">
        <f t="shared" si="90"/>
        <v/>
      </c>
      <c r="X189" s="43" t="str">
        <f t="shared" si="91"/>
        <v/>
      </c>
      <c r="Y189" s="1" t="str">
        <f>IF(OR(N189="",COUNTIF(N$2:N189,N189)&gt;1),"",COUNTIF(N:N,"&gt;="&amp;N189))</f>
        <v/>
      </c>
      <c r="Z189" s="53" t="str">
        <f t="shared" si="104"/>
        <v/>
      </c>
      <c r="AA189" s="53" t="str">
        <f t="shared" si="105"/>
        <v/>
      </c>
      <c r="AB189" t="str">
        <f t="shared" si="106"/>
        <v/>
      </c>
      <c r="AC189" s="54" t="str">
        <f t="shared" si="107"/>
        <v/>
      </c>
      <c r="AD189" s="55" t="str">
        <f t="shared" si="108"/>
        <v/>
      </c>
      <c r="AE189" s="56" t="str">
        <f>IF(ISERROR(VLOOKUP(CONCATENATE($AB$2,$Z189),$M$2:T$200,8,FALSE)),"",VLOOKUP(CONCATENATE($AB$2,$Z189),$M$2:$T$200,8,FALSE))</f>
        <v/>
      </c>
      <c r="AF189" s="57" t="str">
        <f t="shared" si="109"/>
        <v/>
      </c>
      <c r="AG189" s="233" t="str">
        <f t="shared" si="92"/>
        <v/>
      </c>
      <c r="AH189" s="234" t="str">
        <f t="shared" si="93"/>
        <v/>
      </c>
      <c r="AI189" s="55" t="str">
        <f t="shared" si="94"/>
        <v/>
      </c>
      <c r="AJ189" s="57" t="str">
        <f t="shared" si="95"/>
        <v/>
      </c>
      <c r="AK189" s="230" t="str">
        <f t="shared" si="96"/>
        <v/>
      </c>
      <c r="AL189" s="230" t="str">
        <f t="shared" si="97"/>
        <v/>
      </c>
      <c r="AM189" s="69" t="str">
        <f t="shared" si="98"/>
        <v/>
      </c>
      <c r="AN189" s="58" t="str">
        <f t="shared" si="99"/>
        <v/>
      </c>
      <c r="AO189" s="1" t="str">
        <f t="shared" si="110"/>
        <v/>
      </c>
      <c r="AP189" s="1" t="str">
        <f t="shared" si="111"/>
        <v/>
      </c>
      <c r="AQ189" s="1" t="str">
        <f t="shared" si="112"/>
        <v/>
      </c>
      <c r="AR189" s="1" t="str">
        <f t="shared" si="113"/>
        <v/>
      </c>
    </row>
    <row r="190" spans="1:44" ht="17.399999999999999" hidden="1" customHeight="1">
      <c r="A190">
        <f t="shared" si="101"/>
        <v>0</v>
      </c>
      <c r="B190" s="65">
        <f t="shared" si="102"/>
        <v>185</v>
      </c>
      <c r="C190" s="65"/>
      <c r="D190" s="62" t="str">
        <f t="shared" si="114"/>
        <v/>
      </c>
      <c r="E190" s="68"/>
      <c r="F190" s="16"/>
      <c r="M190" s="40" t="str">
        <f>CONCATENATE(COUNTIF(N$3:N190,N190),N190)</f>
        <v xml:space="preserve">188 </v>
      </c>
      <c r="N190" s="12" t="str">
        <f>IF(O190&gt;0,'Saisie CLASSEMENT'!K195)</f>
        <v xml:space="preserve"> </v>
      </c>
      <c r="O190" s="59" t="str">
        <f>IF('Saisie CLASSEMENT'!$C195&gt;0,'Saisie CLASSEMENT'!B195,"")</f>
        <v/>
      </c>
      <c r="P190" s="59">
        <f>IF(O190&gt;0,'Saisie CLASSEMENT'!C195)</f>
        <v>0</v>
      </c>
      <c r="Q190" s="12" t="str">
        <f>IF(O190&gt;0,CONCATENATE('Saisie CLASSEMENT'!I195," ",'Saisie CLASSEMENT'!J195,""))</f>
        <v xml:space="preserve">   </v>
      </c>
      <c r="R190" s="60" t="str">
        <f>IF(O190&gt;0,'Saisie CLASSEMENT'!N195)</f>
        <v xml:space="preserve"> </v>
      </c>
      <c r="S190" s="60" t="str">
        <f>IF(O190&gt;0,'Saisie CLASSEMENT'!O195)</f>
        <v xml:space="preserve"> </v>
      </c>
      <c r="T190" s="14" t="str">
        <f>IF(LEN(O190)&gt;0,'Saisie CLASSEMENT'!H195,"")</f>
        <v/>
      </c>
      <c r="V190" s="43" t="str">
        <f t="shared" si="89"/>
        <v/>
      </c>
      <c r="W190" s="43" t="str">
        <f t="shared" si="90"/>
        <v/>
      </c>
      <c r="X190" s="43" t="str">
        <f t="shared" si="91"/>
        <v/>
      </c>
      <c r="Y190" s="1" t="str">
        <f>IF(OR(N190="",COUNTIF(N$2:N190,N190)&gt;1),"",COUNTIF(N:N,"&gt;="&amp;N190))</f>
        <v/>
      </c>
      <c r="Z190" s="53" t="str">
        <f t="shared" si="104"/>
        <v/>
      </c>
      <c r="AA190" s="53" t="str">
        <f t="shared" si="105"/>
        <v/>
      </c>
      <c r="AB190" t="str">
        <f t="shared" si="106"/>
        <v/>
      </c>
      <c r="AC190" s="54" t="str">
        <f t="shared" si="107"/>
        <v/>
      </c>
      <c r="AD190" s="55" t="str">
        <f t="shared" si="108"/>
        <v/>
      </c>
      <c r="AE190" s="56" t="str">
        <f>IF(ISERROR(VLOOKUP(CONCATENATE($AB$2,$Z190),$M$2:T$200,8,FALSE)),"",VLOOKUP(CONCATENATE($AB$2,$Z190),$M$2:$T$200,8,FALSE))</f>
        <v/>
      </c>
      <c r="AF190" s="57" t="str">
        <f t="shared" si="109"/>
        <v/>
      </c>
      <c r="AG190" s="233" t="str">
        <f t="shared" si="92"/>
        <v/>
      </c>
      <c r="AH190" s="234" t="str">
        <f t="shared" si="93"/>
        <v/>
      </c>
      <c r="AI190" s="55" t="str">
        <f t="shared" si="94"/>
        <v/>
      </c>
      <c r="AJ190" s="57" t="str">
        <f t="shared" si="95"/>
        <v/>
      </c>
      <c r="AK190" s="230" t="str">
        <f t="shared" si="96"/>
        <v/>
      </c>
      <c r="AL190" s="230" t="str">
        <f t="shared" si="97"/>
        <v/>
      </c>
      <c r="AM190" s="69" t="str">
        <f t="shared" si="98"/>
        <v/>
      </c>
      <c r="AN190" s="58" t="str">
        <f t="shared" si="99"/>
        <v/>
      </c>
      <c r="AO190" s="1" t="str">
        <f t="shared" si="110"/>
        <v/>
      </c>
      <c r="AP190" s="1" t="str">
        <f t="shared" si="111"/>
        <v/>
      </c>
      <c r="AQ190" s="1" t="str">
        <f t="shared" si="112"/>
        <v/>
      </c>
      <c r="AR190" s="1" t="str">
        <f t="shared" si="113"/>
        <v/>
      </c>
    </row>
    <row r="191" spans="1:44" ht="17.399999999999999" hidden="1" customHeight="1">
      <c r="A191">
        <f t="shared" si="101"/>
        <v>0</v>
      </c>
      <c r="B191" s="65">
        <f t="shared" si="102"/>
        <v>186</v>
      </c>
      <c r="C191" s="65"/>
      <c r="D191" s="62" t="str">
        <f t="shared" si="114"/>
        <v/>
      </c>
      <c r="E191" s="68"/>
      <c r="F191" s="16"/>
      <c r="M191" s="40" t="str">
        <f>CONCATENATE(COUNTIF(N$3:N191,N191),N191)</f>
        <v xml:space="preserve">189 </v>
      </c>
      <c r="N191" s="12" t="str">
        <f>IF(O191&gt;0,'Saisie CLASSEMENT'!K196)</f>
        <v xml:space="preserve"> </v>
      </c>
      <c r="O191" s="59" t="str">
        <f>IF('Saisie CLASSEMENT'!$C196&gt;0,'Saisie CLASSEMENT'!B196,"")</f>
        <v/>
      </c>
      <c r="P191" s="59">
        <f>IF(O191&gt;0,'Saisie CLASSEMENT'!C196)</f>
        <v>0</v>
      </c>
      <c r="Q191" s="12" t="str">
        <f>IF(O191&gt;0,CONCATENATE('Saisie CLASSEMENT'!I196," ",'Saisie CLASSEMENT'!J196,""))</f>
        <v xml:space="preserve">   </v>
      </c>
      <c r="R191" s="60" t="str">
        <f>IF(O191&gt;0,'Saisie CLASSEMENT'!N196)</f>
        <v xml:space="preserve"> </v>
      </c>
      <c r="S191" s="60" t="str">
        <f>IF(O191&gt;0,'Saisie CLASSEMENT'!O196)</f>
        <v xml:space="preserve"> </v>
      </c>
      <c r="T191" s="14" t="str">
        <f>IF(LEN(O191)&gt;0,'Saisie CLASSEMENT'!H196,"")</f>
        <v/>
      </c>
      <c r="V191" s="43" t="str">
        <f t="shared" si="89"/>
        <v/>
      </c>
      <c r="W191" s="43" t="str">
        <f t="shared" si="90"/>
        <v/>
      </c>
      <c r="X191" s="43" t="str">
        <f t="shared" si="91"/>
        <v/>
      </c>
      <c r="Y191" s="1" t="str">
        <f>IF(OR(N191="",COUNTIF(N$2:N191,N191)&gt;1),"",COUNTIF(N:N,"&gt;="&amp;N191))</f>
        <v/>
      </c>
      <c r="Z191" s="53" t="str">
        <f t="shared" si="104"/>
        <v/>
      </c>
      <c r="AA191" s="53" t="str">
        <f t="shared" si="105"/>
        <v/>
      </c>
      <c r="AB191" t="str">
        <f t="shared" si="106"/>
        <v/>
      </c>
      <c r="AC191" s="54" t="str">
        <f t="shared" si="107"/>
        <v/>
      </c>
      <c r="AD191" s="55" t="str">
        <f t="shared" si="108"/>
        <v/>
      </c>
      <c r="AE191" s="56" t="str">
        <f>IF(ISERROR(VLOOKUP(CONCATENATE($AB$2,$Z191),$M$2:T$200,8,FALSE)),"",VLOOKUP(CONCATENATE($AB$2,$Z191),$M$2:$T$200,8,FALSE))</f>
        <v/>
      </c>
      <c r="AF191" s="57" t="str">
        <f t="shared" si="109"/>
        <v/>
      </c>
      <c r="AG191" s="233" t="str">
        <f t="shared" si="92"/>
        <v/>
      </c>
      <c r="AH191" s="234" t="str">
        <f t="shared" si="93"/>
        <v/>
      </c>
      <c r="AI191" s="55" t="str">
        <f t="shared" si="94"/>
        <v/>
      </c>
      <c r="AJ191" s="57" t="str">
        <f t="shared" si="95"/>
        <v/>
      </c>
      <c r="AK191" s="230" t="str">
        <f t="shared" si="96"/>
        <v/>
      </c>
      <c r="AL191" s="230" t="str">
        <f t="shared" si="97"/>
        <v/>
      </c>
      <c r="AM191" s="69" t="str">
        <f t="shared" si="98"/>
        <v/>
      </c>
      <c r="AN191" s="58" t="str">
        <f t="shared" si="99"/>
        <v/>
      </c>
      <c r="AO191" s="1" t="str">
        <f t="shared" si="110"/>
        <v/>
      </c>
      <c r="AP191" s="1" t="str">
        <f t="shared" si="111"/>
        <v/>
      </c>
      <c r="AQ191" s="1" t="str">
        <f t="shared" si="112"/>
        <v/>
      </c>
      <c r="AR191" s="1" t="str">
        <f t="shared" si="113"/>
        <v/>
      </c>
    </row>
    <row r="192" spans="1:44" ht="17.399999999999999" hidden="1" customHeight="1">
      <c r="A192">
        <f t="shared" si="101"/>
        <v>0</v>
      </c>
      <c r="B192" s="65">
        <f t="shared" si="102"/>
        <v>187</v>
      </c>
      <c r="C192" s="65"/>
      <c r="D192" s="62" t="str">
        <f t="shared" si="114"/>
        <v/>
      </c>
      <c r="E192" s="68"/>
      <c r="F192" s="16"/>
      <c r="M192" s="40" t="str">
        <f>CONCATENATE(COUNTIF(N$3:N192,N192),N192)</f>
        <v xml:space="preserve">190 </v>
      </c>
      <c r="N192" s="12" t="str">
        <f>IF(O192&gt;0,'Saisie CLASSEMENT'!K197)</f>
        <v xml:space="preserve"> </v>
      </c>
      <c r="O192" s="59" t="str">
        <f>IF('Saisie CLASSEMENT'!$C197&gt;0,'Saisie CLASSEMENT'!B197,"")</f>
        <v/>
      </c>
      <c r="P192" s="59">
        <f>IF(O192&gt;0,'Saisie CLASSEMENT'!C197)</f>
        <v>0</v>
      </c>
      <c r="Q192" s="12" t="str">
        <f>IF(O192&gt;0,CONCATENATE('Saisie CLASSEMENT'!I197," ",'Saisie CLASSEMENT'!J197,""))</f>
        <v xml:space="preserve">   </v>
      </c>
      <c r="R192" s="60" t="str">
        <f>IF(O192&gt;0,'Saisie CLASSEMENT'!N197)</f>
        <v xml:space="preserve"> </v>
      </c>
      <c r="S192" s="60" t="str">
        <f>IF(O192&gt;0,'Saisie CLASSEMENT'!O197)</f>
        <v xml:space="preserve"> </v>
      </c>
      <c r="T192" s="14" t="str">
        <f>IF(LEN(O192)&gt;0,'Saisie CLASSEMENT'!H197,"")</f>
        <v/>
      </c>
      <c r="V192" s="43" t="str">
        <f t="shared" si="89"/>
        <v/>
      </c>
      <c r="W192" s="43" t="str">
        <f t="shared" si="90"/>
        <v/>
      </c>
      <c r="X192" s="43" t="str">
        <f t="shared" si="91"/>
        <v/>
      </c>
      <c r="Y192" s="1" t="str">
        <f>IF(OR(N192="",COUNTIF(N$2:N192,N192)&gt;1),"",COUNTIF(N:N,"&gt;="&amp;N192))</f>
        <v/>
      </c>
      <c r="Z192" s="53" t="str">
        <f t="shared" si="104"/>
        <v/>
      </c>
      <c r="AA192" s="53" t="str">
        <f t="shared" si="105"/>
        <v/>
      </c>
      <c r="AB192" t="str">
        <f t="shared" si="106"/>
        <v/>
      </c>
      <c r="AC192" s="54" t="str">
        <f t="shared" si="107"/>
        <v/>
      </c>
      <c r="AD192" s="55" t="str">
        <f t="shared" si="108"/>
        <v/>
      </c>
      <c r="AE192" s="56" t="str">
        <f>IF(ISERROR(VLOOKUP(CONCATENATE($AB$2,$Z192),$M$2:T$200,8,FALSE)),"",VLOOKUP(CONCATENATE($AB$2,$Z192),$M$2:$T$200,8,FALSE))</f>
        <v/>
      </c>
      <c r="AF192" s="57" t="str">
        <f t="shared" si="109"/>
        <v/>
      </c>
      <c r="AG192" s="233" t="str">
        <f t="shared" si="92"/>
        <v/>
      </c>
      <c r="AH192" s="234" t="str">
        <f t="shared" si="93"/>
        <v/>
      </c>
      <c r="AI192" s="55" t="str">
        <f t="shared" si="94"/>
        <v/>
      </c>
      <c r="AJ192" s="57" t="str">
        <f t="shared" si="95"/>
        <v/>
      </c>
      <c r="AK192" s="230" t="str">
        <f t="shared" si="96"/>
        <v/>
      </c>
      <c r="AL192" s="230" t="str">
        <f t="shared" si="97"/>
        <v/>
      </c>
      <c r="AM192" s="69" t="str">
        <f t="shared" si="98"/>
        <v/>
      </c>
      <c r="AN192" s="58" t="str">
        <f t="shared" si="99"/>
        <v/>
      </c>
      <c r="AO192" s="1" t="str">
        <f t="shared" si="110"/>
        <v/>
      </c>
      <c r="AP192" s="1" t="str">
        <f t="shared" si="111"/>
        <v/>
      </c>
      <c r="AQ192" s="1" t="str">
        <f t="shared" si="112"/>
        <v/>
      </c>
      <c r="AR192" s="1" t="str">
        <f t="shared" si="113"/>
        <v/>
      </c>
    </row>
    <row r="193" spans="1:44" ht="17.399999999999999" hidden="1" customHeight="1">
      <c r="A193">
        <f t="shared" si="101"/>
        <v>0</v>
      </c>
      <c r="B193" s="65">
        <f t="shared" si="102"/>
        <v>188</v>
      </c>
      <c r="C193" s="65"/>
      <c r="D193" s="62" t="str">
        <f t="shared" si="114"/>
        <v/>
      </c>
      <c r="E193" s="68"/>
      <c r="F193" s="16"/>
      <c r="M193" s="40" t="str">
        <f>CONCATENATE(COUNTIF(N$3:N193,N193),N193)</f>
        <v xml:space="preserve">191 </v>
      </c>
      <c r="N193" s="12" t="str">
        <f>IF(O193&gt;0,'Saisie CLASSEMENT'!K198)</f>
        <v xml:space="preserve"> </v>
      </c>
      <c r="O193" s="59" t="str">
        <f>IF('Saisie CLASSEMENT'!$C198&gt;0,'Saisie CLASSEMENT'!B198,"")</f>
        <v/>
      </c>
      <c r="P193" s="59">
        <f>IF(O193&gt;0,'Saisie CLASSEMENT'!C198)</f>
        <v>0</v>
      </c>
      <c r="Q193" s="12" t="str">
        <f>IF(O193&gt;0,CONCATENATE('Saisie CLASSEMENT'!I198," ",'Saisie CLASSEMENT'!J198,""))</f>
        <v xml:space="preserve">   </v>
      </c>
      <c r="R193" s="60" t="str">
        <f>IF(O193&gt;0,'Saisie CLASSEMENT'!N198)</f>
        <v xml:space="preserve"> </v>
      </c>
      <c r="S193" s="60" t="str">
        <f>IF(O193&gt;0,'Saisie CLASSEMENT'!O198)</f>
        <v xml:space="preserve"> </v>
      </c>
      <c r="T193" s="14" t="str">
        <f>IF(LEN(O193)&gt;0,'Saisie CLASSEMENT'!H198,"")</f>
        <v/>
      </c>
      <c r="V193" s="43" t="str">
        <f t="shared" si="89"/>
        <v/>
      </c>
      <c r="W193" s="43" t="str">
        <f t="shared" si="90"/>
        <v/>
      </c>
      <c r="X193" s="43" t="str">
        <f t="shared" si="91"/>
        <v/>
      </c>
      <c r="Y193" s="1" t="str">
        <f>IF(OR(N193="",COUNTIF(N$2:N193,N193)&gt;1),"",COUNTIF(N:N,"&gt;="&amp;N193))</f>
        <v/>
      </c>
      <c r="Z193" s="53" t="str">
        <f t="shared" si="104"/>
        <v/>
      </c>
      <c r="AA193" s="53" t="str">
        <f t="shared" si="105"/>
        <v/>
      </c>
      <c r="AB193" t="str">
        <f t="shared" si="106"/>
        <v/>
      </c>
      <c r="AC193" s="54" t="str">
        <f t="shared" si="107"/>
        <v/>
      </c>
      <c r="AD193" s="55" t="str">
        <f t="shared" si="108"/>
        <v/>
      </c>
      <c r="AE193" s="56" t="str">
        <f>IF(ISERROR(VLOOKUP(CONCATENATE($AB$2,$Z193),$M$2:T$200,8,FALSE)),"",VLOOKUP(CONCATENATE($AB$2,$Z193),$M$2:$T$200,8,FALSE))</f>
        <v/>
      </c>
      <c r="AF193" s="57" t="str">
        <f t="shared" si="109"/>
        <v/>
      </c>
      <c r="AG193" s="233" t="str">
        <f t="shared" si="92"/>
        <v/>
      </c>
      <c r="AH193" s="234" t="str">
        <f t="shared" si="93"/>
        <v/>
      </c>
      <c r="AI193" s="55" t="str">
        <f t="shared" si="94"/>
        <v/>
      </c>
      <c r="AJ193" s="57" t="str">
        <f t="shared" si="95"/>
        <v/>
      </c>
      <c r="AK193" s="230" t="str">
        <f t="shared" si="96"/>
        <v/>
      </c>
      <c r="AL193" s="230" t="str">
        <f t="shared" si="97"/>
        <v/>
      </c>
      <c r="AM193" s="69" t="str">
        <f t="shared" si="98"/>
        <v/>
      </c>
      <c r="AN193" s="58" t="str">
        <f t="shared" si="99"/>
        <v/>
      </c>
      <c r="AO193" s="1" t="str">
        <f t="shared" si="110"/>
        <v/>
      </c>
      <c r="AP193" s="1" t="str">
        <f t="shared" si="111"/>
        <v/>
      </c>
      <c r="AQ193" s="1" t="str">
        <f t="shared" si="112"/>
        <v/>
      </c>
      <c r="AR193" s="1" t="str">
        <f t="shared" si="113"/>
        <v/>
      </c>
    </row>
    <row r="194" spans="1:44" ht="17.399999999999999" hidden="1" customHeight="1">
      <c r="A194">
        <f t="shared" si="101"/>
        <v>0</v>
      </c>
      <c r="B194" s="65">
        <f t="shared" si="102"/>
        <v>189</v>
      </c>
      <c r="C194" s="65"/>
      <c r="D194" s="62" t="str">
        <f t="shared" si="114"/>
        <v/>
      </c>
      <c r="E194" s="68"/>
      <c r="F194" s="16"/>
      <c r="M194" s="40" t="str">
        <f>CONCATENATE(COUNTIF(N$3:N194,N194),N194)</f>
        <v xml:space="preserve">192 </v>
      </c>
      <c r="N194" s="12" t="str">
        <f>IF(O194&gt;0,'Saisie CLASSEMENT'!K199)</f>
        <v xml:space="preserve"> </v>
      </c>
      <c r="O194" s="59" t="str">
        <f>IF('Saisie CLASSEMENT'!$C199&gt;0,'Saisie CLASSEMENT'!B199,"")</f>
        <v/>
      </c>
      <c r="P194" s="59">
        <f>IF(O194&gt;0,'Saisie CLASSEMENT'!C199)</f>
        <v>0</v>
      </c>
      <c r="Q194" s="12" t="str">
        <f>IF(O194&gt;0,CONCATENATE('Saisie CLASSEMENT'!I199," ",'Saisie CLASSEMENT'!J199,""))</f>
        <v xml:space="preserve">   </v>
      </c>
      <c r="R194" s="60" t="str">
        <f>IF(O194&gt;0,'Saisie CLASSEMENT'!N199)</f>
        <v xml:space="preserve"> </v>
      </c>
      <c r="S194" s="60" t="str">
        <f>IF(O194&gt;0,'Saisie CLASSEMENT'!O199)</f>
        <v xml:space="preserve"> </v>
      </c>
      <c r="T194" s="14" t="str">
        <f>IF(LEN(O194)&gt;0,'Saisie CLASSEMENT'!H199,"")</f>
        <v/>
      </c>
      <c r="V194" s="43" t="str">
        <f t="shared" si="89"/>
        <v/>
      </c>
      <c r="W194" s="43" t="str">
        <f t="shared" si="90"/>
        <v/>
      </c>
      <c r="X194" s="43" t="str">
        <f t="shared" si="91"/>
        <v/>
      </c>
      <c r="Y194" s="1" t="str">
        <f>IF(OR(N194="",COUNTIF(N$2:N194,N194)&gt;1),"",COUNTIF(N:N,"&gt;="&amp;N194))</f>
        <v/>
      </c>
      <c r="Z194" s="53" t="str">
        <f t="shared" si="104"/>
        <v/>
      </c>
      <c r="AA194" s="53" t="str">
        <f t="shared" si="105"/>
        <v/>
      </c>
      <c r="AB194" t="str">
        <f t="shared" si="106"/>
        <v/>
      </c>
      <c r="AC194" s="54" t="str">
        <f t="shared" si="107"/>
        <v/>
      </c>
      <c r="AD194" s="55" t="str">
        <f t="shared" si="108"/>
        <v/>
      </c>
      <c r="AE194" s="56" t="str">
        <f>IF(ISERROR(VLOOKUP(CONCATENATE($AB$2,$Z194),$M$2:T$200,8,FALSE)),"",VLOOKUP(CONCATENATE($AB$2,$Z194),$M$2:$T$200,8,FALSE))</f>
        <v/>
      </c>
      <c r="AF194" s="57" t="str">
        <f t="shared" si="109"/>
        <v/>
      </c>
      <c r="AG194" s="233" t="str">
        <f t="shared" si="92"/>
        <v/>
      </c>
      <c r="AH194" s="234" t="str">
        <f t="shared" si="93"/>
        <v/>
      </c>
      <c r="AI194" s="55" t="str">
        <f t="shared" si="94"/>
        <v/>
      </c>
      <c r="AJ194" s="57" t="str">
        <f t="shared" si="95"/>
        <v/>
      </c>
      <c r="AK194" s="230" t="str">
        <f t="shared" si="96"/>
        <v/>
      </c>
      <c r="AL194" s="230" t="str">
        <f t="shared" si="97"/>
        <v/>
      </c>
      <c r="AM194" s="69" t="str">
        <f t="shared" si="98"/>
        <v/>
      </c>
      <c r="AN194" s="58" t="str">
        <f t="shared" si="99"/>
        <v/>
      </c>
      <c r="AO194" s="1" t="str">
        <f t="shared" si="110"/>
        <v/>
      </c>
      <c r="AP194" s="1" t="str">
        <f t="shared" si="111"/>
        <v/>
      </c>
      <c r="AQ194" s="1" t="str">
        <f t="shared" si="112"/>
        <v/>
      </c>
      <c r="AR194" s="1" t="str">
        <f t="shared" si="113"/>
        <v/>
      </c>
    </row>
    <row r="195" spans="1:44" ht="17.399999999999999" hidden="1" customHeight="1">
      <c r="A195">
        <f t="shared" si="101"/>
        <v>0</v>
      </c>
      <c r="B195" s="65">
        <f t="shared" si="102"/>
        <v>190</v>
      </c>
      <c r="C195" s="65"/>
      <c r="D195" s="62" t="str">
        <f t="shared" si="114"/>
        <v/>
      </c>
      <c r="E195" s="68"/>
      <c r="F195" s="16"/>
      <c r="M195" s="40" t="str">
        <f>CONCATENATE(COUNTIF(N$3:N195,N195),N195)</f>
        <v xml:space="preserve">193 </v>
      </c>
      <c r="N195" s="12" t="str">
        <f>IF(O195&gt;0,'Saisie CLASSEMENT'!K200)</f>
        <v xml:space="preserve"> </v>
      </c>
      <c r="O195" s="59" t="str">
        <f>IF('Saisie CLASSEMENT'!$C200&gt;0,'Saisie CLASSEMENT'!B200,"")</f>
        <v/>
      </c>
      <c r="P195" s="59">
        <f>IF(O195&gt;0,'Saisie CLASSEMENT'!C200)</f>
        <v>0</v>
      </c>
      <c r="Q195" s="12" t="str">
        <f>IF(O195&gt;0,CONCATENATE('Saisie CLASSEMENT'!I200," ",'Saisie CLASSEMENT'!J200,""))</f>
        <v xml:space="preserve">   </v>
      </c>
      <c r="R195" s="60" t="str">
        <f>IF(O195&gt;0,'Saisie CLASSEMENT'!N200)</f>
        <v xml:space="preserve"> </v>
      </c>
      <c r="S195" s="60" t="str">
        <f>IF(O195&gt;0,'Saisie CLASSEMENT'!O200)</f>
        <v xml:space="preserve"> </v>
      </c>
      <c r="T195" s="14" t="str">
        <f>IF(LEN(O195)&gt;0,'Saisie CLASSEMENT'!H200,"")</f>
        <v/>
      </c>
      <c r="V195" s="43" t="str">
        <f t="shared" si="89"/>
        <v/>
      </c>
      <c r="W195" s="43" t="str">
        <f t="shared" si="90"/>
        <v/>
      </c>
      <c r="X195" s="43" t="str">
        <f t="shared" si="91"/>
        <v/>
      </c>
      <c r="Y195" s="1" t="str">
        <f>IF(OR(N195="",COUNTIF(N$2:N195,N195)&gt;1),"",COUNTIF(N:N,"&gt;="&amp;N195))</f>
        <v/>
      </c>
      <c r="Z195" s="53" t="str">
        <f t="shared" ref="Z195:Z200" si="115">IF(ROW()-1&gt;COUNT(Y:Y),"",INDEX(N:N,MATCH(LARGE(Y:Y,ROW()-1),Y:Y,0)))</f>
        <v/>
      </c>
      <c r="AA195" s="53" t="str">
        <f t="shared" ref="AA195:AA200" si="116">IF(ISERROR(VLOOKUP(CONCATENATE($AA$2,$Z195),$M$2:$T$200,3,FALSE)),"",VLOOKUP(CONCATENATE($AA$2,$Z195),$M$2:$T$200,3,FALSE))</f>
        <v/>
      </c>
      <c r="AB195" t="str">
        <f t="shared" ref="AB195:AB200" si="117">IF(ISERROR(VLOOKUP(CONCATENATE($AB$2,$Z195),$M$2:$T$200,3,FALSE)),"",VLOOKUP(CONCATENATE($AB$2,$Z195),$M$2:$T$200,3,FALSE))</f>
        <v/>
      </c>
      <c r="AC195" s="54" t="str">
        <f t="shared" ref="AC195:AC200" si="118">IF(ISERROR(VLOOKUP(CONCATENATE($AC$2,$Z195),$M$2:$T$200,3,FALSE)),"",VLOOKUP(CONCATENATE($AC$2,$Z195),$M$2:$T$200,3,FALSE))</f>
        <v/>
      </c>
      <c r="AD195" s="55" t="str">
        <f t="shared" ref="AD195:AD200" si="119">IF(ISERROR(VLOOKUP(CONCATENATE($AA$2,$Z195),$M$2:$T$200,8,FALSE)),"",VLOOKUP(CONCATENATE($AA$2,$Z195),$M$2:$T$200,8,FALSE))</f>
        <v/>
      </c>
      <c r="AE195" s="56" t="str">
        <f>IF(ISERROR(VLOOKUP(CONCATENATE($AB$2,$Z195),$M$2:T$200,8,FALSE)),"",VLOOKUP(CONCATENATE($AB$2,$Z195),$M$2:$T$200,8,FALSE))</f>
        <v/>
      </c>
      <c r="AF195" s="57" t="str">
        <f t="shared" ref="AF195:AF200" si="120">IF(ISERROR(VLOOKUP(CONCATENATE($AC$2,$Z195),$M$2:$T$200,8,FALSE)),"",VLOOKUP(CONCATENATE($AC$2,$Z195),$M$2:$T$200,8,FALSE))</f>
        <v/>
      </c>
      <c r="AG195" s="233" t="str">
        <f t="shared" si="92"/>
        <v/>
      </c>
      <c r="AH195" s="234" t="str">
        <f t="shared" si="93"/>
        <v/>
      </c>
      <c r="AI195" s="55" t="str">
        <f t="shared" si="94"/>
        <v/>
      </c>
      <c r="AJ195" s="57" t="str">
        <f t="shared" si="95"/>
        <v/>
      </c>
      <c r="AK195" s="230" t="str">
        <f t="shared" si="96"/>
        <v/>
      </c>
      <c r="AL195" s="230" t="str">
        <f t="shared" si="97"/>
        <v/>
      </c>
      <c r="AM195" s="69" t="str">
        <f t="shared" si="98"/>
        <v/>
      </c>
      <c r="AN195" s="58" t="str">
        <f t="shared" si="99"/>
        <v/>
      </c>
      <c r="AO195" s="1" t="str">
        <f t="shared" ref="AO195:AO200" si="121">IF(LEN(AK195)&gt;0,(RANK(AK195,AK$3:AK$200,1)),"")</f>
        <v/>
      </c>
      <c r="AP195" s="1" t="str">
        <f t="shared" ref="AP195:AP200" si="122">IF(LEN(AL195)&gt;0,(RANK(AL195,AL$3:AL$200,1)),"")</f>
        <v/>
      </c>
      <c r="AQ195" s="1" t="str">
        <f t="shared" ref="AQ195:AQ200" si="123">IF(LEN(AM195)&gt;0,(RANK(AM195,AM$3:AM$200,1)),"")</f>
        <v/>
      </c>
      <c r="AR195" s="1" t="str">
        <f t="shared" ref="AR195:AR200" si="124">IF(LEN(AN195)&gt;0,(RANK(AN195,AN$3:AN$200,1)),"")</f>
        <v/>
      </c>
    </row>
    <row r="196" spans="1:44" ht="17.399999999999999" hidden="1" customHeight="1">
      <c r="A196">
        <f t="shared" si="101"/>
        <v>0</v>
      </c>
      <c r="B196" s="65">
        <f t="shared" si="102"/>
        <v>191</v>
      </c>
      <c r="C196" s="65"/>
      <c r="D196" s="62" t="str">
        <f t="shared" si="114"/>
        <v/>
      </c>
      <c r="E196" s="68"/>
      <c r="F196" s="16"/>
      <c r="M196" s="40" t="str">
        <f>CONCATENATE(COUNTIF(N$3:N196,N196),N196)</f>
        <v xml:space="preserve">194 </v>
      </c>
      <c r="N196" s="12" t="str">
        <f>IF(O196&gt;0,'Saisie CLASSEMENT'!K201)</f>
        <v xml:space="preserve"> </v>
      </c>
      <c r="O196" s="59" t="str">
        <f>IF('Saisie CLASSEMENT'!$C201&gt;0,'Saisie CLASSEMENT'!B201,"")</f>
        <v/>
      </c>
      <c r="P196" s="59">
        <f>IF(O196&gt;0,'Saisie CLASSEMENT'!C201)</f>
        <v>0</v>
      </c>
      <c r="Q196" s="12" t="str">
        <f>IF(O196&gt;0,CONCATENATE('Saisie CLASSEMENT'!I201," ",'Saisie CLASSEMENT'!J201,""))</f>
        <v xml:space="preserve">   </v>
      </c>
      <c r="R196" s="60" t="str">
        <f>IF(O196&gt;0,'Saisie CLASSEMENT'!N201)</f>
        <v xml:space="preserve"> </v>
      </c>
      <c r="S196" s="60" t="str">
        <f>IF(O196&gt;0,'Saisie CLASSEMENT'!O201)</f>
        <v xml:space="preserve"> </v>
      </c>
      <c r="T196" s="14" t="str">
        <f>IF(LEN(O196)&gt;0,'Saisie CLASSEMENT'!H201,"")</f>
        <v/>
      </c>
      <c r="V196" s="43" t="str">
        <f>CHOOSE($G$2,AQ196,AR196,AO196,AP196)</f>
        <v/>
      </c>
      <c r="W196" s="43" t="str">
        <f>CHOOSE($G$2,AI196,AJ196,AG196,AH196)</f>
        <v/>
      </c>
      <c r="X196" s="43" t="str">
        <f>CHOOSE($G$2,AG196,AH196,AG196,AH196)</f>
        <v/>
      </c>
      <c r="Y196" s="1" t="str">
        <f>IF(OR(N196="",COUNTIF(N$2:N196,N196)&gt;1),"",COUNTIF(N:N,"&gt;="&amp;N196))</f>
        <v/>
      </c>
      <c r="Z196" s="53" t="str">
        <f t="shared" si="115"/>
        <v/>
      </c>
      <c r="AA196" s="53" t="str">
        <f t="shared" si="116"/>
        <v/>
      </c>
      <c r="AB196" t="str">
        <f t="shared" si="117"/>
        <v/>
      </c>
      <c r="AC196" s="54" t="str">
        <f t="shared" si="118"/>
        <v/>
      </c>
      <c r="AD196" s="55" t="str">
        <f t="shared" si="119"/>
        <v/>
      </c>
      <c r="AE196" s="56" t="str">
        <f>IF(ISERROR(VLOOKUP(CONCATENATE($AB$2,$Z196),$M$2:T$200,8,FALSE)),"",VLOOKUP(CONCATENATE($AB$2,$Z196),$M$2:$T$200,8,FALSE))</f>
        <v/>
      </c>
      <c r="AF196" s="57" t="str">
        <f t="shared" si="120"/>
        <v/>
      </c>
      <c r="AG196" s="233" t="str">
        <f>IF(COUNT($AA196:$AB196)=2,$AA196+$AB196,"")</f>
        <v/>
      </c>
      <c r="AH196" s="234" t="str">
        <f>IF(COUNT($AA196:$AC196)=3,$AA196+$AB196+$AC196,"")</f>
        <v/>
      </c>
      <c r="AI196" s="55" t="str">
        <f>IF(COUNT($AD196:$AE196)=2,$AD196+$AE196,"")</f>
        <v/>
      </c>
      <c r="AJ196" s="57" t="str">
        <f>IF(COUNT($AD196:$AF196)=3,$AD196+$AE196+$AF196,"")</f>
        <v/>
      </c>
      <c r="AK196" s="230" t="str">
        <f>IF(LEN(AG196)&gt;0,(AG196+AA196/100),"")</f>
        <v/>
      </c>
      <c r="AL196" s="230" t="str">
        <f>IF(LEN(AH196)&gt;0,(AH196+AA196/100),"")</f>
        <v/>
      </c>
      <c r="AM196" s="69" t="str">
        <f t="shared" ref="AM196:AN200" si="125">IF(LEN(AI196)&gt;0,(AI196+AK196/1000000000),"")</f>
        <v/>
      </c>
      <c r="AN196" s="58" t="str">
        <f t="shared" si="125"/>
        <v/>
      </c>
      <c r="AO196" s="1" t="str">
        <f t="shared" si="121"/>
        <v/>
      </c>
      <c r="AP196" s="1" t="str">
        <f t="shared" si="122"/>
        <v/>
      </c>
      <c r="AQ196" s="1" t="str">
        <f t="shared" si="123"/>
        <v/>
      </c>
      <c r="AR196" s="1" t="str">
        <f t="shared" si="124"/>
        <v/>
      </c>
    </row>
    <row r="197" spans="1:44" ht="17.399999999999999" hidden="1" customHeight="1">
      <c r="A197">
        <f t="shared" si="101"/>
        <v>0</v>
      </c>
      <c r="B197" s="65">
        <f t="shared" si="102"/>
        <v>192</v>
      </c>
      <c r="C197" s="65"/>
      <c r="D197" s="62" t="str">
        <f t="shared" si="114"/>
        <v/>
      </c>
      <c r="E197" s="68"/>
      <c r="F197" s="16"/>
      <c r="M197" s="40" t="str">
        <f>CONCATENATE(COUNTIF(N$3:N197,N197),N197)</f>
        <v xml:space="preserve">195 </v>
      </c>
      <c r="N197" s="12" t="str">
        <f>IF(O197&gt;0,'Saisie CLASSEMENT'!K202)</f>
        <v xml:space="preserve"> </v>
      </c>
      <c r="O197" s="59" t="str">
        <f>IF('Saisie CLASSEMENT'!$C202&gt;0,'Saisie CLASSEMENT'!B202,"")</f>
        <v/>
      </c>
      <c r="P197" s="59">
        <f>IF(O197&gt;0,'Saisie CLASSEMENT'!C202)</f>
        <v>0</v>
      </c>
      <c r="Q197" s="12" t="str">
        <f>IF(O197&gt;0,CONCATENATE('Saisie CLASSEMENT'!I202," ",'Saisie CLASSEMENT'!J202,""))</f>
        <v xml:space="preserve">   </v>
      </c>
      <c r="R197" s="60" t="str">
        <f>IF(O197&gt;0,'Saisie CLASSEMENT'!N202)</f>
        <v xml:space="preserve"> </v>
      </c>
      <c r="S197" s="60" t="str">
        <f>IF(O197&gt;0,'Saisie CLASSEMENT'!O202)</f>
        <v xml:space="preserve"> </v>
      </c>
      <c r="T197" s="14" t="str">
        <f>IF(LEN(O197)&gt;0,'Saisie CLASSEMENT'!H202,"")</f>
        <v/>
      </c>
      <c r="V197" s="43" t="str">
        <f>CHOOSE($G$2,AQ197,AR197,AO197,AP197)</f>
        <v/>
      </c>
      <c r="W197" s="43" t="str">
        <f>CHOOSE($G$2,AI197,AJ197,AG197,AH197)</f>
        <v/>
      </c>
      <c r="X197" s="43" t="str">
        <f>CHOOSE($G$2,AG197,AH197,AG197,AH197)</f>
        <v/>
      </c>
      <c r="Y197" s="1" t="str">
        <f>IF(OR(N197="",COUNTIF(N$2:N197,N197)&gt;1),"",COUNTIF(N:N,"&gt;="&amp;N197))</f>
        <v/>
      </c>
      <c r="Z197" s="53" t="str">
        <f t="shared" si="115"/>
        <v/>
      </c>
      <c r="AA197" s="53" t="str">
        <f t="shared" si="116"/>
        <v/>
      </c>
      <c r="AB197" t="str">
        <f t="shared" si="117"/>
        <v/>
      </c>
      <c r="AC197" s="54" t="str">
        <f t="shared" si="118"/>
        <v/>
      </c>
      <c r="AD197" s="55" t="str">
        <f t="shared" si="119"/>
        <v/>
      </c>
      <c r="AE197" s="56" t="str">
        <f>IF(ISERROR(VLOOKUP(CONCATENATE($AB$2,$Z197),$M$2:T$200,8,FALSE)),"",VLOOKUP(CONCATENATE($AB$2,$Z197),$M$2:$T$200,8,FALSE))</f>
        <v/>
      </c>
      <c r="AF197" s="57" t="str">
        <f t="shared" si="120"/>
        <v/>
      </c>
      <c r="AG197" s="233" t="str">
        <f>IF(COUNT($AA197:$AB197)=2,$AA197+$AB197,"")</f>
        <v/>
      </c>
      <c r="AH197" s="234" t="str">
        <f>IF(COUNT($AA197:$AC197)=3,$AA197+$AB197+$AC197,"")</f>
        <v/>
      </c>
      <c r="AI197" s="55" t="str">
        <f>IF(COUNT($AD197:$AE197)=2,$AD197+$AE197,"")</f>
        <v/>
      </c>
      <c r="AJ197" s="57" t="str">
        <f>IF(COUNT($AD197:$AF197)=3,$AD197+$AE197+$AF197,"")</f>
        <v/>
      </c>
      <c r="AK197" s="230" t="str">
        <f>IF(LEN(AG197)&gt;0,(AG197+AA197/100),"")</f>
        <v/>
      </c>
      <c r="AL197" s="230" t="str">
        <f>IF(LEN(AH197)&gt;0,(AH197+AA197/100),"")</f>
        <v/>
      </c>
      <c r="AM197" s="69" t="str">
        <f t="shared" si="125"/>
        <v/>
      </c>
      <c r="AN197" s="58" t="str">
        <f t="shared" si="125"/>
        <v/>
      </c>
      <c r="AO197" s="1" t="str">
        <f t="shared" si="121"/>
        <v/>
      </c>
      <c r="AP197" s="1" t="str">
        <f t="shared" si="122"/>
        <v/>
      </c>
      <c r="AQ197" s="1" t="str">
        <f t="shared" si="123"/>
        <v/>
      </c>
      <c r="AR197" s="1" t="str">
        <f t="shared" si="124"/>
        <v/>
      </c>
    </row>
    <row r="198" spans="1:44" ht="17.399999999999999" hidden="1" customHeight="1">
      <c r="A198">
        <f t="shared" si="101"/>
        <v>0</v>
      </c>
      <c r="B198" s="65">
        <f t="shared" si="102"/>
        <v>193</v>
      </c>
      <c r="C198" s="65"/>
      <c r="D198" s="62" t="str">
        <f t="shared" si="114"/>
        <v/>
      </c>
      <c r="E198" s="68"/>
      <c r="F198" s="16"/>
      <c r="M198" s="40" t="str">
        <f>CONCATENATE(COUNTIF(N$3:N198,N198),N198)</f>
        <v xml:space="preserve">196 </v>
      </c>
      <c r="N198" s="12" t="str">
        <f>IF(O198&gt;0,'Saisie CLASSEMENT'!K203)</f>
        <v xml:space="preserve"> </v>
      </c>
      <c r="O198" s="59" t="str">
        <f>IF('Saisie CLASSEMENT'!$C203&gt;0,'Saisie CLASSEMENT'!B203,"")</f>
        <v/>
      </c>
      <c r="P198" s="59">
        <f>IF(O198&gt;0,'Saisie CLASSEMENT'!C203)</f>
        <v>0</v>
      </c>
      <c r="Q198" s="12" t="str">
        <f>IF(O198&gt;0,CONCATENATE('Saisie CLASSEMENT'!I203," ",'Saisie CLASSEMENT'!J203,""))</f>
        <v xml:space="preserve">   </v>
      </c>
      <c r="R198" s="60" t="str">
        <f>IF(O198&gt;0,'Saisie CLASSEMENT'!N203)</f>
        <v xml:space="preserve"> </v>
      </c>
      <c r="S198" s="60" t="str">
        <f>IF(O198&gt;0,'Saisie CLASSEMENT'!O203)</f>
        <v xml:space="preserve"> </v>
      </c>
      <c r="T198" s="14" t="str">
        <f>IF(LEN(O198)&gt;0,'Saisie CLASSEMENT'!H203,"")</f>
        <v/>
      </c>
      <c r="V198" s="43" t="str">
        <f>CHOOSE($G$2,AQ198,AR198,AO198,AP198)</f>
        <v/>
      </c>
      <c r="W198" s="43" t="str">
        <f>CHOOSE($G$2,AI198,AJ198,AG198,AH198)</f>
        <v/>
      </c>
      <c r="X198" s="43" t="str">
        <f>CHOOSE($G$2,AG198,AH198,AG198,AH198)</f>
        <v/>
      </c>
      <c r="Y198" s="1" t="str">
        <f>IF(OR(N198="",COUNTIF(N$2:N198,N198)&gt;1),"",COUNTIF(N:N,"&gt;="&amp;N198))</f>
        <v/>
      </c>
      <c r="Z198" s="53" t="str">
        <f t="shared" si="115"/>
        <v/>
      </c>
      <c r="AA198" s="53" t="str">
        <f t="shared" si="116"/>
        <v/>
      </c>
      <c r="AB198" t="str">
        <f t="shared" si="117"/>
        <v/>
      </c>
      <c r="AC198" s="54" t="str">
        <f t="shared" si="118"/>
        <v/>
      </c>
      <c r="AD198" s="55" t="str">
        <f t="shared" si="119"/>
        <v/>
      </c>
      <c r="AE198" s="56" t="str">
        <f>IF(ISERROR(VLOOKUP(CONCATENATE($AB$2,$Z198),$M$2:T$200,8,FALSE)),"",VLOOKUP(CONCATENATE($AB$2,$Z198),$M$2:$T$200,8,FALSE))</f>
        <v/>
      </c>
      <c r="AF198" s="57" t="str">
        <f t="shared" si="120"/>
        <v/>
      </c>
      <c r="AG198" s="233" t="str">
        <f>IF(COUNT($AA198:$AB198)=2,$AA198+$AB198,"")</f>
        <v/>
      </c>
      <c r="AH198" s="234" t="str">
        <f>IF(COUNT($AA198:$AC198)=3,$AA198+$AB198+$AC198,"")</f>
        <v/>
      </c>
      <c r="AI198" s="55" t="str">
        <f>IF(COUNT($AD198:$AE198)=2,$AD198+$AE198,"")</f>
        <v/>
      </c>
      <c r="AJ198" s="57" t="str">
        <f>IF(COUNT($AD198:$AF198)=3,$AD198+$AE198+$AF198,"")</f>
        <v/>
      </c>
      <c r="AK198" s="230" t="str">
        <f>IF(LEN(AG198)&gt;0,(AG198+AA198/100),"")</f>
        <v/>
      </c>
      <c r="AL198" s="230" t="str">
        <f>IF(LEN(AH198)&gt;0,(AH198+AA198/100),"")</f>
        <v/>
      </c>
      <c r="AM198" s="69" t="str">
        <f t="shared" si="125"/>
        <v/>
      </c>
      <c r="AN198" s="58" t="str">
        <f t="shared" si="125"/>
        <v/>
      </c>
      <c r="AO198" s="1" t="str">
        <f t="shared" si="121"/>
        <v/>
      </c>
      <c r="AP198" s="1" t="str">
        <f t="shared" si="122"/>
        <v/>
      </c>
      <c r="AQ198" s="1" t="str">
        <f t="shared" si="123"/>
        <v/>
      </c>
      <c r="AR198" s="1" t="str">
        <f t="shared" si="124"/>
        <v/>
      </c>
    </row>
    <row r="199" spans="1:44" ht="17.399999999999999" hidden="1" customHeight="1">
      <c r="A199">
        <f>IF(LEN(C199)&gt;0,1,0)</f>
        <v>0</v>
      </c>
      <c r="B199" s="65">
        <f t="shared" si="102"/>
        <v>194</v>
      </c>
      <c r="C199" s="65"/>
      <c r="D199" s="62" t="str">
        <f t="shared" si="114"/>
        <v/>
      </c>
      <c r="E199" s="68"/>
      <c r="F199" s="16"/>
      <c r="M199" s="40" t="str">
        <f>CONCATENATE(COUNTIF(N$3:N199,N199),N199)</f>
        <v xml:space="preserve">197 </v>
      </c>
      <c r="N199" s="12" t="str">
        <f>IF(O199&gt;0,'Saisie CLASSEMENT'!K204)</f>
        <v xml:space="preserve"> </v>
      </c>
      <c r="O199" s="59" t="str">
        <f>IF('Saisie CLASSEMENT'!$C204&gt;0,'Saisie CLASSEMENT'!B204,"")</f>
        <v/>
      </c>
      <c r="P199" s="59">
        <f>IF(O199&gt;0,'Saisie CLASSEMENT'!C204)</f>
        <v>0</v>
      </c>
      <c r="Q199" s="12" t="str">
        <f>IF(O199&gt;0,CONCATENATE('Saisie CLASSEMENT'!I204," ",'Saisie CLASSEMENT'!J204,""))</f>
        <v xml:space="preserve">   </v>
      </c>
      <c r="R199" s="60" t="str">
        <f>IF(O199&gt;0,'Saisie CLASSEMENT'!N204)</f>
        <v xml:space="preserve"> </v>
      </c>
      <c r="S199" s="60" t="str">
        <f>IF(O199&gt;0,'Saisie CLASSEMENT'!O204)</f>
        <v xml:space="preserve"> </v>
      </c>
      <c r="T199" s="14" t="str">
        <f>IF(LEN(O199)&gt;0,'Saisie CLASSEMENT'!H204,"")</f>
        <v/>
      </c>
      <c r="V199" s="43" t="str">
        <f>CHOOSE($G$2,AQ199,AR199,AO199,AP199)</f>
        <v/>
      </c>
      <c r="W199" s="43" t="str">
        <f>CHOOSE($G$2,AI199,AJ199,AG199,AH199)</f>
        <v/>
      </c>
      <c r="X199" s="43" t="str">
        <f>CHOOSE($G$2,AG199,AH199,AG199,AH199)</f>
        <v/>
      </c>
      <c r="Y199" s="1" t="str">
        <f>IF(OR(N199="",COUNTIF(N$2:N199,N199)&gt;1),"",COUNTIF(N:N,"&gt;="&amp;N199))</f>
        <v/>
      </c>
      <c r="Z199" s="53" t="str">
        <f t="shared" si="115"/>
        <v/>
      </c>
      <c r="AA199" s="53" t="str">
        <f t="shared" si="116"/>
        <v/>
      </c>
      <c r="AB199" t="str">
        <f t="shared" si="117"/>
        <v/>
      </c>
      <c r="AC199" s="54" t="str">
        <f t="shared" si="118"/>
        <v/>
      </c>
      <c r="AD199" s="55" t="str">
        <f t="shared" si="119"/>
        <v/>
      </c>
      <c r="AE199" s="56" t="str">
        <f>IF(ISERROR(VLOOKUP(CONCATENATE($AB$2,$Z199),$M$2:T$200,8,FALSE)),"",VLOOKUP(CONCATENATE($AB$2,$Z199),$M$2:$T$200,8,FALSE))</f>
        <v/>
      </c>
      <c r="AF199" s="57" t="str">
        <f t="shared" si="120"/>
        <v/>
      </c>
      <c r="AG199" s="233" t="str">
        <f>IF(COUNT($AA199:$AB199)=2,$AA199+$AB199,"")</f>
        <v/>
      </c>
      <c r="AH199" s="234" t="str">
        <f>IF(COUNT($AA199:$AC199)=3,$AA199+$AB199+$AC199,"")</f>
        <v/>
      </c>
      <c r="AI199" s="55" t="str">
        <f>IF(COUNT($AD199:$AE199)=2,$AD199+$AE199,"")</f>
        <v/>
      </c>
      <c r="AJ199" s="57" t="str">
        <f>IF(COUNT($AD199:$AF199)=3,$AD199+$AE199+$AF199,"")</f>
        <v/>
      </c>
      <c r="AK199" s="230" t="str">
        <f>IF(LEN(AG199)&gt;0,(AG199+AA199/100),"")</f>
        <v/>
      </c>
      <c r="AL199" s="230" t="str">
        <f>IF(LEN(AH199)&gt;0,(AH199+AA199/100),"")</f>
        <v/>
      </c>
      <c r="AM199" s="69" t="str">
        <f t="shared" si="125"/>
        <v/>
      </c>
      <c r="AN199" s="58" t="str">
        <f t="shared" si="125"/>
        <v/>
      </c>
      <c r="AO199" s="1" t="str">
        <f t="shared" si="121"/>
        <v/>
      </c>
      <c r="AP199" s="1" t="str">
        <f t="shared" si="122"/>
        <v/>
      </c>
      <c r="AQ199" s="1" t="str">
        <f t="shared" si="123"/>
        <v/>
      </c>
      <c r="AR199" s="1" t="str">
        <f t="shared" si="124"/>
        <v/>
      </c>
    </row>
    <row r="200" spans="1:44" ht="17.399999999999999" hidden="1" customHeight="1">
      <c r="A200">
        <f>IF(LEN(C200)&gt;0,1,0)</f>
        <v>0</v>
      </c>
      <c r="B200" s="65">
        <f>B199+1</f>
        <v>195</v>
      </c>
      <c r="C200" s="65"/>
      <c r="D200" s="62" t="str">
        <f t="shared" si="114"/>
        <v/>
      </c>
      <c r="E200" s="68"/>
      <c r="F200" s="16"/>
      <c r="M200" s="40" t="str">
        <f>CONCATENATE(COUNTIF(N$3:N200,N200),N200)</f>
        <v xml:space="preserve">198 </v>
      </c>
      <c r="N200" s="12" t="str">
        <f>IF(O200&gt;0,'Saisie CLASSEMENT'!K205)</f>
        <v xml:space="preserve"> </v>
      </c>
      <c r="O200" s="59" t="str">
        <f>IF('Saisie CLASSEMENT'!$C205&gt;0,'Saisie CLASSEMENT'!B205,"")</f>
        <v/>
      </c>
      <c r="P200" s="59">
        <f>IF(O200&gt;0,'Saisie CLASSEMENT'!C205)</f>
        <v>0</v>
      </c>
      <c r="Q200" s="12" t="str">
        <f>IF(O200&gt;0,CONCATENATE('Saisie CLASSEMENT'!I205," ",'Saisie CLASSEMENT'!J205,""))</f>
        <v xml:space="preserve">   </v>
      </c>
      <c r="R200" s="60" t="str">
        <f>IF(O200&gt;0,'Saisie CLASSEMENT'!N205)</f>
        <v xml:space="preserve"> </v>
      </c>
      <c r="S200" s="60" t="str">
        <f>IF(O200&gt;0,'Saisie CLASSEMENT'!O205)</f>
        <v xml:space="preserve"> </v>
      </c>
      <c r="T200" s="14" t="str">
        <f>IF(LEN(O200)&gt;0,'Saisie CLASSEMENT'!H205,"")</f>
        <v/>
      </c>
      <c r="V200" s="43" t="str">
        <f>CHOOSE($G$2,AQ200,AR200,AO200,AP200)</f>
        <v/>
      </c>
      <c r="W200" s="43" t="str">
        <f>CHOOSE($G$2,AI200,AJ200,AG200,AH200)</f>
        <v/>
      </c>
      <c r="X200" s="43" t="str">
        <f>CHOOSE($G$2,AG200,AH200,AG200,AH200)</f>
        <v/>
      </c>
      <c r="Y200" s="1" t="str">
        <f>IF(OR(N200="",COUNTIF(N$2:N200,N200)&gt;1),"",COUNTIF(N:N,"&gt;="&amp;N200))</f>
        <v/>
      </c>
      <c r="Z200" s="53" t="str">
        <f t="shared" si="115"/>
        <v/>
      </c>
      <c r="AA200" s="53" t="str">
        <f t="shared" si="116"/>
        <v/>
      </c>
      <c r="AB200" t="str">
        <f t="shared" si="117"/>
        <v/>
      </c>
      <c r="AC200" s="54" t="str">
        <f t="shared" si="118"/>
        <v/>
      </c>
      <c r="AD200" s="55" t="str">
        <f t="shared" si="119"/>
        <v/>
      </c>
      <c r="AE200" s="56" t="str">
        <f>IF(ISERROR(VLOOKUP(CONCATENATE($AB$2,$Z200),$M$2:T$200,8,FALSE)),"",VLOOKUP(CONCATENATE($AB$2,$Z200),$M$2:$T$200,8,FALSE))</f>
        <v/>
      </c>
      <c r="AF200" s="57" t="str">
        <f t="shared" si="120"/>
        <v/>
      </c>
      <c r="AG200" s="233" t="str">
        <f>IF(COUNT($AA200:$AB200)=2,$AA200+$AB200,"")</f>
        <v/>
      </c>
      <c r="AH200" s="234" t="str">
        <f>IF(COUNT($AA200:$AC200)=3,$AA200+$AB200+$AC200,"")</f>
        <v/>
      </c>
      <c r="AI200" s="55" t="str">
        <f>IF(COUNT($AD200:$AE200)=2,$AD200+$AE200,"")</f>
        <v/>
      </c>
      <c r="AJ200" s="57" t="str">
        <f>IF(COUNT($AD200:$AF200)=3,$AD200+$AE200+$AF200,"")</f>
        <v/>
      </c>
      <c r="AK200" s="230" t="str">
        <f>IF(LEN(AG200)&gt;0,(AG200+AA200/100),"")</f>
        <v/>
      </c>
      <c r="AL200" s="230" t="str">
        <f>IF(LEN(AH200)&gt;0,(AH200+AA200/100),"")</f>
        <v/>
      </c>
      <c r="AM200" s="69" t="str">
        <f t="shared" si="125"/>
        <v/>
      </c>
      <c r="AN200" s="58" t="str">
        <f t="shared" si="125"/>
        <v/>
      </c>
      <c r="AO200" s="1" t="str">
        <f t="shared" si="121"/>
        <v/>
      </c>
      <c r="AP200" s="1" t="str">
        <f t="shared" si="122"/>
        <v/>
      </c>
      <c r="AQ200" s="1" t="str">
        <f t="shared" si="123"/>
        <v/>
      </c>
      <c r="AR200" s="1" t="str">
        <f t="shared" si="124"/>
        <v/>
      </c>
    </row>
    <row r="201" spans="1:44" ht="15.6" hidden="1">
      <c r="E201" s="16"/>
      <c r="F201" s="16"/>
      <c r="M201" s="40" t="str">
        <f>CONCATENATE(COUNTIF(N$3:N201,N201),N201)</f>
        <v>0</v>
      </c>
    </row>
    <row r="202" spans="1:44" ht="15.6" hidden="1">
      <c r="E202" s="16"/>
      <c r="F202" s="16"/>
      <c r="M202" s="40" t="str">
        <f>CONCATENATE(COUNTIF(N$3:N202,N202),N202)</f>
        <v>0</v>
      </c>
    </row>
    <row r="203" spans="1:44" hidden="1">
      <c r="E203" s="16"/>
      <c r="F203" s="16"/>
    </row>
    <row r="204" spans="1:44" hidden="1"/>
    <row r="205" spans="1:44" hidden="1"/>
    <row r="206" spans="1:44" hidden="1"/>
    <row r="207" spans="1:44" hidden="1"/>
    <row r="208" spans="1:44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62" spans="15:15">
      <c r="O262" t="str">
        <f>IF('Saisie CLASSEMENT'!$C310&gt;0,'Saisie CLASSEMENT'!B310,"")</f>
        <v/>
      </c>
    </row>
    <row r="263" spans="15:15">
      <c r="O263" t="str">
        <f>IF('Saisie CLASSEMENT'!$C311&gt;0,'Saisie CLASSEMENT'!B311,"")</f>
        <v/>
      </c>
    </row>
    <row r="264" spans="15:15">
      <c r="O264" t="str">
        <f>IF('Saisie CLASSEMENT'!$C312&gt;0,'Saisie CLASSEMENT'!B312,"")</f>
        <v/>
      </c>
    </row>
    <row r="265" spans="15:15">
      <c r="O265" t="str">
        <f>IF('Saisie CLASSEMENT'!$C313&gt;0,'Saisie CLASSEMENT'!B313,"")</f>
        <v/>
      </c>
    </row>
    <row r="266" spans="15:15">
      <c r="O266" t="str">
        <f>IF('Saisie CLASSEMENT'!$C314&gt;0,'Saisie CLASSEMENT'!B314,"")</f>
        <v/>
      </c>
    </row>
    <row r="267" spans="15:15">
      <c r="O267" t="str">
        <f>IF('Saisie CLASSEMENT'!$C315&gt;0,'Saisie CLASSEMENT'!B315,"")</f>
        <v/>
      </c>
    </row>
    <row r="268" spans="15:15">
      <c r="O268" t="str">
        <f>IF('Saisie CLASSEMENT'!$C316&gt;0,'Saisie CLASSEMENT'!B316,"")</f>
        <v/>
      </c>
    </row>
    <row r="269" spans="15:15">
      <c r="O269" t="str">
        <f>IF('Saisie CLASSEMENT'!$C317&gt;0,'Saisie CLASSEMENT'!B317,"")</f>
        <v/>
      </c>
    </row>
    <row r="270" spans="15:15">
      <c r="O270" t="str">
        <f>IF('Saisie CLASSEMENT'!$C318&gt;0,'Saisie CLASSEMENT'!B318,"")</f>
        <v/>
      </c>
    </row>
    <row r="271" spans="15:15">
      <c r="O271" t="str">
        <f>IF('Saisie CLASSEMENT'!$C319&gt;0,'Saisie CLASSEMENT'!B319,"")</f>
        <v/>
      </c>
    </row>
    <row r="272" spans="15:15">
      <c r="O272" t="str">
        <f>IF('Saisie CLASSEMENT'!$C320&gt;0,'Saisie CLASSEMENT'!B320,"")</f>
        <v/>
      </c>
    </row>
    <row r="273" spans="15:15">
      <c r="O273" t="str">
        <f>IF('Saisie CLASSEMENT'!$C321&gt;0,'Saisie CLASSEMENT'!B321,"")</f>
        <v/>
      </c>
    </row>
    <row r="274" spans="15:15">
      <c r="O274" t="str">
        <f>IF('Saisie CLASSEMENT'!$C322&gt;0,'Saisie CLASSEMENT'!B322,"")</f>
        <v/>
      </c>
    </row>
    <row r="275" spans="15:15">
      <c r="O275" t="str">
        <f>IF('Saisie CLASSEMENT'!$C323&gt;0,'Saisie CLASSEMENT'!B323,"")</f>
        <v/>
      </c>
    </row>
    <row r="276" spans="15:15">
      <c r="O276" t="str">
        <f>IF('Saisie CLASSEMENT'!$C324&gt;0,'Saisie CLASSEMENT'!B324,"")</f>
        <v/>
      </c>
    </row>
    <row r="277" spans="15:15">
      <c r="O277" t="str">
        <f>IF('Saisie CLASSEMENT'!$C325&gt;0,'Saisie CLASSEMENT'!B325,"")</f>
        <v/>
      </c>
    </row>
    <row r="278" spans="15:15">
      <c r="O278" t="str">
        <f>IF('Saisie CLASSEMENT'!$C326&gt;0,'Saisie CLASSEMENT'!B326,"")</f>
        <v/>
      </c>
    </row>
    <row r="279" spans="15:15">
      <c r="O279" t="str">
        <f>IF('Saisie CLASSEMENT'!$C327&gt;0,'Saisie CLASSEMENT'!B327,"")</f>
        <v/>
      </c>
    </row>
    <row r="280" spans="15:15">
      <c r="O280" t="str">
        <f>IF('Saisie CLASSEMENT'!$C328&gt;0,'Saisie CLASSEMENT'!B328,"")</f>
        <v/>
      </c>
    </row>
    <row r="281" spans="15:15">
      <c r="O281" t="str">
        <f>IF('Saisie CLASSEMENT'!$C329&gt;0,'Saisie CLASSEMENT'!B329,"")</f>
        <v/>
      </c>
    </row>
    <row r="282" spans="15:15">
      <c r="O282" t="str">
        <f>IF('Saisie CLASSEMENT'!$C330&gt;0,'Saisie CLASSEMENT'!B330,"")</f>
        <v/>
      </c>
    </row>
    <row r="283" spans="15:15">
      <c r="O283" t="str">
        <f>IF('Saisie CLASSEMENT'!$C331&gt;0,'Saisie CLASSEMENT'!B331,"")</f>
        <v/>
      </c>
    </row>
    <row r="284" spans="15:15">
      <c r="O284" t="str">
        <f>IF('Saisie CLASSEMENT'!$C332&gt;0,'Saisie CLASSEMENT'!B332,"")</f>
        <v/>
      </c>
    </row>
    <row r="285" spans="15:15">
      <c r="O285" t="str">
        <f>IF('Saisie CLASSEMENT'!$C333&gt;0,'Saisie CLASSEMENT'!B333,"")</f>
        <v/>
      </c>
    </row>
    <row r="286" spans="15:15">
      <c r="O286" t="str">
        <f>IF('Saisie CLASSEMENT'!$C334&gt;0,'Saisie CLASSEMENT'!B334,"")</f>
        <v/>
      </c>
    </row>
    <row r="287" spans="15:15">
      <c r="O287" t="str">
        <f>IF('Saisie CLASSEMENT'!$C335&gt;0,'Saisie CLASSEMENT'!B335,"")</f>
        <v/>
      </c>
    </row>
    <row r="288" spans="15:15">
      <c r="O288" t="str">
        <f>IF('Saisie CLASSEMENT'!$C336&gt;0,'Saisie CLASSEMENT'!B336,"")</f>
        <v/>
      </c>
    </row>
    <row r="289" spans="15:15">
      <c r="O289" t="str">
        <f>IF('Saisie CLASSEMENT'!$C337&gt;0,'Saisie CLASSEMENT'!B337,"")</f>
        <v/>
      </c>
    </row>
    <row r="290" spans="15:15">
      <c r="O290" t="str">
        <f>IF('Saisie CLASSEMENT'!$C338&gt;0,'Saisie CLASSEMENT'!B338,"")</f>
        <v/>
      </c>
    </row>
    <row r="291" spans="15:15">
      <c r="O291" t="str">
        <f>IF('Saisie CLASSEMENT'!$C339&gt;0,'Saisie CLASSEMENT'!B339,"")</f>
        <v/>
      </c>
    </row>
    <row r="292" spans="15:15">
      <c r="O292" t="str">
        <f>IF('Saisie CLASSEMENT'!$C340&gt;0,'Saisie CLASSEMENT'!B340,"")</f>
        <v/>
      </c>
    </row>
    <row r="293" spans="15:15">
      <c r="O293" t="str">
        <f>IF('Saisie CLASSEMENT'!$C341&gt;0,'Saisie CLASSEMENT'!B341,"")</f>
        <v/>
      </c>
    </row>
    <row r="294" spans="15:15">
      <c r="O294" t="str">
        <f>IF('Saisie CLASSEMENT'!$C342&gt;0,'Saisie CLASSEMENT'!B342,"")</f>
        <v/>
      </c>
    </row>
    <row r="295" spans="15:15">
      <c r="O295" t="str">
        <f>IF('Saisie CLASSEMENT'!$C343&gt;0,'Saisie CLASSEMENT'!B343,"")</f>
        <v/>
      </c>
    </row>
    <row r="296" spans="15:15">
      <c r="O296" t="str">
        <f>IF('Saisie CLASSEMENT'!$C344&gt;0,'Saisie CLASSEMENT'!B344,"")</f>
        <v/>
      </c>
    </row>
    <row r="297" spans="15:15">
      <c r="O297" t="str">
        <f>IF('Saisie CLASSEMENT'!$C345&gt;0,'Saisie CLASSEMENT'!B345,"")</f>
        <v/>
      </c>
    </row>
    <row r="298" spans="15:15">
      <c r="O298" t="str">
        <f>IF('Saisie CLASSEMENT'!$C346&gt;0,'Saisie CLASSEMENT'!B346,"")</f>
        <v/>
      </c>
    </row>
    <row r="299" spans="15:15">
      <c r="O299" t="str">
        <f>IF('Saisie CLASSEMENT'!$C347&gt;0,'Saisie CLASSEMENT'!B347,"")</f>
        <v/>
      </c>
    </row>
    <row r="300" spans="15:15">
      <c r="O300" t="str">
        <f>IF('Saisie CLASSEMENT'!$C348&gt;0,'Saisie CLASSEMENT'!B348,"")</f>
        <v/>
      </c>
    </row>
    <row r="301" spans="15:15">
      <c r="O301" t="str">
        <f>IF('Saisie CLASSEMENT'!$C349&gt;0,'Saisie CLASSEMENT'!B349,"")</f>
        <v/>
      </c>
    </row>
    <row r="302" spans="15:15">
      <c r="O302" t="str">
        <f>IF('Saisie CLASSEMENT'!$C350&gt;0,'Saisie CLASSEMENT'!B350,"")</f>
        <v/>
      </c>
    </row>
    <row r="303" spans="15:15">
      <c r="O303" t="str">
        <f>IF('Saisie CLASSEMENT'!$C351&gt;0,'Saisie CLASSEMENT'!B351,"")</f>
        <v/>
      </c>
    </row>
    <row r="304" spans="15:15">
      <c r="O304" t="str">
        <f>IF('Saisie CLASSEMENT'!$C352&gt;0,'Saisie CLASSEMENT'!B352,"")</f>
        <v/>
      </c>
    </row>
    <row r="305" spans="15:15">
      <c r="O305" t="str">
        <f>IF('Saisie CLASSEMENT'!$C353&gt;0,'Saisie CLASSEMENT'!B353,"")</f>
        <v/>
      </c>
    </row>
    <row r="306" spans="15:15">
      <c r="O306" t="str">
        <f>IF('Saisie CLASSEMENT'!$C354&gt;0,'Saisie CLASSEMENT'!B354,"")</f>
        <v/>
      </c>
    </row>
    <row r="307" spans="15:15">
      <c r="O307" t="str">
        <f>IF('Saisie CLASSEMENT'!$C355&gt;0,'Saisie CLASSEMENT'!B355,"")</f>
        <v/>
      </c>
    </row>
    <row r="308" spans="15:15">
      <c r="O308" t="str">
        <f>IF('Saisie CLASSEMENT'!$C356&gt;0,'Saisie CLASSEMENT'!B356,"")</f>
        <v/>
      </c>
    </row>
    <row r="309" spans="15:15">
      <c r="O309" t="str">
        <f>IF('Saisie CLASSEMENT'!$C357&gt;0,'Saisie CLASSEMENT'!B357,"")</f>
        <v/>
      </c>
    </row>
    <row r="310" spans="15:15">
      <c r="O310" t="str">
        <f>IF('Saisie CLASSEMENT'!$C358&gt;0,'Saisie CLASSEMENT'!B358,"")</f>
        <v/>
      </c>
    </row>
    <row r="311" spans="15:15">
      <c r="O311" t="str">
        <f>IF('Saisie CLASSEMENT'!$C359&gt;0,'Saisie CLASSEMENT'!B359,"")</f>
        <v/>
      </c>
    </row>
    <row r="312" spans="15:15">
      <c r="O312" t="str">
        <f>IF('Saisie CLASSEMENT'!$C360&gt;0,'Saisie CLASSEMENT'!B360,"")</f>
        <v/>
      </c>
    </row>
    <row r="313" spans="15:15">
      <c r="O313" t="str">
        <f>IF('Saisie CLASSEMENT'!$C361&gt;0,'Saisie CLASSEMENT'!B361,"")</f>
        <v/>
      </c>
    </row>
    <row r="314" spans="15:15">
      <c r="O314" t="str">
        <f>IF('Saisie CLASSEMENT'!$C362&gt;0,'Saisie CLASSEMENT'!B362,"")</f>
        <v/>
      </c>
    </row>
    <row r="315" spans="15:15">
      <c r="O315" t="str">
        <f>IF('Saisie CLASSEMENT'!$C363&gt;0,'Saisie CLASSEMENT'!B363,"")</f>
        <v/>
      </c>
    </row>
    <row r="316" spans="15:15">
      <c r="O316" t="str">
        <f>IF('Saisie CLASSEMENT'!$C364&gt;0,'Saisie CLASSEMENT'!B364,"")</f>
        <v/>
      </c>
    </row>
    <row r="317" spans="15:15">
      <c r="O317" t="str">
        <f>IF('Saisie CLASSEMENT'!$C365&gt;0,'Saisie CLASSEMENT'!B365,"")</f>
        <v/>
      </c>
    </row>
    <row r="318" spans="15:15">
      <c r="O318" t="str">
        <f>IF('Saisie CLASSEMENT'!$C366&gt;0,'Saisie CLASSEMENT'!B366,"")</f>
        <v/>
      </c>
    </row>
    <row r="319" spans="15:15">
      <c r="O319" t="str">
        <f>IF('Saisie CLASSEMENT'!$C367&gt;0,'Saisie CLASSEMENT'!B367,"")</f>
        <v/>
      </c>
    </row>
    <row r="320" spans="15:15">
      <c r="O320" t="str">
        <f>IF('Saisie CLASSEMENT'!$C368&gt;0,'Saisie CLASSEMENT'!B368,"")</f>
        <v/>
      </c>
    </row>
    <row r="321" spans="15:15">
      <c r="O321" t="str">
        <f>IF('Saisie CLASSEMENT'!$C369&gt;0,'Saisie CLASSEMENT'!B369,"")</f>
        <v/>
      </c>
    </row>
    <row r="322" spans="15:15">
      <c r="O322" t="str">
        <f>IF('Saisie CLASSEMENT'!$C370&gt;0,'Saisie CLASSEMENT'!B370,"")</f>
        <v/>
      </c>
    </row>
    <row r="323" spans="15:15">
      <c r="O323" t="str">
        <f>IF('Saisie CLASSEMENT'!$C371&gt;0,'Saisie CLASSEMENT'!B371,"")</f>
        <v/>
      </c>
    </row>
    <row r="324" spans="15:15">
      <c r="O324" t="str">
        <f>IF('Saisie CLASSEMENT'!$C372&gt;0,'Saisie CLASSEMENT'!B372,"")</f>
        <v/>
      </c>
    </row>
    <row r="325" spans="15:15">
      <c r="O325" t="str">
        <f>IF('Saisie CLASSEMENT'!$C373&gt;0,'Saisie CLASSEMENT'!B373,"")</f>
        <v/>
      </c>
    </row>
    <row r="326" spans="15:15">
      <c r="O326" t="str">
        <f>IF('Saisie CLASSEMENT'!$C374&gt;0,'Saisie CLASSEMENT'!B374,"")</f>
        <v/>
      </c>
    </row>
    <row r="327" spans="15:15">
      <c r="O327" t="str">
        <f>IF('Saisie CLASSEMENT'!$C375&gt;0,'Saisie CLASSEMENT'!B375,"")</f>
        <v/>
      </c>
    </row>
    <row r="328" spans="15:15">
      <c r="O328" t="str">
        <f>IF('Saisie CLASSEMENT'!$C376&gt;0,'Saisie CLASSEMENT'!B376,"")</f>
        <v/>
      </c>
    </row>
    <row r="329" spans="15:15">
      <c r="O329" t="str">
        <f>IF('Saisie CLASSEMENT'!$C377&gt;0,'Saisie CLASSEMENT'!B377,"")</f>
        <v/>
      </c>
    </row>
    <row r="330" spans="15:15">
      <c r="O330" t="str">
        <f>IF('Saisie CLASSEMENT'!$C378&gt;0,'Saisie CLASSEMENT'!B378,"")</f>
        <v/>
      </c>
    </row>
    <row r="331" spans="15:15">
      <c r="O331" t="str">
        <f>IF('Saisie CLASSEMENT'!$C379&gt;0,'Saisie CLASSEMENT'!B379,"")</f>
        <v/>
      </c>
    </row>
    <row r="332" spans="15:15">
      <c r="O332" t="str">
        <f>IF('Saisie CLASSEMENT'!$C380&gt;0,'Saisie CLASSEMENT'!B380,"")</f>
        <v/>
      </c>
    </row>
    <row r="333" spans="15:15">
      <c r="O333" t="str">
        <f>IF('Saisie CLASSEMENT'!$C381&gt;0,'Saisie CLASSEMENT'!B381,"")</f>
        <v/>
      </c>
    </row>
    <row r="334" spans="15:15">
      <c r="O334" t="str">
        <f>IF('Saisie CLASSEMENT'!$C382&gt;0,'Saisie CLASSEMENT'!B382,"")</f>
        <v/>
      </c>
    </row>
    <row r="335" spans="15:15">
      <c r="O335" t="str">
        <f>IF('Saisie CLASSEMENT'!$C383&gt;0,'Saisie CLASSEMENT'!B383,"")</f>
        <v/>
      </c>
    </row>
    <row r="336" spans="15:15">
      <c r="O336" t="str">
        <f>IF('Saisie CLASSEMENT'!$C384&gt;0,'Saisie CLASSEMENT'!B384,"")</f>
        <v/>
      </c>
    </row>
    <row r="337" spans="15:15">
      <c r="O337" t="str">
        <f>IF('Saisie CLASSEMENT'!$C385&gt;0,'Saisie CLASSEMENT'!B385,"")</f>
        <v/>
      </c>
    </row>
    <row r="338" spans="15:15">
      <c r="O338" t="str">
        <f>IF('Saisie CLASSEMENT'!$C386&gt;0,'Saisie CLASSEMENT'!B386,"")</f>
        <v/>
      </c>
    </row>
    <row r="339" spans="15:15">
      <c r="O339" t="str">
        <f>IF('Saisie CLASSEMENT'!$C387&gt;0,'Saisie CLASSEMENT'!B387,"")</f>
        <v/>
      </c>
    </row>
    <row r="340" spans="15:15">
      <c r="O340" t="str">
        <f>IF('Saisie CLASSEMENT'!$C388&gt;0,'Saisie CLASSEMENT'!B388,"")</f>
        <v/>
      </c>
    </row>
    <row r="341" spans="15:15">
      <c r="O341" t="str">
        <f>IF('Saisie CLASSEMENT'!$C389&gt;0,'Saisie CLASSEMENT'!B389,"")</f>
        <v/>
      </c>
    </row>
    <row r="342" spans="15:15">
      <c r="O342" t="str">
        <f>IF('Saisie CLASSEMENT'!$C390&gt;0,'Saisie CLASSEMENT'!B390,"")</f>
        <v/>
      </c>
    </row>
    <row r="343" spans="15:15">
      <c r="O343" t="str">
        <f>IF('Saisie CLASSEMENT'!$C391&gt;0,'Saisie CLASSEMENT'!B391,"")</f>
        <v/>
      </c>
    </row>
    <row r="344" spans="15:15">
      <c r="O344" t="str">
        <f>IF('Saisie CLASSEMENT'!$C392&gt;0,'Saisie CLASSEMENT'!B392,"")</f>
        <v/>
      </c>
    </row>
  </sheetData>
  <sheetProtection password="EFB0" sheet="1" objects="1" scenarios="1" selectLockedCells="1"/>
  <mergeCells count="7">
    <mergeCell ref="AI1:AJ1"/>
    <mergeCell ref="B1:E1"/>
    <mergeCell ref="B3:E3"/>
    <mergeCell ref="B2:E2"/>
    <mergeCell ref="AA1:AC1"/>
    <mergeCell ref="AD1:AF1"/>
    <mergeCell ref="AG1:AH1"/>
  </mergeCells>
  <phoneticPr fontId="0" type="noConversion"/>
  <conditionalFormatting sqref="G2">
    <cfRule type="expression" dxfId="17" priority="1" stopIfTrue="1">
      <formula>$I2 &lt; $I$6</formula>
    </cfRule>
    <cfRule type="expression" dxfId="16" priority="2" stopIfTrue="1">
      <formula xml:space="preserve"> $I2&lt; $I1</formula>
    </cfRule>
  </conditionalFormatting>
  <dataValidations count="1">
    <dataValidation type="whole" allowBlank="1" showInputMessage="1" showErrorMessage="1" sqref="G2:H2" xr:uid="{00000000-0002-0000-1100-000000000000}">
      <formula1>1</formula1>
      <formula2>4</formula2>
    </dataValidation>
  </dataValidations>
  <printOptions horizontalCentered="1"/>
  <pageMargins left="0.15748031496062992" right="0.15748031496062992" top="0.70866141732283472" bottom="0.6692913385826772" header="0.27559055118110237" footer="0.51181102362204722"/>
  <pageSetup paperSize="9" fitToHeight="0" orientation="portrait" horizontalDpi="4294967295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0">
    <tabColor theme="7" tint="0.39997558519241921"/>
    <pageSetUpPr fitToPage="1"/>
  </sheetPr>
  <dimension ref="A1:O246"/>
  <sheetViews>
    <sheetView showGridLines="0" showZeros="0" topLeftCell="C1" zoomScale="90" zoomScaleNormal="90" workbookViewId="0">
      <selection activeCell="C10" sqref="C10"/>
    </sheetView>
  </sheetViews>
  <sheetFormatPr baseColWidth="10" defaultColWidth="11.44140625" defaultRowHeight="13.2"/>
  <cols>
    <col min="1" max="1" width="5.33203125" style="554" hidden="1" customWidth="1"/>
    <col min="2" max="2" width="5.33203125" style="85" hidden="1" customWidth="1"/>
    <col min="3" max="4" width="5.33203125" style="85" customWidth="1"/>
    <col min="5" max="5" width="14.5546875" style="33" bestFit="1" customWidth="1"/>
    <col min="6" max="6" width="8.109375" style="33" bestFit="1" customWidth="1"/>
    <col min="7" max="7" width="11" style="33" bestFit="1" customWidth="1"/>
    <col min="8" max="8" width="7.44140625" style="85" customWidth="1"/>
    <col min="9" max="9" width="10" style="493" bestFit="1" customWidth="1"/>
    <col min="10" max="11" width="5.6640625" style="33" customWidth="1"/>
    <col min="12" max="12" width="51.33203125" style="33" customWidth="1"/>
    <col min="13" max="13" width="0" style="33" hidden="1" customWidth="1"/>
    <col min="14" max="14" width="11.44140625" style="33"/>
    <col min="15" max="15" width="0" style="33" hidden="1" customWidth="1"/>
    <col min="16" max="16384" width="11.44140625" style="33"/>
  </cols>
  <sheetData>
    <row r="1" spans="1:15" ht="60.75" customHeight="1">
      <c r="A1" s="553">
        <v>220</v>
      </c>
      <c r="B1" s="804" t="str">
        <f>CONCATENATE(MID('Données épreuves'!B15,1,12),CHAR(10),MID('Données épreuves'!B15,15,100))</f>
        <v xml:space="preserve">
</v>
      </c>
      <c r="C1" s="804"/>
      <c r="D1" s="804"/>
      <c r="E1" s="804"/>
      <c r="F1" s="804"/>
      <c r="G1" s="804"/>
      <c r="H1" s="804"/>
      <c r="I1" s="804"/>
      <c r="J1" s="164"/>
      <c r="K1" s="819" t="s">
        <v>340</v>
      </c>
      <c r="L1" s="820"/>
      <c r="M1" s="33">
        <f>COUNTIF(A1:A220,1)</f>
        <v>10</v>
      </c>
      <c r="O1" s="33">
        <f>SUM(C6:C50)</f>
        <v>15</v>
      </c>
    </row>
    <row r="2" spans="1:15" ht="18.600000000000001" customHeight="1">
      <c r="A2" s="401">
        <v>1</v>
      </c>
      <c r="B2" s="484"/>
      <c r="C2" s="484"/>
      <c r="D2" s="484"/>
      <c r="E2" s="484"/>
      <c r="F2" s="484"/>
      <c r="G2" s="484"/>
      <c r="H2" s="485"/>
      <c r="I2" s="485"/>
      <c r="J2" s="78"/>
      <c r="K2" s="303" t="s">
        <v>270</v>
      </c>
      <c r="L2" s="303" t="s">
        <v>342</v>
      </c>
      <c r="O2" s="33">
        <f>SUM(C6:C50)</f>
        <v>15</v>
      </c>
    </row>
    <row r="3" spans="1:15" ht="18.600000000000001" customHeight="1">
      <c r="A3" s="554">
        <v>1</v>
      </c>
      <c r="B3" s="175"/>
      <c r="C3" s="821" t="str">
        <f>CONCATENATE(IF(K2="","",L2)," ",IF(K3="","",L3)," ",IF(K4="","",L4))</f>
        <v xml:space="preserve">Classement aux Points  </v>
      </c>
      <c r="D3" s="821"/>
      <c r="E3" s="821"/>
      <c r="F3" s="821"/>
      <c r="G3" s="821"/>
      <c r="H3" s="821"/>
      <c r="I3" s="821"/>
      <c r="K3" s="314"/>
      <c r="L3" s="303" t="s">
        <v>343</v>
      </c>
      <c r="O3" s="33">
        <f>SUM(C6:C60)</f>
        <v>15</v>
      </c>
    </row>
    <row r="4" spans="1:15" ht="18.600000000000001" customHeight="1">
      <c r="A4" s="554">
        <v>1</v>
      </c>
      <c r="B4" s="181"/>
      <c r="C4" s="181" t="str">
        <f>CONCATENATE("Organisateur : ",'Données épreuves'!B20)</f>
        <v xml:space="preserve">Organisateur : </v>
      </c>
      <c r="D4" s="182"/>
      <c r="E4" s="183"/>
      <c r="F4" s="183"/>
      <c r="G4" s="183"/>
      <c r="H4" s="477"/>
      <c r="I4" s="492"/>
      <c r="K4" s="314"/>
      <c r="L4" s="303" t="s">
        <v>341</v>
      </c>
    </row>
    <row r="5" spans="1:15" ht="18.600000000000001" customHeight="1">
      <c r="A5" s="554">
        <v>1</v>
      </c>
      <c r="B5" s="166" t="s">
        <v>128</v>
      </c>
      <c r="C5" s="166" t="s">
        <v>128</v>
      </c>
      <c r="D5" s="166" t="s">
        <v>129</v>
      </c>
      <c r="E5" s="316" t="s">
        <v>179</v>
      </c>
      <c r="F5" s="166" t="s">
        <v>118</v>
      </c>
      <c r="G5" s="316" t="s">
        <v>61</v>
      </c>
      <c r="H5" s="316" t="s">
        <v>109</v>
      </c>
      <c r="I5" s="483" t="s">
        <v>159</v>
      </c>
    </row>
    <row r="6" spans="1:15" ht="15.75" customHeight="1">
      <c r="A6" s="554">
        <f>IF(LEN(B6)&gt;0,1,0)</f>
        <v>1</v>
      </c>
      <c r="B6" s="478">
        <f t="shared" ref="B6:B69" si="0">IF(C6&gt;0,RANK(C6,$C$6:$C$205,1),"")</f>
        <v>1</v>
      </c>
      <c r="C6" s="486">
        <v>1</v>
      </c>
      <c r="D6" s="486"/>
      <c r="E6" s="171" t="str">
        <f>IF(ISNA(IF($D6&gt;0,CONCATENATE((VLOOKUP($D6,Engagés!$C$10:$K$509,6,FALSE))," ",(VLOOKUP($D6,Engagés!$C$10:$K$509,7,FALSE)))," ")),"",(IF($D6&gt;0,CONCATENATE((VLOOKUP($D6,Engagés!$C$10:$K$509,6,FALSE))," ",(VLOOKUP($D6,Engagés!$C$10:$K$509,7,FALSE)))," ")))</f>
        <v xml:space="preserve"> </v>
      </c>
      <c r="F6" s="171" t="str">
        <f>IF(ISNA(IF($D6&gt;0,(VLOOKUP($D6,Engagés!$C$10:$K$509,8,FALSE))," ")),"",(IF($D6&gt;0,(VLOOKUP($D6,Engagés!$C$10:$K$509,8,FALSE))," ")))</f>
        <v xml:space="preserve"> </v>
      </c>
      <c r="G6" s="171" t="str">
        <f>IF(ISNA(IF($D6&gt;0,(VLOOKUP($D6,Engagés!$C$10:$K$509,9,FALSE))," ")),"",(IF($D6&gt;0,(VLOOKUP($D6,Engagés!$C$10:$K$509,9,FALSE))," ")))</f>
        <v xml:space="preserve"> </v>
      </c>
      <c r="H6" s="170" t="str">
        <f>IF(ISNA(IF($D6&gt;0,(VLOOKUP($D6,Engagés!$C$10:$N$509,10,FALSE))," ")),"",(IF($D6&gt;0,(VLOOKUP($D6,Engagés!$C$10:$N$509,10,FALSE))," ")))</f>
        <v xml:space="preserve"> </v>
      </c>
      <c r="I6" s="488"/>
    </row>
    <row r="7" spans="1:15" ht="15.75" customHeight="1">
      <c r="A7" s="554">
        <f t="shared" ref="A7:A70" si="1">IF(LEN(B7)&gt;0,1,0)</f>
        <v>1</v>
      </c>
      <c r="B7" s="479">
        <f t="shared" si="0"/>
        <v>2</v>
      </c>
      <c r="C7" s="486">
        <v>2</v>
      </c>
      <c r="D7" s="486"/>
      <c r="E7" s="171" t="str">
        <f>IF(ISNA(IF($D7&gt;0,CONCATENATE((VLOOKUP($D7,Engagés!$C$10:$K$509,6,FALSE))," ",(VLOOKUP($D7,Engagés!$C$10:$K$509,7,FALSE)))," ")),"",(IF($D7&gt;0,CONCATENATE((VLOOKUP($D7,Engagés!$C$10:$K$509,6,FALSE))," ",(VLOOKUP($D7,Engagés!$C$10:$K$509,7,FALSE)))," ")))</f>
        <v xml:space="preserve"> </v>
      </c>
      <c r="F7" s="171" t="str">
        <f>IF(ISNA(IF($D7&gt;0,(VLOOKUP($D7,Engagés!$C$10:$K$509,8,FALSE))," ")),"",(IF($D7&gt;0,(VLOOKUP($D7,Engagés!$C$10:$K$509,8,FALSE))," ")))</f>
        <v xml:space="preserve"> </v>
      </c>
      <c r="G7" s="171" t="str">
        <f>IF(ISNA(IF($D7&gt;0,(VLOOKUP($D7,Engagés!$C$10:$K$509,9,FALSE))," ")),"",(IF($D7&gt;0,(VLOOKUP($D7,Engagés!$C$10:$K$509,9,FALSE))," ")))</f>
        <v xml:space="preserve"> </v>
      </c>
      <c r="H7" s="170" t="str">
        <f>IF(ISNA(IF($D7&gt;0,(VLOOKUP($D7,Engagés!$C$10:$N$509,10,FALSE))," ")),"",(IF($D7&gt;0,(VLOOKUP($D7,Engagés!$C$10:$N$509,10,FALSE))," ")))</f>
        <v xml:space="preserve"> </v>
      </c>
      <c r="I7" s="489"/>
    </row>
    <row r="8" spans="1:15" ht="15.75" customHeight="1">
      <c r="A8" s="554">
        <f t="shared" si="1"/>
        <v>1</v>
      </c>
      <c r="B8" s="479">
        <f t="shared" si="0"/>
        <v>3</v>
      </c>
      <c r="C8" s="486">
        <v>3</v>
      </c>
      <c r="D8" s="486"/>
      <c r="E8" s="171" t="str">
        <f>IF(ISNA(IF($D8&gt;0,CONCATENATE((VLOOKUP($D8,Engagés!$C$10:$K$509,6,FALSE))," ",(VLOOKUP($D8,Engagés!$C$10:$K$509,7,FALSE)))," ")),"",(IF($D8&gt;0,CONCATENATE((VLOOKUP($D8,Engagés!$C$10:$K$509,6,FALSE))," ",(VLOOKUP($D8,Engagés!$C$10:$K$509,7,FALSE)))," ")))</f>
        <v xml:space="preserve"> </v>
      </c>
      <c r="F8" s="171" t="str">
        <f>IF(ISNA(IF($D8&gt;0,(VLOOKUP($D8,Engagés!$C$10:$K$509,8,FALSE))," ")),"",(IF($D8&gt;0,(VLOOKUP($D8,Engagés!$C$10:$K$509,8,FALSE))," ")))</f>
        <v xml:space="preserve"> </v>
      </c>
      <c r="G8" s="171" t="str">
        <f>IF(ISNA(IF($D8&gt;0,(VLOOKUP($D8,Engagés!$C$10:$K$509,9,FALSE))," ")),"",(IF($D8&gt;0,(VLOOKUP($D8,Engagés!$C$10:$K$509,9,FALSE))," ")))</f>
        <v xml:space="preserve"> </v>
      </c>
      <c r="H8" s="170" t="str">
        <f>IF(ISNA(IF($D8&gt;0,(VLOOKUP($D8,Engagés!$C$10:$N$509,10,FALSE))," ")),"",(IF($D8&gt;0,(VLOOKUP($D8,Engagés!$C$10:$N$509,10,FALSE))," ")))</f>
        <v xml:space="preserve"> </v>
      </c>
      <c r="I8" s="489"/>
    </row>
    <row r="9" spans="1:15" ht="15.75" customHeight="1">
      <c r="A9" s="554">
        <f t="shared" si="1"/>
        <v>1</v>
      </c>
      <c r="B9" s="479">
        <f t="shared" si="0"/>
        <v>4</v>
      </c>
      <c r="C9" s="486">
        <v>4</v>
      </c>
      <c r="D9" s="486"/>
      <c r="E9" s="171" t="str">
        <f>IF(ISNA(IF($D9&gt;0,CONCATENATE((VLOOKUP($D9,Engagés!$C$10:$K$509,6,FALSE))," ",(VLOOKUP($D9,Engagés!$C$10:$K$509,7,FALSE)))," ")),"",(IF($D9&gt;0,CONCATENATE((VLOOKUP($D9,Engagés!$C$10:$K$509,6,FALSE))," ",(VLOOKUP($D9,Engagés!$C$10:$K$509,7,FALSE)))," ")))</f>
        <v xml:space="preserve"> </v>
      </c>
      <c r="F9" s="171" t="str">
        <f>IF(ISNA(IF($D9&gt;0,(VLOOKUP($D9,Engagés!$C$10:$K$509,8,FALSE))," ")),"",(IF($D9&gt;0,(VLOOKUP($D9,Engagés!$C$10:$K$509,8,FALSE))," ")))</f>
        <v xml:space="preserve"> </v>
      </c>
      <c r="G9" s="171" t="str">
        <f>IF(ISNA(IF($D9&gt;0,(VLOOKUP($D9,Engagés!$C$10:$K$509,9,FALSE))," ")),"",(IF($D9&gt;0,(VLOOKUP($D9,Engagés!$C$10:$K$509,9,FALSE))," ")))</f>
        <v xml:space="preserve"> </v>
      </c>
      <c r="H9" s="170" t="str">
        <f>IF(ISNA(IF($D9&gt;0,(VLOOKUP($D9,Engagés!$C$10:$N$509,10,FALSE))," ")),"",(IF($D9&gt;0,(VLOOKUP($D9,Engagés!$C$10:$N$509,10,FALSE))," ")))</f>
        <v xml:space="preserve"> </v>
      </c>
      <c r="I9" s="489"/>
    </row>
    <row r="10" spans="1:15" ht="15.75" customHeight="1">
      <c r="A10" s="554">
        <f t="shared" si="1"/>
        <v>1</v>
      </c>
      <c r="B10" s="479">
        <f t="shared" si="0"/>
        <v>5</v>
      </c>
      <c r="C10" s="497">
        <v>5</v>
      </c>
      <c r="D10" s="486"/>
      <c r="E10" s="171" t="str">
        <f>IF(ISNA(IF($D10&gt;0,CONCATENATE((VLOOKUP($D10,Engagés!$C$10:$K$509,6,FALSE))," ",(VLOOKUP($D10,Engagés!$C$10:$K$509,7,FALSE)))," ")),"",(IF($D10&gt;0,CONCATENATE((VLOOKUP($D10,Engagés!$C$10:$K$509,6,FALSE))," ",(VLOOKUP($D10,Engagés!$C$10:$K$509,7,FALSE)))," ")))</f>
        <v xml:space="preserve"> </v>
      </c>
      <c r="F10" s="171" t="str">
        <f>IF(ISNA(IF($D10&gt;0,(VLOOKUP($D10,Engagés!$C$10:$K$509,8,FALSE))," ")),"",(IF($D10&gt;0,(VLOOKUP($D10,Engagés!$C$10:$K$509,8,FALSE))," ")))</f>
        <v xml:space="preserve"> </v>
      </c>
      <c r="G10" s="171" t="str">
        <f>IF(ISNA(IF($D10&gt;0,(VLOOKUP($D10,Engagés!$C$10:$K$509,9,FALSE))," ")),"",(IF($D10&gt;0,(VLOOKUP($D10,Engagés!$C$10:$K$509,9,FALSE))," ")))</f>
        <v xml:space="preserve"> </v>
      </c>
      <c r="H10" s="170" t="str">
        <f>IF(ISNA(IF($D10&gt;0,(VLOOKUP($D10,Engagés!$C$10:$N$509,10,FALSE))," ")),"",(IF($D10&gt;0,(VLOOKUP($D10,Engagés!$C$10:$N$509,10,FALSE))," ")))</f>
        <v xml:space="preserve"> </v>
      </c>
      <c r="I10" s="489"/>
    </row>
    <row r="11" spans="1:15" ht="15.75" customHeight="1">
      <c r="A11" s="554">
        <f t="shared" si="1"/>
        <v>0</v>
      </c>
      <c r="B11" s="479" t="str">
        <f t="shared" si="0"/>
        <v/>
      </c>
      <c r="C11" s="486"/>
      <c r="D11" s="486"/>
      <c r="E11" s="171" t="str">
        <f>IF(ISNA(IF($D11&gt;0,CONCATENATE((VLOOKUP($D11,Engagés!$C$10:$K$509,6,FALSE))," ",(VLOOKUP($D11,Engagés!$C$10:$K$509,7,FALSE)))," ")),"",(IF($D11&gt;0,CONCATENATE((VLOOKUP($D11,Engagés!$C$10:$K$509,6,FALSE))," ",(VLOOKUP($D11,Engagés!$C$10:$K$509,7,FALSE)))," ")))</f>
        <v xml:space="preserve"> </v>
      </c>
      <c r="F11" s="171" t="str">
        <f>IF(ISNA(IF($D11&gt;0,(VLOOKUP($D11,Engagés!$C$10:$K$509,8,FALSE))," ")),"",(IF($D11&gt;0,(VLOOKUP($D11,Engagés!$C$10:$K$509,8,FALSE))," ")))</f>
        <v xml:space="preserve"> </v>
      </c>
      <c r="G11" s="171" t="str">
        <f>IF(ISNA(IF($D11&gt;0,(VLOOKUP($D11,Engagés!$C$10:$K$509,9,FALSE))," ")),"",(IF($D11&gt;0,(VLOOKUP($D11,Engagés!$C$10:$K$509,9,FALSE))," ")))</f>
        <v xml:space="preserve"> </v>
      </c>
      <c r="H11" s="170" t="str">
        <f>IF(ISNA(IF($D11&gt;0,(VLOOKUP($D11,Engagés!$C$10:$N$509,10,FALSE))," ")),"",(IF($D11&gt;0,(VLOOKUP($D11,Engagés!$C$10:$N$509,10,FALSE))," ")))</f>
        <v xml:space="preserve"> </v>
      </c>
      <c r="I11" s="489"/>
    </row>
    <row r="12" spans="1:15" ht="15.75" customHeight="1">
      <c r="A12" s="554">
        <f t="shared" si="1"/>
        <v>0</v>
      </c>
      <c r="B12" s="479" t="str">
        <f t="shared" si="0"/>
        <v/>
      </c>
      <c r="C12" s="486"/>
      <c r="D12" s="486"/>
      <c r="E12" s="171" t="str">
        <f>IF(ISNA(IF($D12&gt;0,CONCATENATE((VLOOKUP($D12,Engagés!$C$10:$K$509,6,FALSE))," ",(VLOOKUP($D12,Engagés!$C$10:$K$509,7,FALSE)))," ")),"",(IF($D12&gt;0,CONCATENATE((VLOOKUP($D12,Engagés!$C$10:$K$509,6,FALSE))," ",(VLOOKUP($D12,Engagés!$C$10:$K$509,7,FALSE)))," ")))</f>
        <v xml:space="preserve"> </v>
      </c>
      <c r="F12" s="171" t="str">
        <f>IF(ISNA(IF($D12&gt;0,(VLOOKUP($D12,Engagés!$C$10:$K$509,8,FALSE))," ")),"",(IF($D12&gt;0,(VLOOKUP($D12,Engagés!$C$10:$K$509,8,FALSE))," ")))</f>
        <v xml:space="preserve"> </v>
      </c>
      <c r="G12" s="171" t="str">
        <f>IF(ISNA(IF($D12&gt;0,(VLOOKUP($D12,Engagés!$C$10:$K$509,9,FALSE))," ")),"",(IF($D12&gt;0,(VLOOKUP($D12,Engagés!$C$10:$K$509,9,FALSE))," ")))</f>
        <v xml:space="preserve"> </v>
      </c>
      <c r="H12" s="170" t="str">
        <f>IF(ISNA(IF($D12&gt;0,(VLOOKUP($D12,Engagés!$C$10:$N$509,10,FALSE))," ")),"",(IF($D12&gt;0,(VLOOKUP($D12,Engagés!$C$10:$N$509,10,FALSE))," ")))</f>
        <v xml:space="preserve"> </v>
      </c>
      <c r="I12" s="489"/>
    </row>
    <row r="13" spans="1:15" ht="15.75" customHeight="1">
      <c r="A13" s="554">
        <f t="shared" si="1"/>
        <v>0</v>
      </c>
      <c r="B13" s="479" t="str">
        <f t="shared" si="0"/>
        <v/>
      </c>
      <c r="C13" s="497"/>
      <c r="D13" s="486"/>
      <c r="E13" s="171" t="str">
        <f>IF(ISNA(IF($D13&gt;0,CONCATENATE((VLOOKUP($D13,Engagés!$C$10:$K$509,6,FALSE))," ",(VLOOKUP($D13,Engagés!$C$10:$K$509,7,FALSE)))," ")),"",(IF($D13&gt;0,CONCATENATE((VLOOKUP($D13,Engagés!$C$10:$K$509,6,FALSE))," ",(VLOOKUP($D13,Engagés!$C$10:$K$509,7,FALSE)))," ")))</f>
        <v xml:space="preserve"> </v>
      </c>
      <c r="F13" s="171" t="str">
        <f>IF(ISNA(IF($D13&gt;0,(VLOOKUP($D13,Engagés!$C$10:$K$509,8,FALSE))," ")),"",(IF($D13&gt;0,(VLOOKUP($D13,Engagés!$C$10:$K$509,8,FALSE))," ")))</f>
        <v xml:space="preserve"> </v>
      </c>
      <c r="G13" s="171" t="str">
        <f>IF(ISNA(IF($D13&gt;0,(VLOOKUP($D13,Engagés!$C$10:$K$509,9,FALSE))," ")),"",(IF($D13&gt;0,(VLOOKUP($D13,Engagés!$C$10:$K$509,9,FALSE))," ")))</f>
        <v xml:space="preserve"> </v>
      </c>
      <c r="H13" s="170" t="str">
        <f>IF(ISNA(IF($D13&gt;0,(VLOOKUP($D13,Engagés!$C$10:$N$509,10,FALSE))," ")),"",(IF($D13&gt;0,(VLOOKUP($D13,Engagés!$C$10:$N$509,10,FALSE))," ")))</f>
        <v xml:space="preserve"> </v>
      </c>
      <c r="I13" s="489"/>
    </row>
    <row r="14" spans="1:15" ht="15.75" customHeight="1">
      <c r="A14" s="554">
        <f t="shared" si="1"/>
        <v>0</v>
      </c>
      <c r="B14" s="479" t="str">
        <f t="shared" si="0"/>
        <v/>
      </c>
      <c r="C14" s="486"/>
      <c r="D14" s="486"/>
      <c r="E14" s="171" t="str">
        <f>IF(ISNA(IF($D14&gt;0,CONCATENATE((VLOOKUP($D14,Engagés!$C$10:$K$509,6,FALSE))," ",(VLOOKUP($D14,Engagés!$C$10:$K$509,7,FALSE)))," ")),"",(IF($D14&gt;0,CONCATENATE((VLOOKUP($D14,Engagés!$C$10:$K$509,6,FALSE))," ",(VLOOKUP($D14,Engagés!$C$10:$K$509,7,FALSE)))," ")))</f>
        <v xml:space="preserve"> </v>
      </c>
      <c r="F14" s="171" t="str">
        <f>IF(ISNA(IF($D14&gt;0,(VLOOKUP($D14,Engagés!$C$10:$K$509,8,FALSE))," ")),"",(IF($D14&gt;0,(VLOOKUP($D14,Engagés!$C$10:$K$509,8,FALSE))," ")))</f>
        <v xml:space="preserve"> </v>
      </c>
      <c r="G14" s="171" t="str">
        <f>IF(ISNA(IF($D14&gt;0,(VLOOKUP($D14,Engagés!$C$10:$K$509,9,FALSE))," ")),"",(IF($D14&gt;0,(VLOOKUP($D14,Engagés!$C$10:$K$509,9,FALSE))," ")))</f>
        <v xml:space="preserve"> </v>
      </c>
      <c r="H14" s="170" t="str">
        <f>IF(ISNA(IF($D14&gt;0,(VLOOKUP($D14,Engagés!$C$10:$N$509,10,FALSE))," ")),"",(IF($D14&gt;0,(VLOOKUP($D14,Engagés!$C$10:$N$509,10,FALSE))," ")))</f>
        <v xml:space="preserve"> </v>
      </c>
      <c r="I14" s="489"/>
    </row>
    <row r="15" spans="1:15" ht="15.75" customHeight="1">
      <c r="A15" s="554">
        <f t="shared" si="1"/>
        <v>0</v>
      </c>
      <c r="B15" s="479" t="str">
        <f t="shared" si="0"/>
        <v/>
      </c>
      <c r="C15" s="486"/>
      <c r="D15" s="486"/>
      <c r="E15" s="171" t="str">
        <f>IF(ISNA(IF($D15&gt;0,CONCATENATE((VLOOKUP($D15,Engagés!$C$10:$K$509,6,FALSE))," ",(VLOOKUP($D15,Engagés!$C$10:$K$509,7,FALSE)))," ")),"",(IF($D15&gt;0,CONCATENATE((VLOOKUP($D15,Engagés!$C$10:$K$509,6,FALSE))," ",(VLOOKUP($D15,Engagés!$C$10:$K$509,7,FALSE)))," ")))</f>
        <v xml:space="preserve"> </v>
      </c>
      <c r="F15" s="171" t="str">
        <f>IF(ISNA(IF($D15&gt;0,(VLOOKUP($D15,Engagés!$C$10:$K$509,8,FALSE))," ")),"",(IF($D15&gt;0,(VLOOKUP($D15,Engagés!$C$10:$K$509,8,FALSE))," ")))</f>
        <v xml:space="preserve"> </v>
      </c>
      <c r="G15" s="171" t="str">
        <f>IF(ISNA(IF($D15&gt;0,(VLOOKUP($D15,Engagés!$C$10:$K$509,9,FALSE))," ")),"",(IF($D15&gt;0,(VLOOKUP($D15,Engagés!$C$10:$K$509,9,FALSE))," ")))</f>
        <v xml:space="preserve"> </v>
      </c>
      <c r="H15" s="170" t="str">
        <f>IF(ISNA(IF($D15&gt;0,(VLOOKUP($D15,Engagés!$C$10:$N$509,10,FALSE))," ")),"",(IF($D15&gt;0,(VLOOKUP($D15,Engagés!$C$10:$N$509,10,FALSE))," ")))</f>
        <v xml:space="preserve"> </v>
      </c>
      <c r="I15" s="489"/>
    </row>
    <row r="16" spans="1:15" ht="15.75" customHeight="1">
      <c r="A16" s="554">
        <f t="shared" si="1"/>
        <v>0</v>
      </c>
      <c r="B16" s="479" t="str">
        <f t="shared" si="0"/>
        <v/>
      </c>
      <c r="C16" s="497"/>
      <c r="D16" s="486"/>
      <c r="E16" s="171" t="str">
        <f>IF(ISNA(IF($D16&gt;0,CONCATENATE((VLOOKUP($D16,Engagés!$C$10:$K$509,6,FALSE))," ",(VLOOKUP($D16,Engagés!$C$10:$K$509,7,FALSE)))," ")),"",(IF($D16&gt;0,CONCATENATE((VLOOKUP($D16,Engagés!$C$10:$K$509,6,FALSE))," ",(VLOOKUP($D16,Engagés!$C$10:$K$509,7,FALSE)))," ")))</f>
        <v xml:space="preserve"> </v>
      </c>
      <c r="F16" s="171" t="str">
        <f>IF(ISNA(IF($D16&gt;0,(VLOOKUP($D16,Engagés!$C$10:$K$509,8,FALSE))," ")),"",(IF($D16&gt;0,(VLOOKUP($D16,Engagés!$C$10:$K$509,8,FALSE))," ")))</f>
        <v xml:space="preserve"> </v>
      </c>
      <c r="G16" s="171" t="str">
        <f>IF(ISNA(IF($D16&gt;0,(VLOOKUP($D16,Engagés!$C$10:$K$509,9,FALSE))," ")),"",(IF($D16&gt;0,(VLOOKUP($D16,Engagés!$C$10:$K$509,9,FALSE))," ")))</f>
        <v xml:space="preserve"> </v>
      </c>
      <c r="H16" s="170" t="str">
        <f>IF(ISNA(IF($D16&gt;0,(VLOOKUP($D16,Engagés!$C$10:$N$509,10,FALSE))," ")),"",(IF($D16&gt;0,(VLOOKUP($D16,Engagés!$C$10:$N$509,10,FALSE))," ")))</f>
        <v xml:space="preserve"> </v>
      </c>
      <c r="I16" s="489"/>
    </row>
    <row r="17" spans="1:9" ht="15.75" customHeight="1">
      <c r="A17" s="554">
        <f t="shared" si="1"/>
        <v>0</v>
      </c>
      <c r="B17" s="479" t="str">
        <f t="shared" si="0"/>
        <v/>
      </c>
      <c r="C17" s="486"/>
      <c r="D17" s="486"/>
      <c r="E17" s="171" t="str">
        <f>IF(ISNA(IF($D17&gt;0,CONCATENATE((VLOOKUP($D17,Engagés!$C$10:$K$509,6,FALSE))," ",(VLOOKUP($D17,Engagés!$C$10:$K$509,7,FALSE)))," ")),"",(IF($D17&gt;0,CONCATENATE((VLOOKUP($D17,Engagés!$C$10:$K$509,6,FALSE))," ",(VLOOKUP($D17,Engagés!$C$10:$K$509,7,FALSE)))," ")))</f>
        <v xml:space="preserve"> </v>
      </c>
      <c r="F17" s="171" t="str">
        <f>IF(ISNA(IF($D17&gt;0,(VLOOKUP($D17,Engagés!$C$10:$K$509,8,FALSE))," ")),"",(IF($D17&gt;0,(VLOOKUP($D17,Engagés!$C$10:$K$509,8,FALSE))," ")))</f>
        <v xml:space="preserve"> </v>
      </c>
      <c r="G17" s="171" t="str">
        <f>IF(ISNA(IF($D17&gt;0,(VLOOKUP($D17,Engagés!$C$10:$K$509,9,FALSE))," ")),"",(IF($D17&gt;0,(VLOOKUP($D17,Engagés!$C$10:$K$509,9,FALSE))," ")))</f>
        <v xml:space="preserve"> </v>
      </c>
      <c r="H17" s="170" t="str">
        <f>IF(ISNA(IF($D17&gt;0,(VLOOKUP($D17,Engagés!$C$10:$N$509,10,FALSE))," ")),"",(IF($D17&gt;0,(VLOOKUP($D17,Engagés!$C$10:$N$509,10,FALSE))," ")))</f>
        <v xml:space="preserve"> </v>
      </c>
      <c r="I17" s="489"/>
    </row>
    <row r="18" spans="1:9" ht="15.75" customHeight="1">
      <c r="A18" s="554">
        <f t="shared" si="1"/>
        <v>0</v>
      </c>
      <c r="B18" s="479" t="str">
        <f t="shared" si="0"/>
        <v/>
      </c>
      <c r="C18" s="486"/>
      <c r="D18" s="486"/>
      <c r="E18" s="171" t="str">
        <f>IF(ISNA(IF($D18&gt;0,CONCATENATE((VLOOKUP($D18,Engagés!$C$10:$K$509,6,FALSE))," ",(VLOOKUP($D18,Engagés!$C$10:$K$509,7,FALSE)))," ")),"",(IF($D18&gt;0,CONCATENATE((VLOOKUP($D18,Engagés!$C$10:$K$509,6,FALSE))," ",(VLOOKUP($D18,Engagés!$C$10:$K$509,7,FALSE)))," ")))</f>
        <v xml:space="preserve"> </v>
      </c>
      <c r="F18" s="171" t="str">
        <f>IF(ISNA(IF($D18&gt;0,(VLOOKUP($D18,Engagés!$C$10:$K$509,8,FALSE))," ")),"",(IF($D18&gt;0,(VLOOKUP($D18,Engagés!$C$10:$K$509,8,FALSE))," ")))</f>
        <v xml:space="preserve"> </v>
      </c>
      <c r="G18" s="171" t="str">
        <f>IF(ISNA(IF($D18&gt;0,(VLOOKUP($D18,Engagés!$C$10:$K$509,9,FALSE))," ")),"",(IF($D18&gt;0,(VLOOKUP($D18,Engagés!$C$10:$K$509,9,FALSE))," ")))</f>
        <v xml:space="preserve"> </v>
      </c>
      <c r="H18" s="170" t="str">
        <f>IF(ISNA(IF($D18&gt;0,(VLOOKUP($D18,Engagés!$C$10:$N$509,10,FALSE))," ")),"",(IF($D18&gt;0,(VLOOKUP($D18,Engagés!$C$10:$N$509,10,FALSE))," ")))</f>
        <v xml:space="preserve"> </v>
      </c>
      <c r="I18" s="489"/>
    </row>
    <row r="19" spans="1:9" ht="15.75" customHeight="1">
      <c r="A19" s="554">
        <f t="shared" si="1"/>
        <v>0</v>
      </c>
      <c r="B19" s="479" t="str">
        <f t="shared" si="0"/>
        <v/>
      </c>
      <c r="C19" s="497"/>
      <c r="D19" s="486"/>
      <c r="E19" s="171" t="str">
        <f>IF(ISNA(IF($D19&gt;0,CONCATENATE((VLOOKUP($D19,Engagés!$C$10:$K$509,6,FALSE))," ",(VLOOKUP($D19,Engagés!$C$10:$K$509,7,FALSE)))," ")),"",(IF($D19&gt;0,CONCATENATE((VLOOKUP($D19,Engagés!$C$10:$K$509,6,FALSE))," ",(VLOOKUP($D19,Engagés!$C$10:$K$509,7,FALSE)))," ")))</f>
        <v xml:space="preserve"> </v>
      </c>
      <c r="F19" s="171" t="str">
        <f>IF(ISNA(IF($D19&gt;0,(VLOOKUP($D19,Engagés!$C$10:$K$509,8,FALSE))," ")),"",(IF($D19&gt;0,(VLOOKUP($D19,Engagés!$C$10:$K$509,8,FALSE))," ")))</f>
        <v xml:space="preserve"> </v>
      </c>
      <c r="G19" s="171" t="str">
        <f>IF(ISNA(IF($D19&gt;0,(VLOOKUP($D19,Engagés!$C$10:$K$509,9,FALSE))," ")),"",(IF($D19&gt;0,(VLOOKUP($D19,Engagés!$C$10:$K$509,9,FALSE))," ")))</f>
        <v xml:space="preserve"> </v>
      </c>
      <c r="H19" s="170" t="str">
        <f>IF(ISNA(IF($D19&gt;0,(VLOOKUP($D19,Engagés!$C$10:$N$509,10,FALSE))," ")),"",(IF($D19&gt;0,(VLOOKUP($D19,Engagés!$C$10:$N$509,10,FALSE))," ")))</f>
        <v xml:space="preserve"> </v>
      </c>
      <c r="I19" s="489"/>
    </row>
    <row r="20" spans="1:9" ht="15.75" customHeight="1">
      <c r="A20" s="554">
        <f t="shared" si="1"/>
        <v>0</v>
      </c>
      <c r="B20" s="479" t="str">
        <f t="shared" si="0"/>
        <v/>
      </c>
      <c r="C20" s="486"/>
      <c r="D20" s="486"/>
      <c r="E20" s="171" t="str">
        <f>IF(ISNA(IF($D20&gt;0,CONCATENATE((VLOOKUP($D20,Engagés!$C$10:$K$509,6,FALSE))," ",(VLOOKUP($D20,Engagés!$C$10:$K$509,7,FALSE)))," ")),"",(IF($D20&gt;0,CONCATENATE((VLOOKUP($D20,Engagés!$C$10:$K$509,6,FALSE))," ",(VLOOKUP($D20,Engagés!$C$10:$K$509,7,FALSE)))," ")))</f>
        <v xml:space="preserve"> </v>
      </c>
      <c r="F20" s="171" t="str">
        <f>IF(ISNA(IF($D20&gt;0,(VLOOKUP($D20,Engagés!$C$10:$K$509,8,FALSE))," ")),"",(IF($D20&gt;0,(VLOOKUP($D20,Engagés!$C$10:$K$509,8,FALSE))," ")))</f>
        <v xml:space="preserve"> </v>
      </c>
      <c r="G20" s="171" t="str">
        <f>IF(ISNA(IF($D20&gt;0,(VLOOKUP($D20,Engagés!$C$10:$K$509,9,FALSE))," ")),"",(IF($D20&gt;0,(VLOOKUP($D20,Engagés!$C$10:$K$509,9,FALSE))," ")))</f>
        <v xml:space="preserve"> </v>
      </c>
      <c r="H20" s="170" t="str">
        <f>IF(ISNA(IF($D20&gt;0,(VLOOKUP($D20,Engagés!$C$10:$N$509,10,FALSE))," ")),"",(IF($D20&gt;0,(VLOOKUP($D20,Engagés!$C$10:$N$509,10,FALSE))," ")))</f>
        <v xml:space="preserve"> </v>
      </c>
      <c r="I20" s="489"/>
    </row>
    <row r="21" spans="1:9" ht="15.75" customHeight="1">
      <c r="A21" s="554">
        <f t="shared" si="1"/>
        <v>0</v>
      </c>
      <c r="B21" s="479" t="str">
        <f t="shared" si="0"/>
        <v/>
      </c>
      <c r="C21" s="486"/>
      <c r="D21" s="486"/>
      <c r="E21" s="171" t="str">
        <f>IF(ISNA(IF($D21&gt;0,CONCATENATE((VLOOKUP($D21,Engagés!$C$10:$K$509,6,FALSE))," ",(VLOOKUP($D21,Engagés!$C$10:$K$509,7,FALSE)))," ")),"",(IF($D21&gt;0,CONCATENATE((VLOOKUP($D21,Engagés!$C$10:$K$509,6,FALSE))," ",(VLOOKUP($D21,Engagés!$C$10:$K$509,7,FALSE)))," ")))</f>
        <v xml:space="preserve"> </v>
      </c>
      <c r="F21" s="171" t="str">
        <f>IF(ISNA(IF($D21&gt;0,(VLOOKUP($D21,Engagés!$C$10:$K$509,8,FALSE))," ")),"",(IF($D21&gt;0,(VLOOKUP($D21,Engagés!$C$10:$K$509,8,FALSE))," ")))</f>
        <v xml:space="preserve"> </v>
      </c>
      <c r="G21" s="171" t="str">
        <f>IF(ISNA(IF($D21&gt;0,(VLOOKUP($D21,Engagés!$C$10:$K$509,9,FALSE))," ")),"",(IF($D21&gt;0,(VLOOKUP($D21,Engagés!$C$10:$K$509,9,FALSE))," ")))</f>
        <v xml:space="preserve"> </v>
      </c>
      <c r="H21" s="170" t="str">
        <f>IF(ISNA(IF($D21&gt;0,(VLOOKUP($D21,Engagés!$C$10:$N$509,10,FALSE))," ")),"",(IF($D21&gt;0,(VLOOKUP($D21,Engagés!$C$10:$N$509,10,FALSE))," ")))</f>
        <v xml:space="preserve"> </v>
      </c>
      <c r="I21" s="489"/>
    </row>
    <row r="22" spans="1:9" ht="15.75" customHeight="1">
      <c r="A22" s="554">
        <f t="shared" si="1"/>
        <v>0</v>
      </c>
      <c r="B22" s="479" t="str">
        <f t="shared" si="0"/>
        <v/>
      </c>
      <c r="C22" s="497"/>
      <c r="D22" s="486"/>
      <c r="E22" s="171" t="str">
        <f>IF(ISNA(IF($D22&gt;0,CONCATENATE((VLOOKUP($D22,Engagés!$C$10:$K$509,6,FALSE))," ",(VLOOKUP($D22,Engagés!$C$10:$K$509,7,FALSE)))," ")),"",(IF($D22&gt;0,CONCATENATE((VLOOKUP($D22,Engagés!$C$10:$K$509,6,FALSE))," ",(VLOOKUP($D22,Engagés!$C$10:$K$509,7,FALSE)))," ")))</f>
        <v xml:space="preserve"> </v>
      </c>
      <c r="F22" s="171" t="str">
        <f>IF(ISNA(IF($D22&gt;0,(VLOOKUP($D22,Engagés!$C$10:$K$509,8,FALSE))," ")),"",(IF($D22&gt;0,(VLOOKUP($D22,Engagés!$C$10:$K$509,8,FALSE))," ")))</f>
        <v xml:space="preserve"> </v>
      </c>
      <c r="G22" s="171" t="str">
        <f>IF(ISNA(IF($D22&gt;0,(VLOOKUP($D22,Engagés!$C$10:$K$509,9,FALSE))," ")),"",(IF($D22&gt;0,(VLOOKUP($D22,Engagés!$C$10:$K$509,9,FALSE))," ")))</f>
        <v xml:space="preserve"> </v>
      </c>
      <c r="H22" s="170" t="str">
        <f>IF(ISNA(IF($D22&gt;0,(VLOOKUP($D22,Engagés!$C$10:$N$509,10,FALSE))," ")),"",(IF($D22&gt;0,(VLOOKUP($D22,Engagés!$C$10:$N$509,10,FALSE))," ")))</f>
        <v xml:space="preserve"> </v>
      </c>
      <c r="I22" s="489"/>
    </row>
    <row r="23" spans="1:9" ht="15.75" customHeight="1">
      <c r="A23" s="554">
        <f t="shared" si="1"/>
        <v>0</v>
      </c>
      <c r="B23" s="479" t="str">
        <f t="shared" si="0"/>
        <v/>
      </c>
      <c r="C23" s="486"/>
      <c r="D23" s="486"/>
      <c r="E23" s="171" t="str">
        <f>IF(ISNA(IF($D23&gt;0,CONCATENATE((VLOOKUP($D23,Engagés!$C$10:$K$509,6,FALSE))," ",(VLOOKUP($D23,Engagés!$C$10:$K$509,7,FALSE)))," ")),"",(IF($D23&gt;0,CONCATENATE((VLOOKUP($D23,Engagés!$C$10:$K$509,6,FALSE))," ",(VLOOKUP($D23,Engagés!$C$10:$K$509,7,FALSE)))," ")))</f>
        <v xml:space="preserve"> </v>
      </c>
      <c r="F23" s="171" t="str">
        <f>IF(ISNA(IF($D23&gt;0,(VLOOKUP($D23,Engagés!$C$10:$K$509,8,FALSE))," ")),"",(IF($D23&gt;0,(VLOOKUP($D23,Engagés!$C$10:$K$509,8,FALSE))," ")))</f>
        <v xml:space="preserve"> </v>
      </c>
      <c r="G23" s="171" t="str">
        <f>IF(ISNA(IF($D23&gt;0,(VLOOKUP($D23,Engagés!$C$10:$K$509,9,FALSE))," ")),"",(IF($D23&gt;0,(VLOOKUP($D23,Engagés!$C$10:$K$509,9,FALSE))," ")))</f>
        <v xml:space="preserve"> </v>
      </c>
      <c r="H23" s="170" t="str">
        <f>IF(ISNA(IF($D23&gt;0,(VLOOKUP($D23,Engagés!$C$10:$N$509,10,FALSE))," ")),"",(IF($D23&gt;0,(VLOOKUP($D23,Engagés!$C$10:$N$509,10,FALSE))," ")))</f>
        <v xml:space="preserve"> </v>
      </c>
      <c r="I23" s="489"/>
    </row>
    <row r="24" spans="1:9" ht="15.75" customHeight="1">
      <c r="A24" s="554">
        <f t="shared" si="1"/>
        <v>0</v>
      </c>
      <c r="B24" s="479" t="str">
        <f t="shared" si="0"/>
        <v/>
      </c>
      <c r="C24" s="486"/>
      <c r="D24" s="486"/>
      <c r="E24" s="171" t="str">
        <f>IF(ISNA(IF($D24&gt;0,CONCATENATE((VLOOKUP($D24,Engagés!$C$10:$K$509,6,FALSE))," ",(VLOOKUP($D24,Engagés!$C$10:$K$509,7,FALSE)))," ")),"",(IF($D24&gt;0,CONCATENATE((VLOOKUP($D24,Engagés!$C$10:$K$509,6,FALSE))," ",(VLOOKUP($D24,Engagés!$C$10:$K$509,7,FALSE)))," ")))</f>
        <v xml:space="preserve"> </v>
      </c>
      <c r="F24" s="171" t="str">
        <f>IF(ISNA(IF($D24&gt;0,(VLOOKUP($D24,Engagés!$C$10:$K$509,8,FALSE))," ")),"",(IF($D24&gt;0,(VLOOKUP($D24,Engagés!$C$10:$K$509,8,FALSE))," ")))</f>
        <v xml:space="preserve"> </v>
      </c>
      <c r="G24" s="171" t="str">
        <f>IF(ISNA(IF($D24&gt;0,(VLOOKUP($D24,Engagés!$C$10:$K$509,9,FALSE))," ")),"",(IF($D24&gt;0,(VLOOKUP($D24,Engagés!$C$10:$K$509,9,FALSE))," ")))</f>
        <v xml:space="preserve"> </v>
      </c>
      <c r="H24" s="170" t="str">
        <f>IF(ISNA(IF($D24&gt;0,(VLOOKUP($D24,Engagés!$C$10:$N$509,10,FALSE))," ")),"",(IF($D24&gt;0,(VLOOKUP($D24,Engagés!$C$10:$N$509,10,FALSE))," ")))</f>
        <v xml:space="preserve"> </v>
      </c>
      <c r="I24" s="489"/>
    </row>
    <row r="25" spans="1:9" ht="15.75" customHeight="1">
      <c r="A25" s="554">
        <f t="shared" si="1"/>
        <v>0</v>
      </c>
      <c r="B25" s="479" t="str">
        <f t="shared" si="0"/>
        <v/>
      </c>
      <c r="C25" s="497"/>
      <c r="D25" s="486"/>
      <c r="E25" s="171" t="str">
        <f>IF(ISNA(IF($D25&gt;0,CONCATENATE((VLOOKUP($D25,Engagés!$C$10:$K$509,6,FALSE))," ",(VLOOKUP($D25,Engagés!$C$10:$K$509,7,FALSE)))," ")),"",(IF($D25&gt;0,CONCATENATE((VLOOKUP($D25,Engagés!$C$10:$K$509,6,FALSE))," ",(VLOOKUP($D25,Engagés!$C$10:$K$509,7,FALSE)))," ")))</f>
        <v xml:space="preserve"> </v>
      </c>
      <c r="F25" s="171" t="str">
        <f>IF(ISNA(IF($D25&gt;0,(VLOOKUP($D25,Engagés!$C$10:$K$509,8,FALSE))," ")),"",(IF($D25&gt;0,(VLOOKUP($D25,Engagés!$C$10:$K$509,8,FALSE))," ")))</f>
        <v xml:space="preserve"> </v>
      </c>
      <c r="G25" s="171" t="str">
        <f>IF(ISNA(IF($D25&gt;0,(VLOOKUP($D25,Engagés!$C$10:$K$509,9,FALSE))," ")),"",(IF($D25&gt;0,(VLOOKUP($D25,Engagés!$C$10:$K$509,9,FALSE))," ")))</f>
        <v xml:space="preserve"> </v>
      </c>
      <c r="H25" s="170" t="str">
        <f>IF(ISNA(IF($D25&gt;0,(VLOOKUP($D25,Engagés!$C$10:$N$509,10,FALSE))," ")),"",(IF($D25&gt;0,(VLOOKUP($D25,Engagés!$C$10:$N$509,10,FALSE))," ")))</f>
        <v xml:space="preserve"> </v>
      </c>
      <c r="I25" s="489"/>
    </row>
    <row r="26" spans="1:9" ht="15.75" customHeight="1">
      <c r="A26" s="554">
        <f t="shared" si="1"/>
        <v>0</v>
      </c>
      <c r="B26" s="479" t="str">
        <f t="shared" si="0"/>
        <v/>
      </c>
      <c r="C26" s="486"/>
      <c r="D26" s="486"/>
      <c r="E26" s="171" t="str">
        <f>IF(ISNA(IF($D26&gt;0,CONCATENATE((VLOOKUP($D26,Engagés!$C$10:$K$509,6,FALSE))," ",(VLOOKUP($D26,Engagés!$C$10:$K$509,7,FALSE)))," ")),"",(IF($D26&gt;0,CONCATENATE((VLOOKUP($D26,Engagés!$C$10:$K$509,6,FALSE))," ",(VLOOKUP($D26,Engagés!$C$10:$K$509,7,FALSE)))," ")))</f>
        <v xml:space="preserve"> </v>
      </c>
      <c r="F26" s="171" t="str">
        <f>IF(ISNA(IF($D26&gt;0,(VLOOKUP($D26,Engagés!$C$10:$K$509,8,FALSE))," ")),"",(IF($D26&gt;0,(VLOOKUP($D26,Engagés!$C$10:$K$509,8,FALSE))," ")))</f>
        <v xml:space="preserve"> </v>
      </c>
      <c r="G26" s="171" t="str">
        <f>IF(ISNA(IF($D26&gt;0,(VLOOKUP($D26,Engagés!$C$10:$K$509,9,FALSE))," ")),"",(IF($D26&gt;0,(VLOOKUP($D26,Engagés!$C$10:$K$509,9,FALSE))," ")))</f>
        <v xml:space="preserve"> </v>
      </c>
      <c r="H26" s="170" t="str">
        <f>IF(ISNA(IF($D26&gt;0,(VLOOKUP($D26,Engagés!$C$10:$N$509,10,FALSE))," ")),"",(IF($D26&gt;0,(VLOOKUP($D26,Engagés!$C$10:$N$509,10,FALSE))," ")))</f>
        <v xml:space="preserve"> </v>
      </c>
      <c r="I26" s="489"/>
    </row>
    <row r="27" spans="1:9" ht="15.75" customHeight="1">
      <c r="A27" s="554">
        <f t="shared" si="1"/>
        <v>0</v>
      </c>
      <c r="B27" s="479" t="str">
        <f t="shared" si="0"/>
        <v/>
      </c>
      <c r="C27" s="486"/>
      <c r="D27" s="486"/>
      <c r="E27" s="171" t="str">
        <f>IF(ISNA(IF($D27&gt;0,CONCATENATE((VLOOKUP($D27,Engagés!$C$10:$K$509,6,FALSE))," ",(VLOOKUP($D27,Engagés!$C$10:$K$509,7,FALSE)))," ")),"",(IF($D27&gt;0,CONCATENATE((VLOOKUP($D27,Engagés!$C$10:$K$509,6,FALSE))," ",(VLOOKUP($D27,Engagés!$C$10:$K$509,7,FALSE)))," ")))</f>
        <v xml:space="preserve"> </v>
      </c>
      <c r="F27" s="171" t="str">
        <f>IF(ISNA(IF($D27&gt;0,(VLOOKUP($D27,Engagés!$C$10:$K$509,8,FALSE))," ")),"",(IF($D27&gt;0,(VLOOKUP($D27,Engagés!$C$10:$K$509,8,FALSE))," ")))</f>
        <v xml:space="preserve"> </v>
      </c>
      <c r="G27" s="171" t="str">
        <f>IF(ISNA(IF($D27&gt;0,(VLOOKUP($D27,Engagés!$C$10:$K$509,9,FALSE))," ")),"",(IF($D27&gt;0,(VLOOKUP($D27,Engagés!$C$10:$K$509,9,FALSE))," ")))</f>
        <v xml:space="preserve"> </v>
      </c>
      <c r="H27" s="170" t="str">
        <f>IF(ISNA(IF($D27&gt;0,(VLOOKUP($D27,Engagés!$C$10:$N$509,10,FALSE))," ")),"",(IF($D27&gt;0,(VLOOKUP($D27,Engagés!$C$10:$N$509,10,FALSE))," ")))</f>
        <v xml:space="preserve"> </v>
      </c>
      <c r="I27" s="490"/>
    </row>
    <row r="28" spans="1:9" ht="15.75" customHeight="1">
      <c r="A28" s="554">
        <f t="shared" si="1"/>
        <v>0</v>
      </c>
      <c r="B28" s="479" t="str">
        <f t="shared" si="0"/>
        <v/>
      </c>
      <c r="C28" s="497"/>
      <c r="D28" s="486"/>
      <c r="E28" s="171" t="str">
        <f>IF(ISNA(IF($D28&gt;0,CONCATENATE((VLOOKUP($D28,Engagés!$C$10:$K$509,6,FALSE))," ",(VLOOKUP($D28,Engagés!$C$10:$K$509,7,FALSE)))," ")),"",(IF($D28&gt;0,CONCATENATE((VLOOKUP($D28,Engagés!$C$10:$K$509,6,FALSE))," ",(VLOOKUP($D28,Engagés!$C$10:$K$509,7,FALSE)))," ")))</f>
        <v xml:space="preserve"> </v>
      </c>
      <c r="F28" s="171" t="str">
        <f>IF(ISNA(IF($D28&gt;0,(VLOOKUP($D28,Engagés!$C$10:$K$509,8,FALSE))," ")),"",(IF($D28&gt;0,(VLOOKUP($D28,Engagés!$C$10:$K$509,8,FALSE))," ")))</f>
        <v xml:space="preserve"> </v>
      </c>
      <c r="G28" s="171" t="str">
        <f>IF(ISNA(IF($D28&gt;0,(VLOOKUP($D28,Engagés!$C$10:$K$509,9,FALSE))," ")),"",(IF($D28&gt;0,(VLOOKUP($D28,Engagés!$C$10:$K$509,9,FALSE))," ")))</f>
        <v xml:space="preserve"> </v>
      </c>
      <c r="H28" s="170" t="str">
        <f>IF(ISNA(IF($D28&gt;0,(VLOOKUP($D28,Engagés!$C$10:$N$509,10,FALSE))," ")),"",(IF($D28&gt;0,(VLOOKUP($D28,Engagés!$C$10:$N$509,10,FALSE))," ")))</f>
        <v xml:space="preserve"> </v>
      </c>
      <c r="I28" s="490"/>
    </row>
    <row r="29" spans="1:9" ht="15.75" customHeight="1">
      <c r="A29" s="554">
        <f t="shared" si="1"/>
        <v>0</v>
      </c>
      <c r="B29" s="479" t="str">
        <f t="shared" si="0"/>
        <v/>
      </c>
      <c r="C29" s="486"/>
      <c r="D29" s="486"/>
      <c r="E29" s="171" t="str">
        <f>IF(ISNA(IF($D29&gt;0,CONCATENATE((VLOOKUP($D29,Engagés!$C$10:$K$509,6,FALSE))," ",(VLOOKUP($D29,Engagés!$C$10:$K$509,7,FALSE)))," ")),"",(IF($D29&gt;0,CONCATENATE((VLOOKUP($D29,Engagés!$C$10:$K$509,6,FALSE))," ",(VLOOKUP($D29,Engagés!$C$10:$K$509,7,FALSE)))," ")))</f>
        <v xml:space="preserve"> </v>
      </c>
      <c r="F29" s="171" t="str">
        <f>IF(ISNA(IF($D29&gt;0,(VLOOKUP($D29,Engagés!$C$10:$K$509,8,FALSE))," ")),"",(IF($D29&gt;0,(VLOOKUP($D29,Engagés!$C$10:$K$509,8,FALSE))," ")))</f>
        <v xml:space="preserve"> </v>
      </c>
      <c r="G29" s="171" t="str">
        <f>IF(ISNA(IF($D29&gt;0,(VLOOKUP($D29,Engagés!$C$10:$K$509,9,FALSE))," ")),"",(IF($D29&gt;0,(VLOOKUP($D29,Engagés!$C$10:$K$509,9,FALSE))," ")))</f>
        <v xml:space="preserve"> </v>
      </c>
      <c r="H29" s="170" t="str">
        <f>IF(ISNA(IF($D29&gt;0,(VLOOKUP($D29,Engagés!$C$10:$N$509,10,FALSE))," ")),"",(IF($D29&gt;0,(VLOOKUP($D29,Engagés!$C$10:$N$509,10,FALSE))," ")))</f>
        <v xml:space="preserve"> </v>
      </c>
      <c r="I29" s="490"/>
    </row>
    <row r="30" spans="1:9" ht="15.75" customHeight="1">
      <c r="A30" s="554">
        <f t="shared" si="1"/>
        <v>0</v>
      </c>
      <c r="B30" s="479" t="str">
        <f t="shared" si="0"/>
        <v/>
      </c>
      <c r="C30" s="486"/>
      <c r="D30" s="486"/>
      <c r="E30" s="171" t="str">
        <f>IF(ISNA(IF($D30&gt;0,CONCATENATE((VLOOKUP($D30,Engagés!$C$10:$K$509,6,FALSE))," ",(VLOOKUP($D30,Engagés!$C$10:$K$509,7,FALSE)))," ")),"",(IF($D30&gt;0,CONCATENATE((VLOOKUP($D30,Engagés!$C$10:$K$509,6,FALSE))," ",(VLOOKUP($D30,Engagés!$C$10:$K$509,7,FALSE)))," ")))</f>
        <v xml:space="preserve"> </v>
      </c>
      <c r="F30" s="171" t="str">
        <f>IF(ISNA(IF($D30&gt;0,(VLOOKUP($D30,Engagés!$C$10:$K$509,8,FALSE))," ")),"",(IF($D30&gt;0,(VLOOKUP($D30,Engagés!$C$10:$K$509,8,FALSE))," ")))</f>
        <v xml:space="preserve"> </v>
      </c>
      <c r="G30" s="171" t="str">
        <f>IF(ISNA(IF($D30&gt;0,(VLOOKUP($D30,Engagés!$C$10:$K$509,9,FALSE))," ")),"",(IF($D30&gt;0,(VLOOKUP($D30,Engagés!$C$10:$K$509,9,FALSE))," ")))</f>
        <v xml:space="preserve"> </v>
      </c>
      <c r="H30" s="170" t="str">
        <f>IF(ISNA(IF($D30&gt;0,(VLOOKUP($D30,Engagés!$C$10:$N$509,10,FALSE))," ")),"",(IF($D30&gt;0,(VLOOKUP($D30,Engagés!$C$10:$N$509,10,FALSE))," ")))</f>
        <v xml:space="preserve"> </v>
      </c>
      <c r="I30" s="490"/>
    </row>
    <row r="31" spans="1:9" ht="15.75" customHeight="1">
      <c r="A31" s="554">
        <f t="shared" si="1"/>
        <v>0</v>
      </c>
      <c r="B31" s="479" t="str">
        <f t="shared" si="0"/>
        <v/>
      </c>
      <c r="C31" s="497"/>
      <c r="D31" s="486"/>
      <c r="E31" s="171" t="str">
        <f>IF(ISNA(IF($D31&gt;0,CONCATENATE((VLOOKUP($D31,Engagés!$C$10:$K$509,6,FALSE))," ",(VLOOKUP($D31,Engagés!$C$10:$K$509,7,FALSE)))," ")),"",(IF($D31&gt;0,CONCATENATE((VLOOKUP($D31,Engagés!$C$10:$K$509,6,FALSE))," ",(VLOOKUP($D31,Engagés!$C$10:$K$509,7,FALSE)))," ")))</f>
        <v xml:space="preserve"> </v>
      </c>
      <c r="F31" s="171" t="str">
        <f>IF(ISNA(IF($D31&gt;0,(VLOOKUP($D31,Engagés!$C$10:$K$509,8,FALSE))," ")),"",(IF($D31&gt;0,(VLOOKUP($D31,Engagés!$C$10:$K$509,8,FALSE))," ")))</f>
        <v xml:space="preserve"> </v>
      </c>
      <c r="G31" s="171" t="str">
        <f>IF(ISNA(IF($D31&gt;0,(VLOOKUP($D31,Engagés!$C$10:$K$509,9,FALSE))," ")),"",(IF($D31&gt;0,(VLOOKUP($D31,Engagés!$C$10:$K$509,9,FALSE))," ")))</f>
        <v xml:space="preserve"> </v>
      </c>
      <c r="H31" s="170" t="str">
        <f>IF(ISNA(IF($D31&gt;0,(VLOOKUP($D31,Engagés!$C$10:$N$509,10,FALSE))," ")),"",(IF($D31&gt;0,(VLOOKUP($D31,Engagés!$C$10:$N$509,10,FALSE))," ")))</f>
        <v xml:space="preserve"> </v>
      </c>
      <c r="I31" s="490"/>
    </row>
    <row r="32" spans="1:9" ht="15.75" customHeight="1">
      <c r="A32" s="554">
        <f t="shared" si="1"/>
        <v>0</v>
      </c>
      <c r="B32" s="479" t="str">
        <f t="shared" si="0"/>
        <v/>
      </c>
      <c r="C32" s="486"/>
      <c r="D32" s="486"/>
      <c r="E32" s="171" t="str">
        <f>IF(ISNA(IF($D32&gt;0,CONCATENATE((VLOOKUP($D32,Engagés!$C$10:$K$509,6,FALSE))," ",(VLOOKUP($D32,Engagés!$C$10:$K$509,7,FALSE)))," ")),"",(IF($D32&gt;0,CONCATENATE((VLOOKUP($D32,Engagés!$C$10:$K$509,6,FALSE))," ",(VLOOKUP($D32,Engagés!$C$10:$K$509,7,FALSE)))," ")))</f>
        <v xml:space="preserve"> </v>
      </c>
      <c r="F32" s="171" t="str">
        <f>IF(ISNA(IF($D32&gt;0,(VLOOKUP($D32,Engagés!$C$10:$K$509,8,FALSE))," ")),"",(IF($D32&gt;0,(VLOOKUP($D32,Engagés!$C$10:$K$509,8,FALSE))," ")))</f>
        <v xml:space="preserve"> </v>
      </c>
      <c r="G32" s="171" t="str">
        <f>IF(ISNA(IF($D32&gt;0,(VLOOKUP($D32,Engagés!$C$10:$K$509,9,FALSE))," ")),"",(IF($D32&gt;0,(VLOOKUP($D32,Engagés!$C$10:$K$509,9,FALSE))," ")))</f>
        <v xml:space="preserve"> </v>
      </c>
      <c r="H32" s="170" t="str">
        <f>IF(ISNA(IF($D32&gt;0,(VLOOKUP($D32,Engagés!$C$10:$N$509,10,FALSE))," ")),"",(IF($D32&gt;0,(VLOOKUP($D32,Engagés!$C$10:$N$509,10,FALSE))," ")))</f>
        <v xml:space="preserve"> </v>
      </c>
      <c r="I32" s="490"/>
    </row>
    <row r="33" spans="1:9" ht="15.75" customHeight="1">
      <c r="A33" s="554">
        <f t="shared" si="1"/>
        <v>0</v>
      </c>
      <c r="B33" s="479" t="str">
        <f t="shared" si="0"/>
        <v/>
      </c>
      <c r="C33" s="486"/>
      <c r="D33" s="486"/>
      <c r="E33" s="171" t="str">
        <f>IF(ISNA(IF($D33&gt;0,CONCATENATE((VLOOKUP($D33,Engagés!$C$10:$K$509,6,FALSE))," ",(VLOOKUP($D33,Engagés!$C$10:$K$509,7,FALSE)))," ")),"",(IF($D33&gt;0,CONCATENATE((VLOOKUP($D33,Engagés!$C$10:$K$509,6,FALSE))," ",(VLOOKUP($D33,Engagés!$C$10:$K$509,7,FALSE)))," ")))</f>
        <v xml:space="preserve"> </v>
      </c>
      <c r="F33" s="171" t="str">
        <f>IF(ISNA(IF($D33&gt;0,(VLOOKUP($D33,Engagés!$C$10:$K$509,8,FALSE))," ")),"",(IF($D33&gt;0,(VLOOKUP($D33,Engagés!$C$10:$K$509,8,FALSE))," ")))</f>
        <v xml:space="preserve"> </v>
      </c>
      <c r="G33" s="171" t="str">
        <f>IF(ISNA(IF($D33&gt;0,(VLOOKUP($D33,Engagés!$C$10:$K$509,9,FALSE))," ")),"",(IF($D33&gt;0,(VLOOKUP($D33,Engagés!$C$10:$K$509,9,FALSE))," ")))</f>
        <v xml:space="preserve"> </v>
      </c>
      <c r="H33" s="170" t="str">
        <f>IF(ISNA(IF($D33&gt;0,(VLOOKUP($D33,Engagés!$C$10:$N$509,10,FALSE))," ")),"",(IF($D33&gt;0,(VLOOKUP($D33,Engagés!$C$10:$N$509,10,FALSE))," ")))</f>
        <v xml:space="preserve"> </v>
      </c>
      <c r="I33" s="490"/>
    </row>
    <row r="34" spans="1:9" ht="15.75" customHeight="1">
      <c r="A34" s="554">
        <f t="shared" si="1"/>
        <v>0</v>
      </c>
      <c r="B34" s="479" t="str">
        <f t="shared" si="0"/>
        <v/>
      </c>
      <c r="C34" s="497"/>
      <c r="D34" s="486"/>
      <c r="E34" s="171" t="str">
        <f>IF(ISNA(IF($D34&gt;0,CONCATENATE((VLOOKUP($D34,Engagés!$C$10:$K$509,6,FALSE))," ",(VLOOKUP($D34,Engagés!$C$10:$K$509,7,FALSE)))," ")),"",(IF($D34&gt;0,CONCATENATE((VLOOKUP($D34,Engagés!$C$10:$K$509,6,FALSE))," ",(VLOOKUP($D34,Engagés!$C$10:$K$509,7,FALSE)))," ")))</f>
        <v xml:space="preserve"> </v>
      </c>
      <c r="F34" s="171" t="str">
        <f>IF(ISNA(IF($D34&gt;0,(VLOOKUP($D34,Engagés!$C$10:$K$509,8,FALSE))," ")),"",(IF($D34&gt;0,(VLOOKUP($D34,Engagés!$C$10:$K$509,8,FALSE))," ")))</f>
        <v xml:space="preserve"> </v>
      </c>
      <c r="G34" s="171" t="str">
        <f>IF(ISNA(IF($D34&gt;0,(VLOOKUP($D34,Engagés!$C$10:$K$509,9,FALSE))," ")),"",(IF($D34&gt;0,(VLOOKUP($D34,Engagés!$C$10:$K$509,9,FALSE))," ")))</f>
        <v xml:space="preserve"> </v>
      </c>
      <c r="H34" s="170" t="str">
        <f>IF(ISNA(IF($D34&gt;0,(VLOOKUP($D34,Engagés!$C$10:$N$509,10,FALSE))," ")),"",(IF($D34&gt;0,(VLOOKUP($D34,Engagés!$C$10:$N$509,10,FALSE))," ")))</f>
        <v xml:space="preserve"> </v>
      </c>
      <c r="I34" s="490"/>
    </row>
    <row r="35" spans="1:9" ht="15.75" customHeight="1">
      <c r="A35" s="554">
        <f t="shared" si="1"/>
        <v>0</v>
      </c>
      <c r="B35" s="479" t="str">
        <f t="shared" si="0"/>
        <v/>
      </c>
      <c r="C35" s="486"/>
      <c r="D35" s="486"/>
      <c r="E35" s="171" t="str">
        <f>IF(ISNA(IF($D35&gt;0,CONCATENATE((VLOOKUP($D35,Engagés!$C$10:$K$509,6,FALSE))," ",(VLOOKUP($D35,Engagés!$C$10:$K$509,7,FALSE)))," ")),"",(IF($D35&gt;0,CONCATENATE((VLOOKUP($D35,Engagés!$C$10:$K$509,6,FALSE))," ",(VLOOKUP($D35,Engagés!$C$10:$K$509,7,FALSE)))," ")))</f>
        <v xml:space="preserve"> </v>
      </c>
      <c r="F35" s="171" t="str">
        <f>IF(ISNA(IF($D35&gt;0,(VLOOKUP($D35,Engagés!$C$10:$K$509,8,FALSE))," ")),"",(IF($D35&gt;0,(VLOOKUP($D35,Engagés!$C$10:$K$509,8,FALSE))," ")))</f>
        <v xml:space="preserve"> </v>
      </c>
      <c r="G35" s="171" t="str">
        <f>IF(ISNA(IF($D35&gt;0,(VLOOKUP($D35,Engagés!$C$10:$K$509,9,FALSE))," ")),"",(IF($D35&gt;0,(VLOOKUP($D35,Engagés!$C$10:$K$509,9,FALSE))," ")))</f>
        <v xml:space="preserve"> </v>
      </c>
      <c r="H35" s="170" t="str">
        <f>IF(ISNA(IF($D35&gt;0,(VLOOKUP($D35,Engagés!$C$10:$N$509,10,FALSE))," ")),"",(IF($D35&gt;0,(VLOOKUP($D35,Engagés!$C$10:$N$509,10,FALSE))," ")))</f>
        <v xml:space="preserve"> </v>
      </c>
      <c r="I35" s="490"/>
    </row>
    <row r="36" spans="1:9" ht="15.75" customHeight="1">
      <c r="A36" s="554">
        <f t="shared" si="1"/>
        <v>0</v>
      </c>
      <c r="B36" s="479" t="str">
        <f t="shared" si="0"/>
        <v/>
      </c>
      <c r="C36" s="486"/>
      <c r="D36" s="486"/>
      <c r="E36" s="171" t="str">
        <f>IF(ISNA(IF($D36&gt;0,CONCATENATE((VLOOKUP($D36,Engagés!$C$10:$K$509,6,FALSE))," ",(VLOOKUP($D36,Engagés!$C$10:$K$509,7,FALSE)))," ")),"",(IF($D36&gt;0,CONCATENATE((VLOOKUP($D36,Engagés!$C$10:$K$509,6,FALSE))," ",(VLOOKUP($D36,Engagés!$C$10:$K$509,7,FALSE)))," ")))</f>
        <v xml:space="preserve"> </v>
      </c>
      <c r="F36" s="171" t="str">
        <f>IF(ISNA(IF($D36&gt;0,(VLOOKUP($D36,Engagés!$C$10:$K$509,8,FALSE))," ")),"",(IF($D36&gt;0,(VLOOKUP($D36,Engagés!$C$10:$K$509,8,FALSE))," ")))</f>
        <v xml:space="preserve"> </v>
      </c>
      <c r="G36" s="171" t="str">
        <f>IF(ISNA(IF($D36&gt;0,(VLOOKUP($D36,Engagés!$C$10:$K$509,9,FALSE))," ")),"",(IF($D36&gt;0,(VLOOKUP($D36,Engagés!$C$10:$K$509,9,FALSE))," ")))</f>
        <v xml:space="preserve"> </v>
      </c>
      <c r="H36" s="170" t="str">
        <f>IF(ISNA(IF($D36&gt;0,(VLOOKUP($D36,Engagés!$C$10:$N$509,10,FALSE))," ")),"",(IF($D36&gt;0,(VLOOKUP($D36,Engagés!$C$10:$N$509,10,FALSE))," ")))</f>
        <v xml:space="preserve"> </v>
      </c>
      <c r="I36" s="490"/>
    </row>
    <row r="37" spans="1:9" ht="15.75" customHeight="1">
      <c r="A37" s="554">
        <f t="shared" si="1"/>
        <v>0</v>
      </c>
      <c r="B37" s="479" t="str">
        <f t="shared" si="0"/>
        <v/>
      </c>
      <c r="C37" s="486"/>
      <c r="D37" s="486"/>
      <c r="E37" s="171" t="str">
        <f>IF(ISNA(IF($D37&gt;0,CONCATENATE((VLOOKUP($D37,Engagés!$C$10:$K$509,6,FALSE))," ",(VLOOKUP($D37,Engagés!$C$10:$K$509,7,FALSE)))," ")),"",(IF($D37&gt;0,CONCATENATE((VLOOKUP($D37,Engagés!$C$10:$K$509,6,FALSE))," ",(VLOOKUP($D37,Engagés!$C$10:$K$509,7,FALSE)))," ")))</f>
        <v xml:space="preserve"> </v>
      </c>
      <c r="F37" s="171" t="str">
        <f>IF(ISNA(IF($D37&gt;0,(VLOOKUP($D37,Engagés!$C$10:$K$509,8,FALSE))," ")),"",(IF($D37&gt;0,(VLOOKUP($D37,Engagés!$C$10:$K$509,8,FALSE))," ")))</f>
        <v xml:space="preserve"> </v>
      </c>
      <c r="G37" s="171" t="str">
        <f>IF(ISNA(IF($D37&gt;0,(VLOOKUP($D37,Engagés!$C$10:$K$509,9,FALSE))," ")),"",(IF($D37&gt;0,(VLOOKUP($D37,Engagés!$C$10:$K$509,9,FALSE))," ")))</f>
        <v xml:space="preserve"> </v>
      </c>
      <c r="H37" s="170" t="str">
        <f>IF(ISNA(IF($D37&gt;0,(VLOOKUP($D37,Engagés!$C$10:$N$509,10,FALSE))," ")),"",(IF($D37&gt;0,(VLOOKUP($D37,Engagés!$C$10:$N$509,10,FALSE))," ")))</f>
        <v xml:space="preserve"> </v>
      </c>
      <c r="I37" s="490"/>
    </row>
    <row r="38" spans="1:9" ht="15.75" customHeight="1">
      <c r="A38" s="554">
        <f t="shared" si="1"/>
        <v>0</v>
      </c>
      <c r="B38" s="479" t="str">
        <f t="shared" si="0"/>
        <v/>
      </c>
      <c r="C38" s="486"/>
      <c r="D38" s="486"/>
      <c r="E38" s="171" t="str">
        <f>IF(ISNA(IF($D38&gt;0,CONCATENATE((VLOOKUP($D38,Engagés!$C$10:$K$509,6,FALSE))," ",(VLOOKUP($D38,Engagés!$C$10:$K$509,7,FALSE)))," ")),"",(IF($D38&gt;0,CONCATENATE((VLOOKUP($D38,Engagés!$C$10:$K$509,6,FALSE))," ",(VLOOKUP($D38,Engagés!$C$10:$K$509,7,FALSE)))," ")))</f>
        <v xml:space="preserve"> </v>
      </c>
      <c r="F38" s="171" t="str">
        <f>IF(ISNA(IF($D38&gt;0,(VLOOKUP($D38,Engagés!$C$10:$K$509,8,FALSE))," ")),"",(IF($D38&gt;0,(VLOOKUP($D38,Engagés!$C$10:$K$509,8,FALSE))," ")))</f>
        <v xml:space="preserve"> </v>
      </c>
      <c r="G38" s="171" t="str">
        <f>IF(ISNA(IF($D38&gt;0,(VLOOKUP($D38,Engagés!$C$10:$K$509,9,FALSE))," ")),"",(IF($D38&gt;0,(VLOOKUP($D38,Engagés!$C$10:$K$509,9,FALSE))," ")))</f>
        <v xml:space="preserve"> </v>
      </c>
      <c r="H38" s="170" t="str">
        <f>IF(ISNA(IF($D38&gt;0,(VLOOKUP($D38,Engagés!$C$10:$N$509,10,FALSE))," ")),"",(IF($D38&gt;0,(VLOOKUP($D38,Engagés!$C$10:$N$509,10,FALSE))," ")))</f>
        <v xml:space="preserve"> </v>
      </c>
      <c r="I38" s="490"/>
    </row>
    <row r="39" spans="1:9" ht="15.75" customHeight="1">
      <c r="A39" s="554">
        <f t="shared" si="1"/>
        <v>0</v>
      </c>
      <c r="B39" s="479" t="str">
        <f t="shared" si="0"/>
        <v/>
      </c>
      <c r="C39" s="486"/>
      <c r="D39" s="486"/>
      <c r="E39" s="171" t="str">
        <f>IF(ISNA(IF($D39&gt;0,CONCATENATE((VLOOKUP($D39,Engagés!$C$10:$K$509,6,FALSE))," ",(VLOOKUP($D39,Engagés!$C$10:$K$509,7,FALSE)))," ")),"",(IF($D39&gt;0,CONCATENATE((VLOOKUP($D39,Engagés!$C$10:$K$509,6,FALSE))," ",(VLOOKUP($D39,Engagés!$C$10:$K$509,7,FALSE)))," ")))</f>
        <v xml:space="preserve"> </v>
      </c>
      <c r="F39" s="171" t="str">
        <f>IF(ISNA(IF($D39&gt;0,(VLOOKUP($D39,Engagés!$C$10:$K$509,8,FALSE))," ")),"",(IF($D39&gt;0,(VLOOKUP($D39,Engagés!$C$10:$K$509,8,FALSE))," ")))</f>
        <v xml:space="preserve"> </v>
      </c>
      <c r="G39" s="171" t="str">
        <f>IF(ISNA(IF($D39&gt;0,(VLOOKUP($D39,Engagés!$C$10:$K$509,9,FALSE))," ")),"",(IF($D39&gt;0,(VLOOKUP($D39,Engagés!$C$10:$K$509,9,FALSE))," ")))</f>
        <v xml:space="preserve"> </v>
      </c>
      <c r="H39" s="170" t="str">
        <f>IF(ISNA(IF($D39&gt;0,(VLOOKUP($D39,Engagés!$C$10:$N$509,10,FALSE))," ")),"",(IF($D39&gt;0,(VLOOKUP($D39,Engagés!$C$10:$N$509,10,FALSE))," ")))</f>
        <v xml:space="preserve"> </v>
      </c>
      <c r="I39" s="490"/>
    </row>
    <row r="40" spans="1:9" ht="15.75" customHeight="1">
      <c r="A40" s="554">
        <f t="shared" si="1"/>
        <v>0</v>
      </c>
      <c r="B40" s="479" t="str">
        <f t="shared" si="0"/>
        <v/>
      </c>
      <c r="C40" s="486"/>
      <c r="D40" s="486"/>
      <c r="E40" s="171" t="str">
        <f>IF(ISNA(IF($D40&gt;0,CONCATENATE((VLOOKUP($D40,Engagés!$C$10:$K$509,6,FALSE))," ",(VLOOKUP($D40,Engagés!$C$10:$K$509,7,FALSE)))," ")),"",(IF($D40&gt;0,CONCATENATE((VLOOKUP($D40,Engagés!$C$10:$K$509,6,FALSE))," ",(VLOOKUP($D40,Engagés!$C$10:$K$509,7,FALSE)))," ")))</f>
        <v xml:space="preserve"> </v>
      </c>
      <c r="F40" s="171" t="str">
        <f>IF(ISNA(IF($D40&gt;0,(VLOOKUP($D40,Engagés!$C$10:$K$509,8,FALSE))," ")),"",(IF($D40&gt;0,(VLOOKUP($D40,Engagés!$C$10:$K$509,8,FALSE))," ")))</f>
        <v xml:space="preserve"> </v>
      </c>
      <c r="G40" s="171" t="str">
        <f>IF(ISNA(IF($D40&gt;0,(VLOOKUP($D40,Engagés!$C$10:$K$509,9,FALSE))," ")),"",(IF($D40&gt;0,(VLOOKUP($D40,Engagés!$C$10:$K$509,9,FALSE))," ")))</f>
        <v xml:space="preserve"> </v>
      </c>
      <c r="H40" s="170" t="str">
        <f>IF(ISNA(IF($D40&gt;0,(VLOOKUP($D40,Engagés!$C$10:$N$509,10,FALSE))," ")),"",(IF($D40&gt;0,(VLOOKUP($D40,Engagés!$C$10:$N$509,10,FALSE))," ")))</f>
        <v xml:space="preserve"> </v>
      </c>
      <c r="I40" s="490"/>
    </row>
    <row r="41" spans="1:9" ht="15.75" customHeight="1">
      <c r="A41" s="554">
        <f t="shared" si="1"/>
        <v>0</v>
      </c>
      <c r="B41" s="479" t="str">
        <f t="shared" si="0"/>
        <v/>
      </c>
      <c r="C41" s="486"/>
      <c r="D41" s="486"/>
      <c r="E41" s="171" t="str">
        <f>IF(ISNA(IF($D41&gt;0,CONCATENATE((VLOOKUP($D41,Engagés!$C$10:$K$509,6,FALSE))," ",(VLOOKUP($D41,Engagés!$C$10:$K$509,7,FALSE)))," ")),"",(IF($D41&gt;0,CONCATENATE((VLOOKUP($D41,Engagés!$C$10:$K$509,6,FALSE))," ",(VLOOKUP($D41,Engagés!$C$10:$K$509,7,FALSE)))," ")))</f>
        <v xml:space="preserve"> </v>
      </c>
      <c r="F41" s="171" t="str">
        <f>IF(ISNA(IF($D41&gt;0,(VLOOKUP($D41,Engagés!$C$10:$K$509,8,FALSE))," ")),"",(IF($D41&gt;0,(VLOOKUP($D41,Engagés!$C$10:$K$509,8,FALSE))," ")))</f>
        <v xml:space="preserve"> </v>
      </c>
      <c r="G41" s="171" t="str">
        <f>IF(ISNA(IF($D41&gt;0,(VLOOKUP($D41,Engagés!$C$10:$K$509,9,FALSE))," ")),"",(IF($D41&gt;0,(VLOOKUP($D41,Engagés!$C$10:$K$509,9,FALSE))," ")))</f>
        <v xml:space="preserve"> </v>
      </c>
      <c r="H41" s="170" t="str">
        <f>IF(ISNA(IF($D41&gt;0,(VLOOKUP($D41,Engagés!$C$10:$N$509,10,FALSE))," ")),"",(IF($D41&gt;0,(VLOOKUP($D41,Engagés!$C$10:$N$509,10,FALSE))," ")))</f>
        <v xml:space="preserve"> </v>
      </c>
      <c r="I41" s="490"/>
    </row>
    <row r="42" spans="1:9" ht="15.75" customHeight="1">
      <c r="A42" s="554">
        <f t="shared" si="1"/>
        <v>0</v>
      </c>
      <c r="B42" s="479" t="str">
        <f t="shared" si="0"/>
        <v/>
      </c>
      <c r="C42" s="486"/>
      <c r="D42" s="486"/>
      <c r="E42" s="171" t="str">
        <f>IF(ISNA(IF($D42&gt;0,CONCATENATE((VLOOKUP($D42,Engagés!$C$10:$K$509,6,FALSE))," ",(VLOOKUP($D42,Engagés!$C$10:$K$509,7,FALSE)))," ")),"",(IF($D42&gt;0,CONCATENATE((VLOOKUP($D42,Engagés!$C$10:$K$509,6,FALSE))," ",(VLOOKUP($D42,Engagés!$C$10:$K$509,7,FALSE)))," ")))</f>
        <v xml:space="preserve"> </v>
      </c>
      <c r="F42" s="171" t="str">
        <f>IF(ISNA(IF($D42&gt;0,(VLOOKUP($D42,Engagés!$C$10:$K$509,8,FALSE))," ")),"",(IF($D42&gt;0,(VLOOKUP($D42,Engagés!$C$10:$K$509,8,FALSE))," ")))</f>
        <v xml:space="preserve"> </v>
      </c>
      <c r="G42" s="171" t="str">
        <f>IF(ISNA(IF($D42&gt;0,(VLOOKUP($D42,Engagés!$C$10:$K$509,9,FALSE))," ")),"",(IF($D42&gt;0,(VLOOKUP($D42,Engagés!$C$10:$K$509,9,FALSE))," ")))</f>
        <v xml:space="preserve"> </v>
      </c>
      <c r="H42" s="170" t="str">
        <f>IF(ISNA(IF($D42&gt;0,(VLOOKUP($D42,Engagés!$C$10:$N$509,10,FALSE))," ")),"",(IF($D42&gt;0,(VLOOKUP($D42,Engagés!$C$10:$N$509,10,FALSE))," ")))</f>
        <v xml:space="preserve"> </v>
      </c>
      <c r="I42" s="490"/>
    </row>
    <row r="43" spans="1:9" ht="15.75" customHeight="1">
      <c r="A43" s="554">
        <f t="shared" si="1"/>
        <v>0</v>
      </c>
      <c r="B43" s="479" t="str">
        <f t="shared" si="0"/>
        <v/>
      </c>
      <c r="C43" s="486"/>
      <c r="D43" s="486"/>
      <c r="E43" s="171" t="str">
        <f>IF(ISNA(IF($D43&gt;0,CONCATENATE((VLOOKUP($D43,Engagés!$C$10:$K$509,6,FALSE))," ",(VLOOKUP($D43,Engagés!$C$10:$K$509,7,FALSE)))," ")),"",(IF($D43&gt;0,CONCATENATE((VLOOKUP($D43,Engagés!$C$10:$K$509,6,FALSE))," ",(VLOOKUP($D43,Engagés!$C$10:$K$509,7,FALSE)))," ")))</f>
        <v xml:space="preserve"> </v>
      </c>
      <c r="F43" s="171" t="str">
        <f>IF(ISNA(IF($D43&gt;0,(VLOOKUP($D43,Engagés!$C$10:$K$509,8,FALSE))," ")),"",(IF($D43&gt;0,(VLOOKUP($D43,Engagés!$C$10:$K$509,8,FALSE))," ")))</f>
        <v xml:space="preserve"> </v>
      </c>
      <c r="G43" s="171" t="str">
        <f>IF(ISNA(IF($D43&gt;0,(VLOOKUP($D43,Engagés!$C$10:$K$509,9,FALSE))," ")),"",(IF($D43&gt;0,(VLOOKUP($D43,Engagés!$C$10:$K$509,9,FALSE))," ")))</f>
        <v xml:space="preserve"> </v>
      </c>
      <c r="H43" s="170" t="str">
        <f>IF(ISNA(IF($D43&gt;0,(VLOOKUP($D43,Engagés!$C$10:$N$509,10,FALSE))," ")),"",(IF($D43&gt;0,(VLOOKUP($D43,Engagés!$C$10:$N$509,10,FALSE))," ")))</f>
        <v xml:space="preserve"> </v>
      </c>
      <c r="I43" s="490"/>
    </row>
    <row r="44" spans="1:9" ht="15.75" customHeight="1">
      <c r="A44" s="554">
        <f t="shared" si="1"/>
        <v>0</v>
      </c>
      <c r="B44" s="479" t="str">
        <f t="shared" si="0"/>
        <v/>
      </c>
      <c r="C44" s="486"/>
      <c r="D44" s="486"/>
      <c r="E44" s="171" t="str">
        <f>IF(ISNA(IF($D44&gt;0,CONCATENATE((VLOOKUP($D44,Engagés!$C$10:$K$509,6,FALSE))," ",(VLOOKUP($D44,Engagés!$C$10:$K$509,7,FALSE)))," ")),"",(IF($D44&gt;0,CONCATENATE((VLOOKUP($D44,Engagés!$C$10:$K$509,6,FALSE))," ",(VLOOKUP($D44,Engagés!$C$10:$K$509,7,FALSE)))," ")))</f>
        <v xml:space="preserve"> </v>
      </c>
      <c r="F44" s="171" t="str">
        <f>IF(ISNA(IF($D44&gt;0,(VLOOKUP($D44,Engagés!$C$10:$K$509,8,FALSE))," ")),"",(IF($D44&gt;0,(VLOOKUP($D44,Engagés!$C$10:$K$509,8,FALSE))," ")))</f>
        <v xml:space="preserve"> </v>
      </c>
      <c r="G44" s="171" t="str">
        <f>IF(ISNA(IF($D44&gt;0,(VLOOKUP($D44,Engagés!$C$10:$K$509,9,FALSE))," ")),"",(IF($D44&gt;0,(VLOOKUP($D44,Engagés!$C$10:$K$509,9,FALSE))," ")))</f>
        <v xml:space="preserve"> </v>
      </c>
      <c r="H44" s="170" t="str">
        <f>IF(ISNA(IF($D44&gt;0,(VLOOKUP($D44,Engagés!$C$10:$N$509,10,FALSE))," ")),"",(IF($D44&gt;0,(VLOOKUP($D44,Engagés!$C$10:$N$509,10,FALSE))," ")))</f>
        <v xml:space="preserve"> </v>
      </c>
      <c r="I44" s="490"/>
    </row>
    <row r="45" spans="1:9" ht="15.75" customHeight="1">
      <c r="A45" s="554">
        <f t="shared" si="1"/>
        <v>0</v>
      </c>
      <c r="B45" s="479" t="str">
        <f t="shared" si="0"/>
        <v/>
      </c>
      <c r="C45" s="486"/>
      <c r="D45" s="486"/>
      <c r="E45" s="171" t="str">
        <f>IF(ISNA(IF($D45&gt;0,CONCATENATE((VLOOKUP($D45,Engagés!$C$10:$K$509,6,FALSE))," ",(VLOOKUP($D45,Engagés!$C$10:$K$509,7,FALSE)))," ")),"",(IF($D45&gt;0,CONCATENATE((VLOOKUP($D45,Engagés!$C$10:$K$509,6,FALSE))," ",(VLOOKUP($D45,Engagés!$C$10:$K$509,7,FALSE)))," ")))</f>
        <v xml:space="preserve"> </v>
      </c>
      <c r="F45" s="171" t="str">
        <f>IF(ISNA(IF($D45&gt;0,(VLOOKUP($D45,Engagés!$C$10:$K$509,8,FALSE))," ")),"",(IF($D45&gt;0,(VLOOKUP($D45,Engagés!$C$10:$K$509,8,FALSE))," ")))</f>
        <v xml:space="preserve"> </v>
      </c>
      <c r="G45" s="171" t="str">
        <f>IF(ISNA(IF($D45&gt;0,(VLOOKUP($D45,Engagés!$C$10:$K$509,9,FALSE))," ")),"",(IF($D45&gt;0,(VLOOKUP($D45,Engagés!$C$10:$K$509,9,FALSE))," ")))</f>
        <v xml:space="preserve"> </v>
      </c>
      <c r="H45" s="170" t="str">
        <f>IF(ISNA(IF($D45&gt;0,(VLOOKUP($D45,Engagés!$C$10:$N$509,10,FALSE))," ")),"",(IF($D45&gt;0,(VLOOKUP($D45,Engagés!$C$10:$N$509,10,FALSE))," ")))</f>
        <v xml:space="preserve"> </v>
      </c>
      <c r="I45" s="490"/>
    </row>
    <row r="46" spans="1:9" ht="15.75" customHeight="1">
      <c r="A46" s="554">
        <f t="shared" si="1"/>
        <v>0</v>
      </c>
      <c r="B46" s="479" t="str">
        <f t="shared" si="0"/>
        <v/>
      </c>
      <c r="C46" s="486"/>
      <c r="D46" s="486"/>
      <c r="E46" s="171" t="str">
        <f>IF(ISNA(IF($D46&gt;0,CONCATENATE((VLOOKUP($D46,Engagés!$C$10:$K$509,6,FALSE))," ",(VLOOKUP($D46,Engagés!$C$10:$K$509,7,FALSE)))," ")),"",(IF($D46&gt;0,CONCATENATE((VLOOKUP($D46,Engagés!$C$10:$K$509,6,FALSE))," ",(VLOOKUP($D46,Engagés!$C$10:$K$509,7,FALSE)))," ")))</f>
        <v xml:space="preserve"> </v>
      </c>
      <c r="F46" s="171" t="str">
        <f>IF(ISNA(IF($D46&gt;0,(VLOOKUP($D46,Engagés!$C$10:$K$509,8,FALSE))," ")),"",(IF($D46&gt;0,(VLOOKUP($D46,Engagés!$C$10:$K$509,8,FALSE))," ")))</f>
        <v xml:space="preserve"> </v>
      </c>
      <c r="G46" s="171" t="str">
        <f>IF(ISNA(IF($D46&gt;0,(VLOOKUP($D46,Engagés!$C$10:$K$509,9,FALSE))," ")),"",(IF($D46&gt;0,(VLOOKUP($D46,Engagés!$C$10:$K$509,9,FALSE))," ")))</f>
        <v xml:space="preserve"> </v>
      </c>
      <c r="H46" s="170" t="str">
        <f>IF(ISNA(IF($D46&gt;0,(VLOOKUP($D46,Engagés!$C$10:$N$509,10,FALSE))," ")),"",(IF($D46&gt;0,(VLOOKUP($D46,Engagés!$C$10:$N$509,10,FALSE))," ")))</f>
        <v xml:space="preserve"> </v>
      </c>
      <c r="I46" s="490"/>
    </row>
    <row r="47" spans="1:9" ht="15.75" customHeight="1">
      <c r="A47" s="554">
        <f t="shared" si="1"/>
        <v>0</v>
      </c>
      <c r="B47" s="479" t="str">
        <f t="shared" si="0"/>
        <v/>
      </c>
      <c r="C47" s="486"/>
      <c r="D47" s="486"/>
      <c r="E47" s="171" t="str">
        <f>IF(ISNA(IF($D47&gt;0,CONCATENATE((VLOOKUP($D47,Engagés!$C$10:$K$509,6,FALSE))," ",(VLOOKUP($D47,Engagés!$C$10:$K$509,7,FALSE)))," ")),"",(IF($D47&gt;0,CONCATENATE((VLOOKUP($D47,Engagés!$C$10:$K$509,6,FALSE))," ",(VLOOKUP($D47,Engagés!$C$10:$K$509,7,FALSE)))," ")))</f>
        <v xml:space="preserve"> </v>
      </c>
      <c r="F47" s="171" t="str">
        <f>IF(ISNA(IF($D47&gt;0,(VLOOKUP($D47,Engagés!$C$10:$K$509,8,FALSE))," ")),"",(IF($D47&gt;0,(VLOOKUP($D47,Engagés!$C$10:$K$509,8,FALSE))," ")))</f>
        <v xml:space="preserve"> </v>
      </c>
      <c r="G47" s="171" t="str">
        <f>IF(ISNA(IF($D47&gt;0,(VLOOKUP($D47,Engagés!$C$10:$K$509,9,FALSE))," ")),"",(IF($D47&gt;0,(VLOOKUP($D47,Engagés!$C$10:$K$509,9,FALSE))," ")))</f>
        <v xml:space="preserve"> </v>
      </c>
      <c r="H47" s="170" t="str">
        <f>IF(ISNA(IF($D47&gt;0,(VLOOKUP($D47,Engagés!$C$10:$N$509,10,FALSE))," ")),"",(IF($D47&gt;0,(VLOOKUP($D47,Engagés!$C$10:$N$509,10,FALSE))," ")))</f>
        <v xml:space="preserve"> </v>
      </c>
      <c r="I47" s="490"/>
    </row>
    <row r="48" spans="1:9" ht="15.75" customHeight="1">
      <c r="A48" s="554">
        <f t="shared" si="1"/>
        <v>0</v>
      </c>
      <c r="B48" s="479" t="str">
        <f t="shared" si="0"/>
        <v/>
      </c>
      <c r="C48" s="486"/>
      <c r="D48" s="486"/>
      <c r="E48" s="171" t="str">
        <f>IF(ISNA(IF($D48&gt;0,CONCATENATE((VLOOKUP($D48,Engagés!$C$10:$K$509,6,FALSE))," ",(VLOOKUP($D48,Engagés!$C$10:$K$509,7,FALSE)))," ")),"",(IF($D48&gt;0,CONCATENATE((VLOOKUP($D48,Engagés!$C$10:$K$509,6,FALSE))," ",(VLOOKUP($D48,Engagés!$C$10:$K$509,7,FALSE)))," ")))</f>
        <v xml:space="preserve"> </v>
      </c>
      <c r="F48" s="171" t="str">
        <f>IF(ISNA(IF($D48&gt;0,(VLOOKUP($D48,Engagés!$C$10:$K$509,8,FALSE))," ")),"",(IF($D48&gt;0,(VLOOKUP($D48,Engagés!$C$10:$K$509,8,FALSE))," ")))</f>
        <v xml:space="preserve"> </v>
      </c>
      <c r="G48" s="171" t="str">
        <f>IF(ISNA(IF($D48&gt;0,(VLOOKUP($D48,Engagés!$C$10:$K$509,9,FALSE))," ")),"",(IF($D48&gt;0,(VLOOKUP($D48,Engagés!$C$10:$K$509,9,FALSE))," ")))</f>
        <v xml:space="preserve"> </v>
      </c>
      <c r="H48" s="170" t="str">
        <f>IF(ISNA(IF($D48&gt;0,(VLOOKUP($D48,Engagés!$C$10:$N$509,10,FALSE))," ")),"",(IF($D48&gt;0,(VLOOKUP($D48,Engagés!$C$10:$N$509,10,FALSE))," ")))</f>
        <v xml:space="preserve"> </v>
      </c>
      <c r="I48" s="490"/>
    </row>
    <row r="49" spans="1:9" ht="15.75" customHeight="1">
      <c r="A49" s="554">
        <f t="shared" si="1"/>
        <v>0</v>
      </c>
      <c r="B49" s="479" t="str">
        <f t="shared" si="0"/>
        <v/>
      </c>
      <c r="C49" s="486"/>
      <c r="D49" s="486"/>
      <c r="E49" s="171" t="str">
        <f>IF(ISNA(IF($D49&gt;0,CONCATENATE((VLOOKUP($D49,Engagés!$C$10:$K$509,6,FALSE))," ",(VLOOKUP($D49,Engagés!$C$10:$K$509,7,FALSE)))," ")),"",(IF($D49&gt;0,CONCATENATE((VLOOKUP($D49,Engagés!$C$10:$K$509,6,FALSE))," ",(VLOOKUP($D49,Engagés!$C$10:$K$509,7,FALSE)))," ")))</f>
        <v xml:space="preserve"> </v>
      </c>
      <c r="F49" s="171" t="str">
        <f>IF(ISNA(IF($D49&gt;0,(VLOOKUP($D49,Engagés!$C$10:$K$509,8,FALSE))," ")),"",(IF($D49&gt;0,(VLOOKUP($D49,Engagés!$C$10:$K$509,8,FALSE))," ")))</f>
        <v xml:space="preserve"> </v>
      </c>
      <c r="G49" s="171" t="str">
        <f>IF(ISNA(IF($D49&gt;0,(VLOOKUP($D49,Engagés!$C$10:$K$509,9,FALSE))," ")),"",(IF($D49&gt;0,(VLOOKUP($D49,Engagés!$C$10:$K$509,9,FALSE))," ")))</f>
        <v xml:space="preserve"> </v>
      </c>
      <c r="H49" s="170" t="str">
        <f>IF(ISNA(IF($D49&gt;0,(VLOOKUP($D49,Engagés!$C$10:$N$509,10,FALSE))," ")),"",(IF($D49&gt;0,(VLOOKUP($D49,Engagés!$C$10:$N$509,10,FALSE))," ")))</f>
        <v xml:space="preserve"> </v>
      </c>
      <c r="I49" s="490"/>
    </row>
    <row r="50" spans="1:9" ht="15.75" customHeight="1">
      <c r="A50" s="554">
        <f t="shared" si="1"/>
        <v>0</v>
      </c>
      <c r="B50" s="479" t="str">
        <f t="shared" si="0"/>
        <v/>
      </c>
      <c r="C50" s="486"/>
      <c r="D50" s="486"/>
      <c r="E50" s="171" t="str">
        <f>IF(ISNA(IF($D50&gt;0,CONCATENATE((VLOOKUP($D50,Engagés!$C$10:$K$509,6,FALSE))," ",(VLOOKUP($D50,Engagés!$C$10:$K$509,7,FALSE)))," ")),"",(IF($D50&gt;0,CONCATENATE((VLOOKUP($D50,Engagés!$C$10:$K$509,6,FALSE))," ",(VLOOKUP($D50,Engagés!$C$10:$K$509,7,FALSE)))," ")))</f>
        <v xml:space="preserve"> </v>
      </c>
      <c r="F50" s="171" t="str">
        <f>IF(ISNA(IF($D50&gt;0,(VLOOKUP($D50,Engagés!$C$10:$K$509,8,FALSE))," ")),"",(IF($D50&gt;0,(VLOOKUP($D50,Engagés!$C$10:$K$509,8,FALSE))," ")))</f>
        <v xml:space="preserve"> </v>
      </c>
      <c r="G50" s="171" t="str">
        <f>IF(ISNA(IF($D50&gt;0,(VLOOKUP($D50,Engagés!$C$10:$K$509,9,FALSE))," ")),"",(IF($D50&gt;0,(VLOOKUP($D50,Engagés!$C$10:$K$509,9,FALSE))," ")))</f>
        <v xml:space="preserve"> </v>
      </c>
      <c r="H50" s="170" t="str">
        <f>IF(ISNA(IF($D50&gt;0,(VLOOKUP($D50,Engagés!$C$10:$N$509,10,FALSE))," ")),"",(IF($D50&gt;0,(VLOOKUP($D50,Engagés!$C$10:$N$509,10,FALSE))," ")))</f>
        <v xml:space="preserve"> </v>
      </c>
      <c r="I50" s="490"/>
    </row>
    <row r="51" spans="1:9" ht="15.75" customHeight="1">
      <c r="A51" s="554">
        <f t="shared" si="1"/>
        <v>0</v>
      </c>
      <c r="B51" s="479" t="str">
        <f t="shared" si="0"/>
        <v/>
      </c>
      <c r="C51" s="486"/>
      <c r="D51" s="486"/>
      <c r="E51" s="171" t="str">
        <f>IF(ISNA(IF($D51&gt;0,CONCATENATE((VLOOKUP($D51,Engagés!$C$10:$K$509,6,FALSE))," ",(VLOOKUP($D51,Engagés!$C$10:$K$509,7,FALSE)))," ")),"",(IF($D51&gt;0,CONCATENATE((VLOOKUP($D51,Engagés!$C$10:$K$509,6,FALSE))," ",(VLOOKUP($D51,Engagés!$C$10:$K$509,7,FALSE)))," ")))</f>
        <v xml:space="preserve"> </v>
      </c>
      <c r="F51" s="171" t="str">
        <f>IF(ISNA(IF($D51&gt;0,(VLOOKUP($D51,Engagés!$C$10:$K$509,8,FALSE))," ")),"",(IF($D51&gt;0,(VLOOKUP($D51,Engagés!$C$10:$K$509,8,FALSE))," ")))</f>
        <v xml:space="preserve"> </v>
      </c>
      <c r="G51" s="171" t="str">
        <f>IF(ISNA(IF($D51&gt;0,(VLOOKUP($D51,Engagés!$C$10:$K$509,9,FALSE))," ")),"",(IF($D51&gt;0,(VLOOKUP($D51,Engagés!$C$10:$K$509,9,FALSE))," ")))</f>
        <v xml:space="preserve"> </v>
      </c>
      <c r="H51" s="170" t="str">
        <f>IF(ISNA(IF($D51&gt;0,(VLOOKUP($D51,Engagés!$C$10:$N$509,10,FALSE))," ")),"",(IF($D51&gt;0,(VLOOKUP($D51,Engagés!$C$10:$N$509,10,FALSE))," ")))</f>
        <v xml:space="preserve"> </v>
      </c>
      <c r="I51" s="490"/>
    </row>
    <row r="52" spans="1:9" ht="15.75" customHeight="1">
      <c r="A52" s="554">
        <f t="shared" si="1"/>
        <v>0</v>
      </c>
      <c r="B52" s="479" t="str">
        <f t="shared" si="0"/>
        <v/>
      </c>
      <c r="C52" s="486"/>
      <c r="D52" s="486"/>
      <c r="E52" s="171" t="str">
        <f>IF(ISNA(IF($D52&gt;0,CONCATENATE((VLOOKUP($D52,Engagés!$C$10:$K$509,6,FALSE))," ",(VLOOKUP($D52,Engagés!$C$10:$K$509,7,FALSE)))," ")),"",(IF($D52&gt;0,CONCATENATE((VLOOKUP($D52,Engagés!$C$10:$K$509,6,FALSE))," ",(VLOOKUP($D52,Engagés!$C$10:$K$509,7,FALSE)))," ")))</f>
        <v xml:space="preserve"> </v>
      </c>
      <c r="F52" s="171" t="str">
        <f>IF(ISNA(IF($D52&gt;0,(VLOOKUP($D52,Engagés!$C$10:$K$509,8,FALSE))," ")),"",(IF($D52&gt;0,(VLOOKUP($D52,Engagés!$C$10:$K$509,8,FALSE))," ")))</f>
        <v xml:space="preserve"> </v>
      </c>
      <c r="G52" s="171" t="str">
        <f>IF(ISNA(IF($D52&gt;0,(VLOOKUP($D52,Engagés!$C$10:$K$509,9,FALSE))," ")),"",(IF($D52&gt;0,(VLOOKUP($D52,Engagés!$C$10:$K$509,9,FALSE))," ")))</f>
        <v xml:space="preserve"> </v>
      </c>
      <c r="H52" s="170" t="str">
        <f>IF(ISNA(IF($D52&gt;0,(VLOOKUP($D52,Engagés!$C$10:$N$509,10,FALSE))," ")),"",(IF($D52&gt;0,(VLOOKUP($D52,Engagés!$C$10:$N$509,10,FALSE))," ")))</f>
        <v xml:space="preserve"> </v>
      </c>
      <c r="I52" s="490"/>
    </row>
    <row r="53" spans="1:9" ht="15.75" customHeight="1">
      <c r="A53" s="554">
        <f t="shared" si="1"/>
        <v>0</v>
      </c>
      <c r="B53" s="479" t="str">
        <f t="shared" si="0"/>
        <v/>
      </c>
      <c r="C53" s="486"/>
      <c r="D53" s="486"/>
      <c r="E53" s="171" t="str">
        <f>IF(ISNA(IF($D53&gt;0,CONCATENATE((VLOOKUP($D53,Engagés!$C$10:$K$509,6,FALSE))," ",(VLOOKUP($D53,Engagés!$C$10:$K$509,7,FALSE)))," ")),"",(IF($D53&gt;0,CONCATENATE((VLOOKUP($D53,Engagés!$C$10:$K$509,6,FALSE))," ",(VLOOKUP($D53,Engagés!$C$10:$K$509,7,FALSE)))," ")))</f>
        <v xml:space="preserve"> </v>
      </c>
      <c r="F53" s="171" t="str">
        <f>IF(ISNA(IF($D53&gt;0,(VLOOKUP($D53,Engagés!$C$10:$K$509,8,FALSE))," ")),"",(IF($D53&gt;0,(VLOOKUP($D53,Engagés!$C$10:$K$509,8,FALSE))," ")))</f>
        <v xml:space="preserve"> </v>
      </c>
      <c r="G53" s="171" t="str">
        <f>IF(ISNA(IF($D53&gt;0,(VLOOKUP($D53,Engagés!$C$10:$K$509,9,FALSE))," ")),"",(IF($D53&gt;0,(VLOOKUP($D53,Engagés!$C$10:$K$509,9,FALSE))," ")))</f>
        <v xml:space="preserve"> </v>
      </c>
      <c r="H53" s="170" t="str">
        <f>IF(ISNA(IF($D53&gt;0,(VLOOKUP($D53,Engagés!$C$10:$N$509,10,FALSE))," ")),"",(IF($D53&gt;0,(VLOOKUP($D53,Engagés!$C$10:$N$509,10,FALSE))," ")))</f>
        <v xml:space="preserve"> </v>
      </c>
      <c r="I53" s="490"/>
    </row>
    <row r="54" spans="1:9" ht="15.75" customHeight="1">
      <c r="A54" s="554">
        <f t="shared" si="1"/>
        <v>0</v>
      </c>
      <c r="B54" s="479" t="str">
        <f t="shared" si="0"/>
        <v/>
      </c>
      <c r="C54" s="486"/>
      <c r="D54" s="486"/>
      <c r="E54" s="171" t="str">
        <f>IF(ISNA(IF($D54&gt;0,CONCATENATE((VLOOKUP($D54,Engagés!$C$10:$K$509,6,FALSE))," ",(VLOOKUP($D54,Engagés!$C$10:$K$509,7,FALSE)))," ")),"",(IF($D54&gt;0,CONCATENATE((VLOOKUP($D54,Engagés!$C$10:$K$509,6,FALSE))," ",(VLOOKUP($D54,Engagés!$C$10:$K$509,7,FALSE)))," ")))</f>
        <v xml:space="preserve"> </v>
      </c>
      <c r="F54" s="171" t="str">
        <f>IF(ISNA(IF($D54&gt;0,(VLOOKUP($D54,Engagés!$C$10:$K$509,8,FALSE))," ")),"",(IF($D54&gt;0,(VLOOKUP($D54,Engagés!$C$10:$K$509,8,FALSE))," ")))</f>
        <v xml:space="preserve"> </v>
      </c>
      <c r="G54" s="171" t="str">
        <f>IF(ISNA(IF($D54&gt;0,(VLOOKUP($D54,Engagés!$C$10:$K$509,9,FALSE))," ")),"",(IF($D54&gt;0,(VLOOKUP($D54,Engagés!$C$10:$K$509,9,FALSE))," ")))</f>
        <v xml:space="preserve"> </v>
      </c>
      <c r="H54" s="170" t="str">
        <f>IF(ISNA(IF($D54&gt;0,(VLOOKUP($D54,Engagés!$C$10:$N$509,10,FALSE))," ")),"",(IF($D54&gt;0,(VLOOKUP($D54,Engagés!$C$10:$N$509,10,FALSE))," ")))</f>
        <v xml:space="preserve"> </v>
      </c>
      <c r="I54" s="490"/>
    </row>
    <row r="55" spans="1:9" ht="15.75" customHeight="1">
      <c r="A55" s="554">
        <f t="shared" si="1"/>
        <v>0</v>
      </c>
      <c r="B55" s="479" t="str">
        <f t="shared" si="0"/>
        <v/>
      </c>
      <c r="C55" s="486"/>
      <c r="D55" s="486"/>
      <c r="E55" s="171" t="str">
        <f>IF(ISNA(IF($D55&gt;0,CONCATENATE((VLOOKUP($D55,Engagés!$C$10:$K$509,6,FALSE))," ",(VLOOKUP($D55,Engagés!$C$10:$K$509,7,FALSE)))," ")),"",(IF($D55&gt;0,CONCATENATE((VLOOKUP($D55,Engagés!$C$10:$K$509,6,FALSE))," ",(VLOOKUP($D55,Engagés!$C$10:$K$509,7,FALSE)))," ")))</f>
        <v xml:space="preserve"> </v>
      </c>
      <c r="F55" s="171" t="str">
        <f>IF(ISNA(IF($D55&gt;0,(VLOOKUP($D55,Engagés!$C$10:$K$509,8,FALSE))," ")),"",(IF($D55&gt;0,(VLOOKUP($D55,Engagés!$C$10:$K$509,8,FALSE))," ")))</f>
        <v xml:space="preserve"> </v>
      </c>
      <c r="G55" s="171" t="str">
        <f>IF(ISNA(IF($D55&gt;0,(VLOOKUP($D55,Engagés!$C$10:$K$509,9,FALSE))," ")),"",(IF($D55&gt;0,(VLOOKUP($D55,Engagés!$C$10:$K$509,9,FALSE))," ")))</f>
        <v xml:space="preserve"> </v>
      </c>
      <c r="H55" s="170" t="str">
        <f>IF(ISNA(IF($D55&gt;0,(VLOOKUP($D55,Engagés!$C$10:$N$509,10,FALSE))," ")),"",(IF($D55&gt;0,(VLOOKUP($D55,Engagés!$C$10:$N$509,10,FALSE))," ")))</f>
        <v xml:space="preserve"> </v>
      </c>
      <c r="I55" s="490"/>
    </row>
    <row r="56" spans="1:9" ht="15.75" customHeight="1">
      <c r="A56" s="554">
        <f t="shared" si="1"/>
        <v>0</v>
      </c>
      <c r="B56" s="479" t="str">
        <f t="shared" si="0"/>
        <v/>
      </c>
      <c r="C56" s="486"/>
      <c r="D56" s="486"/>
      <c r="E56" s="171" t="str">
        <f>IF(ISNA(IF($D56&gt;0,CONCATENATE((VLOOKUP($D56,Engagés!$C$10:$K$509,6,FALSE))," ",(VLOOKUP($D56,Engagés!$C$10:$K$509,7,FALSE)))," ")),"",(IF($D56&gt;0,CONCATENATE((VLOOKUP($D56,Engagés!$C$10:$K$509,6,FALSE))," ",(VLOOKUP($D56,Engagés!$C$10:$K$509,7,FALSE)))," ")))</f>
        <v xml:space="preserve"> </v>
      </c>
      <c r="F56" s="171" t="str">
        <f>IF(ISNA(IF($D56&gt;0,(VLOOKUP($D56,Engagés!$C$10:$K$509,8,FALSE))," ")),"",(IF($D56&gt;0,(VLOOKUP($D56,Engagés!$C$10:$K$509,8,FALSE))," ")))</f>
        <v xml:space="preserve"> </v>
      </c>
      <c r="G56" s="171" t="str">
        <f>IF(ISNA(IF($D56&gt;0,(VLOOKUP($D56,Engagés!$C$10:$K$509,9,FALSE))," ")),"",(IF($D56&gt;0,(VLOOKUP($D56,Engagés!$C$10:$K$509,9,FALSE))," ")))</f>
        <v xml:space="preserve"> </v>
      </c>
      <c r="H56" s="170" t="str">
        <f>IF(ISNA(IF($D56&gt;0,(VLOOKUP($D56,Engagés!$C$10:$N$509,10,FALSE))," ")),"",(IF($D56&gt;0,(VLOOKUP($D56,Engagés!$C$10:$N$509,10,FALSE))," ")))</f>
        <v xml:space="preserve"> </v>
      </c>
      <c r="I56" s="490"/>
    </row>
    <row r="57" spans="1:9" ht="15.75" customHeight="1">
      <c r="A57" s="554">
        <f t="shared" si="1"/>
        <v>0</v>
      </c>
      <c r="B57" s="479" t="str">
        <f t="shared" si="0"/>
        <v/>
      </c>
      <c r="C57" s="486"/>
      <c r="D57" s="486"/>
      <c r="E57" s="171" t="str">
        <f>IF(ISNA(IF($D57&gt;0,CONCATENATE((VLOOKUP($D57,Engagés!$C$10:$K$509,6,FALSE))," ",(VLOOKUP($D57,Engagés!$C$10:$K$509,7,FALSE)))," ")),"",(IF($D57&gt;0,CONCATENATE((VLOOKUP($D57,Engagés!$C$10:$K$509,6,FALSE))," ",(VLOOKUP($D57,Engagés!$C$10:$K$509,7,FALSE)))," ")))</f>
        <v xml:space="preserve"> </v>
      </c>
      <c r="F57" s="171" t="str">
        <f>IF(ISNA(IF($D57&gt;0,(VLOOKUP($D57,Engagés!$C$10:$K$509,8,FALSE))," ")),"",(IF($D57&gt;0,(VLOOKUP($D57,Engagés!$C$10:$K$509,8,FALSE))," ")))</f>
        <v xml:space="preserve"> </v>
      </c>
      <c r="G57" s="171" t="str">
        <f>IF(ISNA(IF($D57&gt;0,(VLOOKUP($D57,Engagés!$C$10:$K$509,9,FALSE))," ")),"",(IF($D57&gt;0,(VLOOKUP($D57,Engagés!$C$10:$K$509,9,FALSE))," ")))</f>
        <v xml:space="preserve"> </v>
      </c>
      <c r="H57" s="170" t="str">
        <f>IF(ISNA(IF($D57&gt;0,(VLOOKUP($D57,Engagés!$C$10:$N$509,10,FALSE))," ")),"",(IF($D57&gt;0,(VLOOKUP($D57,Engagés!$C$10:$N$509,10,FALSE))," ")))</f>
        <v xml:space="preserve"> </v>
      </c>
      <c r="I57" s="490"/>
    </row>
    <row r="58" spans="1:9" ht="15.75" customHeight="1">
      <c r="A58" s="554">
        <f t="shared" si="1"/>
        <v>0</v>
      </c>
      <c r="B58" s="479" t="str">
        <f t="shared" si="0"/>
        <v/>
      </c>
      <c r="C58" s="486"/>
      <c r="D58" s="486"/>
      <c r="E58" s="171" t="str">
        <f>IF(ISNA(IF($D58&gt;0,CONCATENATE((VLOOKUP($D58,Engagés!$C$10:$K$509,6,FALSE))," ",(VLOOKUP($D58,Engagés!$C$10:$K$509,7,FALSE)))," ")),"",(IF($D58&gt;0,CONCATENATE((VLOOKUP($D58,Engagés!$C$10:$K$509,6,FALSE))," ",(VLOOKUP($D58,Engagés!$C$10:$K$509,7,FALSE)))," ")))</f>
        <v xml:space="preserve"> </v>
      </c>
      <c r="F58" s="171" t="str">
        <f>IF(ISNA(IF($D58&gt;0,(VLOOKUP($D58,Engagés!$C$10:$K$509,8,FALSE))," ")),"",(IF($D58&gt;0,(VLOOKUP($D58,Engagés!$C$10:$K$509,8,FALSE))," ")))</f>
        <v xml:space="preserve"> </v>
      </c>
      <c r="G58" s="171" t="str">
        <f>IF(ISNA(IF($D58&gt;0,(VLOOKUP($D58,Engagés!$C$10:$K$509,9,FALSE))," ")),"",(IF($D58&gt;0,(VLOOKUP($D58,Engagés!$C$10:$K$509,9,FALSE))," ")))</f>
        <v xml:space="preserve"> </v>
      </c>
      <c r="H58" s="170" t="str">
        <f>IF(ISNA(IF($D58&gt;0,(VLOOKUP($D58,Engagés!$C$10:$N$509,10,FALSE))," ")),"",(IF($D58&gt;0,(VLOOKUP($D58,Engagés!$C$10:$N$509,10,FALSE))," ")))</f>
        <v xml:space="preserve"> </v>
      </c>
      <c r="I58" s="490"/>
    </row>
    <row r="59" spans="1:9" ht="15.75" customHeight="1">
      <c r="A59" s="554">
        <f t="shared" si="1"/>
        <v>0</v>
      </c>
      <c r="B59" s="479" t="str">
        <f t="shared" si="0"/>
        <v/>
      </c>
      <c r="C59" s="486"/>
      <c r="D59" s="486"/>
      <c r="E59" s="171" t="str">
        <f>IF(ISNA(IF($D59&gt;0,CONCATENATE((VLOOKUP($D59,Engagés!$C$10:$K$509,6,FALSE))," ",(VLOOKUP($D59,Engagés!$C$10:$K$509,7,FALSE)))," ")),"",(IF($D59&gt;0,CONCATENATE((VLOOKUP($D59,Engagés!$C$10:$K$509,6,FALSE))," ",(VLOOKUP($D59,Engagés!$C$10:$K$509,7,FALSE)))," ")))</f>
        <v xml:space="preserve"> </v>
      </c>
      <c r="F59" s="171" t="str">
        <f>IF(ISNA(IF($D59&gt;0,(VLOOKUP($D59,Engagés!$C$10:$K$509,8,FALSE))," ")),"",(IF($D59&gt;0,(VLOOKUP($D59,Engagés!$C$10:$K$509,8,FALSE))," ")))</f>
        <v xml:space="preserve"> </v>
      </c>
      <c r="G59" s="171" t="str">
        <f>IF(ISNA(IF($D59&gt;0,(VLOOKUP($D59,Engagés!$C$10:$K$509,9,FALSE))," ")),"",(IF($D59&gt;0,(VLOOKUP($D59,Engagés!$C$10:$K$509,9,FALSE))," ")))</f>
        <v xml:space="preserve"> </v>
      </c>
      <c r="H59" s="170" t="str">
        <f>IF(ISNA(IF($D59&gt;0,(VLOOKUP($D59,Engagés!$C$10:$N$509,10,FALSE))," ")),"",(IF($D59&gt;0,(VLOOKUP($D59,Engagés!$C$10:$N$509,10,FALSE))," ")))</f>
        <v xml:space="preserve"> </v>
      </c>
      <c r="I59" s="490"/>
    </row>
    <row r="60" spans="1:9" ht="15.75" customHeight="1">
      <c r="A60" s="554">
        <f t="shared" si="1"/>
        <v>0</v>
      </c>
      <c r="B60" s="479" t="str">
        <f t="shared" si="0"/>
        <v/>
      </c>
      <c r="C60" s="486"/>
      <c r="D60" s="486"/>
      <c r="E60" s="171" t="str">
        <f>IF(ISNA(IF($D60&gt;0,CONCATENATE((VLOOKUP($D60,Engagés!$C$10:$K$509,6,FALSE))," ",(VLOOKUP($D60,Engagés!$C$10:$K$509,7,FALSE)))," ")),"",(IF($D60&gt;0,CONCATENATE((VLOOKUP($D60,Engagés!$C$10:$K$509,6,FALSE))," ",(VLOOKUP($D60,Engagés!$C$10:$K$509,7,FALSE)))," ")))</f>
        <v xml:space="preserve"> </v>
      </c>
      <c r="F60" s="171" t="str">
        <f>IF(ISNA(IF($D60&gt;0,(VLOOKUP($D60,Engagés!$C$10:$K$509,8,FALSE))," ")),"",(IF($D60&gt;0,(VLOOKUP($D60,Engagés!$C$10:$K$509,8,FALSE))," ")))</f>
        <v xml:space="preserve"> </v>
      </c>
      <c r="G60" s="171" t="str">
        <f>IF(ISNA(IF($D60&gt;0,(VLOOKUP($D60,Engagés!$C$10:$K$509,9,FALSE))," ")),"",(IF($D60&gt;0,(VLOOKUP($D60,Engagés!$C$10:$K$509,9,FALSE))," ")))</f>
        <v xml:space="preserve"> </v>
      </c>
      <c r="H60" s="170" t="str">
        <f>IF(ISNA(IF($D60&gt;0,(VLOOKUP($D60,Engagés!$C$10:$N$509,10,FALSE))," ")),"",(IF($D60&gt;0,(VLOOKUP($D60,Engagés!$C$10:$N$509,10,FALSE))," ")))</f>
        <v xml:space="preserve"> </v>
      </c>
      <c r="I60" s="490"/>
    </row>
    <row r="61" spans="1:9" ht="15.75" customHeight="1">
      <c r="A61" s="554">
        <f t="shared" si="1"/>
        <v>0</v>
      </c>
      <c r="B61" s="479" t="str">
        <f t="shared" si="0"/>
        <v/>
      </c>
      <c r="C61" s="486"/>
      <c r="D61" s="486"/>
      <c r="E61" s="171" t="str">
        <f>IF(ISNA(IF($D61&gt;0,CONCATENATE((VLOOKUP($D61,Engagés!$C$10:$K$509,6,FALSE))," ",(VLOOKUP($D61,Engagés!$C$10:$K$509,7,FALSE)))," ")),"",(IF($D61&gt;0,CONCATENATE((VLOOKUP($D61,Engagés!$C$10:$K$509,6,FALSE))," ",(VLOOKUP($D61,Engagés!$C$10:$K$509,7,FALSE)))," ")))</f>
        <v xml:space="preserve"> </v>
      </c>
      <c r="F61" s="171" t="str">
        <f>IF(ISNA(IF($D61&gt;0,(VLOOKUP($D61,Engagés!$C$10:$K$509,8,FALSE))," ")),"",(IF($D61&gt;0,(VLOOKUP($D61,Engagés!$C$10:$K$509,8,FALSE))," ")))</f>
        <v xml:space="preserve"> </v>
      </c>
      <c r="G61" s="171" t="str">
        <f>IF(ISNA(IF($D61&gt;0,(VLOOKUP($D61,Engagés!$C$10:$K$509,9,FALSE))," ")),"",(IF($D61&gt;0,(VLOOKUP($D61,Engagés!$C$10:$K$509,9,FALSE))," ")))</f>
        <v xml:space="preserve"> </v>
      </c>
      <c r="H61" s="170" t="str">
        <f>IF(ISNA(IF($D61&gt;0,(VLOOKUP($D61,Engagés!$C$10:$N$509,10,FALSE))," ")),"",(IF($D61&gt;0,(VLOOKUP($D61,Engagés!$C$10:$N$509,10,FALSE))," ")))</f>
        <v xml:space="preserve"> </v>
      </c>
      <c r="I61" s="490"/>
    </row>
    <row r="62" spans="1:9" ht="15.75" customHeight="1">
      <c r="A62" s="554">
        <f t="shared" si="1"/>
        <v>0</v>
      </c>
      <c r="B62" s="479" t="str">
        <f t="shared" si="0"/>
        <v/>
      </c>
      <c r="C62" s="486"/>
      <c r="D62" s="486"/>
      <c r="E62" s="171" t="str">
        <f>IF(ISNA(IF($D62&gt;0,CONCATENATE((VLOOKUP($D62,Engagés!$C$10:$K$509,6,FALSE))," ",(VLOOKUP($D62,Engagés!$C$10:$K$509,7,FALSE)))," ")),"",(IF($D62&gt;0,CONCATENATE((VLOOKUP($D62,Engagés!$C$10:$K$509,6,FALSE))," ",(VLOOKUP($D62,Engagés!$C$10:$K$509,7,FALSE)))," ")))</f>
        <v xml:space="preserve"> </v>
      </c>
      <c r="F62" s="171" t="str">
        <f>IF(ISNA(IF($D62&gt;0,(VLOOKUP($D62,Engagés!$C$10:$K$509,8,FALSE))," ")),"",(IF($D62&gt;0,(VLOOKUP($D62,Engagés!$C$10:$K$509,8,FALSE))," ")))</f>
        <v xml:space="preserve"> </v>
      </c>
      <c r="G62" s="171" t="str">
        <f>IF(ISNA(IF($D62&gt;0,(VLOOKUP($D62,Engagés!$C$10:$K$509,9,FALSE))," ")),"",(IF($D62&gt;0,(VLOOKUP($D62,Engagés!$C$10:$K$509,9,FALSE))," ")))</f>
        <v xml:space="preserve"> </v>
      </c>
      <c r="H62" s="170" t="str">
        <f>IF(ISNA(IF($D62&gt;0,(VLOOKUP($D62,Engagés!$C$10:$N$509,10,FALSE))," ")),"",(IF($D62&gt;0,(VLOOKUP($D62,Engagés!$C$10:$N$509,10,FALSE))," ")))</f>
        <v xml:space="preserve"> </v>
      </c>
      <c r="I62" s="490"/>
    </row>
    <row r="63" spans="1:9" ht="15.75" customHeight="1">
      <c r="A63" s="554">
        <f t="shared" si="1"/>
        <v>0</v>
      </c>
      <c r="B63" s="479" t="str">
        <f t="shared" si="0"/>
        <v/>
      </c>
      <c r="C63" s="486"/>
      <c r="D63" s="486"/>
      <c r="E63" s="171" t="str">
        <f>IF(ISNA(IF($D63&gt;0,CONCATENATE((VLOOKUP($D63,Engagés!$C$10:$K$509,6,FALSE))," ",(VLOOKUP($D63,Engagés!$C$10:$K$509,7,FALSE)))," ")),"",(IF($D63&gt;0,CONCATENATE((VLOOKUP($D63,Engagés!$C$10:$K$509,6,FALSE))," ",(VLOOKUP($D63,Engagés!$C$10:$K$509,7,FALSE)))," ")))</f>
        <v xml:space="preserve"> </v>
      </c>
      <c r="F63" s="171" t="str">
        <f>IF(ISNA(IF($D63&gt;0,(VLOOKUP($D63,Engagés!$C$10:$K$509,8,FALSE))," ")),"",(IF($D63&gt;0,(VLOOKUP($D63,Engagés!$C$10:$K$509,8,FALSE))," ")))</f>
        <v xml:space="preserve"> </v>
      </c>
      <c r="G63" s="171" t="str">
        <f>IF(ISNA(IF($D63&gt;0,(VLOOKUP($D63,Engagés!$C$10:$K$509,9,FALSE))," ")),"",(IF($D63&gt;0,(VLOOKUP($D63,Engagés!$C$10:$K$509,9,FALSE))," ")))</f>
        <v xml:space="preserve"> </v>
      </c>
      <c r="H63" s="170" t="str">
        <f>IF(ISNA(IF($D63&gt;0,(VLOOKUP($D63,Engagés!$C$10:$N$509,10,FALSE))," ")),"",(IF($D63&gt;0,(VLOOKUP($D63,Engagés!$C$10:$N$509,10,FALSE))," ")))</f>
        <v xml:space="preserve"> </v>
      </c>
      <c r="I63" s="490"/>
    </row>
    <row r="64" spans="1:9" ht="15.75" customHeight="1">
      <c r="A64" s="554">
        <f t="shared" si="1"/>
        <v>0</v>
      </c>
      <c r="B64" s="479" t="str">
        <f t="shared" si="0"/>
        <v/>
      </c>
      <c r="C64" s="486"/>
      <c r="D64" s="486"/>
      <c r="E64" s="171" t="str">
        <f>IF(ISNA(IF($D64&gt;0,CONCATENATE((VLOOKUP($D64,Engagés!$C$10:$K$509,6,FALSE))," ",(VLOOKUP($D64,Engagés!$C$10:$K$509,7,FALSE)))," ")),"",(IF($D64&gt;0,CONCATENATE((VLOOKUP($D64,Engagés!$C$10:$K$509,6,FALSE))," ",(VLOOKUP($D64,Engagés!$C$10:$K$509,7,FALSE)))," ")))</f>
        <v xml:space="preserve"> </v>
      </c>
      <c r="F64" s="171" t="str">
        <f>IF(ISNA(IF($D64&gt;0,(VLOOKUP($D64,Engagés!$C$10:$K$509,8,FALSE))," ")),"",(IF($D64&gt;0,(VLOOKUP($D64,Engagés!$C$10:$K$509,8,FALSE))," ")))</f>
        <v xml:space="preserve"> </v>
      </c>
      <c r="G64" s="171" t="str">
        <f>IF(ISNA(IF($D64&gt;0,(VLOOKUP($D64,Engagés!$C$10:$K$509,9,FALSE))," ")),"",(IF($D64&gt;0,(VLOOKUP($D64,Engagés!$C$10:$K$509,9,FALSE))," ")))</f>
        <v xml:space="preserve"> </v>
      </c>
      <c r="H64" s="170" t="str">
        <f>IF(ISNA(IF($D64&gt;0,(VLOOKUP($D64,Engagés!$C$10:$N$509,10,FALSE))," ")),"",(IF($D64&gt;0,(VLOOKUP($D64,Engagés!$C$10:$N$509,10,FALSE))," ")))</f>
        <v xml:space="preserve"> </v>
      </c>
      <c r="I64" s="490"/>
    </row>
    <row r="65" spans="1:9" ht="15.75" customHeight="1">
      <c r="A65" s="554">
        <f t="shared" si="1"/>
        <v>0</v>
      </c>
      <c r="B65" s="479" t="str">
        <f t="shared" si="0"/>
        <v/>
      </c>
      <c r="C65" s="486"/>
      <c r="D65" s="486"/>
      <c r="E65" s="171" t="str">
        <f>IF(ISNA(IF($D65&gt;0,CONCATENATE((VLOOKUP($D65,Engagés!$C$10:$K$509,6,FALSE))," ",(VLOOKUP($D65,Engagés!$C$10:$K$509,7,FALSE)))," ")),"",(IF($D65&gt;0,CONCATENATE((VLOOKUP($D65,Engagés!$C$10:$K$509,6,FALSE))," ",(VLOOKUP($D65,Engagés!$C$10:$K$509,7,FALSE)))," ")))</f>
        <v xml:space="preserve"> </v>
      </c>
      <c r="F65" s="171" t="str">
        <f>IF(ISNA(IF($D65&gt;0,(VLOOKUP($D65,Engagés!$C$10:$K$509,8,FALSE))," ")),"",(IF($D65&gt;0,(VLOOKUP($D65,Engagés!$C$10:$K$509,8,FALSE))," ")))</f>
        <v xml:space="preserve"> </v>
      </c>
      <c r="G65" s="171" t="str">
        <f>IF(ISNA(IF($D65&gt;0,(VLOOKUP($D65,Engagés!$C$10:$K$509,9,FALSE))," ")),"",(IF($D65&gt;0,(VLOOKUP($D65,Engagés!$C$10:$K$509,9,FALSE))," ")))</f>
        <v xml:space="preserve"> </v>
      </c>
      <c r="H65" s="170" t="str">
        <f>IF(ISNA(IF($D65&gt;0,(VLOOKUP($D65,Engagés!$C$10:$N$509,10,FALSE))," ")),"",(IF($D65&gt;0,(VLOOKUP($D65,Engagés!$C$10:$N$509,10,FALSE))," ")))</f>
        <v xml:space="preserve"> </v>
      </c>
      <c r="I65" s="490"/>
    </row>
    <row r="66" spans="1:9" ht="15.75" customHeight="1">
      <c r="A66" s="554">
        <f t="shared" si="1"/>
        <v>0</v>
      </c>
      <c r="B66" s="479" t="str">
        <f t="shared" si="0"/>
        <v/>
      </c>
      <c r="C66" s="486"/>
      <c r="D66" s="486"/>
      <c r="E66" s="171" t="str">
        <f>IF(ISNA(IF($D66&gt;0,CONCATENATE((VLOOKUP($D66,Engagés!$C$10:$K$509,6,FALSE))," ",(VLOOKUP($D66,Engagés!$C$10:$K$509,7,FALSE)))," ")),"",(IF($D66&gt;0,CONCATENATE((VLOOKUP($D66,Engagés!$C$10:$K$509,6,FALSE))," ",(VLOOKUP($D66,Engagés!$C$10:$K$509,7,FALSE)))," ")))</f>
        <v xml:space="preserve"> </v>
      </c>
      <c r="F66" s="171" t="str">
        <f>IF(ISNA(IF($D66&gt;0,(VLOOKUP($D66,Engagés!$C$10:$K$509,8,FALSE))," ")),"",(IF($D66&gt;0,(VLOOKUP($D66,Engagés!$C$10:$K$509,8,FALSE))," ")))</f>
        <v xml:space="preserve"> </v>
      </c>
      <c r="G66" s="171" t="str">
        <f>IF(ISNA(IF($D66&gt;0,(VLOOKUP($D66,Engagés!$C$10:$K$509,9,FALSE))," ")),"",(IF($D66&gt;0,(VLOOKUP($D66,Engagés!$C$10:$K$509,9,FALSE))," ")))</f>
        <v xml:space="preserve"> </v>
      </c>
      <c r="H66" s="170" t="str">
        <f>IF(ISNA(IF($D66&gt;0,(VLOOKUP($D66,Engagés!$C$10:$N$509,10,FALSE))," ")),"",(IF($D66&gt;0,(VLOOKUP($D66,Engagés!$C$10:$N$509,10,FALSE))," ")))</f>
        <v xml:space="preserve"> </v>
      </c>
      <c r="I66" s="490"/>
    </row>
    <row r="67" spans="1:9" ht="15.75" customHeight="1">
      <c r="A67" s="554">
        <f t="shared" si="1"/>
        <v>0</v>
      </c>
      <c r="B67" s="479" t="str">
        <f t="shared" si="0"/>
        <v/>
      </c>
      <c r="C67" s="486"/>
      <c r="D67" s="486"/>
      <c r="E67" s="171" t="str">
        <f>IF(ISNA(IF($D67&gt;0,CONCATENATE((VLOOKUP($D67,Engagés!$C$10:$K$509,6,FALSE))," ",(VLOOKUP($D67,Engagés!$C$10:$K$509,7,FALSE)))," ")),"",(IF($D67&gt;0,CONCATENATE((VLOOKUP($D67,Engagés!$C$10:$K$509,6,FALSE))," ",(VLOOKUP($D67,Engagés!$C$10:$K$509,7,FALSE)))," ")))</f>
        <v xml:space="preserve"> </v>
      </c>
      <c r="F67" s="171" t="str">
        <f>IF(ISNA(IF($D67&gt;0,(VLOOKUP($D67,Engagés!$C$10:$K$509,8,FALSE))," ")),"",(IF($D67&gt;0,(VLOOKUP($D67,Engagés!$C$10:$K$509,8,FALSE))," ")))</f>
        <v xml:space="preserve"> </v>
      </c>
      <c r="G67" s="171" t="str">
        <f>IF(ISNA(IF($D67&gt;0,(VLOOKUP($D67,Engagés!$C$10:$K$509,9,FALSE))," ")),"",(IF($D67&gt;0,(VLOOKUP($D67,Engagés!$C$10:$K$509,9,FALSE))," ")))</f>
        <v xml:space="preserve"> </v>
      </c>
      <c r="H67" s="170" t="str">
        <f>IF(ISNA(IF($D67&gt;0,(VLOOKUP($D67,Engagés!$C$10:$N$509,10,FALSE))," ")),"",(IF($D67&gt;0,(VLOOKUP($D67,Engagés!$C$10:$N$509,10,FALSE))," ")))</f>
        <v xml:space="preserve"> </v>
      </c>
      <c r="I67" s="490"/>
    </row>
    <row r="68" spans="1:9" ht="15.75" customHeight="1">
      <c r="A68" s="554">
        <f t="shared" si="1"/>
        <v>0</v>
      </c>
      <c r="B68" s="479" t="str">
        <f t="shared" si="0"/>
        <v/>
      </c>
      <c r="C68" s="486"/>
      <c r="D68" s="486"/>
      <c r="E68" s="171" t="str">
        <f>IF(ISNA(IF($D68&gt;0,CONCATENATE((VLOOKUP($D68,Engagés!$C$10:$K$509,6,FALSE))," ",(VLOOKUP($D68,Engagés!$C$10:$K$509,7,FALSE)))," ")),"",(IF($D68&gt;0,CONCATENATE((VLOOKUP($D68,Engagés!$C$10:$K$509,6,FALSE))," ",(VLOOKUP($D68,Engagés!$C$10:$K$509,7,FALSE)))," ")))</f>
        <v xml:space="preserve"> </v>
      </c>
      <c r="F68" s="171" t="str">
        <f>IF(ISNA(IF($D68&gt;0,(VLOOKUP($D68,Engagés!$C$10:$K$509,8,FALSE))," ")),"",(IF($D68&gt;0,(VLOOKUP($D68,Engagés!$C$10:$K$509,8,FALSE))," ")))</f>
        <v xml:space="preserve"> </v>
      </c>
      <c r="G68" s="171" t="str">
        <f>IF(ISNA(IF($D68&gt;0,(VLOOKUP($D68,Engagés!$C$10:$K$509,9,FALSE))," ")),"",(IF($D68&gt;0,(VLOOKUP($D68,Engagés!$C$10:$K$509,9,FALSE))," ")))</f>
        <v xml:space="preserve"> </v>
      </c>
      <c r="H68" s="170" t="str">
        <f>IF(ISNA(IF($D68&gt;0,(VLOOKUP($D68,Engagés!$C$10:$N$509,10,FALSE))," ")),"",(IF($D68&gt;0,(VLOOKUP($D68,Engagés!$C$10:$N$509,10,FALSE))," ")))</f>
        <v xml:space="preserve"> </v>
      </c>
      <c r="I68" s="490"/>
    </row>
    <row r="69" spans="1:9" ht="15.75" customHeight="1">
      <c r="A69" s="554">
        <f t="shared" si="1"/>
        <v>0</v>
      </c>
      <c r="B69" s="479" t="str">
        <f t="shared" si="0"/>
        <v/>
      </c>
      <c r="C69" s="486"/>
      <c r="D69" s="486"/>
      <c r="E69" s="171" t="str">
        <f>IF(ISNA(IF($D69&gt;0,CONCATENATE((VLOOKUP($D69,Engagés!$C$10:$K$509,6,FALSE))," ",(VLOOKUP($D69,Engagés!$C$10:$K$509,7,FALSE)))," ")),"",(IF($D69&gt;0,CONCATENATE((VLOOKUP($D69,Engagés!$C$10:$K$509,6,FALSE))," ",(VLOOKUP($D69,Engagés!$C$10:$K$509,7,FALSE)))," ")))</f>
        <v xml:space="preserve"> </v>
      </c>
      <c r="F69" s="171" t="str">
        <f>IF(ISNA(IF($D69&gt;0,(VLOOKUP($D69,Engagés!$C$10:$K$509,8,FALSE))," ")),"",(IF($D69&gt;0,(VLOOKUP($D69,Engagés!$C$10:$K$509,8,FALSE))," ")))</f>
        <v xml:space="preserve"> </v>
      </c>
      <c r="G69" s="171" t="str">
        <f>IF(ISNA(IF($D69&gt;0,(VLOOKUP($D69,Engagés!$C$10:$K$509,9,FALSE))," ")),"",(IF($D69&gt;0,(VLOOKUP($D69,Engagés!$C$10:$K$509,9,FALSE))," ")))</f>
        <v xml:space="preserve"> </v>
      </c>
      <c r="H69" s="170" t="str">
        <f>IF(ISNA(IF($D69&gt;0,(VLOOKUP($D69,Engagés!$C$10:$N$509,10,FALSE))," ")),"",(IF($D69&gt;0,(VLOOKUP($D69,Engagés!$C$10:$N$509,10,FALSE))," ")))</f>
        <v xml:space="preserve"> </v>
      </c>
      <c r="I69" s="490"/>
    </row>
    <row r="70" spans="1:9" ht="15.75" customHeight="1">
      <c r="A70" s="554">
        <f t="shared" si="1"/>
        <v>0</v>
      </c>
      <c r="B70" s="479" t="str">
        <f t="shared" ref="B70:B133" si="2">IF(C70&gt;0,RANK(C70,$C$6:$C$205,1),"")</f>
        <v/>
      </c>
      <c r="C70" s="486"/>
      <c r="D70" s="486"/>
      <c r="E70" s="171" t="str">
        <f>IF(ISNA(IF($D70&gt;0,CONCATENATE((VLOOKUP($D70,Engagés!$C$10:$K$509,6,FALSE))," ",(VLOOKUP($D70,Engagés!$C$10:$K$509,7,FALSE)))," ")),"",(IF($D70&gt;0,CONCATENATE((VLOOKUP($D70,Engagés!$C$10:$K$509,6,FALSE))," ",(VLOOKUP($D70,Engagés!$C$10:$K$509,7,FALSE)))," ")))</f>
        <v xml:space="preserve"> </v>
      </c>
      <c r="F70" s="171" t="str">
        <f>IF(ISNA(IF($D70&gt;0,(VLOOKUP($D70,Engagés!$C$10:$K$509,8,FALSE))," ")),"",(IF($D70&gt;0,(VLOOKUP($D70,Engagés!$C$10:$K$509,8,FALSE))," ")))</f>
        <v xml:space="preserve"> </v>
      </c>
      <c r="G70" s="171" t="str">
        <f>IF(ISNA(IF($D70&gt;0,(VLOOKUP($D70,Engagés!$C$10:$K$509,9,FALSE))," ")),"",(IF($D70&gt;0,(VLOOKUP($D70,Engagés!$C$10:$K$509,9,FALSE))," ")))</f>
        <v xml:space="preserve"> </v>
      </c>
      <c r="H70" s="170" t="str">
        <f>IF(ISNA(IF($D70&gt;0,(VLOOKUP($D70,Engagés!$C$10:$N$509,10,FALSE))," ")),"",(IF($D70&gt;0,(VLOOKUP($D70,Engagés!$C$10:$N$509,10,FALSE))," ")))</f>
        <v xml:space="preserve"> </v>
      </c>
      <c r="I70" s="490"/>
    </row>
    <row r="71" spans="1:9" ht="15.75" customHeight="1">
      <c r="A71" s="554">
        <f t="shared" ref="A71:A134" si="3">IF(LEN(B71)&gt;0,1,0)</f>
        <v>0</v>
      </c>
      <c r="B71" s="479" t="str">
        <f t="shared" si="2"/>
        <v/>
      </c>
      <c r="C71" s="486"/>
      <c r="D71" s="486"/>
      <c r="E71" s="171" t="str">
        <f>IF(ISNA(IF($D71&gt;0,CONCATENATE((VLOOKUP($D71,Engagés!$C$10:$K$509,6,FALSE))," ",(VLOOKUP($D71,Engagés!$C$10:$K$509,7,FALSE)))," ")),"",(IF($D71&gt;0,CONCATENATE((VLOOKUP($D71,Engagés!$C$10:$K$509,6,FALSE))," ",(VLOOKUP($D71,Engagés!$C$10:$K$509,7,FALSE)))," ")))</f>
        <v xml:space="preserve"> </v>
      </c>
      <c r="F71" s="171" t="str">
        <f>IF(ISNA(IF($D71&gt;0,(VLOOKUP($D71,Engagés!$C$10:$K$509,8,FALSE))," ")),"",(IF($D71&gt;0,(VLOOKUP($D71,Engagés!$C$10:$K$509,8,FALSE))," ")))</f>
        <v xml:space="preserve"> </v>
      </c>
      <c r="G71" s="171" t="str">
        <f>IF(ISNA(IF($D71&gt;0,(VLOOKUP($D71,Engagés!$C$10:$K$509,9,FALSE))," ")),"",(IF($D71&gt;0,(VLOOKUP($D71,Engagés!$C$10:$K$509,9,FALSE))," ")))</f>
        <v xml:space="preserve"> </v>
      </c>
      <c r="H71" s="170" t="str">
        <f>IF(ISNA(IF($D71&gt;0,(VLOOKUP($D71,Engagés!$C$10:$N$509,10,FALSE))," ")),"",(IF($D71&gt;0,(VLOOKUP($D71,Engagés!$C$10:$N$509,10,FALSE))," ")))</f>
        <v xml:space="preserve"> </v>
      </c>
      <c r="I71" s="490"/>
    </row>
    <row r="72" spans="1:9" ht="15.75" customHeight="1">
      <c r="A72" s="554">
        <f t="shared" si="3"/>
        <v>0</v>
      </c>
      <c r="B72" s="479" t="str">
        <f t="shared" si="2"/>
        <v/>
      </c>
      <c r="C72" s="486"/>
      <c r="D72" s="486"/>
      <c r="E72" s="171" t="str">
        <f>IF(ISNA(IF($D72&gt;0,CONCATENATE((VLOOKUP($D72,Engagés!$C$10:$K$509,6,FALSE))," ",(VLOOKUP($D72,Engagés!$C$10:$K$509,7,FALSE)))," ")),"",(IF($D72&gt;0,CONCATENATE((VLOOKUP($D72,Engagés!$C$10:$K$509,6,FALSE))," ",(VLOOKUP($D72,Engagés!$C$10:$K$509,7,FALSE)))," ")))</f>
        <v xml:space="preserve"> </v>
      </c>
      <c r="F72" s="171" t="str">
        <f>IF(ISNA(IF($D72&gt;0,(VLOOKUP($D72,Engagés!$C$10:$K$509,8,FALSE))," ")),"",(IF($D72&gt;0,(VLOOKUP($D72,Engagés!$C$10:$K$509,8,FALSE))," ")))</f>
        <v xml:space="preserve"> </v>
      </c>
      <c r="G72" s="171" t="str">
        <f>IF(ISNA(IF($D72&gt;0,(VLOOKUP($D72,Engagés!$C$10:$K$509,9,FALSE))," ")),"",(IF($D72&gt;0,(VLOOKUP($D72,Engagés!$C$10:$K$509,9,FALSE))," ")))</f>
        <v xml:space="preserve"> </v>
      </c>
      <c r="H72" s="170" t="str">
        <f>IF(ISNA(IF($D72&gt;0,(VLOOKUP($D72,Engagés!$C$10:$N$509,10,FALSE))," ")),"",(IF($D72&gt;0,(VLOOKUP($D72,Engagés!$C$10:$N$509,10,FALSE))," ")))</f>
        <v xml:space="preserve"> </v>
      </c>
      <c r="I72" s="490"/>
    </row>
    <row r="73" spans="1:9" ht="15.75" customHeight="1">
      <c r="A73" s="554">
        <f t="shared" si="3"/>
        <v>0</v>
      </c>
      <c r="B73" s="479" t="str">
        <f t="shared" si="2"/>
        <v/>
      </c>
      <c r="C73" s="486"/>
      <c r="D73" s="486"/>
      <c r="E73" s="171" t="str">
        <f>IF(ISNA(IF($D73&gt;0,CONCATENATE((VLOOKUP($D73,Engagés!$C$10:$K$509,6,FALSE))," ",(VLOOKUP($D73,Engagés!$C$10:$K$509,7,FALSE)))," ")),"",(IF($D73&gt;0,CONCATENATE((VLOOKUP($D73,Engagés!$C$10:$K$509,6,FALSE))," ",(VLOOKUP($D73,Engagés!$C$10:$K$509,7,FALSE)))," ")))</f>
        <v xml:space="preserve"> </v>
      </c>
      <c r="F73" s="171" t="str">
        <f>IF(ISNA(IF($D73&gt;0,(VLOOKUP($D73,Engagés!$C$10:$K$509,8,FALSE))," ")),"",(IF($D73&gt;0,(VLOOKUP($D73,Engagés!$C$10:$K$509,8,FALSE))," ")))</f>
        <v xml:space="preserve"> </v>
      </c>
      <c r="G73" s="171" t="str">
        <f>IF(ISNA(IF($D73&gt;0,(VLOOKUP($D73,Engagés!$C$10:$K$509,9,FALSE))," ")),"",(IF($D73&gt;0,(VLOOKUP($D73,Engagés!$C$10:$K$509,9,FALSE))," ")))</f>
        <v xml:space="preserve"> </v>
      </c>
      <c r="H73" s="170" t="str">
        <f>IF(ISNA(IF($D73&gt;0,(VLOOKUP($D73,Engagés!$C$10:$N$509,10,FALSE))," ")),"",(IF($D73&gt;0,(VLOOKUP($D73,Engagés!$C$10:$N$509,10,FALSE))," ")))</f>
        <v xml:space="preserve"> </v>
      </c>
      <c r="I73" s="490"/>
    </row>
    <row r="74" spans="1:9" ht="15.75" customHeight="1">
      <c r="A74" s="554">
        <f t="shared" si="3"/>
        <v>0</v>
      </c>
      <c r="B74" s="479" t="str">
        <f t="shared" si="2"/>
        <v/>
      </c>
      <c r="C74" s="486"/>
      <c r="D74" s="486"/>
      <c r="E74" s="171" t="str">
        <f>IF(ISNA(IF($D74&gt;0,CONCATENATE((VLOOKUP($D74,Engagés!$C$10:$K$509,6,FALSE))," ",(VLOOKUP($D74,Engagés!$C$10:$K$509,7,FALSE)))," ")),"",(IF($D74&gt;0,CONCATENATE((VLOOKUP($D74,Engagés!$C$10:$K$509,6,FALSE))," ",(VLOOKUP($D74,Engagés!$C$10:$K$509,7,FALSE)))," ")))</f>
        <v xml:space="preserve"> </v>
      </c>
      <c r="F74" s="171" t="str">
        <f>IF(ISNA(IF($D74&gt;0,(VLOOKUP($D74,Engagés!$C$10:$K$509,8,FALSE))," ")),"",(IF($D74&gt;0,(VLOOKUP($D74,Engagés!$C$10:$K$509,8,FALSE))," ")))</f>
        <v xml:space="preserve"> </v>
      </c>
      <c r="G74" s="171" t="str">
        <f>IF(ISNA(IF($D74&gt;0,(VLOOKUP($D74,Engagés!$C$10:$K$509,9,FALSE))," ")),"",(IF($D74&gt;0,(VLOOKUP($D74,Engagés!$C$10:$K$509,9,FALSE))," ")))</f>
        <v xml:space="preserve"> </v>
      </c>
      <c r="H74" s="170" t="str">
        <f>IF(ISNA(IF($D74&gt;0,(VLOOKUP($D74,Engagés!$C$10:$N$509,10,FALSE))," ")),"",(IF($D74&gt;0,(VLOOKUP($D74,Engagés!$C$10:$N$509,10,FALSE))," ")))</f>
        <v xml:space="preserve"> </v>
      </c>
      <c r="I74" s="490"/>
    </row>
    <row r="75" spans="1:9" ht="15.75" customHeight="1">
      <c r="A75" s="554">
        <f t="shared" si="3"/>
        <v>0</v>
      </c>
      <c r="B75" s="479" t="str">
        <f t="shared" si="2"/>
        <v/>
      </c>
      <c r="C75" s="486"/>
      <c r="D75" s="486"/>
      <c r="E75" s="171" t="str">
        <f>IF(ISNA(IF($D75&gt;0,CONCATENATE((VLOOKUP($D75,Engagés!$C$10:$K$509,6,FALSE))," ",(VLOOKUP($D75,Engagés!$C$10:$K$509,7,FALSE)))," ")),"",(IF($D75&gt;0,CONCATENATE((VLOOKUP($D75,Engagés!$C$10:$K$509,6,FALSE))," ",(VLOOKUP($D75,Engagés!$C$10:$K$509,7,FALSE)))," ")))</f>
        <v xml:space="preserve"> </v>
      </c>
      <c r="F75" s="171" t="str">
        <f>IF(ISNA(IF($D75&gt;0,(VLOOKUP($D75,Engagés!$C$10:$K$509,8,FALSE))," ")),"",(IF($D75&gt;0,(VLOOKUP($D75,Engagés!$C$10:$K$509,8,FALSE))," ")))</f>
        <v xml:space="preserve"> </v>
      </c>
      <c r="G75" s="171" t="str">
        <f>IF(ISNA(IF($D75&gt;0,(VLOOKUP($D75,Engagés!$C$10:$K$509,9,FALSE))," ")),"",(IF($D75&gt;0,(VLOOKUP($D75,Engagés!$C$10:$K$509,9,FALSE))," ")))</f>
        <v xml:space="preserve"> </v>
      </c>
      <c r="H75" s="170" t="str">
        <f>IF(ISNA(IF($D75&gt;0,(VLOOKUP($D75,Engagés!$C$10:$N$509,10,FALSE))," ")),"",(IF($D75&gt;0,(VLOOKUP($D75,Engagés!$C$10:$N$509,10,FALSE))," ")))</f>
        <v xml:space="preserve"> </v>
      </c>
      <c r="I75" s="490"/>
    </row>
    <row r="76" spans="1:9" ht="15.75" customHeight="1">
      <c r="A76" s="554">
        <f t="shared" si="3"/>
        <v>0</v>
      </c>
      <c r="B76" s="479" t="str">
        <f t="shared" si="2"/>
        <v/>
      </c>
      <c r="C76" s="486"/>
      <c r="D76" s="486"/>
      <c r="E76" s="171" t="str">
        <f>IF(ISNA(IF($D76&gt;0,CONCATENATE((VLOOKUP($D76,Engagés!$C$10:$K$509,6,FALSE))," ",(VLOOKUP($D76,Engagés!$C$10:$K$509,7,FALSE)))," ")),"",(IF($D76&gt;0,CONCATENATE((VLOOKUP($D76,Engagés!$C$10:$K$509,6,FALSE))," ",(VLOOKUP($D76,Engagés!$C$10:$K$509,7,FALSE)))," ")))</f>
        <v xml:space="preserve"> </v>
      </c>
      <c r="F76" s="171" t="str">
        <f>IF(ISNA(IF($D76&gt;0,(VLOOKUP($D76,Engagés!$C$10:$K$509,8,FALSE))," ")),"",(IF($D76&gt;0,(VLOOKUP($D76,Engagés!$C$10:$K$509,8,FALSE))," ")))</f>
        <v xml:space="preserve"> </v>
      </c>
      <c r="G76" s="171" t="str">
        <f>IF(ISNA(IF($D76&gt;0,(VLOOKUP($D76,Engagés!$C$10:$K$509,9,FALSE))," ")),"",(IF($D76&gt;0,(VLOOKUP($D76,Engagés!$C$10:$K$509,9,FALSE))," ")))</f>
        <v xml:space="preserve"> </v>
      </c>
      <c r="H76" s="170" t="str">
        <f>IF(ISNA(IF($D76&gt;0,(VLOOKUP($D76,Engagés!$C$10:$N$509,10,FALSE))," ")),"",(IF($D76&gt;0,(VLOOKUP($D76,Engagés!$C$10:$N$509,10,FALSE))," ")))</f>
        <v xml:space="preserve"> </v>
      </c>
      <c r="I76" s="490"/>
    </row>
    <row r="77" spans="1:9" ht="15.75" customHeight="1">
      <c r="A77" s="554">
        <f t="shared" si="3"/>
        <v>0</v>
      </c>
      <c r="B77" s="479" t="str">
        <f t="shared" si="2"/>
        <v/>
      </c>
      <c r="C77" s="486"/>
      <c r="D77" s="486"/>
      <c r="E77" s="171" t="str">
        <f>IF(ISNA(IF($D77&gt;0,CONCATENATE((VLOOKUP($D77,Engagés!$C$10:$K$509,6,FALSE))," ",(VLOOKUP($D77,Engagés!$C$10:$K$509,7,FALSE)))," ")),"",(IF($D77&gt;0,CONCATENATE((VLOOKUP($D77,Engagés!$C$10:$K$509,6,FALSE))," ",(VLOOKUP($D77,Engagés!$C$10:$K$509,7,FALSE)))," ")))</f>
        <v xml:space="preserve"> </v>
      </c>
      <c r="F77" s="171" t="str">
        <f>IF(ISNA(IF($D77&gt;0,(VLOOKUP($D77,Engagés!$C$10:$K$509,8,FALSE))," ")),"",(IF($D77&gt;0,(VLOOKUP($D77,Engagés!$C$10:$K$509,8,FALSE))," ")))</f>
        <v xml:space="preserve"> </v>
      </c>
      <c r="G77" s="171" t="str">
        <f>IF(ISNA(IF($D77&gt;0,(VLOOKUP($D77,Engagés!$C$10:$K$509,9,FALSE))," ")),"",(IF($D77&gt;0,(VLOOKUP($D77,Engagés!$C$10:$K$509,9,FALSE))," ")))</f>
        <v xml:space="preserve"> </v>
      </c>
      <c r="H77" s="170" t="str">
        <f>IF(ISNA(IF($D77&gt;0,(VLOOKUP($D77,Engagés!$C$10:$N$509,10,FALSE))," ")),"",(IF($D77&gt;0,(VLOOKUP($D77,Engagés!$C$10:$N$509,10,FALSE))," ")))</f>
        <v xml:space="preserve"> </v>
      </c>
      <c r="I77" s="490"/>
    </row>
    <row r="78" spans="1:9" ht="15.75" customHeight="1">
      <c r="A78" s="554">
        <f t="shared" si="3"/>
        <v>0</v>
      </c>
      <c r="B78" s="479" t="str">
        <f t="shared" si="2"/>
        <v/>
      </c>
      <c r="C78" s="486"/>
      <c r="D78" s="486"/>
      <c r="E78" s="171" t="str">
        <f>IF(ISNA(IF($D78&gt;0,CONCATENATE((VLOOKUP($D78,Engagés!$C$10:$K$509,6,FALSE))," ",(VLOOKUP($D78,Engagés!$C$10:$K$509,7,FALSE)))," ")),"",(IF($D78&gt;0,CONCATENATE((VLOOKUP($D78,Engagés!$C$10:$K$509,6,FALSE))," ",(VLOOKUP($D78,Engagés!$C$10:$K$509,7,FALSE)))," ")))</f>
        <v xml:space="preserve"> </v>
      </c>
      <c r="F78" s="171" t="str">
        <f>IF(ISNA(IF($D78&gt;0,(VLOOKUP($D78,Engagés!$C$10:$K$509,8,FALSE))," ")),"",(IF($D78&gt;0,(VLOOKUP($D78,Engagés!$C$10:$K$509,8,FALSE))," ")))</f>
        <v xml:space="preserve"> </v>
      </c>
      <c r="G78" s="171" t="str">
        <f>IF(ISNA(IF($D78&gt;0,(VLOOKUP($D78,Engagés!$C$10:$K$509,9,FALSE))," ")),"",(IF($D78&gt;0,(VLOOKUP($D78,Engagés!$C$10:$K$509,9,FALSE))," ")))</f>
        <v xml:space="preserve"> </v>
      </c>
      <c r="H78" s="170" t="str">
        <f>IF(ISNA(IF($D78&gt;0,(VLOOKUP($D78,Engagés!$C$10:$N$509,10,FALSE))," ")),"",(IF($D78&gt;0,(VLOOKUP($D78,Engagés!$C$10:$N$509,10,FALSE))," ")))</f>
        <v xml:space="preserve"> </v>
      </c>
      <c r="I78" s="490"/>
    </row>
    <row r="79" spans="1:9" ht="15.75" customHeight="1">
      <c r="A79" s="554">
        <f t="shared" si="3"/>
        <v>0</v>
      </c>
      <c r="B79" s="479" t="str">
        <f t="shared" si="2"/>
        <v/>
      </c>
      <c r="C79" s="486"/>
      <c r="D79" s="486"/>
      <c r="E79" s="171" t="str">
        <f>IF(ISNA(IF($D79&gt;0,CONCATENATE((VLOOKUP($D79,Engagés!$C$10:$K$509,6,FALSE))," ",(VLOOKUP($D79,Engagés!$C$10:$K$509,7,FALSE)))," ")),"",(IF($D79&gt;0,CONCATENATE((VLOOKUP($D79,Engagés!$C$10:$K$509,6,FALSE))," ",(VLOOKUP($D79,Engagés!$C$10:$K$509,7,FALSE)))," ")))</f>
        <v xml:space="preserve"> </v>
      </c>
      <c r="F79" s="171" t="str">
        <f>IF(ISNA(IF($D79&gt;0,(VLOOKUP($D79,Engagés!$C$10:$K$509,8,FALSE))," ")),"",(IF($D79&gt;0,(VLOOKUP($D79,Engagés!$C$10:$K$509,8,FALSE))," ")))</f>
        <v xml:space="preserve"> </v>
      </c>
      <c r="G79" s="171" t="str">
        <f>IF(ISNA(IF($D79&gt;0,(VLOOKUP($D79,Engagés!$C$10:$K$509,9,FALSE))," ")),"",(IF($D79&gt;0,(VLOOKUP($D79,Engagés!$C$10:$K$509,9,FALSE))," ")))</f>
        <v xml:space="preserve"> </v>
      </c>
      <c r="H79" s="170" t="str">
        <f>IF(ISNA(IF($D79&gt;0,(VLOOKUP($D79,Engagés!$C$10:$N$509,10,FALSE))," ")),"",(IF($D79&gt;0,(VLOOKUP($D79,Engagés!$C$10:$N$509,10,FALSE))," ")))</f>
        <v xml:space="preserve"> </v>
      </c>
      <c r="I79" s="490"/>
    </row>
    <row r="80" spans="1:9" ht="15.75" customHeight="1">
      <c r="A80" s="554">
        <f t="shared" si="3"/>
        <v>0</v>
      </c>
      <c r="B80" s="479" t="str">
        <f t="shared" si="2"/>
        <v/>
      </c>
      <c r="C80" s="486"/>
      <c r="D80" s="486"/>
      <c r="E80" s="171" t="str">
        <f>IF(ISNA(IF($D80&gt;0,CONCATENATE((VLOOKUP($D80,Engagés!$C$10:$K$509,6,FALSE))," ",(VLOOKUP($D80,Engagés!$C$10:$K$509,7,FALSE)))," ")),"",(IF($D80&gt;0,CONCATENATE((VLOOKUP($D80,Engagés!$C$10:$K$509,6,FALSE))," ",(VLOOKUP($D80,Engagés!$C$10:$K$509,7,FALSE)))," ")))</f>
        <v xml:space="preserve"> </v>
      </c>
      <c r="F80" s="171" t="str">
        <f>IF(ISNA(IF($D80&gt;0,(VLOOKUP($D80,Engagés!$C$10:$K$509,8,FALSE))," ")),"",(IF($D80&gt;0,(VLOOKUP($D80,Engagés!$C$10:$K$509,8,FALSE))," ")))</f>
        <v xml:space="preserve"> </v>
      </c>
      <c r="G80" s="171" t="str">
        <f>IF(ISNA(IF($D80&gt;0,(VLOOKUP($D80,Engagés!$C$10:$K$509,9,FALSE))," ")),"",(IF($D80&gt;0,(VLOOKUP($D80,Engagés!$C$10:$K$509,9,FALSE))," ")))</f>
        <v xml:space="preserve"> </v>
      </c>
      <c r="H80" s="170" t="str">
        <f>IF(ISNA(IF($D80&gt;0,(VLOOKUP($D80,Engagés!$C$10:$N$509,10,FALSE))," ")),"",(IF($D80&gt;0,(VLOOKUP($D80,Engagés!$C$10:$N$509,10,FALSE))," ")))</f>
        <v xml:space="preserve"> </v>
      </c>
      <c r="I80" s="490"/>
    </row>
    <row r="81" spans="1:9" ht="15.75" customHeight="1">
      <c r="A81" s="554">
        <f t="shared" si="3"/>
        <v>0</v>
      </c>
      <c r="B81" s="479" t="str">
        <f t="shared" si="2"/>
        <v/>
      </c>
      <c r="C81" s="486"/>
      <c r="D81" s="486"/>
      <c r="E81" s="171" t="str">
        <f>IF(ISNA(IF($D81&gt;0,CONCATENATE((VLOOKUP($D81,Engagés!$C$10:$K$509,6,FALSE))," ",(VLOOKUP($D81,Engagés!$C$10:$K$509,7,FALSE)))," ")),"",(IF($D81&gt;0,CONCATENATE((VLOOKUP($D81,Engagés!$C$10:$K$509,6,FALSE))," ",(VLOOKUP($D81,Engagés!$C$10:$K$509,7,FALSE)))," ")))</f>
        <v xml:space="preserve"> </v>
      </c>
      <c r="F81" s="171" t="str">
        <f>IF(ISNA(IF($D81&gt;0,(VLOOKUP($D81,Engagés!$C$10:$K$509,8,FALSE))," ")),"",(IF($D81&gt;0,(VLOOKUP($D81,Engagés!$C$10:$K$509,8,FALSE))," ")))</f>
        <v xml:space="preserve"> </v>
      </c>
      <c r="G81" s="171" t="str">
        <f>IF(ISNA(IF($D81&gt;0,(VLOOKUP($D81,Engagés!$C$10:$K$509,9,FALSE))," ")),"",(IF($D81&gt;0,(VLOOKUP($D81,Engagés!$C$10:$K$509,9,FALSE))," ")))</f>
        <v xml:space="preserve"> </v>
      </c>
      <c r="H81" s="170" t="str">
        <f>IF(ISNA(IF($D81&gt;0,(VLOOKUP($D81,Engagés!$C$10:$N$509,10,FALSE))," ")),"",(IF($D81&gt;0,(VLOOKUP($D81,Engagés!$C$10:$N$509,10,FALSE))," ")))</f>
        <v xml:space="preserve"> </v>
      </c>
      <c r="I81" s="490"/>
    </row>
    <row r="82" spans="1:9" ht="15.75" customHeight="1">
      <c r="A82" s="554">
        <f t="shared" si="3"/>
        <v>0</v>
      </c>
      <c r="B82" s="479" t="str">
        <f t="shared" si="2"/>
        <v/>
      </c>
      <c r="C82" s="486"/>
      <c r="D82" s="486"/>
      <c r="E82" s="171" t="str">
        <f>IF(ISNA(IF($D82&gt;0,CONCATENATE((VLOOKUP($D82,Engagés!$C$10:$K$509,6,FALSE))," ",(VLOOKUP($D82,Engagés!$C$10:$K$509,7,FALSE)))," ")),"",(IF($D82&gt;0,CONCATENATE((VLOOKUP($D82,Engagés!$C$10:$K$509,6,FALSE))," ",(VLOOKUP($D82,Engagés!$C$10:$K$509,7,FALSE)))," ")))</f>
        <v xml:space="preserve"> </v>
      </c>
      <c r="F82" s="171" t="str">
        <f>IF(ISNA(IF($D82&gt;0,(VLOOKUP($D82,Engagés!$C$10:$K$509,8,FALSE))," ")),"",(IF($D82&gt;0,(VLOOKUP($D82,Engagés!$C$10:$K$509,8,FALSE))," ")))</f>
        <v xml:space="preserve"> </v>
      </c>
      <c r="G82" s="171" t="str">
        <f>IF(ISNA(IF($D82&gt;0,(VLOOKUP($D82,Engagés!$C$10:$K$509,9,FALSE))," ")),"",(IF($D82&gt;0,(VLOOKUP($D82,Engagés!$C$10:$K$509,9,FALSE))," ")))</f>
        <v xml:space="preserve"> </v>
      </c>
      <c r="H82" s="170" t="str">
        <f>IF(ISNA(IF($D82&gt;0,(VLOOKUP($D82,Engagés!$C$10:$N$509,10,FALSE))," ")),"",(IF($D82&gt;0,(VLOOKUP($D82,Engagés!$C$10:$N$509,10,FALSE))," ")))</f>
        <v xml:space="preserve"> </v>
      </c>
      <c r="I82" s="490"/>
    </row>
    <row r="83" spans="1:9" ht="15.75" customHeight="1">
      <c r="A83" s="554">
        <f t="shared" si="3"/>
        <v>0</v>
      </c>
      <c r="B83" s="479" t="str">
        <f t="shared" si="2"/>
        <v/>
      </c>
      <c r="C83" s="486"/>
      <c r="D83" s="486"/>
      <c r="E83" s="171" t="str">
        <f>IF(ISNA(IF($D83&gt;0,CONCATENATE((VLOOKUP($D83,Engagés!$C$10:$K$509,6,FALSE))," ",(VLOOKUP($D83,Engagés!$C$10:$K$509,7,FALSE)))," ")),"",(IF($D83&gt;0,CONCATENATE((VLOOKUP($D83,Engagés!$C$10:$K$509,6,FALSE))," ",(VLOOKUP($D83,Engagés!$C$10:$K$509,7,FALSE)))," ")))</f>
        <v xml:space="preserve"> </v>
      </c>
      <c r="F83" s="171" t="str">
        <f>IF(ISNA(IF($D83&gt;0,(VLOOKUP($D83,Engagés!$C$10:$K$509,8,FALSE))," ")),"",(IF($D83&gt;0,(VLOOKUP($D83,Engagés!$C$10:$K$509,8,FALSE))," ")))</f>
        <v xml:space="preserve"> </v>
      </c>
      <c r="G83" s="171" t="str">
        <f>IF(ISNA(IF($D83&gt;0,(VLOOKUP($D83,Engagés!$C$10:$K$509,9,FALSE))," ")),"",(IF($D83&gt;0,(VLOOKUP($D83,Engagés!$C$10:$K$509,9,FALSE))," ")))</f>
        <v xml:space="preserve"> </v>
      </c>
      <c r="H83" s="170" t="str">
        <f>IF(ISNA(IF($D83&gt;0,(VLOOKUP($D83,Engagés!$C$10:$N$509,10,FALSE))," ")),"",(IF($D83&gt;0,(VLOOKUP($D83,Engagés!$C$10:$N$509,10,FALSE))," ")))</f>
        <v xml:space="preserve"> </v>
      </c>
      <c r="I83" s="490"/>
    </row>
    <row r="84" spans="1:9" ht="15.75" customHeight="1">
      <c r="A84" s="554">
        <f t="shared" si="3"/>
        <v>0</v>
      </c>
      <c r="B84" s="479" t="str">
        <f t="shared" si="2"/>
        <v/>
      </c>
      <c r="C84" s="486"/>
      <c r="D84" s="486"/>
      <c r="E84" s="171" t="str">
        <f>IF(ISNA(IF($D84&gt;0,CONCATENATE((VLOOKUP($D84,Engagés!$C$10:$K$509,6,FALSE))," ",(VLOOKUP($D84,Engagés!$C$10:$K$509,7,FALSE)))," ")),"",(IF($D84&gt;0,CONCATENATE((VLOOKUP($D84,Engagés!$C$10:$K$509,6,FALSE))," ",(VLOOKUP($D84,Engagés!$C$10:$K$509,7,FALSE)))," ")))</f>
        <v xml:space="preserve"> </v>
      </c>
      <c r="F84" s="171" t="str">
        <f>IF(ISNA(IF($D84&gt;0,(VLOOKUP($D84,Engagés!$C$10:$K$509,8,FALSE))," ")),"",(IF($D84&gt;0,(VLOOKUP($D84,Engagés!$C$10:$K$509,8,FALSE))," ")))</f>
        <v xml:space="preserve"> </v>
      </c>
      <c r="G84" s="171" t="str">
        <f>IF(ISNA(IF($D84&gt;0,(VLOOKUP($D84,Engagés!$C$10:$K$509,9,FALSE))," ")),"",(IF($D84&gt;0,(VLOOKUP($D84,Engagés!$C$10:$K$509,9,FALSE))," ")))</f>
        <v xml:space="preserve"> </v>
      </c>
      <c r="H84" s="170" t="str">
        <f>IF(ISNA(IF($D84&gt;0,(VLOOKUP($D84,Engagés!$C$10:$N$509,10,FALSE))," ")),"",(IF($D84&gt;0,(VLOOKUP($D84,Engagés!$C$10:$N$509,10,FALSE))," ")))</f>
        <v xml:space="preserve"> </v>
      </c>
      <c r="I84" s="490"/>
    </row>
    <row r="85" spans="1:9" ht="15.75" customHeight="1">
      <c r="A85" s="554">
        <f t="shared" si="3"/>
        <v>0</v>
      </c>
      <c r="B85" s="479" t="str">
        <f t="shared" si="2"/>
        <v/>
      </c>
      <c r="C85" s="486"/>
      <c r="D85" s="486"/>
      <c r="E85" s="171" t="str">
        <f>IF(ISNA(IF($D85&gt;0,CONCATENATE((VLOOKUP($D85,Engagés!$C$10:$K$509,6,FALSE))," ",(VLOOKUP($D85,Engagés!$C$10:$K$509,7,FALSE)))," ")),"",(IF($D85&gt;0,CONCATENATE((VLOOKUP($D85,Engagés!$C$10:$K$509,6,FALSE))," ",(VLOOKUP($D85,Engagés!$C$10:$K$509,7,FALSE)))," ")))</f>
        <v xml:space="preserve"> </v>
      </c>
      <c r="F85" s="171" t="str">
        <f>IF(ISNA(IF($D85&gt;0,(VLOOKUP($D85,Engagés!$C$10:$K$509,8,FALSE))," ")),"",(IF($D85&gt;0,(VLOOKUP($D85,Engagés!$C$10:$K$509,8,FALSE))," ")))</f>
        <v xml:space="preserve"> </v>
      </c>
      <c r="G85" s="171" t="str">
        <f>IF(ISNA(IF($D85&gt;0,(VLOOKUP($D85,Engagés!$C$10:$K$509,9,FALSE))," ")),"",(IF($D85&gt;0,(VLOOKUP($D85,Engagés!$C$10:$K$509,9,FALSE))," ")))</f>
        <v xml:space="preserve"> </v>
      </c>
      <c r="H85" s="170" t="str">
        <f>IF(ISNA(IF($D85&gt;0,(VLOOKUP($D85,Engagés!$C$10:$N$509,10,FALSE))," ")),"",(IF($D85&gt;0,(VLOOKUP($D85,Engagés!$C$10:$N$509,10,FALSE))," ")))</f>
        <v xml:space="preserve"> </v>
      </c>
      <c r="I85" s="490"/>
    </row>
    <row r="86" spans="1:9" ht="15.75" customHeight="1">
      <c r="A86" s="554">
        <f t="shared" si="3"/>
        <v>0</v>
      </c>
      <c r="B86" s="479" t="str">
        <f t="shared" si="2"/>
        <v/>
      </c>
      <c r="C86" s="486"/>
      <c r="D86" s="486"/>
      <c r="E86" s="171" t="str">
        <f>IF(ISNA(IF($D86&gt;0,CONCATENATE((VLOOKUP($D86,Engagés!$C$10:$K$509,6,FALSE))," ",(VLOOKUP($D86,Engagés!$C$10:$K$509,7,FALSE)))," ")),"",(IF($D86&gt;0,CONCATENATE((VLOOKUP($D86,Engagés!$C$10:$K$509,6,FALSE))," ",(VLOOKUP($D86,Engagés!$C$10:$K$509,7,FALSE)))," ")))</f>
        <v xml:space="preserve"> </v>
      </c>
      <c r="F86" s="171" t="str">
        <f>IF(ISNA(IF($D86&gt;0,(VLOOKUP($D86,Engagés!$C$10:$K$509,8,FALSE))," ")),"",(IF($D86&gt;0,(VLOOKUP($D86,Engagés!$C$10:$K$509,8,FALSE))," ")))</f>
        <v xml:space="preserve"> </v>
      </c>
      <c r="G86" s="171" t="str">
        <f>IF(ISNA(IF($D86&gt;0,(VLOOKUP($D86,Engagés!$C$10:$K$509,9,FALSE))," ")),"",(IF($D86&gt;0,(VLOOKUP($D86,Engagés!$C$10:$K$509,9,FALSE))," ")))</f>
        <v xml:space="preserve"> </v>
      </c>
      <c r="H86" s="170" t="str">
        <f>IF(ISNA(IF($D86&gt;0,(VLOOKUP($D86,Engagés!$C$10:$N$509,10,FALSE))," ")),"",(IF($D86&gt;0,(VLOOKUP($D86,Engagés!$C$10:$N$509,10,FALSE))," ")))</f>
        <v xml:space="preserve"> </v>
      </c>
      <c r="I86" s="490"/>
    </row>
    <row r="87" spans="1:9" ht="15.75" customHeight="1">
      <c r="A87" s="554">
        <f t="shared" si="3"/>
        <v>0</v>
      </c>
      <c r="B87" s="479" t="str">
        <f t="shared" si="2"/>
        <v/>
      </c>
      <c r="C87" s="486"/>
      <c r="D87" s="486"/>
      <c r="E87" s="171" t="str">
        <f>IF(ISNA(IF($D87&gt;0,CONCATENATE((VLOOKUP($D87,Engagés!$C$10:$K$509,6,FALSE))," ",(VLOOKUP($D87,Engagés!$C$10:$K$509,7,FALSE)))," ")),"",(IF($D87&gt;0,CONCATENATE((VLOOKUP($D87,Engagés!$C$10:$K$509,6,FALSE))," ",(VLOOKUP($D87,Engagés!$C$10:$K$509,7,FALSE)))," ")))</f>
        <v xml:space="preserve"> </v>
      </c>
      <c r="F87" s="171" t="str">
        <f>IF(ISNA(IF($D87&gt;0,(VLOOKUP($D87,Engagés!$C$10:$K$509,8,FALSE))," ")),"",(IF($D87&gt;0,(VLOOKUP($D87,Engagés!$C$10:$K$509,8,FALSE))," ")))</f>
        <v xml:space="preserve"> </v>
      </c>
      <c r="G87" s="171" t="str">
        <f>IF(ISNA(IF($D87&gt;0,(VLOOKUP($D87,Engagés!$C$10:$K$509,9,FALSE))," ")),"",(IF($D87&gt;0,(VLOOKUP($D87,Engagés!$C$10:$K$509,9,FALSE))," ")))</f>
        <v xml:space="preserve"> </v>
      </c>
      <c r="H87" s="170" t="str">
        <f>IF(ISNA(IF($D87&gt;0,(VLOOKUP($D87,Engagés!$C$10:$N$509,10,FALSE))," ")),"",(IF($D87&gt;0,(VLOOKUP($D87,Engagés!$C$10:$N$509,10,FALSE))," ")))</f>
        <v xml:space="preserve"> </v>
      </c>
      <c r="I87" s="490"/>
    </row>
    <row r="88" spans="1:9" ht="15.75" customHeight="1">
      <c r="A88" s="554">
        <f t="shared" si="3"/>
        <v>0</v>
      </c>
      <c r="B88" s="479" t="str">
        <f t="shared" si="2"/>
        <v/>
      </c>
      <c r="C88" s="486"/>
      <c r="D88" s="486"/>
      <c r="E88" s="171" t="str">
        <f>IF(ISNA(IF($D88&gt;0,CONCATENATE((VLOOKUP($D88,Engagés!$C$10:$K$509,6,FALSE))," ",(VLOOKUP($D88,Engagés!$C$10:$K$509,7,FALSE)))," ")),"",(IF($D88&gt;0,CONCATENATE((VLOOKUP($D88,Engagés!$C$10:$K$509,6,FALSE))," ",(VLOOKUP($D88,Engagés!$C$10:$K$509,7,FALSE)))," ")))</f>
        <v xml:space="preserve"> </v>
      </c>
      <c r="F88" s="171" t="str">
        <f>IF(ISNA(IF($D88&gt;0,(VLOOKUP($D88,Engagés!$C$10:$K$509,8,FALSE))," ")),"",(IF($D88&gt;0,(VLOOKUP($D88,Engagés!$C$10:$K$509,8,FALSE))," ")))</f>
        <v xml:space="preserve"> </v>
      </c>
      <c r="G88" s="171" t="str">
        <f>IF(ISNA(IF($D88&gt;0,(VLOOKUP($D88,Engagés!$C$10:$K$509,9,FALSE))," ")),"",(IF($D88&gt;0,(VLOOKUP($D88,Engagés!$C$10:$K$509,9,FALSE))," ")))</f>
        <v xml:space="preserve"> </v>
      </c>
      <c r="H88" s="170" t="str">
        <f>IF(ISNA(IF($D88&gt;0,(VLOOKUP($D88,Engagés!$C$10:$N$509,10,FALSE))," ")),"",(IF($D88&gt;0,(VLOOKUP($D88,Engagés!$C$10:$N$509,10,FALSE))," ")))</f>
        <v xml:space="preserve"> </v>
      </c>
      <c r="I88" s="490"/>
    </row>
    <row r="89" spans="1:9" ht="15.75" customHeight="1">
      <c r="A89" s="554">
        <f t="shared" si="3"/>
        <v>0</v>
      </c>
      <c r="B89" s="479" t="str">
        <f t="shared" si="2"/>
        <v/>
      </c>
      <c r="C89" s="486"/>
      <c r="D89" s="486"/>
      <c r="E89" s="171" t="str">
        <f>IF(ISNA(IF($D89&gt;0,CONCATENATE((VLOOKUP($D89,Engagés!$C$10:$K$509,6,FALSE))," ",(VLOOKUP($D89,Engagés!$C$10:$K$509,7,FALSE)))," ")),"",(IF($D89&gt;0,CONCATENATE((VLOOKUP($D89,Engagés!$C$10:$K$509,6,FALSE))," ",(VLOOKUP($D89,Engagés!$C$10:$K$509,7,FALSE)))," ")))</f>
        <v xml:space="preserve"> </v>
      </c>
      <c r="F89" s="171" t="str">
        <f>IF(ISNA(IF($D89&gt;0,(VLOOKUP($D89,Engagés!$C$10:$K$509,8,FALSE))," ")),"",(IF($D89&gt;0,(VLOOKUP($D89,Engagés!$C$10:$K$509,8,FALSE))," ")))</f>
        <v xml:space="preserve"> </v>
      </c>
      <c r="G89" s="171" t="str">
        <f>IF(ISNA(IF($D89&gt;0,(VLOOKUP($D89,Engagés!$C$10:$K$509,9,FALSE))," ")),"",(IF($D89&gt;0,(VLOOKUP($D89,Engagés!$C$10:$K$509,9,FALSE))," ")))</f>
        <v xml:space="preserve"> </v>
      </c>
      <c r="H89" s="170" t="str">
        <f>IF(ISNA(IF($D89&gt;0,(VLOOKUP($D89,Engagés!$C$10:$N$509,10,FALSE))," ")),"",(IF($D89&gt;0,(VLOOKUP($D89,Engagés!$C$10:$N$509,10,FALSE))," ")))</f>
        <v xml:space="preserve"> </v>
      </c>
      <c r="I89" s="490"/>
    </row>
    <row r="90" spans="1:9" ht="15.75" customHeight="1">
      <c r="A90" s="554">
        <f t="shared" si="3"/>
        <v>0</v>
      </c>
      <c r="B90" s="479" t="str">
        <f t="shared" si="2"/>
        <v/>
      </c>
      <c r="C90" s="486"/>
      <c r="D90" s="486"/>
      <c r="E90" s="171" t="str">
        <f>IF(ISNA(IF($D90&gt;0,CONCATENATE((VLOOKUP($D90,Engagés!$C$10:$K$509,6,FALSE))," ",(VLOOKUP($D90,Engagés!$C$10:$K$509,7,FALSE)))," ")),"",(IF($D90&gt;0,CONCATENATE((VLOOKUP($D90,Engagés!$C$10:$K$509,6,FALSE))," ",(VLOOKUP($D90,Engagés!$C$10:$K$509,7,FALSE)))," ")))</f>
        <v xml:space="preserve"> </v>
      </c>
      <c r="F90" s="171" t="str">
        <f>IF(ISNA(IF($D90&gt;0,(VLOOKUP($D90,Engagés!$C$10:$K$509,8,FALSE))," ")),"",(IF($D90&gt;0,(VLOOKUP($D90,Engagés!$C$10:$K$509,8,FALSE))," ")))</f>
        <v xml:space="preserve"> </v>
      </c>
      <c r="G90" s="171" t="str">
        <f>IF(ISNA(IF($D90&gt;0,(VLOOKUP($D90,Engagés!$C$10:$K$509,9,FALSE))," ")),"",(IF($D90&gt;0,(VLOOKUP($D90,Engagés!$C$10:$K$509,9,FALSE))," ")))</f>
        <v xml:space="preserve"> </v>
      </c>
      <c r="H90" s="170" t="str">
        <f>IF(ISNA(IF($D90&gt;0,(VLOOKUP($D90,Engagés!$C$10:$N$509,10,FALSE))," ")),"",(IF($D90&gt;0,(VLOOKUP($D90,Engagés!$C$10:$N$509,10,FALSE))," ")))</f>
        <v xml:space="preserve"> </v>
      </c>
      <c r="I90" s="490"/>
    </row>
    <row r="91" spans="1:9" ht="15.75" customHeight="1">
      <c r="A91" s="554">
        <f t="shared" si="3"/>
        <v>0</v>
      </c>
      <c r="B91" s="479" t="str">
        <f t="shared" si="2"/>
        <v/>
      </c>
      <c r="C91" s="486"/>
      <c r="D91" s="486"/>
      <c r="E91" s="171" t="str">
        <f>IF(ISNA(IF($D91&gt;0,CONCATENATE((VLOOKUP($D91,Engagés!$C$10:$K$509,6,FALSE))," ",(VLOOKUP($D91,Engagés!$C$10:$K$509,7,FALSE)))," ")),"",(IF($D91&gt;0,CONCATENATE((VLOOKUP($D91,Engagés!$C$10:$K$509,6,FALSE))," ",(VLOOKUP($D91,Engagés!$C$10:$K$509,7,FALSE)))," ")))</f>
        <v xml:space="preserve"> </v>
      </c>
      <c r="F91" s="171" t="str">
        <f>IF(ISNA(IF($D91&gt;0,(VLOOKUP($D91,Engagés!$C$10:$K$509,8,FALSE))," ")),"",(IF($D91&gt;0,(VLOOKUP($D91,Engagés!$C$10:$K$509,8,FALSE))," ")))</f>
        <v xml:space="preserve"> </v>
      </c>
      <c r="G91" s="171" t="str">
        <f>IF(ISNA(IF($D91&gt;0,(VLOOKUP($D91,Engagés!$C$10:$K$509,9,FALSE))," ")),"",(IF($D91&gt;0,(VLOOKUP($D91,Engagés!$C$10:$K$509,9,FALSE))," ")))</f>
        <v xml:space="preserve"> </v>
      </c>
      <c r="H91" s="170" t="str">
        <f>IF(ISNA(IF($D91&gt;0,(VLOOKUP($D91,Engagés!$C$10:$N$509,10,FALSE))," ")),"",(IF($D91&gt;0,(VLOOKUP($D91,Engagés!$C$10:$N$509,10,FALSE))," ")))</f>
        <v xml:space="preserve"> </v>
      </c>
      <c r="I91" s="490"/>
    </row>
    <row r="92" spans="1:9" ht="15.75" customHeight="1">
      <c r="A92" s="554">
        <f t="shared" si="3"/>
        <v>0</v>
      </c>
      <c r="B92" s="479" t="str">
        <f t="shared" si="2"/>
        <v/>
      </c>
      <c r="C92" s="486"/>
      <c r="D92" s="486"/>
      <c r="E92" s="171" t="str">
        <f>IF(ISNA(IF($D92&gt;0,CONCATENATE((VLOOKUP($D92,Engagés!$C$10:$K$509,6,FALSE))," ",(VLOOKUP($D92,Engagés!$C$10:$K$509,7,FALSE)))," ")),"",(IF($D92&gt;0,CONCATENATE((VLOOKUP($D92,Engagés!$C$10:$K$509,6,FALSE))," ",(VLOOKUP($D92,Engagés!$C$10:$K$509,7,FALSE)))," ")))</f>
        <v xml:space="preserve"> </v>
      </c>
      <c r="F92" s="171" t="str">
        <f>IF(ISNA(IF($D92&gt;0,(VLOOKUP($D92,Engagés!$C$10:$K$509,8,FALSE))," ")),"",(IF($D92&gt;0,(VLOOKUP($D92,Engagés!$C$10:$K$509,8,FALSE))," ")))</f>
        <v xml:space="preserve"> </v>
      </c>
      <c r="G92" s="171" t="str">
        <f>IF(ISNA(IF($D92&gt;0,(VLOOKUP($D92,Engagés!$C$10:$K$509,9,FALSE))," ")),"",(IF($D92&gt;0,(VLOOKUP($D92,Engagés!$C$10:$K$509,9,FALSE))," ")))</f>
        <v xml:space="preserve"> </v>
      </c>
      <c r="H92" s="170" t="str">
        <f>IF(ISNA(IF($D92&gt;0,(VLOOKUP($D92,Engagés!$C$10:$N$509,10,FALSE))," ")),"",(IF($D92&gt;0,(VLOOKUP($D92,Engagés!$C$10:$N$509,10,FALSE))," ")))</f>
        <v xml:space="preserve"> </v>
      </c>
      <c r="I92" s="490"/>
    </row>
    <row r="93" spans="1:9" ht="15.75" customHeight="1">
      <c r="A93" s="554">
        <f t="shared" si="3"/>
        <v>0</v>
      </c>
      <c r="B93" s="479" t="str">
        <f t="shared" si="2"/>
        <v/>
      </c>
      <c r="C93" s="486"/>
      <c r="D93" s="486"/>
      <c r="E93" s="171" t="str">
        <f>IF(ISNA(IF($D93&gt;0,CONCATENATE((VLOOKUP($D93,Engagés!$C$10:$K$509,6,FALSE))," ",(VLOOKUP($D93,Engagés!$C$10:$K$509,7,FALSE)))," ")),"",(IF($D93&gt;0,CONCATENATE((VLOOKUP($D93,Engagés!$C$10:$K$509,6,FALSE))," ",(VLOOKUP($D93,Engagés!$C$10:$K$509,7,FALSE)))," ")))</f>
        <v xml:space="preserve"> </v>
      </c>
      <c r="F93" s="171" t="str">
        <f>IF(ISNA(IF($D93&gt;0,(VLOOKUP($D93,Engagés!$C$10:$K$509,8,FALSE))," ")),"",(IF($D93&gt;0,(VLOOKUP($D93,Engagés!$C$10:$K$509,8,FALSE))," ")))</f>
        <v xml:space="preserve"> </v>
      </c>
      <c r="G93" s="171" t="str">
        <f>IF(ISNA(IF($D93&gt;0,(VLOOKUP($D93,Engagés!$C$10:$K$509,9,FALSE))," ")),"",(IF($D93&gt;0,(VLOOKUP($D93,Engagés!$C$10:$K$509,9,FALSE))," ")))</f>
        <v xml:space="preserve"> </v>
      </c>
      <c r="H93" s="170" t="str">
        <f>IF(ISNA(IF($D93&gt;0,(VLOOKUP($D93,Engagés!$C$10:$N$509,10,FALSE))," ")),"",(IF($D93&gt;0,(VLOOKUP($D93,Engagés!$C$10:$N$509,10,FALSE))," ")))</f>
        <v xml:space="preserve"> </v>
      </c>
      <c r="I93" s="490"/>
    </row>
    <row r="94" spans="1:9" ht="15.75" customHeight="1">
      <c r="A94" s="554">
        <f t="shared" si="3"/>
        <v>0</v>
      </c>
      <c r="B94" s="479" t="str">
        <f t="shared" si="2"/>
        <v/>
      </c>
      <c r="C94" s="486"/>
      <c r="D94" s="486"/>
      <c r="E94" s="171" t="str">
        <f>IF(ISNA(IF($D94&gt;0,CONCATENATE((VLOOKUP($D94,Engagés!$C$10:$K$509,6,FALSE))," ",(VLOOKUP($D94,Engagés!$C$10:$K$509,7,FALSE)))," ")),"",(IF($D94&gt;0,CONCATENATE((VLOOKUP($D94,Engagés!$C$10:$K$509,6,FALSE))," ",(VLOOKUP($D94,Engagés!$C$10:$K$509,7,FALSE)))," ")))</f>
        <v xml:space="preserve"> </v>
      </c>
      <c r="F94" s="171" t="str">
        <f>IF(ISNA(IF($D94&gt;0,(VLOOKUP($D94,Engagés!$C$10:$K$509,8,FALSE))," ")),"",(IF($D94&gt;0,(VLOOKUP($D94,Engagés!$C$10:$K$509,8,FALSE))," ")))</f>
        <v xml:space="preserve"> </v>
      </c>
      <c r="G94" s="171" t="str">
        <f>IF(ISNA(IF($D94&gt;0,(VLOOKUP($D94,Engagés!$C$10:$K$509,9,FALSE))," ")),"",(IF($D94&gt;0,(VLOOKUP($D94,Engagés!$C$10:$K$509,9,FALSE))," ")))</f>
        <v xml:space="preserve"> </v>
      </c>
      <c r="H94" s="170" t="str">
        <f>IF(ISNA(IF($D94&gt;0,(VLOOKUP($D94,Engagés!$C$10:$N$509,10,FALSE))," ")),"",(IF($D94&gt;0,(VLOOKUP($D94,Engagés!$C$10:$N$509,10,FALSE))," ")))</f>
        <v xml:space="preserve"> </v>
      </c>
      <c r="I94" s="490"/>
    </row>
    <row r="95" spans="1:9" ht="15.75" customHeight="1">
      <c r="A95" s="554">
        <f t="shared" si="3"/>
        <v>0</v>
      </c>
      <c r="B95" s="479" t="str">
        <f t="shared" si="2"/>
        <v/>
      </c>
      <c r="C95" s="486"/>
      <c r="D95" s="486"/>
      <c r="E95" s="171" t="str">
        <f>IF(ISNA(IF($D95&gt;0,CONCATENATE((VLOOKUP($D95,Engagés!$C$10:$K$509,6,FALSE))," ",(VLOOKUP($D95,Engagés!$C$10:$K$509,7,FALSE)))," ")),"",(IF($D95&gt;0,CONCATENATE((VLOOKUP($D95,Engagés!$C$10:$K$509,6,FALSE))," ",(VLOOKUP($D95,Engagés!$C$10:$K$509,7,FALSE)))," ")))</f>
        <v xml:space="preserve"> </v>
      </c>
      <c r="F95" s="171" t="str">
        <f>IF(ISNA(IF($D95&gt;0,(VLOOKUP($D95,Engagés!$C$10:$K$509,8,FALSE))," ")),"",(IF($D95&gt;0,(VLOOKUP($D95,Engagés!$C$10:$K$509,8,FALSE))," ")))</f>
        <v xml:space="preserve"> </v>
      </c>
      <c r="G95" s="171" t="str">
        <f>IF(ISNA(IF($D95&gt;0,(VLOOKUP($D95,Engagés!$C$10:$K$509,9,FALSE))," ")),"",(IF($D95&gt;0,(VLOOKUP($D95,Engagés!$C$10:$K$509,9,FALSE))," ")))</f>
        <v xml:space="preserve"> </v>
      </c>
      <c r="H95" s="170" t="str">
        <f>IF(ISNA(IF($D95&gt;0,(VLOOKUP($D95,Engagés!$C$10:$N$509,10,FALSE))," ")),"",(IF($D95&gt;0,(VLOOKUP($D95,Engagés!$C$10:$N$509,10,FALSE))," ")))</f>
        <v xml:space="preserve"> </v>
      </c>
      <c r="I95" s="490"/>
    </row>
    <row r="96" spans="1:9" ht="15.75" customHeight="1">
      <c r="A96" s="554">
        <f t="shared" si="3"/>
        <v>0</v>
      </c>
      <c r="B96" s="479" t="str">
        <f t="shared" si="2"/>
        <v/>
      </c>
      <c r="C96" s="486"/>
      <c r="D96" s="486"/>
      <c r="E96" s="171" t="str">
        <f>IF(ISNA(IF($D96&gt;0,CONCATENATE((VLOOKUP($D96,Engagés!$C$10:$K$509,6,FALSE))," ",(VLOOKUP($D96,Engagés!$C$10:$K$509,7,FALSE)))," ")),"",(IF($D96&gt;0,CONCATENATE((VLOOKUP($D96,Engagés!$C$10:$K$509,6,FALSE))," ",(VLOOKUP($D96,Engagés!$C$10:$K$509,7,FALSE)))," ")))</f>
        <v xml:space="preserve"> </v>
      </c>
      <c r="F96" s="171" t="str">
        <f>IF(ISNA(IF($D96&gt;0,(VLOOKUP($D96,Engagés!$C$10:$K$509,8,FALSE))," ")),"",(IF($D96&gt;0,(VLOOKUP($D96,Engagés!$C$10:$K$509,8,FALSE))," ")))</f>
        <v xml:space="preserve"> </v>
      </c>
      <c r="G96" s="171" t="str">
        <f>IF(ISNA(IF($D96&gt;0,(VLOOKUP($D96,Engagés!$C$10:$K$509,9,FALSE))," ")),"",(IF($D96&gt;0,(VLOOKUP($D96,Engagés!$C$10:$K$509,9,FALSE))," ")))</f>
        <v xml:space="preserve"> </v>
      </c>
      <c r="H96" s="170" t="str">
        <f>IF(ISNA(IF($D96&gt;0,(VLOOKUP($D96,Engagés!$C$10:$N$509,10,FALSE))," ")),"",(IF($D96&gt;0,(VLOOKUP($D96,Engagés!$C$10:$N$509,10,FALSE))," ")))</f>
        <v xml:space="preserve"> </v>
      </c>
      <c r="I96" s="490"/>
    </row>
    <row r="97" spans="1:9" ht="15.75" customHeight="1">
      <c r="A97" s="554">
        <f t="shared" si="3"/>
        <v>0</v>
      </c>
      <c r="B97" s="479" t="str">
        <f t="shared" si="2"/>
        <v/>
      </c>
      <c r="C97" s="486"/>
      <c r="D97" s="486"/>
      <c r="E97" s="171" t="str">
        <f>IF(ISNA(IF($D97&gt;0,CONCATENATE((VLOOKUP($D97,Engagés!$C$10:$K$509,6,FALSE))," ",(VLOOKUP($D97,Engagés!$C$10:$K$509,7,FALSE)))," ")),"",(IF($D97&gt;0,CONCATENATE((VLOOKUP($D97,Engagés!$C$10:$K$509,6,FALSE))," ",(VLOOKUP($D97,Engagés!$C$10:$K$509,7,FALSE)))," ")))</f>
        <v xml:space="preserve"> </v>
      </c>
      <c r="F97" s="171" t="str">
        <f>IF(ISNA(IF($D97&gt;0,(VLOOKUP($D97,Engagés!$C$10:$K$509,8,FALSE))," ")),"",(IF($D97&gt;0,(VLOOKUP($D97,Engagés!$C$10:$K$509,8,FALSE))," ")))</f>
        <v xml:space="preserve"> </v>
      </c>
      <c r="G97" s="171" t="str">
        <f>IF(ISNA(IF($D97&gt;0,(VLOOKUP($D97,Engagés!$C$10:$K$509,9,FALSE))," ")),"",(IF($D97&gt;0,(VLOOKUP($D97,Engagés!$C$10:$K$509,9,FALSE))," ")))</f>
        <v xml:space="preserve"> </v>
      </c>
      <c r="H97" s="170" t="str">
        <f>IF(ISNA(IF($D97&gt;0,(VLOOKUP($D97,Engagés!$C$10:$N$509,10,FALSE))," ")),"",(IF($D97&gt;0,(VLOOKUP($D97,Engagés!$C$10:$N$509,10,FALSE))," ")))</f>
        <v xml:space="preserve"> </v>
      </c>
      <c r="I97" s="490"/>
    </row>
    <row r="98" spans="1:9" ht="15.75" customHeight="1">
      <c r="A98" s="554">
        <f t="shared" si="3"/>
        <v>0</v>
      </c>
      <c r="B98" s="479" t="str">
        <f t="shared" si="2"/>
        <v/>
      </c>
      <c r="C98" s="486"/>
      <c r="D98" s="486"/>
      <c r="E98" s="171" t="str">
        <f>IF(ISNA(IF($D98&gt;0,CONCATENATE((VLOOKUP($D98,Engagés!$C$10:$K$509,6,FALSE))," ",(VLOOKUP($D98,Engagés!$C$10:$K$509,7,FALSE)))," ")),"",(IF($D98&gt;0,CONCATENATE((VLOOKUP($D98,Engagés!$C$10:$K$509,6,FALSE))," ",(VLOOKUP($D98,Engagés!$C$10:$K$509,7,FALSE)))," ")))</f>
        <v xml:space="preserve"> </v>
      </c>
      <c r="F98" s="171" t="str">
        <f>IF(ISNA(IF($D98&gt;0,(VLOOKUP($D98,Engagés!$C$10:$K$509,8,FALSE))," ")),"",(IF($D98&gt;0,(VLOOKUP($D98,Engagés!$C$10:$K$509,8,FALSE))," ")))</f>
        <v xml:space="preserve"> </v>
      </c>
      <c r="G98" s="171" t="str">
        <f>IF(ISNA(IF($D98&gt;0,(VLOOKUP($D98,Engagés!$C$10:$K$509,9,FALSE))," ")),"",(IF($D98&gt;0,(VLOOKUP($D98,Engagés!$C$10:$K$509,9,FALSE))," ")))</f>
        <v xml:space="preserve"> </v>
      </c>
      <c r="H98" s="170" t="str">
        <f>IF(ISNA(IF($D98&gt;0,(VLOOKUP($D98,Engagés!$C$10:$N$509,10,FALSE))," ")),"",(IF($D98&gt;0,(VLOOKUP($D98,Engagés!$C$10:$N$509,10,FALSE))," ")))</f>
        <v xml:space="preserve"> </v>
      </c>
      <c r="I98" s="490"/>
    </row>
    <row r="99" spans="1:9" ht="15.75" customHeight="1">
      <c r="A99" s="554">
        <f t="shared" si="3"/>
        <v>0</v>
      </c>
      <c r="B99" s="479" t="str">
        <f t="shared" si="2"/>
        <v/>
      </c>
      <c r="C99" s="486"/>
      <c r="D99" s="486"/>
      <c r="E99" s="171" t="str">
        <f>IF(ISNA(IF($D99&gt;0,CONCATENATE((VLOOKUP($D99,Engagés!$C$10:$K$509,6,FALSE))," ",(VLOOKUP($D99,Engagés!$C$10:$K$509,7,FALSE)))," ")),"",(IF($D99&gt;0,CONCATENATE((VLOOKUP($D99,Engagés!$C$10:$K$509,6,FALSE))," ",(VLOOKUP($D99,Engagés!$C$10:$K$509,7,FALSE)))," ")))</f>
        <v xml:space="preserve"> </v>
      </c>
      <c r="F99" s="171" t="str">
        <f>IF(ISNA(IF($D99&gt;0,(VLOOKUP($D99,Engagés!$C$10:$K$509,8,FALSE))," ")),"",(IF($D99&gt;0,(VLOOKUP($D99,Engagés!$C$10:$K$509,8,FALSE))," ")))</f>
        <v xml:space="preserve"> </v>
      </c>
      <c r="G99" s="171" t="str">
        <f>IF(ISNA(IF($D99&gt;0,(VLOOKUP($D99,Engagés!$C$10:$K$509,9,FALSE))," ")),"",(IF($D99&gt;0,(VLOOKUP($D99,Engagés!$C$10:$K$509,9,FALSE))," ")))</f>
        <v xml:space="preserve"> </v>
      </c>
      <c r="H99" s="170" t="str">
        <f>IF(ISNA(IF($D99&gt;0,(VLOOKUP($D99,Engagés!$C$10:$N$509,10,FALSE))," ")),"",(IF($D99&gt;0,(VLOOKUP($D99,Engagés!$C$10:$N$509,10,FALSE))," ")))</f>
        <v xml:space="preserve"> </v>
      </c>
      <c r="I99" s="490"/>
    </row>
    <row r="100" spans="1:9" ht="15.75" customHeight="1">
      <c r="A100" s="554">
        <f t="shared" si="3"/>
        <v>0</v>
      </c>
      <c r="B100" s="479" t="str">
        <f t="shared" si="2"/>
        <v/>
      </c>
      <c r="C100" s="486"/>
      <c r="D100" s="486"/>
      <c r="E100" s="171" t="str">
        <f>IF(ISNA(IF($D100&gt;0,CONCATENATE((VLOOKUP($D100,Engagés!$C$10:$K$509,6,FALSE))," ",(VLOOKUP($D100,Engagés!$C$10:$K$509,7,FALSE)))," ")),"",(IF($D100&gt;0,CONCATENATE((VLOOKUP($D100,Engagés!$C$10:$K$509,6,FALSE))," ",(VLOOKUP($D100,Engagés!$C$10:$K$509,7,FALSE)))," ")))</f>
        <v xml:space="preserve"> </v>
      </c>
      <c r="F100" s="171" t="str">
        <f>IF(ISNA(IF($D100&gt;0,(VLOOKUP($D100,Engagés!$C$10:$K$509,8,FALSE))," ")),"",(IF($D100&gt;0,(VLOOKUP($D100,Engagés!$C$10:$K$509,8,FALSE))," ")))</f>
        <v xml:space="preserve"> </v>
      </c>
      <c r="G100" s="171" t="str">
        <f>IF(ISNA(IF($D100&gt;0,(VLOOKUP($D100,Engagés!$C$10:$K$509,9,FALSE))," ")),"",(IF($D100&gt;0,(VLOOKUP($D100,Engagés!$C$10:$K$509,9,FALSE))," ")))</f>
        <v xml:space="preserve"> </v>
      </c>
      <c r="H100" s="170" t="str">
        <f>IF(ISNA(IF($D100&gt;0,(VLOOKUP($D100,Engagés!$C$10:$N$509,10,FALSE))," ")),"",(IF($D100&gt;0,(VLOOKUP($D100,Engagés!$C$10:$N$509,10,FALSE))," ")))</f>
        <v xml:space="preserve"> </v>
      </c>
      <c r="I100" s="490"/>
    </row>
    <row r="101" spans="1:9" ht="15.75" customHeight="1">
      <c r="A101" s="554">
        <f t="shared" si="3"/>
        <v>0</v>
      </c>
      <c r="B101" s="479" t="str">
        <f t="shared" si="2"/>
        <v/>
      </c>
      <c r="C101" s="486"/>
      <c r="D101" s="486"/>
      <c r="E101" s="171" t="str">
        <f>IF(ISNA(IF($D101&gt;0,CONCATENATE((VLOOKUP($D101,Engagés!$C$10:$K$509,6,FALSE))," ",(VLOOKUP($D101,Engagés!$C$10:$K$509,7,FALSE)))," ")),"",(IF($D101&gt;0,CONCATENATE((VLOOKUP($D101,Engagés!$C$10:$K$509,6,FALSE))," ",(VLOOKUP($D101,Engagés!$C$10:$K$509,7,FALSE)))," ")))</f>
        <v xml:space="preserve"> </v>
      </c>
      <c r="F101" s="171" t="str">
        <f>IF(ISNA(IF($D101&gt;0,(VLOOKUP($D101,Engagés!$C$10:$K$509,8,FALSE))," ")),"",(IF($D101&gt;0,(VLOOKUP($D101,Engagés!$C$10:$K$509,8,FALSE))," ")))</f>
        <v xml:space="preserve"> </v>
      </c>
      <c r="G101" s="171" t="str">
        <f>IF(ISNA(IF($D101&gt;0,(VLOOKUP($D101,Engagés!$C$10:$K$509,9,FALSE))," ")),"",(IF($D101&gt;0,(VLOOKUP($D101,Engagés!$C$10:$K$509,9,FALSE))," ")))</f>
        <v xml:space="preserve"> </v>
      </c>
      <c r="H101" s="170" t="str">
        <f>IF(ISNA(IF($D101&gt;0,(VLOOKUP($D101,Engagés!$C$10:$N$509,10,FALSE))," ")),"",(IF($D101&gt;0,(VLOOKUP($D101,Engagés!$C$10:$N$509,10,FALSE))," ")))</f>
        <v xml:space="preserve"> </v>
      </c>
      <c r="I101" s="490"/>
    </row>
    <row r="102" spans="1:9" ht="15.75" customHeight="1">
      <c r="A102" s="554">
        <f t="shared" si="3"/>
        <v>0</v>
      </c>
      <c r="B102" s="479" t="str">
        <f t="shared" si="2"/>
        <v/>
      </c>
      <c r="C102" s="486"/>
      <c r="D102" s="486"/>
      <c r="E102" s="171" t="str">
        <f>IF(ISNA(IF($D102&gt;0,CONCATENATE((VLOOKUP($D102,Engagés!$C$10:$K$509,6,FALSE))," ",(VLOOKUP($D102,Engagés!$C$10:$K$509,7,FALSE)))," ")),"",(IF($D102&gt;0,CONCATENATE((VLOOKUP($D102,Engagés!$C$10:$K$509,6,FALSE))," ",(VLOOKUP($D102,Engagés!$C$10:$K$509,7,FALSE)))," ")))</f>
        <v xml:space="preserve"> </v>
      </c>
      <c r="F102" s="171" t="str">
        <f>IF(ISNA(IF($D102&gt;0,(VLOOKUP($D102,Engagés!$C$10:$K$509,8,FALSE))," ")),"",(IF($D102&gt;0,(VLOOKUP($D102,Engagés!$C$10:$K$509,8,FALSE))," ")))</f>
        <v xml:space="preserve"> </v>
      </c>
      <c r="G102" s="171" t="str">
        <f>IF(ISNA(IF($D102&gt;0,(VLOOKUP($D102,Engagés!$C$10:$K$509,9,FALSE))," ")),"",(IF($D102&gt;0,(VLOOKUP($D102,Engagés!$C$10:$K$509,9,FALSE))," ")))</f>
        <v xml:space="preserve"> </v>
      </c>
      <c r="H102" s="170" t="str">
        <f>IF(ISNA(IF($D102&gt;0,(VLOOKUP($D102,Engagés!$C$10:$N$509,10,FALSE))," ")),"",(IF($D102&gt;0,(VLOOKUP($D102,Engagés!$C$10:$N$509,10,FALSE))," ")))</f>
        <v xml:space="preserve"> </v>
      </c>
      <c r="I102" s="490"/>
    </row>
    <row r="103" spans="1:9" ht="15.75" customHeight="1">
      <c r="A103" s="554">
        <f t="shared" si="3"/>
        <v>0</v>
      </c>
      <c r="B103" s="479" t="str">
        <f t="shared" si="2"/>
        <v/>
      </c>
      <c r="C103" s="486"/>
      <c r="D103" s="486"/>
      <c r="E103" s="171" t="str">
        <f>IF(ISNA(IF($D103&gt;0,CONCATENATE((VLOOKUP($D103,Engagés!$C$10:$K$509,6,FALSE))," ",(VLOOKUP($D103,Engagés!$C$10:$K$509,7,FALSE)))," ")),"",(IF($D103&gt;0,CONCATENATE((VLOOKUP($D103,Engagés!$C$10:$K$509,6,FALSE))," ",(VLOOKUP($D103,Engagés!$C$10:$K$509,7,FALSE)))," ")))</f>
        <v xml:space="preserve"> </v>
      </c>
      <c r="F103" s="171" t="str">
        <f>IF(ISNA(IF($D103&gt;0,(VLOOKUP($D103,Engagés!$C$10:$K$509,8,FALSE))," ")),"",(IF($D103&gt;0,(VLOOKUP($D103,Engagés!$C$10:$K$509,8,FALSE))," ")))</f>
        <v xml:space="preserve"> </v>
      </c>
      <c r="G103" s="171" t="str">
        <f>IF(ISNA(IF($D103&gt;0,(VLOOKUP($D103,Engagés!$C$10:$K$509,9,FALSE))," ")),"",(IF($D103&gt;0,(VLOOKUP($D103,Engagés!$C$10:$K$509,9,FALSE))," ")))</f>
        <v xml:space="preserve"> </v>
      </c>
      <c r="H103" s="170" t="str">
        <f>IF(ISNA(IF($D103&gt;0,(VLOOKUP($D103,Engagés!$C$10:$N$509,10,FALSE))," ")),"",(IF($D103&gt;0,(VLOOKUP($D103,Engagés!$C$10:$N$509,10,FALSE))," ")))</f>
        <v xml:space="preserve"> </v>
      </c>
      <c r="I103" s="490"/>
    </row>
    <row r="104" spans="1:9" ht="15.75" customHeight="1">
      <c r="A104" s="554">
        <f t="shared" si="3"/>
        <v>0</v>
      </c>
      <c r="B104" s="479" t="str">
        <f t="shared" si="2"/>
        <v/>
      </c>
      <c r="C104" s="486"/>
      <c r="D104" s="486"/>
      <c r="E104" s="171" t="str">
        <f>IF(ISNA(IF($D104&gt;0,CONCATENATE((VLOOKUP($D104,Engagés!$C$10:$K$509,6,FALSE))," ",(VLOOKUP($D104,Engagés!$C$10:$K$509,7,FALSE)))," ")),"",(IF($D104&gt;0,CONCATENATE((VLOOKUP($D104,Engagés!$C$10:$K$509,6,FALSE))," ",(VLOOKUP($D104,Engagés!$C$10:$K$509,7,FALSE)))," ")))</f>
        <v xml:space="preserve"> </v>
      </c>
      <c r="F104" s="171" t="str">
        <f>IF(ISNA(IF($D104&gt;0,(VLOOKUP($D104,Engagés!$C$10:$K$509,8,FALSE))," ")),"",(IF($D104&gt;0,(VLOOKUP($D104,Engagés!$C$10:$K$509,8,FALSE))," ")))</f>
        <v xml:space="preserve"> </v>
      </c>
      <c r="G104" s="171" t="str">
        <f>IF(ISNA(IF($D104&gt;0,(VLOOKUP($D104,Engagés!$C$10:$K$509,9,FALSE))," ")),"",(IF($D104&gt;0,(VLOOKUP($D104,Engagés!$C$10:$K$509,9,FALSE))," ")))</f>
        <v xml:space="preserve"> </v>
      </c>
      <c r="H104" s="170" t="str">
        <f>IF(ISNA(IF($D104&gt;0,(VLOOKUP($D104,Engagés!$C$10:$N$509,10,FALSE))," ")),"",(IF($D104&gt;0,(VLOOKUP($D104,Engagés!$C$10:$N$509,10,FALSE))," ")))</f>
        <v xml:space="preserve"> </v>
      </c>
      <c r="I104" s="490"/>
    </row>
    <row r="105" spans="1:9" ht="15.75" customHeight="1">
      <c r="A105" s="554">
        <f t="shared" si="3"/>
        <v>0</v>
      </c>
      <c r="B105" s="479" t="str">
        <f t="shared" si="2"/>
        <v/>
      </c>
      <c r="C105" s="486"/>
      <c r="D105" s="486"/>
      <c r="E105" s="171" t="str">
        <f>IF(ISNA(IF($D105&gt;0,CONCATENATE((VLOOKUP($D105,Engagés!$C$10:$K$509,6,FALSE))," ",(VLOOKUP($D105,Engagés!$C$10:$K$509,7,FALSE)))," ")),"",(IF($D105&gt;0,CONCATENATE((VLOOKUP($D105,Engagés!$C$10:$K$509,6,FALSE))," ",(VLOOKUP($D105,Engagés!$C$10:$K$509,7,FALSE)))," ")))</f>
        <v xml:space="preserve"> </v>
      </c>
      <c r="F105" s="171" t="str">
        <f>IF(ISNA(IF($D105&gt;0,(VLOOKUP($D105,Engagés!$C$10:$K$509,8,FALSE))," ")),"",(IF($D105&gt;0,(VLOOKUP($D105,Engagés!$C$10:$K$509,8,FALSE))," ")))</f>
        <v xml:space="preserve"> </v>
      </c>
      <c r="G105" s="171" t="str">
        <f>IF(ISNA(IF($D105&gt;0,(VLOOKUP($D105,Engagés!$C$10:$K$509,9,FALSE))," ")),"",(IF($D105&gt;0,(VLOOKUP($D105,Engagés!$C$10:$K$509,9,FALSE))," ")))</f>
        <v xml:space="preserve"> </v>
      </c>
      <c r="H105" s="170" t="str">
        <f>IF(ISNA(IF($D105&gt;0,(VLOOKUP($D105,Engagés!$C$10:$N$509,10,FALSE))," ")),"",(IF($D105&gt;0,(VLOOKUP($D105,Engagés!$C$10:$N$509,10,FALSE))," ")))</f>
        <v xml:space="preserve"> </v>
      </c>
      <c r="I105" s="490"/>
    </row>
    <row r="106" spans="1:9" ht="15.75" customHeight="1">
      <c r="A106" s="554">
        <f t="shared" si="3"/>
        <v>0</v>
      </c>
      <c r="B106" s="479" t="str">
        <f t="shared" si="2"/>
        <v/>
      </c>
      <c r="C106" s="486"/>
      <c r="D106" s="486"/>
      <c r="E106" s="171" t="str">
        <f>IF(ISNA(IF($D106&gt;0,CONCATENATE((VLOOKUP($D106,Engagés!$C$10:$K$509,6,FALSE))," ",(VLOOKUP($D106,Engagés!$C$10:$K$509,7,FALSE)))," ")),"",(IF($D106&gt;0,CONCATENATE((VLOOKUP($D106,Engagés!$C$10:$K$509,6,FALSE))," ",(VLOOKUP($D106,Engagés!$C$10:$K$509,7,FALSE)))," ")))</f>
        <v xml:space="preserve"> </v>
      </c>
      <c r="F106" s="171" t="str">
        <f>IF(ISNA(IF($D106&gt;0,(VLOOKUP($D106,Engagés!$C$10:$K$509,8,FALSE))," ")),"",(IF($D106&gt;0,(VLOOKUP($D106,Engagés!$C$10:$K$509,8,FALSE))," ")))</f>
        <v xml:space="preserve"> </v>
      </c>
      <c r="G106" s="171" t="str">
        <f>IF(ISNA(IF($D106&gt;0,(VLOOKUP($D106,Engagés!$C$10:$K$509,9,FALSE))," ")),"",(IF($D106&gt;0,(VLOOKUP($D106,Engagés!$C$10:$K$509,9,FALSE))," ")))</f>
        <v xml:space="preserve"> </v>
      </c>
      <c r="H106" s="170" t="str">
        <f>IF(ISNA(IF($D106&gt;0,(VLOOKUP($D106,Engagés!$C$10:$N$509,10,FALSE))," ")),"",(IF($D106&gt;0,(VLOOKUP($D106,Engagés!$C$10:$N$509,10,FALSE))," ")))</f>
        <v xml:space="preserve"> </v>
      </c>
      <c r="I106" s="490"/>
    </row>
    <row r="107" spans="1:9" ht="15.75" customHeight="1">
      <c r="A107" s="554">
        <f t="shared" si="3"/>
        <v>0</v>
      </c>
      <c r="B107" s="479" t="str">
        <f t="shared" si="2"/>
        <v/>
      </c>
      <c r="C107" s="486"/>
      <c r="D107" s="486"/>
      <c r="E107" s="171" t="str">
        <f>IF(ISNA(IF($D107&gt;0,CONCATENATE((VLOOKUP($D107,Engagés!$C$10:$K$509,6,FALSE))," ",(VLOOKUP($D107,Engagés!$C$10:$K$509,7,FALSE)))," ")),"",(IF($D107&gt;0,CONCATENATE((VLOOKUP($D107,Engagés!$C$10:$K$509,6,FALSE))," ",(VLOOKUP($D107,Engagés!$C$10:$K$509,7,FALSE)))," ")))</f>
        <v xml:space="preserve"> </v>
      </c>
      <c r="F107" s="171" t="str">
        <f>IF(ISNA(IF($D107&gt;0,(VLOOKUP($D107,Engagés!$C$10:$K$509,8,FALSE))," ")),"",(IF($D107&gt;0,(VLOOKUP($D107,Engagés!$C$10:$K$509,8,FALSE))," ")))</f>
        <v xml:space="preserve"> </v>
      </c>
      <c r="G107" s="171" t="str">
        <f>IF(ISNA(IF($D107&gt;0,(VLOOKUP($D107,Engagés!$C$10:$K$509,9,FALSE))," ")),"",(IF($D107&gt;0,(VLOOKUP($D107,Engagés!$C$10:$K$509,9,FALSE))," ")))</f>
        <v xml:space="preserve"> </v>
      </c>
      <c r="H107" s="170" t="str">
        <f>IF(ISNA(IF($D107&gt;0,(VLOOKUP($D107,Engagés!$C$10:$N$509,10,FALSE))," ")),"",(IF($D107&gt;0,(VLOOKUP($D107,Engagés!$C$10:$N$509,10,FALSE))," ")))</f>
        <v xml:space="preserve"> </v>
      </c>
      <c r="I107" s="490"/>
    </row>
    <row r="108" spans="1:9" ht="15.75" customHeight="1">
      <c r="A108" s="554">
        <f t="shared" si="3"/>
        <v>0</v>
      </c>
      <c r="B108" s="479" t="str">
        <f t="shared" si="2"/>
        <v/>
      </c>
      <c r="C108" s="486"/>
      <c r="D108" s="486"/>
      <c r="E108" s="171" t="str">
        <f>IF(ISNA(IF($D108&gt;0,CONCATENATE((VLOOKUP($D108,Engagés!$C$10:$K$509,6,FALSE))," ",(VLOOKUP($D108,Engagés!$C$10:$K$509,7,FALSE)))," ")),"",(IF($D108&gt;0,CONCATENATE((VLOOKUP($D108,Engagés!$C$10:$K$509,6,FALSE))," ",(VLOOKUP($D108,Engagés!$C$10:$K$509,7,FALSE)))," ")))</f>
        <v xml:space="preserve"> </v>
      </c>
      <c r="F108" s="171" t="str">
        <f>IF(ISNA(IF($D108&gt;0,(VLOOKUP($D108,Engagés!$C$10:$K$509,8,FALSE))," ")),"",(IF($D108&gt;0,(VLOOKUP($D108,Engagés!$C$10:$K$509,8,FALSE))," ")))</f>
        <v xml:space="preserve"> </v>
      </c>
      <c r="G108" s="171" t="str">
        <f>IF(ISNA(IF($D108&gt;0,(VLOOKUP($D108,Engagés!$C$10:$K$509,9,FALSE))," ")),"",(IF($D108&gt;0,(VLOOKUP($D108,Engagés!$C$10:$K$509,9,FALSE))," ")))</f>
        <v xml:space="preserve"> </v>
      </c>
      <c r="H108" s="170" t="str">
        <f>IF(ISNA(IF($D108&gt;0,(VLOOKUP($D108,Engagés!$C$10:$N$509,10,FALSE))," ")),"",(IF($D108&gt;0,(VLOOKUP($D108,Engagés!$C$10:$N$509,10,FALSE))," ")))</f>
        <v xml:space="preserve"> </v>
      </c>
      <c r="I108" s="490"/>
    </row>
    <row r="109" spans="1:9" ht="15.75" customHeight="1">
      <c r="A109" s="554">
        <f t="shared" si="3"/>
        <v>0</v>
      </c>
      <c r="B109" s="479" t="str">
        <f t="shared" si="2"/>
        <v/>
      </c>
      <c r="C109" s="486"/>
      <c r="D109" s="486"/>
      <c r="E109" s="171" t="str">
        <f>IF(ISNA(IF($D109&gt;0,CONCATENATE((VLOOKUP($D109,Engagés!$C$10:$K$509,6,FALSE))," ",(VLOOKUP($D109,Engagés!$C$10:$K$509,7,FALSE)))," ")),"",(IF($D109&gt;0,CONCATENATE((VLOOKUP($D109,Engagés!$C$10:$K$509,6,FALSE))," ",(VLOOKUP($D109,Engagés!$C$10:$K$509,7,FALSE)))," ")))</f>
        <v xml:space="preserve"> </v>
      </c>
      <c r="F109" s="171" t="str">
        <f>IF(ISNA(IF($D109&gt;0,(VLOOKUP($D109,Engagés!$C$10:$K$509,8,FALSE))," ")),"",(IF($D109&gt;0,(VLOOKUP($D109,Engagés!$C$10:$K$509,8,FALSE))," ")))</f>
        <v xml:space="preserve"> </v>
      </c>
      <c r="G109" s="171" t="str">
        <f>IF(ISNA(IF($D109&gt;0,(VLOOKUP($D109,Engagés!$C$10:$K$509,9,FALSE))," ")),"",(IF($D109&gt;0,(VLOOKUP($D109,Engagés!$C$10:$K$509,9,FALSE))," ")))</f>
        <v xml:space="preserve"> </v>
      </c>
      <c r="H109" s="170" t="str">
        <f>IF(ISNA(IF($D109&gt;0,(VLOOKUP($D109,Engagés!$C$10:$N$509,10,FALSE))," ")),"",(IF($D109&gt;0,(VLOOKUP($D109,Engagés!$C$10:$N$509,10,FALSE))," ")))</f>
        <v xml:space="preserve"> </v>
      </c>
      <c r="I109" s="490"/>
    </row>
    <row r="110" spans="1:9" ht="15.75" customHeight="1">
      <c r="A110" s="554">
        <f t="shared" si="3"/>
        <v>0</v>
      </c>
      <c r="B110" s="479" t="str">
        <f t="shared" si="2"/>
        <v/>
      </c>
      <c r="C110" s="486"/>
      <c r="D110" s="486"/>
      <c r="E110" s="171" t="str">
        <f>IF(ISNA(IF($D110&gt;0,CONCATENATE((VLOOKUP($D110,Engagés!$C$10:$K$509,6,FALSE))," ",(VLOOKUP($D110,Engagés!$C$10:$K$509,7,FALSE)))," ")),"",(IF($D110&gt;0,CONCATENATE((VLOOKUP($D110,Engagés!$C$10:$K$509,6,FALSE))," ",(VLOOKUP($D110,Engagés!$C$10:$K$509,7,FALSE)))," ")))</f>
        <v xml:space="preserve"> </v>
      </c>
      <c r="F110" s="171" t="str">
        <f>IF(ISNA(IF($D110&gt;0,(VLOOKUP($D110,Engagés!$C$10:$K$509,8,FALSE))," ")),"",(IF($D110&gt;0,(VLOOKUP($D110,Engagés!$C$10:$K$509,8,FALSE))," ")))</f>
        <v xml:space="preserve"> </v>
      </c>
      <c r="G110" s="171" t="str">
        <f>IF(ISNA(IF($D110&gt;0,(VLOOKUP($D110,Engagés!$C$10:$K$509,9,FALSE))," ")),"",(IF($D110&gt;0,(VLOOKUP($D110,Engagés!$C$10:$K$509,9,FALSE))," ")))</f>
        <v xml:space="preserve"> </v>
      </c>
      <c r="H110" s="170" t="str">
        <f>IF(ISNA(IF($D110&gt;0,(VLOOKUP($D110,Engagés!$C$10:$N$509,10,FALSE))," ")),"",(IF($D110&gt;0,(VLOOKUP($D110,Engagés!$C$10:$N$509,10,FALSE))," ")))</f>
        <v xml:space="preserve"> </v>
      </c>
      <c r="I110" s="490"/>
    </row>
    <row r="111" spans="1:9" ht="15.75" customHeight="1">
      <c r="A111" s="554">
        <f t="shared" si="3"/>
        <v>0</v>
      </c>
      <c r="B111" s="479" t="str">
        <f t="shared" si="2"/>
        <v/>
      </c>
      <c r="C111" s="486"/>
      <c r="D111" s="486"/>
      <c r="E111" s="171" t="str">
        <f>IF(ISNA(IF($D111&gt;0,CONCATENATE((VLOOKUP($D111,Engagés!$C$10:$K$509,6,FALSE))," ",(VLOOKUP($D111,Engagés!$C$10:$K$509,7,FALSE)))," ")),"",(IF($D111&gt;0,CONCATENATE((VLOOKUP($D111,Engagés!$C$10:$K$509,6,FALSE))," ",(VLOOKUP($D111,Engagés!$C$10:$K$509,7,FALSE)))," ")))</f>
        <v xml:space="preserve"> </v>
      </c>
      <c r="F111" s="171" t="str">
        <f>IF(ISNA(IF($D111&gt;0,(VLOOKUP($D111,Engagés!$C$10:$K$509,8,FALSE))," ")),"",(IF($D111&gt;0,(VLOOKUP($D111,Engagés!$C$10:$K$509,8,FALSE))," ")))</f>
        <v xml:space="preserve"> </v>
      </c>
      <c r="G111" s="171" t="str">
        <f>IF(ISNA(IF($D111&gt;0,(VLOOKUP($D111,Engagés!$C$10:$K$509,9,FALSE))," ")),"",(IF($D111&gt;0,(VLOOKUP($D111,Engagés!$C$10:$K$509,9,FALSE))," ")))</f>
        <v xml:space="preserve"> </v>
      </c>
      <c r="H111" s="170" t="str">
        <f>IF(ISNA(IF($D111&gt;0,(VLOOKUP($D111,Engagés!$C$10:$N$509,10,FALSE))," ")),"",(IF($D111&gt;0,(VLOOKUP($D111,Engagés!$C$10:$N$509,10,FALSE))," ")))</f>
        <v xml:space="preserve"> </v>
      </c>
      <c r="I111" s="490"/>
    </row>
    <row r="112" spans="1:9" ht="15.75" customHeight="1">
      <c r="A112" s="554">
        <f t="shared" si="3"/>
        <v>0</v>
      </c>
      <c r="B112" s="479" t="str">
        <f t="shared" si="2"/>
        <v/>
      </c>
      <c r="C112" s="486"/>
      <c r="D112" s="486"/>
      <c r="E112" s="171" t="str">
        <f>IF(ISNA(IF($D112&gt;0,CONCATENATE((VLOOKUP($D112,Engagés!$C$10:$K$509,6,FALSE))," ",(VLOOKUP($D112,Engagés!$C$10:$K$509,7,FALSE)))," ")),"",(IF($D112&gt;0,CONCATENATE((VLOOKUP($D112,Engagés!$C$10:$K$509,6,FALSE))," ",(VLOOKUP($D112,Engagés!$C$10:$K$509,7,FALSE)))," ")))</f>
        <v xml:space="preserve"> </v>
      </c>
      <c r="F112" s="171" t="str">
        <f>IF(ISNA(IF($D112&gt;0,(VLOOKUP($D112,Engagés!$C$10:$K$509,8,FALSE))," ")),"",(IF($D112&gt;0,(VLOOKUP($D112,Engagés!$C$10:$K$509,8,FALSE))," ")))</f>
        <v xml:space="preserve"> </v>
      </c>
      <c r="G112" s="171" t="str">
        <f>IF(ISNA(IF($D112&gt;0,(VLOOKUP($D112,Engagés!$C$10:$K$509,9,FALSE))," ")),"",(IF($D112&gt;0,(VLOOKUP($D112,Engagés!$C$10:$K$509,9,FALSE))," ")))</f>
        <v xml:space="preserve"> </v>
      </c>
      <c r="H112" s="170" t="str">
        <f>IF(ISNA(IF($D112&gt;0,(VLOOKUP($D112,Engagés!$C$10:$N$509,10,FALSE))," ")),"",(IF($D112&gt;0,(VLOOKUP($D112,Engagés!$C$10:$N$509,10,FALSE))," ")))</f>
        <v xml:space="preserve"> </v>
      </c>
      <c r="I112" s="490"/>
    </row>
    <row r="113" spans="1:9" ht="15.75" customHeight="1">
      <c r="A113" s="554">
        <f t="shared" si="3"/>
        <v>0</v>
      </c>
      <c r="B113" s="479" t="str">
        <f t="shared" si="2"/>
        <v/>
      </c>
      <c r="C113" s="486"/>
      <c r="D113" s="486"/>
      <c r="E113" s="171" t="str">
        <f>IF(ISNA(IF($D113&gt;0,CONCATENATE((VLOOKUP($D113,Engagés!$C$10:$K$509,6,FALSE))," ",(VLOOKUP($D113,Engagés!$C$10:$K$509,7,FALSE)))," ")),"",(IF($D113&gt;0,CONCATENATE((VLOOKUP($D113,Engagés!$C$10:$K$509,6,FALSE))," ",(VLOOKUP($D113,Engagés!$C$10:$K$509,7,FALSE)))," ")))</f>
        <v xml:space="preserve"> </v>
      </c>
      <c r="F113" s="171" t="str">
        <f>IF(ISNA(IF($D113&gt;0,(VLOOKUP($D113,Engagés!$C$10:$K$509,8,FALSE))," ")),"",(IF($D113&gt;0,(VLOOKUP($D113,Engagés!$C$10:$K$509,8,FALSE))," ")))</f>
        <v xml:space="preserve"> </v>
      </c>
      <c r="G113" s="171" t="str">
        <f>IF(ISNA(IF($D113&gt;0,(VLOOKUP($D113,Engagés!$C$10:$K$509,9,FALSE))," ")),"",(IF($D113&gt;0,(VLOOKUP($D113,Engagés!$C$10:$K$509,9,FALSE))," ")))</f>
        <v xml:space="preserve"> </v>
      </c>
      <c r="H113" s="170" t="str">
        <f>IF(ISNA(IF($D113&gt;0,(VLOOKUP($D113,Engagés!$C$10:$N$509,10,FALSE))," ")),"",(IF($D113&gt;0,(VLOOKUP($D113,Engagés!$C$10:$N$509,10,FALSE))," ")))</f>
        <v xml:space="preserve"> </v>
      </c>
      <c r="I113" s="490"/>
    </row>
    <row r="114" spans="1:9" ht="15.75" customHeight="1">
      <c r="A114" s="554">
        <f t="shared" si="3"/>
        <v>0</v>
      </c>
      <c r="B114" s="479" t="str">
        <f t="shared" si="2"/>
        <v/>
      </c>
      <c r="C114" s="486"/>
      <c r="D114" s="486"/>
      <c r="E114" s="171" t="str">
        <f>IF(ISNA(IF($D114&gt;0,CONCATENATE((VLOOKUP($D114,Engagés!$C$10:$K$509,6,FALSE))," ",(VLOOKUP($D114,Engagés!$C$10:$K$509,7,FALSE)))," ")),"",(IF($D114&gt;0,CONCATENATE((VLOOKUP($D114,Engagés!$C$10:$K$509,6,FALSE))," ",(VLOOKUP($D114,Engagés!$C$10:$K$509,7,FALSE)))," ")))</f>
        <v xml:space="preserve"> </v>
      </c>
      <c r="F114" s="171" t="str">
        <f>IF(ISNA(IF($D114&gt;0,(VLOOKUP($D114,Engagés!$C$10:$K$509,8,FALSE))," ")),"",(IF($D114&gt;0,(VLOOKUP($D114,Engagés!$C$10:$K$509,8,FALSE))," ")))</f>
        <v xml:space="preserve"> </v>
      </c>
      <c r="G114" s="171" t="str">
        <f>IF(ISNA(IF($D114&gt;0,(VLOOKUP($D114,Engagés!$C$10:$K$509,9,FALSE))," ")),"",(IF($D114&gt;0,(VLOOKUP($D114,Engagés!$C$10:$K$509,9,FALSE))," ")))</f>
        <v xml:space="preserve"> </v>
      </c>
      <c r="H114" s="170" t="str">
        <f>IF(ISNA(IF($D114&gt;0,(VLOOKUP($D114,Engagés!$C$10:$N$509,10,FALSE))," ")),"",(IF($D114&gt;0,(VLOOKUP($D114,Engagés!$C$10:$N$509,10,FALSE))," ")))</f>
        <v xml:space="preserve"> </v>
      </c>
      <c r="I114" s="490"/>
    </row>
    <row r="115" spans="1:9" ht="15.75" customHeight="1">
      <c r="A115" s="554">
        <f t="shared" si="3"/>
        <v>0</v>
      </c>
      <c r="B115" s="479" t="str">
        <f t="shared" si="2"/>
        <v/>
      </c>
      <c r="C115" s="486"/>
      <c r="D115" s="486"/>
      <c r="E115" s="171" t="str">
        <f>IF(ISNA(IF($D115&gt;0,CONCATENATE((VLOOKUP($D115,Engagés!$C$10:$K$509,6,FALSE))," ",(VLOOKUP($D115,Engagés!$C$10:$K$509,7,FALSE)))," ")),"",(IF($D115&gt;0,CONCATENATE((VLOOKUP($D115,Engagés!$C$10:$K$509,6,FALSE))," ",(VLOOKUP($D115,Engagés!$C$10:$K$509,7,FALSE)))," ")))</f>
        <v xml:space="preserve"> </v>
      </c>
      <c r="F115" s="171" t="str">
        <f>IF(ISNA(IF($D115&gt;0,(VLOOKUP($D115,Engagés!$C$10:$K$509,8,FALSE))," ")),"",(IF($D115&gt;0,(VLOOKUP($D115,Engagés!$C$10:$K$509,8,FALSE))," ")))</f>
        <v xml:space="preserve"> </v>
      </c>
      <c r="G115" s="171" t="str">
        <f>IF(ISNA(IF($D115&gt;0,(VLOOKUP($D115,Engagés!$C$10:$K$509,9,FALSE))," ")),"",(IF($D115&gt;0,(VLOOKUP($D115,Engagés!$C$10:$K$509,9,FALSE))," ")))</f>
        <v xml:space="preserve"> </v>
      </c>
      <c r="H115" s="170" t="str">
        <f>IF(ISNA(IF($D115&gt;0,(VLOOKUP($D115,Engagés!$C$10:$N$509,10,FALSE))," ")),"",(IF($D115&gt;0,(VLOOKUP($D115,Engagés!$C$10:$N$509,10,FALSE))," ")))</f>
        <v xml:space="preserve"> </v>
      </c>
      <c r="I115" s="490"/>
    </row>
    <row r="116" spans="1:9" ht="15.75" customHeight="1">
      <c r="A116" s="554">
        <f t="shared" si="3"/>
        <v>0</v>
      </c>
      <c r="B116" s="479" t="str">
        <f t="shared" si="2"/>
        <v/>
      </c>
      <c r="C116" s="486"/>
      <c r="D116" s="486"/>
      <c r="E116" s="171" t="str">
        <f>IF(ISNA(IF($D116&gt;0,CONCATENATE((VLOOKUP($D116,Engagés!$C$10:$K$509,6,FALSE))," ",(VLOOKUP($D116,Engagés!$C$10:$K$509,7,FALSE)))," ")),"",(IF($D116&gt;0,CONCATENATE((VLOOKUP($D116,Engagés!$C$10:$K$509,6,FALSE))," ",(VLOOKUP($D116,Engagés!$C$10:$K$509,7,FALSE)))," ")))</f>
        <v xml:space="preserve"> </v>
      </c>
      <c r="F116" s="171" t="str">
        <f>IF(ISNA(IF($D116&gt;0,(VLOOKUP($D116,Engagés!$C$10:$K$509,8,FALSE))," ")),"",(IF($D116&gt;0,(VLOOKUP($D116,Engagés!$C$10:$K$509,8,FALSE))," ")))</f>
        <v xml:space="preserve"> </v>
      </c>
      <c r="G116" s="171" t="str">
        <f>IF(ISNA(IF($D116&gt;0,(VLOOKUP($D116,Engagés!$C$10:$K$509,9,FALSE))," ")),"",(IF($D116&gt;0,(VLOOKUP($D116,Engagés!$C$10:$K$509,9,FALSE))," ")))</f>
        <v xml:space="preserve"> </v>
      </c>
      <c r="H116" s="170" t="str">
        <f>IF(ISNA(IF($D116&gt;0,(VLOOKUP($D116,Engagés!$C$10:$N$509,10,FALSE))," ")),"",(IF($D116&gt;0,(VLOOKUP($D116,Engagés!$C$10:$N$509,10,FALSE))," ")))</f>
        <v xml:space="preserve"> </v>
      </c>
      <c r="I116" s="490"/>
    </row>
    <row r="117" spans="1:9" ht="15.75" customHeight="1">
      <c r="A117" s="554">
        <f t="shared" si="3"/>
        <v>0</v>
      </c>
      <c r="B117" s="479" t="str">
        <f t="shared" si="2"/>
        <v/>
      </c>
      <c r="C117" s="486"/>
      <c r="D117" s="486"/>
      <c r="E117" s="171" t="str">
        <f>IF(ISNA(IF($D117&gt;0,CONCATENATE((VLOOKUP($D117,Engagés!$C$10:$K$509,6,FALSE))," ",(VLOOKUP($D117,Engagés!$C$10:$K$509,7,FALSE)))," ")),"",(IF($D117&gt;0,CONCATENATE((VLOOKUP($D117,Engagés!$C$10:$K$509,6,FALSE))," ",(VLOOKUP($D117,Engagés!$C$10:$K$509,7,FALSE)))," ")))</f>
        <v xml:space="preserve"> </v>
      </c>
      <c r="F117" s="171" t="str">
        <f>IF(ISNA(IF($D117&gt;0,(VLOOKUP($D117,Engagés!$C$10:$K$509,8,FALSE))," ")),"",(IF($D117&gt;0,(VLOOKUP($D117,Engagés!$C$10:$K$509,8,FALSE))," ")))</f>
        <v xml:space="preserve"> </v>
      </c>
      <c r="G117" s="171" t="str">
        <f>IF(ISNA(IF($D117&gt;0,(VLOOKUP($D117,Engagés!$C$10:$K$509,9,FALSE))," ")),"",(IF($D117&gt;0,(VLOOKUP($D117,Engagés!$C$10:$K$509,9,FALSE))," ")))</f>
        <v xml:space="preserve"> </v>
      </c>
      <c r="H117" s="170" t="str">
        <f>IF(ISNA(IF($D117&gt;0,(VLOOKUP($D117,Engagés!$C$10:$N$509,10,FALSE))," ")),"",(IF($D117&gt;0,(VLOOKUP($D117,Engagés!$C$10:$N$509,10,FALSE))," ")))</f>
        <v xml:space="preserve"> </v>
      </c>
      <c r="I117" s="490"/>
    </row>
    <row r="118" spans="1:9" ht="15.75" customHeight="1">
      <c r="A118" s="554">
        <f t="shared" si="3"/>
        <v>0</v>
      </c>
      <c r="B118" s="479" t="str">
        <f t="shared" si="2"/>
        <v/>
      </c>
      <c r="C118" s="486"/>
      <c r="D118" s="486"/>
      <c r="E118" s="171" t="str">
        <f>IF(ISNA(IF($D118&gt;0,CONCATENATE((VLOOKUP($D118,Engagés!$C$10:$K$509,6,FALSE))," ",(VLOOKUP($D118,Engagés!$C$10:$K$509,7,FALSE)))," ")),"",(IF($D118&gt;0,CONCATENATE((VLOOKUP($D118,Engagés!$C$10:$K$509,6,FALSE))," ",(VLOOKUP($D118,Engagés!$C$10:$K$509,7,FALSE)))," ")))</f>
        <v xml:space="preserve"> </v>
      </c>
      <c r="F118" s="171" t="str">
        <f>IF(ISNA(IF($D118&gt;0,(VLOOKUP($D118,Engagés!$C$10:$K$509,8,FALSE))," ")),"",(IF($D118&gt;0,(VLOOKUP($D118,Engagés!$C$10:$K$509,8,FALSE))," ")))</f>
        <v xml:space="preserve"> </v>
      </c>
      <c r="G118" s="171" t="str">
        <f>IF(ISNA(IF($D118&gt;0,(VLOOKUP($D118,Engagés!$C$10:$K$509,9,FALSE))," ")),"",(IF($D118&gt;0,(VLOOKUP($D118,Engagés!$C$10:$K$509,9,FALSE))," ")))</f>
        <v xml:space="preserve"> </v>
      </c>
      <c r="H118" s="170" t="str">
        <f>IF(ISNA(IF($D118&gt;0,(VLOOKUP($D118,Engagés!$C$10:$N$509,10,FALSE))," ")),"",(IF($D118&gt;0,(VLOOKUP($D118,Engagés!$C$10:$N$509,10,FALSE))," ")))</f>
        <v xml:space="preserve"> </v>
      </c>
      <c r="I118" s="490"/>
    </row>
    <row r="119" spans="1:9" ht="15.75" customHeight="1">
      <c r="A119" s="554">
        <f t="shared" si="3"/>
        <v>0</v>
      </c>
      <c r="B119" s="479" t="str">
        <f t="shared" si="2"/>
        <v/>
      </c>
      <c r="C119" s="486"/>
      <c r="D119" s="486"/>
      <c r="E119" s="171" t="str">
        <f>IF(ISNA(IF($D119&gt;0,CONCATENATE((VLOOKUP($D119,Engagés!$C$10:$K$509,6,FALSE))," ",(VLOOKUP($D119,Engagés!$C$10:$K$509,7,FALSE)))," ")),"",(IF($D119&gt;0,CONCATENATE((VLOOKUP($D119,Engagés!$C$10:$K$509,6,FALSE))," ",(VLOOKUP($D119,Engagés!$C$10:$K$509,7,FALSE)))," ")))</f>
        <v xml:space="preserve"> </v>
      </c>
      <c r="F119" s="171" t="str">
        <f>IF(ISNA(IF($D119&gt;0,(VLOOKUP($D119,Engagés!$C$10:$K$509,8,FALSE))," ")),"",(IF($D119&gt;0,(VLOOKUP($D119,Engagés!$C$10:$K$509,8,FALSE))," ")))</f>
        <v xml:space="preserve"> </v>
      </c>
      <c r="G119" s="171" t="str">
        <f>IF(ISNA(IF($D119&gt;0,(VLOOKUP($D119,Engagés!$C$10:$K$509,9,FALSE))," ")),"",(IF($D119&gt;0,(VLOOKUP($D119,Engagés!$C$10:$K$509,9,FALSE))," ")))</f>
        <v xml:space="preserve"> </v>
      </c>
      <c r="H119" s="170" t="str">
        <f>IF(ISNA(IF($D119&gt;0,(VLOOKUP($D119,Engagés!$C$10:$N$509,10,FALSE))," ")),"",(IF($D119&gt;0,(VLOOKUP($D119,Engagés!$C$10:$N$509,10,FALSE))," ")))</f>
        <v xml:space="preserve"> </v>
      </c>
      <c r="I119" s="490"/>
    </row>
    <row r="120" spans="1:9" ht="15.75" customHeight="1">
      <c r="A120" s="554">
        <f t="shared" si="3"/>
        <v>0</v>
      </c>
      <c r="B120" s="479" t="str">
        <f t="shared" si="2"/>
        <v/>
      </c>
      <c r="C120" s="486"/>
      <c r="D120" s="486"/>
      <c r="E120" s="171" t="str">
        <f>IF(ISNA(IF($D120&gt;0,CONCATENATE((VLOOKUP($D120,Engagés!$C$10:$K$509,6,FALSE))," ",(VLOOKUP($D120,Engagés!$C$10:$K$509,7,FALSE)))," ")),"",(IF($D120&gt;0,CONCATENATE((VLOOKUP($D120,Engagés!$C$10:$K$509,6,FALSE))," ",(VLOOKUP($D120,Engagés!$C$10:$K$509,7,FALSE)))," ")))</f>
        <v xml:space="preserve"> </v>
      </c>
      <c r="F120" s="171" t="str">
        <f>IF(ISNA(IF($D120&gt;0,(VLOOKUP($D120,Engagés!$C$10:$K$509,8,FALSE))," ")),"",(IF($D120&gt;0,(VLOOKUP($D120,Engagés!$C$10:$K$509,8,FALSE))," ")))</f>
        <v xml:space="preserve"> </v>
      </c>
      <c r="G120" s="171" t="str">
        <f>IF(ISNA(IF($D120&gt;0,(VLOOKUP($D120,Engagés!$C$10:$K$509,9,FALSE))," ")),"",(IF($D120&gt;0,(VLOOKUP($D120,Engagés!$C$10:$K$509,9,FALSE))," ")))</f>
        <v xml:space="preserve"> </v>
      </c>
      <c r="H120" s="170" t="str">
        <f>IF(ISNA(IF($D120&gt;0,(VLOOKUP($D120,Engagés!$C$10:$N$509,10,FALSE))," ")),"",(IF($D120&gt;0,(VLOOKUP($D120,Engagés!$C$10:$N$509,10,FALSE))," ")))</f>
        <v xml:space="preserve"> </v>
      </c>
      <c r="I120" s="490"/>
    </row>
    <row r="121" spans="1:9" ht="15.75" customHeight="1">
      <c r="A121" s="554">
        <f t="shared" si="3"/>
        <v>0</v>
      </c>
      <c r="B121" s="479" t="str">
        <f t="shared" si="2"/>
        <v/>
      </c>
      <c r="C121" s="486"/>
      <c r="D121" s="486"/>
      <c r="E121" s="171" t="str">
        <f>IF(ISNA(IF($D121&gt;0,CONCATENATE((VLOOKUP($D121,Engagés!$C$10:$K$509,6,FALSE))," ",(VLOOKUP($D121,Engagés!$C$10:$K$509,7,FALSE)))," ")),"",(IF($D121&gt;0,CONCATENATE((VLOOKUP($D121,Engagés!$C$10:$K$509,6,FALSE))," ",(VLOOKUP($D121,Engagés!$C$10:$K$509,7,FALSE)))," ")))</f>
        <v xml:space="preserve"> </v>
      </c>
      <c r="F121" s="171" t="str">
        <f>IF(ISNA(IF($D121&gt;0,(VLOOKUP($D121,Engagés!$C$10:$K$509,8,FALSE))," ")),"",(IF($D121&gt;0,(VLOOKUP($D121,Engagés!$C$10:$K$509,8,FALSE))," ")))</f>
        <v xml:space="preserve"> </v>
      </c>
      <c r="G121" s="171" t="str">
        <f>IF(ISNA(IF($D121&gt;0,(VLOOKUP($D121,Engagés!$C$10:$K$509,9,FALSE))," ")),"",(IF($D121&gt;0,(VLOOKUP($D121,Engagés!$C$10:$K$509,9,FALSE))," ")))</f>
        <v xml:space="preserve"> </v>
      </c>
      <c r="H121" s="170" t="str">
        <f>IF(ISNA(IF($D121&gt;0,(VLOOKUP($D121,Engagés!$C$10:$N$509,10,FALSE))," ")),"",(IF($D121&gt;0,(VLOOKUP($D121,Engagés!$C$10:$N$509,10,FALSE))," ")))</f>
        <v xml:space="preserve"> </v>
      </c>
      <c r="I121" s="490"/>
    </row>
    <row r="122" spans="1:9" ht="15.75" customHeight="1">
      <c r="A122" s="554">
        <f t="shared" si="3"/>
        <v>0</v>
      </c>
      <c r="B122" s="479" t="str">
        <f t="shared" si="2"/>
        <v/>
      </c>
      <c r="C122" s="486"/>
      <c r="D122" s="486"/>
      <c r="E122" s="171" t="str">
        <f>IF(ISNA(IF($D122&gt;0,CONCATENATE((VLOOKUP($D122,Engagés!$C$10:$K$509,6,FALSE))," ",(VLOOKUP($D122,Engagés!$C$10:$K$509,7,FALSE)))," ")),"",(IF($D122&gt;0,CONCATENATE((VLOOKUP($D122,Engagés!$C$10:$K$509,6,FALSE))," ",(VLOOKUP($D122,Engagés!$C$10:$K$509,7,FALSE)))," ")))</f>
        <v xml:space="preserve"> </v>
      </c>
      <c r="F122" s="171" t="str">
        <f>IF(ISNA(IF($D122&gt;0,(VLOOKUP($D122,Engagés!$C$10:$K$509,8,FALSE))," ")),"",(IF($D122&gt;0,(VLOOKUP($D122,Engagés!$C$10:$K$509,8,FALSE))," ")))</f>
        <v xml:space="preserve"> </v>
      </c>
      <c r="G122" s="171" t="str">
        <f>IF(ISNA(IF($D122&gt;0,(VLOOKUP($D122,Engagés!$C$10:$K$509,9,FALSE))," ")),"",(IF($D122&gt;0,(VLOOKUP($D122,Engagés!$C$10:$K$509,9,FALSE))," ")))</f>
        <v xml:space="preserve"> </v>
      </c>
      <c r="H122" s="170" t="str">
        <f>IF(ISNA(IF($D122&gt;0,(VLOOKUP($D122,Engagés!$C$10:$N$509,10,FALSE))," ")),"",(IF($D122&gt;0,(VLOOKUP($D122,Engagés!$C$10:$N$509,10,FALSE))," ")))</f>
        <v xml:space="preserve"> </v>
      </c>
      <c r="I122" s="490"/>
    </row>
    <row r="123" spans="1:9" ht="15.75" customHeight="1">
      <c r="A123" s="554">
        <f t="shared" si="3"/>
        <v>0</v>
      </c>
      <c r="B123" s="479" t="str">
        <f t="shared" si="2"/>
        <v/>
      </c>
      <c r="C123" s="486"/>
      <c r="D123" s="486"/>
      <c r="E123" s="171" t="str">
        <f>IF(ISNA(IF($D123&gt;0,CONCATENATE((VLOOKUP($D123,Engagés!$C$10:$K$509,6,FALSE))," ",(VLOOKUP($D123,Engagés!$C$10:$K$509,7,FALSE)))," ")),"",(IF($D123&gt;0,CONCATENATE((VLOOKUP($D123,Engagés!$C$10:$K$509,6,FALSE))," ",(VLOOKUP($D123,Engagés!$C$10:$K$509,7,FALSE)))," ")))</f>
        <v xml:space="preserve"> </v>
      </c>
      <c r="F123" s="171" t="str">
        <f>IF(ISNA(IF($D123&gt;0,(VLOOKUP($D123,Engagés!$C$10:$K$509,8,FALSE))," ")),"",(IF($D123&gt;0,(VLOOKUP($D123,Engagés!$C$10:$K$509,8,FALSE))," ")))</f>
        <v xml:space="preserve"> </v>
      </c>
      <c r="G123" s="171" t="str">
        <f>IF(ISNA(IF($D123&gt;0,(VLOOKUP($D123,Engagés!$C$10:$K$509,9,FALSE))," ")),"",(IF($D123&gt;0,(VLOOKUP($D123,Engagés!$C$10:$K$509,9,FALSE))," ")))</f>
        <v xml:space="preserve"> </v>
      </c>
      <c r="H123" s="170" t="str">
        <f>IF(ISNA(IF($D123&gt;0,(VLOOKUP($D123,Engagés!$C$10:$N$509,10,FALSE))," ")),"",(IF($D123&gt;0,(VLOOKUP($D123,Engagés!$C$10:$N$509,10,FALSE))," ")))</f>
        <v xml:space="preserve"> </v>
      </c>
      <c r="I123" s="490"/>
    </row>
    <row r="124" spans="1:9" ht="15.75" customHeight="1">
      <c r="A124" s="554">
        <f t="shared" si="3"/>
        <v>0</v>
      </c>
      <c r="B124" s="479" t="str">
        <f t="shared" si="2"/>
        <v/>
      </c>
      <c r="C124" s="486"/>
      <c r="D124" s="486"/>
      <c r="E124" s="171" t="str">
        <f>IF(ISNA(IF($D124&gt;0,CONCATENATE((VLOOKUP($D124,Engagés!$C$10:$K$509,6,FALSE))," ",(VLOOKUP($D124,Engagés!$C$10:$K$509,7,FALSE)))," ")),"",(IF($D124&gt;0,CONCATENATE((VLOOKUP($D124,Engagés!$C$10:$K$509,6,FALSE))," ",(VLOOKUP($D124,Engagés!$C$10:$K$509,7,FALSE)))," ")))</f>
        <v xml:space="preserve"> </v>
      </c>
      <c r="F124" s="171" t="str">
        <f>IF(ISNA(IF($D124&gt;0,(VLOOKUP($D124,Engagés!$C$10:$K$509,8,FALSE))," ")),"",(IF($D124&gt;0,(VLOOKUP($D124,Engagés!$C$10:$K$509,8,FALSE))," ")))</f>
        <v xml:space="preserve"> </v>
      </c>
      <c r="G124" s="171" t="str">
        <f>IF(ISNA(IF($D124&gt;0,(VLOOKUP($D124,Engagés!$C$10:$K$509,9,FALSE))," ")),"",(IF($D124&gt;0,(VLOOKUP($D124,Engagés!$C$10:$K$509,9,FALSE))," ")))</f>
        <v xml:space="preserve"> </v>
      </c>
      <c r="H124" s="170" t="str">
        <f>IF(ISNA(IF($D124&gt;0,(VLOOKUP($D124,Engagés!$C$10:$N$509,10,FALSE))," ")),"",(IF($D124&gt;0,(VLOOKUP($D124,Engagés!$C$10:$N$509,10,FALSE))," ")))</f>
        <v xml:space="preserve"> </v>
      </c>
      <c r="I124" s="490"/>
    </row>
    <row r="125" spans="1:9" ht="15.75" customHeight="1">
      <c r="A125" s="554">
        <f t="shared" si="3"/>
        <v>0</v>
      </c>
      <c r="B125" s="479" t="str">
        <f t="shared" si="2"/>
        <v/>
      </c>
      <c r="C125" s="486"/>
      <c r="D125" s="486"/>
      <c r="E125" s="171" t="str">
        <f>IF(ISNA(IF($D125&gt;0,CONCATENATE((VLOOKUP($D125,Engagés!$C$10:$K$509,6,FALSE))," ",(VLOOKUP($D125,Engagés!$C$10:$K$509,7,FALSE)))," ")),"",(IF($D125&gt;0,CONCATENATE((VLOOKUP($D125,Engagés!$C$10:$K$509,6,FALSE))," ",(VLOOKUP($D125,Engagés!$C$10:$K$509,7,FALSE)))," ")))</f>
        <v xml:space="preserve"> </v>
      </c>
      <c r="F125" s="171" t="str">
        <f>IF(ISNA(IF($D125&gt;0,(VLOOKUP($D125,Engagés!$C$10:$K$509,8,FALSE))," ")),"",(IF($D125&gt;0,(VLOOKUP($D125,Engagés!$C$10:$K$509,8,FALSE))," ")))</f>
        <v xml:space="preserve"> </v>
      </c>
      <c r="G125" s="171" t="str">
        <f>IF(ISNA(IF($D125&gt;0,(VLOOKUP($D125,Engagés!$C$10:$K$509,9,FALSE))," ")),"",(IF($D125&gt;0,(VLOOKUP($D125,Engagés!$C$10:$K$509,9,FALSE))," ")))</f>
        <v xml:space="preserve"> </v>
      </c>
      <c r="H125" s="170" t="str">
        <f>IF(ISNA(IF($D125&gt;0,(VLOOKUP($D125,Engagés!$C$10:$N$509,10,FALSE))," ")),"",(IF($D125&gt;0,(VLOOKUP($D125,Engagés!$C$10:$N$509,10,FALSE))," ")))</f>
        <v xml:space="preserve"> </v>
      </c>
      <c r="I125" s="490"/>
    </row>
    <row r="126" spans="1:9" ht="15.75" customHeight="1">
      <c r="A126" s="554">
        <f t="shared" si="3"/>
        <v>0</v>
      </c>
      <c r="B126" s="479" t="str">
        <f t="shared" si="2"/>
        <v/>
      </c>
      <c r="C126" s="486"/>
      <c r="D126" s="486"/>
      <c r="E126" s="171" t="str">
        <f>IF(ISNA(IF($D126&gt;0,CONCATENATE((VLOOKUP($D126,Engagés!$C$10:$K$509,6,FALSE))," ",(VLOOKUP($D126,Engagés!$C$10:$K$509,7,FALSE)))," ")),"",(IF($D126&gt;0,CONCATENATE((VLOOKUP($D126,Engagés!$C$10:$K$509,6,FALSE))," ",(VLOOKUP($D126,Engagés!$C$10:$K$509,7,FALSE)))," ")))</f>
        <v xml:space="preserve"> </v>
      </c>
      <c r="F126" s="171" t="str">
        <f>IF(ISNA(IF($D126&gt;0,(VLOOKUP($D126,Engagés!$C$10:$K$509,8,FALSE))," ")),"",(IF($D126&gt;0,(VLOOKUP($D126,Engagés!$C$10:$K$509,8,FALSE))," ")))</f>
        <v xml:space="preserve"> </v>
      </c>
      <c r="G126" s="171" t="str">
        <f>IF(ISNA(IF($D126&gt;0,(VLOOKUP($D126,Engagés!$C$10:$K$509,9,FALSE))," ")),"",(IF($D126&gt;0,(VLOOKUP($D126,Engagés!$C$10:$K$509,9,FALSE))," ")))</f>
        <v xml:space="preserve"> </v>
      </c>
      <c r="H126" s="170" t="str">
        <f>IF(ISNA(IF($D126&gt;0,(VLOOKUP($D126,Engagés!$C$10:$N$509,10,FALSE))," ")),"",(IF($D126&gt;0,(VLOOKUP($D126,Engagés!$C$10:$N$509,10,FALSE))," ")))</f>
        <v xml:space="preserve"> </v>
      </c>
      <c r="I126" s="490"/>
    </row>
    <row r="127" spans="1:9" ht="15.75" customHeight="1">
      <c r="A127" s="554">
        <f t="shared" si="3"/>
        <v>0</v>
      </c>
      <c r="B127" s="479" t="str">
        <f t="shared" si="2"/>
        <v/>
      </c>
      <c r="C127" s="486"/>
      <c r="D127" s="486"/>
      <c r="E127" s="171" t="str">
        <f>IF(ISNA(IF($D127&gt;0,CONCATENATE((VLOOKUP($D127,Engagés!$C$10:$K$509,6,FALSE))," ",(VLOOKUP($D127,Engagés!$C$10:$K$509,7,FALSE)))," ")),"",(IF($D127&gt;0,CONCATENATE((VLOOKUP($D127,Engagés!$C$10:$K$509,6,FALSE))," ",(VLOOKUP($D127,Engagés!$C$10:$K$509,7,FALSE)))," ")))</f>
        <v xml:space="preserve"> </v>
      </c>
      <c r="F127" s="171" t="str">
        <f>IF(ISNA(IF($D127&gt;0,(VLOOKUP($D127,Engagés!$C$10:$K$509,8,FALSE))," ")),"",(IF($D127&gt;0,(VLOOKUP($D127,Engagés!$C$10:$K$509,8,FALSE))," ")))</f>
        <v xml:space="preserve"> </v>
      </c>
      <c r="G127" s="171" t="str">
        <f>IF(ISNA(IF($D127&gt;0,(VLOOKUP($D127,Engagés!$C$10:$K$509,9,FALSE))," ")),"",(IF($D127&gt;0,(VLOOKUP($D127,Engagés!$C$10:$K$509,9,FALSE))," ")))</f>
        <v xml:space="preserve"> </v>
      </c>
      <c r="H127" s="170" t="str">
        <f>IF(ISNA(IF($D127&gt;0,(VLOOKUP($D127,Engagés!$C$10:$N$509,10,FALSE))," ")),"",(IF($D127&gt;0,(VLOOKUP($D127,Engagés!$C$10:$N$509,10,FALSE))," ")))</f>
        <v xml:space="preserve"> </v>
      </c>
      <c r="I127" s="490"/>
    </row>
    <row r="128" spans="1:9" ht="15.75" customHeight="1">
      <c r="A128" s="554">
        <f t="shared" si="3"/>
        <v>0</v>
      </c>
      <c r="B128" s="479" t="str">
        <f t="shared" si="2"/>
        <v/>
      </c>
      <c r="C128" s="486"/>
      <c r="D128" s="486"/>
      <c r="E128" s="171" t="str">
        <f>IF(ISNA(IF($D128&gt;0,CONCATENATE((VLOOKUP($D128,Engagés!$C$10:$K$509,6,FALSE))," ",(VLOOKUP($D128,Engagés!$C$10:$K$509,7,FALSE)))," ")),"",(IF($D128&gt;0,CONCATENATE((VLOOKUP($D128,Engagés!$C$10:$K$509,6,FALSE))," ",(VLOOKUP($D128,Engagés!$C$10:$K$509,7,FALSE)))," ")))</f>
        <v xml:space="preserve"> </v>
      </c>
      <c r="F128" s="171" t="str">
        <f>IF(ISNA(IF($D128&gt;0,(VLOOKUP($D128,Engagés!$C$10:$K$509,8,FALSE))," ")),"",(IF($D128&gt;0,(VLOOKUP($D128,Engagés!$C$10:$K$509,8,FALSE))," ")))</f>
        <v xml:space="preserve"> </v>
      </c>
      <c r="G128" s="171" t="str">
        <f>IF(ISNA(IF($D128&gt;0,(VLOOKUP($D128,Engagés!$C$10:$K$509,9,FALSE))," ")),"",(IF($D128&gt;0,(VLOOKUP($D128,Engagés!$C$10:$K$509,9,FALSE))," ")))</f>
        <v xml:space="preserve"> </v>
      </c>
      <c r="H128" s="170" t="str">
        <f>IF(ISNA(IF($D128&gt;0,(VLOOKUP($D128,Engagés!$C$10:$N$509,10,FALSE))," ")),"",(IF($D128&gt;0,(VLOOKUP($D128,Engagés!$C$10:$N$509,10,FALSE))," ")))</f>
        <v xml:space="preserve"> </v>
      </c>
      <c r="I128" s="490"/>
    </row>
    <row r="129" spans="1:9" ht="15.75" customHeight="1">
      <c r="A129" s="554">
        <f t="shared" si="3"/>
        <v>0</v>
      </c>
      <c r="B129" s="479" t="str">
        <f t="shared" si="2"/>
        <v/>
      </c>
      <c r="C129" s="486"/>
      <c r="D129" s="486"/>
      <c r="E129" s="171" t="str">
        <f>IF(ISNA(IF($D129&gt;0,CONCATENATE((VLOOKUP($D129,Engagés!$C$10:$K$509,6,FALSE))," ",(VLOOKUP($D129,Engagés!$C$10:$K$509,7,FALSE)))," ")),"",(IF($D129&gt;0,CONCATENATE((VLOOKUP($D129,Engagés!$C$10:$K$509,6,FALSE))," ",(VLOOKUP($D129,Engagés!$C$10:$K$509,7,FALSE)))," ")))</f>
        <v xml:space="preserve"> </v>
      </c>
      <c r="F129" s="171" t="str">
        <f>IF(ISNA(IF($D129&gt;0,(VLOOKUP($D129,Engagés!$C$10:$K$509,8,FALSE))," ")),"",(IF($D129&gt;0,(VLOOKUP($D129,Engagés!$C$10:$K$509,8,FALSE))," ")))</f>
        <v xml:space="preserve"> </v>
      </c>
      <c r="G129" s="171" t="str">
        <f>IF(ISNA(IF($D129&gt;0,(VLOOKUP($D129,Engagés!$C$10:$K$509,9,FALSE))," ")),"",(IF($D129&gt;0,(VLOOKUP($D129,Engagés!$C$10:$K$509,9,FALSE))," ")))</f>
        <v xml:space="preserve"> </v>
      </c>
      <c r="H129" s="170" t="str">
        <f>IF(ISNA(IF($D129&gt;0,(VLOOKUP($D129,Engagés!$C$10:$N$509,10,FALSE))," ")),"",(IF($D129&gt;0,(VLOOKUP($D129,Engagés!$C$10:$N$509,10,FALSE))," ")))</f>
        <v xml:space="preserve"> </v>
      </c>
      <c r="I129" s="490"/>
    </row>
    <row r="130" spans="1:9" ht="15.75" customHeight="1">
      <c r="A130" s="554">
        <f t="shared" si="3"/>
        <v>0</v>
      </c>
      <c r="B130" s="479" t="str">
        <f t="shared" si="2"/>
        <v/>
      </c>
      <c r="C130" s="486"/>
      <c r="D130" s="486"/>
      <c r="E130" s="171" t="str">
        <f>IF(ISNA(IF($D130&gt;0,CONCATENATE((VLOOKUP($D130,Engagés!$C$10:$K$509,6,FALSE))," ",(VLOOKUP($D130,Engagés!$C$10:$K$509,7,FALSE)))," ")),"",(IF($D130&gt;0,CONCATENATE((VLOOKUP($D130,Engagés!$C$10:$K$509,6,FALSE))," ",(VLOOKUP($D130,Engagés!$C$10:$K$509,7,FALSE)))," ")))</f>
        <v xml:space="preserve"> </v>
      </c>
      <c r="F130" s="171" t="str">
        <f>IF(ISNA(IF($D130&gt;0,(VLOOKUP($D130,Engagés!$C$10:$K$509,8,FALSE))," ")),"",(IF($D130&gt;0,(VLOOKUP($D130,Engagés!$C$10:$K$509,8,FALSE))," ")))</f>
        <v xml:space="preserve"> </v>
      </c>
      <c r="G130" s="171" t="str">
        <f>IF(ISNA(IF($D130&gt;0,(VLOOKUP($D130,Engagés!$C$10:$K$509,9,FALSE))," ")),"",(IF($D130&gt;0,(VLOOKUP($D130,Engagés!$C$10:$K$509,9,FALSE))," ")))</f>
        <v xml:space="preserve"> </v>
      </c>
      <c r="H130" s="170" t="str">
        <f>IF(ISNA(IF($D130&gt;0,(VLOOKUP($D130,Engagés!$C$10:$N$509,10,FALSE))," ")),"",(IF($D130&gt;0,(VLOOKUP($D130,Engagés!$C$10:$N$509,10,FALSE))," ")))</f>
        <v xml:space="preserve"> </v>
      </c>
      <c r="I130" s="490"/>
    </row>
    <row r="131" spans="1:9" ht="15.75" customHeight="1">
      <c r="A131" s="554">
        <f t="shared" si="3"/>
        <v>0</v>
      </c>
      <c r="B131" s="479" t="str">
        <f t="shared" si="2"/>
        <v/>
      </c>
      <c r="C131" s="486"/>
      <c r="D131" s="486"/>
      <c r="E131" s="171" t="str">
        <f>IF(ISNA(IF($D131&gt;0,CONCATENATE((VLOOKUP($D131,Engagés!$C$10:$K$509,6,FALSE))," ",(VLOOKUP($D131,Engagés!$C$10:$K$509,7,FALSE)))," ")),"",(IF($D131&gt;0,CONCATENATE((VLOOKUP($D131,Engagés!$C$10:$K$509,6,FALSE))," ",(VLOOKUP($D131,Engagés!$C$10:$K$509,7,FALSE)))," ")))</f>
        <v xml:space="preserve"> </v>
      </c>
      <c r="F131" s="171" t="str">
        <f>IF(ISNA(IF($D131&gt;0,(VLOOKUP($D131,Engagés!$C$10:$K$509,8,FALSE))," ")),"",(IF($D131&gt;0,(VLOOKUP($D131,Engagés!$C$10:$K$509,8,FALSE))," ")))</f>
        <v xml:space="preserve"> </v>
      </c>
      <c r="G131" s="171" t="str">
        <f>IF(ISNA(IF($D131&gt;0,(VLOOKUP($D131,Engagés!$C$10:$K$509,9,FALSE))," ")),"",(IF($D131&gt;0,(VLOOKUP($D131,Engagés!$C$10:$K$509,9,FALSE))," ")))</f>
        <v xml:space="preserve"> </v>
      </c>
      <c r="H131" s="170" t="str">
        <f>IF(ISNA(IF($D131&gt;0,(VLOOKUP($D131,Engagés!$C$10:$N$509,10,FALSE))," ")),"",(IF($D131&gt;0,(VLOOKUP($D131,Engagés!$C$10:$N$509,10,FALSE))," ")))</f>
        <v xml:space="preserve"> </v>
      </c>
      <c r="I131" s="490"/>
    </row>
    <row r="132" spans="1:9" ht="15.75" customHeight="1">
      <c r="A132" s="554">
        <f t="shared" si="3"/>
        <v>0</v>
      </c>
      <c r="B132" s="479" t="str">
        <f t="shared" si="2"/>
        <v/>
      </c>
      <c r="C132" s="486"/>
      <c r="D132" s="486"/>
      <c r="E132" s="171" t="str">
        <f>IF(ISNA(IF($D132&gt;0,CONCATENATE((VLOOKUP($D132,Engagés!$C$10:$K$509,6,FALSE))," ",(VLOOKUP($D132,Engagés!$C$10:$K$509,7,FALSE)))," ")),"",(IF($D132&gt;0,CONCATENATE((VLOOKUP($D132,Engagés!$C$10:$K$509,6,FALSE))," ",(VLOOKUP($D132,Engagés!$C$10:$K$509,7,FALSE)))," ")))</f>
        <v xml:space="preserve"> </v>
      </c>
      <c r="F132" s="171" t="str">
        <f>IF(ISNA(IF($D132&gt;0,(VLOOKUP($D132,Engagés!$C$10:$K$509,8,FALSE))," ")),"",(IF($D132&gt;0,(VLOOKUP($D132,Engagés!$C$10:$K$509,8,FALSE))," ")))</f>
        <v xml:space="preserve"> </v>
      </c>
      <c r="G132" s="171" t="str">
        <f>IF(ISNA(IF($D132&gt;0,(VLOOKUP($D132,Engagés!$C$10:$K$509,9,FALSE))," ")),"",(IF($D132&gt;0,(VLOOKUP($D132,Engagés!$C$10:$K$509,9,FALSE))," ")))</f>
        <v xml:space="preserve"> </v>
      </c>
      <c r="H132" s="170" t="str">
        <f>IF(ISNA(IF($D132&gt;0,(VLOOKUP($D132,Engagés!$C$10:$N$509,10,FALSE))," ")),"",(IF($D132&gt;0,(VLOOKUP($D132,Engagés!$C$10:$N$509,10,FALSE))," ")))</f>
        <v xml:space="preserve"> </v>
      </c>
      <c r="I132" s="490"/>
    </row>
    <row r="133" spans="1:9" ht="15.75" customHeight="1">
      <c r="A133" s="554">
        <f t="shared" si="3"/>
        <v>0</v>
      </c>
      <c r="B133" s="479" t="str">
        <f t="shared" si="2"/>
        <v/>
      </c>
      <c r="C133" s="486"/>
      <c r="D133" s="486"/>
      <c r="E133" s="171" t="str">
        <f>IF(ISNA(IF($D133&gt;0,CONCATENATE((VLOOKUP($D133,Engagés!$C$10:$K$509,6,FALSE))," ",(VLOOKUP($D133,Engagés!$C$10:$K$509,7,FALSE)))," ")),"",(IF($D133&gt;0,CONCATENATE((VLOOKUP($D133,Engagés!$C$10:$K$509,6,FALSE))," ",(VLOOKUP($D133,Engagés!$C$10:$K$509,7,FALSE)))," ")))</f>
        <v xml:space="preserve"> </v>
      </c>
      <c r="F133" s="171" t="str">
        <f>IF(ISNA(IF($D133&gt;0,(VLOOKUP($D133,Engagés!$C$10:$K$509,8,FALSE))," ")),"",(IF($D133&gt;0,(VLOOKUP($D133,Engagés!$C$10:$K$509,8,FALSE))," ")))</f>
        <v xml:space="preserve"> </v>
      </c>
      <c r="G133" s="171" t="str">
        <f>IF(ISNA(IF($D133&gt;0,(VLOOKUP($D133,Engagés!$C$10:$K$509,9,FALSE))," ")),"",(IF($D133&gt;0,(VLOOKUP($D133,Engagés!$C$10:$K$509,9,FALSE))," ")))</f>
        <v xml:space="preserve"> </v>
      </c>
      <c r="H133" s="170" t="str">
        <f>IF(ISNA(IF($D133&gt;0,(VLOOKUP($D133,Engagés!$C$10:$N$509,10,FALSE))," ")),"",(IF($D133&gt;0,(VLOOKUP($D133,Engagés!$C$10:$N$509,10,FALSE))," ")))</f>
        <v xml:space="preserve"> </v>
      </c>
      <c r="I133" s="490"/>
    </row>
    <row r="134" spans="1:9" ht="15.75" customHeight="1">
      <c r="A134" s="554">
        <f t="shared" si="3"/>
        <v>0</v>
      </c>
      <c r="B134" s="479" t="str">
        <f t="shared" ref="B134:B197" si="4">IF(C134&gt;0,RANK(C134,$C$6:$C$205,1),"")</f>
        <v/>
      </c>
      <c r="C134" s="486"/>
      <c r="D134" s="486"/>
      <c r="E134" s="171" t="str">
        <f>IF(ISNA(IF($D134&gt;0,CONCATENATE((VLOOKUP($D134,Engagés!$C$10:$K$509,6,FALSE))," ",(VLOOKUP($D134,Engagés!$C$10:$K$509,7,FALSE)))," ")),"",(IF($D134&gt;0,CONCATENATE((VLOOKUP($D134,Engagés!$C$10:$K$509,6,FALSE))," ",(VLOOKUP($D134,Engagés!$C$10:$K$509,7,FALSE)))," ")))</f>
        <v xml:space="preserve"> </v>
      </c>
      <c r="F134" s="171" t="str">
        <f>IF(ISNA(IF($D134&gt;0,(VLOOKUP($D134,Engagés!$C$10:$K$509,8,FALSE))," ")),"",(IF($D134&gt;0,(VLOOKUP($D134,Engagés!$C$10:$K$509,8,FALSE))," ")))</f>
        <v xml:space="preserve"> </v>
      </c>
      <c r="G134" s="171" t="str">
        <f>IF(ISNA(IF($D134&gt;0,(VLOOKUP($D134,Engagés!$C$10:$K$509,9,FALSE))," ")),"",(IF($D134&gt;0,(VLOOKUP($D134,Engagés!$C$10:$K$509,9,FALSE))," ")))</f>
        <v xml:space="preserve"> </v>
      </c>
      <c r="H134" s="170" t="str">
        <f>IF(ISNA(IF($D134&gt;0,(VLOOKUP($D134,Engagés!$C$10:$N$509,10,FALSE))," ")),"",(IF($D134&gt;0,(VLOOKUP($D134,Engagés!$C$10:$N$509,10,FALSE))," ")))</f>
        <v xml:space="preserve"> </v>
      </c>
      <c r="I134" s="490"/>
    </row>
    <row r="135" spans="1:9" ht="15.75" customHeight="1">
      <c r="A135" s="554">
        <f t="shared" ref="A135:A198" si="5">IF(LEN(B135)&gt;0,1,0)</f>
        <v>0</v>
      </c>
      <c r="B135" s="479" t="str">
        <f t="shared" si="4"/>
        <v/>
      </c>
      <c r="C135" s="486"/>
      <c r="D135" s="486"/>
      <c r="E135" s="171" t="str">
        <f>IF(ISNA(IF($D135&gt;0,CONCATENATE((VLOOKUP($D135,Engagés!$C$10:$K$509,6,FALSE))," ",(VLOOKUP($D135,Engagés!$C$10:$K$509,7,FALSE)))," ")),"",(IF($D135&gt;0,CONCATENATE((VLOOKUP($D135,Engagés!$C$10:$K$509,6,FALSE))," ",(VLOOKUP($D135,Engagés!$C$10:$K$509,7,FALSE)))," ")))</f>
        <v xml:space="preserve"> </v>
      </c>
      <c r="F135" s="171" t="str">
        <f>IF(ISNA(IF($D135&gt;0,(VLOOKUP($D135,Engagés!$C$10:$K$509,8,FALSE))," ")),"",(IF($D135&gt;0,(VLOOKUP($D135,Engagés!$C$10:$K$509,8,FALSE))," ")))</f>
        <v xml:space="preserve"> </v>
      </c>
      <c r="G135" s="171" t="str">
        <f>IF(ISNA(IF($D135&gt;0,(VLOOKUP($D135,Engagés!$C$10:$K$509,9,FALSE))," ")),"",(IF($D135&gt;0,(VLOOKUP($D135,Engagés!$C$10:$K$509,9,FALSE))," ")))</f>
        <v xml:space="preserve"> </v>
      </c>
      <c r="H135" s="170" t="str">
        <f>IF(ISNA(IF($D135&gt;0,(VLOOKUP($D135,Engagés!$C$10:$N$509,10,FALSE))," ")),"",(IF($D135&gt;0,(VLOOKUP($D135,Engagés!$C$10:$N$509,10,FALSE))," ")))</f>
        <v xml:space="preserve"> </v>
      </c>
      <c r="I135" s="490"/>
    </row>
    <row r="136" spans="1:9" ht="15.75" customHeight="1">
      <c r="A136" s="554">
        <f t="shared" si="5"/>
        <v>0</v>
      </c>
      <c r="B136" s="479" t="str">
        <f t="shared" si="4"/>
        <v/>
      </c>
      <c r="C136" s="486"/>
      <c r="D136" s="486"/>
      <c r="E136" s="171" t="str">
        <f>IF(ISNA(IF($D136&gt;0,CONCATENATE((VLOOKUP($D136,Engagés!$C$10:$K$509,6,FALSE))," ",(VLOOKUP($D136,Engagés!$C$10:$K$509,7,FALSE)))," ")),"",(IF($D136&gt;0,CONCATENATE((VLOOKUP($D136,Engagés!$C$10:$K$509,6,FALSE))," ",(VLOOKUP($D136,Engagés!$C$10:$K$509,7,FALSE)))," ")))</f>
        <v xml:space="preserve"> </v>
      </c>
      <c r="F136" s="171" t="str">
        <f>IF(ISNA(IF($D136&gt;0,(VLOOKUP($D136,Engagés!$C$10:$K$509,8,FALSE))," ")),"",(IF($D136&gt;0,(VLOOKUP($D136,Engagés!$C$10:$K$509,8,FALSE))," ")))</f>
        <v xml:space="preserve"> </v>
      </c>
      <c r="G136" s="171" t="str">
        <f>IF(ISNA(IF($D136&gt;0,(VLOOKUP($D136,Engagés!$C$10:$K$509,9,FALSE))," ")),"",(IF($D136&gt;0,(VLOOKUP($D136,Engagés!$C$10:$K$509,9,FALSE))," ")))</f>
        <v xml:space="preserve"> </v>
      </c>
      <c r="H136" s="170" t="str">
        <f>IF(ISNA(IF($D136&gt;0,(VLOOKUP($D136,Engagés!$C$10:$N$509,10,FALSE))," ")),"",(IF($D136&gt;0,(VLOOKUP($D136,Engagés!$C$10:$N$509,10,FALSE))," ")))</f>
        <v xml:space="preserve"> </v>
      </c>
      <c r="I136" s="490"/>
    </row>
    <row r="137" spans="1:9" ht="15.75" customHeight="1">
      <c r="A137" s="554">
        <f t="shared" si="5"/>
        <v>0</v>
      </c>
      <c r="B137" s="479" t="str">
        <f t="shared" si="4"/>
        <v/>
      </c>
      <c r="C137" s="486"/>
      <c r="D137" s="486"/>
      <c r="E137" s="171" t="str">
        <f>IF(ISNA(IF($D137&gt;0,CONCATENATE((VLOOKUP($D137,Engagés!$C$10:$K$509,6,FALSE))," ",(VLOOKUP($D137,Engagés!$C$10:$K$509,7,FALSE)))," ")),"",(IF($D137&gt;0,CONCATENATE((VLOOKUP($D137,Engagés!$C$10:$K$509,6,FALSE))," ",(VLOOKUP($D137,Engagés!$C$10:$K$509,7,FALSE)))," ")))</f>
        <v xml:space="preserve"> </v>
      </c>
      <c r="F137" s="171" t="str">
        <f>IF(ISNA(IF($D137&gt;0,(VLOOKUP($D137,Engagés!$C$10:$K$509,8,FALSE))," ")),"",(IF($D137&gt;0,(VLOOKUP($D137,Engagés!$C$10:$K$509,8,FALSE))," ")))</f>
        <v xml:space="preserve"> </v>
      </c>
      <c r="G137" s="171" t="str">
        <f>IF(ISNA(IF($D137&gt;0,(VLOOKUP($D137,Engagés!$C$10:$K$509,9,FALSE))," ")),"",(IF($D137&gt;0,(VLOOKUP($D137,Engagés!$C$10:$K$509,9,FALSE))," ")))</f>
        <v xml:space="preserve"> </v>
      </c>
      <c r="H137" s="170" t="str">
        <f>IF(ISNA(IF($D137&gt;0,(VLOOKUP($D137,Engagés!$C$10:$N$509,10,FALSE))," ")),"",(IF($D137&gt;0,(VLOOKUP($D137,Engagés!$C$10:$N$509,10,FALSE))," ")))</f>
        <v xml:space="preserve"> </v>
      </c>
      <c r="I137" s="490"/>
    </row>
    <row r="138" spans="1:9" ht="15.75" customHeight="1">
      <c r="A138" s="554">
        <f t="shared" si="5"/>
        <v>0</v>
      </c>
      <c r="B138" s="479" t="str">
        <f t="shared" si="4"/>
        <v/>
      </c>
      <c r="C138" s="486"/>
      <c r="D138" s="486"/>
      <c r="E138" s="171" t="str">
        <f>IF(ISNA(IF($D138&gt;0,CONCATENATE((VLOOKUP($D138,Engagés!$C$10:$K$509,6,FALSE))," ",(VLOOKUP($D138,Engagés!$C$10:$K$509,7,FALSE)))," ")),"",(IF($D138&gt;0,CONCATENATE((VLOOKUP($D138,Engagés!$C$10:$K$509,6,FALSE))," ",(VLOOKUP($D138,Engagés!$C$10:$K$509,7,FALSE)))," ")))</f>
        <v xml:space="preserve"> </v>
      </c>
      <c r="F138" s="171" t="str">
        <f>IF(ISNA(IF($D138&gt;0,(VLOOKUP($D138,Engagés!$C$10:$K$509,8,FALSE))," ")),"",(IF($D138&gt;0,(VLOOKUP($D138,Engagés!$C$10:$K$509,8,FALSE))," ")))</f>
        <v xml:space="preserve"> </v>
      </c>
      <c r="G138" s="171" t="str">
        <f>IF(ISNA(IF($D138&gt;0,(VLOOKUP($D138,Engagés!$C$10:$K$509,9,FALSE))," ")),"",(IF($D138&gt;0,(VLOOKUP($D138,Engagés!$C$10:$K$509,9,FALSE))," ")))</f>
        <v xml:space="preserve"> </v>
      </c>
      <c r="H138" s="170" t="str">
        <f>IF(ISNA(IF($D138&gt;0,(VLOOKUP($D138,Engagés!$C$10:$N$509,10,FALSE))," ")),"",(IF($D138&gt;0,(VLOOKUP($D138,Engagés!$C$10:$N$509,10,FALSE))," ")))</f>
        <v xml:space="preserve"> </v>
      </c>
      <c r="I138" s="490"/>
    </row>
    <row r="139" spans="1:9" ht="15.75" customHeight="1">
      <c r="A139" s="554">
        <f t="shared" si="5"/>
        <v>0</v>
      </c>
      <c r="B139" s="479" t="str">
        <f t="shared" si="4"/>
        <v/>
      </c>
      <c r="C139" s="486"/>
      <c r="D139" s="486"/>
      <c r="E139" s="171" t="str">
        <f>IF(ISNA(IF($D139&gt;0,CONCATENATE((VLOOKUP($D139,Engagés!$C$10:$K$509,6,FALSE))," ",(VLOOKUP($D139,Engagés!$C$10:$K$509,7,FALSE)))," ")),"",(IF($D139&gt;0,CONCATENATE((VLOOKUP($D139,Engagés!$C$10:$K$509,6,FALSE))," ",(VLOOKUP($D139,Engagés!$C$10:$K$509,7,FALSE)))," ")))</f>
        <v xml:space="preserve"> </v>
      </c>
      <c r="F139" s="171" t="str">
        <f>IF(ISNA(IF($D139&gt;0,(VLOOKUP($D139,Engagés!$C$10:$K$509,8,FALSE))," ")),"",(IF($D139&gt;0,(VLOOKUP($D139,Engagés!$C$10:$K$509,8,FALSE))," ")))</f>
        <v xml:space="preserve"> </v>
      </c>
      <c r="G139" s="171" t="str">
        <f>IF(ISNA(IF($D139&gt;0,(VLOOKUP($D139,Engagés!$C$10:$K$509,9,FALSE))," ")),"",(IF($D139&gt;0,(VLOOKUP($D139,Engagés!$C$10:$K$509,9,FALSE))," ")))</f>
        <v xml:space="preserve"> </v>
      </c>
      <c r="H139" s="170" t="str">
        <f>IF(ISNA(IF($D139&gt;0,(VLOOKUP($D139,Engagés!$C$10:$N$509,10,FALSE))," ")),"",(IF($D139&gt;0,(VLOOKUP($D139,Engagés!$C$10:$N$509,10,FALSE))," ")))</f>
        <v xml:space="preserve"> </v>
      </c>
      <c r="I139" s="490"/>
    </row>
    <row r="140" spans="1:9" ht="15.75" customHeight="1">
      <c r="A140" s="554">
        <f t="shared" si="5"/>
        <v>0</v>
      </c>
      <c r="B140" s="479" t="str">
        <f t="shared" si="4"/>
        <v/>
      </c>
      <c r="C140" s="486"/>
      <c r="D140" s="486"/>
      <c r="E140" s="171" t="str">
        <f>IF(ISNA(IF($D140&gt;0,CONCATENATE((VLOOKUP($D140,Engagés!$C$10:$K$509,6,FALSE))," ",(VLOOKUP($D140,Engagés!$C$10:$K$509,7,FALSE)))," ")),"",(IF($D140&gt;0,CONCATENATE((VLOOKUP($D140,Engagés!$C$10:$K$509,6,FALSE))," ",(VLOOKUP($D140,Engagés!$C$10:$K$509,7,FALSE)))," ")))</f>
        <v xml:space="preserve"> </v>
      </c>
      <c r="F140" s="171" t="str">
        <f>IF(ISNA(IF($D140&gt;0,(VLOOKUP($D140,Engagés!$C$10:$K$509,8,FALSE))," ")),"",(IF($D140&gt;0,(VLOOKUP($D140,Engagés!$C$10:$K$509,8,FALSE))," ")))</f>
        <v xml:space="preserve"> </v>
      </c>
      <c r="G140" s="171" t="str">
        <f>IF(ISNA(IF($D140&gt;0,(VLOOKUP($D140,Engagés!$C$10:$K$509,9,FALSE))," ")),"",(IF($D140&gt;0,(VLOOKUP($D140,Engagés!$C$10:$K$509,9,FALSE))," ")))</f>
        <v xml:space="preserve"> </v>
      </c>
      <c r="H140" s="170" t="str">
        <f>IF(ISNA(IF($D140&gt;0,(VLOOKUP($D140,Engagés!$C$10:$N$509,10,FALSE))," ")),"",(IF($D140&gt;0,(VLOOKUP($D140,Engagés!$C$10:$N$509,10,FALSE))," ")))</f>
        <v xml:space="preserve"> </v>
      </c>
      <c r="I140" s="490"/>
    </row>
    <row r="141" spans="1:9" ht="15.75" customHeight="1">
      <c r="A141" s="554">
        <f t="shared" si="5"/>
        <v>0</v>
      </c>
      <c r="B141" s="479" t="str">
        <f t="shared" si="4"/>
        <v/>
      </c>
      <c r="C141" s="486"/>
      <c r="D141" s="486"/>
      <c r="E141" s="171" t="str">
        <f>IF(ISNA(IF($D141&gt;0,CONCATENATE((VLOOKUP($D141,Engagés!$C$10:$K$509,6,FALSE))," ",(VLOOKUP($D141,Engagés!$C$10:$K$509,7,FALSE)))," ")),"",(IF($D141&gt;0,CONCATENATE((VLOOKUP($D141,Engagés!$C$10:$K$509,6,FALSE))," ",(VLOOKUP($D141,Engagés!$C$10:$K$509,7,FALSE)))," ")))</f>
        <v xml:space="preserve"> </v>
      </c>
      <c r="F141" s="171" t="str">
        <f>IF(ISNA(IF($D141&gt;0,(VLOOKUP($D141,Engagés!$C$10:$K$509,8,FALSE))," ")),"",(IF($D141&gt;0,(VLOOKUP($D141,Engagés!$C$10:$K$509,8,FALSE))," ")))</f>
        <v xml:space="preserve"> </v>
      </c>
      <c r="G141" s="171" t="str">
        <f>IF(ISNA(IF($D141&gt;0,(VLOOKUP($D141,Engagés!$C$10:$K$509,9,FALSE))," ")),"",(IF($D141&gt;0,(VLOOKUP($D141,Engagés!$C$10:$K$509,9,FALSE))," ")))</f>
        <v xml:space="preserve"> </v>
      </c>
      <c r="H141" s="170" t="str">
        <f>IF(ISNA(IF($D141&gt;0,(VLOOKUP($D141,Engagés!$C$10:$N$509,10,FALSE))," ")),"",(IF($D141&gt;0,(VLOOKUP($D141,Engagés!$C$10:$N$509,10,FALSE))," ")))</f>
        <v xml:space="preserve"> </v>
      </c>
      <c r="I141" s="490"/>
    </row>
    <row r="142" spans="1:9" ht="15.75" customHeight="1">
      <c r="A142" s="554">
        <f t="shared" si="5"/>
        <v>0</v>
      </c>
      <c r="B142" s="479" t="str">
        <f t="shared" si="4"/>
        <v/>
      </c>
      <c r="C142" s="486"/>
      <c r="D142" s="486"/>
      <c r="E142" s="171" t="str">
        <f>IF(ISNA(IF($D142&gt;0,CONCATENATE((VLOOKUP($D142,Engagés!$C$10:$K$509,6,FALSE))," ",(VLOOKUP($D142,Engagés!$C$10:$K$509,7,FALSE)))," ")),"",(IF($D142&gt;0,CONCATENATE((VLOOKUP($D142,Engagés!$C$10:$K$509,6,FALSE))," ",(VLOOKUP($D142,Engagés!$C$10:$K$509,7,FALSE)))," ")))</f>
        <v xml:space="preserve"> </v>
      </c>
      <c r="F142" s="171" t="str">
        <f>IF(ISNA(IF($D142&gt;0,(VLOOKUP($D142,Engagés!$C$10:$K$509,8,FALSE))," ")),"",(IF($D142&gt;0,(VLOOKUP($D142,Engagés!$C$10:$K$509,8,FALSE))," ")))</f>
        <v xml:space="preserve"> </v>
      </c>
      <c r="G142" s="171" t="str">
        <f>IF(ISNA(IF($D142&gt;0,(VLOOKUP($D142,Engagés!$C$10:$K$509,9,FALSE))," ")),"",(IF($D142&gt;0,(VLOOKUP($D142,Engagés!$C$10:$K$509,9,FALSE))," ")))</f>
        <v xml:space="preserve"> </v>
      </c>
      <c r="H142" s="170" t="str">
        <f>IF(ISNA(IF($D142&gt;0,(VLOOKUP($D142,Engagés!$C$10:$N$509,10,FALSE))," ")),"",(IF($D142&gt;0,(VLOOKUP($D142,Engagés!$C$10:$N$509,10,FALSE))," ")))</f>
        <v xml:space="preserve"> </v>
      </c>
      <c r="I142" s="490"/>
    </row>
    <row r="143" spans="1:9" ht="15.75" customHeight="1">
      <c r="A143" s="554">
        <f t="shared" si="5"/>
        <v>0</v>
      </c>
      <c r="B143" s="479" t="str">
        <f t="shared" si="4"/>
        <v/>
      </c>
      <c r="C143" s="486"/>
      <c r="D143" s="486"/>
      <c r="E143" s="171" t="str">
        <f>IF(ISNA(IF($D143&gt;0,CONCATENATE((VLOOKUP($D143,Engagés!$C$10:$K$509,6,FALSE))," ",(VLOOKUP($D143,Engagés!$C$10:$K$509,7,FALSE)))," ")),"",(IF($D143&gt;0,CONCATENATE((VLOOKUP($D143,Engagés!$C$10:$K$509,6,FALSE))," ",(VLOOKUP($D143,Engagés!$C$10:$K$509,7,FALSE)))," ")))</f>
        <v xml:space="preserve"> </v>
      </c>
      <c r="F143" s="171" t="str">
        <f>IF(ISNA(IF($D143&gt;0,(VLOOKUP($D143,Engagés!$C$10:$K$509,8,FALSE))," ")),"",(IF($D143&gt;0,(VLOOKUP($D143,Engagés!$C$10:$K$509,8,FALSE))," ")))</f>
        <v xml:space="preserve"> </v>
      </c>
      <c r="G143" s="171" t="str">
        <f>IF(ISNA(IF($D143&gt;0,(VLOOKUP($D143,Engagés!$C$10:$K$509,9,FALSE))," ")),"",(IF($D143&gt;0,(VLOOKUP($D143,Engagés!$C$10:$K$509,9,FALSE))," ")))</f>
        <v xml:space="preserve"> </v>
      </c>
      <c r="H143" s="170" t="str">
        <f>IF(ISNA(IF($D143&gt;0,(VLOOKUP($D143,Engagés!$C$10:$N$509,10,FALSE))," ")),"",(IF($D143&gt;0,(VLOOKUP($D143,Engagés!$C$10:$N$509,10,FALSE))," ")))</f>
        <v xml:space="preserve"> </v>
      </c>
      <c r="I143" s="490"/>
    </row>
    <row r="144" spans="1:9" ht="15.75" customHeight="1">
      <c r="A144" s="554">
        <f t="shared" si="5"/>
        <v>0</v>
      </c>
      <c r="B144" s="479" t="str">
        <f t="shared" si="4"/>
        <v/>
      </c>
      <c r="C144" s="486"/>
      <c r="D144" s="486"/>
      <c r="E144" s="171" t="str">
        <f>IF(ISNA(IF($D144&gt;0,CONCATENATE((VLOOKUP($D144,Engagés!$C$10:$K$509,6,FALSE))," ",(VLOOKUP($D144,Engagés!$C$10:$K$509,7,FALSE)))," ")),"",(IF($D144&gt;0,CONCATENATE((VLOOKUP($D144,Engagés!$C$10:$K$509,6,FALSE))," ",(VLOOKUP($D144,Engagés!$C$10:$K$509,7,FALSE)))," ")))</f>
        <v xml:space="preserve"> </v>
      </c>
      <c r="F144" s="171" t="str">
        <f>IF(ISNA(IF($D144&gt;0,(VLOOKUP($D144,Engagés!$C$10:$K$509,8,FALSE))," ")),"",(IF($D144&gt;0,(VLOOKUP($D144,Engagés!$C$10:$K$509,8,FALSE))," ")))</f>
        <v xml:space="preserve"> </v>
      </c>
      <c r="G144" s="171" t="str">
        <f>IF(ISNA(IF($D144&gt;0,(VLOOKUP($D144,Engagés!$C$10:$K$509,9,FALSE))," ")),"",(IF($D144&gt;0,(VLOOKUP($D144,Engagés!$C$10:$K$509,9,FALSE))," ")))</f>
        <v xml:space="preserve"> </v>
      </c>
      <c r="H144" s="170" t="str">
        <f>IF(ISNA(IF($D144&gt;0,(VLOOKUP($D144,Engagés!$C$10:$N$509,10,FALSE))," ")),"",(IF($D144&gt;0,(VLOOKUP($D144,Engagés!$C$10:$N$509,10,FALSE))," ")))</f>
        <v xml:space="preserve"> </v>
      </c>
      <c r="I144" s="490"/>
    </row>
    <row r="145" spans="1:9" ht="15.75" customHeight="1">
      <c r="A145" s="554">
        <f t="shared" si="5"/>
        <v>0</v>
      </c>
      <c r="B145" s="479" t="str">
        <f t="shared" si="4"/>
        <v/>
      </c>
      <c r="C145" s="486"/>
      <c r="D145" s="486"/>
      <c r="E145" s="171" t="str">
        <f>IF(ISNA(IF($D145&gt;0,CONCATENATE((VLOOKUP($D145,Engagés!$C$10:$K$509,6,FALSE))," ",(VLOOKUP($D145,Engagés!$C$10:$K$509,7,FALSE)))," ")),"",(IF($D145&gt;0,CONCATENATE((VLOOKUP($D145,Engagés!$C$10:$K$509,6,FALSE))," ",(VLOOKUP($D145,Engagés!$C$10:$K$509,7,FALSE)))," ")))</f>
        <v xml:space="preserve"> </v>
      </c>
      <c r="F145" s="171" t="str">
        <f>IF(ISNA(IF($D145&gt;0,(VLOOKUP($D145,Engagés!$C$10:$K$509,8,FALSE))," ")),"",(IF($D145&gt;0,(VLOOKUP($D145,Engagés!$C$10:$K$509,8,FALSE))," ")))</f>
        <v xml:space="preserve"> </v>
      </c>
      <c r="G145" s="171" t="str">
        <f>IF(ISNA(IF($D145&gt;0,(VLOOKUP($D145,Engagés!$C$10:$K$509,9,FALSE))," ")),"",(IF($D145&gt;0,(VLOOKUP($D145,Engagés!$C$10:$K$509,9,FALSE))," ")))</f>
        <v xml:space="preserve"> </v>
      </c>
      <c r="H145" s="170" t="str">
        <f>IF(ISNA(IF($D145&gt;0,(VLOOKUP($D145,Engagés!$C$10:$N$509,10,FALSE))," ")),"",(IF($D145&gt;0,(VLOOKUP($D145,Engagés!$C$10:$N$509,10,FALSE))," ")))</f>
        <v xml:space="preserve"> </v>
      </c>
      <c r="I145" s="490"/>
    </row>
    <row r="146" spans="1:9" ht="15.75" customHeight="1">
      <c r="A146" s="554">
        <f t="shared" si="5"/>
        <v>0</v>
      </c>
      <c r="B146" s="479" t="str">
        <f t="shared" si="4"/>
        <v/>
      </c>
      <c r="C146" s="486"/>
      <c r="D146" s="486"/>
      <c r="E146" s="171" t="str">
        <f>IF(ISNA(IF($D146&gt;0,CONCATENATE((VLOOKUP($D146,Engagés!$C$10:$K$509,6,FALSE))," ",(VLOOKUP($D146,Engagés!$C$10:$K$509,7,FALSE)))," ")),"",(IF($D146&gt;0,CONCATENATE((VLOOKUP($D146,Engagés!$C$10:$K$509,6,FALSE))," ",(VLOOKUP($D146,Engagés!$C$10:$K$509,7,FALSE)))," ")))</f>
        <v xml:space="preserve"> </v>
      </c>
      <c r="F146" s="171" t="str">
        <f>IF(ISNA(IF($D146&gt;0,(VLOOKUP($D146,Engagés!$C$10:$K$509,8,FALSE))," ")),"",(IF($D146&gt;0,(VLOOKUP($D146,Engagés!$C$10:$K$509,8,FALSE))," ")))</f>
        <v xml:space="preserve"> </v>
      </c>
      <c r="G146" s="171" t="str">
        <f>IF(ISNA(IF($D146&gt;0,(VLOOKUP($D146,Engagés!$C$10:$K$509,9,FALSE))," ")),"",(IF($D146&gt;0,(VLOOKUP($D146,Engagés!$C$10:$K$509,9,FALSE))," ")))</f>
        <v xml:space="preserve"> </v>
      </c>
      <c r="H146" s="170" t="str">
        <f>IF(ISNA(IF($D146&gt;0,(VLOOKUP($D146,Engagés!$C$10:$N$509,10,FALSE))," ")),"",(IF($D146&gt;0,(VLOOKUP($D146,Engagés!$C$10:$N$509,10,FALSE))," ")))</f>
        <v xml:space="preserve"> </v>
      </c>
      <c r="I146" s="490"/>
    </row>
    <row r="147" spans="1:9" ht="15.75" customHeight="1">
      <c r="A147" s="554">
        <f t="shared" si="5"/>
        <v>0</v>
      </c>
      <c r="B147" s="479" t="str">
        <f t="shared" si="4"/>
        <v/>
      </c>
      <c r="C147" s="486"/>
      <c r="D147" s="486"/>
      <c r="E147" s="171" t="str">
        <f>IF(ISNA(IF($D147&gt;0,CONCATENATE((VLOOKUP($D147,Engagés!$C$10:$K$509,6,FALSE))," ",(VLOOKUP($D147,Engagés!$C$10:$K$509,7,FALSE)))," ")),"",(IF($D147&gt;0,CONCATENATE((VLOOKUP($D147,Engagés!$C$10:$K$509,6,FALSE))," ",(VLOOKUP($D147,Engagés!$C$10:$K$509,7,FALSE)))," ")))</f>
        <v xml:space="preserve"> </v>
      </c>
      <c r="F147" s="171" t="str">
        <f>IF(ISNA(IF($D147&gt;0,(VLOOKUP($D147,Engagés!$C$10:$K$509,8,FALSE))," ")),"",(IF($D147&gt;0,(VLOOKUP($D147,Engagés!$C$10:$K$509,8,FALSE))," ")))</f>
        <v xml:space="preserve"> </v>
      </c>
      <c r="G147" s="171" t="str">
        <f>IF(ISNA(IF($D147&gt;0,(VLOOKUP($D147,Engagés!$C$10:$K$509,9,FALSE))," ")),"",(IF($D147&gt;0,(VLOOKUP($D147,Engagés!$C$10:$K$509,9,FALSE))," ")))</f>
        <v xml:space="preserve"> </v>
      </c>
      <c r="H147" s="170" t="str">
        <f>IF(ISNA(IF($D147&gt;0,(VLOOKUP($D147,Engagés!$C$10:$N$509,10,FALSE))," ")),"",(IF($D147&gt;0,(VLOOKUP($D147,Engagés!$C$10:$N$509,10,FALSE))," ")))</f>
        <v xml:space="preserve"> </v>
      </c>
      <c r="I147" s="490"/>
    </row>
    <row r="148" spans="1:9" ht="15.75" customHeight="1">
      <c r="A148" s="554">
        <f t="shared" si="5"/>
        <v>0</v>
      </c>
      <c r="B148" s="479" t="str">
        <f t="shared" si="4"/>
        <v/>
      </c>
      <c r="C148" s="486"/>
      <c r="D148" s="486"/>
      <c r="E148" s="171" t="str">
        <f>IF(ISNA(IF($D148&gt;0,CONCATENATE((VLOOKUP($D148,Engagés!$C$10:$K$509,6,FALSE))," ",(VLOOKUP($D148,Engagés!$C$10:$K$509,7,FALSE)))," ")),"",(IF($D148&gt;0,CONCATENATE((VLOOKUP($D148,Engagés!$C$10:$K$509,6,FALSE))," ",(VLOOKUP($D148,Engagés!$C$10:$K$509,7,FALSE)))," ")))</f>
        <v xml:space="preserve"> </v>
      </c>
      <c r="F148" s="171" t="str">
        <f>IF(ISNA(IF($D148&gt;0,(VLOOKUP($D148,Engagés!$C$10:$K$509,8,FALSE))," ")),"",(IF($D148&gt;0,(VLOOKUP($D148,Engagés!$C$10:$K$509,8,FALSE))," ")))</f>
        <v xml:space="preserve"> </v>
      </c>
      <c r="G148" s="171" t="str">
        <f>IF(ISNA(IF($D148&gt;0,(VLOOKUP($D148,Engagés!$C$10:$K$509,9,FALSE))," ")),"",(IF($D148&gt;0,(VLOOKUP($D148,Engagés!$C$10:$K$509,9,FALSE))," ")))</f>
        <v xml:space="preserve"> </v>
      </c>
      <c r="H148" s="170" t="str">
        <f>IF(ISNA(IF($D148&gt;0,(VLOOKUP($D148,Engagés!$C$10:$N$509,10,FALSE))," ")),"",(IF($D148&gt;0,(VLOOKUP($D148,Engagés!$C$10:$N$509,10,FALSE))," ")))</f>
        <v xml:space="preserve"> </v>
      </c>
      <c r="I148" s="490"/>
    </row>
    <row r="149" spans="1:9" ht="15.75" customHeight="1">
      <c r="A149" s="554">
        <f t="shared" si="5"/>
        <v>0</v>
      </c>
      <c r="B149" s="479" t="str">
        <f t="shared" si="4"/>
        <v/>
      </c>
      <c r="C149" s="486"/>
      <c r="D149" s="486"/>
      <c r="E149" s="171" t="str">
        <f>IF(ISNA(IF($D149&gt;0,CONCATENATE((VLOOKUP($D149,Engagés!$C$10:$K$509,6,FALSE))," ",(VLOOKUP($D149,Engagés!$C$10:$K$509,7,FALSE)))," ")),"",(IF($D149&gt;0,CONCATENATE((VLOOKUP($D149,Engagés!$C$10:$K$509,6,FALSE))," ",(VLOOKUP($D149,Engagés!$C$10:$K$509,7,FALSE)))," ")))</f>
        <v xml:space="preserve"> </v>
      </c>
      <c r="F149" s="171" t="str">
        <f>IF(ISNA(IF($D149&gt;0,(VLOOKUP($D149,Engagés!$C$10:$K$509,8,FALSE))," ")),"",(IF($D149&gt;0,(VLOOKUP($D149,Engagés!$C$10:$K$509,8,FALSE))," ")))</f>
        <v xml:space="preserve"> </v>
      </c>
      <c r="G149" s="171" t="str">
        <f>IF(ISNA(IF($D149&gt;0,(VLOOKUP($D149,Engagés!$C$10:$K$509,9,FALSE))," ")),"",(IF($D149&gt;0,(VLOOKUP($D149,Engagés!$C$10:$K$509,9,FALSE))," ")))</f>
        <v xml:space="preserve"> </v>
      </c>
      <c r="H149" s="170" t="str">
        <f>IF(ISNA(IF($D149&gt;0,(VLOOKUP($D149,Engagés!$C$10:$N$509,10,FALSE))," ")),"",(IF($D149&gt;0,(VLOOKUP($D149,Engagés!$C$10:$N$509,10,FALSE))," ")))</f>
        <v xml:space="preserve"> </v>
      </c>
      <c r="I149" s="490"/>
    </row>
    <row r="150" spans="1:9" ht="15.75" customHeight="1">
      <c r="A150" s="554">
        <f t="shared" si="5"/>
        <v>0</v>
      </c>
      <c r="B150" s="479" t="str">
        <f t="shared" si="4"/>
        <v/>
      </c>
      <c r="C150" s="486"/>
      <c r="D150" s="486"/>
      <c r="E150" s="171" t="str">
        <f>IF(ISNA(IF($D150&gt;0,CONCATENATE((VLOOKUP($D150,Engagés!$C$10:$K$509,6,FALSE))," ",(VLOOKUP($D150,Engagés!$C$10:$K$509,7,FALSE)))," ")),"",(IF($D150&gt;0,CONCATENATE((VLOOKUP($D150,Engagés!$C$10:$K$509,6,FALSE))," ",(VLOOKUP($D150,Engagés!$C$10:$K$509,7,FALSE)))," ")))</f>
        <v xml:space="preserve"> </v>
      </c>
      <c r="F150" s="171" t="str">
        <f>IF(ISNA(IF($D150&gt;0,(VLOOKUP($D150,Engagés!$C$10:$K$509,8,FALSE))," ")),"",(IF($D150&gt;0,(VLOOKUP($D150,Engagés!$C$10:$K$509,8,FALSE))," ")))</f>
        <v xml:space="preserve"> </v>
      </c>
      <c r="G150" s="171" t="str">
        <f>IF(ISNA(IF($D150&gt;0,(VLOOKUP($D150,Engagés!$C$10:$K$509,9,FALSE))," ")),"",(IF($D150&gt;0,(VLOOKUP($D150,Engagés!$C$10:$K$509,9,FALSE))," ")))</f>
        <v xml:space="preserve"> </v>
      </c>
      <c r="H150" s="170" t="str">
        <f>IF(ISNA(IF($D150&gt;0,(VLOOKUP($D150,Engagés!$C$10:$N$509,10,FALSE))," ")),"",(IF($D150&gt;0,(VLOOKUP($D150,Engagés!$C$10:$N$509,10,FALSE))," ")))</f>
        <v xml:space="preserve"> </v>
      </c>
      <c r="I150" s="490"/>
    </row>
    <row r="151" spans="1:9" ht="15.75" customHeight="1">
      <c r="A151" s="554">
        <f t="shared" si="5"/>
        <v>0</v>
      </c>
      <c r="B151" s="479" t="str">
        <f t="shared" si="4"/>
        <v/>
      </c>
      <c r="C151" s="486"/>
      <c r="D151" s="486"/>
      <c r="E151" s="171" t="str">
        <f>IF(ISNA(IF($D151&gt;0,CONCATENATE((VLOOKUP($D151,Engagés!$C$10:$K$509,6,FALSE))," ",(VLOOKUP($D151,Engagés!$C$10:$K$509,7,FALSE)))," ")),"",(IF($D151&gt;0,CONCATENATE((VLOOKUP($D151,Engagés!$C$10:$K$509,6,FALSE))," ",(VLOOKUP($D151,Engagés!$C$10:$K$509,7,FALSE)))," ")))</f>
        <v xml:space="preserve"> </v>
      </c>
      <c r="F151" s="171" t="str">
        <f>IF(ISNA(IF($D151&gt;0,(VLOOKUP($D151,Engagés!$C$10:$K$509,8,FALSE))," ")),"",(IF($D151&gt;0,(VLOOKUP($D151,Engagés!$C$10:$K$509,8,FALSE))," ")))</f>
        <v xml:space="preserve"> </v>
      </c>
      <c r="G151" s="171" t="str">
        <f>IF(ISNA(IF($D151&gt;0,(VLOOKUP($D151,Engagés!$C$10:$K$509,9,FALSE))," ")),"",(IF($D151&gt;0,(VLOOKUP($D151,Engagés!$C$10:$K$509,9,FALSE))," ")))</f>
        <v xml:space="preserve"> </v>
      </c>
      <c r="H151" s="170" t="str">
        <f>IF(ISNA(IF($D151&gt;0,(VLOOKUP($D151,Engagés!$C$10:$N$509,10,FALSE))," ")),"",(IF($D151&gt;0,(VLOOKUP($D151,Engagés!$C$10:$N$509,10,FALSE))," ")))</f>
        <v xml:space="preserve"> </v>
      </c>
      <c r="I151" s="490"/>
    </row>
    <row r="152" spans="1:9" ht="15.75" customHeight="1">
      <c r="A152" s="554">
        <f t="shared" si="5"/>
        <v>0</v>
      </c>
      <c r="B152" s="479" t="str">
        <f t="shared" si="4"/>
        <v/>
      </c>
      <c r="C152" s="486"/>
      <c r="D152" s="486"/>
      <c r="E152" s="171" t="str">
        <f>IF(ISNA(IF($D152&gt;0,CONCATENATE((VLOOKUP($D152,Engagés!$C$10:$K$509,6,FALSE))," ",(VLOOKUP($D152,Engagés!$C$10:$K$509,7,FALSE)))," ")),"",(IF($D152&gt;0,CONCATENATE((VLOOKUP($D152,Engagés!$C$10:$K$509,6,FALSE))," ",(VLOOKUP($D152,Engagés!$C$10:$K$509,7,FALSE)))," ")))</f>
        <v xml:space="preserve"> </v>
      </c>
      <c r="F152" s="171" t="str">
        <f>IF(ISNA(IF($D152&gt;0,(VLOOKUP($D152,Engagés!$C$10:$K$509,8,FALSE))," ")),"",(IF($D152&gt;0,(VLOOKUP($D152,Engagés!$C$10:$K$509,8,FALSE))," ")))</f>
        <v xml:space="preserve"> </v>
      </c>
      <c r="G152" s="171" t="str">
        <f>IF(ISNA(IF($D152&gt;0,(VLOOKUP($D152,Engagés!$C$10:$K$509,9,FALSE))," ")),"",(IF($D152&gt;0,(VLOOKUP($D152,Engagés!$C$10:$K$509,9,FALSE))," ")))</f>
        <v xml:space="preserve"> </v>
      </c>
      <c r="H152" s="170" t="str">
        <f>IF(ISNA(IF($D152&gt;0,(VLOOKUP($D152,Engagés!$C$10:$N$509,10,FALSE))," ")),"",(IF($D152&gt;0,(VLOOKUP($D152,Engagés!$C$10:$N$509,10,FALSE))," ")))</f>
        <v xml:space="preserve"> </v>
      </c>
      <c r="I152" s="490"/>
    </row>
    <row r="153" spans="1:9" ht="15.75" customHeight="1">
      <c r="A153" s="554">
        <f t="shared" si="5"/>
        <v>0</v>
      </c>
      <c r="B153" s="479" t="str">
        <f t="shared" si="4"/>
        <v/>
      </c>
      <c r="C153" s="486"/>
      <c r="D153" s="486"/>
      <c r="E153" s="171" t="str">
        <f>IF(ISNA(IF($D153&gt;0,CONCATENATE((VLOOKUP($D153,Engagés!$C$10:$K$509,6,FALSE))," ",(VLOOKUP($D153,Engagés!$C$10:$K$509,7,FALSE)))," ")),"",(IF($D153&gt;0,CONCATENATE((VLOOKUP($D153,Engagés!$C$10:$K$509,6,FALSE))," ",(VLOOKUP($D153,Engagés!$C$10:$K$509,7,FALSE)))," ")))</f>
        <v xml:space="preserve"> </v>
      </c>
      <c r="F153" s="171" t="str">
        <f>IF(ISNA(IF($D153&gt;0,(VLOOKUP($D153,Engagés!$C$10:$K$509,8,FALSE))," ")),"",(IF($D153&gt;0,(VLOOKUP($D153,Engagés!$C$10:$K$509,8,FALSE))," ")))</f>
        <v xml:space="preserve"> </v>
      </c>
      <c r="G153" s="171" t="str">
        <f>IF(ISNA(IF($D153&gt;0,(VLOOKUP($D153,Engagés!$C$10:$K$509,9,FALSE))," ")),"",(IF($D153&gt;0,(VLOOKUP($D153,Engagés!$C$10:$K$509,9,FALSE))," ")))</f>
        <v xml:space="preserve"> </v>
      </c>
      <c r="H153" s="170" t="str">
        <f>IF(ISNA(IF($D153&gt;0,(VLOOKUP($D153,Engagés!$C$10:$N$509,10,FALSE))," ")),"",(IF($D153&gt;0,(VLOOKUP($D153,Engagés!$C$10:$N$509,10,FALSE))," ")))</f>
        <v xml:space="preserve"> </v>
      </c>
      <c r="I153" s="490"/>
    </row>
    <row r="154" spans="1:9" ht="15.75" customHeight="1">
      <c r="A154" s="554">
        <f t="shared" si="5"/>
        <v>0</v>
      </c>
      <c r="B154" s="479" t="str">
        <f t="shared" si="4"/>
        <v/>
      </c>
      <c r="C154" s="486"/>
      <c r="D154" s="486"/>
      <c r="E154" s="171" t="str">
        <f>IF(ISNA(IF($D154&gt;0,CONCATENATE((VLOOKUP($D154,Engagés!$C$10:$K$509,6,FALSE))," ",(VLOOKUP($D154,Engagés!$C$10:$K$509,7,FALSE)))," ")),"",(IF($D154&gt;0,CONCATENATE((VLOOKUP($D154,Engagés!$C$10:$K$509,6,FALSE))," ",(VLOOKUP($D154,Engagés!$C$10:$K$509,7,FALSE)))," ")))</f>
        <v xml:space="preserve"> </v>
      </c>
      <c r="F154" s="171" t="str">
        <f>IF(ISNA(IF($D154&gt;0,(VLOOKUP($D154,Engagés!$C$10:$K$509,8,FALSE))," ")),"",(IF($D154&gt;0,(VLOOKUP($D154,Engagés!$C$10:$K$509,8,FALSE))," ")))</f>
        <v xml:space="preserve"> </v>
      </c>
      <c r="G154" s="171" t="str">
        <f>IF(ISNA(IF($D154&gt;0,(VLOOKUP($D154,Engagés!$C$10:$K$509,9,FALSE))," ")),"",(IF($D154&gt;0,(VLOOKUP($D154,Engagés!$C$10:$K$509,9,FALSE))," ")))</f>
        <v xml:space="preserve"> </v>
      </c>
      <c r="H154" s="170" t="str">
        <f>IF(ISNA(IF($D154&gt;0,(VLOOKUP($D154,Engagés!$C$10:$N$509,10,FALSE))," ")),"",(IF($D154&gt;0,(VLOOKUP($D154,Engagés!$C$10:$N$509,10,FALSE))," ")))</f>
        <v xml:space="preserve"> </v>
      </c>
      <c r="I154" s="490"/>
    </row>
    <row r="155" spans="1:9" ht="15.75" customHeight="1">
      <c r="A155" s="554">
        <f t="shared" si="5"/>
        <v>0</v>
      </c>
      <c r="B155" s="479" t="str">
        <f t="shared" si="4"/>
        <v/>
      </c>
      <c r="C155" s="486"/>
      <c r="D155" s="486"/>
      <c r="E155" s="171" t="str">
        <f>IF(ISNA(IF($D155&gt;0,CONCATENATE((VLOOKUP($D155,Engagés!$C$10:$K$509,6,FALSE))," ",(VLOOKUP($D155,Engagés!$C$10:$K$509,7,FALSE)))," ")),"",(IF($D155&gt;0,CONCATENATE((VLOOKUP($D155,Engagés!$C$10:$K$509,6,FALSE))," ",(VLOOKUP($D155,Engagés!$C$10:$K$509,7,FALSE)))," ")))</f>
        <v xml:space="preserve"> </v>
      </c>
      <c r="F155" s="171" t="str">
        <f>IF(ISNA(IF($D155&gt;0,(VLOOKUP($D155,Engagés!$C$10:$K$509,8,FALSE))," ")),"",(IF($D155&gt;0,(VLOOKUP($D155,Engagés!$C$10:$K$509,8,FALSE))," ")))</f>
        <v xml:space="preserve"> </v>
      </c>
      <c r="G155" s="171" t="str">
        <f>IF(ISNA(IF($D155&gt;0,(VLOOKUP($D155,Engagés!$C$10:$K$509,9,FALSE))," ")),"",(IF($D155&gt;0,(VLOOKUP($D155,Engagés!$C$10:$K$509,9,FALSE))," ")))</f>
        <v xml:space="preserve"> </v>
      </c>
      <c r="H155" s="170" t="str">
        <f>IF(ISNA(IF($D155&gt;0,(VLOOKUP($D155,Engagés!$C$10:$N$509,10,FALSE))," ")),"",(IF($D155&gt;0,(VLOOKUP($D155,Engagés!$C$10:$N$509,10,FALSE))," ")))</f>
        <v xml:space="preserve"> </v>
      </c>
      <c r="I155" s="490"/>
    </row>
    <row r="156" spans="1:9" ht="15.75" customHeight="1">
      <c r="A156" s="554">
        <f t="shared" si="5"/>
        <v>0</v>
      </c>
      <c r="B156" s="479" t="str">
        <f t="shared" si="4"/>
        <v/>
      </c>
      <c r="C156" s="486"/>
      <c r="D156" s="486"/>
      <c r="E156" s="171" t="str">
        <f>IF(ISNA(IF($D156&gt;0,CONCATENATE((VLOOKUP($D156,Engagés!$C$10:$K$509,6,FALSE))," ",(VLOOKUP($D156,Engagés!$C$10:$K$509,7,FALSE)))," ")),"",(IF($D156&gt;0,CONCATENATE((VLOOKUP($D156,Engagés!$C$10:$K$509,6,FALSE))," ",(VLOOKUP($D156,Engagés!$C$10:$K$509,7,FALSE)))," ")))</f>
        <v xml:space="preserve"> </v>
      </c>
      <c r="F156" s="171" t="str">
        <f>IF(ISNA(IF($D156&gt;0,(VLOOKUP($D156,Engagés!$C$10:$K$509,8,FALSE))," ")),"",(IF($D156&gt;0,(VLOOKUP($D156,Engagés!$C$10:$K$509,8,FALSE))," ")))</f>
        <v xml:space="preserve"> </v>
      </c>
      <c r="G156" s="171" t="str">
        <f>IF(ISNA(IF($D156&gt;0,(VLOOKUP($D156,Engagés!$C$10:$K$509,9,FALSE))," ")),"",(IF($D156&gt;0,(VLOOKUP($D156,Engagés!$C$10:$K$509,9,FALSE))," ")))</f>
        <v xml:space="preserve"> </v>
      </c>
      <c r="H156" s="170" t="str">
        <f>IF(ISNA(IF($D156&gt;0,(VLOOKUP($D156,Engagés!$C$10:$N$509,10,FALSE))," ")),"",(IF($D156&gt;0,(VLOOKUP($D156,Engagés!$C$10:$N$509,10,FALSE))," ")))</f>
        <v xml:space="preserve"> </v>
      </c>
      <c r="I156" s="490"/>
    </row>
    <row r="157" spans="1:9" ht="15.75" customHeight="1">
      <c r="A157" s="554">
        <f t="shared" si="5"/>
        <v>0</v>
      </c>
      <c r="B157" s="479" t="str">
        <f t="shared" si="4"/>
        <v/>
      </c>
      <c r="C157" s="486"/>
      <c r="D157" s="486"/>
      <c r="E157" s="171" t="str">
        <f>IF(ISNA(IF($D157&gt;0,CONCATENATE((VLOOKUP($D157,Engagés!$C$10:$K$509,6,FALSE))," ",(VLOOKUP($D157,Engagés!$C$10:$K$509,7,FALSE)))," ")),"",(IF($D157&gt;0,CONCATENATE((VLOOKUP($D157,Engagés!$C$10:$K$509,6,FALSE))," ",(VLOOKUP($D157,Engagés!$C$10:$K$509,7,FALSE)))," ")))</f>
        <v xml:space="preserve"> </v>
      </c>
      <c r="F157" s="171" t="str">
        <f>IF(ISNA(IF($D157&gt;0,(VLOOKUP($D157,Engagés!$C$10:$K$509,8,FALSE))," ")),"",(IF($D157&gt;0,(VLOOKUP($D157,Engagés!$C$10:$K$509,8,FALSE))," ")))</f>
        <v xml:space="preserve"> </v>
      </c>
      <c r="G157" s="171" t="str">
        <f>IF(ISNA(IF($D157&gt;0,(VLOOKUP($D157,Engagés!$C$10:$K$509,9,FALSE))," ")),"",(IF($D157&gt;0,(VLOOKUP($D157,Engagés!$C$10:$K$509,9,FALSE))," ")))</f>
        <v xml:space="preserve"> </v>
      </c>
      <c r="H157" s="170" t="str">
        <f>IF(ISNA(IF($D157&gt;0,(VLOOKUP($D157,Engagés!$C$10:$N$509,10,FALSE))," ")),"",(IF($D157&gt;0,(VLOOKUP($D157,Engagés!$C$10:$N$509,10,FALSE))," ")))</f>
        <v xml:space="preserve"> </v>
      </c>
      <c r="I157" s="490"/>
    </row>
    <row r="158" spans="1:9" ht="15.75" customHeight="1">
      <c r="A158" s="554">
        <f t="shared" si="5"/>
        <v>0</v>
      </c>
      <c r="B158" s="479" t="str">
        <f t="shared" si="4"/>
        <v/>
      </c>
      <c r="C158" s="486"/>
      <c r="D158" s="486"/>
      <c r="E158" s="171" t="str">
        <f>IF(ISNA(IF($D158&gt;0,CONCATENATE((VLOOKUP($D158,Engagés!$C$10:$K$509,6,FALSE))," ",(VLOOKUP($D158,Engagés!$C$10:$K$509,7,FALSE)))," ")),"",(IF($D158&gt;0,CONCATENATE((VLOOKUP($D158,Engagés!$C$10:$K$509,6,FALSE))," ",(VLOOKUP($D158,Engagés!$C$10:$K$509,7,FALSE)))," ")))</f>
        <v xml:space="preserve"> </v>
      </c>
      <c r="F158" s="171" t="str">
        <f>IF(ISNA(IF($D158&gt;0,(VLOOKUP($D158,Engagés!$C$10:$K$509,8,FALSE))," ")),"",(IF($D158&gt;0,(VLOOKUP($D158,Engagés!$C$10:$K$509,8,FALSE))," ")))</f>
        <v xml:space="preserve"> </v>
      </c>
      <c r="G158" s="171" t="str">
        <f>IF(ISNA(IF($D158&gt;0,(VLOOKUP($D158,Engagés!$C$10:$K$509,9,FALSE))," ")),"",(IF($D158&gt;0,(VLOOKUP($D158,Engagés!$C$10:$K$509,9,FALSE))," ")))</f>
        <v xml:space="preserve"> </v>
      </c>
      <c r="H158" s="170" t="str">
        <f>IF(ISNA(IF($D158&gt;0,(VLOOKUP($D158,Engagés!$C$10:$N$509,10,FALSE))," ")),"",(IF($D158&gt;0,(VLOOKUP($D158,Engagés!$C$10:$N$509,10,FALSE))," ")))</f>
        <v xml:space="preserve"> </v>
      </c>
      <c r="I158" s="490"/>
    </row>
    <row r="159" spans="1:9" ht="15.75" customHeight="1">
      <c r="A159" s="554">
        <f t="shared" si="5"/>
        <v>0</v>
      </c>
      <c r="B159" s="479" t="str">
        <f t="shared" si="4"/>
        <v/>
      </c>
      <c r="C159" s="486"/>
      <c r="D159" s="486"/>
      <c r="E159" s="171" t="str">
        <f>IF(ISNA(IF($D159&gt;0,CONCATENATE((VLOOKUP($D159,Engagés!$C$10:$K$509,6,FALSE))," ",(VLOOKUP($D159,Engagés!$C$10:$K$509,7,FALSE)))," ")),"",(IF($D159&gt;0,CONCATENATE((VLOOKUP($D159,Engagés!$C$10:$K$509,6,FALSE))," ",(VLOOKUP($D159,Engagés!$C$10:$K$509,7,FALSE)))," ")))</f>
        <v xml:space="preserve"> </v>
      </c>
      <c r="F159" s="171" t="str">
        <f>IF(ISNA(IF($D159&gt;0,(VLOOKUP($D159,Engagés!$C$10:$K$509,8,FALSE))," ")),"",(IF($D159&gt;0,(VLOOKUP($D159,Engagés!$C$10:$K$509,8,FALSE))," ")))</f>
        <v xml:space="preserve"> </v>
      </c>
      <c r="G159" s="171" t="str">
        <f>IF(ISNA(IF($D159&gt;0,(VLOOKUP($D159,Engagés!$C$10:$K$509,9,FALSE))," ")),"",(IF($D159&gt;0,(VLOOKUP($D159,Engagés!$C$10:$K$509,9,FALSE))," ")))</f>
        <v xml:space="preserve"> </v>
      </c>
      <c r="H159" s="170" t="str">
        <f>IF(ISNA(IF($D159&gt;0,(VLOOKUP($D159,Engagés!$C$10:$N$509,10,FALSE))," ")),"",(IF($D159&gt;0,(VLOOKUP($D159,Engagés!$C$10:$N$509,10,FALSE))," ")))</f>
        <v xml:space="preserve"> </v>
      </c>
      <c r="I159" s="490"/>
    </row>
    <row r="160" spans="1:9" ht="15.75" customHeight="1">
      <c r="A160" s="554">
        <f t="shared" si="5"/>
        <v>0</v>
      </c>
      <c r="B160" s="479" t="str">
        <f t="shared" si="4"/>
        <v/>
      </c>
      <c r="C160" s="486"/>
      <c r="D160" s="486"/>
      <c r="E160" s="171" t="str">
        <f>IF(ISNA(IF($D160&gt;0,CONCATENATE((VLOOKUP($D160,Engagés!$C$10:$K$509,6,FALSE))," ",(VLOOKUP($D160,Engagés!$C$10:$K$509,7,FALSE)))," ")),"",(IF($D160&gt;0,CONCATENATE((VLOOKUP($D160,Engagés!$C$10:$K$509,6,FALSE))," ",(VLOOKUP($D160,Engagés!$C$10:$K$509,7,FALSE)))," ")))</f>
        <v xml:space="preserve"> </v>
      </c>
      <c r="F160" s="171" t="str">
        <f>IF(ISNA(IF($D160&gt;0,(VLOOKUP($D160,Engagés!$C$10:$K$509,8,FALSE))," ")),"",(IF($D160&gt;0,(VLOOKUP($D160,Engagés!$C$10:$K$509,8,FALSE))," ")))</f>
        <v xml:space="preserve"> </v>
      </c>
      <c r="G160" s="171" t="str">
        <f>IF(ISNA(IF($D160&gt;0,(VLOOKUP($D160,Engagés!$C$10:$K$509,9,FALSE))," ")),"",(IF($D160&gt;0,(VLOOKUP($D160,Engagés!$C$10:$K$509,9,FALSE))," ")))</f>
        <v xml:space="preserve"> </v>
      </c>
      <c r="H160" s="170" t="str">
        <f>IF(ISNA(IF($D160&gt;0,(VLOOKUP($D160,Engagés!$C$10:$N$509,10,FALSE))," ")),"",(IF($D160&gt;0,(VLOOKUP($D160,Engagés!$C$10:$N$509,10,FALSE))," ")))</f>
        <v xml:space="preserve"> </v>
      </c>
      <c r="I160" s="490"/>
    </row>
    <row r="161" spans="1:9" ht="15.75" customHeight="1">
      <c r="A161" s="554">
        <f t="shared" si="5"/>
        <v>0</v>
      </c>
      <c r="B161" s="479" t="str">
        <f t="shared" si="4"/>
        <v/>
      </c>
      <c r="C161" s="486"/>
      <c r="D161" s="486"/>
      <c r="E161" s="171" t="str">
        <f>IF(ISNA(IF($D161&gt;0,CONCATENATE((VLOOKUP($D161,Engagés!$C$10:$K$509,6,FALSE))," ",(VLOOKUP($D161,Engagés!$C$10:$K$509,7,FALSE)))," ")),"",(IF($D161&gt;0,CONCATENATE((VLOOKUP($D161,Engagés!$C$10:$K$509,6,FALSE))," ",(VLOOKUP($D161,Engagés!$C$10:$K$509,7,FALSE)))," ")))</f>
        <v xml:space="preserve"> </v>
      </c>
      <c r="F161" s="171" t="str">
        <f>IF(ISNA(IF($D161&gt;0,(VLOOKUP($D161,Engagés!$C$10:$K$509,8,FALSE))," ")),"",(IF($D161&gt;0,(VLOOKUP($D161,Engagés!$C$10:$K$509,8,FALSE))," ")))</f>
        <v xml:space="preserve"> </v>
      </c>
      <c r="G161" s="171" t="str">
        <f>IF(ISNA(IF($D161&gt;0,(VLOOKUP($D161,Engagés!$C$10:$K$509,9,FALSE))," ")),"",(IF($D161&gt;0,(VLOOKUP($D161,Engagés!$C$10:$K$509,9,FALSE))," ")))</f>
        <v xml:space="preserve"> </v>
      </c>
      <c r="H161" s="170" t="str">
        <f>IF(ISNA(IF($D161&gt;0,(VLOOKUP($D161,Engagés!$C$10:$N$509,10,FALSE))," ")),"",(IF($D161&gt;0,(VLOOKUP($D161,Engagés!$C$10:$N$509,10,FALSE))," ")))</f>
        <v xml:space="preserve"> </v>
      </c>
      <c r="I161" s="490"/>
    </row>
    <row r="162" spans="1:9" ht="15.75" customHeight="1">
      <c r="A162" s="554">
        <f t="shared" si="5"/>
        <v>0</v>
      </c>
      <c r="B162" s="479" t="str">
        <f t="shared" si="4"/>
        <v/>
      </c>
      <c r="C162" s="486"/>
      <c r="D162" s="486"/>
      <c r="E162" s="171" t="str">
        <f>IF(ISNA(IF($D162&gt;0,CONCATENATE((VLOOKUP($D162,Engagés!$C$10:$K$509,6,FALSE))," ",(VLOOKUP($D162,Engagés!$C$10:$K$509,7,FALSE)))," ")),"",(IF($D162&gt;0,CONCATENATE((VLOOKUP($D162,Engagés!$C$10:$K$509,6,FALSE))," ",(VLOOKUP($D162,Engagés!$C$10:$K$509,7,FALSE)))," ")))</f>
        <v xml:space="preserve"> </v>
      </c>
      <c r="F162" s="171" t="str">
        <f>IF(ISNA(IF($D162&gt;0,(VLOOKUP($D162,Engagés!$C$10:$K$509,8,FALSE))," ")),"",(IF($D162&gt;0,(VLOOKUP($D162,Engagés!$C$10:$K$509,8,FALSE))," ")))</f>
        <v xml:space="preserve"> </v>
      </c>
      <c r="G162" s="171" t="str">
        <f>IF(ISNA(IF($D162&gt;0,(VLOOKUP($D162,Engagés!$C$10:$K$509,9,FALSE))," ")),"",(IF($D162&gt;0,(VLOOKUP($D162,Engagés!$C$10:$K$509,9,FALSE))," ")))</f>
        <v xml:space="preserve"> </v>
      </c>
      <c r="H162" s="170" t="str">
        <f>IF(ISNA(IF($D162&gt;0,(VLOOKUP($D162,Engagés!$C$10:$N$509,10,FALSE))," ")),"",(IF($D162&gt;0,(VLOOKUP($D162,Engagés!$C$10:$N$509,10,FALSE))," ")))</f>
        <v xml:space="preserve"> </v>
      </c>
      <c r="I162" s="490"/>
    </row>
    <row r="163" spans="1:9" ht="15.75" customHeight="1">
      <c r="A163" s="554">
        <f t="shared" si="5"/>
        <v>0</v>
      </c>
      <c r="B163" s="479" t="str">
        <f t="shared" si="4"/>
        <v/>
      </c>
      <c r="C163" s="486"/>
      <c r="D163" s="486"/>
      <c r="E163" s="171" t="str">
        <f>IF(ISNA(IF($D163&gt;0,CONCATENATE((VLOOKUP($D163,Engagés!$C$10:$K$509,6,FALSE))," ",(VLOOKUP($D163,Engagés!$C$10:$K$509,7,FALSE)))," ")),"",(IF($D163&gt;0,CONCATENATE((VLOOKUP($D163,Engagés!$C$10:$K$509,6,FALSE))," ",(VLOOKUP($D163,Engagés!$C$10:$K$509,7,FALSE)))," ")))</f>
        <v xml:space="preserve"> </v>
      </c>
      <c r="F163" s="171" t="str">
        <f>IF(ISNA(IF($D163&gt;0,(VLOOKUP($D163,Engagés!$C$10:$K$509,8,FALSE))," ")),"",(IF($D163&gt;0,(VLOOKUP($D163,Engagés!$C$10:$K$509,8,FALSE))," ")))</f>
        <v xml:space="preserve"> </v>
      </c>
      <c r="G163" s="171" t="str">
        <f>IF(ISNA(IF($D163&gt;0,(VLOOKUP($D163,Engagés!$C$10:$K$509,9,FALSE))," ")),"",(IF($D163&gt;0,(VLOOKUP($D163,Engagés!$C$10:$K$509,9,FALSE))," ")))</f>
        <v xml:space="preserve"> </v>
      </c>
      <c r="H163" s="170" t="str">
        <f>IF(ISNA(IF($D163&gt;0,(VLOOKUP($D163,Engagés!$C$10:$N$509,10,FALSE))," ")),"",(IF($D163&gt;0,(VLOOKUP($D163,Engagés!$C$10:$N$509,10,FALSE))," ")))</f>
        <v xml:space="preserve"> </v>
      </c>
      <c r="I163" s="490"/>
    </row>
    <row r="164" spans="1:9" ht="15.75" customHeight="1">
      <c r="A164" s="554">
        <f t="shared" si="5"/>
        <v>0</v>
      </c>
      <c r="B164" s="479" t="str">
        <f t="shared" si="4"/>
        <v/>
      </c>
      <c r="C164" s="486"/>
      <c r="D164" s="486"/>
      <c r="E164" s="171" t="str">
        <f>IF(ISNA(IF($D164&gt;0,CONCATENATE((VLOOKUP($D164,Engagés!$C$10:$K$509,6,FALSE))," ",(VLOOKUP($D164,Engagés!$C$10:$K$509,7,FALSE)))," ")),"",(IF($D164&gt;0,CONCATENATE((VLOOKUP($D164,Engagés!$C$10:$K$509,6,FALSE))," ",(VLOOKUP($D164,Engagés!$C$10:$K$509,7,FALSE)))," ")))</f>
        <v xml:space="preserve"> </v>
      </c>
      <c r="F164" s="171" t="str">
        <f>IF(ISNA(IF($D164&gt;0,(VLOOKUP($D164,Engagés!$C$10:$K$509,8,FALSE))," ")),"",(IF($D164&gt;0,(VLOOKUP($D164,Engagés!$C$10:$K$509,8,FALSE))," ")))</f>
        <v xml:space="preserve"> </v>
      </c>
      <c r="G164" s="171" t="str">
        <f>IF(ISNA(IF($D164&gt;0,(VLOOKUP($D164,Engagés!$C$10:$K$509,9,FALSE))," ")),"",(IF($D164&gt;0,(VLOOKUP($D164,Engagés!$C$10:$K$509,9,FALSE))," ")))</f>
        <v xml:space="preserve"> </v>
      </c>
      <c r="H164" s="170" t="str">
        <f>IF(ISNA(IF($D164&gt;0,(VLOOKUP($D164,Engagés!$C$10:$N$509,10,FALSE))," ")),"",(IF($D164&gt;0,(VLOOKUP($D164,Engagés!$C$10:$N$509,10,FALSE))," ")))</f>
        <v xml:space="preserve"> </v>
      </c>
      <c r="I164" s="490"/>
    </row>
    <row r="165" spans="1:9" ht="15.75" customHeight="1">
      <c r="A165" s="554">
        <f t="shared" si="5"/>
        <v>0</v>
      </c>
      <c r="B165" s="479" t="str">
        <f t="shared" si="4"/>
        <v/>
      </c>
      <c r="C165" s="486"/>
      <c r="D165" s="486"/>
      <c r="E165" s="171" t="str">
        <f>IF(ISNA(IF($D165&gt;0,CONCATENATE((VLOOKUP($D165,Engagés!$C$10:$K$509,6,FALSE))," ",(VLOOKUP($D165,Engagés!$C$10:$K$509,7,FALSE)))," ")),"",(IF($D165&gt;0,CONCATENATE((VLOOKUP($D165,Engagés!$C$10:$K$509,6,FALSE))," ",(VLOOKUP($D165,Engagés!$C$10:$K$509,7,FALSE)))," ")))</f>
        <v xml:space="preserve"> </v>
      </c>
      <c r="F165" s="171" t="str">
        <f>IF(ISNA(IF($D165&gt;0,(VLOOKUP($D165,Engagés!$C$10:$K$509,8,FALSE))," ")),"",(IF($D165&gt;0,(VLOOKUP($D165,Engagés!$C$10:$K$509,8,FALSE))," ")))</f>
        <v xml:space="preserve"> </v>
      </c>
      <c r="G165" s="171" t="str">
        <f>IF(ISNA(IF($D165&gt;0,(VLOOKUP($D165,Engagés!$C$10:$K$509,9,FALSE))," ")),"",(IF($D165&gt;0,(VLOOKUP($D165,Engagés!$C$10:$K$509,9,FALSE))," ")))</f>
        <v xml:space="preserve"> </v>
      </c>
      <c r="H165" s="170" t="str">
        <f>IF(ISNA(IF($D165&gt;0,(VLOOKUP($D165,Engagés!$C$10:$N$509,10,FALSE))," ")),"",(IF($D165&gt;0,(VLOOKUP($D165,Engagés!$C$10:$N$509,10,FALSE))," ")))</f>
        <v xml:space="preserve"> </v>
      </c>
      <c r="I165" s="490"/>
    </row>
    <row r="166" spans="1:9" ht="15.75" customHeight="1">
      <c r="A166" s="554">
        <f t="shared" si="5"/>
        <v>0</v>
      </c>
      <c r="B166" s="479" t="str">
        <f t="shared" si="4"/>
        <v/>
      </c>
      <c r="C166" s="486"/>
      <c r="D166" s="486"/>
      <c r="E166" s="171" t="str">
        <f>IF(ISNA(IF($D166&gt;0,CONCATENATE((VLOOKUP($D166,Engagés!$C$10:$K$509,6,FALSE))," ",(VLOOKUP($D166,Engagés!$C$10:$K$509,7,FALSE)))," ")),"",(IF($D166&gt;0,CONCATENATE((VLOOKUP($D166,Engagés!$C$10:$K$509,6,FALSE))," ",(VLOOKUP($D166,Engagés!$C$10:$K$509,7,FALSE)))," ")))</f>
        <v xml:space="preserve"> </v>
      </c>
      <c r="F166" s="171" t="str">
        <f>IF(ISNA(IF($D166&gt;0,(VLOOKUP($D166,Engagés!$C$10:$K$509,8,FALSE))," ")),"",(IF($D166&gt;0,(VLOOKUP($D166,Engagés!$C$10:$K$509,8,FALSE))," ")))</f>
        <v xml:space="preserve"> </v>
      </c>
      <c r="G166" s="171" t="str">
        <f>IF(ISNA(IF($D166&gt;0,(VLOOKUP($D166,Engagés!$C$10:$K$509,9,FALSE))," ")),"",(IF($D166&gt;0,(VLOOKUP($D166,Engagés!$C$10:$K$509,9,FALSE))," ")))</f>
        <v xml:space="preserve"> </v>
      </c>
      <c r="H166" s="170" t="str">
        <f>IF(ISNA(IF($D166&gt;0,(VLOOKUP($D166,Engagés!$C$10:$N$509,10,FALSE))," ")),"",(IF($D166&gt;0,(VLOOKUP($D166,Engagés!$C$10:$N$509,10,FALSE))," ")))</f>
        <v xml:space="preserve"> </v>
      </c>
      <c r="I166" s="490"/>
    </row>
    <row r="167" spans="1:9" ht="15.75" customHeight="1">
      <c r="A167" s="554">
        <f t="shared" si="5"/>
        <v>0</v>
      </c>
      <c r="B167" s="479" t="str">
        <f t="shared" si="4"/>
        <v/>
      </c>
      <c r="C167" s="486"/>
      <c r="D167" s="486"/>
      <c r="E167" s="171" t="str">
        <f>IF(ISNA(IF($D167&gt;0,CONCATENATE((VLOOKUP($D167,Engagés!$C$10:$K$509,6,FALSE))," ",(VLOOKUP($D167,Engagés!$C$10:$K$509,7,FALSE)))," ")),"",(IF($D167&gt;0,CONCATENATE((VLOOKUP($D167,Engagés!$C$10:$K$509,6,FALSE))," ",(VLOOKUP($D167,Engagés!$C$10:$K$509,7,FALSE)))," ")))</f>
        <v xml:space="preserve"> </v>
      </c>
      <c r="F167" s="171" t="str">
        <f>IF(ISNA(IF($D167&gt;0,(VLOOKUP($D167,Engagés!$C$10:$K$509,8,FALSE))," ")),"",(IF($D167&gt;0,(VLOOKUP($D167,Engagés!$C$10:$K$509,8,FALSE))," ")))</f>
        <v xml:space="preserve"> </v>
      </c>
      <c r="G167" s="171" t="str">
        <f>IF(ISNA(IF($D167&gt;0,(VLOOKUP($D167,Engagés!$C$10:$K$509,9,FALSE))," ")),"",(IF($D167&gt;0,(VLOOKUP($D167,Engagés!$C$10:$K$509,9,FALSE))," ")))</f>
        <v xml:space="preserve"> </v>
      </c>
      <c r="H167" s="170" t="str">
        <f>IF(ISNA(IF($D167&gt;0,(VLOOKUP($D167,Engagés!$C$10:$N$509,10,FALSE))," ")),"",(IF($D167&gt;0,(VLOOKUP($D167,Engagés!$C$10:$N$509,10,FALSE))," ")))</f>
        <v xml:space="preserve"> </v>
      </c>
      <c r="I167" s="490"/>
    </row>
    <row r="168" spans="1:9" ht="15.75" customHeight="1">
      <c r="A168" s="554">
        <f t="shared" si="5"/>
        <v>0</v>
      </c>
      <c r="B168" s="479" t="str">
        <f t="shared" si="4"/>
        <v/>
      </c>
      <c r="C168" s="486"/>
      <c r="D168" s="486"/>
      <c r="E168" s="171" t="str">
        <f>IF(ISNA(IF($D168&gt;0,CONCATENATE((VLOOKUP($D168,Engagés!$C$10:$K$509,6,FALSE))," ",(VLOOKUP($D168,Engagés!$C$10:$K$509,7,FALSE)))," ")),"",(IF($D168&gt;0,CONCATENATE((VLOOKUP($D168,Engagés!$C$10:$K$509,6,FALSE))," ",(VLOOKUP($D168,Engagés!$C$10:$K$509,7,FALSE)))," ")))</f>
        <v xml:space="preserve"> </v>
      </c>
      <c r="F168" s="171" t="str">
        <f>IF(ISNA(IF($D168&gt;0,(VLOOKUP($D168,Engagés!$C$10:$K$509,8,FALSE))," ")),"",(IF($D168&gt;0,(VLOOKUP($D168,Engagés!$C$10:$K$509,8,FALSE))," ")))</f>
        <v xml:space="preserve"> </v>
      </c>
      <c r="G168" s="171" t="str">
        <f>IF(ISNA(IF($D168&gt;0,(VLOOKUP($D168,Engagés!$C$10:$K$509,9,FALSE))," ")),"",(IF($D168&gt;0,(VLOOKUP($D168,Engagés!$C$10:$K$509,9,FALSE))," ")))</f>
        <v xml:space="preserve"> </v>
      </c>
      <c r="H168" s="170" t="str">
        <f>IF(ISNA(IF($D168&gt;0,(VLOOKUP($D168,Engagés!$C$10:$N$509,10,FALSE))," ")),"",(IF($D168&gt;0,(VLOOKUP($D168,Engagés!$C$10:$N$509,10,FALSE))," ")))</f>
        <v xml:space="preserve"> </v>
      </c>
      <c r="I168" s="490"/>
    </row>
    <row r="169" spans="1:9" ht="15.75" customHeight="1">
      <c r="A169" s="554">
        <f t="shared" si="5"/>
        <v>0</v>
      </c>
      <c r="B169" s="479" t="str">
        <f t="shared" si="4"/>
        <v/>
      </c>
      <c r="C169" s="486"/>
      <c r="D169" s="486"/>
      <c r="E169" s="171" t="str">
        <f>IF(ISNA(IF($D169&gt;0,CONCATENATE((VLOOKUP($D169,Engagés!$C$10:$K$509,6,FALSE))," ",(VLOOKUP($D169,Engagés!$C$10:$K$509,7,FALSE)))," ")),"",(IF($D169&gt;0,CONCATENATE((VLOOKUP($D169,Engagés!$C$10:$K$509,6,FALSE))," ",(VLOOKUP($D169,Engagés!$C$10:$K$509,7,FALSE)))," ")))</f>
        <v xml:space="preserve"> </v>
      </c>
      <c r="F169" s="171" t="str">
        <f>IF(ISNA(IF($D169&gt;0,(VLOOKUP($D169,Engagés!$C$10:$K$509,8,FALSE))," ")),"",(IF($D169&gt;0,(VLOOKUP($D169,Engagés!$C$10:$K$509,8,FALSE))," ")))</f>
        <v xml:space="preserve"> </v>
      </c>
      <c r="G169" s="171" t="str">
        <f>IF(ISNA(IF($D169&gt;0,(VLOOKUP($D169,Engagés!$C$10:$K$509,9,FALSE))," ")),"",(IF($D169&gt;0,(VLOOKUP($D169,Engagés!$C$10:$K$509,9,FALSE))," ")))</f>
        <v xml:space="preserve"> </v>
      </c>
      <c r="H169" s="170" t="str">
        <f>IF(ISNA(IF($D169&gt;0,(VLOOKUP($D169,Engagés!$C$10:$N$509,10,FALSE))," ")),"",(IF($D169&gt;0,(VLOOKUP($D169,Engagés!$C$10:$N$509,10,FALSE))," ")))</f>
        <v xml:space="preserve"> </v>
      </c>
      <c r="I169" s="490"/>
    </row>
    <row r="170" spans="1:9" ht="15.75" customHeight="1">
      <c r="A170" s="554">
        <f t="shared" si="5"/>
        <v>0</v>
      </c>
      <c r="B170" s="479" t="str">
        <f t="shared" si="4"/>
        <v/>
      </c>
      <c r="C170" s="486"/>
      <c r="D170" s="486"/>
      <c r="E170" s="171" t="str">
        <f>IF(ISNA(IF($D170&gt;0,CONCATENATE((VLOOKUP($D170,Engagés!$C$10:$K$509,6,FALSE))," ",(VLOOKUP($D170,Engagés!$C$10:$K$509,7,FALSE)))," ")),"",(IF($D170&gt;0,CONCATENATE((VLOOKUP($D170,Engagés!$C$10:$K$509,6,FALSE))," ",(VLOOKUP($D170,Engagés!$C$10:$K$509,7,FALSE)))," ")))</f>
        <v xml:space="preserve"> </v>
      </c>
      <c r="F170" s="171" t="str">
        <f>IF(ISNA(IF($D170&gt;0,(VLOOKUP($D170,Engagés!$C$10:$K$509,8,FALSE))," ")),"",(IF($D170&gt;0,(VLOOKUP($D170,Engagés!$C$10:$K$509,8,FALSE))," ")))</f>
        <v xml:space="preserve"> </v>
      </c>
      <c r="G170" s="171" t="str">
        <f>IF(ISNA(IF($D170&gt;0,(VLOOKUP($D170,Engagés!$C$10:$K$509,9,FALSE))," ")),"",(IF($D170&gt;0,(VLOOKUP($D170,Engagés!$C$10:$K$509,9,FALSE))," ")))</f>
        <v xml:space="preserve"> </v>
      </c>
      <c r="H170" s="170" t="str">
        <f>IF(ISNA(IF($D170&gt;0,(VLOOKUP($D170,Engagés!$C$10:$N$509,10,FALSE))," ")),"",(IF($D170&gt;0,(VLOOKUP($D170,Engagés!$C$10:$N$509,10,FALSE))," ")))</f>
        <v xml:space="preserve"> </v>
      </c>
      <c r="I170" s="490"/>
    </row>
    <row r="171" spans="1:9" ht="15.75" customHeight="1">
      <c r="A171" s="554">
        <f t="shared" si="5"/>
        <v>0</v>
      </c>
      <c r="B171" s="479" t="str">
        <f t="shared" si="4"/>
        <v/>
      </c>
      <c r="C171" s="486"/>
      <c r="D171" s="486"/>
      <c r="E171" s="171" t="str">
        <f>IF(ISNA(IF($D171&gt;0,CONCATENATE((VLOOKUP($D171,Engagés!$C$10:$K$509,6,FALSE))," ",(VLOOKUP($D171,Engagés!$C$10:$K$509,7,FALSE)))," ")),"",(IF($D171&gt;0,CONCATENATE((VLOOKUP($D171,Engagés!$C$10:$K$509,6,FALSE))," ",(VLOOKUP($D171,Engagés!$C$10:$K$509,7,FALSE)))," ")))</f>
        <v xml:space="preserve"> </v>
      </c>
      <c r="F171" s="171" t="str">
        <f>IF(ISNA(IF($D171&gt;0,(VLOOKUP($D171,Engagés!$C$10:$K$509,8,FALSE))," ")),"",(IF($D171&gt;0,(VLOOKUP($D171,Engagés!$C$10:$K$509,8,FALSE))," ")))</f>
        <v xml:space="preserve"> </v>
      </c>
      <c r="G171" s="171" t="str">
        <f>IF(ISNA(IF($D171&gt;0,(VLOOKUP($D171,Engagés!$C$10:$K$509,9,FALSE))," ")),"",(IF($D171&gt;0,(VLOOKUP($D171,Engagés!$C$10:$K$509,9,FALSE))," ")))</f>
        <v xml:space="preserve"> </v>
      </c>
      <c r="H171" s="170" t="str">
        <f>IF(ISNA(IF($D171&gt;0,(VLOOKUP($D171,Engagés!$C$10:$N$509,10,FALSE))," ")),"",(IF($D171&gt;0,(VLOOKUP($D171,Engagés!$C$10:$N$509,10,FALSE))," ")))</f>
        <v xml:space="preserve"> </v>
      </c>
      <c r="I171" s="490"/>
    </row>
    <row r="172" spans="1:9" ht="15.75" customHeight="1">
      <c r="A172" s="554">
        <f t="shared" si="5"/>
        <v>0</v>
      </c>
      <c r="B172" s="479" t="str">
        <f t="shared" si="4"/>
        <v/>
      </c>
      <c r="C172" s="486"/>
      <c r="D172" s="486"/>
      <c r="E172" s="171" t="str">
        <f>IF(ISNA(IF($D172&gt;0,CONCATENATE((VLOOKUP($D172,Engagés!$C$10:$K$509,6,FALSE))," ",(VLOOKUP($D172,Engagés!$C$10:$K$509,7,FALSE)))," ")),"",(IF($D172&gt;0,CONCATENATE((VLOOKUP($D172,Engagés!$C$10:$K$509,6,FALSE))," ",(VLOOKUP($D172,Engagés!$C$10:$K$509,7,FALSE)))," ")))</f>
        <v xml:space="preserve"> </v>
      </c>
      <c r="F172" s="171" t="str">
        <f>IF(ISNA(IF($D172&gt;0,(VLOOKUP($D172,Engagés!$C$10:$K$509,8,FALSE))," ")),"",(IF($D172&gt;0,(VLOOKUP($D172,Engagés!$C$10:$K$509,8,FALSE))," ")))</f>
        <v xml:space="preserve"> </v>
      </c>
      <c r="G172" s="171" t="str">
        <f>IF(ISNA(IF($D172&gt;0,(VLOOKUP($D172,Engagés!$C$10:$K$509,9,FALSE))," ")),"",(IF($D172&gt;0,(VLOOKUP($D172,Engagés!$C$10:$K$509,9,FALSE))," ")))</f>
        <v xml:space="preserve"> </v>
      </c>
      <c r="H172" s="170" t="str">
        <f>IF(ISNA(IF($D172&gt;0,(VLOOKUP($D172,Engagés!$C$10:$N$509,10,FALSE))," ")),"",(IF($D172&gt;0,(VLOOKUP($D172,Engagés!$C$10:$N$509,10,FALSE))," ")))</f>
        <v xml:space="preserve"> </v>
      </c>
      <c r="I172" s="490"/>
    </row>
    <row r="173" spans="1:9" ht="15.75" customHeight="1">
      <c r="A173" s="554">
        <f t="shared" si="5"/>
        <v>0</v>
      </c>
      <c r="B173" s="479" t="str">
        <f t="shared" si="4"/>
        <v/>
      </c>
      <c r="C173" s="486"/>
      <c r="D173" s="486"/>
      <c r="E173" s="171" t="str">
        <f>IF(ISNA(IF($D173&gt;0,CONCATENATE((VLOOKUP($D173,Engagés!$C$10:$K$509,6,FALSE))," ",(VLOOKUP($D173,Engagés!$C$10:$K$509,7,FALSE)))," ")),"",(IF($D173&gt;0,CONCATENATE((VLOOKUP($D173,Engagés!$C$10:$K$509,6,FALSE))," ",(VLOOKUP($D173,Engagés!$C$10:$K$509,7,FALSE)))," ")))</f>
        <v xml:space="preserve"> </v>
      </c>
      <c r="F173" s="171" t="str">
        <f>IF(ISNA(IF($D173&gt;0,(VLOOKUP($D173,Engagés!$C$10:$K$509,8,FALSE))," ")),"",(IF($D173&gt;0,(VLOOKUP($D173,Engagés!$C$10:$K$509,8,FALSE))," ")))</f>
        <v xml:space="preserve"> </v>
      </c>
      <c r="G173" s="171" t="str">
        <f>IF(ISNA(IF($D173&gt;0,(VLOOKUP($D173,Engagés!$C$10:$K$509,9,FALSE))," ")),"",(IF($D173&gt;0,(VLOOKUP($D173,Engagés!$C$10:$K$509,9,FALSE))," ")))</f>
        <v xml:space="preserve"> </v>
      </c>
      <c r="H173" s="170" t="str">
        <f>IF(ISNA(IF($D173&gt;0,(VLOOKUP($D173,Engagés!$C$10:$N$509,10,FALSE))," ")),"",(IF($D173&gt;0,(VLOOKUP($D173,Engagés!$C$10:$N$509,10,FALSE))," ")))</f>
        <v xml:space="preserve"> </v>
      </c>
      <c r="I173" s="490"/>
    </row>
    <row r="174" spans="1:9" ht="15.75" customHeight="1">
      <c r="A174" s="554">
        <f t="shared" si="5"/>
        <v>0</v>
      </c>
      <c r="B174" s="479" t="str">
        <f t="shared" si="4"/>
        <v/>
      </c>
      <c r="C174" s="486"/>
      <c r="D174" s="486"/>
      <c r="E174" s="171" t="str">
        <f>IF(ISNA(IF($D174&gt;0,CONCATENATE((VLOOKUP($D174,Engagés!$C$10:$K$509,6,FALSE))," ",(VLOOKUP($D174,Engagés!$C$10:$K$509,7,FALSE)))," ")),"",(IF($D174&gt;0,CONCATENATE((VLOOKUP($D174,Engagés!$C$10:$K$509,6,FALSE))," ",(VLOOKUP($D174,Engagés!$C$10:$K$509,7,FALSE)))," ")))</f>
        <v xml:space="preserve"> </v>
      </c>
      <c r="F174" s="171" t="str">
        <f>IF(ISNA(IF($D174&gt;0,(VLOOKUP($D174,Engagés!$C$10:$K$509,8,FALSE))," ")),"",(IF($D174&gt;0,(VLOOKUP($D174,Engagés!$C$10:$K$509,8,FALSE))," ")))</f>
        <v xml:space="preserve"> </v>
      </c>
      <c r="G174" s="171" t="str">
        <f>IF(ISNA(IF($D174&gt;0,(VLOOKUP($D174,Engagés!$C$10:$K$509,9,FALSE))," ")),"",(IF($D174&gt;0,(VLOOKUP($D174,Engagés!$C$10:$K$509,9,FALSE))," ")))</f>
        <v xml:space="preserve"> </v>
      </c>
      <c r="H174" s="170" t="str">
        <f>IF(ISNA(IF($D174&gt;0,(VLOOKUP($D174,Engagés!$C$10:$N$509,10,FALSE))," ")),"",(IF($D174&gt;0,(VLOOKUP($D174,Engagés!$C$10:$N$509,10,FALSE))," ")))</f>
        <v xml:space="preserve"> </v>
      </c>
      <c r="I174" s="490"/>
    </row>
    <row r="175" spans="1:9" ht="15.75" customHeight="1">
      <c r="A175" s="554">
        <f t="shared" si="5"/>
        <v>0</v>
      </c>
      <c r="B175" s="479" t="str">
        <f t="shared" si="4"/>
        <v/>
      </c>
      <c r="C175" s="486"/>
      <c r="D175" s="486"/>
      <c r="E175" s="171" t="str">
        <f>IF(ISNA(IF($D175&gt;0,CONCATENATE((VLOOKUP($D175,Engagés!$C$10:$K$509,6,FALSE))," ",(VLOOKUP($D175,Engagés!$C$10:$K$509,7,FALSE)))," ")),"",(IF($D175&gt;0,CONCATENATE((VLOOKUP($D175,Engagés!$C$10:$K$509,6,FALSE))," ",(VLOOKUP($D175,Engagés!$C$10:$K$509,7,FALSE)))," ")))</f>
        <v xml:space="preserve"> </v>
      </c>
      <c r="F175" s="171" t="str">
        <f>IF(ISNA(IF($D175&gt;0,(VLOOKUP($D175,Engagés!$C$10:$K$509,8,FALSE))," ")),"",(IF($D175&gt;0,(VLOOKUP($D175,Engagés!$C$10:$K$509,8,FALSE))," ")))</f>
        <v xml:space="preserve"> </v>
      </c>
      <c r="G175" s="171" t="str">
        <f>IF(ISNA(IF($D175&gt;0,(VLOOKUP($D175,Engagés!$C$10:$K$509,9,FALSE))," ")),"",(IF($D175&gt;0,(VLOOKUP($D175,Engagés!$C$10:$K$509,9,FALSE))," ")))</f>
        <v xml:space="preserve"> </v>
      </c>
      <c r="H175" s="170" t="str">
        <f>IF(ISNA(IF($D175&gt;0,(VLOOKUP($D175,Engagés!$C$10:$N$509,10,FALSE))," ")),"",(IF($D175&gt;0,(VLOOKUP($D175,Engagés!$C$10:$N$509,10,FALSE))," ")))</f>
        <v xml:space="preserve"> </v>
      </c>
      <c r="I175" s="490"/>
    </row>
    <row r="176" spans="1:9" ht="15.75" customHeight="1">
      <c r="A176" s="554">
        <f t="shared" si="5"/>
        <v>0</v>
      </c>
      <c r="B176" s="479" t="str">
        <f t="shared" si="4"/>
        <v/>
      </c>
      <c r="C176" s="486"/>
      <c r="D176" s="486"/>
      <c r="E176" s="171" t="str">
        <f>IF(ISNA(IF($D176&gt;0,CONCATENATE((VLOOKUP($D176,Engagés!$C$10:$K$509,6,FALSE))," ",(VLOOKUP($D176,Engagés!$C$10:$K$509,7,FALSE)))," ")),"",(IF($D176&gt;0,CONCATENATE((VLOOKUP($D176,Engagés!$C$10:$K$509,6,FALSE))," ",(VLOOKUP($D176,Engagés!$C$10:$K$509,7,FALSE)))," ")))</f>
        <v xml:space="preserve"> </v>
      </c>
      <c r="F176" s="171" t="str">
        <f>IF(ISNA(IF($D176&gt;0,(VLOOKUP($D176,Engagés!$C$10:$K$509,8,FALSE))," ")),"",(IF($D176&gt;0,(VLOOKUP($D176,Engagés!$C$10:$K$509,8,FALSE))," ")))</f>
        <v xml:space="preserve"> </v>
      </c>
      <c r="G176" s="171" t="str">
        <f>IF(ISNA(IF($D176&gt;0,(VLOOKUP($D176,Engagés!$C$10:$K$509,9,FALSE))," ")),"",(IF($D176&gt;0,(VLOOKUP($D176,Engagés!$C$10:$K$509,9,FALSE))," ")))</f>
        <v xml:space="preserve"> </v>
      </c>
      <c r="H176" s="170" t="str">
        <f>IF(ISNA(IF($D176&gt;0,(VLOOKUP($D176,Engagés!$C$10:$N$509,10,FALSE))," ")),"",(IF($D176&gt;0,(VLOOKUP($D176,Engagés!$C$10:$N$509,10,FALSE))," ")))</f>
        <v xml:space="preserve"> </v>
      </c>
      <c r="I176" s="490"/>
    </row>
    <row r="177" spans="1:9" ht="15.75" customHeight="1">
      <c r="A177" s="554">
        <f t="shared" si="5"/>
        <v>0</v>
      </c>
      <c r="B177" s="479" t="str">
        <f t="shared" si="4"/>
        <v/>
      </c>
      <c r="C177" s="486"/>
      <c r="D177" s="486"/>
      <c r="E177" s="171" t="str">
        <f>IF(ISNA(IF($D177&gt;0,CONCATENATE((VLOOKUP($D177,Engagés!$C$10:$K$509,6,FALSE))," ",(VLOOKUP($D177,Engagés!$C$10:$K$509,7,FALSE)))," ")),"",(IF($D177&gt;0,CONCATENATE((VLOOKUP($D177,Engagés!$C$10:$K$509,6,FALSE))," ",(VLOOKUP($D177,Engagés!$C$10:$K$509,7,FALSE)))," ")))</f>
        <v xml:space="preserve"> </v>
      </c>
      <c r="F177" s="171" t="str">
        <f>IF(ISNA(IF($D177&gt;0,(VLOOKUP($D177,Engagés!$C$10:$K$509,8,FALSE))," ")),"",(IF($D177&gt;0,(VLOOKUP($D177,Engagés!$C$10:$K$509,8,FALSE))," ")))</f>
        <v xml:space="preserve"> </v>
      </c>
      <c r="G177" s="171" t="str">
        <f>IF(ISNA(IF($D177&gt;0,(VLOOKUP($D177,Engagés!$C$10:$K$509,9,FALSE))," ")),"",(IF($D177&gt;0,(VLOOKUP($D177,Engagés!$C$10:$K$509,9,FALSE))," ")))</f>
        <v xml:space="preserve"> </v>
      </c>
      <c r="H177" s="170" t="str">
        <f>IF(ISNA(IF($D177&gt;0,(VLOOKUP($D177,Engagés!$C$10:$N$509,10,FALSE))," ")),"",(IF($D177&gt;0,(VLOOKUP($D177,Engagés!$C$10:$N$509,10,FALSE))," ")))</f>
        <v xml:space="preserve"> </v>
      </c>
      <c r="I177" s="490"/>
    </row>
    <row r="178" spans="1:9" ht="15.75" customHeight="1">
      <c r="A178" s="554">
        <f t="shared" si="5"/>
        <v>0</v>
      </c>
      <c r="B178" s="479" t="str">
        <f t="shared" si="4"/>
        <v/>
      </c>
      <c r="C178" s="486"/>
      <c r="D178" s="486"/>
      <c r="E178" s="171" t="str">
        <f>IF(ISNA(IF($D178&gt;0,CONCATENATE((VLOOKUP($D178,Engagés!$C$10:$K$509,6,FALSE))," ",(VLOOKUP($D178,Engagés!$C$10:$K$509,7,FALSE)))," ")),"",(IF($D178&gt;0,CONCATENATE((VLOOKUP($D178,Engagés!$C$10:$K$509,6,FALSE))," ",(VLOOKUP($D178,Engagés!$C$10:$K$509,7,FALSE)))," ")))</f>
        <v xml:space="preserve"> </v>
      </c>
      <c r="F178" s="171" t="str">
        <f>IF(ISNA(IF($D178&gt;0,(VLOOKUP($D178,Engagés!$C$10:$K$509,8,FALSE))," ")),"",(IF($D178&gt;0,(VLOOKUP($D178,Engagés!$C$10:$K$509,8,FALSE))," ")))</f>
        <v xml:space="preserve"> </v>
      </c>
      <c r="G178" s="171" t="str">
        <f>IF(ISNA(IF($D178&gt;0,(VLOOKUP($D178,Engagés!$C$10:$K$509,9,FALSE))," ")),"",(IF($D178&gt;0,(VLOOKUP($D178,Engagés!$C$10:$K$509,9,FALSE))," ")))</f>
        <v xml:space="preserve"> </v>
      </c>
      <c r="H178" s="170" t="str">
        <f>IF(ISNA(IF($D178&gt;0,(VLOOKUP($D178,Engagés!$C$10:$N$509,10,FALSE))," ")),"",(IF($D178&gt;0,(VLOOKUP($D178,Engagés!$C$10:$N$509,10,FALSE))," ")))</f>
        <v xml:space="preserve"> </v>
      </c>
      <c r="I178" s="490"/>
    </row>
    <row r="179" spans="1:9" ht="15.75" customHeight="1">
      <c r="A179" s="554">
        <f t="shared" si="5"/>
        <v>0</v>
      </c>
      <c r="B179" s="479" t="str">
        <f t="shared" si="4"/>
        <v/>
      </c>
      <c r="C179" s="486"/>
      <c r="D179" s="486"/>
      <c r="E179" s="171" t="str">
        <f>IF(ISNA(IF($D179&gt;0,CONCATENATE((VLOOKUP($D179,Engagés!$C$10:$K$509,6,FALSE))," ",(VLOOKUP($D179,Engagés!$C$10:$K$509,7,FALSE)))," ")),"",(IF($D179&gt;0,CONCATENATE((VLOOKUP($D179,Engagés!$C$10:$K$509,6,FALSE))," ",(VLOOKUP($D179,Engagés!$C$10:$K$509,7,FALSE)))," ")))</f>
        <v xml:space="preserve"> </v>
      </c>
      <c r="F179" s="171" t="str">
        <f>IF(ISNA(IF($D179&gt;0,(VLOOKUP($D179,Engagés!$C$10:$K$509,8,FALSE))," ")),"",(IF($D179&gt;0,(VLOOKUP($D179,Engagés!$C$10:$K$509,8,FALSE))," ")))</f>
        <v xml:space="preserve"> </v>
      </c>
      <c r="G179" s="171" t="str">
        <f>IF(ISNA(IF($D179&gt;0,(VLOOKUP($D179,Engagés!$C$10:$K$509,9,FALSE))," ")),"",(IF($D179&gt;0,(VLOOKUP($D179,Engagés!$C$10:$K$509,9,FALSE))," ")))</f>
        <v xml:space="preserve"> </v>
      </c>
      <c r="H179" s="170" t="str">
        <f>IF(ISNA(IF($D179&gt;0,(VLOOKUP($D179,Engagés!$C$10:$N$509,10,FALSE))," ")),"",(IF($D179&gt;0,(VLOOKUP($D179,Engagés!$C$10:$N$509,10,FALSE))," ")))</f>
        <v xml:space="preserve"> </v>
      </c>
      <c r="I179" s="490"/>
    </row>
    <row r="180" spans="1:9" ht="15.75" customHeight="1">
      <c r="A180" s="554">
        <f t="shared" si="5"/>
        <v>0</v>
      </c>
      <c r="B180" s="479" t="str">
        <f t="shared" si="4"/>
        <v/>
      </c>
      <c r="C180" s="486"/>
      <c r="D180" s="486"/>
      <c r="E180" s="171" t="str">
        <f>IF(ISNA(IF($D180&gt;0,CONCATENATE((VLOOKUP($D180,Engagés!$C$10:$K$509,6,FALSE))," ",(VLOOKUP($D180,Engagés!$C$10:$K$509,7,FALSE)))," ")),"",(IF($D180&gt;0,CONCATENATE((VLOOKUP($D180,Engagés!$C$10:$K$509,6,FALSE))," ",(VLOOKUP($D180,Engagés!$C$10:$K$509,7,FALSE)))," ")))</f>
        <v xml:space="preserve"> </v>
      </c>
      <c r="F180" s="171" t="str">
        <f>IF(ISNA(IF($D180&gt;0,(VLOOKUP($D180,Engagés!$C$10:$K$509,8,FALSE))," ")),"",(IF($D180&gt;0,(VLOOKUP($D180,Engagés!$C$10:$K$509,8,FALSE))," ")))</f>
        <v xml:space="preserve"> </v>
      </c>
      <c r="G180" s="171" t="str">
        <f>IF(ISNA(IF($D180&gt;0,(VLOOKUP($D180,Engagés!$C$10:$K$509,9,FALSE))," ")),"",(IF($D180&gt;0,(VLOOKUP($D180,Engagés!$C$10:$K$509,9,FALSE))," ")))</f>
        <v xml:space="preserve"> </v>
      </c>
      <c r="H180" s="170" t="str">
        <f>IF(ISNA(IF($D180&gt;0,(VLOOKUP($D180,Engagés!$C$10:$N$509,10,FALSE))," ")),"",(IF($D180&gt;0,(VLOOKUP($D180,Engagés!$C$10:$N$509,10,FALSE))," ")))</f>
        <v xml:space="preserve"> </v>
      </c>
      <c r="I180" s="490"/>
    </row>
    <row r="181" spans="1:9" ht="15.75" customHeight="1">
      <c r="A181" s="554">
        <f t="shared" si="5"/>
        <v>0</v>
      </c>
      <c r="B181" s="479" t="str">
        <f t="shared" si="4"/>
        <v/>
      </c>
      <c r="C181" s="486"/>
      <c r="D181" s="486"/>
      <c r="E181" s="171" t="str">
        <f>IF(ISNA(IF($D181&gt;0,CONCATENATE((VLOOKUP($D181,Engagés!$C$10:$K$509,6,FALSE))," ",(VLOOKUP($D181,Engagés!$C$10:$K$509,7,FALSE)))," ")),"",(IF($D181&gt;0,CONCATENATE((VLOOKUP($D181,Engagés!$C$10:$K$509,6,FALSE))," ",(VLOOKUP($D181,Engagés!$C$10:$K$509,7,FALSE)))," ")))</f>
        <v xml:space="preserve"> </v>
      </c>
      <c r="F181" s="171" t="str">
        <f>IF(ISNA(IF($D181&gt;0,(VLOOKUP($D181,Engagés!$C$10:$K$509,8,FALSE))," ")),"",(IF($D181&gt;0,(VLOOKUP($D181,Engagés!$C$10:$K$509,8,FALSE))," ")))</f>
        <v xml:space="preserve"> </v>
      </c>
      <c r="G181" s="171" t="str">
        <f>IF(ISNA(IF($D181&gt;0,(VLOOKUP($D181,Engagés!$C$10:$K$509,9,FALSE))," ")),"",(IF($D181&gt;0,(VLOOKUP($D181,Engagés!$C$10:$K$509,9,FALSE))," ")))</f>
        <v xml:space="preserve"> </v>
      </c>
      <c r="H181" s="170" t="str">
        <f>IF(ISNA(IF($D181&gt;0,(VLOOKUP($D181,Engagés!$C$10:$N$509,10,FALSE))," ")),"",(IF($D181&gt;0,(VLOOKUP($D181,Engagés!$C$10:$N$509,10,FALSE))," ")))</f>
        <v xml:space="preserve"> </v>
      </c>
      <c r="I181" s="490"/>
    </row>
    <row r="182" spans="1:9" ht="15.75" customHeight="1">
      <c r="A182" s="554">
        <f t="shared" si="5"/>
        <v>0</v>
      </c>
      <c r="B182" s="479" t="str">
        <f t="shared" si="4"/>
        <v/>
      </c>
      <c r="C182" s="486"/>
      <c r="D182" s="486"/>
      <c r="E182" s="171" t="str">
        <f>IF(ISNA(IF($D182&gt;0,CONCATENATE((VLOOKUP($D182,Engagés!$C$10:$K$509,6,FALSE))," ",(VLOOKUP($D182,Engagés!$C$10:$K$509,7,FALSE)))," ")),"",(IF($D182&gt;0,CONCATENATE((VLOOKUP($D182,Engagés!$C$10:$K$509,6,FALSE))," ",(VLOOKUP($D182,Engagés!$C$10:$K$509,7,FALSE)))," ")))</f>
        <v xml:space="preserve"> </v>
      </c>
      <c r="F182" s="171" t="str">
        <f>IF(ISNA(IF($D182&gt;0,(VLOOKUP($D182,Engagés!$C$10:$K$509,8,FALSE))," ")),"",(IF($D182&gt;0,(VLOOKUP($D182,Engagés!$C$10:$K$509,8,FALSE))," ")))</f>
        <v xml:space="preserve"> </v>
      </c>
      <c r="G182" s="171" t="str">
        <f>IF(ISNA(IF($D182&gt;0,(VLOOKUP($D182,Engagés!$C$10:$K$509,9,FALSE))," ")),"",(IF($D182&gt;0,(VLOOKUP($D182,Engagés!$C$10:$K$509,9,FALSE))," ")))</f>
        <v xml:space="preserve"> </v>
      </c>
      <c r="H182" s="170" t="str">
        <f>IF(ISNA(IF($D182&gt;0,(VLOOKUP($D182,Engagés!$C$10:$N$509,10,FALSE))," ")),"",(IF($D182&gt;0,(VLOOKUP($D182,Engagés!$C$10:$N$509,10,FALSE))," ")))</f>
        <v xml:space="preserve"> </v>
      </c>
      <c r="I182" s="490"/>
    </row>
    <row r="183" spans="1:9" ht="15.75" customHeight="1">
      <c r="A183" s="554">
        <f t="shared" si="5"/>
        <v>0</v>
      </c>
      <c r="B183" s="479" t="str">
        <f t="shared" si="4"/>
        <v/>
      </c>
      <c r="C183" s="486"/>
      <c r="D183" s="486"/>
      <c r="E183" s="171" t="str">
        <f>IF(ISNA(IF($D183&gt;0,CONCATENATE((VLOOKUP($D183,Engagés!$C$10:$K$509,6,FALSE))," ",(VLOOKUP($D183,Engagés!$C$10:$K$509,7,FALSE)))," ")),"",(IF($D183&gt;0,CONCATENATE((VLOOKUP($D183,Engagés!$C$10:$K$509,6,FALSE))," ",(VLOOKUP($D183,Engagés!$C$10:$K$509,7,FALSE)))," ")))</f>
        <v xml:space="preserve"> </v>
      </c>
      <c r="F183" s="171" t="str">
        <f>IF(ISNA(IF($D183&gt;0,(VLOOKUP($D183,Engagés!$C$10:$K$509,8,FALSE))," ")),"",(IF($D183&gt;0,(VLOOKUP($D183,Engagés!$C$10:$K$509,8,FALSE))," ")))</f>
        <v xml:space="preserve"> </v>
      </c>
      <c r="G183" s="171" t="str">
        <f>IF(ISNA(IF($D183&gt;0,(VLOOKUP($D183,Engagés!$C$10:$K$509,9,FALSE))," ")),"",(IF($D183&gt;0,(VLOOKUP($D183,Engagés!$C$10:$K$509,9,FALSE))," ")))</f>
        <v xml:space="preserve"> </v>
      </c>
      <c r="H183" s="170" t="str">
        <f>IF(ISNA(IF($D183&gt;0,(VLOOKUP($D183,Engagés!$C$10:$N$509,10,FALSE))," ")),"",(IF($D183&gt;0,(VLOOKUP($D183,Engagés!$C$10:$N$509,10,FALSE))," ")))</f>
        <v xml:space="preserve"> </v>
      </c>
      <c r="I183" s="490"/>
    </row>
    <row r="184" spans="1:9" ht="15.75" customHeight="1">
      <c r="A184" s="554">
        <f t="shared" si="5"/>
        <v>0</v>
      </c>
      <c r="B184" s="479" t="str">
        <f t="shared" si="4"/>
        <v/>
      </c>
      <c r="C184" s="486"/>
      <c r="D184" s="486"/>
      <c r="E184" s="171" t="str">
        <f>IF(ISNA(IF($D184&gt;0,CONCATENATE((VLOOKUP($D184,Engagés!$C$10:$K$509,6,FALSE))," ",(VLOOKUP($D184,Engagés!$C$10:$K$509,7,FALSE)))," ")),"",(IF($D184&gt;0,CONCATENATE((VLOOKUP($D184,Engagés!$C$10:$K$509,6,FALSE))," ",(VLOOKUP($D184,Engagés!$C$10:$K$509,7,FALSE)))," ")))</f>
        <v xml:space="preserve"> </v>
      </c>
      <c r="F184" s="171" t="str">
        <f>IF(ISNA(IF($D184&gt;0,(VLOOKUP($D184,Engagés!$C$10:$K$509,8,FALSE))," ")),"",(IF($D184&gt;0,(VLOOKUP($D184,Engagés!$C$10:$K$509,8,FALSE))," ")))</f>
        <v xml:space="preserve"> </v>
      </c>
      <c r="G184" s="171" t="str">
        <f>IF(ISNA(IF($D184&gt;0,(VLOOKUP($D184,Engagés!$C$10:$K$509,9,FALSE))," ")),"",(IF($D184&gt;0,(VLOOKUP($D184,Engagés!$C$10:$K$509,9,FALSE))," ")))</f>
        <v xml:space="preserve"> </v>
      </c>
      <c r="H184" s="170" t="str">
        <f>IF(ISNA(IF($D184&gt;0,(VLOOKUP($D184,Engagés!$C$10:$N$509,10,FALSE))," ")),"",(IF($D184&gt;0,(VLOOKUP($D184,Engagés!$C$10:$N$509,10,FALSE))," ")))</f>
        <v xml:space="preserve"> </v>
      </c>
      <c r="I184" s="490"/>
    </row>
    <row r="185" spans="1:9" ht="15.75" customHeight="1">
      <c r="A185" s="554">
        <f t="shared" si="5"/>
        <v>0</v>
      </c>
      <c r="B185" s="479" t="str">
        <f t="shared" si="4"/>
        <v/>
      </c>
      <c r="C185" s="486"/>
      <c r="D185" s="486"/>
      <c r="E185" s="171" t="str">
        <f>IF(ISNA(IF($D185&gt;0,CONCATENATE((VLOOKUP($D185,Engagés!$C$10:$K$509,6,FALSE))," ",(VLOOKUP($D185,Engagés!$C$10:$K$509,7,FALSE)))," ")),"",(IF($D185&gt;0,CONCATENATE((VLOOKUP($D185,Engagés!$C$10:$K$509,6,FALSE))," ",(VLOOKUP($D185,Engagés!$C$10:$K$509,7,FALSE)))," ")))</f>
        <v xml:space="preserve"> </v>
      </c>
      <c r="F185" s="171" t="str">
        <f>IF(ISNA(IF($D185&gt;0,(VLOOKUP($D185,Engagés!$C$10:$K$509,8,FALSE))," ")),"",(IF($D185&gt;0,(VLOOKUP($D185,Engagés!$C$10:$K$509,8,FALSE))," ")))</f>
        <v xml:space="preserve"> </v>
      </c>
      <c r="G185" s="171" t="str">
        <f>IF(ISNA(IF($D185&gt;0,(VLOOKUP($D185,Engagés!$C$10:$K$509,9,FALSE))," ")),"",(IF($D185&gt;0,(VLOOKUP($D185,Engagés!$C$10:$K$509,9,FALSE))," ")))</f>
        <v xml:space="preserve"> </v>
      </c>
      <c r="H185" s="170" t="str">
        <f>IF(ISNA(IF($D185&gt;0,(VLOOKUP($D185,Engagés!$C$10:$N$509,10,FALSE))," ")),"",(IF($D185&gt;0,(VLOOKUP($D185,Engagés!$C$10:$N$509,10,FALSE))," ")))</f>
        <v xml:space="preserve"> </v>
      </c>
      <c r="I185" s="490"/>
    </row>
    <row r="186" spans="1:9" ht="15.75" customHeight="1">
      <c r="A186" s="554">
        <f t="shared" si="5"/>
        <v>0</v>
      </c>
      <c r="B186" s="479" t="str">
        <f t="shared" si="4"/>
        <v/>
      </c>
      <c r="C186" s="486"/>
      <c r="D186" s="486"/>
      <c r="E186" s="171" t="str">
        <f>IF(ISNA(IF($D186&gt;0,CONCATENATE((VLOOKUP($D186,Engagés!$C$10:$K$509,6,FALSE))," ",(VLOOKUP($D186,Engagés!$C$10:$K$509,7,FALSE)))," ")),"",(IF($D186&gt;0,CONCATENATE((VLOOKUP($D186,Engagés!$C$10:$K$509,6,FALSE))," ",(VLOOKUP($D186,Engagés!$C$10:$K$509,7,FALSE)))," ")))</f>
        <v xml:space="preserve"> </v>
      </c>
      <c r="F186" s="171" t="str">
        <f>IF(ISNA(IF($D186&gt;0,(VLOOKUP($D186,Engagés!$C$10:$K$509,8,FALSE))," ")),"",(IF($D186&gt;0,(VLOOKUP($D186,Engagés!$C$10:$K$509,8,FALSE))," ")))</f>
        <v xml:space="preserve"> </v>
      </c>
      <c r="G186" s="171" t="str">
        <f>IF(ISNA(IF($D186&gt;0,(VLOOKUP($D186,Engagés!$C$10:$K$509,9,FALSE))," ")),"",(IF($D186&gt;0,(VLOOKUP($D186,Engagés!$C$10:$K$509,9,FALSE))," ")))</f>
        <v xml:space="preserve"> </v>
      </c>
      <c r="H186" s="170" t="str">
        <f>IF(ISNA(IF($D186&gt;0,(VLOOKUP($D186,Engagés!$C$10:$N$509,10,FALSE))," ")),"",(IF($D186&gt;0,(VLOOKUP($D186,Engagés!$C$10:$N$509,10,FALSE))," ")))</f>
        <v xml:space="preserve"> </v>
      </c>
      <c r="I186" s="490"/>
    </row>
    <row r="187" spans="1:9" ht="15.75" customHeight="1">
      <c r="A187" s="554">
        <f t="shared" si="5"/>
        <v>0</v>
      </c>
      <c r="B187" s="479" t="str">
        <f t="shared" si="4"/>
        <v/>
      </c>
      <c r="C187" s="486"/>
      <c r="D187" s="486"/>
      <c r="E187" s="171" t="str">
        <f>IF(ISNA(IF($D187&gt;0,CONCATENATE((VLOOKUP($D187,Engagés!$C$10:$K$509,6,FALSE))," ",(VLOOKUP($D187,Engagés!$C$10:$K$509,7,FALSE)))," ")),"",(IF($D187&gt;0,CONCATENATE((VLOOKUP($D187,Engagés!$C$10:$K$509,6,FALSE))," ",(VLOOKUP($D187,Engagés!$C$10:$K$509,7,FALSE)))," ")))</f>
        <v xml:space="preserve"> </v>
      </c>
      <c r="F187" s="171" t="str">
        <f>IF(ISNA(IF($D187&gt;0,(VLOOKUP($D187,Engagés!$C$10:$K$509,8,FALSE))," ")),"",(IF($D187&gt;0,(VLOOKUP($D187,Engagés!$C$10:$K$509,8,FALSE))," ")))</f>
        <v xml:space="preserve"> </v>
      </c>
      <c r="G187" s="171" t="str">
        <f>IF(ISNA(IF($D187&gt;0,(VLOOKUP($D187,Engagés!$C$10:$K$509,9,FALSE))," ")),"",(IF($D187&gt;0,(VLOOKUP($D187,Engagés!$C$10:$K$509,9,FALSE))," ")))</f>
        <v xml:space="preserve"> </v>
      </c>
      <c r="H187" s="170" t="str">
        <f>IF(ISNA(IF($D187&gt;0,(VLOOKUP($D187,Engagés!$C$10:$N$509,10,FALSE))," ")),"",(IF($D187&gt;0,(VLOOKUP($D187,Engagés!$C$10:$N$509,10,FALSE))," ")))</f>
        <v xml:space="preserve"> </v>
      </c>
      <c r="I187" s="490"/>
    </row>
    <row r="188" spans="1:9" ht="15.75" customHeight="1">
      <c r="A188" s="554">
        <f t="shared" si="5"/>
        <v>0</v>
      </c>
      <c r="B188" s="479" t="str">
        <f t="shared" si="4"/>
        <v/>
      </c>
      <c r="C188" s="486"/>
      <c r="D188" s="486"/>
      <c r="E188" s="171" t="str">
        <f>IF(ISNA(IF($D188&gt;0,CONCATENATE((VLOOKUP($D188,Engagés!$C$10:$K$509,6,FALSE))," ",(VLOOKUP($D188,Engagés!$C$10:$K$509,7,FALSE)))," ")),"",(IF($D188&gt;0,CONCATENATE((VLOOKUP($D188,Engagés!$C$10:$K$509,6,FALSE))," ",(VLOOKUP($D188,Engagés!$C$10:$K$509,7,FALSE)))," ")))</f>
        <v xml:space="preserve"> </v>
      </c>
      <c r="F188" s="171" t="str">
        <f>IF(ISNA(IF($D188&gt;0,(VLOOKUP($D188,Engagés!$C$10:$K$509,8,FALSE))," ")),"",(IF($D188&gt;0,(VLOOKUP($D188,Engagés!$C$10:$K$509,8,FALSE))," ")))</f>
        <v xml:space="preserve"> </v>
      </c>
      <c r="G188" s="171" t="str">
        <f>IF(ISNA(IF($D188&gt;0,(VLOOKUP($D188,Engagés!$C$10:$K$509,9,FALSE))," ")),"",(IF($D188&gt;0,(VLOOKUP($D188,Engagés!$C$10:$K$509,9,FALSE))," ")))</f>
        <v xml:space="preserve"> </v>
      </c>
      <c r="H188" s="170" t="str">
        <f>IF(ISNA(IF($D188&gt;0,(VLOOKUP($D188,Engagés!$C$10:$N$509,10,FALSE))," ")),"",(IF($D188&gt;0,(VLOOKUP($D188,Engagés!$C$10:$N$509,10,FALSE))," ")))</f>
        <v xml:space="preserve"> </v>
      </c>
      <c r="I188" s="490"/>
    </row>
    <row r="189" spans="1:9" ht="15.75" customHeight="1">
      <c r="A189" s="554">
        <f t="shared" si="5"/>
        <v>0</v>
      </c>
      <c r="B189" s="479" t="str">
        <f t="shared" si="4"/>
        <v/>
      </c>
      <c r="C189" s="486"/>
      <c r="D189" s="486"/>
      <c r="E189" s="171" t="str">
        <f>IF(ISNA(IF($D189&gt;0,CONCATENATE((VLOOKUP($D189,Engagés!$C$10:$K$509,6,FALSE))," ",(VLOOKUP($D189,Engagés!$C$10:$K$509,7,FALSE)))," ")),"",(IF($D189&gt;0,CONCATENATE((VLOOKUP($D189,Engagés!$C$10:$K$509,6,FALSE))," ",(VLOOKUP($D189,Engagés!$C$10:$K$509,7,FALSE)))," ")))</f>
        <v xml:space="preserve"> </v>
      </c>
      <c r="F189" s="171" t="str">
        <f>IF(ISNA(IF($D189&gt;0,(VLOOKUP($D189,Engagés!$C$10:$K$509,8,FALSE))," ")),"",(IF($D189&gt;0,(VLOOKUP($D189,Engagés!$C$10:$K$509,8,FALSE))," ")))</f>
        <v xml:space="preserve"> </v>
      </c>
      <c r="G189" s="171" t="str">
        <f>IF(ISNA(IF($D189&gt;0,(VLOOKUP($D189,Engagés!$C$10:$K$509,9,FALSE))," ")),"",(IF($D189&gt;0,(VLOOKUP($D189,Engagés!$C$10:$K$509,9,FALSE))," ")))</f>
        <v xml:space="preserve"> </v>
      </c>
      <c r="H189" s="170" t="str">
        <f>IF(ISNA(IF($D189&gt;0,(VLOOKUP($D189,Engagés!$C$10:$N$509,10,FALSE))," ")),"",(IF($D189&gt;0,(VLOOKUP($D189,Engagés!$C$10:$N$509,10,FALSE))," ")))</f>
        <v xml:space="preserve"> </v>
      </c>
      <c r="I189" s="490"/>
    </row>
    <row r="190" spans="1:9" ht="15.75" customHeight="1">
      <c r="A190" s="554">
        <f t="shared" si="5"/>
        <v>0</v>
      </c>
      <c r="B190" s="479" t="str">
        <f t="shared" si="4"/>
        <v/>
      </c>
      <c r="C190" s="486"/>
      <c r="D190" s="486"/>
      <c r="E190" s="171" t="str">
        <f>IF(ISNA(IF($D190&gt;0,CONCATENATE((VLOOKUP($D190,Engagés!$C$10:$K$509,6,FALSE))," ",(VLOOKUP($D190,Engagés!$C$10:$K$509,7,FALSE)))," ")),"",(IF($D190&gt;0,CONCATENATE((VLOOKUP($D190,Engagés!$C$10:$K$509,6,FALSE))," ",(VLOOKUP($D190,Engagés!$C$10:$K$509,7,FALSE)))," ")))</f>
        <v xml:space="preserve"> </v>
      </c>
      <c r="F190" s="171" t="str">
        <f>IF(ISNA(IF($D190&gt;0,(VLOOKUP($D190,Engagés!$C$10:$K$509,8,FALSE))," ")),"",(IF($D190&gt;0,(VLOOKUP($D190,Engagés!$C$10:$K$509,8,FALSE))," ")))</f>
        <v xml:space="preserve"> </v>
      </c>
      <c r="G190" s="171" t="str">
        <f>IF(ISNA(IF($D190&gt;0,(VLOOKUP($D190,Engagés!$C$10:$K$509,9,FALSE))," ")),"",(IF($D190&gt;0,(VLOOKUP($D190,Engagés!$C$10:$K$509,9,FALSE))," ")))</f>
        <v xml:space="preserve"> </v>
      </c>
      <c r="H190" s="170" t="str">
        <f>IF(ISNA(IF($D190&gt;0,(VLOOKUP($D190,Engagés!$C$10:$N$509,10,FALSE))," ")),"",(IF($D190&gt;0,(VLOOKUP($D190,Engagés!$C$10:$N$509,10,FALSE))," ")))</f>
        <v xml:space="preserve"> </v>
      </c>
      <c r="I190" s="490"/>
    </row>
    <row r="191" spans="1:9" ht="15.75" customHeight="1">
      <c r="A191" s="554">
        <f t="shared" si="5"/>
        <v>0</v>
      </c>
      <c r="B191" s="479" t="str">
        <f t="shared" si="4"/>
        <v/>
      </c>
      <c r="C191" s="486"/>
      <c r="D191" s="486"/>
      <c r="E191" s="171" t="str">
        <f>IF(ISNA(IF($D191&gt;0,CONCATENATE((VLOOKUP($D191,Engagés!$C$10:$K$509,6,FALSE))," ",(VLOOKUP($D191,Engagés!$C$10:$K$509,7,FALSE)))," ")),"",(IF($D191&gt;0,CONCATENATE((VLOOKUP($D191,Engagés!$C$10:$K$509,6,FALSE))," ",(VLOOKUP($D191,Engagés!$C$10:$K$509,7,FALSE)))," ")))</f>
        <v xml:space="preserve"> </v>
      </c>
      <c r="F191" s="171" t="str">
        <f>IF(ISNA(IF($D191&gt;0,(VLOOKUP($D191,Engagés!$C$10:$K$509,8,FALSE))," ")),"",(IF($D191&gt;0,(VLOOKUP($D191,Engagés!$C$10:$K$509,8,FALSE))," ")))</f>
        <v xml:space="preserve"> </v>
      </c>
      <c r="G191" s="171" t="str">
        <f>IF(ISNA(IF($D191&gt;0,(VLOOKUP($D191,Engagés!$C$10:$K$509,9,FALSE))," ")),"",(IF($D191&gt;0,(VLOOKUP($D191,Engagés!$C$10:$K$509,9,FALSE))," ")))</f>
        <v xml:space="preserve"> </v>
      </c>
      <c r="H191" s="170" t="str">
        <f>IF(ISNA(IF($D191&gt;0,(VLOOKUP($D191,Engagés!$C$10:$N$509,10,FALSE))," ")),"",(IF($D191&gt;0,(VLOOKUP($D191,Engagés!$C$10:$N$509,10,FALSE))," ")))</f>
        <v xml:space="preserve"> </v>
      </c>
      <c r="I191" s="490"/>
    </row>
    <row r="192" spans="1:9" ht="15.75" customHeight="1">
      <c r="A192" s="554">
        <f t="shared" si="5"/>
        <v>0</v>
      </c>
      <c r="B192" s="479" t="str">
        <f t="shared" si="4"/>
        <v/>
      </c>
      <c r="C192" s="486"/>
      <c r="D192" s="486"/>
      <c r="E192" s="171" t="str">
        <f>IF(ISNA(IF($D192&gt;0,CONCATENATE((VLOOKUP($D192,Engagés!$C$10:$K$509,6,FALSE))," ",(VLOOKUP($D192,Engagés!$C$10:$K$509,7,FALSE)))," ")),"",(IF($D192&gt;0,CONCATENATE((VLOOKUP($D192,Engagés!$C$10:$K$509,6,FALSE))," ",(VLOOKUP($D192,Engagés!$C$10:$K$509,7,FALSE)))," ")))</f>
        <v xml:space="preserve"> </v>
      </c>
      <c r="F192" s="171" t="str">
        <f>IF(ISNA(IF($D192&gt;0,(VLOOKUP($D192,Engagés!$C$10:$K$509,8,FALSE))," ")),"",(IF($D192&gt;0,(VLOOKUP($D192,Engagés!$C$10:$K$509,8,FALSE))," ")))</f>
        <v xml:space="preserve"> </v>
      </c>
      <c r="G192" s="171" t="str">
        <f>IF(ISNA(IF($D192&gt;0,(VLOOKUP($D192,Engagés!$C$10:$K$509,9,FALSE))," ")),"",(IF($D192&gt;0,(VLOOKUP($D192,Engagés!$C$10:$K$509,9,FALSE))," ")))</f>
        <v xml:space="preserve"> </v>
      </c>
      <c r="H192" s="170" t="str">
        <f>IF(ISNA(IF($D192&gt;0,(VLOOKUP($D192,Engagés!$C$10:$N$509,10,FALSE))," ")),"",(IF($D192&gt;0,(VLOOKUP($D192,Engagés!$C$10:$N$509,10,FALSE))," ")))</f>
        <v xml:space="preserve"> </v>
      </c>
      <c r="I192" s="490"/>
    </row>
    <row r="193" spans="1:9" ht="15.75" customHeight="1">
      <c r="A193" s="554">
        <f t="shared" si="5"/>
        <v>0</v>
      </c>
      <c r="B193" s="479" t="str">
        <f t="shared" si="4"/>
        <v/>
      </c>
      <c r="C193" s="486"/>
      <c r="D193" s="486"/>
      <c r="E193" s="171" t="str">
        <f>IF(ISNA(IF($D193&gt;0,CONCATENATE((VLOOKUP($D193,Engagés!$C$10:$K$509,6,FALSE))," ",(VLOOKUP($D193,Engagés!$C$10:$K$509,7,FALSE)))," ")),"",(IF($D193&gt;0,CONCATENATE((VLOOKUP($D193,Engagés!$C$10:$K$509,6,FALSE))," ",(VLOOKUP($D193,Engagés!$C$10:$K$509,7,FALSE)))," ")))</f>
        <v xml:space="preserve"> </v>
      </c>
      <c r="F193" s="171" t="str">
        <f>IF(ISNA(IF($D193&gt;0,(VLOOKUP($D193,Engagés!$C$10:$K$509,8,FALSE))," ")),"",(IF($D193&gt;0,(VLOOKUP($D193,Engagés!$C$10:$K$509,8,FALSE))," ")))</f>
        <v xml:space="preserve"> </v>
      </c>
      <c r="G193" s="171" t="str">
        <f>IF(ISNA(IF($D193&gt;0,(VLOOKUP($D193,Engagés!$C$10:$K$509,9,FALSE))," ")),"",(IF($D193&gt;0,(VLOOKUP($D193,Engagés!$C$10:$K$509,9,FALSE))," ")))</f>
        <v xml:space="preserve"> </v>
      </c>
      <c r="H193" s="170" t="str">
        <f>IF(ISNA(IF($D193&gt;0,(VLOOKUP($D193,Engagés!$C$10:$N$509,10,FALSE))," ")),"",(IF($D193&gt;0,(VLOOKUP($D193,Engagés!$C$10:$N$509,10,FALSE))," ")))</f>
        <v xml:space="preserve"> </v>
      </c>
      <c r="I193" s="490"/>
    </row>
    <row r="194" spans="1:9" ht="15.75" customHeight="1">
      <c r="A194" s="554">
        <f t="shared" si="5"/>
        <v>0</v>
      </c>
      <c r="B194" s="479" t="str">
        <f t="shared" si="4"/>
        <v/>
      </c>
      <c r="C194" s="486"/>
      <c r="D194" s="486"/>
      <c r="E194" s="171" t="str">
        <f>IF(ISNA(IF($D194&gt;0,CONCATENATE((VLOOKUP($D194,Engagés!$C$10:$K$509,6,FALSE))," ",(VLOOKUP($D194,Engagés!$C$10:$K$509,7,FALSE)))," ")),"",(IF($D194&gt;0,CONCATENATE((VLOOKUP($D194,Engagés!$C$10:$K$509,6,FALSE))," ",(VLOOKUP($D194,Engagés!$C$10:$K$509,7,FALSE)))," ")))</f>
        <v xml:space="preserve"> </v>
      </c>
      <c r="F194" s="171" t="str">
        <f>IF(ISNA(IF($D194&gt;0,(VLOOKUP($D194,Engagés!$C$10:$K$509,8,FALSE))," ")),"",(IF($D194&gt;0,(VLOOKUP($D194,Engagés!$C$10:$K$509,8,FALSE))," ")))</f>
        <v xml:space="preserve"> </v>
      </c>
      <c r="G194" s="171" t="str">
        <f>IF(ISNA(IF($D194&gt;0,(VLOOKUP($D194,Engagés!$C$10:$K$509,9,FALSE))," ")),"",(IF($D194&gt;0,(VLOOKUP($D194,Engagés!$C$10:$K$509,9,FALSE))," ")))</f>
        <v xml:space="preserve"> </v>
      </c>
      <c r="H194" s="170" t="str">
        <f>IF(ISNA(IF($D194&gt;0,(VLOOKUP($D194,Engagés!$C$10:$N$509,10,FALSE))," ")),"",(IF($D194&gt;0,(VLOOKUP($D194,Engagés!$C$10:$N$509,10,FALSE))," ")))</f>
        <v xml:space="preserve"> </v>
      </c>
      <c r="I194" s="490"/>
    </row>
    <row r="195" spans="1:9" ht="15.75" customHeight="1">
      <c r="A195" s="554">
        <f t="shared" si="5"/>
        <v>0</v>
      </c>
      <c r="B195" s="479" t="str">
        <f t="shared" si="4"/>
        <v/>
      </c>
      <c r="C195" s="486"/>
      <c r="D195" s="486"/>
      <c r="E195" s="171" t="str">
        <f>IF(ISNA(IF($D195&gt;0,CONCATENATE((VLOOKUP($D195,Engagés!$C$10:$K$509,6,FALSE))," ",(VLOOKUP($D195,Engagés!$C$10:$K$509,7,FALSE)))," ")),"",(IF($D195&gt;0,CONCATENATE((VLOOKUP($D195,Engagés!$C$10:$K$509,6,FALSE))," ",(VLOOKUP($D195,Engagés!$C$10:$K$509,7,FALSE)))," ")))</f>
        <v xml:space="preserve"> </v>
      </c>
      <c r="F195" s="171" t="str">
        <f>IF(ISNA(IF($D195&gt;0,(VLOOKUP($D195,Engagés!$C$10:$K$509,8,FALSE))," ")),"",(IF($D195&gt;0,(VLOOKUP($D195,Engagés!$C$10:$K$509,8,FALSE))," ")))</f>
        <v xml:space="preserve"> </v>
      </c>
      <c r="G195" s="171" t="str">
        <f>IF(ISNA(IF($D195&gt;0,(VLOOKUP($D195,Engagés!$C$10:$K$509,9,FALSE))," ")),"",(IF($D195&gt;0,(VLOOKUP($D195,Engagés!$C$10:$K$509,9,FALSE))," ")))</f>
        <v xml:space="preserve"> </v>
      </c>
      <c r="H195" s="170" t="str">
        <f>IF(ISNA(IF($D195&gt;0,(VLOOKUP($D195,Engagés!$C$10:$N$509,10,FALSE))," ")),"",(IF($D195&gt;0,(VLOOKUP($D195,Engagés!$C$10:$N$509,10,FALSE))," ")))</f>
        <v xml:space="preserve"> </v>
      </c>
      <c r="I195" s="490"/>
    </row>
    <row r="196" spans="1:9" ht="15.75" customHeight="1">
      <c r="A196" s="554">
        <f t="shared" si="5"/>
        <v>0</v>
      </c>
      <c r="B196" s="479" t="str">
        <f t="shared" si="4"/>
        <v/>
      </c>
      <c r="C196" s="486"/>
      <c r="D196" s="486"/>
      <c r="E196" s="171" t="str">
        <f>IF(ISNA(IF($D196&gt;0,CONCATENATE((VLOOKUP($D196,Engagés!$C$10:$K$509,6,FALSE))," ",(VLOOKUP($D196,Engagés!$C$10:$K$509,7,FALSE)))," ")),"",(IF($D196&gt;0,CONCATENATE((VLOOKUP($D196,Engagés!$C$10:$K$509,6,FALSE))," ",(VLOOKUP($D196,Engagés!$C$10:$K$509,7,FALSE)))," ")))</f>
        <v xml:space="preserve"> </v>
      </c>
      <c r="F196" s="171" t="str">
        <f>IF(ISNA(IF($D196&gt;0,(VLOOKUP($D196,Engagés!$C$10:$K$509,8,FALSE))," ")),"",(IF($D196&gt;0,(VLOOKUP($D196,Engagés!$C$10:$K$509,8,FALSE))," ")))</f>
        <v xml:space="preserve"> </v>
      </c>
      <c r="G196" s="171" t="str">
        <f>IF(ISNA(IF($D196&gt;0,(VLOOKUP($D196,Engagés!$C$10:$K$509,9,FALSE))," ")),"",(IF($D196&gt;0,(VLOOKUP($D196,Engagés!$C$10:$K$509,9,FALSE))," ")))</f>
        <v xml:space="preserve"> </v>
      </c>
      <c r="H196" s="170" t="str">
        <f>IF(ISNA(IF($D196&gt;0,(VLOOKUP($D196,Engagés!$C$10:$N$509,10,FALSE))," ")),"",(IF($D196&gt;0,(VLOOKUP($D196,Engagés!$C$10:$N$509,10,FALSE))," ")))</f>
        <v xml:space="preserve"> </v>
      </c>
      <c r="I196" s="490"/>
    </row>
    <row r="197" spans="1:9" ht="15.75" customHeight="1">
      <c r="A197" s="554">
        <f t="shared" si="5"/>
        <v>0</v>
      </c>
      <c r="B197" s="479" t="str">
        <f t="shared" si="4"/>
        <v/>
      </c>
      <c r="C197" s="486"/>
      <c r="D197" s="486"/>
      <c r="E197" s="171" t="str">
        <f>IF(ISNA(IF($D197&gt;0,CONCATENATE((VLOOKUP($D197,Engagés!$C$10:$K$509,6,FALSE))," ",(VLOOKUP($D197,Engagés!$C$10:$K$509,7,FALSE)))," ")),"",(IF($D197&gt;0,CONCATENATE((VLOOKUP($D197,Engagés!$C$10:$K$509,6,FALSE))," ",(VLOOKUP($D197,Engagés!$C$10:$K$509,7,FALSE)))," ")))</f>
        <v xml:space="preserve"> </v>
      </c>
      <c r="F197" s="171" t="str">
        <f>IF(ISNA(IF($D197&gt;0,(VLOOKUP($D197,Engagés!$C$10:$K$509,8,FALSE))," ")),"",(IF($D197&gt;0,(VLOOKUP($D197,Engagés!$C$10:$K$509,8,FALSE))," ")))</f>
        <v xml:space="preserve"> </v>
      </c>
      <c r="G197" s="171" t="str">
        <f>IF(ISNA(IF($D197&gt;0,(VLOOKUP($D197,Engagés!$C$10:$K$509,9,FALSE))," ")),"",(IF($D197&gt;0,(VLOOKUP($D197,Engagés!$C$10:$K$509,9,FALSE))," ")))</f>
        <v xml:space="preserve"> </v>
      </c>
      <c r="H197" s="170" t="str">
        <f>IF(ISNA(IF($D197&gt;0,(VLOOKUP($D197,Engagés!$C$10:$N$509,10,FALSE))," ")),"",(IF($D197&gt;0,(VLOOKUP($D197,Engagés!$C$10:$N$509,10,FALSE))," ")))</f>
        <v xml:space="preserve"> </v>
      </c>
      <c r="I197" s="490"/>
    </row>
    <row r="198" spans="1:9" ht="15.75" customHeight="1">
      <c r="A198" s="554">
        <f t="shared" si="5"/>
        <v>0</v>
      </c>
      <c r="B198" s="479" t="str">
        <f t="shared" ref="B198:B206" si="6">IF(C198&gt;0,RANK(C198,$C$6:$C$205,1),"")</f>
        <v/>
      </c>
      <c r="C198" s="486"/>
      <c r="D198" s="486"/>
      <c r="E198" s="171" t="str">
        <f>IF(ISNA(IF($D198&gt;0,CONCATENATE((VLOOKUP($D198,Engagés!$C$10:$K$509,6,FALSE))," ",(VLOOKUP($D198,Engagés!$C$10:$K$509,7,FALSE)))," ")),"",(IF($D198&gt;0,CONCATENATE((VLOOKUP($D198,Engagés!$C$10:$K$509,6,FALSE))," ",(VLOOKUP($D198,Engagés!$C$10:$K$509,7,FALSE)))," ")))</f>
        <v xml:space="preserve"> </v>
      </c>
      <c r="F198" s="171" t="str">
        <f>IF(ISNA(IF($D198&gt;0,(VLOOKUP($D198,Engagés!$C$10:$K$509,8,FALSE))," ")),"",(IF($D198&gt;0,(VLOOKUP($D198,Engagés!$C$10:$K$509,8,FALSE))," ")))</f>
        <v xml:space="preserve"> </v>
      </c>
      <c r="G198" s="171" t="str">
        <f>IF(ISNA(IF($D198&gt;0,(VLOOKUP($D198,Engagés!$C$10:$K$509,9,FALSE))," ")),"",(IF($D198&gt;0,(VLOOKUP($D198,Engagés!$C$10:$K$509,9,FALSE))," ")))</f>
        <v xml:space="preserve"> </v>
      </c>
      <c r="H198" s="170" t="str">
        <f>IF(ISNA(IF($D198&gt;0,(VLOOKUP($D198,Engagés!$C$10:$N$509,10,FALSE))," ")),"",(IF($D198&gt;0,(VLOOKUP($D198,Engagés!$C$10:$N$509,10,FALSE))," ")))</f>
        <v xml:space="preserve"> </v>
      </c>
      <c r="I198" s="490"/>
    </row>
    <row r="199" spans="1:9" ht="15.75" customHeight="1">
      <c r="A199" s="554">
        <f t="shared" ref="A199:A205" si="7">IF(LEN(B199)&gt;0,1,0)</f>
        <v>0</v>
      </c>
      <c r="B199" s="479" t="str">
        <f t="shared" si="6"/>
        <v/>
      </c>
      <c r="C199" s="486"/>
      <c r="D199" s="486"/>
      <c r="E199" s="171" t="str">
        <f>IF(ISNA(IF($D199&gt;0,CONCATENATE((VLOOKUP($D199,Engagés!$C$10:$K$509,6,FALSE))," ",(VLOOKUP($D199,Engagés!$C$10:$K$509,7,FALSE)))," ")),"",(IF($D199&gt;0,CONCATENATE((VLOOKUP($D199,Engagés!$C$10:$K$509,6,FALSE))," ",(VLOOKUP($D199,Engagés!$C$10:$K$509,7,FALSE)))," ")))</f>
        <v xml:space="preserve"> </v>
      </c>
      <c r="F199" s="171" t="str">
        <f>IF(ISNA(IF($D199&gt;0,(VLOOKUP($D199,Engagés!$C$10:$K$509,8,FALSE))," ")),"",(IF($D199&gt;0,(VLOOKUP($D199,Engagés!$C$10:$K$509,8,FALSE))," ")))</f>
        <v xml:space="preserve"> </v>
      </c>
      <c r="G199" s="171" t="str">
        <f>IF(ISNA(IF($D199&gt;0,(VLOOKUP($D199,Engagés!$C$10:$K$509,9,FALSE))," ")),"",(IF($D199&gt;0,(VLOOKUP($D199,Engagés!$C$10:$K$509,9,FALSE))," ")))</f>
        <v xml:space="preserve"> </v>
      </c>
      <c r="H199" s="170" t="str">
        <f>IF(ISNA(IF($D199&gt;0,(VLOOKUP($D199,Engagés!$C$10:$N$509,10,FALSE))," ")),"",(IF($D199&gt;0,(VLOOKUP($D199,Engagés!$C$10:$N$509,10,FALSE))," ")))</f>
        <v xml:space="preserve"> </v>
      </c>
      <c r="I199" s="490"/>
    </row>
    <row r="200" spans="1:9" ht="15.75" customHeight="1">
      <c r="A200" s="554">
        <f t="shared" si="7"/>
        <v>0</v>
      </c>
      <c r="B200" s="479" t="str">
        <f t="shared" si="6"/>
        <v/>
      </c>
      <c r="C200" s="486"/>
      <c r="D200" s="486"/>
      <c r="E200" s="171" t="str">
        <f>IF(ISNA(IF($D200&gt;0,CONCATENATE((VLOOKUP($D200,Engagés!$C$10:$K$509,6,FALSE))," ",(VLOOKUP($D200,Engagés!$C$10:$K$509,7,FALSE)))," ")),"",(IF($D200&gt;0,CONCATENATE((VLOOKUP($D200,Engagés!$C$10:$K$509,6,FALSE))," ",(VLOOKUP($D200,Engagés!$C$10:$K$509,7,FALSE)))," ")))</f>
        <v xml:space="preserve"> </v>
      </c>
      <c r="F200" s="171" t="str">
        <f>IF(ISNA(IF($D200&gt;0,(VLOOKUP($D200,Engagés!$C$10:$K$509,8,FALSE))," ")),"",(IF($D200&gt;0,(VLOOKUP($D200,Engagés!$C$10:$K$509,8,FALSE))," ")))</f>
        <v xml:space="preserve"> </v>
      </c>
      <c r="G200" s="171" t="str">
        <f>IF(ISNA(IF($D200&gt;0,(VLOOKUP($D200,Engagés!$C$10:$K$509,9,FALSE))," ")),"",(IF($D200&gt;0,(VLOOKUP($D200,Engagés!$C$10:$K$509,9,FALSE))," ")))</f>
        <v xml:space="preserve"> </v>
      </c>
      <c r="H200" s="170" t="str">
        <f>IF(ISNA(IF($D200&gt;0,(VLOOKUP($D200,Engagés!$C$10:$N$509,10,FALSE))," ")),"",(IF($D200&gt;0,(VLOOKUP($D200,Engagés!$C$10:$N$509,10,FALSE))," ")))</f>
        <v xml:space="preserve"> </v>
      </c>
      <c r="I200" s="490"/>
    </row>
    <row r="201" spans="1:9" ht="15.75" customHeight="1">
      <c r="A201" s="554">
        <f t="shared" si="7"/>
        <v>0</v>
      </c>
      <c r="B201" s="479" t="str">
        <f t="shared" si="6"/>
        <v/>
      </c>
      <c r="C201" s="486"/>
      <c r="D201" s="486"/>
      <c r="E201" s="171" t="str">
        <f>IF(ISNA(IF($D201&gt;0,CONCATENATE((VLOOKUP($D201,Engagés!$C$10:$K$509,6,FALSE))," ",(VLOOKUP($D201,Engagés!$C$10:$K$509,7,FALSE)))," ")),"",(IF($D201&gt;0,CONCATENATE((VLOOKUP($D201,Engagés!$C$10:$K$509,6,FALSE))," ",(VLOOKUP($D201,Engagés!$C$10:$K$509,7,FALSE)))," ")))</f>
        <v xml:space="preserve"> </v>
      </c>
      <c r="F201" s="171" t="str">
        <f>IF(ISNA(IF($D201&gt;0,(VLOOKUP($D201,Engagés!$C$10:$K$509,8,FALSE))," ")),"",(IF($D201&gt;0,(VLOOKUP($D201,Engagés!$C$10:$K$509,8,FALSE))," ")))</f>
        <v xml:space="preserve"> </v>
      </c>
      <c r="G201" s="171" t="str">
        <f>IF(ISNA(IF($D201&gt;0,(VLOOKUP($D201,Engagés!$C$10:$K$509,9,FALSE))," ")),"",(IF($D201&gt;0,(VLOOKUP($D201,Engagés!$C$10:$K$509,9,FALSE))," ")))</f>
        <v xml:space="preserve"> </v>
      </c>
      <c r="H201" s="170" t="str">
        <f>IF(ISNA(IF($D201&gt;0,(VLOOKUP($D201,Engagés!$C$10:$N$509,10,FALSE))," ")),"",(IF($D201&gt;0,(VLOOKUP($D201,Engagés!$C$10:$N$509,10,FALSE))," ")))</f>
        <v xml:space="preserve"> </v>
      </c>
      <c r="I201" s="490"/>
    </row>
    <row r="202" spans="1:9" ht="15.75" customHeight="1">
      <c r="A202" s="554">
        <f t="shared" si="7"/>
        <v>0</v>
      </c>
      <c r="B202" s="479" t="str">
        <f t="shared" si="6"/>
        <v/>
      </c>
      <c r="C202" s="486"/>
      <c r="D202" s="486"/>
      <c r="E202" s="171" t="str">
        <f>IF(ISNA(IF($D202&gt;0,CONCATENATE((VLOOKUP($D202,Engagés!$C$10:$K$509,6,FALSE))," ",(VLOOKUP($D202,Engagés!$C$10:$K$509,7,FALSE)))," ")),"",(IF($D202&gt;0,CONCATENATE((VLOOKUP($D202,Engagés!$C$10:$K$509,6,FALSE))," ",(VLOOKUP($D202,Engagés!$C$10:$K$509,7,FALSE)))," ")))</f>
        <v xml:space="preserve"> </v>
      </c>
      <c r="F202" s="171" t="str">
        <f>IF(ISNA(IF($D202&gt;0,(VLOOKUP($D202,Engagés!$C$10:$K$509,8,FALSE))," ")),"",(IF($D202&gt;0,(VLOOKUP($D202,Engagés!$C$10:$K$509,8,FALSE))," ")))</f>
        <v xml:space="preserve"> </v>
      </c>
      <c r="G202" s="171" t="str">
        <f>IF(ISNA(IF($D202&gt;0,(VLOOKUP($D202,Engagés!$C$10:$K$509,9,FALSE))," ")),"",(IF($D202&gt;0,(VLOOKUP($D202,Engagés!$C$10:$K$509,9,FALSE))," ")))</f>
        <v xml:space="preserve"> </v>
      </c>
      <c r="H202" s="170" t="str">
        <f>IF(ISNA(IF($D202&gt;0,(VLOOKUP($D202,Engagés!$C$10:$N$509,10,FALSE))," ")),"",(IF($D202&gt;0,(VLOOKUP($D202,Engagés!$C$10:$N$509,10,FALSE))," ")))</f>
        <v xml:space="preserve"> </v>
      </c>
      <c r="I202" s="490"/>
    </row>
    <row r="203" spans="1:9" ht="15.75" customHeight="1">
      <c r="A203" s="554">
        <f t="shared" si="7"/>
        <v>0</v>
      </c>
      <c r="B203" s="479" t="str">
        <f t="shared" si="6"/>
        <v/>
      </c>
      <c r="C203" s="486"/>
      <c r="D203" s="486"/>
      <c r="E203" s="171" t="str">
        <f>IF(ISNA(IF($D203&gt;0,CONCATENATE((VLOOKUP($D203,Engagés!$C$10:$K$509,6,FALSE))," ",(VLOOKUP($D203,Engagés!$C$10:$K$509,7,FALSE)))," ")),"",(IF($D203&gt;0,CONCATENATE((VLOOKUP($D203,Engagés!$C$10:$K$509,6,FALSE))," ",(VLOOKUP($D203,Engagés!$C$10:$K$509,7,FALSE)))," ")))</f>
        <v xml:space="preserve"> </v>
      </c>
      <c r="F203" s="171" t="str">
        <f>IF(ISNA(IF($D203&gt;0,(VLOOKUP($D203,Engagés!$C$10:$K$509,8,FALSE))," ")),"",(IF($D203&gt;0,(VLOOKUP($D203,Engagés!$C$10:$K$509,8,FALSE))," ")))</f>
        <v xml:space="preserve"> </v>
      </c>
      <c r="G203" s="171" t="str">
        <f>IF(ISNA(IF($D203&gt;0,(VLOOKUP($D203,Engagés!$C$10:$K$509,9,FALSE))," ")),"",(IF($D203&gt;0,(VLOOKUP($D203,Engagés!$C$10:$K$509,9,FALSE))," ")))</f>
        <v xml:space="preserve"> </v>
      </c>
      <c r="H203" s="170" t="str">
        <f>IF(ISNA(IF($D203&gt;0,(VLOOKUP($D203,Engagés!$C$10:$N$509,10,FALSE))," ")),"",(IF($D203&gt;0,(VLOOKUP($D203,Engagés!$C$10:$N$509,10,FALSE))," ")))</f>
        <v xml:space="preserve"> </v>
      </c>
      <c r="I203" s="490"/>
    </row>
    <row r="204" spans="1:9" ht="15.75" customHeight="1">
      <c r="A204" s="554">
        <f t="shared" si="7"/>
        <v>0</v>
      </c>
      <c r="B204" s="479" t="str">
        <f t="shared" si="6"/>
        <v/>
      </c>
      <c r="C204" s="486"/>
      <c r="D204" s="486"/>
      <c r="E204" s="171" t="str">
        <f>IF(ISNA(IF($D204&gt;0,CONCATENATE((VLOOKUP($D204,Engagés!$C$10:$K$509,6,FALSE))," ",(VLOOKUP($D204,Engagés!$C$10:$K$509,7,FALSE)))," ")),"",(IF($D204&gt;0,CONCATENATE((VLOOKUP($D204,Engagés!$C$10:$K$509,6,FALSE))," ",(VLOOKUP($D204,Engagés!$C$10:$K$509,7,FALSE)))," ")))</f>
        <v xml:space="preserve"> </v>
      </c>
      <c r="F204" s="171" t="str">
        <f>IF(ISNA(IF($D204&gt;0,(VLOOKUP($D204,Engagés!$C$10:$K$509,8,FALSE))," ")),"",(IF($D204&gt;0,(VLOOKUP($D204,Engagés!$C$10:$K$509,8,FALSE))," ")))</f>
        <v xml:space="preserve"> </v>
      </c>
      <c r="G204" s="171" t="str">
        <f>IF(ISNA(IF($D204&gt;0,(VLOOKUP($D204,Engagés!$C$10:$K$509,9,FALSE))," ")),"",(IF($D204&gt;0,(VLOOKUP($D204,Engagés!$C$10:$K$509,9,FALSE))," ")))</f>
        <v xml:space="preserve"> </v>
      </c>
      <c r="H204" s="170" t="str">
        <f>IF(ISNA(IF($D204&gt;0,(VLOOKUP($D204,Engagés!$C$10:$N$509,10,FALSE))," ")),"",(IF($D204&gt;0,(VLOOKUP($D204,Engagés!$C$10:$N$509,10,FALSE))," ")))</f>
        <v xml:space="preserve"> </v>
      </c>
      <c r="I204" s="490"/>
    </row>
    <row r="205" spans="1:9" ht="15.75" customHeight="1">
      <c r="A205" s="554">
        <f t="shared" si="7"/>
        <v>0</v>
      </c>
      <c r="B205" s="480" t="str">
        <f t="shared" si="6"/>
        <v/>
      </c>
      <c r="C205" s="487"/>
      <c r="D205" s="487"/>
      <c r="E205" s="173" t="str">
        <f>IF(ISNA(IF($D205&gt;0,CONCATENATE((VLOOKUP($D205,Engagés!$C$10:$K$509,6,FALSE))," ",(VLOOKUP($D205,Engagés!$C$10:$K$509,7,FALSE)))," ")),"",(IF($D205&gt;0,CONCATENATE((VLOOKUP($D205,Engagés!$C$10:$K$509,6,FALSE))," ",(VLOOKUP($D205,Engagés!$C$10:$K$509,7,FALSE)))," ")))</f>
        <v xml:space="preserve"> </v>
      </c>
      <c r="F205" s="173" t="str">
        <f>IF(ISNA(IF($D205&gt;0,(VLOOKUP($D205,Engagés!$C$10:$K$509,8,FALSE))," ")),"",(IF($D205&gt;0,(VLOOKUP($D205,Engagés!$C$10:$K$509,8,FALSE))," ")))</f>
        <v xml:space="preserve"> </v>
      </c>
      <c r="G205" s="173" t="str">
        <f>IF(ISNA(IF($D205&gt;0,(VLOOKUP($D205,Engagés!$C$10:$K$509,9,FALSE))," ")),"",(IF($D205&gt;0,(VLOOKUP($D205,Engagés!$C$10:$K$509,9,FALSE))," ")))</f>
        <v xml:space="preserve"> </v>
      </c>
      <c r="H205" s="184" t="str">
        <f>IF(ISNA(IF($D205&gt;0,(VLOOKUP($D205,Engagés!$C$10:$N$509,10,FALSE))," ")),"",(IF($D205&gt;0,(VLOOKUP($D205,Engagés!$C$10:$N$509,10,FALSE))," ")))</f>
        <v xml:space="preserve"> </v>
      </c>
      <c r="I205" s="491"/>
    </row>
    <row r="206" spans="1:9" ht="6" customHeight="1">
      <c r="A206" s="554">
        <v>1</v>
      </c>
      <c r="B206" s="481" t="str">
        <f t="shared" si="6"/>
        <v/>
      </c>
      <c r="C206" s="186"/>
      <c r="D206" s="186"/>
      <c r="E206" s="187" t="str">
        <f>IF(ISNA(IF($D206&gt;0,CONCATENATE((VLOOKUP($D206,Engagés!$C$10:$K$509,6,FALSE))," ",(VLOOKUP($D206,Engagés!$C$10:$K$509,7,FALSE)))," ")),"",(IF($D206&gt;0,CONCATENATE((VLOOKUP($D206,Engagés!$C$10:$K$509,6,FALSE))," ",(VLOOKUP($D206,Engagés!$C$10:$K$509,7,FALSE)))," ")))</f>
        <v xml:space="preserve"> </v>
      </c>
      <c r="F206" s="187" t="str">
        <f>IF(ISNA(IF($D206&gt;0,(VLOOKUP($D206,Engagés!$C$10:$K$509,8,FALSE))," ")),"",(IF($D206&gt;0,(VLOOKUP($D206,Engagés!$C$10:$K$509,8,FALSE))," ")))</f>
        <v xml:space="preserve"> </v>
      </c>
      <c r="G206" s="187" t="str">
        <f>IF(ISNA(IF($D206&gt;0,(VLOOKUP($D206,Engagés!$C$10:$K$509,9,FALSE))," ")),"",(IF($D206&gt;0,(VLOOKUP($D206,Engagés!$C$10:$K$509,9,FALSE))," ")))</f>
        <v xml:space="preserve"> </v>
      </c>
      <c r="H206" s="186" t="str">
        <f>IF(ISNA(IF($D206&gt;0,(VLOOKUP($D206,Engagés!$C$10:$N$509,10,FALSE))," ")),"",(IF($D206&gt;0,(VLOOKUP($D206,Engagés!$C$10:$N$509,10,FALSE))," ")))</f>
        <v xml:space="preserve"> </v>
      </c>
      <c r="I206" s="494"/>
    </row>
    <row r="207" spans="1:9" ht="15.75" customHeight="1">
      <c r="B207" s="482"/>
    </row>
    <row r="208" spans="1:9" ht="15.75" customHeight="1">
      <c r="B208" s="482"/>
    </row>
    <row r="209" spans="2:5" ht="15.75" customHeight="1">
      <c r="B209" s="482"/>
    </row>
    <row r="210" spans="2:5" ht="15.75" customHeight="1">
      <c r="B210" s="482"/>
    </row>
    <row r="211" spans="2:5" ht="15.75" customHeight="1">
      <c r="B211" s="482"/>
    </row>
    <row r="212" spans="2:5" ht="15.75" customHeight="1">
      <c r="B212" s="482"/>
    </row>
    <row r="213" spans="2:5" ht="15.75" customHeight="1">
      <c r="B213" s="482"/>
    </row>
    <row r="214" spans="2:5" ht="15.75" customHeight="1">
      <c r="B214" s="482"/>
    </row>
    <row r="215" spans="2:5" ht="15.75" customHeight="1">
      <c r="B215" s="482"/>
    </row>
    <row r="216" spans="2:5" ht="15.75" customHeight="1">
      <c r="B216" s="482"/>
    </row>
    <row r="217" spans="2:5" ht="15.75" customHeight="1">
      <c r="B217" s="482"/>
    </row>
    <row r="218" spans="2:5" ht="15.75" customHeight="1">
      <c r="B218" s="482"/>
    </row>
    <row r="219" spans="2:5" ht="15.75" customHeight="1">
      <c r="B219" s="482"/>
    </row>
    <row r="220" spans="2:5" ht="15.75" customHeight="1">
      <c r="B220" s="482"/>
    </row>
    <row r="221" spans="2:5">
      <c r="B221" s="482"/>
    </row>
    <row r="222" spans="2:5">
      <c r="B222" s="482"/>
    </row>
    <row r="223" spans="2:5">
      <c r="B223" s="482"/>
      <c r="E223" s="80"/>
    </row>
    <row r="224" spans="2:5">
      <c r="B224" s="482"/>
    </row>
    <row r="225" spans="2:2">
      <c r="B225" s="482"/>
    </row>
    <row r="226" spans="2:2">
      <c r="B226" s="482"/>
    </row>
    <row r="227" spans="2:2">
      <c r="B227" s="482"/>
    </row>
    <row r="228" spans="2:2">
      <c r="B228" s="482"/>
    </row>
    <row r="229" spans="2:2">
      <c r="B229" s="482"/>
    </row>
    <row r="230" spans="2:2">
      <c r="B230" s="482"/>
    </row>
    <row r="231" spans="2:2">
      <c r="B231" s="482"/>
    </row>
    <row r="232" spans="2:2">
      <c r="B232" s="482"/>
    </row>
    <row r="233" spans="2:2">
      <c r="B233" s="482"/>
    </row>
    <row r="234" spans="2:2">
      <c r="B234" s="482"/>
    </row>
    <row r="235" spans="2:2">
      <c r="B235" s="482"/>
    </row>
    <row r="236" spans="2:2">
      <c r="B236" s="482"/>
    </row>
    <row r="237" spans="2:2">
      <c r="B237" s="482"/>
    </row>
    <row r="238" spans="2:2">
      <c r="B238" s="482"/>
    </row>
    <row r="239" spans="2:2">
      <c r="B239" s="482"/>
    </row>
    <row r="240" spans="2:2">
      <c r="B240" s="482"/>
    </row>
    <row r="241" spans="2:2">
      <c r="B241" s="482"/>
    </row>
    <row r="242" spans="2:2">
      <c r="B242" s="482"/>
    </row>
    <row r="243" spans="2:2">
      <c r="B243" s="482"/>
    </row>
    <row r="244" spans="2:2">
      <c r="B244" s="482"/>
    </row>
    <row r="245" spans="2:2">
      <c r="B245" s="482"/>
    </row>
    <row r="246" spans="2:2">
      <c r="B246" s="482"/>
    </row>
  </sheetData>
  <sheetProtection password="EFB0" sheet="1" objects="1" scenarios="1" selectLockedCells="1"/>
  <mergeCells count="3">
    <mergeCell ref="B1:I1"/>
    <mergeCell ref="K1:L1"/>
    <mergeCell ref="C3:I3"/>
  </mergeCells>
  <dataValidations count="1">
    <dataValidation type="custom" allowBlank="1" showInputMessage="1" showErrorMessage="1" errorTitle="Doublons" error="Attention ce coureur est déjà classé !" sqref="D6:D205" xr:uid="{00000000-0002-0000-1200-000000000000}">
      <formula1>COUNTIF($D$6:$D$205,$D6)&lt;2</formula1>
    </dataValidation>
  </dataValidations>
  <printOptions horizontalCentered="1"/>
  <pageMargins left="0.15748031496062992" right="0.15748031496062992" top="0.70866141732283472" bottom="0.47244094488188981" header="0.27559055118110237" footer="0.19685039370078741"/>
  <pageSetup paperSize="9" fitToHeight="0" orientation="portrait" horizontalDpi="4294967295" verticalDpi="300" r:id="rId1"/>
  <headerFooter alignWithMargins="0">
    <oddFooter>&amp;RPage(s) : &amp;P / &amp;N - &amp;D à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00B0F0"/>
  </sheetPr>
  <dimension ref="A1:AM245"/>
  <sheetViews>
    <sheetView showGridLines="0" showZeros="0" topLeftCell="AZ1" zoomScaleNormal="100" workbookViewId="0">
      <selection sqref="A1:U250"/>
    </sheetView>
  </sheetViews>
  <sheetFormatPr baseColWidth="10" defaultColWidth="13.109375" defaultRowHeight="13.2"/>
  <cols>
    <col min="1" max="6" width="13.109375" hidden="1" customWidth="1"/>
    <col min="7" max="7" width="22.88671875" hidden="1" customWidth="1"/>
    <col min="8" max="9" width="13.109375" hidden="1" customWidth="1"/>
    <col min="10" max="10" width="21" hidden="1" customWidth="1"/>
    <col min="11" max="18" width="13.109375" hidden="1" customWidth="1"/>
    <col min="19" max="19" width="8" hidden="1" customWidth="1"/>
    <col min="20" max="21" width="8.88671875" hidden="1" customWidth="1"/>
    <col min="22" max="22" width="6.44140625" hidden="1" customWidth="1"/>
    <col min="23" max="23" width="9.109375" hidden="1" customWidth="1"/>
    <col min="24" max="24" width="13.109375" hidden="1" customWidth="1"/>
    <col min="25" max="30" width="13.109375" style="1" hidden="1" customWidth="1"/>
    <col min="31" max="31" width="18.109375" style="1" hidden="1" customWidth="1"/>
    <col min="32" max="32" width="23.109375" hidden="1" customWidth="1"/>
    <col min="33" max="33" width="20.33203125" hidden="1" customWidth="1"/>
    <col min="34" max="36" width="13.109375" hidden="1" customWidth="1"/>
    <col min="37" max="39" width="13.109375" style="1" hidden="1" customWidth="1"/>
    <col min="40" max="51" width="0" hidden="1" customWidth="1"/>
  </cols>
  <sheetData>
    <row r="1" spans="1:39">
      <c r="A1" s="504"/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656"/>
      <c r="N1" s="656"/>
      <c r="O1" s="539"/>
      <c r="P1" s="539"/>
      <c r="Q1" s="504"/>
      <c r="R1" s="665"/>
      <c r="S1" s="3" t="s">
        <v>164</v>
      </c>
      <c r="T1" s="3" t="s">
        <v>165</v>
      </c>
      <c r="U1" s="3" t="s">
        <v>166</v>
      </c>
      <c r="V1" t="str">
        <f>IF(LEFT('Insertion engagement internet'!$A1,1)="C",MID('Insertion engagement internet'!$A1,2,2),LEFT('Insertion engagement internet'!$A1,2))</f>
        <v/>
      </c>
      <c r="W1" t="str">
        <f>IF(LEFT('Insertion engagement internet'!$A1,1)="C",MID('Insertion engagement internet'!$A1,2,4),LEFT('Insertion engagement internet'!$A1,4))</f>
        <v/>
      </c>
      <c r="X1" t="str">
        <f>IF(LEFT('Insertion engagement internet'!$A1,1)="C",MID('Insertion engagement internet'!$A1,2,7),LEFT('Insertion engagement internet'!$A1,7))</f>
        <v/>
      </c>
      <c r="Y1" s="1" t="s">
        <v>346</v>
      </c>
      <c r="Z1" s="1" t="s">
        <v>353</v>
      </c>
      <c r="AA1" s="2" t="s">
        <v>350</v>
      </c>
      <c r="AB1" s="2" t="s">
        <v>352</v>
      </c>
      <c r="AC1" s="2" t="s">
        <v>347</v>
      </c>
      <c r="AD1" s="2" t="s">
        <v>61</v>
      </c>
      <c r="AE1" s="2" t="s">
        <v>369</v>
      </c>
      <c r="AF1" s="39" t="s">
        <v>372</v>
      </c>
      <c r="AG1" s="39" t="s">
        <v>373</v>
      </c>
      <c r="AI1" s="1">
        <v>19</v>
      </c>
      <c r="AJ1" s="2" t="s">
        <v>351</v>
      </c>
      <c r="AK1" s="2" t="s">
        <v>426</v>
      </c>
      <c r="AL1" s="2" t="s">
        <v>427</v>
      </c>
      <c r="AM1" s="2" t="s">
        <v>428</v>
      </c>
    </row>
    <row r="2" spans="1:39" ht="13.8">
      <c r="A2" s="655"/>
      <c r="B2" s="655"/>
      <c r="C2" s="504"/>
      <c r="D2" s="504"/>
      <c r="E2" s="504"/>
      <c r="F2" s="504"/>
      <c r="G2" s="504"/>
      <c r="I2" s="504"/>
      <c r="J2" s="504"/>
      <c r="K2" s="504"/>
      <c r="L2" s="661"/>
      <c r="M2" s="656"/>
      <c r="N2" s="656"/>
      <c r="O2" s="539"/>
      <c r="P2" s="539"/>
      <c r="Q2" s="504"/>
      <c r="R2" s="665"/>
      <c r="S2">
        <f t="shared" ref="S2:S65" si="0">IF(LEN(C2)&gt;0,IF(LEFT(F2,2)=$V$1,1,2),3)</f>
        <v>3</v>
      </c>
      <c r="T2">
        <f t="shared" ref="T2:T65" si="1">IF(LEN(C2)&gt;0,IF(LEFT(F2,4)=$W$1,1,2),3)</f>
        <v>3</v>
      </c>
      <c r="U2">
        <f t="shared" ref="U2:U65" si="2">IF(LEN(C2)&gt;0,IF(LEFT(F2,7)=$X$1,1,2),3)</f>
        <v>3</v>
      </c>
      <c r="Y2" s="1" t="str">
        <f>RIGHT(M2,4)</f>
        <v/>
      </c>
      <c r="Z2" s="1" t="str">
        <f t="shared" ref="Z2:Z66" ca="1" si="3">IF(M2&gt;0,YEAR(TODAY())-Y2,"")</f>
        <v/>
      </c>
      <c r="AA2" s="1" t="str">
        <f ca="1">IF(H2="",AB2,IF(AB2="",H2,CONCATENATE(AB2," - ",H2)))</f>
        <v/>
      </c>
      <c r="AB2" s="1" t="str">
        <f ca="1">IF(ISERROR($Z2),"",IF($Z2&gt;22,"",(VLOOKUP($Z2,$AC$2:$AD$20,2,FALSE))))</f>
        <v/>
      </c>
      <c r="AC2" s="1">
        <v>4</v>
      </c>
      <c r="AD2" s="2"/>
      <c r="AE2" s="2">
        <f>IF(ISERROR(VLOOKUP(G2,$AF$1:$AG$11,2,FALSE))=FALSE,VLOOKUP(G2,$AF$1:$AG$11,2,FALSE),G2)</f>
        <v>0</v>
      </c>
      <c r="AF2" s="506" t="s">
        <v>363</v>
      </c>
      <c r="AG2" s="507" t="s">
        <v>364</v>
      </c>
      <c r="AI2" s="1">
        <v>20</v>
      </c>
      <c r="AJ2" s="2" t="s">
        <v>351</v>
      </c>
      <c r="AK2" s="1" t="str">
        <f>IF(AL2&lt;&gt;"",AL2,AM2)</f>
        <v/>
      </c>
      <c r="AL2" s="1" t="str">
        <f>IF(E2="","",IF(AND(E2="H",Z2&lt;17),"Garçon",IF(E2="D","","Homme")))</f>
        <v/>
      </c>
      <c r="AM2" s="1" t="str">
        <f>IF(E2="","",IF(AND(E2="D",Z2&lt;17),"Fille",IF(E2="H","","Femme")))</f>
        <v/>
      </c>
    </row>
    <row r="3" spans="1:39" ht="13.8">
      <c r="A3" s="655"/>
      <c r="B3" s="655"/>
      <c r="C3" s="504"/>
      <c r="D3" s="504"/>
      <c r="E3" s="504"/>
      <c r="F3" s="504"/>
      <c r="G3" s="504"/>
      <c r="I3" s="504"/>
      <c r="J3" s="504"/>
      <c r="K3" s="504"/>
      <c r="L3" s="661"/>
      <c r="M3" s="656"/>
      <c r="N3" s="656"/>
      <c r="O3" s="539"/>
      <c r="P3" s="539"/>
      <c r="Q3" s="504"/>
      <c r="R3" s="665"/>
      <c r="S3">
        <f t="shared" si="0"/>
        <v>3</v>
      </c>
      <c r="T3">
        <f t="shared" si="1"/>
        <v>3</v>
      </c>
      <c r="U3">
        <f t="shared" si="2"/>
        <v>3</v>
      </c>
      <c r="Y3" s="1" t="str">
        <f t="shared" ref="Y3:Y66" si="4">RIGHT(M3,4)</f>
        <v/>
      </c>
      <c r="Z3" s="1" t="str">
        <f t="shared" ca="1" si="3"/>
        <v/>
      </c>
      <c r="AA3" s="1" t="str">
        <f t="shared" ref="AA3:AA66" ca="1" si="5">IF(H3="",AB3,IF(AB3="",H3,CONCATENATE(AB3," - ",H3)))</f>
        <v/>
      </c>
      <c r="AB3" s="1" t="str">
        <f t="shared" ref="AB3:AB66" ca="1" si="6">IF(ISERROR($Z3),"",IF($Z3&gt;22,"",(VLOOKUP($Z3,$AC$2:$AD$20,2,FALSE))))</f>
        <v/>
      </c>
      <c r="AC3" s="1">
        <v>5</v>
      </c>
      <c r="AD3" s="2"/>
      <c r="AE3" s="2">
        <f t="shared" ref="AE3:AE66" si="7">IF(ISERROR(VLOOKUP(G3,$AF$1:$AG$11,2,FALSE))=FALSE,VLOOKUP(G3,$AF$1:$AG$11,2,FALSE),G3)</f>
        <v>0</v>
      </c>
      <c r="AF3" s="506" t="s">
        <v>359</v>
      </c>
      <c r="AG3" s="507" t="s">
        <v>365</v>
      </c>
      <c r="AI3" s="1">
        <v>21</v>
      </c>
      <c r="AJ3" s="2" t="s">
        <v>351</v>
      </c>
      <c r="AK3" s="1" t="str">
        <f t="shared" ref="AK3:AK66" si="8">IF(AL3&lt;&gt;"",AL3,AM3)</f>
        <v/>
      </c>
      <c r="AL3" s="1" t="str">
        <f t="shared" ref="AL3:AL66" si="9">IF(E3="","",IF(AND(E3="H",Z3&lt;17),"Garçon",IF(E3="D","","Homme")))</f>
        <v/>
      </c>
      <c r="AM3" s="1" t="str">
        <f t="shared" ref="AM3:AM66" si="10">IF(E3="","",IF(AND(E3="D",Z3&lt;17),"Fille",IF(E3="H","","Femme")))</f>
        <v/>
      </c>
    </row>
    <row r="4" spans="1:39" ht="13.8">
      <c r="A4" s="655"/>
      <c r="B4" s="655"/>
      <c r="C4" s="504"/>
      <c r="D4" s="504"/>
      <c r="E4" s="504"/>
      <c r="F4" s="504"/>
      <c r="G4" s="504"/>
      <c r="I4" s="504"/>
      <c r="J4" s="504"/>
      <c r="K4" s="504"/>
      <c r="L4" s="661"/>
      <c r="M4" s="656"/>
      <c r="N4" s="656"/>
      <c r="O4" s="539"/>
      <c r="P4" s="539"/>
      <c r="Q4" s="504"/>
      <c r="R4" s="665"/>
      <c r="S4">
        <f t="shared" si="0"/>
        <v>3</v>
      </c>
      <c r="T4">
        <f t="shared" si="1"/>
        <v>3</v>
      </c>
      <c r="U4">
        <f t="shared" si="2"/>
        <v>3</v>
      </c>
      <c r="Y4" s="1" t="str">
        <f t="shared" si="4"/>
        <v/>
      </c>
      <c r="Z4" s="1" t="str">
        <f t="shared" ca="1" si="3"/>
        <v/>
      </c>
      <c r="AA4" s="1" t="str">
        <f t="shared" ca="1" si="5"/>
        <v/>
      </c>
      <c r="AB4" s="1" t="str">
        <f t="shared" ca="1" si="6"/>
        <v/>
      </c>
      <c r="AC4" s="1">
        <v>6</v>
      </c>
      <c r="AD4" s="2"/>
      <c r="AE4" s="2">
        <f t="shared" si="7"/>
        <v>0</v>
      </c>
      <c r="AF4" s="506" t="s">
        <v>361</v>
      </c>
      <c r="AG4" s="507" t="s">
        <v>366</v>
      </c>
      <c r="AI4" s="1">
        <v>22</v>
      </c>
      <c r="AJ4" s="2" t="s">
        <v>351</v>
      </c>
      <c r="AK4" s="1" t="str">
        <f t="shared" si="8"/>
        <v/>
      </c>
      <c r="AL4" s="1" t="str">
        <f t="shared" si="9"/>
        <v/>
      </c>
      <c r="AM4" s="1" t="str">
        <f t="shared" si="10"/>
        <v/>
      </c>
    </row>
    <row r="5" spans="1:39">
      <c r="A5" s="655"/>
      <c r="B5" s="655"/>
      <c r="C5" s="504"/>
      <c r="D5" s="504"/>
      <c r="E5" s="504"/>
      <c r="F5" s="504"/>
      <c r="G5" s="504"/>
      <c r="I5" s="504"/>
      <c r="J5" s="504"/>
      <c r="K5" s="504"/>
      <c r="L5" s="661"/>
      <c r="M5" s="656"/>
      <c r="N5" s="656"/>
      <c r="O5" s="539"/>
      <c r="P5" s="539"/>
      <c r="Q5" s="504"/>
      <c r="R5" s="665"/>
      <c r="S5">
        <f t="shared" si="0"/>
        <v>3</v>
      </c>
      <c r="T5">
        <f t="shared" si="1"/>
        <v>3</v>
      </c>
      <c r="U5">
        <f t="shared" si="2"/>
        <v>3</v>
      </c>
      <c r="Y5" s="1" t="str">
        <f t="shared" si="4"/>
        <v/>
      </c>
      <c r="Z5" s="1" t="str">
        <f t="shared" ca="1" si="3"/>
        <v/>
      </c>
      <c r="AA5" s="1" t="str">
        <f t="shared" ca="1" si="5"/>
        <v/>
      </c>
      <c r="AB5" s="1" t="str">
        <f t="shared" ca="1" si="6"/>
        <v/>
      </c>
      <c r="AC5" s="1">
        <v>7</v>
      </c>
      <c r="AD5" s="2"/>
      <c r="AE5" s="2">
        <f t="shared" si="7"/>
        <v>0</v>
      </c>
      <c r="AF5" s="504" t="s">
        <v>370</v>
      </c>
      <c r="AG5" s="507" t="s">
        <v>367</v>
      </c>
      <c r="AK5" s="1" t="str">
        <f t="shared" si="8"/>
        <v/>
      </c>
      <c r="AL5" s="1" t="str">
        <f t="shared" si="9"/>
        <v/>
      </c>
      <c r="AM5" s="1" t="str">
        <f t="shared" si="10"/>
        <v/>
      </c>
    </row>
    <row r="6" spans="1:39">
      <c r="A6" s="655"/>
      <c r="B6" s="655"/>
      <c r="C6" s="504"/>
      <c r="D6" s="504"/>
      <c r="E6" s="504"/>
      <c r="F6" s="504"/>
      <c r="G6" s="504"/>
      <c r="I6" s="504"/>
      <c r="J6" s="504"/>
      <c r="K6" s="504"/>
      <c r="L6" s="661"/>
      <c r="M6" s="656"/>
      <c r="N6" s="656"/>
      <c r="O6" s="539"/>
      <c r="P6" s="539"/>
      <c r="Q6" s="504"/>
      <c r="R6" s="665"/>
      <c r="S6">
        <f t="shared" si="0"/>
        <v>3</v>
      </c>
      <c r="T6">
        <f t="shared" si="1"/>
        <v>3</v>
      </c>
      <c r="U6">
        <f t="shared" si="2"/>
        <v>3</v>
      </c>
      <c r="Y6" s="1" t="str">
        <f t="shared" si="4"/>
        <v/>
      </c>
      <c r="Z6" s="1" t="str">
        <f t="shared" ca="1" si="3"/>
        <v/>
      </c>
      <c r="AA6" s="1" t="str">
        <f t="shared" ca="1" si="5"/>
        <v/>
      </c>
      <c r="AB6" s="1" t="str">
        <f t="shared" ca="1" si="6"/>
        <v/>
      </c>
      <c r="AC6" s="1">
        <v>8</v>
      </c>
      <c r="AD6" s="2"/>
      <c r="AE6" s="2">
        <f t="shared" si="7"/>
        <v>0</v>
      </c>
      <c r="AF6" s="504" t="s">
        <v>360</v>
      </c>
      <c r="AG6" s="507" t="s">
        <v>368</v>
      </c>
      <c r="AK6" s="1" t="str">
        <f t="shared" si="8"/>
        <v/>
      </c>
      <c r="AL6" s="1" t="str">
        <f t="shared" si="9"/>
        <v/>
      </c>
      <c r="AM6" s="1" t="str">
        <f t="shared" si="10"/>
        <v/>
      </c>
    </row>
    <row r="7" spans="1:39" ht="13.8">
      <c r="A7" s="655"/>
      <c r="B7" s="655"/>
      <c r="C7" s="504"/>
      <c r="D7" s="504"/>
      <c r="E7" s="504"/>
      <c r="F7" s="504"/>
      <c r="G7" s="504"/>
      <c r="I7" s="504"/>
      <c r="J7" s="504"/>
      <c r="K7" s="504"/>
      <c r="L7" s="661"/>
      <c r="M7" s="656"/>
      <c r="N7" s="656"/>
      <c r="O7" s="539"/>
      <c r="P7" s="539"/>
      <c r="Q7" s="504"/>
      <c r="R7" s="665"/>
      <c r="S7">
        <f t="shared" si="0"/>
        <v>3</v>
      </c>
      <c r="T7">
        <f t="shared" si="1"/>
        <v>3</v>
      </c>
      <c r="U7">
        <f t="shared" si="2"/>
        <v>3</v>
      </c>
      <c r="V7" t="str">
        <f>IF(LEFT('Insertion engagement internet'!$A7,1)="C",MID('Insertion engagement internet'!$A7,2,2),LEFT('Insertion engagement internet'!$A7,2))</f>
        <v/>
      </c>
      <c r="Y7" s="1" t="str">
        <f t="shared" si="4"/>
        <v/>
      </c>
      <c r="Z7" s="1" t="str">
        <f t="shared" ca="1" si="3"/>
        <v/>
      </c>
      <c r="AA7" s="1" t="str">
        <f t="shared" ca="1" si="5"/>
        <v/>
      </c>
      <c r="AB7" s="1" t="str">
        <f t="shared" ca="1" si="6"/>
        <v/>
      </c>
      <c r="AC7" s="1">
        <v>9</v>
      </c>
      <c r="AD7" s="2"/>
      <c r="AE7" s="2">
        <f t="shared" si="7"/>
        <v>0</v>
      </c>
      <c r="AF7" s="505"/>
      <c r="AK7" s="1" t="str">
        <f t="shared" si="8"/>
        <v/>
      </c>
      <c r="AL7" s="1" t="str">
        <f t="shared" si="9"/>
        <v/>
      </c>
      <c r="AM7" s="1" t="str">
        <f t="shared" si="10"/>
        <v/>
      </c>
    </row>
    <row r="8" spans="1:39" ht="13.8">
      <c r="A8" s="655"/>
      <c r="B8" s="655"/>
      <c r="C8" s="504"/>
      <c r="D8" s="504"/>
      <c r="E8" s="504"/>
      <c r="F8" s="504"/>
      <c r="G8" s="504"/>
      <c r="I8" s="504"/>
      <c r="J8" s="504"/>
      <c r="K8" s="504"/>
      <c r="L8" s="661"/>
      <c r="M8" s="656"/>
      <c r="N8" s="656"/>
      <c r="O8" s="539"/>
      <c r="P8" s="539"/>
      <c r="Q8" s="504"/>
      <c r="R8" s="665"/>
      <c r="S8">
        <f t="shared" si="0"/>
        <v>3</v>
      </c>
      <c r="T8">
        <f t="shared" si="1"/>
        <v>3</v>
      </c>
      <c r="U8">
        <f t="shared" si="2"/>
        <v>3</v>
      </c>
      <c r="V8" t="str">
        <f>IF(LEFT('Insertion engagement internet'!$A8,1)="C",MID('Insertion engagement internet'!$A8,2,2),LEFT('Insertion engagement internet'!$A8,2))</f>
        <v/>
      </c>
      <c r="Y8" s="1" t="str">
        <f t="shared" si="4"/>
        <v/>
      </c>
      <c r="Z8" s="1" t="str">
        <f t="shared" ca="1" si="3"/>
        <v/>
      </c>
      <c r="AA8" s="1" t="str">
        <f t="shared" ca="1" si="5"/>
        <v/>
      </c>
      <c r="AB8" s="1" t="str">
        <f t="shared" ca="1" si="6"/>
        <v/>
      </c>
      <c r="AC8" s="1">
        <v>10</v>
      </c>
      <c r="AD8" s="2"/>
      <c r="AE8" s="2">
        <f t="shared" si="7"/>
        <v>0</v>
      </c>
      <c r="AF8" s="505"/>
      <c r="AK8" s="1" t="str">
        <f t="shared" si="8"/>
        <v/>
      </c>
      <c r="AL8" s="1" t="str">
        <f t="shared" si="9"/>
        <v/>
      </c>
      <c r="AM8" s="1" t="str">
        <f t="shared" si="10"/>
        <v/>
      </c>
    </row>
    <row r="9" spans="1:39" ht="13.8">
      <c r="A9" s="655"/>
      <c r="B9" s="655"/>
      <c r="C9" s="504"/>
      <c r="D9" s="504"/>
      <c r="E9" s="504"/>
      <c r="F9" s="504"/>
      <c r="G9" s="504"/>
      <c r="I9" s="504"/>
      <c r="J9" s="504"/>
      <c r="K9" s="504"/>
      <c r="L9" s="661"/>
      <c r="M9" s="656"/>
      <c r="N9" s="656"/>
      <c r="O9" s="539"/>
      <c r="P9" s="539"/>
      <c r="Q9" s="504"/>
      <c r="R9" s="665"/>
      <c r="S9">
        <f t="shared" si="0"/>
        <v>3</v>
      </c>
      <c r="T9">
        <f t="shared" si="1"/>
        <v>3</v>
      </c>
      <c r="U9">
        <f t="shared" si="2"/>
        <v>3</v>
      </c>
      <c r="V9" t="str">
        <f>IF(LEFT('Insertion engagement internet'!$A9,1)="C",MID('Insertion engagement internet'!$A9,2,2),LEFT('Insertion engagement internet'!$A9,2))</f>
        <v/>
      </c>
      <c r="Y9" s="1" t="str">
        <f t="shared" si="4"/>
        <v/>
      </c>
      <c r="Z9" s="1" t="str">
        <f t="shared" ca="1" si="3"/>
        <v/>
      </c>
      <c r="AA9" s="1" t="str">
        <f t="shared" ca="1" si="5"/>
        <v/>
      </c>
      <c r="AB9" s="1" t="str">
        <f t="shared" ca="1" si="6"/>
        <v/>
      </c>
      <c r="AC9" s="1">
        <v>11</v>
      </c>
      <c r="AD9" s="2"/>
      <c r="AE9" s="2">
        <f t="shared" si="7"/>
        <v>0</v>
      </c>
      <c r="AF9" s="505"/>
      <c r="AK9" s="1" t="str">
        <f t="shared" si="8"/>
        <v/>
      </c>
      <c r="AL9" s="1" t="str">
        <f t="shared" si="9"/>
        <v/>
      </c>
      <c r="AM9" s="1" t="str">
        <f t="shared" si="10"/>
        <v/>
      </c>
    </row>
    <row r="10" spans="1:39" s="2" customFormat="1" ht="13.8">
      <c r="A10" s="655"/>
      <c r="B10" s="655"/>
      <c r="C10" s="504"/>
      <c r="D10" s="504"/>
      <c r="E10" s="504"/>
      <c r="F10" s="504"/>
      <c r="G10" s="504"/>
      <c r="H10"/>
      <c r="I10" s="504"/>
      <c r="J10" s="504"/>
      <c r="K10" s="504"/>
      <c r="L10" s="661"/>
      <c r="M10" s="656"/>
      <c r="N10" s="656"/>
      <c r="O10" s="539"/>
      <c r="P10" s="539"/>
      <c r="Q10" s="504"/>
      <c r="R10" s="665"/>
      <c r="S10">
        <f t="shared" si="0"/>
        <v>3</v>
      </c>
      <c r="T10">
        <f t="shared" si="1"/>
        <v>3</v>
      </c>
      <c r="U10">
        <f t="shared" si="2"/>
        <v>3</v>
      </c>
      <c r="V10" t="str">
        <f>IF(LEFT('Insertion engagement internet'!$A10,1)="C",MID('Insertion engagement internet'!$A10,2,2),LEFT('Insertion engagement internet'!$A10,2))</f>
        <v/>
      </c>
      <c r="W10"/>
      <c r="Y10" s="1" t="str">
        <f t="shared" si="4"/>
        <v/>
      </c>
      <c r="Z10" s="1" t="str">
        <f t="shared" ca="1" si="3"/>
        <v/>
      </c>
      <c r="AA10" s="1" t="str">
        <f t="shared" ca="1" si="5"/>
        <v/>
      </c>
      <c r="AB10" s="1" t="str">
        <f t="shared" ca="1" si="6"/>
        <v/>
      </c>
      <c r="AC10" s="1">
        <v>12</v>
      </c>
      <c r="AE10" s="2">
        <f t="shared" si="7"/>
        <v>0</v>
      </c>
      <c r="AF10" s="505"/>
      <c r="AK10" s="1" t="str">
        <f t="shared" si="8"/>
        <v/>
      </c>
      <c r="AL10" s="1" t="str">
        <f t="shared" si="9"/>
        <v/>
      </c>
      <c r="AM10" s="1" t="str">
        <f t="shared" si="10"/>
        <v/>
      </c>
    </row>
    <row r="11" spans="1:39" ht="13.8">
      <c r="A11" s="655"/>
      <c r="B11" s="655"/>
      <c r="C11" s="504"/>
      <c r="D11" s="504"/>
      <c r="E11" s="504"/>
      <c r="F11" s="504"/>
      <c r="G11" s="504"/>
      <c r="I11" s="504"/>
      <c r="J11" s="504"/>
      <c r="K11" s="504"/>
      <c r="L11" s="661"/>
      <c r="M11" s="656"/>
      <c r="N11" s="656"/>
      <c r="O11" s="539"/>
      <c r="P11" s="539"/>
      <c r="Q11" s="504"/>
      <c r="R11" s="665"/>
      <c r="S11">
        <f t="shared" si="0"/>
        <v>3</v>
      </c>
      <c r="T11">
        <f t="shared" si="1"/>
        <v>3</v>
      </c>
      <c r="U11">
        <f t="shared" si="2"/>
        <v>3</v>
      </c>
      <c r="V11" t="str">
        <f>IF(LEFT('Insertion engagement internet'!$A11,1)="C",MID('Insertion engagement internet'!$A11,2,2),LEFT('Insertion engagement internet'!$A11,2))</f>
        <v/>
      </c>
      <c r="Y11" s="1" t="str">
        <f t="shared" si="4"/>
        <v/>
      </c>
      <c r="Z11" s="1" t="str">
        <f t="shared" ca="1" si="3"/>
        <v/>
      </c>
      <c r="AA11" s="1" t="str">
        <f t="shared" ca="1" si="5"/>
        <v/>
      </c>
      <c r="AB11" s="1" t="str">
        <f t="shared" ca="1" si="6"/>
        <v/>
      </c>
      <c r="AC11" s="1">
        <v>13</v>
      </c>
      <c r="AD11" s="2" t="s">
        <v>356</v>
      </c>
      <c r="AE11" s="2">
        <f t="shared" si="7"/>
        <v>0</v>
      </c>
      <c r="AF11" s="505"/>
      <c r="AK11" s="1" t="str">
        <f t="shared" si="8"/>
        <v/>
      </c>
      <c r="AL11" s="1" t="str">
        <f t="shared" si="9"/>
        <v/>
      </c>
      <c r="AM11" s="1" t="str">
        <f t="shared" si="10"/>
        <v/>
      </c>
    </row>
    <row r="12" spans="1:39" ht="13.8">
      <c r="A12" s="655"/>
      <c r="B12" s="655"/>
      <c r="C12" s="504"/>
      <c r="D12" s="504"/>
      <c r="E12" s="504"/>
      <c r="F12" s="504"/>
      <c r="G12" s="504"/>
      <c r="I12" s="504"/>
      <c r="J12" s="504"/>
      <c r="K12" s="504"/>
      <c r="L12" s="661"/>
      <c r="M12" s="656"/>
      <c r="N12" s="656"/>
      <c r="O12" s="539"/>
      <c r="P12" s="539"/>
      <c r="Q12" s="504"/>
      <c r="R12" s="665"/>
      <c r="S12">
        <f t="shared" si="0"/>
        <v>3</v>
      </c>
      <c r="T12">
        <f t="shared" si="1"/>
        <v>3</v>
      </c>
      <c r="U12">
        <f t="shared" si="2"/>
        <v>3</v>
      </c>
      <c r="V12" t="str">
        <f>IF(LEFT('Insertion engagement internet'!$A12,1)="C",MID('Insertion engagement internet'!$A12,2,2),LEFT('Insertion engagement internet'!$A12,2))</f>
        <v/>
      </c>
      <c r="Y12" s="1" t="str">
        <f t="shared" si="4"/>
        <v/>
      </c>
      <c r="Z12" s="1" t="str">
        <f t="shared" ca="1" si="3"/>
        <v/>
      </c>
      <c r="AA12" s="1" t="str">
        <f t="shared" ca="1" si="5"/>
        <v/>
      </c>
      <c r="AB12" s="1" t="str">
        <f t="shared" ca="1" si="6"/>
        <v/>
      </c>
      <c r="AC12" s="1">
        <v>14</v>
      </c>
      <c r="AD12" s="2" t="s">
        <v>357</v>
      </c>
      <c r="AE12" s="2">
        <f t="shared" si="7"/>
        <v>0</v>
      </c>
      <c r="AF12" s="505"/>
      <c r="AK12" s="1" t="str">
        <f t="shared" si="8"/>
        <v/>
      </c>
      <c r="AL12" s="1" t="str">
        <f t="shared" si="9"/>
        <v/>
      </c>
      <c r="AM12" s="1" t="str">
        <f t="shared" si="10"/>
        <v/>
      </c>
    </row>
    <row r="13" spans="1:39" ht="13.8">
      <c r="A13" s="655"/>
      <c r="B13" s="655"/>
      <c r="C13" s="504"/>
      <c r="D13" s="504"/>
      <c r="E13" s="504"/>
      <c r="F13" s="504"/>
      <c r="G13" s="504"/>
      <c r="I13" s="504"/>
      <c r="J13" s="504"/>
      <c r="K13" s="504"/>
      <c r="L13" s="661"/>
      <c r="M13" s="656"/>
      <c r="N13" s="656"/>
      <c r="O13" s="539"/>
      <c r="P13" s="539"/>
      <c r="Q13" s="504"/>
      <c r="R13" s="665"/>
      <c r="S13">
        <f t="shared" si="0"/>
        <v>3</v>
      </c>
      <c r="T13">
        <f t="shared" si="1"/>
        <v>3</v>
      </c>
      <c r="U13">
        <f t="shared" si="2"/>
        <v>3</v>
      </c>
      <c r="V13" t="str">
        <f>IF(LEFT('Insertion engagement internet'!$A13,1)="C",MID('Insertion engagement internet'!$A13,2,2),LEFT('Insertion engagement internet'!$A13,2))</f>
        <v/>
      </c>
      <c r="Y13" s="1" t="str">
        <f t="shared" si="4"/>
        <v/>
      </c>
      <c r="Z13" s="1" t="str">
        <f t="shared" ca="1" si="3"/>
        <v/>
      </c>
      <c r="AA13" s="1" t="str">
        <f t="shared" ca="1" si="5"/>
        <v/>
      </c>
      <c r="AB13" s="1" t="str">
        <f t="shared" ca="1" si="6"/>
        <v/>
      </c>
      <c r="AC13" s="1">
        <v>15</v>
      </c>
      <c r="AD13" s="2" t="s">
        <v>354</v>
      </c>
      <c r="AE13" s="2">
        <f t="shared" si="7"/>
        <v>0</v>
      </c>
      <c r="AF13" s="505"/>
      <c r="AK13" s="1" t="str">
        <f t="shared" si="8"/>
        <v/>
      </c>
      <c r="AL13" s="1" t="str">
        <f t="shared" si="9"/>
        <v/>
      </c>
      <c r="AM13" s="1" t="str">
        <f t="shared" si="10"/>
        <v/>
      </c>
    </row>
    <row r="14" spans="1:39" ht="13.8">
      <c r="A14" s="655"/>
      <c r="B14" s="655"/>
      <c r="C14" s="504"/>
      <c r="D14" s="504"/>
      <c r="E14" s="504"/>
      <c r="F14" s="504"/>
      <c r="G14" s="504"/>
      <c r="I14" s="504"/>
      <c r="J14" s="504"/>
      <c r="K14" s="504"/>
      <c r="L14" s="661"/>
      <c r="M14" s="656"/>
      <c r="N14" s="656"/>
      <c r="O14" s="539"/>
      <c r="P14" s="539"/>
      <c r="Q14" s="504"/>
      <c r="R14" s="665"/>
      <c r="S14">
        <f t="shared" si="0"/>
        <v>3</v>
      </c>
      <c r="T14">
        <f t="shared" si="1"/>
        <v>3</v>
      </c>
      <c r="U14">
        <f t="shared" si="2"/>
        <v>3</v>
      </c>
      <c r="V14" t="str">
        <f>IF(LEFT('Insertion engagement internet'!$A39,1)="C",MID('Insertion engagement internet'!$A39,2,2),LEFT('Insertion engagement internet'!$A39,2))</f>
        <v/>
      </c>
      <c r="Y14" s="1" t="str">
        <f t="shared" si="4"/>
        <v/>
      </c>
      <c r="Z14" s="1" t="str">
        <f t="shared" ca="1" si="3"/>
        <v/>
      </c>
      <c r="AA14" s="1" t="str">
        <f t="shared" ca="1" si="5"/>
        <v/>
      </c>
      <c r="AB14" s="1" t="str">
        <f t="shared" ca="1" si="6"/>
        <v/>
      </c>
      <c r="AC14" s="1">
        <v>16</v>
      </c>
      <c r="AD14" s="2" t="s">
        <v>355</v>
      </c>
      <c r="AE14" s="2">
        <f t="shared" si="7"/>
        <v>0</v>
      </c>
      <c r="AF14" s="505"/>
      <c r="AK14" s="1" t="str">
        <f t="shared" si="8"/>
        <v/>
      </c>
      <c r="AL14" s="1" t="str">
        <f t="shared" si="9"/>
        <v/>
      </c>
      <c r="AM14" s="1" t="str">
        <f t="shared" si="10"/>
        <v/>
      </c>
    </row>
    <row r="15" spans="1:39" ht="13.8">
      <c r="A15" s="655"/>
      <c r="B15" s="655"/>
      <c r="C15" s="667"/>
      <c r="D15" s="668"/>
      <c r="E15" s="540"/>
      <c r="F15" s="669"/>
      <c r="G15" s="669"/>
      <c r="H15" s="661"/>
      <c r="I15" s="670"/>
      <c r="J15" s="671"/>
      <c r="K15" s="669"/>
      <c r="L15" s="661"/>
      <c r="M15" s="670"/>
      <c r="N15" s="669"/>
      <c r="O15" s="539"/>
      <c r="P15" s="539"/>
      <c r="Q15" s="504"/>
      <c r="R15" s="672"/>
      <c r="S15">
        <f t="shared" si="0"/>
        <v>3</v>
      </c>
      <c r="T15">
        <f t="shared" si="1"/>
        <v>3</v>
      </c>
      <c r="U15">
        <f t="shared" si="2"/>
        <v>3</v>
      </c>
      <c r="V15" t="str">
        <f>IF(LEFT('Insertion engagement internet'!$A40,1)="C",MID('Insertion engagement internet'!$A40,2,2),LEFT('Insertion engagement internet'!$A40,2))</f>
        <v/>
      </c>
      <c r="Y15" s="1" t="str">
        <f t="shared" si="4"/>
        <v/>
      </c>
      <c r="Z15" s="1" t="str">
        <f t="shared" ca="1" si="3"/>
        <v/>
      </c>
      <c r="AA15" s="1" t="str">
        <f t="shared" ca="1" si="5"/>
        <v/>
      </c>
      <c r="AB15" s="1" t="str">
        <f t="shared" ca="1" si="6"/>
        <v/>
      </c>
      <c r="AC15" s="1">
        <v>17</v>
      </c>
      <c r="AD15" s="2" t="s">
        <v>348</v>
      </c>
      <c r="AE15" s="2">
        <f t="shared" si="7"/>
        <v>0</v>
      </c>
      <c r="AF15" s="505"/>
      <c r="AK15" s="1" t="str">
        <f t="shared" si="8"/>
        <v/>
      </c>
      <c r="AL15" s="1" t="str">
        <f t="shared" si="9"/>
        <v/>
      </c>
      <c r="AM15" s="1" t="str">
        <f t="shared" si="10"/>
        <v/>
      </c>
    </row>
    <row r="16" spans="1:39">
      <c r="A16" s="655"/>
      <c r="B16" s="655"/>
      <c r="C16" s="667"/>
      <c r="D16" s="668"/>
      <c r="E16" s="540"/>
      <c r="F16" s="669"/>
      <c r="G16" s="669"/>
      <c r="H16" s="661"/>
      <c r="I16" s="670"/>
      <c r="J16" s="671"/>
      <c r="K16" s="669"/>
      <c r="L16" s="661"/>
      <c r="M16" s="670"/>
      <c r="N16" s="669"/>
      <c r="O16" s="671"/>
      <c r="P16" s="669"/>
      <c r="Q16" s="670"/>
      <c r="R16" s="672"/>
      <c r="S16">
        <f t="shared" si="0"/>
        <v>3</v>
      </c>
      <c r="T16">
        <f t="shared" si="1"/>
        <v>3</v>
      </c>
      <c r="U16">
        <f t="shared" si="2"/>
        <v>3</v>
      </c>
      <c r="V16" t="str">
        <f>IF(LEFT('Insertion engagement internet'!$A41,1)="C",MID('Insertion engagement internet'!$A41,2,2),LEFT('Insertion engagement internet'!$A41,2))</f>
        <v/>
      </c>
      <c r="Y16" s="1" t="str">
        <f t="shared" si="4"/>
        <v/>
      </c>
      <c r="Z16" s="1" t="str">
        <f t="shared" ca="1" si="3"/>
        <v/>
      </c>
      <c r="AA16" s="1" t="str">
        <f t="shared" ca="1" si="5"/>
        <v/>
      </c>
      <c r="AB16" s="1" t="str">
        <f t="shared" ca="1" si="6"/>
        <v/>
      </c>
      <c r="AC16" s="1">
        <v>18</v>
      </c>
      <c r="AD16" s="2" t="s">
        <v>349</v>
      </c>
      <c r="AE16" s="2">
        <f t="shared" si="7"/>
        <v>0</v>
      </c>
      <c r="AK16" s="1" t="str">
        <f t="shared" si="8"/>
        <v/>
      </c>
      <c r="AL16" s="1" t="str">
        <f t="shared" si="9"/>
        <v/>
      </c>
      <c r="AM16" s="1" t="str">
        <f t="shared" si="10"/>
        <v/>
      </c>
    </row>
    <row r="17" spans="1:39">
      <c r="A17" s="655"/>
      <c r="B17" s="655"/>
      <c r="C17" s="667"/>
      <c r="D17" s="668"/>
      <c r="E17" s="540"/>
      <c r="F17" s="669"/>
      <c r="G17" s="669"/>
      <c r="H17" s="661"/>
      <c r="I17" s="670"/>
      <c r="J17" s="671"/>
      <c r="K17" s="669"/>
      <c r="L17" s="661"/>
      <c r="M17" s="670"/>
      <c r="N17" s="507"/>
      <c r="O17" s="507"/>
      <c r="P17" s="507"/>
      <c r="Q17" s="670"/>
      <c r="R17" s="672"/>
      <c r="S17">
        <f t="shared" si="0"/>
        <v>3</v>
      </c>
      <c r="T17">
        <f t="shared" si="1"/>
        <v>3</v>
      </c>
      <c r="U17">
        <f t="shared" si="2"/>
        <v>3</v>
      </c>
      <c r="V17" t="str">
        <f>IF(LEFT('Insertion engagement internet'!$A42,1)="C",MID('Insertion engagement internet'!$A42,2,2),LEFT('Insertion engagement internet'!$A42,2))</f>
        <v/>
      </c>
      <c r="Y17" s="1" t="str">
        <f t="shared" si="4"/>
        <v/>
      </c>
      <c r="Z17" s="1" t="str">
        <f t="shared" ca="1" si="3"/>
        <v/>
      </c>
      <c r="AA17" s="1" t="str">
        <f t="shared" ca="1" si="5"/>
        <v/>
      </c>
      <c r="AB17" s="1" t="str">
        <f t="shared" ca="1" si="6"/>
        <v/>
      </c>
      <c r="AC17" s="1">
        <v>19</v>
      </c>
      <c r="AD17" s="2" t="str">
        <f>IF('Données épreuves'!$B$25="OUI","ESP","")</f>
        <v>ESP</v>
      </c>
      <c r="AE17" s="2">
        <f t="shared" si="7"/>
        <v>0</v>
      </c>
      <c r="AK17" s="1" t="str">
        <f t="shared" si="8"/>
        <v/>
      </c>
      <c r="AL17" s="1" t="str">
        <f t="shared" si="9"/>
        <v/>
      </c>
      <c r="AM17" s="1" t="str">
        <f t="shared" si="10"/>
        <v/>
      </c>
    </row>
    <row r="18" spans="1:39">
      <c r="A18" s="655"/>
      <c r="B18" s="655"/>
      <c r="C18" s="667"/>
      <c r="D18" s="668"/>
      <c r="E18" s="540"/>
      <c r="F18" s="669"/>
      <c r="G18" s="669"/>
      <c r="H18" s="661"/>
      <c r="I18" s="670"/>
      <c r="J18" s="671"/>
      <c r="K18" s="669"/>
      <c r="L18" s="661"/>
      <c r="M18" s="670"/>
      <c r="N18" s="669"/>
      <c r="O18" s="671"/>
      <c r="P18" s="669"/>
      <c r="Q18" s="670"/>
      <c r="R18" s="672"/>
      <c r="S18">
        <f t="shared" si="0"/>
        <v>3</v>
      </c>
      <c r="T18">
        <f t="shared" si="1"/>
        <v>3</v>
      </c>
      <c r="U18">
        <f t="shared" si="2"/>
        <v>3</v>
      </c>
      <c r="V18" t="str">
        <f>IF(LEFT('Insertion engagement internet'!$A43,1)="C",MID('Insertion engagement internet'!$A43,2,2),LEFT('Insertion engagement internet'!$A43,2))</f>
        <v/>
      </c>
      <c r="Y18" s="1" t="str">
        <f t="shared" si="4"/>
        <v/>
      </c>
      <c r="Z18" s="1" t="str">
        <f t="shared" ca="1" si="3"/>
        <v/>
      </c>
      <c r="AA18" s="1" t="str">
        <f t="shared" ca="1" si="5"/>
        <v/>
      </c>
      <c r="AB18" s="1" t="str">
        <f t="shared" ca="1" si="6"/>
        <v/>
      </c>
      <c r="AC18" s="1">
        <v>20</v>
      </c>
      <c r="AD18" s="2" t="str">
        <f>IF('Données épreuves'!$B$25="OUI","ESP","")</f>
        <v>ESP</v>
      </c>
      <c r="AE18" s="2">
        <f t="shared" si="7"/>
        <v>0</v>
      </c>
      <c r="AK18" s="1" t="str">
        <f t="shared" si="8"/>
        <v/>
      </c>
      <c r="AL18" s="1" t="str">
        <f t="shared" si="9"/>
        <v/>
      </c>
      <c r="AM18" s="1" t="str">
        <f t="shared" si="10"/>
        <v/>
      </c>
    </row>
    <row r="19" spans="1:39">
      <c r="A19" s="655"/>
      <c r="B19" s="655"/>
      <c r="C19" s="667"/>
      <c r="D19" s="668"/>
      <c r="E19" s="540"/>
      <c r="F19" s="669"/>
      <c r="G19" s="669"/>
      <c r="H19" s="661"/>
      <c r="I19" s="670"/>
      <c r="J19" s="671"/>
      <c r="K19" s="669"/>
      <c r="L19" s="661"/>
      <c r="M19" s="670"/>
      <c r="N19" s="669"/>
      <c r="O19" s="671"/>
      <c r="P19" s="669"/>
      <c r="Q19" s="670"/>
      <c r="R19" s="672"/>
      <c r="S19">
        <f t="shared" si="0"/>
        <v>3</v>
      </c>
      <c r="T19">
        <f t="shared" si="1"/>
        <v>3</v>
      </c>
      <c r="U19">
        <f t="shared" si="2"/>
        <v>3</v>
      </c>
      <c r="V19" t="str">
        <f>IF(LEFT('Insertion engagement internet'!$A44,1)="C",MID('Insertion engagement internet'!$A44,2,2),LEFT('Insertion engagement internet'!$A44,2))</f>
        <v/>
      </c>
      <c r="Y19" s="1" t="str">
        <f t="shared" si="4"/>
        <v/>
      </c>
      <c r="Z19" s="1" t="str">
        <f t="shared" ca="1" si="3"/>
        <v/>
      </c>
      <c r="AA19" s="1" t="str">
        <f t="shared" ca="1" si="5"/>
        <v/>
      </c>
      <c r="AB19" s="1" t="str">
        <f t="shared" ca="1" si="6"/>
        <v/>
      </c>
      <c r="AC19" s="2">
        <v>21</v>
      </c>
      <c r="AD19" s="2" t="str">
        <f>IF('Données épreuves'!$B$25="OUI","ESP","")</f>
        <v>ESP</v>
      </c>
      <c r="AE19" s="2">
        <f t="shared" si="7"/>
        <v>0</v>
      </c>
      <c r="AK19" s="1" t="str">
        <f t="shared" si="8"/>
        <v/>
      </c>
      <c r="AL19" s="1" t="str">
        <f t="shared" si="9"/>
        <v/>
      </c>
      <c r="AM19" s="1" t="str">
        <f t="shared" si="10"/>
        <v/>
      </c>
    </row>
    <row r="20" spans="1:39">
      <c r="A20" s="655"/>
      <c r="B20" s="655"/>
      <c r="C20" s="667"/>
      <c r="D20" s="668"/>
      <c r="E20" s="540"/>
      <c r="F20" s="669"/>
      <c r="G20" s="669"/>
      <c r="H20" s="661"/>
      <c r="I20" s="670"/>
      <c r="J20" s="671"/>
      <c r="K20" s="669"/>
      <c r="L20" s="661"/>
      <c r="M20" s="670"/>
      <c r="N20" s="669"/>
      <c r="O20" s="671"/>
      <c r="P20" s="669"/>
      <c r="Q20" s="670"/>
      <c r="R20" s="672"/>
      <c r="S20">
        <f t="shared" si="0"/>
        <v>3</v>
      </c>
      <c r="T20">
        <f t="shared" si="1"/>
        <v>3</v>
      </c>
      <c r="U20">
        <f t="shared" si="2"/>
        <v>3</v>
      </c>
      <c r="V20" t="str">
        <f>IF(LEFT('Insertion engagement internet'!$A45,1)="C",MID('Insertion engagement internet'!$A45,2,2),LEFT('Insertion engagement internet'!$A45,2))</f>
        <v/>
      </c>
      <c r="Y20" s="1" t="str">
        <f t="shared" si="4"/>
        <v/>
      </c>
      <c r="Z20" s="1" t="str">
        <f t="shared" ca="1" si="3"/>
        <v/>
      </c>
      <c r="AA20" s="1" t="str">
        <f t="shared" ca="1" si="5"/>
        <v/>
      </c>
      <c r="AB20" s="1" t="str">
        <f t="shared" ca="1" si="6"/>
        <v/>
      </c>
      <c r="AC20" s="1">
        <v>22</v>
      </c>
      <c r="AD20" s="2" t="str">
        <f>IF('Données épreuves'!$B$25="OUI","ESP","")</f>
        <v>ESP</v>
      </c>
      <c r="AE20" s="2">
        <f t="shared" si="7"/>
        <v>0</v>
      </c>
      <c r="AK20" s="1" t="str">
        <f t="shared" si="8"/>
        <v/>
      </c>
      <c r="AL20" s="1" t="str">
        <f t="shared" si="9"/>
        <v/>
      </c>
      <c r="AM20" s="1" t="str">
        <f t="shared" si="10"/>
        <v/>
      </c>
    </row>
    <row r="21" spans="1:39">
      <c r="A21" s="655"/>
      <c r="B21" s="655"/>
      <c r="C21" s="667"/>
      <c r="D21" s="668"/>
      <c r="E21" s="540"/>
      <c r="F21" s="669"/>
      <c r="G21" s="669"/>
      <c r="H21" s="661"/>
      <c r="I21" s="670"/>
      <c r="J21" s="671"/>
      <c r="K21" s="669"/>
      <c r="L21" s="661"/>
      <c r="M21" s="670"/>
      <c r="N21" s="669"/>
      <c r="O21" s="671"/>
      <c r="P21" s="669"/>
      <c r="Q21" s="670"/>
      <c r="R21" s="672"/>
      <c r="S21">
        <f t="shared" si="0"/>
        <v>3</v>
      </c>
      <c r="T21">
        <f t="shared" si="1"/>
        <v>3</v>
      </c>
      <c r="U21">
        <f t="shared" si="2"/>
        <v>3</v>
      </c>
      <c r="V21" t="str">
        <f>IF(LEFT('Insertion engagement internet'!$A46,1)="C",MID('Insertion engagement internet'!$A46,2,2),LEFT('Insertion engagement internet'!$A46,2))</f>
        <v/>
      </c>
      <c r="Y21" s="1" t="str">
        <f t="shared" si="4"/>
        <v/>
      </c>
      <c r="Z21" s="1" t="str">
        <f t="shared" ca="1" si="3"/>
        <v/>
      </c>
      <c r="AA21" s="1" t="str">
        <f t="shared" ca="1" si="5"/>
        <v/>
      </c>
      <c r="AB21" s="1" t="str">
        <f t="shared" ca="1" si="6"/>
        <v/>
      </c>
      <c r="AE21" s="2">
        <f t="shared" si="7"/>
        <v>0</v>
      </c>
      <c r="AK21" s="1" t="str">
        <f t="shared" si="8"/>
        <v/>
      </c>
      <c r="AL21" s="1" t="str">
        <f t="shared" si="9"/>
        <v/>
      </c>
      <c r="AM21" s="1" t="str">
        <f t="shared" si="10"/>
        <v/>
      </c>
    </row>
    <row r="22" spans="1:39">
      <c r="A22" s="655"/>
      <c r="B22" s="655"/>
      <c r="C22" s="504"/>
      <c r="D22" s="504"/>
      <c r="E22" s="504"/>
      <c r="F22" s="504"/>
      <c r="G22" s="504"/>
      <c r="H22" s="661"/>
      <c r="I22" s="504"/>
      <c r="J22" s="504"/>
      <c r="K22" s="504"/>
      <c r="L22" s="661"/>
      <c r="M22" s="656"/>
      <c r="N22" s="656"/>
      <c r="O22" s="539"/>
      <c r="P22" s="539"/>
      <c r="Q22" s="504"/>
      <c r="R22" s="665"/>
      <c r="S22">
        <f t="shared" si="0"/>
        <v>3</v>
      </c>
      <c r="T22">
        <f t="shared" si="1"/>
        <v>3</v>
      </c>
      <c r="U22">
        <f t="shared" si="2"/>
        <v>3</v>
      </c>
      <c r="V22" t="str">
        <f>IF(LEFT('Insertion engagement internet'!$A47,1)="C",MID('Insertion engagement internet'!$A47,2,2),LEFT('Insertion engagement internet'!$A47,2))</f>
        <v/>
      </c>
      <c r="Y22" s="1" t="str">
        <f t="shared" si="4"/>
        <v/>
      </c>
      <c r="Z22" s="1" t="str">
        <f t="shared" ca="1" si="3"/>
        <v/>
      </c>
      <c r="AA22" s="1" t="str">
        <f t="shared" ca="1" si="5"/>
        <v/>
      </c>
      <c r="AB22" s="1" t="str">
        <f t="shared" ca="1" si="6"/>
        <v/>
      </c>
      <c r="AE22" s="2">
        <f t="shared" si="7"/>
        <v>0</v>
      </c>
      <c r="AK22" s="1" t="str">
        <f t="shared" si="8"/>
        <v/>
      </c>
      <c r="AL22" s="1" t="str">
        <f t="shared" si="9"/>
        <v/>
      </c>
      <c r="AM22" s="1" t="str">
        <f t="shared" si="10"/>
        <v/>
      </c>
    </row>
    <row r="23" spans="1:39">
      <c r="A23" s="655"/>
      <c r="B23" s="655"/>
      <c r="C23" s="504"/>
      <c r="D23" s="504"/>
      <c r="E23" s="504"/>
      <c r="F23" s="504"/>
      <c r="G23" s="504"/>
      <c r="H23" s="661"/>
      <c r="I23" s="504"/>
      <c r="J23" s="504"/>
      <c r="K23" s="504"/>
      <c r="L23" s="661"/>
      <c r="M23" s="656"/>
      <c r="N23" s="656"/>
      <c r="O23" s="539"/>
      <c r="P23" s="539"/>
      <c r="Q23" s="504"/>
      <c r="R23" s="665"/>
      <c r="S23">
        <f t="shared" si="0"/>
        <v>3</v>
      </c>
      <c r="T23">
        <f t="shared" si="1"/>
        <v>3</v>
      </c>
      <c r="U23">
        <f t="shared" si="2"/>
        <v>3</v>
      </c>
      <c r="V23" t="str">
        <f>IF(LEFT('Insertion engagement internet'!$A48,1)="C",MID('Insertion engagement internet'!$A48,2,2),LEFT('Insertion engagement internet'!$A48,2))</f>
        <v/>
      </c>
      <c r="Y23" s="1" t="str">
        <f t="shared" si="4"/>
        <v/>
      </c>
      <c r="Z23" s="1" t="str">
        <f t="shared" ca="1" si="3"/>
        <v/>
      </c>
      <c r="AA23" s="1" t="str">
        <f t="shared" ca="1" si="5"/>
        <v/>
      </c>
      <c r="AB23" s="1" t="str">
        <f t="shared" ca="1" si="6"/>
        <v/>
      </c>
      <c r="AE23" s="2">
        <f t="shared" si="7"/>
        <v>0</v>
      </c>
      <c r="AK23" s="1" t="str">
        <f t="shared" si="8"/>
        <v/>
      </c>
      <c r="AL23" s="1" t="str">
        <f t="shared" si="9"/>
        <v/>
      </c>
      <c r="AM23" s="1" t="str">
        <f t="shared" si="10"/>
        <v/>
      </c>
    </row>
    <row r="24" spans="1:39">
      <c r="A24" s="655"/>
      <c r="B24" s="655"/>
      <c r="C24" s="504"/>
      <c r="D24" s="504"/>
      <c r="E24" s="504"/>
      <c r="F24" s="504"/>
      <c r="G24" s="504"/>
      <c r="H24" s="661"/>
      <c r="I24" s="504"/>
      <c r="J24" s="504"/>
      <c r="K24" s="504"/>
      <c r="L24" s="661"/>
      <c r="M24" s="656"/>
      <c r="N24" s="656"/>
      <c r="O24" s="539"/>
      <c r="P24" s="539"/>
      <c r="Q24" s="504"/>
      <c r="R24" s="665"/>
      <c r="S24">
        <f t="shared" si="0"/>
        <v>3</v>
      </c>
      <c r="T24">
        <f t="shared" si="1"/>
        <v>3</v>
      </c>
      <c r="U24">
        <f t="shared" si="2"/>
        <v>3</v>
      </c>
      <c r="V24" t="str">
        <f>IF(LEFT('Insertion engagement internet'!$A49,1)="C",MID('Insertion engagement internet'!$A49,2,2),LEFT('Insertion engagement internet'!$A49,2))</f>
        <v/>
      </c>
      <c r="Y24" s="1" t="str">
        <f t="shared" si="4"/>
        <v/>
      </c>
      <c r="Z24" s="1" t="str">
        <f t="shared" ca="1" si="3"/>
        <v/>
      </c>
      <c r="AA24" s="1" t="str">
        <f t="shared" ca="1" si="5"/>
        <v/>
      </c>
      <c r="AB24" s="1" t="str">
        <f t="shared" ca="1" si="6"/>
        <v/>
      </c>
      <c r="AE24" s="2">
        <f t="shared" si="7"/>
        <v>0</v>
      </c>
      <c r="AK24" s="1" t="str">
        <f t="shared" si="8"/>
        <v/>
      </c>
      <c r="AL24" s="1" t="str">
        <f t="shared" si="9"/>
        <v/>
      </c>
      <c r="AM24" s="1" t="str">
        <f t="shared" si="10"/>
        <v/>
      </c>
    </row>
    <row r="25" spans="1:39">
      <c r="A25" s="655"/>
      <c r="B25" s="655"/>
      <c r="C25" s="504"/>
      <c r="D25" s="504"/>
      <c r="E25" s="504"/>
      <c r="F25" s="504"/>
      <c r="G25" s="504"/>
      <c r="H25" s="673"/>
      <c r="I25" s="504"/>
      <c r="J25" s="504"/>
      <c r="K25" s="504"/>
      <c r="L25" s="661"/>
      <c r="M25" s="656"/>
      <c r="N25" s="656"/>
      <c r="O25" s="539"/>
      <c r="P25" s="539"/>
      <c r="Q25" s="504"/>
      <c r="R25" s="665"/>
      <c r="S25">
        <f t="shared" si="0"/>
        <v>3</v>
      </c>
      <c r="T25">
        <f t="shared" si="1"/>
        <v>3</v>
      </c>
      <c r="U25">
        <f t="shared" si="2"/>
        <v>3</v>
      </c>
      <c r="V25" t="str">
        <f>IF(LEFT('Insertion engagement internet'!$A50,1)="C",MID('Insertion engagement internet'!$A50,2,2),LEFT('Insertion engagement internet'!$A50,2))</f>
        <v/>
      </c>
      <c r="Y25" s="1" t="str">
        <f t="shared" si="4"/>
        <v/>
      </c>
      <c r="Z25" s="1" t="str">
        <f t="shared" ca="1" si="3"/>
        <v/>
      </c>
      <c r="AA25" s="1" t="str">
        <f t="shared" ca="1" si="5"/>
        <v/>
      </c>
      <c r="AB25" s="1" t="str">
        <f t="shared" ca="1" si="6"/>
        <v/>
      </c>
      <c r="AE25" s="2">
        <f t="shared" si="7"/>
        <v>0</v>
      </c>
      <c r="AK25" s="1" t="str">
        <f t="shared" si="8"/>
        <v/>
      </c>
      <c r="AL25" s="1" t="str">
        <f t="shared" si="9"/>
        <v/>
      </c>
      <c r="AM25" s="1" t="str">
        <f t="shared" si="10"/>
        <v/>
      </c>
    </row>
    <row r="26" spans="1:39">
      <c r="A26" s="655"/>
      <c r="B26" s="655"/>
      <c r="C26" s="504"/>
      <c r="D26" s="504"/>
      <c r="E26" s="504"/>
      <c r="F26" s="504"/>
      <c r="G26" s="504"/>
      <c r="H26" s="673"/>
      <c r="I26" s="504"/>
      <c r="J26" s="504"/>
      <c r="K26" s="504"/>
      <c r="L26" s="661"/>
      <c r="M26" s="656"/>
      <c r="N26" s="656"/>
      <c r="O26" s="539"/>
      <c r="P26" s="539"/>
      <c r="Q26" s="504"/>
      <c r="R26" s="665"/>
      <c r="S26">
        <f t="shared" si="0"/>
        <v>3</v>
      </c>
      <c r="T26">
        <f t="shared" si="1"/>
        <v>3</v>
      </c>
      <c r="U26">
        <f t="shared" si="2"/>
        <v>3</v>
      </c>
      <c r="V26" t="str">
        <f>IF(LEFT('Insertion engagement internet'!$A51,1)="C",MID('Insertion engagement internet'!$A51,2,2),LEFT('Insertion engagement internet'!$A51,2))</f>
        <v/>
      </c>
      <c r="Y26" s="1" t="str">
        <f t="shared" si="4"/>
        <v/>
      </c>
      <c r="Z26" s="1" t="str">
        <f t="shared" ca="1" si="3"/>
        <v/>
      </c>
      <c r="AA26" s="1" t="str">
        <f t="shared" ca="1" si="5"/>
        <v/>
      </c>
      <c r="AB26" s="1" t="str">
        <f t="shared" ca="1" si="6"/>
        <v/>
      </c>
      <c r="AE26" s="2">
        <f t="shared" si="7"/>
        <v>0</v>
      </c>
      <c r="AK26" s="1" t="str">
        <f t="shared" si="8"/>
        <v/>
      </c>
      <c r="AL26" s="1" t="str">
        <f t="shared" si="9"/>
        <v/>
      </c>
      <c r="AM26" s="1" t="str">
        <f t="shared" si="10"/>
        <v/>
      </c>
    </row>
    <row r="27" spans="1:39">
      <c r="A27" s="655"/>
      <c r="B27" s="655"/>
      <c r="C27" s="504"/>
      <c r="D27" s="504"/>
      <c r="E27" s="504"/>
      <c r="F27" s="504"/>
      <c r="G27" s="504"/>
      <c r="H27" s="661"/>
      <c r="I27" s="504"/>
      <c r="J27" s="504"/>
      <c r="K27" s="504"/>
      <c r="L27" s="661"/>
      <c r="M27" s="656"/>
      <c r="N27" s="656"/>
      <c r="O27" s="539"/>
      <c r="P27" s="539"/>
      <c r="Q27" s="504"/>
      <c r="R27" s="665"/>
      <c r="S27">
        <f t="shared" si="0"/>
        <v>3</v>
      </c>
      <c r="T27">
        <f t="shared" si="1"/>
        <v>3</v>
      </c>
      <c r="U27">
        <f t="shared" si="2"/>
        <v>3</v>
      </c>
      <c r="V27" t="str">
        <f>IF(LEFT('Insertion engagement internet'!$A52,1)="C",MID('Insertion engagement internet'!$A52,2,2),LEFT('Insertion engagement internet'!$A52,2))</f>
        <v/>
      </c>
      <c r="Y27" s="1" t="str">
        <f t="shared" si="4"/>
        <v/>
      </c>
      <c r="Z27" s="1" t="str">
        <f t="shared" ca="1" si="3"/>
        <v/>
      </c>
      <c r="AA27" s="1" t="str">
        <f t="shared" ca="1" si="5"/>
        <v/>
      </c>
      <c r="AB27" s="1" t="str">
        <f t="shared" ca="1" si="6"/>
        <v/>
      </c>
      <c r="AE27" s="2">
        <f t="shared" si="7"/>
        <v>0</v>
      </c>
      <c r="AK27" s="1" t="str">
        <f t="shared" si="8"/>
        <v/>
      </c>
      <c r="AL27" s="1" t="str">
        <f t="shared" si="9"/>
        <v/>
      </c>
      <c r="AM27" s="1" t="str">
        <f t="shared" si="10"/>
        <v/>
      </c>
    </row>
    <row r="28" spans="1:39">
      <c r="A28" s="655"/>
      <c r="B28" s="655"/>
      <c r="C28" s="504"/>
      <c r="D28" s="504"/>
      <c r="E28" s="504"/>
      <c r="F28" s="504"/>
      <c r="G28" s="504"/>
      <c r="H28" s="661"/>
      <c r="I28" s="504"/>
      <c r="J28" s="504"/>
      <c r="K28" s="504"/>
      <c r="L28" s="661"/>
      <c r="M28" s="656"/>
      <c r="N28" s="656"/>
      <c r="O28" s="539"/>
      <c r="P28" s="539"/>
      <c r="Q28" s="504"/>
      <c r="R28" s="665"/>
      <c r="S28">
        <f t="shared" si="0"/>
        <v>3</v>
      </c>
      <c r="T28">
        <f t="shared" si="1"/>
        <v>3</v>
      </c>
      <c r="U28">
        <f t="shared" si="2"/>
        <v>3</v>
      </c>
      <c r="V28" t="str">
        <f>IF(LEFT('Insertion engagement internet'!$A53,1)="C",MID('Insertion engagement internet'!$A53,2,2),LEFT('Insertion engagement internet'!$A53,2))</f>
        <v/>
      </c>
      <c r="Y28" s="1" t="str">
        <f t="shared" si="4"/>
        <v/>
      </c>
      <c r="Z28" s="1" t="str">
        <f t="shared" ca="1" si="3"/>
        <v/>
      </c>
      <c r="AA28" s="1" t="str">
        <f t="shared" ca="1" si="5"/>
        <v/>
      </c>
      <c r="AB28" s="1" t="str">
        <f t="shared" ca="1" si="6"/>
        <v/>
      </c>
      <c r="AE28" s="2">
        <f t="shared" si="7"/>
        <v>0</v>
      </c>
      <c r="AK28" s="1" t="str">
        <f t="shared" si="8"/>
        <v/>
      </c>
      <c r="AL28" s="1" t="str">
        <f t="shared" si="9"/>
        <v/>
      </c>
      <c r="AM28" s="1" t="str">
        <f t="shared" si="10"/>
        <v/>
      </c>
    </row>
    <row r="29" spans="1:39">
      <c r="A29" s="655"/>
      <c r="B29" s="655"/>
      <c r="C29" s="504"/>
      <c r="D29" s="504"/>
      <c r="E29" s="504"/>
      <c r="F29" s="504"/>
      <c r="G29" s="504"/>
      <c r="I29" s="504"/>
      <c r="J29" s="504"/>
      <c r="K29" s="504"/>
      <c r="L29" s="661"/>
      <c r="M29" s="656"/>
      <c r="N29" s="656"/>
      <c r="O29" s="539"/>
      <c r="P29" s="539"/>
      <c r="Q29" s="504"/>
      <c r="R29" s="665"/>
      <c r="S29">
        <f t="shared" si="0"/>
        <v>3</v>
      </c>
      <c r="T29">
        <f t="shared" si="1"/>
        <v>3</v>
      </c>
      <c r="U29">
        <f t="shared" si="2"/>
        <v>3</v>
      </c>
      <c r="V29" t="str">
        <f>IF(LEFT('Insertion engagement internet'!$A54,1)="C",MID('Insertion engagement internet'!$A54,2,2),LEFT('Insertion engagement internet'!$A54,2))</f>
        <v/>
      </c>
      <c r="Y29" s="1" t="str">
        <f t="shared" si="4"/>
        <v/>
      </c>
      <c r="Z29" s="1" t="str">
        <f t="shared" ca="1" si="3"/>
        <v/>
      </c>
      <c r="AA29" s="1" t="str">
        <f t="shared" ca="1" si="5"/>
        <v/>
      </c>
      <c r="AB29" s="1" t="str">
        <f t="shared" ca="1" si="6"/>
        <v/>
      </c>
      <c r="AE29" s="2">
        <f t="shared" si="7"/>
        <v>0</v>
      </c>
      <c r="AK29" s="1" t="str">
        <f t="shared" si="8"/>
        <v/>
      </c>
      <c r="AL29" s="1" t="str">
        <f t="shared" si="9"/>
        <v/>
      </c>
      <c r="AM29" s="1" t="str">
        <f t="shared" si="10"/>
        <v/>
      </c>
    </row>
    <row r="30" spans="1:39">
      <c r="A30" s="655"/>
      <c r="B30" s="655"/>
      <c r="C30" s="504"/>
      <c r="D30" s="504"/>
      <c r="E30" s="504"/>
      <c r="F30" s="504"/>
      <c r="G30" s="504"/>
      <c r="H30" s="661"/>
      <c r="I30" s="504"/>
      <c r="J30" s="504"/>
      <c r="K30" s="504"/>
      <c r="M30" s="656"/>
      <c r="N30" s="656"/>
      <c r="O30" s="539"/>
      <c r="P30" s="539"/>
      <c r="Q30" s="504"/>
      <c r="R30" s="665"/>
      <c r="S30">
        <f t="shared" si="0"/>
        <v>3</v>
      </c>
      <c r="T30">
        <f t="shared" si="1"/>
        <v>3</v>
      </c>
      <c r="U30">
        <f t="shared" si="2"/>
        <v>3</v>
      </c>
      <c r="V30" t="str">
        <f>IF(LEFT('Insertion engagement internet'!$A55,1)="C",MID('Insertion engagement internet'!$A55,2,2),LEFT('Insertion engagement internet'!$A55,2))</f>
        <v/>
      </c>
      <c r="Y30" s="1" t="str">
        <f t="shared" si="4"/>
        <v/>
      </c>
      <c r="Z30" s="1" t="str">
        <f t="shared" ca="1" si="3"/>
        <v/>
      </c>
      <c r="AA30" s="1" t="str">
        <f t="shared" ca="1" si="5"/>
        <v/>
      </c>
      <c r="AB30" s="1" t="str">
        <f t="shared" ca="1" si="6"/>
        <v/>
      </c>
      <c r="AE30" s="2">
        <f t="shared" si="7"/>
        <v>0</v>
      </c>
      <c r="AK30" s="1" t="str">
        <f t="shared" si="8"/>
        <v/>
      </c>
      <c r="AL30" s="1" t="str">
        <f t="shared" si="9"/>
        <v/>
      </c>
      <c r="AM30" s="1" t="str">
        <f t="shared" si="10"/>
        <v/>
      </c>
    </row>
    <row r="31" spans="1:39">
      <c r="A31" s="655"/>
      <c r="B31" s="655"/>
      <c r="C31" s="504"/>
      <c r="D31" s="504"/>
      <c r="E31" s="504"/>
      <c r="F31" s="504"/>
      <c r="G31" s="504"/>
      <c r="H31" s="661"/>
      <c r="I31" s="504"/>
      <c r="J31" s="504"/>
      <c r="K31" s="504"/>
      <c r="L31" s="661"/>
      <c r="M31" s="656"/>
      <c r="N31" s="656"/>
      <c r="O31" s="539"/>
      <c r="P31" s="539"/>
      <c r="Q31" s="504"/>
      <c r="R31" s="665"/>
      <c r="S31">
        <f t="shared" si="0"/>
        <v>3</v>
      </c>
      <c r="T31">
        <f t="shared" si="1"/>
        <v>3</v>
      </c>
      <c r="U31">
        <f t="shared" si="2"/>
        <v>3</v>
      </c>
      <c r="V31" t="str">
        <f>IF(LEFT('Insertion engagement internet'!$A56,1)="C",MID('Insertion engagement internet'!$A56,2,2),LEFT('Insertion engagement internet'!$A56,2))</f>
        <v/>
      </c>
      <c r="Y31" s="1" t="str">
        <f t="shared" si="4"/>
        <v/>
      </c>
      <c r="Z31" s="1" t="str">
        <f t="shared" ca="1" si="3"/>
        <v/>
      </c>
      <c r="AA31" s="1" t="str">
        <f t="shared" ca="1" si="5"/>
        <v/>
      </c>
      <c r="AB31" s="1" t="str">
        <f t="shared" ca="1" si="6"/>
        <v/>
      </c>
      <c r="AE31" s="2">
        <f t="shared" si="7"/>
        <v>0</v>
      </c>
      <c r="AK31" s="1" t="str">
        <f t="shared" si="8"/>
        <v/>
      </c>
      <c r="AL31" s="1" t="str">
        <f t="shared" si="9"/>
        <v/>
      </c>
      <c r="AM31" s="1" t="str">
        <f t="shared" si="10"/>
        <v/>
      </c>
    </row>
    <row r="32" spans="1:39">
      <c r="A32" s="655"/>
      <c r="B32" s="655"/>
      <c r="C32" s="504"/>
      <c r="D32" s="504"/>
      <c r="E32" s="504"/>
      <c r="F32" s="504"/>
      <c r="G32" s="504"/>
      <c r="H32" s="661"/>
      <c r="I32" s="504"/>
      <c r="J32" s="504"/>
      <c r="K32" s="504"/>
      <c r="L32" s="661"/>
      <c r="M32" s="656"/>
      <c r="N32" s="656"/>
      <c r="O32" s="539"/>
      <c r="P32" s="539"/>
      <c r="Q32" s="504"/>
      <c r="R32" s="665"/>
      <c r="S32">
        <f t="shared" si="0"/>
        <v>3</v>
      </c>
      <c r="T32">
        <f t="shared" si="1"/>
        <v>3</v>
      </c>
      <c r="U32">
        <f t="shared" si="2"/>
        <v>3</v>
      </c>
      <c r="V32" t="str">
        <f>IF(LEFT('Insertion engagement internet'!$A57,1)="C",MID('Insertion engagement internet'!$A57,2,2),LEFT('Insertion engagement internet'!$A57,2))</f>
        <v/>
      </c>
      <c r="Y32" s="1" t="str">
        <f t="shared" si="4"/>
        <v/>
      </c>
      <c r="Z32" s="1" t="str">
        <f t="shared" ca="1" si="3"/>
        <v/>
      </c>
      <c r="AA32" s="1" t="str">
        <f t="shared" ca="1" si="5"/>
        <v/>
      </c>
      <c r="AB32" s="1" t="str">
        <f t="shared" ca="1" si="6"/>
        <v/>
      </c>
      <c r="AE32" s="2">
        <f t="shared" si="7"/>
        <v>0</v>
      </c>
      <c r="AK32" s="1" t="str">
        <f t="shared" si="8"/>
        <v/>
      </c>
      <c r="AL32" s="1" t="str">
        <f t="shared" si="9"/>
        <v/>
      </c>
      <c r="AM32" s="1" t="str">
        <f t="shared" si="10"/>
        <v/>
      </c>
    </row>
    <row r="33" spans="1:39">
      <c r="A33" s="655"/>
      <c r="B33" s="655"/>
      <c r="C33" s="504"/>
      <c r="D33" s="504"/>
      <c r="E33" s="504"/>
      <c r="F33" s="504"/>
      <c r="G33" s="504"/>
      <c r="I33" s="504"/>
      <c r="J33" s="504"/>
      <c r="K33" s="504"/>
      <c r="L33" s="661"/>
      <c r="M33" s="656"/>
      <c r="N33" s="656"/>
      <c r="O33" s="539"/>
      <c r="P33" s="539"/>
      <c r="Q33" s="504"/>
      <c r="R33" s="665"/>
      <c r="S33">
        <f t="shared" si="0"/>
        <v>3</v>
      </c>
      <c r="T33">
        <f t="shared" si="1"/>
        <v>3</v>
      </c>
      <c r="U33">
        <f t="shared" si="2"/>
        <v>3</v>
      </c>
      <c r="V33" t="str">
        <f>IF(LEFT('Insertion engagement internet'!$A58,1)="C",MID('Insertion engagement internet'!$A58,2,2),LEFT('Insertion engagement internet'!$A58,2))</f>
        <v/>
      </c>
      <c r="Y33" s="1" t="str">
        <f t="shared" si="4"/>
        <v/>
      </c>
      <c r="Z33" s="1" t="str">
        <f t="shared" ca="1" si="3"/>
        <v/>
      </c>
      <c r="AA33" s="1" t="str">
        <f t="shared" ca="1" si="5"/>
        <v/>
      </c>
      <c r="AB33" s="1" t="str">
        <f t="shared" ca="1" si="6"/>
        <v/>
      </c>
      <c r="AE33" s="2">
        <f t="shared" si="7"/>
        <v>0</v>
      </c>
      <c r="AK33" s="1" t="str">
        <f t="shared" si="8"/>
        <v/>
      </c>
      <c r="AL33" s="1" t="str">
        <f t="shared" si="9"/>
        <v/>
      </c>
      <c r="AM33" s="1" t="str">
        <f t="shared" si="10"/>
        <v/>
      </c>
    </row>
    <row r="34" spans="1:39">
      <c r="A34" s="655"/>
      <c r="B34" s="655"/>
      <c r="C34" s="504"/>
      <c r="D34" s="504"/>
      <c r="E34" s="504"/>
      <c r="F34" s="504"/>
      <c r="G34" s="504"/>
      <c r="H34" s="661"/>
      <c r="I34" s="504"/>
      <c r="J34" s="504"/>
      <c r="K34" s="504"/>
      <c r="L34" s="661"/>
      <c r="M34" s="656"/>
      <c r="N34" s="656"/>
      <c r="O34" s="539"/>
      <c r="P34" s="539"/>
      <c r="Q34" s="504"/>
      <c r="R34" s="665"/>
      <c r="S34">
        <f t="shared" si="0"/>
        <v>3</v>
      </c>
      <c r="T34">
        <f t="shared" si="1"/>
        <v>3</v>
      </c>
      <c r="U34">
        <f t="shared" si="2"/>
        <v>3</v>
      </c>
      <c r="V34" t="str">
        <f>IF(LEFT('Insertion engagement internet'!$A59,1)="C",MID('Insertion engagement internet'!$A59,2,2),LEFT('Insertion engagement internet'!$A59,2))</f>
        <v/>
      </c>
      <c r="Y34" s="1" t="str">
        <f t="shared" si="4"/>
        <v/>
      </c>
      <c r="Z34" s="1" t="str">
        <f t="shared" ca="1" si="3"/>
        <v/>
      </c>
      <c r="AA34" s="1" t="str">
        <f t="shared" ca="1" si="5"/>
        <v/>
      </c>
      <c r="AB34" s="1" t="str">
        <f t="shared" ca="1" si="6"/>
        <v/>
      </c>
      <c r="AE34" s="2">
        <f t="shared" si="7"/>
        <v>0</v>
      </c>
      <c r="AK34" s="1" t="str">
        <f t="shared" si="8"/>
        <v/>
      </c>
      <c r="AL34" s="1" t="str">
        <f t="shared" si="9"/>
        <v/>
      </c>
      <c r="AM34" s="1" t="str">
        <f t="shared" si="10"/>
        <v/>
      </c>
    </row>
    <row r="35" spans="1:39">
      <c r="A35" s="655"/>
      <c r="B35" s="655"/>
      <c r="C35" s="504"/>
      <c r="D35" s="504"/>
      <c r="E35" s="504"/>
      <c r="F35" s="504"/>
      <c r="G35" s="504"/>
      <c r="H35" s="661"/>
      <c r="I35" s="504"/>
      <c r="J35" s="504"/>
      <c r="K35" s="504"/>
      <c r="L35" s="661"/>
      <c r="M35" s="656"/>
      <c r="N35" s="656"/>
      <c r="O35" s="539"/>
      <c r="P35" s="539"/>
      <c r="Q35" s="504"/>
      <c r="R35" s="665"/>
      <c r="S35">
        <f t="shared" si="0"/>
        <v>3</v>
      </c>
      <c r="T35">
        <f t="shared" si="1"/>
        <v>3</v>
      </c>
      <c r="U35">
        <f t="shared" si="2"/>
        <v>3</v>
      </c>
      <c r="V35" t="str">
        <f>IF(LEFT('Insertion engagement internet'!$A60,1)="C",MID('Insertion engagement internet'!$A60,2,2),LEFT('Insertion engagement internet'!$A60,2))</f>
        <v/>
      </c>
      <c r="Y35" s="1" t="str">
        <f t="shared" si="4"/>
        <v/>
      </c>
      <c r="Z35" s="1" t="str">
        <f t="shared" ca="1" si="3"/>
        <v/>
      </c>
      <c r="AA35" s="1" t="str">
        <f t="shared" ca="1" si="5"/>
        <v/>
      </c>
      <c r="AB35" s="1" t="str">
        <f t="shared" ca="1" si="6"/>
        <v/>
      </c>
      <c r="AE35" s="2">
        <f t="shared" si="7"/>
        <v>0</v>
      </c>
      <c r="AK35" s="1" t="str">
        <f t="shared" si="8"/>
        <v/>
      </c>
      <c r="AL35" s="1" t="str">
        <f t="shared" si="9"/>
        <v/>
      </c>
      <c r="AM35" s="1" t="str">
        <f t="shared" si="10"/>
        <v/>
      </c>
    </row>
    <row r="36" spans="1:39">
      <c r="A36" s="655"/>
      <c r="B36" s="655"/>
      <c r="C36" s="504"/>
      <c r="D36" s="504"/>
      <c r="E36" s="504"/>
      <c r="F36" s="504"/>
      <c r="G36" s="504"/>
      <c r="I36" s="504"/>
      <c r="J36" s="504"/>
      <c r="K36" s="504"/>
      <c r="L36" s="661"/>
      <c r="M36" s="656"/>
      <c r="N36" s="656"/>
      <c r="O36" s="539"/>
      <c r="P36" s="539"/>
      <c r="Q36" s="504"/>
      <c r="R36" s="665"/>
      <c r="S36">
        <f t="shared" si="0"/>
        <v>3</v>
      </c>
      <c r="T36">
        <f t="shared" si="1"/>
        <v>3</v>
      </c>
      <c r="U36">
        <f t="shared" si="2"/>
        <v>3</v>
      </c>
      <c r="V36" t="str">
        <f>IF(LEFT('Insertion engagement internet'!$A61,1)="C",MID('Insertion engagement internet'!$A61,2,2),LEFT('Insertion engagement internet'!$A61,2))</f>
        <v/>
      </c>
      <c r="Y36" s="1" t="str">
        <f t="shared" si="4"/>
        <v/>
      </c>
      <c r="Z36" s="1" t="str">
        <f t="shared" ca="1" si="3"/>
        <v/>
      </c>
      <c r="AA36" s="1" t="str">
        <f t="shared" ca="1" si="5"/>
        <v/>
      </c>
      <c r="AB36" s="1" t="str">
        <f t="shared" ca="1" si="6"/>
        <v/>
      </c>
      <c r="AE36" s="2">
        <f t="shared" si="7"/>
        <v>0</v>
      </c>
      <c r="AK36" s="1" t="str">
        <f t="shared" si="8"/>
        <v/>
      </c>
      <c r="AL36" s="1" t="str">
        <f t="shared" si="9"/>
        <v/>
      </c>
      <c r="AM36" s="1" t="str">
        <f t="shared" si="10"/>
        <v/>
      </c>
    </row>
    <row r="37" spans="1:39">
      <c r="A37" s="655"/>
      <c r="B37" s="655"/>
      <c r="C37" s="504"/>
      <c r="D37" s="504"/>
      <c r="E37" s="504"/>
      <c r="F37" s="504"/>
      <c r="G37" s="504"/>
      <c r="I37" s="504"/>
      <c r="J37" s="504"/>
      <c r="K37" s="504"/>
      <c r="L37" s="661"/>
      <c r="M37" s="656"/>
      <c r="N37" s="656"/>
      <c r="O37" s="539"/>
      <c r="P37" s="539"/>
      <c r="Q37" s="504"/>
      <c r="R37" s="665"/>
      <c r="S37">
        <f t="shared" si="0"/>
        <v>3</v>
      </c>
      <c r="T37">
        <f t="shared" si="1"/>
        <v>3</v>
      </c>
      <c r="U37">
        <f t="shared" si="2"/>
        <v>3</v>
      </c>
      <c r="V37" t="str">
        <f>IF(LEFT('Insertion engagement internet'!$A62,1)="C",MID('Insertion engagement internet'!$A62,2,2),LEFT('Insertion engagement internet'!$A62,2))</f>
        <v/>
      </c>
      <c r="Y37" s="1" t="str">
        <f t="shared" si="4"/>
        <v/>
      </c>
      <c r="Z37" s="1" t="str">
        <f t="shared" ca="1" si="3"/>
        <v/>
      </c>
      <c r="AA37" s="1" t="str">
        <f t="shared" ca="1" si="5"/>
        <v/>
      </c>
      <c r="AB37" s="1" t="str">
        <f t="shared" ca="1" si="6"/>
        <v/>
      </c>
      <c r="AE37" s="2">
        <f t="shared" si="7"/>
        <v>0</v>
      </c>
      <c r="AK37" s="1" t="str">
        <f t="shared" si="8"/>
        <v/>
      </c>
      <c r="AL37" s="1" t="str">
        <f t="shared" si="9"/>
        <v/>
      </c>
      <c r="AM37" s="1" t="str">
        <f t="shared" si="10"/>
        <v/>
      </c>
    </row>
    <row r="38" spans="1:39">
      <c r="A38" s="655"/>
      <c r="B38" s="655"/>
      <c r="C38" s="504"/>
      <c r="D38" s="504"/>
      <c r="E38" s="504"/>
      <c r="F38" s="504"/>
      <c r="G38" s="504"/>
      <c r="I38" s="504"/>
      <c r="J38" s="504"/>
      <c r="K38" s="504"/>
      <c r="L38" s="661"/>
      <c r="M38" s="656"/>
      <c r="N38" s="656"/>
      <c r="O38" s="539"/>
      <c r="P38" s="539"/>
      <c r="Q38" s="504"/>
      <c r="R38" s="665"/>
      <c r="S38">
        <f t="shared" si="0"/>
        <v>3</v>
      </c>
      <c r="T38">
        <f t="shared" si="1"/>
        <v>3</v>
      </c>
      <c r="U38">
        <f t="shared" si="2"/>
        <v>3</v>
      </c>
      <c r="V38" t="str">
        <f>IF(LEFT('Insertion engagement internet'!$A63,1)="C",MID('Insertion engagement internet'!$A63,2,2),LEFT('Insertion engagement internet'!$A63,2))</f>
        <v/>
      </c>
      <c r="Y38" s="1" t="str">
        <f t="shared" si="4"/>
        <v/>
      </c>
      <c r="Z38" s="1" t="str">
        <f t="shared" ca="1" si="3"/>
        <v/>
      </c>
      <c r="AA38" s="1" t="str">
        <f t="shared" ca="1" si="5"/>
        <v/>
      </c>
      <c r="AB38" s="1" t="str">
        <f t="shared" ca="1" si="6"/>
        <v/>
      </c>
      <c r="AE38" s="2">
        <f t="shared" si="7"/>
        <v>0</v>
      </c>
      <c r="AK38" s="1" t="str">
        <f t="shared" si="8"/>
        <v/>
      </c>
      <c r="AL38" s="1" t="str">
        <f t="shared" si="9"/>
        <v/>
      </c>
      <c r="AM38" s="1" t="str">
        <f t="shared" si="10"/>
        <v/>
      </c>
    </row>
    <row r="39" spans="1:39">
      <c r="A39" s="655"/>
      <c r="B39" s="655"/>
      <c r="C39" s="504"/>
      <c r="D39" s="504"/>
      <c r="E39" s="504"/>
      <c r="F39" s="504"/>
      <c r="G39" s="504"/>
      <c r="I39" s="504"/>
      <c r="J39" s="504"/>
      <c r="K39" s="504"/>
      <c r="L39" s="661"/>
      <c r="M39" s="656"/>
      <c r="N39" s="656"/>
      <c r="O39" s="539"/>
      <c r="P39" s="539"/>
      <c r="Q39" s="504"/>
      <c r="R39" s="665"/>
      <c r="S39">
        <f t="shared" si="0"/>
        <v>3</v>
      </c>
      <c r="T39">
        <f t="shared" si="1"/>
        <v>3</v>
      </c>
      <c r="U39">
        <f t="shared" si="2"/>
        <v>3</v>
      </c>
      <c r="V39" t="str">
        <f>IF(LEFT('Insertion engagement internet'!$A64,1)="C",MID('Insertion engagement internet'!$A64,2,2),LEFT('Insertion engagement internet'!$A64,2))</f>
        <v/>
      </c>
      <c r="Y39" s="1" t="str">
        <f t="shared" si="4"/>
        <v/>
      </c>
      <c r="Z39" s="1" t="str">
        <f t="shared" ca="1" si="3"/>
        <v/>
      </c>
      <c r="AA39" s="1" t="str">
        <f t="shared" ca="1" si="5"/>
        <v/>
      </c>
      <c r="AB39" s="1" t="str">
        <f t="shared" ca="1" si="6"/>
        <v/>
      </c>
      <c r="AE39" s="2">
        <f t="shared" si="7"/>
        <v>0</v>
      </c>
      <c r="AK39" s="1" t="str">
        <f t="shared" si="8"/>
        <v/>
      </c>
      <c r="AL39" s="1" t="str">
        <f t="shared" si="9"/>
        <v/>
      </c>
      <c r="AM39" s="1" t="str">
        <f t="shared" si="10"/>
        <v/>
      </c>
    </row>
    <row r="40" spans="1:39">
      <c r="A40" s="655"/>
      <c r="B40" s="655"/>
      <c r="C40" s="504"/>
      <c r="D40" s="504"/>
      <c r="E40" s="504"/>
      <c r="F40" s="504"/>
      <c r="G40" s="504"/>
      <c r="H40" s="661"/>
      <c r="I40" s="504"/>
      <c r="J40" s="504"/>
      <c r="K40" s="504"/>
      <c r="L40" s="661"/>
      <c r="M40" s="656"/>
      <c r="N40" s="656"/>
      <c r="O40" s="539"/>
      <c r="P40" s="539"/>
      <c r="Q40" s="504"/>
      <c r="R40" s="665"/>
      <c r="S40">
        <f t="shared" si="0"/>
        <v>3</v>
      </c>
      <c r="T40">
        <f t="shared" si="1"/>
        <v>3</v>
      </c>
      <c r="U40">
        <f t="shared" si="2"/>
        <v>3</v>
      </c>
      <c r="V40" t="str">
        <f>IF(LEFT('Insertion engagement internet'!$A65,1)="C",MID('Insertion engagement internet'!$A65,2,2),LEFT('Insertion engagement internet'!$A65,2))</f>
        <v/>
      </c>
      <c r="Y40" s="1" t="str">
        <f t="shared" si="4"/>
        <v/>
      </c>
      <c r="Z40" s="1" t="str">
        <f t="shared" ca="1" si="3"/>
        <v/>
      </c>
      <c r="AA40" s="1" t="str">
        <f t="shared" ca="1" si="5"/>
        <v/>
      </c>
      <c r="AB40" s="1" t="str">
        <f t="shared" ca="1" si="6"/>
        <v/>
      </c>
      <c r="AE40" s="2">
        <f t="shared" si="7"/>
        <v>0</v>
      </c>
      <c r="AK40" s="1" t="str">
        <f t="shared" si="8"/>
        <v/>
      </c>
      <c r="AL40" s="1" t="str">
        <f t="shared" si="9"/>
        <v/>
      </c>
      <c r="AM40" s="1" t="str">
        <f t="shared" si="10"/>
        <v/>
      </c>
    </row>
    <row r="41" spans="1:39">
      <c r="A41" s="655"/>
      <c r="B41" s="655"/>
      <c r="C41" s="657"/>
      <c r="D41" s="658"/>
      <c r="E41" s="659"/>
      <c r="F41" s="661"/>
      <c r="G41" s="661"/>
      <c r="H41" s="661"/>
      <c r="I41" s="663"/>
      <c r="J41" s="655"/>
      <c r="K41" s="661"/>
      <c r="L41" s="661"/>
      <c r="M41" s="663"/>
      <c r="N41" s="661"/>
      <c r="O41" s="671"/>
      <c r="P41" s="669"/>
      <c r="Q41" s="670"/>
      <c r="R41" s="664"/>
      <c r="S41">
        <f t="shared" si="0"/>
        <v>3</v>
      </c>
      <c r="T41">
        <f t="shared" si="1"/>
        <v>3</v>
      </c>
      <c r="U41">
        <f t="shared" si="2"/>
        <v>3</v>
      </c>
      <c r="V41" t="str">
        <f>IF(LEFT('Insertion engagement internet'!$A66,1)="C",MID('Insertion engagement internet'!$A66,2,2),LEFT('Insertion engagement internet'!$A66,2))</f>
        <v/>
      </c>
      <c r="Y41" s="1" t="str">
        <f t="shared" si="4"/>
        <v/>
      </c>
      <c r="Z41" s="1" t="str">
        <f t="shared" ca="1" si="3"/>
        <v/>
      </c>
      <c r="AA41" s="1" t="str">
        <f t="shared" ca="1" si="5"/>
        <v/>
      </c>
      <c r="AB41" s="1" t="str">
        <f t="shared" ca="1" si="6"/>
        <v/>
      </c>
      <c r="AE41" s="2">
        <f t="shared" si="7"/>
        <v>0</v>
      </c>
      <c r="AK41" s="1" t="str">
        <f t="shared" si="8"/>
        <v/>
      </c>
      <c r="AL41" s="1" t="str">
        <f t="shared" si="9"/>
        <v/>
      </c>
      <c r="AM41" s="1" t="str">
        <f t="shared" si="10"/>
        <v/>
      </c>
    </row>
    <row r="42" spans="1:39">
      <c r="A42" s="655"/>
      <c r="B42" s="655"/>
      <c r="C42" s="657"/>
      <c r="D42" s="658"/>
      <c r="E42" s="659"/>
      <c r="F42" s="661"/>
      <c r="G42" s="661"/>
      <c r="H42" s="661"/>
      <c r="I42" s="663"/>
      <c r="J42" s="655"/>
      <c r="K42" s="661"/>
      <c r="L42" s="661"/>
      <c r="M42" s="663"/>
      <c r="N42" s="661"/>
      <c r="O42" s="655"/>
      <c r="P42" s="661"/>
      <c r="Q42" s="663"/>
      <c r="R42" s="664"/>
      <c r="S42">
        <f t="shared" si="0"/>
        <v>3</v>
      </c>
      <c r="T42">
        <f t="shared" si="1"/>
        <v>3</v>
      </c>
      <c r="U42">
        <f t="shared" si="2"/>
        <v>3</v>
      </c>
      <c r="V42" t="str">
        <f>IF(LEFT('Insertion engagement internet'!$A67,1)="C",MID('Insertion engagement internet'!$A67,2,2),LEFT('Insertion engagement internet'!$A67,2))</f>
        <v/>
      </c>
      <c r="Y42" s="1" t="str">
        <f t="shared" si="4"/>
        <v/>
      </c>
      <c r="Z42" s="1" t="str">
        <f t="shared" ca="1" si="3"/>
        <v/>
      </c>
      <c r="AA42" s="1" t="str">
        <f t="shared" ca="1" si="5"/>
        <v/>
      </c>
      <c r="AB42" s="1" t="str">
        <f t="shared" ca="1" si="6"/>
        <v/>
      </c>
      <c r="AE42" s="2">
        <f t="shared" si="7"/>
        <v>0</v>
      </c>
      <c r="AK42" s="1" t="str">
        <f t="shared" si="8"/>
        <v/>
      </c>
      <c r="AL42" s="1" t="str">
        <f t="shared" si="9"/>
        <v/>
      </c>
      <c r="AM42" s="1" t="str">
        <f t="shared" si="10"/>
        <v/>
      </c>
    </row>
    <row r="43" spans="1:39">
      <c r="A43" s="655"/>
      <c r="B43" s="655"/>
      <c r="C43" s="657"/>
      <c r="D43" s="658"/>
      <c r="E43" s="659"/>
      <c r="F43" s="661"/>
      <c r="G43" s="661"/>
      <c r="H43" s="661"/>
      <c r="I43" s="663"/>
      <c r="J43" s="655"/>
      <c r="K43" s="661"/>
      <c r="L43" s="661"/>
      <c r="M43" s="663"/>
      <c r="N43" s="661"/>
      <c r="O43" s="655"/>
      <c r="P43" s="661"/>
      <c r="Q43" s="663"/>
      <c r="R43" s="664"/>
      <c r="S43">
        <f t="shared" si="0"/>
        <v>3</v>
      </c>
      <c r="T43">
        <f t="shared" si="1"/>
        <v>3</v>
      </c>
      <c r="U43">
        <f t="shared" si="2"/>
        <v>3</v>
      </c>
      <c r="V43" t="str">
        <f>IF(LEFT('Insertion engagement internet'!$A68,1)="C",MID('Insertion engagement internet'!$A68,2,2),LEFT('Insertion engagement internet'!$A68,2))</f>
        <v/>
      </c>
      <c r="Y43" s="1" t="str">
        <f t="shared" si="4"/>
        <v/>
      </c>
      <c r="Z43" s="1" t="str">
        <f t="shared" ca="1" si="3"/>
        <v/>
      </c>
      <c r="AA43" s="1" t="str">
        <f t="shared" ca="1" si="5"/>
        <v/>
      </c>
      <c r="AB43" s="1" t="str">
        <f t="shared" ca="1" si="6"/>
        <v/>
      </c>
      <c r="AE43" s="2">
        <f t="shared" si="7"/>
        <v>0</v>
      </c>
      <c r="AK43" s="1" t="str">
        <f t="shared" si="8"/>
        <v/>
      </c>
      <c r="AL43" s="1" t="str">
        <f t="shared" si="9"/>
        <v/>
      </c>
      <c r="AM43" s="1" t="str">
        <f t="shared" si="10"/>
        <v/>
      </c>
    </row>
    <row r="44" spans="1:39">
      <c r="A44" s="655"/>
      <c r="B44" s="655"/>
      <c r="C44" s="657"/>
      <c r="D44" s="658"/>
      <c r="E44" s="659"/>
      <c r="F44" s="661"/>
      <c r="G44" s="661"/>
      <c r="H44" s="661"/>
      <c r="I44" s="663"/>
      <c r="J44" s="655"/>
      <c r="K44" s="661"/>
      <c r="L44" s="661"/>
      <c r="M44" s="663"/>
      <c r="N44" s="661"/>
      <c r="O44" s="655"/>
      <c r="P44" s="661"/>
      <c r="Q44" s="663"/>
      <c r="R44" s="664"/>
      <c r="S44">
        <f t="shared" si="0"/>
        <v>3</v>
      </c>
      <c r="T44">
        <f t="shared" si="1"/>
        <v>3</v>
      </c>
      <c r="U44">
        <f t="shared" si="2"/>
        <v>3</v>
      </c>
      <c r="V44" t="str">
        <f>IF(LEFT('Insertion engagement internet'!$A69,1)="C",MID('Insertion engagement internet'!$A69,2,2),LEFT('Insertion engagement internet'!$A69,2))</f>
        <v/>
      </c>
      <c r="Y44" s="1" t="str">
        <f t="shared" si="4"/>
        <v/>
      </c>
      <c r="Z44" s="1" t="str">
        <f t="shared" ca="1" si="3"/>
        <v/>
      </c>
      <c r="AA44" s="1" t="str">
        <f t="shared" ca="1" si="5"/>
        <v/>
      </c>
      <c r="AB44" s="1" t="str">
        <f t="shared" ca="1" si="6"/>
        <v/>
      </c>
      <c r="AE44" s="2">
        <f t="shared" si="7"/>
        <v>0</v>
      </c>
      <c r="AK44" s="1" t="str">
        <f t="shared" si="8"/>
        <v/>
      </c>
      <c r="AL44" s="1" t="str">
        <f t="shared" si="9"/>
        <v/>
      </c>
      <c r="AM44" s="1" t="str">
        <f t="shared" si="10"/>
        <v/>
      </c>
    </row>
    <row r="45" spans="1:39">
      <c r="A45" s="655"/>
      <c r="B45" s="655"/>
      <c r="C45" s="657"/>
      <c r="D45" s="658"/>
      <c r="E45" s="659"/>
      <c r="F45" s="661"/>
      <c r="G45" s="661"/>
      <c r="H45" s="661"/>
      <c r="I45" s="663"/>
      <c r="J45" s="655"/>
      <c r="K45" s="661"/>
      <c r="L45" s="661"/>
      <c r="M45" s="663"/>
      <c r="N45" s="661"/>
      <c r="O45" s="655"/>
      <c r="P45" s="661"/>
      <c r="Q45" s="663"/>
      <c r="R45" s="664"/>
      <c r="S45">
        <f t="shared" si="0"/>
        <v>3</v>
      </c>
      <c r="T45">
        <f t="shared" si="1"/>
        <v>3</v>
      </c>
      <c r="U45">
        <f t="shared" si="2"/>
        <v>3</v>
      </c>
      <c r="V45" t="str">
        <f>IF(LEFT('Insertion engagement internet'!$A70,1)="C",MID('Insertion engagement internet'!$A70,2,2),LEFT('Insertion engagement internet'!$A70,2))</f>
        <v/>
      </c>
      <c r="Y45" s="1" t="str">
        <f t="shared" si="4"/>
        <v/>
      </c>
      <c r="Z45" s="1" t="str">
        <f t="shared" ca="1" si="3"/>
        <v/>
      </c>
      <c r="AA45" s="1" t="str">
        <f t="shared" ca="1" si="5"/>
        <v/>
      </c>
      <c r="AB45" s="1" t="str">
        <f t="shared" ca="1" si="6"/>
        <v/>
      </c>
      <c r="AE45" s="2">
        <f t="shared" si="7"/>
        <v>0</v>
      </c>
      <c r="AK45" s="1" t="str">
        <f t="shared" si="8"/>
        <v/>
      </c>
      <c r="AL45" s="1" t="str">
        <f t="shared" si="9"/>
        <v/>
      </c>
      <c r="AM45" s="1" t="str">
        <f t="shared" si="10"/>
        <v/>
      </c>
    </row>
    <row r="46" spans="1:39">
      <c r="A46" s="655"/>
      <c r="B46" s="655"/>
      <c r="C46" s="657"/>
      <c r="D46" s="658"/>
      <c r="E46" s="659"/>
      <c r="F46" s="661"/>
      <c r="G46" s="661"/>
      <c r="H46" s="661"/>
      <c r="I46" s="663"/>
      <c r="J46" s="655"/>
      <c r="K46" s="661"/>
      <c r="L46" s="661"/>
      <c r="M46" s="663"/>
      <c r="N46" s="661"/>
      <c r="O46" s="655"/>
      <c r="P46" s="661"/>
      <c r="Q46" s="663"/>
      <c r="R46" s="664"/>
      <c r="S46">
        <f t="shared" si="0"/>
        <v>3</v>
      </c>
      <c r="T46">
        <f t="shared" si="1"/>
        <v>3</v>
      </c>
      <c r="U46">
        <f t="shared" si="2"/>
        <v>3</v>
      </c>
      <c r="V46" t="str">
        <f>IF(LEFT('Insertion engagement internet'!$A71,1)="C",MID('Insertion engagement internet'!$A71,2,2),LEFT('Insertion engagement internet'!$A71,2))</f>
        <v/>
      </c>
      <c r="Y46" s="1" t="str">
        <f t="shared" si="4"/>
        <v/>
      </c>
      <c r="Z46" s="1" t="str">
        <f t="shared" ca="1" si="3"/>
        <v/>
      </c>
      <c r="AA46" s="1" t="str">
        <f t="shared" ca="1" si="5"/>
        <v/>
      </c>
      <c r="AB46" s="1" t="str">
        <f t="shared" ca="1" si="6"/>
        <v/>
      </c>
      <c r="AE46" s="2">
        <f t="shared" si="7"/>
        <v>0</v>
      </c>
      <c r="AK46" s="1" t="str">
        <f t="shared" si="8"/>
        <v/>
      </c>
      <c r="AL46" s="1" t="str">
        <f t="shared" si="9"/>
        <v/>
      </c>
      <c r="AM46" s="1" t="str">
        <f t="shared" si="10"/>
        <v/>
      </c>
    </row>
    <row r="47" spans="1:39">
      <c r="A47" s="655"/>
      <c r="B47" s="655"/>
      <c r="C47" s="657"/>
      <c r="D47" s="658"/>
      <c r="E47" s="659"/>
      <c r="F47" s="661"/>
      <c r="G47" s="661"/>
      <c r="H47" s="661"/>
      <c r="I47" s="663"/>
      <c r="J47" s="655"/>
      <c r="K47" s="661"/>
      <c r="L47" s="661"/>
      <c r="M47" s="663"/>
      <c r="N47" s="661"/>
      <c r="O47" s="655"/>
      <c r="P47" s="661"/>
      <c r="Q47" s="663"/>
      <c r="R47" s="664"/>
      <c r="S47">
        <f t="shared" si="0"/>
        <v>3</v>
      </c>
      <c r="T47">
        <f t="shared" si="1"/>
        <v>3</v>
      </c>
      <c r="U47">
        <f t="shared" si="2"/>
        <v>3</v>
      </c>
      <c r="V47" t="str">
        <f>IF(LEFT('Insertion engagement internet'!$A72,1)="C",MID('Insertion engagement internet'!$A72,2,2),LEFT('Insertion engagement internet'!$A72,2))</f>
        <v/>
      </c>
      <c r="Y47" s="1" t="str">
        <f t="shared" si="4"/>
        <v/>
      </c>
      <c r="Z47" s="1" t="str">
        <f t="shared" ca="1" si="3"/>
        <v/>
      </c>
      <c r="AA47" s="1" t="str">
        <f t="shared" ca="1" si="5"/>
        <v/>
      </c>
      <c r="AB47" s="1" t="str">
        <f t="shared" ca="1" si="6"/>
        <v/>
      </c>
      <c r="AE47" s="2">
        <f t="shared" si="7"/>
        <v>0</v>
      </c>
      <c r="AK47" s="1" t="str">
        <f t="shared" si="8"/>
        <v/>
      </c>
      <c r="AL47" s="1" t="str">
        <f t="shared" si="9"/>
        <v/>
      </c>
      <c r="AM47" s="1" t="str">
        <f t="shared" si="10"/>
        <v/>
      </c>
    </row>
    <row r="48" spans="1:39">
      <c r="A48" s="655"/>
      <c r="B48" s="655"/>
      <c r="C48" s="657"/>
      <c r="D48" s="658"/>
      <c r="E48" s="659"/>
      <c r="F48" s="661"/>
      <c r="G48" s="661"/>
      <c r="H48" s="661"/>
      <c r="I48" s="663"/>
      <c r="J48" s="655"/>
      <c r="K48" s="661"/>
      <c r="L48" s="661"/>
      <c r="M48" s="663"/>
      <c r="N48" s="661"/>
      <c r="O48" s="655"/>
      <c r="P48" s="661"/>
      <c r="Q48" s="663"/>
      <c r="R48" s="664"/>
      <c r="S48">
        <f t="shared" si="0"/>
        <v>3</v>
      </c>
      <c r="T48">
        <f t="shared" si="1"/>
        <v>3</v>
      </c>
      <c r="U48">
        <f t="shared" si="2"/>
        <v>3</v>
      </c>
      <c r="V48" t="str">
        <f>IF(LEFT('Insertion engagement internet'!$A73,1)="C",MID('Insertion engagement internet'!$A73,2,2),LEFT('Insertion engagement internet'!$A73,2))</f>
        <v/>
      </c>
      <c r="Y48" s="1" t="str">
        <f t="shared" si="4"/>
        <v/>
      </c>
      <c r="Z48" s="1" t="str">
        <f t="shared" ca="1" si="3"/>
        <v/>
      </c>
      <c r="AA48" s="1" t="str">
        <f t="shared" ca="1" si="5"/>
        <v/>
      </c>
      <c r="AB48" s="1" t="str">
        <f t="shared" ca="1" si="6"/>
        <v/>
      </c>
      <c r="AE48" s="2">
        <f t="shared" si="7"/>
        <v>0</v>
      </c>
      <c r="AK48" s="1" t="str">
        <f t="shared" si="8"/>
        <v/>
      </c>
      <c r="AL48" s="1" t="str">
        <f t="shared" si="9"/>
        <v/>
      </c>
      <c r="AM48" s="1" t="str">
        <f t="shared" si="10"/>
        <v/>
      </c>
    </row>
    <row r="49" spans="1:39">
      <c r="A49" s="655"/>
      <c r="B49" s="655"/>
      <c r="C49" s="657"/>
      <c r="D49" s="658"/>
      <c r="E49" s="659"/>
      <c r="F49" s="661"/>
      <c r="G49" s="661"/>
      <c r="H49" s="661"/>
      <c r="I49" s="663"/>
      <c r="J49" s="655"/>
      <c r="K49" s="661"/>
      <c r="L49" s="661"/>
      <c r="M49" s="663"/>
      <c r="N49" s="661"/>
      <c r="O49" s="655"/>
      <c r="P49" s="661"/>
      <c r="Q49" s="663"/>
      <c r="R49" s="664"/>
      <c r="S49">
        <f t="shared" si="0"/>
        <v>3</v>
      </c>
      <c r="T49">
        <f t="shared" si="1"/>
        <v>3</v>
      </c>
      <c r="U49">
        <f t="shared" si="2"/>
        <v>3</v>
      </c>
      <c r="V49" t="str">
        <f>IF(LEFT('Insertion engagement internet'!$A74,1)="C",MID('Insertion engagement internet'!$A74,2,2),LEFT('Insertion engagement internet'!$A74,2))</f>
        <v/>
      </c>
      <c r="Y49" s="1" t="str">
        <f t="shared" si="4"/>
        <v/>
      </c>
      <c r="Z49" s="1" t="str">
        <f t="shared" ca="1" si="3"/>
        <v/>
      </c>
      <c r="AA49" s="1" t="str">
        <f t="shared" ca="1" si="5"/>
        <v/>
      </c>
      <c r="AB49" s="1" t="str">
        <f t="shared" ca="1" si="6"/>
        <v/>
      </c>
      <c r="AE49" s="2">
        <f t="shared" si="7"/>
        <v>0</v>
      </c>
      <c r="AK49" s="1" t="str">
        <f t="shared" si="8"/>
        <v/>
      </c>
      <c r="AL49" s="1" t="str">
        <f t="shared" si="9"/>
        <v/>
      </c>
      <c r="AM49" s="1" t="str">
        <f t="shared" si="10"/>
        <v/>
      </c>
    </row>
    <row r="50" spans="1:39">
      <c r="A50" s="655"/>
      <c r="B50" s="655"/>
      <c r="C50" s="657"/>
      <c r="D50" s="658"/>
      <c r="E50" s="659"/>
      <c r="F50" s="661"/>
      <c r="G50" s="661"/>
      <c r="H50" s="661"/>
      <c r="I50" s="663"/>
      <c r="J50" s="655"/>
      <c r="K50" s="661"/>
      <c r="L50" s="661"/>
      <c r="M50" s="663"/>
      <c r="N50" s="661"/>
      <c r="O50" s="655"/>
      <c r="P50" s="661"/>
      <c r="Q50" s="663"/>
      <c r="R50" s="664"/>
      <c r="S50">
        <f t="shared" si="0"/>
        <v>3</v>
      </c>
      <c r="T50">
        <f t="shared" si="1"/>
        <v>3</v>
      </c>
      <c r="U50">
        <f t="shared" si="2"/>
        <v>3</v>
      </c>
      <c r="V50" t="str">
        <f>IF(LEFT('Insertion engagement internet'!$A75,1)="C",MID('Insertion engagement internet'!$A75,2,2),LEFT('Insertion engagement internet'!$A75,2))</f>
        <v/>
      </c>
      <c r="Y50" s="1" t="str">
        <f t="shared" si="4"/>
        <v/>
      </c>
      <c r="Z50" s="1" t="str">
        <f t="shared" ca="1" si="3"/>
        <v/>
      </c>
      <c r="AA50" s="1" t="str">
        <f t="shared" ca="1" si="5"/>
        <v/>
      </c>
      <c r="AB50" s="1" t="str">
        <f t="shared" ca="1" si="6"/>
        <v/>
      </c>
      <c r="AE50" s="2">
        <f t="shared" si="7"/>
        <v>0</v>
      </c>
      <c r="AK50" s="1" t="str">
        <f t="shared" si="8"/>
        <v/>
      </c>
      <c r="AL50" s="1" t="str">
        <f t="shared" si="9"/>
        <v/>
      </c>
      <c r="AM50" s="1" t="str">
        <f t="shared" si="10"/>
        <v/>
      </c>
    </row>
    <row r="51" spans="1:39">
      <c r="A51" s="655"/>
      <c r="B51" s="655"/>
      <c r="C51" s="657"/>
      <c r="D51" s="658"/>
      <c r="E51" s="659"/>
      <c r="F51" s="661"/>
      <c r="G51" s="661"/>
      <c r="H51" s="661"/>
      <c r="I51" s="663"/>
      <c r="J51" s="655"/>
      <c r="K51" s="661"/>
      <c r="L51" s="661"/>
      <c r="M51" s="663"/>
      <c r="N51" s="661"/>
      <c r="O51" s="655"/>
      <c r="P51" s="661"/>
      <c r="Q51" s="663"/>
      <c r="R51" s="664"/>
      <c r="S51">
        <f t="shared" si="0"/>
        <v>3</v>
      </c>
      <c r="T51">
        <f t="shared" si="1"/>
        <v>3</v>
      </c>
      <c r="U51">
        <f t="shared" si="2"/>
        <v>3</v>
      </c>
      <c r="V51" t="str">
        <f>IF(LEFT('Insertion engagement internet'!$A76,1)="C",MID('Insertion engagement internet'!$A76,2,2),LEFT('Insertion engagement internet'!$A76,2))</f>
        <v/>
      </c>
      <c r="Y51" s="1" t="str">
        <f t="shared" si="4"/>
        <v/>
      </c>
      <c r="Z51" s="1" t="str">
        <f t="shared" ca="1" si="3"/>
        <v/>
      </c>
      <c r="AA51" s="1" t="str">
        <f t="shared" ca="1" si="5"/>
        <v/>
      </c>
      <c r="AB51" s="1" t="str">
        <f t="shared" ca="1" si="6"/>
        <v/>
      </c>
      <c r="AE51" s="2">
        <f t="shared" si="7"/>
        <v>0</v>
      </c>
      <c r="AK51" s="1" t="str">
        <f t="shared" si="8"/>
        <v/>
      </c>
      <c r="AL51" s="1" t="str">
        <f t="shared" si="9"/>
        <v/>
      </c>
      <c r="AM51" s="1" t="str">
        <f t="shared" si="10"/>
        <v/>
      </c>
    </row>
    <row r="52" spans="1:39">
      <c r="A52" s="655"/>
      <c r="B52" s="655"/>
      <c r="C52" s="666"/>
      <c r="D52" s="666"/>
      <c r="E52" s="666"/>
      <c r="F52" s="666"/>
      <c r="G52" s="666"/>
      <c r="I52" s="666"/>
      <c r="J52" s="666"/>
      <c r="K52" s="666"/>
      <c r="L52" s="661"/>
      <c r="M52" s="674"/>
      <c r="N52" s="674"/>
      <c r="O52" s="89"/>
      <c r="P52" s="89"/>
      <c r="Q52" s="666"/>
      <c r="R52" s="675"/>
      <c r="S52">
        <f t="shared" si="0"/>
        <v>3</v>
      </c>
      <c r="T52">
        <f t="shared" si="1"/>
        <v>3</v>
      </c>
      <c r="U52">
        <f t="shared" si="2"/>
        <v>3</v>
      </c>
      <c r="V52" t="str">
        <f>IF(LEFT('Insertion engagement internet'!$A77,1)="C",MID('Insertion engagement internet'!$A77,2,2),LEFT('Insertion engagement internet'!$A77,2))</f>
        <v/>
      </c>
      <c r="Y52" s="1" t="str">
        <f t="shared" si="4"/>
        <v/>
      </c>
      <c r="Z52" s="1" t="str">
        <f t="shared" ca="1" si="3"/>
        <v/>
      </c>
      <c r="AA52" s="1" t="str">
        <f t="shared" ca="1" si="5"/>
        <v/>
      </c>
      <c r="AB52" s="1" t="str">
        <f t="shared" ca="1" si="6"/>
        <v/>
      </c>
      <c r="AE52" s="2">
        <f t="shared" si="7"/>
        <v>0</v>
      </c>
      <c r="AK52" s="1" t="str">
        <f t="shared" si="8"/>
        <v/>
      </c>
      <c r="AL52" s="1" t="str">
        <f t="shared" si="9"/>
        <v/>
      </c>
      <c r="AM52" s="1" t="str">
        <f t="shared" si="10"/>
        <v/>
      </c>
    </row>
    <row r="53" spans="1:39">
      <c r="A53" s="655"/>
      <c r="B53" s="655"/>
      <c r="C53" s="666"/>
      <c r="D53" s="666"/>
      <c r="E53" s="666"/>
      <c r="F53" s="666"/>
      <c r="G53" s="666"/>
      <c r="I53" s="666"/>
      <c r="J53" s="666"/>
      <c r="K53" s="666"/>
      <c r="L53" s="661"/>
      <c r="M53" s="674"/>
      <c r="N53" s="674"/>
      <c r="O53" s="89"/>
      <c r="P53" s="89"/>
      <c r="Q53" s="666"/>
      <c r="R53" s="675"/>
      <c r="S53">
        <f t="shared" si="0"/>
        <v>3</v>
      </c>
      <c r="T53">
        <f t="shared" si="1"/>
        <v>3</v>
      </c>
      <c r="U53">
        <f t="shared" si="2"/>
        <v>3</v>
      </c>
      <c r="V53" t="str">
        <f>IF(LEFT('Insertion engagement internet'!$A78,1)="C",MID('Insertion engagement internet'!$A78,2,2),LEFT('Insertion engagement internet'!$A78,2))</f>
        <v/>
      </c>
      <c r="Y53" s="1" t="str">
        <f t="shared" si="4"/>
        <v/>
      </c>
      <c r="Z53" s="1" t="str">
        <f t="shared" ca="1" si="3"/>
        <v/>
      </c>
      <c r="AA53" s="1" t="str">
        <f t="shared" ca="1" si="5"/>
        <v/>
      </c>
      <c r="AB53" s="1" t="str">
        <f t="shared" ca="1" si="6"/>
        <v/>
      </c>
      <c r="AE53" s="2">
        <f t="shared" si="7"/>
        <v>0</v>
      </c>
      <c r="AK53" s="1" t="str">
        <f t="shared" si="8"/>
        <v/>
      </c>
      <c r="AL53" s="1" t="str">
        <f t="shared" si="9"/>
        <v/>
      </c>
      <c r="AM53" s="1" t="str">
        <f t="shared" si="10"/>
        <v/>
      </c>
    </row>
    <row r="54" spans="1:39">
      <c r="A54" s="655"/>
      <c r="B54" s="655"/>
      <c r="C54" s="666"/>
      <c r="D54" s="666"/>
      <c r="E54" s="666"/>
      <c r="F54" s="666"/>
      <c r="G54" s="666"/>
      <c r="H54" s="661"/>
      <c r="I54" s="666"/>
      <c r="J54" s="666"/>
      <c r="K54" s="666"/>
      <c r="L54" s="661"/>
      <c r="M54" s="674"/>
      <c r="N54" s="674"/>
      <c r="O54" s="89"/>
      <c r="P54" s="89"/>
      <c r="Q54" s="666"/>
      <c r="R54" s="675"/>
      <c r="S54">
        <f t="shared" si="0"/>
        <v>3</v>
      </c>
      <c r="T54">
        <f t="shared" si="1"/>
        <v>3</v>
      </c>
      <c r="U54">
        <f t="shared" si="2"/>
        <v>3</v>
      </c>
      <c r="V54" t="str">
        <f>IF(LEFT('Insertion engagement internet'!$A79,1)="C",MID('Insertion engagement internet'!$A79,2,2),LEFT('Insertion engagement internet'!$A79,2))</f>
        <v/>
      </c>
      <c r="Y54" s="1" t="str">
        <f t="shared" si="4"/>
        <v/>
      </c>
      <c r="Z54" s="1" t="str">
        <f t="shared" ca="1" si="3"/>
        <v/>
      </c>
      <c r="AA54" s="1" t="str">
        <f t="shared" ca="1" si="5"/>
        <v/>
      </c>
      <c r="AB54" s="1" t="str">
        <f t="shared" ca="1" si="6"/>
        <v/>
      </c>
      <c r="AE54" s="2">
        <f t="shared" si="7"/>
        <v>0</v>
      </c>
      <c r="AK54" s="1" t="str">
        <f t="shared" si="8"/>
        <v/>
      </c>
      <c r="AL54" s="1" t="str">
        <f t="shared" si="9"/>
        <v/>
      </c>
      <c r="AM54" s="1" t="str">
        <f t="shared" si="10"/>
        <v/>
      </c>
    </row>
    <row r="55" spans="1:39">
      <c r="A55" s="655"/>
      <c r="B55" s="655"/>
      <c r="C55" s="666"/>
      <c r="D55" s="666"/>
      <c r="E55" s="666"/>
      <c r="F55" s="666"/>
      <c r="G55" s="666"/>
      <c r="I55" s="666"/>
      <c r="J55" s="666"/>
      <c r="K55" s="666"/>
      <c r="L55" s="661"/>
      <c r="M55" s="674"/>
      <c r="N55" s="674"/>
      <c r="O55" s="89"/>
      <c r="P55" s="89"/>
      <c r="Q55" s="666"/>
      <c r="R55" s="675"/>
      <c r="S55">
        <f t="shared" si="0"/>
        <v>3</v>
      </c>
      <c r="T55">
        <f t="shared" si="1"/>
        <v>3</v>
      </c>
      <c r="U55">
        <f t="shared" si="2"/>
        <v>3</v>
      </c>
      <c r="V55" t="str">
        <f>IF(LEFT('Insertion engagement internet'!$A80,1)="C",MID('Insertion engagement internet'!$A80,2,2),LEFT('Insertion engagement internet'!$A80,2))</f>
        <v/>
      </c>
      <c r="Y55" s="1" t="str">
        <f t="shared" si="4"/>
        <v/>
      </c>
      <c r="Z55" s="1" t="str">
        <f t="shared" ca="1" si="3"/>
        <v/>
      </c>
      <c r="AA55" s="1" t="str">
        <f t="shared" ca="1" si="5"/>
        <v/>
      </c>
      <c r="AB55" s="1" t="str">
        <f t="shared" ca="1" si="6"/>
        <v/>
      </c>
      <c r="AE55" s="2">
        <f t="shared" si="7"/>
        <v>0</v>
      </c>
      <c r="AK55" s="1" t="str">
        <f t="shared" si="8"/>
        <v/>
      </c>
      <c r="AL55" s="1" t="str">
        <f t="shared" si="9"/>
        <v/>
      </c>
      <c r="AM55" s="1" t="str">
        <f t="shared" si="10"/>
        <v/>
      </c>
    </row>
    <row r="56" spans="1:39">
      <c r="A56" s="655"/>
      <c r="B56" s="655"/>
      <c r="C56" s="666"/>
      <c r="D56" s="666"/>
      <c r="E56" s="666"/>
      <c r="F56" s="666"/>
      <c r="G56" s="666"/>
      <c r="I56" s="666"/>
      <c r="J56" s="666"/>
      <c r="K56" s="666"/>
      <c r="L56" s="661"/>
      <c r="M56" s="674"/>
      <c r="N56" s="674"/>
      <c r="O56" s="89"/>
      <c r="P56" s="89"/>
      <c r="Q56" s="666"/>
      <c r="R56" s="675"/>
      <c r="S56">
        <f t="shared" si="0"/>
        <v>3</v>
      </c>
      <c r="T56">
        <f t="shared" si="1"/>
        <v>3</v>
      </c>
      <c r="U56">
        <f t="shared" si="2"/>
        <v>3</v>
      </c>
      <c r="V56" t="str">
        <f>IF(LEFT('Insertion engagement internet'!$A81,1)="C",MID('Insertion engagement internet'!$A81,2,2),LEFT('Insertion engagement internet'!$A81,2))</f>
        <v/>
      </c>
      <c r="Y56" s="1" t="str">
        <f t="shared" si="4"/>
        <v/>
      </c>
      <c r="Z56" s="1" t="str">
        <f t="shared" ca="1" si="3"/>
        <v/>
      </c>
      <c r="AA56" s="1" t="str">
        <f t="shared" ca="1" si="5"/>
        <v/>
      </c>
      <c r="AB56" s="1" t="str">
        <f t="shared" ca="1" si="6"/>
        <v/>
      </c>
      <c r="AE56" s="2">
        <f t="shared" si="7"/>
        <v>0</v>
      </c>
      <c r="AK56" s="1" t="str">
        <f t="shared" si="8"/>
        <v/>
      </c>
      <c r="AL56" s="1" t="str">
        <f t="shared" si="9"/>
        <v/>
      </c>
      <c r="AM56" s="1" t="str">
        <f t="shared" si="10"/>
        <v/>
      </c>
    </row>
    <row r="57" spans="1:39">
      <c r="A57" s="655"/>
      <c r="B57" s="655"/>
      <c r="C57" s="657"/>
      <c r="D57" s="658"/>
      <c r="E57" s="659"/>
      <c r="F57" s="661"/>
      <c r="G57" s="661"/>
      <c r="H57" s="661"/>
      <c r="I57" s="663"/>
      <c r="J57" s="655"/>
      <c r="K57" s="661"/>
      <c r="L57" s="661"/>
      <c r="M57" s="663"/>
      <c r="N57" s="661"/>
      <c r="O57" s="655"/>
      <c r="P57" s="661"/>
      <c r="Q57" s="663"/>
      <c r="R57" s="664"/>
      <c r="S57">
        <f t="shared" si="0"/>
        <v>3</v>
      </c>
      <c r="T57">
        <f t="shared" si="1"/>
        <v>3</v>
      </c>
      <c r="U57">
        <f t="shared" si="2"/>
        <v>3</v>
      </c>
      <c r="V57" t="str">
        <f>IF(LEFT('Insertion engagement internet'!$A82,1)="C",MID('Insertion engagement internet'!$A82,2,2),LEFT('Insertion engagement internet'!$A82,2))</f>
        <v/>
      </c>
      <c r="Y57" s="1" t="str">
        <f t="shared" si="4"/>
        <v/>
      </c>
      <c r="Z57" s="1" t="str">
        <f t="shared" ca="1" si="3"/>
        <v/>
      </c>
      <c r="AA57" s="1" t="str">
        <f t="shared" ca="1" si="5"/>
        <v/>
      </c>
      <c r="AB57" s="1" t="str">
        <f t="shared" ca="1" si="6"/>
        <v/>
      </c>
      <c r="AE57" s="2">
        <f t="shared" si="7"/>
        <v>0</v>
      </c>
      <c r="AK57" s="1" t="str">
        <f t="shared" si="8"/>
        <v/>
      </c>
      <c r="AL57" s="1" t="str">
        <f t="shared" si="9"/>
        <v/>
      </c>
      <c r="AM57" s="1" t="str">
        <f t="shared" si="10"/>
        <v/>
      </c>
    </row>
    <row r="58" spans="1:39">
      <c r="A58" s="655"/>
      <c r="B58" s="655"/>
      <c r="C58" s="657"/>
      <c r="D58" s="658"/>
      <c r="E58" s="659"/>
      <c r="F58" s="661"/>
      <c r="G58" s="661"/>
      <c r="H58" s="661"/>
      <c r="I58" s="663"/>
      <c r="J58" s="655"/>
      <c r="K58" s="661"/>
      <c r="L58" s="661"/>
      <c r="M58" s="663"/>
      <c r="N58" s="661"/>
      <c r="O58" s="655"/>
      <c r="P58" s="661"/>
      <c r="Q58" s="663"/>
      <c r="R58" s="664"/>
      <c r="S58">
        <f t="shared" si="0"/>
        <v>3</v>
      </c>
      <c r="T58">
        <f t="shared" si="1"/>
        <v>3</v>
      </c>
      <c r="U58">
        <f t="shared" si="2"/>
        <v>3</v>
      </c>
      <c r="V58" t="str">
        <f>IF(LEFT('Insertion engagement internet'!$A83,1)="C",MID('Insertion engagement internet'!$A83,2,2),LEFT('Insertion engagement internet'!$A83,2))</f>
        <v/>
      </c>
      <c r="Y58" s="1" t="str">
        <f t="shared" si="4"/>
        <v/>
      </c>
      <c r="Z58" s="1" t="str">
        <f t="shared" ca="1" si="3"/>
        <v/>
      </c>
      <c r="AA58" s="1" t="str">
        <f t="shared" ca="1" si="5"/>
        <v/>
      </c>
      <c r="AB58" s="1" t="str">
        <f t="shared" ca="1" si="6"/>
        <v/>
      </c>
      <c r="AE58" s="2">
        <f t="shared" si="7"/>
        <v>0</v>
      </c>
      <c r="AK58" s="1" t="str">
        <f t="shared" si="8"/>
        <v/>
      </c>
      <c r="AL58" s="1" t="str">
        <f t="shared" si="9"/>
        <v/>
      </c>
      <c r="AM58" s="1" t="str">
        <f t="shared" si="10"/>
        <v/>
      </c>
    </row>
    <row r="59" spans="1:39">
      <c r="A59" s="655"/>
      <c r="B59" s="655"/>
      <c r="C59" s="657"/>
      <c r="D59" s="658"/>
      <c r="E59" s="659"/>
      <c r="F59" s="661"/>
      <c r="G59" s="661"/>
      <c r="H59" s="661"/>
      <c r="I59" s="663"/>
      <c r="J59" s="655"/>
      <c r="K59" s="661"/>
      <c r="L59" s="661"/>
      <c r="M59" s="663"/>
      <c r="N59" s="661"/>
      <c r="O59" s="655"/>
      <c r="P59" s="661"/>
      <c r="Q59" s="663"/>
      <c r="R59" s="664"/>
      <c r="S59">
        <f t="shared" si="0"/>
        <v>3</v>
      </c>
      <c r="T59">
        <f t="shared" si="1"/>
        <v>3</v>
      </c>
      <c r="U59">
        <f t="shared" si="2"/>
        <v>3</v>
      </c>
      <c r="V59" t="str">
        <f>IF(LEFT('Insertion engagement internet'!$A84,1)="C",MID('Insertion engagement internet'!$A84,2,2),LEFT('Insertion engagement internet'!$A84,2))</f>
        <v/>
      </c>
      <c r="Y59" s="1" t="str">
        <f t="shared" si="4"/>
        <v/>
      </c>
      <c r="Z59" s="1" t="str">
        <f t="shared" ca="1" si="3"/>
        <v/>
      </c>
      <c r="AA59" s="1" t="str">
        <f t="shared" ca="1" si="5"/>
        <v/>
      </c>
      <c r="AB59" s="1" t="str">
        <f t="shared" ca="1" si="6"/>
        <v/>
      </c>
      <c r="AE59" s="2">
        <f t="shared" si="7"/>
        <v>0</v>
      </c>
      <c r="AK59" s="1" t="str">
        <f t="shared" si="8"/>
        <v/>
      </c>
      <c r="AL59" s="1" t="str">
        <f t="shared" si="9"/>
        <v/>
      </c>
      <c r="AM59" s="1" t="str">
        <f t="shared" si="10"/>
        <v/>
      </c>
    </row>
    <row r="60" spans="1:39">
      <c r="A60" s="655"/>
      <c r="B60" s="655"/>
      <c r="C60" s="657"/>
      <c r="D60" s="658"/>
      <c r="E60" s="659"/>
      <c r="F60" s="661"/>
      <c r="G60" s="661"/>
      <c r="H60" s="661"/>
      <c r="I60" s="663"/>
      <c r="J60" s="655"/>
      <c r="K60" s="661"/>
      <c r="L60" s="661"/>
      <c r="M60" s="663"/>
      <c r="N60" s="661"/>
      <c r="O60" s="655"/>
      <c r="P60" s="661"/>
      <c r="Q60" s="663"/>
      <c r="R60" s="664"/>
      <c r="S60">
        <f t="shared" si="0"/>
        <v>3</v>
      </c>
      <c r="T60">
        <f t="shared" si="1"/>
        <v>3</v>
      </c>
      <c r="U60">
        <f t="shared" si="2"/>
        <v>3</v>
      </c>
      <c r="V60" t="str">
        <f>IF(LEFT('Insertion engagement internet'!$A85,1)="C",MID('Insertion engagement internet'!$A85,2,2),LEFT('Insertion engagement internet'!$A85,2))</f>
        <v/>
      </c>
      <c r="Y60" s="1" t="str">
        <f t="shared" si="4"/>
        <v/>
      </c>
      <c r="Z60" s="1" t="str">
        <f t="shared" ca="1" si="3"/>
        <v/>
      </c>
      <c r="AA60" s="1" t="str">
        <f t="shared" ca="1" si="5"/>
        <v/>
      </c>
      <c r="AB60" s="1" t="str">
        <f t="shared" ca="1" si="6"/>
        <v/>
      </c>
      <c r="AE60" s="2">
        <f t="shared" si="7"/>
        <v>0</v>
      </c>
      <c r="AK60" s="1" t="str">
        <f t="shared" si="8"/>
        <v/>
      </c>
      <c r="AL60" s="1" t="str">
        <f t="shared" si="9"/>
        <v/>
      </c>
      <c r="AM60" s="1" t="str">
        <f t="shared" si="10"/>
        <v/>
      </c>
    </row>
    <row r="61" spans="1:39">
      <c r="A61" s="655"/>
      <c r="B61" s="655"/>
      <c r="C61" s="657"/>
      <c r="D61" s="658"/>
      <c r="E61" s="659"/>
      <c r="F61" s="661"/>
      <c r="G61" s="661"/>
      <c r="H61" s="661"/>
      <c r="I61" s="663"/>
      <c r="J61" s="655"/>
      <c r="K61" s="661"/>
      <c r="L61" s="661"/>
      <c r="M61" s="663"/>
      <c r="N61" s="661"/>
      <c r="O61" s="655"/>
      <c r="P61" s="661"/>
      <c r="Q61" s="663"/>
      <c r="R61" s="664"/>
      <c r="S61">
        <f t="shared" si="0"/>
        <v>3</v>
      </c>
      <c r="T61">
        <f t="shared" si="1"/>
        <v>3</v>
      </c>
      <c r="U61">
        <f t="shared" si="2"/>
        <v>3</v>
      </c>
      <c r="V61" t="str">
        <f>IF(LEFT('Insertion engagement internet'!$A86,1)="C",MID('Insertion engagement internet'!$A86,2,2),LEFT('Insertion engagement internet'!$A86,2))</f>
        <v/>
      </c>
      <c r="Y61" s="1" t="str">
        <f t="shared" si="4"/>
        <v/>
      </c>
      <c r="Z61" s="1" t="str">
        <f t="shared" ca="1" si="3"/>
        <v/>
      </c>
      <c r="AA61" s="1" t="str">
        <f t="shared" ca="1" si="5"/>
        <v/>
      </c>
      <c r="AB61" s="1" t="str">
        <f t="shared" ca="1" si="6"/>
        <v/>
      </c>
      <c r="AE61" s="2">
        <f t="shared" si="7"/>
        <v>0</v>
      </c>
      <c r="AK61" s="1" t="str">
        <f t="shared" si="8"/>
        <v/>
      </c>
      <c r="AL61" s="1" t="str">
        <f t="shared" si="9"/>
        <v/>
      </c>
      <c r="AM61" s="1" t="str">
        <f t="shared" si="10"/>
        <v/>
      </c>
    </row>
    <row r="62" spans="1:39">
      <c r="A62" s="655"/>
      <c r="B62" s="655"/>
      <c r="C62" s="666"/>
      <c r="D62" s="666"/>
      <c r="E62" s="666"/>
      <c r="F62" s="666"/>
      <c r="G62" s="666"/>
      <c r="H62" s="661"/>
      <c r="I62" s="666"/>
      <c r="J62" s="666"/>
      <c r="K62" s="666"/>
      <c r="L62" s="661"/>
      <c r="M62" s="674"/>
      <c r="N62" s="674"/>
      <c r="O62" s="89"/>
      <c r="P62" s="89"/>
      <c r="Q62" s="666"/>
      <c r="R62" s="675"/>
      <c r="S62">
        <f t="shared" si="0"/>
        <v>3</v>
      </c>
      <c r="T62">
        <f t="shared" si="1"/>
        <v>3</v>
      </c>
      <c r="U62">
        <f t="shared" si="2"/>
        <v>3</v>
      </c>
      <c r="V62" t="str">
        <f>IF(LEFT('Insertion engagement internet'!$A87,1)="C",MID('Insertion engagement internet'!$A87,2,2),LEFT('Insertion engagement internet'!$A87,2))</f>
        <v/>
      </c>
      <c r="Y62" s="1" t="str">
        <f t="shared" si="4"/>
        <v/>
      </c>
      <c r="Z62" s="1" t="str">
        <f t="shared" ca="1" si="3"/>
        <v/>
      </c>
      <c r="AA62" s="1" t="str">
        <f t="shared" ca="1" si="5"/>
        <v/>
      </c>
      <c r="AB62" s="1" t="str">
        <f t="shared" ca="1" si="6"/>
        <v/>
      </c>
      <c r="AE62" s="2">
        <f t="shared" si="7"/>
        <v>0</v>
      </c>
      <c r="AK62" s="1" t="str">
        <f t="shared" si="8"/>
        <v/>
      </c>
      <c r="AL62" s="1" t="str">
        <f t="shared" si="9"/>
        <v/>
      </c>
      <c r="AM62" s="1" t="str">
        <f t="shared" si="10"/>
        <v/>
      </c>
    </row>
    <row r="63" spans="1:39">
      <c r="A63" s="655"/>
      <c r="B63" s="655"/>
      <c r="C63" s="666"/>
      <c r="D63" s="666"/>
      <c r="E63" s="666"/>
      <c r="F63" s="666"/>
      <c r="G63" s="666"/>
      <c r="H63" s="661"/>
      <c r="I63" s="666"/>
      <c r="J63" s="666"/>
      <c r="K63" s="666"/>
      <c r="M63" s="674"/>
      <c r="N63" s="674"/>
      <c r="O63" s="89"/>
      <c r="P63" s="89"/>
      <c r="Q63" s="666"/>
      <c r="R63" s="675"/>
      <c r="S63">
        <f t="shared" si="0"/>
        <v>3</v>
      </c>
      <c r="T63">
        <f t="shared" si="1"/>
        <v>3</v>
      </c>
      <c r="U63">
        <f t="shared" si="2"/>
        <v>3</v>
      </c>
      <c r="V63" t="str">
        <f>IF(LEFT('Insertion engagement internet'!$A88,1)="C",MID('Insertion engagement internet'!$A88,2,2),LEFT('Insertion engagement internet'!$A88,2))</f>
        <v/>
      </c>
      <c r="Y63" s="1" t="str">
        <f t="shared" si="4"/>
        <v/>
      </c>
      <c r="Z63" s="1" t="str">
        <f t="shared" ca="1" si="3"/>
        <v/>
      </c>
      <c r="AA63" s="1" t="str">
        <f t="shared" ca="1" si="5"/>
        <v/>
      </c>
      <c r="AB63" s="1" t="str">
        <f t="shared" ca="1" si="6"/>
        <v/>
      </c>
      <c r="AE63" s="2">
        <f t="shared" si="7"/>
        <v>0</v>
      </c>
      <c r="AK63" s="1" t="str">
        <f t="shared" si="8"/>
        <v/>
      </c>
      <c r="AL63" s="1" t="str">
        <f t="shared" si="9"/>
        <v/>
      </c>
      <c r="AM63" s="1" t="str">
        <f t="shared" si="10"/>
        <v/>
      </c>
    </row>
    <row r="64" spans="1:39">
      <c r="A64" s="655"/>
      <c r="B64" s="655"/>
      <c r="C64" s="657"/>
      <c r="D64" s="658"/>
      <c r="E64" s="659"/>
      <c r="F64" s="661"/>
      <c r="G64" s="661"/>
      <c r="H64" s="661"/>
      <c r="I64" s="663"/>
      <c r="J64" s="655"/>
      <c r="K64" s="661"/>
      <c r="L64" s="661"/>
      <c r="M64" s="663"/>
      <c r="N64" s="661"/>
      <c r="O64" s="655"/>
      <c r="P64" s="661"/>
      <c r="Q64" s="663"/>
      <c r="R64" s="664"/>
      <c r="S64">
        <f t="shared" si="0"/>
        <v>3</v>
      </c>
      <c r="T64">
        <f t="shared" si="1"/>
        <v>3</v>
      </c>
      <c r="U64">
        <f t="shared" si="2"/>
        <v>3</v>
      </c>
      <c r="V64" t="str">
        <f>IF(LEFT('Insertion engagement internet'!$A89,1)="C",MID('Insertion engagement internet'!$A89,2,2),LEFT('Insertion engagement internet'!$A89,2))</f>
        <v/>
      </c>
      <c r="Y64" s="1" t="str">
        <f t="shared" si="4"/>
        <v/>
      </c>
      <c r="Z64" s="1" t="str">
        <f t="shared" ca="1" si="3"/>
        <v/>
      </c>
      <c r="AA64" s="1" t="str">
        <f t="shared" ca="1" si="5"/>
        <v/>
      </c>
      <c r="AB64" s="1" t="str">
        <f t="shared" ca="1" si="6"/>
        <v/>
      </c>
      <c r="AE64" s="2">
        <f t="shared" si="7"/>
        <v>0</v>
      </c>
      <c r="AK64" s="1" t="str">
        <f t="shared" si="8"/>
        <v/>
      </c>
      <c r="AL64" s="1" t="str">
        <f t="shared" si="9"/>
        <v/>
      </c>
      <c r="AM64" s="1" t="str">
        <f t="shared" si="10"/>
        <v/>
      </c>
    </row>
    <row r="65" spans="1:39">
      <c r="A65" s="655"/>
      <c r="B65" s="655"/>
      <c r="C65" s="657"/>
      <c r="D65" s="658"/>
      <c r="E65" s="659"/>
      <c r="F65" s="661"/>
      <c r="G65" s="661"/>
      <c r="H65" s="661"/>
      <c r="I65" s="663"/>
      <c r="J65" s="655"/>
      <c r="K65" s="661"/>
      <c r="L65" s="661"/>
      <c r="M65" s="663"/>
      <c r="N65" s="661"/>
      <c r="O65" s="655"/>
      <c r="P65" s="661"/>
      <c r="Q65" s="663"/>
      <c r="R65" s="664"/>
      <c r="S65">
        <f t="shared" si="0"/>
        <v>3</v>
      </c>
      <c r="T65">
        <f t="shared" si="1"/>
        <v>3</v>
      </c>
      <c r="U65">
        <f t="shared" si="2"/>
        <v>3</v>
      </c>
      <c r="V65" t="str">
        <f>IF(LEFT('Insertion engagement internet'!$A90,1)="C",MID('Insertion engagement internet'!$A90,2,2),LEFT('Insertion engagement internet'!$A90,2))</f>
        <v/>
      </c>
      <c r="Y65" s="1" t="str">
        <f t="shared" si="4"/>
        <v/>
      </c>
      <c r="Z65" s="1" t="str">
        <f t="shared" ca="1" si="3"/>
        <v/>
      </c>
      <c r="AA65" s="1" t="str">
        <f t="shared" ca="1" si="5"/>
        <v/>
      </c>
      <c r="AB65" s="1" t="str">
        <f t="shared" ca="1" si="6"/>
        <v/>
      </c>
      <c r="AE65" s="2">
        <f t="shared" si="7"/>
        <v>0</v>
      </c>
      <c r="AK65" s="1" t="str">
        <f t="shared" si="8"/>
        <v/>
      </c>
      <c r="AL65" s="1" t="str">
        <f t="shared" si="9"/>
        <v/>
      </c>
      <c r="AM65" s="1" t="str">
        <f t="shared" si="10"/>
        <v/>
      </c>
    </row>
    <row r="66" spans="1:39">
      <c r="A66" s="655"/>
      <c r="B66" s="655"/>
      <c r="C66" s="657"/>
      <c r="D66" s="658"/>
      <c r="E66" s="659"/>
      <c r="F66" s="661"/>
      <c r="G66" s="661"/>
      <c r="H66" s="661"/>
      <c r="I66" s="663"/>
      <c r="J66" s="655"/>
      <c r="K66" s="661"/>
      <c r="L66" s="661"/>
      <c r="M66" s="663"/>
      <c r="N66" s="661"/>
      <c r="O66" s="655"/>
      <c r="P66" s="661"/>
      <c r="Q66" s="663"/>
      <c r="R66" s="664"/>
      <c r="S66">
        <f t="shared" ref="S66:S129" si="11">IF(LEN(C66)&gt;0,IF(LEFT(F66,2)=$V$1,1,2),3)</f>
        <v>3</v>
      </c>
      <c r="T66">
        <f t="shared" ref="T66:T129" si="12">IF(LEN(C66)&gt;0,IF(LEFT(F66,4)=$W$1,1,2),3)</f>
        <v>3</v>
      </c>
      <c r="U66">
        <f t="shared" ref="U66:U129" si="13">IF(LEN(C66)&gt;0,IF(LEFT(F66,7)=$X$1,1,2),3)</f>
        <v>3</v>
      </c>
      <c r="V66" t="str">
        <f>IF(LEFT('Insertion engagement internet'!$A91,1)="C",MID('Insertion engagement internet'!$A91,2,2),LEFT('Insertion engagement internet'!$A91,2))</f>
        <v/>
      </c>
      <c r="Y66" s="1" t="str">
        <f t="shared" si="4"/>
        <v/>
      </c>
      <c r="Z66" s="1" t="str">
        <f t="shared" ca="1" si="3"/>
        <v/>
      </c>
      <c r="AA66" s="1" t="str">
        <f t="shared" ca="1" si="5"/>
        <v/>
      </c>
      <c r="AB66" s="1" t="str">
        <f t="shared" ca="1" si="6"/>
        <v/>
      </c>
      <c r="AE66" s="2">
        <f t="shared" si="7"/>
        <v>0</v>
      </c>
      <c r="AK66" s="1" t="str">
        <f t="shared" si="8"/>
        <v/>
      </c>
      <c r="AL66" s="1" t="str">
        <f t="shared" si="9"/>
        <v/>
      </c>
      <c r="AM66" s="1" t="str">
        <f t="shared" si="10"/>
        <v/>
      </c>
    </row>
    <row r="67" spans="1:39">
      <c r="A67" s="655"/>
      <c r="B67" s="655"/>
      <c r="C67" s="657"/>
      <c r="D67" s="658"/>
      <c r="E67" s="659"/>
      <c r="F67" s="661"/>
      <c r="G67" s="661"/>
      <c r="H67" s="661"/>
      <c r="I67" s="663"/>
      <c r="J67" s="655"/>
      <c r="K67" s="661"/>
      <c r="L67" s="661"/>
      <c r="M67" s="663"/>
      <c r="N67" s="661"/>
      <c r="O67" s="655"/>
      <c r="P67" s="661"/>
      <c r="Q67" s="663"/>
      <c r="R67" s="664"/>
      <c r="S67">
        <f t="shared" si="11"/>
        <v>3</v>
      </c>
      <c r="T67">
        <f t="shared" si="12"/>
        <v>3</v>
      </c>
      <c r="U67">
        <f t="shared" si="13"/>
        <v>3</v>
      </c>
      <c r="V67" t="str">
        <f>IF(LEFT('Insertion engagement internet'!$A92,1)="C",MID('Insertion engagement internet'!$A92,2,2),LEFT('Insertion engagement internet'!$A92,2))</f>
        <v/>
      </c>
      <c r="Y67" s="1" t="str">
        <f t="shared" ref="Y67:Y130" si="14">RIGHT(M67,4)</f>
        <v/>
      </c>
      <c r="Z67" s="1" t="str">
        <f t="shared" ref="Z67:Z130" ca="1" si="15">IF(M67&gt;0,YEAR(TODAY())-Y67,"")</f>
        <v/>
      </c>
      <c r="AA67" s="1" t="str">
        <f t="shared" ref="AA67:AA130" ca="1" si="16">IF(H67="",AB67,IF(AB67="",H67,CONCATENATE(AB67," - ",H67)))</f>
        <v/>
      </c>
      <c r="AB67" s="1" t="str">
        <f t="shared" ref="AB67:AB130" ca="1" si="17">IF(ISERROR($Z67),"",IF($Z67&gt;22,"",(VLOOKUP($Z67,$AC$2:$AD$20,2,FALSE))))</f>
        <v/>
      </c>
      <c r="AE67" s="2">
        <f t="shared" ref="AE67:AE130" si="18">IF(ISERROR(VLOOKUP(G67,$AF$1:$AG$11,2,FALSE))=FALSE,VLOOKUP(G67,$AF$1:$AG$11,2,FALSE),G67)</f>
        <v>0</v>
      </c>
      <c r="AK67" s="1" t="str">
        <f t="shared" ref="AK67:AK130" si="19">IF(AL67&lt;&gt;"",AL67,AM67)</f>
        <v/>
      </c>
      <c r="AL67" s="1" t="str">
        <f t="shared" ref="AL67:AL130" si="20">IF(E67="","",IF(AND(E67="H",Z67&lt;17),"Garçon",IF(E67="D","","Homme")))</f>
        <v/>
      </c>
      <c r="AM67" s="1" t="str">
        <f t="shared" ref="AM67:AM130" si="21">IF(E67="","",IF(AND(E67="D",Z67&lt;17),"Fille",IF(E67="H","","Femme")))</f>
        <v/>
      </c>
    </row>
    <row r="68" spans="1:39">
      <c r="A68" s="655"/>
      <c r="B68" s="655"/>
      <c r="C68" s="657"/>
      <c r="D68" s="658"/>
      <c r="E68" s="659"/>
      <c r="F68" s="661"/>
      <c r="G68" s="661"/>
      <c r="H68" s="661"/>
      <c r="I68" s="663"/>
      <c r="J68" s="655"/>
      <c r="K68" s="661"/>
      <c r="L68" s="661"/>
      <c r="M68" s="663"/>
      <c r="N68" s="661"/>
      <c r="O68" s="655"/>
      <c r="P68" s="661"/>
      <c r="Q68" s="663"/>
      <c r="R68" s="664"/>
      <c r="S68">
        <f t="shared" si="11"/>
        <v>3</v>
      </c>
      <c r="T68">
        <f t="shared" si="12"/>
        <v>3</v>
      </c>
      <c r="U68">
        <f t="shared" si="13"/>
        <v>3</v>
      </c>
      <c r="V68" t="str">
        <f>IF(LEFT('Insertion engagement internet'!$A93,1)="C",MID('Insertion engagement internet'!$A93,2,2),LEFT('Insertion engagement internet'!$A93,2))</f>
        <v/>
      </c>
      <c r="Y68" s="1" t="str">
        <f t="shared" si="14"/>
        <v/>
      </c>
      <c r="Z68" s="1" t="str">
        <f t="shared" ca="1" si="15"/>
        <v/>
      </c>
      <c r="AA68" s="1" t="str">
        <f t="shared" ca="1" si="16"/>
        <v/>
      </c>
      <c r="AB68" s="1" t="str">
        <f t="shared" ca="1" si="17"/>
        <v/>
      </c>
      <c r="AE68" s="2">
        <f t="shared" si="18"/>
        <v>0</v>
      </c>
      <c r="AK68" s="1" t="str">
        <f t="shared" si="19"/>
        <v/>
      </c>
      <c r="AL68" s="1" t="str">
        <f t="shared" si="20"/>
        <v/>
      </c>
      <c r="AM68" s="1" t="str">
        <f t="shared" si="21"/>
        <v/>
      </c>
    </row>
    <row r="69" spans="1:39">
      <c r="A69" s="655"/>
      <c r="B69" s="655"/>
      <c r="C69" s="657"/>
      <c r="D69" s="658"/>
      <c r="E69" s="659"/>
      <c r="F69" s="661"/>
      <c r="G69" s="661"/>
      <c r="H69" s="661"/>
      <c r="I69" s="663"/>
      <c r="J69" s="655"/>
      <c r="K69" s="661"/>
      <c r="L69" s="661"/>
      <c r="M69" s="663"/>
      <c r="N69" s="661"/>
      <c r="O69" s="655"/>
      <c r="P69" s="661"/>
      <c r="Q69" s="663"/>
      <c r="R69" s="664"/>
      <c r="S69">
        <f t="shared" si="11"/>
        <v>3</v>
      </c>
      <c r="T69">
        <f t="shared" si="12"/>
        <v>3</v>
      </c>
      <c r="U69">
        <f t="shared" si="13"/>
        <v>3</v>
      </c>
      <c r="V69" t="str">
        <f>IF(LEFT('Insertion engagement internet'!$A94,1)="C",MID('Insertion engagement internet'!$A94,2,2),LEFT('Insertion engagement internet'!$A94,2))</f>
        <v/>
      </c>
      <c r="Y69" s="1" t="str">
        <f t="shared" si="14"/>
        <v/>
      </c>
      <c r="Z69" s="1" t="str">
        <f t="shared" ca="1" si="15"/>
        <v/>
      </c>
      <c r="AA69" s="1" t="str">
        <f t="shared" ca="1" si="16"/>
        <v/>
      </c>
      <c r="AB69" s="1" t="str">
        <f t="shared" ca="1" si="17"/>
        <v/>
      </c>
      <c r="AE69" s="2">
        <f t="shared" si="18"/>
        <v>0</v>
      </c>
      <c r="AK69" s="1" t="str">
        <f t="shared" si="19"/>
        <v/>
      </c>
      <c r="AL69" s="1" t="str">
        <f t="shared" si="20"/>
        <v/>
      </c>
      <c r="AM69" s="1" t="str">
        <f t="shared" si="21"/>
        <v/>
      </c>
    </row>
    <row r="70" spans="1:39">
      <c r="A70" s="655"/>
      <c r="B70" s="655"/>
      <c r="C70" s="657"/>
      <c r="D70" s="658"/>
      <c r="E70" s="659"/>
      <c r="F70" s="661"/>
      <c r="G70" s="661"/>
      <c r="H70" s="661"/>
      <c r="I70" s="663"/>
      <c r="J70" s="655"/>
      <c r="K70" s="661"/>
      <c r="L70" s="661"/>
      <c r="M70" s="663"/>
      <c r="N70" s="661"/>
      <c r="O70" s="655"/>
      <c r="P70" s="661"/>
      <c r="Q70" s="663"/>
      <c r="R70" s="664"/>
      <c r="S70">
        <f t="shared" si="11"/>
        <v>3</v>
      </c>
      <c r="T70">
        <f t="shared" si="12"/>
        <v>3</v>
      </c>
      <c r="U70">
        <f t="shared" si="13"/>
        <v>3</v>
      </c>
      <c r="V70" t="str">
        <f>IF(LEFT('Insertion engagement internet'!$A95,1)="C",MID('Insertion engagement internet'!$A95,2,2),LEFT('Insertion engagement internet'!$A95,2))</f>
        <v/>
      </c>
      <c r="Y70" s="1" t="str">
        <f t="shared" si="14"/>
        <v/>
      </c>
      <c r="Z70" s="1" t="str">
        <f t="shared" ca="1" si="15"/>
        <v/>
      </c>
      <c r="AA70" s="1" t="str">
        <f t="shared" ca="1" si="16"/>
        <v/>
      </c>
      <c r="AB70" s="1" t="str">
        <f t="shared" ca="1" si="17"/>
        <v/>
      </c>
      <c r="AE70" s="2">
        <f t="shared" si="18"/>
        <v>0</v>
      </c>
      <c r="AK70" s="1" t="str">
        <f t="shared" si="19"/>
        <v/>
      </c>
      <c r="AL70" s="1" t="str">
        <f t="shared" si="20"/>
        <v/>
      </c>
      <c r="AM70" s="1" t="str">
        <f t="shared" si="21"/>
        <v/>
      </c>
    </row>
    <row r="71" spans="1:39">
      <c r="A71" s="655"/>
      <c r="B71" s="655"/>
      <c r="C71" s="657"/>
      <c r="D71" s="658"/>
      <c r="E71" s="659"/>
      <c r="F71" s="661"/>
      <c r="G71" s="661"/>
      <c r="H71" s="661"/>
      <c r="I71" s="663"/>
      <c r="J71" s="655"/>
      <c r="K71" s="661"/>
      <c r="L71" s="661"/>
      <c r="M71" s="663"/>
      <c r="N71" s="661"/>
      <c r="O71" s="655"/>
      <c r="P71" s="661"/>
      <c r="Q71" s="663"/>
      <c r="R71" s="664"/>
      <c r="S71">
        <f t="shared" si="11"/>
        <v>3</v>
      </c>
      <c r="T71">
        <f t="shared" si="12"/>
        <v>3</v>
      </c>
      <c r="U71">
        <f t="shared" si="13"/>
        <v>3</v>
      </c>
      <c r="V71" t="str">
        <f>IF(LEFT('Insertion engagement internet'!$A96,1)="C",MID('Insertion engagement internet'!$A96,2,2),LEFT('Insertion engagement internet'!$A96,2))</f>
        <v/>
      </c>
      <c r="Y71" s="1" t="str">
        <f t="shared" si="14"/>
        <v/>
      </c>
      <c r="Z71" s="1" t="str">
        <f t="shared" ca="1" si="15"/>
        <v/>
      </c>
      <c r="AA71" s="1" t="str">
        <f t="shared" ca="1" si="16"/>
        <v/>
      </c>
      <c r="AB71" s="1" t="str">
        <f t="shared" ca="1" si="17"/>
        <v/>
      </c>
      <c r="AE71" s="2">
        <f t="shared" si="18"/>
        <v>0</v>
      </c>
      <c r="AK71" s="1" t="str">
        <f t="shared" si="19"/>
        <v/>
      </c>
      <c r="AL71" s="1" t="str">
        <f t="shared" si="20"/>
        <v/>
      </c>
      <c r="AM71" s="1" t="str">
        <f t="shared" si="21"/>
        <v/>
      </c>
    </row>
    <row r="72" spans="1:39">
      <c r="A72" s="655"/>
      <c r="B72" s="655"/>
      <c r="C72" s="657"/>
      <c r="D72" s="658"/>
      <c r="E72" s="659"/>
      <c r="F72" s="661"/>
      <c r="G72" s="661"/>
      <c r="H72" s="661"/>
      <c r="I72" s="663"/>
      <c r="J72" s="655"/>
      <c r="K72" s="661"/>
      <c r="L72" s="661"/>
      <c r="M72" s="663"/>
      <c r="N72" s="661"/>
      <c r="O72" s="655"/>
      <c r="P72" s="661"/>
      <c r="Q72" s="663"/>
      <c r="R72" s="664"/>
      <c r="S72">
        <f t="shared" si="11"/>
        <v>3</v>
      </c>
      <c r="T72">
        <f t="shared" si="12"/>
        <v>3</v>
      </c>
      <c r="U72">
        <f t="shared" si="13"/>
        <v>3</v>
      </c>
      <c r="Y72" s="1" t="str">
        <f t="shared" si="14"/>
        <v/>
      </c>
      <c r="Z72" s="1" t="str">
        <f t="shared" ca="1" si="15"/>
        <v/>
      </c>
      <c r="AA72" s="1" t="str">
        <f t="shared" ca="1" si="16"/>
        <v/>
      </c>
      <c r="AB72" s="1" t="str">
        <f t="shared" ca="1" si="17"/>
        <v/>
      </c>
      <c r="AE72" s="2">
        <f t="shared" si="18"/>
        <v>0</v>
      </c>
      <c r="AK72" s="1" t="str">
        <f t="shared" si="19"/>
        <v/>
      </c>
      <c r="AL72" s="1" t="str">
        <f t="shared" si="20"/>
        <v/>
      </c>
      <c r="AM72" s="1" t="str">
        <f t="shared" si="21"/>
        <v/>
      </c>
    </row>
    <row r="73" spans="1:39">
      <c r="A73" s="655"/>
      <c r="B73" s="655"/>
      <c r="C73" s="657"/>
      <c r="D73" s="658"/>
      <c r="E73" s="659"/>
      <c r="F73" s="661"/>
      <c r="G73" s="661"/>
      <c r="H73" s="661"/>
      <c r="I73" s="663"/>
      <c r="J73" s="655"/>
      <c r="K73" s="661"/>
      <c r="L73" s="661"/>
      <c r="M73" s="663"/>
      <c r="N73" s="661"/>
      <c r="O73" s="655"/>
      <c r="P73" s="661"/>
      <c r="Q73" s="663"/>
      <c r="R73" s="664"/>
      <c r="S73">
        <f t="shared" si="11"/>
        <v>3</v>
      </c>
      <c r="T73">
        <f t="shared" si="12"/>
        <v>3</v>
      </c>
      <c r="U73">
        <f t="shared" si="13"/>
        <v>3</v>
      </c>
      <c r="Y73" s="1" t="str">
        <f t="shared" si="14"/>
        <v/>
      </c>
      <c r="Z73" s="1" t="str">
        <f t="shared" ca="1" si="15"/>
        <v/>
      </c>
      <c r="AA73" s="1" t="str">
        <f t="shared" ca="1" si="16"/>
        <v/>
      </c>
      <c r="AB73" s="1" t="str">
        <f t="shared" ca="1" si="17"/>
        <v/>
      </c>
      <c r="AE73" s="2">
        <f t="shared" si="18"/>
        <v>0</v>
      </c>
      <c r="AK73" s="1" t="str">
        <f t="shared" si="19"/>
        <v/>
      </c>
      <c r="AL73" s="1" t="str">
        <f t="shared" si="20"/>
        <v/>
      </c>
      <c r="AM73" s="1" t="str">
        <f t="shared" si="21"/>
        <v/>
      </c>
    </row>
    <row r="74" spans="1:39">
      <c r="A74" s="655"/>
      <c r="B74" s="655"/>
      <c r="C74" s="657"/>
      <c r="D74" s="658"/>
      <c r="E74" s="659"/>
      <c r="F74" s="661"/>
      <c r="G74" s="661"/>
      <c r="H74" s="661"/>
      <c r="I74" s="663"/>
      <c r="J74" s="655"/>
      <c r="K74" s="661"/>
      <c r="L74" s="661"/>
      <c r="M74" s="663"/>
      <c r="N74" s="661"/>
      <c r="O74" s="655"/>
      <c r="P74" s="661"/>
      <c r="Q74" s="663"/>
      <c r="R74" s="664"/>
      <c r="S74">
        <f t="shared" si="11"/>
        <v>3</v>
      </c>
      <c r="T74">
        <f t="shared" si="12"/>
        <v>3</v>
      </c>
      <c r="U74">
        <f t="shared" si="13"/>
        <v>3</v>
      </c>
      <c r="Y74" s="1" t="str">
        <f t="shared" si="14"/>
        <v/>
      </c>
      <c r="Z74" s="1" t="str">
        <f t="shared" ca="1" si="15"/>
        <v/>
      </c>
      <c r="AA74" s="1" t="str">
        <f t="shared" ca="1" si="16"/>
        <v/>
      </c>
      <c r="AB74" s="1" t="str">
        <f t="shared" ca="1" si="17"/>
        <v/>
      </c>
      <c r="AE74" s="2">
        <f t="shared" si="18"/>
        <v>0</v>
      </c>
      <c r="AK74" s="1" t="str">
        <f t="shared" si="19"/>
        <v/>
      </c>
      <c r="AL74" s="1" t="str">
        <f t="shared" si="20"/>
        <v/>
      </c>
      <c r="AM74" s="1" t="str">
        <f t="shared" si="21"/>
        <v/>
      </c>
    </row>
    <row r="75" spans="1:39">
      <c r="A75" s="655"/>
      <c r="B75" s="655"/>
      <c r="C75" s="657"/>
      <c r="D75" s="658"/>
      <c r="E75" s="659"/>
      <c r="F75" s="661"/>
      <c r="G75" s="661"/>
      <c r="H75" s="661"/>
      <c r="I75" s="663"/>
      <c r="J75" s="655"/>
      <c r="K75" s="661"/>
      <c r="L75" s="661"/>
      <c r="M75" s="663"/>
      <c r="N75" s="661"/>
      <c r="O75" s="655"/>
      <c r="P75" s="661"/>
      <c r="Q75" s="663"/>
      <c r="R75" s="664"/>
      <c r="S75">
        <f t="shared" si="11"/>
        <v>3</v>
      </c>
      <c r="T75">
        <f t="shared" si="12"/>
        <v>3</v>
      </c>
      <c r="U75">
        <f t="shared" si="13"/>
        <v>3</v>
      </c>
      <c r="Y75" s="1" t="str">
        <f t="shared" si="14"/>
        <v/>
      </c>
      <c r="Z75" s="1" t="str">
        <f t="shared" ca="1" si="15"/>
        <v/>
      </c>
      <c r="AA75" s="1" t="str">
        <f t="shared" ca="1" si="16"/>
        <v/>
      </c>
      <c r="AB75" s="1" t="str">
        <f t="shared" ca="1" si="17"/>
        <v/>
      </c>
      <c r="AE75" s="2">
        <f t="shared" si="18"/>
        <v>0</v>
      </c>
      <c r="AK75" s="1" t="str">
        <f t="shared" si="19"/>
        <v/>
      </c>
      <c r="AL75" s="1" t="str">
        <f t="shared" si="20"/>
        <v/>
      </c>
      <c r="AM75" s="1" t="str">
        <f t="shared" si="21"/>
        <v/>
      </c>
    </row>
    <row r="76" spans="1:39">
      <c r="A76" s="655"/>
      <c r="B76" s="655"/>
      <c r="C76" s="657"/>
      <c r="D76" s="658"/>
      <c r="E76" s="659"/>
      <c r="F76" s="661"/>
      <c r="G76" s="661"/>
      <c r="H76" s="661"/>
      <c r="I76" s="663"/>
      <c r="J76" s="655"/>
      <c r="K76" s="661"/>
      <c r="L76" s="661"/>
      <c r="M76" s="663"/>
      <c r="N76" s="661"/>
      <c r="O76" s="655"/>
      <c r="P76" s="661"/>
      <c r="Q76" s="663"/>
      <c r="R76" s="664"/>
      <c r="S76">
        <f t="shared" si="11"/>
        <v>3</v>
      </c>
      <c r="T76">
        <f t="shared" si="12"/>
        <v>3</v>
      </c>
      <c r="U76">
        <f t="shared" si="13"/>
        <v>3</v>
      </c>
      <c r="Y76" s="1" t="str">
        <f t="shared" si="14"/>
        <v/>
      </c>
      <c r="Z76" s="1" t="str">
        <f t="shared" ca="1" si="15"/>
        <v/>
      </c>
      <c r="AA76" s="1" t="str">
        <f t="shared" ca="1" si="16"/>
        <v/>
      </c>
      <c r="AB76" s="1" t="str">
        <f t="shared" ca="1" si="17"/>
        <v/>
      </c>
      <c r="AE76" s="2">
        <f t="shared" si="18"/>
        <v>0</v>
      </c>
      <c r="AK76" s="1" t="str">
        <f t="shared" si="19"/>
        <v/>
      </c>
      <c r="AL76" s="1" t="str">
        <f t="shared" si="20"/>
        <v/>
      </c>
      <c r="AM76" s="1" t="str">
        <f t="shared" si="21"/>
        <v/>
      </c>
    </row>
    <row r="77" spans="1:39">
      <c r="A77" s="655"/>
      <c r="B77" s="655"/>
      <c r="C77" s="657"/>
      <c r="D77" s="658"/>
      <c r="E77" s="659"/>
      <c r="F77" s="661"/>
      <c r="G77" s="661"/>
      <c r="H77" s="661"/>
      <c r="I77" s="663"/>
      <c r="J77" s="655"/>
      <c r="K77" s="661"/>
      <c r="L77" s="661"/>
      <c r="M77" s="663"/>
      <c r="N77" s="661"/>
      <c r="O77" s="655"/>
      <c r="P77" s="661"/>
      <c r="Q77" s="663"/>
      <c r="R77" s="664"/>
      <c r="S77">
        <f t="shared" si="11"/>
        <v>3</v>
      </c>
      <c r="T77">
        <f t="shared" si="12"/>
        <v>3</v>
      </c>
      <c r="U77">
        <f t="shared" si="13"/>
        <v>3</v>
      </c>
      <c r="Y77" s="1" t="str">
        <f t="shared" si="14"/>
        <v/>
      </c>
      <c r="Z77" s="1" t="str">
        <f t="shared" ca="1" si="15"/>
        <v/>
      </c>
      <c r="AA77" s="1" t="str">
        <f t="shared" ca="1" si="16"/>
        <v/>
      </c>
      <c r="AB77" s="1" t="str">
        <f t="shared" ca="1" si="17"/>
        <v/>
      </c>
      <c r="AE77" s="2">
        <f t="shared" si="18"/>
        <v>0</v>
      </c>
      <c r="AK77" s="1" t="str">
        <f t="shared" si="19"/>
        <v/>
      </c>
      <c r="AL77" s="1" t="str">
        <f t="shared" si="20"/>
        <v/>
      </c>
      <c r="AM77" s="1" t="str">
        <f t="shared" si="21"/>
        <v/>
      </c>
    </row>
    <row r="78" spans="1:39">
      <c r="A78" s="655"/>
      <c r="B78" s="655"/>
      <c r="C78" s="657"/>
      <c r="D78" s="658"/>
      <c r="E78" s="659"/>
      <c r="F78" s="661"/>
      <c r="G78" s="661"/>
      <c r="H78" s="661"/>
      <c r="I78" s="663"/>
      <c r="J78" s="655"/>
      <c r="K78" s="661"/>
      <c r="L78" s="661"/>
      <c r="M78" s="663"/>
      <c r="N78" s="661"/>
      <c r="O78" s="655"/>
      <c r="P78" s="661"/>
      <c r="Q78" s="663"/>
      <c r="R78" s="664"/>
      <c r="S78">
        <f t="shared" si="11"/>
        <v>3</v>
      </c>
      <c r="T78">
        <f t="shared" si="12"/>
        <v>3</v>
      </c>
      <c r="U78">
        <f t="shared" si="13"/>
        <v>3</v>
      </c>
      <c r="Y78" s="1" t="str">
        <f t="shared" si="14"/>
        <v/>
      </c>
      <c r="Z78" s="1" t="str">
        <f t="shared" ca="1" si="15"/>
        <v/>
      </c>
      <c r="AA78" s="1" t="str">
        <f t="shared" ca="1" si="16"/>
        <v/>
      </c>
      <c r="AB78" s="1" t="str">
        <f t="shared" ca="1" si="17"/>
        <v/>
      </c>
      <c r="AE78" s="2">
        <f t="shared" si="18"/>
        <v>0</v>
      </c>
      <c r="AK78" s="1" t="str">
        <f t="shared" si="19"/>
        <v/>
      </c>
      <c r="AL78" s="1" t="str">
        <f t="shared" si="20"/>
        <v/>
      </c>
      <c r="AM78" s="1" t="str">
        <f t="shared" si="21"/>
        <v/>
      </c>
    </row>
    <row r="79" spans="1:39">
      <c r="A79" s="655"/>
      <c r="B79" s="655"/>
      <c r="C79" s="657"/>
      <c r="D79" s="658"/>
      <c r="E79" s="659"/>
      <c r="F79" s="661"/>
      <c r="G79" s="661"/>
      <c r="H79" s="661"/>
      <c r="I79" s="663"/>
      <c r="J79" s="655"/>
      <c r="K79" s="661"/>
      <c r="L79" s="661"/>
      <c r="M79" s="663"/>
      <c r="N79" s="661"/>
      <c r="O79" s="655"/>
      <c r="P79" s="661"/>
      <c r="Q79" s="663"/>
      <c r="R79" s="664"/>
      <c r="S79">
        <f t="shared" si="11"/>
        <v>3</v>
      </c>
      <c r="T79">
        <f t="shared" si="12"/>
        <v>3</v>
      </c>
      <c r="U79">
        <f t="shared" si="13"/>
        <v>3</v>
      </c>
      <c r="Y79" s="1" t="str">
        <f t="shared" si="14"/>
        <v/>
      </c>
      <c r="Z79" s="1" t="str">
        <f t="shared" ca="1" si="15"/>
        <v/>
      </c>
      <c r="AA79" s="1" t="str">
        <f t="shared" ca="1" si="16"/>
        <v/>
      </c>
      <c r="AB79" s="1" t="str">
        <f t="shared" ca="1" si="17"/>
        <v/>
      </c>
      <c r="AE79" s="2">
        <f t="shared" si="18"/>
        <v>0</v>
      </c>
      <c r="AK79" s="1" t="str">
        <f t="shared" si="19"/>
        <v/>
      </c>
      <c r="AL79" s="1" t="str">
        <f t="shared" si="20"/>
        <v/>
      </c>
      <c r="AM79" s="1" t="str">
        <f t="shared" si="21"/>
        <v/>
      </c>
    </row>
    <row r="80" spans="1:39">
      <c r="A80" s="655"/>
      <c r="B80" s="655"/>
      <c r="C80" s="657"/>
      <c r="D80" s="658"/>
      <c r="E80" s="659"/>
      <c r="F80" s="661"/>
      <c r="G80" s="661"/>
      <c r="H80" s="661"/>
      <c r="I80" s="663"/>
      <c r="J80" s="655"/>
      <c r="K80" s="661"/>
      <c r="L80" s="661"/>
      <c r="M80" s="663"/>
      <c r="N80" s="661"/>
      <c r="O80" s="655"/>
      <c r="P80" s="661"/>
      <c r="Q80" s="663"/>
      <c r="R80" s="664"/>
      <c r="S80">
        <f t="shared" si="11"/>
        <v>3</v>
      </c>
      <c r="T80">
        <f t="shared" si="12"/>
        <v>3</v>
      </c>
      <c r="U80">
        <f t="shared" si="13"/>
        <v>3</v>
      </c>
      <c r="Y80" s="1" t="str">
        <f t="shared" si="14"/>
        <v/>
      </c>
      <c r="Z80" s="1" t="str">
        <f t="shared" ca="1" si="15"/>
        <v/>
      </c>
      <c r="AA80" s="1" t="str">
        <f t="shared" ca="1" si="16"/>
        <v/>
      </c>
      <c r="AB80" s="1" t="str">
        <f t="shared" ca="1" si="17"/>
        <v/>
      </c>
      <c r="AE80" s="2">
        <f t="shared" si="18"/>
        <v>0</v>
      </c>
      <c r="AK80" s="1" t="str">
        <f t="shared" si="19"/>
        <v/>
      </c>
      <c r="AL80" s="1" t="str">
        <f t="shared" si="20"/>
        <v/>
      </c>
      <c r="AM80" s="1" t="str">
        <f t="shared" si="21"/>
        <v/>
      </c>
    </row>
    <row r="81" spans="1:39">
      <c r="A81" s="655"/>
      <c r="B81" s="655"/>
      <c r="C81" s="657"/>
      <c r="D81" s="658"/>
      <c r="E81" s="659"/>
      <c r="F81" s="661"/>
      <c r="G81" s="661"/>
      <c r="H81" s="661"/>
      <c r="I81" s="663"/>
      <c r="J81" s="655"/>
      <c r="K81" s="661"/>
      <c r="L81" s="661"/>
      <c r="M81" s="663"/>
      <c r="N81" s="661"/>
      <c r="O81" s="655"/>
      <c r="P81" s="661"/>
      <c r="Q81" s="663"/>
      <c r="R81" s="664"/>
      <c r="S81">
        <f t="shared" si="11"/>
        <v>3</v>
      </c>
      <c r="T81">
        <f t="shared" si="12"/>
        <v>3</v>
      </c>
      <c r="U81">
        <f t="shared" si="13"/>
        <v>3</v>
      </c>
      <c r="Y81" s="1" t="str">
        <f t="shared" si="14"/>
        <v/>
      </c>
      <c r="Z81" s="1" t="str">
        <f t="shared" ca="1" si="15"/>
        <v/>
      </c>
      <c r="AA81" s="1" t="str">
        <f t="shared" ca="1" si="16"/>
        <v/>
      </c>
      <c r="AB81" s="1" t="str">
        <f t="shared" ca="1" si="17"/>
        <v/>
      </c>
      <c r="AE81" s="2">
        <f t="shared" si="18"/>
        <v>0</v>
      </c>
      <c r="AK81" s="1" t="str">
        <f t="shared" si="19"/>
        <v/>
      </c>
      <c r="AL81" s="1" t="str">
        <f t="shared" si="20"/>
        <v/>
      </c>
      <c r="AM81" s="1" t="str">
        <f t="shared" si="21"/>
        <v/>
      </c>
    </row>
    <row r="82" spans="1:39">
      <c r="A82" s="655"/>
      <c r="B82" s="655"/>
      <c r="C82" s="657"/>
      <c r="D82" s="658"/>
      <c r="E82" s="659"/>
      <c r="F82" s="661"/>
      <c r="G82" s="661"/>
      <c r="H82" s="661"/>
      <c r="I82" s="663"/>
      <c r="J82" s="655"/>
      <c r="K82" s="661"/>
      <c r="L82" s="661"/>
      <c r="M82" s="663"/>
      <c r="N82" s="661"/>
      <c r="O82" s="655"/>
      <c r="P82" s="661"/>
      <c r="Q82" s="663"/>
      <c r="R82" s="664"/>
      <c r="S82">
        <f t="shared" si="11"/>
        <v>3</v>
      </c>
      <c r="T82">
        <f t="shared" si="12"/>
        <v>3</v>
      </c>
      <c r="U82">
        <f t="shared" si="13"/>
        <v>3</v>
      </c>
      <c r="Y82" s="1" t="str">
        <f t="shared" si="14"/>
        <v/>
      </c>
      <c r="Z82" s="1" t="str">
        <f t="shared" ca="1" si="15"/>
        <v/>
      </c>
      <c r="AA82" s="1" t="str">
        <f t="shared" ca="1" si="16"/>
        <v/>
      </c>
      <c r="AB82" s="1" t="str">
        <f t="shared" ca="1" si="17"/>
        <v/>
      </c>
      <c r="AE82" s="2">
        <f t="shared" si="18"/>
        <v>0</v>
      </c>
      <c r="AK82" s="1" t="str">
        <f t="shared" si="19"/>
        <v/>
      </c>
      <c r="AL82" s="1" t="str">
        <f t="shared" si="20"/>
        <v/>
      </c>
      <c r="AM82" s="1" t="str">
        <f t="shared" si="21"/>
        <v/>
      </c>
    </row>
    <row r="83" spans="1:39">
      <c r="A83" s="655"/>
      <c r="B83" s="655"/>
      <c r="C83" s="657"/>
      <c r="D83" s="658"/>
      <c r="E83" s="659"/>
      <c r="F83" s="661"/>
      <c r="G83" s="661"/>
      <c r="H83" s="661"/>
      <c r="I83" s="663"/>
      <c r="J83" s="655"/>
      <c r="K83" s="661"/>
      <c r="L83" s="661"/>
      <c r="M83" s="663"/>
      <c r="N83" s="661"/>
      <c r="O83" s="655"/>
      <c r="P83" s="661"/>
      <c r="Q83" s="663"/>
      <c r="R83" s="664"/>
      <c r="S83">
        <f t="shared" si="11"/>
        <v>3</v>
      </c>
      <c r="T83">
        <f t="shared" si="12"/>
        <v>3</v>
      </c>
      <c r="U83">
        <f t="shared" si="13"/>
        <v>3</v>
      </c>
      <c r="Y83" s="1" t="str">
        <f t="shared" si="14"/>
        <v/>
      </c>
      <c r="Z83" s="1" t="str">
        <f t="shared" ca="1" si="15"/>
        <v/>
      </c>
      <c r="AA83" s="1" t="str">
        <f t="shared" ca="1" si="16"/>
        <v/>
      </c>
      <c r="AB83" s="1" t="str">
        <f t="shared" ca="1" si="17"/>
        <v/>
      </c>
      <c r="AE83" s="2">
        <f t="shared" si="18"/>
        <v>0</v>
      </c>
      <c r="AK83" s="1" t="str">
        <f t="shared" si="19"/>
        <v/>
      </c>
      <c r="AL83" s="1" t="str">
        <f t="shared" si="20"/>
        <v/>
      </c>
      <c r="AM83" s="1" t="str">
        <f t="shared" si="21"/>
        <v/>
      </c>
    </row>
    <row r="84" spans="1:39">
      <c r="A84" s="655"/>
      <c r="B84" s="655"/>
      <c r="C84" s="657"/>
      <c r="D84" s="658"/>
      <c r="E84" s="659"/>
      <c r="F84" s="661"/>
      <c r="G84" s="661"/>
      <c r="H84" s="661"/>
      <c r="I84" s="663"/>
      <c r="J84" s="655"/>
      <c r="K84" s="661"/>
      <c r="L84" s="661"/>
      <c r="M84" s="663"/>
      <c r="N84" s="661"/>
      <c r="O84" s="655"/>
      <c r="P84" s="661"/>
      <c r="Q84" s="663"/>
      <c r="R84" s="664"/>
      <c r="S84">
        <f t="shared" si="11"/>
        <v>3</v>
      </c>
      <c r="T84">
        <f t="shared" si="12"/>
        <v>3</v>
      </c>
      <c r="U84">
        <f t="shared" si="13"/>
        <v>3</v>
      </c>
      <c r="Y84" s="1" t="str">
        <f t="shared" si="14"/>
        <v/>
      </c>
      <c r="Z84" s="1" t="str">
        <f t="shared" ca="1" si="15"/>
        <v/>
      </c>
      <c r="AA84" s="1" t="str">
        <f t="shared" ca="1" si="16"/>
        <v/>
      </c>
      <c r="AB84" s="1" t="str">
        <f t="shared" ca="1" si="17"/>
        <v/>
      </c>
      <c r="AE84" s="2">
        <f t="shared" si="18"/>
        <v>0</v>
      </c>
      <c r="AK84" s="1" t="str">
        <f t="shared" si="19"/>
        <v/>
      </c>
      <c r="AL84" s="1" t="str">
        <f t="shared" si="20"/>
        <v/>
      </c>
      <c r="AM84" s="1" t="str">
        <f t="shared" si="21"/>
        <v/>
      </c>
    </row>
    <row r="85" spans="1:39">
      <c r="A85" s="655"/>
      <c r="B85" s="655"/>
      <c r="C85" s="657"/>
      <c r="D85" s="658"/>
      <c r="E85" s="659"/>
      <c r="F85" s="661"/>
      <c r="G85" s="661"/>
      <c r="H85" s="661"/>
      <c r="I85" s="663"/>
      <c r="J85" s="655"/>
      <c r="K85" s="661"/>
      <c r="L85" s="661"/>
      <c r="M85" s="663"/>
      <c r="N85" s="661"/>
      <c r="O85" s="655"/>
      <c r="P85" s="661"/>
      <c r="Q85" s="663"/>
      <c r="R85" s="664"/>
      <c r="S85">
        <f t="shared" si="11"/>
        <v>3</v>
      </c>
      <c r="T85">
        <f t="shared" si="12"/>
        <v>3</v>
      </c>
      <c r="U85">
        <f t="shared" si="13"/>
        <v>3</v>
      </c>
      <c r="Y85" s="1" t="str">
        <f t="shared" si="14"/>
        <v/>
      </c>
      <c r="Z85" s="1" t="str">
        <f t="shared" ca="1" si="15"/>
        <v/>
      </c>
      <c r="AA85" s="1" t="str">
        <f t="shared" ca="1" si="16"/>
        <v/>
      </c>
      <c r="AB85" s="1" t="str">
        <f t="shared" ca="1" si="17"/>
        <v/>
      </c>
      <c r="AE85" s="2">
        <f t="shared" si="18"/>
        <v>0</v>
      </c>
      <c r="AK85" s="1" t="str">
        <f t="shared" si="19"/>
        <v/>
      </c>
      <c r="AL85" s="1" t="str">
        <f t="shared" si="20"/>
        <v/>
      </c>
      <c r="AM85" s="1" t="str">
        <f t="shared" si="21"/>
        <v/>
      </c>
    </row>
    <row r="86" spans="1:39">
      <c r="A86" s="655"/>
      <c r="B86" s="655"/>
      <c r="C86" s="657"/>
      <c r="D86" s="658"/>
      <c r="E86" s="659"/>
      <c r="F86" s="661"/>
      <c r="G86" s="661"/>
      <c r="H86" s="661"/>
      <c r="I86" s="663"/>
      <c r="J86" s="655"/>
      <c r="K86" s="661"/>
      <c r="L86" s="661"/>
      <c r="M86" s="663"/>
      <c r="N86" s="661"/>
      <c r="O86" s="655"/>
      <c r="P86" s="661"/>
      <c r="Q86" s="663"/>
      <c r="R86" s="664"/>
      <c r="S86">
        <f t="shared" si="11"/>
        <v>3</v>
      </c>
      <c r="T86">
        <f t="shared" si="12"/>
        <v>3</v>
      </c>
      <c r="U86">
        <f t="shared" si="13"/>
        <v>3</v>
      </c>
      <c r="Y86" s="1" t="str">
        <f t="shared" si="14"/>
        <v/>
      </c>
      <c r="Z86" s="1" t="str">
        <f t="shared" ca="1" si="15"/>
        <v/>
      </c>
      <c r="AA86" s="1" t="str">
        <f t="shared" ca="1" si="16"/>
        <v/>
      </c>
      <c r="AB86" s="1" t="str">
        <f t="shared" ca="1" si="17"/>
        <v/>
      </c>
      <c r="AE86" s="2">
        <f t="shared" si="18"/>
        <v>0</v>
      </c>
      <c r="AK86" s="1" t="str">
        <f t="shared" si="19"/>
        <v/>
      </c>
      <c r="AL86" s="1" t="str">
        <f t="shared" si="20"/>
        <v/>
      </c>
      <c r="AM86" s="1" t="str">
        <f t="shared" si="21"/>
        <v/>
      </c>
    </row>
    <row r="87" spans="1:39">
      <c r="A87" s="655"/>
      <c r="B87" s="655"/>
      <c r="C87" s="657"/>
      <c r="D87" s="658"/>
      <c r="E87" s="659"/>
      <c r="F87" s="661"/>
      <c r="G87" s="661"/>
      <c r="H87" s="661"/>
      <c r="I87" s="663"/>
      <c r="J87" s="655"/>
      <c r="K87" s="661"/>
      <c r="L87" s="661"/>
      <c r="M87" s="663"/>
      <c r="N87" s="661"/>
      <c r="O87" s="655"/>
      <c r="P87" s="661"/>
      <c r="Q87" s="663"/>
      <c r="R87" s="664"/>
      <c r="S87">
        <f t="shared" si="11"/>
        <v>3</v>
      </c>
      <c r="T87">
        <f t="shared" si="12"/>
        <v>3</v>
      </c>
      <c r="U87">
        <f t="shared" si="13"/>
        <v>3</v>
      </c>
      <c r="Y87" s="1" t="str">
        <f t="shared" si="14"/>
        <v/>
      </c>
      <c r="Z87" s="1" t="str">
        <f t="shared" ca="1" si="15"/>
        <v/>
      </c>
      <c r="AA87" s="1" t="str">
        <f t="shared" ca="1" si="16"/>
        <v/>
      </c>
      <c r="AB87" s="1" t="str">
        <f t="shared" ca="1" si="17"/>
        <v/>
      </c>
      <c r="AE87" s="2">
        <f t="shared" si="18"/>
        <v>0</v>
      </c>
      <c r="AK87" s="1" t="str">
        <f t="shared" si="19"/>
        <v/>
      </c>
      <c r="AL87" s="1" t="str">
        <f t="shared" si="20"/>
        <v/>
      </c>
      <c r="AM87" s="1" t="str">
        <f t="shared" si="21"/>
        <v/>
      </c>
    </row>
    <row r="88" spans="1:39">
      <c r="A88" s="655"/>
      <c r="B88" s="655"/>
      <c r="C88" s="657"/>
      <c r="D88" s="658"/>
      <c r="E88" s="659"/>
      <c r="F88" s="661"/>
      <c r="G88" s="661"/>
      <c r="H88" s="661"/>
      <c r="I88" s="663"/>
      <c r="J88" s="655"/>
      <c r="K88" s="661"/>
      <c r="L88" s="661"/>
      <c r="M88" s="663"/>
      <c r="N88" s="661"/>
      <c r="O88" s="655"/>
      <c r="P88" s="661"/>
      <c r="Q88" s="663"/>
      <c r="R88" s="664"/>
      <c r="S88">
        <f t="shared" si="11"/>
        <v>3</v>
      </c>
      <c r="T88">
        <f t="shared" si="12"/>
        <v>3</v>
      </c>
      <c r="U88">
        <f t="shared" si="13"/>
        <v>3</v>
      </c>
      <c r="Y88" s="1" t="str">
        <f t="shared" si="14"/>
        <v/>
      </c>
      <c r="Z88" s="1" t="str">
        <f t="shared" ca="1" si="15"/>
        <v/>
      </c>
      <c r="AA88" s="1" t="str">
        <f t="shared" ca="1" si="16"/>
        <v/>
      </c>
      <c r="AB88" s="1" t="str">
        <f t="shared" ca="1" si="17"/>
        <v/>
      </c>
      <c r="AE88" s="2">
        <f t="shared" si="18"/>
        <v>0</v>
      </c>
      <c r="AK88" s="1" t="str">
        <f t="shared" si="19"/>
        <v/>
      </c>
      <c r="AL88" s="1" t="str">
        <f t="shared" si="20"/>
        <v/>
      </c>
      <c r="AM88" s="1" t="str">
        <f t="shared" si="21"/>
        <v/>
      </c>
    </row>
    <row r="89" spans="1:39">
      <c r="A89" s="655"/>
      <c r="B89" s="655"/>
      <c r="C89" s="657"/>
      <c r="D89" s="658"/>
      <c r="E89" s="659"/>
      <c r="F89" s="661"/>
      <c r="G89" s="661"/>
      <c r="H89" s="661"/>
      <c r="I89" s="663"/>
      <c r="J89" s="655"/>
      <c r="K89" s="661"/>
      <c r="L89" s="661"/>
      <c r="M89" s="663"/>
      <c r="N89" s="661"/>
      <c r="O89" s="655"/>
      <c r="P89" s="661"/>
      <c r="Q89" s="663"/>
      <c r="R89" s="664"/>
      <c r="S89">
        <f t="shared" si="11"/>
        <v>3</v>
      </c>
      <c r="T89">
        <f t="shared" si="12"/>
        <v>3</v>
      </c>
      <c r="U89">
        <f t="shared" si="13"/>
        <v>3</v>
      </c>
      <c r="Y89" s="1" t="str">
        <f t="shared" si="14"/>
        <v/>
      </c>
      <c r="Z89" s="1" t="str">
        <f t="shared" ca="1" si="15"/>
        <v/>
      </c>
      <c r="AA89" s="1" t="str">
        <f t="shared" ca="1" si="16"/>
        <v/>
      </c>
      <c r="AB89" s="1" t="str">
        <f t="shared" ca="1" si="17"/>
        <v/>
      </c>
      <c r="AE89" s="2">
        <f t="shared" si="18"/>
        <v>0</v>
      </c>
      <c r="AK89" s="1" t="str">
        <f t="shared" si="19"/>
        <v/>
      </c>
      <c r="AL89" s="1" t="str">
        <f t="shared" si="20"/>
        <v/>
      </c>
      <c r="AM89" s="1" t="str">
        <f t="shared" si="21"/>
        <v/>
      </c>
    </row>
    <row r="90" spans="1:39">
      <c r="A90" s="655"/>
      <c r="B90" s="655"/>
      <c r="C90" s="657"/>
      <c r="D90" s="658"/>
      <c r="E90" s="659"/>
      <c r="F90" s="661"/>
      <c r="G90" s="661"/>
      <c r="H90" s="661"/>
      <c r="I90" s="663"/>
      <c r="J90" s="655"/>
      <c r="K90" s="661"/>
      <c r="L90" s="661"/>
      <c r="M90" s="663"/>
      <c r="N90" s="661"/>
      <c r="O90" s="655"/>
      <c r="P90" s="661"/>
      <c r="Q90" s="663"/>
      <c r="R90" s="664"/>
      <c r="S90">
        <f t="shared" si="11"/>
        <v>3</v>
      </c>
      <c r="T90">
        <f t="shared" si="12"/>
        <v>3</v>
      </c>
      <c r="U90">
        <f t="shared" si="13"/>
        <v>3</v>
      </c>
      <c r="Y90" s="1" t="str">
        <f t="shared" si="14"/>
        <v/>
      </c>
      <c r="Z90" s="1" t="str">
        <f t="shared" ca="1" si="15"/>
        <v/>
      </c>
      <c r="AA90" s="1" t="str">
        <f t="shared" ca="1" si="16"/>
        <v/>
      </c>
      <c r="AB90" s="1" t="str">
        <f t="shared" ca="1" si="17"/>
        <v/>
      </c>
      <c r="AE90" s="2">
        <f t="shared" si="18"/>
        <v>0</v>
      </c>
      <c r="AK90" s="1" t="str">
        <f t="shared" si="19"/>
        <v/>
      </c>
      <c r="AL90" s="1" t="str">
        <f t="shared" si="20"/>
        <v/>
      </c>
      <c r="AM90" s="1" t="str">
        <f t="shared" si="21"/>
        <v/>
      </c>
    </row>
    <row r="91" spans="1:39">
      <c r="A91" s="655"/>
      <c r="B91" s="655"/>
      <c r="C91" s="657"/>
      <c r="D91" s="658"/>
      <c r="E91" s="659"/>
      <c r="F91" s="661"/>
      <c r="G91" s="661"/>
      <c r="H91" s="661"/>
      <c r="I91" s="663"/>
      <c r="J91" s="655"/>
      <c r="K91" s="661"/>
      <c r="L91" s="661"/>
      <c r="M91" s="663"/>
      <c r="N91" s="661"/>
      <c r="O91" s="655"/>
      <c r="P91" s="661"/>
      <c r="Q91" s="663"/>
      <c r="R91" s="664"/>
      <c r="S91">
        <f t="shared" si="11"/>
        <v>3</v>
      </c>
      <c r="T91">
        <f t="shared" si="12"/>
        <v>3</v>
      </c>
      <c r="U91">
        <f t="shared" si="13"/>
        <v>3</v>
      </c>
      <c r="Y91" s="1" t="str">
        <f t="shared" si="14"/>
        <v/>
      </c>
      <c r="Z91" s="1" t="str">
        <f t="shared" ca="1" si="15"/>
        <v/>
      </c>
      <c r="AA91" s="1" t="str">
        <f t="shared" ca="1" si="16"/>
        <v/>
      </c>
      <c r="AB91" s="1" t="str">
        <f t="shared" ca="1" si="17"/>
        <v/>
      </c>
      <c r="AE91" s="2">
        <f t="shared" si="18"/>
        <v>0</v>
      </c>
      <c r="AK91" s="1" t="str">
        <f t="shared" si="19"/>
        <v/>
      </c>
      <c r="AL91" s="1" t="str">
        <f t="shared" si="20"/>
        <v/>
      </c>
      <c r="AM91" s="1" t="str">
        <f t="shared" si="21"/>
        <v/>
      </c>
    </row>
    <row r="92" spans="1:39">
      <c r="A92" s="655"/>
      <c r="B92" s="655"/>
      <c r="C92" s="657"/>
      <c r="D92" s="658"/>
      <c r="E92" s="659"/>
      <c r="F92" s="661"/>
      <c r="G92" s="661"/>
      <c r="H92" s="661"/>
      <c r="I92" s="663"/>
      <c r="J92" s="655"/>
      <c r="K92" s="661"/>
      <c r="L92" s="661"/>
      <c r="M92" s="663"/>
      <c r="N92" s="661"/>
      <c r="O92" s="655"/>
      <c r="P92" s="661"/>
      <c r="Q92" s="663"/>
      <c r="R92" s="664"/>
      <c r="S92">
        <f t="shared" si="11"/>
        <v>3</v>
      </c>
      <c r="T92">
        <f t="shared" si="12"/>
        <v>3</v>
      </c>
      <c r="U92">
        <f t="shared" si="13"/>
        <v>3</v>
      </c>
      <c r="Y92" s="1" t="str">
        <f t="shared" si="14"/>
        <v/>
      </c>
      <c r="Z92" s="1" t="str">
        <f t="shared" ca="1" si="15"/>
        <v/>
      </c>
      <c r="AA92" s="1" t="str">
        <f t="shared" ca="1" si="16"/>
        <v/>
      </c>
      <c r="AB92" s="1" t="str">
        <f t="shared" ca="1" si="17"/>
        <v/>
      </c>
      <c r="AE92" s="2">
        <f t="shared" si="18"/>
        <v>0</v>
      </c>
      <c r="AK92" s="1" t="str">
        <f t="shared" si="19"/>
        <v/>
      </c>
      <c r="AL92" s="1" t="str">
        <f t="shared" si="20"/>
        <v/>
      </c>
      <c r="AM92" s="1" t="str">
        <f t="shared" si="21"/>
        <v/>
      </c>
    </row>
    <row r="93" spans="1:39">
      <c r="A93" s="655"/>
      <c r="B93" s="655"/>
      <c r="C93" s="657"/>
      <c r="D93" s="658"/>
      <c r="E93" s="659"/>
      <c r="F93" s="661"/>
      <c r="G93" s="661"/>
      <c r="H93" s="661"/>
      <c r="I93" s="663"/>
      <c r="J93" s="655"/>
      <c r="K93" s="661"/>
      <c r="L93" s="661"/>
      <c r="M93" s="663"/>
      <c r="N93" s="661"/>
      <c r="O93" s="655"/>
      <c r="P93" s="661"/>
      <c r="Q93" s="663"/>
      <c r="R93" s="664"/>
      <c r="S93">
        <f t="shared" si="11"/>
        <v>3</v>
      </c>
      <c r="T93">
        <f t="shared" si="12"/>
        <v>3</v>
      </c>
      <c r="U93">
        <f t="shared" si="13"/>
        <v>3</v>
      </c>
      <c r="Y93" s="1" t="str">
        <f t="shared" si="14"/>
        <v/>
      </c>
      <c r="Z93" s="1" t="str">
        <f t="shared" ca="1" si="15"/>
        <v/>
      </c>
      <c r="AA93" s="1" t="str">
        <f t="shared" ca="1" si="16"/>
        <v/>
      </c>
      <c r="AB93" s="1" t="str">
        <f t="shared" ca="1" si="17"/>
        <v/>
      </c>
      <c r="AE93" s="2">
        <f t="shared" si="18"/>
        <v>0</v>
      </c>
      <c r="AK93" s="1" t="str">
        <f t="shared" si="19"/>
        <v/>
      </c>
      <c r="AL93" s="1" t="str">
        <f t="shared" si="20"/>
        <v/>
      </c>
      <c r="AM93" s="1" t="str">
        <f t="shared" si="21"/>
        <v/>
      </c>
    </row>
    <row r="94" spans="1:39">
      <c r="A94" s="655"/>
      <c r="B94" s="655"/>
      <c r="C94" s="657"/>
      <c r="D94" s="658"/>
      <c r="E94" s="659"/>
      <c r="F94" s="661"/>
      <c r="G94" s="661"/>
      <c r="H94" s="661"/>
      <c r="I94" s="663"/>
      <c r="J94" s="655"/>
      <c r="K94" s="661"/>
      <c r="L94" s="661"/>
      <c r="M94" s="663"/>
      <c r="N94" s="661"/>
      <c r="O94" s="655"/>
      <c r="P94" s="661"/>
      <c r="Q94" s="663"/>
      <c r="R94" s="664"/>
      <c r="S94">
        <f t="shared" si="11"/>
        <v>3</v>
      </c>
      <c r="T94">
        <f t="shared" si="12"/>
        <v>3</v>
      </c>
      <c r="U94">
        <f t="shared" si="13"/>
        <v>3</v>
      </c>
      <c r="Y94" s="1" t="str">
        <f t="shared" si="14"/>
        <v/>
      </c>
      <c r="Z94" s="1" t="str">
        <f t="shared" ca="1" si="15"/>
        <v/>
      </c>
      <c r="AA94" s="1" t="str">
        <f t="shared" ca="1" si="16"/>
        <v/>
      </c>
      <c r="AB94" s="1" t="str">
        <f t="shared" ca="1" si="17"/>
        <v/>
      </c>
      <c r="AE94" s="2">
        <f t="shared" si="18"/>
        <v>0</v>
      </c>
      <c r="AK94" s="1" t="str">
        <f t="shared" si="19"/>
        <v/>
      </c>
      <c r="AL94" s="1" t="str">
        <f t="shared" si="20"/>
        <v/>
      </c>
      <c r="AM94" s="1" t="str">
        <f t="shared" si="21"/>
        <v/>
      </c>
    </row>
    <row r="95" spans="1:39">
      <c r="A95" s="655"/>
      <c r="B95" s="655"/>
      <c r="C95" s="657"/>
      <c r="D95" s="658"/>
      <c r="E95" s="659"/>
      <c r="F95" s="661"/>
      <c r="G95" s="661"/>
      <c r="H95" s="661"/>
      <c r="I95" s="663"/>
      <c r="J95" s="655"/>
      <c r="K95" s="661"/>
      <c r="L95" s="661"/>
      <c r="M95" s="663"/>
      <c r="N95" s="661"/>
      <c r="O95" s="655"/>
      <c r="P95" s="661"/>
      <c r="Q95" s="663"/>
      <c r="R95" s="664"/>
      <c r="S95">
        <f t="shared" si="11"/>
        <v>3</v>
      </c>
      <c r="T95">
        <f t="shared" si="12"/>
        <v>3</v>
      </c>
      <c r="U95">
        <f t="shared" si="13"/>
        <v>3</v>
      </c>
      <c r="Y95" s="1" t="str">
        <f t="shared" si="14"/>
        <v/>
      </c>
      <c r="Z95" s="1" t="str">
        <f t="shared" ca="1" si="15"/>
        <v/>
      </c>
      <c r="AA95" s="1" t="str">
        <f t="shared" ca="1" si="16"/>
        <v/>
      </c>
      <c r="AB95" s="1" t="str">
        <f t="shared" ca="1" si="17"/>
        <v/>
      </c>
      <c r="AE95" s="2">
        <f t="shared" si="18"/>
        <v>0</v>
      </c>
      <c r="AK95" s="1" t="str">
        <f t="shared" si="19"/>
        <v/>
      </c>
      <c r="AL95" s="1" t="str">
        <f t="shared" si="20"/>
        <v/>
      </c>
      <c r="AM95" s="1" t="str">
        <f t="shared" si="21"/>
        <v/>
      </c>
    </row>
    <row r="96" spans="1:39">
      <c r="A96" s="655"/>
      <c r="B96" s="655"/>
      <c r="C96" s="657"/>
      <c r="D96" s="658"/>
      <c r="E96" s="659"/>
      <c r="F96" s="661"/>
      <c r="G96" s="661"/>
      <c r="H96" s="661"/>
      <c r="I96" s="663"/>
      <c r="J96" s="655"/>
      <c r="K96" s="661"/>
      <c r="L96" s="661"/>
      <c r="M96" s="663"/>
      <c r="N96" s="661"/>
      <c r="O96" s="655"/>
      <c r="P96" s="661"/>
      <c r="Q96" s="663"/>
      <c r="R96" s="664"/>
      <c r="S96">
        <f t="shared" si="11"/>
        <v>3</v>
      </c>
      <c r="T96">
        <f t="shared" si="12"/>
        <v>3</v>
      </c>
      <c r="U96">
        <f t="shared" si="13"/>
        <v>3</v>
      </c>
      <c r="Y96" s="1" t="str">
        <f t="shared" si="14"/>
        <v/>
      </c>
      <c r="Z96" s="1" t="str">
        <f t="shared" ca="1" si="15"/>
        <v/>
      </c>
      <c r="AA96" s="1" t="str">
        <f t="shared" ca="1" si="16"/>
        <v/>
      </c>
      <c r="AB96" s="1" t="str">
        <f t="shared" ca="1" si="17"/>
        <v/>
      </c>
      <c r="AE96" s="2">
        <f t="shared" si="18"/>
        <v>0</v>
      </c>
      <c r="AK96" s="1" t="str">
        <f t="shared" si="19"/>
        <v/>
      </c>
      <c r="AL96" s="1" t="str">
        <f t="shared" si="20"/>
        <v/>
      </c>
      <c r="AM96" s="1" t="str">
        <f t="shared" si="21"/>
        <v/>
      </c>
    </row>
    <row r="97" spans="1:39">
      <c r="A97" s="655"/>
      <c r="B97" s="655"/>
      <c r="C97" s="657"/>
      <c r="D97" s="658"/>
      <c r="E97" s="659"/>
      <c r="F97" s="661"/>
      <c r="G97" s="661"/>
      <c r="H97" s="661"/>
      <c r="I97" s="663"/>
      <c r="J97" s="655"/>
      <c r="K97" s="661"/>
      <c r="L97" s="661"/>
      <c r="M97" s="663"/>
      <c r="N97" s="661"/>
      <c r="O97" s="655"/>
      <c r="P97" s="661"/>
      <c r="Q97" s="663"/>
      <c r="R97" s="664"/>
      <c r="S97">
        <f t="shared" si="11"/>
        <v>3</v>
      </c>
      <c r="T97">
        <f t="shared" si="12"/>
        <v>3</v>
      </c>
      <c r="U97">
        <f t="shared" si="13"/>
        <v>3</v>
      </c>
      <c r="Y97" s="1" t="str">
        <f t="shared" si="14"/>
        <v/>
      </c>
      <c r="Z97" s="1" t="str">
        <f t="shared" ca="1" si="15"/>
        <v/>
      </c>
      <c r="AA97" s="1" t="str">
        <f t="shared" ca="1" si="16"/>
        <v/>
      </c>
      <c r="AB97" s="1" t="str">
        <f t="shared" ca="1" si="17"/>
        <v/>
      </c>
      <c r="AE97" s="2">
        <f t="shared" si="18"/>
        <v>0</v>
      </c>
      <c r="AK97" s="1" t="str">
        <f t="shared" si="19"/>
        <v/>
      </c>
      <c r="AL97" s="1" t="str">
        <f t="shared" si="20"/>
        <v/>
      </c>
      <c r="AM97" s="1" t="str">
        <f t="shared" si="21"/>
        <v/>
      </c>
    </row>
    <row r="98" spans="1:39">
      <c r="A98" s="655"/>
      <c r="B98" s="655"/>
      <c r="C98" s="657"/>
      <c r="D98" s="658"/>
      <c r="E98" s="659"/>
      <c r="F98" s="661"/>
      <c r="G98" s="661"/>
      <c r="H98" s="661"/>
      <c r="I98" s="663"/>
      <c r="J98" s="655"/>
      <c r="K98" s="661"/>
      <c r="L98" s="661"/>
      <c r="M98" s="663"/>
      <c r="N98" s="661"/>
      <c r="O98" s="655"/>
      <c r="P98" s="661"/>
      <c r="Q98" s="663"/>
      <c r="R98" s="664"/>
      <c r="S98">
        <f t="shared" si="11"/>
        <v>3</v>
      </c>
      <c r="T98">
        <f t="shared" si="12"/>
        <v>3</v>
      </c>
      <c r="U98">
        <f t="shared" si="13"/>
        <v>3</v>
      </c>
      <c r="Y98" s="1" t="str">
        <f t="shared" si="14"/>
        <v/>
      </c>
      <c r="Z98" s="1" t="str">
        <f t="shared" ca="1" si="15"/>
        <v/>
      </c>
      <c r="AA98" s="1" t="str">
        <f t="shared" ca="1" si="16"/>
        <v/>
      </c>
      <c r="AB98" s="1" t="str">
        <f t="shared" ca="1" si="17"/>
        <v/>
      </c>
      <c r="AE98" s="2">
        <f t="shared" si="18"/>
        <v>0</v>
      </c>
      <c r="AK98" s="1" t="str">
        <f t="shared" si="19"/>
        <v/>
      </c>
      <c r="AL98" s="1" t="str">
        <f t="shared" si="20"/>
        <v/>
      </c>
      <c r="AM98" s="1" t="str">
        <f t="shared" si="21"/>
        <v/>
      </c>
    </row>
    <row r="99" spans="1:39">
      <c r="A99" s="655"/>
      <c r="B99" s="655"/>
      <c r="C99" s="657"/>
      <c r="D99" s="658"/>
      <c r="E99" s="659"/>
      <c r="F99" s="661"/>
      <c r="G99" s="661"/>
      <c r="H99" s="661"/>
      <c r="I99" s="663"/>
      <c r="J99" s="655"/>
      <c r="K99" s="661"/>
      <c r="L99" s="661"/>
      <c r="M99" s="663"/>
      <c r="N99" s="661"/>
      <c r="O99" s="655"/>
      <c r="P99" s="661"/>
      <c r="Q99" s="663"/>
      <c r="R99" s="664"/>
      <c r="S99">
        <f t="shared" si="11"/>
        <v>3</v>
      </c>
      <c r="T99">
        <f t="shared" si="12"/>
        <v>3</v>
      </c>
      <c r="U99">
        <f t="shared" si="13"/>
        <v>3</v>
      </c>
      <c r="Y99" s="1" t="str">
        <f t="shared" si="14"/>
        <v/>
      </c>
      <c r="Z99" s="1" t="str">
        <f t="shared" ca="1" si="15"/>
        <v/>
      </c>
      <c r="AA99" s="1" t="str">
        <f t="shared" ca="1" si="16"/>
        <v/>
      </c>
      <c r="AB99" s="1" t="str">
        <f t="shared" ca="1" si="17"/>
        <v/>
      </c>
      <c r="AE99" s="2">
        <f t="shared" si="18"/>
        <v>0</v>
      </c>
      <c r="AK99" s="1" t="str">
        <f t="shared" si="19"/>
        <v/>
      </c>
      <c r="AL99" s="1" t="str">
        <f t="shared" si="20"/>
        <v/>
      </c>
      <c r="AM99" s="1" t="str">
        <f t="shared" si="21"/>
        <v/>
      </c>
    </row>
    <row r="100" spans="1:39">
      <c r="A100" s="655"/>
      <c r="B100" s="655"/>
      <c r="C100" s="657"/>
      <c r="D100" s="658"/>
      <c r="E100" s="659"/>
      <c r="F100" s="661"/>
      <c r="G100" s="661"/>
      <c r="H100" s="661"/>
      <c r="I100" s="663"/>
      <c r="J100" s="655"/>
      <c r="K100" s="661"/>
      <c r="L100" s="661"/>
      <c r="M100" s="663"/>
      <c r="N100" s="661"/>
      <c r="O100" s="655"/>
      <c r="P100" s="661"/>
      <c r="Q100" s="663"/>
      <c r="R100" s="664"/>
      <c r="S100">
        <f t="shared" si="11"/>
        <v>3</v>
      </c>
      <c r="T100">
        <f t="shared" si="12"/>
        <v>3</v>
      </c>
      <c r="U100">
        <f t="shared" si="13"/>
        <v>3</v>
      </c>
      <c r="Y100" s="1" t="str">
        <f t="shared" si="14"/>
        <v/>
      </c>
      <c r="Z100" s="1" t="str">
        <f t="shared" ca="1" si="15"/>
        <v/>
      </c>
      <c r="AA100" s="1" t="str">
        <f t="shared" ca="1" si="16"/>
        <v/>
      </c>
      <c r="AB100" s="1" t="str">
        <f t="shared" ca="1" si="17"/>
        <v/>
      </c>
      <c r="AE100" s="2">
        <f t="shared" si="18"/>
        <v>0</v>
      </c>
      <c r="AK100" s="1" t="str">
        <f t="shared" si="19"/>
        <v/>
      </c>
      <c r="AL100" s="1" t="str">
        <f t="shared" si="20"/>
        <v/>
      </c>
      <c r="AM100" s="1" t="str">
        <f t="shared" si="21"/>
        <v/>
      </c>
    </row>
    <row r="101" spans="1:39">
      <c r="A101" s="655"/>
      <c r="B101" s="655"/>
      <c r="C101" s="657"/>
      <c r="D101" s="658"/>
      <c r="E101" s="659"/>
      <c r="F101" s="661"/>
      <c r="G101" s="661"/>
      <c r="H101" s="661"/>
      <c r="I101" s="663"/>
      <c r="J101" s="655"/>
      <c r="K101" s="661"/>
      <c r="L101" s="661"/>
      <c r="M101" s="663"/>
      <c r="N101" s="661"/>
      <c r="O101" s="655"/>
      <c r="P101" s="661"/>
      <c r="Q101" s="663"/>
      <c r="R101" s="664"/>
      <c r="S101">
        <f t="shared" si="11"/>
        <v>3</v>
      </c>
      <c r="T101">
        <f t="shared" si="12"/>
        <v>3</v>
      </c>
      <c r="U101">
        <f t="shared" si="13"/>
        <v>3</v>
      </c>
      <c r="Y101" s="1" t="str">
        <f t="shared" si="14"/>
        <v/>
      </c>
      <c r="Z101" s="1" t="str">
        <f t="shared" ca="1" si="15"/>
        <v/>
      </c>
      <c r="AA101" s="1" t="str">
        <f t="shared" ca="1" si="16"/>
        <v/>
      </c>
      <c r="AB101" s="1" t="str">
        <f t="shared" ca="1" si="17"/>
        <v/>
      </c>
      <c r="AE101" s="2">
        <f t="shared" si="18"/>
        <v>0</v>
      </c>
      <c r="AK101" s="1" t="str">
        <f t="shared" si="19"/>
        <v/>
      </c>
      <c r="AL101" s="1" t="str">
        <f t="shared" si="20"/>
        <v/>
      </c>
      <c r="AM101" s="1" t="str">
        <f t="shared" si="21"/>
        <v/>
      </c>
    </row>
    <row r="102" spans="1:39">
      <c r="A102" s="655"/>
      <c r="B102" s="655"/>
      <c r="C102" s="657"/>
      <c r="D102" s="658"/>
      <c r="E102" s="659"/>
      <c r="F102" s="661"/>
      <c r="G102" s="661"/>
      <c r="H102" s="661"/>
      <c r="I102" s="663"/>
      <c r="J102" s="655"/>
      <c r="K102" s="661"/>
      <c r="L102" s="661"/>
      <c r="M102" s="663"/>
      <c r="N102" s="661"/>
      <c r="O102" s="655"/>
      <c r="P102" s="661"/>
      <c r="Q102" s="663"/>
      <c r="R102" s="664"/>
      <c r="S102">
        <f t="shared" si="11"/>
        <v>3</v>
      </c>
      <c r="T102">
        <f t="shared" si="12"/>
        <v>3</v>
      </c>
      <c r="U102">
        <f t="shared" si="13"/>
        <v>3</v>
      </c>
      <c r="Y102" s="1" t="str">
        <f t="shared" si="14"/>
        <v/>
      </c>
      <c r="Z102" s="1" t="str">
        <f t="shared" ca="1" si="15"/>
        <v/>
      </c>
      <c r="AA102" s="1" t="str">
        <f t="shared" ca="1" si="16"/>
        <v/>
      </c>
      <c r="AB102" s="1" t="str">
        <f t="shared" ca="1" si="17"/>
        <v/>
      </c>
      <c r="AE102" s="2">
        <f t="shared" si="18"/>
        <v>0</v>
      </c>
      <c r="AK102" s="1" t="str">
        <f t="shared" si="19"/>
        <v/>
      </c>
      <c r="AL102" s="1" t="str">
        <f t="shared" si="20"/>
        <v/>
      </c>
      <c r="AM102" s="1" t="str">
        <f t="shared" si="21"/>
        <v/>
      </c>
    </row>
    <row r="103" spans="1:39">
      <c r="A103" s="655"/>
      <c r="B103" s="655"/>
      <c r="C103" s="657"/>
      <c r="D103" s="658"/>
      <c r="E103" s="659"/>
      <c r="F103" s="661"/>
      <c r="G103" s="661"/>
      <c r="H103" s="661"/>
      <c r="I103" s="663"/>
      <c r="J103" s="655"/>
      <c r="K103" s="661"/>
      <c r="L103" s="661"/>
      <c r="M103" s="663"/>
      <c r="N103" s="661"/>
      <c r="O103" s="655"/>
      <c r="P103" s="661"/>
      <c r="Q103" s="663"/>
      <c r="R103" s="664"/>
      <c r="S103">
        <f t="shared" si="11"/>
        <v>3</v>
      </c>
      <c r="T103">
        <f t="shared" si="12"/>
        <v>3</v>
      </c>
      <c r="U103">
        <f t="shared" si="13"/>
        <v>3</v>
      </c>
      <c r="Y103" s="1" t="str">
        <f t="shared" si="14"/>
        <v/>
      </c>
      <c r="Z103" s="1" t="str">
        <f t="shared" ca="1" si="15"/>
        <v/>
      </c>
      <c r="AA103" s="1" t="str">
        <f t="shared" ca="1" si="16"/>
        <v/>
      </c>
      <c r="AB103" s="1" t="str">
        <f t="shared" ca="1" si="17"/>
        <v/>
      </c>
      <c r="AE103" s="2">
        <f t="shared" si="18"/>
        <v>0</v>
      </c>
      <c r="AK103" s="1" t="str">
        <f t="shared" si="19"/>
        <v/>
      </c>
      <c r="AL103" s="1" t="str">
        <f t="shared" si="20"/>
        <v/>
      </c>
      <c r="AM103" s="1" t="str">
        <f t="shared" si="21"/>
        <v/>
      </c>
    </row>
    <row r="104" spans="1:39">
      <c r="A104" s="655"/>
      <c r="B104" s="655"/>
      <c r="C104" s="657"/>
      <c r="D104" s="658"/>
      <c r="E104" s="659"/>
      <c r="F104" s="661"/>
      <c r="G104" s="661"/>
      <c r="H104" s="661"/>
      <c r="I104" s="663"/>
      <c r="J104" s="655"/>
      <c r="K104" s="661"/>
      <c r="L104" s="661"/>
      <c r="M104" s="663"/>
      <c r="N104" s="661"/>
      <c r="O104" s="655"/>
      <c r="P104" s="661"/>
      <c r="Q104" s="663"/>
      <c r="R104" s="664"/>
      <c r="S104">
        <f t="shared" si="11"/>
        <v>3</v>
      </c>
      <c r="T104">
        <f t="shared" si="12"/>
        <v>3</v>
      </c>
      <c r="U104">
        <f t="shared" si="13"/>
        <v>3</v>
      </c>
      <c r="Y104" s="1" t="str">
        <f t="shared" si="14"/>
        <v/>
      </c>
      <c r="Z104" s="1" t="str">
        <f t="shared" ca="1" si="15"/>
        <v/>
      </c>
      <c r="AA104" s="1" t="str">
        <f t="shared" ca="1" si="16"/>
        <v/>
      </c>
      <c r="AB104" s="1" t="str">
        <f t="shared" ca="1" si="17"/>
        <v/>
      </c>
      <c r="AE104" s="2">
        <f t="shared" si="18"/>
        <v>0</v>
      </c>
      <c r="AK104" s="1" t="str">
        <f t="shared" si="19"/>
        <v/>
      </c>
      <c r="AL104" s="1" t="str">
        <f t="shared" si="20"/>
        <v/>
      </c>
      <c r="AM104" s="1" t="str">
        <f t="shared" si="21"/>
        <v/>
      </c>
    </row>
    <row r="105" spans="1:39">
      <c r="A105" s="655"/>
      <c r="B105" s="655"/>
      <c r="C105" s="657"/>
      <c r="D105" s="658"/>
      <c r="E105" s="659"/>
      <c r="F105" s="661"/>
      <c r="G105" s="661"/>
      <c r="H105" s="661"/>
      <c r="I105" s="663"/>
      <c r="J105" s="655"/>
      <c r="K105" s="661"/>
      <c r="L105" s="661"/>
      <c r="M105" s="663"/>
      <c r="N105" s="661"/>
      <c r="O105" s="655"/>
      <c r="P105" s="661"/>
      <c r="Q105" s="663"/>
      <c r="R105" s="664"/>
      <c r="S105">
        <f t="shared" si="11"/>
        <v>3</v>
      </c>
      <c r="T105">
        <f t="shared" si="12"/>
        <v>3</v>
      </c>
      <c r="U105">
        <f t="shared" si="13"/>
        <v>3</v>
      </c>
      <c r="Y105" s="1" t="str">
        <f t="shared" si="14"/>
        <v/>
      </c>
      <c r="Z105" s="1" t="str">
        <f t="shared" ca="1" si="15"/>
        <v/>
      </c>
      <c r="AA105" s="1" t="str">
        <f t="shared" ca="1" si="16"/>
        <v/>
      </c>
      <c r="AB105" s="1" t="str">
        <f t="shared" ca="1" si="17"/>
        <v/>
      </c>
      <c r="AE105" s="2">
        <f t="shared" si="18"/>
        <v>0</v>
      </c>
      <c r="AK105" s="1" t="str">
        <f t="shared" si="19"/>
        <v/>
      </c>
      <c r="AL105" s="1" t="str">
        <f t="shared" si="20"/>
        <v/>
      </c>
      <c r="AM105" s="1" t="str">
        <f t="shared" si="21"/>
        <v/>
      </c>
    </row>
    <row r="106" spans="1:39">
      <c r="A106" s="655"/>
      <c r="B106" s="655"/>
      <c r="C106" s="657"/>
      <c r="D106" s="658"/>
      <c r="E106" s="659"/>
      <c r="F106" s="661"/>
      <c r="G106" s="661"/>
      <c r="H106" s="661"/>
      <c r="I106" s="663"/>
      <c r="J106" s="655"/>
      <c r="K106" s="661"/>
      <c r="L106" s="661"/>
      <c r="M106" s="663"/>
      <c r="N106" s="661"/>
      <c r="O106" s="655"/>
      <c r="P106" s="661"/>
      <c r="Q106" s="663"/>
      <c r="R106" s="664"/>
      <c r="S106">
        <f t="shared" si="11"/>
        <v>3</v>
      </c>
      <c r="T106">
        <f t="shared" si="12"/>
        <v>3</v>
      </c>
      <c r="U106">
        <f t="shared" si="13"/>
        <v>3</v>
      </c>
      <c r="Y106" s="1" t="str">
        <f t="shared" si="14"/>
        <v/>
      </c>
      <c r="Z106" s="1" t="str">
        <f t="shared" ca="1" si="15"/>
        <v/>
      </c>
      <c r="AA106" s="1" t="str">
        <f t="shared" ca="1" si="16"/>
        <v/>
      </c>
      <c r="AB106" s="1" t="str">
        <f t="shared" ca="1" si="17"/>
        <v/>
      </c>
      <c r="AE106" s="2">
        <f t="shared" si="18"/>
        <v>0</v>
      </c>
      <c r="AK106" s="1" t="str">
        <f t="shared" si="19"/>
        <v/>
      </c>
      <c r="AL106" s="1" t="str">
        <f t="shared" si="20"/>
        <v/>
      </c>
      <c r="AM106" s="1" t="str">
        <f t="shared" si="21"/>
        <v/>
      </c>
    </row>
    <row r="107" spans="1:39">
      <c r="A107" s="655"/>
      <c r="B107" s="655"/>
      <c r="C107" s="657"/>
      <c r="D107" s="658"/>
      <c r="E107" s="659"/>
      <c r="F107" s="661"/>
      <c r="G107" s="661"/>
      <c r="H107" s="661"/>
      <c r="I107" s="663"/>
      <c r="J107" s="655"/>
      <c r="K107" s="661"/>
      <c r="L107" s="661"/>
      <c r="M107" s="663"/>
      <c r="N107" s="661"/>
      <c r="O107" s="655"/>
      <c r="P107" s="661"/>
      <c r="Q107" s="663"/>
      <c r="R107" s="664"/>
      <c r="S107">
        <f t="shared" si="11"/>
        <v>3</v>
      </c>
      <c r="T107">
        <f t="shared" si="12"/>
        <v>3</v>
      </c>
      <c r="U107">
        <f t="shared" si="13"/>
        <v>3</v>
      </c>
      <c r="Y107" s="1" t="str">
        <f t="shared" si="14"/>
        <v/>
      </c>
      <c r="Z107" s="1" t="str">
        <f t="shared" ca="1" si="15"/>
        <v/>
      </c>
      <c r="AA107" s="1" t="str">
        <f t="shared" ca="1" si="16"/>
        <v/>
      </c>
      <c r="AB107" s="1" t="str">
        <f t="shared" ca="1" si="17"/>
        <v/>
      </c>
      <c r="AE107" s="2">
        <f t="shared" si="18"/>
        <v>0</v>
      </c>
      <c r="AK107" s="1" t="str">
        <f t="shared" si="19"/>
        <v/>
      </c>
      <c r="AL107" s="1" t="str">
        <f t="shared" si="20"/>
        <v/>
      </c>
      <c r="AM107" s="1" t="str">
        <f t="shared" si="21"/>
        <v/>
      </c>
    </row>
    <row r="108" spans="1:39">
      <c r="A108" s="655"/>
      <c r="B108" s="655"/>
      <c r="C108" s="657"/>
      <c r="D108" s="658"/>
      <c r="E108" s="659"/>
      <c r="F108" s="661"/>
      <c r="G108" s="661"/>
      <c r="H108" s="661"/>
      <c r="I108" s="663"/>
      <c r="J108" s="655"/>
      <c r="K108" s="661"/>
      <c r="L108" s="661"/>
      <c r="M108" s="663"/>
      <c r="N108" s="661"/>
      <c r="O108" s="655"/>
      <c r="P108" s="661"/>
      <c r="Q108" s="663"/>
      <c r="R108" s="664"/>
      <c r="S108">
        <f t="shared" si="11"/>
        <v>3</v>
      </c>
      <c r="T108">
        <f t="shared" si="12"/>
        <v>3</v>
      </c>
      <c r="U108">
        <f t="shared" si="13"/>
        <v>3</v>
      </c>
      <c r="Y108" s="1" t="str">
        <f t="shared" si="14"/>
        <v/>
      </c>
      <c r="Z108" s="1" t="str">
        <f t="shared" ca="1" si="15"/>
        <v/>
      </c>
      <c r="AA108" s="1" t="str">
        <f t="shared" ca="1" si="16"/>
        <v/>
      </c>
      <c r="AB108" s="1" t="str">
        <f t="shared" ca="1" si="17"/>
        <v/>
      </c>
      <c r="AE108" s="2">
        <f t="shared" si="18"/>
        <v>0</v>
      </c>
      <c r="AK108" s="1" t="str">
        <f t="shared" si="19"/>
        <v/>
      </c>
      <c r="AL108" s="1" t="str">
        <f t="shared" si="20"/>
        <v/>
      </c>
      <c r="AM108" s="1" t="str">
        <f t="shared" si="21"/>
        <v/>
      </c>
    </row>
    <row r="109" spans="1:39">
      <c r="A109" s="655"/>
      <c r="B109" s="655"/>
      <c r="C109" s="657"/>
      <c r="D109" s="658"/>
      <c r="E109" s="659"/>
      <c r="F109" s="661"/>
      <c r="G109" s="661"/>
      <c r="H109" s="661"/>
      <c r="I109" s="663"/>
      <c r="J109" s="655"/>
      <c r="K109" s="661"/>
      <c r="L109" s="661"/>
      <c r="M109" s="663"/>
      <c r="N109" s="661"/>
      <c r="O109" s="655"/>
      <c r="P109" s="661"/>
      <c r="Q109" s="663"/>
      <c r="R109" s="664"/>
      <c r="S109">
        <f t="shared" si="11"/>
        <v>3</v>
      </c>
      <c r="T109">
        <f t="shared" si="12"/>
        <v>3</v>
      </c>
      <c r="U109">
        <f t="shared" si="13"/>
        <v>3</v>
      </c>
      <c r="Y109" s="1" t="str">
        <f t="shared" si="14"/>
        <v/>
      </c>
      <c r="Z109" s="1" t="str">
        <f t="shared" ca="1" si="15"/>
        <v/>
      </c>
      <c r="AA109" s="1" t="str">
        <f t="shared" ca="1" si="16"/>
        <v/>
      </c>
      <c r="AB109" s="1" t="str">
        <f t="shared" ca="1" si="17"/>
        <v/>
      </c>
      <c r="AE109" s="2">
        <f t="shared" si="18"/>
        <v>0</v>
      </c>
      <c r="AK109" s="1" t="str">
        <f t="shared" si="19"/>
        <v/>
      </c>
      <c r="AL109" s="1" t="str">
        <f t="shared" si="20"/>
        <v/>
      </c>
      <c r="AM109" s="1" t="str">
        <f t="shared" si="21"/>
        <v/>
      </c>
    </row>
    <row r="110" spans="1:39">
      <c r="A110" s="655"/>
      <c r="B110" s="655"/>
      <c r="C110" s="657"/>
      <c r="D110" s="658"/>
      <c r="E110" s="659"/>
      <c r="F110" s="661"/>
      <c r="G110" s="661"/>
      <c r="H110" s="661"/>
      <c r="I110" s="663"/>
      <c r="J110" s="655"/>
      <c r="K110" s="661"/>
      <c r="L110" s="661"/>
      <c r="M110" s="663"/>
      <c r="N110" s="661"/>
      <c r="O110" s="655"/>
      <c r="P110" s="661"/>
      <c r="Q110" s="663"/>
      <c r="R110" s="664"/>
      <c r="S110">
        <f t="shared" si="11"/>
        <v>3</v>
      </c>
      <c r="T110">
        <f t="shared" si="12"/>
        <v>3</v>
      </c>
      <c r="U110">
        <f t="shared" si="13"/>
        <v>3</v>
      </c>
      <c r="Y110" s="1" t="str">
        <f t="shared" si="14"/>
        <v/>
      </c>
      <c r="Z110" s="1" t="str">
        <f t="shared" ca="1" si="15"/>
        <v/>
      </c>
      <c r="AA110" s="1" t="str">
        <f t="shared" ca="1" si="16"/>
        <v/>
      </c>
      <c r="AB110" s="1" t="str">
        <f t="shared" ca="1" si="17"/>
        <v/>
      </c>
      <c r="AE110" s="2">
        <f t="shared" si="18"/>
        <v>0</v>
      </c>
      <c r="AK110" s="1" t="str">
        <f t="shared" si="19"/>
        <v/>
      </c>
      <c r="AL110" s="1" t="str">
        <f t="shared" si="20"/>
        <v/>
      </c>
      <c r="AM110" s="1" t="str">
        <f t="shared" si="21"/>
        <v/>
      </c>
    </row>
    <row r="111" spans="1:39">
      <c r="A111" s="655"/>
      <c r="B111" s="655"/>
      <c r="C111" s="657"/>
      <c r="D111" s="658"/>
      <c r="E111" s="659"/>
      <c r="F111" s="661"/>
      <c r="G111" s="661"/>
      <c r="H111" s="661"/>
      <c r="I111" s="663"/>
      <c r="J111" s="655"/>
      <c r="K111" s="661"/>
      <c r="L111" s="661"/>
      <c r="M111" s="663"/>
      <c r="N111" s="661"/>
      <c r="O111" s="655"/>
      <c r="P111" s="661"/>
      <c r="Q111" s="663"/>
      <c r="R111" s="664"/>
      <c r="S111">
        <f t="shared" si="11"/>
        <v>3</v>
      </c>
      <c r="T111">
        <f t="shared" si="12"/>
        <v>3</v>
      </c>
      <c r="U111">
        <f t="shared" si="13"/>
        <v>3</v>
      </c>
      <c r="Y111" s="1" t="str">
        <f t="shared" si="14"/>
        <v/>
      </c>
      <c r="Z111" s="1" t="str">
        <f t="shared" ca="1" si="15"/>
        <v/>
      </c>
      <c r="AA111" s="1" t="str">
        <f t="shared" ca="1" si="16"/>
        <v/>
      </c>
      <c r="AB111" s="1" t="str">
        <f t="shared" ca="1" si="17"/>
        <v/>
      </c>
      <c r="AE111" s="2">
        <f t="shared" si="18"/>
        <v>0</v>
      </c>
      <c r="AK111" s="1" t="str">
        <f t="shared" si="19"/>
        <v/>
      </c>
      <c r="AL111" s="1" t="str">
        <f t="shared" si="20"/>
        <v/>
      </c>
      <c r="AM111" s="1" t="str">
        <f t="shared" si="21"/>
        <v/>
      </c>
    </row>
    <row r="112" spans="1:39">
      <c r="A112" s="655"/>
      <c r="B112" s="655"/>
      <c r="C112" s="657"/>
      <c r="D112" s="658"/>
      <c r="E112" s="659"/>
      <c r="F112" s="661"/>
      <c r="G112" s="661"/>
      <c r="H112" s="661"/>
      <c r="I112" s="663"/>
      <c r="J112" s="655"/>
      <c r="K112" s="661"/>
      <c r="L112" s="661"/>
      <c r="M112" s="663"/>
      <c r="N112" s="661"/>
      <c r="O112" s="655"/>
      <c r="P112" s="661"/>
      <c r="Q112" s="663"/>
      <c r="R112" s="664"/>
      <c r="S112">
        <f t="shared" si="11"/>
        <v>3</v>
      </c>
      <c r="T112">
        <f t="shared" si="12"/>
        <v>3</v>
      </c>
      <c r="U112">
        <f t="shared" si="13"/>
        <v>3</v>
      </c>
      <c r="Y112" s="1" t="str">
        <f t="shared" si="14"/>
        <v/>
      </c>
      <c r="Z112" s="1" t="str">
        <f t="shared" ca="1" si="15"/>
        <v/>
      </c>
      <c r="AA112" s="1" t="str">
        <f t="shared" ca="1" si="16"/>
        <v/>
      </c>
      <c r="AB112" s="1" t="str">
        <f t="shared" ca="1" si="17"/>
        <v/>
      </c>
      <c r="AE112" s="2">
        <f t="shared" si="18"/>
        <v>0</v>
      </c>
      <c r="AK112" s="1" t="str">
        <f t="shared" si="19"/>
        <v/>
      </c>
      <c r="AL112" s="1" t="str">
        <f t="shared" si="20"/>
        <v/>
      </c>
      <c r="AM112" s="1" t="str">
        <f t="shared" si="21"/>
        <v/>
      </c>
    </row>
    <row r="113" spans="1:39">
      <c r="A113" s="655"/>
      <c r="B113" s="655"/>
      <c r="C113" s="657"/>
      <c r="D113" s="658"/>
      <c r="E113" s="659"/>
      <c r="F113" s="661"/>
      <c r="G113" s="661"/>
      <c r="H113" s="661"/>
      <c r="I113" s="663"/>
      <c r="J113" s="655"/>
      <c r="K113" s="661"/>
      <c r="L113" s="661"/>
      <c r="M113" s="663"/>
      <c r="N113" s="661"/>
      <c r="O113" s="655"/>
      <c r="P113" s="661"/>
      <c r="Q113" s="663"/>
      <c r="R113" s="664"/>
      <c r="S113">
        <f t="shared" si="11"/>
        <v>3</v>
      </c>
      <c r="T113">
        <f t="shared" si="12"/>
        <v>3</v>
      </c>
      <c r="U113">
        <f t="shared" si="13"/>
        <v>3</v>
      </c>
      <c r="Y113" s="1" t="str">
        <f t="shared" si="14"/>
        <v/>
      </c>
      <c r="Z113" s="1" t="str">
        <f t="shared" ca="1" si="15"/>
        <v/>
      </c>
      <c r="AA113" s="1" t="str">
        <f t="shared" ca="1" si="16"/>
        <v/>
      </c>
      <c r="AB113" s="1" t="str">
        <f t="shared" ca="1" si="17"/>
        <v/>
      </c>
      <c r="AE113" s="2">
        <f t="shared" si="18"/>
        <v>0</v>
      </c>
      <c r="AK113" s="1" t="str">
        <f t="shared" si="19"/>
        <v/>
      </c>
      <c r="AL113" s="1" t="str">
        <f t="shared" si="20"/>
        <v/>
      </c>
      <c r="AM113" s="1" t="str">
        <f t="shared" si="21"/>
        <v/>
      </c>
    </row>
    <row r="114" spans="1:39">
      <c r="A114" s="655"/>
      <c r="B114" s="655"/>
      <c r="C114" s="657"/>
      <c r="D114" s="658"/>
      <c r="E114" s="659"/>
      <c r="F114" s="661"/>
      <c r="G114" s="661"/>
      <c r="H114" s="661"/>
      <c r="I114" s="663"/>
      <c r="J114" s="655"/>
      <c r="K114" s="661"/>
      <c r="L114" s="661"/>
      <c r="M114" s="663"/>
      <c r="N114" s="661"/>
      <c r="O114" s="655"/>
      <c r="P114" s="661"/>
      <c r="Q114" s="663"/>
      <c r="R114" s="664"/>
      <c r="S114">
        <f t="shared" si="11"/>
        <v>3</v>
      </c>
      <c r="T114">
        <f t="shared" si="12"/>
        <v>3</v>
      </c>
      <c r="U114">
        <f t="shared" si="13"/>
        <v>3</v>
      </c>
      <c r="Y114" s="1" t="str">
        <f t="shared" si="14"/>
        <v/>
      </c>
      <c r="Z114" s="1" t="str">
        <f t="shared" ca="1" si="15"/>
        <v/>
      </c>
      <c r="AA114" s="1" t="str">
        <f t="shared" ca="1" si="16"/>
        <v/>
      </c>
      <c r="AB114" s="1" t="str">
        <f t="shared" ca="1" si="17"/>
        <v/>
      </c>
      <c r="AE114" s="2">
        <f t="shared" si="18"/>
        <v>0</v>
      </c>
      <c r="AK114" s="1" t="str">
        <f t="shared" si="19"/>
        <v/>
      </c>
      <c r="AL114" s="1" t="str">
        <f t="shared" si="20"/>
        <v/>
      </c>
      <c r="AM114" s="1" t="str">
        <f t="shared" si="21"/>
        <v/>
      </c>
    </row>
    <row r="115" spans="1:39">
      <c r="A115" s="655"/>
      <c r="B115" s="655"/>
      <c r="C115" s="657"/>
      <c r="D115" s="658"/>
      <c r="E115" s="659"/>
      <c r="F115" s="661"/>
      <c r="G115" s="661"/>
      <c r="H115" s="661"/>
      <c r="I115" s="663"/>
      <c r="J115" s="655"/>
      <c r="K115" s="661"/>
      <c r="L115" s="661"/>
      <c r="M115" s="663"/>
      <c r="N115" s="661"/>
      <c r="O115" s="655"/>
      <c r="P115" s="661"/>
      <c r="Q115" s="663"/>
      <c r="R115" s="664"/>
      <c r="S115">
        <f t="shared" si="11"/>
        <v>3</v>
      </c>
      <c r="T115">
        <f t="shared" si="12"/>
        <v>3</v>
      </c>
      <c r="U115">
        <f t="shared" si="13"/>
        <v>3</v>
      </c>
      <c r="Y115" s="1" t="str">
        <f t="shared" si="14"/>
        <v/>
      </c>
      <c r="Z115" s="1" t="str">
        <f t="shared" ca="1" si="15"/>
        <v/>
      </c>
      <c r="AA115" s="1" t="str">
        <f t="shared" ca="1" si="16"/>
        <v/>
      </c>
      <c r="AB115" s="1" t="str">
        <f t="shared" ca="1" si="17"/>
        <v/>
      </c>
      <c r="AE115" s="2">
        <f t="shared" si="18"/>
        <v>0</v>
      </c>
      <c r="AK115" s="1" t="str">
        <f t="shared" si="19"/>
        <v/>
      </c>
      <c r="AL115" s="1" t="str">
        <f t="shared" si="20"/>
        <v/>
      </c>
      <c r="AM115" s="1" t="str">
        <f t="shared" si="21"/>
        <v/>
      </c>
    </row>
    <row r="116" spans="1:39">
      <c r="A116" s="655"/>
      <c r="B116" s="655"/>
      <c r="C116" s="657"/>
      <c r="D116" s="658"/>
      <c r="E116" s="659"/>
      <c r="F116" s="661"/>
      <c r="G116" s="661"/>
      <c r="H116" s="661"/>
      <c r="I116" s="663"/>
      <c r="J116" s="655"/>
      <c r="K116" s="661"/>
      <c r="L116" s="661"/>
      <c r="M116" s="663"/>
      <c r="N116" s="661"/>
      <c r="O116" s="655"/>
      <c r="P116" s="661"/>
      <c r="Q116" s="663"/>
      <c r="R116" s="664"/>
      <c r="S116">
        <f t="shared" si="11"/>
        <v>3</v>
      </c>
      <c r="T116">
        <f t="shared" si="12"/>
        <v>3</v>
      </c>
      <c r="U116">
        <f t="shared" si="13"/>
        <v>3</v>
      </c>
      <c r="Y116" s="1" t="str">
        <f t="shared" si="14"/>
        <v/>
      </c>
      <c r="Z116" s="1" t="str">
        <f t="shared" ca="1" si="15"/>
        <v/>
      </c>
      <c r="AA116" s="1" t="str">
        <f t="shared" ca="1" si="16"/>
        <v/>
      </c>
      <c r="AB116" s="1" t="str">
        <f t="shared" ca="1" si="17"/>
        <v/>
      </c>
      <c r="AE116" s="2">
        <f t="shared" si="18"/>
        <v>0</v>
      </c>
      <c r="AK116" s="1" t="str">
        <f t="shared" si="19"/>
        <v/>
      </c>
      <c r="AL116" s="1" t="str">
        <f t="shared" si="20"/>
        <v/>
      </c>
      <c r="AM116" s="1" t="str">
        <f t="shared" si="21"/>
        <v/>
      </c>
    </row>
    <row r="117" spans="1:39">
      <c r="A117" s="655"/>
      <c r="B117" s="655"/>
      <c r="C117" s="657"/>
      <c r="D117" s="658"/>
      <c r="E117" s="659"/>
      <c r="F117" s="661"/>
      <c r="G117" s="661"/>
      <c r="H117" s="661"/>
      <c r="I117" s="663"/>
      <c r="J117" s="655"/>
      <c r="K117" s="661"/>
      <c r="L117" s="661"/>
      <c r="M117" s="663"/>
      <c r="N117" s="661"/>
      <c r="O117" s="655"/>
      <c r="P117" s="661"/>
      <c r="Q117" s="663"/>
      <c r="R117" s="664"/>
      <c r="S117">
        <f t="shared" si="11"/>
        <v>3</v>
      </c>
      <c r="T117">
        <f t="shared" si="12"/>
        <v>3</v>
      </c>
      <c r="U117">
        <f t="shared" si="13"/>
        <v>3</v>
      </c>
      <c r="Y117" s="1" t="str">
        <f t="shared" si="14"/>
        <v/>
      </c>
      <c r="Z117" s="1" t="str">
        <f t="shared" ca="1" si="15"/>
        <v/>
      </c>
      <c r="AA117" s="1" t="str">
        <f t="shared" ca="1" si="16"/>
        <v/>
      </c>
      <c r="AB117" s="1" t="str">
        <f t="shared" ca="1" si="17"/>
        <v/>
      </c>
      <c r="AE117" s="2">
        <f t="shared" si="18"/>
        <v>0</v>
      </c>
      <c r="AK117" s="1" t="str">
        <f t="shared" si="19"/>
        <v/>
      </c>
      <c r="AL117" s="1" t="str">
        <f t="shared" si="20"/>
        <v/>
      </c>
      <c r="AM117" s="1" t="str">
        <f t="shared" si="21"/>
        <v/>
      </c>
    </row>
    <row r="118" spans="1:39">
      <c r="A118" s="655"/>
      <c r="B118" s="655"/>
      <c r="C118" s="657"/>
      <c r="D118" s="658"/>
      <c r="E118" s="659"/>
      <c r="F118" s="661"/>
      <c r="G118" s="661"/>
      <c r="H118" s="661"/>
      <c r="I118" s="663"/>
      <c r="J118" s="655"/>
      <c r="K118" s="661"/>
      <c r="L118" s="661"/>
      <c r="M118" s="663"/>
      <c r="N118" s="661"/>
      <c r="O118" s="655"/>
      <c r="P118" s="661"/>
      <c r="Q118" s="663"/>
      <c r="R118" s="664"/>
      <c r="S118">
        <f t="shared" si="11"/>
        <v>3</v>
      </c>
      <c r="T118">
        <f t="shared" si="12"/>
        <v>3</v>
      </c>
      <c r="U118">
        <f t="shared" si="13"/>
        <v>3</v>
      </c>
      <c r="Y118" s="1" t="str">
        <f t="shared" si="14"/>
        <v/>
      </c>
      <c r="Z118" s="1" t="str">
        <f t="shared" ca="1" si="15"/>
        <v/>
      </c>
      <c r="AA118" s="1" t="str">
        <f t="shared" ca="1" si="16"/>
        <v/>
      </c>
      <c r="AB118" s="1" t="str">
        <f t="shared" ca="1" si="17"/>
        <v/>
      </c>
      <c r="AE118" s="2">
        <f t="shared" si="18"/>
        <v>0</v>
      </c>
      <c r="AK118" s="1" t="str">
        <f t="shared" si="19"/>
        <v/>
      </c>
      <c r="AL118" s="1" t="str">
        <f t="shared" si="20"/>
        <v/>
      </c>
      <c r="AM118" s="1" t="str">
        <f t="shared" si="21"/>
        <v/>
      </c>
    </row>
    <row r="119" spans="1:39">
      <c r="A119" s="655"/>
      <c r="B119" s="655"/>
      <c r="C119" s="657"/>
      <c r="D119" s="658"/>
      <c r="E119" s="659"/>
      <c r="F119" s="661"/>
      <c r="G119" s="661"/>
      <c r="H119" s="661"/>
      <c r="I119" s="663"/>
      <c r="J119" s="655"/>
      <c r="K119" s="661"/>
      <c r="L119" s="661"/>
      <c r="M119" s="663"/>
      <c r="N119" s="661"/>
      <c r="O119" s="655"/>
      <c r="P119" s="661"/>
      <c r="Q119" s="663"/>
      <c r="R119" s="664"/>
      <c r="S119">
        <f t="shared" si="11"/>
        <v>3</v>
      </c>
      <c r="T119">
        <f t="shared" si="12"/>
        <v>3</v>
      </c>
      <c r="U119">
        <f t="shared" si="13"/>
        <v>3</v>
      </c>
      <c r="Y119" s="1" t="str">
        <f t="shared" si="14"/>
        <v/>
      </c>
      <c r="Z119" s="1" t="str">
        <f t="shared" ca="1" si="15"/>
        <v/>
      </c>
      <c r="AA119" s="1" t="str">
        <f t="shared" ca="1" si="16"/>
        <v/>
      </c>
      <c r="AB119" s="1" t="str">
        <f t="shared" ca="1" si="17"/>
        <v/>
      </c>
      <c r="AE119" s="2">
        <f t="shared" si="18"/>
        <v>0</v>
      </c>
      <c r="AK119" s="1" t="str">
        <f t="shared" si="19"/>
        <v/>
      </c>
      <c r="AL119" s="1" t="str">
        <f t="shared" si="20"/>
        <v/>
      </c>
      <c r="AM119" s="1" t="str">
        <f t="shared" si="21"/>
        <v/>
      </c>
    </row>
    <row r="120" spans="1:39">
      <c r="A120" s="655"/>
      <c r="B120" s="655"/>
      <c r="C120" s="657"/>
      <c r="D120" s="658"/>
      <c r="E120" s="659"/>
      <c r="F120" s="661"/>
      <c r="G120" s="661"/>
      <c r="H120" s="661"/>
      <c r="I120" s="663"/>
      <c r="J120" s="655"/>
      <c r="K120" s="661"/>
      <c r="L120" s="661"/>
      <c r="M120" s="663"/>
      <c r="N120" s="661"/>
      <c r="O120" s="655"/>
      <c r="P120" s="661"/>
      <c r="Q120" s="663"/>
      <c r="R120" s="664"/>
      <c r="S120">
        <f t="shared" si="11"/>
        <v>3</v>
      </c>
      <c r="T120">
        <f t="shared" si="12"/>
        <v>3</v>
      </c>
      <c r="U120">
        <f t="shared" si="13"/>
        <v>3</v>
      </c>
      <c r="Y120" s="1" t="str">
        <f t="shared" si="14"/>
        <v/>
      </c>
      <c r="Z120" s="1" t="str">
        <f t="shared" ca="1" si="15"/>
        <v/>
      </c>
      <c r="AA120" s="1" t="str">
        <f t="shared" ca="1" si="16"/>
        <v/>
      </c>
      <c r="AB120" s="1" t="str">
        <f t="shared" ca="1" si="17"/>
        <v/>
      </c>
      <c r="AE120" s="2">
        <f t="shared" si="18"/>
        <v>0</v>
      </c>
      <c r="AK120" s="1" t="str">
        <f t="shared" si="19"/>
        <v/>
      </c>
      <c r="AL120" s="1" t="str">
        <f t="shared" si="20"/>
        <v/>
      </c>
      <c r="AM120" s="1" t="str">
        <f t="shared" si="21"/>
        <v/>
      </c>
    </row>
    <row r="121" spans="1:39">
      <c r="A121" s="655"/>
      <c r="B121" s="655"/>
      <c r="C121" s="657"/>
      <c r="D121" s="658"/>
      <c r="E121" s="659"/>
      <c r="F121" s="661"/>
      <c r="G121" s="661"/>
      <c r="H121" s="661"/>
      <c r="I121" s="663"/>
      <c r="J121" s="655"/>
      <c r="K121" s="661"/>
      <c r="L121" s="661"/>
      <c r="M121" s="663"/>
      <c r="N121" s="661"/>
      <c r="O121" s="655"/>
      <c r="P121" s="661"/>
      <c r="Q121" s="663"/>
      <c r="R121" s="664"/>
      <c r="S121">
        <f t="shared" si="11"/>
        <v>3</v>
      </c>
      <c r="T121">
        <f t="shared" si="12"/>
        <v>3</v>
      </c>
      <c r="U121">
        <f t="shared" si="13"/>
        <v>3</v>
      </c>
      <c r="Y121" s="1" t="str">
        <f t="shared" si="14"/>
        <v/>
      </c>
      <c r="Z121" s="1" t="str">
        <f t="shared" ca="1" si="15"/>
        <v/>
      </c>
      <c r="AA121" s="1" t="str">
        <f t="shared" ca="1" si="16"/>
        <v/>
      </c>
      <c r="AB121" s="1" t="str">
        <f t="shared" ca="1" si="17"/>
        <v/>
      </c>
      <c r="AE121" s="2">
        <f t="shared" si="18"/>
        <v>0</v>
      </c>
      <c r="AK121" s="1" t="str">
        <f t="shared" si="19"/>
        <v/>
      </c>
      <c r="AL121" s="1" t="str">
        <f t="shared" si="20"/>
        <v/>
      </c>
      <c r="AM121" s="1" t="str">
        <f t="shared" si="21"/>
        <v/>
      </c>
    </row>
    <row r="122" spans="1:39">
      <c r="A122" s="655"/>
      <c r="B122" s="655"/>
      <c r="C122" s="657"/>
      <c r="D122" s="658"/>
      <c r="E122" s="659"/>
      <c r="F122" s="661"/>
      <c r="G122" s="661"/>
      <c r="H122" s="661"/>
      <c r="I122" s="663"/>
      <c r="J122" s="655"/>
      <c r="K122" s="661"/>
      <c r="L122" s="661"/>
      <c r="M122" s="663"/>
      <c r="N122" s="661"/>
      <c r="O122" s="655"/>
      <c r="P122" s="661"/>
      <c r="Q122" s="663"/>
      <c r="R122" s="664"/>
      <c r="S122">
        <f t="shared" si="11"/>
        <v>3</v>
      </c>
      <c r="T122">
        <f t="shared" si="12"/>
        <v>3</v>
      </c>
      <c r="U122">
        <f t="shared" si="13"/>
        <v>3</v>
      </c>
      <c r="Y122" s="1" t="str">
        <f t="shared" si="14"/>
        <v/>
      </c>
      <c r="Z122" s="1" t="str">
        <f t="shared" ca="1" si="15"/>
        <v/>
      </c>
      <c r="AA122" s="1" t="str">
        <f t="shared" ca="1" si="16"/>
        <v/>
      </c>
      <c r="AB122" s="1" t="str">
        <f t="shared" ca="1" si="17"/>
        <v/>
      </c>
      <c r="AE122" s="2">
        <f t="shared" si="18"/>
        <v>0</v>
      </c>
      <c r="AK122" s="1" t="str">
        <f t="shared" si="19"/>
        <v/>
      </c>
      <c r="AL122" s="1" t="str">
        <f t="shared" si="20"/>
        <v/>
      </c>
      <c r="AM122" s="1" t="str">
        <f t="shared" si="21"/>
        <v/>
      </c>
    </row>
    <row r="123" spans="1:39">
      <c r="A123" s="655"/>
      <c r="B123" s="655"/>
      <c r="C123" s="657"/>
      <c r="D123" s="658"/>
      <c r="E123" s="659"/>
      <c r="F123" s="661"/>
      <c r="G123" s="661"/>
      <c r="H123" s="661"/>
      <c r="I123" s="663"/>
      <c r="J123" s="655"/>
      <c r="K123" s="661"/>
      <c r="L123" s="661"/>
      <c r="M123" s="663"/>
      <c r="N123" s="661"/>
      <c r="O123" s="655"/>
      <c r="P123" s="661"/>
      <c r="Q123" s="663"/>
      <c r="R123" s="664"/>
      <c r="S123">
        <f t="shared" si="11"/>
        <v>3</v>
      </c>
      <c r="T123">
        <f t="shared" si="12"/>
        <v>3</v>
      </c>
      <c r="U123">
        <f t="shared" si="13"/>
        <v>3</v>
      </c>
      <c r="Y123" s="1" t="str">
        <f t="shared" si="14"/>
        <v/>
      </c>
      <c r="Z123" s="1" t="str">
        <f t="shared" ca="1" si="15"/>
        <v/>
      </c>
      <c r="AA123" s="1" t="str">
        <f t="shared" ca="1" si="16"/>
        <v/>
      </c>
      <c r="AB123" s="1" t="str">
        <f t="shared" ca="1" si="17"/>
        <v/>
      </c>
      <c r="AE123" s="2">
        <f t="shared" si="18"/>
        <v>0</v>
      </c>
      <c r="AK123" s="1" t="str">
        <f t="shared" si="19"/>
        <v/>
      </c>
      <c r="AL123" s="1" t="str">
        <f t="shared" si="20"/>
        <v/>
      </c>
      <c r="AM123" s="1" t="str">
        <f t="shared" si="21"/>
        <v/>
      </c>
    </row>
    <row r="124" spans="1:39">
      <c r="A124" s="655"/>
      <c r="B124" s="655"/>
      <c r="C124" s="657"/>
      <c r="D124" s="658"/>
      <c r="E124" s="659"/>
      <c r="F124" s="661"/>
      <c r="G124" s="661"/>
      <c r="H124" s="661"/>
      <c r="I124" s="663"/>
      <c r="J124" s="655"/>
      <c r="K124" s="661"/>
      <c r="L124" s="661"/>
      <c r="M124" s="663"/>
      <c r="N124" s="661"/>
      <c r="O124" s="655"/>
      <c r="P124" s="661"/>
      <c r="Q124" s="663"/>
      <c r="R124" s="664"/>
      <c r="S124">
        <f t="shared" si="11"/>
        <v>3</v>
      </c>
      <c r="T124">
        <f t="shared" si="12"/>
        <v>3</v>
      </c>
      <c r="U124">
        <f t="shared" si="13"/>
        <v>3</v>
      </c>
      <c r="Y124" s="1" t="str">
        <f t="shared" si="14"/>
        <v/>
      </c>
      <c r="Z124" s="1" t="str">
        <f t="shared" ca="1" si="15"/>
        <v/>
      </c>
      <c r="AA124" s="1" t="str">
        <f t="shared" ca="1" si="16"/>
        <v/>
      </c>
      <c r="AB124" s="1" t="str">
        <f t="shared" ca="1" si="17"/>
        <v/>
      </c>
      <c r="AE124" s="2">
        <f t="shared" si="18"/>
        <v>0</v>
      </c>
      <c r="AK124" s="1" t="str">
        <f t="shared" si="19"/>
        <v/>
      </c>
      <c r="AL124" s="1" t="str">
        <f t="shared" si="20"/>
        <v/>
      </c>
      <c r="AM124" s="1" t="str">
        <f t="shared" si="21"/>
        <v/>
      </c>
    </row>
    <row r="125" spans="1:39">
      <c r="A125" s="655"/>
      <c r="B125" s="655"/>
      <c r="C125" s="657"/>
      <c r="D125" s="658"/>
      <c r="E125" s="659"/>
      <c r="F125" s="661"/>
      <c r="G125" s="661"/>
      <c r="H125" s="661"/>
      <c r="I125" s="663"/>
      <c r="J125" s="655"/>
      <c r="K125" s="661"/>
      <c r="L125" s="661"/>
      <c r="M125" s="663"/>
      <c r="N125" s="661"/>
      <c r="O125" s="655"/>
      <c r="P125" s="661"/>
      <c r="Q125" s="663"/>
      <c r="R125" s="664"/>
      <c r="S125">
        <f t="shared" si="11"/>
        <v>3</v>
      </c>
      <c r="T125">
        <f t="shared" si="12"/>
        <v>3</v>
      </c>
      <c r="U125">
        <f t="shared" si="13"/>
        <v>3</v>
      </c>
      <c r="Y125" s="1" t="str">
        <f t="shared" si="14"/>
        <v/>
      </c>
      <c r="Z125" s="1" t="str">
        <f t="shared" ca="1" si="15"/>
        <v/>
      </c>
      <c r="AA125" s="1" t="str">
        <f t="shared" ca="1" si="16"/>
        <v/>
      </c>
      <c r="AB125" s="1" t="str">
        <f t="shared" ca="1" si="17"/>
        <v/>
      </c>
      <c r="AE125" s="2">
        <f t="shared" si="18"/>
        <v>0</v>
      </c>
      <c r="AK125" s="1" t="str">
        <f t="shared" si="19"/>
        <v/>
      </c>
      <c r="AL125" s="1" t="str">
        <f t="shared" si="20"/>
        <v/>
      </c>
      <c r="AM125" s="1" t="str">
        <f t="shared" si="21"/>
        <v/>
      </c>
    </row>
    <row r="126" spans="1:39">
      <c r="A126" s="655"/>
      <c r="B126" s="655"/>
      <c r="C126" s="657"/>
      <c r="D126" s="658"/>
      <c r="E126" s="659"/>
      <c r="F126" s="661"/>
      <c r="G126" s="661"/>
      <c r="H126" s="661"/>
      <c r="I126" s="663"/>
      <c r="J126" s="655"/>
      <c r="K126" s="661"/>
      <c r="L126" s="661"/>
      <c r="M126" s="663"/>
      <c r="N126" s="661"/>
      <c r="O126" s="655"/>
      <c r="P126" s="661"/>
      <c r="Q126" s="663"/>
      <c r="R126" s="664"/>
      <c r="S126">
        <f t="shared" si="11"/>
        <v>3</v>
      </c>
      <c r="T126">
        <f t="shared" si="12"/>
        <v>3</v>
      </c>
      <c r="U126">
        <f t="shared" si="13"/>
        <v>3</v>
      </c>
      <c r="Y126" s="1" t="str">
        <f t="shared" si="14"/>
        <v/>
      </c>
      <c r="Z126" s="1" t="str">
        <f t="shared" ca="1" si="15"/>
        <v/>
      </c>
      <c r="AA126" s="1" t="str">
        <f t="shared" ca="1" si="16"/>
        <v/>
      </c>
      <c r="AB126" s="1" t="str">
        <f t="shared" ca="1" si="17"/>
        <v/>
      </c>
      <c r="AE126" s="2">
        <f t="shared" si="18"/>
        <v>0</v>
      </c>
      <c r="AK126" s="1" t="str">
        <f t="shared" si="19"/>
        <v/>
      </c>
      <c r="AL126" s="1" t="str">
        <f t="shared" si="20"/>
        <v/>
      </c>
      <c r="AM126" s="1" t="str">
        <f t="shared" si="21"/>
        <v/>
      </c>
    </row>
    <row r="127" spans="1:39">
      <c r="A127" s="655"/>
      <c r="B127" s="655"/>
      <c r="C127" s="657"/>
      <c r="D127" s="658"/>
      <c r="E127" s="659"/>
      <c r="F127" s="661"/>
      <c r="G127" s="661"/>
      <c r="H127" s="661"/>
      <c r="I127" s="663"/>
      <c r="J127" s="655"/>
      <c r="K127" s="661"/>
      <c r="L127" s="661"/>
      <c r="M127" s="663"/>
      <c r="N127" s="661"/>
      <c r="O127" s="655"/>
      <c r="P127" s="661"/>
      <c r="Q127" s="663"/>
      <c r="R127" s="664"/>
      <c r="S127">
        <f t="shared" si="11"/>
        <v>3</v>
      </c>
      <c r="T127">
        <f t="shared" si="12"/>
        <v>3</v>
      </c>
      <c r="U127">
        <f t="shared" si="13"/>
        <v>3</v>
      </c>
      <c r="Y127" s="1" t="str">
        <f t="shared" si="14"/>
        <v/>
      </c>
      <c r="Z127" s="1" t="str">
        <f t="shared" ca="1" si="15"/>
        <v/>
      </c>
      <c r="AA127" s="1" t="str">
        <f t="shared" ca="1" si="16"/>
        <v/>
      </c>
      <c r="AB127" s="1" t="str">
        <f t="shared" ca="1" si="17"/>
        <v/>
      </c>
      <c r="AE127" s="2">
        <f t="shared" si="18"/>
        <v>0</v>
      </c>
      <c r="AK127" s="1" t="str">
        <f t="shared" si="19"/>
        <v/>
      </c>
      <c r="AL127" s="1" t="str">
        <f t="shared" si="20"/>
        <v/>
      </c>
      <c r="AM127" s="1" t="str">
        <f t="shared" si="21"/>
        <v/>
      </c>
    </row>
    <row r="128" spans="1:39">
      <c r="A128" s="655"/>
      <c r="B128" s="655"/>
      <c r="C128" s="657"/>
      <c r="D128" s="658"/>
      <c r="E128" s="659"/>
      <c r="F128" s="661"/>
      <c r="G128" s="661"/>
      <c r="H128" s="661"/>
      <c r="I128" s="663"/>
      <c r="J128" s="655"/>
      <c r="K128" s="661"/>
      <c r="L128" s="661"/>
      <c r="M128" s="663"/>
      <c r="N128" s="661"/>
      <c r="O128" s="655"/>
      <c r="P128" s="661"/>
      <c r="Q128" s="663"/>
      <c r="R128" s="664"/>
      <c r="S128">
        <f t="shared" si="11"/>
        <v>3</v>
      </c>
      <c r="T128">
        <f t="shared" si="12"/>
        <v>3</v>
      </c>
      <c r="U128">
        <f t="shared" si="13"/>
        <v>3</v>
      </c>
      <c r="Y128" s="1" t="str">
        <f t="shared" si="14"/>
        <v/>
      </c>
      <c r="Z128" s="1" t="str">
        <f t="shared" ca="1" si="15"/>
        <v/>
      </c>
      <c r="AA128" s="1" t="str">
        <f t="shared" ca="1" si="16"/>
        <v/>
      </c>
      <c r="AB128" s="1" t="str">
        <f t="shared" ca="1" si="17"/>
        <v/>
      </c>
      <c r="AE128" s="2">
        <f t="shared" si="18"/>
        <v>0</v>
      </c>
      <c r="AK128" s="1" t="str">
        <f t="shared" si="19"/>
        <v/>
      </c>
      <c r="AL128" s="1" t="str">
        <f t="shared" si="20"/>
        <v/>
      </c>
      <c r="AM128" s="1" t="str">
        <f t="shared" si="21"/>
        <v/>
      </c>
    </row>
    <row r="129" spans="1:39">
      <c r="A129" s="655"/>
      <c r="B129" s="655"/>
      <c r="C129" s="657"/>
      <c r="D129" s="658"/>
      <c r="E129" s="659"/>
      <c r="F129" s="661"/>
      <c r="G129" s="661"/>
      <c r="H129" s="661"/>
      <c r="I129" s="663"/>
      <c r="J129" s="655"/>
      <c r="K129" s="661"/>
      <c r="L129" s="661"/>
      <c r="M129" s="663"/>
      <c r="N129" s="661"/>
      <c r="O129" s="655"/>
      <c r="P129" s="661"/>
      <c r="Q129" s="663"/>
      <c r="R129" s="664"/>
      <c r="S129">
        <f t="shared" si="11"/>
        <v>3</v>
      </c>
      <c r="T129">
        <f t="shared" si="12"/>
        <v>3</v>
      </c>
      <c r="U129">
        <f t="shared" si="13"/>
        <v>3</v>
      </c>
      <c r="Y129" s="1" t="str">
        <f t="shared" si="14"/>
        <v/>
      </c>
      <c r="Z129" s="1" t="str">
        <f t="shared" ca="1" si="15"/>
        <v/>
      </c>
      <c r="AA129" s="1" t="str">
        <f t="shared" ca="1" si="16"/>
        <v/>
      </c>
      <c r="AB129" s="1" t="str">
        <f t="shared" ca="1" si="17"/>
        <v/>
      </c>
      <c r="AE129" s="2">
        <f t="shared" si="18"/>
        <v>0</v>
      </c>
      <c r="AK129" s="1" t="str">
        <f t="shared" si="19"/>
        <v/>
      </c>
      <c r="AL129" s="1" t="str">
        <f t="shared" si="20"/>
        <v/>
      </c>
      <c r="AM129" s="1" t="str">
        <f t="shared" si="21"/>
        <v/>
      </c>
    </row>
    <row r="130" spans="1:39">
      <c r="A130" s="655"/>
      <c r="B130" s="655"/>
      <c r="C130" s="657"/>
      <c r="D130" s="658"/>
      <c r="E130" s="659"/>
      <c r="F130" s="661"/>
      <c r="G130" s="661"/>
      <c r="H130" s="661"/>
      <c r="I130" s="663"/>
      <c r="J130" s="655"/>
      <c r="K130" s="661"/>
      <c r="L130" s="661"/>
      <c r="M130" s="663"/>
      <c r="N130" s="661"/>
      <c r="O130" s="655"/>
      <c r="P130" s="661"/>
      <c r="Q130" s="663"/>
      <c r="R130" s="664"/>
      <c r="S130">
        <f t="shared" ref="S130:S193" si="22">IF(LEN(C130)&gt;0,IF(LEFT(F130,2)=$V$1,1,2),3)</f>
        <v>3</v>
      </c>
      <c r="T130">
        <f t="shared" ref="T130:T193" si="23">IF(LEN(C130)&gt;0,IF(LEFT(F130,4)=$W$1,1,2),3)</f>
        <v>3</v>
      </c>
      <c r="U130">
        <f t="shared" ref="U130:U193" si="24">IF(LEN(C130)&gt;0,IF(LEFT(F130,7)=$X$1,1,2),3)</f>
        <v>3</v>
      </c>
      <c r="Y130" s="1" t="str">
        <f t="shared" si="14"/>
        <v/>
      </c>
      <c r="Z130" s="1" t="str">
        <f t="shared" ca="1" si="15"/>
        <v/>
      </c>
      <c r="AA130" s="1" t="str">
        <f t="shared" ca="1" si="16"/>
        <v/>
      </c>
      <c r="AB130" s="1" t="str">
        <f t="shared" ca="1" si="17"/>
        <v/>
      </c>
      <c r="AE130" s="2">
        <f t="shared" si="18"/>
        <v>0</v>
      </c>
      <c r="AK130" s="1" t="str">
        <f t="shared" si="19"/>
        <v/>
      </c>
      <c r="AL130" s="1" t="str">
        <f t="shared" si="20"/>
        <v/>
      </c>
      <c r="AM130" s="1" t="str">
        <f t="shared" si="21"/>
        <v/>
      </c>
    </row>
    <row r="131" spans="1:39">
      <c r="A131" s="655"/>
      <c r="B131" s="655"/>
      <c r="C131" s="657"/>
      <c r="D131" s="658"/>
      <c r="E131" s="659"/>
      <c r="F131" s="661"/>
      <c r="G131" s="661"/>
      <c r="H131" s="661"/>
      <c r="I131" s="663"/>
      <c r="J131" s="655"/>
      <c r="K131" s="661"/>
      <c r="L131" s="661"/>
      <c r="M131" s="663"/>
      <c r="N131" s="661"/>
      <c r="O131" s="655"/>
      <c r="P131" s="661"/>
      <c r="Q131" s="663"/>
      <c r="R131" s="664"/>
      <c r="S131">
        <f t="shared" si="22"/>
        <v>3</v>
      </c>
      <c r="T131">
        <f t="shared" si="23"/>
        <v>3</v>
      </c>
      <c r="U131">
        <f t="shared" si="24"/>
        <v>3</v>
      </c>
      <c r="Y131" s="1" t="str">
        <f t="shared" ref="Y131:Y194" si="25">RIGHT(M131,4)</f>
        <v/>
      </c>
      <c r="Z131" s="1" t="str">
        <f t="shared" ref="Z131:Z194" ca="1" si="26">IF(M131&gt;0,YEAR(TODAY())-Y131,"")</f>
        <v/>
      </c>
      <c r="AA131" s="1" t="str">
        <f t="shared" ref="AA131:AA194" ca="1" si="27">IF(H131="",AB131,IF(AB131="",H131,CONCATENATE(AB131," - ",H131)))</f>
        <v/>
      </c>
      <c r="AB131" s="1" t="str">
        <f t="shared" ref="AB131:AB194" ca="1" si="28">IF(ISERROR($Z131),"",IF($Z131&gt;22,"",(VLOOKUP($Z131,$AC$2:$AD$20,2,FALSE))))</f>
        <v/>
      </c>
      <c r="AE131" s="2">
        <f t="shared" ref="AE131:AE194" si="29">IF(ISERROR(VLOOKUP(G131,$AF$1:$AG$11,2,FALSE))=FALSE,VLOOKUP(G131,$AF$1:$AG$11,2,FALSE),G131)</f>
        <v>0</v>
      </c>
      <c r="AK131" s="1" t="str">
        <f t="shared" ref="AK131:AK194" si="30">IF(AL131&lt;&gt;"",AL131,AM131)</f>
        <v/>
      </c>
      <c r="AL131" s="1" t="str">
        <f t="shared" ref="AL131:AL194" si="31">IF(E131="","",IF(AND(E131="H",Z131&lt;17),"Garçon",IF(E131="D","","Homme")))</f>
        <v/>
      </c>
      <c r="AM131" s="1" t="str">
        <f t="shared" ref="AM131:AM194" si="32">IF(E131="","",IF(AND(E131="D",Z131&lt;17),"Fille",IF(E131="H","","Femme")))</f>
        <v/>
      </c>
    </row>
    <row r="132" spans="1:39">
      <c r="A132" s="655"/>
      <c r="B132" s="655"/>
      <c r="C132" s="657"/>
      <c r="D132" s="658"/>
      <c r="E132" s="659"/>
      <c r="F132" s="661"/>
      <c r="G132" s="661"/>
      <c r="H132" s="661"/>
      <c r="I132" s="663"/>
      <c r="J132" s="655"/>
      <c r="K132" s="661"/>
      <c r="L132" s="661"/>
      <c r="M132" s="663"/>
      <c r="N132" s="661"/>
      <c r="O132" s="655"/>
      <c r="P132" s="661"/>
      <c r="Q132" s="663"/>
      <c r="R132" s="664"/>
      <c r="S132">
        <f t="shared" si="22"/>
        <v>3</v>
      </c>
      <c r="T132">
        <f t="shared" si="23"/>
        <v>3</v>
      </c>
      <c r="U132">
        <f t="shared" si="24"/>
        <v>3</v>
      </c>
      <c r="Y132" s="1" t="str">
        <f t="shared" si="25"/>
        <v/>
      </c>
      <c r="Z132" s="1" t="str">
        <f t="shared" ca="1" si="26"/>
        <v/>
      </c>
      <c r="AA132" s="1" t="str">
        <f t="shared" ca="1" si="27"/>
        <v/>
      </c>
      <c r="AB132" s="1" t="str">
        <f t="shared" ca="1" si="28"/>
        <v/>
      </c>
      <c r="AE132" s="2">
        <f t="shared" si="29"/>
        <v>0</v>
      </c>
      <c r="AK132" s="1" t="str">
        <f t="shared" si="30"/>
        <v/>
      </c>
      <c r="AL132" s="1" t="str">
        <f t="shared" si="31"/>
        <v/>
      </c>
      <c r="AM132" s="1" t="str">
        <f t="shared" si="32"/>
        <v/>
      </c>
    </row>
    <row r="133" spans="1:39">
      <c r="A133" s="655"/>
      <c r="B133" s="655"/>
      <c r="C133" s="657"/>
      <c r="D133" s="658"/>
      <c r="E133" s="659"/>
      <c r="F133" s="661"/>
      <c r="G133" s="661"/>
      <c r="H133" s="661"/>
      <c r="I133" s="663"/>
      <c r="J133" s="655"/>
      <c r="K133" s="661"/>
      <c r="L133" s="661"/>
      <c r="M133" s="663"/>
      <c r="N133" s="661"/>
      <c r="O133" s="655"/>
      <c r="P133" s="661"/>
      <c r="Q133" s="663"/>
      <c r="R133" s="664"/>
      <c r="S133">
        <f t="shared" si="22"/>
        <v>3</v>
      </c>
      <c r="T133">
        <f t="shared" si="23"/>
        <v>3</v>
      </c>
      <c r="U133">
        <f t="shared" si="24"/>
        <v>3</v>
      </c>
      <c r="Y133" s="1" t="str">
        <f t="shared" si="25"/>
        <v/>
      </c>
      <c r="Z133" s="1" t="str">
        <f t="shared" ca="1" si="26"/>
        <v/>
      </c>
      <c r="AA133" s="1" t="str">
        <f t="shared" ca="1" si="27"/>
        <v/>
      </c>
      <c r="AB133" s="1" t="str">
        <f t="shared" ca="1" si="28"/>
        <v/>
      </c>
      <c r="AE133" s="2">
        <f t="shared" si="29"/>
        <v>0</v>
      </c>
      <c r="AK133" s="1" t="str">
        <f t="shared" si="30"/>
        <v/>
      </c>
      <c r="AL133" s="1" t="str">
        <f t="shared" si="31"/>
        <v/>
      </c>
      <c r="AM133" s="1" t="str">
        <f t="shared" si="32"/>
        <v/>
      </c>
    </row>
    <row r="134" spans="1:39">
      <c r="A134" s="655"/>
      <c r="B134" s="655"/>
      <c r="C134" s="657"/>
      <c r="D134" s="658"/>
      <c r="E134" s="659"/>
      <c r="F134" s="661"/>
      <c r="G134" s="661"/>
      <c r="H134" s="661"/>
      <c r="I134" s="663"/>
      <c r="J134" s="655"/>
      <c r="K134" s="661"/>
      <c r="L134" s="661"/>
      <c r="M134" s="663"/>
      <c r="N134" s="661"/>
      <c r="O134" s="655"/>
      <c r="P134" s="661"/>
      <c r="Q134" s="663"/>
      <c r="R134" s="664"/>
      <c r="S134">
        <f t="shared" si="22"/>
        <v>3</v>
      </c>
      <c r="T134">
        <f t="shared" si="23"/>
        <v>3</v>
      </c>
      <c r="U134">
        <f t="shared" si="24"/>
        <v>3</v>
      </c>
      <c r="Y134" s="1" t="str">
        <f t="shared" si="25"/>
        <v/>
      </c>
      <c r="Z134" s="1" t="str">
        <f t="shared" ca="1" si="26"/>
        <v/>
      </c>
      <c r="AA134" s="1" t="str">
        <f t="shared" ca="1" si="27"/>
        <v/>
      </c>
      <c r="AB134" s="1" t="str">
        <f t="shared" ca="1" si="28"/>
        <v/>
      </c>
      <c r="AE134" s="2">
        <f t="shared" si="29"/>
        <v>0</v>
      </c>
      <c r="AK134" s="1" t="str">
        <f t="shared" si="30"/>
        <v/>
      </c>
      <c r="AL134" s="1" t="str">
        <f t="shared" si="31"/>
        <v/>
      </c>
      <c r="AM134" s="1" t="str">
        <f t="shared" si="32"/>
        <v/>
      </c>
    </row>
    <row r="135" spans="1:39">
      <c r="A135" s="655"/>
      <c r="B135" s="655"/>
      <c r="C135" s="657"/>
      <c r="D135" s="658"/>
      <c r="E135" s="659"/>
      <c r="F135" s="661"/>
      <c r="G135" s="661"/>
      <c r="H135" s="661"/>
      <c r="I135" s="663"/>
      <c r="J135" s="655"/>
      <c r="K135" s="661"/>
      <c r="L135" s="661"/>
      <c r="M135" s="663"/>
      <c r="N135" s="661"/>
      <c r="O135" s="655"/>
      <c r="P135" s="661"/>
      <c r="Q135" s="663"/>
      <c r="R135" s="664"/>
      <c r="S135">
        <f t="shared" si="22"/>
        <v>3</v>
      </c>
      <c r="T135">
        <f t="shared" si="23"/>
        <v>3</v>
      </c>
      <c r="U135">
        <f t="shared" si="24"/>
        <v>3</v>
      </c>
      <c r="Y135" s="1" t="str">
        <f t="shared" si="25"/>
        <v/>
      </c>
      <c r="Z135" s="1" t="str">
        <f t="shared" ca="1" si="26"/>
        <v/>
      </c>
      <c r="AA135" s="1" t="str">
        <f t="shared" ca="1" si="27"/>
        <v/>
      </c>
      <c r="AB135" s="1" t="str">
        <f t="shared" ca="1" si="28"/>
        <v/>
      </c>
      <c r="AE135" s="2">
        <f t="shared" si="29"/>
        <v>0</v>
      </c>
      <c r="AK135" s="1" t="str">
        <f t="shared" si="30"/>
        <v/>
      </c>
      <c r="AL135" s="1" t="str">
        <f t="shared" si="31"/>
        <v/>
      </c>
      <c r="AM135" s="1" t="str">
        <f t="shared" si="32"/>
        <v/>
      </c>
    </row>
    <row r="136" spans="1:39">
      <c r="A136" s="655"/>
      <c r="B136" s="655"/>
      <c r="C136" s="657"/>
      <c r="D136" s="658"/>
      <c r="E136" s="659"/>
      <c r="F136" s="661"/>
      <c r="G136" s="661"/>
      <c r="H136" s="661"/>
      <c r="I136" s="663"/>
      <c r="J136" s="655"/>
      <c r="K136" s="661"/>
      <c r="L136" s="661"/>
      <c r="M136" s="663"/>
      <c r="N136" s="661"/>
      <c r="O136" s="655"/>
      <c r="P136" s="661"/>
      <c r="Q136" s="663"/>
      <c r="R136" s="664"/>
      <c r="S136">
        <f t="shared" si="22"/>
        <v>3</v>
      </c>
      <c r="T136">
        <f t="shared" si="23"/>
        <v>3</v>
      </c>
      <c r="U136">
        <f t="shared" si="24"/>
        <v>3</v>
      </c>
      <c r="Y136" s="1" t="str">
        <f t="shared" si="25"/>
        <v/>
      </c>
      <c r="Z136" s="1" t="str">
        <f t="shared" ca="1" si="26"/>
        <v/>
      </c>
      <c r="AA136" s="1" t="str">
        <f t="shared" ca="1" si="27"/>
        <v/>
      </c>
      <c r="AB136" s="1" t="str">
        <f t="shared" ca="1" si="28"/>
        <v/>
      </c>
      <c r="AE136" s="2">
        <f t="shared" si="29"/>
        <v>0</v>
      </c>
      <c r="AK136" s="1" t="str">
        <f t="shared" si="30"/>
        <v/>
      </c>
      <c r="AL136" s="1" t="str">
        <f t="shared" si="31"/>
        <v/>
      </c>
      <c r="AM136" s="1" t="str">
        <f t="shared" si="32"/>
        <v/>
      </c>
    </row>
    <row r="137" spans="1:39">
      <c r="A137" s="655"/>
      <c r="B137" s="655"/>
      <c r="C137" s="657"/>
      <c r="D137" s="658"/>
      <c r="E137" s="659"/>
      <c r="F137" s="661"/>
      <c r="G137" s="661"/>
      <c r="H137" s="661"/>
      <c r="I137" s="663"/>
      <c r="J137" s="655"/>
      <c r="K137" s="661"/>
      <c r="L137" s="661"/>
      <c r="M137" s="663"/>
      <c r="N137" s="661"/>
      <c r="O137" s="655"/>
      <c r="P137" s="661"/>
      <c r="Q137" s="663"/>
      <c r="R137" s="664"/>
      <c r="S137">
        <f t="shared" si="22"/>
        <v>3</v>
      </c>
      <c r="T137">
        <f t="shared" si="23"/>
        <v>3</v>
      </c>
      <c r="U137">
        <f t="shared" si="24"/>
        <v>3</v>
      </c>
      <c r="Y137" s="1" t="str">
        <f t="shared" si="25"/>
        <v/>
      </c>
      <c r="Z137" s="1" t="str">
        <f t="shared" ca="1" si="26"/>
        <v/>
      </c>
      <c r="AA137" s="1" t="str">
        <f t="shared" ca="1" si="27"/>
        <v/>
      </c>
      <c r="AB137" s="1" t="str">
        <f t="shared" ca="1" si="28"/>
        <v/>
      </c>
      <c r="AE137" s="2">
        <f t="shared" si="29"/>
        <v>0</v>
      </c>
      <c r="AK137" s="1" t="str">
        <f t="shared" si="30"/>
        <v/>
      </c>
      <c r="AL137" s="1" t="str">
        <f t="shared" si="31"/>
        <v/>
      </c>
      <c r="AM137" s="1" t="str">
        <f t="shared" si="32"/>
        <v/>
      </c>
    </row>
    <row r="138" spans="1:39">
      <c r="A138" s="655"/>
      <c r="B138" s="655"/>
      <c r="C138" s="657"/>
      <c r="D138" s="658"/>
      <c r="E138" s="659"/>
      <c r="F138" s="661"/>
      <c r="G138" s="661"/>
      <c r="H138" s="661"/>
      <c r="I138" s="663"/>
      <c r="J138" s="655"/>
      <c r="K138" s="661"/>
      <c r="L138" s="661"/>
      <c r="M138" s="663"/>
      <c r="N138" s="661"/>
      <c r="O138" s="655"/>
      <c r="P138" s="661"/>
      <c r="Q138" s="663"/>
      <c r="R138" s="664"/>
      <c r="S138">
        <f t="shared" si="22"/>
        <v>3</v>
      </c>
      <c r="T138">
        <f t="shared" si="23"/>
        <v>3</v>
      </c>
      <c r="U138">
        <f t="shared" si="24"/>
        <v>3</v>
      </c>
      <c r="Y138" s="1" t="str">
        <f t="shared" si="25"/>
        <v/>
      </c>
      <c r="Z138" s="1" t="str">
        <f t="shared" ca="1" si="26"/>
        <v/>
      </c>
      <c r="AA138" s="1" t="str">
        <f t="shared" ca="1" si="27"/>
        <v/>
      </c>
      <c r="AB138" s="1" t="str">
        <f t="shared" ca="1" si="28"/>
        <v/>
      </c>
      <c r="AE138" s="2">
        <f t="shared" si="29"/>
        <v>0</v>
      </c>
      <c r="AK138" s="1" t="str">
        <f t="shared" si="30"/>
        <v/>
      </c>
      <c r="AL138" s="1" t="str">
        <f t="shared" si="31"/>
        <v/>
      </c>
      <c r="AM138" s="1" t="str">
        <f t="shared" si="32"/>
        <v/>
      </c>
    </row>
    <row r="139" spans="1:39">
      <c r="A139" s="655"/>
      <c r="B139" s="655"/>
      <c r="C139" s="657"/>
      <c r="D139" s="658"/>
      <c r="E139" s="659"/>
      <c r="F139" s="661"/>
      <c r="G139" s="661"/>
      <c r="H139" s="661"/>
      <c r="I139" s="663"/>
      <c r="J139" s="655"/>
      <c r="K139" s="661"/>
      <c r="L139" s="661"/>
      <c r="M139" s="663"/>
      <c r="N139" s="661"/>
      <c r="O139" s="655"/>
      <c r="P139" s="661"/>
      <c r="Q139" s="663"/>
      <c r="R139" s="664"/>
      <c r="S139">
        <f t="shared" si="22"/>
        <v>3</v>
      </c>
      <c r="T139">
        <f t="shared" si="23"/>
        <v>3</v>
      </c>
      <c r="U139">
        <f t="shared" si="24"/>
        <v>3</v>
      </c>
      <c r="Y139" s="1" t="str">
        <f t="shared" si="25"/>
        <v/>
      </c>
      <c r="Z139" s="1" t="str">
        <f t="shared" ca="1" si="26"/>
        <v/>
      </c>
      <c r="AA139" s="1" t="str">
        <f t="shared" ca="1" si="27"/>
        <v/>
      </c>
      <c r="AB139" s="1" t="str">
        <f t="shared" ca="1" si="28"/>
        <v/>
      </c>
      <c r="AE139" s="2">
        <f t="shared" si="29"/>
        <v>0</v>
      </c>
      <c r="AK139" s="1" t="str">
        <f t="shared" si="30"/>
        <v/>
      </c>
      <c r="AL139" s="1" t="str">
        <f t="shared" si="31"/>
        <v/>
      </c>
      <c r="AM139" s="1" t="str">
        <f t="shared" si="32"/>
        <v/>
      </c>
    </row>
    <row r="140" spans="1:39">
      <c r="A140" s="655"/>
      <c r="B140" s="655"/>
      <c r="C140" s="657"/>
      <c r="D140" s="658"/>
      <c r="E140" s="659"/>
      <c r="F140" s="661"/>
      <c r="G140" s="661"/>
      <c r="H140" s="661"/>
      <c r="I140" s="663"/>
      <c r="J140" s="655"/>
      <c r="K140" s="661"/>
      <c r="L140" s="661"/>
      <c r="M140" s="663"/>
      <c r="N140" s="661"/>
      <c r="O140" s="655"/>
      <c r="P140" s="661"/>
      <c r="Q140" s="663"/>
      <c r="R140" s="664"/>
      <c r="S140">
        <f t="shared" si="22"/>
        <v>3</v>
      </c>
      <c r="T140">
        <f t="shared" si="23"/>
        <v>3</v>
      </c>
      <c r="U140">
        <f t="shared" si="24"/>
        <v>3</v>
      </c>
      <c r="Y140" s="1" t="str">
        <f t="shared" si="25"/>
        <v/>
      </c>
      <c r="Z140" s="1" t="str">
        <f t="shared" ca="1" si="26"/>
        <v/>
      </c>
      <c r="AA140" s="1" t="str">
        <f t="shared" ca="1" si="27"/>
        <v/>
      </c>
      <c r="AB140" s="1" t="str">
        <f t="shared" ca="1" si="28"/>
        <v/>
      </c>
      <c r="AE140" s="2">
        <f t="shared" si="29"/>
        <v>0</v>
      </c>
      <c r="AK140" s="1" t="str">
        <f t="shared" si="30"/>
        <v/>
      </c>
      <c r="AL140" s="1" t="str">
        <f t="shared" si="31"/>
        <v/>
      </c>
      <c r="AM140" s="1" t="str">
        <f t="shared" si="32"/>
        <v/>
      </c>
    </row>
    <row r="141" spans="1:39">
      <c r="A141" s="655"/>
      <c r="B141" s="655"/>
      <c r="C141" s="657"/>
      <c r="D141" s="658"/>
      <c r="E141" s="659"/>
      <c r="F141" s="661"/>
      <c r="G141" s="661"/>
      <c r="H141" s="661"/>
      <c r="I141" s="663"/>
      <c r="J141" s="655"/>
      <c r="K141" s="661"/>
      <c r="L141" s="661"/>
      <c r="M141" s="663"/>
      <c r="N141" s="661"/>
      <c r="O141" s="655"/>
      <c r="P141" s="661"/>
      <c r="Q141" s="663"/>
      <c r="R141" s="664"/>
      <c r="S141">
        <f t="shared" si="22"/>
        <v>3</v>
      </c>
      <c r="T141">
        <f t="shared" si="23"/>
        <v>3</v>
      </c>
      <c r="U141">
        <f t="shared" si="24"/>
        <v>3</v>
      </c>
      <c r="Y141" s="1" t="str">
        <f t="shared" si="25"/>
        <v/>
      </c>
      <c r="Z141" s="1" t="str">
        <f t="shared" ca="1" si="26"/>
        <v/>
      </c>
      <c r="AA141" s="1" t="str">
        <f t="shared" ca="1" si="27"/>
        <v/>
      </c>
      <c r="AB141" s="1" t="str">
        <f t="shared" ca="1" si="28"/>
        <v/>
      </c>
      <c r="AE141" s="2">
        <f t="shared" si="29"/>
        <v>0</v>
      </c>
      <c r="AK141" s="1" t="str">
        <f t="shared" si="30"/>
        <v/>
      </c>
      <c r="AL141" s="1" t="str">
        <f t="shared" si="31"/>
        <v/>
      </c>
      <c r="AM141" s="1" t="str">
        <f t="shared" si="32"/>
        <v/>
      </c>
    </row>
    <row r="142" spans="1:39">
      <c r="A142" s="655"/>
      <c r="B142" s="655"/>
      <c r="C142" s="657"/>
      <c r="D142" s="658"/>
      <c r="E142" s="659"/>
      <c r="F142" s="661"/>
      <c r="G142" s="661"/>
      <c r="H142" s="661"/>
      <c r="I142" s="663"/>
      <c r="J142" s="655"/>
      <c r="K142" s="661"/>
      <c r="L142" s="661"/>
      <c r="M142" s="663"/>
      <c r="N142" s="661"/>
      <c r="O142" s="655"/>
      <c r="P142" s="661"/>
      <c r="Q142" s="663"/>
      <c r="R142" s="664"/>
      <c r="S142">
        <f t="shared" si="22"/>
        <v>3</v>
      </c>
      <c r="T142">
        <f t="shared" si="23"/>
        <v>3</v>
      </c>
      <c r="U142">
        <f t="shared" si="24"/>
        <v>3</v>
      </c>
      <c r="Y142" s="1" t="str">
        <f t="shared" si="25"/>
        <v/>
      </c>
      <c r="Z142" s="1" t="str">
        <f t="shared" ca="1" si="26"/>
        <v/>
      </c>
      <c r="AA142" s="1" t="str">
        <f t="shared" ca="1" si="27"/>
        <v/>
      </c>
      <c r="AB142" s="1" t="str">
        <f t="shared" ca="1" si="28"/>
        <v/>
      </c>
      <c r="AE142" s="2">
        <f t="shared" si="29"/>
        <v>0</v>
      </c>
      <c r="AK142" s="1" t="str">
        <f t="shared" si="30"/>
        <v/>
      </c>
      <c r="AL142" s="1" t="str">
        <f t="shared" si="31"/>
        <v/>
      </c>
      <c r="AM142" s="1" t="str">
        <f t="shared" si="32"/>
        <v/>
      </c>
    </row>
    <row r="143" spans="1:39">
      <c r="A143" s="655"/>
      <c r="B143" s="655"/>
      <c r="C143" s="657"/>
      <c r="D143" s="658"/>
      <c r="E143" s="659"/>
      <c r="F143" s="661"/>
      <c r="G143" s="661"/>
      <c r="H143" s="661"/>
      <c r="I143" s="663"/>
      <c r="J143" s="655"/>
      <c r="K143" s="661"/>
      <c r="L143" s="661"/>
      <c r="M143" s="663"/>
      <c r="N143" s="661"/>
      <c r="O143" s="655"/>
      <c r="P143" s="661"/>
      <c r="Q143" s="663"/>
      <c r="R143" s="664"/>
      <c r="S143">
        <f t="shared" si="22"/>
        <v>3</v>
      </c>
      <c r="T143">
        <f t="shared" si="23"/>
        <v>3</v>
      </c>
      <c r="U143">
        <f t="shared" si="24"/>
        <v>3</v>
      </c>
      <c r="Y143" s="1" t="str">
        <f t="shared" si="25"/>
        <v/>
      </c>
      <c r="Z143" s="1" t="str">
        <f t="shared" ca="1" si="26"/>
        <v/>
      </c>
      <c r="AA143" s="1" t="str">
        <f t="shared" ca="1" si="27"/>
        <v/>
      </c>
      <c r="AB143" s="1" t="str">
        <f t="shared" ca="1" si="28"/>
        <v/>
      </c>
      <c r="AE143" s="2">
        <f t="shared" si="29"/>
        <v>0</v>
      </c>
      <c r="AK143" s="1" t="str">
        <f t="shared" si="30"/>
        <v/>
      </c>
      <c r="AL143" s="1" t="str">
        <f t="shared" si="31"/>
        <v/>
      </c>
      <c r="AM143" s="1" t="str">
        <f t="shared" si="32"/>
        <v/>
      </c>
    </row>
    <row r="144" spans="1:39">
      <c r="A144" s="655"/>
      <c r="B144" s="655"/>
      <c r="C144" s="657"/>
      <c r="D144" s="658"/>
      <c r="E144" s="659"/>
      <c r="F144" s="661"/>
      <c r="G144" s="661"/>
      <c r="H144" s="661"/>
      <c r="I144" s="663"/>
      <c r="J144" s="655"/>
      <c r="K144" s="661"/>
      <c r="L144" s="661"/>
      <c r="M144" s="663"/>
      <c r="N144" s="661"/>
      <c r="O144" s="655"/>
      <c r="P144" s="661"/>
      <c r="Q144" s="663"/>
      <c r="R144" s="664"/>
      <c r="S144">
        <f t="shared" si="22"/>
        <v>3</v>
      </c>
      <c r="T144">
        <f t="shared" si="23"/>
        <v>3</v>
      </c>
      <c r="U144">
        <f t="shared" si="24"/>
        <v>3</v>
      </c>
      <c r="Y144" s="1" t="str">
        <f t="shared" si="25"/>
        <v/>
      </c>
      <c r="Z144" s="1" t="str">
        <f t="shared" ca="1" si="26"/>
        <v/>
      </c>
      <c r="AA144" s="1" t="str">
        <f t="shared" ca="1" si="27"/>
        <v/>
      </c>
      <c r="AB144" s="1" t="str">
        <f t="shared" ca="1" si="28"/>
        <v/>
      </c>
      <c r="AE144" s="2">
        <f t="shared" si="29"/>
        <v>0</v>
      </c>
      <c r="AK144" s="1" t="str">
        <f t="shared" si="30"/>
        <v/>
      </c>
      <c r="AL144" s="1" t="str">
        <f t="shared" si="31"/>
        <v/>
      </c>
      <c r="AM144" s="1" t="str">
        <f t="shared" si="32"/>
        <v/>
      </c>
    </row>
    <row r="145" spans="1:39">
      <c r="A145" s="655"/>
      <c r="B145" s="655"/>
      <c r="C145" s="657"/>
      <c r="D145" s="658"/>
      <c r="E145" s="659"/>
      <c r="F145" s="661"/>
      <c r="G145" s="661"/>
      <c r="H145" s="661"/>
      <c r="I145" s="663"/>
      <c r="J145" s="655"/>
      <c r="K145" s="661"/>
      <c r="L145" s="661"/>
      <c r="M145" s="663"/>
      <c r="N145" s="661"/>
      <c r="O145" s="655"/>
      <c r="P145" s="661"/>
      <c r="Q145" s="663"/>
      <c r="R145" s="664"/>
      <c r="S145">
        <f t="shared" si="22"/>
        <v>3</v>
      </c>
      <c r="T145">
        <f t="shared" si="23"/>
        <v>3</v>
      </c>
      <c r="U145">
        <f t="shared" si="24"/>
        <v>3</v>
      </c>
      <c r="Y145" s="1" t="str">
        <f t="shared" si="25"/>
        <v/>
      </c>
      <c r="Z145" s="1" t="str">
        <f t="shared" ca="1" si="26"/>
        <v/>
      </c>
      <c r="AA145" s="1" t="str">
        <f t="shared" ca="1" si="27"/>
        <v/>
      </c>
      <c r="AB145" s="1" t="str">
        <f t="shared" ca="1" si="28"/>
        <v/>
      </c>
      <c r="AE145" s="2">
        <f t="shared" si="29"/>
        <v>0</v>
      </c>
      <c r="AK145" s="1" t="str">
        <f t="shared" si="30"/>
        <v/>
      </c>
      <c r="AL145" s="1" t="str">
        <f t="shared" si="31"/>
        <v/>
      </c>
      <c r="AM145" s="1" t="str">
        <f t="shared" si="32"/>
        <v/>
      </c>
    </row>
    <row r="146" spans="1:39">
      <c r="A146" s="655"/>
      <c r="B146" s="655"/>
      <c r="C146" s="657"/>
      <c r="D146" s="658"/>
      <c r="E146" s="659"/>
      <c r="F146" s="661"/>
      <c r="G146" s="661"/>
      <c r="H146" s="661"/>
      <c r="I146" s="663"/>
      <c r="J146" s="655"/>
      <c r="K146" s="661"/>
      <c r="L146" s="661"/>
      <c r="M146" s="663"/>
      <c r="N146" s="661"/>
      <c r="O146" s="655"/>
      <c r="P146" s="661"/>
      <c r="Q146" s="663"/>
      <c r="R146" s="664"/>
      <c r="S146">
        <f t="shared" si="22"/>
        <v>3</v>
      </c>
      <c r="T146">
        <f t="shared" si="23"/>
        <v>3</v>
      </c>
      <c r="U146">
        <f t="shared" si="24"/>
        <v>3</v>
      </c>
      <c r="Y146" s="1" t="str">
        <f t="shared" si="25"/>
        <v/>
      </c>
      <c r="Z146" s="1" t="str">
        <f t="shared" ca="1" si="26"/>
        <v/>
      </c>
      <c r="AA146" s="1" t="str">
        <f t="shared" ca="1" si="27"/>
        <v/>
      </c>
      <c r="AB146" s="1" t="str">
        <f t="shared" ca="1" si="28"/>
        <v/>
      </c>
      <c r="AE146" s="2">
        <f t="shared" si="29"/>
        <v>0</v>
      </c>
      <c r="AK146" s="1" t="str">
        <f t="shared" si="30"/>
        <v/>
      </c>
      <c r="AL146" s="1" t="str">
        <f t="shared" si="31"/>
        <v/>
      </c>
      <c r="AM146" s="1" t="str">
        <f t="shared" si="32"/>
        <v/>
      </c>
    </row>
    <row r="147" spans="1:39">
      <c r="A147" s="655"/>
      <c r="B147" s="655"/>
      <c r="C147" s="657"/>
      <c r="D147" s="658"/>
      <c r="E147" s="659"/>
      <c r="F147" s="661"/>
      <c r="G147" s="661"/>
      <c r="H147" s="661"/>
      <c r="I147" s="663"/>
      <c r="J147" s="655"/>
      <c r="K147" s="661"/>
      <c r="L147" s="661"/>
      <c r="M147" s="663"/>
      <c r="N147" s="661"/>
      <c r="O147" s="655"/>
      <c r="P147" s="661"/>
      <c r="Q147" s="663"/>
      <c r="R147" s="664"/>
      <c r="S147">
        <f t="shared" si="22"/>
        <v>3</v>
      </c>
      <c r="T147">
        <f t="shared" si="23"/>
        <v>3</v>
      </c>
      <c r="U147">
        <f t="shared" si="24"/>
        <v>3</v>
      </c>
      <c r="Y147" s="1" t="str">
        <f t="shared" si="25"/>
        <v/>
      </c>
      <c r="Z147" s="1" t="str">
        <f t="shared" ca="1" si="26"/>
        <v/>
      </c>
      <c r="AA147" s="1" t="str">
        <f t="shared" ca="1" si="27"/>
        <v/>
      </c>
      <c r="AB147" s="1" t="str">
        <f t="shared" ca="1" si="28"/>
        <v/>
      </c>
      <c r="AE147" s="2">
        <f t="shared" si="29"/>
        <v>0</v>
      </c>
      <c r="AK147" s="1" t="str">
        <f t="shared" si="30"/>
        <v/>
      </c>
      <c r="AL147" s="1" t="str">
        <f t="shared" si="31"/>
        <v/>
      </c>
      <c r="AM147" s="1" t="str">
        <f t="shared" si="32"/>
        <v/>
      </c>
    </row>
    <row r="148" spans="1:39">
      <c r="A148" s="655"/>
      <c r="B148" s="655"/>
      <c r="C148" s="657"/>
      <c r="D148" s="658"/>
      <c r="E148" s="659"/>
      <c r="F148" s="661"/>
      <c r="G148" s="661"/>
      <c r="H148" s="661"/>
      <c r="I148" s="663"/>
      <c r="J148" s="655"/>
      <c r="K148" s="661"/>
      <c r="L148" s="661"/>
      <c r="M148" s="663"/>
      <c r="N148" s="661"/>
      <c r="O148" s="655"/>
      <c r="P148" s="661"/>
      <c r="Q148" s="663"/>
      <c r="R148" s="664"/>
      <c r="S148">
        <f t="shared" si="22"/>
        <v>3</v>
      </c>
      <c r="T148">
        <f t="shared" si="23"/>
        <v>3</v>
      </c>
      <c r="U148">
        <f t="shared" si="24"/>
        <v>3</v>
      </c>
      <c r="Y148" s="1" t="str">
        <f t="shared" si="25"/>
        <v/>
      </c>
      <c r="Z148" s="1" t="str">
        <f t="shared" ca="1" si="26"/>
        <v/>
      </c>
      <c r="AA148" s="1" t="str">
        <f t="shared" ca="1" si="27"/>
        <v/>
      </c>
      <c r="AB148" s="1" t="str">
        <f t="shared" ca="1" si="28"/>
        <v/>
      </c>
      <c r="AE148" s="2">
        <f t="shared" si="29"/>
        <v>0</v>
      </c>
      <c r="AK148" s="1" t="str">
        <f t="shared" si="30"/>
        <v/>
      </c>
      <c r="AL148" s="1" t="str">
        <f t="shared" si="31"/>
        <v/>
      </c>
      <c r="AM148" s="1" t="str">
        <f t="shared" si="32"/>
        <v/>
      </c>
    </row>
    <row r="149" spans="1:39">
      <c r="A149" s="655"/>
      <c r="B149" s="655"/>
      <c r="C149" s="657"/>
      <c r="D149" s="658"/>
      <c r="E149" s="659"/>
      <c r="F149" s="661"/>
      <c r="G149" s="661"/>
      <c r="H149" s="661"/>
      <c r="I149" s="663"/>
      <c r="J149" s="655"/>
      <c r="K149" s="661"/>
      <c r="L149" s="661"/>
      <c r="M149" s="663"/>
      <c r="N149" s="661"/>
      <c r="O149" s="655"/>
      <c r="P149" s="661"/>
      <c r="Q149" s="663"/>
      <c r="R149" s="664"/>
      <c r="S149">
        <f t="shared" si="22"/>
        <v>3</v>
      </c>
      <c r="T149">
        <f t="shared" si="23"/>
        <v>3</v>
      </c>
      <c r="U149">
        <f t="shared" si="24"/>
        <v>3</v>
      </c>
      <c r="Y149" s="1" t="str">
        <f t="shared" si="25"/>
        <v/>
      </c>
      <c r="Z149" s="1" t="str">
        <f t="shared" ca="1" si="26"/>
        <v/>
      </c>
      <c r="AA149" s="1" t="str">
        <f t="shared" ca="1" si="27"/>
        <v/>
      </c>
      <c r="AB149" s="1" t="str">
        <f t="shared" ca="1" si="28"/>
        <v/>
      </c>
      <c r="AE149" s="2">
        <f t="shared" si="29"/>
        <v>0</v>
      </c>
      <c r="AK149" s="1" t="str">
        <f t="shared" si="30"/>
        <v/>
      </c>
      <c r="AL149" s="1" t="str">
        <f t="shared" si="31"/>
        <v/>
      </c>
      <c r="AM149" s="1" t="str">
        <f t="shared" si="32"/>
        <v/>
      </c>
    </row>
    <row r="150" spans="1:39">
      <c r="A150" s="655"/>
      <c r="B150" s="655"/>
      <c r="C150" s="657"/>
      <c r="D150" s="658"/>
      <c r="E150" s="659"/>
      <c r="F150" s="661"/>
      <c r="G150" s="661"/>
      <c r="H150" s="661"/>
      <c r="I150" s="663"/>
      <c r="J150" s="655"/>
      <c r="K150" s="661"/>
      <c r="L150" s="661"/>
      <c r="M150" s="663"/>
      <c r="N150" s="661"/>
      <c r="O150" s="655"/>
      <c r="P150" s="661"/>
      <c r="Q150" s="663"/>
      <c r="R150" s="664"/>
      <c r="S150">
        <f t="shared" si="22"/>
        <v>3</v>
      </c>
      <c r="T150">
        <f t="shared" si="23"/>
        <v>3</v>
      </c>
      <c r="U150">
        <f t="shared" si="24"/>
        <v>3</v>
      </c>
      <c r="Y150" s="1" t="str">
        <f t="shared" si="25"/>
        <v/>
      </c>
      <c r="Z150" s="1" t="str">
        <f t="shared" ca="1" si="26"/>
        <v/>
      </c>
      <c r="AA150" s="1" t="str">
        <f t="shared" ca="1" si="27"/>
        <v/>
      </c>
      <c r="AB150" s="1" t="str">
        <f t="shared" ca="1" si="28"/>
        <v/>
      </c>
      <c r="AE150" s="2">
        <f t="shared" si="29"/>
        <v>0</v>
      </c>
      <c r="AK150" s="1" t="str">
        <f t="shared" si="30"/>
        <v/>
      </c>
      <c r="AL150" s="1" t="str">
        <f t="shared" si="31"/>
        <v/>
      </c>
      <c r="AM150" s="1" t="str">
        <f t="shared" si="32"/>
        <v/>
      </c>
    </row>
    <row r="151" spans="1:39">
      <c r="A151" s="655"/>
      <c r="B151" s="655"/>
      <c r="C151" s="657"/>
      <c r="D151" s="658"/>
      <c r="E151" s="659"/>
      <c r="F151" s="661"/>
      <c r="G151" s="661"/>
      <c r="H151" s="661"/>
      <c r="I151" s="663"/>
      <c r="J151" s="655"/>
      <c r="K151" s="661"/>
      <c r="L151" s="661"/>
      <c r="M151" s="663"/>
      <c r="N151" s="661"/>
      <c r="O151" s="655"/>
      <c r="P151" s="661"/>
      <c r="Q151" s="663"/>
      <c r="R151" s="664"/>
      <c r="S151">
        <f t="shared" si="22"/>
        <v>3</v>
      </c>
      <c r="T151">
        <f t="shared" si="23"/>
        <v>3</v>
      </c>
      <c r="U151">
        <f t="shared" si="24"/>
        <v>3</v>
      </c>
      <c r="Y151" s="1" t="str">
        <f t="shared" si="25"/>
        <v/>
      </c>
      <c r="Z151" s="1" t="str">
        <f t="shared" ca="1" si="26"/>
        <v/>
      </c>
      <c r="AA151" s="1" t="str">
        <f t="shared" ca="1" si="27"/>
        <v/>
      </c>
      <c r="AB151" s="1" t="str">
        <f t="shared" ca="1" si="28"/>
        <v/>
      </c>
      <c r="AE151" s="2">
        <f t="shared" si="29"/>
        <v>0</v>
      </c>
      <c r="AK151" s="1" t="str">
        <f t="shared" si="30"/>
        <v/>
      </c>
      <c r="AL151" s="1" t="str">
        <f t="shared" si="31"/>
        <v/>
      </c>
      <c r="AM151" s="1" t="str">
        <f t="shared" si="32"/>
        <v/>
      </c>
    </row>
    <row r="152" spans="1:39">
      <c r="A152" s="655"/>
      <c r="B152" s="655"/>
      <c r="C152" s="657"/>
      <c r="D152" s="658"/>
      <c r="E152" s="659"/>
      <c r="F152" s="661"/>
      <c r="G152" s="661"/>
      <c r="H152" s="661"/>
      <c r="I152" s="663"/>
      <c r="J152" s="655"/>
      <c r="K152" s="661"/>
      <c r="L152" s="661"/>
      <c r="M152" s="663"/>
      <c r="N152" s="661"/>
      <c r="O152" s="655"/>
      <c r="P152" s="661"/>
      <c r="Q152" s="663"/>
      <c r="R152" s="664"/>
      <c r="S152">
        <f t="shared" si="22"/>
        <v>3</v>
      </c>
      <c r="T152">
        <f t="shared" si="23"/>
        <v>3</v>
      </c>
      <c r="U152">
        <f t="shared" si="24"/>
        <v>3</v>
      </c>
      <c r="Y152" s="1" t="str">
        <f t="shared" si="25"/>
        <v/>
      </c>
      <c r="Z152" s="1" t="str">
        <f t="shared" ca="1" si="26"/>
        <v/>
      </c>
      <c r="AA152" s="1" t="str">
        <f t="shared" ca="1" si="27"/>
        <v/>
      </c>
      <c r="AB152" s="1" t="str">
        <f t="shared" ca="1" si="28"/>
        <v/>
      </c>
      <c r="AE152" s="2">
        <f t="shared" si="29"/>
        <v>0</v>
      </c>
      <c r="AK152" s="1" t="str">
        <f t="shared" si="30"/>
        <v/>
      </c>
      <c r="AL152" s="1" t="str">
        <f t="shared" si="31"/>
        <v/>
      </c>
      <c r="AM152" s="1" t="str">
        <f t="shared" si="32"/>
        <v/>
      </c>
    </row>
    <row r="153" spans="1:39">
      <c r="A153" s="655"/>
      <c r="B153" s="655"/>
      <c r="C153" s="657"/>
      <c r="D153" s="658"/>
      <c r="E153" s="659"/>
      <c r="F153" s="661"/>
      <c r="G153" s="661"/>
      <c r="H153" s="661"/>
      <c r="I153" s="663"/>
      <c r="J153" s="655"/>
      <c r="K153" s="661"/>
      <c r="L153" s="661"/>
      <c r="M153" s="663"/>
      <c r="N153" s="661"/>
      <c r="O153" s="655"/>
      <c r="P153" s="661"/>
      <c r="Q153" s="663"/>
      <c r="R153" s="664"/>
      <c r="S153">
        <f t="shared" si="22"/>
        <v>3</v>
      </c>
      <c r="T153">
        <f t="shared" si="23"/>
        <v>3</v>
      </c>
      <c r="U153">
        <f t="shared" si="24"/>
        <v>3</v>
      </c>
      <c r="Y153" s="1" t="str">
        <f t="shared" si="25"/>
        <v/>
      </c>
      <c r="Z153" s="1" t="str">
        <f t="shared" ca="1" si="26"/>
        <v/>
      </c>
      <c r="AA153" s="1" t="str">
        <f t="shared" ca="1" si="27"/>
        <v/>
      </c>
      <c r="AB153" s="1" t="str">
        <f t="shared" ca="1" si="28"/>
        <v/>
      </c>
      <c r="AE153" s="2">
        <f t="shared" si="29"/>
        <v>0</v>
      </c>
      <c r="AK153" s="1" t="str">
        <f t="shared" si="30"/>
        <v/>
      </c>
      <c r="AL153" s="1" t="str">
        <f t="shared" si="31"/>
        <v/>
      </c>
      <c r="AM153" s="1" t="str">
        <f t="shared" si="32"/>
        <v/>
      </c>
    </row>
    <row r="154" spans="1:39">
      <c r="A154" s="655"/>
      <c r="B154" s="655"/>
      <c r="C154" s="657"/>
      <c r="D154" s="658"/>
      <c r="E154" s="659"/>
      <c r="F154" s="661"/>
      <c r="G154" s="661"/>
      <c r="H154" s="661"/>
      <c r="I154" s="663"/>
      <c r="J154" s="655"/>
      <c r="K154" s="661"/>
      <c r="L154" s="661"/>
      <c r="M154" s="663"/>
      <c r="N154" s="661"/>
      <c r="O154" s="655"/>
      <c r="P154" s="661"/>
      <c r="Q154" s="663"/>
      <c r="R154" s="664"/>
      <c r="S154">
        <f t="shared" si="22"/>
        <v>3</v>
      </c>
      <c r="T154">
        <f t="shared" si="23"/>
        <v>3</v>
      </c>
      <c r="U154">
        <f t="shared" si="24"/>
        <v>3</v>
      </c>
      <c r="Y154" s="1" t="str">
        <f t="shared" si="25"/>
        <v/>
      </c>
      <c r="Z154" s="1" t="str">
        <f t="shared" ca="1" si="26"/>
        <v/>
      </c>
      <c r="AA154" s="1" t="str">
        <f t="shared" ca="1" si="27"/>
        <v/>
      </c>
      <c r="AB154" s="1" t="str">
        <f t="shared" ca="1" si="28"/>
        <v/>
      </c>
      <c r="AE154" s="2">
        <f t="shared" si="29"/>
        <v>0</v>
      </c>
      <c r="AK154" s="1" t="str">
        <f t="shared" si="30"/>
        <v/>
      </c>
      <c r="AL154" s="1" t="str">
        <f t="shared" si="31"/>
        <v/>
      </c>
      <c r="AM154" s="1" t="str">
        <f t="shared" si="32"/>
        <v/>
      </c>
    </row>
    <row r="155" spans="1:39">
      <c r="A155" s="655"/>
      <c r="B155" s="655"/>
      <c r="C155" s="657"/>
      <c r="D155" s="658"/>
      <c r="E155" s="659"/>
      <c r="F155" s="661"/>
      <c r="G155" s="661"/>
      <c r="H155" s="661"/>
      <c r="I155" s="663"/>
      <c r="J155" s="655"/>
      <c r="K155" s="661"/>
      <c r="L155" s="661"/>
      <c r="M155" s="663"/>
      <c r="N155" s="661"/>
      <c r="O155" s="655"/>
      <c r="P155" s="661"/>
      <c r="Q155" s="663"/>
      <c r="R155" s="664"/>
      <c r="S155">
        <f t="shared" si="22"/>
        <v>3</v>
      </c>
      <c r="T155">
        <f t="shared" si="23"/>
        <v>3</v>
      </c>
      <c r="U155">
        <f t="shared" si="24"/>
        <v>3</v>
      </c>
      <c r="Y155" s="1" t="str">
        <f t="shared" si="25"/>
        <v/>
      </c>
      <c r="Z155" s="1" t="str">
        <f t="shared" ca="1" si="26"/>
        <v/>
      </c>
      <c r="AA155" s="1" t="str">
        <f t="shared" ca="1" si="27"/>
        <v/>
      </c>
      <c r="AB155" s="1" t="str">
        <f t="shared" ca="1" si="28"/>
        <v/>
      </c>
      <c r="AE155" s="2">
        <f t="shared" si="29"/>
        <v>0</v>
      </c>
      <c r="AK155" s="1" t="str">
        <f t="shared" si="30"/>
        <v/>
      </c>
      <c r="AL155" s="1" t="str">
        <f t="shared" si="31"/>
        <v/>
      </c>
      <c r="AM155" s="1" t="str">
        <f t="shared" si="32"/>
        <v/>
      </c>
    </row>
    <row r="156" spans="1:39">
      <c r="A156" s="655"/>
      <c r="B156" s="655"/>
      <c r="C156" s="657"/>
      <c r="D156" s="658"/>
      <c r="E156" s="659"/>
      <c r="F156" s="661"/>
      <c r="G156" s="661"/>
      <c r="H156" s="661"/>
      <c r="I156" s="663"/>
      <c r="J156" s="655"/>
      <c r="K156" s="661"/>
      <c r="L156" s="661"/>
      <c r="M156" s="663"/>
      <c r="N156" s="661"/>
      <c r="O156" s="655"/>
      <c r="P156" s="661"/>
      <c r="Q156" s="663"/>
      <c r="R156" s="664"/>
      <c r="S156">
        <f t="shared" si="22"/>
        <v>3</v>
      </c>
      <c r="T156">
        <f t="shared" si="23"/>
        <v>3</v>
      </c>
      <c r="U156">
        <f t="shared" si="24"/>
        <v>3</v>
      </c>
      <c r="Y156" s="1" t="str">
        <f t="shared" si="25"/>
        <v/>
      </c>
      <c r="Z156" s="1" t="str">
        <f t="shared" ca="1" si="26"/>
        <v/>
      </c>
      <c r="AA156" s="1" t="str">
        <f t="shared" ca="1" si="27"/>
        <v/>
      </c>
      <c r="AB156" s="1" t="str">
        <f t="shared" ca="1" si="28"/>
        <v/>
      </c>
      <c r="AE156" s="2">
        <f t="shared" si="29"/>
        <v>0</v>
      </c>
      <c r="AK156" s="1" t="str">
        <f t="shared" si="30"/>
        <v/>
      </c>
      <c r="AL156" s="1" t="str">
        <f t="shared" si="31"/>
        <v/>
      </c>
      <c r="AM156" s="1" t="str">
        <f t="shared" si="32"/>
        <v/>
      </c>
    </row>
    <row r="157" spans="1:39">
      <c r="A157" s="655"/>
      <c r="B157" s="655"/>
      <c r="C157" s="657"/>
      <c r="D157" s="658"/>
      <c r="E157" s="659"/>
      <c r="F157" s="661"/>
      <c r="G157" s="661"/>
      <c r="H157" s="661"/>
      <c r="I157" s="663"/>
      <c r="J157" s="655"/>
      <c r="K157" s="661"/>
      <c r="L157" s="661"/>
      <c r="M157" s="663"/>
      <c r="N157" s="661"/>
      <c r="O157" s="655"/>
      <c r="P157" s="661"/>
      <c r="Q157" s="663"/>
      <c r="R157" s="664"/>
      <c r="S157">
        <f t="shared" si="22"/>
        <v>3</v>
      </c>
      <c r="T157">
        <f t="shared" si="23"/>
        <v>3</v>
      </c>
      <c r="U157">
        <f t="shared" si="24"/>
        <v>3</v>
      </c>
      <c r="Y157" s="1" t="str">
        <f t="shared" si="25"/>
        <v/>
      </c>
      <c r="Z157" s="1" t="str">
        <f t="shared" ca="1" si="26"/>
        <v/>
      </c>
      <c r="AA157" s="1" t="str">
        <f t="shared" ca="1" si="27"/>
        <v/>
      </c>
      <c r="AB157" s="1" t="str">
        <f t="shared" ca="1" si="28"/>
        <v/>
      </c>
      <c r="AE157" s="2">
        <f t="shared" si="29"/>
        <v>0</v>
      </c>
      <c r="AK157" s="1" t="str">
        <f t="shared" si="30"/>
        <v/>
      </c>
      <c r="AL157" s="1" t="str">
        <f t="shared" si="31"/>
        <v/>
      </c>
      <c r="AM157" s="1" t="str">
        <f t="shared" si="32"/>
        <v/>
      </c>
    </row>
    <row r="158" spans="1:39">
      <c r="A158" s="655"/>
      <c r="B158" s="655"/>
      <c r="C158" s="657"/>
      <c r="D158" s="658"/>
      <c r="E158" s="659"/>
      <c r="F158" s="661"/>
      <c r="G158" s="661"/>
      <c r="H158" s="661"/>
      <c r="I158" s="663"/>
      <c r="J158" s="655"/>
      <c r="K158" s="661"/>
      <c r="L158" s="661"/>
      <c r="M158" s="663"/>
      <c r="N158" s="661"/>
      <c r="O158" s="655"/>
      <c r="P158" s="661"/>
      <c r="Q158" s="663"/>
      <c r="R158" s="664"/>
      <c r="S158">
        <f t="shared" si="22"/>
        <v>3</v>
      </c>
      <c r="T158">
        <f t="shared" si="23"/>
        <v>3</v>
      </c>
      <c r="U158">
        <f t="shared" si="24"/>
        <v>3</v>
      </c>
      <c r="Y158" s="1" t="str">
        <f t="shared" si="25"/>
        <v/>
      </c>
      <c r="Z158" s="1" t="str">
        <f t="shared" ca="1" si="26"/>
        <v/>
      </c>
      <c r="AA158" s="1" t="str">
        <f t="shared" ca="1" si="27"/>
        <v/>
      </c>
      <c r="AB158" s="1" t="str">
        <f t="shared" ca="1" si="28"/>
        <v/>
      </c>
      <c r="AE158" s="2">
        <f t="shared" si="29"/>
        <v>0</v>
      </c>
      <c r="AK158" s="1" t="str">
        <f t="shared" si="30"/>
        <v/>
      </c>
      <c r="AL158" s="1" t="str">
        <f t="shared" si="31"/>
        <v/>
      </c>
      <c r="AM158" s="1" t="str">
        <f t="shared" si="32"/>
        <v/>
      </c>
    </row>
    <row r="159" spans="1:39">
      <c r="A159" s="655"/>
      <c r="B159" s="655"/>
      <c r="C159" s="657"/>
      <c r="D159" s="658"/>
      <c r="E159" s="659"/>
      <c r="F159" s="661"/>
      <c r="G159" s="661"/>
      <c r="H159" s="661"/>
      <c r="I159" s="663"/>
      <c r="J159" s="655"/>
      <c r="K159" s="661"/>
      <c r="L159" s="661"/>
      <c r="M159" s="663"/>
      <c r="N159" s="661"/>
      <c r="O159" s="655"/>
      <c r="P159" s="661"/>
      <c r="Q159" s="663"/>
      <c r="R159" s="664"/>
      <c r="S159">
        <f t="shared" si="22"/>
        <v>3</v>
      </c>
      <c r="T159">
        <f t="shared" si="23"/>
        <v>3</v>
      </c>
      <c r="U159">
        <f t="shared" si="24"/>
        <v>3</v>
      </c>
      <c r="Y159" s="1" t="str">
        <f t="shared" si="25"/>
        <v/>
      </c>
      <c r="Z159" s="1" t="str">
        <f t="shared" ca="1" si="26"/>
        <v/>
      </c>
      <c r="AA159" s="1" t="str">
        <f t="shared" ca="1" si="27"/>
        <v/>
      </c>
      <c r="AB159" s="1" t="str">
        <f t="shared" ca="1" si="28"/>
        <v/>
      </c>
      <c r="AE159" s="2">
        <f t="shared" si="29"/>
        <v>0</v>
      </c>
      <c r="AK159" s="1" t="str">
        <f t="shared" si="30"/>
        <v/>
      </c>
      <c r="AL159" s="1" t="str">
        <f t="shared" si="31"/>
        <v/>
      </c>
      <c r="AM159" s="1" t="str">
        <f t="shared" si="32"/>
        <v/>
      </c>
    </row>
    <row r="160" spans="1:39">
      <c r="A160" s="655"/>
      <c r="B160" s="655"/>
      <c r="C160" s="657"/>
      <c r="D160" s="658"/>
      <c r="E160" s="659"/>
      <c r="F160" s="661"/>
      <c r="G160" s="661"/>
      <c r="H160" s="661"/>
      <c r="I160" s="663"/>
      <c r="J160" s="655"/>
      <c r="K160" s="661"/>
      <c r="L160" s="661"/>
      <c r="M160" s="663"/>
      <c r="N160" s="661"/>
      <c r="O160" s="655"/>
      <c r="P160" s="661"/>
      <c r="Q160" s="663"/>
      <c r="R160" s="664"/>
      <c r="S160">
        <f t="shared" si="22"/>
        <v>3</v>
      </c>
      <c r="T160">
        <f t="shared" si="23"/>
        <v>3</v>
      </c>
      <c r="U160">
        <f t="shared" si="24"/>
        <v>3</v>
      </c>
      <c r="Y160" s="1" t="str">
        <f t="shared" si="25"/>
        <v/>
      </c>
      <c r="Z160" s="1" t="str">
        <f t="shared" ca="1" si="26"/>
        <v/>
      </c>
      <c r="AA160" s="1" t="str">
        <f t="shared" ca="1" si="27"/>
        <v/>
      </c>
      <c r="AB160" s="1" t="str">
        <f t="shared" ca="1" si="28"/>
        <v/>
      </c>
      <c r="AE160" s="2">
        <f t="shared" si="29"/>
        <v>0</v>
      </c>
      <c r="AK160" s="1" t="str">
        <f t="shared" si="30"/>
        <v/>
      </c>
      <c r="AL160" s="1" t="str">
        <f t="shared" si="31"/>
        <v/>
      </c>
      <c r="AM160" s="1" t="str">
        <f t="shared" si="32"/>
        <v/>
      </c>
    </row>
    <row r="161" spans="1:39">
      <c r="A161" s="655"/>
      <c r="B161" s="655"/>
      <c r="C161" s="657"/>
      <c r="D161" s="658"/>
      <c r="E161" s="659"/>
      <c r="F161" s="661"/>
      <c r="G161" s="661"/>
      <c r="H161" s="661"/>
      <c r="I161" s="663"/>
      <c r="J161" s="655"/>
      <c r="K161" s="661"/>
      <c r="L161" s="661"/>
      <c r="M161" s="663"/>
      <c r="N161" s="661"/>
      <c r="O161" s="655"/>
      <c r="P161" s="661"/>
      <c r="Q161" s="663"/>
      <c r="R161" s="664"/>
      <c r="S161">
        <f t="shared" si="22"/>
        <v>3</v>
      </c>
      <c r="T161">
        <f t="shared" si="23"/>
        <v>3</v>
      </c>
      <c r="U161">
        <f t="shared" si="24"/>
        <v>3</v>
      </c>
      <c r="Y161" s="1" t="str">
        <f t="shared" si="25"/>
        <v/>
      </c>
      <c r="Z161" s="1" t="str">
        <f t="shared" ca="1" si="26"/>
        <v/>
      </c>
      <c r="AA161" s="1" t="str">
        <f t="shared" ca="1" si="27"/>
        <v/>
      </c>
      <c r="AB161" s="1" t="str">
        <f t="shared" ca="1" si="28"/>
        <v/>
      </c>
      <c r="AE161" s="2">
        <f t="shared" si="29"/>
        <v>0</v>
      </c>
      <c r="AK161" s="1" t="str">
        <f t="shared" si="30"/>
        <v/>
      </c>
      <c r="AL161" s="1" t="str">
        <f t="shared" si="31"/>
        <v/>
      </c>
      <c r="AM161" s="1" t="str">
        <f t="shared" si="32"/>
        <v/>
      </c>
    </row>
    <row r="162" spans="1:39">
      <c r="A162" s="655"/>
      <c r="B162" s="655"/>
      <c r="C162" s="657"/>
      <c r="D162" s="658"/>
      <c r="E162" s="659"/>
      <c r="F162" s="661"/>
      <c r="G162" s="661"/>
      <c r="H162" s="661"/>
      <c r="I162" s="663"/>
      <c r="J162" s="655"/>
      <c r="K162" s="661"/>
      <c r="L162" s="661"/>
      <c r="M162" s="663"/>
      <c r="N162" s="661"/>
      <c r="O162" s="655"/>
      <c r="P162" s="661"/>
      <c r="Q162" s="663"/>
      <c r="R162" s="664"/>
      <c r="S162">
        <f t="shared" si="22"/>
        <v>3</v>
      </c>
      <c r="T162">
        <f t="shared" si="23"/>
        <v>3</v>
      </c>
      <c r="U162">
        <f t="shared" si="24"/>
        <v>3</v>
      </c>
      <c r="Y162" s="1" t="str">
        <f t="shared" si="25"/>
        <v/>
      </c>
      <c r="Z162" s="1" t="str">
        <f t="shared" ca="1" si="26"/>
        <v/>
      </c>
      <c r="AA162" s="1" t="str">
        <f t="shared" ca="1" si="27"/>
        <v/>
      </c>
      <c r="AB162" s="1" t="str">
        <f t="shared" ca="1" si="28"/>
        <v/>
      </c>
      <c r="AE162" s="2">
        <f t="shared" si="29"/>
        <v>0</v>
      </c>
      <c r="AK162" s="1" t="str">
        <f t="shared" si="30"/>
        <v/>
      </c>
      <c r="AL162" s="1" t="str">
        <f t="shared" si="31"/>
        <v/>
      </c>
      <c r="AM162" s="1" t="str">
        <f t="shared" si="32"/>
        <v/>
      </c>
    </row>
    <row r="163" spans="1:39">
      <c r="A163" s="655"/>
      <c r="B163" s="655"/>
      <c r="C163" s="657"/>
      <c r="D163" s="658"/>
      <c r="E163" s="659"/>
      <c r="F163" s="661"/>
      <c r="G163" s="661"/>
      <c r="H163" s="661"/>
      <c r="I163" s="663"/>
      <c r="J163" s="655"/>
      <c r="K163" s="661"/>
      <c r="L163" s="661"/>
      <c r="M163" s="663"/>
      <c r="N163" s="661"/>
      <c r="O163" s="655"/>
      <c r="P163" s="661"/>
      <c r="Q163" s="663"/>
      <c r="R163" s="664"/>
      <c r="S163">
        <f t="shared" si="22"/>
        <v>3</v>
      </c>
      <c r="T163">
        <f t="shared" si="23"/>
        <v>3</v>
      </c>
      <c r="U163">
        <f t="shared" si="24"/>
        <v>3</v>
      </c>
      <c r="Y163" s="1" t="str">
        <f t="shared" si="25"/>
        <v/>
      </c>
      <c r="Z163" s="1" t="str">
        <f t="shared" ca="1" si="26"/>
        <v/>
      </c>
      <c r="AA163" s="1" t="str">
        <f t="shared" ca="1" si="27"/>
        <v/>
      </c>
      <c r="AB163" s="1" t="str">
        <f t="shared" ca="1" si="28"/>
        <v/>
      </c>
      <c r="AE163" s="2">
        <f t="shared" si="29"/>
        <v>0</v>
      </c>
      <c r="AK163" s="1" t="str">
        <f t="shared" si="30"/>
        <v/>
      </c>
      <c r="AL163" s="1" t="str">
        <f t="shared" si="31"/>
        <v/>
      </c>
      <c r="AM163" s="1" t="str">
        <f t="shared" si="32"/>
        <v/>
      </c>
    </row>
    <row r="164" spans="1:39">
      <c r="A164" s="655"/>
      <c r="B164" s="655"/>
      <c r="C164" s="657"/>
      <c r="D164" s="658"/>
      <c r="E164" s="659"/>
      <c r="F164" s="661"/>
      <c r="G164" s="661"/>
      <c r="H164" s="661"/>
      <c r="I164" s="663"/>
      <c r="J164" s="655"/>
      <c r="K164" s="661"/>
      <c r="L164" s="661"/>
      <c r="M164" s="663"/>
      <c r="N164" s="661"/>
      <c r="O164" s="655"/>
      <c r="P164" s="661"/>
      <c r="Q164" s="663"/>
      <c r="R164" s="664"/>
      <c r="S164">
        <f t="shared" si="22"/>
        <v>3</v>
      </c>
      <c r="T164">
        <f t="shared" si="23"/>
        <v>3</v>
      </c>
      <c r="U164">
        <f t="shared" si="24"/>
        <v>3</v>
      </c>
      <c r="Y164" s="1" t="str">
        <f t="shared" si="25"/>
        <v/>
      </c>
      <c r="Z164" s="1" t="str">
        <f t="shared" ca="1" si="26"/>
        <v/>
      </c>
      <c r="AA164" s="1" t="str">
        <f t="shared" ca="1" si="27"/>
        <v/>
      </c>
      <c r="AB164" s="1" t="str">
        <f t="shared" ca="1" si="28"/>
        <v/>
      </c>
      <c r="AE164" s="2">
        <f t="shared" si="29"/>
        <v>0</v>
      </c>
      <c r="AK164" s="1" t="str">
        <f t="shared" si="30"/>
        <v/>
      </c>
      <c r="AL164" s="1" t="str">
        <f t="shared" si="31"/>
        <v/>
      </c>
      <c r="AM164" s="1" t="str">
        <f t="shared" si="32"/>
        <v/>
      </c>
    </row>
    <row r="165" spans="1:39">
      <c r="A165" s="655"/>
      <c r="B165" s="655"/>
      <c r="C165" s="657"/>
      <c r="D165" s="658"/>
      <c r="E165" s="659"/>
      <c r="F165" s="661"/>
      <c r="G165" s="661"/>
      <c r="H165" s="661"/>
      <c r="I165" s="663"/>
      <c r="J165" s="655"/>
      <c r="K165" s="661"/>
      <c r="L165" s="661"/>
      <c r="M165" s="663"/>
      <c r="N165" s="661"/>
      <c r="O165" s="655"/>
      <c r="P165" s="661"/>
      <c r="Q165" s="663"/>
      <c r="R165" s="664"/>
      <c r="S165">
        <f t="shared" si="22"/>
        <v>3</v>
      </c>
      <c r="T165">
        <f t="shared" si="23"/>
        <v>3</v>
      </c>
      <c r="U165">
        <f t="shared" si="24"/>
        <v>3</v>
      </c>
      <c r="Y165" s="1" t="str">
        <f t="shared" si="25"/>
        <v/>
      </c>
      <c r="Z165" s="1" t="str">
        <f t="shared" ca="1" si="26"/>
        <v/>
      </c>
      <c r="AA165" s="1" t="str">
        <f t="shared" ca="1" si="27"/>
        <v/>
      </c>
      <c r="AB165" s="1" t="str">
        <f t="shared" ca="1" si="28"/>
        <v/>
      </c>
      <c r="AE165" s="2">
        <f t="shared" si="29"/>
        <v>0</v>
      </c>
      <c r="AK165" s="1" t="str">
        <f t="shared" si="30"/>
        <v/>
      </c>
      <c r="AL165" s="1" t="str">
        <f t="shared" si="31"/>
        <v/>
      </c>
      <c r="AM165" s="1" t="str">
        <f t="shared" si="32"/>
        <v/>
      </c>
    </row>
    <row r="166" spans="1:39">
      <c r="A166" s="655"/>
      <c r="B166" s="655"/>
      <c r="C166" s="657"/>
      <c r="D166" s="658"/>
      <c r="E166" s="659"/>
      <c r="F166" s="661"/>
      <c r="G166" s="661"/>
      <c r="H166" s="661"/>
      <c r="I166" s="663"/>
      <c r="J166" s="655"/>
      <c r="K166" s="661"/>
      <c r="L166" s="661"/>
      <c r="M166" s="663"/>
      <c r="N166" s="661"/>
      <c r="O166" s="655"/>
      <c r="P166" s="661"/>
      <c r="Q166" s="663"/>
      <c r="R166" s="664"/>
      <c r="S166">
        <f t="shared" si="22"/>
        <v>3</v>
      </c>
      <c r="T166">
        <f t="shared" si="23"/>
        <v>3</v>
      </c>
      <c r="U166">
        <f t="shared" si="24"/>
        <v>3</v>
      </c>
      <c r="Y166" s="1" t="str">
        <f t="shared" si="25"/>
        <v/>
      </c>
      <c r="Z166" s="1" t="str">
        <f t="shared" ca="1" si="26"/>
        <v/>
      </c>
      <c r="AA166" s="1" t="str">
        <f t="shared" ca="1" si="27"/>
        <v/>
      </c>
      <c r="AB166" s="1" t="str">
        <f t="shared" ca="1" si="28"/>
        <v/>
      </c>
      <c r="AE166" s="2">
        <f t="shared" si="29"/>
        <v>0</v>
      </c>
      <c r="AK166" s="1" t="str">
        <f t="shared" si="30"/>
        <v/>
      </c>
      <c r="AL166" s="1" t="str">
        <f t="shared" si="31"/>
        <v/>
      </c>
      <c r="AM166" s="1" t="str">
        <f t="shared" si="32"/>
        <v/>
      </c>
    </row>
    <row r="167" spans="1:39">
      <c r="A167" s="655"/>
      <c r="B167" s="655"/>
      <c r="C167" s="657"/>
      <c r="D167" s="658"/>
      <c r="E167" s="659"/>
      <c r="F167" s="661"/>
      <c r="G167" s="661"/>
      <c r="H167" s="661"/>
      <c r="I167" s="663"/>
      <c r="J167" s="655"/>
      <c r="K167" s="661"/>
      <c r="L167" s="661"/>
      <c r="M167" s="663"/>
      <c r="N167" s="661"/>
      <c r="O167" s="655"/>
      <c r="P167" s="661"/>
      <c r="Q167" s="663"/>
      <c r="R167" s="664"/>
      <c r="S167">
        <f t="shared" si="22"/>
        <v>3</v>
      </c>
      <c r="T167">
        <f t="shared" si="23"/>
        <v>3</v>
      </c>
      <c r="U167">
        <f t="shared" si="24"/>
        <v>3</v>
      </c>
      <c r="Y167" s="1" t="str">
        <f t="shared" si="25"/>
        <v/>
      </c>
      <c r="Z167" s="1" t="str">
        <f t="shared" ca="1" si="26"/>
        <v/>
      </c>
      <c r="AA167" s="1" t="str">
        <f t="shared" ca="1" si="27"/>
        <v/>
      </c>
      <c r="AB167" s="1" t="str">
        <f t="shared" ca="1" si="28"/>
        <v/>
      </c>
      <c r="AE167" s="2">
        <f t="shared" si="29"/>
        <v>0</v>
      </c>
      <c r="AK167" s="1" t="str">
        <f t="shared" si="30"/>
        <v/>
      </c>
      <c r="AL167" s="1" t="str">
        <f t="shared" si="31"/>
        <v/>
      </c>
      <c r="AM167" s="1" t="str">
        <f t="shared" si="32"/>
        <v/>
      </c>
    </row>
    <row r="168" spans="1:39">
      <c r="A168" s="655"/>
      <c r="B168" s="655"/>
      <c r="C168" s="657"/>
      <c r="D168" s="658"/>
      <c r="E168" s="659"/>
      <c r="F168" s="661"/>
      <c r="G168" s="661"/>
      <c r="H168" s="661"/>
      <c r="I168" s="663"/>
      <c r="J168" s="655"/>
      <c r="K168" s="661"/>
      <c r="L168" s="661"/>
      <c r="M168" s="663"/>
      <c r="N168" s="661"/>
      <c r="O168" s="655"/>
      <c r="P168" s="661"/>
      <c r="Q168" s="663"/>
      <c r="R168" s="664"/>
      <c r="S168">
        <f t="shared" si="22"/>
        <v>3</v>
      </c>
      <c r="T168">
        <f t="shared" si="23"/>
        <v>3</v>
      </c>
      <c r="U168">
        <f t="shared" si="24"/>
        <v>3</v>
      </c>
      <c r="Y168" s="1" t="str">
        <f t="shared" si="25"/>
        <v/>
      </c>
      <c r="Z168" s="1" t="str">
        <f t="shared" ca="1" si="26"/>
        <v/>
      </c>
      <c r="AA168" s="1" t="str">
        <f t="shared" ca="1" si="27"/>
        <v/>
      </c>
      <c r="AB168" s="1" t="str">
        <f t="shared" ca="1" si="28"/>
        <v/>
      </c>
      <c r="AE168" s="2">
        <f t="shared" si="29"/>
        <v>0</v>
      </c>
      <c r="AK168" s="1" t="str">
        <f t="shared" si="30"/>
        <v/>
      </c>
      <c r="AL168" s="1" t="str">
        <f t="shared" si="31"/>
        <v/>
      </c>
      <c r="AM168" s="1" t="str">
        <f t="shared" si="32"/>
        <v/>
      </c>
    </row>
    <row r="169" spans="1:39">
      <c r="A169" s="655"/>
      <c r="B169" s="655"/>
      <c r="C169" s="657"/>
      <c r="D169" s="658"/>
      <c r="E169" s="659"/>
      <c r="F169" s="661"/>
      <c r="G169" s="661"/>
      <c r="H169" s="661"/>
      <c r="I169" s="663"/>
      <c r="J169" s="655"/>
      <c r="K169" s="661"/>
      <c r="L169" s="661"/>
      <c r="M169" s="663"/>
      <c r="N169" s="661"/>
      <c r="O169" s="655"/>
      <c r="P169" s="661"/>
      <c r="Q169" s="663"/>
      <c r="R169" s="664"/>
      <c r="S169">
        <f t="shared" si="22"/>
        <v>3</v>
      </c>
      <c r="T169">
        <f t="shared" si="23"/>
        <v>3</v>
      </c>
      <c r="U169">
        <f t="shared" si="24"/>
        <v>3</v>
      </c>
      <c r="Y169" s="1" t="str">
        <f t="shared" si="25"/>
        <v/>
      </c>
      <c r="Z169" s="1" t="str">
        <f t="shared" ca="1" si="26"/>
        <v/>
      </c>
      <c r="AA169" s="1" t="str">
        <f t="shared" ca="1" si="27"/>
        <v/>
      </c>
      <c r="AB169" s="1" t="str">
        <f t="shared" ca="1" si="28"/>
        <v/>
      </c>
      <c r="AE169" s="2">
        <f t="shared" si="29"/>
        <v>0</v>
      </c>
      <c r="AK169" s="1" t="str">
        <f t="shared" si="30"/>
        <v/>
      </c>
      <c r="AL169" s="1" t="str">
        <f t="shared" si="31"/>
        <v/>
      </c>
      <c r="AM169" s="1" t="str">
        <f t="shared" si="32"/>
        <v/>
      </c>
    </row>
    <row r="170" spans="1:39">
      <c r="A170" s="655"/>
      <c r="B170" s="655"/>
      <c r="C170" s="657"/>
      <c r="D170" s="658"/>
      <c r="E170" s="659"/>
      <c r="F170" s="661"/>
      <c r="G170" s="661"/>
      <c r="H170" s="661"/>
      <c r="I170" s="663"/>
      <c r="J170" s="655"/>
      <c r="K170" s="661"/>
      <c r="L170" s="661"/>
      <c r="M170" s="663"/>
      <c r="N170" s="661"/>
      <c r="O170" s="655"/>
      <c r="P170" s="661"/>
      <c r="Q170" s="663"/>
      <c r="R170" s="664"/>
      <c r="S170">
        <f t="shared" si="22"/>
        <v>3</v>
      </c>
      <c r="T170">
        <f t="shared" si="23"/>
        <v>3</v>
      </c>
      <c r="U170">
        <f t="shared" si="24"/>
        <v>3</v>
      </c>
      <c r="Y170" s="1" t="str">
        <f t="shared" si="25"/>
        <v/>
      </c>
      <c r="Z170" s="1" t="str">
        <f t="shared" ca="1" si="26"/>
        <v/>
      </c>
      <c r="AA170" s="1" t="str">
        <f t="shared" ca="1" si="27"/>
        <v/>
      </c>
      <c r="AB170" s="1" t="str">
        <f t="shared" ca="1" si="28"/>
        <v/>
      </c>
      <c r="AE170" s="2">
        <f t="shared" si="29"/>
        <v>0</v>
      </c>
      <c r="AK170" s="1" t="str">
        <f t="shared" si="30"/>
        <v/>
      </c>
      <c r="AL170" s="1" t="str">
        <f t="shared" si="31"/>
        <v/>
      </c>
      <c r="AM170" s="1" t="str">
        <f t="shared" si="32"/>
        <v/>
      </c>
    </row>
    <row r="171" spans="1:39">
      <c r="A171" s="655"/>
      <c r="B171" s="655"/>
      <c r="C171" s="657"/>
      <c r="D171" s="658"/>
      <c r="E171" s="659"/>
      <c r="F171" s="661"/>
      <c r="G171" s="661"/>
      <c r="H171" s="661"/>
      <c r="I171" s="663"/>
      <c r="J171" s="655"/>
      <c r="K171" s="661"/>
      <c r="L171" s="661"/>
      <c r="M171" s="663"/>
      <c r="N171" s="661"/>
      <c r="O171" s="655"/>
      <c r="P171" s="661"/>
      <c r="Q171" s="663"/>
      <c r="R171" s="664"/>
      <c r="S171">
        <f t="shared" si="22"/>
        <v>3</v>
      </c>
      <c r="T171">
        <f t="shared" si="23"/>
        <v>3</v>
      </c>
      <c r="U171">
        <f t="shared" si="24"/>
        <v>3</v>
      </c>
      <c r="Y171" s="1" t="str">
        <f t="shared" si="25"/>
        <v/>
      </c>
      <c r="Z171" s="1" t="str">
        <f t="shared" ca="1" si="26"/>
        <v/>
      </c>
      <c r="AA171" s="1" t="str">
        <f t="shared" ca="1" si="27"/>
        <v/>
      </c>
      <c r="AB171" s="1" t="str">
        <f t="shared" ca="1" si="28"/>
        <v/>
      </c>
      <c r="AE171" s="2">
        <f t="shared" si="29"/>
        <v>0</v>
      </c>
      <c r="AK171" s="1" t="str">
        <f t="shared" si="30"/>
        <v/>
      </c>
      <c r="AL171" s="1" t="str">
        <f t="shared" si="31"/>
        <v/>
      </c>
      <c r="AM171" s="1" t="str">
        <f t="shared" si="32"/>
        <v/>
      </c>
    </row>
    <row r="172" spans="1:39">
      <c r="A172" s="655"/>
      <c r="B172" s="655"/>
      <c r="C172" s="657"/>
      <c r="D172" s="658"/>
      <c r="E172" s="659"/>
      <c r="F172" s="661"/>
      <c r="G172" s="661"/>
      <c r="H172" s="661"/>
      <c r="I172" s="663"/>
      <c r="J172" s="655"/>
      <c r="K172" s="661"/>
      <c r="L172" s="661"/>
      <c r="M172" s="663"/>
      <c r="N172" s="661"/>
      <c r="O172" s="655"/>
      <c r="P172" s="661"/>
      <c r="Q172" s="663"/>
      <c r="R172" s="664"/>
      <c r="S172">
        <f t="shared" si="22"/>
        <v>3</v>
      </c>
      <c r="T172">
        <f t="shared" si="23"/>
        <v>3</v>
      </c>
      <c r="U172">
        <f t="shared" si="24"/>
        <v>3</v>
      </c>
      <c r="Y172" s="1" t="str">
        <f t="shared" si="25"/>
        <v/>
      </c>
      <c r="Z172" s="1" t="str">
        <f t="shared" ca="1" si="26"/>
        <v/>
      </c>
      <c r="AA172" s="1" t="str">
        <f t="shared" ca="1" si="27"/>
        <v/>
      </c>
      <c r="AB172" s="1" t="str">
        <f t="shared" ca="1" si="28"/>
        <v/>
      </c>
      <c r="AE172" s="2">
        <f t="shared" si="29"/>
        <v>0</v>
      </c>
      <c r="AK172" s="1" t="str">
        <f t="shared" si="30"/>
        <v/>
      </c>
      <c r="AL172" s="1" t="str">
        <f t="shared" si="31"/>
        <v/>
      </c>
      <c r="AM172" s="1" t="str">
        <f t="shared" si="32"/>
        <v/>
      </c>
    </row>
    <row r="173" spans="1:39">
      <c r="A173" s="655"/>
      <c r="B173" s="655"/>
      <c r="C173" s="657"/>
      <c r="D173" s="658"/>
      <c r="E173" s="659"/>
      <c r="F173" s="661"/>
      <c r="G173" s="661"/>
      <c r="H173" s="661"/>
      <c r="I173" s="663"/>
      <c r="J173" s="655"/>
      <c r="K173" s="661"/>
      <c r="L173" s="661"/>
      <c r="M173" s="663"/>
      <c r="N173" s="661"/>
      <c r="O173" s="655"/>
      <c r="P173" s="661"/>
      <c r="Q173" s="663"/>
      <c r="R173" s="664"/>
      <c r="S173">
        <f t="shared" si="22"/>
        <v>3</v>
      </c>
      <c r="T173">
        <f t="shared" si="23"/>
        <v>3</v>
      </c>
      <c r="U173">
        <f t="shared" si="24"/>
        <v>3</v>
      </c>
      <c r="Y173" s="1" t="str">
        <f t="shared" si="25"/>
        <v/>
      </c>
      <c r="Z173" s="1" t="str">
        <f t="shared" ca="1" si="26"/>
        <v/>
      </c>
      <c r="AA173" s="1" t="str">
        <f t="shared" ca="1" si="27"/>
        <v/>
      </c>
      <c r="AB173" s="1" t="str">
        <f t="shared" ca="1" si="28"/>
        <v/>
      </c>
      <c r="AE173" s="2">
        <f t="shared" si="29"/>
        <v>0</v>
      </c>
      <c r="AK173" s="1" t="str">
        <f t="shared" si="30"/>
        <v/>
      </c>
      <c r="AL173" s="1" t="str">
        <f t="shared" si="31"/>
        <v/>
      </c>
      <c r="AM173" s="1" t="str">
        <f t="shared" si="32"/>
        <v/>
      </c>
    </row>
    <row r="174" spans="1:39">
      <c r="A174" s="655"/>
      <c r="B174" s="655"/>
      <c r="C174" s="657"/>
      <c r="D174" s="658"/>
      <c r="E174" s="659"/>
      <c r="F174" s="661"/>
      <c r="G174" s="661"/>
      <c r="H174" s="661"/>
      <c r="I174" s="663"/>
      <c r="J174" s="655"/>
      <c r="K174" s="661"/>
      <c r="L174" s="661"/>
      <c r="M174" s="663"/>
      <c r="N174" s="661"/>
      <c r="O174" s="655"/>
      <c r="P174" s="661"/>
      <c r="Q174" s="663"/>
      <c r="R174" s="664"/>
      <c r="S174">
        <f t="shared" si="22"/>
        <v>3</v>
      </c>
      <c r="T174">
        <f t="shared" si="23"/>
        <v>3</v>
      </c>
      <c r="U174">
        <f t="shared" si="24"/>
        <v>3</v>
      </c>
      <c r="Y174" s="1" t="str">
        <f t="shared" si="25"/>
        <v/>
      </c>
      <c r="Z174" s="1" t="str">
        <f t="shared" ca="1" si="26"/>
        <v/>
      </c>
      <c r="AA174" s="1" t="str">
        <f t="shared" ca="1" si="27"/>
        <v/>
      </c>
      <c r="AB174" s="1" t="str">
        <f t="shared" ca="1" si="28"/>
        <v/>
      </c>
      <c r="AE174" s="2">
        <f t="shared" si="29"/>
        <v>0</v>
      </c>
      <c r="AK174" s="1" t="str">
        <f t="shared" si="30"/>
        <v/>
      </c>
      <c r="AL174" s="1" t="str">
        <f t="shared" si="31"/>
        <v/>
      </c>
      <c r="AM174" s="1" t="str">
        <f t="shared" si="32"/>
        <v/>
      </c>
    </row>
    <row r="175" spans="1:39">
      <c r="A175" s="655"/>
      <c r="B175" s="655"/>
      <c r="C175" s="657"/>
      <c r="D175" s="658"/>
      <c r="E175" s="659"/>
      <c r="F175" s="661"/>
      <c r="G175" s="661"/>
      <c r="H175" s="661"/>
      <c r="I175" s="663"/>
      <c r="J175" s="655"/>
      <c r="K175" s="661"/>
      <c r="L175" s="661"/>
      <c r="M175" s="663"/>
      <c r="N175" s="661"/>
      <c r="O175" s="655"/>
      <c r="P175" s="661"/>
      <c r="Q175" s="663"/>
      <c r="R175" s="664"/>
      <c r="S175">
        <f t="shared" si="22"/>
        <v>3</v>
      </c>
      <c r="T175">
        <f t="shared" si="23"/>
        <v>3</v>
      </c>
      <c r="U175">
        <f t="shared" si="24"/>
        <v>3</v>
      </c>
      <c r="Y175" s="1" t="str">
        <f t="shared" si="25"/>
        <v/>
      </c>
      <c r="Z175" s="1" t="str">
        <f t="shared" ca="1" si="26"/>
        <v/>
      </c>
      <c r="AA175" s="1" t="str">
        <f t="shared" ca="1" si="27"/>
        <v/>
      </c>
      <c r="AB175" s="1" t="str">
        <f t="shared" ca="1" si="28"/>
        <v/>
      </c>
      <c r="AE175" s="2">
        <f t="shared" si="29"/>
        <v>0</v>
      </c>
      <c r="AK175" s="1" t="str">
        <f t="shared" si="30"/>
        <v/>
      </c>
      <c r="AL175" s="1" t="str">
        <f t="shared" si="31"/>
        <v/>
      </c>
      <c r="AM175" s="1" t="str">
        <f t="shared" si="32"/>
        <v/>
      </c>
    </row>
    <row r="176" spans="1:39">
      <c r="A176" s="655"/>
      <c r="B176" s="655"/>
      <c r="C176" s="657"/>
      <c r="D176" s="658"/>
      <c r="E176" s="659"/>
      <c r="F176" s="661"/>
      <c r="G176" s="661"/>
      <c r="H176" s="661"/>
      <c r="I176" s="663"/>
      <c r="J176" s="655"/>
      <c r="K176" s="661"/>
      <c r="L176" s="661"/>
      <c r="M176" s="663"/>
      <c r="N176" s="661"/>
      <c r="O176" s="655"/>
      <c r="P176" s="661"/>
      <c r="Q176" s="663"/>
      <c r="R176" s="664"/>
      <c r="S176">
        <f t="shared" si="22"/>
        <v>3</v>
      </c>
      <c r="T176">
        <f t="shared" si="23"/>
        <v>3</v>
      </c>
      <c r="U176">
        <f t="shared" si="24"/>
        <v>3</v>
      </c>
      <c r="Y176" s="1" t="str">
        <f t="shared" si="25"/>
        <v/>
      </c>
      <c r="Z176" s="1" t="str">
        <f t="shared" ca="1" si="26"/>
        <v/>
      </c>
      <c r="AA176" s="1" t="str">
        <f t="shared" ca="1" si="27"/>
        <v/>
      </c>
      <c r="AB176" s="1" t="str">
        <f t="shared" ca="1" si="28"/>
        <v/>
      </c>
      <c r="AE176" s="2">
        <f t="shared" si="29"/>
        <v>0</v>
      </c>
      <c r="AK176" s="1" t="str">
        <f t="shared" si="30"/>
        <v/>
      </c>
      <c r="AL176" s="1" t="str">
        <f t="shared" si="31"/>
        <v/>
      </c>
      <c r="AM176" s="1" t="str">
        <f t="shared" si="32"/>
        <v/>
      </c>
    </row>
    <row r="177" spans="1:39">
      <c r="A177" s="655"/>
      <c r="B177" s="655"/>
      <c r="C177" s="657"/>
      <c r="D177" s="658"/>
      <c r="E177" s="659"/>
      <c r="F177" s="661"/>
      <c r="G177" s="661"/>
      <c r="H177" s="661"/>
      <c r="I177" s="663"/>
      <c r="J177" s="655"/>
      <c r="K177" s="661"/>
      <c r="L177" s="661"/>
      <c r="M177" s="663"/>
      <c r="N177" s="661"/>
      <c r="O177" s="655"/>
      <c r="P177" s="661"/>
      <c r="Q177" s="663"/>
      <c r="R177" s="664"/>
      <c r="S177">
        <f t="shared" si="22"/>
        <v>3</v>
      </c>
      <c r="T177">
        <f t="shared" si="23"/>
        <v>3</v>
      </c>
      <c r="U177">
        <f t="shared" si="24"/>
        <v>3</v>
      </c>
      <c r="Y177" s="1" t="str">
        <f t="shared" si="25"/>
        <v/>
      </c>
      <c r="Z177" s="1" t="str">
        <f t="shared" ca="1" si="26"/>
        <v/>
      </c>
      <c r="AA177" s="1" t="str">
        <f t="shared" ca="1" si="27"/>
        <v/>
      </c>
      <c r="AB177" s="1" t="str">
        <f t="shared" ca="1" si="28"/>
        <v/>
      </c>
      <c r="AE177" s="2">
        <f t="shared" si="29"/>
        <v>0</v>
      </c>
      <c r="AK177" s="1" t="str">
        <f t="shared" si="30"/>
        <v/>
      </c>
      <c r="AL177" s="1" t="str">
        <f t="shared" si="31"/>
        <v/>
      </c>
      <c r="AM177" s="1" t="str">
        <f t="shared" si="32"/>
        <v/>
      </c>
    </row>
    <row r="178" spans="1:39">
      <c r="A178" s="655"/>
      <c r="B178" s="655"/>
      <c r="C178" s="657"/>
      <c r="D178" s="658"/>
      <c r="E178" s="659"/>
      <c r="F178" s="661"/>
      <c r="G178" s="661"/>
      <c r="H178" s="661"/>
      <c r="I178" s="663"/>
      <c r="J178" s="655"/>
      <c r="K178" s="661"/>
      <c r="L178" s="661"/>
      <c r="M178" s="663"/>
      <c r="N178" s="661"/>
      <c r="O178" s="655"/>
      <c r="P178" s="661"/>
      <c r="Q178" s="663"/>
      <c r="R178" s="664"/>
      <c r="S178">
        <f t="shared" si="22"/>
        <v>3</v>
      </c>
      <c r="T178">
        <f t="shared" si="23"/>
        <v>3</v>
      </c>
      <c r="U178">
        <f t="shared" si="24"/>
        <v>3</v>
      </c>
      <c r="Y178" s="1" t="str">
        <f t="shared" si="25"/>
        <v/>
      </c>
      <c r="Z178" s="1" t="str">
        <f t="shared" ca="1" si="26"/>
        <v/>
      </c>
      <c r="AA178" s="1" t="str">
        <f t="shared" ca="1" si="27"/>
        <v/>
      </c>
      <c r="AB178" s="1" t="str">
        <f t="shared" ca="1" si="28"/>
        <v/>
      </c>
      <c r="AE178" s="2">
        <f t="shared" si="29"/>
        <v>0</v>
      </c>
      <c r="AK178" s="1" t="str">
        <f t="shared" si="30"/>
        <v/>
      </c>
      <c r="AL178" s="1" t="str">
        <f t="shared" si="31"/>
        <v/>
      </c>
      <c r="AM178" s="1" t="str">
        <f t="shared" si="32"/>
        <v/>
      </c>
    </row>
    <row r="179" spans="1:39">
      <c r="A179" s="655"/>
      <c r="B179" s="655"/>
      <c r="C179" s="657"/>
      <c r="D179" s="658"/>
      <c r="E179" s="659"/>
      <c r="F179" s="661"/>
      <c r="G179" s="661"/>
      <c r="H179" s="661"/>
      <c r="I179" s="663"/>
      <c r="J179" s="655"/>
      <c r="K179" s="661"/>
      <c r="L179" s="661"/>
      <c r="M179" s="663"/>
      <c r="N179" s="661"/>
      <c r="O179" s="655"/>
      <c r="P179" s="661"/>
      <c r="Q179" s="663"/>
      <c r="R179" s="664"/>
      <c r="S179">
        <f t="shared" si="22"/>
        <v>3</v>
      </c>
      <c r="T179">
        <f t="shared" si="23"/>
        <v>3</v>
      </c>
      <c r="U179">
        <f t="shared" si="24"/>
        <v>3</v>
      </c>
      <c r="Y179" s="1" t="str">
        <f t="shared" si="25"/>
        <v/>
      </c>
      <c r="Z179" s="1" t="str">
        <f t="shared" ca="1" si="26"/>
        <v/>
      </c>
      <c r="AA179" s="1" t="str">
        <f t="shared" ca="1" si="27"/>
        <v/>
      </c>
      <c r="AB179" s="1" t="str">
        <f t="shared" ca="1" si="28"/>
        <v/>
      </c>
      <c r="AE179" s="2">
        <f t="shared" si="29"/>
        <v>0</v>
      </c>
      <c r="AK179" s="1" t="str">
        <f t="shared" si="30"/>
        <v/>
      </c>
      <c r="AL179" s="1" t="str">
        <f t="shared" si="31"/>
        <v/>
      </c>
      <c r="AM179" s="1" t="str">
        <f t="shared" si="32"/>
        <v/>
      </c>
    </row>
    <row r="180" spans="1:39">
      <c r="A180" s="655"/>
      <c r="B180" s="655"/>
      <c r="C180" s="657"/>
      <c r="D180" s="658"/>
      <c r="E180" s="659"/>
      <c r="F180" s="661"/>
      <c r="G180" s="661"/>
      <c r="H180" s="661"/>
      <c r="I180" s="663"/>
      <c r="J180" s="655"/>
      <c r="K180" s="661"/>
      <c r="L180" s="661"/>
      <c r="M180" s="663"/>
      <c r="N180" s="661"/>
      <c r="O180" s="655"/>
      <c r="P180" s="661"/>
      <c r="Q180" s="663"/>
      <c r="R180" s="664"/>
      <c r="S180">
        <f t="shared" si="22"/>
        <v>3</v>
      </c>
      <c r="T180">
        <f t="shared" si="23"/>
        <v>3</v>
      </c>
      <c r="U180">
        <f t="shared" si="24"/>
        <v>3</v>
      </c>
      <c r="Y180" s="1" t="str">
        <f t="shared" si="25"/>
        <v/>
      </c>
      <c r="Z180" s="1" t="str">
        <f t="shared" ca="1" si="26"/>
        <v/>
      </c>
      <c r="AA180" s="1" t="str">
        <f t="shared" ca="1" si="27"/>
        <v/>
      </c>
      <c r="AB180" s="1" t="str">
        <f t="shared" ca="1" si="28"/>
        <v/>
      </c>
      <c r="AE180" s="2">
        <f t="shared" si="29"/>
        <v>0</v>
      </c>
      <c r="AK180" s="1" t="str">
        <f t="shared" si="30"/>
        <v/>
      </c>
      <c r="AL180" s="1" t="str">
        <f t="shared" si="31"/>
        <v/>
      </c>
      <c r="AM180" s="1" t="str">
        <f t="shared" si="32"/>
        <v/>
      </c>
    </row>
    <row r="181" spans="1:39">
      <c r="A181" s="655"/>
      <c r="B181" s="655"/>
      <c r="C181" s="657"/>
      <c r="D181" s="658"/>
      <c r="E181" s="659"/>
      <c r="F181" s="661"/>
      <c r="G181" s="661"/>
      <c r="H181" s="661"/>
      <c r="I181" s="663"/>
      <c r="J181" s="655"/>
      <c r="K181" s="661"/>
      <c r="L181" s="661"/>
      <c r="M181" s="663"/>
      <c r="N181" s="661"/>
      <c r="O181" s="655"/>
      <c r="P181" s="661"/>
      <c r="Q181" s="663"/>
      <c r="R181" s="664"/>
      <c r="S181">
        <f t="shared" si="22"/>
        <v>3</v>
      </c>
      <c r="T181">
        <f t="shared" si="23"/>
        <v>3</v>
      </c>
      <c r="U181">
        <f t="shared" si="24"/>
        <v>3</v>
      </c>
      <c r="Y181" s="1" t="str">
        <f t="shared" si="25"/>
        <v/>
      </c>
      <c r="Z181" s="1" t="str">
        <f t="shared" ca="1" si="26"/>
        <v/>
      </c>
      <c r="AA181" s="1" t="str">
        <f t="shared" ca="1" si="27"/>
        <v/>
      </c>
      <c r="AB181" s="1" t="str">
        <f t="shared" ca="1" si="28"/>
        <v/>
      </c>
      <c r="AE181" s="2">
        <f t="shared" si="29"/>
        <v>0</v>
      </c>
      <c r="AK181" s="1" t="str">
        <f t="shared" si="30"/>
        <v/>
      </c>
      <c r="AL181" s="1" t="str">
        <f t="shared" si="31"/>
        <v/>
      </c>
      <c r="AM181" s="1" t="str">
        <f t="shared" si="32"/>
        <v/>
      </c>
    </row>
    <row r="182" spans="1:39">
      <c r="A182" s="655"/>
      <c r="B182" s="655"/>
      <c r="C182" s="657"/>
      <c r="D182" s="658"/>
      <c r="E182" s="659"/>
      <c r="F182" s="661"/>
      <c r="G182" s="661"/>
      <c r="H182" s="661"/>
      <c r="I182" s="663"/>
      <c r="J182" s="655"/>
      <c r="K182" s="661"/>
      <c r="L182" s="661"/>
      <c r="M182" s="663"/>
      <c r="N182" s="661"/>
      <c r="O182" s="655"/>
      <c r="P182" s="661"/>
      <c r="Q182" s="663"/>
      <c r="R182" s="664"/>
      <c r="S182">
        <f t="shared" si="22"/>
        <v>3</v>
      </c>
      <c r="T182">
        <f t="shared" si="23"/>
        <v>3</v>
      </c>
      <c r="U182">
        <f t="shared" si="24"/>
        <v>3</v>
      </c>
      <c r="Y182" s="1" t="str">
        <f t="shared" si="25"/>
        <v/>
      </c>
      <c r="Z182" s="1" t="str">
        <f t="shared" ca="1" si="26"/>
        <v/>
      </c>
      <c r="AA182" s="1" t="str">
        <f t="shared" ca="1" si="27"/>
        <v/>
      </c>
      <c r="AB182" s="1" t="str">
        <f t="shared" ca="1" si="28"/>
        <v/>
      </c>
      <c r="AE182" s="2">
        <f t="shared" si="29"/>
        <v>0</v>
      </c>
      <c r="AK182" s="1" t="str">
        <f t="shared" si="30"/>
        <v/>
      </c>
      <c r="AL182" s="1" t="str">
        <f t="shared" si="31"/>
        <v/>
      </c>
      <c r="AM182" s="1" t="str">
        <f t="shared" si="32"/>
        <v/>
      </c>
    </row>
    <row r="183" spans="1:39">
      <c r="A183" s="655"/>
      <c r="B183" s="655"/>
      <c r="C183" s="657"/>
      <c r="D183" s="658"/>
      <c r="E183" s="659"/>
      <c r="F183" s="661"/>
      <c r="G183" s="661"/>
      <c r="H183" s="661"/>
      <c r="I183" s="663"/>
      <c r="J183" s="655"/>
      <c r="K183" s="661"/>
      <c r="L183" s="661"/>
      <c r="M183" s="663"/>
      <c r="N183" s="661"/>
      <c r="O183" s="655"/>
      <c r="P183" s="661"/>
      <c r="Q183" s="663"/>
      <c r="R183" s="664"/>
      <c r="S183">
        <f t="shared" si="22"/>
        <v>3</v>
      </c>
      <c r="T183">
        <f t="shared" si="23"/>
        <v>3</v>
      </c>
      <c r="U183">
        <f t="shared" si="24"/>
        <v>3</v>
      </c>
      <c r="Y183" s="1" t="str">
        <f t="shared" si="25"/>
        <v/>
      </c>
      <c r="Z183" s="1" t="str">
        <f t="shared" ca="1" si="26"/>
        <v/>
      </c>
      <c r="AA183" s="1" t="str">
        <f t="shared" ca="1" si="27"/>
        <v/>
      </c>
      <c r="AB183" s="1" t="str">
        <f t="shared" ca="1" si="28"/>
        <v/>
      </c>
      <c r="AE183" s="2">
        <f t="shared" si="29"/>
        <v>0</v>
      </c>
      <c r="AK183" s="1" t="str">
        <f t="shared" si="30"/>
        <v/>
      </c>
      <c r="AL183" s="1" t="str">
        <f t="shared" si="31"/>
        <v/>
      </c>
      <c r="AM183" s="1" t="str">
        <f t="shared" si="32"/>
        <v/>
      </c>
    </row>
    <row r="184" spans="1:39">
      <c r="A184" s="655"/>
      <c r="B184" s="655"/>
      <c r="C184" s="657"/>
      <c r="D184" s="658"/>
      <c r="E184" s="659"/>
      <c r="F184" s="661"/>
      <c r="G184" s="661"/>
      <c r="H184" s="661"/>
      <c r="I184" s="663"/>
      <c r="J184" s="655"/>
      <c r="K184" s="661"/>
      <c r="L184" s="661"/>
      <c r="M184" s="663"/>
      <c r="N184" s="661"/>
      <c r="O184" s="655"/>
      <c r="P184" s="661"/>
      <c r="Q184" s="663"/>
      <c r="R184" s="664"/>
      <c r="S184">
        <f t="shared" si="22"/>
        <v>3</v>
      </c>
      <c r="T184">
        <f t="shared" si="23"/>
        <v>3</v>
      </c>
      <c r="U184">
        <f t="shared" si="24"/>
        <v>3</v>
      </c>
      <c r="Y184" s="1" t="str">
        <f t="shared" si="25"/>
        <v/>
      </c>
      <c r="Z184" s="1" t="str">
        <f t="shared" ca="1" si="26"/>
        <v/>
      </c>
      <c r="AA184" s="1" t="str">
        <f t="shared" ca="1" si="27"/>
        <v/>
      </c>
      <c r="AB184" s="1" t="str">
        <f t="shared" ca="1" si="28"/>
        <v/>
      </c>
      <c r="AE184" s="2">
        <f t="shared" si="29"/>
        <v>0</v>
      </c>
      <c r="AK184" s="1" t="str">
        <f t="shared" si="30"/>
        <v/>
      </c>
      <c r="AL184" s="1" t="str">
        <f t="shared" si="31"/>
        <v/>
      </c>
      <c r="AM184" s="1" t="str">
        <f t="shared" si="32"/>
        <v/>
      </c>
    </row>
    <row r="185" spans="1:39">
      <c r="A185" s="655"/>
      <c r="B185" s="655"/>
      <c r="C185" s="657"/>
      <c r="D185" s="658"/>
      <c r="E185" s="659"/>
      <c r="F185" s="661"/>
      <c r="G185" s="661"/>
      <c r="H185" s="661"/>
      <c r="I185" s="663"/>
      <c r="J185" s="655"/>
      <c r="K185" s="661"/>
      <c r="L185" s="661"/>
      <c r="M185" s="663"/>
      <c r="N185" s="661"/>
      <c r="O185" s="655"/>
      <c r="P185" s="661"/>
      <c r="Q185" s="663"/>
      <c r="R185" s="664"/>
      <c r="S185">
        <f t="shared" si="22"/>
        <v>3</v>
      </c>
      <c r="T185">
        <f t="shared" si="23"/>
        <v>3</v>
      </c>
      <c r="U185">
        <f t="shared" si="24"/>
        <v>3</v>
      </c>
      <c r="Y185" s="1" t="str">
        <f t="shared" si="25"/>
        <v/>
      </c>
      <c r="Z185" s="1" t="str">
        <f t="shared" ca="1" si="26"/>
        <v/>
      </c>
      <c r="AA185" s="1" t="str">
        <f t="shared" ca="1" si="27"/>
        <v/>
      </c>
      <c r="AB185" s="1" t="str">
        <f t="shared" ca="1" si="28"/>
        <v/>
      </c>
      <c r="AE185" s="2">
        <f t="shared" si="29"/>
        <v>0</v>
      </c>
      <c r="AK185" s="1" t="str">
        <f t="shared" si="30"/>
        <v/>
      </c>
      <c r="AL185" s="1" t="str">
        <f t="shared" si="31"/>
        <v/>
      </c>
      <c r="AM185" s="1" t="str">
        <f t="shared" si="32"/>
        <v/>
      </c>
    </row>
    <row r="186" spans="1:39">
      <c r="A186" s="655"/>
      <c r="B186" s="655"/>
      <c r="C186" s="657"/>
      <c r="D186" s="658"/>
      <c r="E186" s="659"/>
      <c r="F186" s="661"/>
      <c r="G186" s="661"/>
      <c r="H186" s="661"/>
      <c r="I186" s="663"/>
      <c r="J186" s="655"/>
      <c r="K186" s="661"/>
      <c r="L186" s="661"/>
      <c r="M186" s="663"/>
      <c r="N186" s="661"/>
      <c r="O186" s="655"/>
      <c r="P186" s="661"/>
      <c r="Q186" s="663"/>
      <c r="R186" s="664"/>
      <c r="S186">
        <f t="shared" si="22"/>
        <v>3</v>
      </c>
      <c r="T186">
        <f t="shared" si="23"/>
        <v>3</v>
      </c>
      <c r="U186">
        <f t="shared" si="24"/>
        <v>3</v>
      </c>
      <c r="Y186" s="1" t="str">
        <f t="shared" si="25"/>
        <v/>
      </c>
      <c r="Z186" s="1" t="str">
        <f t="shared" ca="1" si="26"/>
        <v/>
      </c>
      <c r="AA186" s="1" t="str">
        <f t="shared" ca="1" si="27"/>
        <v/>
      </c>
      <c r="AB186" s="1" t="str">
        <f t="shared" ca="1" si="28"/>
        <v/>
      </c>
      <c r="AE186" s="2">
        <f t="shared" si="29"/>
        <v>0</v>
      </c>
      <c r="AK186" s="1" t="str">
        <f t="shared" si="30"/>
        <v/>
      </c>
      <c r="AL186" s="1" t="str">
        <f t="shared" si="31"/>
        <v/>
      </c>
      <c r="AM186" s="1" t="str">
        <f t="shared" si="32"/>
        <v/>
      </c>
    </row>
    <row r="187" spans="1:39">
      <c r="A187" s="655"/>
      <c r="B187" s="655"/>
      <c r="C187" s="657"/>
      <c r="D187" s="658"/>
      <c r="E187" s="659"/>
      <c r="F187" s="661"/>
      <c r="G187" s="661"/>
      <c r="H187" s="661"/>
      <c r="I187" s="663"/>
      <c r="J187" s="655"/>
      <c r="K187" s="661"/>
      <c r="L187" s="661"/>
      <c r="M187" s="663"/>
      <c r="N187" s="661"/>
      <c r="O187" s="655"/>
      <c r="P187" s="661"/>
      <c r="Q187" s="663"/>
      <c r="R187" s="664"/>
      <c r="S187">
        <f t="shared" si="22"/>
        <v>3</v>
      </c>
      <c r="T187">
        <f t="shared" si="23"/>
        <v>3</v>
      </c>
      <c r="U187">
        <f t="shared" si="24"/>
        <v>3</v>
      </c>
      <c r="Y187" s="1" t="str">
        <f t="shared" si="25"/>
        <v/>
      </c>
      <c r="Z187" s="1" t="str">
        <f t="shared" ca="1" si="26"/>
        <v/>
      </c>
      <c r="AA187" s="1" t="str">
        <f t="shared" ca="1" si="27"/>
        <v/>
      </c>
      <c r="AB187" s="1" t="str">
        <f t="shared" ca="1" si="28"/>
        <v/>
      </c>
      <c r="AE187" s="2">
        <f t="shared" si="29"/>
        <v>0</v>
      </c>
      <c r="AK187" s="1" t="str">
        <f t="shared" si="30"/>
        <v/>
      </c>
      <c r="AL187" s="1" t="str">
        <f t="shared" si="31"/>
        <v/>
      </c>
      <c r="AM187" s="1" t="str">
        <f t="shared" si="32"/>
        <v/>
      </c>
    </row>
    <row r="188" spans="1:39">
      <c r="A188" s="655"/>
      <c r="B188" s="655"/>
      <c r="C188" s="657"/>
      <c r="D188" s="658"/>
      <c r="E188" s="659"/>
      <c r="F188" s="661"/>
      <c r="G188" s="661"/>
      <c r="H188" s="661"/>
      <c r="I188" s="663"/>
      <c r="J188" s="655"/>
      <c r="K188" s="661"/>
      <c r="L188" s="661"/>
      <c r="M188" s="663"/>
      <c r="N188" s="661"/>
      <c r="O188" s="655"/>
      <c r="P188" s="661"/>
      <c r="Q188" s="663"/>
      <c r="R188" s="664"/>
      <c r="S188">
        <f t="shared" si="22"/>
        <v>3</v>
      </c>
      <c r="T188">
        <f t="shared" si="23"/>
        <v>3</v>
      </c>
      <c r="U188">
        <f t="shared" si="24"/>
        <v>3</v>
      </c>
      <c r="Y188" s="1" t="str">
        <f t="shared" si="25"/>
        <v/>
      </c>
      <c r="Z188" s="1" t="str">
        <f t="shared" ca="1" si="26"/>
        <v/>
      </c>
      <c r="AA188" s="1" t="str">
        <f t="shared" ca="1" si="27"/>
        <v/>
      </c>
      <c r="AB188" s="1" t="str">
        <f t="shared" ca="1" si="28"/>
        <v/>
      </c>
      <c r="AE188" s="2">
        <f t="shared" si="29"/>
        <v>0</v>
      </c>
      <c r="AK188" s="1" t="str">
        <f t="shared" si="30"/>
        <v/>
      </c>
      <c r="AL188" s="1" t="str">
        <f t="shared" si="31"/>
        <v/>
      </c>
      <c r="AM188" s="1" t="str">
        <f t="shared" si="32"/>
        <v/>
      </c>
    </row>
    <row r="189" spans="1:39">
      <c r="A189" s="655"/>
      <c r="B189" s="655"/>
      <c r="C189" s="657"/>
      <c r="D189" s="658"/>
      <c r="E189" s="659"/>
      <c r="F189" s="661"/>
      <c r="G189" s="661"/>
      <c r="H189" s="661"/>
      <c r="I189" s="663"/>
      <c r="J189" s="655"/>
      <c r="K189" s="661"/>
      <c r="L189" s="661"/>
      <c r="M189" s="663"/>
      <c r="N189" s="661"/>
      <c r="O189" s="655"/>
      <c r="P189" s="661"/>
      <c r="Q189" s="663"/>
      <c r="R189" s="664"/>
      <c r="S189">
        <f t="shared" si="22"/>
        <v>3</v>
      </c>
      <c r="T189">
        <f t="shared" si="23"/>
        <v>3</v>
      </c>
      <c r="U189">
        <f t="shared" si="24"/>
        <v>3</v>
      </c>
      <c r="Y189" s="1" t="str">
        <f t="shared" si="25"/>
        <v/>
      </c>
      <c r="Z189" s="1" t="str">
        <f t="shared" ca="1" si="26"/>
        <v/>
      </c>
      <c r="AA189" s="1" t="str">
        <f t="shared" ca="1" si="27"/>
        <v/>
      </c>
      <c r="AB189" s="1" t="str">
        <f t="shared" ca="1" si="28"/>
        <v/>
      </c>
      <c r="AE189" s="2">
        <f t="shared" si="29"/>
        <v>0</v>
      </c>
      <c r="AK189" s="1" t="str">
        <f t="shared" si="30"/>
        <v/>
      </c>
      <c r="AL189" s="1" t="str">
        <f t="shared" si="31"/>
        <v/>
      </c>
      <c r="AM189" s="1" t="str">
        <f t="shared" si="32"/>
        <v/>
      </c>
    </row>
    <row r="190" spans="1:39">
      <c r="A190" s="655"/>
      <c r="B190" s="655"/>
      <c r="C190" s="657"/>
      <c r="D190" s="658"/>
      <c r="E190" s="659"/>
      <c r="F190" s="661"/>
      <c r="G190" s="661"/>
      <c r="H190" s="661"/>
      <c r="I190" s="663"/>
      <c r="J190" s="655"/>
      <c r="K190" s="661"/>
      <c r="L190" s="661"/>
      <c r="M190" s="663"/>
      <c r="N190" s="661"/>
      <c r="O190" s="655"/>
      <c r="P190" s="661"/>
      <c r="Q190" s="663"/>
      <c r="R190" s="664"/>
      <c r="S190">
        <f t="shared" si="22"/>
        <v>3</v>
      </c>
      <c r="T190">
        <f t="shared" si="23"/>
        <v>3</v>
      </c>
      <c r="U190">
        <f t="shared" si="24"/>
        <v>3</v>
      </c>
      <c r="Y190" s="1" t="str">
        <f t="shared" si="25"/>
        <v/>
      </c>
      <c r="Z190" s="1" t="str">
        <f t="shared" ca="1" si="26"/>
        <v/>
      </c>
      <c r="AA190" s="1" t="str">
        <f t="shared" ca="1" si="27"/>
        <v/>
      </c>
      <c r="AB190" s="1" t="str">
        <f t="shared" ca="1" si="28"/>
        <v/>
      </c>
      <c r="AE190" s="2">
        <f t="shared" si="29"/>
        <v>0</v>
      </c>
      <c r="AK190" s="1" t="str">
        <f t="shared" si="30"/>
        <v/>
      </c>
      <c r="AL190" s="1" t="str">
        <f t="shared" si="31"/>
        <v/>
      </c>
      <c r="AM190" s="1" t="str">
        <f t="shared" si="32"/>
        <v/>
      </c>
    </row>
    <row r="191" spans="1:39">
      <c r="A191" s="655"/>
      <c r="B191" s="655"/>
      <c r="C191" s="657"/>
      <c r="D191" s="658"/>
      <c r="E191" s="659"/>
      <c r="F191" s="661"/>
      <c r="G191" s="661"/>
      <c r="H191" s="661"/>
      <c r="I191" s="663"/>
      <c r="J191" s="655"/>
      <c r="K191" s="661"/>
      <c r="L191" s="661"/>
      <c r="M191" s="663"/>
      <c r="N191" s="661"/>
      <c r="O191" s="655"/>
      <c r="P191" s="661"/>
      <c r="Q191" s="663"/>
      <c r="R191" s="664"/>
      <c r="S191">
        <f t="shared" si="22"/>
        <v>3</v>
      </c>
      <c r="T191">
        <f t="shared" si="23"/>
        <v>3</v>
      </c>
      <c r="U191">
        <f t="shared" si="24"/>
        <v>3</v>
      </c>
      <c r="Y191" s="1" t="str">
        <f t="shared" si="25"/>
        <v/>
      </c>
      <c r="Z191" s="1" t="str">
        <f t="shared" ca="1" si="26"/>
        <v/>
      </c>
      <c r="AA191" s="1" t="str">
        <f t="shared" ca="1" si="27"/>
        <v/>
      </c>
      <c r="AB191" s="1" t="str">
        <f t="shared" ca="1" si="28"/>
        <v/>
      </c>
      <c r="AE191" s="2">
        <f t="shared" si="29"/>
        <v>0</v>
      </c>
      <c r="AK191" s="1" t="str">
        <f t="shared" si="30"/>
        <v/>
      </c>
      <c r="AL191" s="1" t="str">
        <f t="shared" si="31"/>
        <v/>
      </c>
      <c r="AM191" s="1" t="str">
        <f t="shared" si="32"/>
        <v/>
      </c>
    </row>
    <row r="192" spans="1:39">
      <c r="A192" s="655"/>
      <c r="B192" s="655"/>
      <c r="C192" s="657"/>
      <c r="D192" s="658"/>
      <c r="E192" s="659"/>
      <c r="F192" s="661"/>
      <c r="G192" s="661"/>
      <c r="H192" s="661"/>
      <c r="I192" s="663"/>
      <c r="J192" s="655"/>
      <c r="K192" s="661"/>
      <c r="L192" s="661"/>
      <c r="M192" s="663"/>
      <c r="N192" s="661"/>
      <c r="O192" s="655"/>
      <c r="P192" s="661"/>
      <c r="Q192" s="663"/>
      <c r="R192" s="664"/>
      <c r="S192">
        <f t="shared" si="22"/>
        <v>3</v>
      </c>
      <c r="T192">
        <f t="shared" si="23"/>
        <v>3</v>
      </c>
      <c r="U192">
        <f t="shared" si="24"/>
        <v>3</v>
      </c>
      <c r="Y192" s="1" t="str">
        <f t="shared" si="25"/>
        <v/>
      </c>
      <c r="Z192" s="1" t="str">
        <f t="shared" ca="1" si="26"/>
        <v/>
      </c>
      <c r="AA192" s="1" t="str">
        <f t="shared" ca="1" si="27"/>
        <v/>
      </c>
      <c r="AB192" s="1" t="str">
        <f t="shared" ca="1" si="28"/>
        <v/>
      </c>
      <c r="AE192" s="2">
        <f t="shared" si="29"/>
        <v>0</v>
      </c>
      <c r="AK192" s="1" t="str">
        <f t="shared" si="30"/>
        <v/>
      </c>
      <c r="AL192" s="1" t="str">
        <f t="shared" si="31"/>
        <v/>
      </c>
      <c r="AM192" s="1" t="str">
        <f t="shared" si="32"/>
        <v/>
      </c>
    </row>
    <row r="193" spans="1:39">
      <c r="A193" s="655"/>
      <c r="B193" s="655"/>
      <c r="C193" s="657"/>
      <c r="D193" s="658"/>
      <c r="E193" s="659"/>
      <c r="F193" s="661"/>
      <c r="G193" s="661"/>
      <c r="H193" s="661"/>
      <c r="I193" s="663"/>
      <c r="J193" s="655"/>
      <c r="K193" s="661"/>
      <c r="L193" s="661"/>
      <c r="M193" s="663"/>
      <c r="N193" s="661"/>
      <c r="O193" s="655"/>
      <c r="P193" s="661"/>
      <c r="Q193" s="663"/>
      <c r="R193" s="664"/>
      <c r="S193">
        <f t="shared" si="22"/>
        <v>3</v>
      </c>
      <c r="T193">
        <f t="shared" si="23"/>
        <v>3</v>
      </c>
      <c r="U193">
        <f t="shared" si="24"/>
        <v>3</v>
      </c>
      <c r="Y193" s="1" t="str">
        <f t="shared" si="25"/>
        <v/>
      </c>
      <c r="Z193" s="1" t="str">
        <f t="shared" ca="1" si="26"/>
        <v/>
      </c>
      <c r="AA193" s="1" t="str">
        <f t="shared" ca="1" si="27"/>
        <v/>
      </c>
      <c r="AB193" s="1" t="str">
        <f t="shared" ca="1" si="28"/>
        <v/>
      </c>
      <c r="AE193" s="2">
        <f t="shared" si="29"/>
        <v>0</v>
      </c>
      <c r="AK193" s="1" t="str">
        <f t="shared" si="30"/>
        <v/>
      </c>
      <c r="AL193" s="1" t="str">
        <f t="shared" si="31"/>
        <v/>
      </c>
      <c r="AM193" s="1" t="str">
        <f t="shared" si="32"/>
        <v/>
      </c>
    </row>
    <row r="194" spans="1:39">
      <c r="A194" s="655"/>
      <c r="B194" s="655"/>
      <c r="C194" s="657"/>
      <c r="D194" s="658"/>
      <c r="E194" s="659"/>
      <c r="F194" s="661"/>
      <c r="G194" s="661"/>
      <c r="H194" s="661"/>
      <c r="I194" s="663"/>
      <c r="J194" s="655"/>
      <c r="K194" s="661"/>
      <c r="L194" s="661"/>
      <c r="M194" s="663"/>
      <c r="N194" s="661"/>
      <c r="O194" s="655"/>
      <c r="P194" s="661"/>
      <c r="Q194" s="663"/>
      <c r="R194" s="664"/>
      <c r="S194">
        <f t="shared" ref="S194:S220" si="33">IF(LEN(C194)&gt;0,IF(LEFT(F194,2)=$V$1,1,2),3)</f>
        <v>3</v>
      </c>
      <c r="T194">
        <f t="shared" ref="T194:T220" si="34">IF(LEN(C194)&gt;0,IF(LEFT(F194,4)=$W$1,1,2),3)</f>
        <v>3</v>
      </c>
      <c r="U194">
        <f t="shared" ref="U194:U220" si="35">IF(LEN(C194)&gt;0,IF(LEFT(F194,7)=$X$1,1,2),3)</f>
        <v>3</v>
      </c>
      <c r="Y194" s="1" t="str">
        <f t="shared" si="25"/>
        <v/>
      </c>
      <c r="Z194" s="1" t="str">
        <f t="shared" ca="1" si="26"/>
        <v/>
      </c>
      <c r="AA194" s="1" t="str">
        <f t="shared" ca="1" si="27"/>
        <v/>
      </c>
      <c r="AB194" s="1" t="str">
        <f t="shared" ca="1" si="28"/>
        <v/>
      </c>
      <c r="AE194" s="2">
        <f t="shared" si="29"/>
        <v>0</v>
      </c>
      <c r="AK194" s="1" t="str">
        <f t="shared" si="30"/>
        <v/>
      </c>
      <c r="AL194" s="1" t="str">
        <f t="shared" si="31"/>
        <v/>
      </c>
      <c r="AM194" s="1" t="str">
        <f t="shared" si="32"/>
        <v/>
      </c>
    </row>
    <row r="195" spans="1:39">
      <c r="A195" s="655"/>
      <c r="B195" s="655"/>
      <c r="C195" s="657"/>
      <c r="D195" s="658"/>
      <c r="E195" s="659"/>
      <c r="F195" s="661"/>
      <c r="G195" s="661"/>
      <c r="H195" s="661"/>
      <c r="I195" s="663"/>
      <c r="J195" s="655"/>
      <c r="K195" s="661"/>
      <c r="L195" s="661"/>
      <c r="M195" s="663"/>
      <c r="N195" s="661"/>
      <c r="O195" s="655"/>
      <c r="P195" s="661"/>
      <c r="Q195" s="663"/>
      <c r="R195" s="664"/>
      <c r="S195">
        <f t="shared" si="33"/>
        <v>3</v>
      </c>
      <c r="T195">
        <f t="shared" si="34"/>
        <v>3</v>
      </c>
      <c r="U195">
        <f t="shared" si="35"/>
        <v>3</v>
      </c>
      <c r="Y195" s="1" t="str">
        <f t="shared" ref="Y195:Y220" si="36">RIGHT(M195,4)</f>
        <v/>
      </c>
      <c r="Z195" s="1" t="str">
        <f t="shared" ref="Z195:Z220" ca="1" si="37">IF(M195&gt;0,YEAR(TODAY())-Y195,"")</f>
        <v/>
      </c>
      <c r="AA195" s="1" t="str">
        <f t="shared" ref="AA195:AA220" ca="1" si="38">IF(H195="",AB195,IF(AB195="",H195,CONCATENATE(AB195," - ",H195)))</f>
        <v/>
      </c>
      <c r="AB195" s="1" t="str">
        <f t="shared" ref="AB195:AB220" ca="1" si="39">IF(ISERROR($Z195),"",IF($Z195&gt;22,"",(VLOOKUP($Z195,$AC$2:$AD$20,2,FALSE))))</f>
        <v/>
      </c>
      <c r="AE195" s="2">
        <f t="shared" ref="AE195:AE220" si="40">IF(ISERROR(VLOOKUP(G195,$AF$1:$AG$11,2,FALSE))=FALSE,VLOOKUP(G195,$AF$1:$AG$11,2,FALSE),G195)</f>
        <v>0</v>
      </c>
      <c r="AK195" s="1" t="str">
        <f t="shared" ref="AK195:AK201" si="41">IF(AL195&lt;&gt;"",AL195,AM195)</f>
        <v/>
      </c>
      <c r="AL195" s="1" t="str">
        <f t="shared" ref="AL195:AL201" si="42">IF(E195="","",IF(AND(E195="H",Z195&lt;17),"Garçon",IF(E195="D","","Homme")))</f>
        <v/>
      </c>
      <c r="AM195" s="1" t="str">
        <f t="shared" ref="AM195:AM201" si="43">IF(E195="","",IF(AND(E195="D",Z195&lt;17),"Fille",IF(E195="H","","Femme")))</f>
        <v/>
      </c>
    </row>
    <row r="196" spans="1:39">
      <c r="A196" s="655"/>
      <c r="B196" s="655"/>
      <c r="C196" s="657"/>
      <c r="D196" s="658"/>
      <c r="E196" s="659"/>
      <c r="F196" s="661"/>
      <c r="G196" s="661"/>
      <c r="H196" s="661"/>
      <c r="I196" s="663"/>
      <c r="J196" s="655"/>
      <c r="K196" s="661"/>
      <c r="L196" s="661"/>
      <c r="M196" s="663"/>
      <c r="N196" s="661"/>
      <c r="O196" s="655"/>
      <c r="P196" s="661"/>
      <c r="Q196" s="663"/>
      <c r="R196" s="664"/>
      <c r="S196">
        <f t="shared" si="33"/>
        <v>3</v>
      </c>
      <c r="T196">
        <f t="shared" si="34"/>
        <v>3</v>
      </c>
      <c r="U196">
        <f t="shared" si="35"/>
        <v>3</v>
      </c>
      <c r="Y196" s="1" t="str">
        <f t="shared" si="36"/>
        <v/>
      </c>
      <c r="Z196" s="1" t="str">
        <f t="shared" ca="1" si="37"/>
        <v/>
      </c>
      <c r="AA196" s="1" t="str">
        <f t="shared" ca="1" si="38"/>
        <v/>
      </c>
      <c r="AB196" s="1" t="str">
        <f t="shared" ca="1" si="39"/>
        <v/>
      </c>
      <c r="AE196" s="2">
        <f t="shared" si="40"/>
        <v>0</v>
      </c>
      <c r="AK196" s="1" t="str">
        <f t="shared" si="41"/>
        <v/>
      </c>
      <c r="AL196" s="1" t="str">
        <f t="shared" si="42"/>
        <v/>
      </c>
      <c r="AM196" s="1" t="str">
        <f t="shared" si="43"/>
        <v/>
      </c>
    </row>
    <row r="197" spans="1:39">
      <c r="A197" s="655"/>
      <c r="B197" s="655"/>
      <c r="C197" s="657"/>
      <c r="D197" s="658"/>
      <c r="E197" s="659"/>
      <c r="F197" s="661"/>
      <c r="G197" s="661"/>
      <c r="H197" s="661"/>
      <c r="I197" s="663"/>
      <c r="J197" s="655"/>
      <c r="K197" s="661"/>
      <c r="L197" s="661"/>
      <c r="M197" s="663"/>
      <c r="N197" s="661"/>
      <c r="O197" s="655"/>
      <c r="P197" s="661"/>
      <c r="Q197" s="663"/>
      <c r="R197" s="664"/>
      <c r="S197">
        <f t="shared" si="33"/>
        <v>3</v>
      </c>
      <c r="T197">
        <f t="shared" si="34"/>
        <v>3</v>
      </c>
      <c r="U197">
        <f t="shared" si="35"/>
        <v>3</v>
      </c>
      <c r="Y197" s="1" t="str">
        <f t="shared" si="36"/>
        <v/>
      </c>
      <c r="Z197" s="1" t="str">
        <f t="shared" ca="1" si="37"/>
        <v/>
      </c>
      <c r="AA197" s="1" t="str">
        <f t="shared" ca="1" si="38"/>
        <v/>
      </c>
      <c r="AB197" s="1" t="str">
        <f t="shared" ca="1" si="39"/>
        <v/>
      </c>
      <c r="AE197" s="2">
        <f t="shared" si="40"/>
        <v>0</v>
      </c>
      <c r="AK197" s="1" t="str">
        <f t="shared" si="41"/>
        <v/>
      </c>
      <c r="AL197" s="1" t="str">
        <f t="shared" si="42"/>
        <v/>
      </c>
      <c r="AM197" s="1" t="str">
        <f t="shared" si="43"/>
        <v/>
      </c>
    </row>
    <row r="198" spans="1:39">
      <c r="A198" s="655"/>
      <c r="B198" s="655"/>
      <c r="C198" s="657"/>
      <c r="D198" s="658"/>
      <c r="E198" s="659"/>
      <c r="F198" s="661"/>
      <c r="G198" s="661"/>
      <c r="H198" s="661"/>
      <c r="I198" s="663"/>
      <c r="J198" s="655"/>
      <c r="K198" s="661"/>
      <c r="L198" s="661"/>
      <c r="M198" s="663"/>
      <c r="N198" s="661"/>
      <c r="O198" s="655"/>
      <c r="P198" s="661"/>
      <c r="Q198" s="663"/>
      <c r="R198" s="664"/>
      <c r="S198">
        <f t="shared" si="33"/>
        <v>3</v>
      </c>
      <c r="T198">
        <f t="shared" si="34"/>
        <v>3</v>
      </c>
      <c r="U198">
        <f t="shared" si="35"/>
        <v>3</v>
      </c>
      <c r="Y198" s="1" t="str">
        <f t="shared" si="36"/>
        <v/>
      </c>
      <c r="Z198" s="1" t="str">
        <f t="shared" ca="1" si="37"/>
        <v/>
      </c>
      <c r="AA198" s="1" t="str">
        <f t="shared" ca="1" si="38"/>
        <v/>
      </c>
      <c r="AB198" s="1" t="str">
        <f t="shared" ca="1" si="39"/>
        <v/>
      </c>
      <c r="AE198" s="2">
        <f t="shared" si="40"/>
        <v>0</v>
      </c>
      <c r="AK198" s="1" t="str">
        <f t="shared" si="41"/>
        <v/>
      </c>
      <c r="AL198" s="1" t="str">
        <f t="shared" si="42"/>
        <v/>
      </c>
      <c r="AM198" s="1" t="str">
        <f t="shared" si="43"/>
        <v/>
      </c>
    </row>
    <row r="199" spans="1:39">
      <c r="A199" s="655"/>
      <c r="B199" s="655"/>
      <c r="C199" s="657"/>
      <c r="D199" s="658"/>
      <c r="E199" s="659"/>
      <c r="F199" s="661"/>
      <c r="G199" s="661"/>
      <c r="H199" s="661"/>
      <c r="I199" s="663"/>
      <c r="J199" s="655"/>
      <c r="K199" s="661"/>
      <c r="L199" s="661"/>
      <c r="M199" s="663"/>
      <c r="N199" s="661"/>
      <c r="O199" s="655"/>
      <c r="P199" s="661"/>
      <c r="Q199" s="663"/>
      <c r="R199" s="664"/>
      <c r="S199">
        <f t="shared" si="33"/>
        <v>3</v>
      </c>
      <c r="T199">
        <f t="shared" si="34"/>
        <v>3</v>
      </c>
      <c r="U199">
        <f t="shared" si="35"/>
        <v>3</v>
      </c>
      <c r="Y199" s="1" t="str">
        <f t="shared" si="36"/>
        <v/>
      </c>
      <c r="Z199" s="1" t="str">
        <f t="shared" ca="1" si="37"/>
        <v/>
      </c>
      <c r="AA199" s="1" t="str">
        <f t="shared" ca="1" si="38"/>
        <v/>
      </c>
      <c r="AB199" s="1" t="str">
        <f t="shared" ca="1" si="39"/>
        <v/>
      </c>
      <c r="AE199" s="2">
        <f t="shared" si="40"/>
        <v>0</v>
      </c>
      <c r="AK199" s="1" t="str">
        <f t="shared" si="41"/>
        <v/>
      </c>
      <c r="AL199" s="1" t="str">
        <f t="shared" si="42"/>
        <v/>
      </c>
      <c r="AM199" s="1" t="str">
        <f t="shared" si="43"/>
        <v/>
      </c>
    </row>
    <row r="200" spans="1:39">
      <c r="A200" s="655"/>
      <c r="B200" s="655"/>
      <c r="C200" s="657"/>
      <c r="D200" s="658"/>
      <c r="E200" s="659"/>
      <c r="F200" s="661"/>
      <c r="G200" s="661"/>
      <c r="H200" s="661"/>
      <c r="I200" s="663"/>
      <c r="J200" s="655"/>
      <c r="K200" s="661"/>
      <c r="L200" s="661"/>
      <c r="M200" s="663"/>
      <c r="N200" s="661"/>
      <c r="O200" s="655"/>
      <c r="P200" s="661"/>
      <c r="Q200" s="663"/>
      <c r="R200" s="664"/>
      <c r="S200">
        <f t="shared" si="33"/>
        <v>3</v>
      </c>
      <c r="T200">
        <f t="shared" si="34"/>
        <v>3</v>
      </c>
      <c r="U200">
        <f t="shared" si="35"/>
        <v>3</v>
      </c>
      <c r="Y200" s="1" t="str">
        <f t="shared" si="36"/>
        <v/>
      </c>
      <c r="Z200" s="1" t="str">
        <f t="shared" ca="1" si="37"/>
        <v/>
      </c>
      <c r="AA200" s="1" t="str">
        <f t="shared" ca="1" si="38"/>
        <v/>
      </c>
      <c r="AB200" s="1" t="str">
        <f t="shared" ca="1" si="39"/>
        <v/>
      </c>
      <c r="AE200" s="2">
        <f t="shared" si="40"/>
        <v>0</v>
      </c>
      <c r="AK200" s="1" t="str">
        <f t="shared" si="41"/>
        <v/>
      </c>
      <c r="AL200" s="1" t="str">
        <f t="shared" si="42"/>
        <v/>
      </c>
      <c r="AM200" s="1" t="str">
        <f t="shared" si="43"/>
        <v/>
      </c>
    </row>
    <row r="201" spans="1:39">
      <c r="A201" s="655"/>
      <c r="B201" s="655"/>
      <c r="C201" s="657"/>
      <c r="D201" s="658"/>
      <c r="E201" s="659"/>
      <c r="F201" s="661"/>
      <c r="G201" s="661"/>
      <c r="H201" s="661"/>
      <c r="I201" s="663"/>
      <c r="J201" s="655"/>
      <c r="K201" s="661"/>
      <c r="L201" s="661"/>
      <c r="M201" s="663"/>
      <c r="N201" s="661"/>
      <c r="O201" s="655"/>
      <c r="P201" s="661"/>
      <c r="Q201" s="663"/>
      <c r="R201" s="664"/>
      <c r="S201">
        <f t="shared" si="33"/>
        <v>3</v>
      </c>
      <c r="T201">
        <f t="shared" si="34"/>
        <v>3</v>
      </c>
      <c r="U201">
        <f t="shared" si="35"/>
        <v>3</v>
      </c>
      <c r="Y201" s="1" t="str">
        <f t="shared" si="36"/>
        <v/>
      </c>
      <c r="Z201" s="1" t="str">
        <f t="shared" ca="1" si="37"/>
        <v/>
      </c>
      <c r="AA201" s="1" t="str">
        <f t="shared" ca="1" si="38"/>
        <v/>
      </c>
      <c r="AB201" s="1" t="str">
        <f t="shared" ca="1" si="39"/>
        <v/>
      </c>
      <c r="AE201" s="2">
        <f t="shared" si="40"/>
        <v>0</v>
      </c>
      <c r="AK201" s="1" t="str">
        <f t="shared" si="41"/>
        <v/>
      </c>
      <c r="AL201" s="1" t="str">
        <f t="shared" si="42"/>
        <v/>
      </c>
      <c r="AM201" s="1" t="str">
        <f t="shared" si="43"/>
        <v/>
      </c>
    </row>
    <row r="202" spans="1:39">
      <c r="A202" s="655"/>
      <c r="B202" s="655"/>
      <c r="C202" s="657"/>
      <c r="D202" s="658"/>
      <c r="E202" s="659"/>
      <c r="F202" s="661"/>
      <c r="G202" s="661"/>
      <c r="H202" s="661"/>
      <c r="I202" s="663"/>
      <c r="J202" s="655"/>
      <c r="K202" s="661"/>
      <c r="L202" s="661"/>
      <c r="M202" s="663"/>
      <c r="N202" s="661"/>
      <c r="O202" s="655"/>
      <c r="P202" s="661"/>
      <c r="Q202" s="663"/>
      <c r="R202" s="664"/>
      <c r="S202">
        <f t="shared" si="33"/>
        <v>3</v>
      </c>
      <c r="T202">
        <f t="shared" si="34"/>
        <v>3</v>
      </c>
      <c r="U202">
        <f t="shared" si="35"/>
        <v>3</v>
      </c>
      <c r="Y202" s="1" t="str">
        <f t="shared" si="36"/>
        <v/>
      </c>
      <c r="Z202" s="1" t="str">
        <f t="shared" ca="1" si="37"/>
        <v/>
      </c>
      <c r="AA202" s="1" t="str">
        <f t="shared" ca="1" si="38"/>
        <v/>
      </c>
      <c r="AB202" s="1" t="str">
        <f t="shared" ca="1" si="39"/>
        <v/>
      </c>
      <c r="AE202" s="2">
        <f t="shared" si="40"/>
        <v>0</v>
      </c>
    </row>
    <row r="203" spans="1:39">
      <c r="A203" s="655"/>
      <c r="B203" s="655"/>
      <c r="C203" s="657"/>
      <c r="D203" s="658"/>
      <c r="E203" s="659"/>
      <c r="F203" s="661"/>
      <c r="G203" s="661"/>
      <c r="H203" s="661"/>
      <c r="I203" s="663"/>
      <c r="J203" s="655"/>
      <c r="K203" s="661"/>
      <c r="L203" s="661"/>
      <c r="M203" s="663"/>
      <c r="N203" s="661"/>
      <c r="O203" s="655"/>
      <c r="P203" s="661"/>
      <c r="Q203" s="663"/>
      <c r="R203" s="664"/>
      <c r="S203">
        <f t="shared" si="33"/>
        <v>3</v>
      </c>
      <c r="T203">
        <f t="shared" si="34"/>
        <v>3</v>
      </c>
      <c r="U203">
        <f t="shared" si="35"/>
        <v>3</v>
      </c>
      <c r="Y203" s="1" t="str">
        <f t="shared" si="36"/>
        <v/>
      </c>
      <c r="Z203" s="1" t="str">
        <f t="shared" ca="1" si="37"/>
        <v/>
      </c>
      <c r="AA203" s="1" t="str">
        <f t="shared" ca="1" si="38"/>
        <v/>
      </c>
      <c r="AB203" s="1" t="str">
        <f t="shared" ca="1" si="39"/>
        <v/>
      </c>
      <c r="AE203" s="2">
        <f t="shared" si="40"/>
        <v>0</v>
      </c>
    </row>
    <row r="204" spans="1:39">
      <c r="A204" s="655"/>
      <c r="B204" s="655"/>
      <c r="C204" s="657"/>
      <c r="D204" s="658"/>
      <c r="E204" s="659"/>
      <c r="F204" s="661"/>
      <c r="G204" s="661"/>
      <c r="H204" s="661"/>
      <c r="I204" s="663"/>
      <c r="J204" s="655"/>
      <c r="K204" s="661"/>
      <c r="L204" s="661"/>
      <c r="M204" s="663"/>
      <c r="N204" s="661"/>
      <c r="O204" s="655"/>
      <c r="P204" s="661"/>
      <c r="Q204" s="663"/>
      <c r="R204" s="664"/>
      <c r="S204">
        <f t="shared" si="33"/>
        <v>3</v>
      </c>
      <c r="T204">
        <f t="shared" si="34"/>
        <v>3</v>
      </c>
      <c r="U204">
        <f t="shared" si="35"/>
        <v>3</v>
      </c>
      <c r="Y204" s="1" t="str">
        <f t="shared" si="36"/>
        <v/>
      </c>
      <c r="Z204" s="1" t="str">
        <f t="shared" ca="1" si="37"/>
        <v/>
      </c>
      <c r="AA204" s="1" t="str">
        <f t="shared" ca="1" si="38"/>
        <v/>
      </c>
      <c r="AB204" s="1" t="str">
        <f t="shared" ca="1" si="39"/>
        <v/>
      </c>
      <c r="AE204" s="2">
        <f t="shared" si="40"/>
        <v>0</v>
      </c>
    </row>
    <row r="205" spans="1:39">
      <c r="A205" s="655"/>
      <c r="B205" s="655"/>
      <c r="C205" s="657"/>
      <c r="D205" s="658"/>
      <c r="E205" s="659"/>
      <c r="F205" s="661"/>
      <c r="G205" s="661"/>
      <c r="H205" s="661"/>
      <c r="I205" s="663"/>
      <c r="J205" s="655"/>
      <c r="K205" s="661"/>
      <c r="L205" s="661"/>
      <c r="M205" s="663"/>
      <c r="N205" s="661"/>
      <c r="O205" s="655"/>
      <c r="P205" s="661"/>
      <c r="Q205" s="663"/>
      <c r="R205" s="664"/>
      <c r="S205">
        <f t="shared" si="33"/>
        <v>3</v>
      </c>
      <c r="T205">
        <f t="shared" si="34"/>
        <v>3</v>
      </c>
      <c r="U205">
        <f t="shared" si="35"/>
        <v>3</v>
      </c>
      <c r="Y205" s="1" t="str">
        <f t="shared" si="36"/>
        <v/>
      </c>
      <c r="Z205" s="1" t="str">
        <f t="shared" ca="1" si="37"/>
        <v/>
      </c>
      <c r="AA205" s="1" t="str">
        <f t="shared" ca="1" si="38"/>
        <v/>
      </c>
      <c r="AB205" s="1" t="str">
        <f t="shared" ca="1" si="39"/>
        <v/>
      </c>
      <c r="AE205" s="2">
        <f t="shared" si="40"/>
        <v>0</v>
      </c>
    </row>
    <row r="206" spans="1:39">
      <c r="A206" s="655"/>
      <c r="B206" s="655"/>
      <c r="C206" s="657"/>
      <c r="D206" s="658"/>
      <c r="E206" s="659"/>
      <c r="F206" s="661"/>
      <c r="G206" s="661"/>
      <c r="H206" s="661"/>
      <c r="I206" s="663"/>
      <c r="J206" s="655"/>
      <c r="K206" s="661"/>
      <c r="L206" s="661"/>
      <c r="M206" s="663"/>
      <c r="N206" s="661"/>
      <c r="O206" s="655"/>
      <c r="P206" s="661"/>
      <c r="Q206" s="663"/>
      <c r="R206" s="664"/>
      <c r="S206">
        <f t="shared" si="33"/>
        <v>3</v>
      </c>
      <c r="T206">
        <f t="shared" si="34"/>
        <v>3</v>
      </c>
      <c r="U206">
        <f t="shared" si="35"/>
        <v>3</v>
      </c>
      <c r="Y206" s="1" t="str">
        <f t="shared" si="36"/>
        <v/>
      </c>
      <c r="Z206" s="1" t="str">
        <f t="shared" ca="1" si="37"/>
        <v/>
      </c>
      <c r="AA206" s="1" t="str">
        <f t="shared" ca="1" si="38"/>
        <v/>
      </c>
      <c r="AB206" s="1" t="str">
        <f t="shared" ca="1" si="39"/>
        <v/>
      </c>
      <c r="AE206" s="2">
        <f t="shared" si="40"/>
        <v>0</v>
      </c>
    </row>
    <row r="207" spans="1:39">
      <c r="A207" s="655"/>
      <c r="B207" s="655"/>
      <c r="C207" s="657"/>
      <c r="D207" s="658"/>
      <c r="E207" s="659"/>
      <c r="F207" s="661"/>
      <c r="G207" s="661"/>
      <c r="H207" s="661"/>
      <c r="I207" s="663"/>
      <c r="J207" s="655"/>
      <c r="K207" s="661"/>
      <c r="L207" s="661"/>
      <c r="M207" s="663"/>
      <c r="N207" s="661"/>
      <c r="O207" s="655"/>
      <c r="P207" s="661"/>
      <c r="Q207" s="663"/>
      <c r="R207" s="664"/>
      <c r="S207">
        <f t="shared" si="33"/>
        <v>3</v>
      </c>
      <c r="T207">
        <f t="shared" si="34"/>
        <v>3</v>
      </c>
      <c r="U207">
        <f t="shared" si="35"/>
        <v>3</v>
      </c>
      <c r="Y207" s="1" t="str">
        <f t="shared" si="36"/>
        <v/>
      </c>
      <c r="Z207" s="1" t="str">
        <f t="shared" ca="1" si="37"/>
        <v/>
      </c>
      <c r="AA207" s="1" t="str">
        <f t="shared" ca="1" si="38"/>
        <v/>
      </c>
      <c r="AB207" s="1" t="str">
        <f t="shared" ca="1" si="39"/>
        <v/>
      </c>
      <c r="AE207" s="2">
        <f t="shared" si="40"/>
        <v>0</v>
      </c>
    </row>
    <row r="208" spans="1:39">
      <c r="A208" s="655"/>
      <c r="B208" s="655"/>
      <c r="C208" s="657"/>
      <c r="D208" s="658"/>
      <c r="E208" s="659"/>
      <c r="F208" s="661"/>
      <c r="G208" s="661"/>
      <c r="H208" s="661"/>
      <c r="I208" s="663"/>
      <c r="J208" s="655"/>
      <c r="K208" s="661"/>
      <c r="L208" s="661"/>
      <c r="M208" s="663"/>
      <c r="N208" s="661"/>
      <c r="O208" s="655"/>
      <c r="P208" s="661"/>
      <c r="Q208" s="663"/>
      <c r="R208" s="664"/>
      <c r="S208">
        <f t="shared" si="33"/>
        <v>3</v>
      </c>
      <c r="T208">
        <f t="shared" si="34"/>
        <v>3</v>
      </c>
      <c r="U208">
        <f t="shared" si="35"/>
        <v>3</v>
      </c>
      <c r="Y208" s="1" t="str">
        <f t="shared" si="36"/>
        <v/>
      </c>
      <c r="Z208" s="1" t="str">
        <f t="shared" ca="1" si="37"/>
        <v/>
      </c>
      <c r="AA208" s="1" t="str">
        <f t="shared" ca="1" si="38"/>
        <v/>
      </c>
      <c r="AB208" s="1" t="str">
        <f t="shared" ca="1" si="39"/>
        <v/>
      </c>
      <c r="AE208" s="2">
        <f t="shared" si="40"/>
        <v>0</v>
      </c>
    </row>
    <row r="209" spans="1:31">
      <c r="A209" s="655"/>
      <c r="B209" s="655"/>
      <c r="C209" s="657"/>
      <c r="D209" s="658"/>
      <c r="E209" s="659"/>
      <c r="F209" s="661"/>
      <c r="G209" s="661"/>
      <c r="H209" s="661"/>
      <c r="I209" s="663"/>
      <c r="J209" s="655"/>
      <c r="K209" s="661"/>
      <c r="L209" s="661"/>
      <c r="M209" s="663"/>
      <c r="N209" s="661"/>
      <c r="O209" s="655"/>
      <c r="P209" s="661"/>
      <c r="Q209" s="663"/>
      <c r="R209" s="664"/>
      <c r="S209">
        <f t="shared" si="33"/>
        <v>3</v>
      </c>
      <c r="T209">
        <f t="shared" si="34"/>
        <v>3</v>
      </c>
      <c r="U209">
        <f t="shared" si="35"/>
        <v>3</v>
      </c>
      <c r="Y209" s="1" t="str">
        <f t="shared" si="36"/>
        <v/>
      </c>
      <c r="Z209" s="1" t="str">
        <f t="shared" ca="1" si="37"/>
        <v/>
      </c>
      <c r="AA209" s="1" t="str">
        <f t="shared" ca="1" si="38"/>
        <v/>
      </c>
      <c r="AB209" s="1" t="str">
        <f t="shared" ca="1" si="39"/>
        <v/>
      </c>
      <c r="AE209" s="2">
        <f t="shared" si="40"/>
        <v>0</v>
      </c>
    </row>
    <row r="210" spans="1:31">
      <c r="A210" s="655"/>
      <c r="B210" s="655"/>
      <c r="C210" s="657"/>
      <c r="D210" s="658"/>
      <c r="E210" s="659"/>
      <c r="F210" s="661"/>
      <c r="G210" s="661"/>
      <c r="H210" s="661"/>
      <c r="I210" s="663"/>
      <c r="J210" s="655"/>
      <c r="K210" s="661"/>
      <c r="L210" s="661"/>
      <c r="M210" s="663"/>
      <c r="N210" s="661"/>
      <c r="O210" s="655"/>
      <c r="P210" s="661"/>
      <c r="Q210" s="663"/>
      <c r="R210" s="664"/>
      <c r="S210">
        <f t="shared" si="33"/>
        <v>3</v>
      </c>
      <c r="T210">
        <f t="shared" si="34"/>
        <v>3</v>
      </c>
      <c r="U210">
        <f t="shared" si="35"/>
        <v>3</v>
      </c>
      <c r="Y210" s="1" t="str">
        <f t="shared" si="36"/>
        <v/>
      </c>
      <c r="Z210" s="1" t="str">
        <f t="shared" ca="1" si="37"/>
        <v/>
      </c>
      <c r="AA210" s="1" t="str">
        <f t="shared" ca="1" si="38"/>
        <v/>
      </c>
      <c r="AB210" s="1" t="str">
        <f t="shared" ca="1" si="39"/>
        <v/>
      </c>
      <c r="AE210" s="2">
        <f t="shared" si="40"/>
        <v>0</v>
      </c>
    </row>
    <row r="211" spans="1:31">
      <c r="A211" s="655"/>
      <c r="B211" s="655"/>
      <c r="C211" s="657"/>
      <c r="D211" s="658"/>
      <c r="E211" s="659"/>
      <c r="F211" s="661"/>
      <c r="G211" s="661"/>
      <c r="H211" s="661"/>
      <c r="I211" s="663"/>
      <c r="J211" s="655"/>
      <c r="K211" s="661"/>
      <c r="L211" s="661"/>
      <c r="M211" s="663"/>
      <c r="N211" s="661"/>
      <c r="O211" s="655"/>
      <c r="P211" s="661"/>
      <c r="Q211" s="663"/>
      <c r="R211" s="664"/>
      <c r="S211">
        <f t="shared" si="33"/>
        <v>3</v>
      </c>
      <c r="T211">
        <f t="shared" si="34"/>
        <v>3</v>
      </c>
      <c r="U211">
        <f t="shared" si="35"/>
        <v>3</v>
      </c>
      <c r="Y211" s="1" t="str">
        <f t="shared" si="36"/>
        <v/>
      </c>
      <c r="Z211" s="1" t="str">
        <f t="shared" ca="1" si="37"/>
        <v/>
      </c>
      <c r="AA211" s="1" t="str">
        <f t="shared" ca="1" si="38"/>
        <v/>
      </c>
      <c r="AB211" s="1" t="str">
        <f t="shared" ca="1" si="39"/>
        <v/>
      </c>
      <c r="AE211" s="2">
        <f t="shared" si="40"/>
        <v>0</v>
      </c>
    </row>
    <row r="212" spans="1:31">
      <c r="A212" s="655"/>
      <c r="B212" s="655"/>
      <c r="C212" s="657"/>
      <c r="D212" s="658"/>
      <c r="E212" s="659"/>
      <c r="F212" s="661"/>
      <c r="G212" s="661"/>
      <c r="H212" s="661"/>
      <c r="I212" s="663"/>
      <c r="J212" s="655"/>
      <c r="K212" s="661"/>
      <c r="L212" s="661"/>
      <c r="M212" s="663"/>
      <c r="N212" s="661"/>
      <c r="O212" s="655"/>
      <c r="P212" s="661"/>
      <c r="Q212" s="663"/>
      <c r="R212" s="664"/>
      <c r="S212">
        <f t="shared" si="33"/>
        <v>3</v>
      </c>
      <c r="T212">
        <f t="shared" si="34"/>
        <v>3</v>
      </c>
      <c r="U212">
        <f t="shared" si="35"/>
        <v>3</v>
      </c>
      <c r="Y212" s="1" t="str">
        <f t="shared" si="36"/>
        <v/>
      </c>
      <c r="Z212" s="1" t="str">
        <f t="shared" ca="1" si="37"/>
        <v/>
      </c>
      <c r="AA212" s="1" t="str">
        <f t="shared" ca="1" si="38"/>
        <v/>
      </c>
      <c r="AB212" s="1" t="str">
        <f t="shared" ca="1" si="39"/>
        <v/>
      </c>
      <c r="AE212" s="2">
        <f t="shared" si="40"/>
        <v>0</v>
      </c>
    </row>
    <row r="213" spans="1:31">
      <c r="A213" s="655"/>
      <c r="B213" s="655"/>
      <c r="C213" s="657"/>
      <c r="D213" s="658"/>
      <c r="E213" s="659"/>
      <c r="F213" s="661"/>
      <c r="G213" s="661"/>
      <c r="H213" s="661"/>
      <c r="I213" s="663"/>
      <c r="J213" s="655"/>
      <c r="K213" s="661"/>
      <c r="L213" s="661"/>
      <c r="M213" s="663"/>
      <c r="N213" s="661"/>
      <c r="O213" s="655"/>
      <c r="P213" s="661"/>
      <c r="Q213" s="663"/>
      <c r="R213" s="664"/>
      <c r="S213">
        <f t="shared" si="33"/>
        <v>3</v>
      </c>
      <c r="T213">
        <f t="shared" si="34"/>
        <v>3</v>
      </c>
      <c r="U213">
        <f t="shared" si="35"/>
        <v>3</v>
      </c>
      <c r="Y213" s="1" t="str">
        <f t="shared" si="36"/>
        <v/>
      </c>
      <c r="Z213" s="1" t="str">
        <f t="shared" ca="1" si="37"/>
        <v/>
      </c>
      <c r="AA213" s="1" t="str">
        <f t="shared" ca="1" si="38"/>
        <v/>
      </c>
      <c r="AB213" s="1" t="str">
        <f t="shared" ca="1" si="39"/>
        <v/>
      </c>
      <c r="AE213" s="2">
        <f t="shared" si="40"/>
        <v>0</v>
      </c>
    </row>
    <row r="214" spans="1:31">
      <c r="A214" s="655"/>
      <c r="B214" s="655"/>
      <c r="C214" s="657"/>
      <c r="D214" s="658"/>
      <c r="E214" s="659"/>
      <c r="F214" s="661"/>
      <c r="G214" s="661"/>
      <c r="H214" s="661"/>
      <c r="I214" s="663"/>
      <c r="J214" s="655"/>
      <c r="K214" s="661"/>
      <c r="L214" s="661"/>
      <c r="M214" s="663"/>
      <c r="N214" s="661"/>
      <c r="O214" s="655"/>
      <c r="P214" s="661"/>
      <c r="Q214" s="663"/>
      <c r="R214" s="664"/>
      <c r="S214">
        <f t="shared" si="33"/>
        <v>3</v>
      </c>
      <c r="T214">
        <f t="shared" si="34"/>
        <v>3</v>
      </c>
      <c r="U214">
        <f t="shared" si="35"/>
        <v>3</v>
      </c>
      <c r="Y214" s="1" t="str">
        <f t="shared" si="36"/>
        <v/>
      </c>
      <c r="Z214" s="1" t="str">
        <f t="shared" ca="1" si="37"/>
        <v/>
      </c>
      <c r="AA214" s="1" t="str">
        <f t="shared" ca="1" si="38"/>
        <v/>
      </c>
      <c r="AB214" s="1" t="str">
        <f t="shared" ca="1" si="39"/>
        <v/>
      </c>
      <c r="AE214" s="2">
        <f t="shared" si="40"/>
        <v>0</v>
      </c>
    </row>
    <row r="215" spans="1:31">
      <c r="A215" s="655"/>
      <c r="B215" s="655"/>
      <c r="C215" s="657"/>
      <c r="D215" s="658"/>
      <c r="E215" s="659"/>
      <c r="F215" s="661"/>
      <c r="G215" s="661"/>
      <c r="H215" s="661"/>
      <c r="I215" s="663"/>
      <c r="J215" s="655"/>
      <c r="K215" s="661"/>
      <c r="L215" s="661"/>
      <c r="M215" s="663"/>
      <c r="N215" s="661"/>
      <c r="O215" s="655"/>
      <c r="P215" s="661"/>
      <c r="Q215" s="663"/>
      <c r="R215" s="664"/>
      <c r="S215">
        <f t="shared" si="33"/>
        <v>3</v>
      </c>
      <c r="T215">
        <f t="shared" si="34"/>
        <v>3</v>
      </c>
      <c r="U215">
        <f t="shared" si="35"/>
        <v>3</v>
      </c>
      <c r="Y215" s="1" t="str">
        <f t="shared" si="36"/>
        <v/>
      </c>
      <c r="Z215" s="1" t="str">
        <f t="shared" ca="1" si="37"/>
        <v/>
      </c>
      <c r="AA215" s="1" t="str">
        <f t="shared" ca="1" si="38"/>
        <v/>
      </c>
      <c r="AB215" s="1" t="str">
        <f t="shared" ca="1" si="39"/>
        <v/>
      </c>
      <c r="AE215" s="2">
        <f t="shared" si="40"/>
        <v>0</v>
      </c>
    </row>
    <row r="216" spans="1:31">
      <c r="A216" s="655"/>
      <c r="B216" s="655"/>
      <c r="C216" s="657"/>
      <c r="D216" s="658"/>
      <c r="E216" s="659"/>
      <c r="F216" s="661"/>
      <c r="G216" s="661"/>
      <c r="H216" s="661"/>
      <c r="I216" s="663"/>
      <c r="J216" s="655"/>
      <c r="K216" s="661"/>
      <c r="L216" s="661"/>
      <c r="M216" s="663"/>
      <c r="N216" s="661"/>
      <c r="O216" s="655"/>
      <c r="P216" s="661"/>
      <c r="Q216" s="663"/>
      <c r="R216" s="664"/>
      <c r="S216">
        <f t="shared" si="33"/>
        <v>3</v>
      </c>
      <c r="T216">
        <f t="shared" si="34"/>
        <v>3</v>
      </c>
      <c r="U216">
        <f t="shared" si="35"/>
        <v>3</v>
      </c>
      <c r="Y216" s="1" t="str">
        <f t="shared" si="36"/>
        <v/>
      </c>
      <c r="Z216" s="1" t="str">
        <f t="shared" ca="1" si="37"/>
        <v/>
      </c>
      <c r="AA216" s="1" t="str">
        <f t="shared" ca="1" si="38"/>
        <v/>
      </c>
      <c r="AB216" s="1" t="str">
        <f t="shared" ca="1" si="39"/>
        <v/>
      </c>
      <c r="AE216" s="2">
        <f t="shared" si="40"/>
        <v>0</v>
      </c>
    </row>
    <row r="217" spans="1:31">
      <c r="A217" s="655"/>
      <c r="B217" s="655"/>
      <c r="C217" s="657"/>
      <c r="D217" s="658"/>
      <c r="E217" s="659"/>
      <c r="F217" s="661"/>
      <c r="G217" s="661"/>
      <c r="H217" s="661"/>
      <c r="I217" s="663"/>
      <c r="J217" s="655"/>
      <c r="K217" s="661"/>
      <c r="L217" s="661"/>
      <c r="M217" s="663"/>
      <c r="N217" s="661"/>
      <c r="O217" s="655"/>
      <c r="P217" s="661"/>
      <c r="Q217" s="663"/>
      <c r="R217" s="664"/>
      <c r="S217">
        <f t="shared" si="33"/>
        <v>3</v>
      </c>
      <c r="T217">
        <f t="shared" si="34"/>
        <v>3</v>
      </c>
      <c r="U217">
        <f t="shared" si="35"/>
        <v>3</v>
      </c>
      <c r="Y217" s="1" t="str">
        <f t="shared" si="36"/>
        <v/>
      </c>
      <c r="Z217" s="1" t="str">
        <f t="shared" ca="1" si="37"/>
        <v/>
      </c>
      <c r="AA217" s="1" t="str">
        <f t="shared" ca="1" si="38"/>
        <v/>
      </c>
      <c r="AB217" s="1" t="str">
        <f t="shared" ca="1" si="39"/>
        <v/>
      </c>
      <c r="AE217" s="2">
        <f t="shared" si="40"/>
        <v>0</v>
      </c>
    </row>
    <row r="218" spans="1:31">
      <c r="A218" s="655"/>
      <c r="B218" s="655"/>
      <c r="C218" s="657"/>
      <c r="D218" s="658"/>
      <c r="E218" s="659"/>
      <c r="F218" s="661"/>
      <c r="G218" s="661"/>
      <c r="H218" s="661"/>
      <c r="I218" s="663"/>
      <c r="J218" s="655"/>
      <c r="K218" s="661"/>
      <c r="L218" s="661"/>
      <c r="M218" s="663"/>
      <c r="N218" s="661"/>
      <c r="O218" s="655"/>
      <c r="P218" s="661"/>
      <c r="Q218" s="663"/>
      <c r="R218" s="664"/>
      <c r="S218">
        <f t="shared" si="33"/>
        <v>3</v>
      </c>
      <c r="T218">
        <f t="shared" si="34"/>
        <v>3</v>
      </c>
      <c r="U218">
        <f t="shared" si="35"/>
        <v>3</v>
      </c>
      <c r="Y218" s="1" t="str">
        <f t="shared" si="36"/>
        <v/>
      </c>
      <c r="Z218" s="1" t="str">
        <f t="shared" ca="1" si="37"/>
        <v/>
      </c>
      <c r="AA218" s="1" t="str">
        <f t="shared" ca="1" si="38"/>
        <v/>
      </c>
      <c r="AB218" s="1" t="str">
        <f t="shared" ca="1" si="39"/>
        <v/>
      </c>
      <c r="AE218" s="2">
        <f t="shared" si="40"/>
        <v>0</v>
      </c>
    </row>
    <row r="219" spans="1:31">
      <c r="A219" s="655"/>
      <c r="B219" s="655"/>
      <c r="C219" s="657"/>
      <c r="D219" s="658"/>
      <c r="E219" s="659"/>
      <c r="F219" s="661"/>
      <c r="G219" s="661"/>
      <c r="H219" s="661"/>
      <c r="I219" s="663"/>
      <c r="J219" s="655"/>
      <c r="K219" s="661"/>
      <c r="L219" s="661"/>
      <c r="M219" s="663"/>
      <c r="N219" s="661"/>
      <c r="O219" s="655"/>
      <c r="P219" s="661"/>
      <c r="Q219" s="663"/>
      <c r="R219" s="664"/>
      <c r="S219">
        <f t="shared" si="33"/>
        <v>3</v>
      </c>
      <c r="T219">
        <f t="shared" si="34"/>
        <v>3</v>
      </c>
      <c r="U219">
        <f t="shared" si="35"/>
        <v>3</v>
      </c>
      <c r="Y219" s="1" t="str">
        <f t="shared" si="36"/>
        <v/>
      </c>
      <c r="Z219" s="1" t="str">
        <f t="shared" ca="1" si="37"/>
        <v/>
      </c>
      <c r="AA219" s="1" t="str">
        <f t="shared" ca="1" si="38"/>
        <v/>
      </c>
      <c r="AB219" s="1" t="str">
        <f t="shared" ca="1" si="39"/>
        <v/>
      </c>
      <c r="AE219" s="2">
        <f t="shared" si="40"/>
        <v>0</v>
      </c>
    </row>
    <row r="220" spans="1:31">
      <c r="A220" s="655"/>
      <c r="B220" s="655"/>
      <c r="C220" s="657"/>
      <c r="D220" s="658"/>
      <c r="E220" s="659"/>
      <c r="F220" s="661"/>
      <c r="G220" s="661"/>
      <c r="H220" s="661"/>
      <c r="I220" s="663"/>
      <c r="J220" s="655"/>
      <c r="K220" s="661"/>
      <c r="L220" s="661"/>
      <c r="M220" s="663"/>
      <c r="N220" s="661"/>
      <c r="O220" s="655"/>
      <c r="P220" s="661"/>
      <c r="Q220" s="663"/>
      <c r="R220" s="664"/>
      <c r="S220">
        <f t="shared" si="33"/>
        <v>3</v>
      </c>
      <c r="T220">
        <f t="shared" si="34"/>
        <v>3</v>
      </c>
      <c r="U220">
        <f t="shared" si="35"/>
        <v>3</v>
      </c>
      <c r="Y220" s="1" t="str">
        <f t="shared" si="36"/>
        <v/>
      </c>
      <c r="Z220" s="1" t="str">
        <f t="shared" ca="1" si="37"/>
        <v/>
      </c>
      <c r="AA220" s="1" t="str">
        <f t="shared" ca="1" si="38"/>
        <v/>
      </c>
      <c r="AB220" s="1" t="str">
        <f t="shared" ca="1" si="39"/>
        <v/>
      </c>
      <c r="AE220" s="2">
        <f t="shared" si="40"/>
        <v>0</v>
      </c>
    </row>
    <row r="221" spans="1:31">
      <c r="A221" s="655"/>
      <c r="B221" s="655"/>
      <c r="C221" s="657"/>
      <c r="D221" s="658"/>
      <c r="E221" s="659"/>
      <c r="F221" s="661"/>
      <c r="G221" s="661"/>
      <c r="H221" s="661"/>
      <c r="I221" s="663"/>
      <c r="J221" s="655"/>
      <c r="K221" s="661"/>
      <c r="L221" s="661"/>
      <c r="M221" s="663"/>
      <c r="N221" s="661"/>
      <c r="O221" s="655"/>
      <c r="P221" s="661"/>
      <c r="Q221" s="663"/>
      <c r="R221" s="664"/>
    </row>
    <row r="222" spans="1:31">
      <c r="A222" s="655"/>
      <c r="B222" s="655"/>
      <c r="C222" s="657"/>
      <c r="D222" s="658"/>
      <c r="E222" s="659"/>
      <c r="F222" s="661"/>
      <c r="G222" s="661"/>
      <c r="H222" s="661"/>
      <c r="I222" s="663"/>
      <c r="J222" s="655"/>
      <c r="K222" s="661"/>
      <c r="L222" s="661"/>
      <c r="M222" s="663"/>
      <c r="N222" s="661"/>
      <c r="O222" s="655"/>
      <c r="P222" s="661"/>
      <c r="Q222" s="663"/>
      <c r="R222" s="664"/>
    </row>
    <row r="223" spans="1:31">
      <c r="A223" s="655"/>
      <c r="B223" s="655"/>
      <c r="C223" s="657"/>
      <c r="D223" s="658"/>
      <c r="E223" s="659"/>
      <c r="F223" s="661"/>
      <c r="G223" s="661"/>
      <c r="H223" s="661"/>
      <c r="I223" s="663"/>
      <c r="J223" s="655"/>
      <c r="K223" s="661"/>
      <c r="L223" s="661"/>
      <c r="M223" s="663"/>
      <c r="N223" s="661"/>
      <c r="O223" s="655"/>
      <c r="P223" s="661"/>
      <c r="Q223" s="663"/>
      <c r="R223" s="664"/>
    </row>
    <row r="224" spans="1:31">
      <c r="A224" s="655"/>
      <c r="B224" s="655"/>
      <c r="C224" s="657"/>
      <c r="D224" s="658"/>
      <c r="E224" s="659"/>
      <c r="F224" s="661"/>
      <c r="G224" s="661"/>
      <c r="H224" s="661"/>
      <c r="I224" s="663"/>
      <c r="J224" s="655"/>
      <c r="K224" s="661"/>
      <c r="L224" s="661"/>
      <c r="M224" s="663"/>
      <c r="N224" s="661"/>
      <c r="O224" s="655"/>
      <c r="P224" s="661"/>
      <c r="Q224" s="663"/>
      <c r="R224" s="664"/>
    </row>
    <row r="225" spans="1:18">
      <c r="A225" s="655"/>
      <c r="B225" s="655"/>
      <c r="C225" s="657"/>
      <c r="D225" s="658"/>
      <c r="E225" s="659"/>
      <c r="F225" s="661"/>
      <c r="G225" s="661"/>
      <c r="H225" s="661"/>
      <c r="I225" s="663"/>
      <c r="J225" s="655"/>
      <c r="K225" s="661"/>
      <c r="L225" s="661"/>
      <c r="M225" s="663"/>
      <c r="N225" s="661"/>
      <c r="O225" s="655"/>
      <c r="P225" s="661"/>
      <c r="Q225" s="663"/>
      <c r="R225" s="664"/>
    </row>
    <row r="226" spans="1:18">
      <c r="A226" s="655"/>
      <c r="B226" s="655"/>
      <c r="C226" s="657"/>
      <c r="D226" s="658"/>
      <c r="E226" s="659"/>
      <c r="F226" s="661"/>
      <c r="G226" s="661"/>
      <c r="H226" s="661"/>
      <c r="I226" s="663"/>
      <c r="J226" s="655"/>
      <c r="K226" s="661"/>
      <c r="L226" s="661"/>
      <c r="M226" s="663"/>
      <c r="N226" s="661"/>
      <c r="O226" s="655"/>
      <c r="P226" s="661"/>
      <c r="Q226" s="663"/>
      <c r="R226" s="664"/>
    </row>
    <row r="227" spans="1:18">
      <c r="A227" s="655"/>
      <c r="B227" s="655"/>
      <c r="C227" s="657"/>
      <c r="D227" s="658"/>
      <c r="E227" s="659"/>
      <c r="F227" s="661"/>
      <c r="G227" s="661"/>
      <c r="H227" s="661"/>
      <c r="I227" s="663"/>
      <c r="J227" s="655"/>
      <c r="K227" s="661"/>
      <c r="L227" s="661"/>
      <c r="M227" s="663"/>
      <c r="N227" s="661"/>
      <c r="O227" s="655"/>
      <c r="P227" s="661"/>
      <c r="Q227" s="663"/>
      <c r="R227" s="664"/>
    </row>
    <row r="228" spans="1:18">
      <c r="A228" s="655"/>
      <c r="B228" s="655"/>
      <c r="C228" s="657"/>
      <c r="D228" s="658"/>
      <c r="E228" s="659"/>
      <c r="F228" s="661"/>
      <c r="G228" s="661"/>
      <c r="H228" s="661"/>
      <c r="I228" s="663"/>
      <c r="J228" s="655"/>
      <c r="K228" s="661"/>
      <c r="L228" s="661"/>
      <c r="M228" s="663"/>
      <c r="N228" s="661"/>
      <c r="O228" s="655"/>
      <c r="P228" s="661"/>
      <c r="Q228" s="663"/>
      <c r="R228" s="664"/>
    </row>
    <row r="229" spans="1:18">
      <c r="A229" s="655"/>
      <c r="B229" s="655"/>
      <c r="C229" s="657"/>
      <c r="D229" s="658"/>
      <c r="E229" s="659"/>
      <c r="F229" s="661"/>
      <c r="G229" s="661"/>
      <c r="H229" s="661"/>
      <c r="I229" s="663"/>
      <c r="J229" s="655"/>
      <c r="K229" s="661"/>
      <c r="L229" s="661"/>
      <c r="M229" s="663"/>
      <c r="N229" s="661"/>
      <c r="O229" s="655"/>
      <c r="P229" s="661"/>
      <c r="Q229" s="663"/>
      <c r="R229" s="664"/>
    </row>
    <row r="230" spans="1:18">
      <c r="A230" s="655"/>
      <c r="B230" s="655"/>
      <c r="C230" s="657"/>
      <c r="D230" s="658"/>
      <c r="E230" s="659"/>
      <c r="F230" s="661"/>
      <c r="G230" s="661"/>
      <c r="H230" s="661"/>
      <c r="I230" s="663"/>
      <c r="J230" s="655"/>
      <c r="K230" s="661"/>
      <c r="L230" s="661"/>
      <c r="M230" s="663"/>
      <c r="N230" s="661"/>
      <c r="O230" s="655"/>
      <c r="P230" s="661"/>
      <c r="Q230" s="663"/>
      <c r="R230" s="664"/>
    </row>
    <row r="231" spans="1:18">
      <c r="A231" s="655"/>
      <c r="B231" s="655"/>
      <c r="C231" s="657"/>
      <c r="D231" s="658"/>
      <c r="E231" s="659"/>
      <c r="F231" s="661"/>
      <c r="G231" s="661"/>
      <c r="H231" s="661"/>
      <c r="I231" s="663"/>
      <c r="J231" s="655"/>
      <c r="K231" s="661"/>
      <c r="L231" s="661"/>
      <c r="M231" s="663"/>
      <c r="N231" s="661"/>
      <c r="O231" s="655"/>
      <c r="P231" s="661"/>
      <c r="Q231" s="663"/>
      <c r="R231" s="664"/>
    </row>
    <row r="232" spans="1:18">
      <c r="A232" s="655"/>
      <c r="B232" s="655"/>
      <c r="C232" s="657"/>
      <c r="D232" s="658"/>
      <c r="E232" s="659"/>
      <c r="F232" s="661"/>
      <c r="G232" s="661"/>
      <c r="H232" s="661"/>
      <c r="I232" s="663"/>
      <c r="J232" s="655"/>
      <c r="K232" s="661"/>
      <c r="L232" s="661"/>
      <c r="M232" s="663"/>
      <c r="N232" s="661"/>
      <c r="O232" s="655"/>
      <c r="P232" s="661"/>
      <c r="Q232" s="663"/>
      <c r="R232" s="664"/>
    </row>
    <row r="233" spans="1:18">
      <c r="A233" s="655"/>
      <c r="B233" s="655"/>
      <c r="C233" s="657"/>
      <c r="D233" s="658"/>
      <c r="E233" s="659"/>
      <c r="F233" s="661"/>
      <c r="G233" s="661"/>
      <c r="H233" s="661"/>
      <c r="I233" s="663"/>
      <c r="J233" s="655"/>
      <c r="K233" s="661"/>
      <c r="L233" s="661"/>
      <c r="M233" s="663"/>
      <c r="N233" s="661"/>
      <c r="O233" s="655"/>
      <c r="P233" s="661"/>
      <c r="Q233" s="663"/>
      <c r="R233" s="664"/>
    </row>
    <row r="234" spans="1:18">
      <c r="A234" s="655"/>
      <c r="B234" s="655"/>
      <c r="C234" s="657"/>
      <c r="D234" s="658"/>
      <c r="E234" s="659"/>
      <c r="F234" s="661"/>
      <c r="G234" s="661"/>
      <c r="H234" s="661"/>
      <c r="I234" s="663"/>
      <c r="J234" s="655"/>
      <c r="K234" s="661"/>
      <c r="L234" s="661"/>
      <c r="M234" s="663"/>
      <c r="N234" s="661"/>
      <c r="O234" s="655"/>
      <c r="P234" s="661"/>
      <c r="Q234" s="663"/>
      <c r="R234" s="664"/>
    </row>
    <row r="235" spans="1:18">
      <c r="A235" s="655"/>
      <c r="B235" s="655"/>
      <c r="C235" s="657"/>
      <c r="D235" s="658"/>
      <c r="E235" s="659"/>
      <c r="F235" s="661"/>
      <c r="G235" s="661"/>
      <c r="H235" s="661"/>
      <c r="I235" s="663"/>
      <c r="J235" s="655"/>
      <c r="K235" s="661"/>
      <c r="L235" s="661"/>
      <c r="M235" s="663"/>
      <c r="N235" s="661"/>
      <c r="O235" s="655"/>
      <c r="P235" s="661"/>
      <c r="Q235" s="663"/>
      <c r="R235" s="664"/>
    </row>
    <row r="236" spans="1:18">
      <c r="A236" s="655"/>
      <c r="B236" s="655"/>
      <c r="C236" s="657"/>
      <c r="D236" s="658"/>
      <c r="E236" s="659"/>
      <c r="F236" s="661"/>
      <c r="G236" s="661"/>
      <c r="H236" s="661"/>
      <c r="I236" s="663"/>
      <c r="J236" s="655"/>
      <c r="K236" s="661"/>
      <c r="L236" s="661"/>
      <c r="M236" s="663"/>
      <c r="N236" s="661"/>
      <c r="O236" s="655"/>
      <c r="P236" s="661"/>
      <c r="Q236" s="663"/>
      <c r="R236" s="664"/>
    </row>
    <row r="237" spans="1:18">
      <c r="A237" s="655"/>
      <c r="B237" s="655"/>
      <c r="C237" s="657"/>
      <c r="D237" s="658"/>
      <c r="E237" s="659"/>
      <c r="F237" s="661"/>
      <c r="G237" s="661"/>
      <c r="H237" s="661"/>
      <c r="I237" s="663"/>
      <c r="J237" s="655"/>
      <c r="K237" s="661"/>
      <c r="L237" s="661"/>
      <c r="M237" s="663"/>
      <c r="N237" s="661"/>
      <c r="O237" s="655"/>
      <c r="P237" s="661"/>
      <c r="Q237" s="663"/>
      <c r="R237" s="664"/>
    </row>
    <row r="238" spans="1:18">
      <c r="A238" s="655"/>
      <c r="B238" s="655"/>
      <c r="C238" s="657"/>
      <c r="D238" s="658"/>
      <c r="E238" s="659"/>
      <c r="F238" s="661"/>
      <c r="G238" s="661"/>
      <c r="H238" s="661"/>
      <c r="I238" s="663"/>
      <c r="J238" s="655"/>
      <c r="K238" s="661"/>
      <c r="L238" s="661"/>
      <c r="M238" s="663"/>
      <c r="N238" s="661"/>
      <c r="O238" s="655"/>
      <c r="P238" s="661"/>
      <c r="Q238" s="663"/>
      <c r="R238" s="664"/>
    </row>
    <row r="239" spans="1:18">
      <c r="A239" s="655"/>
      <c r="B239" s="655"/>
      <c r="C239" s="657"/>
      <c r="D239" s="658"/>
      <c r="E239" s="659"/>
      <c r="F239" s="661"/>
      <c r="G239" s="661"/>
      <c r="H239" s="661"/>
      <c r="I239" s="663"/>
      <c r="J239" s="655"/>
      <c r="K239" s="661"/>
      <c r="L239" s="661"/>
      <c r="M239" s="663"/>
      <c r="N239" s="661"/>
      <c r="O239" s="655"/>
      <c r="P239" s="661"/>
      <c r="Q239" s="663"/>
      <c r="R239" s="664"/>
    </row>
    <row r="240" spans="1:18">
      <c r="A240" s="655"/>
      <c r="B240" s="655"/>
      <c r="C240" s="657"/>
      <c r="D240" s="658"/>
      <c r="E240" s="659"/>
      <c r="F240" s="661"/>
      <c r="G240" s="661"/>
      <c r="H240" s="661"/>
      <c r="I240" s="663"/>
      <c r="J240" s="655"/>
      <c r="K240" s="661"/>
      <c r="L240" s="661"/>
      <c r="M240" s="663"/>
      <c r="N240" s="661"/>
      <c r="O240" s="655"/>
      <c r="P240" s="661"/>
      <c r="Q240" s="663"/>
      <c r="R240" s="664"/>
    </row>
    <row r="241" spans="1:18">
      <c r="A241" s="655"/>
      <c r="B241" s="655"/>
      <c r="C241" s="657"/>
      <c r="D241" s="658"/>
      <c r="E241" s="659"/>
      <c r="F241" s="661"/>
      <c r="G241" s="661"/>
      <c r="H241" s="661"/>
      <c r="I241" s="663"/>
      <c r="J241" s="655"/>
      <c r="K241" s="661"/>
      <c r="L241" s="661"/>
      <c r="M241" s="663"/>
      <c r="N241" s="661"/>
      <c r="O241" s="655"/>
      <c r="P241" s="661"/>
      <c r="Q241" s="663"/>
      <c r="R241" s="664"/>
    </row>
    <row r="242" spans="1:18">
      <c r="A242" s="655"/>
      <c r="B242" s="655"/>
      <c r="C242" s="657"/>
      <c r="D242" s="658"/>
      <c r="E242" s="659"/>
      <c r="F242" s="661"/>
      <c r="G242" s="661"/>
      <c r="H242" s="661"/>
      <c r="I242" s="663"/>
      <c r="J242" s="655"/>
      <c r="K242" s="661"/>
      <c r="L242" s="661"/>
      <c r="M242" s="663"/>
      <c r="N242" s="661"/>
      <c r="O242" s="655"/>
      <c r="P242" s="661"/>
      <c r="Q242" s="663"/>
      <c r="R242" s="664"/>
    </row>
    <row r="243" spans="1:18">
      <c r="A243" s="655"/>
      <c r="B243" s="655"/>
      <c r="C243" s="657"/>
      <c r="D243" s="658"/>
      <c r="E243" s="659"/>
      <c r="F243" s="661"/>
      <c r="G243" s="661"/>
      <c r="H243" s="661"/>
      <c r="I243" s="663"/>
      <c r="J243" s="655"/>
      <c r="K243" s="661"/>
      <c r="L243" s="661"/>
      <c r="M243" s="663"/>
      <c r="N243" s="661"/>
      <c r="O243" s="655"/>
      <c r="P243" s="661"/>
      <c r="Q243" s="663"/>
      <c r="R243" s="664"/>
    </row>
    <row r="244" spans="1:18">
      <c r="A244" s="655"/>
      <c r="B244" s="655"/>
      <c r="C244" s="657"/>
      <c r="D244" s="658"/>
      <c r="E244" s="659"/>
      <c r="F244" s="661"/>
      <c r="G244" s="661"/>
      <c r="H244" s="661"/>
      <c r="I244" s="663"/>
      <c r="J244" s="655"/>
      <c r="K244" s="661"/>
      <c r="L244" s="661"/>
      <c r="M244" s="663"/>
      <c r="N244" s="661"/>
      <c r="O244" s="655"/>
      <c r="P244" s="661"/>
      <c r="Q244" s="663"/>
      <c r="R244" s="664"/>
    </row>
    <row r="245" spans="1:18">
      <c r="A245" s="655"/>
      <c r="B245" s="655"/>
      <c r="C245" s="657"/>
      <c r="D245" s="658"/>
      <c r="E245" s="659"/>
      <c r="F245" s="661"/>
      <c r="G245" s="661"/>
      <c r="H245" s="661"/>
      <c r="I245" s="663"/>
      <c r="J245" s="655"/>
      <c r="K245" s="661"/>
      <c r="L245" s="661"/>
      <c r="M245" s="663"/>
      <c r="N245" s="661"/>
      <c r="O245" s="655"/>
      <c r="P245" s="661"/>
      <c r="Q245" s="663"/>
      <c r="R245" s="664"/>
    </row>
  </sheetData>
  <sortState xmlns:xlrd2="http://schemas.microsoft.com/office/spreadsheetml/2017/richdata2" ref="A2:U245">
    <sortCondition ref="B2:B245"/>
    <sortCondition ref="U2:U245"/>
    <sortCondition ref="S2:S245"/>
    <sortCondition ref="T2:T245"/>
    <sortCondition ref="J2:J245"/>
    <sortCondition ref="C2:C245"/>
    <sortCondition ref="D2:D245"/>
  </sortState>
  <phoneticPr fontId="0" type="noConversion"/>
  <printOptions horizontalCentered="1"/>
  <pageMargins left="0" right="0" top="0.39370078740157483" bottom="0.61" header="0" footer="0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29">
    <tabColor theme="7" tint="0.39997558519241921"/>
    <pageSetUpPr fitToPage="1"/>
  </sheetPr>
  <dimension ref="A1:O246"/>
  <sheetViews>
    <sheetView showGridLines="0" showZeros="0" topLeftCell="C1" zoomScale="90" zoomScaleNormal="90" workbookViewId="0">
      <selection activeCell="I6" sqref="I6:I8"/>
    </sheetView>
  </sheetViews>
  <sheetFormatPr baseColWidth="10" defaultColWidth="11.44140625" defaultRowHeight="13.2"/>
  <cols>
    <col min="1" max="1" width="5.33203125" style="554" hidden="1" customWidth="1"/>
    <col min="2" max="2" width="5.33203125" style="85" hidden="1" customWidth="1"/>
    <col min="3" max="4" width="5.33203125" style="85" customWidth="1"/>
    <col min="5" max="5" width="14.5546875" style="33" bestFit="1" customWidth="1"/>
    <col min="6" max="6" width="8.109375" style="33" bestFit="1" customWidth="1"/>
    <col min="7" max="7" width="11" style="33" bestFit="1" customWidth="1"/>
    <col min="8" max="8" width="7.44140625" style="85" customWidth="1"/>
    <col min="9" max="9" width="10" style="493" bestFit="1" customWidth="1"/>
    <col min="10" max="11" width="5.6640625" style="33" customWidth="1"/>
    <col min="12" max="12" width="51.33203125" style="33" customWidth="1"/>
    <col min="13" max="13" width="0" style="33" hidden="1" customWidth="1"/>
    <col min="14" max="14" width="11.44140625" style="33"/>
    <col min="15" max="15" width="0" style="33" hidden="1" customWidth="1"/>
    <col min="16" max="16384" width="11.44140625" style="33"/>
  </cols>
  <sheetData>
    <row r="1" spans="1:15" ht="60.75" customHeight="1">
      <c r="A1" s="553">
        <v>220</v>
      </c>
      <c r="B1" s="804" t="str">
        <f>CONCATENATE(MID('Données épreuves'!B15,1,12),CHAR(10),MID('Données épreuves'!B15,15,100))</f>
        <v xml:space="preserve">
</v>
      </c>
      <c r="C1" s="804"/>
      <c r="D1" s="804"/>
      <c r="E1" s="804"/>
      <c r="F1" s="804"/>
      <c r="G1" s="804"/>
      <c r="H1" s="804"/>
      <c r="I1" s="804"/>
      <c r="J1" s="164"/>
      <c r="K1" s="819" t="s">
        <v>340</v>
      </c>
      <c r="L1" s="820"/>
      <c r="M1" s="33">
        <f>COUNTIF(A1:A220,1)</f>
        <v>10</v>
      </c>
    </row>
    <row r="2" spans="1:15" ht="18.600000000000001" customHeight="1">
      <c r="A2" s="401">
        <v>1</v>
      </c>
      <c r="B2" s="484"/>
      <c r="C2" s="484"/>
      <c r="D2" s="484"/>
      <c r="E2" s="484"/>
      <c r="F2" s="484"/>
      <c r="G2" s="484"/>
      <c r="H2" s="485"/>
      <c r="I2" s="485"/>
      <c r="J2" s="78"/>
      <c r="K2" s="303"/>
      <c r="L2" s="303" t="s">
        <v>342</v>
      </c>
    </row>
    <row r="3" spans="1:15" ht="18.600000000000001" customHeight="1">
      <c r="A3" s="554">
        <v>1</v>
      </c>
      <c r="B3" s="175"/>
      <c r="C3" s="821" t="str">
        <f>CONCATENATE(IF(K2="","",L2)," ",IF(K3="","",L3)," ",IF(K4="","",L4))</f>
        <v xml:space="preserve"> Classement du Meilleur Grimpeur </v>
      </c>
      <c r="D3" s="821"/>
      <c r="E3" s="821"/>
      <c r="F3" s="821"/>
      <c r="G3" s="821"/>
      <c r="H3" s="821"/>
      <c r="I3" s="821"/>
      <c r="K3" s="314" t="s">
        <v>270</v>
      </c>
      <c r="L3" s="303" t="s">
        <v>343</v>
      </c>
      <c r="O3" s="33">
        <f>SUM(C6:C52)</f>
        <v>15</v>
      </c>
    </row>
    <row r="4" spans="1:15" ht="18.600000000000001" customHeight="1">
      <c r="A4" s="554">
        <v>1</v>
      </c>
      <c r="B4" s="181"/>
      <c r="C4" s="181" t="str">
        <f>CONCATENATE("Organisateur : ",'Données épreuves'!B20)</f>
        <v xml:space="preserve">Organisateur : </v>
      </c>
      <c r="D4" s="182"/>
      <c r="E4" s="183"/>
      <c r="F4" s="183"/>
      <c r="G4" s="183"/>
      <c r="H4" s="477"/>
      <c r="I4" s="492"/>
      <c r="K4" s="314"/>
      <c r="L4" s="303" t="s">
        <v>341</v>
      </c>
    </row>
    <row r="5" spans="1:15" ht="18.600000000000001" customHeight="1">
      <c r="A5" s="554">
        <v>1</v>
      </c>
      <c r="B5" s="166" t="s">
        <v>128</v>
      </c>
      <c r="C5" s="166" t="s">
        <v>128</v>
      </c>
      <c r="D5" s="166" t="s">
        <v>129</v>
      </c>
      <c r="E5" s="316" t="s">
        <v>179</v>
      </c>
      <c r="F5" s="166" t="s">
        <v>118</v>
      </c>
      <c r="G5" s="316" t="s">
        <v>61</v>
      </c>
      <c r="H5" s="316" t="s">
        <v>109</v>
      </c>
      <c r="I5" s="483" t="s">
        <v>159</v>
      </c>
    </row>
    <row r="6" spans="1:15" ht="15.75" customHeight="1">
      <c r="A6" s="554">
        <f>IF(LEN(B6)&gt;0,1,0)</f>
        <v>1</v>
      </c>
      <c r="B6" s="478">
        <f t="shared" ref="B6:B69" si="0">IF(C6&gt;0,RANK(C6,$C$6:$C$205,1),"")</f>
        <v>1</v>
      </c>
      <c r="C6" s="486">
        <v>1</v>
      </c>
      <c r="D6" s="486"/>
      <c r="E6" s="171" t="str">
        <f>IF(ISNA(IF($D6&gt;0,CONCATENATE((VLOOKUP($D6,Engagés!$C$10:$K$509,6,FALSE))," ",(VLOOKUP($D6,Engagés!$C$10:$K$509,7,FALSE)))," ")),"",(IF($D6&gt;0,CONCATENATE((VLOOKUP($D6,Engagés!$C$10:$K$509,6,FALSE))," ",(VLOOKUP($D6,Engagés!$C$10:$K$509,7,FALSE)))," ")))</f>
        <v xml:space="preserve"> </v>
      </c>
      <c r="F6" s="171" t="str">
        <f>IF(ISNA(IF($D6&gt;0,(VLOOKUP($D6,Engagés!$C$10:$K$509,8,FALSE))," ")),"",(IF($D6&gt;0,(VLOOKUP($D6,Engagés!$C$10:$K$509,8,FALSE))," ")))</f>
        <v xml:space="preserve"> </v>
      </c>
      <c r="G6" s="171" t="str">
        <f>IF(ISNA(IF($D6&gt;0,(VLOOKUP($D6,Engagés!$C$10:$K$509,9,FALSE))," ")),"",(IF($D6&gt;0,(VLOOKUP($D6,Engagés!$C$10:$K$509,9,FALSE))," ")))</f>
        <v xml:space="preserve"> </v>
      </c>
      <c r="H6" s="170" t="str">
        <f>IF(ISNA(IF($D6&gt;0,(VLOOKUP($D6,Engagés!$C$10:$N$509,10,FALSE))," ")),"",(IF($D6&gt;0,(VLOOKUP($D6,Engagés!$C$10:$N$509,10,FALSE))," ")))</f>
        <v xml:space="preserve"> </v>
      </c>
      <c r="I6" s="488"/>
    </row>
    <row r="7" spans="1:15" ht="15.75" customHeight="1">
      <c r="A7" s="554">
        <f t="shared" ref="A7:A70" si="1">IF(LEN(B7)&gt;0,1,0)</f>
        <v>1</v>
      </c>
      <c r="B7" s="479">
        <f t="shared" si="0"/>
        <v>2</v>
      </c>
      <c r="C7" s="486">
        <v>2</v>
      </c>
      <c r="D7" s="486"/>
      <c r="E7" s="171" t="str">
        <f>IF(ISNA(IF($D7&gt;0,CONCATENATE((VLOOKUP($D7,Engagés!$C$10:$K$509,6,FALSE))," ",(VLOOKUP($D7,Engagés!$C$10:$K$509,7,FALSE)))," ")),"",(IF($D7&gt;0,CONCATENATE((VLOOKUP($D7,Engagés!$C$10:$K$509,6,FALSE))," ",(VLOOKUP($D7,Engagés!$C$10:$K$509,7,FALSE)))," ")))</f>
        <v xml:space="preserve"> </v>
      </c>
      <c r="F7" s="171" t="str">
        <f>IF(ISNA(IF($D7&gt;0,(VLOOKUP($D7,Engagés!$C$10:$K$509,8,FALSE))," ")),"",(IF($D7&gt;0,(VLOOKUP($D7,Engagés!$C$10:$K$509,8,FALSE))," ")))</f>
        <v xml:space="preserve"> </v>
      </c>
      <c r="G7" s="171" t="str">
        <f>IF(ISNA(IF($D7&gt;0,(VLOOKUP($D7,Engagés!$C$10:$K$509,9,FALSE))," ")),"",(IF($D7&gt;0,(VLOOKUP($D7,Engagés!$C$10:$K$509,9,FALSE))," ")))</f>
        <v xml:space="preserve"> </v>
      </c>
      <c r="H7" s="170" t="str">
        <f>IF(ISNA(IF($D7&gt;0,(VLOOKUP($D7,Engagés!$C$10:$N$509,10,FALSE))," ")),"",(IF($D7&gt;0,(VLOOKUP($D7,Engagés!$C$10:$N$509,10,FALSE))," ")))</f>
        <v xml:space="preserve"> </v>
      </c>
      <c r="I7" s="489"/>
    </row>
    <row r="8" spans="1:15" ht="15.75" customHeight="1">
      <c r="A8" s="554">
        <f t="shared" si="1"/>
        <v>1</v>
      </c>
      <c r="B8" s="479">
        <f t="shared" si="0"/>
        <v>3</v>
      </c>
      <c r="C8" s="486">
        <v>3</v>
      </c>
      <c r="D8" s="486"/>
      <c r="E8" s="171" t="str">
        <f>IF(ISNA(IF($D8&gt;0,CONCATENATE((VLOOKUP($D8,Engagés!$C$10:$K$509,6,FALSE))," ",(VLOOKUP($D8,Engagés!$C$10:$K$509,7,FALSE)))," ")),"",(IF($D8&gt;0,CONCATENATE((VLOOKUP($D8,Engagés!$C$10:$K$509,6,FALSE))," ",(VLOOKUP($D8,Engagés!$C$10:$K$509,7,FALSE)))," ")))</f>
        <v xml:space="preserve"> </v>
      </c>
      <c r="F8" s="171" t="str">
        <f>IF(ISNA(IF($D8&gt;0,(VLOOKUP($D8,Engagés!$C$10:$K$509,8,FALSE))," ")),"",(IF($D8&gt;0,(VLOOKUP($D8,Engagés!$C$10:$K$509,8,FALSE))," ")))</f>
        <v xml:space="preserve"> </v>
      </c>
      <c r="G8" s="171" t="str">
        <f>IF(ISNA(IF($D8&gt;0,(VLOOKUP($D8,Engagés!$C$10:$K$509,9,FALSE))," ")),"",(IF($D8&gt;0,(VLOOKUP($D8,Engagés!$C$10:$K$509,9,FALSE))," ")))</f>
        <v xml:space="preserve"> </v>
      </c>
      <c r="H8" s="170" t="str">
        <f>IF(ISNA(IF($D8&gt;0,(VLOOKUP($D8,Engagés!$C$10:$N$509,10,FALSE))," ")),"",(IF($D8&gt;0,(VLOOKUP($D8,Engagés!$C$10:$N$509,10,FALSE))," ")))</f>
        <v xml:space="preserve"> </v>
      </c>
      <c r="I8" s="489"/>
    </row>
    <row r="9" spans="1:15" ht="15.75" customHeight="1">
      <c r="A9" s="554">
        <f t="shared" si="1"/>
        <v>1</v>
      </c>
      <c r="B9" s="479">
        <f t="shared" si="0"/>
        <v>4</v>
      </c>
      <c r="C9" s="486">
        <v>4</v>
      </c>
      <c r="D9" s="486"/>
      <c r="E9" s="171" t="str">
        <f>IF(ISNA(IF($D9&gt;0,CONCATENATE((VLOOKUP($D9,Engagés!$C$10:$K$509,6,FALSE))," ",(VLOOKUP($D9,Engagés!$C$10:$K$509,7,FALSE)))," ")),"",(IF($D9&gt;0,CONCATENATE((VLOOKUP($D9,Engagés!$C$10:$K$509,6,FALSE))," ",(VLOOKUP($D9,Engagés!$C$10:$K$509,7,FALSE)))," ")))</f>
        <v xml:space="preserve"> </v>
      </c>
      <c r="F9" s="171" t="str">
        <f>IF(ISNA(IF($D9&gt;0,(VLOOKUP($D9,Engagés!$C$10:$K$509,8,FALSE))," ")),"",(IF($D9&gt;0,(VLOOKUP($D9,Engagés!$C$10:$K$509,8,FALSE))," ")))</f>
        <v xml:space="preserve"> </v>
      </c>
      <c r="G9" s="171" t="str">
        <f>IF(ISNA(IF($D9&gt;0,(VLOOKUP($D9,Engagés!$C$10:$K$509,9,FALSE))," ")),"",(IF($D9&gt;0,(VLOOKUP($D9,Engagés!$C$10:$K$509,9,FALSE))," ")))</f>
        <v xml:space="preserve"> </v>
      </c>
      <c r="H9" s="170" t="str">
        <f>IF(ISNA(IF($D9&gt;0,(VLOOKUP($D9,Engagés!$C$10:$N$509,10,FALSE))," ")),"",(IF($D9&gt;0,(VLOOKUP($D9,Engagés!$C$10:$N$509,10,FALSE))," ")))</f>
        <v xml:space="preserve"> </v>
      </c>
      <c r="I9" s="489"/>
    </row>
    <row r="10" spans="1:15" ht="15.75" customHeight="1">
      <c r="A10" s="554">
        <f t="shared" si="1"/>
        <v>1</v>
      </c>
      <c r="B10" s="479">
        <f t="shared" si="0"/>
        <v>5</v>
      </c>
      <c r="C10" s="497">
        <v>5</v>
      </c>
      <c r="D10" s="486"/>
      <c r="E10" s="171" t="str">
        <f>IF(ISNA(IF($D10&gt;0,CONCATENATE((VLOOKUP($D10,Engagés!$C$10:$K$509,6,FALSE))," ",(VLOOKUP($D10,Engagés!$C$10:$K$509,7,FALSE)))," ")),"",(IF($D10&gt;0,CONCATENATE((VLOOKUP($D10,Engagés!$C$10:$K$509,6,FALSE))," ",(VLOOKUP($D10,Engagés!$C$10:$K$509,7,FALSE)))," ")))</f>
        <v xml:space="preserve"> </v>
      </c>
      <c r="F10" s="171" t="str">
        <f>IF(ISNA(IF($D10&gt;0,(VLOOKUP($D10,Engagés!$C$10:$K$509,8,FALSE))," ")),"",(IF($D10&gt;0,(VLOOKUP($D10,Engagés!$C$10:$K$509,8,FALSE))," ")))</f>
        <v xml:space="preserve"> </v>
      </c>
      <c r="G10" s="171" t="str">
        <f>IF(ISNA(IF($D10&gt;0,(VLOOKUP($D10,Engagés!$C$10:$K$509,9,FALSE))," ")),"",(IF($D10&gt;0,(VLOOKUP($D10,Engagés!$C$10:$K$509,9,FALSE))," ")))</f>
        <v xml:space="preserve"> </v>
      </c>
      <c r="H10" s="170" t="str">
        <f>IF(ISNA(IF($D10&gt;0,(VLOOKUP($D10,Engagés!$C$10:$N$509,10,FALSE))," ")),"",(IF($D10&gt;0,(VLOOKUP($D10,Engagés!$C$10:$N$509,10,FALSE))," ")))</f>
        <v xml:space="preserve"> </v>
      </c>
      <c r="I10" s="489"/>
    </row>
    <row r="11" spans="1:15" ht="15.75" customHeight="1">
      <c r="A11" s="554">
        <f t="shared" si="1"/>
        <v>0</v>
      </c>
      <c r="B11" s="479" t="str">
        <f t="shared" si="0"/>
        <v/>
      </c>
      <c r="C11" s="486"/>
      <c r="D11" s="486"/>
      <c r="E11" s="171" t="str">
        <f>IF(ISNA(IF($D11&gt;0,CONCATENATE((VLOOKUP($D11,Engagés!$C$10:$K$509,6,FALSE))," ",(VLOOKUP($D11,Engagés!$C$10:$K$509,7,FALSE)))," ")),"",(IF($D11&gt;0,CONCATENATE((VLOOKUP($D11,Engagés!$C$10:$K$509,6,FALSE))," ",(VLOOKUP($D11,Engagés!$C$10:$K$509,7,FALSE)))," ")))</f>
        <v xml:space="preserve"> </v>
      </c>
      <c r="F11" s="171" t="str">
        <f>IF(ISNA(IF($D11&gt;0,(VLOOKUP($D11,Engagés!$C$10:$K$509,8,FALSE))," ")),"",(IF($D11&gt;0,(VLOOKUP($D11,Engagés!$C$10:$K$509,8,FALSE))," ")))</f>
        <v xml:space="preserve"> </v>
      </c>
      <c r="G11" s="171" t="str">
        <f>IF(ISNA(IF($D11&gt;0,(VLOOKUP($D11,Engagés!$C$10:$K$509,9,FALSE))," ")),"",(IF($D11&gt;0,(VLOOKUP($D11,Engagés!$C$10:$K$509,9,FALSE))," ")))</f>
        <v xml:space="preserve"> </v>
      </c>
      <c r="H11" s="170" t="str">
        <f>IF(ISNA(IF($D11&gt;0,(VLOOKUP($D11,Engagés!$C$10:$N$509,10,FALSE))," ")),"",(IF($D11&gt;0,(VLOOKUP($D11,Engagés!$C$10:$N$509,10,FALSE))," ")))</f>
        <v xml:space="preserve"> </v>
      </c>
      <c r="I11" s="489"/>
    </row>
    <row r="12" spans="1:15" ht="15.75" customHeight="1">
      <c r="A12" s="554">
        <f t="shared" si="1"/>
        <v>0</v>
      </c>
      <c r="B12" s="479" t="str">
        <f t="shared" si="0"/>
        <v/>
      </c>
      <c r="C12" s="486"/>
      <c r="D12" s="486"/>
      <c r="E12" s="171" t="str">
        <f>IF(ISNA(IF($D12&gt;0,CONCATENATE((VLOOKUP($D12,Engagés!$C$10:$K$509,6,FALSE))," ",(VLOOKUP($D12,Engagés!$C$10:$K$509,7,FALSE)))," ")),"",(IF($D12&gt;0,CONCATENATE((VLOOKUP($D12,Engagés!$C$10:$K$509,6,FALSE))," ",(VLOOKUP($D12,Engagés!$C$10:$K$509,7,FALSE)))," ")))</f>
        <v xml:space="preserve"> </v>
      </c>
      <c r="F12" s="171" t="str">
        <f>IF(ISNA(IF($D12&gt;0,(VLOOKUP($D12,Engagés!$C$10:$K$509,8,FALSE))," ")),"",(IF($D12&gt;0,(VLOOKUP($D12,Engagés!$C$10:$K$509,8,FALSE))," ")))</f>
        <v xml:space="preserve"> </v>
      </c>
      <c r="G12" s="171" t="str">
        <f>IF(ISNA(IF($D12&gt;0,(VLOOKUP($D12,Engagés!$C$10:$K$509,9,FALSE))," ")),"",(IF($D12&gt;0,(VLOOKUP($D12,Engagés!$C$10:$K$509,9,FALSE))," ")))</f>
        <v xml:space="preserve"> </v>
      </c>
      <c r="H12" s="170" t="str">
        <f>IF(ISNA(IF($D12&gt;0,(VLOOKUP($D12,Engagés!$C$10:$N$509,10,FALSE))," ")),"",(IF($D12&gt;0,(VLOOKUP($D12,Engagés!$C$10:$N$509,10,FALSE))," ")))</f>
        <v xml:space="preserve"> </v>
      </c>
      <c r="I12" s="489"/>
    </row>
    <row r="13" spans="1:15" ht="15.75" customHeight="1">
      <c r="A13" s="554">
        <f t="shared" si="1"/>
        <v>0</v>
      </c>
      <c r="B13" s="479" t="str">
        <f t="shared" si="0"/>
        <v/>
      </c>
      <c r="C13" s="497"/>
      <c r="D13" s="486"/>
      <c r="E13" s="171" t="str">
        <f>IF(ISNA(IF($D13&gt;0,CONCATENATE((VLOOKUP($D13,Engagés!$C$10:$K$509,6,FALSE))," ",(VLOOKUP($D13,Engagés!$C$10:$K$509,7,FALSE)))," ")),"",(IF($D13&gt;0,CONCATENATE((VLOOKUP($D13,Engagés!$C$10:$K$509,6,FALSE))," ",(VLOOKUP($D13,Engagés!$C$10:$K$509,7,FALSE)))," ")))</f>
        <v xml:space="preserve"> </v>
      </c>
      <c r="F13" s="171" t="str">
        <f>IF(ISNA(IF($D13&gt;0,(VLOOKUP($D13,Engagés!$C$10:$K$509,8,FALSE))," ")),"",(IF($D13&gt;0,(VLOOKUP($D13,Engagés!$C$10:$K$509,8,FALSE))," ")))</f>
        <v xml:space="preserve"> </v>
      </c>
      <c r="G13" s="171" t="str">
        <f>IF(ISNA(IF($D13&gt;0,(VLOOKUP($D13,Engagés!$C$10:$K$509,9,FALSE))," ")),"",(IF($D13&gt;0,(VLOOKUP($D13,Engagés!$C$10:$K$509,9,FALSE))," ")))</f>
        <v xml:space="preserve"> </v>
      </c>
      <c r="H13" s="170" t="str">
        <f>IF(ISNA(IF($D13&gt;0,(VLOOKUP($D13,Engagés!$C$10:$N$509,10,FALSE))," ")),"",(IF($D13&gt;0,(VLOOKUP($D13,Engagés!$C$10:$N$509,10,FALSE))," ")))</f>
        <v xml:space="preserve"> </v>
      </c>
      <c r="I13" s="489"/>
    </row>
    <row r="14" spans="1:15" ht="15.75" customHeight="1">
      <c r="A14" s="554">
        <f t="shared" si="1"/>
        <v>0</v>
      </c>
      <c r="B14" s="479" t="str">
        <f t="shared" si="0"/>
        <v/>
      </c>
      <c r="C14" s="486"/>
      <c r="D14" s="486"/>
      <c r="E14" s="171" t="str">
        <f>IF(ISNA(IF($D14&gt;0,CONCATENATE((VLOOKUP($D14,Engagés!$C$10:$K$509,6,FALSE))," ",(VLOOKUP($D14,Engagés!$C$10:$K$509,7,FALSE)))," ")),"",(IF($D14&gt;0,CONCATENATE((VLOOKUP($D14,Engagés!$C$10:$K$509,6,FALSE))," ",(VLOOKUP($D14,Engagés!$C$10:$K$509,7,FALSE)))," ")))</f>
        <v xml:space="preserve"> </v>
      </c>
      <c r="F14" s="171" t="str">
        <f>IF(ISNA(IF($D14&gt;0,(VLOOKUP($D14,Engagés!$C$10:$K$509,8,FALSE))," ")),"",(IF($D14&gt;0,(VLOOKUP($D14,Engagés!$C$10:$K$509,8,FALSE))," ")))</f>
        <v xml:space="preserve"> </v>
      </c>
      <c r="G14" s="171" t="str">
        <f>IF(ISNA(IF($D14&gt;0,(VLOOKUP($D14,Engagés!$C$10:$K$509,9,FALSE))," ")),"",(IF($D14&gt;0,(VLOOKUP($D14,Engagés!$C$10:$K$509,9,FALSE))," ")))</f>
        <v xml:space="preserve"> </v>
      </c>
      <c r="H14" s="170" t="str">
        <f>IF(ISNA(IF($D14&gt;0,(VLOOKUP($D14,Engagés!$C$10:$N$509,10,FALSE))," ")),"",(IF($D14&gt;0,(VLOOKUP($D14,Engagés!$C$10:$N$509,10,FALSE))," ")))</f>
        <v xml:space="preserve"> </v>
      </c>
      <c r="I14" s="489"/>
    </row>
    <row r="15" spans="1:15" ht="15.75" customHeight="1">
      <c r="A15" s="554">
        <f t="shared" si="1"/>
        <v>0</v>
      </c>
      <c r="B15" s="479" t="str">
        <f t="shared" si="0"/>
        <v/>
      </c>
      <c r="C15" s="486"/>
      <c r="D15" s="486"/>
      <c r="E15" s="171" t="str">
        <f>IF(ISNA(IF($D15&gt;0,CONCATENATE((VLOOKUP($D15,Engagés!$C$10:$K$509,6,FALSE))," ",(VLOOKUP($D15,Engagés!$C$10:$K$509,7,FALSE)))," ")),"",(IF($D15&gt;0,CONCATENATE((VLOOKUP($D15,Engagés!$C$10:$K$509,6,FALSE))," ",(VLOOKUP($D15,Engagés!$C$10:$K$509,7,FALSE)))," ")))</f>
        <v xml:space="preserve"> </v>
      </c>
      <c r="F15" s="171" t="str">
        <f>IF(ISNA(IF($D15&gt;0,(VLOOKUP($D15,Engagés!$C$10:$K$509,8,FALSE))," ")),"",(IF($D15&gt;0,(VLOOKUP($D15,Engagés!$C$10:$K$509,8,FALSE))," ")))</f>
        <v xml:space="preserve"> </v>
      </c>
      <c r="G15" s="171" t="str">
        <f>IF(ISNA(IF($D15&gt;0,(VLOOKUP($D15,Engagés!$C$10:$K$509,9,FALSE))," ")),"",(IF($D15&gt;0,(VLOOKUP($D15,Engagés!$C$10:$K$509,9,FALSE))," ")))</f>
        <v xml:space="preserve"> </v>
      </c>
      <c r="H15" s="170" t="str">
        <f>IF(ISNA(IF($D15&gt;0,(VLOOKUP($D15,Engagés!$C$10:$N$509,10,FALSE))," ")),"",(IF($D15&gt;0,(VLOOKUP($D15,Engagés!$C$10:$N$509,10,FALSE))," ")))</f>
        <v xml:space="preserve"> </v>
      </c>
      <c r="I15" s="489"/>
    </row>
    <row r="16" spans="1:15" ht="15.75" customHeight="1">
      <c r="A16" s="554">
        <f t="shared" si="1"/>
        <v>0</v>
      </c>
      <c r="B16" s="479" t="str">
        <f t="shared" si="0"/>
        <v/>
      </c>
      <c r="C16" s="497"/>
      <c r="D16" s="486"/>
      <c r="E16" s="171" t="str">
        <f>IF(ISNA(IF($D16&gt;0,CONCATENATE((VLOOKUP($D16,Engagés!$C$10:$K$509,6,FALSE))," ",(VLOOKUP($D16,Engagés!$C$10:$K$509,7,FALSE)))," ")),"",(IF($D16&gt;0,CONCATENATE((VLOOKUP($D16,Engagés!$C$10:$K$509,6,FALSE))," ",(VLOOKUP($D16,Engagés!$C$10:$K$509,7,FALSE)))," ")))</f>
        <v xml:space="preserve"> </v>
      </c>
      <c r="F16" s="171" t="str">
        <f>IF(ISNA(IF($D16&gt;0,(VLOOKUP($D16,Engagés!$C$10:$K$509,8,FALSE))," ")),"",(IF($D16&gt;0,(VLOOKUP($D16,Engagés!$C$10:$K$509,8,FALSE))," ")))</f>
        <v xml:space="preserve"> </v>
      </c>
      <c r="G16" s="171" t="str">
        <f>IF(ISNA(IF($D16&gt;0,(VLOOKUP($D16,Engagés!$C$10:$K$509,9,FALSE))," ")),"",(IF($D16&gt;0,(VLOOKUP($D16,Engagés!$C$10:$K$509,9,FALSE))," ")))</f>
        <v xml:space="preserve"> </v>
      </c>
      <c r="H16" s="170" t="str">
        <f>IF(ISNA(IF($D16&gt;0,(VLOOKUP($D16,Engagés!$C$10:$N$509,10,FALSE))," ")),"",(IF($D16&gt;0,(VLOOKUP($D16,Engagés!$C$10:$N$509,10,FALSE))," ")))</f>
        <v xml:space="preserve"> </v>
      </c>
      <c r="I16" s="489"/>
    </row>
    <row r="17" spans="1:9" ht="15.75" customHeight="1">
      <c r="A17" s="554">
        <f t="shared" si="1"/>
        <v>0</v>
      </c>
      <c r="B17" s="479" t="str">
        <f t="shared" si="0"/>
        <v/>
      </c>
      <c r="C17" s="486"/>
      <c r="D17" s="486"/>
      <c r="E17" s="171" t="str">
        <f>IF(ISNA(IF($D17&gt;0,CONCATENATE((VLOOKUP($D17,Engagés!$C$10:$K$509,6,FALSE))," ",(VLOOKUP($D17,Engagés!$C$10:$K$509,7,FALSE)))," ")),"",(IF($D17&gt;0,CONCATENATE((VLOOKUP($D17,Engagés!$C$10:$K$509,6,FALSE))," ",(VLOOKUP($D17,Engagés!$C$10:$K$509,7,FALSE)))," ")))</f>
        <v xml:space="preserve"> </v>
      </c>
      <c r="F17" s="171" t="str">
        <f>IF(ISNA(IF($D17&gt;0,(VLOOKUP($D17,Engagés!$C$10:$K$509,8,FALSE))," ")),"",(IF($D17&gt;0,(VLOOKUP($D17,Engagés!$C$10:$K$509,8,FALSE))," ")))</f>
        <v xml:space="preserve"> </v>
      </c>
      <c r="G17" s="171" t="str">
        <f>IF(ISNA(IF($D17&gt;0,(VLOOKUP($D17,Engagés!$C$10:$K$509,9,FALSE))," ")),"",(IF($D17&gt;0,(VLOOKUP($D17,Engagés!$C$10:$K$509,9,FALSE))," ")))</f>
        <v xml:space="preserve"> </v>
      </c>
      <c r="H17" s="170" t="str">
        <f>IF(ISNA(IF($D17&gt;0,(VLOOKUP($D17,Engagés!$C$10:$N$509,10,FALSE))," ")),"",(IF($D17&gt;0,(VLOOKUP($D17,Engagés!$C$10:$N$509,10,FALSE))," ")))</f>
        <v xml:space="preserve"> </v>
      </c>
      <c r="I17" s="489"/>
    </row>
    <row r="18" spans="1:9" ht="15.75" customHeight="1">
      <c r="A18" s="554">
        <f t="shared" si="1"/>
        <v>0</v>
      </c>
      <c r="B18" s="479" t="str">
        <f t="shared" si="0"/>
        <v/>
      </c>
      <c r="C18" s="486"/>
      <c r="D18" s="486"/>
      <c r="E18" s="171" t="str">
        <f>IF(ISNA(IF($D18&gt;0,CONCATENATE((VLOOKUP($D18,Engagés!$C$10:$K$509,6,FALSE))," ",(VLOOKUP($D18,Engagés!$C$10:$K$509,7,FALSE)))," ")),"",(IF($D18&gt;0,CONCATENATE((VLOOKUP($D18,Engagés!$C$10:$K$509,6,FALSE))," ",(VLOOKUP($D18,Engagés!$C$10:$K$509,7,FALSE)))," ")))</f>
        <v xml:space="preserve"> </v>
      </c>
      <c r="F18" s="171" t="str">
        <f>IF(ISNA(IF($D18&gt;0,(VLOOKUP($D18,Engagés!$C$10:$K$509,8,FALSE))," ")),"",(IF($D18&gt;0,(VLOOKUP($D18,Engagés!$C$10:$K$509,8,FALSE))," ")))</f>
        <v xml:space="preserve"> </v>
      </c>
      <c r="G18" s="171" t="str">
        <f>IF(ISNA(IF($D18&gt;0,(VLOOKUP($D18,Engagés!$C$10:$K$509,9,FALSE))," ")),"",(IF($D18&gt;0,(VLOOKUP($D18,Engagés!$C$10:$K$509,9,FALSE))," ")))</f>
        <v xml:space="preserve"> </v>
      </c>
      <c r="H18" s="170" t="str">
        <f>IF(ISNA(IF($D18&gt;0,(VLOOKUP($D18,Engagés!$C$10:$N$509,10,FALSE))," ")),"",(IF($D18&gt;0,(VLOOKUP($D18,Engagés!$C$10:$N$509,10,FALSE))," ")))</f>
        <v xml:space="preserve"> </v>
      </c>
      <c r="I18" s="489"/>
    </row>
    <row r="19" spans="1:9" ht="15.75" customHeight="1">
      <c r="A19" s="554">
        <f t="shared" si="1"/>
        <v>0</v>
      </c>
      <c r="B19" s="479" t="str">
        <f t="shared" si="0"/>
        <v/>
      </c>
      <c r="C19" s="497"/>
      <c r="D19" s="486"/>
      <c r="E19" s="171" t="str">
        <f>IF(ISNA(IF($D19&gt;0,CONCATENATE((VLOOKUP($D19,Engagés!$C$10:$K$509,6,FALSE))," ",(VLOOKUP($D19,Engagés!$C$10:$K$509,7,FALSE)))," ")),"",(IF($D19&gt;0,CONCATENATE((VLOOKUP($D19,Engagés!$C$10:$K$509,6,FALSE))," ",(VLOOKUP($D19,Engagés!$C$10:$K$509,7,FALSE)))," ")))</f>
        <v xml:space="preserve"> </v>
      </c>
      <c r="F19" s="171" t="str">
        <f>IF(ISNA(IF($D19&gt;0,(VLOOKUP($D19,Engagés!$C$10:$K$509,8,FALSE))," ")),"",(IF($D19&gt;0,(VLOOKUP($D19,Engagés!$C$10:$K$509,8,FALSE))," ")))</f>
        <v xml:space="preserve"> </v>
      </c>
      <c r="G19" s="171" t="str">
        <f>IF(ISNA(IF($D19&gt;0,(VLOOKUP($D19,Engagés!$C$10:$K$509,9,FALSE))," ")),"",(IF($D19&gt;0,(VLOOKUP($D19,Engagés!$C$10:$K$509,9,FALSE))," ")))</f>
        <v xml:space="preserve"> </v>
      </c>
      <c r="H19" s="170" t="str">
        <f>IF(ISNA(IF($D19&gt;0,(VLOOKUP($D19,Engagés!$C$10:$N$509,10,FALSE))," ")),"",(IF($D19&gt;0,(VLOOKUP($D19,Engagés!$C$10:$N$509,10,FALSE))," ")))</f>
        <v xml:space="preserve"> </v>
      </c>
      <c r="I19" s="489"/>
    </row>
    <row r="20" spans="1:9" ht="15.75" customHeight="1">
      <c r="A20" s="554">
        <f t="shared" si="1"/>
        <v>0</v>
      </c>
      <c r="B20" s="479" t="str">
        <f t="shared" si="0"/>
        <v/>
      </c>
      <c r="C20" s="486"/>
      <c r="D20" s="486"/>
      <c r="E20" s="171" t="str">
        <f>IF(ISNA(IF($D20&gt;0,CONCATENATE((VLOOKUP($D20,Engagés!$C$10:$K$509,6,FALSE))," ",(VLOOKUP($D20,Engagés!$C$10:$K$509,7,FALSE)))," ")),"",(IF($D20&gt;0,CONCATENATE((VLOOKUP($D20,Engagés!$C$10:$K$509,6,FALSE))," ",(VLOOKUP($D20,Engagés!$C$10:$K$509,7,FALSE)))," ")))</f>
        <v xml:space="preserve"> </v>
      </c>
      <c r="F20" s="171" t="str">
        <f>IF(ISNA(IF($D20&gt;0,(VLOOKUP($D20,Engagés!$C$10:$K$509,8,FALSE))," ")),"",(IF($D20&gt;0,(VLOOKUP($D20,Engagés!$C$10:$K$509,8,FALSE))," ")))</f>
        <v xml:space="preserve"> </v>
      </c>
      <c r="G20" s="171" t="str">
        <f>IF(ISNA(IF($D20&gt;0,(VLOOKUP($D20,Engagés!$C$10:$K$509,9,FALSE))," ")),"",(IF($D20&gt;0,(VLOOKUP($D20,Engagés!$C$10:$K$509,9,FALSE))," ")))</f>
        <v xml:space="preserve"> </v>
      </c>
      <c r="H20" s="170" t="str">
        <f>IF(ISNA(IF($D20&gt;0,(VLOOKUP($D20,Engagés!$C$10:$N$509,10,FALSE))," ")),"",(IF($D20&gt;0,(VLOOKUP($D20,Engagés!$C$10:$N$509,10,FALSE))," ")))</f>
        <v xml:space="preserve"> </v>
      </c>
      <c r="I20" s="489"/>
    </row>
    <row r="21" spans="1:9" ht="15.75" customHeight="1">
      <c r="A21" s="554">
        <f t="shared" si="1"/>
        <v>0</v>
      </c>
      <c r="B21" s="479" t="str">
        <f t="shared" si="0"/>
        <v/>
      </c>
      <c r="C21" s="486"/>
      <c r="D21" s="486"/>
      <c r="E21" s="171" t="str">
        <f>IF(ISNA(IF($D21&gt;0,CONCATENATE((VLOOKUP($D21,Engagés!$C$10:$K$509,6,FALSE))," ",(VLOOKUP($D21,Engagés!$C$10:$K$509,7,FALSE)))," ")),"",(IF($D21&gt;0,CONCATENATE((VLOOKUP($D21,Engagés!$C$10:$K$509,6,FALSE))," ",(VLOOKUP($D21,Engagés!$C$10:$K$509,7,FALSE)))," ")))</f>
        <v xml:space="preserve"> </v>
      </c>
      <c r="F21" s="171" t="str">
        <f>IF(ISNA(IF($D21&gt;0,(VLOOKUP($D21,Engagés!$C$10:$K$509,8,FALSE))," ")),"",(IF($D21&gt;0,(VLOOKUP($D21,Engagés!$C$10:$K$509,8,FALSE))," ")))</f>
        <v xml:space="preserve"> </v>
      </c>
      <c r="G21" s="171" t="str">
        <f>IF(ISNA(IF($D21&gt;0,(VLOOKUP($D21,Engagés!$C$10:$K$509,9,FALSE))," ")),"",(IF($D21&gt;0,(VLOOKUP($D21,Engagés!$C$10:$K$509,9,FALSE))," ")))</f>
        <v xml:space="preserve"> </v>
      </c>
      <c r="H21" s="170" t="str">
        <f>IF(ISNA(IF($D21&gt;0,(VLOOKUP($D21,Engagés!$C$10:$N$509,10,FALSE))," ")),"",(IF($D21&gt;0,(VLOOKUP($D21,Engagés!$C$10:$N$509,10,FALSE))," ")))</f>
        <v xml:space="preserve"> </v>
      </c>
      <c r="I21" s="489"/>
    </row>
    <row r="22" spans="1:9" ht="15.75" customHeight="1">
      <c r="A22" s="554">
        <f t="shared" si="1"/>
        <v>0</v>
      </c>
      <c r="B22" s="479" t="str">
        <f t="shared" si="0"/>
        <v/>
      </c>
      <c r="C22" s="497"/>
      <c r="D22" s="486"/>
      <c r="E22" s="171" t="str">
        <f>IF(ISNA(IF($D22&gt;0,CONCATENATE((VLOOKUP($D22,Engagés!$C$10:$K$509,6,FALSE))," ",(VLOOKUP($D22,Engagés!$C$10:$K$509,7,FALSE)))," ")),"",(IF($D22&gt;0,CONCATENATE((VLOOKUP($D22,Engagés!$C$10:$K$509,6,FALSE))," ",(VLOOKUP($D22,Engagés!$C$10:$K$509,7,FALSE)))," ")))</f>
        <v xml:space="preserve"> </v>
      </c>
      <c r="F22" s="171" t="str">
        <f>IF(ISNA(IF($D22&gt;0,(VLOOKUP($D22,Engagés!$C$10:$K$509,8,FALSE))," ")),"",(IF($D22&gt;0,(VLOOKUP($D22,Engagés!$C$10:$K$509,8,FALSE))," ")))</f>
        <v xml:space="preserve"> </v>
      </c>
      <c r="G22" s="171" t="str">
        <f>IF(ISNA(IF($D22&gt;0,(VLOOKUP($D22,Engagés!$C$10:$K$509,9,FALSE))," ")),"",(IF($D22&gt;0,(VLOOKUP($D22,Engagés!$C$10:$K$509,9,FALSE))," ")))</f>
        <v xml:space="preserve"> </v>
      </c>
      <c r="H22" s="170" t="str">
        <f>IF(ISNA(IF($D22&gt;0,(VLOOKUP($D22,Engagés!$C$10:$N$509,10,FALSE))," ")),"",(IF($D22&gt;0,(VLOOKUP($D22,Engagés!$C$10:$N$509,10,FALSE))," ")))</f>
        <v xml:space="preserve"> </v>
      </c>
      <c r="I22" s="489"/>
    </row>
    <row r="23" spans="1:9" ht="15.75" customHeight="1">
      <c r="A23" s="554">
        <f t="shared" si="1"/>
        <v>0</v>
      </c>
      <c r="B23" s="479" t="str">
        <f t="shared" si="0"/>
        <v/>
      </c>
      <c r="C23" s="486"/>
      <c r="D23" s="486"/>
      <c r="E23" s="171" t="str">
        <f>IF(ISNA(IF($D23&gt;0,CONCATENATE((VLOOKUP($D23,Engagés!$C$10:$K$509,6,FALSE))," ",(VLOOKUP($D23,Engagés!$C$10:$K$509,7,FALSE)))," ")),"",(IF($D23&gt;0,CONCATENATE((VLOOKUP($D23,Engagés!$C$10:$K$509,6,FALSE))," ",(VLOOKUP($D23,Engagés!$C$10:$K$509,7,FALSE)))," ")))</f>
        <v xml:space="preserve"> </v>
      </c>
      <c r="F23" s="171" t="str">
        <f>IF(ISNA(IF($D23&gt;0,(VLOOKUP($D23,Engagés!$C$10:$K$509,8,FALSE))," ")),"",(IF($D23&gt;0,(VLOOKUP($D23,Engagés!$C$10:$K$509,8,FALSE))," ")))</f>
        <v xml:space="preserve"> </v>
      </c>
      <c r="G23" s="171" t="str">
        <f>IF(ISNA(IF($D23&gt;0,(VLOOKUP($D23,Engagés!$C$10:$K$509,9,FALSE))," ")),"",(IF($D23&gt;0,(VLOOKUP($D23,Engagés!$C$10:$K$509,9,FALSE))," ")))</f>
        <v xml:space="preserve"> </v>
      </c>
      <c r="H23" s="170" t="str">
        <f>IF(ISNA(IF($D23&gt;0,(VLOOKUP($D23,Engagés!$C$10:$N$509,10,FALSE))," ")),"",(IF($D23&gt;0,(VLOOKUP($D23,Engagés!$C$10:$N$509,10,FALSE))," ")))</f>
        <v xml:space="preserve"> </v>
      </c>
      <c r="I23" s="489"/>
    </row>
    <row r="24" spans="1:9" ht="15.75" customHeight="1">
      <c r="A24" s="554">
        <f t="shared" si="1"/>
        <v>0</v>
      </c>
      <c r="B24" s="479" t="str">
        <f t="shared" si="0"/>
        <v/>
      </c>
      <c r="C24" s="486"/>
      <c r="D24" s="486"/>
      <c r="E24" s="171" t="str">
        <f>IF(ISNA(IF($D24&gt;0,CONCATENATE((VLOOKUP($D24,Engagés!$C$10:$K$509,6,FALSE))," ",(VLOOKUP($D24,Engagés!$C$10:$K$509,7,FALSE)))," ")),"",(IF($D24&gt;0,CONCATENATE((VLOOKUP($D24,Engagés!$C$10:$K$509,6,FALSE))," ",(VLOOKUP($D24,Engagés!$C$10:$K$509,7,FALSE)))," ")))</f>
        <v xml:space="preserve"> </v>
      </c>
      <c r="F24" s="171" t="str">
        <f>IF(ISNA(IF($D24&gt;0,(VLOOKUP($D24,Engagés!$C$10:$K$509,8,FALSE))," ")),"",(IF($D24&gt;0,(VLOOKUP($D24,Engagés!$C$10:$K$509,8,FALSE))," ")))</f>
        <v xml:space="preserve"> </v>
      </c>
      <c r="G24" s="171" t="str">
        <f>IF(ISNA(IF($D24&gt;0,(VLOOKUP($D24,Engagés!$C$10:$K$509,9,FALSE))," ")),"",(IF($D24&gt;0,(VLOOKUP($D24,Engagés!$C$10:$K$509,9,FALSE))," ")))</f>
        <v xml:space="preserve"> </v>
      </c>
      <c r="H24" s="170" t="str">
        <f>IF(ISNA(IF($D24&gt;0,(VLOOKUP($D24,Engagés!$C$10:$N$509,10,FALSE))," ")),"",(IF($D24&gt;0,(VLOOKUP($D24,Engagés!$C$10:$N$509,10,FALSE))," ")))</f>
        <v xml:space="preserve"> </v>
      </c>
      <c r="I24" s="489"/>
    </row>
    <row r="25" spans="1:9" ht="15.75" customHeight="1">
      <c r="A25" s="554">
        <f t="shared" si="1"/>
        <v>0</v>
      </c>
      <c r="B25" s="479" t="str">
        <f t="shared" si="0"/>
        <v/>
      </c>
      <c r="C25" s="497"/>
      <c r="D25" s="486"/>
      <c r="E25" s="171" t="str">
        <f>IF(ISNA(IF($D25&gt;0,CONCATENATE((VLOOKUP($D25,Engagés!$C$10:$K$509,6,FALSE))," ",(VLOOKUP($D25,Engagés!$C$10:$K$509,7,FALSE)))," ")),"",(IF($D25&gt;0,CONCATENATE((VLOOKUP($D25,Engagés!$C$10:$K$509,6,FALSE))," ",(VLOOKUP($D25,Engagés!$C$10:$K$509,7,FALSE)))," ")))</f>
        <v xml:space="preserve"> </v>
      </c>
      <c r="F25" s="171" t="str">
        <f>IF(ISNA(IF($D25&gt;0,(VLOOKUP($D25,Engagés!$C$10:$K$509,8,FALSE))," ")),"",(IF($D25&gt;0,(VLOOKUP($D25,Engagés!$C$10:$K$509,8,FALSE))," ")))</f>
        <v xml:space="preserve"> </v>
      </c>
      <c r="G25" s="171" t="str">
        <f>IF(ISNA(IF($D25&gt;0,(VLOOKUP($D25,Engagés!$C$10:$K$509,9,FALSE))," ")),"",(IF($D25&gt;0,(VLOOKUP($D25,Engagés!$C$10:$K$509,9,FALSE))," ")))</f>
        <v xml:space="preserve"> </v>
      </c>
      <c r="H25" s="170" t="str">
        <f>IF(ISNA(IF($D25&gt;0,(VLOOKUP($D25,Engagés!$C$10:$N$509,10,FALSE))," ")),"",(IF($D25&gt;0,(VLOOKUP($D25,Engagés!$C$10:$N$509,10,FALSE))," ")))</f>
        <v xml:space="preserve"> </v>
      </c>
      <c r="I25" s="489"/>
    </row>
    <row r="26" spans="1:9" ht="15.75" customHeight="1">
      <c r="A26" s="554">
        <f t="shared" si="1"/>
        <v>0</v>
      </c>
      <c r="B26" s="479" t="str">
        <f t="shared" si="0"/>
        <v/>
      </c>
      <c r="C26" s="486"/>
      <c r="D26" s="486"/>
      <c r="E26" s="171" t="str">
        <f>IF(ISNA(IF($D26&gt;0,CONCATENATE((VLOOKUP($D26,Engagés!$C$10:$K$509,6,FALSE))," ",(VLOOKUP($D26,Engagés!$C$10:$K$509,7,FALSE)))," ")),"",(IF($D26&gt;0,CONCATENATE((VLOOKUP($D26,Engagés!$C$10:$K$509,6,FALSE))," ",(VLOOKUP($D26,Engagés!$C$10:$K$509,7,FALSE)))," ")))</f>
        <v xml:space="preserve"> </v>
      </c>
      <c r="F26" s="171" t="str">
        <f>IF(ISNA(IF($D26&gt;0,(VLOOKUP($D26,Engagés!$C$10:$K$509,8,FALSE))," ")),"",(IF($D26&gt;0,(VLOOKUP($D26,Engagés!$C$10:$K$509,8,FALSE))," ")))</f>
        <v xml:space="preserve"> </v>
      </c>
      <c r="G26" s="171" t="str">
        <f>IF(ISNA(IF($D26&gt;0,(VLOOKUP($D26,Engagés!$C$10:$K$509,9,FALSE))," ")),"",(IF($D26&gt;0,(VLOOKUP($D26,Engagés!$C$10:$K$509,9,FALSE))," ")))</f>
        <v xml:space="preserve"> </v>
      </c>
      <c r="H26" s="170" t="str">
        <f>IF(ISNA(IF($D26&gt;0,(VLOOKUP($D26,Engagés!$C$10:$N$509,10,FALSE))," ")),"",(IF($D26&gt;0,(VLOOKUP($D26,Engagés!$C$10:$N$509,10,FALSE))," ")))</f>
        <v xml:space="preserve"> </v>
      </c>
      <c r="I26" s="489"/>
    </row>
    <row r="27" spans="1:9" ht="15.75" customHeight="1">
      <c r="A27" s="554">
        <f t="shared" si="1"/>
        <v>0</v>
      </c>
      <c r="B27" s="479" t="str">
        <f t="shared" si="0"/>
        <v/>
      </c>
      <c r="C27" s="486"/>
      <c r="D27" s="486"/>
      <c r="E27" s="171" t="str">
        <f>IF(ISNA(IF($D27&gt;0,CONCATENATE((VLOOKUP($D27,Engagés!$C$10:$K$509,6,FALSE))," ",(VLOOKUP($D27,Engagés!$C$10:$K$509,7,FALSE)))," ")),"",(IF($D27&gt;0,CONCATENATE((VLOOKUP($D27,Engagés!$C$10:$K$509,6,FALSE))," ",(VLOOKUP($D27,Engagés!$C$10:$K$509,7,FALSE)))," ")))</f>
        <v xml:space="preserve"> </v>
      </c>
      <c r="F27" s="171" t="str">
        <f>IF(ISNA(IF($D27&gt;0,(VLOOKUP($D27,Engagés!$C$10:$K$509,8,FALSE))," ")),"",(IF($D27&gt;0,(VLOOKUP($D27,Engagés!$C$10:$K$509,8,FALSE))," ")))</f>
        <v xml:space="preserve"> </v>
      </c>
      <c r="G27" s="171" t="str">
        <f>IF(ISNA(IF($D27&gt;0,(VLOOKUP($D27,Engagés!$C$10:$K$509,9,FALSE))," ")),"",(IF($D27&gt;0,(VLOOKUP($D27,Engagés!$C$10:$K$509,9,FALSE))," ")))</f>
        <v xml:space="preserve"> </v>
      </c>
      <c r="H27" s="170" t="str">
        <f>IF(ISNA(IF($D27&gt;0,(VLOOKUP($D27,Engagés!$C$10:$N$509,10,FALSE))," ")),"",(IF($D27&gt;0,(VLOOKUP($D27,Engagés!$C$10:$N$509,10,FALSE))," ")))</f>
        <v xml:space="preserve"> </v>
      </c>
      <c r="I27" s="490"/>
    </row>
    <row r="28" spans="1:9" ht="15.75" customHeight="1">
      <c r="A28" s="554">
        <f t="shared" si="1"/>
        <v>0</v>
      </c>
      <c r="B28" s="479" t="str">
        <f t="shared" si="0"/>
        <v/>
      </c>
      <c r="C28" s="497"/>
      <c r="D28" s="486"/>
      <c r="E28" s="171" t="str">
        <f>IF(ISNA(IF($D28&gt;0,CONCATENATE((VLOOKUP($D28,Engagés!$C$10:$K$509,6,FALSE))," ",(VLOOKUP($D28,Engagés!$C$10:$K$509,7,FALSE)))," ")),"",(IF($D28&gt;0,CONCATENATE((VLOOKUP($D28,Engagés!$C$10:$K$509,6,FALSE))," ",(VLOOKUP($D28,Engagés!$C$10:$K$509,7,FALSE)))," ")))</f>
        <v xml:space="preserve"> </v>
      </c>
      <c r="F28" s="171" t="str">
        <f>IF(ISNA(IF($D28&gt;0,(VLOOKUP($D28,Engagés!$C$10:$K$509,8,FALSE))," ")),"",(IF($D28&gt;0,(VLOOKUP($D28,Engagés!$C$10:$K$509,8,FALSE))," ")))</f>
        <v xml:space="preserve"> </v>
      </c>
      <c r="G28" s="171" t="str">
        <f>IF(ISNA(IF($D28&gt;0,(VLOOKUP($D28,Engagés!$C$10:$K$509,9,FALSE))," ")),"",(IF($D28&gt;0,(VLOOKUP($D28,Engagés!$C$10:$K$509,9,FALSE))," ")))</f>
        <v xml:space="preserve"> </v>
      </c>
      <c r="H28" s="170" t="str">
        <f>IF(ISNA(IF($D28&gt;0,(VLOOKUP($D28,Engagés!$C$10:$N$509,10,FALSE))," ")),"",(IF($D28&gt;0,(VLOOKUP($D28,Engagés!$C$10:$N$509,10,FALSE))," ")))</f>
        <v xml:space="preserve"> </v>
      </c>
      <c r="I28" s="490"/>
    </row>
    <row r="29" spans="1:9" ht="15.75" customHeight="1">
      <c r="A29" s="554">
        <f t="shared" si="1"/>
        <v>0</v>
      </c>
      <c r="B29" s="479" t="str">
        <f t="shared" si="0"/>
        <v/>
      </c>
      <c r="C29" s="486"/>
      <c r="D29" s="486"/>
      <c r="E29" s="171" t="str">
        <f>IF(ISNA(IF($D29&gt;0,CONCATENATE((VLOOKUP($D29,Engagés!$C$10:$K$509,6,FALSE))," ",(VLOOKUP($D29,Engagés!$C$10:$K$509,7,FALSE)))," ")),"",(IF($D29&gt;0,CONCATENATE((VLOOKUP($D29,Engagés!$C$10:$K$509,6,FALSE))," ",(VLOOKUP($D29,Engagés!$C$10:$K$509,7,FALSE)))," ")))</f>
        <v xml:space="preserve"> </v>
      </c>
      <c r="F29" s="171" t="str">
        <f>IF(ISNA(IF($D29&gt;0,(VLOOKUP($D29,Engagés!$C$10:$K$509,8,FALSE))," ")),"",(IF($D29&gt;0,(VLOOKUP($D29,Engagés!$C$10:$K$509,8,FALSE))," ")))</f>
        <v xml:space="preserve"> </v>
      </c>
      <c r="G29" s="171" t="str">
        <f>IF(ISNA(IF($D29&gt;0,(VLOOKUP($D29,Engagés!$C$10:$K$509,9,FALSE))," ")),"",(IF($D29&gt;0,(VLOOKUP($D29,Engagés!$C$10:$K$509,9,FALSE))," ")))</f>
        <v xml:space="preserve"> </v>
      </c>
      <c r="H29" s="170" t="str">
        <f>IF(ISNA(IF($D29&gt;0,(VLOOKUP($D29,Engagés!$C$10:$N$509,10,FALSE))," ")),"",(IF($D29&gt;0,(VLOOKUP($D29,Engagés!$C$10:$N$509,10,FALSE))," ")))</f>
        <v xml:space="preserve"> </v>
      </c>
      <c r="I29" s="490"/>
    </row>
    <row r="30" spans="1:9" ht="15.75" customHeight="1">
      <c r="A30" s="554">
        <f t="shared" si="1"/>
        <v>0</v>
      </c>
      <c r="B30" s="479" t="str">
        <f t="shared" si="0"/>
        <v/>
      </c>
      <c r="C30" s="486"/>
      <c r="D30" s="486"/>
      <c r="E30" s="171" t="str">
        <f>IF(ISNA(IF($D30&gt;0,CONCATENATE((VLOOKUP($D30,Engagés!$C$10:$K$509,6,FALSE))," ",(VLOOKUP($D30,Engagés!$C$10:$K$509,7,FALSE)))," ")),"",(IF($D30&gt;0,CONCATENATE((VLOOKUP($D30,Engagés!$C$10:$K$509,6,FALSE))," ",(VLOOKUP($D30,Engagés!$C$10:$K$509,7,FALSE)))," ")))</f>
        <v xml:space="preserve"> </v>
      </c>
      <c r="F30" s="171" t="str">
        <f>IF(ISNA(IF($D30&gt;0,(VLOOKUP($D30,Engagés!$C$10:$K$509,8,FALSE))," ")),"",(IF($D30&gt;0,(VLOOKUP($D30,Engagés!$C$10:$K$509,8,FALSE))," ")))</f>
        <v xml:space="preserve"> </v>
      </c>
      <c r="G30" s="171" t="str">
        <f>IF(ISNA(IF($D30&gt;0,(VLOOKUP($D30,Engagés!$C$10:$K$509,9,FALSE))," ")),"",(IF($D30&gt;0,(VLOOKUP($D30,Engagés!$C$10:$K$509,9,FALSE))," ")))</f>
        <v xml:space="preserve"> </v>
      </c>
      <c r="H30" s="170" t="str">
        <f>IF(ISNA(IF($D30&gt;0,(VLOOKUP($D30,Engagés!$C$10:$N$509,10,FALSE))," ")),"",(IF($D30&gt;0,(VLOOKUP($D30,Engagés!$C$10:$N$509,10,FALSE))," ")))</f>
        <v xml:space="preserve"> </v>
      </c>
      <c r="I30" s="490"/>
    </row>
    <row r="31" spans="1:9" ht="15.75" customHeight="1">
      <c r="A31" s="554">
        <f t="shared" si="1"/>
        <v>0</v>
      </c>
      <c r="B31" s="479" t="str">
        <f t="shared" si="0"/>
        <v/>
      </c>
      <c r="C31" s="497"/>
      <c r="D31" s="486"/>
      <c r="E31" s="171" t="str">
        <f>IF(ISNA(IF($D31&gt;0,CONCATENATE((VLOOKUP($D31,Engagés!$C$10:$K$509,6,FALSE))," ",(VLOOKUP($D31,Engagés!$C$10:$K$509,7,FALSE)))," ")),"",(IF($D31&gt;0,CONCATENATE((VLOOKUP($D31,Engagés!$C$10:$K$509,6,FALSE))," ",(VLOOKUP($D31,Engagés!$C$10:$K$509,7,FALSE)))," ")))</f>
        <v xml:space="preserve"> </v>
      </c>
      <c r="F31" s="171" t="str">
        <f>IF(ISNA(IF($D31&gt;0,(VLOOKUP($D31,Engagés!$C$10:$K$509,8,FALSE))," ")),"",(IF($D31&gt;0,(VLOOKUP($D31,Engagés!$C$10:$K$509,8,FALSE))," ")))</f>
        <v xml:space="preserve"> </v>
      </c>
      <c r="G31" s="171" t="str">
        <f>IF(ISNA(IF($D31&gt;0,(VLOOKUP($D31,Engagés!$C$10:$K$509,9,FALSE))," ")),"",(IF($D31&gt;0,(VLOOKUP($D31,Engagés!$C$10:$K$509,9,FALSE))," ")))</f>
        <v xml:space="preserve"> </v>
      </c>
      <c r="H31" s="170" t="str">
        <f>IF(ISNA(IF($D31&gt;0,(VLOOKUP($D31,Engagés!$C$10:$N$509,10,FALSE))," ")),"",(IF($D31&gt;0,(VLOOKUP($D31,Engagés!$C$10:$N$509,10,FALSE))," ")))</f>
        <v xml:space="preserve"> </v>
      </c>
      <c r="I31" s="490"/>
    </row>
    <row r="32" spans="1:9" ht="15.75" customHeight="1">
      <c r="A32" s="554">
        <f t="shared" si="1"/>
        <v>0</v>
      </c>
      <c r="B32" s="479" t="str">
        <f t="shared" si="0"/>
        <v/>
      </c>
      <c r="C32" s="486"/>
      <c r="D32" s="486"/>
      <c r="E32" s="171" t="str">
        <f>IF(ISNA(IF($D32&gt;0,CONCATENATE((VLOOKUP($D32,Engagés!$C$10:$K$509,6,FALSE))," ",(VLOOKUP($D32,Engagés!$C$10:$K$509,7,FALSE)))," ")),"",(IF($D32&gt;0,CONCATENATE((VLOOKUP($D32,Engagés!$C$10:$K$509,6,FALSE))," ",(VLOOKUP($D32,Engagés!$C$10:$K$509,7,FALSE)))," ")))</f>
        <v xml:space="preserve"> </v>
      </c>
      <c r="F32" s="171" t="str">
        <f>IF(ISNA(IF($D32&gt;0,(VLOOKUP($D32,Engagés!$C$10:$K$509,8,FALSE))," ")),"",(IF($D32&gt;0,(VLOOKUP($D32,Engagés!$C$10:$K$509,8,FALSE))," ")))</f>
        <v xml:space="preserve"> </v>
      </c>
      <c r="G32" s="171" t="str">
        <f>IF(ISNA(IF($D32&gt;0,(VLOOKUP($D32,Engagés!$C$10:$K$509,9,FALSE))," ")),"",(IF($D32&gt;0,(VLOOKUP($D32,Engagés!$C$10:$K$509,9,FALSE))," ")))</f>
        <v xml:space="preserve"> </v>
      </c>
      <c r="H32" s="170" t="str">
        <f>IF(ISNA(IF($D32&gt;0,(VLOOKUP($D32,Engagés!$C$10:$N$509,10,FALSE))," ")),"",(IF($D32&gt;0,(VLOOKUP($D32,Engagés!$C$10:$N$509,10,FALSE))," ")))</f>
        <v xml:space="preserve"> </v>
      </c>
      <c r="I32" s="490"/>
    </row>
    <row r="33" spans="1:9" ht="15.75" customHeight="1">
      <c r="A33" s="554">
        <f t="shared" si="1"/>
        <v>0</v>
      </c>
      <c r="B33" s="479" t="str">
        <f t="shared" si="0"/>
        <v/>
      </c>
      <c r="C33" s="486"/>
      <c r="D33" s="486"/>
      <c r="E33" s="171" t="str">
        <f>IF(ISNA(IF($D33&gt;0,CONCATENATE((VLOOKUP($D33,Engagés!$C$10:$K$509,6,FALSE))," ",(VLOOKUP($D33,Engagés!$C$10:$K$509,7,FALSE)))," ")),"",(IF($D33&gt;0,CONCATENATE((VLOOKUP($D33,Engagés!$C$10:$K$509,6,FALSE))," ",(VLOOKUP($D33,Engagés!$C$10:$K$509,7,FALSE)))," ")))</f>
        <v xml:space="preserve"> </v>
      </c>
      <c r="F33" s="171" t="str">
        <f>IF(ISNA(IF($D33&gt;0,(VLOOKUP($D33,Engagés!$C$10:$K$509,8,FALSE))," ")),"",(IF($D33&gt;0,(VLOOKUP($D33,Engagés!$C$10:$K$509,8,FALSE))," ")))</f>
        <v xml:space="preserve"> </v>
      </c>
      <c r="G33" s="171" t="str">
        <f>IF(ISNA(IF($D33&gt;0,(VLOOKUP($D33,Engagés!$C$10:$K$509,9,FALSE))," ")),"",(IF($D33&gt;0,(VLOOKUP($D33,Engagés!$C$10:$K$509,9,FALSE))," ")))</f>
        <v xml:space="preserve"> </v>
      </c>
      <c r="H33" s="170" t="str">
        <f>IF(ISNA(IF($D33&gt;0,(VLOOKUP($D33,Engagés!$C$10:$N$509,10,FALSE))," ")),"",(IF($D33&gt;0,(VLOOKUP($D33,Engagés!$C$10:$N$509,10,FALSE))," ")))</f>
        <v xml:space="preserve"> </v>
      </c>
      <c r="I33" s="490"/>
    </row>
    <row r="34" spans="1:9" ht="15.75" customHeight="1">
      <c r="A34" s="554">
        <f t="shared" si="1"/>
        <v>0</v>
      </c>
      <c r="B34" s="479" t="str">
        <f t="shared" si="0"/>
        <v/>
      </c>
      <c r="C34" s="497"/>
      <c r="D34" s="486"/>
      <c r="E34" s="171" t="str">
        <f>IF(ISNA(IF($D34&gt;0,CONCATENATE((VLOOKUP($D34,Engagés!$C$10:$K$509,6,FALSE))," ",(VLOOKUP($D34,Engagés!$C$10:$K$509,7,FALSE)))," ")),"",(IF($D34&gt;0,CONCATENATE((VLOOKUP($D34,Engagés!$C$10:$K$509,6,FALSE))," ",(VLOOKUP($D34,Engagés!$C$10:$K$509,7,FALSE)))," ")))</f>
        <v xml:space="preserve"> </v>
      </c>
      <c r="F34" s="171" t="str">
        <f>IF(ISNA(IF($D34&gt;0,(VLOOKUP($D34,Engagés!$C$10:$K$509,8,FALSE))," ")),"",(IF($D34&gt;0,(VLOOKUP($D34,Engagés!$C$10:$K$509,8,FALSE))," ")))</f>
        <v xml:space="preserve"> </v>
      </c>
      <c r="G34" s="171" t="str">
        <f>IF(ISNA(IF($D34&gt;0,(VLOOKUP($D34,Engagés!$C$10:$K$509,9,FALSE))," ")),"",(IF($D34&gt;0,(VLOOKUP($D34,Engagés!$C$10:$K$509,9,FALSE))," ")))</f>
        <v xml:space="preserve"> </v>
      </c>
      <c r="H34" s="170" t="str">
        <f>IF(ISNA(IF($D34&gt;0,(VLOOKUP($D34,Engagés!$C$10:$N$509,10,FALSE))," ")),"",(IF($D34&gt;0,(VLOOKUP($D34,Engagés!$C$10:$N$509,10,FALSE))," ")))</f>
        <v xml:space="preserve"> </v>
      </c>
      <c r="I34" s="490"/>
    </row>
    <row r="35" spans="1:9" ht="15.75" customHeight="1">
      <c r="A35" s="554">
        <f t="shared" si="1"/>
        <v>0</v>
      </c>
      <c r="B35" s="479" t="str">
        <f t="shared" si="0"/>
        <v/>
      </c>
      <c r="C35" s="486"/>
      <c r="D35" s="486"/>
      <c r="E35" s="171" t="str">
        <f>IF(ISNA(IF($D35&gt;0,CONCATENATE((VLOOKUP($D35,Engagés!$C$10:$K$509,6,FALSE))," ",(VLOOKUP($D35,Engagés!$C$10:$K$509,7,FALSE)))," ")),"",(IF($D35&gt;0,CONCATENATE((VLOOKUP($D35,Engagés!$C$10:$K$509,6,FALSE))," ",(VLOOKUP($D35,Engagés!$C$10:$K$509,7,FALSE)))," ")))</f>
        <v xml:space="preserve"> </v>
      </c>
      <c r="F35" s="171" t="str">
        <f>IF(ISNA(IF($D35&gt;0,(VLOOKUP($D35,Engagés!$C$10:$K$509,8,FALSE))," ")),"",(IF($D35&gt;0,(VLOOKUP($D35,Engagés!$C$10:$K$509,8,FALSE))," ")))</f>
        <v xml:space="preserve"> </v>
      </c>
      <c r="G35" s="171" t="str">
        <f>IF(ISNA(IF($D35&gt;0,(VLOOKUP($D35,Engagés!$C$10:$K$509,9,FALSE))," ")),"",(IF($D35&gt;0,(VLOOKUP($D35,Engagés!$C$10:$K$509,9,FALSE))," ")))</f>
        <v xml:space="preserve"> </v>
      </c>
      <c r="H35" s="170" t="str">
        <f>IF(ISNA(IF($D35&gt;0,(VLOOKUP($D35,Engagés!$C$10:$N$509,10,FALSE))," ")),"",(IF($D35&gt;0,(VLOOKUP($D35,Engagés!$C$10:$N$509,10,FALSE))," ")))</f>
        <v xml:space="preserve"> </v>
      </c>
      <c r="I35" s="490"/>
    </row>
    <row r="36" spans="1:9" ht="15.75" customHeight="1">
      <c r="A36" s="554">
        <f t="shared" si="1"/>
        <v>0</v>
      </c>
      <c r="B36" s="479" t="str">
        <f t="shared" si="0"/>
        <v/>
      </c>
      <c r="C36" s="486"/>
      <c r="D36" s="486"/>
      <c r="E36" s="171" t="str">
        <f>IF(ISNA(IF($D36&gt;0,CONCATENATE((VLOOKUP($D36,Engagés!$C$10:$K$509,6,FALSE))," ",(VLOOKUP($D36,Engagés!$C$10:$K$509,7,FALSE)))," ")),"",(IF($D36&gt;0,CONCATENATE((VLOOKUP($D36,Engagés!$C$10:$K$509,6,FALSE))," ",(VLOOKUP($D36,Engagés!$C$10:$K$509,7,FALSE)))," ")))</f>
        <v xml:space="preserve"> </v>
      </c>
      <c r="F36" s="171" t="str">
        <f>IF(ISNA(IF($D36&gt;0,(VLOOKUP($D36,Engagés!$C$10:$K$509,8,FALSE))," ")),"",(IF($D36&gt;0,(VLOOKUP($D36,Engagés!$C$10:$K$509,8,FALSE))," ")))</f>
        <v xml:space="preserve"> </v>
      </c>
      <c r="G36" s="171" t="str">
        <f>IF(ISNA(IF($D36&gt;0,(VLOOKUP($D36,Engagés!$C$10:$K$509,9,FALSE))," ")),"",(IF($D36&gt;0,(VLOOKUP($D36,Engagés!$C$10:$K$509,9,FALSE))," ")))</f>
        <v xml:space="preserve"> </v>
      </c>
      <c r="H36" s="170" t="str">
        <f>IF(ISNA(IF($D36&gt;0,(VLOOKUP($D36,Engagés!$C$10:$N$509,10,FALSE))," ")),"",(IF($D36&gt;0,(VLOOKUP($D36,Engagés!$C$10:$N$509,10,FALSE))," ")))</f>
        <v xml:space="preserve"> </v>
      </c>
      <c r="I36" s="490"/>
    </row>
    <row r="37" spans="1:9" ht="15.75" customHeight="1">
      <c r="A37" s="554">
        <f t="shared" si="1"/>
        <v>0</v>
      </c>
      <c r="B37" s="479" t="str">
        <f t="shared" si="0"/>
        <v/>
      </c>
      <c r="C37" s="486"/>
      <c r="D37" s="486"/>
      <c r="E37" s="171" t="str">
        <f>IF(ISNA(IF($D37&gt;0,CONCATENATE((VLOOKUP($D37,Engagés!$C$10:$K$509,6,FALSE))," ",(VLOOKUP($D37,Engagés!$C$10:$K$509,7,FALSE)))," ")),"",(IF($D37&gt;0,CONCATENATE((VLOOKUP($D37,Engagés!$C$10:$K$509,6,FALSE))," ",(VLOOKUP($D37,Engagés!$C$10:$K$509,7,FALSE)))," ")))</f>
        <v xml:space="preserve"> </v>
      </c>
      <c r="F37" s="171" t="str">
        <f>IF(ISNA(IF($D37&gt;0,(VLOOKUP($D37,Engagés!$C$10:$K$509,8,FALSE))," ")),"",(IF($D37&gt;0,(VLOOKUP($D37,Engagés!$C$10:$K$509,8,FALSE))," ")))</f>
        <v xml:space="preserve"> </v>
      </c>
      <c r="G37" s="171" t="str">
        <f>IF(ISNA(IF($D37&gt;0,(VLOOKUP($D37,Engagés!$C$10:$K$509,9,FALSE))," ")),"",(IF($D37&gt;0,(VLOOKUP($D37,Engagés!$C$10:$K$509,9,FALSE))," ")))</f>
        <v xml:space="preserve"> </v>
      </c>
      <c r="H37" s="170" t="str">
        <f>IF(ISNA(IF($D37&gt;0,(VLOOKUP($D37,Engagés!$C$10:$N$509,10,FALSE))," ")),"",(IF($D37&gt;0,(VLOOKUP($D37,Engagés!$C$10:$N$509,10,FALSE))," ")))</f>
        <v xml:space="preserve"> </v>
      </c>
      <c r="I37" s="490"/>
    </row>
    <row r="38" spans="1:9" ht="15.75" customHeight="1">
      <c r="A38" s="554">
        <f t="shared" si="1"/>
        <v>0</v>
      </c>
      <c r="B38" s="479" t="str">
        <f t="shared" si="0"/>
        <v/>
      </c>
      <c r="C38" s="486"/>
      <c r="D38" s="486"/>
      <c r="E38" s="171" t="str">
        <f>IF(ISNA(IF($D38&gt;0,CONCATENATE((VLOOKUP($D38,Engagés!$C$10:$K$509,6,FALSE))," ",(VLOOKUP($D38,Engagés!$C$10:$K$509,7,FALSE)))," ")),"",(IF($D38&gt;0,CONCATENATE((VLOOKUP($D38,Engagés!$C$10:$K$509,6,FALSE))," ",(VLOOKUP($D38,Engagés!$C$10:$K$509,7,FALSE)))," ")))</f>
        <v xml:space="preserve"> </v>
      </c>
      <c r="F38" s="171" t="str">
        <f>IF(ISNA(IF($D38&gt;0,(VLOOKUP($D38,Engagés!$C$10:$K$509,8,FALSE))," ")),"",(IF($D38&gt;0,(VLOOKUP($D38,Engagés!$C$10:$K$509,8,FALSE))," ")))</f>
        <v xml:space="preserve"> </v>
      </c>
      <c r="G38" s="171" t="str">
        <f>IF(ISNA(IF($D38&gt;0,(VLOOKUP($D38,Engagés!$C$10:$K$509,9,FALSE))," ")),"",(IF($D38&gt;0,(VLOOKUP($D38,Engagés!$C$10:$K$509,9,FALSE))," ")))</f>
        <v xml:space="preserve"> </v>
      </c>
      <c r="H38" s="170" t="str">
        <f>IF(ISNA(IF($D38&gt;0,(VLOOKUP($D38,Engagés!$C$10:$N$509,10,FALSE))," ")),"",(IF($D38&gt;0,(VLOOKUP($D38,Engagés!$C$10:$N$509,10,FALSE))," ")))</f>
        <v xml:space="preserve"> </v>
      </c>
      <c r="I38" s="490"/>
    </row>
    <row r="39" spans="1:9" ht="15.75" customHeight="1">
      <c r="A39" s="554">
        <f t="shared" si="1"/>
        <v>0</v>
      </c>
      <c r="B39" s="479" t="str">
        <f t="shared" si="0"/>
        <v/>
      </c>
      <c r="C39" s="486"/>
      <c r="D39" s="486"/>
      <c r="E39" s="171" t="str">
        <f>IF(ISNA(IF($D39&gt;0,CONCATENATE((VLOOKUP($D39,Engagés!$C$10:$K$509,6,FALSE))," ",(VLOOKUP($D39,Engagés!$C$10:$K$509,7,FALSE)))," ")),"",(IF($D39&gt;0,CONCATENATE((VLOOKUP($D39,Engagés!$C$10:$K$509,6,FALSE))," ",(VLOOKUP($D39,Engagés!$C$10:$K$509,7,FALSE)))," ")))</f>
        <v xml:space="preserve"> </v>
      </c>
      <c r="F39" s="171" t="str">
        <f>IF(ISNA(IF($D39&gt;0,(VLOOKUP($D39,Engagés!$C$10:$K$509,8,FALSE))," ")),"",(IF($D39&gt;0,(VLOOKUP($D39,Engagés!$C$10:$K$509,8,FALSE))," ")))</f>
        <v xml:space="preserve"> </v>
      </c>
      <c r="G39" s="171" t="str">
        <f>IF(ISNA(IF($D39&gt;0,(VLOOKUP($D39,Engagés!$C$10:$K$509,9,FALSE))," ")),"",(IF($D39&gt;0,(VLOOKUP($D39,Engagés!$C$10:$K$509,9,FALSE))," ")))</f>
        <v xml:space="preserve"> </v>
      </c>
      <c r="H39" s="170" t="str">
        <f>IF(ISNA(IF($D39&gt;0,(VLOOKUP($D39,Engagés!$C$10:$N$509,10,FALSE))," ")),"",(IF($D39&gt;0,(VLOOKUP($D39,Engagés!$C$10:$N$509,10,FALSE))," ")))</f>
        <v xml:space="preserve"> </v>
      </c>
      <c r="I39" s="490"/>
    </row>
    <row r="40" spans="1:9" ht="15.75" customHeight="1">
      <c r="A40" s="554">
        <f t="shared" si="1"/>
        <v>0</v>
      </c>
      <c r="B40" s="479" t="str">
        <f t="shared" si="0"/>
        <v/>
      </c>
      <c r="C40" s="486"/>
      <c r="D40" s="486"/>
      <c r="E40" s="171" t="str">
        <f>IF(ISNA(IF($D40&gt;0,CONCATENATE((VLOOKUP($D40,Engagés!$C$10:$K$509,6,FALSE))," ",(VLOOKUP($D40,Engagés!$C$10:$K$509,7,FALSE)))," ")),"",(IF($D40&gt;0,CONCATENATE((VLOOKUP($D40,Engagés!$C$10:$K$509,6,FALSE))," ",(VLOOKUP($D40,Engagés!$C$10:$K$509,7,FALSE)))," ")))</f>
        <v xml:space="preserve"> </v>
      </c>
      <c r="F40" s="171" t="str">
        <f>IF(ISNA(IF($D40&gt;0,(VLOOKUP($D40,Engagés!$C$10:$K$509,8,FALSE))," ")),"",(IF($D40&gt;0,(VLOOKUP($D40,Engagés!$C$10:$K$509,8,FALSE))," ")))</f>
        <v xml:space="preserve"> </v>
      </c>
      <c r="G40" s="171" t="str">
        <f>IF(ISNA(IF($D40&gt;0,(VLOOKUP($D40,Engagés!$C$10:$K$509,9,FALSE))," ")),"",(IF($D40&gt;0,(VLOOKUP($D40,Engagés!$C$10:$K$509,9,FALSE))," ")))</f>
        <v xml:space="preserve"> </v>
      </c>
      <c r="H40" s="170" t="str">
        <f>IF(ISNA(IF($D40&gt;0,(VLOOKUP($D40,Engagés!$C$10:$N$509,10,FALSE))," ")),"",(IF($D40&gt;0,(VLOOKUP($D40,Engagés!$C$10:$N$509,10,FALSE))," ")))</f>
        <v xml:space="preserve"> </v>
      </c>
      <c r="I40" s="490"/>
    </row>
    <row r="41" spans="1:9" ht="15.75" customHeight="1">
      <c r="A41" s="554">
        <f t="shared" si="1"/>
        <v>0</v>
      </c>
      <c r="B41" s="479" t="str">
        <f t="shared" si="0"/>
        <v/>
      </c>
      <c r="C41" s="486"/>
      <c r="D41" s="486"/>
      <c r="E41" s="171" t="str">
        <f>IF(ISNA(IF($D41&gt;0,CONCATENATE((VLOOKUP($D41,Engagés!$C$10:$K$509,6,FALSE))," ",(VLOOKUP($D41,Engagés!$C$10:$K$509,7,FALSE)))," ")),"",(IF($D41&gt;0,CONCATENATE((VLOOKUP($D41,Engagés!$C$10:$K$509,6,FALSE))," ",(VLOOKUP($D41,Engagés!$C$10:$K$509,7,FALSE)))," ")))</f>
        <v xml:space="preserve"> </v>
      </c>
      <c r="F41" s="171" t="str">
        <f>IF(ISNA(IF($D41&gt;0,(VLOOKUP($D41,Engagés!$C$10:$K$509,8,FALSE))," ")),"",(IF($D41&gt;0,(VLOOKUP($D41,Engagés!$C$10:$K$509,8,FALSE))," ")))</f>
        <v xml:space="preserve"> </v>
      </c>
      <c r="G41" s="171" t="str">
        <f>IF(ISNA(IF($D41&gt;0,(VLOOKUP($D41,Engagés!$C$10:$K$509,9,FALSE))," ")),"",(IF($D41&gt;0,(VLOOKUP($D41,Engagés!$C$10:$K$509,9,FALSE))," ")))</f>
        <v xml:space="preserve"> </v>
      </c>
      <c r="H41" s="170" t="str">
        <f>IF(ISNA(IF($D41&gt;0,(VLOOKUP($D41,Engagés!$C$10:$N$509,10,FALSE))," ")),"",(IF($D41&gt;0,(VLOOKUP($D41,Engagés!$C$10:$N$509,10,FALSE))," ")))</f>
        <v xml:space="preserve"> </v>
      </c>
      <c r="I41" s="490"/>
    </row>
    <row r="42" spans="1:9" ht="15.75" customHeight="1">
      <c r="A42" s="554">
        <f t="shared" si="1"/>
        <v>0</v>
      </c>
      <c r="B42" s="479" t="str">
        <f t="shared" si="0"/>
        <v/>
      </c>
      <c r="C42" s="486"/>
      <c r="D42" s="486"/>
      <c r="E42" s="171" t="str">
        <f>IF(ISNA(IF($D42&gt;0,CONCATENATE((VLOOKUP($D42,Engagés!$C$10:$K$509,6,FALSE))," ",(VLOOKUP($D42,Engagés!$C$10:$K$509,7,FALSE)))," ")),"",(IF($D42&gt;0,CONCATENATE((VLOOKUP($D42,Engagés!$C$10:$K$509,6,FALSE))," ",(VLOOKUP($D42,Engagés!$C$10:$K$509,7,FALSE)))," ")))</f>
        <v xml:space="preserve"> </v>
      </c>
      <c r="F42" s="171" t="str">
        <f>IF(ISNA(IF($D42&gt;0,(VLOOKUP($D42,Engagés!$C$10:$K$509,8,FALSE))," ")),"",(IF($D42&gt;0,(VLOOKUP($D42,Engagés!$C$10:$K$509,8,FALSE))," ")))</f>
        <v xml:space="preserve"> </v>
      </c>
      <c r="G42" s="171" t="str">
        <f>IF(ISNA(IF($D42&gt;0,(VLOOKUP($D42,Engagés!$C$10:$K$509,9,FALSE))," ")),"",(IF($D42&gt;0,(VLOOKUP($D42,Engagés!$C$10:$K$509,9,FALSE))," ")))</f>
        <v xml:space="preserve"> </v>
      </c>
      <c r="H42" s="170" t="str">
        <f>IF(ISNA(IF($D42&gt;0,(VLOOKUP($D42,Engagés!$C$10:$N$509,10,FALSE))," ")),"",(IF($D42&gt;0,(VLOOKUP($D42,Engagés!$C$10:$N$509,10,FALSE))," ")))</f>
        <v xml:space="preserve"> </v>
      </c>
      <c r="I42" s="490"/>
    </row>
    <row r="43" spans="1:9" ht="15.75" customHeight="1">
      <c r="A43" s="554">
        <f t="shared" si="1"/>
        <v>0</v>
      </c>
      <c r="B43" s="479" t="str">
        <f t="shared" si="0"/>
        <v/>
      </c>
      <c r="C43" s="486"/>
      <c r="D43" s="486"/>
      <c r="E43" s="171" t="str">
        <f>IF(ISNA(IF($D43&gt;0,CONCATENATE((VLOOKUP($D43,Engagés!$C$10:$K$509,6,FALSE))," ",(VLOOKUP($D43,Engagés!$C$10:$K$509,7,FALSE)))," ")),"",(IF($D43&gt;0,CONCATENATE((VLOOKUP($D43,Engagés!$C$10:$K$509,6,FALSE))," ",(VLOOKUP($D43,Engagés!$C$10:$K$509,7,FALSE)))," ")))</f>
        <v xml:space="preserve"> </v>
      </c>
      <c r="F43" s="171" t="str">
        <f>IF(ISNA(IF($D43&gt;0,(VLOOKUP($D43,Engagés!$C$10:$K$509,8,FALSE))," ")),"",(IF($D43&gt;0,(VLOOKUP($D43,Engagés!$C$10:$K$509,8,FALSE))," ")))</f>
        <v xml:space="preserve"> </v>
      </c>
      <c r="G43" s="171" t="str">
        <f>IF(ISNA(IF($D43&gt;0,(VLOOKUP($D43,Engagés!$C$10:$K$509,9,FALSE))," ")),"",(IF($D43&gt;0,(VLOOKUP($D43,Engagés!$C$10:$K$509,9,FALSE))," ")))</f>
        <v xml:space="preserve"> </v>
      </c>
      <c r="H43" s="170" t="str">
        <f>IF(ISNA(IF($D43&gt;0,(VLOOKUP($D43,Engagés!$C$10:$N$509,10,FALSE))," ")),"",(IF($D43&gt;0,(VLOOKUP($D43,Engagés!$C$10:$N$509,10,FALSE))," ")))</f>
        <v xml:space="preserve"> </v>
      </c>
      <c r="I43" s="490"/>
    </row>
    <row r="44" spans="1:9" ht="15.75" customHeight="1">
      <c r="A44" s="554">
        <f t="shared" si="1"/>
        <v>0</v>
      </c>
      <c r="B44" s="479" t="str">
        <f t="shared" si="0"/>
        <v/>
      </c>
      <c r="C44" s="486"/>
      <c r="D44" s="486"/>
      <c r="E44" s="171" t="str">
        <f>IF(ISNA(IF($D44&gt;0,CONCATENATE((VLOOKUP($D44,Engagés!$C$10:$K$509,6,FALSE))," ",(VLOOKUP($D44,Engagés!$C$10:$K$509,7,FALSE)))," ")),"",(IF($D44&gt;0,CONCATENATE((VLOOKUP($D44,Engagés!$C$10:$K$509,6,FALSE))," ",(VLOOKUP($D44,Engagés!$C$10:$K$509,7,FALSE)))," ")))</f>
        <v xml:space="preserve"> </v>
      </c>
      <c r="F44" s="171" t="str">
        <f>IF(ISNA(IF($D44&gt;0,(VLOOKUP($D44,Engagés!$C$10:$K$509,8,FALSE))," ")),"",(IF($D44&gt;0,(VLOOKUP($D44,Engagés!$C$10:$K$509,8,FALSE))," ")))</f>
        <v xml:space="preserve"> </v>
      </c>
      <c r="G44" s="171" t="str">
        <f>IF(ISNA(IF($D44&gt;0,(VLOOKUP($D44,Engagés!$C$10:$K$509,9,FALSE))," ")),"",(IF($D44&gt;0,(VLOOKUP($D44,Engagés!$C$10:$K$509,9,FALSE))," ")))</f>
        <v xml:space="preserve"> </v>
      </c>
      <c r="H44" s="170" t="str">
        <f>IF(ISNA(IF($D44&gt;0,(VLOOKUP($D44,Engagés!$C$10:$N$509,10,FALSE))," ")),"",(IF($D44&gt;0,(VLOOKUP($D44,Engagés!$C$10:$N$509,10,FALSE))," ")))</f>
        <v xml:space="preserve"> </v>
      </c>
      <c r="I44" s="490"/>
    </row>
    <row r="45" spans="1:9" ht="15.75" customHeight="1">
      <c r="A45" s="554">
        <f t="shared" si="1"/>
        <v>0</v>
      </c>
      <c r="B45" s="479" t="str">
        <f t="shared" si="0"/>
        <v/>
      </c>
      <c r="C45" s="486"/>
      <c r="D45" s="486"/>
      <c r="E45" s="171" t="str">
        <f>IF(ISNA(IF($D45&gt;0,CONCATENATE((VLOOKUP($D45,Engagés!$C$10:$K$509,6,FALSE))," ",(VLOOKUP($D45,Engagés!$C$10:$K$509,7,FALSE)))," ")),"",(IF($D45&gt;0,CONCATENATE((VLOOKUP($D45,Engagés!$C$10:$K$509,6,FALSE))," ",(VLOOKUP($D45,Engagés!$C$10:$K$509,7,FALSE)))," ")))</f>
        <v xml:space="preserve"> </v>
      </c>
      <c r="F45" s="171" t="str">
        <f>IF(ISNA(IF($D45&gt;0,(VLOOKUP($D45,Engagés!$C$10:$K$509,8,FALSE))," ")),"",(IF($D45&gt;0,(VLOOKUP($D45,Engagés!$C$10:$K$509,8,FALSE))," ")))</f>
        <v xml:space="preserve"> </v>
      </c>
      <c r="G45" s="171" t="str">
        <f>IF(ISNA(IF($D45&gt;0,(VLOOKUP($D45,Engagés!$C$10:$K$509,9,FALSE))," ")),"",(IF($D45&gt;0,(VLOOKUP($D45,Engagés!$C$10:$K$509,9,FALSE))," ")))</f>
        <v xml:space="preserve"> </v>
      </c>
      <c r="H45" s="170" t="str">
        <f>IF(ISNA(IF($D45&gt;0,(VLOOKUP($D45,Engagés!$C$10:$N$509,10,FALSE))," ")),"",(IF($D45&gt;0,(VLOOKUP($D45,Engagés!$C$10:$N$509,10,FALSE))," ")))</f>
        <v xml:space="preserve"> </v>
      </c>
      <c r="I45" s="490"/>
    </row>
    <row r="46" spans="1:9" ht="15.75" customHeight="1">
      <c r="A46" s="554">
        <f t="shared" si="1"/>
        <v>0</v>
      </c>
      <c r="B46" s="479" t="str">
        <f t="shared" si="0"/>
        <v/>
      </c>
      <c r="C46" s="486"/>
      <c r="D46" s="486"/>
      <c r="E46" s="171" t="str">
        <f>IF(ISNA(IF($D46&gt;0,CONCATENATE((VLOOKUP($D46,Engagés!$C$10:$K$509,6,FALSE))," ",(VLOOKUP($D46,Engagés!$C$10:$K$509,7,FALSE)))," ")),"",(IF($D46&gt;0,CONCATENATE((VLOOKUP($D46,Engagés!$C$10:$K$509,6,FALSE))," ",(VLOOKUP($D46,Engagés!$C$10:$K$509,7,FALSE)))," ")))</f>
        <v xml:space="preserve"> </v>
      </c>
      <c r="F46" s="171" t="str">
        <f>IF(ISNA(IF($D46&gt;0,(VLOOKUP($D46,Engagés!$C$10:$K$509,8,FALSE))," ")),"",(IF($D46&gt;0,(VLOOKUP($D46,Engagés!$C$10:$K$509,8,FALSE))," ")))</f>
        <v xml:space="preserve"> </v>
      </c>
      <c r="G46" s="171" t="str">
        <f>IF(ISNA(IF($D46&gt;0,(VLOOKUP($D46,Engagés!$C$10:$K$509,9,FALSE))," ")),"",(IF($D46&gt;0,(VLOOKUP($D46,Engagés!$C$10:$K$509,9,FALSE))," ")))</f>
        <v xml:space="preserve"> </v>
      </c>
      <c r="H46" s="170" t="str">
        <f>IF(ISNA(IF($D46&gt;0,(VLOOKUP($D46,Engagés!$C$10:$N$509,10,FALSE))," ")),"",(IF($D46&gt;0,(VLOOKUP($D46,Engagés!$C$10:$N$509,10,FALSE))," ")))</f>
        <v xml:space="preserve"> </v>
      </c>
      <c r="I46" s="490"/>
    </row>
    <row r="47" spans="1:9" ht="15.75" customHeight="1">
      <c r="A47" s="554">
        <f t="shared" si="1"/>
        <v>0</v>
      </c>
      <c r="B47" s="479" t="str">
        <f t="shared" si="0"/>
        <v/>
      </c>
      <c r="C47" s="486"/>
      <c r="D47" s="486"/>
      <c r="E47" s="171" t="str">
        <f>IF(ISNA(IF($D47&gt;0,CONCATENATE((VLOOKUP($D47,Engagés!$C$10:$K$509,6,FALSE))," ",(VLOOKUP($D47,Engagés!$C$10:$K$509,7,FALSE)))," ")),"",(IF($D47&gt;0,CONCATENATE((VLOOKUP($D47,Engagés!$C$10:$K$509,6,FALSE))," ",(VLOOKUP($D47,Engagés!$C$10:$K$509,7,FALSE)))," ")))</f>
        <v xml:space="preserve"> </v>
      </c>
      <c r="F47" s="171" t="str">
        <f>IF(ISNA(IF($D47&gt;0,(VLOOKUP($D47,Engagés!$C$10:$K$509,8,FALSE))," ")),"",(IF($D47&gt;0,(VLOOKUP($D47,Engagés!$C$10:$K$509,8,FALSE))," ")))</f>
        <v xml:space="preserve"> </v>
      </c>
      <c r="G47" s="171" t="str">
        <f>IF(ISNA(IF($D47&gt;0,(VLOOKUP($D47,Engagés!$C$10:$K$509,9,FALSE))," ")),"",(IF($D47&gt;0,(VLOOKUP($D47,Engagés!$C$10:$K$509,9,FALSE))," ")))</f>
        <v xml:space="preserve"> </v>
      </c>
      <c r="H47" s="170" t="str">
        <f>IF(ISNA(IF($D47&gt;0,(VLOOKUP($D47,Engagés!$C$10:$N$509,10,FALSE))," ")),"",(IF($D47&gt;0,(VLOOKUP($D47,Engagés!$C$10:$N$509,10,FALSE))," ")))</f>
        <v xml:space="preserve"> </v>
      </c>
      <c r="I47" s="490"/>
    </row>
    <row r="48" spans="1:9" ht="15.75" customHeight="1">
      <c r="A48" s="554">
        <f t="shared" si="1"/>
        <v>0</v>
      </c>
      <c r="B48" s="479" t="str">
        <f t="shared" si="0"/>
        <v/>
      </c>
      <c r="C48" s="486"/>
      <c r="D48" s="486"/>
      <c r="E48" s="171" t="str">
        <f>IF(ISNA(IF($D48&gt;0,CONCATENATE((VLOOKUP($D48,Engagés!$C$10:$K$509,6,FALSE))," ",(VLOOKUP($D48,Engagés!$C$10:$K$509,7,FALSE)))," ")),"",(IF($D48&gt;0,CONCATENATE((VLOOKUP($D48,Engagés!$C$10:$K$509,6,FALSE))," ",(VLOOKUP($D48,Engagés!$C$10:$K$509,7,FALSE)))," ")))</f>
        <v xml:space="preserve"> </v>
      </c>
      <c r="F48" s="171" t="str">
        <f>IF(ISNA(IF($D48&gt;0,(VLOOKUP($D48,Engagés!$C$10:$K$509,8,FALSE))," ")),"",(IF($D48&gt;0,(VLOOKUP($D48,Engagés!$C$10:$K$509,8,FALSE))," ")))</f>
        <v xml:space="preserve"> </v>
      </c>
      <c r="G48" s="171" t="str">
        <f>IF(ISNA(IF($D48&gt;0,(VLOOKUP($D48,Engagés!$C$10:$K$509,9,FALSE))," ")),"",(IF($D48&gt;0,(VLOOKUP($D48,Engagés!$C$10:$K$509,9,FALSE))," ")))</f>
        <v xml:space="preserve"> </v>
      </c>
      <c r="H48" s="170" t="str">
        <f>IF(ISNA(IF($D48&gt;0,(VLOOKUP($D48,Engagés!$C$10:$N$509,10,FALSE))," ")),"",(IF($D48&gt;0,(VLOOKUP($D48,Engagés!$C$10:$N$509,10,FALSE))," ")))</f>
        <v xml:space="preserve"> </v>
      </c>
      <c r="I48" s="490"/>
    </row>
    <row r="49" spans="1:9" ht="15.75" customHeight="1">
      <c r="A49" s="554">
        <f t="shared" si="1"/>
        <v>0</v>
      </c>
      <c r="B49" s="479" t="str">
        <f t="shared" si="0"/>
        <v/>
      </c>
      <c r="C49" s="486"/>
      <c r="D49" s="486"/>
      <c r="E49" s="171" t="str">
        <f>IF(ISNA(IF($D49&gt;0,CONCATENATE((VLOOKUP($D49,Engagés!$C$10:$K$509,6,FALSE))," ",(VLOOKUP($D49,Engagés!$C$10:$K$509,7,FALSE)))," ")),"",(IF($D49&gt;0,CONCATENATE((VLOOKUP($D49,Engagés!$C$10:$K$509,6,FALSE))," ",(VLOOKUP($D49,Engagés!$C$10:$K$509,7,FALSE)))," ")))</f>
        <v xml:space="preserve"> </v>
      </c>
      <c r="F49" s="171" t="str">
        <f>IF(ISNA(IF($D49&gt;0,(VLOOKUP($D49,Engagés!$C$10:$K$509,8,FALSE))," ")),"",(IF($D49&gt;0,(VLOOKUP($D49,Engagés!$C$10:$K$509,8,FALSE))," ")))</f>
        <v xml:space="preserve"> </v>
      </c>
      <c r="G49" s="171" t="str">
        <f>IF(ISNA(IF($D49&gt;0,(VLOOKUP($D49,Engagés!$C$10:$K$509,9,FALSE))," ")),"",(IF($D49&gt;0,(VLOOKUP($D49,Engagés!$C$10:$K$509,9,FALSE))," ")))</f>
        <v xml:space="preserve"> </v>
      </c>
      <c r="H49" s="170" t="str">
        <f>IF(ISNA(IF($D49&gt;0,(VLOOKUP($D49,Engagés!$C$10:$N$509,10,FALSE))," ")),"",(IF($D49&gt;0,(VLOOKUP($D49,Engagés!$C$10:$N$509,10,FALSE))," ")))</f>
        <v xml:space="preserve"> </v>
      </c>
      <c r="I49" s="490"/>
    </row>
    <row r="50" spans="1:9" ht="15.75" customHeight="1">
      <c r="A50" s="554">
        <f t="shared" si="1"/>
        <v>0</v>
      </c>
      <c r="B50" s="479" t="str">
        <f t="shared" si="0"/>
        <v/>
      </c>
      <c r="C50" s="486"/>
      <c r="D50" s="486"/>
      <c r="E50" s="171" t="str">
        <f>IF(ISNA(IF($D50&gt;0,CONCATENATE((VLOOKUP($D50,Engagés!$C$10:$K$509,6,FALSE))," ",(VLOOKUP($D50,Engagés!$C$10:$K$509,7,FALSE)))," ")),"",(IF($D50&gt;0,CONCATENATE((VLOOKUP($D50,Engagés!$C$10:$K$509,6,FALSE))," ",(VLOOKUP($D50,Engagés!$C$10:$K$509,7,FALSE)))," ")))</f>
        <v xml:space="preserve"> </v>
      </c>
      <c r="F50" s="171" t="str">
        <f>IF(ISNA(IF($D50&gt;0,(VLOOKUP($D50,Engagés!$C$10:$K$509,8,FALSE))," ")),"",(IF($D50&gt;0,(VLOOKUP($D50,Engagés!$C$10:$K$509,8,FALSE))," ")))</f>
        <v xml:space="preserve"> </v>
      </c>
      <c r="G50" s="171" t="str">
        <f>IF(ISNA(IF($D50&gt;0,(VLOOKUP($D50,Engagés!$C$10:$K$509,9,FALSE))," ")),"",(IF($D50&gt;0,(VLOOKUP($D50,Engagés!$C$10:$K$509,9,FALSE))," ")))</f>
        <v xml:space="preserve"> </v>
      </c>
      <c r="H50" s="170" t="str">
        <f>IF(ISNA(IF($D50&gt;0,(VLOOKUP($D50,Engagés!$C$10:$N$509,10,FALSE))," ")),"",(IF($D50&gt;0,(VLOOKUP($D50,Engagés!$C$10:$N$509,10,FALSE))," ")))</f>
        <v xml:space="preserve"> </v>
      </c>
      <c r="I50" s="490"/>
    </row>
    <row r="51" spans="1:9" ht="15.75" customHeight="1">
      <c r="A51" s="554">
        <f t="shared" si="1"/>
        <v>0</v>
      </c>
      <c r="B51" s="479" t="str">
        <f t="shared" si="0"/>
        <v/>
      </c>
      <c r="C51" s="486"/>
      <c r="D51" s="486"/>
      <c r="E51" s="171" t="str">
        <f>IF(ISNA(IF($D51&gt;0,CONCATENATE((VLOOKUP($D51,Engagés!$C$10:$K$509,6,FALSE))," ",(VLOOKUP($D51,Engagés!$C$10:$K$509,7,FALSE)))," ")),"",(IF($D51&gt;0,CONCATENATE((VLOOKUP($D51,Engagés!$C$10:$K$509,6,FALSE))," ",(VLOOKUP($D51,Engagés!$C$10:$K$509,7,FALSE)))," ")))</f>
        <v xml:space="preserve"> </v>
      </c>
      <c r="F51" s="171" t="str">
        <f>IF(ISNA(IF($D51&gt;0,(VLOOKUP($D51,Engagés!$C$10:$K$509,8,FALSE))," ")),"",(IF($D51&gt;0,(VLOOKUP($D51,Engagés!$C$10:$K$509,8,FALSE))," ")))</f>
        <v xml:space="preserve"> </v>
      </c>
      <c r="G51" s="171" t="str">
        <f>IF(ISNA(IF($D51&gt;0,(VLOOKUP($D51,Engagés!$C$10:$K$509,9,FALSE))," ")),"",(IF($D51&gt;0,(VLOOKUP($D51,Engagés!$C$10:$K$509,9,FALSE))," ")))</f>
        <v xml:space="preserve"> </v>
      </c>
      <c r="H51" s="170" t="str">
        <f>IF(ISNA(IF($D51&gt;0,(VLOOKUP($D51,Engagés!$C$10:$N$509,10,FALSE))," ")),"",(IF($D51&gt;0,(VLOOKUP($D51,Engagés!$C$10:$N$509,10,FALSE))," ")))</f>
        <v xml:space="preserve"> </v>
      </c>
      <c r="I51" s="490"/>
    </row>
    <row r="52" spans="1:9" ht="15.75" customHeight="1">
      <c r="A52" s="554">
        <f t="shared" si="1"/>
        <v>0</v>
      </c>
      <c r="B52" s="479" t="str">
        <f t="shared" si="0"/>
        <v/>
      </c>
      <c r="C52" s="486"/>
      <c r="D52" s="486"/>
      <c r="E52" s="171" t="str">
        <f>IF(ISNA(IF($D52&gt;0,CONCATENATE((VLOOKUP($D52,Engagés!$C$10:$K$509,6,FALSE))," ",(VLOOKUP($D52,Engagés!$C$10:$K$509,7,FALSE)))," ")),"",(IF($D52&gt;0,CONCATENATE((VLOOKUP($D52,Engagés!$C$10:$K$509,6,FALSE))," ",(VLOOKUP($D52,Engagés!$C$10:$K$509,7,FALSE)))," ")))</f>
        <v xml:space="preserve"> </v>
      </c>
      <c r="F52" s="171" t="str">
        <f>IF(ISNA(IF($D52&gt;0,(VLOOKUP($D52,Engagés!$C$10:$K$509,8,FALSE))," ")),"",(IF($D52&gt;0,(VLOOKUP($D52,Engagés!$C$10:$K$509,8,FALSE))," ")))</f>
        <v xml:space="preserve"> </v>
      </c>
      <c r="G52" s="171" t="str">
        <f>IF(ISNA(IF($D52&gt;0,(VLOOKUP($D52,Engagés!$C$10:$K$509,9,FALSE))," ")),"",(IF($D52&gt;0,(VLOOKUP($D52,Engagés!$C$10:$K$509,9,FALSE))," ")))</f>
        <v xml:space="preserve"> </v>
      </c>
      <c r="H52" s="170" t="str">
        <f>IF(ISNA(IF($D52&gt;0,(VLOOKUP($D52,Engagés!$C$10:$N$509,10,FALSE))," ")),"",(IF($D52&gt;0,(VLOOKUP($D52,Engagés!$C$10:$N$509,10,FALSE))," ")))</f>
        <v xml:space="preserve"> </v>
      </c>
      <c r="I52" s="490"/>
    </row>
    <row r="53" spans="1:9" ht="15.75" customHeight="1">
      <c r="A53" s="554">
        <f t="shared" si="1"/>
        <v>0</v>
      </c>
      <c r="B53" s="479" t="str">
        <f t="shared" si="0"/>
        <v/>
      </c>
      <c r="C53" s="486"/>
      <c r="D53" s="486"/>
      <c r="E53" s="171" t="str">
        <f>IF(ISNA(IF($D53&gt;0,CONCATENATE((VLOOKUP($D53,Engagés!$C$10:$K$509,6,FALSE))," ",(VLOOKUP($D53,Engagés!$C$10:$K$509,7,FALSE)))," ")),"",(IF($D53&gt;0,CONCATENATE((VLOOKUP($D53,Engagés!$C$10:$K$509,6,FALSE))," ",(VLOOKUP($D53,Engagés!$C$10:$K$509,7,FALSE)))," ")))</f>
        <v xml:space="preserve"> </v>
      </c>
      <c r="F53" s="171" t="str">
        <f>IF(ISNA(IF($D53&gt;0,(VLOOKUP($D53,Engagés!$C$10:$K$509,8,FALSE))," ")),"",(IF($D53&gt;0,(VLOOKUP($D53,Engagés!$C$10:$K$509,8,FALSE))," ")))</f>
        <v xml:space="preserve"> </v>
      </c>
      <c r="G53" s="171" t="str">
        <f>IF(ISNA(IF($D53&gt;0,(VLOOKUP($D53,Engagés!$C$10:$K$509,9,FALSE))," ")),"",(IF($D53&gt;0,(VLOOKUP($D53,Engagés!$C$10:$K$509,9,FALSE))," ")))</f>
        <v xml:space="preserve"> </v>
      </c>
      <c r="H53" s="170" t="str">
        <f>IF(ISNA(IF($D53&gt;0,(VLOOKUP($D53,Engagés!$C$10:$N$509,10,FALSE))," ")),"",(IF($D53&gt;0,(VLOOKUP($D53,Engagés!$C$10:$N$509,10,FALSE))," ")))</f>
        <v xml:space="preserve"> </v>
      </c>
      <c r="I53" s="490"/>
    </row>
    <row r="54" spans="1:9" ht="15.75" customHeight="1">
      <c r="A54" s="554">
        <f t="shared" si="1"/>
        <v>0</v>
      </c>
      <c r="B54" s="479" t="str">
        <f t="shared" si="0"/>
        <v/>
      </c>
      <c r="C54" s="486"/>
      <c r="D54" s="486"/>
      <c r="E54" s="171" t="str">
        <f>IF(ISNA(IF($D54&gt;0,CONCATENATE((VLOOKUP($D54,Engagés!$C$10:$K$509,6,FALSE))," ",(VLOOKUP($D54,Engagés!$C$10:$K$509,7,FALSE)))," ")),"",(IF($D54&gt;0,CONCATENATE((VLOOKUP($D54,Engagés!$C$10:$K$509,6,FALSE))," ",(VLOOKUP($D54,Engagés!$C$10:$K$509,7,FALSE)))," ")))</f>
        <v xml:space="preserve"> </v>
      </c>
      <c r="F54" s="171" t="str">
        <f>IF(ISNA(IF($D54&gt;0,(VLOOKUP($D54,Engagés!$C$10:$K$509,8,FALSE))," ")),"",(IF($D54&gt;0,(VLOOKUP($D54,Engagés!$C$10:$K$509,8,FALSE))," ")))</f>
        <v xml:space="preserve"> </v>
      </c>
      <c r="G54" s="171" t="str">
        <f>IF(ISNA(IF($D54&gt;0,(VLOOKUP($D54,Engagés!$C$10:$K$509,9,FALSE))," ")),"",(IF($D54&gt;0,(VLOOKUP($D54,Engagés!$C$10:$K$509,9,FALSE))," ")))</f>
        <v xml:space="preserve"> </v>
      </c>
      <c r="H54" s="170" t="str">
        <f>IF(ISNA(IF($D54&gt;0,(VLOOKUP($D54,Engagés!$C$10:$N$509,10,FALSE))," ")),"",(IF($D54&gt;0,(VLOOKUP($D54,Engagés!$C$10:$N$509,10,FALSE))," ")))</f>
        <v xml:space="preserve"> </v>
      </c>
      <c r="I54" s="490"/>
    </row>
    <row r="55" spans="1:9" ht="15.75" customHeight="1">
      <c r="A55" s="554">
        <f t="shared" si="1"/>
        <v>0</v>
      </c>
      <c r="B55" s="479" t="str">
        <f t="shared" si="0"/>
        <v/>
      </c>
      <c r="C55" s="486"/>
      <c r="D55" s="486"/>
      <c r="E55" s="171" t="str">
        <f>IF(ISNA(IF($D55&gt;0,CONCATENATE((VLOOKUP($D55,Engagés!$C$10:$K$509,6,FALSE))," ",(VLOOKUP($D55,Engagés!$C$10:$K$509,7,FALSE)))," ")),"",(IF($D55&gt;0,CONCATENATE((VLOOKUP($D55,Engagés!$C$10:$K$509,6,FALSE))," ",(VLOOKUP($D55,Engagés!$C$10:$K$509,7,FALSE)))," ")))</f>
        <v xml:space="preserve"> </v>
      </c>
      <c r="F55" s="171" t="str">
        <f>IF(ISNA(IF($D55&gt;0,(VLOOKUP($D55,Engagés!$C$10:$K$509,8,FALSE))," ")),"",(IF($D55&gt;0,(VLOOKUP($D55,Engagés!$C$10:$K$509,8,FALSE))," ")))</f>
        <v xml:space="preserve"> </v>
      </c>
      <c r="G55" s="171" t="str">
        <f>IF(ISNA(IF($D55&gt;0,(VLOOKUP($D55,Engagés!$C$10:$K$509,9,FALSE))," ")),"",(IF($D55&gt;0,(VLOOKUP($D55,Engagés!$C$10:$K$509,9,FALSE))," ")))</f>
        <v xml:space="preserve"> </v>
      </c>
      <c r="H55" s="170" t="str">
        <f>IF(ISNA(IF($D55&gt;0,(VLOOKUP($D55,Engagés!$C$10:$N$509,10,FALSE))," ")),"",(IF($D55&gt;0,(VLOOKUP($D55,Engagés!$C$10:$N$509,10,FALSE))," ")))</f>
        <v xml:space="preserve"> </v>
      </c>
      <c r="I55" s="490"/>
    </row>
    <row r="56" spans="1:9" ht="15.75" customHeight="1">
      <c r="A56" s="554">
        <f t="shared" si="1"/>
        <v>0</v>
      </c>
      <c r="B56" s="479" t="str">
        <f t="shared" si="0"/>
        <v/>
      </c>
      <c r="C56" s="486"/>
      <c r="D56" s="486"/>
      <c r="E56" s="171" t="str">
        <f>IF(ISNA(IF($D56&gt;0,CONCATENATE((VLOOKUP($D56,Engagés!$C$10:$K$509,6,FALSE))," ",(VLOOKUP($D56,Engagés!$C$10:$K$509,7,FALSE)))," ")),"",(IF($D56&gt;0,CONCATENATE((VLOOKUP($D56,Engagés!$C$10:$K$509,6,FALSE))," ",(VLOOKUP($D56,Engagés!$C$10:$K$509,7,FALSE)))," ")))</f>
        <v xml:space="preserve"> </v>
      </c>
      <c r="F56" s="171" t="str">
        <f>IF(ISNA(IF($D56&gt;0,(VLOOKUP($D56,Engagés!$C$10:$K$509,8,FALSE))," ")),"",(IF($D56&gt;0,(VLOOKUP($D56,Engagés!$C$10:$K$509,8,FALSE))," ")))</f>
        <v xml:space="preserve"> </v>
      </c>
      <c r="G56" s="171" t="str">
        <f>IF(ISNA(IF($D56&gt;0,(VLOOKUP($D56,Engagés!$C$10:$K$509,9,FALSE))," ")),"",(IF($D56&gt;0,(VLOOKUP($D56,Engagés!$C$10:$K$509,9,FALSE))," ")))</f>
        <v xml:space="preserve"> </v>
      </c>
      <c r="H56" s="170" t="str">
        <f>IF(ISNA(IF($D56&gt;0,(VLOOKUP($D56,Engagés!$C$10:$N$509,10,FALSE))," ")),"",(IF($D56&gt;0,(VLOOKUP($D56,Engagés!$C$10:$N$509,10,FALSE))," ")))</f>
        <v xml:space="preserve"> </v>
      </c>
      <c r="I56" s="490"/>
    </row>
    <row r="57" spans="1:9" ht="15.75" customHeight="1">
      <c r="A57" s="554">
        <f t="shared" si="1"/>
        <v>0</v>
      </c>
      <c r="B57" s="479" t="str">
        <f t="shared" si="0"/>
        <v/>
      </c>
      <c r="C57" s="486"/>
      <c r="D57" s="486"/>
      <c r="E57" s="171" t="str">
        <f>IF(ISNA(IF($D57&gt;0,CONCATENATE((VLOOKUP($D57,Engagés!$C$10:$K$509,6,FALSE))," ",(VLOOKUP($D57,Engagés!$C$10:$K$509,7,FALSE)))," ")),"",(IF($D57&gt;0,CONCATENATE((VLOOKUP($D57,Engagés!$C$10:$K$509,6,FALSE))," ",(VLOOKUP($D57,Engagés!$C$10:$K$509,7,FALSE)))," ")))</f>
        <v xml:space="preserve"> </v>
      </c>
      <c r="F57" s="171" t="str">
        <f>IF(ISNA(IF($D57&gt;0,(VLOOKUP($D57,Engagés!$C$10:$K$509,8,FALSE))," ")),"",(IF($D57&gt;0,(VLOOKUP($D57,Engagés!$C$10:$K$509,8,FALSE))," ")))</f>
        <v xml:space="preserve"> </v>
      </c>
      <c r="G57" s="171" t="str">
        <f>IF(ISNA(IF($D57&gt;0,(VLOOKUP($D57,Engagés!$C$10:$K$509,9,FALSE))," ")),"",(IF($D57&gt;0,(VLOOKUP($D57,Engagés!$C$10:$K$509,9,FALSE))," ")))</f>
        <v xml:space="preserve"> </v>
      </c>
      <c r="H57" s="170" t="str">
        <f>IF(ISNA(IF($D57&gt;0,(VLOOKUP($D57,Engagés!$C$10:$N$509,10,FALSE))," ")),"",(IF($D57&gt;0,(VLOOKUP($D57,Engagés!$C$10:$N$509,10,FALSE))," ")))</f>
        <v xml:space="preserve"> </v>
      </c>
      <c r="I57" s="490"/>
    </row>
    <row r="58" spans="1:9" ht="15.75" customHeight="1">
      <c r="A58" s="554">
        <f t="shared" si="1"/>
        <v>0</v>
      </c>
      <c r="B58" s="479" t="str">
        <f t="shared" si="0"/>
        <v/>
      </c>
      <c r="C58" s="486"/>
      <c r="D58" s="486"/>
      <c r="E58" s="171" t="str">
        <f>IF(ISNA(IF($D58&gt;0,CONCATENATE((VLOOKUP($D58,Engagés!$C$10:$K$509,6,FALSE))," ",(VLOOKUP($D58,Engagés!$C$10:$K$509,7,FALSE)))," ")),"",(IF($D58&gt;0,CONCATENATE((VLOOKUP($D58,Engagés!$C$10:$K$509,6,FALSE))," ",(VLOOKUP($D58,Engagés!$C$10:$K$509,7,FALSE)))," ")))</f>
        <v xml:space="preserve"> </v>
      </c>
      <c r="F58" s="171" t="str">
        <f>IF(ISNA(IF($D58&gt;0,(VLOOKUP($D58,Engagés!$C$10:$K$509,8,FALSE))," ")),"",(IF($D58&gt;0,(VLOOKUP($D58,Engagés!$C$10:$K$509,8,FALSE))," ")))</f>
        <v xml:space="preserve"> </v>
      </c>
      <c r="G58" s="171" t="str">
        <f>IF(ISNA(IF($D58&gt;0,(VLOOKUP($D58,Engagés!$C$10:$K$509,9,FALSE))," ")),"",(IF($D58&gt;0,(VLOOKUP($D58,Engagés!$C$10:$K$509,9,FALSE))," ")))</f>
        <v xml:space="preserve"> </v>
      </c>
      <c r="H58" s="170" t="str">
        <f>IF(ISNA(IF($D58&gt;0,(VLOOKUP($D58,Engagés!$C$10:$N$509,10,FALSE))," ")),"",(IF($D58&gt;0,(VLOOKUP($D58,Engagés!$C$10:$N$509,10,FALSE))," ")))</f>
        <v xml:space="preserve"> </v>
      </c>
      <c r="I58" s="490"/>
    </row>
    <row r="59" spans="1:9" ht="15.75" customHeight="1">
      <c r="A59" s="554">
        <f t="shared" si="1"/>
        <v>0</v>
      </c>
      <c r="B59" s="479" t="str">
        <f t="shared" si="0"/>
        <v/>
      </c>
      <c r="C59" s="486"/>
      <c r="D59" s="486"/>
      <c r="E59" s="171" t="str">
        <f>IF(ISNA(IF($D59&gt;0,CONCATENATE((VLOOKUP($D59,Engagés!$C$10:$K$509,6,FALSE))," ",(VLOOKUP($D59,Engagés!$C$10:$K$509,7,FALSE)))," ")),"",(IF($D59&gt;0,CONCATENATE((VLOOKUP($D59,Engagés!$C$10:$K$509,6,FALSE))," ",(VLOOKUP($D59,Engagés!$C$10:$K$509,7,FALSE)))," ")))</f>
        <v xml:space="preserve"> </v>
      </c>
      <c r="F59" s="171" t="str">
        <f>IF(ISNA(IF($D59&gt;0,(VLOOKUP($D59,Engagés!$C$10:$K$509,8,FALSE))," ")),"",(IF($D59&gt;0,(VLOOKUP($D59,Engagés!$C$10:$K$509,8,FALSE))," ")))</f>
        <v xml:space="preserve"> </v>
      </c>
      <c r="G59" s="171" t="str">
        <f>IF(ISNA(IF($D59&gt;0,(VLOOKUP($D59,Engagés!$C$10:$K$509,9,FALSE))," ")),"",(IF($D59&gt;0,(VLOOKUP($D59,Engagés!$C$10:$K$509,9,FALSE))," ")))</f>
        <v xml:space="preserve"> </v>
      </c>
      <c r="H59" s="170" t="str">
        <f>IF(ISNA(IF($D59&gt;0,(VLOOKUP($D59,Engagés!$C$10:$N$509,10,FALSE))," ")),"",(IF($D59&gt;0,(VLOOKUP($D59,Engagés!$C$10:$N$509,10,FALSE))," ")))</f>
        <v xml:space="preserve"> </v>
      </c>
      <c r="I59" s="490"/>
    </row>
    <row r="60" spans="1:9" ht="15.75" customHeight="1">
      <c r="A60" s="554">
        <f t="shared" si="1"/>
        <v>0</v>
      </c>
      <c r="B60" s="479" t="str">
        <f t="shared" si="0"/>
        <v/>
      </c>
      <c r="C60" s="486"/>
      <c r="D60" s="486"/>
      <c r="E60" s="171" t="str">
        <f>IF(ISNA(IF($D60&gt;0,CONCATENATE((VLOOKUP($D60,Engagés!$C$10:$K$509,6,FALSE))," ",(VLOOKUP($D60,Engagés!$C$10:$K$509,7,FALSE)))," ")),"",(IF($D60&gt;0,CONCATENATE((VLOOKUP($D60,Engagés!$C$10:$K$509,6,FALSE))," ",(VLOOKUP($D60,Engagés!$C$10:$K$509,7,FALSE)))," ")))</f>
        <v xml:space="preserve"> </v>
      </c>
      <c r="F60" s="171" t="str">
        <f>IF(ISNA(IF($D60&gt;0,(VLOOKUP($D60,Engagés!$C$10:$K$509,8,FALSE))," ")),"",(IF($D60&gt;0,(VLOOKUP($D60,Engagés!$C$10:$K$509,8,FALSE))," ")))</f>
        <v xml:space="preserve"> </v>
      </c>
      <c r="G60" s="171" t="str">
        <f>IF(ISNA(IF($D60&gt;0,(VLOOKUP($D60,Engagés!$C$10:$K$509,9,FALSE))," ")),"",(IF($D60&gt;0,(VLOOKUP($D60,Engagés!$C$10:$K$509,9,FALSE))," ")))</f>
        <v xml:space="preserve"> </v>
      </c>
      <c r="H60" s="170" t="str">
        <f>IF(ISNA(IF($D60&gt;0,(VLOOKUP($D60,Engagés!$C$10:$N$509,10,FALSE))," ")),"",(IF($D60&gt;0,(VLOOKUP($D60,Engagés!$C$10:$N$509,10,FALSE))," ")))</f>
        <v xml:space="preserve"> </v>
      </c>
      <c r="I60" s="490"/>
    </row>
    <row r="61" spans="1:9" ht="15.75" customHeight="1">
      <c r="A61" s="554">
        <f t="shared" si="1"/>
        <v>0</v>
      </c>
      <c r="B61" s="479" t="str">
        <f t="shared" si="0"/>
        <v/>
      </c>
      <c r="C61" s="486"/>
      <c r="D61" s="486"/>
      <c r="E61" s="171" t="str">
        <f>IF(ISNA(IF($D61&gt;0,CONCATENATE((VLOOKUP($D61,Engagés!$C$10:$K$509,6,FALSE))," ",(VLOOKUP($D61,Engagés!$C$10:$K$509,7,FALSE)))," ")),"",(IF($D61&gt;0,CONCATENATE((VLOOKUP($D61,Engagés!$C$10:$K$509,6,FALSE))," ",(VLOOKUP($D61,Engagés!$C$10:$K$509,7,FALSE)))," ")))</f>
        <v xml:space="preserve"> </v>
      </c>
      <c r="F61" s="171" t="str">
        <f>IF(ISNA(IF($D61&gt;0,(VLOOKUP($D61,Engagés!$C$10:$K$509,8,FALSE))," ")),"",(IF($D61&gt;0,(VLOOKUP($D61,Engagés!$C$10:$K$509,8,FALSE))," ")))</f>
        <v xml:space="preserve"> </v>
      </c>
      <c r="G61" s="171" t="str">
        <f>IF(ISNA(IF($D61&gt;0,(VLOOKUP($D61,Engagés!$C$10:$K$509,9,FALSE))," ")),"",(IF($D61&gt;0,(VLOOKUP($D61,Engagés!$C$10:$K$509,9,FALSE))," ")))</f>
        <v xml:space="preserve"> </v>
      </c>
      <c r="H61" s="170" t="str">
        <f>IF(ISNA(IF($D61&gt;0,(VLOOKUP($D61,Engagés!$C$10:$N$509,10,FALSE))," ")),"",(IF($D61&gt;0,(VLOOKUP($D61,Engagés!$C$10:$N$509,10,FALSE))," ")))</f>
        <v xml:space="preserve"> </v>
      </c>
      <c r="I61" s="490"/>
    </row>
    <row r="62" spans="1:9" ht="15.75" customHeight="1">
      <c r="A62" s="554">
        <f t="shared" si="1"/>
        <v>0</v>
      </c>
      <c r="B62" s="479" t="str">
        <f t="shared" si="0"/>
        <v/>
      </c>
      <c r="C62" s="486"/>
      <c r="D62" s="486"/>
      <c r="E62" s="171" t="str">
        <f>IF(ISNA(IF($D62&gt;0,CONCATENATE((VLOOKUP($D62,Engagés!$C$10:$K$509,6,FALSE))," ",(VLOOKUP($D62,Engagés!$C$10:$K$509,7,FALSE)))," ")),"",(IF($D62&gt;0,CONCATENATE((VLOOKUP($D62,Engagés!$C$10:$K$509,6,FALSE))," ",(VLOOKUP($D62,Engagés!$C$10:$K$509,7,FALSE)))," ")))</f>
        <v xml:space="preserve"> </v>
      </c>
      <c r="F62" s="171" t="str">
        <f>IF(ISNA(IF($D62&gt;0,(VLOOKUP($D62,Engagés!$C$10:$K$509,8,FALSE))," ")),"",(IF($D62&gt;0,(VLOOKUP($D62,Engagés!$C$10:$K$509,8,FALSE))," ")))</f>
        <v xml:space="preserve"> </v>
      </c>
      <c r="G62" s="171" t="str">
        <f>IF(ISNA(IF($D62&gt;0,(VLOOKUP($D62,Engagés!$C$10:$K$509,9,FALSE))," ")),"",(IF($D62&gt;0,(VLOOKUP($D62,Engagés!$C$10:$K$509,9,FALSE))," ")))</f>
        <v xml:space="preserve"> </v>
      </c>
      <c r="H62" s="170" t="str">
        <f>IF(ISNA(IF($D62&gt;0,(VLOOKUP($D62,Engagés!$C$10:$N$509,10,FALSE))," ")),"",(IF($D62&gt;0,(VLOOKUP($D62,Engagés!$C$10:$N$509,10,FALSE))," ")))</f>
        <v xml:space="preserve"> </v>
      </c>
      <c r="I62" s="490"/>
    </row>
    <row r="63" spans="1:9" ht="15.75" customHeight="1">
      <c r="A63" s="554">
        <f t="shared" si="1"/>
        <v>0</v>
      </c>
      <c r="B63" s="479" t="str">
        <f t="shared" si="0"/>
        <v/>
      </c>
      <c r="C63" s="486"/>
      <c r="D63" s="486"/>
      <c r="E63" s="171" t="str">
        <f>IF(ISNA(IF($D63&gt;0,CONCATENATE((VLOOKUP($D63,Engagés!$C$10:$K$509,6,FALSE))," ",(VLOOKUP($D63,Engagés!$C$10:$K$509,7,FALSE)))," ")),"",(IF($D63&gt;0,CONCATENATE((VLOOKUP($D63,Engagés!$C$10:$K$509,6,FALSE))," ",(VLOOKUP($D63,Engagés!$C$10:$K$509,7,FALSE)))," ")))</f>
        <v xml:space="preserve"> </v>
      </c>
      <c r="F63" s="171" t="str">
        <f>IF(ISNA(IF($D63&gt;0,(VLOOKUP($D63,Engagés!$C$10:$K$509,8,FALSE))," ")),"",(IF($D63&gt;0,(VLOOKUP($D63,Engagés!$C$10:$K$509,8,FALSE))," ")))</f>
        <v xml:space="preserve"> </v>
      </c>
      <c r="G63" s="171" t="str">
        <f>IF(ISNA(IF($D63&gt;0,(VLOOKUP($D63,Engagés!$C$10:$K$509,9,FALSE))," ")),"",(IF($D63&gt;0,(VLOOKUP($D63,Engagés!$C$10:$K$509,9,FALSE))," ")))</f>
        <v xml:space="preserve"> </v>
      </c>
      <c r="H63" s="170" t="str">
        <f>IF(ISNA(IF($D63&gt;0,(VLOOKUP($D63,Engagés!$C$10:$N$509,10,FALSE))," ")),"",(IF($D63&gt;0,(VLOOKUP($D63,Engagés!$C$10:$N$509,10,FALSE))," ")))</f>
        <v xml:space="preserve"> </v>
      </c>
      <c r="I63" s="490"/>
    </row>
    <row r="64" spans="1:9" ht="15.75" customHeight="1">
      <c r="A64" s="554">
        <f t="shared" si="1"/>
        <v>0</v>
      </c>
      <c r="B64" s="479" t="str">
        <f t="shared" si="0"/>
        <v/>
      </c>
      <c r="C64" s="486"/>
      <c r="D64" s="486"/>
      <c r="E64" s="171" t="str">
        <f>IF(ISNA(IF($D64&gt;0,CONCATENATE((VLOOKUP($D64,Engagés!$C$10:$K$509,6,FALSE))," ",(VLOOKUP($D64,Engagés!$C$10:$K$509,7,FALSE)))," ")),"",(IF($D64&gt;0,CONCATENATE((VLOOKUP($D64,Engagés!$C$10:$K$509,6,FALSE))," ",(VLOOKUP($D64,Engagés!$C$10:$K$509,7,FALSE)))," ")))</f>
        <v xml:space="preserve"> </v>
      </c>
      <c r="F64" s="171" t="str">
        <f>IF(ISNA(IF($D64&gt;0,(VLOOKUP($D64,Engagés!$C$10:$K$509,8,FALSE))," ")),"",(IF($D64&gt;0,(VLOOKUP($D64,Engagés!$C$10:$K$509,8,FALSE))," ")))</f>
        <v xml:space="preserve"> </v>
      </c>
      <c r="G64" s="171" t="str">
        <f>IF(ISNA(IF($D64&gt;0,(VLOOKUP($D64,Engagés!$C$10:$K$509,9,FALSE))," ")),"",(IF($D64&gt;0,(VLOOKUP($D64,Engagés!$C$10:$K$509,9,FALSE))," ")))</f>
        <v xml:space="preserve"> </v>
      </c>
      <c r="H64" s="170" t="str">
        <f>IF(ISNA(IF($D64&gt;0,(VLOOKUP($D64,Engagés!$C$10:$N$509,10,FALSE))," ")),"",(IF($D64&gt;0,(VLOOKUP($D64,Engagés!$C$10:$N$509,10,FALSE))," ")))</f>
        <v xml:space="preserve"> </v>
      </c>
      <c r="I64" s="490"/>
    </row>
    <row r="65" spans="1:9" ht="15.75" customHeight="1">
      <c r="A65" s="554">
        <f t="shared" si="1"/>
        <v>0</v>
      </c>
      <c r="B65" s="479" t="str">
        <f t="shared" si="0"/>
        <v/>
      </c>
      <c r="C65" s="486"/>
      <c r="D65" s="486"/>
      <c r="E65" s="171" t="str">
        <f>IF(ISNA(IF($D65&gt;0,CONCATENATE((VLOOKUP($D65,Engagés!$C$10:$K$509,6,FALSE))," ",(VLOOKUP($D65,Engagés!$C$10:$K$509,7,FALSE)))," ")),"",(IF($D65&gt;0,CONCATENATE((VLOOKUP($D65,Engagés!$C$10:$K$509,6,FALSE))," ",(VLOOKUP($D65,Engagés!$C$10:$K$509,7,FALSE)))," ")))</f>
        <v xml:space="preserve"> </v>
      </c>
      <c r="F65" s="171" t="str">
        <f>IF(ISNA(IF($D65&gt;0,(VLOOKUP($D65,Engagés!$C$10:$K$509,8,FALSE))," ")),"",(IF($D65&gt;0,(VLOOKUP($D65,Engagés!$C$10:$K$509,8,FALSE))," ")))</f>
        <v xml:space="preserve"> </v>
      </c>
      <c r="G65" s="171" t="str">
        <f>IF(ISNA(IF($D65&gt;0,(VLOOKUP($D65,Engagés!$C$10:$K$509,9,FALSE))," ")),"",(IF($D65&gt;0,(VLOOKUP($D65,Engagés!$C$10:$K$509,9,FALSE))," ")))</f>
        <v xml:space="preserve"> </v>
      </c>
      <c r="H65" s="170" t="str">
        <f>IF(ISNA(IF($D65&gt;0,(VLOOKUP($D65,Engagés!$C$10:$N$509,10,FALSE))," ")),"",(IF($D65&gt;0,(VLOOKUP($D65,Engagés!$C$10:$N$509,10,FALSE))," ")))</f>
        <v xml:space="preserve"> </v>
      </c>
      <c r="I65" s="490"/>
    </row>
    <row r="66" spans="1:9" ht="15.75" customHeight="1">
      <c r="A66" s="554">
        <f t="shared" si="1"/>
        <v>0</v>
      </c>
      <c r="B66" s="479" t="str">
        <f t="shared" si="0"/>
        <v/>
      </c>
      <c r="C66" s="486"/>
      <c r="D66" s="486"/>
      <c r="E66" s="171" t="str">
        <f>IF(ISNA(IF($D66&gt;0,CONCATENATE((VLOOKUP($D66,Engagés!$C$10:$K$509,6,FALSE))," ",(VLOOKUP($D66,Engagés!$C$10:$K$509,7,FALSE)))," ")),"",(IF($D66&gt;0,CONCATENATE((VLOOKUP($D66,Engagés!$C$10:$K$509,6,FALSE))," ",(VLOOKUP($D66,Engagés!$C$10:$K$509,7,FALSE)))," ")))</f>
        <v xml:space="preserve"> </v>
      </c>
      <c r="F66" s="171" t="str">
        <f>IF(ISNA(IF($D66&gt;0,(VLOOKUP($D66,Engagés!$C$10:$K$509,8,FALSE))," ")),"",(IF($D66&gt;0,(VLOOKUP($D66,Engagés!$C$10:$K$509,8,FALSE))," ")))</f>
        <v xml:space="preserve"> </v>
      </c>
      <c r="G66" s="171" t="str">
        <f>IF(ISNA(IF($D66&gt;0,(VLOOKUP($D66,Engagés!$C$10:$K$509,9,FALSE))," ")),"",(IF($D66&gt;0,(VLOOKUP($D66,Engagés!$C$10:$K$509,9,FALSE))," ")))</f>
        <v xml:space="preserve"> </v>
      </c>
      <c r="H66" s="170" t="str">
        <f>IF(ISNA(IF($D66&gt;0,(VLOOKUP($D66,Engagés!$C$10:$N$509,10,FALSE))," ")),"",(IF($D66&gt;0,(VLOOKUP($D66,Engagés!$C$10:$N$509,10,FALSE))," ")))</f>
        <v xml:space="preserve"> </v>
      </c>
      <c r="I66" s="490"/>
    </row>
    <row r="67" spans="1:9" ht="15.75" customHeight="1">
      <c r="A67" s="554">
        <f t="shared" si="1"/>
        <v>0</v>
      </c>
      <c r="B67" s="479" t="str">
        <f t="shared" si="0"/>
        <v/>
      </c>
      <c r="C67" s="486"/>
      <c r="D67" s="486"/>
      <c r="E67" s="171" t="str">
        <f>IF(ISNA(IF($D67&gt;0,CONCATENATE((VLOOKUP($D67,Engagés!$C$10:$K$509,6,FALSE))," ",(VLOOKUP($D67,Engagés!$C$10:$K$509,7,FALSE)))," ")),"",(IF($D67&gt;0,CONCATENATE((VLOOKUP($D67,Engagés!$C$10:$K$509,6,FALSE))," ",(VLOOKUP($D67,Engagés!$C$10:$K$509,7,FALSE)))," ")))</f>
        <v xml:space="preserve"> </v>
      </c>
      <c r="F67" s="171" t="str">
        <f>IF(ISNA(IF($D67&gt;0,(VLOOKUP($D67,Engagés!$C$10:$K$509,8,FALSE))," ")),"",(IF($D67&gt;0,(VLOOKUP($D67,Engagés!$C$10:$K$509,8,FALSE))," ")))</f>
        <v xml:space="preserve"> </v>
      </c>
      <c r="G67" s="171" t="str">
        <f>IF(ISNA(IF($D67&gt;0,(VLOOKUP($D67,Engagés!$C$10:$K$509,9,FALSE))," ")),"",(IF($D67&gt;0,(VLOOKUP($D67,Engagés!$C$10:$K$509,9,FALSE))," ")))</f>
        <v xml:space="preserve"> </v>
      </c>
      <c r="H67" s="170" t="str">
        <f>IF(ISNA(IF($D67&gt;0,(VLOOKUP($D67,Engagés!$C$10:$N$509,10,FALSE))," ")),"",(IF($D67&gt;0,(VLOOKUP($D67,Engagés!$C$10:$N$509,10,FALSE))," ")))</f>
        <v xml:space="preserve"> </v>
      </c>
      <c r="I67" s="490"/>
    </row>
    <row r="68" spans="1:9" ht="15.75" customHeight="1">
      <c r="A68" s="554">
        <f t="shared" si="1"/>
        <v>0</v>
      </c>
      <c r="B68" s="479" t="str">
        <f t="shared" si="0"/>
        <v/>
      </c>
      <c r="C68" s="486"/>
      <c r="D68" s="486"/>
      <c r="E68" s="171" t="str">
        <f>IF(ISNA(IF($D68&gt;0,CONCATENATE((VLOOKUP($D68,Engagés!$C$10:$K$509,6,FALSE))," ",(VLOOKUP($D68,Engagés!$C$10:$K$509,7,FALSE)))," ")),"",(IF($D68&gt;0,CONCATENATE((VLOOKUP($D68,Engagés!$C$10:$K$509,6,FALSE))," ",(VLOOKUP($D68,Engagés!$C$10:$K$509,7,FALSE)))," ")))</f>
        <v xml:space="preserve"> </v>
      </c>
      <c r="F68" s="171" t="str">
        <f>IF(ISNA(IF($D68&gt;0,(VLOOKUP($D68,Engagés!$C$10:$K$509,8,FALSE))," ")),"",(IF($D68&gt;0,(VLOOKUP($D68,Engagés!$C$10:$K$509,8,FALSE))," ")))</f>
        <v xml:space="preserve"> </v>
      </c>
      <c r="G68" s="171" t="str">
        <f>IF(ISNA(IF($D68&gt;0,(VLOOKUP($D68,Engagés!$C$10:$K$509,9,FALSE))," ")),"",(IF($D68&gt;0,(VLOOKUP($D68,Engagés!$C$10:$K$509,9,FALSE))," ")))</f>
        <v xml:space="preserve"> </v>
      </c>
      <c r="H68" s="170" t="str">
        <f>IF(ISNA(IF($D68&gt;0,(VLOOKUP($D68,Engagés!$C$10:$N$509,10,FALSE))," ")),"",(IF($D68&gt;0,(VLOOKUP($D68,Engagés!$C$10:$N$509,10,FALSE))," ")))</f>
        <v xml:space="preserve"> </v>
      </c>
      <c r="I68" s="490"/>
    </row>
    <row r="69" spans="1:9" ht="15.75" customHeight="1">
      <c r="A69" s="554">
        <f t="shared" si="1"/>
        <v>0</v>
      </c>
      <c r="B69" s="479" t="str">
        <f t="shared" si="0"/>
        <v/>
      </c>
      <c r="C69" s="486"/>
      <c r="D69" s="486"/>
      <c r="E69" s="171" t="str">
        <f>IF(ISNA(IF($D69&gt;0,CONCATENATE((VLOOKUP($D69,Engagés!$C$10:$K$509,6,FALSE))," ",(VLOOKUP($D69,Engagés!$C$10:$K$509,7,FALSE)))," ")),"",(IF($D69&gt;0,CONCATENATE((VLOOKUP($D69,Engagés!$C$10:$K$509,6,FALSE))," ",(VLOOKUP($D69,Engagés!$C$10:$K$509,7,FALSE)))," ")))</f>
        <v xml:space="preserve"> </v>
      </c>
      <c r="F69" s="171" t="str">
        <f>IF(ISNA(IF($D69&gt;0,(VLOOKUP($D69,Engagés!$C$10:$K$509,8,FALSE))," ")),"",(IF($D69&gt;0,(VLOOKUP($D69,Engagés!$C$10:$K$509,8,FALSE))," ")))</f>
        <v xml:space="preserve"> </v>
      </c>
      <c r="G69" s="171" t="str">
        <f>IF(ISNA(IF($D69&gt;0,(VLOOKUP($D69,Engagés!$C$10:$K$509,9,FALSE))," ")),"",(IF($D69&gt;0,(VLOOKUP($D69,Engagés!$C$10:$K$509,9,FALSE))," ")))</f>
        <v xml:space="preserve"> </v>
      </c>
      <c r="H69" s="170" t="str">
        <f>IF(ISNA(IF($D69&gt;0,(VLOOKUP($D69,Engagés!$C$10:$N$509,10,FALSE))," ")),"",(IF($D69&gt;0,(VLOOKUP($D69,Engagés!$C$10:$N$509,10,FALSE))," ")))</f>
        <v xml:space="preserve"> </v>
      </c>
      <c r="I69" s="490"/>
    </row>
    <row r="70" spans="1:9" ht="15.75" customHeight="1">
      <c r="A70" s="554">
        <f t="shared" si="1"/>
        <v>0</v>
      </c>
      <c r="B70" s="479" t="str">
        <f t="shared" ref="B70:B133" si="2">IF(C70&gt;0,RANK(C70,$C$6:$C$205,1),"")</f>
        <v/>
      </c>
      <c r="C70" s="486"/>
      <c r="D70" s="486"/>
      <c r="E70" s="171" t="str">
        <f>IF(ISNA(IF($D70&gt;0,CONCATENATE((VLOOKUP($D70,Engagés!$C$10:$K$509,6,FALSE))," ",(VLOOKUP($D70,Engagés!$C$10:$K$509,7,FALSE)))," ")),"",(IF($D70&gt;0,CONCATENATE((VLOOKUP($D70,Engagés!$C$10:$K$509,6,FALSE))," ",(VLOOKUP($D70,Engagés!$C$10:$K$509,7,FALSE)))," ")))</f>
        <v xml:space="preserve"> </v>
      </c>
      <c r="F70" s="171" t="str">
        <f>IF(ISNA(IF($D70&gt;0,(VLOOKUP($D70,Engagés!$C$10:$K$509,8,FALSE))," ")),"",(IF($D70&gt;0,(VLOOKUP($D70,Engagés!$C$10:$K$509,8,FALSE))," ")))</f>
        <v xml:space="preserve"> </v>
      </c>
      <c r="G70" s="171" t="str">
        <f>IF(ISNA(IF($D70&gt;0,(VLOOKUP($D70,Engagés!$C$10:$K$509,9,FALSE))," ")),"",(IF($D70&gt;0,(VLOOKUP($D70,Engagés!$C$10:$K$509,9,FALSE))," ")))</f>
        <v xml:space="preserve"> </v>
      </c>
      <c r="H70" s="170" t="str">
        <f>IF(ISNA(IF($D70&gt;0,(VLOOKUP($D70,Engagés!$C$10:$N$509,10,FALSE))," ")),"",(IF($D70&gt;0,(VLOOKUP($D70,Engagés!$C$10:$N$509,10,FALSE))," ")))</f>
        <v xml:space="preserve"> </v>
      </c>
      <c r="I70" s="490"/>
    </row>
    <row r="71" spans="1:9" ht="15.75" customHeight="1">
      <c r="A71" s="554">
        <f t="shared" ref="A71:A134" si="3">IF(LEN(B71)&gt;0,1,0)</f>
        <v>0</v>
      </c>
      <c r="B71" s="479" t="str">
        <f t="shared" si="2"/>
        <v/>
      </c>
      <c r="C71" s="486"/>
      <c r="D71" s="486"/>
      <c r="E71" s="171" t="str">
        <f>IF(ISNA(IF($D71&gt;0,CONCATENATE((VLOOKUP($D71,Engagés!$C$10:$K$509,6,FALSE))," ",(VLOOKUP($D71,Engagés!$C$10:$K$509,7,FALSE)))," ")),"",(IF($D71&gt;0,CONCATENATE((VLOOKUP($D71,Engagés!$C$10:$K$509,6,FALSE))," ",(VLOOKUP($D71,Engagés!$C$10:$K$509,7,FALSE)))," ")))</f>
        <v xml:space="preserve"> </v>
      </c>
      <c r="F71" s="171" t="str">
        <f>IF(ISNA(IF($D71&gt;0,(VLOOKUP($D71,Engagés!$C$10:$K$509,8,FALSE))," ")),"",(IF($D71&gt;0,(VLOOKUP($D71,Engagés!$C$10:$K$509,8,FALSE))," ")))</f>
        <v xml:space="preserve"> </v>
      </c>
      <c r="G71" s="171" t="str">
        <f>IF(ISNA(IF($D71&gt;0,(VLOOKUP($D71,Engagés!$C$10:$K$509,9,FALSE))," ")),"",(IF($D71&gt;0,(VLOOKUP($D71,Engagés!$C$10:$K$509,9,FALSE))," ")))</f>
        <v xml:space="preserve"> </v>
      </c>
      <c r="H71" s="170" t="str">
        <f>IF(ISNA(IF($D71&gt;0,(VLOOKUP($D71,Engagés!$C$10:$N$509,10,FALSE))," ")),"",(IF($D71&gt;0,(VLOOKUP($D71,Engagés!$C$10:$N$509,10,FALSE))," ")))</f>
        <v xml:space="preserve"> </v>
      </c>
      <c r="I71" s="490"/>
    </row>
    <row r="72" spans="1:9" ht="15.75" customHeight="1">
      <c r="A72" s="554">
        <f t="shared" si="3"/>
        <v>0</v>
      </c>
      <c r="B72" s="479" t="str">
        <f t="shared" si="2"/>
        <v/>
      </c>
      <c r="C72" s="486"/>
      <c r="D72" s="486"/>
      <c r="E72" s="171" t="str">
        <f>IF(ISNA(IF($D72&gt;0,CONCATENATE((VLOOKUP($D72,Engagés!$C$10:$K$509,6,FALSE))," ",(VLOOKUP($D72,Engagés!$C$10:$K$509,7,FALSE)))," ")),"",(IF($D72&gt;0,CONCATENATE((VLOOKUP($D72,Engagés!$C$10:$K$509,6,FALSE))," ",(VLOOKUP($D72,Engagés!$C$10:$K$509,7,FALSE)))," ")))</f>
        <v xml:space="preserve"> </v>
      </c>
      <c r="F72" s="171" t="str">
        <f>IF(ISNA(IF($D72&gt;0,(VLOOKUP($D72,Engagés!$C$10:$K$509,8,FALSE))," ")),"",(IF($D72&gt;0,(VLOOKUP($D72,Engagés!$C$10:$K$509,8,FALSE))," ")))</f>
        <v xml:space="preserve"> </v>
      </c>
      <c r="G72" s="171" t="str">
        <f>IF(ISNA(IF($D72&gt;0,(VLOOKUP($D72,Engagés!$C$10:$K$509,9,FALSE))," ")),"",(IF($D72&gt;0,(VLOOKUP($D72,Engagés!$C$10:$K$509,9,FALSE))," ")))</f>
        <v xml:space="preserve"> </v>
      </c>
      <c r="H72" s="170" t="str">
        <f>IF(ISNA(IF($D72&gt;0,(VLOOKUP($D72,Engagés!$C$10:$N$509,10,FALSE))," ")),"",(IF($D72&gt;0,(VLOOKUP($D72,Engagés!$C$10:$N$509,10,FALSE))," ")))</f>
        <v xml:space="preserve"> </v>
      </c>
      <c r="I72" s="490"/>
    </row>
    <row r="73" spans="1:9" ht="15.75" customHeight="1">
      <c r="A73" s="554">
        <f t="shared" si="3"/>
        <v>0</v>
      </c>
      <c r="B73" s="479" t="str">
        <f t="shared" si="2"/>
        <v/>
      </c>
      <c r="C73" s="486"/>
      <c r="D73" s="486"/>
      <c r="E73" s="171" t="str">
        <f>IF(ISNA(IF($D73&gt;0,CONCATENATE((VLOOKUP($D73,Engagés!$C$10:$K$509,6,FALSE))," ",(VLOOKUP($D73,Engagés!$C$10:$K$509,7,FALSE)))," ")),"",(IF($D73&gt;0,CONCATENATE((VLOOKUP($D73,Engagés!$C$10:$K$509,6,FALSE))," ",(VLOOKUP($D73,Engagés!$C$10:$K$509,7,FALSE)))," ")))</f>
        <v xml:space="preserve"> </v>
      </c>
      <c r="F73" s="171" t="str">
        <f>IF(ISNA(IF($D73&gt;0,(VLOOKUP($D73,Engagés!$C$10:$K$509,8,FALSE))," ")),"",(IF($D73&gt;0,(VLOOKUP($D73,Engagés!$C$10:$K$509,8,FALSE))," ")))</f>
        <v xml:space="preserve"> </v>
      </c>
      <c r="G73" s="171" t="str">
        <f>IF(ISNA(IF($D73&gt;0,(VLOOKUP($D73,Engagés!$C$10:$K$509,9,FALSE))," ")),"",(IF($D73&gt;0,(VLOOKUP($D73,Engagés!$C$10:$K$509,9,FALSE))," ")))</f>
        <v xml:space="preserve"> </v>
      </c>
      <c r="H73" s="170" t="str">
        <f>IF(ISNA(IF($D73&gt;0,(VLOOKUP($D73,Engagés!$C$10:$N$509,10,FALSE))," ")),"",(IF($D73&gt;0,(VLOOKUP($D73,Engagés!$C$10:$N$509,10,FALSE))," ")))</f>
        <v xml:space="preserve"> </v>
      </c>
      <c r="I73" s="490"/>
    </row>
    <row r="74" spans="1:9" ht="15.75" customHeight="1">
      <c r="A74" s="554">
        <f t="shared" si="3"/>
        <v>0</v>
      </c>
      <c r="B74" s="479" t="str">
        <f t="shared" si="2"/>
        <v/>
      </c>
      <c r="C74" s="486"/>
      <c r="D74" s="486"/>
      <c r="E74" s="171" t="str">
        <f>IF(ISNA(IF($D74&gt;0,CONCATENATE((VLOOKUP($D74,Engagés!$C$10:$K$509,6,FALSE))," ",(VLOOKUP($D74,Engagés!$C$10:$K$509,7,FALSE)))," ")),"",(IF($D74&gt;0,CONCATENATE((VLOOKUP($D74,Engagés!$C$10:$K$509,6,FALSE))," ",(VLOOKUP($D74,Engagés!$C$10:$K$509,7,FALSE)))," ")))</f>
        <v xml:space="preserve"> </v>
      </c>
      <c r="F74" s="171" t="str">
        <f>IF(ISNA(IF($D74&gt;0,(VLOOKUP($D74,Engagés!$C$10:$K$509,8,FALSE))," ")),"",(IF($D74&gt;0,(VLOOKUP($D74,Engagés!$C$10:$K$509,8,FALSE))," ")))</f>
        <v xml:space="preserve"> </v>
      </c>
      <c r="G74" s="171" t="str">
        <f>IF(ISNA(IF($D74&gt;0,(VLOOKUP($D74,Engagés!$C$10:$K$509,9,FALSE))," ")),"",(IF($D74&gt;0,(VLOOKUP($D74,Engagés!$C$10:$K$509,9,FALSE))," ")))</f>
        <v xml:space="preserve"> </v>
      </c>
      <c r="H74" s="170" t="str">
        <f>IF(ISNA(IF($D74&gt;0,(VLOOKUP($D74,Engagés!$C$10:$N$509,10,FALSE))," ")),"",(IF($D74&gt;0,(VLOOKUP($D74,Engagés!$C$10:$N$509,10,FALSE))," ")))</f>
        <v xml:space="preserve"> </v>
      </c>
      <c r="I74" s="490"/>
    </row>
    <row r="75" spans="1:9" ht="15.75" customHeight="1">
      <c r="A75" s="554">
        <f t="shared" si="3"/>
        <v>0</v>
      </c>
      <c r="B75" s="479" t="str">
        <f t="shared" si="2"/>
        <v/>
      </c>
      <c r="C75" s="486"/>
      <c r="D75" s="486"/>
      <c r="E75" s="171" t="str">
        <f>IF(ISNA(IF($D75&gt;0,CONCATENATE((VLOOKUP($D75,Engagés!$C$10:$K$509,6,FALSE))," ",(VLOOKUP($D75,Engagés!$C$10:$K$509,7,FALSE)))," ")),"",(IF($D75&gt;0,CONCATENATE((VLOOKUP($D75,Engagés!$C$10:$K$509,6,FALSE))," ",(VLOOKUP($D75,Engagés!$C$10:$K$509,7,FALSE)))," ")))</f>
        <v xml:space="preserve"> </v>
      </c>
      <c r="F75" s="171" t="str">
        <f>IF(ISNA(IF($D75&gt;0,(VLOOKUP($D75,Engagés!$C$10:$K$509,8,FALSE))," ")),"",(IF($D75&gt;0,(VLOOKUP($D75,Engagés!$C$10:$K$509,8,FALSE))," ")))</f>
        <v xml:space="preserve"> </v>
      </c>
      <c r="G75" s="171" t="str">
        <f>IF(ISNA(IF($D75&gt;0,(VLOOKUP($D75,Engagés!$C$10:$K$509,9,FALSE))," ")),"",(IF($D75&gt;0,(VLOOKUP($D75,Engagés!$C$10:$K$509,9,FALSE))," ")))</f>
        <v xml:space="preserve"> </v>
      </c>
      <c r="H75" s="170" t="str">
        <f>IF(ISNA(IF($D75&gt;0,(VLOOKUP($D75,Engagés!$C$10:$N$509,10,FALSE))," ")),"",(IF($D75&gt;0,(VLOOKUP($D75,Engagés!$C$10:$N$509,10,FALSE))," ")))</f>
        <v xml:space="preserve"> </v>
      </c>
      <c r="I75" s="490"/>
    </row>
    <row r="76" spans="1:9" ht="15.75" customHeight="1">
      <c r="A76" s="554">
        <f t="shared" si="3"/>
        <v>0</v>
      </c>
      <c r="B76" s="479" t="str">
        <f t="shared" si="2"/>
        <v/>
      </c>
      <c r="C76" s="486"/>
      <c r="D76" s="486"/>
      <c r="E76" s="171" t="str">
        <f>IF(ISNA(IF($D76&gt;0,CONCATENATE((VLOOKUP($D76,Engagés!$C$10:$K$509,6,FALSE))," ",(VLOOKUP($D76,Engagés!$C$10:$K$509,7,FALSE)))," ")),"",(IF($D76&gt;0,CONCATENATE((VLOOKUP($D76,Engagés!$C$10:$K$509,6,FALSE))," ",(VLOOKUP($D76,Engagés!$C$10:$K$509,7,FALSE)))," ")))</f>
        <v xml:space="preserve"> </v>
      </c>
      <c r="F76" s="171" t="str">
        <f>IF(ISNA(IF($D76&gt;0,(VLOOKUP($D76,Engagés!$C$10:$K$509,8,FALSE))," ")),"",(IF($D76&gt;0,(VLOOKUP($D76,Engagés!$C$10:$K$509,8,FALSE))," ")))</f>
        <v xml:space="preserve"> </v>
      </c>
      <c r="G76" s="171" t="str">
        <f>IF(ISNA(IF($D76&gt;0,(VLOOKUP($D76,Engagés!$C$10:$K$509,9,FALSE))," ")),"",(IF($D76&gt;0,(VLOOKUP($D76,Engagés!$C$10:$K$509,9,FALSE))," ")))</f>
        <v xml:space="preserve"> </v>
      </c>
      <c r="H76" s="170" t="str">
        <f>IF(ISNA(IF($D76&gt;0,(VLOOKUP($D76,Engagés!$C$10:$N$509,10,FALSE))," ")),"",(IF($D76&gt;0,(VLOOKUP($D76,Engagés!$C$10:$N$509,10,FALSE))," ")))</f>
        <v xml:space="preserve"> </v>
      </c>
      <c r="I76" s="490"/>
    </row>
    <row r="77" spans="1:9" ht="15.75" customHeight="1">
      <c r="A77" s="554">
        <f t="shared" si="3"/>
        <v>0</v>
      </c>
      <c r="B77" s="479" t="str">
        <f t="shared" si="2"/>
        <v/>
      </c>
      <c r="C77" s="486"/>
      <c r="D77" s="486"/>
      <c r="E77" s="171" t="str">
        <f>IF(ISNA(IF($D77&gt;0,CONCATENATE((VLOOKUP($D77,Engagés!$C$10:$K$509,6,FALSE))," ",(VLOOKUP($D77,Engagés!$C$10:$K$509,7,FALSE)))," ")),"",(IF($D77&gt;0,CONCATENATE((VLOOKUP($D77,Engagés!$C$10:$K$509,6,FALSE))," ",(VLOOKUP($D77,Engagés!$C$10:$K$509,7,FALSE)))," ")))</f>
        <v xml:space="preserve"> </v>
      </c>
      <c r="F77" s="171" t="str">
        <f>IF(ISNA(IF($D77&gt;0,(VLOOKUP($D77,Engagés!$C$10:$K$509,8,FALSE))," ")),"",(IF($D77&gt;0,(VLOOKUP($D77,Engagés!$C$10:$K$509,8,FALSE))," ")))</f>
        <v xml:space="preserve"> </v>
      </c>
      <c r="G77" s="171" t="str">
        <f>IF(ISNA(IF($D77&gt;0,(VLOOKUP($D77,Engagés!$C$10:$K$509,9,FALSE))," ")),"",(IF($D77&gt;0,(VLOOKUP($D77,Engagés!$C$10:$K$509,9,FALSE))," ")))</f>
        <v xml:space="preserve"> </v>
      </c>
      <c r="H77" s="170" t="str">
        <f>IF(ISNA(IF($D77&gt;0,(VLOOKUP($D77,Engagés!$C$10:$N$509,10,FALSE))," ")),"",(IF($D77&gt;0,(VLOOKUP($D77,Engagés!$C$10:$N$509,10,FALSE))," ")))</f>
        <v xml:space="preserve"> </v>
      </c>
      <c r="I77" s="490"/>
    </row>
    <row r="78" spans="1:9" ht="15.75" customHeight="1">
      <c r="A78" s="554">
        <f t="shared" si="3"/>
        <v>0</v>
      </c>
      <c r="B78" s="479" t="str">
        <f t="shared" si="2"/>
        <v/>
      </c>
      <c r="C78" s="486"/>
      <c r="D78" s="486"/>
      <c r="E78" s="171" t="str">
        <f>IF(ISNA(IF($D78&gt;0,CONCATENATE((VLOOKUP($D78,Engagés!$C$10:$K$509,6,FALSE))," ",(VLOOKUP($D78,Engagés!$C$10:$K$509,7,FALSE)))," ")),"",(IF($D78&gt;0,CONCATENATE((VLOOKUP($D78,Engagés!$C$10:$K$509,6,FALSE))," ",(VLOOKUP($D78,Engagés!$C$10:$K$509,7,FALSE)))," ")))</f>
        <v xml:space="preserve"> </v>
      </c>
      <c r="F78" s="171" t="str">
        <f>IF(ISNA(IF($D78&gt;0,(VLOOKUP($D78,Engagés!$C$10:$K$509,8,FALSE))," ")),"",(IF($D78&gt;0,(VLOOKUP($D78,Engagés!$C$10:$K$509,8,FALSE))," ")))</f>
        <v xml:space="preserve"> </v>
      </c>
      <c r="G78" s="171" t="str">
        <f>IF(ISNA(IF($D78&gt;0,(VLOOKUP($D78,Engagés!$C$10:$K$509,9,FALSE))," ")),"",(IF($D78&gt;0,(VLOOKUP($D78,Engagés!$C$10:$K$509,9,FALSE))," ")))</f>
        <v xml:space="preserve"> </v>
      </c>
      <c r="H78" s="170" t="str">
        <f>IF(ISNA(IF($D78&gt;0,(VLOOKUP($D78,Engagés!$C$10:$N$509,10,FALSE))," ")),"",(IF($D78&gt;0,(VLOOKUP($D78,Engagés!$C$10:$N$509,10,FALSE))," ")))</f>
        <v xml:space="preserve"> </v>
      </c>
      <c r="I78" s="490"/>
    </row>
    <row r="79" spans="1:9" ht="15.75" customHeight="1">
      <c r="A79" s="554">
        <f t="shared" si="3"/>
        <v>0</v>
      </c>
      <c r="B79" s="479" t="str">
        <f t="shared" si="2"/>
        <v/>
      </c>
      <c r="C79" s="486"/>
      <c r="D79" s="486"/>
      <c r="E79" s="171" t="str">
        <f>IF(ISNA(IF($D79&gt;0,CONCATENATE((VLOOKUP($D79,Engagés!$C$10:$K$509,6,FALSE))," ",(VLOOKUP($D79,Engagés!$C$10:$K$509,7,FALSE)))," ")),"",(IF($D79&gt;0,CONCATENATE((VLOOKUP($D79,Engagés!$C$10:$K$509,6,FALSE))," ",(VLOOKUP($D79,Engagés!$C$10:$K$509,7,FALSE)))," ")))</f>
        <v xml:space="preserve"> </v>
      </c>
      <c r="F79" s="171" t="str">
        <f>IF(ISNA(IF($D79&gt;0,(VLOOKUP($D79,Engagés!$C$10:$K$509,8,FALSE))," ")),"",(IF($D79&gt;0,(VLOOKUP($D79,Engagés!$C$10:$K$509,8,FALSE))," ")))</f>
        <v xml:space="preserve"> </v>
      </c>
      <c r="G79" s="171" t="str">
        <f>IF(ISNA(IF($D79&gt;0,(VLOOKUP($D79,Engagés!$C$10:$K$509,9,FALSE))," ")),"",(IF($D79&gt;0,(VLOOKUP($D79,Engagés!$C$10:$K$509,9,FALSE))," ")))</f>
        <v xml:space="preserve"> </v>
      </c>
      <c r="H79" s="170" t="str">
        <f>IF(ISNA(IF($D79&gt;0,(VLOOKUP($D79,Engagés!$C$10:$N$509,10,FALSE))," ")),"",(IF($D79&gt;0,(VLOOKUP($D79,Engagés!$C$10:$N$509,10,FALSE))," ")))</f>
        <v xml:space="preserve"> </v>
      </c>
      <c r="I79" s="490"/>
    </row>
    <row r="80" spans="1:9" ht="15.75" customHeight="1">
      <c r="A80" s="554">
        <f t="shared" si="3"/>
        <v>0</v>
      </c>
      <c r="B80" s="479" t="str">
        <f t="shared" si="2"/>
        <v/>
      </c>
      <c r="C80" s="486"/>
      <c r="D80" s="486"/>
      <c r="E80" s="171" t="str">
        <f>IF(ISNA(IF($D80&gt;0,CONCATENATE((VLOOKUP($D80,Engagés!$C$10:$K$509,6,FALSE))," ",(VLOOKUP($D80,Engagés!$C$10:$K$509,7,FALSE)))," ")),"",(IF($D80&gt;0,CONCATENATE((VLOOKUP($D80,Engagés!$C$10:$K$509,6,FALSE))," ",(VLOOKUP($D80,Engagés!$C$10:$K$509,7,FALSE)))," ")))</f>
        <v xml:space="preserve"> </v>
      </c>
      <c r="F80" s="171" t="str">
        <f>IF(ISNA(IF($D80&gt;0,(VLOOKUP($D80,Engagés!$C$10:$K$509,8,FALSE))," ")),"",(IF($D80&gt;0,(VLOOKUP($D80,Engagés!$C$10:$K$509,8,FALSE))," ")))</f>
        <v xml:space="preserve"> </v>
      </c>
      <c r="G80" s="171" t="str">
        <f>IF(ISNA(IF($D80&gt;0,(VLOOKUP($D80,Engagés!$C$10:$K$509,9,FALSE))," ")),"",(IF($D80&gt;0,(VLOOKUP($D80,Engagés!$C$10:$K$509,9,FALSE))," ")))</f>
        <v xml:space="preserve"> </v>
      </c>
      <c r="H80" s="170" t="str">
        <f>IF(ISNA(IF($D80&gt;0,(VLOOKUP($D80,Engagés!$C$10:$N$509,10,FALSE))," ")),"",(IF($D80&gt;0,(VLOOKUP($D80,Engagés!$C$10:$N$509,10,FALSE))," ")))</f>
        <v xml:space="preserve"> </v>
      </c>
      <c r="I80" s="490"/>
    </row>
    <row r="81" spans="1:9" ht="15.75" customHeight="1">
      <c r="A81" s="554">
        <f t="shared" si="3"/>
        <v>0</v>
      </c>
      <c r="B81" s="479" t="str">
        <f t="shared" si="2"/>
        <v/>
      </c>
      <c r="C81" s="486"/>
      <c r="D81" s="486"/>
      <c r="E81" s="171" t="str">
        <f>IF(ISNA(IF($D81&gt;0,CONCATENATE((VLOOKUP($D81,Engagés!$C$10:$K$509,6,FALSE))," ",(VLOOKUP($D81,Engagés!$C$10:$K$509,7,FALSE)))," ")),"",(IF($D81&gt;0,CONCATENATE((VLOOKUP($D81,Engagés!$C$10:$K$509,6,FALSE))," ",(VLOOKUP($D81,Engagés!$C$10:$K$509,7,FALSE)))," ")))</f>
        <v xml:space="preserve"> </v>
      </c>
      <c r="F81" s="171" t="str">
        <f>IF(ISNA(IF($D81&gt;0,(VLOOKUP($D81,Engagés!$C$10:$K$509,8,FALSE))," ")),"",(IF($D81&gt;0,(VLOOKUP($D81,Engagés!$C$10:$K$509,8,FALSE))," ")))</f>
        <v xml:space="preserve"> </v>
      </c>
      <c r="G81" s="171" t="str">
        <f>IF(ISNA(IF($D81&gt;0,(VLOOKUP($D81,Engagés!$C$10:$K$509,9,FALSE))," ")),"",(IF($D81&gt;0,(VLOOKUP($D81,Engagés!$C$10:$K$509,9,FALSE))," ")))</f>
        <v xml:space="preserve"> </v>
      </c>
      <c r="H81" s="170" t="str">
        <f>IF(ISNA(IF($D81&gt;0,(VLOOKUP($D81,Engagés!$C$10:$N$509,10,FALSE))," ")),"",(IF($D81&gt;0,(VLOOKUP($D81,Engagés!$C$10:$N$509,10,FALSE))," ")))</f>
        <v xml:space="preserve"> </v>
      </c>
      <c r="I81" s="490"/>
    </row>
    <row r="82" spans="1:9" ht="15.75" customHeight="1">
      <c r="A82" s="554">
        <f t="shared" si="3"/>
        <v>0</v>
      </c>
      <c r="B82" s="479" t="str">
        <f t="shared" si="2"/>
        <v/>
      </c>
      <c r="C82" s="486"/>
      <c r="D82" s="486"/>
      <c r="E82" s="171" t="str">
        <f>IF(ISNA(IF($D82&gt;0,CONCATENATE((VLOOKUP($D82,Engagés!$C$10:$K$509,6,FALSE))," ",(VLOOKUP($D82,Engagés!$C$10:$K$509,7,FALSE)))," ")),"",(IF($D82&gt;0,CONCATENATE((VLOOKUP($D82,Engagés!$C$10:$K$509,6,FALSE))," ",(VLOOKUP($D82,Engagés!$C$10:$K$509,7,FALSE)))," ")))</f>
        <v xml:space="preserve"> </v>
      </c>
      <c r="F82" s="171" t="str">
        <f>IF(ISNA(IF($D82&gt;0,(VLOOKUP($D82,Engagés!$C$10:$K$509,8,FALSE))," ")),"",(IF($D82&gt;0,(VLOOKUP($D82,Engagés!$C$10:$K$509,8,FALSE))," ")))</f>
        <v xml:space="preserve"> </v>
      </c>
      <c r="G82" s="171" t="str">
        <f>IF(ISNA(IF($D82&gt;0,(VLOOKUP($D82,Engagés!$C$10:$K$509,9,FALSE))," ")),"",(IF($D82&gt;0,(VLOOKUP($D82,Engagés!$C$10:$K$509,9,FALSE))," ")))</f>
        <v xml:space="preserve"> </v>
      </c>
      <c r="H82" s="170" t="str">
        <f>IF(ISNA(IF($D82&gt;0,(VLOOKUP($D82,Engagés!$C$10:$N$509,10,FALSE))," ")),"",(IF($D82&gt;0,(VLOOKUP($D82,Engagés!$C$10:$N$509,10,FALSE))," ")))</f>
        <v xml:space="preserve"> </v>
      </c>
      <c r="I82" s="490"/>
    </row>
    <row r="83" spans="1:9" ht="15.75" customHeight="1">
      <c r="A83" s="554">
        <f t="shared" si="3"/>
        <v>0</v>
      </c>
      <c r="B83" s="479" t="str">
        <f t="shared" si="2"/>
        <v/>
      </c>
      <c r="C83" s="486"/>
      <c r="D83" s="486"/>
      <c r="E83" s="171" t="str">
        <f>IF(ISNA(IF($D83&gt;0,CONCATENATE((VLOOKUP($D83,Engagés!$C$10:$K$509,6,FALSE))," ",(VLOOKUP($D83,Engagés!$C$10:$K$509,7,FALSE)))," ")),"",(IF($D83&gt;0,CONCATENATE((VLOOKUP($D83,Engagés!$C$10:$K$509,6,FALSE))," ",(VLOOKUP($D83,Engagés!$C$10:$K$509,7,FALSE)))," ")))</f>
        <v xml:space="preserve"> </v>
      </c>
      <c r="F83" s="171" t="str">
        <f>IF(ISNA(IF($D83&gt;0,(VLOOKUP($D83,Engagés!$C$10:$K$509,8,FALSE))," ")),"",(IF($D83&gt;0,(VLOOKUP($D83,Engagés!$C$10:$K$509,8,FALSE))," ")))</f>
        <v xml:space="preserve"> </v>
      </c>
      <c r="G83" s="171" t="str">
        <f>IF(ISNA(IF($D83&gt;0,(VLOOKUP($D83,Engagés!$C$10:$K$509,9,FALSE))," ")),"",(IF($D83&gt;0,(VLOOKUP($D83,Engagés!$C$10:$K$509,9,FALSE))," ")))</f>
        <v xml:space="preserve"> </v>
      </c>
      <c r="H83" s="170" t="str">
        <f>IF(ISNA(IF($D83&gt;0,(VLOOKUP($D83,Engagés!$C$10:$N$509,10,FALSE))," ")),"",(IF($D83&gt;0,(VLOOKUP($D83,Engagés!$C$10:$N$509,10,FALSE))," ")))</f>
        <v xml:space="preserve"> </v>
      </c>
      <c r="I83" s="490"/>
    </row>
    <row r="84" spans="1:9" ht="15.75" customHeight="1">
      <c r="A84" s="554">
        <f t="shared" si="3"/>
        <v>0</v>
      </c>
      <c r="B84" s="479" t="str">
        <f t="shared" si="2"/>
        <v/>
      </c>
      <c r="C84" s="486"/>
      <c r="D84" s="486"/>
      <c r="E84" s="171" t="str">
        <f>IF(ISNA(IF($D84&gt;0,CONCATENATE((VLOOKUP($D84,Engagés!$C$10:$K$509,6,FALSE))," ",(VLOOKUP($D84,Engagés!$C$10:$K$509,7,FALSE)))," ")),"",(IF($D84&gt;0,CONCATENATE((VLOOKUP($D84,Engagés!$C$10:$K$509,6,FALSE))," ",(VLOOKUP($D84,Engagés!$C$10:$K$509,7,FALSE)))," ")))</f>
        <v xml:space="preserve"> </v>
      </c>
      <c r="F84" s="171" t="str">
        <f>IF(ISNA(IF($D84&gt;0,(VLOOKUP($D84,Engagés!$C$10:$K$509,8,FALSE))," ")),"",(IF($D84&gt;0,(VLOOKUP($D84,Engagés!$C$10:$K$509,8,FALSE))," ")))</f>
        <v xml:space="preserve"> </v>
      </c>
      <c r="G84" s="171" t="str">
        <f>IF(ISNA(IF($D84&gt;0,(VLOOKUP($D84,Engagés!$C$10:$K$509,9,FALSE))," ")),"",(IF($D84&gt;0,(VLOOKUP($D84,Engagés!$C$10:$K$509,9,FALSE))," ")))</f>
        <v xml:space="preserve"> </v>
      </c>
      <c r="H84" s="170" t="str">
        <f>IF(ISNA(IF($D84&gt;0,(VLOOKUP($D84,Engagés!$C$10:$N$509,10,FALSE))," ")),"",(IF($D84&gt;0,(VLOOKUP($D84,Engagés!$C$10:$N$509,10,FALSE))," ")))</f>
        <v xml:space="preserve"> </v>
      </c>
      <c r="I84" s="490"/>
    </row>
    <row r="85" spans="1:9" ht="15.75" customHeight="1">
      <c r="A85" s="554">
        <f t="shared" si="3"/>
        <v>0</v>
      </c>
      <c r="B85" s="479" t="str">
        <f t="shared" si="2"/>
        <v/>
      </c>
      <c r="C85" s="486"/>
      <c r="D85" s="486"/>
      <c r="E85" s="171" t="str">
        <f>IF(ISNA(IF($D85&gt;0,CONCATENATE((VLOOKUP($D85,Engagés!$C$10:$K$509,6,FALSE))," ",(VLOOKUP($D85,Engagés!$C$10:$K$509,7,FALSE)))," ")),"",(IF($D85&gt;0,CONCATENATE((VLOOKUP($D85,Engagés!$C$10:$K$509,6,FALSE))," ",(VLOOKUP($D85,Engagés!$C$10:$K$509,7,FALSE)))," ")))</f>
        <v xml:space="preserve"> </v>
      </c>
      <c r="F85" s="171" t="str">
        <f>IF(ISNA(IF($D85&gt;0,(VLOOKUP($D85,Engagés!$C$10:$K$509,8,FALSE))," ")),"",(IF($D85&gt;0,(VLOOKUP($D85,Engagés!$C$10:$K$509,8,FALSE))," ")))</f>
        <v xml:space="preserve"> </v>
      </c>
      <c r="G85" s="171" t="str">
        <f>IF(ISNA(IF($D85&gt;0,(VLOOKUP($D85,Engagés!$C$10:$K$509,9,FALSE))," ")),"",(IF($D85&gt;0,(VLOOKUP($D85,Engagés!$C$10:$K$509,9,FALSE))," ")))</f>
        <v xml:space="preserve"> </v>
      </c>
      <c r="H85" s="170" t="str">
        <f>IF(ISNA(IF($D85&gt;0,(VLOOKUP($D85,Engagés!$C$10:$N$509,10,FALSE))," ")),"",(IF($D85&gt;0,(VLOOKUP($D85,Engagés!$C$10:$N$509,10,FALSE))," ")))</f>
        <v xml:space="preserve"> </v>
      </c>
      <c r="I85" s="490"/>
    </row>
    <row r="86" spans="1:9" ht="15.75" customHeight="1">
      <c r="A86" s="554">
        <f t="shared" si="3"/>
        <v>0</v>
      </c>
      <c r="B86" s="479" t="str">
        <f t="shared" si="2"/>
        <v/>
      </c>
      <c r="C86" s="486"/>
      <c r="D86" s="486"/>
      <c r="E86" s="171" t="str">
        <f>IF(ISNA(IF($D86&gt;0,CONCATENATE((VLOOKUP($D86,Engagés!$C$10:$K$509,6,FALSE))," ",(VLOOKUP($D86,Engagés!$C$10:$K$509,7,FALSE)))," ")),"",(IF($D86&gt;0,CONCATENATE((VLOOKUP($D86,Engagés!$C$10:$K$509,6,FALSE))," ",(VLOOKUP($D86,Engagés!$C$10:$K$509,7,FALSE)))," ")))</f>
        <v xml:space="preserve"> </v>
      </c>
      <c r="F86" s="171" t="str">
        <f>IF(ISNA(IF($D86&gt;0,(VLOOKUP($D86,Engagés!$C$10:$K$509,8,FALSE))," ")),"",(IF($D86&gt;0,(VLOOKUP($D86,Engagés!$C$10:$K$509,8,FALSE))," ")))</f>
        <v xml:space="preserve"> </v>
      </c>
      <c r="G86" s="171" t="str">
        <f>IF(ISNA(IF($D86&gt;0,(VLOOKUP($D86,Engagés!$C$10:$K$509,9,FALSE))," ")),"",(IF($D86&gt;0,(VLOOKUP($D86,Engagés!$C$10:$K$509,9,FALSE))," ")))</f>
        <v xml:space="preserve"> </v>
      </c>
      <c r="H86" s="170" t="str">
        <f>IF(ISNA(IF($D86&gt;0,(VLOOKUP($D86,Engagés!$C$10:$N$509,10,FALSE))," ")),"",(IF($D86&gt;0,(VLOOKUP($D86,Engagés!$C$10:$N$509,10,FALSE))," ")))</f>
        <v xml:space="preserve"> </v>
      </c>
      <c r="I86" s="490"/>
    </row>
    <row r="87" spans="1:9" ht="15.75" customHeight="1">
      <c r="A87" s="554">
        <f t="shared" si="3"/>
        <v>0</v>
      </c>
      <c r="B87" s="479" t="str">
        <f t="shared" si="2"/>
        <v/>
      </c>
      <c r="C87" s="486"/>
      <c r="D87" s="486"/>
      <c r="E87" s="171" t="str">
        <f>IF(ISNA(IF($D87&gt;0,CONCATENATE((VLOOKUP($D87,Engagés!$C$10:$K$509,6,FALSE))," ",(VLOOKUP($D87,Engagés!$C$10:$K$509,7,FALSE)))," ")),"",(IF($D87&gt;0,CONCATENATE((VLOOKUP($D87,Engagés!$C$10:$K$509,6,FALSE))," ",(VLOOKUP($D87,Engagés!$C$10:$K$509,7,FALSE)))," ")))</f>
        <v xml:space="preserve"> </v>
      </c>
      <c r="F87" s="171" t="str">
        <f>IF(ISNA(IF($D87&gt;0,(VLOOKUP($D87,Engagés!$C$10:$K$509,8,FALSE))," ")),"",(IF($D87&gt;0,(VLOOKUP($D87,Engagés!$C$10:$K$509,8,FALSE))," ")))</f>
        <v xml:space="preserve"> </v>
      </c>
      <c r="G87" s="171" t="str">
        <f>IF(ISNA(IF($D87&gt;0,(VLOOKUP($D87,Engagés!$C$10:$K$509,9,FALSE))," ")),"",(IF($D87&gt;0,(VLOOKUP($D87,Engagés!$C$10:$K$509,9,FALSE))," ")))</f>
        <v xml:space="preserve"> </v>
      </c>
      <c r="H87" s="170" t="str">
        <f>IF(ISNA(IF($D87&gt;0,(VLOOKUP($D87,Engagés!$C$10:$N$509,10,FALSE))," ")),"",(IF($D87&gt;0,(VLOOKUP($D87,Engagés!$C$10:$N$509,10,FALSE))," ")))</f>
        <v xml:space="preserve"> </v>
      </c>
      <c r="I87" s="490"/>
    </row>
    <row r="88" spans="1:9" ht="15.75" customHeight="1">
      <c r="A88" s="554">
        <f t="shared" si="3"/>
        <v>0</v>
      </c>
      <c r="B88" s="479" t="str">
        <f t="shared" si="2"/>
        <v/>
      </c>
      <c r="C88" s="486"/>
      <c r="D88" s="486"/>
      <c r="E88" s="171" t="str">
        <f>IF(ISNA(IF($D88&gt;0,CONCATENATE((VLOOKUP($D88,Engagés!$C$10:$K$509,6,FALSE))," ",(VLOOKUP($D88,Engagés!$C$10:$K$509,7,FALSE)))," ")),"",(IF($D88&gt;0,CONCATENATE((VLOOKUP($D88,Engagés!$C$10:$K$509,6,FALSE))," ",(VLOOKUP($D88,Engagés!$C$10:$K$509,7,FALSE)))," ")))</f>
        <v xml:space="preserve"> </v>
      </c>
      <c r="F88" s="171" t="str">
        <f>IF(ISNA(IF($D88&gt;0,(VLOOKUP($D88,Engagés!$C$10:$K$509,8,FALSE))," ")),"",(IF($D88&gt;0,(VLOOKUP($D88,Engagés!$C$10:$K$509,8,FALSE))," ")))</f>
        <v xml:space="preserve"> </v>
      </c>
      <c r="G88" s="171" t="str">
        <f>IF(ISNA(IF($D88&gt;0,(VLOOKUP($D88,Engagés!$C$10:$K$509,9,FALSE))," ")),"",(IF($D88&gt;0,(VLOOKUP($D88,Engagés!$C$10:$K$509,9,FALSE))," ")))</f>
        <v xml:space="preserve"> </v>
      </c>
      <c r="H88" s="170" t="str">
        <f>IF(ISNA(IF($D88&gt;0,(VLOOKUP($D88,Engagés!$C$10:$N$509,10,FALSE))," ")),"",(IF($D88&gt;0,(VLOOKUP($D88,Engagés!$C$10:$N$509,10,FALSE))," ")))</f>
        <v xml:space="preserve"> </v>
      </c>
      <c r="I88" s="490"/>
    </row>
    <row r="89" spans="1:9" ht="15.75" customHeight="1">
      <c r="A89" s="554">
        <f t="shared" si="3"/>
        <v>0</v>
      </c>
      <c r="B89" s="479" t="str">
        <f t="shared" si="2"/>
        <v/>
      </c>
      <c r="C89" s="486"/>
      <c r="D89" s="486"/>
      <c r="E89" s="171" t="str">
        <f>IF(ISNA(IF($D89&gt;0,CONCATENATE((VLOOKUP($D89,Engagés!$C$10:$K$509,6,FALSE))," ",(VLOOKUP($D89,Engagés!$C$10:$K$509,7,FALSE)))," ")),"",(IF($D89&gt;0,CONCATENATE((VLOOKUP($D89,Engagés!$C$10:$K$509,6,FALSE))," ",(VLOOKUP($D89,Engagés!$C$10:$K$509,7,FALSE)))," ")))</f>
        <v xml:space="preserve"> </v>
      </c>
      <c r="F89" s="171" t="str">
        <f>IF(ISNA(IF($D89&gt;0,(VLOOKUP($D89,Engagés!$C$10:$K$509,8,FALSE))," ")),"",(IF($D89&gt;0,(VLOOKUP($D89,Engagés!$C$10:$K$509,8,FALSE))," ")))</f>
        <v xml:space="preserve"> </v>
      </c>
      <c r="G89" s="171" t="str">
        <f>IF(ISNA(IF($D89&gt;0,(VLOOKUP($D89,Engagés!$C$10:$K$509,9,FALSE))," ")),"",(IF($D89&gt;0,(VLOOKUP($D89,Engagés!$C$10:$K$509,9,FALSE))," ")))</f>
        <v xml:space="preserve"> </v>
      </c>
      <c r="H89" s="170" t="str">
        <f>IF(ISNA(IF($D89&gt;0,(VLOOKUP($D89,Engagés!$C$10:$N$509,10,FALSE))," ")),"",(IF($D89&gt;0,(VLOOKUP($D89,Engagés!$C$10:$N$509,10,FALSE))," ")))</f>
        <v xml:space="preserve"> </v>
      </c>
      <c r="I89" s="490"/>
    </row>
    <row r="90" spans="1:9" ht="15.75" customHeight="1">
      <c r="A90" s="554">
        <f t="shared" si="3"/>
        <v>0</v>
      </c>
      <c r="B90" s="479" t="str">
        <f t="shared" si="2"/>
        <v/>
      </c>
      <c r="C90" s="486"/>
      <c r="D90" s="486"/>
      <c r="E90" s="171" t="str">
        <f>IF(ISNA(IF($D90&gt;0,CONCATENATE((VLOOKUP($D90,Engagés!$C$10:$K$509,6,FALSE))," ",(VLOOKUP($D90,Engagés!$C$10:$K$509,7,FALSE)))," ")),"",(IF($D90&gt;0,CONCATENATE((VLOOKUP($D90,Engagés!$C$10:$K$509,6,FALSE))," ",(VLOOKUP($D90,Engagés!$C$10:$K$509,7,FALSE)))," ")))</f>
        <v xml:space="preserve"> </v>
      </c>
      <c r="F90" s="171" t="str">
        <f>IF(ISNA(IF($D90&gt;0,(VLOOKUP($D90,Engagés!$C$10:$K$509,8,FALSE))," ")),"",(IF($D90&gt;0,(VLOOKUP($D90,Engagés!$C$10:$K$509,8,FALSE))," ")))</f>
        <v xml:space="preserve"> </v>
      </c>
      <c r="G90" s="171" t="str">
        <f>IF(ISNA(IF($D90&gt;0,(VLOOKUP($D90,Engagés!$C$10:$K$509,9,FALSE))," ")),"",(IF($D90&gt;0,(VLOOKUP($D90,Engagés!$C$10:$K$509,9,FALSE))," ")))</f>
        <v xml:space="preserve"> </v>
      </c>
      <c r="H90" s="170" t="str">
        <f>IF(ISNA(IF($D90&gt;0,(VLOOKUP($D90,Engagés!$C$10:$N$509,10,FALSE))," ")),"",(IF($D90&gt;0,(VLOOKUP($D90,Engagés!$C$10:$N$509,10,FALSE))," ")))</f>
        <v xml:space="preserve"> </v>
      </c>
      <c r="I90" s="490"/>
    </row>
    <row r="91" spans="1:9" ht="15.75" customHeight="1">
      <c r="A91" s="554">
        <f t="shared" si="3"/>
        <v>0</v>
      </c>
      <c r="B91" s="479" t="str">
        <f t="shared" si="2"/>
        <v/>
      </c>
      <c r="C91" s="486"/>
      <c r="D91" s="486"/>
      <c r="E91" s="171" t="str">
        <f>IF(ISNA(IF($D91&gt;0,CONCATENATE((VLOOKUP($D91,Engagés!$C$10:$K$509,6,FALSE))," ",(VLOOKUP($D91,Engagés!$C$10:$K$509,7,FALSE)))," ")),"",(IF($D91&gt;0,CONCATENATE((VLOOKUP($D91,Engagés!$C$10:$K$509,6,FALSE))," ",(VLOOKUP($D91,Engagés!$C$10:$K$509,7,FALSE)))," ")))</f>
        <v xml:space="preserve"> </v>
      </c>
      <c r="F91" s="171" t="str">
        <f>IF(ISNA(IF($D91&gt;0,(VLOOKUP($D91,Engagés!$C$10:$K$509,8,FALSE))," ")),"",(IF($D91&gt;0,(VLOOKUP($D91,Engagés!$C$10:$K$509,8,FALSE))," ")))</f>
        <v xml:space="preserve"> </v>
      </c>
      <c r="G91" s="171" t="str">
        <f>IF(ISNA(IF($D91&gt;0,(VLOOKUP($D91,Engagés!$C$10:$K$509,9,FALSE))," ")),"",(IF($D91&gt;0,(VLOOKUP($D91,Engagés!$C$10:$K$509,9,FALSE))," ")))</f>
        <v xml:space="preserve"> </v>
      </c>
      <c r="H91" s="170" t="str">
        <f>IF(ISNA(IF($D91&gt;0,(VLOOKUP($D91,Engagés!$C$10:$N$509,10,FALSE))," ")),"",(IF($D91&gt;0,(VLOOKUP($D91,Engagés!$C$10:$N$509,10,FALSE))," ")))</f>
        <v xml:space="preserve"> </v>
      </c>
      <c r="I91" s="490"/>
    </row>
    <row r="92" spans="1:9" ht="15.75" customHeight="1">
      <c r="A92" s="554">
        <f t="shared" si="3"/>
        <v>0</v>
      </c>
      <c r="B92" s="479" t="str">
        <f t="shared" si="2"/>
        <v/>
      </c>
      <c r="C92" s="486"/>
      <c r="D92" s="486"/>
      <c r="E92" s="171" t="str">
        <f>IF(ISNA(IF($D92&gt;0,CONCATENATE((VLOOKUP($D92,Engagés!$C$10:$K$509,6,FALSE))," ",(VLOOKUP($D92,Engagés!$C$10:$K$509,7,FALSE)))," ")),"",(IF($D92&gt;0,CONCATENATE((VLOOKUP($D92,Engagés!$C$10:$K$509,6,FALSE))," ",(VLOOKUP($D92,Engagés!$C$10:$K$509,7,FALSE)))," ")))</f>
        <v xml:space="preserve"> </v>
      </c>
      <c r="F92" s="171" t="str">
        <f>IF(ISNA(IF($D92&gt;0,(VLOOKUP($D92,Engagés!$C$10:$K$509,8,FALSE))," ")),"",(IF($D92&gt;0,(VLOOKUP($D92,Engagés!$C$10:$K$509,8,FALSE))," ")))</f>
        <v xml:space="preserve"> </v>
      </c>
      <c r="G92" s="171" t="str">
        <f>IF(ISNA(IF($D92&gt;0,(VLOOKUP($D92,Engagés!$C$10:$K$509,9,FALSE))," ")),"",(IF($D92&gt;0,(VLOOKUP($D92,Engagés!$C$10:$K$509,9,FALSE))," ")))</f>
        <v xml:space="preserve"> </v>
      </c>
      <c r="H92" s="170" t="str">
        <f>IF(ISNA(IF($D92&gt;0,(VLOOKUP($D92,Engagés!$C$10:$N$509,10,FALSE))," ")),"",(IF($D92&gt;0,(VLOOKUP($D92,Engagés!$C$10:$N$509,10,FALSE))," ")))</f>
        <v xml:space="preserve"> </v>
      </c>
      <c r="I92" s="490"/>
    </row>
    <row r="93" spans="1:9" ht="15.75" customHeight="1">
      <c r="A93" s="554">
        <f t="shared" si="3"/>
        <v>0</v>
      </c>
      <c r="B93" s="479" t="str">
        <f t="shared" si="2"/>
        <v/>
      </c>
      <c r="C93" s="486"/>
      <c r="D93" s="486"/>
      <c r="E93" s="171" t="str">
        <f>IF(ISNA(IF($D93&gt;0,CONCATENATE((VLOOKUP($D93,Engagés!$C$10:$K$509,6,FALSE))," ",(VLOOKUP($D93,Engagés!$C$10:$K$509,7,FALSE)))," ")),"",(IF($D93&gt;0,CONCATENATE((VLOOKUP($D93,Engagés!$C$10:$K$509,6,FALSE))," ",(VLOOKUP($D93,Engagés!$C$10:$K$509,7,FALSE)))," ")))</f>
        <v xml:space="preserve"> </v>
      </c>
      <c r="F93" s="171" t="str">
        <f>IF(ISNA(IF($D93&gt;0,(VLOOKUP($D93,Engagés!$C$10:$K$509,8,FALSE))," ")),"",(IF($D93&gt;0,(VLOOKUP($D93,Engagés!$C$10:$K$509,8,FALSE))," ")))</f>
        <v xml:space="preserve"> </v>
      </c>
      <c r="G93" s="171" t="str">
        <f>IF(ISNA(IF($D93&gt;0,(VLOOKUP($D93,Engagés!$C$10:$K$509,9,FALSE))," ")),"",(IF($D93&gt;0,(VLOOKUP($D93,Engagés!$C$10:$K$509,9,FALSE))," ")))</f>
        <v xml:space="preserve"> </v>
      </c>
      <c r="H93" s="170" t="str">
        <f>IF(ISNA(IF($D93&gt;0,(VLOOKUP($D93,Engagés!$C$10:$N$509,10,FALSE))," ")),"",(IF($D93&gt;0,(VLOOKUP($D93,Engagés!$C$10:$N$509,10,FALSE))," ")))</f>
        <v xml:space="preserve"> </v>
      </c>
      <c r="I93" s="490"/>
    </row>
    <row r="94" spans="1:9" ht="15.75" customHeight="1">
      <c r="A94" s="554">
        <f t="shared" si="3"/>
        <v>0</v>
      </c>
      <c r="B94" s="479" t="str">
        <f t="shared" si="2"/>
        <v/>
      </c>
      <c r="C94" s="486"/>
      <c r="D94" s="486"/>
      <c r="E94" s="171" t="str">
        <f>IF(ISNA(IF($D94&gt;0,CONCATENATE((VLOOKUP($D94,Engagés!$C$10:$K$509,6,FALSE))," ",(VLOOKUP($D94,Engagés!$C$10:$K$509,7,FALSE)))," ")),"",(IF($D94&gt;0,CONCATENATE((VLOOKUP($D94,Engagés!$C$10:$K$509,6,FALSE))," ",(VLOOKUP($D94,Engagés!$C$10:$K$509,7,FALSE)))," ")))</f>
        <v xml:space="preserve"> </v>
      </c>
      <c r="F94" s="171" t="str">
        <f>IF(ISNA(IF($D94&gt;0,(VLOOKUP($D94,Engagés!$C$10:$K$509,8,FALSE))," ")),"",(IF($D94&gt;0,(VLOOKUP($D94,Engagés!$C$10:$K$509,8,FALSE))," ")))</f>
        <v xml:space="preserve"> </v>
      </c>
      <c r="G94" s="171" t="str">
        <f>IF(ISNA(IF($D94&gt;0,(VLOOKUP($D94,Engagés!$C$10:$K$509,9,FALSE))," ")),"",(IF($D94&gt;0,(VLOOKUP($D94,Engagés!$C$10:$K$509,9,FALSE))," ")))</f>
        <v xml:space="preserve"> </v>
      </c>
      <c r="H94" s="170" t="str">
        <f>IF(ISNA(IF($D94&gt;0,(VLOOKUP($D94,Engagés!$C$10:$N$509,10,FALSE))," ")),"",(IF($D94&gt;0,(VLOOKUP($D94,Engagés!$C$10:$N$509,10,FALSE))," ")))</f>
        <v xml:space="preserve"> </v>
      </c>
      <c r="I94" s="490"/>
    </row>
    <row r="95" spans="1:9" ht="15.75" customHeight="1">
      <c r="A95" s="554">
        <f t="shared" si="3"/>
        <v>0</v>
      </c>
      <c r="B95" s="479" t="str">
        <f t="shared" si="2"/>
        <v/>
      </c>
      <c r="C95" s="486"/>
      <c r="D95" s="486"/>
      <c r="E95" s="171" t="str">
        <f>IF(ISNA(IF($D95&gt;0,CONCATENATE((VLOOKUP($D95,Engagés!$C$10:$K$509,6,FALSE))," ",(VLOOKUP($D95,Engagés!$C$10:$K$509,7,FALSE)))," ")),"",(IF($D95&gt;0,CONCATENATE((VLOOKUP($D95,Engagés!$C$10:$K$509,6,FALSE))," ",(VLOOKUP($D95,Engagés!$C$10:$K$509,7,FALSE)))," ")))</f>
        <v xml:space="preserve"> </v>
      </c>
      <c r="F95" s="171" t="str">
        <f>IF(ISNA(IF($D95&gt;0,(VLOOKUP($D95,Engagés!$C$10:$K$509,8,FALSE))," ")),"",(IF($D95&gt;0,(VLOOKUP($D95,Engagés!$C$10:$K$509,8,FALSE))," ")))</f>
        <v xml:space="preserve"> </v>
      </c>
      <c r="G95" s="171" t="str">
        <f>IF(ISNA(IF($D95&gt;0,(VLOOKUP($D95,Engagés!$C$10:$K$509,9,FALSE))," ")),"",(IF($D95&gt;0,(VLOOKUP($D95,Engagés!$C$10:$K$509,9,FALSE))," ")))</f>
        <v xml:space="preserve"> </v>
      </c>
      <c r="H95" s="170" t="str">
        <f>IF(ISNA(IF($D95&gt;0,(VLOOKUP($D95,Engagés!$C$10:$N$509,10,FALSE))," ")),"",(IF($D95&gt;0,(VLOOKUP($D95,Engagés!$C$10:$N$509,10,FALSE))," ")))</f>
        <v xml:space="preserve"> </v>
      </c>
      <c r="I95" s="490"/>
    </row>
    <row r="96" spans="1:9" ht="15.75" customHeight="1">
      <c r="A96" s="554">
        <f t="shared" si="3"/>
        <v>0</v>
      </c>
      <c r="B96" s="479" t="str">
        <f t="shared" si="2"/>
        <v/>
      </c>
      <c r="C96" s="486"/>
      <c r="D96" s="486"/>
      <c r="E96" s="171" t="str">
        <f>IF(ISNA(IF($D96&gt;0,CONCATENATE((VLOOKUP($D96,Engagés!$C$10:$K$509,6,FALSE))," ",(VLOOKUP($D96,Engagés!$C$10:$K$509,7,FALSE)))," ")),"",(IF($D96&gt;0,CONCATENATE((VLOOKUP($D96,Engagés!$C$10:$K$509,6,FALSE))," ",(VLOOKUP($D96,Engagés!$C$10:$K$509,7,FALSE)))," ")))</f>
        <v xml:space="preserve"> </v>
      </c>
      <c r="F96" s="171" t="str">
        <f>IF(ISNA(IF($D96&gt;0,(VLOOKUP($D96,Engagés!$C$10:$K$509,8,FALSE))," ")),"",(IF($D96&gt;0,(VLOOKUP($D96,Engagés!$C$10:$K$509,8,FALSE))," ")))</f>
        <v xml:space="preserve"> </v>
      </c>
      <c r="G96" s="171" t="str">
        <f>IF(ISNA(IF($D96&gt;0,(VLOOKUP($D96,Engagés!$C$10:$K$509,9,FALSE))," ")),"",(IF($D96&gt;0,(VLOOKUP($D96,Engagés!$C$10:$K$509,9,FALSE))," ")))</f>
        <v xml:space="preserve"> </v>
      </c>
      <c r="H96" s="170" t="str">
        <f>IF(ISNA(IF($D96&gt;0,(VLOOKUP($D96,Engagés!$C$10:$N$509,10,FALSE))," ")),"",(IF($D96&gt;0,(VLOOKUP($D96,Engagés!$C$10:$N$509,10,FALSE))," ")))</f>
        <v xml:space="preserve"> </v>
      </c>
      <c r="I96" s="490"/>
    </row>
    <row r="97" spans="1:9" ht="15.75" customHeight="1">
      <c r="A97" s="554">
        <f t="shared" si="3"/>
        <v>0</v>
      </c>
      <c r="B97" s="479" t="str">
        <f t="shared" si="2"/>
        <v/>
      </c>
      <c r="C97" s="486"/>
      <c r="D97" s="486"/>
      <c r="E97" s="171" t="str">
        <f>IF(ISNA(IF($D97&gt;0,CONCATENATE((VLOOKUP($D97,Engagés!$C$10:$K$509,6,FALSE))," ",(VLOOKUP($D97,Engagés!$C$10:$K$509,7,FALSE)))," ")),"",(IF($D97&gt;0,CONCATENATE((VLOOKUP($D97,Engagés!$C$10:$K$509,6,FALSE))," ",(VLOOKUP($D97,Engagés!$C$10:$K$509,7,FALSE)))," ")))</f>
        <v xml:space="preserve"> </v>
      </c>
      <c r="F97" s="171" t="str">
        <f>IF(ISNA(IF($D97&gt;0,(VLOOKUP($D97,Engagés!$C$10:$K$509,8,FALSE))," ")),"",(IF($D97&gt;0,(VLOOKUP($D97,Engagés!$C$10:$K$509,8,FALSE))," ")))</f>
        <v xml:space="preserve"> </v>
      </c>
      <c r="G97" s="171" t="str">
        <f>IF(ISNA(IF($D97&gt;0,(VLOOKUP($D97,Engagés!$C$10:$K$509,9,FALSE))," ")),"",(IF($D97&gt;0,(VLOOKUP($D97,Engagés!$C$10:$K$509,9,FALSE))," ")))</f>
        <v xml:space="preserve"> </v>
      </c>
      <c r="H97" s="170" t="str">
        <f>IF(ISNA(IF($D97&gt;0,(VLOOKUP($D97,Engagés!$C$10:$N$509,10,FALSE))," ")),"",(IF($D97&gt;0,(VLOOKUP($D97,Engagés!$C$10:$N$509,10,FALSE))," ")))</f>
        <v xml:space="preserve"> </v>
      </c>
      <c r="I97" s="490"/>
    </row>
    <row r="98" spans="1:9" ht="15.75" customHeight="1">
      <c r="A98" s="554">
        <f t="shared" si="3"/>
        <v>0</v>
      </c>
      <c r="B98" s="479" t="str">
        <f t="shared" si="2"/>
        <v/>
      </c>
      <c r="C98" s="486"/>
      <c r="D98" s="486"/>
      <c r="E98" s="171" t="str">
        <f>IF(ISNA(IF($D98&gt;0,CONCATENATE((VLOOKUP($D98,Engagés!$C$10:$K$509,6,FALSE))," ",(VLOOKUP($D98,Engagés!$C$10:$K$509,7,FALSE)))," ")),"",(IF($D98&gt;0,CONCATENATE((VLOOKUP($D98,Engagés!$C$10:$K$509,6,FALSE))," ",(VLOOKUP($D98,Engagés!$C$10:$K$509,7,FALSE)))," ")))</f>
        <v xml:space="preserve"> </v>
      </c>
      <c r="F98" s="171" t="str">
        <f>IF(ISNA(IF($D98&gt;0,(VLOOKUP($D98,Engagés!$C$10:$K$509,8,FALSE))," ")),"",(IF($D98&gt;0,(VLOOKUP($D98,Engagés!$C$10:$K$509,8,FALSE))," ")))</f>
        <v xml:space="preserve"> </v>
      </c>
      <c r="G98" s="171" t="str">
        <f>IF(ISNA(IF($D98&gt;0,(VLOOKUP($D98,Engagés!$C$10:$K$509,9,FALSE))," ")),"",(IF($D98&gt;0,(VLOOKUP($D98,Engagés!$C$10:$K$509,9,FALSE))," ")))</f>
        <v xml:space="preserve"> </v>
      </c>
      <c r="H98" s="170" t="str">
        <f>IF(ISNA(IF($D98&gt;0,(VLOOKUP($D98,Engagés!$C$10:$N$509,10,FALSE))," ")),"",(IF($D98&gt;0,(VLOOKUP($D98,Engagés!$C$10:$N$509,10,FALSE))," ")))</f>
        <v xml:space="preserve"> </v>
      </c>
      <c r="I98" s="490"/>
    </row>
    <row r="99" spans="1:9" ht="15.75" customHeight="1">
      <c r="A99" s="554">
        <f t="shared" si="3"/>
        <v>0</v>
      </c>
      <c r="B99" s="479" t="str">
        <f t="shared" si="2"/>
        <v/>
      </c>
      <c r="C99" s="486"/>
      <c r="D99" s="486"/>
      <c r="E99" s="171" t="str">
        <f>IF(ISNA(IF($D99&gt;0,CONCATENATE((VLOOKUP($D99,Engagés!$C$10:$K$509,6,FALSE))," ",(VLOOKUP($D99,Engagés!$C$10:$K$509,7,FALSE)))," ")),"",(IF($D99&gt;0,CONCATENATE((VLOOKUP($D99,Engagés!$C$10:$K$509,6,FALSE))," ",(VLOOKUP($D99,Engagés!$C$10:$K$509,7,FALSE)))," ")))</f>
        <v xml:space="preserve"> </v>
      </c>
      <c r="F99" s="171" t="str">
        <f>IF(ISNA(IF($D99&gt;0,(VLOOKUP($D99,Engagés!$C$10:$K$509,8,FALSE))," ")),"",(IF($D99&gt;0,(VLOOKUP($D99,Engagés!$C$10:$K$509,8,FALSE))," ")))</f>
        <v xml:space="preserve"> </v>
      </c>
      <c r="G99" s="171" t="str">
        <f>IF(ISNA(IF($D99&gt;0,(VLOOKUP($D99,Engagés!$C$10:$K$509,9,FALSE))," ")),"",(IF($D99&gt;0,(VLOOKUP($D99,Engagés!$C$10:$K$509,9,FALSE))," ")))</f>
        <v xml:space="preserve"> </v>
      </c>
      <c r="H99" s="170" t="str">
        <f>IF(ISNA(IF($D99&gt;0,(VLOOKUP($D99,Engagés!$C$10:$N$509,10,FALSE))," ")),"",(IF($D99&gt;0,(VLOOKUP($D99,Engagés!$C$10:$N$509,10,FALSE))," ")))</f>
        <v xml:space="preserve"> </v>
      </c>
      <c r="I99" s="490"/>
    </row>
    <row r="100" spans="1:9" ht="15.75" customHeight="1">
      <c r="A100" s="554">
        <f t="shared" si="3"/>
        <v>0</v>
      </c>
      <c r="B100" s="479" t="str">
        <f t="shared" si="2"/>
        <v/>
      </c>
      <c r="C100" s="486"/>
      <c r="D100" s="486"/>
      <c r="E100" s="171" t="str">
        <f>IF(ISNA(IF($D100&gt;0,CONCATENATE((VLOOKUP($D100,Engagés!$C$10:$K$509,6,FALSE))," ",(VLOOKUP($D100,Engagés!$C$10:$K$509,7,FALSE)))," ")),"",(IF($D100&gt;0,CONCATENATE((VLOOKUP($D100,Engagés!$C$10:$K$509,6,FALSE))," ",(VLOOKUP($D100,Engagés!$C$10:$K$509,7,FALSE)))," ")))</f>
        <v xml:space="preserve"> </v>
      </c>
      <c r="F100" s="171" t="str">
        <f>IF(ISNA(IF($D100&gt;0,(VLOOKUP($D100,Engagés!$C$10:$K$509,8,FALSE))," ")),"",(IF($D100&gt;0,(VLOOKUP($D100,Engagés!$C$10:$K$509,8,FALSE))," ")))</f>
        <v xml:space="preserve"> </v>
      </c>
      <c r="G100" s="171" t="str">
        <f>IF(ISNA(IF($D100&gt;0,(VLOOKUP($D100,Engagés!$C$10:$K$509,9,FALSE))," ")),"",(IF($D100&gt;0,(VLOOKUP($D100,Engagés!$C$10:$K$509,9,FALSE))," ")))</f>
        <v xml:space="preserve"> </v>
      </c>
      <c r="H100" s="170" t="str">
        <f>IF(ISNA(IF($D100&gt;0,(VLOOKUP($D100,Engagés!$C$10:$N$509,10,FALSE))," ")),"",(IF($D100&gt;0,(VLOOKUP($D100,Engagés!$C$10:$N$509,10,FALSE))," ")))</f>
        <v xml:space="preserve"> </v>
      </c>
      <c r="I100" s="490"/>
    </row>
    <row r="101" spans="1:9" ht="15.75" customHeight="1">
      <c r="A101" s="554">
        <f t="shared" si="3"/>
        <v>0</v>
      </c>
      <c r="B101" s="479" t="str">
        <f t="shared" si="2"/>
        <v/>
      </c>
      <c r="C101" s="486"/>
      <c r="D101" s="486"/>
      <c r="E101" s="171" t="str">
        <f>IF(ISNA(IF($D101&gt;0,CONCATENATE((VLOOKUP($D101,Engagés!$C$10:$K$509,6,FALSE))," ",(VLOOKUP($D101,Engagés!$C$10:$K$509,7,FALSE)))," ")),"",(IF($D101&gt;0,CONCATENATE((VLOOKUP($D101,Engagés!$C$10:$K$509,6,FALSE))," ",(VLOOKUP($D101,Engagés!$C$10:$K$509,7,FALSE)))," ")))</f>
        <v xml:space="preserve"> </v>
      </c>
      <c r="F101" s="171" t="str">
        <f>IF(ISNA(IF($D101&gt;0,(VLOOKUP($D101,Engagés!$C$10:$K$509,8,FALSE))," ")),"",(IF($D101&gt;0,(VLOOKUP($D101,Engagés!$C$10:$K$509,8,FALSE))," ")))</f>
        <v xml:space="preserve"> </v>
      </c>
      <c r="G101" s="171" t="str">
        <f>IF(ISNA(IF($D101&gt;0,(VLOOKUP($D101,Engagés!$C$10:$K$509,9,FALSE))," ")),"",(IF($D101&gt;0,(VLOOKUP($D101,Engagés!$C$10:$K$509,9,FALSE))," ")))</f>
        <v xml:space="preserve"> </v>
      </c>
      <c r="H101" s="170" t="str">
        <f>IF(ISNA(IF($D101&gt;0,(VLOOKUP($D101,Engagés!$C$10:$N$509,10,FALSE))," ")),"",(IF($D101&gt;0,(VLOOKUP($D101,Engagés!$C$10:$N$509,10,FALSE))," ")))</f>
        <v xml:space="preserve"> </v>
      </c>
      <c r="I101" s="490"/>
    </row>
    <row r="102" spans="1:9" ht="15.75" customHeight="1">
      <c r="A102" s="554">
        <f t="shared" si="3"/>
        <v>0</v>
      </c>
      <c r="B102" s="479" t="str">
        <f t="shared" si="2"/>
        <v/>
      </c>
      <c r="C102" s="486"/>
      <c r="D102" s="486"/>
      <c r="E102" s="171" t="str">
        <f>IF(ISNA(IF($D102&gt;0,CONCATENATE((VLOOKUP($D102,Engagés!$C$10:$K$509,6,FALSE))," ",(VLOOKUP($D102,Engagés!$C$10:$K$509,7,FALSE)))," ")),"",(IF($D102&gt;0,CONCATENATE((VLOOKUP($D102,Engagés!$C$10:$K$509,6,FALSE))," ",(VLOOKUP($D102,Engagés!$C$10:$K$509,7,FALSE)))," ")))</f>
        <v xml:space="preserve"> </v>
      </c>
      <c r="F102" s="171" t="str">
        <f>IF(ISNA(IF($D102&gt;0,(VLOOKUP($D102,Engagés!$C$10:$K$509,8,FALSE))," ")),"",(IF($D102&gt;0,(VLOOKUP($D102,Engagés!$C$10:$K$509,8,FALSE))," ")))</f>
        <v xml:space="preserve"> </v>
      </c>
      <c r="G102" s="171" t="str">
        <f>IF(ISNA(IF($D102&gt;0,(VLOOKUP($D102,Engagés!$C$10:$K$509,9,FALSE))," ")),"",(IF($D102&gt;0,(VLOOKUP($D102,Engagés!$C$10:$K$509,9,FALSE))," ")))</f>
        <v xml:space="preserve"> </v>
      </c>
      <c r="H102" s="170" t="str">
        <f>IF(ISNA(IF($D102&gt;0,(VLOOKUP($D102,Engagés!$C$10:$N$509,10,FALSE))," ")),"",(IF($D102&gt;0,(VLOOKUP($D102,Engagés!$C$10:$N$509,10,FALSE))," ")))</f>
        <v xml:space="preserve"> </v>
      </c>
      <c r="I102" s="490"/>
    </row>
    <row r="103" spans="1:9" ht="15.75" customHeight="1">
      <c r="A103" s="554">
        <f t="shared" si="3"/>
        <v>0</v>
      </c>
      <c r="B103" s="479" t="str">
        <f t="shared" si="2"/>
        <v/>
      </c>
      <c r="C103" s="486"/>
      <c r="D103" s="486"/>
      <c r="E103" s="171" t="str">
        <f>IF(ISNA(IF($D103&gt;0,CONCATENATE((VLOOKUP($D103,Engagés!$C$10:$K$509,6,FALSE))," ",(VLOOKUP($D103,Engagés!$C$10:$K$509,7,FALSE)))," ")),"",(IF($D103&gt;0,CONCATENATE((VLOOKUP($D103,Engagés!$C$10:$K$509,6,FALSE))," ",(VLOOKUP($D103,Engagés!$C$10:$K$509,7,FALSE)))," ")))</f>
        <v xml:space="preserve"> </v>
      </c>
      <c r="F103" s="171" t="str">
        <f>IF(ISNA(IF($D103&gt;0,(VLOOKUP($D103,Engagés!$C$10:$K$509,8,FALSE))," ")),"",(IF($D103&gt;0,(VLOOKUP($D103,Engagés!$C$10:$K$509,8,FALSE))," ")))</f>
        <v xml:space="preserve"> </v>
      </c>
      <c r="G103" s="171" t="str">
        <f>IF(ISNA(IF($D103&gt;0,(VLOOKUP($D103,Engagés!$C$10:$K$509,9,FALSE))," ")),"",(IF($D103&gt;0,(VLOOKUP($D103,Engagés!$C$10:$K$509,9,FALSE))," ")))</f>
        <v xml:space="preserve"> </v>
      </c>
      <c r="H103" s="170" t="str">
        <f>IF(ISNA(IF($D103&gt;0,(VLOOKUP($D103,Engagés!$C$10:$N$509,10,FALSE))," ")),"",(IF($D103&gt;0,(VLOOKUP($D103,Engagés!$C$10:$N$509,10,FALSE))," ")))</f>
        <v xml:space="preserve"> </v>
      </c>
      <c r="I103" s="490"/>
    </row>
    <row r="104" spans="1:9" ht="15.75" customHeight="1">
      <c r="A104" s="554">
        <f t="shared" si="3"/>
        <v>0</v>
      </c>
      <c r="B104" s="479" t="str">
        <f t="shared" si="2"/>
        <v/>
      </c>
      <c r="C104" s="486"/>
      <c r="D104" s="486"/>
      <c r="E104" s="171" t="str">
        <f>IF(ISNA(IF($D104&gt;0,CONCATENATE((VLOOKUP($D104,Engagés!$C$10:$K$509,6,FALSE))," ",(VLOOKUP($D104,Engagés!$C$10:$K$509,7,FALSE)))," ")),"",(IF($D104&gt;0,CONCATENATE((VLOOKUP($D104,Engagés!$C$10:$K$509,6,FALSE))," ",(VLOOKUP($D104,Engagés!$C$10:$K$509,7,FALSE)))," ")))</f>
        <v xml:space="preserve"> </v>
      </c>
      <c r="F104" s="171" t="str">
        <f>IF(ISNA(IF($D104&gt;0,(VLOOKUP($D104,Engagés!$C$10:$K$509,8,FALSE))," ")),"",(IF($D104&gt;0,(VLOOKUP($D104,Engagés!$C$10:$K$509,8,FALSE))," ")))</f>
        <v xml:space="preserve"> </v>
      </c>
      <c r="G104" s="171" t="str">
        <f>IF(ISNA(IF($D104&gt;0,(VLOOKUP($D104,Engagés!$C$10:$K$509,9,FALSE))," ")),"",(IF($D104&gt;0,(VLOOKUP($D104,Engagés!$C$10:$K$509,9,FALSE))," ")))</f>
        <v xml:space="preserve"> </v>
      </c>
      <c r="H104" s="170" t="str">
        <f>IF(ISNA(IF($D104&gt;0,(VLOOKUP($D104,Engagés!$C$10:$N$509,10,FALSE))," ")),"",(IF($D104&gt;0,(VLOOKUP($D104,Engagés!$C$10:$N$509,10,FALSE))," ")))</f>
        <v xml:space="preserve"> </v>
      </c>
      <c r="I104" s="490"/>
    </row>
    <row r="105" spans="1:9" ht="15.75" customHeight="1">
      <c r="A105" s="554">
        <f t="shared" si="3"/>
        <v>0</v>
      </c>
      <c r="B105" s="479" t="str">
        <f t="shared" si="2"/>
        <v/>
      </c>
      <c r="C105" s="486"/>
      <c r="D105" s="486"/>
      <c r="E105" s="171" t="str">
        <f>IF(ISNA(IF($D105&gt;0,CONCATENATE((VLOOKUP($D105,Engagés!$C$10:$K$509,6,FALSE))," ",(VLOOKUP($D105,Engagés!$C$10:$K$509,7,FALSE)))," ")),"",(IF($D105&gt;0,CONCATENATE((VLOOKUP($D105,Engagés!$C$10:$K$509,6,FALSE))," ",(VLOOKUP($D105,Engagés!$C$10:$K$509,7,FALSE)))," ")))</f>
        <v xml:space="preserve"> </v>
      </c>
      <c r="F105" s="171" t="str">
        <f>IF(ISNA(IF($D105&gt;0,(VLOOKUP($D105,Engagés!$C$10:$K$509,8,FALSE))," ")),"",(IF($D105&gt;0,(VLOOKUP($D105,Engagés!$C$10:$K$509,8,FALSE))," ")))</f>
        <v xml:space="preserve"> </v>
      </c>
      <c r="G105" s="171" t="str">
        <f>IF(ISNA(IF($D105&gt;0,(VLOOKUP($D105,Engagés!$C$10:$K$509,9,FALSE))," ")),"",(IF($D105&gt;0,(VLOOKUP($D105,Engagés!$C$10:$K$509,9,FALSE))," ")))</f>
        <v xml:space="preserve"> </v>
      </c>
      <c r="H105" s="170" t="str">
        <f>IF(ISNA(IF($D105&gt;0,(VLOOKUP($D105,Engagés!$C$10:$N$509,10,FALSE))," ")),"",(IF($D105&gt;0,(VLOOKUP($D105,Engagés!$C$10:$N$509,10,FALSE))," ")))</f>
        <v xml:space="preserve"> </v>
      </c>
      <c r="I105" s="490"/>
    </row>
    <row r="106" spans="1:9" ht="15.75" customHeight="1">
      <c r="A106" s="554">
        <f t="shared" si="3"/>
        <v>0</v>
      </c>
      <c r="B106" s="479" t="str">
        <f t="shared" si="2"/>
        <v/>
      </c>
      <c r="C106" s="486"/>
      <c r="D106" s="486"/>
      <c r="E106" s="171" t="str">
        <f>IF(ISNA(IF($D106&gt;0,CONCATENATE((VLOOKUP($D106,Engagés!$C$10:$K$509,6,FALSE))," ",(VLOOKUP($D106,Engagés!$C$10:$K$509,7,FALSE)))," ")),"",(IF($D106&gt;0,CONCATENATE((VLOOKUP($D106,Engagés!$C$10:$K$509,6,FALSE))," ",(VLOOKUP($D106,Engagés!$C$10:$K$509,7,FALSE)))," ")))</f>
        <v xml:space="preserve"> </v>
      </c>
      <c r="F106" s="171" t="str">
        <f>IF(ISNA(IF($D106&gt;0,(VLOOKUP($D106,Engagés!$C$10:$K$509,8,FALSE))," ")),"",(IF($D106&gt;0,(VLOOKUP($D106,Engagés!$C$10:$K$509,8,FALSE))," ")))</f>
        <v xml:space="preserve"> </v>
      </c>
      <c r="G106" s="171" t="str">
        <f>IF(ISNA(IF($D106&gt;0,(VLOOKUP($D106,Engagés!$C$10:$K$509,9,FALSE))," ")),"",(IF($D106&gt;0,(VLOOKUP($D106,Engagés!$C$10:$K$509,9,FALSE))," ")))</f>
        <v xml:space="preserve"> </v>
      </c>
      <c r="H106" s="170" t="str">
        <f>IF(ISNA(IF($D106&gt;0,(VLOOKUP($D106,Engagés!$C$10:$N$509,10,FALSE))," ")),"",(IF($D106&gt;0,(VLOOKUP($D106,Engagés!$C$10:$N$509,10,FALSE))," ")))</f>
        <v xml:space="preserve"> </v>
      </c>
      <c r="I106" s="490"/>
    </row>
    <row r="107" spans="1:9" ht="15.75" customHeight="1">
      <c r="A107" s="554">
        <f t="shared" si="3"/>
        <v>0</v>
      </c>
      <c r="B107" s="479" t="str">
        <f t="shared" si="2"/>
        <v/>
      </c>
      <c r="C107" s="486"/>
      <c r="D107" s="486"/>
      <c r="E107" s="171" t="str">
        <f>IF(ISNA(IF($D107&gt;0,CONCATENATE((VLOOKUP($D107,Engagés!$C$10:$K$509,6,FALSE))," ",(VLOOKUP($D107,Engagés!$C$10:$K$509,7,FALSE)))," ")),"",(IF($D107&gt;0,CONCATENATE((VLOOKUP($D107,Engagés!$C$10:$K$509,6,FALSE))," ",(VLOOKUP($D107,Engagés!$C$10:$K$509,7,FALSE)))," ")))</f>
        <v xml:space="preserve"> </v>
      </c>
      <c r="F107" s="171" t="str">
        <f>IF(ISNA(IF($D107&gt;0,(VLOOKUP($D107,Engagés!$C$10:$K$509,8,FALSE))," ")),"",(IF($D107&gt;0,(VLOOKUP($D107,Engagés!$C$10:$K$509,8,FALSE))," ")))</f>
        <v xml:space="preserve"> </v>
      </c>
      <c r="G107" s="171" t="str">
        <f>IF(ISNA(IF($D107&gt;0,(VLOOKUP($D107,Engagés!$C$10:$K$509,9,FALSE))," ")),"",(IF($D107&gt;0,(VLOOKUP($D107,Engagés!$C$10:$K$509,9,FALSE))," ")))</f>
        <v xml:space="preserve"> </v>
      </c>
      <c r="H107" s="170" t="str">
        <f>IF(ISNA(IF($D107&gt;0,(VLOOKUP($D107,Engagés!$C$10:$N$509,10,FALSE))," ")),"",(IF($D107&gt;0,(VLOOKUP($D107,Engagés!$C$10:$N$509,10,FALSE))," ")))</f>
        <v xml:space="preserve"> </v>
      </c>
      <c r="I107" s="490"/>
    </row>
    <row r="108" spans="1:9" ht="15.75" customHeight="1">
      <c r="A108" s="554">
        <f t="shared" si="3"/>
        <v>0</v>
      </c>
      <c r="B108" s="479" t="str">
        <f t="shared" si="2"/>
        <v/>
      </c>
      <c r="C108" s="486"/>
      <c r="D108" s="486"/>
      <c r="E108" s="171" t="str">
        <f>IF(ISNA(IF($D108&gt;0,CONCATENATE((VLOOKUP($D108,Engagés!$C$10:$K$509,6,FALSE))," ",(VLOOKUP($D108,Engagés!$C$10:$K$509,7,FALSE)))," ")),"",(IF($D108&gt;0,CONCATENATE((VLOOKUP($D108,Engagés!$C$10:$K$509,6,FALSE))," ",(VLOOKUP($D108,Engagés!$C$10:$K$509,7,FALSE)))," ")))</f>
        <v xml:space="preserve"> </v>
      </c>
      <c r="F108" s="171" t="str">
        <f>IF(ISNA(IF($D108&gt;0,(VLOOKUP($D108,Engagés!$C$10:$K$509,8,FALSE))," ")),"",(IF($D108&gt;0,(VLOOKUP($D108,Engagés!$C$10:$K$509,8,FALSE))," ")))</f>
        <v xml:space="preserve"> </v>
      </c>
      <c r="G108" s="171" t="str">
        <f>IF(ISNA(IF($D108&gt;0,(VLOOKUP($D108,Engagés!$C$10:$K$509,9,FALSE))," ")),"",(IF($D108&gt;0,(VLOOKUP($D108,Engagés!$C$10:$K$509,9,FALSE))," ")))</f>
        <v xml:space="preserve"> </v>
      </c>
      <c r="H108" s="170" t="str">
        <f>IF(ISNA(IF($D108&gt;0,(VLOOKUP($D108,Engagés!$C$10:$N$509,10,FALSE))," ")),"",(IF($D108&gt;0,(VLOOKUP($D108,Engagés!$C$10:$N$509,10,FALSE))," ")))</f>
        <v xml:space="preserve"> </v>
      </c>
      <c r="I108" s="490"/>
    </row>
    <row r="109" spans="1:9" ht="15.75" customHeight="1">
      <c r="A109" s="554">
        <f t="shared" si="3"/>
        <v>0</v>
      </c>
      <c r="B109" s="479" t="str">
        <f t="shared" si="2"/>
        <v/>
      </c>
      <c r="C109" s="486"/>
      <c r="D109" s="486"/>
      <c r="E109" s="171" t="str">
        <f>IF(ISNA(IF($D109&gt;0,CONCATENATE((VLOOKUP($D109,Engagés!$C$10:$K$509,6,FALSE))," ",(VLOOKUP($D109,Engagés!$C$10:$K$509,7,FALSE)))," ")),"",(IF($D109&gt;0,CONCATENATE((VLOOKUP($D109,Engagés!$C$10:$K$509,6,FALSE))," ",(VLOOKUP($D109,Engagés!$C$10:$K$509,7,FALSE)))," ")))</f>
        <v xml:space="preserve"> </v>
      </c>
      <c r="F109" s="171" t="str">
        <f>IF(ISNA(IF($D109&gt;0,(VLOOKUP($D109,Engagés!$C$10:$K$509,8,FALSE))," ")),"",(IF($D109&gt;0,(VLOOKUP($D109,Engagés!$C$10:$K$509,8,FALSE))," ")))</f>
        <v xml:space="preserve"> </v>
      </c>
      <c r="G109" s="171" t="str">
        <f>IF(ISNA(IF($D109&gt;0,(VLOOKUP($D109,Engagés!$C$10:$K$509,9,FALSE))," ")),"",(IF($D109&gt;0,(VLOOKUP($D109,Engagés!$C$10:$K$509,9,FALSE))," ")))</f>
        <v xml:space="preserve"> </v>
      </c>
      <c r="H109" s="170" t="str">
        <f>IF(ISNA(IF($D109&gt;0,(VLOOKUP($D109,Engagés!$C$10:$N$509,10,FALSE))," ")),"",(IF($D109&gt;0,(VLOOKUP($D109,Engagés!$C$10:$N$509,10,FALSE))," ")))</f>
        <v xml:space="preserve"> </v>
      </c>
      <c r="I109" s="490"/>
    </row>
    <row r="110" spans="1:9" ht="15.75" customHeight="1">
      <c r="A110" s="554">
        <f t="shared" si="3"/>
        <v>0</v>
      </c>
      <c r="B110" s="479" t="str">
        <f t="shared" si="2"/>
        <v/>
      </c>
      <c r="C110" s="486"/>
      <c r="D110" s="486"/>
      <c r="E110" s="171" t="str">
        <f>IF(ISNA(IF($D110&gt;0,CONCATENATE((VLOOKUP($D110,Engagés!$C$10:$K$509,6,FALSE))," ",(VLOOKUP($D110,Engagés!$C$10:$K$509,7,FALSE)))," ")),"",(IF($D110&gt;0,CONCATENATE((VLOOKUP($D110,Engagés!$C$10:$K$509,6,FALSE))," ",(VLOOKUP($D110,Engagés!$C$10:$K$509,7,FALSE)))," ")))</f>
        <v xml:space="preserve"> </v>
      </c>
      <c r="F110" s="171" t="str">
        <f>IF(ISNA(IF($D110&gt;0,(VLOOKUP($D110,Engagés!$C$10:$K$509,8,FALSE))," ")),"",(IF($D110&gt;0,(VLOOKUP($D110,Engagés!$C$10:$K$509,8,FALSE))," ")))</f>
        <v xml:space="preserve"> </v>
      </c>
      <c r="G110" s="171" t="str">
        <f>IF(ISNA(IF($D110&gt;0,(VLOOKUP($D110,Engagés!$C$10:$K$509,9,FALSE))," ")),"",(IF($D110&gt;0,(VLOOKUP($D110,Engagés!$C$10:$K$509,9,FALSE))," ")))</f>
        <v xml:space="preserve"> </v>
      </c>
      <c r="H110" s="170" t="str">
        <f>IF(ISNA(IF($D110&gt;0,(VLOOKUP($D110,Engagés!$C$10:$N$509,10,FALSE))," ")),"",(IF($D110&gt;0,(VLOOKUP($D110,Engagés!$C$10:$N$509,10,FALSE))," ")))</f>
        <v xml:space="preserve"> </v>
      </c>
      <c r="I110" s="490"/>
    </row>
    <row r="111" spans="1:9" ht="15.75" customHeight="1">
      <c r="A111" s="554">
        <f t="shared" si="3"/>
        <v>0</v>
      </c>
      <c r="B111" s="479" t="str">
        <f t="shared" si="2"/>
        <v/>
      </c>
      <c r="C111" s="486"/>
      <c r="D111" s="486"/>
      <c r="E111" s="171" t="str">
        <f>IF(ISNA(IF($D111&gt;0,CONCATENATE((VLOOKUP($D111,Engagés!$C$10:$K$509,6,FALSE))," ",(VLOOKUP($D111,Engagés!$C$10:$K$509,7,FALSE)))," ")),"",(IF($D111&gt;0,CONCATENATE((VLOOKUP($D111,Engagés!$C$10:$K$509,6,FALSE))," ",(VLOOKUP($D111,Engagés!$C$10:$K$509,7,FALSE)))," ")))</f>
        <v xml:space="preserve"> </v>
      </c>
      <c r="F111" s="171" t="str">
        <f>IF(ISNA(IF($D111&gt;0,(VLOOKUP($D111,Engagés!$C$10:$K$509,8,FALSE))," ")),"",(IF($D111&gt;0,(VLOOKUP($D111,Engagés!$C$10:$K$509,8,FALSE))," ")))</f>
        <v xml:space="preserve"> </v>
      </c>
      <c r="G111" s="171" t="str">
        <f>IF(ISNA(IF($D111&gt;0,(VLOOKUP($D111,Engagés!$C$10:$K$509,9,FALSE))," ")),"",(IF($D111&gt;0,(VLOOKUP($D111,Engagés!$C$10:$K$509,9,FALSE))," ")))</f>
        <v xml:space="preserve"> </v>
      </c>
      <c r="H111" s="170" t="str">
        <f>IF(ISNA(IF($D111&gt;0,(VLOOKUP($D111,Engagés!$C$10:$N$509,10,FALSE))," ")),"",(IF($D111&gt;0,(VLOOKUP($D111,Engagés!$C$10:$N$509,10,FALSE))," ")))</f>
        <v xml:space="preserve"> </v>
      </c>
      <c r="I111" s="490"/>
    </row>
    <row r="112" spans="1:9" ht="15.75" customHeight="1">
      <c r="A112" s="554">
        <f t="shared" si="3"/>
        <v>0</v>
      </c>
      <c r="B112" s="479" t="str">
        <f t="shared" si="2"/>
        <v/>
      </c>
      <c r="C112" s="486"/>
      <c r="D112" s="486"/>
      <c r="E112" s="171" t="str">
        <f>IF(ISNA(IF($D112&gt;0,CONCATENATE((VLOOKUP($D112,Engagés!$C$10:$K$509,6,FALSE))," ",(VLOOKUP($D112,Engagés!$C$10:$K$509,7,FALSE)))," ")),"",(IF($D112&gt;0,CONCATENATE((VLOOKUP($D112,Engagés!$C$10:$K$509,6,FALSE))," ",(VLOOKUP($D112,Engagés!$C$10:$K$509,7,FALSE)))," ")))</f>
        <v xml:space="preserve"> </v>
      </c>
      <c r="F112" s="171" t="str">
        <f>IF(ISNA(IF($D112&gt;0,(VLOOKUP($D112,Engagés!$C$10:$K$509,8,FALSE))," ")),"",(IF($D112&gt;0,(VLOOKUP($D112,Engagés!$C$10:$K$509,8,FALSE))," ")))</f>
        <v xml:space="preserve"> </v>
      </c>
      <c r="G112" s="171" t="str">
        <f>IF(ISNA(IF($D112&gt;0,(VLOOKUP($D112,Engagés!$C$10:$K$509,9,FALSE))," ")),"",(IF($D112&gt;0,(VLOOKUP($D112,Engagés!$C$10:$K$509,9,FALSE))," ")))</f>
        <v xml:space="preserve"> </v>
      </c>
      <c r="H112" s="170" t="str">
        <f>IF(ISNA(IF($D112&gt;0,(VLOOKUP($D112,Engagés!$C$10:$N$509,10,FALSE))," ")),"",(IF($D112&gt;0,(VLOOKUP($D112,Engagés!$C$10:$N$509,10,FALSE))," ")))</f>
        <v xml:space="preserve"> </v>
      </c>
      <c r="I112" s="490"/>
    </row>
    <row r="113" spans="1:9" ht="15.75" customHeight="1">
      <c r="A113" s="554">
        <f t="shared" si="3"/>
        <v>0</v>
      </c>
      <c r="B113" s="479" t="str">
        <f t="shared" si="2"/>
        <v/>
      </c>
      <c r="C113" s="486"/>
      <c r="D113" s="486"/>
      <c r="E113" s="171" t="str">
        <f>IF(ISNA(IF($D113&gt;0,CONCATENATE((VLOOKUP($D113,Engagés!$C$10:$K$509,6,FALSE))," ",(VLOOKUP($D113,Engagés!$C$10:$K$509,7,FALSE)))," ")),"",(IF($D113&gt;0,CONCATENATE((VLOOKUP($D113,Engagés!$C$10:$K$509,6,FALSE))," ",(VLOOKUP($D113,Engagés!$C$10:$K$509,7,FALSE)))," ")))</f>
        <v xml:space="preserve"> </v>
      </c>
      <c r="F113" s="171" t="str">
        <f>IF(ISNA(IF($D113&gt;0,(VLOOKUP($D113,Engagés!$C$10:$K$509,8,FALSE))," ")),"",(IF($D113&gt;0,(VLOOKUP($D113,Engagés!$C$10:$K$509,8,FALSE))," ")))</f>
        <v xml:space="preserve"> </v>
      </c>
      <c r="G113" s="171" t="str">
        <f>IF(ISNA(IF($D113&gt;0,(VLOOKUP($D113,Engagés!$C$10:$K$509,9,FALSE))," ")),"",(IF($D113&gt;0,(VLOOKUP($D113,Engagés!$C$10:$K$509,9,FALSE))," ")))</f>
        <v xml:space="preserve"> </v>
      </c>
      <c r="H113" s="170" t="str">
        <f>IF(ISNA(IF($D113&gt;0,(VLOOKUP($D113,Engagés!$C$10:$N$509,10,FALSE))," ")),"",(IF($D113&gt;0,(VLOOKUP($D113,Engagés!$C$10:$N$509,10,FALSE))," ")))</f>
        <v xml:space="preserve"> </v>
      </c>
      <c r="I113" s="490"/>
    </row>
    <row r="114" spans="1:9" ht="15.75" customHeight="1">
      <c r="A114" s="554">
        <f t="shared" si="3"/>
        <v>0</v>
      </c>
      <c r="B114" s="479" t="str">
        <f t="shared" si="2"/>
        <v/>
      </c>
      <c r="C114" s="486"/>
      <c r="D114" s="486"/>
      <c r="E114" s="171" t="str">
        <f>IF(ISNA(IF($D114&gt;0,CONCATENATE((VLOOKUP($D114,Engagés!$C$10:$K$509,6,FALSE))," ",(VLOOKUP($D114,Engagés!$C$10:$K$509,7,FALSE)))," ")),"",(IF($D114&gt;0,CONCATENATE((VLOOKUP($D114,Engagés!$C$10:$K$509,6,FALSE))," ",(VLOOKUP($D114,Engagés!$C$10:$K$509,7,FALSE)))," ")))</f>
        <v xml:space="preserve"> </v>
      </c>
      <c r="F114" s="171" t="str">
        <f>IF(ISNA(IF($D114&gt;0,(VLOOKUP($D114,Engagés!$C$10:$K$509,8,FALSE))," ")),"",(IF($D114&gt;0,(VLOOKUP($D114,Engagés!$C$10:$K$509,8,FALSE))," ")))</f>
        <v xml:space="preserve"> </v>
      </c>
      <c r="G114" s="171" t="str">
        <f>IF(ISNA(IF($D114&gt;0,(VLOOKUP($D114,Engagés!$C$10:$K$509,9,FALSE))," ")),"",(IF($D114&gt;0,(VLOOKUP($D114,Engagés!$C$10:$K$509,9,FALSE))," ")))</f>
        <v xml:space="preserve"> </v>
      </c>
      <c r="H114" s="170" t="str">
        <f>IF(ISNA(IF($D114&gt;0,(VLOOKUP($D114,Engagés!$C$10:$N$509,10,FALSE))," ")),"",(IF($D114&gt;0,(VLOOKUP($D114,Engagés!$C$10:$N$509,10,FALSE))," ")))</f>
        <v xml:space="preserve"> </v>
      </c>
      <c r="I114" s="490"/>
    </row>
    <row r="115" spans="1:9" ht="15.75" customHeight="1">
      <c r="A115" s="554">
        <f t="shared" si="3"/>
        <v>0</v>
      </c>
      <c r="B115" s="479" t="str">
        <f t="shared" si="2"/>
        <v/>
      </c>
      <c r="C115" s="486"/>
      <c r="D115" s="486"/>
      <c r="E115" s="171" t="str">
        <f>IF(ISNA(IF($D115&gt;0,CONCATENATE((VLOOKUP($D115,Engagés!$C$10:$K$509,6,FALSE))," ",(VLOOKUP($D115,Engagés!$C$10:$K$509,7,FALSE)))," ")),"",(IF($D115&gt;0,CONCATENATE((VLOOKUP($D115,Engagés!$C$10:$K$509,6,FALSE))," ",(VLOOKUP($D115,Engagés!$C$10:$K$509,7,FALSE)))," ")))</f>
        <v xml:space="preserve"> </v>
      </c>
      <c r="F115" s="171" t="str">
        <f>IF(ISNA(IF($D115&gt;0,(VLOOKUP($D115,Engagés!$C$10:$K$509,8,FALSE))," ")),"",(IF($D115&gt;0,(VLOOKUP($D115,Engagés!$C$10:$K$509,8,FALSE))," ")))</f>
        <v xml:space="preserve"> </v>
      </c>
      <c r="G115" s="171" t="str">
        <f>IF(ISNA(IF($D115&gt;0,(VLOOKUP($D115,Engagés!$C$10:$K$509,9,FALSE))," ")),"",(IF($D115&gt;0,(VLOOKUP($D115,Engagés!$C$10:$K$509,9,FALSE))," ")))</f>
        <v xml:space="preserve"> </v>
      </c>
      <c r="H115" s="170" t="str">
        <f>IF(ISNA(IF($D115&gt;0,(VLOOKUP($D115,Engagés!$C$10:$N$509,10,FALSE))," ")),"",(IF($D115&gt;0,(VLOOKUP($D115,Engagés!$C$10:$N$509,10,FALSE))," ")))</f>
        <v xml:space="preserve"> </v>
      </c>
      <c r="I115" s="490"/>
    </row>
    <row r="116" spans="1:9" ht="15.75" customHeight="1">
      <c r="A116" s="554">
        <f t="shared" si="3"/>
        <v>0</v>
      </c>
      <c r="B116" s="479" t="str">
        <f t="shared" si="2"/>
        <v/>
      </c>
      <c r="C116" s="486"/>
      <c r="D116" s="486"/>
      <c r="E116" s="171" t="str">
        <f>IF(ISNA(IF($D116&gt;0,CONCATENATE((VLOOKUP($D116,Engagés!$C$10:$K$509,6,FALSE))," ",(VLOOKUP($D116,Engagés!$C$10:$K$509,7,FALSE)))," ")),"",(IF($D116&gt;0,CONCATENATE((VLOOKUP($D116,Engagés!$C$10:$K$509,6,FALSE))," ",(VLOOKUP($D116,Engagés!$C$10:$K$509,7,FALSE)))," ")))</f>
        <v xml:space="preserve"> </v>
      </c>
      <c r="F116" s="171" t="str">
        <f>IF(ISNA(IF($D116&gt;0,(VLOOKUP($D116,Engagés!$C$10:$K$509,8,FALSE))," ")),"",(IF($D116&gt;0,(VLOOKUP($D116,Engagés!$C$10:$K$509,8,FALSE))," ")))</f>
        <v xml:space="preserve"> </v>
      </c>
      <c r="G116" s="171" t="str">
        <f>IF(ISNA(IF($D116&gt;0,(VLOOKUP($D116,Engagés!$C$10:$K$509,9,FALSE))," ")),"",(IF($D116&gt;0,(VLOOKUP($D116,Engagés!$C$10:$K$509,9,FALSE))," ")))</f>
        <v xml:space="preserve"> </v>
      </c>
      <c r="H116" s="170" t="str">
        <f>IF(ISNA(IF($D116&gt;0,(VLOOKUP($D116,Engagés!$C$10:$N$509,10,FALSE))," ")),"",(IF($D116&gt;0,(VLOOKUP($D116,Engagés!$C$10:$N$509,10,FALSE))," ")))</f>
        <v xml:space="preserve"> </v>
      </c>
      <c r="I116" s="490"/>
    </row>
    <row r="117" spans="1:9" ht="15.75" customHeight="1">
      <c r="A117" s="554">
        <f t="shared" si="3"/>
        <v>0</v>
      </c>
      <c r="B117" s="479" t="str">
        <f t="shared" si="2"/>
        <v/>
      </c>
      <c r="C117" s="486"/>
      <c r="D117" s="486"/>
      <c r="E117" s="171" t="str">
        <f>IF(ISNA(IF($D117&gt;0,CONCATENATE((VLOOKUP($D117,Engagés!$C$10:$K$509,6,FALSE))," ",(VLOOKUP($D117,Engagés!$C$10:$K$509,7,FALSE)))," ")),"",(IF($D117&gt;0,CONCATENATE((VLOOKUP($D117,Engagés!$C$10:$K$509,6,FALSE))," ",(VLOOKUP($D117,Engagés!$C$10:$K$509,7,FALSE)))," ")))</f>
        <v xml:space="preserve"> </v>
      </c>
      <c r="F117" s="171" t="str">
        <f>IF(ISNA(IF($D117&gt;0,(VLOOKUP($D117,Engagés!$C$10:$K$509,8,FALSE))," ")),"",(IF($D117&gt;0,(VLOOKUP($D117,Engagés!$C$10:$K$509,8,FALSE))," ")))</f>
        <v xml:space="preserve"> </v>
      </c>
      <c r="G117" s="171" t="str">
        <f>IF(ISNA(IF($D117&gt;0,(VLOOKUP($D117,Engagés!$C$10:$K$509,9,FALSE))," ")),"",(IF($D117&gt;0,(VLOOKUP($D117,Engagés!$C$10:$K$509,9,FALSE))," ")))</f>
        <v xml:space="preserve"> </v>
      </c>
      <c r="H117" s="170" t="str">
        <f>IF(ISNA(IF($D117&gt;0,(VLOOKUP($D117,Engagés!$C$10:$N$509,10,FALSE))," ")),"",(IF($D117&gt;0,(VLOOKUP($D117,Engagés!$C$10:$N$509,10,FALSE))," ")))</f>
        <v xml:space="preserve"> </v>
      </c>
      <c r="I117" s="490"/>
    </row>
    <row r="118" spans="1:9" ht="15.75" customHeight="1">
      <c r="A118" s="554">
        <f t="shared" si="3"/>
        <v>0</v>
      </c>
      <c r="B118" s="479" t="str">
        <f t="shared" si="2"/>
        <v/>
      </c>
      <c r="C118" s="486"/>
      <c r="D118" s="486"/>
      <c r="E118" s="171" t="str">
        <f>IF(ISNA(IF($D118&gt;0,CONCATENATE((VLOOKUP($D118,Engagés!$C$10:$K$509,6,FALSE))," ",(VLOOKUP($D118,Engagés!$C$10:$K$509,7,FALSE)))," ")),"",(IF($D118&gt;0,CONCATENATE((VLOOKUP($D118,Engagés!$C$10:$K$509,6,FALSE))," ",(VLOOKUP($D118,Engagés!$C$10:$K$509,7,FALSE)))," ")))</f>
        <v xml:space="preserve"> </v>
      </c>
      <c r="F118" s="171" t="str">
        <f>IF(ISNA(IF($D118&gt;0,(VLOOKUP($D118,Engagés!$C$10:$K$509,8,FALSE))," ")),"",(IF($D118&gt;0,(VLOOKUP($D118,Engagés!$C$10:$K$509,8,FALSE))," ")))</f>
        <v xml:space="preserve"> </v>
      </c>
      <c r="G118" s="171" t="str">
        <f>IF(ISNA(IF($D118&gt;0,(VLOOKUP($D118,Engagés!$C$10:$K$509,9,FALSE))," ")),"",(IF($D118&gt;0,(VLOOKUP($D118,Engagés!$C$10:$K$509,9,FALSE))," ")))</f>
        <v xml:space="preserve"> </v>
      </c>
      <c r="H118" s="170" t="str">
        <f>IF(ISNA(IF($D118&gt;0,(VLOOKUP($D118,Engagés!$C$10:$N$509,10,FALSE))," ")),"",(IF($D118&gt;0,(VLOOKUP($D118,Engagés!$C$10:$N$509,10,FALSE))," ")))</f>
        <v xml:space="preserve"> </v>
      </c>
      <c r="I118" s="490"/>
    </row>
    <row r="119" spans="1:9" ht="15.75" customHeight="1">
      <c r="A119" s="554">
        <f t="shared" si="3"/>
        <v>0</v>
      </c>
      <c r="B119" s="479" t="str">
        <f t="shared" si="2"/>
        <v/>
      </c>
      <c r="C119" s="486"/>
      <c r="D119" s="486"/>
      <c r="E119" s="171" t="str">
        <f>IF(ISNA(IF($D119&gt;0,CONCATENATE((VLOOKUP($D119,Engagés!$C$10:$K$509,6,FALSE))," ",(VLOOKUP($D119,Engagés!$C$10:$K$509,7,FALSE)))," ")),"",(IF($D119&gt;0,CONCATENATE((VLOOKUP($D119,Engagés!$C$10:$K$509,6,FALSE))," ",(VLOOKUP($D119,Engagés!$C$10:$K$509,7,FALSE)))," ")))</f>
        <v xml:space="preserve"> </v>
      </c>
      <c r="F119" s="171" t="str">
        <f>IF(ISNA(IF($D119&gt;0,(VLOOKUP($D119,Engagés!$C$10:$K$509,8,FALSE))," ")),"",(IF($D119&gt;0,(VLOOKUP($D119,Engagés!$C$10:$K$509,8,FALSE))," ")))</f>
        <v xml:space="preserve"> </v>
      </c>
      <c r="G119" s="171" t="str">
        <f>IF(ISNA(IF($D119&gt;0,(VLOOKUP($D119,Engagés!$C$10:$K$509,9,FALSE))," ")),"",(IF($D119&gt;0,(VLOOKUP($D119,Engagés!$C$10:$K$509,9,FALSE))," ")))</f>
        <v xml:space="preserve"> </v>
      </c>
      <c r="H119" s="170" t="str">
        <f>IF(ISNA(IF($D119&gt;0,(VLOOKUP($D119,Engagés!$C$10:$N$509,10,FALSE))," ")),"",(IF($D119&gt;0,(VLOOKUP($D119,Engagés!$C$10:$N$509,10,FALSE))," ")))</f>
        <v xml:space="preserve"> </v>
      </c>
      <c r="I119" s="490"/>
    </row>
    <row r="120" spans="1:9" ht="15.75" customHeight="1">
      <c r="A120" s="554">
        <f t="shared" si="3"/>
        <v>0</v>
      </c>
      <c r="B120" s="479" t="str">
        <f t="shared" si="2"/>
        <v/>
      </c>
      <c r="C120" s="486"/>
      <c r="D120" s="486"/>
      <c r="E120" s="171" t="str">
        <f>IF(ISNA(IF($D120&gt;0,CONCATENATE((VLOOKUP($D120,Engagés!$C$10:$K$509,6,FALSE))," ",(VLOOKUP($D120,Engagés!$C$10:$K$509,7,FALSE)))," ")),"",(IF($D120&gt;0,CONCATENATE((VLOOKUP($D120,Engagés!$C$10:$K$509,6,FALSE))," ",(VLOOKUP($D120,Engagés!$C$10:$K$509,7,FALSE)))," ")))</f>
        <v xml:space="preserve"> </v>
      </c>
      <c r="F120" s="171" t="str">
        <f>IF(ISNA(IF($D120&gt;0,(VLOOKUP($D120,Engagés!$C$10:$K$509,8,FALSE))," ")),"",(IF($D120&gt;0,(VLOOKUP($D120,Engagés!$C$10:$K$509,8,FALSE))," ")))</f>
        <v xml:space="preserve"> </v>
      </c>
      <c r="G120" s="171" t="str">
        <f>IF(ISNA(IF($D120&gt;0,(VLOOKUP($D120,Engagés!$C$10:$K$509,9,FALSE))," ")),"",(IF($D120&gt;0,(VLOOKUP($D120,Engagés!$C$10:$K$509,9,FALSE))," ")))</f>
        <v xml:space="preserve"> </v>
      </c>
      <c r="H120" s="170" t="str">
        <f>IF(ISNA(IF($D120&gt;0,(VLOOKUP($D120,Engagés!$C$10:$N$509,10,FALSE))," ")),"",(IF($D120&gt;0,(VLOOKUP($D120,Engagés!$C$10:$N$509,10,FALSE))," ")))</f>
        <v xml:space="preserve"> </v>
      </c>
      <c r="I120" s="490"/>
    </row>
    <row r="121" spans="1:9" ht="15.75" customHeight="1">
      <c r="A121" s="554">
        <f t="shared" si="3"/>
        <v>0</v>
      </c>
      <c r="B121" s="479" t="str">
        <f t="shared" si="2"/>
        <v/>
      </c>
      <c r="C121" s="486"/>
      <c r="D121" s="486"/>
      <c r="E121" s="171" t="str">
        <f>IF(ISNA(IF($D121&gt;0,CONCATENATE((VLOOKUP($D121,Engagés!$C$10:$K$509,6,FALSE))," ",(VLOOKUP($D121,Engagés!$C$10:$K$509,7,FALSE)))," ")),"",(IF($D121&gt;0,CONCATENATE((VLOOKUP($D121,Engagés!$C$10:$K$509,6,FALSE))," ",(VLOOKUP($D121,Engagés!$C$10:$K$509,7,FALSE)))," ")))</f>
        <v xml:space="preserve"> </v>
      </c>
      <c r="F121" s="171" t="str">
        <f>IF(ISNA(IF($D121&gt;0,(VLOOKUP($D121,Engagés!$C$10:$K$509,8,FALSE))," ")),"",(IF($D121&gt;0,(VLOOKUP($D121,Engagés!$C$10:$K$509,8,FALSE))," ")))</f>
        <v xml:space="preserve"> </v>
      </c>
      <c r="G121" s="171" t="str">
        <f>IF(ISNA(IF($D121&gt;0,(VLOOKUP($D121,Engagés!$C$10:$K$509,9,FALSE))," ")),"",(IF($D121&gt;0,(VLOOKUP($D121,Engagés!$C$10:$K$509,9,FALSE))," ")))</f>
        <v xml:space="preserve"> </v>
      </c>
      <c r="H121" s="170" t="str">
        <f>IF(ISNA(IF($D121&gt;0,(VLOOKUP($D121,Engagés!$C$10:$N$509,10,FALSE))," ")),"",(IF($D121&gt;0,(VLOOKUP($D121,Engagés!$C$10:$N$509,10,FALSE))," ")))</f>
        <v xml:space="preserve"> </v>
      </c>
      <c r="I121" s="490"/>
    </row>
    <row r="122" spans="1:9" ht="15.75" customHeight="1">
      <c r="A122" s="554">
        <f t="shared" si="3"/>
        <v>0</v>
      </c>
      <c r="B122" s="479" t="str">
        <f t="shared" si="2"/>
        <v/>
      </c>
      <c r="C122" s="486"/>
      <c r="D122" s="486"/>
      <c r="E122" s="171" t="str">
        <f>IF(ISNA(IF($D122&gt;0,CONCATENATE((VLOOKUP($D122,Engagés!$C$10:$K$509,6,FALSE))," ",(VLOOKUP($D122,Engagés!$C$10:$K$509,7,FALSE)))," ")),"",(IF($D122&gt;0,CONCATENATE((VLOOKUP($D122,Engagés!$C$10:$K$509,6,FALSE))," ",(VLOOKUP($D122,Engagés!$C$10:$K$509,7,FALSE)))," ")))</f>
        <v xml:space="preserve"> </v>
      </c>
      <c r="F122" s="171" t="str">
        <f>IF(ISNA(IF($D122&gt;0,(VLOOKUP($D122,Engagés!$C$10:$K$509,8,FALSE))," ")),"",(IF($D122&gt;0,(VLOOKUP($D122,Engagés!$C$10:$K$509,8,FALSE))," ")))</f>
        <v xml:space="preserve"> </v>
      </c>
      <c r="G122" s="171" t="str">
        <f>IF(ISNA(IF($D122&gt;0,(VLOOKUP($D122,Engagés!$C$10:$K$509,9,FALSE))," ")),"",(IF($D122&gt;0,(VLOOKUP($D122,Engagés!$C$10:$K$509,9,FALSE))," ")))</f>
        <v xml:space="preserve"> </v>
      </c>
      <c r="H122" s="170" t="str">
        <f>IF(ISNA(IF($D122&gt;0,(VLOOKUP($D122,Engagés!$C$10:$N$509,10,FALSE))," ")),"",(IF($D122&gt;0,(VLOOKUP($D122,Engagés!$C$10:$N$509,10,FALSE))," ")))</f>
        <v xml:space="preserve"> </v>
      </c>
      <c r="I122" s="490"/>
    </row>
    <row r="123" spans="1:9" ht="15.75" customHeight="1">
      <c r="A123" s="554">
        <f t="shared" si="3"/>
        <v>0</v>
      </c>
      <c r="B123" s="479" t="str">
        <f t="shared" si="2"/>
        <v/>
      </c>
      <c r="C123" s="486"/>
      <c r="D123" s="486"/>
      <c r="E123" s="171" t="str">
        <f>IF(ISNA(IF($D123&gt;0,CONCATENATE((VLOOKUP($D123,Engagés!$C$10:$K$509,6,FALSE))," ",(VLOOKUP($D123,Engagés!$C$10:$K$509,7,FALSE)))," ")),"",(IF($D123&gt;0,CONCATENATE((VLOOKUP($D123,Engagés!$C$10:$K$509,6,FALSE))," ",(VLOOKUP($D123,Engagés!$C$10:$K$509,7,FALSE)))," ")))</f>
        <v xml:space="preserve"> </v>
      </c>
      <c r="F123" s="171" t="str">
        <f>IF(ISNA(IF($D123&gt;0,(VLOOKUP($D123,Engagés!$C$10:$K$509,8,FALSE))," ")),"",(IF($D123&gt;0,(VLOOKUP($D123,Engagés!$C$10:$K$509,8,FALSE))," ")))</f>
        <v xml:space="preserve"> </v>
      </c>
      <c r="G123" s="171" t="str">
        <f>IF(ISNA(IF($D123&gt;0,(VLOOKUP($D123,Engagés!$C$10:$K$509,9,FALSE))," ")),"",(IF($D123&gt;0,(VLOOKUP($D123,Engagés!$C$10:$K$509,9,FALSE))," ")))</f>
        <v xml:space="preserve"> </v>
      </c>
      <c r="H123" s="170" t="str">
        <f>IF(ISNA(IF($D123&gt;0,(VLOOKUP($D123,Engagés!$C$10:$N$509,10,FALSE))," ")),"",(IF($D123&gt;0,(VLOOKUP($D123,Engagés!$C$10:$N$509,10,FALSE))," ")))</f>
        <v xml:space="preserve"> </v>
      </c>
      <c r="I123" s="490"/>
    </row>
    <row r="124" spans="1:9" ht="15.75" customHeight="1">
      <c r="A124" s="554">
        <f t="shared" si="3"/>
        <v>0</v>
      </c>
      <c r="B124" s="479" t="str">
        <f t="shared" si="2"/>
        <v/>
      </c>
      <c r="C124" s="486"/>
      <c r="D124" s="486"/>
      <c r="E124" s="171" t="str">
        <f>IF(ISNA(IF($D124&gt;0,CONCATENATE((VLOOKUP($D124,Engagés!$C$10:$K$509,6,FALSE))," ",(VLOOKUP($D124,Engagés!$C$10:$K$509,7,FALSE)))," ")),"",(IF($D124&gt;0,CONCATENATE((VLOOKUP($D124,Engagés!$C$10:$K$509,6,FALSE))," ",(VLOOKUP($D124,Engagés!$C$10:$K$509,7,FALSE)))," ")))</f>
        <v xml:space="preserve"> </v>
      </c>
      <c r="F124" s="171" t="str">
        <f>IF(ISNA(IF($D124&gt;0,(VLOOKUP($D124,Engagés!$C$10:$K$509,8,FALSE))," ")),"",(IF($D124&gt;0,(VLOOKUP($D124,Engagés!$C$10:$K$509,8,FALSE))," ")))</f>
        <v xml:space="preserve"> </v>
      </c>
      <c r="G124" s="171" t="str">
        <f>IF(ISNA(IF($D124&gt;0,(VLOOKUP($D124,Engagés!$C$10:$K$509,9,FALSE))," ")),"",(IF($D124&gt;0,(VLOOKUP($D124,Engagés!$C$10:$K$509,9,FALSE))," ")))</f>
        <v xml:space="preserve"> </v>
      </c>
      <c r="H124" s="170" t="str">
        <f>IF(ISNA(IF($D124&gt;0,(VLOOKUP($D124,Engagés!$C$10:$N$509,10,FALSE))," ")),"",(IF($D124&gt;0,(VLOOKUP($D124,Engagés!$C$10:$N$509,10,FALSE))," ")))</f>
        <v xml:space="preserve"> </v>
      </c>
      <c r="I124" s="490"/>
    </row>
    <row r="125" spans="1:9" ht="15.75" customHeight="1">
      <c r="A125" s="554">
        <f t="shared" si="3"/>
        <v>0</v>
      </c>
      <c r="B125" s="479" t="str">
        <f t="shared" si="2"/>
        <v/>
      </c>
      <c r="C125" s="486"/>
      <c r="D125" s="486"/>
      <c r="E125" s="171" t="str">
        <f>IF(ISNA(IF($D125&gt;0,CONCATENATE((VLOOKUP($D125,Engagés!$C$10:$K$509,6,FALSE))," ",(VLOOKUP($D125,Engagés!$C$10:$K$509,7,FALSE)))," ")),"",(IF($D125&gt;0,CONCATENATE((VLOOKUP($D125,Engagés!$C$10:$K$509,6,FALSE))," ",(VLOOKUP($D125,Engagés!$C$10:$K$509,7,FALSE)))," ")))</f>
        <v xml:space="preserve"> </v>
      </c>
      <c r="F125" s="171" t="str">
        <f>IF(ISNA(IF($D125&gt;0,(VLOOKUP($D125,Engagés!$C$10:$K$509,8,FALSE))," ")),"",(IF($D125&gt;0,(VLOOKUP($D125,Engagés!$C$10:$K$509,8,FALSE))," ")))</f>
        <v xml:space="preserve"> </v>
      </c>
      <c r="G125" s="171" t="str">
        <f>IF(ISNA(IF($D125&gt;0,(VLOOKUP($D125,Engagés!$C$10:$K$509,9,FALSE))," ")),"",(IF($D125&gt;0,(VLOOKUP($D125,Engagés!$C$10:$K$509,9,FALSE))," ")))</f>
        <v xml:space="preserve"> </v>
      </c>
      <c r="H125" s="170" t="str">
        <f>IF(ISNA(IF($D125&gt;0,(VLOOKUP($D125,Engagés!$C$10:$N$509,10,FALSE))," ")),"",(IF($D125&gt;0,(VLOOKUP($D125,Engagés!$C$10:$N$509,10,FALSE))," ")))</f>
        <v xml:space="preserve"> </v>
      </c>
      <c r="I125" s="490"/>
    </row>
    <row r="126" spans="1:9" ht="15.75" customHeight="1">
      <c r="A126" s="554">
        <f t="shared" si="3"/>
        <v>0</v>
      </c>
      <c r="B126" s="479" t="str">
        <f t="shared" si="2"/>
        <v/>
      </c>
      <c r="C126" s="486"/>
      <c r="D126" s="486"/>
      <c r="E126" s="171" t="str">
        <f>IF(ISNA(IF($D126&gt;0,CONCATENATE((VLOOKUP($D126,Engagés!$C$10:$K$509,6,FALSE))," ",(VLOOKUP($D126,Engagés!$C$10:$K$509,7,FALSE)))," ")),"",(IF($D126&gt;0,CONCATENATE((VLOOKUP($D126,Engagés!$C$10:$K$509,6,FALSE))," ",(VLOOKUP($D126,Engagés!$C$10:$K$509,7,FALSE)))," ")))</f>
        <v xml:space="preserve"> </v>
      </c>
      <c r="F126" s="171" t="str">
        <f>IF(ISNA(IF($D126&gt;0,(VLOOKUP($D126,Engagés!$C$10:$K$509,8,FALSE))," ")),"",(IF($D126&gt;0,(VLOOKUP($D126,Engagés!$C$10:$K$509,8,FALSE))," ")))</f>
        <v xml:space="preserve"> </v>
      </c>
      <c r="G126" s="171" t="str">
        <f>IF(ISNA(IF($D126&gt;0,(VLOOKUP($D126,Engagés!$C$10:$K$509,9,FALSE))," ")),"",(IF($D126&gt;0,(VLOOKUP($D126,Engagés!$C$10:$K$509,9,FALSE))," ")))</f>
        <v xml:space="preserve"> </v>
      </c>
      <c r="H126" s="170" t="str">
        <f>IF(ISNA(IF($D126&gt;0,(VLOOKUP($D126,Engagés!$C$10:$N$509,10,FALSE))," ")),"",(IF($D126&gt;0,(VLOOKUP($D126,Engagés!$C$10:$N$509,10,FALSE))," ")))</f>
        <v xml:space="preserve"> </v>
      </c>
      <c r="I126" s="490"/>
    </row>
    <row r="127" spans="1:9" ht="15.75" customHeight="1">
      <c r="A127" s="554">
        <f t="shared" si="3"/>
        <v>0</v>
      </c>
      <c r="B127" s="479" t="str">
        <f t="shared" si="2"/>
        <v/>
      </c>
      <c r="C127" s="486"/>
      <c r="D127" s="486"/>
      <c r="E127" s="171" t="str">
        <f>IF(ISNA(IF($D127&gt;0,CONCATENATE((VLOOKUP($D127,Engagés!$C$10:$K$509,6,FALSE))," ",(VLOOKUP($D127,Engagés!$C$10:$K$509,7,FALSE)))," ")),"",(IF($D127&gt;0,CONCATENATE((VLOOKUP($D127,Engagés!$C$10:$K$509,6,FALSE))," ",(VLOOKUP($D127,Engagés!$C$10:$K$509,7,FALSE)))," ")))</f>
        <v xml:space="preserve"> </v>
      </c>
      <c r="F127" s="171" t="str">
        <f>IF(ISNA(IF($D127&gt;0,(VLOOKUP($D127,Engagés!$C$10:$K$509,8,FALSE))," ")),"",(IF($D127&gt;0,(VLOOKUP($D127,Engagés!$C$10:$K$509,8,FALSE))," ")))</f>
        <v xml:space="preserve"> </v>
      </c>
      <c r="G127" s="171" t="str">
        <f>IF(ISNA(IF($D127&gt;0,(VLOOKUP($D127,Engagés!$C$10:$K$509,9,FALSE))," ")),"",(IF($D127&gt;0,(VLOOKUP($D127,Engagés!$C$10:$K$509,9,FALSE))," ")))</f>
        <v xml:space="preserve"> </v>
      </c>
      <c r="H127" s="170" t="str">
        <f>IF(ISNA(IF($D127&gt;0,(VLOOKUP($D127,Engagés!$C$10:$N$509,10,FALSE))," ")),"",(IF($D127&gt;0,(VLOOKUP($D127,Engagés!$C$10:$N$509,10,FALSE))," ")))</f>
        <v xml:space="preserve"> </v>
      </c>
      <c r="I127" s="490"/>
    </row>
    <row r="128" spans="1:9" ht="15.75" customHeight="1">
      <c r="A128" s="554">
        <f t="shared" si="3"/>
        <v>0</v>
      </c>
      <c r="B128" s="479" t="str">
        <f t="shared" si="2"/>
        <v/>
      </c>
      <c r="C128" s="486"/>
      <c r="D128" s="486"/>
      <c r="E128" s="171" t="str">
        <f>IF(ISNA(IF($D128&gt;0,CONCATENATE((VLOOKUP($D128,Engagés!$C$10:$K$509,6,FALSE))," ",(VLOOKUP($D128,Engagés!$C$10:$K$509,7,FALSE)))," ")),"",(IF($D128&gt;0,CONCATENATE((VLOOKUP($D128,Engagés!$C$10:$K$509,6,FALSE))," ",(VLOOKUP($D128,Engagés!$C$10:$K$509,7,FALSE)))," ")))</f>
        <v xml:space="preserve"> </v>
      </c>
      <c r="F128" s="171" t="str">
        <f>IF(ISNA(IF($D128&gt;0,(VLOOKUP($D128,Engagés!$C$10:$K$509,8,FALSE))," ")),"",(IF($D128&gt;0,(VLOOKUP($D128,Engagés!$C$10:$K$509,8,FALSE))," ")))</f>
        <v xml:space="preserve"> </v>
      </c>
      <c r="G128" s="171" t="str">
        <f>IF(ISNA(IF($D128&gt;0,(VLOOKUP($D128,Engagés!$C$10:$K$509,9,FALSE))," ")),"",(IF($D128&gt;0,(VLOOKUP($D128,Engagés!$C$10:$K$509,9,FALSE))," ")))</f>
        <v xml:space="preserve"> </v>
      </c>
      <c r="H128" s="170" t="str">
        <f>IF(ISNA(IF($D128&gt;0,(VLOOKUP($D128,Engagés!$C$10:$N$509,10,FALSE))," ")),"",(IF($D128&gt;0,(VLOOKUP($D128,Engagés!$C$10:$N$509,10,FALSE))," ")))</f>
        <v xml:space="preserve"> </v>
      </c>
      <c r="I128" s="490"/>
    </row>
    <row r="129" spans="1:9" ht="15.75" customHeight="1">
      <c r="A129" s="554">
        <f t="shared" si="3"/>
        <v>0</v>
      </c>
      <c r="B129" s="479" t="str">
        <f t="shared" si="2"/>
        <v/>
      </c>
      <c r="C129" s="486"/>
      <c r="D129" s="486"/>
      <c r="E129" s="171" t="str">
        <f>IF(ISNA(IF($D129&gt;0,CONCATENATE((VLOOKUP($D129,Engagés!$C$10:$K$509,6,FALSE))," ",(VLOOKUP($D129,Engagés!$C$10:$K$509,7,FALSE)))," ")),"",(IF($D129&gt;0,CONCATENATE((VLOOKUP($D129,Engagés!$C$10:$K$509,6,FALSE))," ",(VLOOKUP($D129,Engagés!$C$10:$K$509,7,FALSE)))," ")))</f>
        <v xml:space="preserve"> </v>
      </c>
      <c r="F129" s="171" t="str">
        <f>IF(ISNA(IF($D129&gt;0,(VLOOKUP($D129,Engagés!$C$10:$K$509,8,FALSE))," ")),"",(IF($D129&gt;0,(VLOOKUP($D129,Engagés!$C$10:$K$509,8,FALSE))," ")))</f>
        <v xml:space="preserve"> </v>
      </c>
      <c r="G129" s="171" t="str">
        <f>IF(ISNA(IF($D129&gt;0,(VLOOKUP($D129,Engagés!$C$10:$K$509,9,FALSE))," ")),"",(IF($D129&gt;0,(VLOOKUP($D129,Engagés!$C$10:$K$509,9,FALSE))," ")))</f>
        <v xml:space="preserve"> </v>
      </c>
      <c r="H129" s="170" t="str">
        <f>IF(ISNA(IF($D129&gt;0,(VLOOKUP($D129,Engagés!$C$10:$N$509,10,FALSE))," ")),"",(IF($D129&gt;0,(VLOOKUP($D129,Engagés!$C$10:$N$509,10,FALSE))," ")))</f>
        <v xml:space="preserve"> </v>
      </c>
      <c r="I129" s="490"/>
    </row>
    <row r="130" spans="1:9" ht="15.75" customHeight="1">
      <c r="A130" s="554">
        <f t="shared" si="3"/>
        <v>0</v>
      </c>
      <c r="B130" s="479" t="str">
        <f t="shared" si="2"/>
        <v/>
      </c>
      <c r="C130" s="486"/>
      <c r="D130" s="486"/>
      <c r="E130" s="171" t="str">
        <f>IF(ISNA(IF($D130&gt;0,CONCATENATE((VLOOKUP($D130,Engagés!$C$10:$K$509,6,FALSE))," ",(VLOOKUP($D130,Engagés!$C$10:$K$509,7,FALSE)))," ")),"",(IF($D130&gt;0,CONCATENATE((VLOOKUP($D130,Engagés!$C$10:$K$509,6,FALSE))," ",(VLOOKUP($D130,Engagés!$C$10:$K$509,7,FALSE)))," ")))</f>
        <v xml:space="preserve"> </v>
      </c>
      <c r="F130" s="171" t="str">
        <f>IF(ISNA(IF($D130&gt;0,(VLOOKUP($D130,Engagés!$C$10:$K$509,8,FALSE))," ")),"",(IF($D130&gt;0,(VLOOKUP($D130,Engagés!$C$10:$K$509,8,FALSE))," ")))</f>
        <v xml:space="preserve"> </v>
      </c>
      <c r="G130" s="171" t="str">
        <f>IF(ISNA(IF($D130&gt;0,(VLOOKUP($D130,Engagés!$C$10:$K$509,9,FALSE))," ")),"",(IF($D130&gt;0,(VLOOKUP($D130,Engagés!$C$10:$K$509,9,FALSE))," ")))</f>
        <v xml:space="preserve"> </v>
      </c>
      <c r="H130" s="170" t="str">
        <f>IF(ISNA(IF($D130&gt;0,(VLOOKUP($D130,Engagés!$C$10:$N$509,10,FALSE))," ")),"",(IF($D130&gt;0,(VLOOKUP($D130,Engagés!$C$10:$N$509,10,FALSE))," ")))</f>
        <v xml:space="preserve"> </v>
      </c>
      <c r="I130" s="490"/>
    </row>
    <row r="131" spans="1:9" ht="15.75" customHeight="1">
      <c r="A131" s="554">
        <f t="shared" si="3"/>
        <v>0</v>
      </c>
      <c r="B131" s="479" t="str">
        <f t="shared" si="2"/>
        <v/>
      </c>
      <c r="C131" s="486"/>
      <c r="D131" s="486"/>
      <c r="E131" s="171" t="str">
        <f>IF(ISNA(IF($D131&gt;0,CONCATENATE((VLOOKUP($D131,Engagés!$C$10:$K$509,6,FALSE))," ",(VLOOKUP($D131,Engagés!$C$10:$K$509,7,FALSE)))," ")),"",(IF($D131&gt;0,CONCATENATE((VLOOKUP($D131,Engagés!$C$10:$K$509,6,FALSE))," ",(VLOOKUP($D131,Engagés!$C$10:$K$509,7,FALSE)))," ")))</f>
        <v xml:space="preserve"> </v>
      </c>
      <c r="F131" s="171" t="str">
        <f>IF(ISNA(IF($D131&gt;0,(VLOOKUP($D131,Engagés!$C$10:$K$509,8,FALSE))," ")),"",(IF($D131&gt;0,(VLOOKUP($D131,Engagés!$C$10:$K$509,8,FALSE))," ")))</f>
        <v xml:space="preserve"> </v>
      </c>
      <c r="G131" s="171" t="str">
        <f>IF(ISNA(IF($D131&gt;0,(VLOOKUP($D131,Engagés!$C$10:$K$509,9,FALSE))," ")),"",(IF($D131&gt;0,(VLOOKUP($D131,Engagés!$C$10:$K$509,9,FALSE))," ")))</f>
        <v xml:space="preserve"> </v>
      </c>
      <c r="H131" s="170" t="str">
        <f>IF(ISNA(IF($D131&gt;0,(VLOOKUP($D131,Engagés!$C$10:$N$509,10,FALSE))," ")),"",(IF($D131&gt;0,(VLOOKUP($D131,Engagés!$C$10:$N$509,10,FALSE))," ")))</f>
        <v xml:space="preserve"> </v>
      </c>
      <c r="I131" s="490"/>
    </row>
    <row r="132" spans="1:9" ht="15.75" customHeight="1">
      <c r="A132" s="554">
        <f t="shared" si="3"/>
        <v>0</v>
      </c>
      <c r="B132" s="479" t="str">
        <f t="shared" si="2"/>
        <v/>
      </c>
      <c r="C132" s="486"/>
      <c r="D132" s="486"/>
      <c r="E132" s="171" t="str">
        <f>IF(ISNA(IF($D132&gt;0,CONCATENATE((VLOOKUP($D132,Engagés!$C$10:$K$509,6,FALSE))," ",(VLOOKUP($D132,Engagés!$C$10:$K$509,7,FALSE)))," ")),"",(IF($D132&gt;0,CONCATENATE((VLOOKUP($D132,Engagés!$C$10:$K$509,6,FALSE))," ",(VLOOKUP($D132,Engagés!$C$10:$K$509,7,FALSE)))," ")))</f>
        <v xml:space="preserve"> </v>
      </c>
      <c r="F132" s="171" t="str">
        <f>IF(ISNA(IF($D132&gt;0,(VLOOKUP($D132,Engagés!$C$10:$K$509,8,FALSE))," ")),"",(IF($D132&gt;0,(VLOOKUP($D132,Engagés!$C$10:$K$509,8,FALSE))," ")))</f>
        <v xml:space="preserve"> </v>
      </c>
      <c r="G132" s="171" t="str">
        <f>IF(ISNA(IF($D132&gt;0,(VLOOKUP($D132,Engagés!$C$10:$K$509,9,FALSE))," ")),"",(IF($D132&gt;0,(VLOOKUP($D132,Engagés!$C$10:$K$509,9,FALSE))," ")))</f>
        <v xml:space="preserve"> </v>
      </c>
      <c r="H132" s="170" t="str">
        <f>IF(ISNA(IF($D132&gt;0,(VLOOKUP($D132,Engagés!$C$10:$N$509,10,FALSE))," ")),"",(IF($D132&gt;0,(VLOOKUP($D132,Engagés!$C$10:$N$509,10,FALSE))," ")))</f>
        <v xml:space="preserve"> </v>
      </c>
      <c r="I132" s="490"/>
    </row>
    <row r="133" spans="1:9" ht="15.75" customHeight="1">
      <c r="A133" s="554">
        <f t="shared" si="3"/>
        <v>0</v>
      </c>
      <c r="B133" s="479" t="str">
        <f t="shared" si="2"/>
        <v/>
      </c>
      <c r="C133" s="486"/>
      <c r="D133" s="486"/>
      <c r="E133" s="171" t="str">
        <f>IF(ISNA(IF($D133&gt;0,CONCATENATE((VLOOKUP($D133,Engagés!$C$10:$K$509,6,FALSE))," ",(VLOOKUP($D133,Engagés!$C$10:$K$509,7,FALSE)))," ")),"",(IF($D133&gt;0,CONCATENATE((VLOOKUP($D133,Engagés!$C$10:$K$509,6,FALSE))," ",(VLOOKUP($D133,Engagés!$C$10:$K$509,7,FALSE)))," ")))</f>
        <v xml:space="preserve"> </v>
      </c>
      <c r="F133" s="171" t="str">
        <f>IF(ISNA(IF($D133&gt;0,(VLOOKUP($D133,Engagés!$C$10:$K$509,8,FALSE))," ")),"",(IF($D133&gt;0,(VLOOKUP($D133,Engagés!$C$10:$K$509,8,FALSE))," ")))</f>
        <v xml:space="preserve"> </v>
      </c>
      <c r="G133" s="171" t="str">
        <f>IF(ISNA(IF($D133&gt;0,(VLOOKUP($D133,Engagés!$C$10:$K$509,9,FALSE))," ")),"",(IF($D133&gt;0,(VLOOKUP($D133,Engagés!$C$10:$K$509,9,FALSE))," ")))</f>
        <v xml:space="preserve"> </v>
      </c>
      <c r="H133" s="170" t="str">
        <f>IF(ISNA(IF($D133&gt;0,(VLOOKUP($D133,Engagés!$C$10:$N$509,10,FALSE))," ")),"",(IF($D133&gt;0,(VLOOKUP($D133,Engagés!$C$10:$N$509,10,FALSE))," ")))</f>
        <v xml:space="preserve"> </v>
      </c>
      <c r="I133" s="490"/>
    </row>
    <row r="134" spans="1:9" ht="15.75" customHeight="1">
      <c r="A134" s="554">
        <f t="shared" si="3"/>
        <v>0</v>
      </c>
      <c r="B134" s="479" t="str">
        <f t="shared" ref="B134:B197" si="4">IF(C134&gt;0,RANK(C134,$C$6:$C$205,1),"")</f>
        <v/>
      </c>
      <c r="C134" s="486"/>
      <c r="D134" s="486"/>
      <c r="E134" s="171" t="str">
        <f>IF(ISNA(IF($D134&gt;0,CONCATENATE((VLOOKUP($D134,Engagés!$C$10:$K$509,6,FALSE))," ",(VLOOKUP($D134,Engagés!$C$10:$K$509,7,FALSE)))," ")),"",(IF($D134&gt;0,CONCATENATE((VLOOKUP($D134,Engagés!$C$10:$K$509,6,FALSE))," ",(VLOOKUP($D134,Engagés!$C$10:$K$509,7,FALSE)))," ")))</f>
        <v xml:space="preserve"> </v>
      </c>
      <c r="F134" s="171" t="str">
        <f>IF(ISNA(IF($D134&gt;0,(VLOOKUP($D134,Engagés!$C$10:$K$509,8,FALSE))," ")),"",(IF($D134&gt;0,(VLOOKUP($D134,Engagés!$C$10:$K$509,8,FALSE))," ")))</f>
        <v xml:space="preserve"> </v>
      </c>
      <c r="G134" s="171" t="str">
        <f>IF(ISNA(IF($D134&gt;0,(VLOOKUP($D134,Engagés!$C$10:$K$509,9,FALSE))," ")),"",(IF($D134&gt;0,(VLOOKUP($D134,Engagés!$C$10:$K$509,9,FALSE))," ")))</f>
        <v xml:space="preserve"> </v>
      </c>
      <c r="H134" s="170" t="str">
        <f>IF(ISNA(IF($D134&gt;0,(VLOOKUP($D134,Engagés!$C$10:$N$509,10,FALSE))," ")),"",(IF($D134&gt;0,(VLOOKUP($D134,Engagés!$C$10:$N$509,10,FALSE))," ")))</f>
        <v xml:space="preserve"> </v>
      </c>
      <c r="I134" s="490"/>
    </row>
    <row r="135" spans="1:9" ht="15.75" customHeight="1">
      <c r="A135" s="554">
        <f t="shared" ref="A135:A198" si="5">IF(LEN(B135)&gt;0,1,0)</f>
        <v>0</v>
      </c>
      <c r="B135" s="479" t="str">
        <f t="shared" si="4"/>
        <v/>
      </c>
      <c r="C135" s="486"/>
      <c r="D135" s="486"/>
      <c r="E135" s="171" t="str">
        <f>IF(ISNA(IF($D135&gt;0,CONCATENATE((VLOOKUP($D135,Engagés!$C$10:$K$509,6,FALSE))," ",(VLOOKUP($D135,Engagés!$C$10:$K$509,7,FALSE)))," ")),"",(IF($D135&gt;0,CONCATENATE((VLOOKUP($D135,Engagés!$C$10:$K$509,6,FALSE))," ",(VLOOKUP($D135,Engagés!$C$10:$K$509,7,FALSE)))," ")))</f>
        <v xml:space="preserve"> </v>
      </c>
      <c r="F135" s="171" t="str">
        <f>IF(ISNA(IF($D135&gt;0,(VLOOKUP($D135,Engagés!$C$10:$K$509,8,FALSE))," ")),"",(IF($D135&gt;0,(VLOOKUP($D135,Engagés!$C$10:$K$509,8,FALSE))," ")))</f>
        <v xml:space="preserve"> </v>
      </c>
      <c r="G135" s="171" t="str">
        <f>IF(ISNA(IF($D135&gt;0,(VLOOKUP($D135,Engagés!$C$10:$K$509,9,FALSE))," ")),"",(IF($D135&gt;0,(VLOOKUP($D135,Engagés!$C$10:$K$509,9,FALSE))," ")))</f>
        <v xml:space="preserve"> </v>
      </c>
      <c r="H135" s="170" t="str">
        <f>IF(ISNA(IF($D135&gt;0,(VLOOKUP($D135,Engagés!$C$10:$N$509,10,FALSE))," ")),"",(IF($D135&gt;0,(VLOOKUP($D135,Engagés!$C$10:$N$509,10,FALSE))," ")))</f>
        <v xml:space="preserve"> </v>
      </c>
      <c r="I135" s="490"/>
    </row>
    <row r="136" spans="1:9" ht="15.75" customHeight="1">
      <c r="A136" s="554">
        <f t="shared" si="5"/>
        <v>0</v>
      </c>
      <c r="B136" s="479" t="str">
        <f t="shared" si="4"/>
        <v/>
      </c>
      <c r="C136" s="486"/>
      <c r="D136" s="486"/>
      <c r="E136" s="171" t="str">
        <f>IF(ISNA(IF($D136&gt;0,CONCATENATE((VLOOKUP($D136,Engagés!$C$10:$K$509,6,FALSE))," ",(VLOOKUP($D136,Engagés!$C$10:$K$509,7,FALSE)))," ")),"",(IF($D136&gt;0,CONCATENATE((VLOOKUP($D136,Engagés!$C$10:$K$509,6,FALSE))," ",(VLOOKUP($D136,Engagés!$C$10:$K$509,7,FALSE)))," ")))</f>
        <v xml:space="preserve"> </v>
      </c>
      <c r="F136" s="171" t="str">
        <f>IF(ISNA(IF($D136&gt;0,(VLOOKUP($D136,Engagés!$C$10:$K$509,8,FALSE))," ")),"",(IF($D136&gt;0,(VLOOKUP($D136,Engagés!$C$10:$K$509,8,FALSE))," ")))</f>
        <v xml:space="preserve"> </v>
      </c>
      <c r="G136" s="171" t="str">
        <f>IF(ISNA(IF($D136&gt;0,(VLOOKUP($D136,Engagés!$C$10:$K$509,9,FALSE))," ")),"",(IF($D136&gt;0,(VLOOKUP($D136,Engagés!$C$10:$K$509,9,FALSE))," ")))</f>
        <v xml:space="preserve"> </v>
      </c>
      <c r="H136" s="170" t="str">
        <f>IF(ISNA(IF($D136&gt;0,(VLOOKUP($D136,Engagés!$C$10:$N$509,10,FALSE))," ")),"",(IF($D136&gt;0,(VLOOKUP($D136,Engagés!$C$10:$N$509,10,FALSE))," ")))</f>
        <v xml:space="preserve"> </v>
      </c>
      <c r="I136" s="490"/>
    </row>
    <row r="137" spans="1:9" ht="15.75" customHeight="1">
      <c r="A137" s="554">
        <f t="shared" si="5"/>
        <v>0</v>
      </c>
      <c r="B137" s="479" t="str">
        <f t="shared" si="4"/>
        <v/>
      </c>
      <c r="C137" s="486"/>
      <c r="D137" s="486"/>
      <c r="E137" s="171" t="str">
        <f>IF(ISNA(IF($D137&gt;0,CONCATENATE((VLOOKUP($D137,Engagés!$C$10:$K$509,6,FALSE))," ",(VLOOKUP($D137,Engagés!$C$10:$K$509,7,FALSE)))," ")),"",(IF($D137&gt;0,CONCATENATE((VLOOKUP($D137,Engagés!$C$10:$K$509,6,FALSE))," ",(VLOOKUP($D137,Engagés!$C$10:$K$509,7,FALSE)))," ")))</f>
        <v xml:space="preserve"> </v>
      </c>
      <c r="F137" s="171" t="str">
        <f>IF(ISNA(IF($D137&gt;0,(VLOOKUP($D137,Engagés!$C$10:$K$509,8,FALSE))," ")),"",(IF($D137&gt;0,(VLOOKUP($D137,Engagés!$C$10:$K$509,8,FALSE))," ")))</f>
        <v xml:space="preserve"> </v>
      </c>
      <c r="G137" s="171" t="str">
        <f>IF(ISNA(IF($D137&gt;0,(VLOOKUP($D137,Engagés!$C$10:$K$509,9,FALSE))," ")),"",(IF($D137&gt;0,(VLOOKUP($D137,Engagés!$C$10:$K$509,9,FALSE))," ")))</f>
        <v xml:space="preserve"> </v>
      </c>
      <c r="H137" s="170" t="str">
        <f>IF(ISNA(IF($D137&gt;0,(VLOOKUP($D137,Engagés!$C$10:$N$509,10,FALSE))," ")),"",(IF($D137&gt;0,(VLOOKUP($D137,Engagés!$C$10:$N$509,10,FALSE))," ")))</f>
        <v xml:space="preserve"> </v>
      </c>
      <c r="I137" s="490"/>
    </row>
    <row r="138" spans="1:9" ht="15.75" customHeight="1">
      <c r="A138" s="554">
        <f t="shared" si="5"/>
        <v>0</v>
      </c>
      <c r="B138" s="479" t="str">
        <f t="shared" si="4"/>
        <v/>
      </c>
      <c r="C138" s="486"/>
      <c r="D138" s="486"/>
      <c r="E138" s="171" t="str">
        <f>IF(ISNA(IF($D138&gt;0,CONCATENATE((VLOOKUP($D138,Engagés!$C$10:$K$509,6,FALSE))," ",(VLOOKUP($D138,Engagés!$C$10:$K$509,7,FALSE)))," ")),"",(IF($D138&gt;0,CONCATENATE((VLOOKUP($D138,Engagés!$C$10:$K$509,6,FALSE))," ",(VLOOKUP($D138,Engagés!$C$10:$K$509,7,FALSE)))," ")))</f>
        <v xml:space="preserve"> </v>
      </c>
      <c r="F138" s="171" t="str">
        <f>IF(ISNA(IF($D138&gt;0,(VLOOKUP($D138,Engagés!$C$10:$K$509,8,FALSE))," ")),"",(IF($D138&gt;0,(VLOOKUP($D138,Engagés!$C$10:$K$509,8,FALSE))," ")))</f>
        <v xml:space="preserve"> </v>
      </c>
      <c r="G138" s="171" t="str">
        <f>IF(ISNA(IF($D138&gt;0,(VLOOKUP($D138,Engagés!$C$10:$K$509,9,FALSE))," ")),"",(IF($D138&gt;0,(VLOOKUP($D138,Engagés!$C$10:$K$509,9,FALSE))," ")))</f>
        <v xml:space="preserve"> </v>
      </c>
      <c r="H138" s="170" t="str">
        <f>IF(ISNA(IF($D138&gt;0,(VLOOKUP($D138,Engagés!$C$10:$N$509,10,FALSE))," ")),"",(IF($D138&gt;0,(VLOOKUP($D138,Engagés!$C$10:$N$509,10,FALSE))," ")))</f>
        <v xml:space="preserve"> </v>
      </c>
      <c r="I138" s="490"/>
    </row>
    <row r="139" spans="1:9" ht="15.75" customHeight="1">
      <c r="A139" s="554">
        <f t="shared" si="5"/>
        <v>0</v>
      </c>
      <c r="B139" s="479" t="str">
        <f t="shared" si="4"/>
        <v/>
      </c>
      <c r="C139" s="486"/>
      <c r="D139" s="486"/>
      <c r="E139" s="171" t="str">
        <f>IF(ISNA(IF($D139&gt;0,CONCATENATE((VLOOKUP($D139,Engagés!$C$10:$K$509,6,FALSE))," ",(VLOOKUP($D139,Engagés!$C$10:$K$509,7,FALSE)))," ")),"",(IF($D139&gt;0,CONCATENATE((VLOOKUP($D139,Engagés!$C$10:$K$509,6,FALSE))," ",(VLOOKUP($D139,Engagés!$C$10:$K$509,7,FALSE)))," ")))</f>
        <v xml:space="preserve"> </v>
      </c>
      <c r="F139" s="171" t="str">
        <f>IF(ISNA(IF($D139&gt;0,(VLOOKUP($D139,Engagés!$C$10:$K$509,8,FALSE))," ")),"",(IF($D139&gt;0,(VLOOKUP($D139,Engagés!$C$10:$K$509,8,FALSE))," ")))</f>
        <v xml:space="preserve"> </v>
      </c>
      <c r="G139" s="171" t="str">
        <f>IF(ISNA(IF($D139&gt;0,(VLOOKUP($D139,Engagés!$C$10:$K$509,9,FALSE))," ")),"",(IF($D139&gt;0,(VLOOKUP($D139,Engagés!$C$10:$K$509,9,FALSE))," ")))</f>
        <v xml:space="preserve"> </v>
      </c>
      <c r="H139" s="170" t="str">
        <f>IF(ISNA(IF($D139&gt;0,(VLOOKUP($D139,Engagés!$C$10:$N$509,10,FALSE))," ")),"",(IF($D139&gt;0,(VLOOKUP($D139,Engagés!$C$10:$N$509,10,FALSE))," ")))</f>
        <v xml:space="preserve"> </v>
      </c>
      <c r="I139" s="490"/>
    </row>
    <row r="140" spans="1:9" ht="15.75" customHeight="1">
      <c r="A140" s="554">
        <f t="shared" si="5"/>
        <v>0</v>
      </c>
      <c r="B140" s="479" t="str">
        <f t="shared" si="4"/>
        <v/>
      </c>
      <c r="C140" s="486"/>
      <c r="D140" s="486"/>
      <c r="E140" s="171" t="str">
        <f>IF(ISNA(IF($D140&gt;0,CONCATENATE((VLOOKUP($D140,Engagés!$C$10:$K$509,6,FALSE))," ",(VLOOKUP($D140,Engagés!$C$10:$K$509,7,FALSE)))," ")),"",(IF($D140&gt;0,CONCATENATE((VLOOKUP($D140,Engagés!$C$10:$K$509,6,FALSE))," ",(VLOOKUP($D140,Engagés!$C$10:$K$509,7,FALSE)))," ")))</f>
        <v xml:space="preserve"> </v>
      </c>
      <c r="F140" s="171" t="str">
        <f>IF(ISNA(IF($D140&gt;0,(VLOOKUP($D140,Engagés!$C$10:$K$509,8,FALSE))," ")),"",(IF($D140&gt;0,(VLOOKUP($D140,Engagés!$C$10:$K$509,8,FALSE))," ")))</f>
        <v xml:space="preserve"> </v>
      </c>
      <c r="G140" s="171" t="str">
        <f>IF(ISNA(IF($D140&gt;0,(VLOOKUP($D140,Engagés!$C$10:$K$509,9,FALSE))," ")),"",(IF($D140&gt;0,(VLOOKUP($D140,Engagés!$C$10:$K$509,9,FALSE))," ")))</f>
        <v xml:space="preserve"> </v>
      </c>
      <c r="H140" s="170" t="str">
        <f>IF(ISNA(IF($D140&gt;0,(VLOOKUP($D140,Engagés!$C$10:$N$509,10,FALSE))," ")),"",(IF($D140&gt;0,(VLOOKUP($D140,Engagés!$C$10:$N$509,10,FALSE))," ")))</f>
        <v xml:space="preserve"> </v>
      </c>
      <c r="I140" s="490"/>
    </row>
    <row r="141" spans="1:9" ht="15.75" customHeight="1">
      <c r="A141" s="554">
        <f t="shared" si="5"/>
        <v>0</v>
      </c>
      <c r="B141" s="479" t="str">
        <f t="shared" si="4"/>
        <v/>
      </c>
      <c r="C141" s="486"/>
      <c r="D141" s="486"/>
      <c r="E141" s="171" t="str">
        <f>IF(ISNA(IF($D141&gt;0,CONCATENATE((VLOOKUP($D141,Engagés!$C$10:$K$509,6,FALSE))," ",(VLOOKUP($D141,Engagés!$C$10:$K$509,7,FALSE)))," ")),"",(IF($D141&gt;0,CONCATENATE((VLOOKUP($D141,Engagés!$C$10:$K$509,6,FALSE))," ",(VLOOKUP($D141,Engagés!$C$10:$K$509,7,FALSE)))," ")))</f>
        <v xml:space="preserve"> </v>
      </c>
      <c r="F141" s="171" t="str">
        <f>IF(ISNA(IF($D141&gt;0,(VLOOKUP($D141,Engagés!$C$10:$K$509,8,FALSE))," ")),"",(IF($D141&gt;0,(VLOOKUP($D141,Engagés!$C$10:$K$509,8,FALSE))," ")))</f>
        <v xml:space="preserve"> </v>
      </c>
      <c r="G141" s="171" t="str">
        <f>IF(ISNA(IF($D141&gt;0,(VLOOKUP($D141,Engagés!$C$10:$K$509,9,FALSE))," ")),"",(IF($D141&gt;0,(VLOOKUP($D141,Engagés!$C$10:$K$509,9,FALSE))," ")))</f>
        <v xml:space="preserve"> </v>
      </c>
      <c r="H141" s="170" t="str">
        <f>IF(ISNA(IF($D141&gt;0,(VLOOKUP($D141,Engagés!$C$10:$N$509,10,FALSE))," ")),"",(IF($D141&gt;0,(VLOOKUP($D141,Engagés!$C$10:$N$509,10,FALSE))," ")))</f>
        <v xml:space="preserve"> </v>
      </c>
      <c r="I141" s="490"/>
    </row>
    <row r="142" spans="1:9" ht="15.75" customHeight="1">
      <c r="A142" s="554">
        <f t="shared" si="5"/>
        <v>0</v>
      </c>
      <c r="B142" s="479" t="str">
        <f t="shared" si="4"/>
        <v/>
      </c>
      <c r="C142" s="486"/>
      <c r="D142" s="486"/>
      <c r="E142" s="171" t="str">
        <f>IF(ISNA(IF($D142&gt;0,CONCATENATE((VLOOKUP($D142,Engagés!$C$10:$K$509,6,FALSE))," ",(VLOOKUP($D142,Engagés!$C$10:$K$509,7,FALSE)))," ")),"",(IF($D142&gt;0,CONCATENATE((VLOOKUP($D142,Engagés!$C$10:$K$509,6,FALSE))," ",(VLOOKUP($D142,Engagés!$C$10:$K$509,7,FALSE)))," ")))</f>
        <v xml:space="preserve"> </v>
      </c>
      <c r="F142" s="171" t="str">
        <f>IF(ISNA(IF($D142&gt;0,(VLOOKUP($D142,Engagés!$C$10:$K$509,8,FALSE))," ")),"",(IF($D142&gt;0,(VLOOKUP($D142,Engagés!$C$10:$K$509,8,FALSE))," ")))</f>
        <v xml:space="preserve"> </v>
      </c>
      <c r="G142" s="171" t="str">
        <f>IF(ISNA(IF($D142&gt;0,(VLOOKUP($D142,Engagés!$C$10:$K$509,9,FALSE))," ")),"",(IF($D142&gt;0,(VLOOKUP($D142,Engagés!$C$10:$K$509,9,FALSE))," ")))</f>
        <v xml:space="preserve"> </v>
      </c>
      <c r="H142" s="170" t="str">
        <f>IF(ISNA(IF($D142&gt;0,(VLOOKUP($D142,Engagés!$C$10:$N$509,10,FALSE))," ")),"",(IF($D142&gt;0,(VLOOKUP($D142,Engagés!$C$10:$N$509,10,FALSE))," ")))</f>
        <v xml:space="preserve"> </v>
      </c>
      <c r="I142" s="490"/>
    </row>
    <row r="143" spans="1:9" ht="15.75" customHeight="1">
      <c r="A143" s="554">
        <f t="shared" si="5"/>
        <v>0</v>
      </c>
      <c r="B143" s="479" t="str">
        <f t="shared" si="4"/>
        <v/>
      </c>
      <c r="C143" s="486"/>
      <c r="D143" s="486"/>
      <c r="E143" s="171" t="str">
        <f>IF(ISNA(IF($D143&gt;0,CONCATENATE((VLOOKUP($D143,Engagés!$C$10:$K$509,6,FALSE))," ",(VLOOKUP($D143,Engagés!$C$10:$K$509,7,FALSE)))," ")),"",(IF($D143&gt;0,CONCATENATE((VLOOKUP($D143,Engagés!$C$10:$K$509,6,FALSE))," ",(VLOOKUP($D143,Engagés!$C$10:$K$509,7,FALSE)))," ")))</f>
        <v xml:space="preserve"> </v>
      </c>
      <c r="F143" s="171" t="str">
        <f>IF(ISNA(IF($D143&gt;0,(VLOOKUP($D143,Engagés!$C$10:$K$509,8,FALSE))," ")),"",(IF($D143&gt;0,(VLOOKUP($D143,Engagés!$C$10:$K$509,8,FALSE))," ")))</f>
        <v xml:space="preserve"> </v>
      </c>
      <c r="G143" s="171" t="str">
        <f>IF(ISNA(IF($D143&gt;0,(VLOOKUP($D143,Engagés!$C$10:$K$509,9,FALSE))," ")),"",(IF($D143&gt;0,(VLOOKUP($D143,Engagés!$C$10:$K$509,9,FALSE))," ")))</f>
        <v xml:space="preserve"> </v>
      </c>
      <c r="H143" s="170" t="str">
        <f>IF(ISNA(IF($D143&gt;0,(VLOOKUP($D143,Engagés!$C$10:$N$509,10,FALSE))," ")),"",(IF($D143&gt;0,(VLOOKUP($D143,Engagés!$C$10:$N$509,10,FALSE))," ")))</f>
        <v xml:space="preserve"> </v>
      </c>
      <c r="I143" s="490"/>
    </row>
    <row r="144" spans="1:9" ht="15.75" customHeight="1">
      <c r="A144" s="554">
        <f t="shared" si="5"/>
        <v>0</v>
      </c>
      <c r="B144" s="479" t="str">
        <f t="shared" si="4"/>
        <v/>
      </c>
      <c r="C144" s="486"/>
      <c r="D144" s="486"/>
      <c r="E144" s="171" t="str">
        <f>IF(ISNA(IF($D144&gt;0,CONCATENATE((VLOOKUP($D144,Engagés!$C$10:$K$509,6,FALSE))," ",(VLOOKUP($D144,Engagés!$C$10:$K$509,7,FALSE)))," ")),"",(IF($D144&gt;0,CONCATENATE((VLOOKUP($D144,Engagés!$C$10:$K$509,6,FALSE))," ",(VLOOKUP($D144,Engagés!$C$10:$K$509,7,FALSE)))," ")))</f>
        <v xml:space="preserve"> </v>
      </c>
      <c r="F144" s="171" t="str">
        <f>IF(ISNA(IF($D144&gt;0,(VLOOKUP($D144,Engagés!$C$10:$K$509,8,FALSE))," ")),"",(IF($D144&gt;0,(VLOOKUP($D144,Engagés!$C$10:$K$509,8,FALSE))," ")))</f>
        <v xml:space="preserve"> </v>
      </c>
      <c r="G144" s="171" t="str">
        <f>IF(ISNA(IF($D144&gt;0,(VLOOKUP($D144,Engagés!$C$10:$K$509,9,FALSE))," ")),"",(IF($D144&gt;0,(VLOOKUP($D144,Engagés!$C$10:$K$509,9,FALSE))," ")))</f>
        <v xml:space="preserve"> </v>
      </c>
      <c r="H144" s="170" t="str">
        <f>IF(ISNA(IF($D144&gt;0,(VLOOKUP($D144,Engagés!$C$10:$N$509,10,FALSE))," ")),"",(IF($D144&gt;0,(VLOOKUP($D144,Engagés!$C$10:$N$509,10,FALSE))," ")))</f>
        <v xml:space="preserve"> </v>
      </c>
      <c r="I144" s="490"/>
    </row>
    <row r="145" spans="1:9" ht="15.75" customHeight="1">
      <c r="A145" s="554">
        <f t="shared" si="5"/>
        <v>0</v>
      </c>
      <c r="B145" s="479" t="str">
        <f t="shared" si="4"/>
        <v/>
      </c>
      <c r="C145" s="486"/>
      <c r="D145" s="486"/>
      <c r="E145" s="171" t="str">
        <f>IF(ISNA(IF($D145&gt;0,CONCATENATE((VLOOKUP($D145,Engagés!$C$10:$K$509,6,FALSE))," ",(VLOOKUP($D145,Engagés!$C$10:$K$509,7,FALSE)))," ")),"",(IF($D145&gt;0,CONCATENATE((VLOOKUP($D145,Engagés!$C$10:$K$509,6,FALSE))," ",(VLOOKUP($D145,Engagés!$C$10:$K$509,7,FALSE)))," ")))</f>
        <v xml:space="preserve"> </v>
      </c>
      <c r="F145" s="171" t="str">
        <f>IF(ISNA(IF($D145&gt;0,(VLOOKUP($D145,Engagés!$C$10:$K$509,8,FALSE))," ")),"",(IF($D145&gt;0,(VLOOKUP($D145,Engagés!$C$10:$K$509,8,FALSE))," ")))</f>
        <v xml:space="preserve"> </v>
      </c>
      <c r="G145" s="171" t="str">
        <f>IF(ISNA(IF($D145&gt;0,(VLOOKUP($D145,Engagés!$C$10:$K$509,9,FALSE))," ")),"",(IF($D145&gt;0,(VLOOKUP($D145,Engagés!$C$10:$K$509,9,FALSE))," ")))</f>
        <v xml:space="preserve"> </v>
      </c>
      <c r="H145" s="170" t="str">
        <f>IF(ISNA(IF($D145&gt;0,(VLOOKUP($D145,Engagés!$C$10:$N$509,10,FALSE))," ")),"",(IF($D145&gt;0,(VLOOKUP($D145,Engagés!$C$10:$N$509,10,FALSE))," ")))</f>
        <v xml:space="preserve"> </v>
      </c>
      <c r="I145" s="490"/>
    </row>
    <row r="146" spans="1:9" ht="15.75" customHeight="1">
      <c r="A146" s="554">
        <f t="shared" si="5"/>
        <v>0</v>
      </c>
      <c r="B146" s="479" t="str">
        <f t="shared" si="4"/>
        <v/>
      </c>
      <c r="C146" s="486"/>
      <c r="D146" s="486"/>
      <c r="E146" s="171" t="str">
        <f>IF(ISNA(IF($D146&gt;0,CONCATENATE((VLOOKUP($D146,Engagés!$C$10:$K$509,6,FALSE))," ",(VLOOKUP($D146,Engagés!$C$10:$K$509,7,FALSE)))," ")),"",(IF($D146&gt;0,CONCATENATE((VLOOKUP($D146,Engagés!$C$10:$K$509,6,FALSE))," ",(VLOOKUP($D146,Engagés!$C$10:$K$509,7,FALSE)))," ")))</f>
        <v xml:space="preserve"> </v>
      </c>
      <c r="F146" s="171" t="str">
        <f>IF(ISNA(IF($D146&gt;0,(VLOOKUP($D146,Engagés!$C$10:$K$509,8,FALSE))," ")),"",(IF($D146&gt;0,(VLOOKUP($D146,Engagés!$C$10:$K$509,8,FALSE))," ")))</f>
        <v xml:space="preserve"> </v>
      </c>
      <c r="G146" s="171" t="str">
        <f>IF(ISNA(IF($D146&gt;0,(VLOOKUP($D146,Engagés!$C$10:$K$509,9,FALSE))," ")),"",(IF($D146&gt;0,(VLOOKUP($D146,Engagés!$C$10:$K$509,9,FALSE))," ")))</f>
        <v xml:space="preserve"> </v>
      </c>
      <c r="H146" s="170" t="str">
        <f>IF(ISNA(IF($D146&gt;0,(VLOOKUP($D146,Engagés!$C$10:$N$509,10,FALSE))," ")),"",(IF($D146&gt;0,(VLOOKUP($D146,Engagés!$C$10:$N$509,10,FALSE))," ")))</f>
        <v xml:space="preserve"> </v>
      </c>
      <c r="I146" s="490"/>
    </row>
    <row r="147" spans="1:9" ht="15.75" customHeight="1">
      <c r="A147" s="554">
        <f t="shared" si="5"/>
        <v>0</v>
      </c>
      <c r="B147" s="479" t="str">
        <f t="shared" si="4"/>
        <v/>
      </c>
      <c r="C147" s="486"/>
      <c r="D147" s="486"/>
      <c r="E147" s="171" t="str">
        <f>IF(ISNA(IF($D147&gt;0,CONCATENATE((VLOOKUP($D147,Engagés!$C$10:$K$509,6,FALSE))," ",(VLOOKUP($D147,Engagés!$C$10:$K$509,7,FALSE)))," ")),"",(IF($D147&gt;0,CONCATENATE((VLOOKUP($D147,Engagés!$C$10:$K$509,6,FALSE))," ",(VLOOKUP($D147,Engagés!$C$10:$K$509,7,FALSE)))," ")))</f>
        <v xml:space="preserve"> </v>
      </c>
      <c r="F147" s="171" t="str">
        <f>IF(ISNA(IF($D147&gt;0,(VLOOKUP($D147,Engagés!$C$10:$K$509,8,FALSE))," ")),"",(IF($D147&gt;0,(VLOOKUP($D147,Engagés!$C$10:$K$509,8,FALSE))," ")))</f>
        <v xml:space="preserve"> </v>
      </c>
      <c r="G147" s="171" t="str">
        <f>IF(ISNA(IF($D147&gt;0,(VLOOKUP($D147,Engagés!$C$10:$K$509,9,FALSE))," ")),"",(IF($D147&gt;0,(VLOOKUP($D147,Engagés!$C$10:$K$509,9,FALSE))," ")))</f>
        <v xml:space="preserve"> </v>
      </c>
      <c r="H147" s="170" t="str">
        <f>IF(ISNA(IF($D147&gt;0,(VLOOKUP($D147,Engagés!$C$10:$N$509,10,FALSE))," ")),"",(IF($D147&gt;0,(VLOOKUP($D147,Engagés!$C$10:$N$509,10,FALSE))," ")))</f>
        <v xml:space="preserve"> </v>
      </c>
      <c r="I147" s="490"/>
    </row>
    <row r="148" spans="1:9" ht="15.75" customHeight="1">
      <c r="A148" s="554">
        <f t="shared" si="5"/>
        <v>0</v>
      </c>
      <c r="B148" s="479" t="str">
        <f t="shared" si="4"/>
        <v/>
      </c>
      <c r="C148" s="486"/>
      <c r="D148" s="486"/>
      <c r="E148" s="171" t="str">
        <f>IF(ISNA(IF($D148&gt;0,CONCATENATE((VLOOKUP($D148,Engagés!$C$10:$K$509,6,FALSE))," ",(VLOOKUP($D148,Engagés!$C$10:$K$509,7,FALSE)))," ")),"",(IF($D148&gt;0,CONCATENATE((VLOOKUP($D148,Engagés!$C$10:$K$509,6,FALSE))," ",(VLOOKUP($D148,Engagés!$C$10:$K$509,7,FALSE)))," ")))</f>
        <v xml:space="preserve"> </v>
      </c>
      <c r="F148" s="171" t="str">
        <f>IF(ISNA(IF($D148&gt;0,(VLOOKUP($D148,Engagés!$C$10:$K$509,8,FALSE))," ")),"",(IF($D148&gt;0,(VLOOKUP($D148,Engagés!$C$10:$K$509,8,FALSE))," ")))</f>
        <v xml:space="preserve"> </v>
      </c>
      <c r="G148" s="171" t="str">
        <f>IF(ISNA(IF($D148&gt;0,(VLOOKUP($D148,Engagés!$C$10:$K$509,9,FALSE))," ")),"",(IF($D148&gt;0,(VLOOKUP($D148,Engagés!$C$10:$K$509,9,FALSE))," ")))</f>
        <v xml:space="preserve"> </v>
      </c>
      <c r="H148" s="170" t="str">
        <f>IF(ISNA(IF($D148&gt;0,(VLOOKUP($D148,Engagés!$C$10:$N$509,10,FALSE))," ")),"",(IF($D148&gt;0,(VLOOKUP($D148,Engagés!$C$10:$N$509,10,FALSE))," ")))</f>
        <v xml:space="preserve"> </v>
      </c>
      <c r="I148" s="490"/>
    </row>
    <row r="149" spans="1:9" ht="15.75" customHeight="1">
      <c r="A149" s="554">
        <f t="shared" si="5"/>
        <v>0</v>
      </c>
      <c r="B149" s="479" t="str">
        <f t="shared" si="4"/>
        <v/>
      </c>
      <c r="C149" s="486"/>
      <c r="D149" s="486"/>
      <c r="E149" s="171" t="str">
        <f>IF(ISNA(IF($D149&gt;0,CONCATENATE((VLOOKUP($D149,Engagés!$C$10:$K$509,6,FALSE))," ",(VLOOKUP($D149,Engagés!$C$10:$K$509,7,FALSE)))," ")),"",(IF($D149&gt;0,CONCATENATE((VLOOKUP($D149,Engagés!$C$10:$K$509,6,FALSE))," ",(VLOOKUP($D149,Engagés!$C$10:$K$509,7,FALSE)))," ")))</f>
        <v xml:space="preserve"> </v>
      </c>
      <c r="F149" s="171" t="str">
        <f>IF(ISNA(IF($D149&gt;0,(VLOOKUP($D149,Engagés!$C$10:$K$509,8,FALSE))," ")),"",(IF($D149&gt;0,(VLOOKUP($D149,Engagés!$C$10:$K$509,8,FALSE))," ")))</f>
        <v xml:space="preserve"> </v>
      </c>
      <c r="G149" s="171" t="str">
        <f>IF(ISNA(IF($D149&gt;0,(VLOOKUP($D149,Engagés!$C$10:$K$509,9,FALSE))," ")),"",(IF($D149&gt;0,(VLOOKUP($D149,Engagés!$C$10:$K$509,9,FALSE))," ")))</f>
        <v xml:space="preserve"> </v>
      </c>
      <c r="H149" s="170" t="str">
        <f>IF(ISNA(IF($D149&gt;0,(VLOOKUP($D149,Engagés!$C$10:$N$509,10,FALSE))," ")),"",(IF($D149&gt;0,(VLOOKUP($D149,Engagés!$C$10:$N$509,10,FALSE))," ")))</f>
        <v xml:space="preserve"> </v>
      </c>
      <c r="I149" s="490"/>
    </row>
    <row r="150" spans="1:9" ht="15.75" customHeight="1">
      <c r="A150" s="554">
        <f t="shared" si="5"/>
        <v>0</v>
      </c>
      <c r="B150" s="479" t="str">
        <f t="shared" si="4"/>
        <v/>
      </c>
      <c r="C150" s="486"/>
      <c r="D150" s="486"/>
      <c r="E150" s="171" t="str">
        <f>IF(ISNA(IF($D150&gt;0,CONCATENATE((VLOOKUP($D150,Engagés!$C$10:$K$509,6,FALSE))," ",(VLOOKUP($D150,Engagés!$C$10:$K$509,7,FALSE)))," ")),"",(IF($D150&gt;0,CONCATENATE((VLOOKUP($D150,Engagés!$C$10:$K$509,6,FALSE))," ",(VLOOKUP($D150,Engagés!$C$10:$K$509,7,FALSE)))," ")))</f>
        <v xml:space="preserve"> </v>
      </c>
      <c r="F150" s="171" t="str">
        <f>IF(ISNA(IF($D150&gt;0,(VLOOKUP($D150,Engagés!$C$10:$K$509,8,FALSE))," ")),"",(IF($D150&gt;0,(VLOOKUP($D150,Engagés!$C$10:$K$509,8,FALSE))," ")))</f>
        <v xml:space="preserve"> </v>
      </c>
      <c r="G150" s="171" t="str">
        <f>IF(ISNA(IF($D150&gt;0,(VLOOKUP($D150,Engagés!$C$10:$K$509,9,FALSE))," ")),"",(IF($D150&gt;0,(VLOOKUP($D150,Engagés!$C$10:$K$509,9,FALSE))," ")))</f>
        <v xml:space="preserve"> </v>
      </c>
      <c r="H150" s="170" t="str">
        <f>IF(ISNA(IF($D150&gt;0,(VLOOKUP($D150,Engagés!$C$10:$N$509,10,FALSE))," ")),"",(IF($D150&gt;0,(VLOOKUP($D150,Engagés!$C$10:$N$509,10,FALSE))," ")))</f>
        <v xml:space="preserve"> </v>
      </c>
      <c r="I150" s="490"/>
    </row>
    <row r="151" spans="1:9" ht="15.75" customHeight="1">
      <c r="A151" s="554">
        <f t="shared" si="5"/>
        <v>0</v>
      </c>
      <c r="B151" s="479" t="str">
        <f t="shared" si="4"/>
        <v/>
      </c>
      <c r="C151" s="486"/>
      <c r="D151" s="486"/>
      <c r="E151" s="171" t="str">
        <f>IF(ISNA(IF($D151&gt;0,CONCATENATE((VLOOKUP($D151,Engagés!$C$10:$K$509,6,FALSE))," ",(VLOOKUP($D151,Engagés!$C$10:$K$509,7,FALSE)))," ")),"",(IF($D151&gt;0,CONCATENATE((VLOOKUP($D151,Engagés!$C$10:$K$509,6,FALSE))," ",(VLOOKUP($D151,Engagés!$C$10:$K$509,7,FALSE)))," ")))</f>
        <v xml:space="preserve"> </v>
      </c>
      <c r="F151" s="171" t="str">
        <f>IF(ISNA(IF($D151&gt;0,(VLOOKUP($D151,Engagés!$C$10:$K$509,8,FALSE))," ")),"",(IF($D151&gt;0,(VLOOKUP($D151,Engagés!$C$10:$K$509,8,FALSE))," ")))</f>
        <v xml:space="preserve"> </v>
      </c>
      <c r="G151" s="171" t="str">
        <f>IF(ISNA(IF($D151&gt;0,(VLOOKUP($D151,Engagés!$C$10:$K$509,9,FALSE))," ")),"",(IF($D151&gt;0,(VLOOKUP($D151,Engagés!$C$10:$K$509,9,FALSE))," ")))</f>
        <v xml:space="preserve"> </v>
      </c>
      <c r="H151" s="170" t="str">
        <f>IF(ISNA(IF($D151&gt;0,(VLOOKUP($D151,Engagés!$C$10:$N$509,10,FALSE))," ")),"",(IF($D151&gt;0,(VLOOKUP($D151,Engagés!$C$10:$N$509,10,FALSE))," ")))</f>
        <v xml:space="preserve"> </v>
      </c>
      <c r="I151" s="490"/>
    </row>
    <row r="152" spans="1:9" ht="15.75" customHeight="1">
      <c r="A152" s="554">
        <f t="shared" si="5"/>
        <v>0</v>
      </c>
      <c r="B152" s="479" t="str">
        <f t="shared" si="4"/>
        <v/>
      </c>
      <c r="C152" s="486"/>
      <c r="D152" s="486"/>
      <c r="E152" s="171" t="str">
        <f>IF(ISNA(IF($D152&gt;0,CONCATENATE((VLOOKUP($D152,Engagés!$C$10:$K$509,6,FALSE))," ",(VLOOKUP($D152,Engagés!$C$10:$K$509,7,FALSE)))," ")),"",(IF($D152&gt;0,CONCATENATE((VLOOKUP($D152,Engagés!$C$10:$K$509,6,FALSE))," ",(VLOOKUP($D152,Engagés!$C$10:$K$509,7,FALSE)))," ")))</f>
        <v xml:space="preserve"> </v>
      </c>
      <c r="F152" s="171" t="str">
        <f>IF(ISNA(IF($D152&gt;0,(VLOOKUP($D152,Engagés!$C$10:$K$509,8,FALSE))," ")),"",(IF($D152&gt;0,(VLOOKUP($D152,Engagés!$C$10:$K$509,8,FALSE))," ")))</f>
        <v xml:space="preserve"> </v>
      </c>
      <c r="G152" s="171" t="str">
        <f>IF(ISNA(IF($D152&gt;0,(VLOOKUP($D152,Engagés!$C$10:$K$509,9,FALSE))," ")),"",(IF($D152&gt;0,(VLOOKUP($D152,Engagés!$C$10:$K$509,9,FALSE))," ")))</f>
        <v xml:space="preserve"> </v>
      </c>
      <c r="H152" s="170" t="str">
        <f>IF(ISNA(IF($D152&gt;0,(VLOOKUP($D152,Engagés!$C$10:$N$509,10,FALSE))," ")),"",(IF($D152&gt;0,(VLOOKUP($D152,Engagés!$C$10:$N$509,10,FALSE))," ")))</f>
        <v xml:space="preserve"> </v>
      </c>
      <c r="I152" s="490"/>
    </row>
    <row r="153" spans="1:9" ht="15.75" customHeight="1">
      <c r="A153" s="554">
        <f t="shared" si="5"/>
        <v>0</v>
      </c>
      <c r="B153" s="479" t="str">
        <f t="shared" si="4"/>
        <v/>
      </c>
      <c r="C153" s="486"/>
      <c r="D153" s="486"/>
      <c r="E153" s="171" t="str">
        <f>IF(ISNA(IF($D153&gt;0,CONCATENATE((VLOOKUP($D153,Engagés!$C$10:$K$509,6,FALSE))," ",(VLOOKUP($D153,Engagés!$C$10:$K$509,7,FALSE)))," ")),"",(IF($D153&gt;0,CONCATENATE((VLOOKUP($D153,Engagés!$C$10:$K$509,6,FALSE))," ",(VLOOKUP($D153,Engagés!$C$10:$K$509,7,FALSE)))," ")))</f>
        <v xml:space="preserve"> </v>
      </c>
      <c r="F153" s="171" t="str">
        <f>IF(ISNA(IF($D153&gt;0,(VLOOKUP($D153,Engagés!$C$10:$K$509,8,FALSE))," ")),"",(IF($D153&gt;0,(VLOOKUP($D153,Engagés!$C$10:$K$509,8,FALSE))," ")))</f>
        <v xml:space="preserve"> </v>
      </c>
      <c r="G153" s="171" t="str">
        <f>IF(ISNA(IF($D153&gt;0,(VLOOKUP($D153,Engagés!$C$10:$K$509,9,FALSE))," ")),"",(IF($D153&gt;0,(VLOOKUP($D153,Engagés!$C$10:$K$509,9,FALSE))," ")))</f>
        <v xml:space="preserve"> </v>
      </c>
      <c r="H153" s="170" t="str">
        <f>IF(ISNA(IF($D153&gt;0,(VLOOKUP($D153,Engagés!$C$10:$N$509,10,FALSE))," ")),"",(IF($D153&gt;0,(VLOOKUP($D153,Engagés!$C$10:$N$509,10,FALSE))," ")))</f>
        <v xml:space="preserve"> </v>
      </c>
      <c r="I153" s="490"/>
    </row>
    <row r="154" spans="1:9" ht="15.75" customHeight="1">
      <c r="A154" s="554">
        <f t="shared" si="5"/>
        <v>0</v>
      </c>
      <c r="B154" s="479" t="str">
        <f t="shared" si="4"/>
        <v/>
      </c>
      <c r="C154" s="486"/>
      <c r="D154" s="486"/>
      <c r="E154" s="171" t="str">
        <f>IF(ISNA(IF($D154&gt;0,CONCATENATE((VLOOKUP($D154,Engagés!$C$10:$K$509,6,FALSE))," ",(VLOOKUP($D154,Engagés!$C$10:$K$509,7,FALSE)))," ")),"",(IF($D154&gt;0,CONCATENATE((VLOOKUP($D154,Engagés!$C$10:$K$509,6,FALSE))," ",(VLOOKUP($D154,Engagés!$C$10:$K$509,7,FALSE)))," ")))</f>
        <v xml:space="preserve"> </v>
      </c>
      <c r="F154" s="171" t="str">
        <f>IF(ISNA(IF($D154&gt;0,(VLOOKUP($D154,Engagés!$C$10:$K$509,8,FALSE))," ")),"",(IF($D154&gt;0,(VLOOKUP($D154,Engagés!$C$10:$K$509,8,FALSE))," ")))</f>
        <v xml:space="preserve"> </v>
      </c>
      <c r="G154" s="171" t="str">
        <f>IF(ISNA(IF($D154&gt;0,(VLOOKUP($D154,Engagés!$C$10:$K$509,9,FALSE))," ")),"",(IF($D154&gt;0,(VLOOKUP($D154,Engagés!$C$10:$K$509,9,FALSE))," ")))</f>
        <v xml:space="preserve"> </v>
      </c>
      <c r="H154" s="170" t="str">
        <f>IF(ISNA(IF($D154&gt;0,(VLOOKUP($D154,Engagés!$C$10:$N$509,10,FALSE))," ")),"",(IF($D154&gt;0,(VLOOKUP($D154,Engagés!$C$10:$N$509,10,FALSE))," ")))</f>
        <v xml:space="preserve"> </v>
      </c>
      <c r="I154" s="490"/>
    </row>
    <row r="155" spans="1:9" ht="15.75" customHeight="1">
      <c r="A155" s="554">
        <f t="shared" si="5"/>
        <v>0</v>
      </c>
      <c r="B155" s="479" t="str">
        <f t="shared" si="4"/>
        <v/>
      </c>
      <c r="C155" s="486"/>
      <c r="D155" s="486"/>
      <c r="E155" s="171" t="str">
        <f>IF(ISNA(IF($D155&gt;0,CONCATENATE((VLOOKUP($D155,Engagés!$C$10:$K$509,6,FALSE))," ",(VLOOKUP($D155,Engagés!$C$10:$K$509,7,FALSE)))," ")),"",(IF($D155&gt;0,CONCATENATE((VLOOKUP($D155,Engagés!$C$10:$K$509,6,FALSE))," ",(VLOOKUP($D155,Engagés!$C$10:$K$509,7,FALSE)))," ")))</f>
        <v xml:space="preserve"> </v>
      </c>
      <c r="F155" s="171" t="str">
        <f>IF(ISNA(IF($D155&gt;0,(VLOOKUP($D155,Engagés!$C$10:$K$509,8,FALSE))," ")),"",(IF($D155&gt;0,(VLOOKUP($D155,Engagés!$C$10:$K$509,8,FALSE))," ")))</f>
        <v xml:space="preserve"> </v>
      </c>
      <c r="G155" s="171" t="str">
        <f>IF(ISNA(IF($D155&gt;0,(VLOOKUP($D155,Engagés!$C$10:$K$509,9,FALSE))," ")),"",(IF($D155&gt;0,(VLOOKUP($D155,Engagés!$C$10:$K$509,9,FALSE))," ")))</f>
        <v xml:space="preserve"> </v>
      </c>
      <c r="H155" s="170" t="str">
        <f>IF(ISNA(IF($D155&gt;0,(VLOOKUP($D155,Engagés!$C$10:$N$509,10,FALSE))," ")),"",(IF($D155&gt;0,(VLOOKUP($D155,Engagés!$C$10:$N$509,10,FALSE))," ")))</f>
        <v xml:space="preserve"> </v>
      </c>
      <c r="I155" s="490"/>
    </row>
    <row r="156" spans="1:9" ht="15.75" customHeight="1">
      <c r="A156" s="554">
        <f t="shared" si="5"/>
        <v>0</v>
      </c>
      <c r="B156" s="479" t="str">
        <f t="shared" si="4"/>
        <v/>
      </c>
      <c r="C156" s="486"/>
      <c r="D156" s="486"/>
      <c r="E156" s="171" t="str">
        <f>IF(ISNA(IF($D156&gt;0,CONCATENATE((VLOOKUP($D156,Engagés!$C$10:$K$509,6,FALSE))," ",(VLOOKUP($D156,Engagés!$C$10:$K$509,7,FALSE)))," ")),"",(IF($D156&gt;0,CONCATENATE((VLOOKUP($D156,Engagés!$C$10:$K$509,6,FALSE))," ",(VLOOKUP($D156,Engagés!$C$10:$K$509,7,FALSE)))," ")))</f>
        <v xml:space="preserve"> </v>
      </c>
      <c r="F156" s="171" t="str">
        <f>IF(ISNA(IF($D156&gt;0,(VLOOKUP($D156,Engagés!$C$10:$K$509,8,FALSE))," ")),"",(IF($D156&gt;0,(VLOOKUP($D156,Engagés!$C$10:$K$509,8,FALSE))," ")))</f>
        <v xml:space="preserve"> </v>
      </c>
      <c r="G156" s="171" t="str">
        <f>IF(ISNA(IF($D156&gt;0,(VLOOKUP($D156,Engagés!$C$10:$K$509,9,FALSE))," ")),"",(IF($D156&gt;0,(VLOOKUP($D156,Engagés!$C$10:$K$509,9,FALSE))," ")))</f>
        <v xml:space="preserve"> </v>
      </c>
      <c r="H156" s="170" t="str">
        <f>IF(ISNA(IF($D156&gt;0,(VLOOKUP($D156,Engagés!$C$10:$N$509,10,FALSE))," ")),"",(IF($D156&gt;0,(VLOOKUP($D156,Engagés!$C$10:$N$509,10,FALSE))," ")))</f>
        <v xml:space="preserve"> </v>
      </c>
      <c r="I156" s="490"/>
    </row>
    <row r="157" spans="1:9" ht="15.75" customHeight="1">
      <c r="A157" s="554">
        <f t="shared" si="5"/>
        <v>0</v>
      </c>
      <c r="B157" s="479" t="str">
        <f t="shared" si="4"/>
        <v/>
      </c>
      <c r="C157" s="486"/>
      <c r="D157" s="486"/>
      <c r="E157" s="171" t="str">
        <f>IF(ISNA(IF($D157&gt;0,CONCATENATE((VLOOKUP($D157,Engagés!$C$10:$K$509,6,FALSE))," ",(VLOOKUP($D157,Engagés!$C$10:$K$509,7,FALSE)))," ")),"",(IF($D157&gt;0,CONCATENATE((VLOOKUP($D157,Engagés!$C$10:$K$509,6,FALSE))," ",(VLOOKUP($D157,Engagés!$C$10:$K$509,7,FALSE)))," ")))</f>
        <v xml:space="preserve"> </v>
      </c>
      <c r="F157" s="171" t="str">
        <f>IF(ISNA(IF($D157&gt;0,(VLOOKUP($D157,Engagés!$C$10:$K$509,8,FALSE))," ")),"",(IF($D157&gt;0,(VLOOKUP($D157,Engagés!$C$10:$K$509,8,FALSE))," ")))</f>
        <v xml:space="preserve"> </v>
      </c>
      <c r="G157" s="171" t="str">
        <f>IF(ISNA(IF($D157&gt;0,(VLOOKUP($D157,Engagés!$C$10:$K$509,9,FALSE))," ")),"",(IF($D157&gt;0,(VLOOKUP($D157,Engagés!$C$10:$K$509,9,FALSE))," ")))</f>
        <v xml:space="preserve"> </v>
      </c>
      <c r="H157" s="170" t="str">
        <f>IF(ISNA(IF($D157&gt;0,(VLOOKUP($D157,Engagés!$C$10:$N$509,10,FALSE))," ")),"",(IF($D157&gt;0,(VLOOKUP($D157,Engagés!$C$10:$N$509,10,FALSE))," ")))</f>
        <v xml:space="preserve"> </v>
      </c>
      <c r="I157" s="490"/>
    </row>
    <row r="158" spans="1:9" ht="15.75" customHeight="1">
      <c r="A158" s="554">
        <f t="shared" si="5"/>
        <v>0</v>
      </c>
      <c r="B158" s="479" t="str">
        <f t="shared" si="4"/>
        <v/>
      </c>
      <c r="C158" s="486"/>
      <c r="D158" s="486"/>
      <c r="E158" s="171" t="str">
        <f>IF(ISNA(IF($D158&gt;0,CONCATENATE((VLOOKUP($D158,Engagés!$C$10:$K$509,6,FALSE))," ",(VLOOKUP($D158,Engagés!$C$10:$K$509,7,FALSE)))," ")),"",(IF($D158&gt;0,CONCATENATE((VLOOKUP($D158,Engagés!$C$10:$K$509,6,FALSE))," ",(VLOOKUP($D158,Engagés!$C$10:$K$509,7,FALSE)))," ")))</f>
        <v xml:space="preserve"> </v>
      </c>
      <c r="F158" s="171" t="str">
        <f>IF(ISNA(IF($D158&gt;0,(VLOOKUP($D158,Engagés!$C$10:$K$509,8,FALSE))," ")),"",(IF($D158&gt;0,(VLOOKUP($D158,Engagés!$C$10:$K$509,8,FALSE))," ")))</f>
        <v xml:space="preserve"> </v>
      </c>
      <c r="G158" s="171" t="str">
        <f>IF(ISNA(IF($D158&gt;0,(VLOOKUP($D158,Engagés!$C$10:$K$509,9,FALSE))," ")),"",(IF($D158&gt;0,(VLOOKUP($D158,Engagés!$C$10:$K$509,9,FALSE))," ")))</f>
        <v xml:space="preserve"> </v>
      </c>
      <c r="H158" s="170" t="str">
        <f>IF(ISNA(IF($D158&gt;0,(VLOOKUP($D158,Engagés!$C$10:$N$509,10,FALSE))," ")),"",(IF($D158&gt;0,(VLOOKUP($D158,Engagés!$C$10:$N$509,10,FALSE))," ")))</f>
        <v xml:space="preserve"> </v>
      </c>
      <c r="I158" s="490"/>
    </row>
    <row r="159" spans="1:9" ht="15.75" customHeight="1">
      <c r="A159" s="554">
        <f t="shared" si="5"/>
        <v>0</v>
      </c>
      <c r="B159" s="479" t="str">
        <f t="shared" si="4"/>
        <v/>
      </c>
      <c r="C159" s="486"/>
      <c r="D159" s="486"/>
      <c r="E159" s="171" t="str">
        <f>IF(ISNA(IF($D159&gt;0,CONCATENATE((VLOOKUP($D159,Engagés!$C$10:$K$509,6,FALSE))," ",(VLOOKUP($D159,Engagés!$C$10:$K$509,7,FALSE)))," ")),"",(IF($D159&gt;0,CONCATENATE((VLOOKUP($D159,Engagés!$C$10:$K$509,6,FALSE))," ",(VLOOKUP($D159,Engagés!$C$10:$K$509,7,FALSE)))," ")))</f>
        <v xml:space="preserve"> </v>
      </c>
      <c r="F159" s="171" t="str">
        <f>IF(ISNA(IF($D159&gt;0,(VLOOKUP($D159,Engagés!$C$10:$K$509,8,FALSE))," ")),"",(IF($D159&gt;0,(VLOOKUP($D159,Engagés!$C$10:$K$509,8,FALSE))," ")))</f>
        <v xml:space="preserve"> </v>
      </c>
      <c r="G159" s="171" t="str">
        <f>IF(ISNA(IF($D159&gt;0,(VLOOKUP($D159,Engagés!$C$10:$K$509,9,FALSE))," ")),"",(IF($D159&gt;0,(VLOOKUP($D159,Engagés!$C$10:$K$509,9,FALSE))," ")))</f>
        <v xml:space="preserve"> </v>
      </c>
      <c r="H159" s="170" t="str">
        <f>IF(ISNA(IF($D159&gt;0,(VLOOKUP($D159,Engagés!$C$10:$N$509,10,FALSE))," ")),"",(IF($D159&gt;0,(VLOOKUP($D159,Engagés!$C$10:$N$509,10,FALSE))," ")))</f>
        <v xml:space="preserve"> </v>
      </c>
      <c r="I159" s="490"/>
    </row>
    <row r="160" spans="1:9" ht="15.75" customHeight="1">
      <c r="A160" s="554">
        <f t="shared" si="5"/>
        <v>0</v>
      </c>
      <c r="B160" s="479" t="str">
        <f t="shared" si="4"/>
        <v/>
      </c>
      <c r="C160" s="486"/>
      <c r="D160" s="486"/>
      <c r="E160" s="171" t="str">
        <f>IF(ISNA(IF($D160&gt;0,CONCATENATE((VLOOKUP($D160,Engagés!$C$10:$K$509,6,FALSE))," ",(VLOOKUP($D160,Engagés!$C$10:$K$509,7,FALSE)))," ")),"",(IF($D160&gt;0,CONCATENATE((VLOOKUP($D160,Engagés!$C$10:$K$509,6,FALSE))," ",(VLOOKUP($D160,Engagés!$C$10:$K$509,7,FALSE)))," ")))</f>
        <v xml:space="preserve"> </v>
      </c>
      <c r="F160" s="171" t="str">
        <f>IF(ISNA(IF($D160&gt;0,(VLOOKUP($D160,Engagés!$C$10:$K$509,8,FALSE))," ")),"",(IF($D160&gt;0,(VLOOKUP($D160,Engagés!$C$10:$K$509,8,FALSE))," ")))</f>
        <v xml:space="preserve"> </v>
      </c>
      <c r="G160" s="171" t="str">
        <f>IF(ISNA(IF($D160&gt;0,(VLOOKUP($D160,Engagés!$C$10:$K$509,9,FALSE))," ")),"",(IF($D160&gt;0,(VLOOKUP($D160,Engagés!$C$10:$K$509,9,FALSE))," ")))</f>
        <v xml:space="preserve"> </v>
      </c>
      <c r="H160" s="170" t="str">
        <f>IF(ISNA(IF($D160&gt;0,(VLOOKUP($D160,Engagés!$C$10:$N$509,10,FALSE))," ")),"",(IF($D160&gt;0,(VLOOKUP($D160,Engagés!$C$10:$N$509,10,FALSE))," ")))</f>
        <v xml:space="preserve"> </v>
      </c>
      <c r="I160" s="490"/>
    </row>
    <row r="161" spans="1:9" ht="15.75" customHeight="1">
      <c r="A161" s="554">
        <f t="shared" si="5"/>
        <v>0</v>
      </c>
      <c r="B161" s="479" t="str">
        <f t="shared" si="4"/>
        <v/>
      </c>
      <c r="C161" s="486"/>
      <c r="D161" s="486"/>
      <c r="E161" s="171" t="str">
        <f>IF(ISNA(IF($D161&gt;0,CONCATENATE((VLOOKUP($D161,Engagés!$C$10:$K$509,6,FALSE))," ",(VLOOKUP($D161,Engagés!$C$10:$K$509,7,FALSE)))," ")),"",(IF($D161&gt;0,CONCATENATE((VLOOKUP($D161,Engagés!$C$10:$K$509,6,FALSE))," ",(VLOOKUP($D161,Engagés!$C$10:$K$509,7,FALSE)))," ")))</f>
        <v xml:space="preserve"> </v>
      </c>
      <c r="F161" s="171" t="str">
        <f>IF(ISNA(IF($D161&gt;0,(VLOOKUP($D161,Engagés!$C$10:$K$509,8,FALSE))," ")),"",(IF($D161&gt;0,(VLOOKUP($D161,Engagés!$C$10:$K$509,8,FALSE))," ")))</f>
        <v xml:space="preserve"> </v>
      </c>
      <c r="G161" s="171" t="str">
        <f>IF(ISNA(IF($D161&gt;0,(VLOOKUP($D161,Engagés!$C$10:$K$509,9,FALSE))," ")),"",(IF($D161&gt;0,(VLOOKUP($D161,Engagés!$C$10:$K$509,9,FALSE))," ")))</f>
        <v xml:space="preserve"> </v>
      </c>
      <c r="H161" s="170" t="str">
        <f>IF(ISNA(IF($D161&gt;0,(VLOOKUP($D161,Engagés!$C$10:$N$509,10,FALSE))," ")),"",(IF($D161&gt;0,(VLOOKUP($D161,Engagés!$C$10:$N$509,10,FALSE))," ")))</f>
        <v xml:space="preserve"> </v>
      </c>
      <c r="I161" s="490"/>
    </row>
    <row r="162" spans="1:9" ht="15.75" customHeight="1">
      <c r="A162" s="554">
        <f t="shared" si="5"/>
        <v>0</v>
      </c>
      <c r="B162" s="479" t="str">
        <f t="shared" si="4"/>
        <v/>
      </c>
      <c r="C162" s="486"/>
      <c r="D162" s="486"/>
      <c r="E162" s="171" t="str">
        <f>IF(ISNA(IF($D162&gt;0,CONCATENATE((VLOOKUP($D162,Engagés!$C$10:$K$509,6,FALSE))," ",(VLOOKUP($D162,Engagés!$C$10:$K$509,7,FALSE)))," ")),"",(IF($D162&gt;0,CONCATENATE((VLOOKUP($D162,Engagés!$C$10:$K$509,6,FALSE))," ",(VLOOKUP($D162,Engagés!$C$10:$K$509,7,FALSE)))," ")))</f>
        <v xml:space="preserve"> </v>
      </c>
      <c r="F162" s="171" t="str">
        <f>IF(ISNA(IF($D162&gt;0,(VLOOKUP($D162,Engagés!$C$10:$K$509,8,FALSE))," ")),"",(IF($D162&gt;0,(VLOOKUP($D162,Engagés!$C$10:$K$509,8,FALSE))," ")))</f>
        <v xml:space="preserve"> </v>
      </c>
      <c r="G162" s="171" t="str">
        <f>IF(ISNA(IF($D162&gt;0,(VLOOKUP($D162,Engagés!$C$10:$K$509,9,FALSE))," ")),"",(IF($D162&gt;0,(VLOOKUP($D162,Engagés!$C$10:$K$509,9,FALSE))," ")))</f>
        <v xml:space="preserve"> </v>
      </c>
      <c r="H162" s="170" t="str">
        <f>IF(ISNA(IF($D162&gt;0,(VLOOKUP($D162,Engagés!$C$10:$N$509,10,FALSE))," ")),"",(IF($D162&gt;0,(VLOOKUP($D162,Engagés!$C$10:$N$509,10,FALSE))," ")))</f>
        <v xml:space="preserve"> </v>
      </c>
      <c r="I162" s="490"/>
    </row>
    <row r="163" spans="1:9" ht="15.75" customHeight="1">
      <c r="A163" s="554">
        <f t="shared" si="5"/>
        <v>0</v>
      </c>
      <c r="B163" s="479" t="str">
        <f t="shared" si="4"/>
        <v/>
      </c>
      <c r="C163" s="486"/>
      <c r="D163" s="486"/>
      <c r="E163" s="171" t="str">
        <f>IF(ISNA(IF($D163&gt;0,CONCATENATE((VLOOKUP($D163,Engagés!$C$10:$K$509,6,FALSE))," ",(VLOOKUP($D163,Engagés!$C$10:$K$509,7,FALSE)))," ")),"",(IF($D163&gt;0,CONCATENATE((VLOOKUP($D163,Engagés!$C$10:$K$509,6,FALSE))," ",(VLOOKUP($D163,Engagés!$C$10:$K$509,7,FALSE)))," ")))</f>
        <v xml:space="preserve"> </v>
      </c>
      <c r="F163" s="171" t="str">
        <f>IF(ISNA(IF($D163&gt;0,(VLOOKUP($D163,Engagés!$C$10:$K$509,8,FALSE))," ")),"",(IF($D163&gt;0,(VLOOKUP($D163,Engagés!$C$10:$K$509,8,FALSE))," ")))</f>
        <v xml:space="preserve"> </v>
      </c>
      <c r="G163" s="171" t="str">
        <f>IF(ISNA(IF($D163&gt;0,(VLOOKUP($D163,Engagés!$C$10:$K$509,9,FALSE))," ")),"",(IF($D163&gt;0,(VLOOKUP($D163,Engagés!$C$10:$K$509,9,FALSE))," ")))</f>
        <v xml:space="preserve"> </v>
      </c>
      <c r="H163" s="170" t="str">
        <f>IF(ISNA(IF($D163&gt;0,(VLOOKUP($D163,Engagés!$C$10:$N$509,10,FALSE))," ")),"",(IF($D163&gt;0,(VLOOKUP($D163,Engagés!$C$10:$N$509,10,FALSE))," ")))</f>
        <v xml:space="preserve"> </v>
      </c>
      <c r="I163" s="490"/>
    </row>
    <row r="164" spans="1:9" ht="15.75" customHeight="1">
      <c r="A164" s="554">
        <f t="shared" si="5"/>
        <v>0</v>
      </c>
      <c r="B164" s="479" t="str">
        <f t="shared" si="4"/>
        <v/>
      </c>
      <c r="C164" s="486"/>
      <c r="D164" s="486"/>
      <c r="E164" s="171" t="str">
        <f>IF(ISNA(IF($D164&gt;0,CONCATENATE((VLOOKUP($D164,Engagés!$C$10:$K$509,6,FALSE))," ",(VLOOKUP($D164,Engagés!$C$10:$K$509,7,FALSE)))," ")),"",(IF($D164&gt;0,CONCATENATE((VLOOKUP($D164,Engagés!$C$10:$K$509,6,FALSE))," ",(VLOOKUP($D164,Engagés!$C$10:$K$509,7,FALSE)))," ")))</f>
        <v xml:space="preserve"> </v>
      </c>
      <c r="F164" s="171" t="str">
        <f>IF(ISNA(IF($D164&gt;0,(VLOOKUP($D164,Engagés!$C$10:$K$509,8,FALSE))," ")),"",(IF($D164&gt;0,(VLOOKUP($D164,Engagés!$C$10:$K$509,8,FALSE))," ")))</f>
        <v xml:space="preserve"> </v>
      </c>
      <c r="G164" s="171" t="str">
        <f>IF(ISNA(IF($D164&gt;0,(VLOOKUP($D164,Engagés!$C$10:$K$509,9,FALSE))," ")),"",(IF($D164&gt;0,(VLOOKUP($D164,Engagés!$C$10:$K$509,9,FALSE))," ")))</f>
        <v xml:space="preserve"> </v>
      </c>
      <c r="H164" s="170" t="str">
        <f>IF(ISNA(IF($D164&gt;0,(VLOOKUP($D164,Engagés!$C$10:$N$509,10,FALSE))," ")),"",(IF($D164&gt;0,(VLOOKUP($D164,Engagés!$C$10:$N$509,10,FALSE))," ")))</f>
        <v xml:space="preserve"> </v>
      </c>
      <c r="I164" s="490"/>
    </row>
    <row r="165" spans="1:9" ht="15.75" customHeight="1">
      <c r="A165" s="554">
        <f t="shared" si="5"/>
        <v>0</v>
      </c>
      <c r="B165" s="479" t="str">
        <f t="shared" si="4"/>
        <v/>
      </c>
      <c r="C165" s="486"/>
      <c r="D165" s="486"/>
      <c r="E165" s="171" t="str">
        <f>IF(ISNA(IF($D165&gt;0,CONCATENATE((VLOOKUP($D165,Engagés!$C$10:$K$509,6,FALSE))," ",(VLOOKUP($D165,Engagés!$C$10:$K$509,7,FALSE)))," ")),"",(IF($D165&gt;0,CONCATENATE((VLOOKUP($D165,Engagés!$C$10:$K$509,6,FALSE))," ",(VLOOKUP($D165,Engagés!$C$10:$K$509,7,FALSE)))," ")))</f>
        <v xml:space="preserve"> </v>
      </c>
      <c r="F165" s="171" t="str">
        <f>IF(ISNA(IF($D165&gt;0,(VLOOKUP($D165,Engagés!$C$10:$K$509,8,FALSE))," ")),"",(IF($D165&gt;0,(VLOOKUP($D165,Engagés!$C$10:$K$509,8,FALSE))," ")))</f>
        <v xml:space="preserve"> </v>
      </c>
      <c r="G165" s="171" t="str">
        <f>IF(ISNA(IF($D165&gt;0,(VLOOKUP($D165,Engagés!$C$10:$K$509,9,FALSE))," ")),"",(IF($D165&gt;0,(VLOOKUP($D165,Engagés!$C$10:$K$509,9,FALSE))," ")))</f>
        <v xml:space="preserve"> </v>
      </c>
      <c r="H165" s="170" t="str">
        <f>IF(ISNA(IF($D165&gt;0,(VLOOKUP($D165,Engagés!$C$10:$N$509,10,FALSE))," ")),"",(IF($D165&gt;0,(VLOOKUP($D165,Engagés!$C$10:$N$509,10,FALSE))," ")))</f>
        <v xml:space="preserve"> </v>
      </c>
      <c r="I165" s="490"/>
    </row>
    <row r="166" spans="1:9" ht="15.75" customHeight="1">
      <c r="A166" s="554">
        <f t="shared" si="5"/>
        <v>0</v>
      </c>
      <c r="B166" s="479" t="str">
        <f t="shared" si="4"/>
        <v/>
      </c>
      <c r="C166" s="486"/>
      <c r="D166" s="486"/>
      <c r="E166" s="171" t="str">
        <f>IF(ISNA(IF($D166&gt;0,CONCATENATE((VLOOKUP($D166,Engagés!$C$10:$K$509,6,FALSE))," ",(VLOOKUP($D166,Engagés!$C$10:$K$509,7,FALSE)))," ")),"",(IF($D166&gt;0,CONCATENATE((VLOOKUP($D166,Engagés!$C$10:$K$509,6,FALSE))," ",(VLOOKUP($D166,Engagés!$C$10:$K$509,7,FALSE)))," ")))</f>
        <v xml:space="preserve"> </v>
      </c>
      <c r="F166" s="171" t="str">
        <f>IF(ISNA(IF($D166&gt;0,(VLOOKUP($D166,Engagés!$C$10:$K$509,8,FALSE))," ")),"",(IF($D166&gt;0,(VLOOKUP($D166,Engagés!$C$10:$K$509,8,FALSE))," ")))</f>
        <v xml:space="preserve"> </v>
      </c>
      <c r="G166" s="171" t="str">
        <f>IF(ISNA(IF($D166&gt;0,(VLOOKUP($D166,Engagés!$C$10:$K$509,9,FALSE))," ")),"",(IF($D166&gt;0,(VLOOKUP($D166,Engagés!$C$10:$K$509,9,FALSE))," ")))</f>
        <v xml:space="preserve"> </v>
      </c>
      <c r="H166" s="170" t="str">
        <f>IF(ISNA(IF($D166&gt;0,(VLOOKUP($D166,Engagés!$C$10:$N$509,10,FALSE))," ")),"",(IF($D166&gt;0,(VLOOKUP($D166,Engagés!$C$10:$N$509,10,FALSE))," ")))</f>
        <v xml:space="preserve"> </v>
      </c>
      <c r="I166" s="490"/>
    </row>
    <row r="167" spans="1:9" ht="15.75" customHeight="1">
      <c r="A167" s="554">
        <f t="shared" si="5"/>
        <v>0</v>
      </c>
      <c r="B167" s="479" t="str">
        <f t="shared" si="4"/>
        <v/>
      </c>
      <c r="C167" s="486"/>
      <c r="D167" s="486"/>
      <c r="E167" s="171" t="str">
        <f>IF(ISNA(IF($D167&gt;0,CONCATENATE((VLOOKUP($D167,Engagés!$C$10:$K$509,6,FALSE))," ",(VLOOKUP($D167,Engagés!$C$10:$K$509,7,FALSE)))," ")),"",(IF($D167&gt;0,CONCATENATE((VLOOKUP($D167,Engagés!$C$10:$K$509,6,FALSE))," ",(VLOOKUP($D167,Engagés!$C$10:$K$509,7,FALSE)))," ")))</f>
        <v xml:space="preserve"> </v>
      </c>
      <c r="F167" s="171" t="str">
        <f>IF(ISNA(IF($D167&gt;0,(VLOOKUP($D167,Engagés!$C$10:$K$509,8,FALSE))," ")),"",(IF($D167&gt;0,(VLOOKUP($D167,Engagés!$C$10:$K$509,8,FALSE))," ")))</f>
        <v xml:space="preserve"> </v>
      </c>
      <c r="G167" s="171" t="str">
        <f>IF(ISNA(IF($D167&gt;0,(VLOOKUP($D167,Engagés!$C$10:$K$509,9,FALSE))," ")),"",(IF($D167&gt;0,(VLOOKUP($D167,Engagés!$C$10:$K$509,9,FALSE))," ")))</f>
        <v xml:space="preserve"> </v>
      </c>
      <c r="H167" s="170" t="str">
        <f>IF(ISNA(IF($D167&gt;0,(VLOOKUP($D167,Engagés!$C$10:$N$509,10,FALSE))," ")),"",(IF($D167&gt;0,(VLOOKUP($D167,Engagés!$C$10:$N$509,10,FALSE))," ")))</f>
        <v xml:space="preserve"> </v>
      </c>
      <c r="I167" s="490"/>
    </row>
    <row r="168" spans="1:9" ht="15.75" customHeight="1">
      <c r="A168" s="554">
        <f t="shared" si="5"/>
        <v>0</v>
      </c>
      <c r="B168" s="479" t="str">
        <f t="shared" si="4"/>
        <v/>
      </c>
      <c r="C168" s="486"/>
      <c r="D168" s="486"/>
      <c r="E168" s="171" t="str">
        <f>IF(ISNA(IF($D168&gt;0,CONCATENATE((VLOOKUP($D168,Engagés!$C$10:$K$509,6,FALSE))," ",(VLOOKUP($D168,Engagés!$C$10:$K$509,7,FALSE)))," ")),"",(IF($D168&gt;0,CONCATENATE((VLOOKUP($D168,Engagés!$C$10:$K$509,6,FALSE))," ",(VLOOKUP($D168,Engagés!$C$10:$K$509,7,FALSE)))," ")))</f>
        <v xml:space="preserve"> </v>
      </c>
      <c r="F168" s="171" t="str">
        <f>IF(ISNA(IF($D168&gt;0,(VLOOKUP($D168,Engagés!$C$10:$K$509,8,FALSE))," ")),"",(IF($D168&gt;0,(VLOOKUP($D168,Engagés!$C$10:$K$509,8,FALSE))," ")))</f>
        <v xml:space="preserve"> </v>
      </c>
      <c r="G168" s="171" t="str">
        <f>IF(ISNA(IF($D168&gt;0,(VLOOKUP($D168,Engagés!$C$10:$K$509,9,FALSE))," ")),"",(IF($D168&gt;0,(VLOOKUP($D168,Engagés!$C$10:$K$509,9,FALSE))," ")))</f>
        <v xml:space="preserve"> </v>
      </c>
      <c r="H168" s="170" t="str">
        <f>IF(ISNA(IF($D168&gt;0,(VLOOKUP($D168,Engagés!$C$10:$N$509,10,FALSE))," ")),"",(IF($D168&gt;0,(VLOOKUP($D168,Engagés!$C$10:$N$509,10,FALSE))," ")))</f>
        <v xml:space="preserve"> </v>
      </c>
      <c r="I168" s="490"/>
    </row>
    <row r="169" spans="1:9" ht="15.75" customHeight="1">
      <c r="A169" s="554">
        <f t="shared" si="5"/>
        <v>0</v>
      </c>
      <c r="B169" s="479" t="str">
        <f t="shared" si="4"/>
        <v/>
      </c>
      <c r="C169" s="486"/>
      <c r="D169" s="486"/>
      <c r="E169" s="171" t="str">
        <f>IF(ISNA(IF($D169&gt;0,CONCATENATE((VLOOKUP($D169,Engagés!$C$10:$K$509,6,FALSE))," ",(VLOOKUP($D169,Engagés!$C$10:$K$509,7,FALSE)))," ")),"",(IF($D169&gt;0,CONCATENATE((VLOOKUP($D169,Engagés!$C$10:$K$509,6,FALSE))," ",(VLOOKUP($D169,Engagés!$C$10:$K$509,7,FALSE)))," ")))</f>
        <v xml:space="preserve"> </v>
      </c>
      <c r="F169" s="171" t="str">
        <f>IF(ISNA(IF($D169&gt;0,(VLOOKUP($D169,Engagés!$C$10:$K$509,8,FALSE))," ")),"",(IF($D169&gt;0,(VLOOKUP($D169,Engagés!$C$10:$K$509,8,FALSE))," ")))</f>
        <v xml:space="preserve"> </v>
      </c>
      <c r="G169" s="171" t="str">
        <f>IF(ISNA(IF($D169&gt;0,(VLOOKUP($D169,Engagés!$C$10:$K$509,9,FALSE))," ")),"",(IF($D169&gt;0,(VLOOKUP($D169,Engagés!$C$10:$K$509,9,FALSE))," ")))</f>
        <v xml:space="preserve"> </v>
      </c>
      <c r="H169" s="170" t="str">
        <f>IF(ISNA(IF($D169&gt;0,(VLOOKUP($D169,Engagés!$C$10:$N$509,10,FALSE))," ")),"",(IF($D169&gt;0,(VLOOKUP($D169,Engagés!$C$10:$N$509,10,FALSE))," ")))</f>
        <v xml:space="preserve"> </v>
      </c>
      <c r="I169" s="490"/>
    </row>
    <row r="170" spans="1:9" ht="15.75" customHeight="1">
      <c r="A170" s="554">
        <f t="shared" si="5"/>
        <v>0</v>
      </c>
      <c r="B170" s="479" t="str">
        <f t="shared" si="4"/>
        <v/>
      </c>
      <c r="C170" s="486"/>
      <c r="D170" s="486"/>
      <c r="E170" s="171" t="str">
        <f>IF(ISNA(IF($D170&gt;0,CONCATENATE((VLOOKUP($D170,Engagés!$C$10:$K$509,6,FALSE))," ",(VLOOKUP($D170,Engagés!$C$10:$K$509,7,FALSE)))," ")),"",(IF($D170&gt;0,CONCATENATE((VLOOKUP($D170,Engagés!$C$10:$K$509,6,FALSE))," ",(VLOOKUP($D170,Engagés!$C$10:$K$509,7,FALSE)))," ")))</f>
        <v xml:space="preserve"> </v>
      </c>
      <c r="F170" s="171" t="str">
        <f>IF(ISNA(IF($D170&gt;0,(VLOOKUP($D170,Engagés!$C$10:$K$509,8,FALSE))," ")),"",(IF($D170&gt;0,(VLOOKUP($D170,Engagés!$C$10:$K$509,8,FALSE))," ")))</f>
        <v xml:space="preserve"> </v>
      </c>
      <c r="G170" s="171" t="str">
        <f>IF(ISNA(IF($D170&gt;0,(VLOOKUP($D170,Engagés!$C$10:$K$509,9,FALSE))," ")),"",(IF($D170&gt;0,(VLOOKUP($D170,Engagés!$C$10:$K$509,9,FALSE))," ")))</f>
        <v xml:space="preserve"> </v>
      </c>
      <c r="H170" s="170" t="str">
        <f>IF(ISNA(IF($D170&gt;0,(VLOOKUP($D170,Engagés!$C$10:$N$509,10,FALSE))," ")),"",(IF($D170&gt;0,(VLOOKUP($D170,Engagés!$C$10:$N$509,10,FALSE))," ")))</f>
        <v xml:space="preserve"> </v>
      </c>
      <c r="I170" s="490"/>
    </row>
    <row r="171" spans="1:9" ht="15.75" customHeight="1">
      <c r="A171" s="554">
        <f t="shared" si="5"/>
        <v>0</v>
      </c>
      <c r="B171" s="479" t="str">
        <f t="shared" si="4"/>
        <v/>
      </c>
      <c r="C171" s="486"/>
      <c r="D171" s="486"/>
      <c r="E171" s="171" t="str">
        <f>IF(ISNA(IF($D171&gt;0,CONCATENATE((VLOOKUP($D171,Engagés!$C$10:$K$509,6,FALSE))," ",(VLOOKUP($D171,Engagés!$C$10:$K$509,7,FALSE)))," ")),"",(IF($D171&gt;0,CONCATENATE((VLOOKUP($D171,Engagés!$C$10:$K$509,6,FALSE))," ",(VLOOKUP($D171,Engagés!$C$10:$K$509,7,FALSE)))," ")))</f>
        <v xml:space="preserve"> </v>
      </c>
      <c r="F171" s="171" t="str">
        <f>IF(ISNA(IF($D171&gt;0,(VLOOKUP($D171,Engagés!$C$10:$K$509,8,FALSE))," ")),"",(IF($D171&gt;0,(VLOOKUP($D171,Engagés!$C$10:$K$509,8,FALSE))," ")))</f>
        <v xml:space="preserve"> </v>
      </c>
      <c r="G171" s="171" t="str">
        <f>IF(ISNA(IF($D171&gt;0,(VLOOKUP($D171,Engagés!$C$10:$K$509,9,FALSE))," ")),"",(IF($D171&gt;0,(VLOOKUP($D171,Engagés!$C$10:$K$509,9,FALSE))," ")))</f>
        <v xml:space="preserve"> </v>
      </c>
      <c r="H171" s="170" t="str">
        <f>IF(ISNA(IF($D171&gt;0,(VLOOKUP($D171,Engagés!$C$10:$N$509,10,FALSE))," ")),"",(IF($D171&gt;0,(VLOOKUP($D171,Engagés!$C$10:$N$509,10,FALSE))," ")))</f>
        <v xml:space="preserve"> </v>
      </c>
      <c r="I171" s="490"/>
    </row>
    <row r="172" spans="1:9" ht="15.75" customHeight="1">
      <c r="A172" s="554">
        <f t="shared" si="5"/>
        <v>0</v>
      </c>
      <c r="B172" s="479" t="str">
        <f t="shared" si="4"/>
        <v/>
      </c>
      <c r="C172" s="486"/>
      <c r="D172" s="486"/>
      <c r="E172" s="171" t="str">
        <f>IF(ISNA(IF($D172&gt;0,CONCATENATE((VLOOKUP($D172,Engagés!$C$10:$K$509,6,FALSE))," ",(VLOOKUP($D172,Engagés!$C$10:$K$509,7,FALSE)))," ")),"",(IF($D172&gt;0,CONCATENATE((VLOOKUP($D172,Engagés!$C$10:$K$509,6,FALSE))," ",(VLOOKUP($D172,Engagés!$C$10:$K$509,7,FALSE)))," ")))</f>
        <v xml:space="preserve"> </v>
      </c>
      <c r="F172" s="171" t="str">
        <f>IF(ISNA(IF($D172&gt;0,(VLOOKUP($D172,Engagés!$C$10:$K$509,8,FALSE))," ")),"",(IF($D172&gt;0,(VLOOKUP($D172,Engagés!$C$10:$K$509,8,FALSE))," ")))</f>
        <v xml:space="preserve"> </v>
      </c>
      <c r="G172" s="171" t="str">
        <f>IF(ISNA(IF($D172&gt;0,(VLOOKUP($D172,Engagés!$C$10:$K$509,9,FALSE))," ")),"",(IF($D172&gt;0,(VLOOKUP($D172,Engagés!$C$10:$K$509,9,FALSE))," ")))</f>
        <v xml:space="preserve"> </v>
      </c>
      <c r="H172" s="170" t="str">
        <f>IF(ISNA(IF($D172&gt;0,(VLOOKUP($D172,Engagés!$C$10:$N$509,10,FALSE))," ")),"",(IF($D172&gt;0,(VLOOKUP($D172,Engagés!$C$10:$N$509,10,FALSE))," ")))</f>
        <v xml:space="preserve"> </v>
      </c>
      <c r="I172" s="490"/>
    </row>
    <row r="173" spans="1:9" ht="15.75" customHeight="1">
      <c r="A173" s="554">
        <f t="shared" si="5"/>
        <v>0</v>
      </c>
      <c r="B173" s="479" t="str">
        <f t="shared" si="4"/>
        <v/>
      </c>
      <c r="C173" s="486"/>
      <c r="D173" s="486"/>
      <c r="E173" s="171" t="str">
        <f>IF(ISNA(IF($D173&gt;0,CONCATENATE((VLOOKUP($D173,Engagés!$C$10:$K$509,6,FALSE))," ",(VLOOKUP($D173,Engagés!$C$10:$K$509,7,FALSE)))," ")),"",(IF($D173&gt;0,CONCATENATE((VLOOKUP($D173,Engagés!$C$10:$K$509,6,FALSE))," ",(VLOOKUP($D173,Engagés!$C$10:$K$509,7,FALSE)))," ")))</f>
        <v xml:space="preserve"> </v>
      </c>
      <c r="F173" s="171" t="str">
        <f>IF(ISNA(IF($D173&gt;0,(VLOOKUP($D173,Engagés!$C$10:$K$509,8,FALSE))," ")),"",(IF($D173&gt;0,(VLOOKUP($D173,Engagés!$C$10:$K$509,8,FALSE))," ")))</f>
        <v xml:space="preserve"> </v>
      </c>
      <c r="G173" s="171" t="str">
        <f>IF(ISNA(IF($D173&gt;0,(VLOOKUP($D173,Engagés!$C$10:$K$509,9,FALSE))," ")),"",(IF($D173&gt;0,(VLOOKUP($D173,Engagés!$C$10:$K$509,9,FALSE))," ")))</f>
        <v xml:space="preserve"> </v>
      </c>
      <c r="H173" s="170" t="str">
        <f>IF(ISNA(IF($D173&gt;0,(VLOOKUP($D173,Engagés!$C$10:$N$509,10,FALSE))," ")),"",(IF($D173&gt;0,(VLOOKUP($D173,Engagés!$C$10:$N$509,10,FALSE))," ")))</f>
        <v xml:space="preserve"> </v>
      </c>
      <c r="I173" s="490"/>
    </row>
    <row r="174" spans="1:9" ht="15.75" customHeight="1">
      <c r="A174" s="554">
        <f t="shared" si="5"/>
        <v>0</v>
      </c>
      <c r="B174" s="479" t="str">
        <f t="shared" si="4"/>
        <v/>
      </c>
      <c r="C174" s="486"/>
      <c r="D174" s="486"/>
      <c r="E174" s="171" t="str">
        <f>IF(ISNA(IF($D174&gt;0,CONCATENATE((VLOOKUP($D174,Engagés!$C$10:$K$509,6,FALSE))," ",(VLOOKUP($D174,Engagés!$C$10:$K$509,7,FALSE)))," ")),"",(IF($D174&gt;0,CONCATENATE((VLOOKUP($D174,Engagés!$C$10:$K$509,6,FALSE))," ",(VLOOKUP($D174,Engagés!$C$10:$K$509,7,FALSE)))," ")))</f>
        <v xml:space="preserve"> </v>
      </c>
      <c r="F174" s="171" t="str">
        <f>IF(ISNA(IF($D174&gt;0,(VLOOKUP($D174,Engagés!$C$10:$K$509,8,FALSE))," ")),"",(IF($D174&gt;0,(VLOOKUP($D174,Engagés!$C$10:$K$509,8,FALSE))," ")))</f>
        <v xml:space="preserve"> </v>
      </c>
      <c r="G174" s="171" t="str">
        <f>IF(ISNA(IF($D174&gt;0,(VLOOKUP($D174,Engagés!$C$10:$K$509,9,FALSE))," ")),"",(IF($D174&gt;0,(VLOOKUP($D174,Engagés!$C$10:$K$509,9,FALSE))," ")))</f>
        <v xml:space="preserve"> </v>
      </c>
      <c r="H174" s="170" t="str">
        <f>IF(ISNA(IF($D174&gt;0,(VLOOKUP($D174,Engagés!$C$10:$N$509,10,FALSE))," ")),"",(IF($D174&gt;0,(VLOOKUP($D174,Engagés!$C$10:$N$509,10,FALSE))," ")))</f>
        <v xml:space="preserve"> </v>
      </c>
      <c r="I174" s="490"/>
    </row>
    <row r="175" spans="1:9" ht="15.75" customHeight="1">
      <c r="A175" s="554">
        <f t="shared" si="5"/>
        <v>0</v>
      </c>
      <c r="B175" s="479" t="str">
        <f t="shared" si="4"/>
        <v/>
      </c>
      <c r="C175" s="486"/>
      <c r="D175" s="486"/>
      <c r="E175" s="171" t="str">
        <f>IF(ISNA(IF($D175&gt;0,CONCATENATE((VLOOKUP($D175,Engagés!$C$10:$K$509,6,FALSE))," ",(VLOOKUP($D175,Engagés!$C$10:$K$509,7,FALSE)))," ")),"",(IF($D175&gt;0,CONCATENATE((VLOOKUP($D175,Engagés!$C$10:$K$509,6,FALSE))," ",(VLOOKUP($D175,Engagés!$C$10:$K$509,7,FALSE)))," ")))</f>
        <v xml:space="preserve"> </v>
      </c>
      <c r="F175" s="171" t="str">
        <f>IF(ISNA(IF($D175&gt;0,(VLOOKUP($D175,Engagés!$C$10:$K$509,8,FALSE))," ")),"",(IF($D175&gt;0,(VLOOKUP($D175,Engagés!$C$10:$K$509,8,FALSE))," ")))</f>
        <v xml:space="preserve"> </v>
      </c>
      <c r="G175" s="171" t="str">
        <f>IF(ISNA(IF($D175&gt;0,(VLOOKUP($D175,Engagés!$C$10:$K$509,9,FALSE))," ")),"",(IF($D175&gt;0,(VLOOKUP($D175,Engagés!$C$10:$K$509,9,FALSE))," ")))</f>
        <v xml:space="preserve"> </v>
      </c>
      <c r="H175" s="170" t="str">
        <f>IF(ISNA(IF($D175&gt;0,(VLOOKUP($D175,Engagés!$C$10:$N$509,10,FALSE))," ")),"",(IF($D175&gt;0,(VLOOKUP($D175,Engagés!$C$10:$N$509,10,FALSE))," ")))</f>
        <v xml:space="preserve"> </v>
      </c>
      <c r="I175" s="490"/>
    </row>
    <row r="176" spans="1:9" ht="15.75" customHeight="1">
      <c r="A176" s="554">
        <f t="shared" si="5"/>
        <v>0</v>
      </c>
      <c r="B176" s="479" t="str">
        <f t="shared" si="4"/>
        <v/>
      </c>
      <c r="C176" s="486"/>
      <c r="D176" s="486"/>
      <c r="E176" s="171" t="str">
        <f>IF(ISNA(IF($D176&gt;0,CONCATENATE((VLOOKUP($D176,Engagés!$C$10:$K$509,6,FALSE))," ",(VLOOKUP($D176,Engagés!$C$10:$K$509,7,FALSE)))," ")),"",(IF($D176&gt;0,CONCATENATE((VLOOKUP($D176,Engagés!$C$10:$K$509,6,FALSE))," ",(VLOOKUP($D176,Engagés!$C$10:$K$509,7,FALSE)))," ")))</f>
        <v xml:space="preserve"> </v>
      </c>
      <c r="F176" s="171" t="str">
        <f>IF(ISNA(IF($D176&gt;0,(VLOOKUP($D176,Engagés!$C$10:$K$509,8,FALSE))," ")),"",(IF($D176&gt;0,(VLOOKUP($D176,Engagés!$C$10:$K$509,8,FALSE))," ")))</f>
        <v xml:space="preserve"> </v>
      </c>
      <c r="G176" s="171" t="str">
        <f>IF(ISNA(IF($D176&gt;0,(VLOOKUP($D176,Engagés!$C$10:$K$509,9,FALSE))," ")),"",(IF($D176&gt;0,(VLOOKUP($D176,Engagés!$C$10:$K$509,9,FALSE))," ")))</f>
        <v xml:space="preserve"> </v>
      </c>
      <c r="H176" s="170" t="str">
        <f>IF(ISNA(IF($D176&gt;0,(VLOOKUP($D176,Engagés!$C$10:$N$509,10,FALSE))," ")),"",(IF($D176&gt;0,(VLOOKUP($D176,Engagés!$C$10:$N$509,10,FALSE))," ")))</f>
        <v xml:space="preserve"> </v>
      </c>
      <c r="I176" s="490"/>
    </row>
    <row r="177" spans="1:9" ht="15.75" customHeight="1">
      <c r="A177" s="554">
        <f t="shared" si="5"/>
        <v>0</v>
      </c>
      <c r="B177" s="479" t="str">
        <f t="shared" si="4"/>
        <v/>
      </c>
      <c r="C177" s="486"/>
      <c r="D177" s="486"/>
      <c r="E177" s="171" t="str">
        <f>IF(ISNA(IF($D177&gt;0,CONCATENATE((VLOOKUP($D177,Engagés!$C$10:$K$509,6,FALSE))," ",(VLOOKUP($D177,Engagés!$C$10:$K$509,7,FALSE)))," ")),"",(IF($D177&gt;0,CONCATENATE((VLOOKUP($D177,Engagés!$C$10:$K$509,6,FALSE))," ",(VLOOKUP($D177,Engagés!$C$10:$K$509,7,FALSE)))," ")))</f>
        <v xml:space="preserve"> </v>
      </c>
      <c r="F177" s="171" t="str">
        <f>IF(ISNA(IF($D177&gt;0,(VLOOKUP($D177,Engagés!$C$10:$K$509,8,FALSE))," ")),"",(IF($D177&gt;0,(VLOOKUP($D177,Engagés!$C$10:$K$509,8,FALSE))," ")))</f>
        <v xml:space="preserve"> </v>
      </c>
      <c r="G177" s="171" t="str">
        <f>IF(ISNA(IF($D177&gt;0,(VLOOKUP($D177,Engagés!$C$10:$K$509,9,FALSE))," ")),"",(IF($D177&gt;0,(VLOOKUP($D177,Engagés!$C$10:$K$509,9,FALSE))," ")))</f>
        <v xml:space="preserve"> </v>
      </c>
      <c r="H177" s="170" t="str">
        <f>IF(ISNA(IF($D177&gt;0,(VLOOKUP($D177,Engagés!$C$10:$N$509,10,FALSE))," ")),"",(IF($D177&gt;0,(VLOOKUP($D177,Engagés!$C$10:$N$509,10,FALSE))," ")))</f>
        <v xml:space="preserve"> </v>
      </c>
      <c r="I177" s="490"/>
    </row>
    <row r="178" spans="1:9" ht="15.75" customHeight="1">
      <c r="A178" s="554">
        <f t="shared" si="5"/>
        <v>0</v>
      </c>
      <c r="B178" s="479" t="str">
        <f t="shared" si="4"/>
        <v/>
      </c>
      <c r="C178" s="486"/>
      <c r="D178" s="486"/>
      <c r="E178" s="171" t="str">
        <f>IF(ISNA(IF($D178&gt;0,CONCATENATE((VLOOKUP($D178,Engagés!$C$10:$K$509,6,FALSE))," ",(VLOOKUP($D178,Engagés!$C$10:$K$509,7,FALSE)))," ")),"",(IF($D178&gt;0,CONCATENATE((VLOOKUP($D178,Engagés!$C$10:$K$509,6,FALSE))," ",(VLOOKUP($D178,Engagés!$C$10:$K$509,7,FALSE)))," ")))</f>
        <v xml:space="preserve"> </v>
      </c>
      <c r="F178" s="171" t="str">
        <f>IF(ISNA(IF($D178&gt;0,(VLOOKUP($D178,Engagés!$C$10:$K$509,8,FALSE))," ")),"",(IF($D178&gt;0,(VLOOKUP($D178,Engagés!$C$10:$K$509,8,FALSE))," ")))</f>
        <v xml:space="preserve"> </v>
      </c>
      <c r="G178" s="171" t="str">
        <f>IF(ISNA(IF($D178&gt;0,(VLOOKUP($D178,Engagés!$C$10:$K$509,9,FALSE))," ")),"",(IF($D178&gt;0,(VLOOKUP($D178,Engagés!$C$10:$K$509,9,FALSE))," ")))</f>
        <v xml:space="preserve"> </v>
      </c>
      <c r="H178" s="170" t="str">
        <f>IF(ISNA(IF($D178&gt;0,(VLOOKUP($D178,Engagés!$C$10:$N$509,10,FALSE))," ")),"",(IF($D178&gt;0,(VLOOKUP($D178,Engagés!$C$10:$N$509,10,FALSE))," ")))</f>
        <v xml:space="preserve"> </v>
      </c>
      <c r="I178" s="490"/>
    </row>
    <row r="179" spans="1:9" ht="15.75" customHeight="1">
      <c r="A179" s="554">
        <f t="shared" si="5"/>
        <v>0</v>
      </c>
      <c r="B179" s="479" t="str">
        <f t="shared" si="4"/>
        <v/>
      </c>
      <c r="C179" s="486"/>
      <c r="D179" s="486"/>
      <c r="E179" s="171" t="str">
        <f>IF(ISNA(IF($D179&gt;0,CONCATENATE((VLOOKUP($D179,Engagés!$C$10:$K$509,6,FALSE))," ",(VLOOKUP($D179,Engagés!$C$10:$K$509,7,FALSE)))," ")),"",(IF($D179&gt;0,CONCATENATE((VLOOKUP($D179,Engagés!$C$10:$K$509,6,FALSE))," ",(VLOOKUP($D179,Engagés!$C$10:$K$509,7,FALSE)))," ")))</f>
        <v xml:space="preserve"> </v>
      </c>
      <c r="F179" s="171" t="str">
        <f>IF(ISNA(IF($D179&gt;0,(VLOOKUP($D179,Engagés!$C$10:$K$509,8,FALSE))," ")),"",(IF($D179&gt;0,(VLOOKUP($D179,Engagés!$C$10:$K$509,8,FALSE))," ")))</f>
        <v xml:space="preserve"> </v>
      </c>
      <c r="G179" s="171" t="str">
        <f>IF(ISNA(IF($D179&gt;0,(VLOOKUP($D179,Engagés!$C$10:$K$509,9,FALSE))," ")),"",(IF($D179&gt;0,(VLOOKUP($D179,Engagés!$C$10:$K$509,9,FALSE))," ")))</f>
        <v xml:space="preserve"> </v>
      </c>
      <c r="H179" s="170" t="str">
        <f>IF(ISNA(IF($D179&gt;0,(VLOOKUP($D179,Engagés!$C$10:$N$509,10,FALSE))," ")),"",(IF($D179&gt;0,(VLOOKUP($D179,Engagés!$C$10:$N$509,10,FALSE))," ")))</f>
        <v xml:space="preserve"> </v>
      </c>
      <c r="I179" s="490"/>
    </row>
    <row r="180" spans="1:9" ht="15.75" customHeight="1">
      <c r="A180" s="554">
        <f t="shared" si="5"/>
        <v>0</v>
      </c>
      <c r="B180" s="479" t="str">
        <f t="shared" si="4"/>
        <v/>
      </c>
      <c r="C180" s="486"/>
      <c r="D180" s="486"/>
      <c r="E180" s="171" t="str">
        <f>IF(ISNA(IF($D180&gt;0,CONCATENATE((VLOOKUP($D180,Engagés!$C$10:$K$509,6,FALSE))," ",(VLOOKUP($D180,Engagés!$C$10:$K$509,7,FALSE)))," ")),"",(IF($D180&gt;0,CONCATENATE((VLOOKUP($D180,Engagés!$C$10:$K$509,6,FALSE))," ",(VLOOKUP($D180,Engagés!$C$10:$K$509,7,FALSE)))," ")))</f>
        <v xml:space="preserve"> </v>
      </c>
      <c r="F180" s="171" t="str">
        <f>IF(ISNA(IF($D180&gt;0,(VLOOKUP($D180,Engagés!$C$10:$K$509,8,FALSE))," ")),"",(IF($D180&gt;0,(VLOOKUP($D180,Engagés!$C$10:$K$509,8,FALSE))," ")))</f>
        <v xml:space="preserve"> </v>
      </c>
      <c r="G180" s="171" t="str">
        <f>IF(ISNA(IF($D180&gt;0,(VLOOKUP($D180,Engagés!$C$10:$K$509,9,FALSE))," ")),"",(IF($D180&gt;0,(VLOOKUP($D180,Engagés!$C$10:$K$509,9,FALSE))," ")))</f>
        <v xml:space="preserve"> </v>
      </c>
      <c r="H180" s="170" t="str">
        <f>IF(ISNA(IF($D180&gt;0,(VLOOKUP($D180,Engagés!$C$10:$N$509,10,FALSE))," ")),"",(IF($D180&gt;0,(VLOOKUP($D180,Engagés!$C$10:$N$509,10,FALSE))," ")))</f>
        <v xml:space="preserve"> </v>
      </c>
      <c r="I180" s="490"/>
    </row>
    <row r="181" spans="1:9" ht="15.75" customHeight="1">
      <c r="A181" s="554">
        <f t="shared" si="5"/>
        <v>0</v>
      </c>
      <c r="B181" s="479" t="str">
        <f t="shared" si="4"/>
        <v/>
      </c>
      <c r="C181" s="486"/>
      <c r="D181" s="486"/>
      <c r="E181" s="171" t="str">
        <f>IF(ISNA(IF($D181&gt;0,CONCATENATE((VLOOKUP($D181,Engagés!$C$10:$K$509,6,FALSE))," ",(VLOOKUP($D181,Engagés!$C$10:$K$509,7,FALSE)))," ")),"",(IF($D181&gt;0,CONCATENATE((VLOOKUP($D181,Engagés!$C$10:$K$509,6,FALSE))," ",(VLOOKUP($D181,Engagés!$C$10:$K$509,7,FALSE)))," ")))</f>
        <v xml:space="preserve"> </v>
      </c>
      <c r="F181" s="171" t="str">
        <f>IF(ISNA(IF($D181&gt;0,(VLOOKUP($D181,Engagés!$C$10:$K$509,8,FALSE))," ")),"",(IF($D181&gt;0,(VLOOKUP($D181,Engagés!$C$10:$K$509,8,FALSE))," ")))</f>
        <v xml:space="preserve"> </v>
      </c>
      <c r="G181" s="171" t="str">
        <f>IF(ISNA(IF($D181&gt;0,(VLOOKUP($D181,Engagés!$C$10:$K$509,9,FALSE))," ")),"",(IF($D181&gt;0,(VLOOKUP($D181,Engagés!$C$10:$K$509,9,FALSE))," ")))</f>
        <v xml:space="preserve"> </v>
      </c>
      <c r="H181" s="170" t="str">
        <f>IF(ISNA(IF($D181&gt;0,(VLOOKUP($D181,Engagés!$C$10:$N$509,10,FALSE))," ")),"",(IF($D181&gt;0,(VLOOKUP($D181,Engagés!$C$10:$N$509,10,FALSE))," ")))</f>
        <v xml:space="preserve"> </v>
      </c>
      <c r="I181" s="490"/>
    </row>
    <row r="182" spans="1:9" ht="15.75" customHeight="1">
      <c r="A182" s="554">
        <f t="shared" si="5"/>
        <v>0</v>
      </c>
      <c r="B182" s="479" t="str">
        <f t="shared" si="4"/>
        <v/>
      </c>
      <c r="C182" s="486"/>
      <c r="D182" s="486"/>
      <c r="E182" s="171" t="str">
        <f>IF(ISNA(IF($D182&gt;0,CONCATENATE((VLOOKUP($D182,Engagés!$C$10:$K$509,6,FALSE))," ",(VLOOKUP($D182,Engagés!$C$10:$K$509,7,FALSE)))," ")),"",(IF($D182&gt;0,CONCATENATE((VLOOKUP($D182,Engagés!$C$10:$K$509,6,FALSE))," ",(VLOOKUP($D182,Engagés!$C$10:$K$509,7,FALSE)))," ")))</f>
        <v xml:space="preserve"> </v>
      </c>
      <c r="F182" s="171" t="str">
        <f>IF(ISNA(IF($D182&gt;0,(VLOOKUP($D182,Engagés!$C$10:$K$509,8,FALSE))," ")),"",(IF($D182&gt;0,(VLOOKUP($D182,Engagés!$C$10:$K$509,8,FALSE))," ")))</f>
        <v xml:space="preserve"> </v>
      </c>
      <c r="G182" s="171" t="str">
        <f>IF(ISNA(IF($D182&gt;0,(VLOOKUP($D182,Engagés!$C$10:$K$509,9,FALSE))," ")),"",(IF($D182&gt;0,(VLOOKUP($D182,Engagés!$C$10:$K$509,9,FALSE))," ")))</f>
        <v xml:space="preserve"> </v>
      </c>
      <c r="H182" s="170" t="str">
        <f>IF(ISNA(IF($D182&gt;0,(VLOOKUP($D182,Engagés!$C$10:$N$509,10,FALSE))," ")),"",(IF($D182&gt;0,(VLOOKUP($D182,Engagés!$C$10:$N$509,10,FALSE))," ")))</f>
        <v xml:space="preserve"> </v>
      </c>
      <c r="I182" s="490"/>
    </row>
    <row r="183" spans="1:9" ht="15.75" customHeight="1">
      <c r="A183" s="554">
        <f t="shared" si="5"/>
        <v>0</v>
      </c>
      <c r="B183" s="479" t="str">
        <f t="shared" si="4"/>
        <v/>
      </c>
      <c r="C183" s="486"/>
      <c r="D183" s="486"/>
      <c r="E183" s="171" t="str">
        <f>IF(ISNA(IF($D183&gt;0,CONCATENATE((VLOOKUP($D183,Engagés!$C$10:$K$509,6,FALSE))," ",(VLOOKUP($D183,Engagés!$C$10:$K$509,7,FALSE)))," ")),"",(IF($D183&gt;0,CONCATENATE((VLOOKUP($D183,Engagés!$C$10:$K$509,6,FALSE))," ",(VLOOKUP($D183,Engagés!$C$10:$K$509,7,FALSE)))," ")))</f>
        <v xml:space="preserve"> </v>
      </c>
      <c r="F183" s="171" t="str">
        <f>IF(ISNA(IF($D183&gt;0,(VLOOKUP($D183,Engagés!$C$10:$K$509,8,FALSE))," ")),"",(IF($D183&gt;0,(VLOOKUP($D183,Engagés!$C$10:$K$509,8,FALSE))," ")))</f>
        <v xml:space="preserve"> </v>
      </c>
      <c r="G183" s="171" t="str">
        <f>IF(ISNA(IF($D183&gt;0,(VLOOKUP($D183,Engagés!$C$10:$K$509,9,FALSE))," ")),"",(IF($D183&gt;0,(VLOOKUP($D183,Engagés!$C$10:$K$509,9,FALSE))," ")))</f>
        <v xml:space="preserve"> </v>
      </c>
      <c r="H183" s="170" t="str">
        <f>IF(ISNA(IF($D183&gt;0,(VLOOKUP($D183,Engagés!$C$10:$N$509,10,FALSE))," ")),"",(IF($D183&gt;0,(VLOOKUP($D183,Engagés!$C$10:$N$509,10,FALSE))," ")))</f>
        <v xml:space="preserve"> </v>
      </c>
      <c r="I183" s="490"/>
    </row>
    <row r="184" spans="1:9" ht="15.75" customHeight="1">
      <c r="A184" s="554">
        <f t="shared" si="5"/>
        <v>0</v>
      </c>
      <c r="B184" s="479" t="str">
        <f t="shared" si="4"/>
        <v/>
      </c>
      <c r="C184" s="486"/>
      <c r="D184" s="486"/>
      <c r="E184" s="171" t="str">
        <f>IF(ISNA(IF($D184&gt;0,CONCATENATE((VLOOKUP($D184,Engagés!$C$10:$K$509,6,FALSE))," ",(VLOOKUP($D184,Engagés!$C$10:$K$509,7,FALSE)))," ")),"",(IF($D184&gt;0,CONCATENATE((VLOOKUP($D184,Engagés!$C$10:$K$509,6,FALSE))," ",(VLOOKUP($D184,Engagés!$C$10:$K$509,7,FALSE)))," ")))</f>
        <v xml:space="preserve"> </v>
      </c>
      <c r="F184" s="171" t="str">
        <f>IF(ISNA(IF($D184&gt;0,(VLOOKUP($D184,Engagés!$C$10:$K$509,8,FALSE))," ")),"",(IF($D184&gt;0,(VLOOKUP($D184,Engagés!$C$10:$K$509,8,FALSE))," ")))</f>
        <v xml:space="preserve"> </v>
      </c>
      <c r="G184" s="171" t="str">
        <f>IF(ISNA(IF($D184&gt;0,(VLOOKUP($D184,Engagés!$C$10:$K$509,9,FALSE))," ")),"",(IF($D184&gt;0,(VLOOKUP($D184,Engagés!$C$10:$K$509,9,FALSE))," ")))</f>
        <v xml:space="preserve"> </v>
      </c>
      <c r="H184" s="170" t="str">
        <f>IF(ISNA(IF($D184&gt;0,(VLOOKUP($D184,Engagés!$C$10:$N$509,10,FALSE))," ")),"",(IF($D184&gt;0,(VLOOKUP($D184,Engagés!$C$10:$N$509,10,FALSE))," ")))</f>
        <v xml:space="preserve"> </v>
      </c>
      <c r="I184" s="490"/>
    </row>
    <row r="185" spans="1:9" ht="15.75" customHeight="1">
      <c r="A185" s="554">
        <f t="shared" si="5"/>
        <v>0</v>
      </c>
      <c r="B185" s="479" t="str">
        <f t="shared" si="4"/>
        <v/>
      </c>
      <c r="C185" s="486"/>
      <c r="D185" s="486"/>
      <c r="E185" s="171" t="str">
        <f>IF(ISNA(IF($D185&gt;0,CONCATENATE((VLOOKUP($D185,Engagés!$C$10:$K$509,6,FALSE))," ",(VLOOKUP($D185,Engagés!$C$10:$K$509,7,FALSE)))," ")),"",(IF($D185&gt;0,CONCATENATE((VLOOKUP($D185,Engagés!$C$10:$K$509,6,FALSE))," ",(VLOOKUP($D185,Engagés!$C$10:$K$509,7,FALSE)))," ")))</f>
        <v xml:space="preserve"> </v>
      </c>
      <c r="F185" s="171" t="str">
        <f>IF(ISNA(IF($D185&gt;0,(VLOOKUP($D185,Engagés!$C$10:$K$509,8,FALSE))," ")),"",(IF($D185&gt;0,(VLOOKUP($D185,Engagés!$C$10:$K$509,8,FALSE))," ")))</f>
        <v xml:space="preserve"> </v>
      </c>
      <c r="G185" s="171" t="str">
        <f>IF(ISNA(IF($D185&gt;0,(VLOOKUP($D185,Engagés!$C$10:$K$509,9,FALSE))," ")),"",(IF($D185&gt;0,(VLOOKUP($D185,Engagés!$C$10:$K$509,9,FALSE))," ")))</f>
        <v xml:space="preserve"> </v>
      </c>
      <c r="H185" s="170" t="str">
        <f>IF(ISNA(IF($D185&gt;0,(VLOOKUP($D185,Engagés!$C$10:$N$509,10,FALSE))," ")),"",(IF($D185&gt;0,(VLOOKUP($D185,Engagés!$C$10:$N$509,10,FALSE))," ")))</f>
        <v xml:space="preserve"> </v>
      </c>
      <c r="I185" s="490"/>
    </row>
    <row r="186" spans="1:9" ht="15.75" customHeight="1">
      <c r="A186" s="554">
        <f t="shared" si="5"/>
        <v>0</v>
      </c>
      <c r="B186" s="479" t="str">
        <f t="shared" si="4"/>
        <v/>
      </c>
      <c r="C186" s="486"/>
      <c r="D186" s="486"/>
      <c r="E186" s="171" t="str">
        <f>IF(ISNA(IF($D186&gt;0,CONCATENATE((VLOOKUP($D186,Engagés!$C$10:$K$509,6,FALSE))," ",(VLOOKUP($D186,Engagés!$C$10:$K$509,7,FALSE)))," ")),"",(IF($D186&gt;0,CONCATENATE((VLOOKUP($D186,Engagés!$C$10:$K$509,6,FALSE))," ",(VLOOKUP($D186,Engagés!$C$10:$K$509,7,FALSE)))," ")))</f>
        <v xml:space="preserve"> </v>
      </c>
      <c r="F186" s="171" t="str">
        <f>IF(ISNA(IF($D186&gt;0,(VLOOKUP($D186,Engagés!$C$10:$K$509,8,FALSE))," ")),"",(IF($D186&gt;0,(VLOOKUP($D186,Engagés!$C$10:$K$509,8,FALSE))," ")))</f>
        <v xml:space="preserve"> </v>
      </c>
      <c r="G186" s="171" t="str">
        <f>IF(ISNA(IF($D186&gt;0,(VLOOKUP($D186,Engagés!$C$10:$K$509,9,FALSE))," ")),"",(IF($D186&gt;0,(VLOOKUP($D186,Engagés!$C$10:$K$509,9,FALSE))," ")))</f>
        <v xml:space="preserve"> </v>
      </c>
      <c r="H186" s="170" t="str">
        <f>IF(ISNA(IF($D186&gt;0,(VLOOKUP($D186,Engagés!$C$10:$N$509,10,FALSE))," ")),"",(IF($D186&gt;0,(VLOOKUP($D186,Engagés!$C$10:$N$509,10,FALSE))," ")))</f>
        <v xml:space="preserve"> </v>
      </c>
      <c r="I186" s="490"/>
    </row>
    <row r="187" spans="1:9" ht="15.75" customHeight="1">
      <c r="A187" s="554">
        <f t="shared" si="5"/>
        <v>0</v>
      </c>
      <c r="B187" s="479" t="str">
        <f t="shared" si="4"/>
        <v/>
      </c>
      <c r="C187" s="486"/>
      <c r="D187" s="486"/>
      <c r="E187" s="171" t="str">
        <f>IF(ISNA(IF($D187&gt;0,CONCATENATE((VLOOKUP($D187,Engagés!$C$10:$K$509,6,FALSE))," ",(VLOOKUP($D187,Engagés!$C$10:$K$509,7,FALSE)))," ")),"",(IF($D187&gt;0,CONCATENATE((VLOOKUP($D187,Engagés!$C$10:$K$509,6,FALSE))," ",(VLOOKUP($D187,Engagés!$C$10:$K$509,7,FALSE)))," ")))</f>
        <v xml:space="preserve"> </v>
      </c>
      <c r="F187" s="171" t="str">
        <f>IF(ISNA(IF($D187&gt;0,(VLOOKUP($D187,Engagés!$C$10:$K$509,8,FALSE))," ")),"",(IF($D187&gt;0,(VLOOKUP($D187,Engagés!$C$10:$K$509,8,FALSE))," ")))</f>
        <v xml:space="preserve"> </v>
      </c>
      <c r="G187" s="171" t="str">
        <f>IF(ISNA(IF($D187&gt;0,(VLOOKUP($D187,Engagés!$C$10:$K$509,9,FALSE))," ")),"",(IF($D187&gt;0,(VLOOKUP($D187,Engagés!$C$10:$K$509,9,FALSE))," ")))</f>
        <v xml:space="preserve"> </v>
      </c>
      <c r="H187" s="170" t="str">
        <f>IF(ISNA(IF($D187&gt;0,(VLOOKUP($D187,Engagés!$C$10:$N$509,10,FALSE))," ")),"",(IF($D187&gt;0,(VLOOKUP($D187,Engagés!$C$10:$N$509,10,FALSE))," ")))</f>
        <v xml:space="preserve"> </v>
      </c>
      <c r="I187" s="490"/>
    </row>
    <row r="188" spans="1:9" ht="15.75" customHeight="1">
      <c r="A188" s="554">
        <f t="shared" si="5"/>
        <v>0</v>
      </c>
      <c r="B188" s="479" t="str">
        <f t="shared" si="4"/>
        <v/>
      </c>
      <c r="C188" s="486"/>
      <c r="D188" s="486"/>
      <c r="E188" s="171" t="str">
        <f>IF(ISNA(IF($D188&gt;0,CONCATENATE((VLOOKUP($D188,Engagés!$C$10:$K$509,6,FALSE))," ",(VLOOKUP($D188,Engagés!$C$10:$K$509,7,FALSE)))," ")),"",(IF($D188&gt;0,CONCATENATE((VLOOKUP($D188,Engagés!$C$10:$K$509,6,FALSE))," ",(VLOOKUP($D188,Engagés!$C$10:$K$509,7,FALSE)))," ")))</f>
        <v xml:space="preserve"> </v>
      </c>
      <c r="F188" s="171" t="str">
        <f>IF(ISNA(IF($D188&gt;0,(VLOOKUP($D188,Engagés!$C$10:$K$509,8,FALSE))," ")),"",(IF($D188&gt;0,(VLOOKUP($D188,Engagés!$C$10:$K$509,8,FALSE))," ")))</f>
        <v xml:space="preserve"> </v>
      </c>
      <c r="G188" s="171" t="str">
        <f>IF(ISNA(IF($D188&gt;0,(VLOOKUP($D188,Engagés!$C$10:$K$509,9,FALSE))," ")),"",(IF($D188&gt;0,(VLOOKUP($D188,Engagés!$C$10:$K$509,9,FALSE))," ")))</f>
        <v xml:space="preserve"> </v>
      </c>
      <c r="H188" s="170" t="str">
        <f>IF(ISNA(IF($D188&gt;0,(VLOOKUP($D188,Engagés!$C$10:$N$509,10,FALSE))," ")),"",(IF($D188&gt;0,(VLOOKUP($D188,Engagés!$C$10:$N$509,10,FALSE))," ")))</f>
        <v xml:space="preserve"> </v>
      </c>
      <c r="I188" s="490"/>
    </row>
    <row r="189" spans="1:9" ht="15.75" customHeight="1">
      <c r="A189" s="554">
        <f t="shared" si="5"/>
        <v>0</v>
      </c>
      <c r="B189" s="479" t="str">
        <f t="shared" si="4"/>
        <v/>
      </c>
      <c r="C189" s="486"/>
      <c r="D189" s="486"/>
      <c r="E189" s="171" t="str">
        <f>IF(ISNA(IF($D189&gt;0,CONCATENATE((VLOOKUP($D189,Engagés!$C$10:$K$509,6,FALSE))," ",(VLOOKUP($D189,Engagés!$C$10:$K$509,7,FALSE)))," ")),"",(IF($D189&gt;0,CONCATENATE((VLOOKUP($D189,Engagés!$C$10:$K$509,6,FALSE))," ",(VLOOKUP($D189,Engagés!$C$10:$K$509,7,FALSE)))," ")))</f>
        <v xml:space="preserve"> </v>
      </c>
      <c r="F189" s="171" t="str">
        <f>IF(ISNA(IF($D189&gt;0,(VLOOKUP($D189,Engagés!$C$10:$K$509,8,FALSE))," ")),"",(IF($D189&gt;0,(VLOOKUP($D189,Engagés!$C$10:$K$509,8,FALSE))," ")))</f>
        <v xml:space="preserve"> </v>
      </c>
      <c r="G189" s="171" t="str">
        <f>IF(ISNA(IF($D189&gt;0,(VLOOKUP($D189,Engagés!$C$10:$K$509,9,FALSE))," ")),"",(IF($D189&gt;0,(VLOOKUP($D189,Engagés!$C$10:$K$509,9,FALSE))," ")))</f>
        <v xml:space="preserve"> </v>
      </c>
      <c r="H189" s="170" t="str">
        <f>IF(ISNA(IF($D189&gt;0,(VLOOKUP($D189,Engagés!$C$10:$N$509,10,FALSE))," ")),"",(IF($D189&gt;0,(VLOOKUP($D189,Engagés!$C$10:$N$509,10,FALSE))," ")))</f>
        <v xml:space="preserve"> </v>
      </c>
      <c r="I189" s="490"/>
    </row>
    <row r="190" spans="1:9" ht="15.75" customHeight="1">
      <c r="A190" s="554">
        <f t="shared" si="5"/>
        <v>0</v>
      </c>
      <c r="B190" s="479" t="str">
        <f t="shared" si="4"/>
        <v/>
      </c>
      <c r="C190" s="486"/>
      <c r="D190" s="486"/>
      <c r="E190" s="171" t="str">
        <f>IF(ISNA(IF($D190&gt;0,CONCATENATE((VLOOKUP($D190,Engagés!$C$10:$K$509,6,FALSE))," ",(VLOOKUP($D190,Engagés!$C$10:$K$509,7,FALSE)))," ")),"",(IF($D190&gt;0,CONCATENATE((VLOOKUP($D190,Engagés!$C$10:$K$509,6,FALSE))," ",(VLOOKUP($D190,Engagés!$C$10:$K$509,7,FALSE)))," ")))</f>
        <v xml:space="preserve"> </v>
      </c>
      <c r="F190" s="171" t="str">
        <f>IF(ISNA(IF($D190&gt;0,(VLOOKUP($D190,Engagés!$C$10:$K$509,8,FALSE))," ")),"",(IF($D190&gt;0,(VLOOKUP($D190,Engagés!$C$10:$K$509,8,FALSE))," ")))</f>
        <v xml:space="preserve"> </v>
      </c>
      <c r="G190" s="171" t="str">
        <f>IF(ISNA(IF($D190&gt;0,(VLOOKUP($D190,Engagés!$C$10:$K$509,9,FALSE))," ")),"",(IF($D190&gt;0,(VLOOKUP($D190,Engagés!$C$10:$K$509,9,FALSE))," ")))</f>
        <v xml:space="preserve"> </v>
      </c>
      <c r="H190" s="170" t="str">
        <f>IF(ISNA(IF($D190&gt;0,(VLOOKUP($D190,Engagés!$C$10:$N$509,10,FALSE))," ")),"",(IF($D190&gt;0,(VLOOKUP($D190,Engagés!$C$10:$N$509,10,FALSE))," ")))</f>
        <v xml:space="preserve"> </v>
      </c>
      <c r="I190" s="490"/>
    </row>
    <row r="191" spans="1:9" ht="15.75" customHeight="1">
      <c r="A191" s="554">
        <f t="shared" si="5"/>
        <v>0</v>
      </c>
      <c r="B191" s="479" t="str">
        <f t="shared" si="4"/>
        <v/>
      </c>
      <c r="C191" s="486"/>
      <c r="D191" s="486"/>
      <c r="E191" s="171" t="str">
        <f>IF(ISNA(IF($D191&gt;0,CONCATENATE((VLOOKUP($D191,Engagés!$C$10:$K$509,6,FALSE))," ",(VLOOKUP($D191,Engagés!$C$10:$K$509,7,FALSE)))," ")),"",(IF($D191&gt;0,CONCATENATE((VLOOKUP($D191,Engagés!$C$10:$K$509,6,FALSE))," ",(VLOOKUP($D191,Engagés!$C$10:$K$509,7,FALSE)))," ")))</f>
        <v xml:space="preserve"> </v>
      </c>
      <c r="F191" s="171" t="str">
        <f>IF(ISNA(IF($D191&gt;0,(VLOOKUP($D191,Engagés!$C$10:$K$509,8,FALSE))," ")),"",(IF($D191&gt;0,(VLOOKUP($D191,Engagés!$C$10:$K$509,8,FALSE))," ")))</f>
        <v xml:space="preserve"> </v>
      </c>
      <c r="G191" s="171" t="str">
        <f>IF(ISNA(IF($D191&gt;0,(VLOOKUP($D191,Engagés!$C$10:$K$509,9,FALSE))," ")),"",(IF($D191&gt;0,(VLOOKUP($D191,Engagés!$C$10:$K$509,9,FALSE))," ")))</f>
        <v xml:space="preserve"> </v>
      </c>
      <c r="H191" s="170" t="str">
        <f>IF(ISNA(IF($D191&gt;0,(VLOOKUP($D191,Engagés!$C$10:$N$509,10,FALSE))," ")),"",(IF($D191&gt;0,(VLOOKUP($D191,Engagés!$C$10:$N$509,10,FALSE))," ")))</f>
        <v xml:space="preserve"> </v>
      </c>
      <c r="I191" s="490"/>
    </row>
    <row r="192" spans="1:9" ht="15.75" customHeight="1">
      <c r="A192" s="554">
        <f t="shared" si="5"/>
        <v>0</v>
      </c>
      <c r="B192" s="479" t="str">
        <f t="shared" si="4"/>
        <v/>
      </c>
      <c r="C192" s="486"/>
      <c r="D192" s="486"/>
      <c r="E192" s="171" t="str">
        <f>IF(ISNA(IF($D192&gt;0,CONCATENATE((VLOOKUP($D192,Engagés!$C$10:$K$509,6,FALSE))," ",(VLOOKUP($D192,Engagés!$C$10:$K$509,7,FALSE)))," ")),"",(IF($D192&gt;0,CONCATENATE((VLOOKUP($D192,Engagés!$C$10:$K$509,6,FALSE))," ",(VLOOKUP($D192,Engagés!$C$10:$K$509,7,FALSE)))," ")))</f>
        <v xml:space="preserve"> </v>
      </c>
      <c r="F192" s="171" t="str">
        <f>IF(ISNA(IF($D192&gt;0,(VLOOKUP($D192,Engagés!$C$10:$K$509,8,FALSE))," ")),"",(IF($D192&gt;0,(VLOOKUP($D192,Engagés!$C$10:$K$509,8,FALSE))," ")))</f>
        <v xml:space="preserve"> </v>
      </c>
      <c r="G192" s="171" t="str">
        <f>IF(ISNA(IF($D192&gt;0,(VLOOKUP($D192,Engagés!$C$10:$K$509,9,FALSE))," ")),"",(IF($D192&gt;0,(VLOOKUP($D192,Engagés!$C$10:$K$509,9,FALSE))," ")))</f>
        <v xml:space="preserve"> </v>
      </c>
      <c r="H192" s="170" t="str">
        <f>IF(ISNA(IF($D192&gt;0,(VLOOKUP($D192,Engagés!$C$10:$N$509,10,FALSE))," ")),"",(IF($D192&gt;0,(VLOOKUP($D192,Engagés!$C$10:$N$509,10,FALSE))," ")))</f>
        <v xml:space="preserve"> </v>
      </c>
      <c r="I192" s="490"/>
    </row>
    <row r="193" spans="1:9" ht="15.75" customHeight="1">
      <c r="A193" s="554">
        <f t="shared" si="5"/>
        <v>0</v>
      </c>
      <c r="B193" s="479" t="str">
        <f t="shared" si="4"/>
        <v/>
      </c>
      <c r="C193" s="486"/>
      <c r="D193" s="486"/>
      <c r="E193" s="171" t="str">
        <f>IF(ISNA(IF($D193&gt;0,CONCATENATE((VLOOKUP($D193,Engagés!$C$10:$K$509,6,FALSE))," ",(VLOOKUP($D193,Engagés!$C$10:$K$509,7,FALSE)))," ")),"",(IF($D193&gt;0,CONCATENATE((VLOOKUP($D193,Engagés!$C$10:$K$509,6,FALSE))," ",(VLOOKUP($D193,Engagés!$C$10:$K$509,7,FALSE)))," ")))</f>
        <v xml:space="preserve"> </v>
      </c>
      <c r="F193" s="171" t="str">
        <f>IF(ISNA(IF($D193&gt;0,(VLOOKUP($D193,Engagés!$C$10:$K$509,8,FALSE))," ")),"",(IF($D193&gt;0,(VLOOKUP($D193,Engagés!$C$10:$K$509,8,FALSE))," ")))</f>
        <v xml:space="preserve"> </v>
      </c>
      <c r="G193" s="171" t="str">
        <f>IF(ISNA(IF($D193&gt;0,(VLOOKUP($D193,Engagés!$C$10:$K$509,9,FALSE))," ")),"",(IF($D193&gt;0,(VLOOKUP($D193,Engagés!$C$10:$K$509,9,FALSE))," ")))</f>
        <v xml:space="preserve"> </v>
      </c>
      <c r="H193" s="170" t="str">
        <f>IF(ISNA(IF($D193&gt;0,(VLOOKUP($D193,Engagés!$C$10:$N$509,10,FALSE))," ")),"",(IF($D193&gt;0,(VLOOKUP($D193,Engagés!$C$10:$N$509,10,FALSE))," ")))</f>
        <v xml:space="preserve"> </v>
      </c>
      <c r="I193" s="490"/>
    </row>
    <row r="194" spans="1:9" ht="15.75" customHeight="1">
      <c r="A194" s="554">
        <f t="shared" si="5"/>
        <v>0</v>
      </c>
      <c r="B194" s="479" t="str">
        <f t="shared" si="4"/>
        <v/>
      </c>
      <c r="C194" s="486"/>
      <c r="D194" s="486"/>
      <c r="E194" s="171" t="str">
        <f>IF(ISNA(IF($D194&gt;0,CONCATENATE((VLOOKUP($D194,Engagés!$C$10:$K$509,6,FALSE))," ",(VLOOKUP($D194,Engagés!$C$10:$K$509,7,FALSE)))," ")),"",(IF($D194&gt;0,CONCATENATE((VLOOKUP($D194,Engagés!$C$10:$K$509,6,FALSE))," ",(VLOOKUP($D194,Engagés!$C$10:$K$509,7,FALSE)))," ")))</f>
        <v xml:space="preserve"> </v>
      </c>
      <c r="F194" s="171" t="str">
        <f>IF(ISNA(IF($D194&gt;0,(VLOOKUP($D194,Engagés!$C$10:$K$509,8,FALSE))," ")),"",(IF($D194&gt;0,(VLOOKUP($D194,Engagés!$C$10:$K$509,8,FALSE))," ")))</f>
        <v xml:space="preserve"> </v>
      </c>
      <c r="G194" s="171" t="str">
        <f>IF(ISNA(IF($D194&gt;0,(VLOOKUP($D194,Engagés!$C$10:$K$509,9,FALSE))," ")),"",(IF($D194&gt;0,(VLOOKUP($D194,Engagés!$C$10:$K$509,9,FALSE))," ")))</f>
        <v xml:space="preserve"> </v>
      </c>
      <c r="H194" s="170" t="str">
        <f>IF(ISNA(IF($D194&gt;0,(VLOOKUP($D194,Engagés!$C$10:$N$509,10,FALSE))," ")),"",(IF($D194&gt;0,(VLOOKUP($D194,Engagés!$C$10:$N$509,10,FALSE))," ")))</f>
        <v xml:space="preserve"> </v>
      </c>
      <c r="I194" s="490"/>
    </row>
    <row r="195" spans="1:9" ht="15.75" customHeight="1">
      <c r="A195" s="554">
        <f t="shared" si="5"/>
        <v>0</v>
      </c>
      <c r="B195" s="479" t="str">
        <f t="shared" si="4"/>
        <v/>
      </c>
      <c r="C195" s="486"/>
      <c r="D195" s="486"/>
      <c r="E195" s="171" t="str">
        <f>IF(ISNA(IF($D195&gt;0,CONCATENATE((VLOOKUP($D195,Engagés!$C$10:$K$509,6,FALSE))," ",(VLOOKUP($D195,Engagés!$C$10:$K$509,7,FALSE)))," ")),"",(IF($D195&gt;0,CONCATENATE((VLOOKUP($D195,Engagés!$C$10:$K$509,6,FALSE))," ",(VLOOKUP($D195,Engagés!$C$10:$K$509,7,FALSE)))," ")))</f>
        <v xml:space="preserve"> </v>
      </c>
      <c r="F195" s="171" t="str">
        <f>IF(ISNA(IF($D195&gt;0,(VLOOKUP($D195,Engagés!$C$10:$K$509,8,FALSE))," ")),"",(IF($D195&gt;0,(VLOOKUP($D195,Engagés!$C$10:$K$509,8,FALSE))," ")))</f>
        <v xml:space="preserve"> </v>
      </c>
      <c r="G195" s="171" t="str">
        <f>IF(ISNA(IF($D195&gt;0,(VLOOKUP($D195,Engagés!$C$10:$K$509,9,FALSE))," ")),"",(IF($D195&gt;0,(VLOOKUP($D195,Engagés!$C$10:$K$509,9,FALSE))," ")))</f>
        <v xml:space="preserve"> </v>
      </c>
      <c r="H195" s="170" t="str">
        <f>IF(ISNA(IF($D195&gt;0,(VLOOKUP($D195,Engagés!$C$10:$N$509,10,FALSE))," ")),"",(IF($D195&gt;0,(VLOOKUP($D195,Engagés!$C$10:$N$509,10,FALSE))," ")))</f>
        <v xml:space="preserve"> </v>
      </c>
      <c r="I195" s="490"/>
    </row>
    <row r="196" spans="1:9" ht="15.75" customHeight="1">
      <c r="A196" s="554">
        <f t="shared" si="5"/>
        <v>0</v>
      </c>
      <c r="B196" s="479" t="str">
        <f t="shared" si="4"/>
        <v/>
      </c>
      <c r="C196" s="486"/>
      <c r="D196" s="486"/>
      <c r="E196" s="171" t="str">
        <f>IF(ISNA(IF($D196&gt;0,CONCATENATE((VLOOKUP($D196,Engagés!$C$10:$K$509,6,FALSE))," ",(VLOOKUP($D196,Engagés!$C$10:$K$509,7,FALSE)))," ")),"",(IF($D196&gt;0,CONCATENATE((VLOOKUP($D196,Engagés!$C$10:$K$509,6,FALSE))," ",(VLOOKUP($D196,Engagés!$C$10:$K$509,7,FALSE)))," ")))</f>
        <v xml:space="preserve"> </v>
      </c>
      <c r="F196" s="171" t="str">
        <f>IF(ISNA(IF($D196&gt;0,(VLOOKUP($D196,Engagés!$C$10:$K$509,8,FALSE))," ")),"",(IF($D196&gt;0,(VLOOKUP($D196,Engagés!$C$10:$K$509,8,FALSE))," ")))</f>
        <v xml:space="preserve"> </v>
      </c>
      <c r="G196" s="171" t="str">
        <f>IF(ISNA(IF($D196&gt;0,(VLOOKUP($D196,Engagés!$C$10:$K$509,9,FALSE))," ")),"",(IF($D196&gt;0,(VLOOKUP($D196,Engagés!$C$10:$K$509,9,FALSE))," ")))</f>
        <v xml:space="preserve"> </v>
      </c>
      <c r="H196" s="170" t="str">
        <f>IF(ISNA(IF($D196&gt;0,(VLOOKUP($D196,Engagés!$C$10:$N$509,10,FALSE))," ")),"",(IF($D196&gt;0,(VLOOKUP($D196,Engagés!$C$10:$N$509,10,FALSE))," ")))</f>
        <v xml:space="preserve"> </v>
      </c>
      <c r="I196" s="490"/>
    </row>
    <row r="197" spans="1:9" ht="15.75" customHeight="1">
      <c r="A197" s="554">
        <f t="shared" si="5"/>
        <v>0</v>
      </c>
      <c r="B197" s="479" t="str">
        <f t="shared" si="4"/>
        <v/>
      </c>
      <c r="C197" s="486"/>
      <c r="D197" s="486"/>
      <c r="E197" s="171" t="str">
        <f>IF(ISNA(IF($D197&gt;0,CONCATENATE((VLOOKUP($D197,Engagés!$C$10:$K$509,6,FALSE))," ",(VLOOKUP($D197,Engagés!$C$10:$K$509,7,FALSE)))," ")),"",(IF($D197&gt;0,CONCATENATE((VLOOKUP($D197,Engagés!$C$10:$K$509,6,FALSE))," ",(VLOOKUP($D197,Engagés!$C$10:$K$509,7,FALSE)))," ")))</f>
        <v xml:space="preserve"> </v>
      </c>
      <c r="F197" s="171" t="str">
        <f>IF(ISNA(IF($D197&gt;0,(VLOOKUP($D197,Engagés!$C$10:$K$509,8,FALSE))," ")),"",(IF($D197&gt;0,(VLOOKUP($D197,Engagés!$C$10:$K$509,8,FALSE))," ")))</f>
        <v xml:space="preserve"> </v>
      </c>
      <c r="G197" s="171" t="str">
        <f>IF(ISNA(IF($D197&gt;0,(VLOOKUP($D197,Engagés!$C$10:$K$509,9,FALSE))," ")),"",(IF($D197&gt;0,(VLOOKUP($D197,Engagés!$C$10:$K$509,9,FALSE))," ")))</f>
        <v xml:space="preserve"> </v>
      </c>
      <c r="H197" s="170" t="str">
        <f>IF(ISNA(IF($D197&gt;0,(VLOOKUP($D197,Engagés!$C$10:$N$509,10,FALSE))," ")),"",(IF($D197&gt;0,(VLOOKUP($D197,Engagés!$C$10:$N$509,10,FALSE))," ")))</f>
        <v xml:space="preserve"> </v>
      </c>
      <c r="I197" s="490"/>
    </row>
    <row r="198" spans="1:9" ht="15.75" customHeight="1">
      <c r="A198" s="554">
        <f t="shared" si="5"/>
        <v>0</v>
      </c>
      <c r="B198" s="479" t="str">
        <f t="shared" ref="B198:B206" si="6">IF(C198&gt;0,RANK(C198,$C$6:$C$205,1),"")</f>
        <v/>
      </c>
      <c r="C198" s="486"/>
      <c r="D198" s="486"/>
      <c r="E198" s="171" t="str">
        <f>IF(ISNA(IF($D198&gt;0,CONCATENATE((VLOOKUP($D198,Engagés!$C$10:$K$509,6,FALSE))," ",(VLOOKUP($D198,Engagés!$C$10:$K$509,7,FALSE)))," ")),"",(IF($D198&gt;0,CONCATENATE((VLOOKUP($D198,Engagés!$C$10:$K$509,6,FALSE))," ",(VLOOKUP($D198,Engagés!$C$10:$K$509,7,FALSE)))," ")))</f>
        <v xml:space="preserve"> </v>
      </c>
      <c r="F198" s="171" t="str">
        <f>IF(ISNA(IF($D198&gt;0,(VLOOKUP($D198,Engagés!$C$10:$K$509,8,FALSE))," ")),"",(IF($D198&gt;0,(VLOOKUP($D198,Engagés!$C$10:$K$509,8,FALSE))," ")))</f>
        <v xml:space="preserve"> </v>
      </c>
      <c r="G198" s="171" t="str">
        <f>IF(ISNA(IF($D198&gt;0,(VLOOKUP($D198,Engagés!$C$10:$K$509,9,FALSE))," ")),"",(IF($D198&gt;0,(VLOOKUP($D198,Engagés!$C$10:$K$509,9,FALSE))," ")))</f>
        <v xml:space="preserve"> </v>
      </c>
      <c r="H198" s="170" t="str">
        <f>IF(ISNA(IF($D198&gt;0,(VLOOKUP($D198,Engagés!$C$10:$N$509,10,FALSE))," ")),"",(IF($D198&gt;0,(VLOOKUP($D198,Engagés!$C$10:$N$509,10,FALSE))," ")))</f>
        <v xml:space="preserve"> </v>
      </c>
      <c r="I198" s="490"/>
    </row>
    <row r="199" spans="1:9" ht="15.75" customHeight="1">
      <c r="A199" s="554">
        <f t="shared" ref="A199:A205" si="7">IF(LEN(B199)&gt;0,1,0)</f>
        <v>0</v>
      </c>
      <c r="B199" s="479" t="str">
        <f t="shared" si="6"/>
        <v/>
      </c>
      <c r="C199" s="486"/>
      <c r="D199" s="486"/>
      <c r="E199" s="171" t="str">
        <f>IF(ISNA(IF($D199&gt;0,CONCATENATE((VLOOKUP($D199,Engagés!$C$10:$K$509,6,FALSE))," ",(VLOOKUP($D199,Engagés!$C$10:$K$509,7,FALSE)))," ")),"",(IF($D199&gt;0,CONCATENATE((VLOOKUP($D199,Engagés!$C$10:$K$509,6,FALSE))," ",(VLOOKUP($D199,Engagés!$C$10:$K$509,7,FALSE)))," ")))</f>
        <v xml:space="preserve"> </v>
      </c>
      <c r="F199" s="171" t="str">
        <f>IF(ISNA(IF($D199&gt;0,(VLOOKUP($D199,Engagés!$C$10:$K$509,8,FALSE))," ")),"",(IF($D199&gt;0,(VLOOKUP($D199,Engagés!$C$10:$K$509,8,FALSE))," ")))</f>
        <v xml:space="preserve"> </v>
      </c>
      <c r="G199" s="171" t="str">
        <f>IF(ISNA(IF($D199&gt;0,(VLOOKUP($D199,Engagés!$C$10:$K$509,9,FALSE))," ")),"",(IF($D199&gt;0,(VLOOKUP($D199,Engagés!$C$10:$K$509,9,FALSE))," ")))</f>
        <v xml:space="preserve"> </v>
      </c>
      <c r="H199" s="170" t="str">
        <f>IF(ISNA(IF($D199&gt;0,(VLOOKUP($D199,Engagés!$C$10:$N$509,10,FALSE))," ")),"",(IF($D199&gt;0,(VLOOKUP($D199,Engagés!$C$10:$N$509,10,FALSE))," ")))</f>
        <v xml:space="preserve"> </v>
      </c>
      <c r="I199" s="490"/>
    </row>
    <row r="200" spans="1:9" ht="15.75" customHeight="1">
      <c r="A200" s="554">
        <f t="shared" si="7"/>
        <v>0</v>
      </c>
      <c r="B200" s="479" t="str">
        <f t="shared" si="6"/>
        <v/>
      </c>
      <c r="C200" s="486"/>
      <c r="D200" s="486"/>
      <c r="E200" s="171" t="str">
        <f>IF(ISNA(IF($D200&gt;0,CONCATENATE((VLOOKUP($D200,Engagés!$C$10:$K$509,6,FALSE))," ",(VLOOKUP($D200,Engagés!$C$10:$K$509,7,FALSE)))," ")),"",(IF($D200&gt;0,CONCATENATE((VLOOKUP($D200,Engagés!$C$10:$K$509,6,FALSE))," ",(VLOOKUP($D200,Engagés!$C$10:$K$509,7,FALSE)))," ")))</f>
        <v xml:space="preserve"> </v>
      </c>
      <c r="F200" s="171" t="str">
        <f>IF(ISNA(IF($D200&gt;0,(VLOOKUP($D200,Engagés!$C$10:$K$509,8,FALSE))," ")),"",(IF($D200&gt;0,(VLOOKUP($D200,Engagés!$C$10:$K$509,8,FALSE))," ")))</f>
        <v xml:space="preserve"> </v>
      </c>
      <c r="G200" s="171" t="str">
        <f>IF(ISNA(IF($D200&gt;0,(VLOOKUP($D200,Engagés!$C$10:$K$509,9,FALSE))," ")),"",(IF($D200&gt;0,(VLOOKUP($D200,Engagés!$C$10:$K$509,9,FALSE))," ")))</f>
        <v xml:space="preserve"> </v>
      </c>
      <c r="H200" s="170" t="str">
        <f>IF(ISNA(IF($D200&gt;0,(VLOOKUP($D200,Engagés!$C$10:$N$509,10,FALSE))," ")),"",(IF($D200&gt;0,(VLOOKUP($D200,Engagés!$C$10:$N$509,10,FALSE))," ")))</f>
        <v xml:space="preserve"> </v>
      </c>
      <c r="I200" s="490"/>
    </row>
    <row r="201" spans="1:9" ht="15.75" customHeight="1">
      <c r="A201" s="554">
        <f t="shared" si="7"/>
        <v>0</v>
      </c>
      <c r="B201" s="479" t="str">
        <f t="shared" si="6"/>
        <v/>
      </c>
      <c r="C201" s="486"/>
      <c r="D201" s="486"/>
      <c r="E201" s="171" t="str">
        <f>IF(ISNA(IF($D201&gt;0,CONCATENATE((VLOOKUP($D201,Engagés!$C$10:$K$509,6,FALSE))," ",(VLOOKUP($D201,Engagés!$C$10:$K$509,7,FALSE)))," ")),"",(IF($D201&gt;0,CONCATENATE((VLOOKUP($D201,Engagés!$C$10:$K$509,6,FALSE))," ",(VLOOKUP($D201,Engagés!$C$10:$K$509,7,FALSE)))," ")))</f>
        <v xml:space="preserve"> </v>
      </c>
      <c r="F201" s="171" t="str">
        <f>IF(ISNA(IF($D201&gt;0,(VLOOKUP($D201,Engagés!$C$10:$K$509,8,FALSE))," ")),"",(IF($D201&gt;0,(VLOOKUP($D201,Engagés!$C$10:$K$509,8,FALSE))," ")))</f>
        <v xml:space="preserve"> </v>
      </c>
      <c r="G201" s="171" t="str">
        <f>IF(ISNA(IF($D201&gt;0,(VLOOKUP($D201,Engagés!$C$10:$K$509,9,FALSE))," ")),"",(IF($D201&gt;0,(VLOOKUP($D201,Engagés!$C$10:$K$509,9,FALSE))," ")))</f>
        <v xml:space="preserve"> </v>
      </c>
      <c r="H201" s="170" t="str">
        <f>IF(ISNA(IF($D201&gt;0,(VLOOKUP($D201,Engagés!$C$10:$N$509,10,FALSE))," ")),"",(IF($D201&gt;0,(VLOOKUP($D201,Engagés!$C$10:$N$509,10,FALSE))," ")))</f>
        <v xml:space="preserve"> </v>
      </c>
      <c r="I201" s="490"/>
    </row>
    <row r="202" spans="1:9" ht="15.75" customHeight="1">
      <c r="A202" s="554">
        <f t="shared" si="7"/>
        <v>0</v>
      </c>
      <c r="B202" s="479" t="str">
        <f t="shared" si="6"/>
        <v/>
      </c>
      <c r="C202" s="486"/>
      <c r="D202" s="486"/>
      <c r="E202" s="171" t="str">
        <f>IF(ISNA(IF($D202&gt;0,CONCATENATE((VLOOKUP($D202,Engagés!$C$10:$K$509,6,FALSE))," ",(VLOOKUP($D202,Engagés!$C$10:$K$509,7,FALSE)))," ")),"",(IF($D202&gt;0,CONCATENATE((VLOOKUP($D202,Engagés!$C$10:$K$509,6,FALSE))," ",(VLOOKUP($D202,Engagés!$C$10:$K$509,7,FALSE)))," ")))</f>
        <v xml:space="preserve"> </v>
      </c>
      <c r="F202" s="171" t="str">
        <f>IF(ISNA(IF($D202&gt;0,(VLOOKUP($D202,Engagés!$C$10:$K$509,8,FALSE))," ")),"",(IF($D202&gt;0,(VLOOKUP($D202,Engagés!$C$10:$K$509,8,FALSE))," ")))</f>
        <v xml:space="preserve"> </v>
      </c>
      <c r="G202" s="171" t="str">
        <f>IF(ISNA(IF($D202&gt;0,(VLOOKUP($D202,Engagés!$C$10:$K$509,9,FALSE))," ")),"",(IF($D202&gt;0,(VLOOKUP($D202,Engagés!$C$10:$K$509,9,FALSE))," ")))</f>
        <v xml:space="preserve"> </v>
      </c>
      <c r="H202" s="170" t="str">
        <f>IF(ISNA(IF($D202&gt;0,(VLOOKUP($D202,Engagés!$C$10:$N$509,10,FALSE))," ")),"",(IF($D202&gt;0,(VLOOKUP($D202,Engagés!$C$10:$N$509,10,FALSE))," ")))</f>
        <v xml:space="preserve"> </v>
      </c>
      <c r="I202" s="490"/>
    </row>
    <row r="203" spans="1:9" ht="15.75" customHeight="1">
      <c r="A203" s="554">
        <f t="shared" si="7"/>
        <v>0</v>
      </c>
      <c r="B203" s="479" t="str">
        <f t="shared" si="6"/>
        <v/>
      </c>
      <c r="C203" s="486"/>
      <c r="D203" s="486"/>
      <c r="E203" s="171" t="str">
        <f>IF(ISNA(IF($D203&gt;0,CONCATENATE((VLOOKUP($D203,Engagés!$C$10:$K$509,6,FALSE))," ",(VLOOKUP($D203,Engagés!$C$10:$K$509,7,FALSE)))," ")),"",(IF($D203&gt;0,CONCATENATE((VLOOKUP($D203,Engagés!$C$10:$K$509,6,FALSE))," ",(VLOOKUP($D203,Engagés!$C$10:$K$509,7,FALSE)))," ")))</f>
        <v xml:space="preserve"> </v>
      </c>
      <c r="F203" s="171" t="str">
        <f>IF(ISNA(IF($D203&gt;0,(VLOOKUP($D203,Engagés!$C$10:$K$509,8,FALSE))," ")),"",(IF($D203&gt;0,(VLOOKUP($D203,Engagés!$C$10:$K$509,8,FALSE))," ")))</f>
        <v xml:space="preserve"> </v>
      </c>
      <c r="G203" s="171" t="str">
        <f>IF(ISNA(IF($D203&gt;0,(VLOOKUP($D203,Engagés!$C$10:$K$509,9,FALSE))," ")),"",(IF($D203&gt;0,(VLOOKUP($D203,Engagés!$C$10:$K$509,9,FALSE))," ")))</f>
        <v xml:space="preserve"> </v>
      </c>
      <c r="H203" s="170" t="str">
        <f>IF(ISNA(IF($D203&gt;0,(VLOOKUP($D203,Engagés!$C$10:$N$509,10,FALSE))," ")),"",(IF($D203&gt;0,(VLOOKUP($D203,Engagés!$C$10:$N$509,10,FALSE))," ")))</f>
        <v xml:space="preserve"> </v>
      </c>
      <c r="I203" s="490"/>
    </row>
    <row r="204" spans="1:9" ht="15.75" customHeight="1">
      <c r="A204" s="554">
        <f t="shared" si="7"/>
        <v>0</v>
      </c>
      <c r="B204" s="479" t="str">
        <f t="shared" si="6"/>
        <v/>
      </c>
      <c r="C204" s="486"/>
      <c r="D204" s="486"/>
      <c r="E204" s="171" t="str">
        <f>IF(ISNA(IF($D204&gt;0,CONCATENATE((VLOOKUP($D204,Engagés!$C$10:$K$509,6,FALSE))," ",(VLOOKUP($D204,Engagés!$C$10:$K$509,7,FALSE)))," ")),"",(IF($D204&gt;0,CONCATENATE((VLOOKUP($D204,Engagés!$C$10:$K$509,6,FALSE))," ",(VLOOKUP($D204,Engagés!$C$10:$K$509,7,FALSE)))," ")))</f>
        <v xml:space="preserve"> </v>
      </c>
      <c r="F204" s="171" t="str">
        <f>IF(ISNA(IF($D204&gt;0,(VLOOKUP($D204,Engagés!$C$10:$K$509,8,FALSE))," ")),"",(IF($D204&gt;0,(VLOOKUP($D204,Engagés!$C$10:$K$509,8,FALSE))," ")))</f>
        <v xml:space="preserve"> </v>
      </c>
      <c r="G204" s="171" t="str">
        <f>IF(ISNA(IF($D204&gt;0,(VLOOKUP($D204,Engagés!$C$10:$K$509,9,FALSE))," ")),"",(IF($D204&gt;0,(VLOOKUP($D204,Engagés!$C$10:$K$509,9,FALSE))," ")))</f>
        <v xml:space="preserve"> </v>
      </c>
      <c r="H204" s="170" t="str">
        <f>IF(ISNA(IF($D204&gt;0,(VLOOKUP($D204,Engagés!$C$10:$N$509,10,FALSE))," ")),"",(IF($D204&gt;0,(VLOOKUP($D204,Engagés!$C$10:$N$509,10,FALSE))," ")))</f>
        <v xml:space="preserve"> </v>
      </c>
      <c r="I204" s="490"/>
    </row>
    <row r="205" spans="1:9" ht="15.75" customHeight="1">
      <c r="A205" s="554">
        <f t="shared" si="7"/>
        <v>0</v>
      </c>
      <c r="B205" s="480" t="str">
        <f t="shared" si="6"/>
        <v/>
      </c>
      <c r="C205" s="487"/>
      <c r="D205" s="487"/>
      <c r="E205" s="173" t="str">
        <f>IF(ISNA(IF($D205&gt;0,CONCATENATE((VLOOKUP($D205,Engagés!$C$10:$K$509,6,FALSE))," ",(VLOOKUP($D205,Engagés!$C$10:$K$509,7,FALSE)))," ")),"",(IF($D205&gt;0,CONCATENATE((VLOOKUP($D205,Engagés!$C$10:$K$509,6,FALSE))," ",(VLOOKUP($D205,Engagés!$C$10:$K$509,7,FALSE)))," ")))</f>
        <v xml:space="preserve"> </v>
      </c>
      <c r="F205" s="173" t="str">
        <f>IF(ISNA(IF($D205&gt;0,(VLOOKUP($D205,Engagés!$C$10:$K$509,8,FALSE))," ")),"",(IF($D205&gt;0,(VLOOKUP($D205,Engagés!$C$10:$K$509,8,FALSE))," ")))</f>
        <v xml:space="preserve"> </v>
      </c>
      <c r="G205" s="173" t="str">
        <f>IF(ISNA(IF($D205&gt;0,(VLOOKUP($D205,Engagés!$C$10:$K$509,9,FALSE))," ")),"",(IF($D205&gt;0,(VLOOKUP($D205,Engagés!$C$10:$K$509,9,FALSE))," ")))</f>
        <v xml:space="preserve"> </v>
      </c>
      <c r="H205" s="184" t="str">
        <f>IF(ISNA(IF($D205&gt;0,(VLOOKUP($D205,Engagés!$C$10:$N$509,10,FALSE))," ")),"",(IF($D205&gt;0,(VLOOKUP($D205,Engagés!$C$10:$N$509,10,FALSE))," ")))</f>
        <v xml:space="preserve"> </v>
      </c>
      <c r="I205" s="491"/>
    </row>
    <row r="206" spans="1:9" ht="6" customHeight="1">
      <c r="A206" s="554">
        <v>1</v>
      </c>
      <c r="B206" s="481" t="str">
        <f t="shared" si="6"/>
        <v/>
      </c>
      <c r="C206" s="186"/>
      <c r="D206" s="186"/>
      <c r="E206" s="187" t="str">
        <f>IF(ISNA(IF($D206&gt;0,CONCATENATE((VLOOKUP($D206,Engagés!$C$10:$K$509,6,FALSE))," ",(VLOOKUP($D206,Engagés!$C$10:$K$509,7,FALSE)))," ")),"",(IF($D206&gt;0,CONCATENATE((VLOOKUP($D206,Engagés!$C$10:$K$509,6,FALSE))," ",(VLOOKUP($D206,Engagés!$C$10:$K$509,7,FALSE)))," ")))</f>
        <v xml:space="preserve"> </v>
      </c>
      <c r="F206" s="187" t="str">
        <f>IF(ISNA(IF($D206&gt;0,(VLOOKUP($D206,Engagés!$C$10:$K$509,8,FALSE))," ")),"",(IF($D206&gt;0,(VLOOKUP($D206,Engagés!$C$10:$K$509,8,FALSE))," ")))</f>
        <v xml:space="preserve"> </v>
      </c>
      <c r="G206" s="187" t="str">
        <f>IF(ISNA(IF($D206&gt;0,(VLOOKUP($D206,Engagés!$C$10:$K$509,9,FALSE))," ")),"",(IF($D206&gt;0,(VLOOKUP($D206,Engagés!$C$10:$K$509,9,FALSE))," ")))</f>
        <v xml:space="preserve"> </v>
      </c>
      <c r="H206" s="186" t="str">
        <f>IF(ISNA(IF($D206&gt;0,(VLOOKUP($D206,Engagés!$C$10:$N$509,10,FALSE))," ")),"",(IF($D206&gt;0,(VLOOKUP($D206,Engagés!$C$10:$N$509,10,FALSE))," ")))</f>
        <v xml:space="preserve"> </v>
      </c>
      <c r="I206" s="494"/>
    </row>
    <row r="207" spans="1:9" ht="15.75" customHeight="1">
      <c r="B207" s="482"/>
    </row>
    <row r="208" spans="1:9" ht="15.75" customHeight="1">
      <c r="B208" s="482"/>
    </row>
    <row r="209" spans="2:5" ht="15.75" customHeight="1">
      <c r="B209" s="482"/>
    </row>
    <row r="210" spans="2:5" ht="15.75" customHeight="1">
      <c r="B210" s="482"/>
    </row>
    <row r="211" spans="2:5" ht="15.75" customHeight="1">
      <c r="B211" s="482"/>
    </row>
    <row r="212" spans="2:5" ht="15.75" customHeight="1">
      <c r="B212" s="482"/>
    </row>
    <row r="213" spans="2:5" ht="15.75" customHeight="1">
      <c r="B213" s="482"/>
    </row>
    <row r="214" spans="2:5" ht="15.75" customHeight="1">
      <c r="B214" s="482"/>
    </row>
    <row r="215" spans="2:5" ht="15.75" customHeight="1">
      <c r="B215" s="482"/>
    </row>
    <row r="216" spans="2:5" ht="15.75" customHeight="1">
      <c r="B216" s="482"/>
    </row>
    <row r="217" spans="2:5" ht="15.75" customHeight="1">
      <c r="B217" s="482"/>
    </row>
    <row r="218" spans="2:5" ht="15.75" customHeight="1">
      <c r="B218" s="482"/>
    </row>
    <row r="219" spans="2:5" ht="15.75" customHeight="1">
      <c r="B219" s="482"/>
    </row>
    <row r="220" spans="2:5" ht="15.75" customHeight="1">
      <c r="B220" s="482"/>
    </row>
    <row r="221" spans="2:5">
      <c r="B221" s="482"/>
    </row>
    <row r="222" spans="2:5">
      <c r="B222" s="482"/>
    </row>
    <row r="223" spans="2:5">
      <c r="B223" s="482"/>
      <c r="E223" s="80"/>
    </row>
    <row r="224" spans="2:5">
      <c r="B224" s="482"/>
    </row>
    <row r="225" spans="2:2">
      <c r="B225" s="482"/>
    </row>
    <row r="226" spans="2:2">
      <c r="B226" s="482"/>
    </row>
    <row r="227" spans="2:2">
      <c r="B227" s="482"/>
    </row>
    <row r="228" spans="2:2">
      <c r="B228" s="482"/>
    </row>
    <row r="229" spans="2:2">
      <c r="B229" s="482"/>
    </row>
    <row r="230" spans="2:2">
      <c r="B230" s="482"/>
    </row>
    <row r="231" spans="2:2">
      <c r="B231" s="482"/>
    </row>
    <row r="232" spans="2:2">
      <c r="B232" s="482"/>
    </row>
    <row r="233" spans="2:2">
      <c r="B233" s="482"/>
    </row>
    <row r="234" spans="2:2">
      <c r="B234" s="482"/>
    </row>
    <row r="235" spans="2:2">
      <c r="B235" s="482"/>
    </row>
    <row r="236" spans="2:2">
      <c r="B236" s="482"/>
    </row>
    <row r="237" spans="2:2">
      <c r="B237" s="482"/>
    </row>
    <row r="238" spans="2:2">
      <c r="B238" s="482"/>
    </row>
    <row r="239" spans="2:2">
      <c r="B239" s="482"/>
    </row>
    <row r="240" spans="2:2">
      <c r="B240" s="482"/>
    </row>
    <row r="241" spans="2:2">
      <c r="B241" s="482"/>
    </row>
    <row r="242" spans="2:2">
      <c r="B242" s="482"/>
    </row>
    <row r="243" spans="2:2">
      <c r="B243" s="482"/>
    </row>
    <row r="244" spans="2:2">
      <c r="B244" s="482"/>
    </row>
    <row r="245" spans="2:2">
      <c r="B245" s="482"/>
    </row>
    <row r="246" spans="2:2">
      <c r="B246" s="482"/>
    </row>
  </sheetData>
  <sheetProtection password="EFB0" sheet="1" objects="1" scenarios="1" selectLockedCells="1"/>
  <mergeCells count="3">
    <mergeCell ref="B1:I1"/>
    <mergeCell ref="K1:L1"/>
    <mergeCell ref="C3:I3"/>
  </mergeCells>
  <dataValidations count="1">
    <dataValidation type="custom" allowBlank="1" showInputMessage="1" showErrorMessage="1" errorTitle="Doublons" error="Attention ce coureur est déjà classé !" sqref="D6:D205" xr:uid="{00000000-0002-0000-1300-000000000000}">
      <formula1>COUNTIF($D$6:$D$205,$D6)&lt;2</formula1>
    </dataValidation>
  </dataValidations>
  <printOptions horizontalCentered="1"/>
  <pageMargins left="0.15748031496062992" right="0.15748031496062992" top="0.70866141732283472" bottom="0.47244094488188981" header="0.27559055118110237" footer="0.19685039370078741"/>
  <pageSetup paperSize="9" fitToHeight="0" orientation="portrait" horizontalDpi="4294967295" verticalDpi="300" r:id="rId1"/>
  <headerFooter alignWithMargins="0">
    <oddFooter>&amp;RPage(s) : &amp;P / &amp;N - &amp;D à 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16">
    <tabColor rgb="FFFFFF00"/>
    <pageSetUpPr fitToPage="1"/>
  </sheetPr>
  <dimension ref="A1:N393"/>
  <sheetViews>
    <sheetView showGridLines="0" showZeros="0" topLeftCell="B1" zoomScale="90" zoomScaleNormal="90" workbookViewId="0">
      <selection activeCell="A2" sqref="A2:A220"/>
    </sheetView>
  </sheetViews>
  <sheetFormatPr baseColWidth="10" defaultColWidth="11.44140625" defaultRowHeight="13.2"/>
  <cols>
    <col min="1" max="1" width="11.44140625" hidden="1" customWidth="1"/>
    <col min="2" max="2" width="5.33203125" style="15" customWidth="1"/>
    <col min="3" max="3" width="5" style="15" customWidth="1"/>
    <col min="4" max="4" width="14.6640625" style="1" customWidth="1"/>
    <col min="5" max="5" width="14.44140625" style="1" customWidth="1"/>
    <col min="6" max="6" width="5.6640625" bestFit="1" customWidth="1"/>
    <col min="7" max="7" width="9" bestFit="1" customWidth="1"/>
    <col min="8" max="8" width="29.88671875" style="1" bestFit="1" customWidth="1"/>
    <col min="9" max="9" width="11" bestFit="1" customWidth="1"/>
    <col min="10" max="10" width="9.5546875" bestFit="1" customWidth="1"/>
  </cols>
  <sheetData>
    <row r="1" spans="1:12" ht="15.75" customHeight="1">
      <c r="A1">
        <v>220</v>
      </c>
      <c r="B1" s="825" t="str">
        <f>'Données épreuves'!B15</f>
        <v/>
      </c>
      <c r="C1" s="825"/>
      <c r="D1" s="825"/>
      <c r="E1" s="825"/>
      <c r="F1" s="825"/>
      <c r="G1" s="825"/>
      <c r="H1" s="825"/>
      <c r="I1" s="825"/>
      <c r="J1" s="825"/>
      <c r="K1" s="825"/>
    </row>
    <row r="2" spans="1:12" ht="15.75" customHeight="1">
      <c r="A2">
        <v>7</v>
      </c>
      <c r="B2" s="825" t="s">
        <v>271</v>
      </c>
      <c r="C2" s="825"/>
      <c r="D2" s="825"/>
      <c r="E2" s="825"/>
      <c r="F2" s="825"/>
      <c r="G2" s="825"/>
      <c r="H2" s="825"/>
      <c r="I2" s="825"/>
      <c r="J2" s="825"/>
      <c r="K2" s="825"/>
    </row>
    <row r="3" spans="1:12" ht="15.75" customHeight="1">
      <c r="A3">
        <v>1</v>
      </c>
      <c r="B3" s="826" t="str">
        <f>'Données épreuves'!A15</f>
        <v/>
      </c>
      <c r="C3" s="826"/>
      <c r="D3" s="826"/>
      <c r="E3" s="826"/>
      <c r="F3" s="826"/>
      <c r="G3" s="826"/>
      <c r="H3" s="826"/>
      <c r="I3" s="826"/>
      <c r="J3" s="826"/>
      <c r="K3" s="826"/>
    </row>
    <row r="4" spans="1:12" ht="15.75" customHeight="1">
      <c r="A4">
        <v>1</v>
      </c>
      <c r="B4" s="823" t="str">
        <f>CONCATENATE("Organisateur : ",'Données épreuves'!B20)</f>
        <v xml:space="preserve">Organisateur : </v>
      </c>
      <c r="C4" s="823"/>
      <c r="D4" s="823"/>
      <c r="E4" s="823"/>
      <c r="F4" s="823"/>
      <c r="G4" s="823"/>
      <c r="H4" s="823"/>
      <c r="I4" s="823"/>
      <c r="J4" s="333"/>
    </row>
    <row r="5" spans="1:12" ht="15.75" customHeight="1">
      <c r="A5">
        <v>1</v>
      </c>
      <c r="B5" s="334" t="str">
        <f>CONCATENATE("Nbre de km : ",'Données épreuves'!B22*'Données épreuves'!B23," km")</f>
        <v>Nbre de km : 0 km</v>
      </c>
      <c r="C5" s="334"/>
      <c r="D5" s="529"/>
      <c r="E5" s="529"/>
      <c r="F5" s="335"/>
      <c r="G5" s="335"/>
      <c r="H5" s="335"/>
      <c r="I5" s="335"/>
      <c r="J5" s="333"/>
    </row>
    <row r="6" spans="1:12" ht="15.75" customHeight="1">
      <c r="A6">
        <v>1</v>
      </c>
      <c r="B6" s="824" t="str">
        <f>CONCATENATE("Nombre de Partants : ",Engagés!I8)</f>
        <v>Nombre de Partants : 0</v>
      </c>
      <c r="C6" s="824"/>
      <c r="D6" s="824"/>
      <c r="E6" s="824"/>
      <c r="F6" s="335"/>
      <c r="G6" s="335"/>
      <c r="H6" s="335"/>
      <c r="I6" s="335"/>
      <c r="J6" s="333"/>
    </row>
    <row r="7" spans="1:12" ht="15.75" customHeight="1" thickBot="1">
      <c r="A7">
        <v>1</v>
      </c>
      <c r="B7" s="822" t="e">
        <f>IF('Saisie CLASSEMENT'!H8="","",CONCATENATE('Saisie CLASSEMENT'!B3," ",TRUNC('Saisie CLASSEMENT'!D3,2)," ",('Saisie CLASSEMENT'!F3)," ",'Saisie CLASSEMENT'!H3))</f>
        <v>#VALUE!</v>
      </c>
      <c r="C7" s="822"/>
      <c r="D7" s="822"/>
      <c r="E7" s="822"/>
      <c r="F7" s="822"/>
      <c r="G7" s="335"/>
      <c r="H7" s="335"/>
      <c r="I7" s="335"/>
      <c r="J7" s="333"/>
    </row>
    <row r="8" spans="1:12" ht="23.25" customHeight="1" thickBot="1">
      <c r="A8">
        <v>1</v>
      </c>
      <c r="B8" s="106" t="s">
        <v>131</v>
      </c>
      <c r="C8" s="106" t="s">
        <v>129</v>
      </c>
      <c r="D8" s="28" t="s">
        <v>333</v>
      </c>
      <c r="E8" s="27" t="s">
        <v>60</v>
      </c>
      <c r="F8" s="27" t="s">
        <v>58</v>
      </c>
      <c r="G8" s="27" t="s">
        <v>59</v>
      </c>
      <c r="H8" s="28" t="s">
        <v>132</v>
      </c>
      <c r="I8" s="27" t="s">
        <v>61</v>
      </c>
      <c r="J8" s="26" t="s">
        <v>133</v>
      </c>
      <c r="K8" s="26" t="s">
        <v>134</v>
      </c>
    </row>
    <row r="9" spans="1:12" hidden="1">
      <c r="A9">
        <f>IF(LEN(B9)&gt;0,1,0)</f>
        <v>0</v>
      </c>
      <c r="B9" s="11" t="str">
        <f>IF('Saisie CLASSEMENT'!$C8&gt;0,'Saisie CLASSEMENT'!B8,"")</f>
        <v/>
      </c>
      <c r="C9" s="11">
        <f>IF(B9&gt;0,'Saisie CLASSEMENT'!C8)</f>
        <v>0</v>
      </c>
      <c r="D9" s="61" t="str">
        <f>IF($B9&gt;0,'Saisie CLASSEMENT'!$M8)</f>
        <v xml:space="preserve"> </v>
      </c>
      <c r="E9" s="61" t="str">
        <f>IF($B9&gt;0,'Saisie CLASSEMENT'!$L8)</f>
        <v xml:space="preserve"> </v>
      </c>
      <c r="F9" s="12" t="str">
        <f>IF($B9&gt;0,'Saisie CLASSEMENT'!$I8)</f>
        <v xml:space="preserve"> </v>
      </c>
      <c r="G9" s="12" t="str">
        <f>IF($B9&gt;0,'Saisie CLASSEMENT'!$J8)</f>
        <v xml:space="preserve"> </v>
      </c>
      <c r="H9" s="12" t="str">
        <f>IF(B9&gt;0,'Saisie CLASSEMENT'!K8)</f>
        <v xml:space="preserve"> </v>
      </c>
      <c r="I9" s="12" t="str">
        <f>IF(B9&gt;0,'Saisie CLASSEMENT'!N8)</f>
        <v xml:space="preserve"> </v>
      </c>
      <c r="J9" s="13" t="str">
        <f>IF(LEN(B9)&gt;0,'Saisie CLASSEMENT'!H8,"")</f>
        <v/>
      </c>
      <c r="K9" s="14" t="str">
        <f>IF(B9&gt;0,'Saisie CLASSEMENT'!R8)</f>
        <v/>
      </c>
      <c r="L9" s="105">
        <f>LEN(B9)</f>
        <v>0</v>
      </c>
    </row>
    <row r="10" spans="1:12" hidden="1">
      <c r="A10">
        <f t="shared" ref="A10:A73" si="0">IF(LEN(B10)&gt;0,1,0)</f>
        <v>0</v>
      </c>
      <c r="B10" s="11" t="str">
        <f>IF('Saisie CLASSEMENT'!$C9&gt;0,'Saisie CLASSEMENT'!B9,"")</f>
        <v/>
      </c>
      <c r="C10" s="11">
        <f>IF(B10&gt;0,'Saisie CLASSEMENT'!C9)</f>
        <v>0</v>
      </c>
      <c r="D10" s="61" t="str">
        <f>IF($B10&gt;0,'Saisie CLASSEMENT'!$M9)</f>
        <v xml:space="preserve"> </v>
      </c>
      <c r="E10" s="61" t="str">
        <f>IF($B10&gt;0,'Saisie CLASSEMENT'!$L9)</f>
        <v xml:space="preserve"> </v>
      </c>
      <c r="F10" s="12" t="str">
        <f>IF($B10&gt;0,'Saisie CLASSEMENT'!$I9)</f>
        <v xml:space="preserve"> </v>
      </c>
      <c r="G10" s="12" t="str">
        <f>IF($B10&gt;0,'Saisie CLASSEMENT'!$J9)</f>
        <v xml:space="preserve"> </v>
      </c>
      <c r="H10" s="12" t="str">
        <f>IF(B10&gt;0,'Saisie CLASSEMENT'!K9)</f>
        <v xml:space="preserve"> </v>
      </c>
      <c r="I10" s="12" t="str">
        <f>IF(B10&gt;0,'Saisie CLASSEMENT'!N9)</f>
        <v xml:space="preserve"> </v>
      </c>
      <c r="J10" s="13" t="str">
        <f>IF(LEN(B10)&gt;0,'Saisie CLASSEMENT'!H9,"")</f>
        <v/>
      </c>
      <c r="K10" s="14" t="str">
        <f>IF(B10&gt;0,'Saisie CLASSEMENT'!R9)</f>
        <v/>
      </c>
    </row>
    <row r="11" spans="1:12" hidden="1">
      <c r="A11">
        <f t="shared" si="0"/>
        <v>0</v>
      </c>
      <c r="B11" s="11" t="str">
        <f>IF('Saisie CLASSEMENT'!$C10&gt;0,'Saisie CLASSEMENT'!B10,"")</f>
        <v/>
      </c>
      <c r="C11" s="11">
        <f>IF(B11&gt;0,'Saisie CLASSEMENT'!C10)</f>
        <v>0</v>
      </c>
      <c r="D11" s="61" t="str">
        <f>IF($B11&gt;0,'Saisie CLASSEMENT'!$M10)</f>
        <v xml:space="preserve"> </v>
      </c>
      <c r="E11" s="61" t="str">
        <f>IF($B11&gt;0,'Saisie CLASSEMENT'!$L10)</f>
        <v xml:space="preserve"> </v>
      </c>
      <c r="F11" s="12" t="str">
        <f>IF($B11&gt;0,'Saisie CLASSEMENT'!$I10)</f>
        <v xml:space="preserve"> </v>
      </c>
      <c r="G11" s="12" t="str">
        <f>IF($B11&gt;0,'Saisie CLASSEMENT'!$J10)</f>
        <v xml:space="preserve"> </v>
      </c>
      <c r="H11" s="12" t="str">
        <f>IF(B11&gt;0,'Saisie CLASSEMENT'!K10)</f>
        <v xml:space="preserve"> </v>
      </c>
      <c r="I11" s="12" t="str">
        <f>IF(B11&gt;0,'Saisie CLASSEMENT'!N10)</f>
        <v xml:space="preserve"> </v>
      </c>
      <c r="J11" s="13" t="str">
        <f>IF(LEN(B11)&gt;0,'Saisie CLASSEMENT'!H10,"")</f>
        <v/>
      </c>
      <c r="K11" s="14" t="str">
        <f>IF(B11&gt;0,'Saisie CLASSEMENT'!R10)</f>
        <v/>
      </c>
    </row>
    <row r="12" spans="1:12" hidden="1">
      <c r="A12">
        <f t="shared" si="0"/>
        <v>0</v>
      </c>
      <c r="B12" s="11" t="str">
        <f>IF('Saisie CLASSEMENT'!$C11&gt;0,'Saisie CLASSEMENT'!B11,"")</f>
        <v/>
      </c>
      <c r="C12" s="11">
        <f>IF(B12&gt;0,'Saisie CLASSEMENT'!C11)</f>
        <v>0</v>
      </c>
      <c r="D12" s="61" t="str">
        <f>IF($B12&gt;0,'Saisie CLASSEMENT'!$M11)</f>
        <v xml:space="preserve"> </v>
      </c>
      <c r="E12" s="61" t="str">
        <f>IF($B12&gt;0,'Saisie CLASSEMENT'!$L11)</f>
        <v xml:space="preserve"> </v>
      </c>
      <c r="F12" s="12" t="str">
        <f>IF($B12&gt;0,'Saisie CLASSEMENT'!$I11)</f>
        <v xml:space="preserve"> </v>
      </c>
      <c r="G12" s="12" t="str">
        <f>IF($B12&gt;0,'Saisie CLASSEMENT'!$J11)</f>
        <v xml:space="preserve"> </v>
      </c>
      <c r="H12" s="12" t="str">
        <f>IF(B12&gt;0,'Saisie CLASSEMENT'!K11)</f>
        <v xml:space="preserve"> </v>
      </c>
      <c r="I12" s="12" t="str">
        <f>IF(B12&gt;0,'Saisie CLASSEMENT'!N11)</f>
        <v xml:space="preserve"> </v>
      </c>
      <c r="J12" s="13" t="str">
        <f>IF(LEN(B12)&gt;0,'Saisie CLASSEMENT'!H11,"")</f>
        <v/>
      </c>
      <c r="K12" s="14" t="str">
        <f>IF(B12&gt;0,'Saisie CLASSEMENT'!R11)</f>
        <v/>
      </c>
    </row>
    <row r="13" spans="1:12" hidden="1">
      <c r="A13">
        <f t="shared" si="0"/>
        <v>0</v>
      </c>
      <c r="B13" s="11" t="str">
        <f>IF('Saisie CLASSEMENT'!$C12&gt;0,'Saisie CLASSEMENT'!B12,"")</f>
        <v/>
      </c>
      <c r="C13" s="11">
        <f>IF(B13&gt;0,'Saisie CLASSEMENT'!C12)</f>
        <v>0</v>
      </c>
      <c r="D13" s="61" t="str">
        <f>IF($B13&gt;0,'Saisie CLASSEMENT'!$M12)</f>
        <v xml:space="preserve"> </v>
      </c>
      <c r="E13" s="61" t="str">
        <f>IF($B13&gt;0,'Saisie CLASSEMENT'!$L12)</f>
        <v xml:space="preserve"> </v>
      </c>
      <c r="F13" s="12" t="str">
        <f>IF($B13&gt;0,'Saisie CLASSEMENT'!$I12)</f>
        <v xml:space="preserve"> </v>
      </c>
      <c r="G13" s="12" t="str">
        <f>IF($B13&gt;0,'Saisie CLASSEMENT'!$J12)</f>
        <v xml:space="preserve"> </v>
      </c>
      <c r="H13" s="12" t="str">
        <f>IF(B13&gt;0,'Saisie CLASSEMENT'!K12)</f>
        <v xml:space="preserve"> </v>
      </c>
      <c r="I13" s="12" t="str">
        <f>IF(B13&gt;0,'Saisie CLASSEMENT'!N12)</f>
        <v xml:space="preserve"> </v>
      </c>
      <c r="J13" s="13" t="str">
        <f>IF(LEN(B13)&gt;0,'Saisie CLASSEMENT'!H12,"")</f>
        <v/>
      </c>
      <c r="K13" s="14" t="str">
        <f>IF(B13&gt;0,'Saisie CLASSEMENT'!R12)</f>
        <v/>
      </c>
    </row>
    <row r="14" spans="1:12" hidden="1">
      <c r="A14">
        <f t="shared" si="0"/>
        <v>0</v>
      </c>
      <c r="B14" s="11" t="str">
        <f>IF('Saisie CLASSEMENT'!$C13&gt;0,'Saisie CLASSEMENT'!B13,"")</f>
        <v/>
      </c>
      <c r="C14" s="11">
        <f>IF(B14&gt;0,'Saisie CLASSEMENT'!C13)</f>
        <v>0</v>
      </c>
      <c r="D14" s="61" t="str">
        <f>IF($B14&gt;0,'Saisie CLASSEMENT'!$M13)</f>
        <v xml:space="preserve"> </v>
      </c>
      <c r="E14" s="61" t="str">
        <f>IF($B14&gt;0,'Saisie CLASSEMENT'!$L13)</f>
        <v xml:space="preserve"> </v>
      </c>
      <c r="F14" s="12" t="str">
        <f>IF($B14&gt;0,'Saisie CLASSEMENT'!$I13)</f>
        <v xml:space="preserve"> </v>
      </c>
      <c r="G14" s="12" t="str">
        <f>IF($B14&gt;0,'Saisie CLASSEMENT'!$J13)</f>
        <v xml:space="preserve"> </v>
      </c>
      <c r="H14" s="12" t="str">
        <f>IF(B14&gt;0,'Saisie CLASSEMENT'!K13)</f>
        <v xml:space="preserve"> </v>
      </c>
      <c r="I14" s="12" t="str">
        <f>IF(B14&gt;0,'Saisie CLASSEMENT'!N13)</f>
        <v xml:space="preserve"> </v>
      </c>
      <c r="J14" s="13" t="str">
        <f>IF(LEN(B14)&gt;0,'Saisie CLASSEMENT'!H13,"")</f>
        <v/>
      </c>
      <c r="K14" s="14" t="str">
        <f>IF(B14&gt;0,'Saisie CLASSEMENT'!R13)</f>
        <v/>
      </c>
    </row>
    <row r="15" spans="1:12" hidden="1">
      <c r="A15">
        <f t="shared" si="0"/>
        <v>0</v>
      </c>
      <c r="B15" s="11" t="str">
        <f>IF('Saisie CLASSEMENT'!$C14&gt;0,'Saisie CLASSEMENT'!B14,"")</f>
        <v/>
      </c>
      <c r="C15" s="11">
        <f>IF(B15&gt;0,'Saisie CLASSEMENT'!C14)</f>
        <v>0</v>
      </c>
      <c r="D15" s="61" t="str">
        <f>IF($B15&gt;0,'Saisie CLASSEMENT'!$M14)</f>
        <v xml:space="preserve"> </v>
      </c>
      <c r="E15" s="61" t="str">
        <f>IF($B15&gt;0,'Saisie CLASSEMENT'!$L14)</f>
        <v xml:space="preserve"> </v>
      </c>
      <c r="F15" s="12" t="str">
        <f>IF($B15&gt;0,'Saisie CLASSEMENT'!$I14)</f>
        <v xml:space="preserve"> </v>
      </c>
      <c r="G15" s="12" t="str">
        <f>IF($B15&gt;0,'Saisie CLASSEMENT'!$J14)</f>
        <v xml:space="preserve"> </v>
      </c>
      <c r="H15" s="12" t="str">
        <f>IF(B15&gt;0,'Saisie CLASSEMENT'!K14)</f>
        <v xml:space="preserve"> </v>
      </c>
      <c r="I15" s="12" t="str">
        <f>IF(B15&gt;0,'Saisie CLASSEMENT'!N14)</f>
        <v xml:space="preserve"> </v>
      </c>
      <c r="J15" s="13" t="str">
        <f>IF(LEN(B15)&gt;0,'Saisie CLASSEMENT'!H14,"")</f>
        <v/>
      </c>
      <c r="K15" s="14" t="str">
        <f>IF(B15&gt;0,'Saisie CLASSEMENT'!R14)</f>
        <v/>
      </c>
    </row>
    <row r="16" spans="1:12" hidden="1">
      <c r="A16">
        <f t="shared" si="0"/>
        <v>0</v>
      </c>
      <c r="B16" s="11" t="str">
        <f>IF('Saisie CLASSEMENT'!$C15&gt;0,'Saisie CLASSEMENT'!B15,"")</f>
        <v/>
      </c>
      <c r="C16" s="11">
        <f>IF(B16&gt;0,'Saisie CLASSEMENT'!C15)</f>
        <v>0</v>
      </c>
      <c r="D16" s="61" t="str">
        <f>IF($B16&gt;0,'Saisie CLASSEMENT'!$M15)</f>
        <v xml:space="preserve"> </v>
      </c>
      <c r="E16" s="61" t="str">
        <f>IF($B16&gt;0,'Saisie CLASSEMENT'!$L15)</f>
        <v xml:space="preserve"> </v>
      </c>
      <c r="F16" s="12" t="str">
        <f>IF($B16&gt;0,'Saisie CLASSEMENT'!$I15)</f>
        <v xml:space="preserve"> </v>
      </c>
      <c r="G16" s="12" t="str">
        <f>IF($B16&gt;0,'Saisie CLASSEMENT'!$J15)</f>
        <v xml:space="preserve"> </v>
      </c>
      <c r="H16" s="12" t="str">
        <f>IF(B16&gt;0,'Saisie CLASSEMENT'!K15)</f>
        <v xml:space="preserve"> </v>
      </c>
      <c r="I16" s="12" t="str">
        <f>IF(B16&gt;0,'Saisie CLASSEMENT'!N15)</f>
        <v xml:space="preserve"> </v>
      </c>
      <c r="J16" s="13" t="str">
        <f>IF(LEN(B16)&gt;0,'Saisie CLASSEMENT'!H15,"")</f>
        <v/>
      </c>
      <c r="K16" s="14" t="str">
        <f>IF(B16&gt;0,'Saisie CLASSEMENT'!R15)</f>
        <v/>
      </c>
    </row>
    <row r="17" spans="1:11" hidden="1">
      <c r="A17">
        <f t="shared" si="0"/>
        <v>0</v>
      </c>
      <c r="B17" s="11" t="str">
        <f>IF('Saisie CLASSEMENT'!$C16&gt;0,'Saisie CLASSEMENT'!B16,"")</f>
        <v/>
      </c>
      <c r="C17" s="11">
        <f>IF(B17&gt;0,'Saisie CLASSEMENT'!C16)</f>
        <v>0</v>
      </c>
      <c r="D17" s="61" t="str">
        <f>IF($B17&gt;0,'Saisie CLASSEMENT'!$M16)</f>
        <v xml:space="preserve"> </v>
      </c>
      <c r="E17" s="61" t="str">
        <f>IF($B17&gt;0,'Saisie CLASSEMENT'!$L16)</f>
        <v xml:space="preserve"> </v>
      </c>
      <c r="F17" s="12" t="str">
        <f>IF($B17&gt;0,'Saisie CLASSEMENT'!$I16)</f>
        <v xml:space="preserve"> </v>
      </c>
      <c r="G17" s="12" t="str">
        <f>IF($B17&gt;0,'Saisie CLASSEMENT'!$J16)</f>
        <v xml:space="preserve"> </v>
      </c>
      <c r="H17" s="12" t="str">
        <f>IF(B17&gt;0,'Saisie CLASSEMENT'!K16)</f>
        <v xml:space="preserve"> </v>
      </c>
      <c r="I17" s="12" t="str">
        <f>IF(B17&gt;0,'Saisie CLASSEMENT'!N16)</f>
        <v xml:space="preserve"> </v>
      </c>
      <c r="J17" s="13" t="str">
        <f>IF(LEN(B17)&gt;0,'Saisie CLASSEMENT'!H16,"")</f>
        <v/>
      </c>
      <c r="K17" s="14" t="str">
        <f>IF(B17&gt;0,'Saisie CLASSEMENT'!R16)</f>
        <v/>
      </c>
    </row>
    <row r="18" spans="1:11" hidden="1">
      <c r="A18">
        <f t="shared" si="0"/>
        <v>0</v>
      </c>
      <c r="B18" s="11" t="str">
        <f>IF('Saisie CLASSEMENT'!$C17&gt;0,'Saisie CLASSEMENT'!B17,"")</f>
        <v/>
      </c>
      <c r="C18" s="11">
        <f>IF(B18&gt;0,'Saisie CLASSEMENT'!C17)</f>
        <v>0</v>
      </c>
      <c r="D18" s="61" t="str">
        <f>IF($B18&gt;0,'Saisie CLASSEMENT'!$M17)</f>
        <v xml:space="preserve"> </v>
      </c>
      <c r="E18" s="61" t="str">
        <f>IF($B18&gt;0,'Saisie CLASSEMENT'!$L17)</f>
        <v xml:space="preserve"> </v>
      </c>
      <c r="F18" s="12" t="str">
        <f>IF($B18&gt;0,'Saisie CLASSEMENT'!$I17)</f>
        <v xml:space="preserve"> </v>
      </c>
      <c r="G18" s="12" t="str">
        <f>IF($B18&gt;0,'Saisie CLASSEMENT'!$J17)</f>
        <v xml:space="preserve"> </v>
      </c>
      <c r="H18" s="12" t="str">
        <f>IF(B18&gt;0,'Saisie CLASSEMENT'!K17)</f>
        <v xml:space="preserve"> </v>
      </c>
      <c r="I18" s="12" t="str">
        <f>IF(B18&gt;0,'Saisie CLASSEMENT'!N17)</f>
        <v xml:space="preserve"> </v>
      </c>
      <c r="J18" s="13" t="str">
        <f>IF(LEN(B18)&gt;0,'Saisie CLASSEMENT'!H17,"")</f>
        <v/>
      </c>
      <c r="K18" s="14" t="str">
        <f>IF(B18&gt;0,'Saisie CLASSEMENT'!R17)</f>
        <v/>
      </c>
    </row>
    <row r="19" spans="1:11" hidden="1">
      <c r="A19">
        <f t="shared" si="0"/>
        <v>0</v>
      </c>
      <c r="B19" s="11" t="str">
        <f>IF('Saisie CLASSEMENT'!$C18&gt;0,'Saisie CLASSEMENT'!B18,"")</f>
        <v/>
      </c>
      <c r="C19" s="11">
        <f>IF(B19&gt;0,'Saisie CLASSEMENT'!C18)</f>
        <v>0</v>
      </c>
      <c r="D19" s="61" t="str">
        <f>IF($B19&gt;0,'Saisie CLASSEMENT'!$M18)</f>
        <v xml:space="preserve"> </v>
      </c>
      <c r="E19" s="61" t="str">
        <f>IF($B19&gt;0,'Saisie CLASSEMENT'!$L18)</f>
        <v xml:space="preserve"> </v>
      </c>
      <c r="F19" s="12" t="str">
        <f>IF($B19&gt;0,'Saisie CLASSEMENT'!$I18)</f>
        <v xml:space="preserve"> </v>
      </c>
      <c r="G19" s="12" t="str">
        <f>IF($B19&gt;0,'Saisie CLASSEMENT'!$J18)</f>
        <v xml:space="preserve"> </v>
      </c>
      <c r="H19" s="12" t="str">
        <f>IF(B19&gt;0,'Saisie CLASSEMENT'!K18)</f>
        <v xml:space="preserve"> </v>
      </c>
      <c r="I19" s="12" t="str">
        <f>IF(B19&gt;0,'Saisie CLASSEMENT'!N18)</f>
        <v xml:space="preserve"> </v>
      </c>
      <c r="J19" s="13" t="str">
        <f>IF(LEN(B19)&gt;0,'Saisie CLASSEMENT'!H18,"")</f>
        <v/>
      </c>
      <c r="K19" s="14" t="str">
        <f>IF(B19&gt;0,'Saisie CLASSEMENT'!R18)</f>
        <v/>
      </c>
    </row>
    <row r="20" spans="1:11" hidden="1">
      <c r="A20">
        <f t="shared" si="0"/>
        <v>0</v>
      </c>
      <c r="B20" s="11" t="str">
        <f>IF('Saisie CLASSEMENT'!$C19&gt;0,'Saisie CLASSEMENT'!B19,"")</f>
        <v/>
      </c>
      <c r="C20" s="11">
        <f>IF(B20&gt;0,'Saisie CLASSEMENT'!C19)</f>
        <v>0</v>
      </c>
      <c r="D20" s="61" t="str">
        <f>IF($B20&gt;0,'Saisie CLASSEMENT'!$M19)</f>
        <v xml:space="preserve"> </v>
      </c>
      <c r="E20" s="61" t="str">
        <f>IF($B20&gt;0,'Saisie CLASSEMENT'!$L19)</f>
        <v xml:space="preserve"> </v>
      </c>
      <c r="F20" s="12" t="str">
        <f>IF($B20&gt;0,'Saisie CLASSEMENT'!$I19)</f>
        <v xml:space="preserve"> </v>
      </c>
      <c r="G20" s="12" t="str">
        <f>IF($B20&gt;0,'Saisie CLASSEMENT'!$J19)</f>
        <v xml:space="preserve"> </v>
      </c>
      <c r="H20" s="12" t="str">
        <f>IF(B20&gt;0,'Saisie CLASSEMENT'!K19)</f>
        <v xml:space="preserve"> </v>
      </c>
      <c r="I20" s="12" t="str">
        <f>IF(B20&gt;0,'Saisie CLASSEMENT'!N19)</f>
        <v xml:space="preserve"> </v>
      </c>
      <c r="J20" s="13" t="str">
        <f>IF(LEN(B20)&gt;0,'Saisie CLASSEMENT'!H19,"")</f>
        <v/>
      </c>
      <c r="K20" s="14" t="str">
        <f>IF(B20&gt;0,'Saisie CLASSEMENT'!R19)</f>
        <v/>
      </c>
    </row>
    <row r="21" spans="1:11" hidden="1">
      <c r="A21">
        <f t="shared" si="0"/>
        <v>0</v>
      </c>
      <c r="B21" s="11" t="str">
        <f>IF('Saisie CLASSEMENT'!$C20&gt;0,'Saisie CLASSEMENT'!B20,"")</f>
        <v/>
      </c>
      <c r="C21" s="11">
        <f>IF(B21&gt;0,'Saisie CLASSEMENT'!C20)</f>
        <v>0</v>
      </c>
      <c r="D21" s="61" t="str">
        <f>IF($B21&gt;0,'Saisie CLASSEMENT'!$M20)</f>
        <v xml:space="preserve"> </v>
      </c>
      <c r="E21" s="61" t="str">
        <f>IF($B21&gt;0,'Saisie CLASSEMENT'!$L20)</f>
        <v xml:space="preserve"> </v>
      </c>
      <c r="F21" s="12" t="str">
        <f>IF($B21&gt;0,'Saisie CLASSEMENT'!$I20)</f>
        <v xml:space="preserve"> </v>
      </c>
      <c r="G21" s="12" t="str">
        <f>IF($B21&gt;0,'Saisie CLASSEMENT'!$J20)</f>
        <v xml:space="preserve"> </v>
      </c>
      <c r="H21" s="12" t="str">
        <f>IF(B21&gt;0,'Saisie CLASSEMENT'!K20)</f>
        <v xml:space="preserve"> </v>
      </c>
      <c r="I21" s="12" t="str">
        <f>IF(B21&gt;0,'Saisie CLASSEMENT'!N20)</f>
        <v xml:space="preserve"> </v>
      </c>
      <c r="J21" s="13" t="str">
        <f>IF(LEN(B21)&gt;0,'Saisie CLASSEMENT'!H20,"")</f>
        <v/>
      </c>
      <c r="K21" s="14" t="str">
        <f>IF(B21&gt;0,'Saisie CLASSEMENT'!R20)</f>
        <v/>
      </c>
    </row>
    <row r="22" spans="1:11" hidden="1">
      <c r="A22">
        <f t="shared" si="0"/>
        <v>0</v>
      </c>
      <c r="B22" s="11" t="str">
        <f>IF('Saisie CLASSEMENT'!$C21&gt;0,'Saisie CLASSEMENT'!B21,"")</f>
        <v/>
      </c>
      <c r="C22" s="11">
        <f>IF(B22&gt;0,'Saisie CLASSEMENT'!C21)</f>
        <v>0</v>
      </c>
      <c r="D22" s="61" t="str">
        <f>IF($B22&gt;0,'Saisie CLASSEMENT'!$M21)</f>
        <v xml:space="preserve"> </v>
      </c>
      <c r="E22" s="61" t="str">
        <f>IF($B22&gt;0,'Saisie CLASSEMENT'!$L21)</f>
        <v xml:space="preserve"> </v>
      </c>
      <c r="F22" s="12" t="str">
        <f>IF($B22&gt;0,'Saisie CLASSEMENT'!$I21)</f>
        <v xml:space="preserve"> </v>
      </c>
      <c r="G22" s="12" t="str">
        <f>IF($B22&gt;0,'Saisie CLASSEMENT'!$J21)</f>
        <v xml:space="preserve"> </v>
      </c>
      <c r="H22" s="12" t="str">
        <f>IF(B22&gt;0,'Saisie CLASSEMENT'!K21)</f>
        <v xml:space="preserve"> </v>
      </c>
      <c r="I22" s="12" t="str">
        <f>IF(B22&gt;0,'Saisie CLASSEMENT'!N21)</f>
        <v xml:space="preserve"> </v>
      </c>
      <c r="J22" s="13" t="str">
        <f>IF(LEN(B22)&gt;0,'Saisie CLASSEMENT'!H21,"")</f>
        <v/>
      </c>
      <c r="K22" s="14" t="str">
        <f>IF(B22&gt;0,'Saisie CLASSEMENT'!R21)</f>
        <v/>
      </c>
    </row>
    <row r="23" spans="1:11" hidden="1">
      <c r="A23">
        <f t="shared" si="0"/>
        <v>0</v>
      </c>
      <c r="B23" s="11" t="str">
        <f>IF('Saisie CLASSEMENT'!$C22&gt;0,'Saisie CLASSEMENT'!B22,"")</f>
        <v/>
      </c>
      <c r="C23" s="11">
        <f>IF(B23&gt;0,'Saisie CLASSEMENT'!C22)</f>
        <v>0</v>
      </c>
      <c r="D23" s="61" t="str">
        <f>IF($B23&gt;0,'Saisie CLASSEMENT'!$M22)</f>
        <v xml:space="preserve"> </v>
      </c>
      <c r="E23" s="61" t="str">
        <f>IF($B23&gt;0,'Saisie CLASSEMENT'!$L22)</f>
        <v xml:space="preserve"> </v>
      </c>
      <c r="F23" s="12" t="str">
        <f>IF($B23&gt;0,'Saisie CLASSEMENT'!$I22)</f>
        <v xml:space="preserve"> </v>
      </c>
      <c r="G23" s="12" t="str">
        <f>IF($B23&gt;0,'Saisie CLASSEMENT'!$J22)</f>
        <v xml:space="preserve"> </v>
      </c>
      <c r="H23" s="12" t="str">
        <f>IF(B23&gt;0,'Saisie CLASSEMENT'!K22)</f>
        <v xml:space="preserve"> </v>
      </c>
      <c r="I23" s="12" t="str">
        <f>IF(B23&gt;0,'Saisie CLASSEMENT'!N22)</f>
        <v xml:space="preserve"> </v>
      </c>
      <c r="J23" s="13" t="str">
        <f>IF(LEN(B23)&gt;0,'Saisie CLASSEMENT'!H22,"")</f>
        <v/>
      </c>
      <c r="K23" s="14" t="str">
        <f>IF(B23&gt;0,'Saisie CLASSEMENT'!R22)</f>
        <v/>
      </c>
    </row>
    <row r="24" spans="1:11" hidden="1">
      <c r="A24">
        <f t="shared" si="0"/>
        <v>0</v>
      </c>
      <c r="B24" s="11" t="str">
        <f>IF('Saisie CLASSEMENT'!$C23&gt;0,'Saisie CLASSEMENT'!B23,"")</f>
        <v/>
      </c>
      <c r="C24" s="11">
        <f>IF(B24&gt;0,'Saisie CLASSEMENT'!C23)</f>
        <v>0</v>
      </c>
      <c r="D24" s="61" t="str">
        <f>IF($B24&gt;0,'Saisie CLASSEMENT'!$M23)</f>
        <v xml:space="preserve"> </v>
      </c>
      <c r="E24" s="61" t="str">
        <f>IF($B24&gt;0,'Saisie CLASSEMENT'!$L23)</f>
        <v xml:space="preserve"> </v>
      </c>
      <c r="F24" s="12" t="str">
        <f>IF($B24&gt;0,'Saisie CLASSEMENT'!$I23)</f>
        <v xml:space="preserve"> </v>
      </c>
      <c r="G24" s="12" t="str">
        <f>IF($B24&gt;0,'Saisie CLASSEMENT'!$J23)</f>
        <v xml:space="preserve"> </v>
      </c>
      <c r="H24" s="12" t="str">
        <f>IF(B24&gt;0,'Saisie CLASSEMENT'!K23)</f>
        <v xml:space="preserve"> </v>
      </c>
      <c r="I24" s="12" t="str">
        <f>IF(B24&gt;0,'Saisie CLASSEMENT'!N23)</f>
        <v xml:space="preserve"> </v>
      </c>
      <c r="J24" s="13" t="str">
        <f>IF(LEN(B24)&gt;0,'Saisie CLASSEMENT'!H23,"")</f>
        <v/>
      </c>
      <c r="K24" s="14" t="str">
        <f>IF(B24&gt;0,'Saisie CLASSEMENT'!R23)</f>
        <v/>
      </c>
    </row>
    <row r="25" spans="1:11" hidden="1">
      <c r="A25">
        <f t="shared" si="0"/>
        <v>0</v>
      </c>
      <c r="B25" s="11" t="str">
        <f>IF('Saisie CLASSEMENT'!$C24&gt;0,'Saisie CLASSEMENT'!B24,"")</f>
        <v/>
      </c>
      <c r="C25" s="11">
        <f>IF(B25&gt;0,'Saisie CLASSEMENT'!C24)</f>
        <v>0</v>
      </c>
      <c r="D25" s="61" t="str">
        <f>IF($B25&gt;0,'Saisie CLASSEMENT'!$M24)</f>
        <v xml:space="preserve"> </v>
      </c>
      <c r="E25" s="61" t="str">
        <f>IF($B25&gt;0,'Saisie CLASSEMENT'!$L24)</f>
        <v xml:space="preserve"> </v>
      </c>
      <c r="F25" s="12" t="str">
        <f>IF($B25&gt;0,'Saisie CLASSEMENT'!$I24)</f>
        <v xml:space="preserve"> </v>
      </c>
      <c r="G25" s="12" t="str">
        <f>IF($B25&gt;0,'Saisie CLASSEMENT'!$J24)</f>
        <v xml:space="preserve"> </v>
      </c>
      <c r="H25" s="12" t="str">
        <f>IF(B25&gt;0,'Saisie CLASSEMENT'!K24)</f>
        <v xml:space="preserve"> </v>
      </c>
      <c r="I25" s="12" t="str">
        <f>IF(B25&gt;0,'Saisie CLASSEMENT'!N24)</f>
        <v xml:space="preserve"> </v>
      </c>
      <c r="J25" s="13" t="str">
        <f>IF(LEN(B25)&gt;0,'Saisie CLASSEMENT'!H24,"")</f>
        <v/>
      </c>
      <c r="K25" s="14" t="str">
        <f>IF(B25&gt;0,'Saisie CLASSEMENT'!R24)</f>
        <v/>
      </c>
    </row>
    <row r="26" spans="1:11" hidden="1">
      <c r="A26">
        <f t="shared" si="0"/>
        <v>0</v>
      </c>
      <c r="B26" s="11" t="str">
        <f>IF('Saisie CLASSEMENT'!$C25&gt;0,'Saisie CLASSEMENT'!B25,"")</f>
        <v/>
      </c>
      <c r="C26" s="11">
        <f>IF(B26&gt;0,'Saisie CLASSEMENT'!C25)</f>
        <v>0</v>
      </c>
      <c r="D26" s="61" t="str">
        <f>IF($B26&gt;0,'Saisie CLASSEMENT'!$M25)</f>
        <v xml:space="preserve"> </v>
      </c>
      <c r="E26" s="61" t="str">
        <f>IF($B26&gt;0,'Saisie CLASSEMENT'!$L25)</f>
        <v xml:space="preserve"> </v>
      </c>
      <c r="F26" s="12" t="str">
        <f>IF($B26&gt;0,'Saisie CLASSEMENT'!$I25)</f>
        <v xml:space="preserve"> </v>
      </c>
      <c r="G26" s="12" t="str">
        <f>IF($B26&gt;0,'Saisie CLASSEMENT'!$J25)</f>
        <v xml:space="preserve"> </v>
      </c>
      <c r="H26" s="12" t="str">
        <f>IF(B26&gt;0,'Saisie CLASSEMENT'!K25)</f>
        <v xml:space="preserve"> </v>
      </c>
      <c r="I26" s="12" t="str">
        <f>IF(B26&gt;0,'Saisie CLASSEMENT'!N25)</f>
        <v xml:space="preserve"> </v>
      </c>
      <c r="J26" s="13" t="str">
        <f>IF(LEN(B26)&gt;0,'Saisie CLASSEMENT'!H25,"")</f>
        <v/>
      </c>
      <c r="K26" s="14" t="str">
        <f>IF(B26&gt;0,'Saisie CLASSEMENT'!R25)</f>
        <v/>
      </c>
    </row>
    <row r="27" spans="1:11" hidden="1">
      <c r="A27">
        <f t="shared" si="0"/>
        <v>0</v>
      </c>
      <c r="B27" s="11" t="str">
        <f>IF('Saisie CLASSEMENT'!$C26&gt;0,'Saisie CLASSEMENT'!B26,"")</f>
        <v/>
      </c>
      <c r="C27" s="11">
        <f>IF(B27&gt;0,'Saisie CLASSEMENT'!C26)</f>
        <v>0</v>
      </c>
      <c r="D27" s="61" t="str">
        <f>IF($B27&gt;0,'Saisie CLASSEMENT'!$M26)</f>
        <v xml:space="preserve"> </v>
      </c>
      <c r="E27" s="61" t="str">
        <f>IF($B27&gt;0,'Saisie CLASSEMENT'!$L26)</f>
        <v xml:space="preserve"> </v>
      </c>
      <c r="F27" s="12" t="str">
        <f>IF($B27&gt;0,'Saisie CLASSEMENT'!$I26)</f>
        <v xml:space="preserve"> </v>
      </c>
      <c r="G27" s="12" t="str">
        <f>IF($B27&gt;0,'Saisie CLASSEMENT'!$J26)</f>
        <v xml:space="preserve"> </v>
      </c>
      <c r="H27" s="12" t="str">
        <f>IF(B27&gt;0,'Saisie CLASSEMENT'!K26)</f>
        <v xml:space="preserve"> </v>
      </c>
      <c r="I27" s="12" t="str">
        <f>IF(B27&gt;0,'Saisie CLASSEMENT'!N26)</f>
        <v xml:space="preserve"> </v>
      </c>
      <c r="J27" s="13" t="str">
        <f>IF(LEN(B27)&gt;0,'Saisie CLASSEMENT'!H26,"")</f>
        <v/>
      </c>
      <c r="K27" s="14" t="str">
        <f>IF(B27&gt;0,'Saisie CLASSEMENT'!R26)</f>
        <v/>
      </c>
    </row>
    <row r="28" spans="1:11" hidden="1">
      <c r="A28">
        <f t="shared" si="0"/>
        <v>0</v>
      </c>
      <c r="B28" s="11" t="str">
        <f>IF('Saisie CLASSEMENT'!$C27&gt;0,'Saisie CLASSEMENT'!B27,"")</f>
        <v/>
      </c>
      <c r="C28" s="11">
        <f>IF(B28&gt;0,'Saisie CLASSEMENT'!C27)</f>
        <v>0</v>
      </c>
      <c r="D28" s="61" t="str">
        <f>IF($B28&gt;0,'Saisie CLASSEMENT'!$M27)</f>
        <v xml:space="preserve"> </v>
      </c>
      <c r="E28" s="61" t="str">
        <f>IF($B28&gt;0,'Saisie CLASSEMENT'!$L27)</f>
        <v xml:space="preserve"> </v>
      </c>
      <c r="F28" s="12" t="str">
        <f>IF($B28&gt;0,'Saisie CLASSEMENT'!$I27)</f>
        <v xml:space="preserve"> </v>
      </c>
      <c r="G28" s="12" t="str">
        <f>IF($B28&gt;0,'Saisie CLASSEMENT'!$J27)</f>
        <v xml:space="preserve"> </v>
      </c>
      <c r="H28" s="12" t="str">
        <f>IF(B28&gt;0,'Saisie CLASSEMENT'!K27)</f>
        <v xml:space="preserve"> </v>
      </c>
      <c r="I28" s="12" t="str">
        <f>IF(B28&gt;0,'Saisie CLASSEMENT'!N27)</f>
        <v xml:space="preserve"> </v>
      </c>
      <c r="J28" s="13" t="str">
        <f>IF(LEN(B28)&gt;0,'Saisie CLASSEMENT'!H27,"")</f>
        <v/>
      </c>
      <c r="K28" s="14" t="str">
        <f>IF(B28&gt;0,'Saisie CLASSEMENT'!R27)</f>
        <v/>
      </c>
    </row>
    <row r="29" spans="1:11" hidden="1">
      <c r="A29">
        <f t="shared" si="0"/>
        <v>0</v>
      </c>
      <c r="B29" s="11" t="str">
        <f>IF('Saisie CLASSEMENT'!$C28&gt;0,'Saisie CLASSEMENT'!B28,"")</f>
        <v/>
      </c>
      <c r="C29" s="11">
        <f>IF(B29&gt;0,'Saisie CLASSEMENT'!C28)</f>
        <v>0</v>
      </c>
      <c r="D29" s="61" t="str">
        <f>IF($B29&gt;0,'Saisie CLASSEMENT'!$M28)</f>
        <v xml:space="preserve"> </v>
      </c>
      <c r="E29" s="61" t="str">
        <f>IF($B29&gt;0,'Saisie CLASSEMENT'!$L28)</f>
        <v xml:space="preserve"> </v>
      </c>
      <c r="F29" s="12" t="str">
        <f>IF($B29&gt;0,'Saisie CLASSEMENT'!$I28)</f>
        <v xml:space="preserve"> </v>
      </c>
      <c r="G29" s="12" t="str">
        <f>IF($B29&gt;0,'Saisie CLASSEMENT'!$J28)</f>
        <v xml:space="preserve"> </v>
      </c>
      <c r="H29" s="12" t="str">
        <f>IF(B29&gt;0,'Saisie CLASSEMENT'!K28)</f>
        <v xml:space="preserve"> </v>
      </c>
      <c r="I29" s="12" t="str">
        <f>IF(B29&gt;0,'Saisie CLASSEMENT'!N28)</f>
        <v xml:space="preserve"> </v>
      </c>
      <c r="J29" s="13" t="str">
        <f>IF(LEN(B29)&gt;0,'Saisie CLASSEMENT'!H28,"")</f>
        <v/>
      </c>
      <c r="K29" s="14" t="str">
        <f>IF(B29&gt;0,'Saisie CLASSEMENT'!R28)</f>
        <v/>
      </c>
    </row>
    <row r="30" spans="1:11" hidden="1">
      <c r="A30">
        <f t="shared" si="0"/>
        <v>0</v>
      </c>
      <c r="B30" s="11" t="str">
        <f>IF('Saisie CLASSEMENT'!$C29&gt;0,'Saisie CLASSEMENT'!B29,"")</f>
        <v/>
      </c>
      <c r="C30" s="11">
        <f>IF(B30&gt;0,'Saisie CLASSEMENT'!C29)</f>
        <v>0</v>
      </c>
      <c r="D30" s="61" t="str">
        <f>IF($B30&gt;0,'Saisie CLASSEMENT'!$M29)</f>
        <v xml:space="preserve"> </v>
      </c>
      <c r="E30" s="61" t="str">
        <f>IF($B30&gt;0,'Saisie CLASSEMENT'!$L29)</f>
        <v xml:space="preserve"> </v>
      </c>
      <c r="F30" s="12" t="str">
        <f>IF($B30&gt;0,'Saisie CLASSEMENT'!$I29)</f>
        <v xml:space="preserve"> </v>
      </c>
      <c r="G30" s="12" t="str">
        <f>IF($B30&gt;0,'Saisie CLASSEMENT'!$J29)</f>
        <v xml:space="preserve"> </v>
      </c>
      <c r="H30" s="12" t="str">
        <f>IF(B30&gt;0,'Saisie CLASSEMENT'!K29)</f>
        <v xml:space="preserve"> </v>
      </c>
      <c r="I30" s="12" t="str">
        <f>IF(B30&gt;0,'Saisie CLASSEMENT'!N29)</f>
        <v xml:space="preserve"> </v>
      </c>
      <c r="J30" s="13" t="str">
        <f>IF(LEN(B30)&gt;0,'Saisie CLASSEMENT'!H29,"")</f>
        <v/>
      </c>
      <c r="K30" s="14" t="str">
        <f>IF(B30&gt;0,'Saisie CLASSEMENT'!R29)</f>
        <v/>
      </c>
    </row>
    <row r="31" spans="1:11" hidden="1">
      <c r="A31">
        <f t="shared" si="0"/>
        <v>0</v>
      </c>
      <c r="B31" s="11" t="str">
        <f>IF('Saisie CLASSEMENT'!$C30&gt;0,'Saisie CLASSEMENT'!B30,"")</f>
        <v/>
      </c>
      <c r="C31" s="11">
        <f>IF(B31&gt;0,'Saisie CLASSEMENT'!C30)</f>
        <v>0</v>
      </c>
      <c r="D31" s="61" t="str">
        <f>IF($B31&gt;0,'Saisie CLASSEMENT'!$M30)</f>
        <v xml:space="preserve"> </v>
      </c>
      <c r="E31" s="61" t="str">
        <f>IF($B31&gt;0,'Saisie CLASSEMENT'!$L30)</f>
        <v xml:space="preserve"> </v>
      </c>
      <c r="F31" s="12" t="str">
        <f>IF($B31&gt;0,'Saisie CLASSEMENT'!$I30)</f>
        <v xml:space="preserve"> </v>
      </c>
      <c r="G31" s="12" t="str">
        <f>IF($B31&gt;0,'Saisie CLASSEMENT'!$J30)</f>
        <v xml:space="preserve"> </v>
      </c>
      <c r="H31" s="12" t="str">
        <f>IF(B31&gt;0,'Saisie CLASSEMENT'!K30)</f>
        <v xml:space="preserve"> </v>
      </c>
      <c r="I31" s="12" t="str">
        <f>IF(B31&gt;0,'Saisie CLASSEMENT'!N30)</f>
        <v xml:space="preserve"> </v>
      </c>
      <c r="J31" s="13" t="str">
        <f>IF(LEN(B31)&gt;0,'Saisie CLASSEMENT'!H30,"")</f>
        <v/>
      </c>
      <c r="K31" s="14" t="str">
        <f>IF(B31&gt;0,'Saisie CLASSEMENT'!R30)</f>
        <v/>
      </c>
    </row>
    <row r="32" spans="1:11" hidden="1">
      <c r="A32">
        <f t="shared" si="0"/>
        <v>0</v>
      </c>
      <c r="B32" s="11" t="str">
        <f>IF('Saisie CLASSEMENT'!$C31&gt;0,'Saisie CLASSEMENT'!B31,"")</f>
        <v/>
      </c>
      <c r="C32" s="11">
        <f>IF(B32&gt;0,'Saisie CLASSEMENT'!C31)</f>
        <v>0</v>
      </c>
      <c r="D32" s="61" t="str">
        <f>IF($B32&gt;0,'Saisie CLASSEMENT'!$M31)</f>
        <v xml:space="preserve"> </v>
      </c>
      <c r="E32" s="61" t="str">
        <f>IF($B32&gt;0,'Saisie CLASSEMENT'!$L31)</f>
        <v xml:space="preserve"> </v>
      </c>
      <c r="F32" s="12" t="str">
        <f>IF($B32&gt;0,'Saisie CLASSEMENT'!$I31)</f>
        <v xml:space="preserve"> </v>
      </c>
      <c r="G32" s="12" t="str">
        <f>IF($B32&gt;0,'Saisie CLASSEMENT'!$J31)</f>
        <v xml:space="preserve"> </v>
      </c>
      <c r="H32" s="12" t="str">
        <f>IF(B32&gt;0,'Saisie CLASSEMENT'!K31)</f>
        <v xml:space="preserve"> </v>
      </c>
      <c r="I32" s="12" t="str">
        <f>IF(B32&gt;0,'Saisie CLASSEMENT'!N31)</f>
        <v xml:space="preserve"> </v>
      </c>
      <c r="J32" s="13" t="str">
        <f>IF(LEN(B32)&gt;0,'Saisie CLASSEMENT'!H31,"")</f>
        <v/>
      </c>
      <c r="K32" s="14" t="str">
        <f>IF(B32&gt;0,'Saisie CLASSEMENT'!R31)</f>
        <v/>
      </c>
    </row>
    <row r="33" spans="1:11" hidden="1">
      <c r="A33">
        <f t="shared" si="0"/>
        <v>0</v>
      </c>
      <c r="B33" s="11" t="str">
        <f>IF('Saisie CLASSEMENT'!$C32&gt;0,'Saisie CLASSEMENT'!B32,"")</f>
        <v/>
      </c>
      <c r="C33" s="11">
        <f>IF(B33&gt;0,'Saisie CLASSEMENT'!C32)</f>
        <v>0</v>
      </c>
      <c r="D33" s="61" t="str">
        <f>IF($B33&gt;0,'Saisie CLASSEMENT'!$M32)</f>
        <v xml:space="preserve"> </v>
      </c>
      <c r="E33" s="61" t="str">
        <f>IF($B33&gt;0,'Saisie CLASSEMENT'!$L32)</f>
        <v xml:space="preserve"> </v>
      </c>
      <c r="F33" s="12" t="str">
        <f>IF($B33&gt;0,'Saisie CLASSEMENT'!$I32)</f>
        <v xml:space="preserve"> </v>
      </c>
      <c r="G33" s="12" t="str">
        <f>IF($B33&gt;0,'Saisie CLASSEMENT'!$J32)</f>
        <v xml:space="preserve"> </v>
      </c>
      <c r="H33" s="12" t="str">
        <f>IF(B33&gt;0,'Saisie CLASSEMENT'!K32)</f>
        <v xml:space="preserve"> </v>
      </c>
      <c r="I33" s="12" t="str">
        <f>IF(B33&gt;0,'Saisie CLASSEMENT'!N32)</f>
        <v xml:space="preserve"> </v>
      </c>
      <c r="J33" s="13" t="str">
        <f>IF(LEN(B33)&gt;0,'Saisie CLASSEMENT'!H32,"")</f>
        <v/>
      </c>
      <c r="K33" s="14" t="str">
        <f>IF(B33&gt;0,'Saisie CLASSEMENT'!R32)</f>
        <v/>
      </c>
    </row>
    <row r="34" spans="1:11" hidden="1">
      <c r="A34">
        <f t="shared" si="0"/>
        <v>0</v>
      </c>
      <c r="B34" s="11" t="str">
        <f>IF('Saisie CLASSEMENT'!$C33&gt;0,'Saisie CLASSEMENT'!B33,"")</f>
        <v/>
      </c>
      <c r="C34" s="11">
        <f>IF(B34&gt;0,'Saisie CLASSEMENT'!C33)</f>
        <v>0</v>
      </c>
      <c r="D34" s="61" t="str">
        <f>IF($B34&gt;0,'Saisie CLASSEMENT'!$M33)</f>
        <v xml:space="preserve"> </v>
      </c>
      <c r="E34" s="61" t="str">
        <f>IF($B34&gt;0,'Saisie CLASSEMENT'!$L33)</f>
        <v xml:space="preserve"> </v>
      </c>
      <c r="F34" s="12" t="str">
        <f>IF($B34&gt;0,'Saisie CLASSEMENT'!$I33)</f>
        <v xml:space="preserve"> </v>
      </c>
      <c r="G34" s="12" t="str">
        <f>IF($B34&gt;0,'Saisie CLASSEMENT'!$J33)</f>
        <v xml:space="preserve"> </v>
      </c>
      <c r="H34" s="12" t="str">
        <f>IF(B34&gt;0,'Saisie CLASSEMENT'!K33)</f>
        <v xml:space="preserve"> </v>
      </c>
      <c r="I34" s="12" t="str">
        <f>IF(B34&gt;0,'Saisie CLASSEMENT'!N33)</f>
        <v xml:space="preserve"> </v>
      </c>
      <c r="J34" s="13" t="str">
        <f>IF(LEN(B34)&gt;0,'Saisie CLASSEMENT'!H33,"")</f>
        <v/>
      </c>
      <c r="K34" s="14" t="str">
        <f>IF(B34&gt;0,'Saisie CLASSEMENT'!R33)</f>
        <v/>
      </c>
    </row>
    <row r="35" spans="1:11" hidden="1">
      <c r="A35">
        <f t="shared" si="0"/>
        <v>0</v>
      </c>
      <c r="B35" s="11" t="str">
        <f>IF('Saisie CLASSEMENT'!$C34&gt;0,'Saisie CLASSEMENT'!B34,"")</f>
        <v/>
      </c>
      <c r="C35" s="11">
        <f>IF(B35&gt;0,'Saisie CLASSEMENT'!C34)</f>
        <v>0</v>
      </c>
      <c r="D35" s="61" t="str">
        <f>IF($B35&gt;0,'Saisie CLASSEMENT'!$M34)</f>
        <v xml:space="preserve"> </v>
      </c>
      <c r="E35" s="61" t="str">
        <f>IF($B35&gt;0,'Saisie CLASSEMENT'!$L34)</f>
        <v xml:space="preserve"> </v>
      </c>
      <c r="F35" s="12" t="str">
        <f>IF($B35&gt;0,'Saisie CLASSEMENT'!$I34)</f>
        <v xml:space="preserve"> </v>
      </c>
      <c r="G35" s="12" t="str">
        <f>IF($B35&gt;0,'Saisie CLASSEMENT'!$J34)</f>
        <v xml:space="preserve"> </v>
      </c>
      <c r="H35" s="12" t="str">
        <f>IF(B35&gt;0,'Saisie CLASSEMENT'!K34)</f>
        <v xml:space="preserve"> </v>
      </c>
      <c r="I35" s="12" t="str">
        <f>IF(B35&gt;0,'Saisie CLASSEMENT'!N34)</f>
        <v xml:space="preserve"> </v>
      </c>
      <c r="J35" s="13" t="str">
        <f>IF(LEN(B35)&gt;0,'Saisie CLASSEMENT'!H34,"")</f>
        <v/>
      </c>
      <c r="K35" s="14" t="str">
        <f>IF(B35&gt;0,'Saisie CLASSEMENT'!R34)</f>
        <v/>
      </c>
    </row>
    <row r="36" spans="1:11" hidden="1">
      <c r="A36">
        <f t="shared" si="0"/>
        <v>0</v>
      </c>
      <c r="B36" s="11" t="str">
        <f>IF('Saisie CLASSEMENT'!$C35&gt;0,'Saisie CLASSEMENT'!B35,"")</f>
        <v/>
      </c>
      <c r="C36" s="11">
        <f>IF(B36&gt;0,'Saisie CLASSEMENT'!C35)</f>
        <v>0</v>
      </c>
      <c r="D36" s="61" t="str">
        <f>IF($B36&gt;0,'Saisie CLASSEMENT'!$M35)</f>
        <v xml:space="preserve"> </v>
      </c>
      <c r="E36" s="61" t="str">
        <f>IF($B36&gt;0,'Saisie CLASSEMENT'!$L35)</f>
        <v xml:space="preserve"> </v>
      </c>
      <c r="F36" s="12" t="str">
        <f>IF($B36&gt;0,'Saisie CLASSEMENT'!$I35)</f>
        <v xml:space="preserve"> </v>
      </c>
      <c r="G36" s="12" t="str">
        <f>IF($B36&gt;0,'Saisie CLASSEMENT'!$J35)</f>
        <v xml:space="preserve"> </v>
      </c>
      <c r="H36" s="12" t="str">
        <f>IF(B36&gt;0,'Saisie CLASSEMENT'!K35)</f>
        <v xml:space="preserve"> </v>
      </c>
      <c r="I36" s="12" t="str">
        <f>IF(B36&gt;0,'Saisie CLASSEMENT'!N35)</f>
        <v xml:space="preserve"> </v>
      </c>
      <c r="J36" s="13" t="str">
        <f>IF(LEN(B36)&gt;0,'Saisie CLASSEMENT'!H35,"")</f>
        <v/>
      </c>
      <c r="K36" s="14" t="str">
        <f>IF(B36&gt;0,'Saisie CLASSEMENT'!R35)</f>
        <v/>
      </c>
    </row>
    <row r="37" spans="1:11" hidden="1">
      <c r="A37">
        <f t="shared" si="0"/>
        <v>0</v>
      </c>
      <c r="B37" s="11" t="str">
        <f>IF('Saisie CLASSEMENT'!$C36&gt;0,'Saisie CLASSEMENT'!B36,"")</f>
        <v/>
      </c>
      <c r="C37" s="11">
        <f>IF(B37&gt;0,'Saisie CLASSEMENT'!C36)</f>
        <v>0</v>
      </c>
      <c r="D37" s="61" t="str">
        <f>IF($B37&gt;0,'Saisie CLASSEMENT'!$M36)</f>
        <v xml:space="preserve"> </v>
      </c>
      <c r="E37" s="61" t="str">
        <f>IF($B37&gt;0,'Saisie CLASSEMENT'!$L36)</f>
        <v xml:space="preserve"> </v>
      </c>
      <c r="F37" s="12" t="str">
        <f>IF($B37&gt;0,'Saisie CLASSEMENT'!$I36)</f>
        <v xml:space="preserve"> </v>
      </c>
      <c r="G37" s="12" t="str">
        <f>IF($B37&gt;0,'Saisie CLASSEMENT'!$J36)</f>
        <v xml:space="preserve"> </v>
      </c>
      <c r="H37" s="12" t="str">
        <f>IF(B37&gt;0,'Saisie CLASSEMENT'!K36)</f>
        <v xml:space="preserve"> </v>
      </c>
      <c r="I37" s="12" t="str">
        <f>IF(B37&gt;0,'Saisie CLASSEMENT'!N36)</f>
        <v xml:space="preserve"> </v>
      </c>
      <c r="J37" s="13" t="str">
        <f>IF(LEN(B37)&gt;0,'Saisie CLASSEMENT'!H36,"")</f>
        <v/>
      </c>
      <c r="K37" s="14" t="str">
        <f>IF(B37&gt;0,'Saisie CLASSEMENT'!R36)</f>
        <v/>
      </c>
    </row>
    <row r="38" spans="1:11" hidden="1">
      <c r="A38">
        <f t="shared" si="0"/>
        <v>0</v>
      </c>
      <c r="B38" s="11" t="str">
        <f>IF('Saisie CLASSEMENT'!$C37&gt;0,'Saisie CLASSEMENT'!B37,"")</f>
        <v/>
      </c>
      <c r="C38" s="11">
        <f>IF(B38&gt;0,'Saisie CLASSEMENT'!C37)</f>
        <v>0</v>
      </c>
      <c r="D38" s="61" t="str">
        <f>IF($B38&gt;0,'Saisie CLASSEMENT'!$M37)</f>
        <v xml:space="preserve"> </v>
      </c>
      <c r="E38" s="61" t="str">
        <f>IF($B38&gt;0,'Saisie CLASSEMENT'!$L37)</f>
        <v xml:space="preserve"> </v>
      </c>
      <c r="F38" s="12" t="str">
        <f>IF($B38&gt;0,'Saisie CLASSEMENT'!$I37)</f>
        <v xml:space="preserve"> </v>
      </c>
      <c r="G38" s="12" t="str">
        <f>IF($B38&gt;0,'Saisie CLASSEMENT'!$J37)</f>
        <v xml:space="preserve"> </v>
      </c>
      <c r="H38" s="12" t="str">
        <f>IF(B38&gt;0,'Saisie CLASSEMENT'!K37)</f>
        <v xml:space="preserve"> </v>
      </c>
      <c r="I38" s="12" t="str">
        <f>IF(B38&gt;0,'Saisie CLASSEMENT'!N37)</f>
        <v xml:space="preserve"> </v>
      </c>
      <c r="J38" s="13" t="str">
        <f>IF(LEN(B38)&gt;0,'Saisie CLASSEMENT'!H37,"")</f>
        <v/>
      </c>
      <c r="K38" s="14" t="str">
        <f>IF(B38&gt;0,'Saisie CLASSEMENT'!R37)</f>
        <v/>
      </c>
    </row>
    <row r="39" spans="1:11" hidden="1">
      <c r="A39">
        <f t="shared" si="0"/>
        <v>0</v>
      </c>
      <c r="B39" s="11" t="str">
        <f>IF('Saisie CLASSEMENT'!$C38&gt;0,'Saisie CLASSEMENT'!B38,"")</f>
        <v/>
      </c>
      <c r="C39" s="11">
        <f>IF(B39&gt;0,'Saisie CLASSEMENT'!C38)</f>
        <v>0</v>
      </c>
      <c r="D39" s="61" t="str">
        <f>IF($B39&gt;0,'Saisie CLASSEMENT'!$M38)</f>
        <v xml:space="preserve"> </v>
      </c>
      <c r="E39" s="61" t="str">
        <f>IF($B39&gt;0,'Saisie CLASSEMENT'!$L38)</f>
        <v xml:space="preserve"> </v>
      </c>
      <c r="F39" s="12" t="str">
        <f>IF($B39&gt;0,'Saisie CLASSEMENT'!$I38)</f>
        <v xml:space="preserve"> </v>
      </c>
      <c r="G39" s="12" t="str">
        <f>IF($B39&gt;0,'Saisie CLASSEMENT'!$J38)</f>
        <v xml:space="preserve"> </v>
      </c>
      <c r="H39" s="12" t="str">
        <f>IF(B39&gt;0,'Saisie CLASSEMENT'!K38)</f>
        <v xml:space="preserve"> </v>
      </c>
      <c r="I39" s="12" t="str">
        <f>IF(B39&gt;0,'Saisie CLASSEMENT'!N38)</f>
        <v xml:space="preserve"> </v>
      </c>
      <c r="J39" s="13" t="str">
        <f>IF(LEN(B39)&gt;0,'Saisie CLASSEMENT'!H38,"")</f>
        <v/>
      </c>
      <c r="K39" s="14" t="str">
        <f>IF(B39&gt;0,'Saisie CLASSEMENT'!R38)</f>
        <v/>
      </c>
    </row>
    <row r="40" spans="1:11">
      <c r="A40">
        <v>7</v>
      </c>
      <c r="B40" s="11" t="str">
        <f>IF('Saisie CLASSEMENT'!$C39&gt;0,'Saisie CLASSEMENT'!B39,"")</f>
        <v/>
      </c>
      <c r="C40" s="11">
        <f>IF(B40&gt;0,'Saisie CLASSEMENT'!C39)</f>
        <v>0</v>
      </c>
      <c r="D40" s="61" t="str">
        <f>IF($B40&gt;0,'Saisie CLASSEMENT'!$M39)</f>
        <v xml:space="preserve"> </v>
      </c>
      <c r="E40" s="61" t="str">
        <f>IF($B40&gt;0,'Saisie CLASSEMENT'!$L39)</f>
        <v xml:space="preserve"> </v>
      </c>
      <c r="F40" s="12" t="str">
        <f>IF($B40&gt;0,'Saisie CLASSEMENT'!$I39)</f>
        <v xml:space="preserve"> </v>
      </c>
      <c r="G40" s="12" t="str">
        <f>IF($B40&gt;0,'Saisie CLASSEMENT'!$J39)</f>
        <v xml:space="preserve"> </v>
      </c>
      <c r="H40" s="12" t="str">
        <f>IF(B40&gt;0,'Saisie CLASSEMENT'!K39)</f>
        <v xml:space="preserve"> </v>
      </c>
      <c r="I40" s="12" t="str">
        <f>IF(B40&gt;0,'Saisie CLASSEMENT'!N39)</f>
        <v xml:space="preserve"> </v>
      </c>
      <c r="J40" s="13" t="str">
        <f>IF(LEN(B40)&gt;0,'Saisie CLASSEMENT'!H39,"")</f>
        <v/>
      </c>
      <c r="K40" s="14" t="str">
        <f>IF(B40&gt;0,'Saisie CLASSEMENT'!R39)</f>
        <v/>
      </c>
    </row>
    <row r="41" spans="1:11" hidden="1">
      <c r="A41">
        <f t="shared" si="0"/>
        <v>0</v>
      </c>
      <c r="B41" s="11" t="str">
        <f>IF('Saisie CLASSEMENT'!$C40&gt;0,'Saisie CLASSEMENT'!B40,"")</f>
        <v/>
      </c>
      <c r="C41" s="11">
        <f>IF(B41&gt;0,'Saisie CLASSEMENT'!C40)</f>
        <v>0</v>
      </c>
      <c r="D41" s="61" t="str">
        <f>IF($B41&gt;0,'Saisie CLASSEMENT'!$M40)</f>
        <v xml:space="preserve"> </v>
      </c>
      <c r="E41" s="61" t="str">
        <f>IF($B41&gt;0,'Saisie CLASSEMENT'!$L40)</f>
        <v xml:space="preserve"> </v>
      </c>
      <c r="F41" s="12" t="str">
        <f>IF($B41&gt;0,'Saisie CLASSEMENT'!$I40)</f>
        <v xml:space="preserve"> </v>
      </c>
      <c r="G41" s="12" t="str">
        <f>IF($B41&gt;0,'Saisie CLASSEMENT'!$J40)</f>
        <v xml:space="preserve"> </v>
      </c>
      <c r="H41" s="12" t="str">
        <f>IF(B41&gt;0,'Saisie CLASSEMENT'!K40)</f>
        <v xml:space="preserve"> </v>
      </c>
      <c r="I41" s="12" t="str">
        <f>IF(B41&gt;0,'Saisie CLASSEMENT'!N40)</f>
        <v xml:space="preserve"> </v>
      </c>
      <c r="J41" s="13" t="str">
        <f>IF(LEN(B41)&gt;0,'Saisie CLASSEMENT'!H40,"")</f>
        <v/>
      </c>
      <c r="K41" s="14" t="str">
        <f>IF(B41&gt;0,'Saisie CLASSEMENT'!R40)</f>
        <v/>
      </c>
    </row>
    <row r="42" spans="1:11" hidden="1">
      <c r="A42">
        <f t="shared" si="0"/>
        <v>0</v>
      </c>
      <c r="B42" s="11" t="str">
        <f>IF('Saisie CLASSEMENT'!$C41&gt;0,'Saisie CLASSEMENT'!B41,"")</f>
        <v/>
      </c>
      <c r="C42" s="11">
        <f>IF(B42&gt;0,'Saisie CLASSEMENT'!C41)</f>
        <v>0</v>
      </c>
      <c r="D42" s="61" t="str">
        <f>IF($B42&gt;0,'Saisie CLASSEMENT'!$M41)</f>
        <v xml:space="preserve"> </v>
      </c>
      <c r="E42" s="61" t="str">
        <f>IF($B42&gt;0,'Saisie CLASSEMENT'!$L41)</f>
        <v xml:space="preserve"> </v>
      </c>
      <c r="F42" s="12" t="str">
        <f>IF($B42&gt;0,'Saisie CLASSEMENT'!$I41)</f>
        <v xml:space="preserve"> </v>
      </c>
      <c r="G42" s="12" t="str">
        <f>IF($B42&gt;0,'Saisie CLASSEMENT'!$J41)</f>
        <v xml:space="preserve"> </v>
      </c>
      <c r="H42" s="12" t="str">
        <f>IF(B42&gt;0,'Saisie CLASSEMENT'!K41)</f>
        <v xml:space="preserve"> </v>
      </c>
      <c r="I42" s="12" t="str">
        <f>IF(B42&gt;0,'Saisie CLASSEMENT'!N41)</f>
        <v xml:space="preserve"> </v>
      </c>
      <c r="J42" s="13" t="str">
        <f>IF(LEN(B42)&gt;0,'Saisie CLASSEMENT'!H41,"")</f>
        <v/>
      </c>
      <c r="K42" s="14" t="str">
        <f>IF(B42&gt;0,'Saisie CLASSEMENT'!R41)</f>
        <v/>
      </c>
    </row>
    <row r="43" spans="1:11" hidden="1">
      <c r="A43">
        <f t="shared" si="0"/>
        <v>0</v>
      </c>
      <c r="B43" s="11" t="str">
        <f>IF('Saisie CLASSEMENT'!$C42&gt;0,'Saisie CLASSEMENT'!B42,"")</f>
        <v/>
      </c>
      <c r="C43" s="11">
        <f>IF(B43&gt;0,'Saisie CLASSEMENT'!C42)</f>
        <v>0</v>
      </c>
      <c r="D43" s="61" t="str">
        <f>IF($B43&gt;0,'Saisie CLASSEMENT'!$M42)</f>
        <v xml:space="preserve"> </v>
      </c>
      <c r="E43" s="61" t="str">
        <f>IF($B43&gt;0,'Saisie CLASSEMENT'!$L42)</f>
        <v xml:space="preserve"> </v>
      </c>
      <c r="F43" s="12" t="str">
        <f>IF($B43&gt;0,'Saisie CLASSEMENT'!$I42)</f>
        <v xml:space="preserve"> </v>
      </c>
      <c r="G43" s="12" t="str">
        <f>IF($B43&gt;0,'Saisie CLASSEMENT'!$J42)</f>
        <v xml:space="preserve"> </v>
      </c>
      <c r="H43" s="12" t="str">
        <f>IF(B43&gt;0,'Saisie CLASSEMENT'!K42)</f>
        <v xml:space="preserve"> </v>
      </c>
      <c r="I43" s="12" t="str">
        <f>IF(B43&gt;0,'Saisie CLASSEMENT'!N42)</f>
        <v xml:space="preserve"> </v>
      </c>
      <c r="J43" s="13" t="str">
        <f>IF(LEN(B43)&gt;0,'Saisie CLASSEMENT'!H42,"")</f>
        <v/>
      </c>
      <c r="K43" s="14" t="str">
        <f>IF(B43&gt;0,'Saisie CLASSEMENT'!R42)</f>
        <v/>
      </c>
    </row>
    <row r="44" spans="1:11" hidden="1">
      <c r="A44">
        <f t="shared" si="0"/>
        <v>0</v>
      </c>
      <c r="B44" s="11" t="str">
        <f>IF('Saisie CLASSEMENT'!$C43&gt;0,'Saisie CLASSEMENT'!B43,"")</f>
        <v/>
      </c>
      <c r="C44" s="11">
        <f>IF(B44&gt;0,'Saisie CLASSEMENT'!C43)</f>
        <v>0</v>
      </c>
      <c r="D44" s="61" t="str">
        <f>IF($B44&gt;0,'Saisie CLASSEMENT'!$M43)</f>
        <v xml:space="preserve"> </v>
      </c>
      <c r="E44" s="61" t="str">
        <f>IF($B44&gt;0,'Saisie CLASSEMENT'!$L43)</f>
        <v xml:space="preserve"> </v>
      </c>
      <c r="F44" s="12" t="str">
        <f>IF($B44&gt;0,'Saisie CLASSEMENT'!$I43)</f>
        <v xml:space="preserve"> </v>
      </c>
      <c r="G44" s="12" t="str">
        <f>IF($B44&gt;0,'Saisie CLASSEMENT'!$J43)</f>
        <v xml:space="preserve"> </v>
      </c>
      <c r="H44" s="12" t="str">
        <f>IF(B44&gt;0,'Saisie CLASSEMENT'!K43)</f>
        <v xml:space="preserve"> </v>
      </c>
      <c r="I44" s="12" t="str">
        <f>IF(B44&gt;0,'Saisie CLASSEMENT'!N43)</f>
        <v xml:space="preserve"> </v>
      </c>
      <c r="J44" s="13" t="str">
        <f>IF(LEN(B44)&gt;0,'Saisie CLASSEMENT'!H43,"")</f>
        <v/>
      </c>
      <c r="K44" s="14" t="str">
        <f>IF(B44&gt;0,'Saisie CLASSEMENT'!R43)</f>
        <v/>
      </c>
    </row>
    <row r="45" spans="1:11" hidden="1">
      <c r="A45">
        <f t="shared" si="0"/>
        <v>0</v>
      </c>
      <c r="B45" s="11" t="str">
        <f>IF('Saisie CLASSEMENT'!$C44&gt;0,'Saisie CLASSEMENT'!B44,"")</f>
        <v/>
      </c>
      <c r="C45" s="11">
        <f>IF(B45&gt;0,'Saisie CLASSEMENT'!C44)</f>
        <v>0</v>
      </c>
      <c r="D45" s="61" t="str">
        <f>IF($B45&gt;0,'Saisie CLASSEMENT'!$M44)</f>
        <v xml:space="preserve"> </v>
      </c>
      <c r="E45" s="61" t="str">
        <f>IF($B45&gt;0,'Saisie CLASSEMENT'!$L44)</f>
        <v xml:space="preserve"> </v>
      </c>
      <c r="F45" s="12" t="str">
        <f>IF($B45&gt;0,'Saisie CLASSEMENT'!$I44)</f>
        <v xml:space="preserve"> </v>
      </c>
      <c r="G45" s="12" t="str">
        <f>IF($B45&gt;0,'Saisie CLASSEMENT'!$J44)</f>
        <v xml:space="preserve"> </v>
      </c>
      <c r="H45" s="12" t="str">
        <f>IF(B45&gt;0,'Saisie CLASSEMENT'!K44)</f>
        <v xml:space="preserve"> </v>
      </c>
      <c r="I45" s="12" t="str">
        <f>IF(B45&gt;0,'Saisie CLASSEMENT'!N44)</f>
        <v xml:space="preserve"> </v>
      </c>
      <c r="J45" s="13" t="str">
        <f>IF(LEN(B45)&gt;0,'Saisie CLASSEMENT'!H44,"")</f>
        <v/>
      </c>
      <c r="K45" s="14" t="str">
        <f>IF(B45&gt;0,'Saisie CLASSEMENT'!R44)</f>
        <v/>
      </c>
    </row>
    <row r="46" spans="1:11" hidden="1">
      <c r="A46">
        <f t="shared" si="0"/>
        <v>0</v>
      </c>
      <c r="B46" s="11" t="str">
        <f>IF('Saisie CLASSEMENT'!$C45&gt;0,'Saisie CLASSEMENT'!B45,"")</f>
        <v/>
      </c>
      <c r="C46" s="11">
        <f>IF(B46&gt;0,'Saisie CLASSEMENT'!C45)</f>
        <v>0</v>
      </c>
      <c r="D46" s="61" t="str">
        <f>IF($B46&gt;0,'Saisie CLASSEMENT'!$M45)</f>
        <v xml:space="preserve"> </v>
      </c>
      <c r="E46" s="61" t="str">
        <f>IF($B46&gt;0,'Saisie CLASSEMENT'!$L45)</f>
        <v xml:space="preserve"> </v>
      </c>
      <c r="F46" s="12" t="str">
        <f>IF($B46&gt;0,'Saisie CLASSEMENT'!$I45)</f>
        <v xml:space="preserve"> </v>
      </c>
      <c r="G46" s="12" t="str">
        <f>IF($B46&gt;0,'Saisie CLASSEMENT'!$J45)</f>
        <v xml:space="preserve"> </v>
      </c>
      <c r="H46" s="12" t="str">
        <f>IF(B46&gt;0,'Saisie CLASSEMENT'!K45)</f>
        <v xml:space="preserve"> </v>
      </c>
      <c r="I46" s="12" t="str">
        <f>IF(B46&gt;0,'Saisie CLASSEMENT'!N45)</f>
        <v xml:space="preserve"> </v>
      </c>
      <c r="J46" s="13" t="str">
        <f>IF(LEN(B46)&gt;0,'Saisie CLASSEMENT'!H45,"")</f>
        <v/>
      </c>
      <c r="K46" s="14" t="str">
        <f>IF(B46&gt;0,'Saisie CLASSEMENT'!R45)</f>
        <v/>
      </c>
    </row>
    <row r="47" spans="1:11" hidden="1">
      <c r="A47">
        <f t="shared" si="0"/>
        <v>0</v>
      </c>
      <c r="B47" s="11" t="str">
        <f>IF('Saisie CLASSEMENT'!$C46&gt;0,'Saisie CLASSEMENT'!B46,"")</f>
        <v/>
      </c>
      <c r="C47" s="11">
        <f>IF(B47&gt;0,'Saisie CLASSEMENT'!C46)</f>
        <v>0</v>
      </c>
      <c r="D47" s="61" t="str">
        <f>IF($B47&gt;0,'Saisie CLASSEMENT'!$M46)</f>
        <v xml:space="preserve"> </v>
      </c>
      <c r="E47" s="61" t="str">
        <f>IF($B47&gt;0,'Saisie CLASSEMENT'!$L46)</f>
        <v xml:space="preserve"> </v>
      </c>
      <c r="F47" s="12" t="str">
        <f>IF($B47&gt;0,'Saisie CLASSEMENT'!$I46)</f>
        <v xml:space="preserve"> </v>
      </c>
      <c r="G47" s="12" t="str">
        <f>IF($B47&gt;0,'Saisie CLASSEMENT'!$J46)</f>
        <v xml:space="preserve"> </v>
      </c>
      <c r="H47" s="12" t="str">
        <f>IF(B47&gt;0,'Saisie CLASSEMENT'!K46)</f>
        <v xml:space="preserve"> </v>
      </c>
      <c r="I47" s="12" t="str">
        <f>IF(B47&gt;0,'Saisie CLASSEMENT'!N46)</f>
        <v xml:space="preserve"> </v>
      </c>
      <c r="J47" s="13" t="str">
        <f>IF(LEN(B47)&gt;0,'Saisie CLASSEMENT'!H46,"")</f>
        <v/>
      </c>
      <c r="K47" s="14" t="str">
        <f>IF(B47&gt;0,'Saisie CLASSEMENT'!R46)</f>
        <v/>
      </c>
    </row>
    <row r="48" spans="1:11" hidden="1">
      <c r="A48">
        <f t="shared" si="0"/>
        <v>0</v>
      </c>
      <c r="B48" s="11" t="str">
        <f>IF('Saisie CLASSEMENT'!$C47&gt;0,'Saisie CLASSEMENT'!B47,"")</f>
        <v/>
      </c>
      <c r="C48" s="11">
        <f>IF(B48&gt;0,'Saisie CLASSEMENT'!C47)</f>
        <v>0</v>
      </c>
      <c r="D48" s="61" t="str">
        <f>IF($B48&gt;0,'Saisie CLASSEMENT'!$M47)</f>
        <v xml:space="preserve"> </v>
      </c>
      <c r="E48" s="61" t="str">
        <f>IF($B48&gt;0,'Saisie CLASSEMENT'!$L47)</f>
        <v xml:space="preserve"> </v>
      </c>
      <c r="F48" s="12" t="str">
        <f>IF($B48&gt;0,'Saisie CLASSEMENT'!$I47)</f>
        <v xml:space="preserve"> </v>
      </c>
      <c r="G48" s="12" t="str">
        <f>IF($B48&gt;0,'Saisie CLASSEMENT'!$J47)</f>
        <v xml:space="preserve"> </v>
      </c>
      <c r="H48" s="12" t="str">
        <f>IF(B48&gt;0,'Saisie CLASSEMENT'!K47)</f>
        <v xml:space="preserve"> </v>
      </c>
      <c r="I48" s="12" t="str">
        <f>IF(B48&gt;0,'Saisie CLASSEMENT'!N47)</f>
        <v xml:space="preserve"> </v>
      </c>
      <c r="J48" s="13" t="str">
        <f>IF(LEN(B48)&gt;0,'Saisie CLASSEMENT'!H47,"")</f>
        <v/>
      </c>
      <c r="K48" s="14" t="str">
        <f>IF(B48&gt;0,'Saisie CLASSEMENT'!R47)</f>
        <v/>
      </c>
    </row>
    <row r="49" spans="1:11" hidden="1">
      <c r="A49">
        <f t="shared" si="0"/>
        <v>0</v>
      </c>
      <c r="B49" s="11" t="str">
        <f>IF('Saisie CLASSEMENT'!$C48&gt;0,'Saisie CLASSEMENT'!B48,"")</f>
        <v/>
      </c>
      <c r="C49" s="11">
        <f>IF(B49&gt;0,'Saisie CLASSEMENT'!C48)</f>
        <v>0</v>
      </c>
      <c r="D49" s="61" t="str">
        <f>IF($B49&gt;0,'Saisie CLASSEMENT'!$M48)</f>
        <v xml:space="preserve"> </v>
      </c>
      <c r="E49" s="61" t="str">
        <f>IF($B49&gt;0,'Saisie CLASSEMENT'!$L48)</f>
        <v xml:space="preserve"> </v>
      </c>
      <c r="F49" s="12" t="str">
        <f>IF($B49&gt;0,'Saisie CLASSEMENT'!$I48)</f>
        <v xml:space="preserve"> </v>
      </c>
      <c r="G49" s="12" t="str">
        <f>IF($B49&gt;0,'Saisie CLASSEMENT'!$J48)</f>
        <v xml:space="preserve"> </v>
      </c>
      <c r="H49" s="12" t="str">
        <f>IF(B49&gt;0,'Saisie CLASSEMENT'!K48)</f>
        <v xml:space="preserve"> </v>
      </c>
      <c r="I49" s="12" t="str">
        <f>IF(B49&gt;0,'Saisie CLASSEMENT'!N48)</f>
        <v xml:space="preserve"> </v>
      </c>
      <c r="J49" s="13" t="str">
        <f>IF(LEN(B49)&gt;0,'Saisie CLASSEMENT'!H48,"")</f>
        <v/>
      </c>
      <c r="K49" s="14" t="str">
        <f>IF(B49&gt;0,'Saisie CLASSEMENT'!R48)</f>
        <v/>
      </c>
    </row>
    <row r="50" spans="1:11" hidden="1">
      <c r="A50">
        <f t="shared" si="0"/>
        <v>0</v>
      </c>
      <c r="B50" s="11" t="str">
        <f>IF('Saisie CLASSEMENT'!$C49&gt;0,'Saisie CLASSEMENT'!B49,"")</f>
        <v/>
      </c>
      <c r="C50" s="11">
        <f>IF(B50&gt;0,'Saisie CLASSEMENT'!C49)</f>
        <v>0</v>
      </c>
      <c r="D50" s="61" t="str">
        <f>IF($B50&gt;0,'Saisie CLASSEMENT'!$M49)</f>
        <v xml:space="preserve"> </v>
      </c>
      <c r="E50" s="61" t="str">
        <f>IF($B50&gt;0,'Saisie CLASSEMENT'!$L49)</f>
        <v xml:space="preserve"> </v>
      </c>
      <c r="F50" s="12" t="str">
        <f>IF($B50&gt;0,'Saisie CLASSEMENT'!$I49)</f>
        <v xml:space="preserve"> </v>
      </c>
      <c r="G50" s="12" t="str">
        <f>IF($B50&gt;0,'Saisie CLASSEMENT'!$J49)</f>
        <v xml:space="preserve"> </v>
      </c>
      <c r="H50" s="12" t="str">
        <f>IF(B50&gt;0,'Saisie CLASSEMENT'!K49)</f>
        <v xml:space="preserve"> </v>
      </c>
      <c r="I50" s="12" t="str">
        <f>IF(B50&gt;0,'Saisie CLASSEMENT'!N49)</f>
        <v xml:space="preserve"> </v>
      </c>
      <c r="J50" s="13" t="str">
        <f>IF(LEN(B50)&gt;0,'Saisie CLASSEMENT'!H49,"")</f>
        <v/>
      </c>
      <c r="K50" s="14" t="str">
        <f>IF(B50&gt;0,'Saisie CLASSEMENT'!R49)</f>
        <v/>
      </c>
    </row>
    <row r="51" spans="1:11" hidden="1">
      <c r="A51">
        <f t="shared" si="0"/>
        <v>0</v>
      </c>
      <c r="B51" s="11" t="str">
        <f>IF('Saisie CLASSEMENT'!$C50&gt;0,'Saisie CLASSEMENT'!B50,"")</f>
        <v/>
      </c>
      <c r="C51" s="11">
        <f>IF(B51&gt;0,'Saisie CLASSEMENT'!C50)</f>
        <v>0</v>
      </c>
      <c r="D51" s="61" t="str">
        <f>IF($B51&gt;0,'Saisie CLASSEMENT'!$M50)</f>
        <v xml:space="preserve"> </v>
      </c>
      <c r="E51" s="61" t="str">
        <f>IF($B51&gt;0,'Saisie CLASSEMENT'!$L50)</f>
        <v xml:space="preserve"> </v>
      </c>
      <c r="F51" s="12" t="str">
        <f>IF($B51&gt;0,'Saisie CLASSEMENT'!$I50)</f>
        <v xml:space="preserve"> </v>
      </c>
      <c r="G51" s="12" t="str">
        <f>IF($B51&gt;0,'Saisie CLASSEMENT'!$J50)</f>
        <v xml:space="preserve"> </v>
      </c>
      <c r="H51" s="12" t="str">
        <f>IF(B51&gt;0,'Saisie CLASSEMENT'!K50)</f>
        <v xml:space="preserve"> </v>
      </c>
      <c r="I51" s="12" t="str">
        <f>IF(B51&gt;0,'Saisie CLASSEMENT'!N50)</f>
        <v xml:space="preserve"> </v>
      </c>
      <c r="J51" s="13" t="str">
        <f>IF(LEN(B51)&gt;0,'Saisie CLASSEMENT'!H50,"")</f>
        <v/>
      </c>
      <c r="K51" s="14" t="str">
        <f>IF(B51&gt;0,'Saisie CLASSEMENT'!R50)</f>
        <v/>
      </c>
    </row>
    <row r="52" spans="1:11" hidden="1">
      <c r="A52">
        <f t="shared" si="0"/>
        <v>0</v>
      </c>
      <c r="B52" s="11" t="str">
        <f>IF('Saisie CLASSEMENT'!$C51&gt;0,'Saisie CLASSEMENT'!B51,"")</f>
        <v/>
      </c>
      <c r="C52" s="11">
        <f>IF(B52&gt;0,'Saisie CLASSEMENT'!C51)</f>
        <v>0</v>
      </c>
      <c r="D52" s="61" t="str">
        <f>IF($B52&gt;0,'Saisie CLASSEMENT'!$M51)</f>
        <v xml:space="preserve"> </v>
      </c>
      <c r="E52" s="61" t="str">
        <f>IF($B52&gt;0,'Saisie CLASSEMENT'!$L51)</f>
        <v xml:space="preserve"> </v>
      </c>
      <c r="F52" s="12" t="str">
        <f>IF($B52&gt;0,'Saisie CLASSEMENT'!$I51)</f>
        <v xml:space="preserve"> </v>
      </c>
      <c r="G52" s="12" t="str">
        <f>IF($B52&gt;0,'Saisie CLASSEMENT'!$J51)</f>
        <v xml:space="preserve"> </v>
      </c>
      <c r="H52" s="12" t="str">
        <f>IF(B52&gt;0,'Saisie CLASSEMENT'!K51)</f>
        <v xml:space="preserve"> </v>
      </c>
      <c r="I52" s="12" t="str">
        <f>IF(B52&gt;0,'Saisie CLASSEMENT'!N51)</f>
        <v xml:space="preserve"> </v>
      </c>
      <c r="J52" s="13" t="str">
        <f>IF(LEN(B52)&gt;0,'Saisie CLASSEMENT'!H51,"")</f>
        <v/>
      </c>
      <c r="K52" s="14" t="str">
        <f>IF(B52&gt;0,'Saisie CLASSEMENT'!R51)</f>
        <v/>
      </c>
    </row>
    <row r="53" spans="1:11" hidden="1">
      <c r="A53">
        <f t="shared" si="0"/>
        <v>0</v>
      </c>
      <c r="B53" s="11" t="str">
        <f>IF('Saisie CLASSEMENT'!$C52&gt;0,'Saisie CLASSEMENT'!B52,"")</f>
        <v/>
      </c>
      <c r="C53" s="11">
        <f>IF(B53&gt;0,'Saisie CLASSEMENT'!C52)</f>
        <v>0</v>
      </c>
      <c r="D53" s="61" t="str">
        <f>IF($B53&gt;0,'Saisie CLASSEMENT'!$M52)</f>
        <v xml:space="preserve"> </v>
      </c>
      <c r="E53" s="61" t="str">
        <f>IF($B53&gt;0,'Saisie CLASSEMENT'!$L52)</f>
        <v xml:space="preserve"> </v>
      </c>
      <c r="F53" s="12" t="str">
        <f>IF($B53&gt;0,'Saisie CLASSEMENT'!$I52)</f>
        <v xml:space="preserve"> </v>
      </c>
      <c r="G53" s="12" t="str">
        <f>IF($B53&gt;0,'Saisie CLASSEMENT'!$J52)</f>
        <v xml:space="preserve"> </v>
      </c>
      <c r="H53" s="12" t="str">
        <f>IF(B53&gt;0,'Saisie CLASSEMENT'!K52)</f>
        <v xml:space="preserve"> </v>
      </c>
      <c r="I53" s="12" t="str">
        <f>IF(B53&gt;0,'Saisie CLASSEMENT'!N52)</f>
        <v xml:space="preserve"> </v>
      </c>
      <c r="J53" s="13" t="str">
        <f>IF(LEN(B53)&gt;0,'Saisie CLASSEMENT'!H52,"")</f>
        <v/>
      </c>
      <c r="K53" s="14" t="str">
        <f>IF(B53&gt;0,'Saisie CLASSEMENT'!R52)</f>
        <v/>
      </c>
    </row>
    <row r="54" spans="1:11" hidden="1">
      <c r="A54">
        <f t="shared" si="0"/>
        <v>0</v>
      </c>
      <c r="B54" s="11" t="str">
        <f>IF('Saisie CLASSEMENT'!$C53&gt;0,'Saisie CLASSEMENT'!B53,"")</f>
        <v/>
      </c>
      <c r="C54" s="11">
        <f>IF(B54&gt;0,'Saisie CLASSEMENT'!C53)</f>
        <v>0</v>
      </c>
      <c r="D54" s="61" t="str">
        <f>IF($B54&gt;0,'Saisie CLASSEMENT'!$M53)</f>
        <v xml:space="preserve"> </v>
      </c>
      <c r="E54" s="61" t="str">
        <f>IF($B54&gt;0,'Saisie CLASSEMENT'!$L53)</f>
        <v xml:space="preserve"> </v>
      </c>
      <c r="F54" s="12" t="str">
        <f>IF($B54&gt;0,'Saisie CLASSEMENT'!$I53)</f>
        <v xml:space="preserve"> </v>
      </c>
      <c r="G54" s="12" t="str">
        <f>IF($B54&gt;0,'Saisie CLASSEMENT'!$J53)</f>
        <v xml:space="preserve"> </v>
      </c>
      <c r="H54" s="12" t="str">
        <f>IF(B54&gt;0,'Saisie CLASSEMENT'!K53)</f>
        <v xml:space="preserve"> </v>
      </c>
      <c r="I54" s="12" t="str">
        <f>IF(B54&gt;0,'Saisie CLASSEMENT'!N53)</f>
        <v xml:space="preserve"> </v>
      </c>
      <c r="J54" s="13" t="str">
        <f>IF(LEN(B54)&gt;0,'Saisie CLASSEMENT'!H53,"")</f>
        <v/>
      </c>
      <c r="K54" s="14" t="str">
        <f>IF(B54&gt;0,'Saisie CLASSEMENT'!R53)</f>
        <v/>
      </c>
    </row>
    <row r="55" spans="1:11" hidden="1">
      <c r="A55">
        <f t="shared" si="0"/>
        <v>0</v>
      </c>
      <c r="B55" s="11" t="str">
        <f>IF('Saisie CLASSEMENT'!$C54&gt;0,'Saisie CLASSEMENT'!B54,"")</f>
        <v/>
      </c>
      <c r="C55" s="11">
        <f>IF(B55&gt;0,'Saisie CLASSEMENT'!C54)</f>
        <v>0</v>
      </c>
      <c r="D55" s="61" t="str">
        <f>IF($B55&gt;0,'Saisie CLASSEMENT'!$M54)</f>
        <v xml:space="preserve"> </v>
      </c>
      <c r="E55" s="61" t="str">
        <f>IF($B55&gt;0,'Saisie CLASSEMENT'!$L54)</f>
        <v xml:space="preserve"> </v>
      </c>
      <c r="F55" s="12" t="str">
        <f>IF($B55&gt;0,'Saisie CLASSEMENT'!$I54)</f>
        <v xml:space="preserve"> </v>
      </c>
      <c r="G55" s="12" t="str">
        <f>IF($B55&gt;0,'Saisie CLASSEMENT'!$J54)</f>
        <v xml:space="preserve"> </v>
      </c>
      <c r="H55" s="12" t="str">
        <f>IF(B55&gt;0,'Saisie CLASSEMENT'!K54)</f>
        <v xml:space="preserve"> </v>
      </c>
      <c r="I55" s="12" t="str">
        <f>IF(B55&gt;0,'Saisie CLASSEMENT'!N54)</f>
        <v xml:space="preserve"> </v>
      </c>
      <c r="J55" s="13" t="str">
        <f>IF(LEN(B55)&gt;0,'Saisie CLASSEMENT'!H54,"")</f>
        <v/>
      </c>
      <c r="K55" s="14" t="str">
        <f>IF(B55&gt;0,'Saisie CLASSEMENT'!R54)</f>
        <v/>
      </c>
    </row>
    <row r="56" spans="1:11" hidden="1">
      <c r="A56">
        <f t="shared" si="0"/>
        <v>0</v>
      </c>
      <c r="B56" s="11" t="str">
        <f>IF('Saisie CLASSEMENT'!$C55&gt;0,'Saisie CLASSEMENT'!B55,"")</f>
        <v/>
      </c>
      <c r="C56" s="11">
        <f>IF(B56&gt;0,'Saisie CLASSEMENT'!C55)</f>
        <v>0</v>
      </c>
      <c r="D56" s="61" t="str">
        <f>IF($B56&gt;0,'Saisie CLASSEMENT'!$M55)</f>
        <v xml:space="preserve"> </v>
      </c>
      <c r="E56" s="61" t="str">
        <f>IF($B56&gt;0,'Saisie CLASSEMENT'!$L55)</f>
        <v xml:space="preserve"> </v>
      </c>
      <c r="F56" s="12" t="str">
        <f>IF($B56&gt;0,'Saisie CLASSEMENT'!$I55)</f>
        <v xml:space="preserve"> </v>
      </c>
      <c r="G56" s="12" t="str">
        <f>IF($B56&gt;0,'Saisie CLASSEMENT'!$J55)</f>
        <v xml:space="preserve"> </v>
      </c>
      <c r="H56" s="12" t="str">
        <f>IF(B56&gt;0,'Saisie CLASSEMENT'!K55)</f>
        <v xml:space="preserve"> </v>
      </c>
      <c r="I56" s="12" t="str">
        <f>IF(B56&gt;0,'Saisie CLASSEMENT'!N55)</f>
        <v xml:space="preserve"> </v>
      </c>
      <c r="J56" s="13" t="str">
        <f>IF(LEN(B56)&gt;0,'Saisie CLASSEMENT'!H55,"")</f>
        <v/>
      </c>
      <c r="K56" s="14" t="str">
        <f>IF(B56&gt;0,'Saisie CLASSEMENT'!R55)</f>
        <v/>
      </c>
    </row>
    <row r="57" spans="1:11" hidden="1">
      <c r="A57">
        <f t="shared" si="0"/>
        <v>0</v>
      </c>
      <c r="B57" s="11" t="str">
        <f>IF('Saisie CLASSEMENT'!$C56&gt;0,'Saisie CLASSEMENT'!B56,"")</f>
        <v/>
      </c>
      <c r="C57" s="11">
        <f>IF(B57&gt;0,'Saisie CLASSEMENT'!C56)</f>
        <v>0</v>
      </c>
      <c r="D57" s="61" t="str">
        <f>IF($B57&gt;0,'Saisie CLASSEMENT'!$M56)</f>
        <v xml:space="preserve"> </v>
      </c>
      <c r="E57" s="61" t="str">
        <f>IF($B57&gt;0,'Saisie CLASSEMENT'!$L56)</f>
        <v xml:space="preserve"> </v>
      </c>
      <c r="F57" s="12" t="str">
        <f>IF($B57&gt;0,'Saisie CLASSEMENT'!$I56)</f>
        <v xml:space="preserve"> </v>
      </c>
      <c r="G57" s="12" t="str">
        <f>IF($B57&gt;0,'Saisie CLASSEMENT'!$J56)</f>
        <v xml:space="preserve"> </v>
      </c>
      <c r="H57" s="12" t="str">
        <f>IF(B57&gt;0,'Saisie CLASSEMENT'!K56)</f>
        <v xml:space="preserve"> </v>
      </c>
      <c r="I57" s="12" t="str">
        <f>IF(B57&gt;0,'Saisie CLASSEMENT'!N56)</f>
        <v xml:space="preserve"> </v>
      </c>
      <c r="J57" s="13" t="str">
        <f>IF(LEN(B57)&gt;0,'Saisie CLASSEMENT'!H56,"")</f>
        <v/>
      </c>
      <c r="K57" s="14" t="str">
        <f>IF(B57&gt;0,'Saisie CLASSEMENT'!R56)</f>
        <v/>
      </c>
    </row>
    <row r="58" spans="1:11" hidden="1">
      <c r="A58">
        <f t="shared" si="0"/>
        <v>0</v>
      </c>
      <c r="B58" s="11" t="str">
        <f>IF('Saisie CLASSEMENT'!$C57&gt;0,'Saisie CLASSEMENT'!B57,"")</f>
        <v/>
      </c>
      <c r="C58" s="11">
        <f>IF(B58&gt;0,'Saisie CLASSEMENT'!C57)</f>
        <v>0</v>
      </c>
      <c r="D58" s="61" t="str">
        <f>IF($B58&gt;0,'Saisie CLASSEMENT'!$M57)</f>
        <v xml:space="preserve"> </v>
      </c>
      <c r="E58" s="61" t="str">
        <f>IF($B58&gt;0,'Saisie CLASSEMENT'!$L57)</f>
        <v xml:space="preserve"> </v>
      </c>
      <c r="F58" s="12" t="str">
        <f>IF($B58&gt;0,'Saisie CLASSEMENT'!$I57)</f>
        <v xml:space="preserve"> </v>
      </c>
      <c r="G58" s="12" t="str">
        <f>IF($B58&gt;0,'Saisie CLASSEMENT'!$J57)</f>
        <v xml:space="preserve"> </v>
      </c>
      <c r="H58" s="12" t="str">
        <f>IF(B58&gt;0,'Saisie CLASSEMENT'!K57)</f>
        <v xml:space="preserve"> </v>
      </c>
      <c r="I58" s="12" t="str">
        <f>IF(B58&gt;0,'Saisie CLASSEMENT'!N57)</f>
        <v xml:space="preserve"> </v>
      </c>
      <c r="J58" s="13" t="str">
        <f>IF(LEN(B58)&gt;0,'Saisie CLASSEMENT'!H57,"")</f>
        <v/>
      </c>
      <c r="K58" s="14" t="str">
        <f>IF(B58&gt;0,'Saisie CLASSEMENT'!R57)</f>
        <v/>
      </c>
    </row>
    <row r="59" spans="1:11" hidden="1">
      <c r="A59">
        <f t="shared" si="0"/>
        <v>0</v>
      </c>
      <c r="B59" s="11" t="str">
        <f>IF('Saisie CLASSEMENT'!$C58&gt;0,'Saisie CLASSEMENT'!B58,"")</f>
        <v/>
      </c>
      <c r="C59" s="11">
        <f>IF(B59&gt;0,'Saisie CLASSEMENT'!C58)</f>
        <v>0</v>
      </c>
      <c r="D59" s="61" t="str">
        <f>IF($B59&gt;0,'Saisie CLASSEMENT'!$M58)</f>
        <v xml:space="preserve"> </v>
      </c>
      <c r="E59" s="61" t="str">
        <f>IF($B59&gt;0,'Saisie CLASSEMENT'!$L58)</f>
        <v xml:space="preserve"> </v>
      </c>
      <c r="F59" s="12" t="str">
        <f>IF($B59&gt;0,'Saisie CLASSEMENT'!$I58)</f>
        <v xml:space="preserve"> </v>
      </c>
      <c r="G59" s="12" t="str">
        <f>IF($B59&gt;0,'Saisie CLASSEMENT'!$J58)</f>
        <v xml:space="preserve"> </v>
      </c>
      <c r="H59" s="12" t="str">
        <f>IF(B59&gt;0,'Saisie CLASSEMENT'!K58)</f>
        <v xml:space="preserve"> </v>
      </c>
      <c r="I59" s="12" t="str">
        <f>IF(B59&gt;0,'Saisie CLASSEMENT'!N58)</f>
        <v xml:space="preserve"> </v>
      </c>
      <c r="J59" s="13" t="str">
        <f>IF(LEN(B59)&gt;0,'Saisie CLASSEMENT'!H58,"")</f>
        <v/>
      </c>
      <c r="K59" s="14" t="str">
        <f>IF(B59&gt;0,'Saisie CLASSEMENT'!R58)</f>
        <v/>
      </c>
    </row>
    <row r="60" spans="1:11" hidden="1">
      <c r="A60">
        <f t="shared" si="0"/>
        <v>0</v>
      </c>
      <c r="B60" s="11" t="str">
        <f>IF('Saisie CLASSEMENT'!$C59&gt;0,'Saisie CLASSEMENT'!B59,"")</f>
        <v/>
      </c>
      <c r="C60" s="11">
        <f>IF(B60&gt;0,'Saisie CLASSEMENT'!C59)</f>
        <v>0</v>
      </c>
      <c r="D60" s="61" t="str">
        <f>IF($B60&gt;0,'Saisie CLASSEMENT'!$M59)</f>
        <v xml:space="preserve"> </v>
      </c>
      <c r="E60" s="61" t="str">
        <f>IF($B60&gt;0,'Saisie CLASSEMENT'!$L59)</f>
        <v xml:space="preserve"> </v>
      </c>
      <c r="F60" s="12" t="str">
        <f>IF($B60&gt;0,'Saisie CLASSEMENT'!$I59)</f>
        <v xml:space="preserve"> </v>
      </c>
      <c r="G60" s="12" t="str">
        <f>IF($B60&gt;0,'Saisie CLASSEMENT'!$J59)</f>
        <v xml:space="preserve"> </v>
      </c>
      <c r="H60" s="12" t="str">
        <f>IF(B60&gt;0,'Saisie CLASSEMENT'!K59)</f>
        <v xml:space="preserve"> </v>
      </c>
      <c r="I60" s="12" t="str">
        <f>IF(B60&gt;0,'Saisie CLASSEMENT'!N59)</f>
        <v xml:space="preserve"> </v>
      </c>
      <c r="J60" s="13" t="str">
        <f>IF(LEN(B60)&gt;0,'Saisie CLASSEMENT'!H59,"")</f>
        <v/>
      </c>
      <c r="K60" s="14" t="str">
        <f>IF(B60&gt;0,'Saisie CLASSEMENT'!R59)</f>
        <v/>
      </c>
    </row>
    <row r="61" spans="1:11" hidden="1">
      <c r="A61">
        <f t="shared" si="0"/>
        <v>0</v>
      </c>
      <c r="B61" s="11" t="str">
        <f>IF('Saisie CLASSEMENT'!$C60&gt;0,'Saisie CLASSEMENT'!B60,"")</f>
        <v/>
      </c>
      <c r="C61" s="11">
        <f>IF(B61&gt;0,'Saisie CLASSEMENT'!C60)</f>
        <v>0</v>
      </c>
      <c r="D61" s="61" t="str">
        <f>IF($B61&gt;0,'Saisie CLASSEMENT'!$M60)</f>
        <v xml:space="preserve"> </v>
      </c>
      <c r="E61" s="61" t="str">
        <f>IF($B61&gt;0,'Saisie CLASSEMENT'!$L60)</f>
        <v xml:space="preserve"> </v>
      </c>
      <c r="F61" s="12" t="str">
        <f>IF($B61&gt;0,'Saisie CLASSEMENT'!$I60)</f>
        <v xml:space="preserve"> </v>
      </c>
      <c r="G61" s="12" t="str">
        <f>IF($B61&gt;0,'Saisie CLASSEMENT'!$J60)</f>
        <v xml:space="preserve"> </v>
      </c>
      <c r="H61" s="12" t="str">
        <f>IF(B61&gt;0,'Saisie CLASSEMENT'!K60)</f>
        <v xml:space="preserve"> </v>
      </c>
      <c r="I61" s="12" t="str">
        <f>IF(B61&gt;0,'Saisie CLASSEMENT'!N60)</f>
        <v xml:space="preserve"> </v>
      </c>
      <c r="J61" s="13" t="str">
        <f>IF(LEN(B61)&gt;0,'Saisie CLASSEMENT'!H60,"")</f>
        <v/>
      </c>
      <c r="K61" s="14" t="str">
        <f>IF(B61&gt;0,'Saisie CLASSEMENT'!R60)</f>
        <v/>
      </c>
    </row>
    <row r="62" spans="1:11" hidden="1">
      <c r="A62">
        <f t="shared" si="0"/>
        <v>0</v>
      </c>
      <c r="B62" s="11" t="str">
        <f>IF('Saisie CLASSEMENT'!$C61&gt;0,'Saisie CLASSEMENT'!B61,"")</f>
        <v/>
      </c>
      <c r="C62" s="11">
        <f>IF(B62&gt;0,'Saisie CLASSEMENT'!C61)</f>
        <v>0</v>
      </c>
      <c r="D62" s="61" t="str">
        <f>IF($B62&gt;0,'Saisie CLASSEMENT'!$M61)</f>
        <v xml:space="preserve"> </v>
      </c>
      <c r="E62" s="61" t="str">
        <f>IF($B62&gt;0,'Saisie CLASSEMENT'!$L61)</f>
        <v xml:space="preserve"> </v>
      </c>
      <c r="F62" s="12" t="str">
        <f>IF($B62&gt;0,'Saisie CLASSEMENT'!$I61)</f>
        <v xml:space="preserve"> </v>
      </c>
      <c r="G62" s="12" t="str">
        <f>IF($B62&gt;0,'Saisie CLASSEMENT'!$J61)</f>
        <v xml:space="preserve"> </v>
      </c>
      <c r="H62" s="12" t="str">
        <f>IF(B62&gt;0,'Saisie CLASSEMENT'!K61)</f>
        <v xml:space="preserve"> </v>
      </c>
      <c r="I62" s="12" t="str">
        <f>IF(B62&gt;0,'Saisie CLASSEMENT'!N61)</f>
        <v xml:space="preserve"> </v>
      </c>
      <c r="J62" s="13" t="str">
        <f>IF(LEN(B62)&gt;0,'Saisie CLASSEMENT'!H61,"")</f>
        <v/>
      </c>
      <c r="K62" s="14" t="str">
        <f>IF(B62&gt;0,'Saisie CLASSEMENT'!R61)</f>
        <v/>
      </c>
    </row>
    <row r="63" spans="1:11" hidden="1">
      <c r="A63">
        <f t="shared" si="0"/>
        <v>0</v>
      </c>
      <c r="B63" s="11" t="str">
        <f>IF('Saisie CLASSEMENT'!$C62&gt;0,'Saisie CLASSEMENT'!B62,"")</f>
        <v/>
      </c>
      <c r="C63" s="11">
        <f>IF(B63&gt;0,'Saisie CLASSEMENT'!C62)</f>
        <v>0</v>
      </c>
      <c r="D63" s="61" t="str">
        <f>IF($B63&gt;0,'Saisie CLASSEMENT'!$M62)</f>
        <v xml:space="preserve"> </v>
      </c>
      <c r="E63" s="61" t="str">
        <f>IF($B63&gt;0,'Saisie CLASSEMENT'!$L62)</f>
        <v xml:space="preserve"> </v>
      </c>
      <c r="F63" s="12" t="str">
        <f>IF($B63&gt;0,'Saisie CLASSEMENT'!$I62)</f>
        <v xml:space="preserve"> </v>
      </c>
      <c r="G63" s="12" t="str">
        <f>IF($B63&gt;0,'Saisie CLASSEMENT'!$J62)</f>
        <v xml:space="preserve"> </v>
      </c>
      <c r="H63" s="12" t="str">
        <f>IF(B63&gt;0,'Saisie CLASSEMENT'!K62)</f>
        <v xml:space="preserve"> </v>
      </c>
      <c r="I63" s="12" t="str">
        <f>IF(B63&gt;0,'Saisie CLASSEMENT'!N62)</f>
        <v xml:space="preserve"> </v>
      </c>
      <c r="J63" s="13" t="str">
        <f>IF(LEN(B63)&gt;0,'Saisie CLASSEMENT'!H62,"")</f>
        <v/>
      </c>
      <c r="K63" s="14" t="str">
        <f>IF(B63&gt;0,'Saisie CLASSEMENT'!R62)</f>
        <v/>
      </c>
    </row>
    <row r="64" spans="1:11" hidden="1">
      <c r="A64">
        <f t="shared" si="0"/>
        <v>0</v>
      </c>
      <c r="B64" s="11" t="str">
        <f>IF('Saisie CLASSEMENT'!$C63&gt;0,'Saisie CLASSEMENT'!B63,"")</f>
        <v/>
      </c>
      <c r="C64" s="11">
        <f>IF(B64&gt;0,'Saisie CLASSEMENT'!C63)</f>
        <v>0</v>
      </c>
      <c r="D64" s="61" t="str">
        <f>IF($B64&gt;0,'Saisie CLASSEMENT'!$M63)</f>
        <v xml:space="preserve"> </v>
      </c>
      <c r="E64" s="61" t="str">
        <f>IF($B64&gt;0,'Saisie CLASSEMENT'!$L63)</f>
        <v xml:space="preserve"> </v>
      </c>
      <c r="F64" s="12" t="str">
        <f>IF($B64&gt;0,'Saisie CLASSEMENT'!$I63)</f>
        <v xml:space="preserve"> </v>
      </c>
      <c r="G64" s="12" t="str">
        <f>IF($B64&gt;0,'Saisie CLASSEMENT'!$J63)</f>
        <v xml:space="preserve"> </v>
      </c>
      <c r="H64" s="12" t="str">
        <f>IF(B64&gt;0,'Saisie CLASSEMENT'!K63)</f>
        <v xml:space="preserve"> </v>
      </c>
      <c r="I64" s="12" t="str">
        <f>IF(B64&gt;0,'Saisie CLASSEMENT'!N63)</f>
        <v xml:space="preserve"> </v>
      </c>
      <c r="J64" s="13" t="str">
        <f>IF(LEN(B64)&gt;0,'Saisie CLASSEMENT'!H63,"")</f>
        <v/>
      </c>
      <c r="K64" s="14" t="str">
        <f>IF(B64&gt;0,'Saisie CLASSEMENT'!R63)</f>
        <v/>
      </c>
    </row>
    <row r="65" spans="1:11" hidden="1">
      <c r="A65">
        <f t="shared" si="0"/>
        <v>0</v>
      </c>
      <c r="B65" s="11" t="str">
        <f>IF('Saisie CLASSEMENT'!$C64&gt;0,'Saisie CLASSEMENT'!B64,"")</f>
        <v/>
      </c>
      <c r="C65" s="11">
        <f>IF(B65&gt;0,'Saisie CLASSEMENT'!C64)</f>
        <v>0</v>
      </c>
      <c r="D65" s="61" t="str">
        <f>IF($B65&gt;0,'Saisie CLASSEMENT'!$M64)</f>
        <v xml:space="preserve"> </v>
      </c>
      <c r="E65" s="61" t="str">
        <f>IF($B65&gt;0,'Saisie CLASSEMENT'!$L64)</f>
        <v xml:space="preserve"> </v>
      </c>
      <c r="F65" s="12" t="str">
        <f>IF($B65&gt;0,'Saisie CLASSEMENT'!$I64)</f>
        <v xml:space="preserve"> </v>
      </c>
      <c r="G65" s="12" t="str">
        <f>IF($B65&gt;0,'Saisie CLASSEMENT'!$J64)</f>
        <v xml:space="preserve"> </v>
      </c>
      <c r="H65" s="12" t="str">
        <f>IF(B65&gt;0,'Saisie CLASSEMENT'!K64)</f>
        <v xml:space="preserve"> </v>
      </c>
      <c r="I65" s="12" t="str">
        <f>IF(B65&gt;0,'Saisie CLASSEMENT'!N64)</f>
        <v xml:space="preserve"> </v>
      </c>
      <c r="J65" s="13" t="str">
        <f>IF(LEN(B65)&gt;0,'Saisie CLASSEMENT'!H64,"")</f>
        <v/>
      </c>
      <c r="K65" s="14" t="str">
        <f>IF(B65&gt;0,'Saisie CLASSEMENT'!R64)</f>
        <v/>
      </c>
    </row>
    <row r="66" spans="1:11" hidden="1">
      <c r="A66">
        <f t="shared" si="0"/>
        <v>0</v>
      </c>
      <c r="B66" s="11" t="str">
        <f>IF('Saisie CLASSEMENT'!$C65&gt;0,'Saisie CLASSEMENT'!B65,"")</f>
        <v/>
      </c>
      <c r="C66" s="11">
        <f>IF(B66&gt;0,'Saisie CLASSEMENT'!C65)</f>
        <v>0</v>
      </c>
      <c r="D66" s="61" t="str">
        <f>IF($B66&gt;0,'Saisie CLASSEMENT'!$M65)</f>
        <v xml:space="preserve"> </v>
      </c>
      <c r="E66" s="61" t="str">
        <f>IF($B66&gt;0,'Saisie CLASSEMENT'!$L65)</f>
        <v xml:space="preserve"> </v>
      </c>
      <c r="F66" s="12" t="str">
        <f>IF($B66&gt;0,'Saisie CLASSEMENT'!$I65)</f>
        <v xml:space="preserve"> </v>
      </c>
      <c r="G66" s="12" t="str">
        <f>IF($B66&gt;0,'Saisie CLASSEMENT'!$J65)</f>
        <v xml:space="preserve"> </v>
      </c>
      <c r="H66" s="12" t="str">
        <f>IF(B66&gt;0,'Saisie CLASSEMENT'!K65)</f>
        <v xml:space="preserve"> </v>
      </c>
      <c r="I66" s="12" t="str">
        <f>IF(B66&gt;0,'Saisie CLASSEMENT'!N65)</f>
        <v xml:space="preserve"> </v>
      </c>
      <c r="J66" s="13" t="str">
        <f>IF(LEN(B66)&gt;0,'Saisie CLASSEMENT'!H65,"")</f>
        <v/>
      </c>
      <c r="K66" s="14" t="str">
        <f>IF(B66&gt;0,'Saisie CLASSEMENT'!R65)</f>
        <v/>
      </c>
    </row>
    <row r="67" spans="1:11" hidden="1">
      <c r="A67">
        <f t="shared" si="0"/>
        <v>0</v>
      </c>
      <c r="B67" s="11" t="str">
        <f>IF('Saisie CLASSEMENT'!$C66&gt;0,'Saisie CLASSEMENT'!B66,"")</f>
        <v/>
      </c>
      <c r="C67" s="11">
        <f>IF(B67&gt;0,'Saisie CLASSEMENT'!C66)</f>
        <v>0</v>
      </c>
      <c r="D67" s="61" t="str">
        <f>IF($B67&gt;0,'Saisie CLASSEMENT'!$M66)</f>
        <v xml:space="preserve"> </v>
      </c>
      <c r="E67" s="61" t="str">
        <f>IF($B67&gt;0,'Saisie CLASSEMENT'!$L66)</f>
        <v xml:space="preserve"> </v>
      </c>
      <c r="F67" s="12" t="str">
        <f>IF($B67&gt;0,'Saisie CLASSEMENT'!$I66)</f>
        <v xml:space="preserve"> </v>
      </c>
      <c r="G67" s="12" t="str">
        <f>IF($B67&gt;0,'Saisie CLASSEMENT'!$J66)</f>
        <v xml:space="preserve"> </v>
      </c>
      <c r="H67" s="12" t="str">
        <f>IF(B67&gt;0,'Saisie CLASSEMENT'!K66)</f>
        <v xml:space="preserve"> </v>
      </c>
      <c r="I67" s="12" t="str">
        <f>IF(B67&gt;0,'Saisie CLASSEMENT'!N66)</f>
        <v xml:space="preserve"> </v>
      </c>
      <c r="J67" s="13" t="str">
        <f>IF(LEN(B67)&gt;0,'Saisie CLASSEMENT'!H66,"")</f>
        <v/>
      </c>
      <c r="K67" s="14" t="str">
        <f>IF(B67&gt;0,'Saisie CLASSEMENT'!R66)</f>
        <v/>
      </c>
    </row>
    <row r="68" spans="1:11" hidden="1">
      <c r="A68">
        <f t="shared" si="0"/>
        <v>0</v>
      </c>
      <c r="B68" s="11" t="str">
        <f>IF('Saisie CLASSEMENT'!$C67&gt;0,'Saisie CLASSEMENT'!B67,"")</f>
        <v/>
      </c>
      <c r="C68" s="11">
        <f>IF(B68&gt;0,'Saisie CLASSEMENT'!C67)</f>
        <v>0</v>
      </c>
      <c r="D68" s="61" t="str">
        <f>IF($B68&gt;0,'Saisie CLASSEMENT'!$M67)</f>
        <v xml:space="preserve"> </v>
      </c>
      <c r="E68" s="61" t="str">
        <f>IF($B68&gt;0,'Saisie CLASSEMENT'!$L67)</f>
        <v xml:space="preserve"> </v>
      </c>
      <c r="F68" s="12" t="str">
        <f>IF($B68&gt;0,'Saisie CLASSEMENT'!$I67)</f>
        <v xml:space="preserve"> </v>
      </c>
      <c r="G68" s="12" t="str">
        <f>IF($B68&gt;0,'Saisie CLASSEMENT'!$J67)</f>
        <v xml:space="preserve"> </v>
      </c>
      <c r="H68" s="12" t="str">
        <f>IF(B68&gt;0,'Saisie CLASSEMENT'!K67)</f>
        <v xml:space="preserve"> </v>
      </c>
      <c r="I68" s="12" t="str">
        <f>IF(B68&gt;0,'Saisie CLASSEMENT'!N67)</f>
        <v xml:space="preserve"> </v>
      </c>
      <c r="J68" s="13" t="str">
        <f>IF(LEN(B68)&gt;0,'Saisie CLASSEMENT'!H67,"")</f>
        <v/>
      </c>
      <c r="K68" s="14" t="str">
        <f>IF(B68&gt;0,'Saisie CLASSEMENT'!R67)</f>
        <v/>
      </c>
    </row>
    <row r="69" spans="1:11" hidden="1">
      <c r="A69">
        <f t="shared" si="0"/>
        <v>0</v>
      </c>
      <c r="B69" s="11" t="str">
        <f>IF('Saisie CLASSEMENT'!$C68&gt;0,'Saisie CLASSEMENT'!B68,"")</f>
        <v/>
      </c>
      <c r="C69" s="11">
        <f>IF(B69&gt;0,'Saisie CLASSEMENT'!C68)</f>
        <v>0</v>
      </c>
      <c r="D69" s="61" t="str">
        <f>IF($B69&gt;0,'Saisie CLASSEMENT'!$M68)</f>
        <v xml:space="preserve"> </v>
      </c>
      <c r="E69" s="61" t="str">
        <f>IF($B69&gt;0,'Saisie CLASSEMENT'!$L68)</f>
        <v xml:space="preserve"> </v>
      </c>
      <c r="F69" s="12" t="str">
        <f>IF($B69&gt;0,'Saisie CLASSEMENT'!$I68)</f>
        <v xml:space="preserve"> </v>
      </c>
      <c r="G69" s="12" t="str">
        <f>IF($B69&gt;0,'Saisie CLASSEMENT'!$J68)</f>
        <v xml:space="preserve"> </v>
      </c>
      <c r="H69" s="12" t="str">
        <f>IF(B69&gt;0,'Saisie CLASSEMENT'!K68)</f>
        <v xml:space="preserve"> </v>
      </c>
      <c r="I69" s="12" t="str">
        <f>IF(B69&gt;0,'Saisie CLASSEMENT'!N68)</f>
        <v xml:space="preserve"> </v>
      </c>
      <c r="J69" s="13" t="str">
        <f>IF(LEN(B69)&gt;0,'Saisie CLASSEMENT'!H68,"")</f>
        <v/>
      </c>
      <c r="K69" s="14" t="str">
        <f>IF(B69&gt;0,'Saisie CLASSEMENT'!R68)</f>
        <v/>
      </c>
    </row>
    <row r="70" spans="1:11" hidden="1">
      <c r="A70">
        <f t="shared" si="0"/>
        <v>0</v>
      </c>
      <c r="B70" s="11" t="str">
        <f>IF('Saisie CLASSEMENT'!$C69&gt;0,'Saisie CLASSEMENT'!B69,"")</f>
        <v/>
      </c>
      <c r="C70" s="11">
        <f>IF(B70&gt;0,'Saisie CLASSEMENT'!C69)</f>
        <v>0</v>
      </c>
      <c r="D70" s="61" t="str">
        <f>IF($B70&gt;0,'Saisie CLASSEMENT'!$M69)</f>
        <v xml:space="preserve"> </v>
      </c>
      <c r="E70" s="61" t="str">
        <f>IF($B70&gt;0,'Saisie CLASSEMENT'!$L69)</f>
        <v xml:space="preserve"> </v>
      </c>
      <c r="F70" s="12" t="str">
        <f>IF($B70&gt;0,'Saisie CLASSEMENT'!$I69)</f>
        <v xml:space="preserve"> </v>
      </c>
      <c r="G70" s="12" t="str">
        <f>IF($B70&gt;0,'Saisie CLASSEMENT'!$J69)</f>
        <v xml:space="preserve"> </v>
      </c>
      <c r="H70" s="12" t="str">
        <f>IF(B70&gt;0,'Saisie CLASSEMENT'!K69)</f>
        <v xml:space="preserve"> </v>
      </c>
      <c r="I70" s="12" t="str">
        <f>IF(B70&gt;0,'Saisie CLASSEMENT'!N69)</f>
        <v xml:space="preserve"> </v>
      </c>
      <c r="J70" s="13" t="str">
        <f>IF(LEN(B70)&gt;0,'Saisie CLASSEMENT'!H69,"")</f>
        <v/>
      </c>
      <c r="K70" s="14" t="str">
        <f>IF(B70&gt;0,'Saisie CLASSEMENT'!R69)</f>
        <v/>
      </c>
    </row>
    <row r="71" spans="1:11" hidden="1">
      <c r="A71">
        <f t="shared" si="0"/>
        <v>0</v>
      </c>
      <c r="B71" s="11" t="str">
        <f>IF('Saisie CLASSEMENT'!$C70&gt;0,'Saisie CLASSEMENT'!B70,"")</f>
        <v/>
      </c>
      <c r="C71" s="11">
        <f>IF(B71&gt;0,'Saisie CLASSEMENT'!C70)</f>
        <v>0</v>
      </c>
      <c r="D71" s="61" t="str">
        <f>IF($B71&gt;0,'Saisie CLASSEMENT'!$M70)</f>
        <v xml:space="preserve"> </v>
      </c>
      <c r="E71" s="61" t="str">
        <f>IF($B71&gt;0,'Saisie CLASSEMENT'!$L70)</f>
        <v xml:space="preserve"> </v>
      </c>
      <c r="F71" s="12" t="str">
        <f>IF($B71&gt;0,'Saisie CLASSEMENT'!$I70)</f>
        <v xml:space="preserve"> </v>
      </c>
      <c r="G71" s="12" t="str">
        <f>IF($B71&gt;0,'Saisie CLASSEMENT'!$J70)</f>
        <v xml:space="preserve"> </v>
      </c>
      <c r="H71" s="12" t="str">
        <f>IF(B71&gt;0,'Saisie CLASSEMENT'!K70)</f>
        <v xml:space="preserve"> </v>
      </c>
      <c r="I71" s="12" t="str">
        <f>IF(B71&gt;0,'Saisie CLASSEMENT'!N70)</f>
        <v xml:space="preserve"> </v>
      </c>
      <c r="J71" s="13" t="str">
        <f>IF(LEN(B71)&gt;0,'Saisie CLASSEMENT'!H70,"")</f>
        <v/>
      </c>
      <c r="K71" s="14" t="str">
        <f>IF(B71&gt;0,'Saisie CLASSEMENT'!R70)</f>
        <v/>
      </c>
    </row>
    <row r="72" spans="1:11" hidden="1">
      <c r="A72">
        <f t="shared" si="0"/>
        <v>0</v>
      </c>
      <c r="B72" s="11" t="str">
        <f>IF('Saisie CLASSEMENT'!$C71&gt;0,'Saisie CLASSEMENT'!B71,"")</f>
        <v/>
      </c>
      <c r="C72" s="11">
        <f>IF(B72&gt;0,'Saisie CLASSEMENT'!C71)</f>
        <v>0</v>
      </c>
      <c r="D72" s="61" t="str">
        <f>IF($B72&gt;0,'Saisie CLASSEMENT'!$M71)</f>
        <v xml:space="preserve"> </v>
      </c>
      <c r="E72" s="61" t="str">
        <f>IF($B72&gt;0,'Saisie CLASSEMENT'!$L71)</f>
        <v xml:space="preserve"> </v>
      </c>
      <c r="F72" s="12" t="str">
        <f>IF($B72&gt;0,'Saisie CLASSEMENT'!$I71)</f>
        <v xml:space="preserve"> </v>
      </c>
      <c r="G72" s="12" t="str">
        <f>IF($B72&gt;0,'Saisie CLASSEMENT'!$J71)</f>
        <v xml:space="preserve"> </v>
      </c>
      <c r="H72" s="12" t="str">
        <f>IF(B72&gt;0,'Saisie CLASSEMENT'!K71)</f>
        <v xml:space="preserve"> </v>
      </c>
      <c r="I72" s="12" t="str">
        <f>IF(B72&gt;0,'Saisie CLASSEMENT'!N71)</f>
        <v xml:space="preserve"> </v>
      </c>
      <c r="J72" s="13" t="str">
        <f>IF(LEN(B72)&gt;0,'Saisie CLASSEMENT'!H71,"")</f>
        <v/>
      </c>
      <c r="K72" s="14" t="str">
        <f>IF(B72&gt;0,'Saisie CLASSEMENT'!R71)</f>
        <v/>
      </c>
    </row>
    <row r="73" spans="1:11" hidden="1">
      <c r="A73">
        <f t="shared" si="0"/>
        <v>0</v>
      </c>
      <c r="B73" s="11" t="str">
        <f>IF('Saisie CLASSEMENT'!$C72&gt;0,'Saisie CLASSEMENT'!B72,"")</f>
        <v/>
      </c>
      <c r="C73" s="11">
        <f>IF(B73&gt;0,'Saisie CLASSEMENT'!C72)</f>
        <v>0</v>
      </c>
      <c r="D73" s="61" t="str">
        <f>IF($B73&gt;0,'Saisie CLASSEMENT'!$M72)</f>
        <v xml:space="preserve"> </v>
      </c>
      <c r="E73" s="61" t="str">
        <f>IF($B73&gt;0,'Saisie CLASSEMENT'!$L72)</f>
        <v xml:space="preserve"> </v>
      </c>
      <c r="F73" s="12" t="str">
        <f>IF($B73&gt;0,'Saisie CLASSEMENT'!$I72)</f>
        <v xml:space="preserve"> </v>
      </c>
      <c r="G73" s="12" t="str">
        <f>IF($B73&gt;0,'Saisie CLASSEMENT'!$J72)</f>
        <v xml:space="preserve"> </v>
      </c>
      <c r="H73" s="12" t="str">
        <f>IF(B73&gt;0,'Saisie CLASSEMENT'!K72)</f>
        <v xml:space="preserve"> </v>
      </c>
      <c r="I73" s="12" t="str">
        <f>IF(B73&gt;0,'Saisie CLASSEMENT'!N72)</f>
        <v xml:space="preserve"> </v>
      </c>
      <c r="J73" s="13" t="str">
        <f>IF(LEN(B73)&gt;0,'Saisie CLASSEMENT'!H72,"")</f>
        <v/>
      </c>
      <c r="K73" s="14" t="str">
        <f>IF(B73&gt;0,'Saisie CLASSEMENT'!R72)</f>
        <v/>
      </c>
    </row>
    <row r="74" spans="1:11" hidden="1">
      <c r="A74">
        <f t="shared" ref="A74:A126" si="1">IF(LEN(B74)&gt;0,1,0)</f>
        <v>0</v>
      </c>
      <c r="B74" s="11" t="str">
        <f>IF('Saisie CLASSEMENT'!$C73&gt;0,'Saisie CLASSEMENT'!B73,"")</f>
        <v/>
      </c>
      <c r="C74" s="11">
        <f>IF(B74&gt;0,'Saisie CLASSEMENT'!C73)</f>
        <v>0</v>
      </c>
      <c r="D74" s="61" t="str">
        <f>IF($B74&gt;0,'Saisie CLASSEMENT'!$M73)</f>
        <v xml:space="preserve"> </v>
      </c>
      <c r="E74" s="61" t="str">
        <f>IF($B74&gt;0,'Saisie CLASSEMENT'!$L73)</f>
        <v xml:space="preserve"> </v>
      </c>
      <c r="F74" s="12" t="str">
        <f>IF($B74&gt;0,'Saisie CLASSEMENT'!$I73)</f>
        <v xml:space="preserve"> </v>
      </c>
      <c r="G74" s="12" t="str">
        <f>IF($B74&gt;0,'Saisie CLASSEMENT'!$J73)</f>
        <v xml:space="preserve"> </v>
      </c>
      <c r="H74" s="12" t="str">
        <f>IF(B74&gt;0,'Saisie CLASSEMENT'!K73)</f>
        <v xml:space="preserve"> </v>
      </c>
      <c r="I74" s="12" t="str">
        <f>IF(B74&gt;0,'Saisie CLASSEMENT'!N73)</f>
        <v xml:space="preserve"> </v>
      </c>
      <c r="J74" s="13" t="str">
        <f>IF(LEN(B74)&gt;0,'Saisie CLASSEMENT'!H73,"")</f>
        <v/>
      </c>
      <c r="K74" s="14" t="str">
        <f>IF(B74&gt;0,'Saisie CLASSEMENT'!R73)</f>
        <v/>
      </c>
    </row>
    <row r="75" spans="1:11" hidden="1">
      <c r="A75">
        <f t="shared" si="1"/>
        <v>0</v>
      </c>
      <c r="B75" s="11" t="str">
        <f>IF('Saisie CLASSEMENT'!$C74&gt;0,'Saisie CLASSEMENT'!B74,"")</f>
        <v/>
      </c>
      <c r="C75" s="11">
        <f>IF(B75&gt;0,'Saisie CLASSEMENT'!C74)</f>
        <v>0</v>
      </c>
      <c r="D75" s="61" t="str">
        <f>IF($B75&gt;0,'Saisie CLASSEMENT'!$M74)</f>
        <v xml:space="preserve"> </v>
      </c>
      <c r="E75" s="61" t="str">
        <f>IF($B75&gt;0,'Saisie CLASSEMENT'!$L74)</f>
        <v xml:space="preserve"> </v>
      </c>
      <c r="F75" s="12" t="str">
        <f>IF($B75&gt;0,'Saisie CLASSEMENT'!$I74)</f>
        <v xml:space="preserve"> </v>
      </c>
      <c r="G75" s="12" t="str">
        <f>IF($B75&gt;0,'Saisie CLASSEMENT'!$J74)</f>
        <v xml:space="preserve"> </v>
      </c>
      <c r="H75" s="12" t="str">
        <f>IF(B75&gt;0,'Saisie CLASSEMENT'!K74)</f>
        <v xml:space="preserve"> </v>
      </c>
      <c r="I75" s="12" t="str">
        <f>IF(B75&gt;0,'Saisie CLASSEMENT'!N74)</f>
        <v xml:space="preserve"> </v>
      </c>
      <c r="J75" s="13" t="str">
        <f>IF(LEN(B75)&gt;0,'Saisie CLASSEMENT'!H74,"")</f>
        <v/>
      </c>
      <c r="K75" s="14" t="str">
        <f>IF(B75&gt;0,'Saisie CLASSEMENT'!R74)</f>
        <v/>
      </c>
    </row>
    <row r="76" spans="1:11" hidden="1">
      <c r="A76">
        <f t="shared" si="1"/>
        <v>0</v>
      </c>
      <c r="B76" s="11" t="str">
        <f>IF('Saisie CLASSEMENT'!$C75&gt;0,'Saisie CLASSEMENT'!B75,"")</f>
        <v/>
      </c>
      <c r="C76" s="11">
        <f>IF(B76&gt;0,'Saisie CLASSEMENT'!C75)</f>
        <v>0</v>
      </c>
      <c r="D76" s="61" t="str">
        <f>IF($B76&gt;0,'Saisie CLASSEMENT'!$M75)</f>
        <v xml:space="preserve"> </v>
      </c>
      <c r="E76" s="61" t="str">
        <f>IF($B76&gt;0,'Saisie CLASSEMENT'!$L75)</f>
        <v xml:space="preserve"> </v>
      </c>
      <c r="F76" s="12" t="str">
        <f>IF($B76&gt;0,'Saisie CLASSEMENT'!$I75)</f>
        <v xml:space="preserve"> </v>
      </c>
      <c r="G76" s="12" t="str">
        <f>IF($B76&gt;0,'Saisie CLASSEMENT'!$J75)</f>
        <v xml:space="preserve"> </v>
      </c>
      <c r="H76" s="12" t="str">
        <f>IF(B76&gt;0,'Saisie CLASSEMENT'!K75)</f>
        <v xml:space="preserve"> </v>
      </c>
      <c r="I76" s="12" t="str">
        <f>IF(B76&gt;0,'Saisie CLASSEMENT'!N75)</f>
        <v xml:space="preserve"> </v>
      </c>
      <c r="J76" s="13" t="str">
        <f>IF(LEN(B76)&gt;0,'Saisie CLASSEMENT'!H75,"")</f>
        <v/>
      </c>
      <c r="K76" s="14" t="str">
        <f>IF(B76&gt;0,'Saisie CLASSEMENT'!R75)</f>
        <v/>
      </c>
    </row>
    <row r="77" spans="1:11" hidden="1">
      <c r="A77">
        <f t="shared" si="1"/>
        <v>0</v>
      </c>
      <c r="B77" s="11" t="str">
        <f>IF('Saisie CLASSEMENT'!$C76&gt;0,'Saisie CLASSEMENT'!B76,"")</f>
        <v/>
      </c>
      <c r="C77" s="11">
        <f>IF(B77&gt;0,'Saisie CLASSEMENT'!C76)</f>
        <v>0</v>
      </c>
      <c r="D77" s="61" t="str">
        <f>IF($B77&gt;0,'Saisie CLASSEMENT'!$M76)</f>
        <v xml:space="preserve"> </v>
      </c>
      <c r="E77" s="61" t="str">
        <f>IF($B77&gt;0,'Saisie CLASSEMENT'!$L76)</f>
        <v xml:space="preserve"> </v>
      </c>
      <c r="F77" s="12" t="str">
        <f>IF($B77&gt;0,'Saisie CLASSEMENT'!$I76)</f>
        <v xml:space="preserve"> </v>
      </c>
      <c r="G77" s="12" t="str">
        <f>IF($B77&gt;0,'Saisie CLASSEMENT'!$J76)</f>
        <v xml:space="preserve"> </v>
      </c>
      <c r="H77" s="12" t="str">
        <f>IF(B77&gt;0,'Saisie CLASSEMENT'!K76)</f>
        <v xml:space="preserve"> </v>
      </c>
      <c r="I77" s="12" t="str">
        <f>IF(B77&gt;0,'Saisie CLASSEMENT'!N76)</f>
        <v xml:space="preserve"> </v>
      </c>
      <c r="J77" s="13" t="str">
        <f>IF(LEN(B77)&gt;0,'Saisie CLASSEMENT'!H76,"")</f>
        <v/>
      </c>
      <c r="K77" s="14" t="str">
        <f>IF(B77&gt;0,'Saisie CLASSEMENT'!R76)</f>
        <v/>
      </c>
    </row>
    <row r="78" spans="1:11" hidden="1">
      <c r="A78">
        <f t="shared" si="1"/>
        <v>0</v>
      </c>
      <c r="B78" s="11" t="str">
        <f>IF('Saisie CLASSEMENT'!$C77&gt;0,'Saisie CLASSEMENT'!B77,"")</f>
        <v/>
      </c>
      <c r="C78" s="11">
        <f>IF(B78&gt;0,'Saisie CLASSEMENT'!C77)</f>
        <v>0</v>
      </c>
      <c r="D78" s="61" t="str">
        <f>IF($B78&gt;0,'Saisie CLASSEMENT'!$M77)</f>
        <v xml:space="preserve"> </v>
      </c>
      <c r="E78" s="61" t="str">
        <f>IF($B78&gt;0,'Saisie CLASSEMENT'!$L77)</f>
        <v xml:space="preserve"> </v>
      </c>
      <c r="F78" s="12" t="str">
        <f>IF($B78&gt;0,'Saisie CLASSEMENT'!$I77)</f>
        <v xml:space="preserve"> </v>
      </c>
      <c r="G78" s="12" t="str">
        <f>IF($B78&gt;0,'Saisie CLASSEMENT'!$J77)</f>
        <v xml:space="preserve"> </v>
      </c>
      <c r="H78" s="12" t="str">
        <f>IF(B78&gt;0,'Saisie CLASSEMENT'!K77)</f>
        <v xml:space="preserve"> </v>
      </c>
      <c r="I78" s="12" t="str">
        <f>IF(B78&gt;0,'Saisie CLASSEMENT'!N77)</f>
        <v xml:space="preserve"> </v>
      </c>
      <c r="J78" s="13" t="str">
        <f>IF(LEN(B78)&gt;0,'Saisie CLASSEMENT'!H77,"")</f>
        <v/>
      </c>
      <c r="K78" s="14" t="str">
        <f>IF(B78&gt;0,'Saisie CLASSEMENT'!R77)</f>
        <v/>
      </c>
    </row>
    <row r="79" spans="1:11" hidden="1">
      <c r="A79">
        <f t="shared" si="1"/>
        <v>0</v>
      </c>
      <c r="B79" s="11" t="str">
        <f>IF('Saisie CLASSEMENT'!$C78&gt;0,'Saisie CLASSEMENT'!B78,"")</f>
        <v/>
      </c>
      <c r="C79" s="11">
        <f>IF(B79&gt;0,'Saisie CLASSEMENT'!C78)</f>
        <v>0</v>
      </c>
      <c r="D79" s="61" t="str">
        <f>IF($B79&gt;0,'Saisie CLASSEMENT'!$M78)</f>
        <v xml:space="preserve"> </v>
      </c>
      <c r="E79" s="61" t="str">
        <f>IF($B79&gt;0,'Saisie CLASSEMENT'!$L78)</f>
        <v xml:space="preserve"> </v>
      </c>
      <c r="F79" s="12" t="str">
        <f>IF($B79&gt;0,'Saisie CLASSEMENT'!$I78)</f>
        <v xml:space="preserve"> </v>
      </c>
      <c r="G79" s="12" t="str">
        <f>IF($B79&gt;0,'Saisie CLASSEMENT'!$J78)</f>
        <v xml:space="preserve"> </v>
      </c>
      <c r="H79" s="12" t="str">
        <f>IF(B79&gt;0,'Saisie CLASSEMENT'!K78)</f>
        <v xml:space="preserve"> </v>
      </c>
      <c r="I79" s="12" t="str">
        <f>IF(B79&gt;0,'Saisie CLASSEMENT'!N78)</f>
        <v xml:space="preserve"> </v>
      </c>
      <c r="J79" s="13" t="str">
        <f>IF(LEN(B79)&gt;0,'Saisie CLASSEMENT'!H78,"")</f>
        <v/>
      </c>
      <c r="K79" s="14" t="str">
        <f>IF(B79&gt;0,'Saisie CLASSEMENT'!R78)</f>
        <v/>
      </c>
    </row>
    <row r="80" spans="1:11" hidden="1">
      <c r="A80">
        <f t="shared" si="1"/>
        <v>0</v>
      </c>
      <c r="B80" s="11" t="str">
        <f>IF('Saisie CLASSEMENT'!$C79&gt;0,'Saisie CLASSEMENT'!B79,"")</f>
        <v/>
      </c>
      <c r="C80" s="11">
        <f>IF(B80&gt;0,'Saisie CLASSEMENT'!C79)</f>
        <v>0</v>
      </c>
      <c r="D80" s="61" t="str">
        <f>IF($B80&gt;0,'Saisie CLASSEMENT'!$M79)</f>
        <v xml:space="preserve"> </v>
      </c>
      <c r="E80" s="61" t="str">
        <f>IF($B80&gt;0,'Saisie CLASSEMENT'!$L79)</f>
        <v xml:space="preserve"> </v>
      </c>
      <c r="F80" s="12" t="str">
        <f>IF($B80&gt;0,'Saisie CLASSEMENT'!$I79)</f>
        <v xml:space="preserve"> </v>
      </c>
      <c r="G80" s="12" t="str">
        <f>IF($B80&gt;0,'Saisie CLASSEMENT'!$J79)</f>
        <v xml:space="preserve"> </v>
      </c>
      <c r="H80" s="12" t="str">
        <f>IF(B80&gt;0,'Saisie CLASSEMENT'!K79)</f>
        <v xml:space="preserve"> </v>
      </c>
      <c r="I80" s="12" t="str">
        <f>IF(B80&gt;0,'Saisie CLASSEMENT'!N79)</f>
        <v xml:space="preserve"> </v>
      </c>
      <c r="J80" s="13" t="str">
        <f>IF(LEN(B80)&gt;0,'Saisie CLASSEMENT'!H79,"")</f>
        <v/>
      </c>
      <c r="K80" s="14" t="str">
        <f>IF(B80&gt;0,'Saisie CLASSEMENT'!R79)</f>
        <v/>
      </c>
    </row>
    <row r="81" spans="1:14" hidden="1">
      <c r="A81">
        <f t="shared" si="1"/>
        <v>0</v>
      </c>
      <c r="B81" s="11" t="str">
        <f>IF('Saisie CLASSEMENT'!$C80&gt;0,'Saisie CLASSEMENT'!B80,"")</f>
        <v/>
      </c>
      <c r="C81" s="11">
        <f>IF(B81&gt;0,'Saisie CLASSEMENT'!C80)</f>
        <v>0</v>
      </c>
      <c r="D81" s="61" t="str">
        <f>IF($B81&gt;0,'Saisie CLASSEMENT'!$M80)</f>
        <v xml:space="preserve"> </v>
      </c>
      <c r="E81" s="61" t="str">
        <f>IF($B81&gt;0,'Saisie CLASSEMENT'!$L80)</f>
        <v xml:space="preserve"> </v>
      </c>
      <c r="F81" s="12" t="str">
        <f>IF($B81&gt;0,'Saisie CLASSEMENT'!$I80)</f>
        <v xml:space="preserve"> </v>
      </c>
      <c r="G81" s="12" t="str">
        <f>IF($B81&gt;0,'Saisie CLASSEMENT'!$J80)</f>
        <v xml:space="preserve"> </v>
      </c>
      <c r="H81" s="12" t="str">
        <f>IF(B81&gt;0,'Saisie CLASSEMENT'!K80)</f>
        <v xml:space="preserve"> </v>
      </c>
      <c r="I81" s="12" t="str">
        <f>IF(B81&gt;0,'Saisie CLASSEMENT'!N80)</f>
        <v xml:space="preserve"> </v>
      </c>
      <c r="J81" s="13" t="str">
        <f>IF(LEN(B81)&gt;0,'Saisie CLASSEMENT'!H80,"")</f>
        <v/>
      </c>
      <c r="K81" s="14" t="str">
        <f>IF(B81&gt;0,'Saisie CLASSEMENT'!R80)</f>
        <v/>
      </c>
    </row>
    <row r="82" spans="1:14" hidden="1">
      <c r="A82">
        <f t="shared" si="1"/>
        <v>0</v>
      </c>
      <c r="B82" s="11" t="str">
        <f>IF('Saisie CLASSEMENT'!$C81&gt;0,'Saisie CLASSEMENT'!B81,"")</f>
        <v/>
      </c>
      <c r="C82" s="11">
        <f>IF(B82&gt;0,'Saisie CLASSEMENT'!C81)</f>
        <v>0</v>
      </c>
      <c r="D82" s="61" t="str">
        <f>IF($B82&gt;0,'Saisie CLASSEMENT'!$M81)</f>
        <v xml:space="preserve"> </v>
      </c>
      <c r="E82" s="61" t="str">
        <f>IF($B82&gt;0,'Saisie CLASSEMENT'!$L81)</f>
        <v xml:space="preserve"> </v>
      </c>
      <c r="F82" s="12" t="str">
        <f>IF($B82&gt;0,'Saisie CLASSEMENT'!$I81)</f>
        <v xml:space="preserve"> </v>
      </c>
      <c r="G82" s="12" t="str">
        <f>IF($B82&gt;0,'Saisie CLASSEMENT'!$J81)</f>
        <v xml:space="preserve"> </v>
      </c>
      <c r="H82" s="12" t="str">
        <f>IF(B82&gt;0,'Saisie CLASSEMENT'!K81)</f>
        <v xml:space="preserve"> </v>
      </c>
      <c r="I82" s="12" t="str">
        <f>IF(B82&gt;0,'Saisie CLASSEMENT'!N81)</f>
        <v xml:space="preserve"> </v>
      </c>
      <c r="J82" s="13" t="str">
        <f>IF(LEN(B82)&gt;0,'Saisie CLASSEMENT'!H81,"")</f>
        <v/>
      </c>
      <c r="K82" s="14" t="str">
        <f>IF(B82&gt;0,'Saisie CLASSEMENT'!R81)</f>
        <v/>
      </c>
    </row>
    <row r="83" spans="1:14" hidden="1">
      <c r="A83">
        <f t="shared" si="1"/>
        <v>0</v>
      </c>
      <c r="B83" s="11" t="str">
        <f>IF('Saisie CLASSEMENT'!$C82&gt;0,'Saisie CLASSEMENT'!B82,"")</f>
        <v/>
      </c>
      <c r="C83" s="11">
        <f>IF(B83&gt;0,'Saisie CLASSEMENT'!C82)</f>
        <v>0</v>
      </c>
      <c r="D83" s="61" t="str">
        <f>IF($B83&gt;0,'Saisie CLASSEMENT'!$M82)</f>
        <v xml:space="preserve"> </v>
      </c>
      <c r="E83" s="61" t="str">
        <f>IF($B83&gt;0,'Saisie CLASSEMENT'!$L82)</f>
        <v xml:space="preserve"> </v>
      </c>
      <c r="F83" s="12" t="str">
        <f>IF($B83&gt;0,'Saisie CLASSEMENT'!$I82)</f>
        <v xml:space="preserve"> </v>
      </c>
      <c r="G83" s="12" t="str">
        <f>IF($B83&gt;0,'Saisie CLASSEMENT'!$J82)</f>
        <v xml:space="preserve"> </v>
      </c>
      <c r="H83" s="12" t="str">
        <f>IF(B83&gt;0,'Saisie CLASSEMENT'!K82)</f>
        <v xml:space="preserve"> </v>
      </c>
      <c r="I83" s="12" t="str">
        <f>IF(B83&gt;0,'Saisie CLASSEMENT'!N82)</f>
        <v xml:space="preserve"> </v>
      </c>
      <c r="J83" s="13" t="str">
        <f>IF(LEN(B83)&gt;0,'Saisie CLASSEMENT'!H82,"")</f>
        <v/>
      </c>
      <c r="K83" s="14" t="str">
        <f>IF(B83&gt;0,'Saisie CLASSEMENT'!R82)</f>
        <v/>
      </c>
    </row>
    <row r="84" spans="1:14" hidden="1">
      <c r="A84">
        <f t="shared" si="1"/>
        <v>0</v>
      </c>
      <c r="B84" s="11" t="str">
        <f>IF('Saisie CLASSEMENT'!$C83&gt;0,'Saisie CLASSEMENT'!B83,"")</f>
        <v/>
      </c>
      <c r="C84" s="11">
        <f>IF(B84&gt;0,'Saisie CLASSEMENT'!C83)</f>
        <v>0</v>
      </c>
      <c r="D84" s="61" t="str">
        <f>IF($B84&gt;0,'Saisie CLASSEMENT'!$M83)</f>
        <v xml:space="preserve"> </v>
      </c>
      <c r="E84" s="61" t="str">
        <f>IF($B84&gt;0,'Saisie CLASSEMENT'!$L83)</f>
        <v xml:space="preserve"> </v>
      </c>
      <c r="F84" s="12" t="str">
        <f>IF($B84&gt;0,'Saisie CLASSEMENT'!$I83)</f>
        <v xml:space="preserve"> </v>
      </c>
      <c r="G84" s="12" t="str">
        <f>IF($B84&gt;0,'Saisie CLASSEMENT'!$J83)</f>
        <v xml:space="preserve"> </v>
      </c>
      <c r="H84" s="12" t="str">
        <f>IF(B84&gt;0,'Saisie CLASSEMENT'!K83)</f>
        <v xml:space="preserve"> </v>
      </c>
      <c r="I84" s="12" t="str">
        <f>IF(B84&gt;0,'Saisie CLASSEMENT'!N83)</f>
        <v xml:space="preserve"> </v>
      </c>
      <c r="J84" s="13" t="str">
        <f>IF(LEN(B84)&gt;0,'Saisie CLASSEMENT'!H83,"")</f>
        <v/>
      </c>
      <c r="K84" s="14" t="str">
        <f>IF(B84&gt;0,'Saisie CLASSEMENT'!R83)</f>
        <v/>
      </c>
    </row>
    <row r="85" spans="1:14" hidden="1">
      <c r="A85">
        <f t="shared" si="1"/>
        <v>0</v>
      </c>
      <c r="B85" s="11" t="str">
        <f>IF('Saisie CLASSEMENT'!$C84&gt;0,'Saisie CLASSEMENT'!B84,"")</f>
        <v/>
      </c>
      <c r="C85" s="11">
        <f>IF(B85&gt;0,'Saisie CLASSEMENT'!C84)</f>
        <v>0</v>
      </c>
      <c r="D85" s="61" t="str">
        <f>IF($B85&gt;0,'Saisie CLASSEMENT'!$M84)</f>
        <v xml:space="preserve"> </v>
      </c>
      <c r="E85" s="61" t="str">
        <f>IF($B85&gt;0,'Saisie CLASSEMENT'!$L84)</f>
        <v xml:space="preserve"> </v>
      </c>
      <c r="F85" s="12" t="str">
        <f>IF($B85&gt;0,'Saisie CLASSEMENT'!$I84)</f>
        <v xml:space="preserve"> </v>
      </c>
      <c r="G85" s="12" t="str">
        <f>IF($B85&gt;0,'Saisie CLASSEMENT'!$J84)</f>
        <v xml:space="preserve"> </v>
      </c>
      <c r="H85" s="12" t="str">
        <f>IF(B85&gt;0,'Saisie CLASSEMENT'!K84)</f>
        <v xml:space="preserve"> </v>
      </c>
      <c r="I85" s="12" t="str">
        <f>IF(B85&gt;0,'Saisie CLASSEMENT'!N84)</f>
        <v xml:space="preserve"> </v>
      </c>
      <c r="J85" s="13" t="str">
        <f>IF(LEN(B85)&gt;0,'Saisie CLASSEMENT'!H84,"")</f>
        <v/>
      </c>
      <c r="K85" s="14" t="str">
        <f>IF(B85&gt;0,'Saisie CLASSEMENT'!R84)</f>
        <v/>
      </c>
    </row>
    <row r="86" spans="1:14" hidden="1">
      <c r="A86">
        <f t="shared" si="1"/>
        <v>0</v>
      </c>
      <c r="B86" s="11" t="str">
        <f>IF('Saisie CLASSEMENT'!$C85&gt;0,'Saisie CLASSEMENT'!B85,"")</f>
        <v/>
      </c>
      <c r="C86" s="11">
        <f>IF(B86&gt;0,'Saisie CLASSEMENT'!C85)</f>
        <v>0</v>
      </c>
      <c r="D86" s="61" t="str">
        <f>IF($B86&gt;0,'Saisie CLASSEMENT'!$M85)</f>
        <v xml:space="preserve"> </v>
      </c>
      <c r="E86" s="61" t="str">
        <f>IF($B86&gt;0,'Saisie CLASSEMENT'!$L85)</f>
        <v xml:space="preserve"> </v>
      </c>
      <c r="F86" s="12" t="str">
        <f>IF($B86&gt;0,'Saisie CLASSEMENT'!$I85)</f>
        <v xml:space="preserve"> </v>
      </c>
      <c r="G86" s="12" t="str">
        <f>IF($B86&gt;0,'Saisie CLASSEMENT'!$J85)</f>
        <v xml:space="preserve"> </v>
      </c>
      <c r="H86" s="12" t="str">
        <f>IF(B86&gt;0,'Saisie CLASSEMENT'!K85)</f>
        <v xml:space="preserve"> </v>
      </c>
      <c r="I86" s="12" t="str">
        <f>IF(B86&gt;0,'Saisie CLASSEMENT'!N85)</f>
        <v xml:space="preserve"> </v>
      </c>
      <c r="J86" s="13" t="str">
        <f>IF(LEN(B86)&gt;0,'Saisie CLASSEMENT'!H85,"")</f>
        <v/>
      </c>
      <c r="K86" s="14" t="str">
        <f>IF(B86&gt;0,'Saisie CLASSEMENT'!R85)</f>
        <v/>
      </c>
    </row>
    <row r="87" spans="1:14" hidden="1">
      <c r="A87">
        <f t="shared" si="1"/>
        <v>0</v>
      </c>
      <c r="B87" s="11" t="str">
        <f>IF('Saisie CLASSEMENT'!$C86&gt;0,'Saisie CLASSEMENT'!B86,"")</f>
        <v/>
      </c>
      <c r="C87" s="11">
        <f>IF(B87&gt;0,'Saisie CLASSEMENT'!C86)</f>
        <v>0</v>
      </c>
      <c r="D87" s="61" t="str">
        <f>IF($B87&gt;0,'Saisie CLASSEMENT'!$M86)</f>
        <v xml:space="preserve"> </v>
      </c>
      <c r="E87" s="61" t="str">
        <f>IF($B87&gt;0,'Saisie CLASSEMENT'!$L86)</f>
        <v xml:space="preserve"> </v>
      </c>
      <c r="F87" s="12" t="str">
        <f>IF($B87&gt;0,'Saisie CLASSEMENT'!$I86)</f>
        <v xml:space="preserve"> </v>
      </c>
      <c r="G87" s="12" t="str">
        <f>IF($B87&gt;0,'Saisie CLASSEMENT'!$J86)</f>
        <v xml:space="preserve"> </v>
      </c>
      <c r="H87" s="12" t="str">
        <f>IF(B87&gt;0,'Saisie CLASSEMENT'!K86)</f>
        <v xml:space="preserve"> </v>
      </c>
      <c r="I87" s="12" t="str">
        <f>IF(B87&gt;0,'Saisie CLASSEMENT'!N86)</f>
        <v xml:space="preserve"> </v>
      </c>
      <c r="J87" s="13" t="str">
        <f>IF(LEN(B87)&gt;0,'Saisie CLASSEMENT'!H86,"")</f>
        <v/>
      </c>
      <c r="K87" s="14" t="str">
        <f>IF(B87&gt;0,'Saisie CLASSEMENT'!R86)</f>
        <v/>
      </c>
    </row>
    <row r="88" spans="1:14" hidden="1">
      <c r="A88">
        <f t="shared" si="1"/>
        <v>0</v>
      </c>
      <c r="B88" s="11" t="str">
        <f>IF('Saisie CLASSEMENT'!$C87&gt;0,'Saisie CLASSEMENT'!B87,"")</f>
        <v/>
      </c>
      <c r="C88" s="11">
        <f>IF(B88&gt;0,'Saisie CLASSEMENT'!C87)</f>
        <v>0</v>
      </c>
      <c r="D88" s="61" t="str">
        <f>IF($B88&gt;0,'Saisie CLASSEMENT'!$M87)</f>
        <v xml:space="preserve"> </v>
      </c>
      <c r="E88" s="61" t="str">
        <f>IF($B88&gt;0,'Saisie CLASSEMENT'!$L87)</f>
        <v xml:space="preserve"> </v>
      </c>
      <c r="F88" s="12" t="str">
        <f>IF($B88&gt;0,'Saisie CLASSEMENT'!$I87)</f>
        <v xml:space="preserve"> </v>
      </c>
      <c r="G88" s="12" t="str">
        <f>IF($B88&gt;0,'Saisie CLASSEMENT'!$J87)</f>
        <v xml:space="preserve"> </v>
      </c>
      <c r="H88" s="12" t="str">
        <f>IF(B88&gt;0,'Saisie CLASSEMENT'!K87)</f>
        <v xml:space="preserve"> </v>
      </c>
      <c r="I88" s="12" t="str">
        <f>IF(B88&gt;0,'Saisie CLASSEMENT'!N87)</f>
        <v xml:space="preserve"> </v>
      </c>
      <c r="J88" s="13" t="str">
        <f>IF(LEN(B88)&gt;0,'Saisie CLASSEMENT'!H87,"")</f>
        <v/>
      </c>
      <c r="K88" s="14" t="str">
        <f>IF(B88&gt;0,'Saisie CLASSEMENT'!R87)</f>
        <v/>
      </c>
    </row>
    <row r="89" spans="1:14" hidden="1">
      <c r="A89">
        <f t="shared" si="1"/>
        <v>0</v>
      </c>
      <c r="B89" s="11" t="str">
        <f>IF('Saisie CLASSEMENT'!$C88&gt;0,'Saisie CLASSEMENT'!B88,"")</f>
        <v/>
      </c>
      <c r="C89" s="11">
        <f>IF(B89&gt;0,'Saisie CLASSEMENT'!C88)</f>
        <v>0</v>
      </c>
      <c r="D89" s="61" t="str">
        <f>IF($B89&gt;0,'Saisie CLASSEMENT'!$M88)</f>
        <v xml:space="preserve"> </v>
      </c>
      <c r="E89" s="61" t="str">
        <f>IF($B89&gt;0,'Saisie CLASSEMENT'!$L88)</f>
        <v xml:space="preserve"> </v>
      </c>
      <c r="F89" s="12" t="str">
        <f>IF($B89&gt;0,'Saisie CLASSEMENT'!$I88)</f>
        <v xml:space="preserve"> </v>
      </c>
      <c r="G89" s="12" t="str">
        <f>IF($B89&gt;0,'Saisie CLASSEMENT'!$J88)</f>
        <v xml:space="preserve"> </v>
      </c>
      <c r="H89" s="12" t="str">
        <f>IF(B89&gt;0,'Saisie CLASSEMENT'!K88)</f>
        <v xml:space="preserve"> </v>
      </c>
      <c r="I89" s="12" t="str">
        <f>IF(B89&gt;0,'Saisie CLASSEMENT'!N88)</f>
        <v xml:space="preserve"> </v>
      </c>
      <c r="J89" s="13" t="str">
        <f>IF(LEN(B89)&gt;0,'Saisie CLASSEMENT'!H88,"")</f>
        <v/>
      </c>
      <c r="K89" s="14" t="str">
        <f>IF(B89&gt;0,'Saisie CLASSEMENT'!R88)</f>
        <v/>
      </c>
    </row>
    <row r="90" spans="1:14" hidden="1">
      <c r="A90">
        <f t="shared" si="1"/>
        <v>0</v>
      </c>
      <c r="B90" s="11" t="str">
        <f>IF('Saisie CLASSEMENT'!$C89&gt;0,'Saisie CLASSEMENT'!B89,"")</f>
        <v/>
      </c>
      <c r="C90" s="11">
        <f>IF(B90&gt;0,'Saisie CLASSEMENT'!C89)</f>
        <v>0</v>
      </c>
      <c r="D90" s="61" t="str">
        <f>IF($B90&gt;0,'Saisie CLASSEMENT'!$M89)</f>
        <v xml:space="preserve"> </v>
      </c>
      <c r="E90" s="61" t="str">
        <f>IF($B90&gt;0,'Saisie CLASSEMENT'!$L89)</f>
        <v xml:space="preserve"> </v>
      </c>
      <c r="F90" s="12" t="str">
        <f>IF($B90&gt;0,'Saisie CLASSEMENT'!$I89)</f>
        <v xml:space="preserve"> </v>
      </c>
      <c r="G90" s="12" t="str">
        <f>IF($B90&gt;0,'Saisie CLASSEMENT'!$J89)</f>
        <v xml:space="preserve"> </v>
      </c>
      <c r="H90" s="12" t="str">
        <f>IF(B90&gt;0,'Saisie CLASSEMENT'!K89)</f>
        <v xml:space="preserve"> </v>
      </c>
      <c r="I90" s="12" t="str">
        <f>IF(B90&gt;0,'Saisie CLASSEMENT'!N89)</f>
        <v xml:space="preserve"> </v>
      </c>
      <c r="J90" s="13" t="str">
        <f>IF(LEN(B90)&gt;0,'Saisie CLASSEMENT'!H89,"")</f>
        <v/>
      </c>
      <c r="K90" s="14" t="str">
        <f>IF(B90&gt;0,'Saisie CLASSEMENT'!R89)</f>
        <v/>
      </c>
    </row>
    <row r="91" spans="1:14" hidden="1">
      <c r="A91">
        <f t="shared" si="1"/>
        <v>0</v>
      </c>
      <c r="B91" s="11" t="str">
        <f>IF('Saisie CLASSEMENT'!$C90&gt;0,'Saisie CLASSEMENT'!B90,"")</f>
        <v/>
      </c>
      <c r="C91" s="11">
        <f>IF(B91&gt;0,'Saisie CLASSEMENT'!C90)</f>
        <v>0</v>
      </c>
      <c r="D91" s="61" t="str">
        <f>IF($B91&gt;0,'Saisie CLASSEMENT'!$M90)</f>
        <v xml:space="preserve"> </v>
      </c>
      <c r="E91" s="61" t="str">
        <f>IF($B91&gt;0,'Saisie CLASSEMENT'!$L90)</f>
        <v xml:space="preserve"> </v>
      </c>
      <c r="F91" s="12" t="str">
        <f>IF($B91&gt;0,'Saisie CLASSEMENT'!$I90)</f>
        <v xml:space="preserve"> </v>
      </c>
      <c r="G91" s="12" t="str">
        <f>IF($B91&gt;0,'Saisie CLASSEMENT'!$J90)</f>
        <v xml:space="preserve"> </v>
      </c>
      <c r="H91" s="12" t="str">
        <f>IF(B91&gt;0,'Saisie CLASSEMENT'!K90)</f>
        <v xml:space="preserve"> </v>
      </c>
      <c r="I91" s="12" t="str">
        <f>IF(B91&gt;0,'Saisie CLASSEMENT'!N90)</f>
        <v xml:space="preserve"> </v>
      </c>
      <c r="J91" s="13" t="str">
        <f>IF(LEN(B91)&gt;0,'Saisie CLASSEMENT'!H90,"")</f>
        <v/>
      </c>
      <c r="K91" s="14" t="str">
        <f>IF(B91&gt;0,'Saisie CLASSEMENT'!R90)</f>
        <v/>
      </c>
      <c r="L91">
        <f>LEN(B91)</f>
        <v>0</v>
      </c>
      <c r="M91">
        <f>LEN(C91)</f>
        <v>1</v>
      </c>
      <c r="N91" t="str">
        <f>B91</f>
        <v/>
      </c>
    </row>
    <row r="92" spans="1:14" hidden="1">
      <c r="A92">
        <f t="shared" si="1"/>
        <v>0</v>
      </c>
      <c r="B92" s="11" t="str">
        <f>IF('Saisie CLASSEMENT'!$C91&gt;0,'Saisie CLASSEMENT'!B91,"")</f>
        <v/>
      </c>
      <c r="C92" s="11">
        <f>IF(B92&gt;0,'Saisie CLASSEMENT'!C91)</f>
        <v>0</v>
      </c>
      <c r="D92" s="61" t="str">
        <f>IF($B92&gt;0,'Saisie CLASSEMENT'!$M91)</f>
        <v xml:space="preserve"> </v>
      </c>
      <c r="E92" s="61" t="str">
        <f>IF($B92&gt;0,'Saisie CLASSEMENT'!$L91)</f>
        <v xml:space="preserve"> </v>
      </c>
      <c r="F92" s="12" t="str">
        <f>IF($B92&gt;0,'Saisie CLASSEMENT'!$I91)</f>
        <v xml:space="preserve"> </v>
      </c>
      <c r="G92" s="12" t="str">
        <f>IF($B92&gt;0,'Saisie CLASSEMENT'!$J91)</f>
        <v xml:space="preserve"> </v>
      </c>
      <c r="H92" s="12" t="str">
        <f>IF(B92&gt;0,'Saisie CLASSEMENT'!K91)</f>
        <v xml:space="preserve"> </v>
      </c>
      <c r="I92" s="12" t="str">
        <f>IF(B92&gt;0,'Saisie CLASSEMENT'!N91)</f>
        <v xml:space="preserve"> </v>
      </c>
      <c r="J92" s="13" t="str">
        <f>IF(LEN(B92)&gt;0,'Saisie CLASSEMENT'!H91,"")</f>
        <v/>
      </c>
      <c r="K92" s="14" t="str">
        <f>IF(B92&gt;0,'Saisie CLASSEMENT'!R91)</f>
        <v/>
      </c>
    </row>
    <row r="93" spans="1:14" hidden="1">
      <c r="A93">
        <f t="shared" si="1"/>
        <v>0</v>
      </c>
      <c r="B93" s="11" t="str">
        <f>IF('Saisie CLASSEMENT'!$C92&gt;0,'Saisie CLASSEMENT'!B92,"")</f>
        <v/>
      </c>
      <c r="C93" s="11">
        <f>IF(B93&gt;0,'Saisie CLASSEMENT'!C92)</f>
        <v>0</v>
      </c>
      <c r="D93" s="61" t="str">
        <f>IF($B93&gt;0,'Saisie CLASSEMENT'!$M92)</f>
        <v xml:space="preserve"> </v>
      </c>
      <c r="E93" s="61" t="str">
        <f>IF($B93&gt;0,'Saisie CLASSEMENT'!$L92)</f>
        <v xml:space="preserve"> </v>
      </c>
      <c r="F93" s="12" t="str">
        <f>IF($B93&gt;0,'Saisie CLASSEMENT'!$I92)</f>
        <v xml:space="preserve"> </v>
      </c>
      <c r="G93" s="12" t="str">
        <f>IF($B93&gt;0,'Saisie CLASSEMENT'!$J92)</f>
        <v xml:space="preserve"> </v>
      </c>
      <c r="H93" s="12" t="str">
        <f>IF(B93&gt;0,'Saisie CLASSEMENT'!K92)</f>
        <v xml:space="preserve"> </v>
      </c>
      <c r="I93" s="12" t="str">
        <f>IF(B93&gt;0,'Saisie CLASSEMENT'!N92)</f>
        <v xml:space="preserve"> </v>
      </c>
      <c r="J93" s="13" t="str">
        <f>IF(LEN(B93)&gt;0,'Saisie CLASSEMENT'!H92,"")</f>
        <v/>
      </c>
      <c r="K93" s="14" t="str">
        <f>IF(B93&gt;0,'Saisie CLASSEMENT'!R92)</f>
        <v/>
      </c>
    </row>
    <row r="94" spans="1:14" hidden="1">
      <c r="A94">
        <f t="shared" si="1"/>
        <v>0</v>
      </c>
      <c r="B94" s="11" t="str">
        <f>IF('Saisie CLASSEMENT'!$C93&gt;0,'Saisie CLASSEMENT'!B93,"")</f>
        <v/>
      </c>
      <c r="C94" s="11">
        <f>IF(B94&gt;0,'Saisie CLASSEMENT'!C93)</f>
        <v>0</v>
      </c>
      <c r="D94" s="61" t="str">
        <f>IF($B94&gt;0,'Saisie CLASSEMENT'!$M93)</f>
        <v xml:space="preserve"> </v>
      </c>
      <c r="E94" s="61" t="str">
        <f>IF($B94&gt;0,'Saisie CLASSEMENT'!$L93)</f>
        <v xml:space="preserve"> </v>
      </c>
      <c r="F94" s="12" t="str">
        <f>IF($B94&gt;0,'Saisie CLASSEMENT'!$I93)</f>
        <v xml:space="preserve"> </v>
      </c>
      <c r="G94" s="12" t="str">
        <f>IF($B94&gt;0,'Saisie CLASSEMENT'!$J93)</f>
        <v xml:space="preserve"> </v>
      </c>
      <c r="H94" s="12" t="str">
        <f>IF(B94&gt;0,'Saisie CLASSEMENT'!K93)</f>
        <v xml:space="preserve"> </v>
      </c>
      <c r="I94" s="12" t="str">
        <f>IF(B94&gt;0,'Saisie CLASSEMENT'!N93)</f>
        <v xml:space="preserve"> </v>
      </c>
      <c r="J94" s="13" t="str">
        <f>IF(LEN(B94)&gt;0,'Saisie CLASSEMENT'!H93,"")</f>
        <v/>
      </c>
      <c r="K94" s="14" t="str">
        <f>IF(B94&gt;0,'Saisie CLASSEMENT'!R93)</f>
        <v/>
      </c>
    </row>
    <row r="95" spans="1:14" hidden="1">
      <c r="A95">
        <f t="shared" si="1"/>
        <v>0</v>
      </c>
      <c r="B95" s="11" t="str">
        <f>IF('Saisie CLASSEMENT'!$C94&gt;0,'Saisie CLASSEMENT'!B94,"")</f>
        <v/>
      </c>
      <c r="C95" s="11">
        <f>IF(B95&gt;0,'Saisie CLASSEMENT'!C94)</f>
        <v>0</v>
      </c>
      <c r="D95" s="61" t="str">
        <f>IF($B95&gt;0,'Saisie CLASSEMENT'!$M94)</f>
        <v xml:space="preserve"> </v>
      </c>
      <c r="E95" s="61" t="str">
        <f>IF($B95&gt;0,'Saisie CLASSEMENT'!$L94)</f>
        <v xml:space="preserve"> </v>
      </c>
      <c r="F95" s="12" t="str">
        <f>IF($B95&gt;0,'Saisie CLASSEMENT'!$I94)</f>
        <v xml:space="preserve"> </v>
      </c>
      <c r="G95" s="12" t="str">
        <f>IF($B95&gt;0,'Saisie CLASSEMENT'!$J94)</f>
        <v xml:space="preserve"> </v>
      </c>
      <c r="H95" s="12" t="str">
        <f>IF(B95&gt;0,'Saisie CLASSEMENT'!K94)</f>
        <v xml:space="preserve"> </v>
      </c>
      <c r="I95" s="12" t="str">
        <f>IF(B95&gt;0,'Saisie CLASSEMENT'!N94)</f>
        <v xml:space="preserve"> </v>
      </c>
      <c r="J95" s="13" t="str">
        <f>IF(LEN(B95)&gt;0,'Saisie CLASSEMENT'!H94,"")</f>
        <v/>
      </c>
      <c r="K95" s="14" t="str">
        <f>IF(B95&gt;0,'Saisie CLASSEMENT'!R94)</f>
        <v/>
      </c>
    </row>
    <row r="96" spans="1:14" hidden="1">
      <c r="A96">
        <f t="shared" si="1"/>
        <v>0</v>
      </c>
      <c r="B96" s="11" t="str">
        <f>IF('Saisie CLASSEMENT'!$C95&gt;0,'Saisie CLASSEMENT'!B95,"")</f>
        <v/>
      </c>
      <c r="C96" s="11">
        <f>IF(B96&gt;0,'Saisie CLASSEMENT'!C95)</f>
        <v>0</v>
      </c>
      <c r="D96" s="61" t="str">
        <f>IF($B96&gt;0,'Saisie CLASSEMENT'!$M95)</f>
        <v xml:space="preserve"> </v>
      </c>
      <c r="E96" s="61" t="str">
        <f>IF($B96&gt;0,'Saisie CLASSEMENT'!$L95)</f>
        <v xml:space="preserve"> </v>
      </c>
      <c r="F96" s="12" t="str">
        <f>IF($B96&gt;0,'Saisie CLASSEMENT'!$I95)</f>
        <v xml:space="preserve"> </v>
      </c>
      <c r="G96" s="12" t="str">
        <f>IF($B96&gt;0,'Saisie CLASSEMENT'!$J95)</f>
        <v xml:space="preserve"> </v>
      </c>
      <c r="H96" s="12" t="str">
        <f>IF(B96&gt;0,'Saisie CLASSEMENT'!K95)</f>
        <v xml:space="preserve"> </v>
      </c>
      <c r="I96" s="12" t="str">
        <f>IF(B96&gt;0,'Saisie CLASSEMENT'!N95)</f>
        <v xml:space="preserve"> </v>
      </c>
      <c r="J96" s="13" t="str">
        <f>IF(LEN(B96)&gt;0,'Saisie CLASSEMENT'!H95,"")</f>
        <v/>
      </c>
      <c r="K96" s="14" t="str">
        <f>IF(B96&gt;0,'Saisie CLASSEMENT'!R95)</f>
        <v/>
      </c>
    </row>
    <row r="97" spans="1:11" hidden="1">
      <c r="A97">
        <f t="shared" si="1"/>
        <v>0</v>
      </c>
      <c r="B97" s="11" t="str">
        <f>IF('Saisie CLASSEMENT'!$C96&gt;0,'Saisie CLASSEMENT'!B96,"")</f>
        <v/>
      </c>
      <c r="C97" s="11">
        <f>IF(B97&gt;0,'Saisie CLASSEMENT'!C96)</f>
        <v>0</v>
      </c>
      <c r="D97" s="61" t="str">
        <f>IF($B97&gt;0,'Saisie CLASSEMENT'!$M96)</f>
        <v xml:space="preserve"> </v>
      </c>
      <c r="E97" s="61" t="str">
        <f>IF($B97&gt;0,'Saisie CLASSEMENT'!$L96)</f>
        <v xml:space="preserve"> </v>
      </c>
      <c r="F97" s="12" t="str">
        <f>IF($B97&gt;0,'Saisie CLASSEMENT'!$I96)</f>
        <v xml:space="preserve"> </v>
      </c>
      <c r="G97" s="12" t="str">
        <f>IF($B97&gt;0,'Saisie CLASSEMENT'!$J96)</f>
        <v xml:space="preserve"> </v>
      </c>
      <c r="H97" s="12" t="str">
        <f>IF(B97&gt;0,'Saisie CLASSEMENT'!K96)</f>
        <v xml:space="preserve"> </v>
      </c>
      <c r="I97" s="12" t="str">
        <f>IF(B97&gt;0,'Saisie CLASSEMENT'!N96)</f>
        <v xml:space="preserve"> </v>
      </c>
      <c r="J97" s="13" t="str">
        <f>IF(LEN(B97)&gt;0,'Saisie CLASSEMENT'!H96,"")</f>
        <v/>
      </c>
      <c r="K97" s="14" t="str">
        <f>IF(B97&gt;0,'Saisie CLASSEMENT'!R96)</f>
        <v/>
      </c>
    </row>
    <row r="98" spans="1:11" hidden="1">
      <c r="A98">
        <f t="shared" si="1"/>
        <v>0</v>
      </c>
      <c r="B98" s="11" t="str">
        <f>IF('Saisie CLASSEMENT'!$C97&gt;0,'Saisie CLASSEMENT'!B97,"")</f>
        <v/>
      </c>
      <c r="C98" s="11">
        <f>IF(B98&gt;0,'Saisie CLASSEMENT'!C97)</f>
        <v>0</v>
      </c>
      <c r="D98" s="61" t="str">
        <f>IF($B98&gt;0,'Saisie CLASSEMENT'!$M97)</f>
        <v xml:space="preserve"> </v>
      </c>
      <c r="E98" s="61" t="str">
        <f>IF($B98&gt;0,'Saisie CLASSEMENT'!$L97)</f>
        <v xml:space="preserve"> </v>
      </c>
      <c r="F98" s="12" t="str">
        <f>IF($B98&gt;0,'Saisie CLASSEMENT'!$I97)</f>
        <v xml:space="preserve"> </v>
      </c>
      <c r="G98" s="12" t="str">
        <f>IF($B98&gt;0,'Saisie CLASSEMENT'!$J97)</f>
        <v xml:space="preserve"> </v>
      </c>
      <c r="H98" s="12" t="str">
        <f>IF(B98&gt;0,'Saisie CLASSEMENT'!K97)</f>
        <v xml:space="preserve"> </v>
      </c>
      <c r="I98" s="12" t="str">
        <f>IF(B98&gt;0,'Saisie CLASSEMENT'!N97)</f>
        <v xml:space="preserve"> </v>
      </c>
      <c r="J98" s="13" t="str">
        <f>IF(LEN(B98)&gt;0,'Saisie CLASSEMENT'!H97,"")</f>
        <v/>
      </c>
      <c r="K98" s="14" t="str">
        <f>IF(B98&gt;0,'Saisie CLASSEMENT'!R97)</f>
        <v/>
      </c>
    </row>
    <row r="99" spans="1:11" hidden="1">
      <c r="A99">
        <f t="shared" si="1"/>
        <v>0</v>
      </c>
      <c r="B99" s="11" t="str">
        <f>IF('Saisie CLASSEMENT'!$C98&gt;0,'Saisie CLASSEMENT'!B98,"")</f>
        <v/>
      </c>
      <c r="C99" s="11">
        <f>IF(B99&gt;0,'Saisie CLASSEMENT'!C98)</f>
        <v>0</v>
      </c>
      <c r="D99" s="61" t="str">
        <f>IF($B99&gt;0,'Saisie CLASSEMENT'!$M98)</f>
        <v xml:space="preserve"> </v>
      </c>
      <c r="E99" s="61" t="str">
        <f>IF($B99&gt;0,'Saisie CLASSEMENT'!$L98)</f>
        <v xml:space="preserve"> </v>
      </c>
      <c r="F99" s="12" t="str">
        <f>IF($B99&gt;0,'Saisie CLASSEMENT'!$I98)</f>
        <v xml:space="preserve"> </v>
      </c>
      <c r="G99" s="12" t="str">
        <f>IF($B99&gt;0,'Saisie CLASSEMENT'!$J98)</f>
        <v xml:space="preserve"> </v>
      </c>
      <c r="H99" s="12" t="str">
        <f>IF(B99&gt;0,'Saisie CLASSEMENT'!K98)</f>
        <v xml:space="preserve"> </v>
      </c>
      <c r="I99" s="12" t="str">
        <f>IF(B99&gt;0,'Saisie CLASSEMENT'!N98)</f>
        <v xml:space="preserve"> </v>
      </c>
      <c r="J99" s="13" t="str">
        <f>IF(LEN(B99)&gt;0,'Saisie CLASSEMENT'!H98,"")</f>
        <v/>
      </c>
      <c r="K99" s="14" t="str">
        <f>IF(B99&gt;0,'Saisie CLASSEMENT'!R98)</f>
        <v/>
      </c>
    </row>
    <row r="100" spans="1:11" hidden="1">
      <c r="A100">
        <f t="shared" si="1"/>
        <v>0</v>
      </c>
      <c r="B100" s="11" t="str">
        <f>IF('Saisie CLASSEMENT'!$C99&gt;0,'Saisie CLASSEMENT'!B99,"")</f>
        <v/>
      </c>
      <c r="C100" s="11">
        <f>IF(B100&gt;0,'Saisie CLASSEMENT'!C99)</f>
        <v>0</v>
      </c>
      <c r="D100" s="61" t="str">
        <f>IF($B100&gt;0,'Saisie CLASSEMENT'!$M99)</f>
        <v xml:space="preserve"> </v>
      </c>
      <c r="E100" s="61" t="str">
        <f>IF($B100&gt;0,'Saisie CLASSEMENT'!$L99)</f>
        <v xml:space="preserve"> </v>
      </c>
      <c r="F100" s="12" t="str">
        <f>IF($B100&gt;0,'Saisie CLASSEMENT'!$I99)</f>
        <v xml:space="preserve"> </v>
      </c>
      <c r="G100" s="12" t="str">
        <f>IF($B100&gt;0,'Saisie CLASSEMENT'!$J99)</f>
        <v xml:space="preserve"> </v>
      </c>
      <c r="H100" s="12" t="str">
        <f>IF(B100&gt;0,'Saisie CLASSEMENT'!K99)</f>
        <v xml:space="preserve"> </v>
      </c>
      <c r="I100" s="12" t="str">
        <f>IF(B100&gt;0,'Saisie CLASSEMENT'!N99)</f>
        <v xml:space="preserve"> </v>
      </c>
      <c r="J100" s="13" t="str">
        <f>IF(LEN(B100)&gt;0,'Saisie CLASSEMENT'!H99,"")</f>
        <v/>
      </c>
      <c r="K100" s="14" t="str">
        <f>IF(B100&gt;0,'Saisie CLASSEMENT'!R99)</f>
        <v/>
      </c>
    </row>
    <row r="101" spans="1:11" hidden="1">
      <c r="A101">
        <f t="shared" si="1"/>
        <v>0</v>
      </c>
      <c r="B101" s="11" t="str">
        <f>IF('Saisie CLASSEMENT'!$C100&gt;0,'Saisie CLASSEMENT'!B100,"")</f>
        <v/>
      </c>
      <c r="C101" s="11">
        <f>IF(B101&gt;0,'Saisie CLASSEMENT'!C100)</f>
        <v>0</v>
      </c>
      <c r="D101" s="61" t="str">
        <f>IF($B101&gt;0,'Saisie CLASSEMENT'!$M100)</f>
        <v xml:space="preserve"> </v>
      </c>
      <c r="E101" s="61" t="str">
        <f>IF($B101&gt;0,'Saisie CLASSEMENT'!$L100)</f>
        <v xml:space="preserve"> </v>
      </c>
      <c r="F101" s="12" t="str">
        <f>IF($B101&gt;0,'Saisie CLASSEMENT'!$I100)</f>
        <v xml:space="preserve"> </v>
      </c>
      <c r="G101" s="12" t="str">
        <f>IF($B101&gt;0,'Saisie CLASSEMENT'!$J100)</f>
        <v xml:space="preserve"> </v>
      </c>
      <c r="H101" s="12" t="str">
        <f>IF(B101&gt;0,'Saisie CLASSEMENT'!K100)</f>
        <v xml:space="preserve"> </v>
      </c>
      <c r="I101" s="12" t="str">
        <f>IF(B101&gt;0,'Saisie CLASSEMENT'!N100)</f>
        <v xml:space="preserve"> </v>
      </c>
      <c r="J101" s="13" t="str">
        <f>IF(LEN(B101)&gt;0,'Saisie CLASSEMENT'!H100,"")</f>
        <v/>
      </c>
      <c r="K101" s="14" t="str">
        <f>IF(B101&gt;0,'Saisie CLASSEMENT'!R100)</f>
        <v/>
      </c>
    </row>
    <row r="102" spans="1:11" hidden="1">
      <c r="A102">
        <f t="shared" si="1"/>
        <v>0</v>
      </c>
      <c r="B102" s="11" t="str">
        <f>IF('Saisie CLASSEMENT'!$C101&gt;0,'Saisie CLASSEMENT'!B101,"")</f>
        <v/>
      </c>
      <c r="C102" s="11">
        <f>IF(B102&gt;0,'Saisie CLASSEMENT'!C101)</f>
        <v>0</v>
      </c>
      <c r="D102" s="61" t="str">
        <f>IF($B102&gt;0,'Saisie CLASSEMENT'!$M101)</f>
        <v xml:space="preserve"> </v>
      </c>
      <c r="E102" s="61" t="str">
        <f>IF($B102&gt;0,'Saisie CLASSEMENT'!$L101)</f>
        <v xml:space="preserve"> </v>
      </c>
      <c r="F102" s="12" t="str">
        <f>IF($B102&gt;0,'Saisie CLASSEMENT'!$I101)</f>
        <v xml:space="preserve"> </v>
      </c>
      <c r="G102" s="12" t="str">
        <f>IF($B102&gt;0,'Saisie CLASSEMENT'!$J101)</f>
        <v xml:space="preserve"> </v>
      </c>
      <c r="H102" s="12" t="str">
        <f>IF(B102&gt;0,'Saisie CLASSEMENT'!K101)</f>
        <v xml:space="preserve"> </v>
      </c>
      <c r="I102" s="12" t="str">
        <f>IF(B102&gt;0,'Saisie CLASSEMENT'!N101)</f>
        <v xml:space="preserve"> </v>
      </c>
      <c r="J102" s="13" t="str">
        <f>IF(LEN(B102)&gt;0,'Saisie CLASSEMENT'!H101,"")</f>
        <v/>
      </c>
      <c r="K102" s="14" t="str">
        <f>IF(B102&gt;0,'Saisie CLASSEMENT'!R101)</f>
        <v/>
      </c>
    </row>
    <row r="103" spans="1:11" hidden="1">
      <c r="A103">
        <f t="shared" si="1"/>
        <v>0</v>
      </c>
      <c r="B103" s="11" t="str">
        <f>IF('Saisie CLASSEMENT'!$C102&gt;0,'Saisie CLASSEMENT'!B102,"")</f>
        <v/>
      </c>
      <c r="C103" s="11">
        <f>IF(B103&gt;0,'Saisie CLASSEMENT'!C102)</f>
        <v>0</v>
      </c>
      <c r="D103" s="61" t="str">
        <f>IF($B103&gt;0,'Saisie CLASSEMENT'!$M102)</f>
        <v xml:space="preserve"> </v>
      </c>
      <c r="E103" s="61" t="str">
        <f>IF($B103&gt;0,'Saisie CLASSEMENT'!$L102)</f>
        <v xml:space="preserve"> </v>
      </c>
      <c r="F103" s="12" t="str">
        <f>IF($B103&gt;0,'Saisie CLASSEMENT'!$I102)</f>
        <v xml:space="preserve"> </v>
      </c>
      <c r="G103" s="12" t="str">
        <f>IF($B103&gt;0,'Saisie CLASSEMENT'!$J102)</f>
        <v xml:space="preserve"> </v>
      </c>
      <c r="H103" s="12" t="str">
        <f>IF(B103&gt;0,'Saisie CLASSEMENT'!K102)</f>
        <v xml:space="preserve"> </v>
      </c>
      <c r="I103" s="12" t="str">
        <f>IF(B103&gt;0,'Saisie CLASSEMENT'!N102)</f>
        <v xml:space="preserve"> </v>
      </c>
      <c r="J103" s="13" t="str">
        <f>IF(LEN(B103)&gt;0,'Saisie CLASSEMENT'!H102,"")</f>
        <v/>
      </c>
      <c r="K103" s="14" t="str">
        <f>IF(B103&gt;0,'Saisie CLASSEMENT'!R102)</f>
        <v/>
      </c>
    </row>
    <row r="104" spans="1:11" hidden="1">
      <c r="A104">
        <f t="shared" si="1"/>
        <v>0</v>
      </c>
      <c r="B104" s="11" t="str">
        <f>IF('Saisie CLASSEMENT'!$C103&gt;0,'Saisie CLASSEMENT'!B103,"")</f>
        <v/>
      </c>
      <c r="C104" s="11">
        <f>IF(B104&gt;0,'Saisie CLASSEMENT'!C103)</f>
        <v>0</v>
      </c>
      <c r="D104" s="61" t="str">
        <f>IF($B104&gt;0,'Saisie CLASSEMENT'!$M103)</f>
        <v xml:space="preserve"> </v>
      </c>
      <c r="E104" s="61" t="str">
        <f>IF($B104&gt;0,'Saisie CLASSEMENT'!$L103)</f>
        <v xml:space="preserve"> </v>
      </c>
      <c r="F104" s="12" t="str">
        <f>IF($B104&gt;0,'Saisie CLASSEMENT'!$I103)</f>
        <v xml:space="preserve"> </v>
      </c>
      <c r="G104" s="12" t="str">
        <f>IF($B104&gt;0,'Saisie CLASSEMENT'!$J103)</f>
        <v xml:space="preserve"> </v>
      </c>
      <c r="H104" s="12" t="str">
        <f>IF(B104&gt;0,'Saisie CLASSEMENT'!K103)</f>
        <v xml:space="preserve"> </v>
      </c>
      <c r="I104" s="12" t="str">
        <f>IF(B104&gt;0,'Saisie CLASSEMENT'!N103)</f>
        <v xml:space="preserve"> </v>
      </c>
      <c r="J104" s="13" t="str">
        <f>IF(LEN(B104)&gt;0,'Saisie CLASSEMENT'!H103,"")</f>
        <v/>
      </c>
      <c r="K104" s="14" t="str">
        <f>IF(B104&gt;0,'Saisie CLASSEMENT'!R103)</f>
        <v/>
      </c>
    </row>
    <row r="105" spans="1:11" hidden="1">
      <c r="A105">
        <f t="shared" si="1"/>
        <v>0</v>
      </c>
      <c r="B105" s="11" t="str">
        <f>IF('Saisie CLASSEMENT'!$C104&gt;0,'Saisie CLASSEMENT'!B104,"")</f>
        <v/>
      </c>
      <c r="C105" s="11">
        <f>IF(B105&gt;0,'Saisie CLASSEMENT'!C104)</f>
        <v>0</v>
      </c>
      <c r="D105" s="61" t="str">
        <f>IF($B105&gt;0,'Saisie CLASSEMENT'!$M104)</f>
        <v xml:space="preserve"> </v>
      </c>
      <c r="E105" s="61" t="str">
        <f>IF($B105&gt;0,'Saisie CLASSEMENT'!$L104)</f>
        <v xml:space="preserve"> </v>
      </c>
      <c r="F105" s="12" t="str">
        <f>IF($B105&gt;0,'Saisie CLASSEMENT'!$I104)</f>
        <v xml:space="preserve"> </v>
      </c>
      <c r="G105" s="12" t="str">
        <f>IF($B105&gt;0,'Saisie CLASSEMENT'!$J104)</f>
        <v xml:space="preserve"> </v>
      </c>
      <c r="H105" s="12" t="str">
        <f>IF(B105&gt;0,'Saisie CLASSEMENT'!K104)</f>
        <v xml:space="preserve"> </v>
      </c>
      <c r="I105" s="12" t="str">
        <f>IF(B105&gt;0,'Saisie CLASSEMENT'!N104)</f>
        <v xml:space="preserve"> </v>
      </c>
      <c r="J105" s="13" t="str">
        <f>IF(LEN(B105)&gt;0,'Saisie CLASSEMENT'!H104,"")</f>
        <v/>
      </c>
      <c r="K105" s="14" t="str">
        <f>IF(B105&gt;0,'Saisie CLASSEMENT'!R104)</f>
        <v/>
      </c>
    </row>
    <row r="106" spans="1:11" hidden="1">
      <c r="A106">
        <f t="shared" si="1"/>
        <v>0</v>
      </c>
      <c r="B106" s="11" t="str">
        <f>IF('Saisie CLASSEMENT'!$C105&gt;0,'Saisie CLASSEMENT'!B105,"")</f>
        <v/>
      </c>
      <c r="C106" s="11">
        <f>IF(B106&gt;0,'Saisie CLASSEMENT'!C105)</f>
        <v>0</v>
      </c>
      <c r="D106" s="61" t="str">
        <f>IF($B106&gt;0,'Saisie CLASSEMENT'!$M105)</f>
        <v xml:space="preserve"> </v>
      </c>
      <c r="E106" s="61" t="str">
        <f>IF($B106&gt;0,'Saisie CLASSEMENT'!$L105)</f>
        <v xml:space="preserve"> </v>
      </c>
      <c r="F106" s="12" t="str">
        <f>IF($B106&gt;0,'Saisie CLASSEMENT'!$I105)</f>
        <v xml:space="preserve"> </v>
      </c>
      <c r="G106" s="12" t="str">
        <f>IF($B106&gt;0,'Saisie CLASSEMENT'!$J105)</f>
        <v xml:space="preserve"> </v>
      </c>
      <c r="H106" s="12" t="str">
        <f>IF(B106&gt;0,'Saisie CLASSEMENT'!K105)</f>
        <v xml:space="preserve"> </v>
      </c>
      <c r="I106" s="12" t="str">
        <f>IF(B106&gt;0,'Saisie CLASSEMENT'!N105)</f>
        <v xml:space="preserve"> </v>
      </c>
      <c r="J106" s="13" t="str">
        <f>IF(LEN(B106)&gt;0,'Saisie CLASSEMENT'!H105,"")</f>
        <v/>
      </c>
      <c r="K106" s="14" t="str">
        <f>IF(B106&gt;0,'Saisie CLASSEMENT'!R105)</f>
        <v/>
      </c>
    </row>
    <row r="107" spans="1:11" hidden="1">
      <c r="A107">
        <f t="shared" si="1"/>
        <v>0</v>
      </c>
      <c r="B107" s="11" t="str">
        <f>IF('Saisie CLASSEMENT'!$C106&gt;0,'Saisie CLASSEMENT'!B106,"")</f>
        <v/>
      </c>
      <c r="C107" s="11">
        <f>IF(B107&gt;0,'Saisie CLASSEMENT'!C106)</f>
        <v>0</v>
      </c>
      <c r="D107" s="61" t="str">
        <f>IF($B107&gt;0,'Saisie CLASSEMENT'!$M106)</f>
        <v xml:space="preserve"> </v>
      </c>
      <c r="E107" s="61" t="str">
        <f>IF($B107&gt;0,'Saisie CLASSEMENT'!$L106)</f>
        <v xml:space="preserve"> </v>
      </c>
      <c r="F107" s="12" t="str">
        <f>IF($B107&gt;0,'Saisie CLASSEMENT'!$I106)</f>
        <v xml:space="preserve"> </v>
      </c>
      <c r="G107" s="12" t="str">
        <f>IF($B107&gt;0,'Saisie CLASSEMENT'!$J106)</f>
        <v xml:space="preserve"> </v>
      </c>
      <c r="H107" s="12" t="str">
        <f>IF(B107&gt;0,'Saisie CLASSEMENT'!K106)</f>
        <v xml:space="preserve"> </v>
      </c>
      <c r="I107" s="12" t="str">
        <f>IF(B107&gt;0,'Saisie CLASSEMENT'!N106)</f>
        <v xml:space="preserve"> </v>
      </c>
      <c r="J107" s="13" t="str">
        <f>IF(LEN(B107)&gt;0,'Saisie CLASSEMENT'!H106,"")</f>
        <v/>
      </c>
      <c r="K107" s="14" t="str">
        <f>IF(B107&gt;0,'Saisie CLASSEMENT'!R106)</f>
        <v/>
      </c>
    </row>
    <row r="108" spans="1:11" hidden="1">
      <c r="A108">
        <f t="shared" si="1"/>
        <v>0</v>
      </c>
      <c r="B108" s="11" t="str">
        <f>IF('Saisie CLASSEMENT'!$C107&gt;0,'Saisie CLASSEMENT'!B107,"")</f>
        <v/>
      </c>
      <c r="C108" s="11">
        <f>IF(B108&gt;0,'Saisie CLASSEMENT'!C107)</f>
        <v>0</v>
      </c>
      <c r="D108" s="61" t="str">
        <f>IF($B108&gt;0,'Saisie CLASSEMENT'!$M107)</f>
        <v xml:space="preserve"> </v>
      </c>
      <c r="E108" s="61" t="str">
        <f>IF($B108&gt;0,'Saisie CLASSEMENT'!$L107)</f>
        <v xml:space="preserve"> </v>
      </c>
      <c r="F108" s="12" t="str">
        <f>IF($B108&gt;0,'Saisie CLASSEMENT'!$I107)</f>
        <v xml:space="preserve"> </v>
      </c>
      <c r="G108" s="12" t="str">
        <f>IF($B108&gt;0,'Saisie CLASSEMENT'!$J107)</f>
        <v xml:space="preserve"> </v>
      </c>
      <c r="H108" s="12" t="str">
        <f>IF(B108&gt;0,'Saisie CLASSEMENT'!K107)</f>
        <v xml:space="preserve"> </v>
      </c>
      <c r="I108" s="12" t="str">
        <f>IF(B108&gt;0,'Saisie CLASSEMENT'!N107)</f>
        <v xml:space="preserve"> </v>
      </c>
      <c r="J108" s="13" t="str">
        <f>IF(LEN(B108)&gt;0,'Saisie CLASSEMENT'!H107,"")</f>
        <v/>
      </c>
      <c r="K108" s="14" t="str">
        <f>IF(B108&gt;0,'Saisie CLASSEMENT'!R107)</f>
        <v/>
      </c>
    </row>
    <row r="109" spans="1:11" hidden="1">
      <c r="A109">
        <f t="shared" si="1"/>
        <v>0</v>
      </c>
      <c r="B109" s="11" t="str">
        <f>IF('Saisie CLASSEMENT'!$C108&gt;0,'Saisie CLASSEMENT'!B108,"")</f>
        <v/>
      </c>
      <c r="C109" s="11">
        <f>IF(B109&gt;0,'Saisie CLASSEMENT'!C108)</f>
        <v>0</v>
      </c>
      <c r="D109" s="61" t="str">
        <f>IF($B109&gt;0,'Saisie CLASSEMENT'!$M108)</f>
        <v xml:space="preserve"> </v>
      </c>
      <c r="E109" s="61" t="str">
        <f>IF($B109&gt;0,'Saisie CLASSEMENT'!$L108)</f>
        <v xml:space="preserve"> </v>
      </c>
      <c r="F109" s="12" t="str">
        <f>IF($B109&gt;0,'Saisie CLASSEMENT'!$I108)</f>
        <v xml:space="preserve"> </v>
      </c>
      <c r="G109" s="12" t="str">
        <f>IF($B109&gt;0,'Saisie CLASSEMENT'!$J108)</f>
        <v xml:space="preserve"> </v>
      </c>
      <c r="H109" s="12" t="str">
        <f>IF(B109&gt;0,'Saisie CLASSEMENT'!K108)</f>
        <v xml:space="preserve"> </v>
      </c>
      <c r="I109" s="12" t="str">
        <f>IF(B109&gt;0,'Saisie CLASSEMENT'!N108)</f>
        <v xml:space="preserve"> </v>
      </c>
      <c r="J109" s="13" t="str">
        <f>IF(LEN(B109)&gt;0,'Saisie CLASSEMENT'!H108,"")</f>
        <v/>
      </c>
      <c r="K109" s="14" t="str">
        <f>IF(B109&gt;0,'Saisie CLASSEMENT'!R108)</f>
        <v/>
      </c>
    </row>
    <row r="110" spans="1:11" hidden="1">
      <c r="A110">
        <f t="shared" si="1"/>
        <v>0</v>
      </c>
      <c r="B110" s="11" t="str">
        <f>IF('Saisie CLASSEMENT'!$C109&gt;0,'Saisie CLASSEMENT'!B109,"")</f>
        <v/>
      </c>
      <c r="C110" s="11">
        <f>IF(B110&gt;0,'Saisie CLASSEMENT'!C109)</f>
        <v>0</v>
      </c>
      <c r="D110" s="61" t="str">
        <f>IF($B110&gt;0,'Saisie CLASSEMENT'!$M109)</f>
        <v xml:space="preserve"> </v>
      </c>
      <c r="E110" s="61" t="str">
        <f>IF($B110&gt;0,'Saisie CLASSEMENT'!$L109)</f>
        <v xml:space="preserve"> </v>
      </c>
      <c r="F110" s="12" t="str">
        <f>IF($B110&gt;0,'Saisie CLASSEMENT'!$I109)</f>
        <v xml:space="preserve"> </v>
      </c>
      <c r="G110" s="12" t="str">
        <f>IF($B110&gt;0,'Saisie CLASSEMENT'!$J109)</f>
        <v xml:space="preserve"> </v>
      </c>
      <c r="H110" s="12" t="str">
        <f>IF(B110&gt;0,'Saisie CLASSEMENT'!K109)</f>
        <v xml:space="preserve"> </v>
      </c>
      <c r="I110" s="12" t="str">
        <f>IF(B110&gt;0,'Saisie CLASSEMENT'!N109)</f>
        <v xml:space="preserve"> </v>
      </c>
      <c r="J110" s="13" t="str">
        <f>IF(LEN(B110)&gt;0,'Saisie CLASSEMENT'!H109,"")</f>
        <v/>
      </c>
      <c r="K110" s="14" t="str">
        <f>IF(B110&gt;0,'Saisie CLASSEMENT'!R109)</f>
        <v/>
      </c>
    </row>
    <row r="111" spans="1:11" hidden="1">
      <c r="A111">
        <f t="shared" si="1"/>
        <v>0</v>
      </c>
      <c r="B111" s="11" t="str">
        <f>IF('Saisie CLASSEMENT'!$C110&gt;0,'Saisie CLASSEMENT'!B110,"")</f>
        <v/>
      </c>
      <c r="C111" s="11">
        <f>IF(B111&gt;0,'Saisie CLASSEMENT'!C110)</f>
        <v>0</v>
      </c>
      <c r="D111" s="61" t="str">
        <f>IF($B111&gt;0,'Saisie CLASSEMENT'!$M110)</f>
        <v xml:space="preserve"> </v>
      </c>
      <c r="E111" s="61" t="str">
        <f>IF($B111&gt;0,'Saisie CLASSEMENT'!$L110)</f>
        <v xml:space="preserve"> </v>
      </c>
      <c r="F111" s="12" t="str">
        <f>IF($B111&gt;0,'Saisie CLASSEMENT'!$I110)</f>
        <v xml:space="preserve"> </v>
      </c>
      <c r="G111" s="12" t="str">
        <f>IF($B111&gt;0,'Saisie CLASSEMENT'!$J110)</f>
        <v xml:space="preserve"> </v>
      </c>
      <c r="H111" s="12" t="str">
        <f>IF(B111&gt;0,'Saisie CLASSEMENT'!K110)</f>
        <v xml:space="preserve"> </v>
      </c>
      <c r="I111" s="12" t="str">
        <f>IF(B111&gt;0,'Saisie CLASSEMENT'!N110)</f>
        <v xml:space="preserve"> </v>
      </c>
      <c r="J111" s="13" t="str">
        <f>IF(LEN(B111)&gt;0,'Saisie CLASSEMENT'!H110,"")</f>
        <v/>
      </c>
      <c r="K111" s="14" t="str">
        <f>IF(B111&gt;0,'Saisie CLASSEMENT'!R110)</f>
        <v/>
      </c>
    </row>
    <row r="112" spans="1:11" hidden="1">
      <c r="A112">
        <f t="shared" si="1"/>
        <v>0</v>
      </c>
      <c r="B112" s="11" t="str">
        <f>IF('Saisie CLASSEMENT'!$C111&gt;0,'Saisie CLASSEMENT'!B111,"")</f>
        <v/>
      </c>
      <c r="C112" s="11">
        <f>IF(B112&gt;0,'Saisie CLASSEMENT'!C111)</f>
        <v>0</v>
      </c>
      <c r="D112" s="61" t="str">
        <f>IF($B112&gt;0,'Saisie CLASSEMENT'!$M111)</f>
        <v xml:space="preserve"> </v>
      </c>
      <c r="E112" s="61" t="str">
        <f>IF($B112&gt;0,'Saisie CLASSEMENT'!$L111)</f>
        <v xml:space="preserve"> </v>
      </c>
      <c r="F112" s="12" t="str">
        <f>IF($B112&gt;0,'Saisie CLASSEMENT'!$I111)</f>
        <v xml:space="preserve"> </v>
      </c>
      <c r="G112" s="12" t="str">
        <f>IF($B112&gt;0,'Saisie CLASSEMENT'!$J111)</f>
        <v xml:space="preserve"> </v>
      </c>
      <c r="H112" s="12" t="str">
        <f>IF(B112&gt;0,'Saisie CLASSEMENT'!K111)</f>
        <v xml:space="preserve"> </v>
      </c>
      <c r="I112" s="12" t="str">
        <f>IF(B112&gt;0,'Saisie CLASSEMENT'!N111)</f>
        <v xml:space="preserve"> </v>
      </c>
      <c r="J112" s="13" t="str">
        <f>IF(LEN(B112)&gt;0,'Saisie CLASSEMENT'!H111,"")</f>
        <v/>
      </c>
      <c r="K112" s="14" t="str">
        <f>IF(B112&gt;0,'Saisie CLASSEMENT'!R111)</f>
        <v/>
      </c>
    </row>
    <row r="113" spans="1:11" hidden="1">
      <c r="A113">
        <f t="shared" si="1"/>
        <v>0</v>
      </c>
      <c r="B113" s="11" t="str">
        <f>IF('Saisie CLASSEMENT'!$C112&gt;0,'Saisie CLASSEMENT'!B112,"")</f>
        <v/>
      </c>
      <c r="C113" s="11">
        <f>IF(B113&gt;0,'Saisie CLASSEMENT'!C112)</f>
        <v>0</v>
      </c>
      <c r="D113" s="61" t="str">
        <f>IF($B113&gt;0,'Saisie CLASSEMENT'!$M112)</f>
        <v xml:space="preserve"> </v>
      </c>
      <c r="E113" s="61" t="str">
        <f>IF($B113&gt;0,'Saisie CLASSEMENT'!$L112)</f>
        <v xml:space="preserve"> </v>
      </c>
      <c r="F113" s="12" t="str">
        <f>IF($B113&gt;0,'Saisie CLASSEMENT'!$I112)</f>
        <v xml:space="preserve"> </v>
      </c>
      <c r="G113" s="12" t="str">
        <f>IF($B113&gt;0,'Saisie CLASSEMENT'!$J112)</f>
        <v xml:space="preserve"> </v>
      </c>
      <c r="H113" s="12" t="str">
        <f>IF(B113&gt;0,'Saisie CLASSEMENT'!K112)</f>
        <v xml:space="preserve"> </v>
      </c>
      <c r="I113" s="12" t="str">
        <f>IF(B113&gt;0,'Saisie CLASSEMENT'!N112)</f>
        <v xml:space="preserve"> </v>
      </c>
      <c r="J113" s="13" t="str">
        <f>IF(LEN(B113)&gt;0,'Saisie CLASSEMENT'!H112,"")</f>
        <v/>
      </c>
      <c r="K113" s="14" t="str">
        <f>IF(B113&gt;0,'Saisie CLASSEMENT'!R112)</f>
        <v/>
      </c>
    </row>
    <row r="114" spans="1:11" hidden="1">
      <c r="A114">
        <f t="shared" si="1"/>
        <v>0</v>
      </c>
      <c r="B114" s="11" t="str">
        <f>IF('Saisie CLASSEMENT'!$C113&gt;0,'Saisie CLASSEMENT'!B113,"")</f>
        <v/>
      </c>
      <c r="C114" s="11">
        <f>IF(B114&gt;0,'Saisie CLASSEMENT'!C113)</f>
        <v>0</v>
      </c>
      <c r="D114" s="61" t="str">
        <f>IF($B114&gt;0,'Saisie CLASSEMENT'!$M113)</f>
        <v xml:space="preserve"> </v>
      </c>
      <c r="E114" s="61" t="str">
        <f>IF($B114&gt;0,'Saisie CLASSEMENT'!$L113)</f>
        <v xml:space="preserve"> </v>
      </c>
      <c r="F114" s="12" t="str">
        <f>IF($B114&gt;0,'Saisie CLASSEMENT'!$I113)</f>
        <v xml:space="preserve"> </v>
      </c>
      <c r="G114" s="12" t="str">
        <f>IF($B114&gt;0,'Saisie CLASSEMENT'!$J113)</f>
        <v xml:space="preserve"> </v>
      </c>
      <c r="H114" s="12" t="str">
        <f>IF(B114&gt;0,'Saisie CLASSEMENT'!K113)</f>
        <v xml:space="preserve"> </v>
      </c>
      <c r="I114" s="12" t="str">
        <f>IF(B114&gt;0,'Saisie CLASSEMENT'!N113)</f>
        <v xml:space="preserve"> </v>
      </c>
      <c r="J114" s="13" t="str">
        <f>IF(LEN(B114)&gt;0,'Saisie CLASSEMENT'!H113,"")</f>
        <v/>
      </c>
      <c r="K114" s="14" t="str">
        <f>IF(B114&gt;0,'Saisie CLASSEMENT'!R113)</f>
        <v/>
      </c>
    </row>
    <row r="115" spans="1:11" hidden="1">
      <c r="A115">
        <f t="shared" si="1"/>
        <v>0</v>
      </c>
      <c r="B115" s="11" t="str">
        <f>IF('Saisie CLASSEMENT'!$C114&gt;0,'Saisie CLASSEMENT'!B114,"")</f>
        <v/>
      </c>
      <c r="C115" s="11">
        <f>IF(B115&gt;0,'Saisie CLASSEMENT'!C114)</f>
        <v>0</v>
      </c>
      <c r="D115" s="61" t="str">
        <f>IF($B115&gt;0,'Saisie CLASSEMENT'!$M114)</f>
        <v xml:space="preserve"> </v>
      </c>
      <c r="E115" s="61" t="str">
        <f>IF($B115&gt;0,'Saisie CLASSEMENT'!$L114)</f>
        <v xml:space="preserve"> </v>
      </c>
      <c r="F115" s="12" t="str">
        <f>IF($B115&gt;0,'Saisie CLASSEMENT'!$I114)</f>
        <v xml:space="preserve"> </v>
      </c>
      <c r="G115" s="12" t="str">
        <f>IF($B115&gt;0,'Saisie CLASSEMENT'!$J114)</f>
        <v xml:space="preserve"> </v>
      </c>
      <c r="H115" s="12" t="str">
        <f>IF(B115&gt;0,'Saisie CLASSEMENT'!K114)</f>
        <v xml:space="preserve"> </v>
      </c>
      <c r="I115" s="12" t="str">
        <f>IF(B115&gt;0,'Saisie CLASSEMENT'!N114)</f>
        <v xml:space="preserve"> </v>
      </c>
      <c r="J115" s="13" t="str">
        <f>IF(LEN(B115)&gt;0,'Saisie CLASSEMENT'!H114,"")</f>
        <v/>
      </c>
      <c r="K115" s="14" t="str">
        <f>IF(B115&gt;0,'Saisie CLASSEMENT'!R114)</f>
        <v/>
      </c>
    </row>
    <row r="116" spans="1:11" hidden="1">
      <c r="A116">
        <f t="shared" si="1"/>
        <v>0</v>
      </c>
      <c r="B116" s="11" t="str">
        <f>IF('Saisie CLASSEMENT'!$C115&gt;0,'Saisie CLASSEMENT'!B115,"")</f>
        <v/>
      </c>
      <c r="C116" s="11">
        <f>IF(B116&gt;0,'Saisie CLASSEMENT'!C115)</f>
        <v>0</v>
      </c>
      <c r="D116" s="61" t="str">
        <f>IF($B116&gt;0,'Saisie CLASSEMENT'!$M115)</f>
        <v xml:space="preserve"> </v>
      </c>
      <c r="E116" s="61" t="str">
        <f>IF($B116&gt;0,'Saisie CLASSEMENT'!$L115)</f>
        <v xml:space="preserve"> </v>
      </c>
      <c r="F116" s="12" t="str">
        <f>IF($B116&gt;0,'Saisie CLASSEMENT'!$I115)</f>
        <v xml:space="preserve"> </v>
      </c>
      <c r="G116" s="12" t="str">
        <f>IF($B116&gt;0,'Saisie CLASSEMENT'!$J115)</f>
        <v xml:space="preserve"> </v>
      </c>
      <c r="H116" s="12" t="str">
        <f>IF(B116&gt;0,'Saisie CLASSEMENT'!K115)</f>
        <v xml:space="preserve"> </v>
      </c>
      <c r="I116" s="12" t="str">
        <f>IF(B116&gt;0,'Saisie CLASSEMENT'!N115)</f>
        <v xml:space="preserve"> </v>
      </c>
      <c r="J116" s="13" t="str">
        <f>IF(LEN(B116)&gt;0,'Saisie CLASSEMENT'!H115,"")</f>
        <v/>
      </c>
      <c r="K116" s="14" t="str">
        <f>IF(B116&gt;0,'Saisie CLASSEMENT'!R115)</f>
        <v/>
      </c>
    </row>
    <row r="117" spans="1:11" hidden="1">
      <c r="A117">
        <f t="shared" si="1"/>
        <v>0</v>
      </c>
      <c r="B117" s="11" t="str">
        <f>IF('Saisie CLASSEMENT'!$C116&gt;0,'Saisie CLASSEMENT'!B116,"")</f>
        <v/>
      </c>
      <c r="C117" s="11">
        <f>IF(B117&gt;0,'Saisie CLASSEMENT'!C116)</f>
        <v>0</v>
      </c>
      <c r="D117" s="61" t="str">
        <f>IF($B117&gt;0,'Saisie CLASSEMENT'!$M116)</f>
        <v xml:space="preserve"> </v>
      </c>
      <c r="E117" s="61" t="str">
        <f>IF($B117&gt;0,'Saisie CLASSEMENT'!$L116)</f>
        <v xml:space="preserve"> </v>
      </c>
      <c r="F117" s="12" t="str">
        <f>IF($B117&gt;0,'Saisie CLASSEMENT'!$I116)</f>
        <v xml:space="preserve"> </v>
      </c>
      <c r="G117" s="12" t="str">
        <f>IF($B117&gt;0,'Saisie CLASSEMENT'!$J116)</f>
        <v xml:space="preserve"> </v>
      </c>
      <c r="H117" s="12" t="str">
        <f>IF(B117&gt;0,'Saisie CLASSEMENT'!K116)</f>
        <v xml:space="preserve"> </v>
      </c>
      <c r="I117" s="12" t="str">
        <f>IF(B117&gt;0,'Saisie CLASSEMENT'!N116)</f>
        <v xml:space="preserve"> </v>
      </c>
      <c r="J117" s="13" t="str">
        <f>IF(LEN(B117)&gt;0,'Saisie CLASSEMENT'!H116,"")</f>
        <v/>
      </c>
      <c r="K117" s="14" t="str">
        <f>IF(B117&gt;0,'Saisie CLASSEMENT'!R116)</f>
        <v/>
      </c>
    </row>
    <row r="118" spans="1:11" hidden="1">
      <c r="A118">
        <f t="shared" si="1"/>
        <v>0</v>
      </c>
      <c r="B118" s="11" t="str">
        <f>IF('Saisie CLASSEMENT'!$C117&gt;0,'Saisie CLASSEMENT'!B117,"")</f>
        <v/>
      </c>
      <c r="C118" s="11">
        <f>IF(B118&gt;0,'Saisie CLASSEMENT'!C117)</f>
        <v>0</v>
      </c>
      <c r="D118" s="61" t="str">
        <f>IF($B118&gt;0,'Saisie CLASSEMENT'!$M117)</f>
        <v xml:space="preserve"> </v>
      </c>
      <c r="E118" s="61" t="str">
        <f>IF($B118&gt;0,'Saisie CLASSEMENT'!$L117)</f>
        <v xml:space="preserve"> </v>
      </c>
      <c r="F118" s="12" t="str">
        <f>IF($B118&gt;0,'Saisie CLASSEMENT'!$I117)</f>
        <v xml:space="preserve"> </v>
      </c>
      <c r="G118" s="12" t="str">
        <f>IF($B118&gt;0,'Saisie CLASSEMENT'!$J117)</f>
        <v xml:space="preserve"> </v>
      </c>
      <c r="H118" s="12" t="str">
        <f>IF(B118&gt;0,'Saisie CLASSEMENT'!K117)</f>
        <v xml:space="preserve"> </v>
      </c>
      <c r="I118" s="12" t="str">
        <f>IF(B118&gt;0,'Saisie CLASSEMENT'!N117)</f>
        <v xml:space="preserve"> </v>
      </c>
      <c r="J118" s="13" t="str">
        <f>IF(LEN(B118)&gt;0,'Saisie CLASSEMENT'!H117,"")</f>
        <v/>
      </c>
      <c r="K118" s="14" t="str">
        <f>IF(B118&gt;0,'Saisie CLASSEMENT'!R117)</f>
        <v/>
      </c>
    </row>
    <row r="119" spans="1:11" hidden="1">
      <c r="A119">
        <f t="shared" si="1"/>
        <v>0</v>
      </c>
      <c r="B119" s="11" t="str">
        <f>IF('Saisie CLASSEMENT'!$C118&gt;0,'Saisie CLASSEMENT'!B118,"")</f>
        <v/>
      </c>
      <c r="C119" s="11">
        <f>IF(B119&gt;0,'Saisie CLASSEMENT'!C118)</f>
        <v>0</v>
      </c>
      <c r="D119" s="61" t="str">
        <f>IF($B119&gt;0,'Saisie CLASSEMENT'!$M118)</f>
        <v xml:space="preserve"> </v>
      </c>
      <c r="E119" s="61" t="str">
        <f>IF($B119&gt;0,'Saisie CLASSEMENT'!$L118)</f>
        <v xml:space="preserve"> </v>
      </c>
      <c r="F119" s="12" t="str">
        <f>IF($B119&gt;0,'Saisie CLASSEMENT'!$I118)</f>
        <v xml:space="preserve"> </v>
      </c>
      <c r="G119" s="12" t="str">
        <f>IF($B119&gt;0,'Saisie CLASSEMENT'!$J118)</f>
        <v xml:space="preserve"> </v>
      </c>
      <c r="H119" s="12" t="str">
        <f>IF(B119&gt;0,'Saisie CLASSEMENT'!K118)</f>
        <v xml:space="preserve"> </v>
      </c>
      <c r="I119" s="12" t="str">
        <f>IF(B119&gt;0,'Saisie CLASSEMENT'!N118)</f>
        <v xml:space="preserve"> </v>
      </c>
      <c r="J119" s="13" t="str">
        <f>IF(LEN(B119)&gt;0,'Saisie CLASSEMENT'!H118,"")</f>
        <v/>
      </c>
      <c r="K119" s="14" t="str">
        <f>IF(B119&gt;0,'Saisie CLASSEMENT'!R118)</f>
        <v/>
      </c>
    </row>
    <row r="120" spans="1:11" hidden="1">
      <c r="A120">
        <f t="shared" si="1"/>
        <v>0</v>
      </c>
      <c r="B120" s="11" t="str">
        <f>IF('Saisie CLASSEMENT'!$C119&gt;0,'Saisie CLASSEMENT'!B119,"")</f>
        <v/>
      </c>
      <c r="C120" s="11">
        <f>IF(B120&gt;0,'Saisie CLASSEMENT'!C119)</f>
        <v>0</v>
      </c>
      <c r="D120" s="61" t="str">
        <f>IF($B120&gt;0,'Saisie CLASSEMENT'!$M119)</f>
        <v xml:space="preserve"> </v>
      </c>
      <c r="E120" s="61" t="str">
        <f>IF($B120&gt;0,'Saisie CLASSEMENT'!$L119)</f>
        <v xml:space="preserve"> </v>
      </c>
      <c r="F120" s="12" t="str">
        <f>IF($B120&gt;0,'Saisie CLASSEMENT'!$I119)</f>
        <v xml:space="preserve"> </v>
      </c>
      <c r="G120" s="12" t="str">
        <f>IF($B120&gt;0,'Saisie CLASSEMENT'!$J119)</f>
        <v xml:space="preserve"> </v>
      </c>
      <c r="H120" s="12" t="str">
        <f>IF(B120&gt;0,'Saisie CLASSEMENT'!K119)</f>
        <v xml:space="preserve"> </v>
      </c>
      <c r="I120" s="12" t="str">
        <f>IF(B120&gt;0,'Saisie CLASSEMENT'!N119)</f>
        <v xml:space="preserve"> </v>
      </c>
      <c r="J120" s="13" t="str">
        <f>IF(LEN(B120)&gt;0,'Saisie CLASSEMENT'!H119,"")</f>
        <v/>
      </c>
      <c r="K120" s="14" t="str">
        <f>IF(B120&gt;0,'Saisie CLASSEMENT'!R119)</f>
        <v/>
      </c>
    </row>
    <row r="121" spans="1:11" hidden="1">
      <c r="A121">
        <f t="shared" si="1"/>
        <v>0</v>
      </c>
      <c r="B121" s="11" t="str">
        <f>IF('Saisie CLASSEMENT'!$C120&gt;0,'Saisie CLASSEMENT'!B120,"")</f>
        <v/>
      </c>
      <c r="C121" s="11">
        <f>IF(B121&gt;0,'Saisie CLASSEMENT'!C120)</f>
        <v>0</v>
      </c>
      <c r="D121" s="61" t="str">
        <f>IF($B121&gt;0,'Saisie CLASSEMENT'!$M120)</f>
        <v xml:space="preserve"> </v>
      </c>
      <c r="E121" s="61" t="str">
        <f>IF($B121&gt;0,'Saisie CLASSEMENT'!$L120)</f>
        <v xml:space="preserve"> </v>
      </c>
      <c r="F121" s="12" t="str">
        <f>IF($B121&gt;0,'Saisie CLASSEMENT'!$I120)</f>
        <v xml:space="preserve"> </v>
      </c>
      <c r="G121" s="12" t="str">
        <f>IF($B121&gt;0,'Saisie CLASSEMENT'!$J120)</f>
        <v xml:space="preserve"> </v>
      </c>
      <c r="H121" s="12" t="str">
        <f>IF(B121&gt;0,'Saisie CLASSEMENT'!K120)</f>
        <v xml:space="preserve"> </v>
      </c>
      <c r="I121" s="12" t="str">
        <f>IF(B121&gt;0,'Saisie CLASSEMENT'!N120)</f>
        <v xml:space="preserve"> </v>
      </c>
      <c r="J121" s="13" t="str">
        <f>IF(LEN(B121)&gt;0,'Saisie CLASSEMENT'!H120,"")</f>
        <v/>
      </c>
      <c r="K121" s="14" t="str">
        <f>IF(B121&gt;0,'Saisie CLASSEMENT'!R120)</f>
        <v/>
      </c>
    </row>
    <row r="122" spans="1:11" hidden="1">
      <c r="A122">
        <f t="shared" si="1"/>
        <v>0</v>
      </c>
      <c r="B122" s="11" t="str">
        <f>IF('Saisie CLASSEMENT'!$C121&gt;0,'Saisie CLASSEMENT'!B121,"")</f>
        <v/>
      </c>
      <c r="C122" s="11">
        <f>IF(B122&gt;0,'Saisie CLASSEMENT'!C121)</f>
        <v>0</v>
      </c>
      <c r="D122" s="61" t="str">
        <f>IF($B122&gt;0,'Saisie CLASSEMENT'!$M121)</f>
        <v xml:space="preserve"> </v>
      </c>
      <c r="E122" s="61" t="str">
        <f>IF($B122&gt;0,'Saisie CLASSEMENT'!$L121)</f>
        <v xml:space="preserve"> </v>
      </c>
      <c r="F122" s="12" t="str">
        <f>IF($B122&gt;0,'Saisie CLASSEMENT'!$I121)</f>
        <v xml:space="preserve"> </v>
      </c>
      <c r="G122" s="12" t="str">
        <f>IF($B122&gt;0,'Saisie CLASSEMENT'!$J121)</f>
        <v xml:space="preserve"> </v>
      </c>
      <c r="H122" s="12" t="str">
        <f>IF(B122&gt;0,'Saisie CLASSEMENT'!K121)</f>
        <v xml:space="preserve"> </v>
      </c>
      <c r="I122" s="12" t="str">
        <f>IF(B122&gt;0,'Saisie CLASSEMENT'!N121)</f>
        <v xml:space="preserve"> </v>
      </c>
      <c r="J122" s="13" t="str">
        <f>IF(LEN(B122)&gt;0,'Saisie CLASSEMENT'!H121,"")</f>
        <v/>
      </c>
      <c r="K122" s="14" t="str">
        <f>IF(B122&gt;0,'Saisie CLASSEMENT'!R121)</f>
        <v/>
      </c>
    </row>
    <row r="123" spans="1:11" hidden="1">
      <c r="A123">
        <f t="shared" si="1"/>
        <v>0</v>
      </c>
      <c r="B123" s="11" t="str">
        <f>IF('Saisie CLASSEMENT'!$C122&gt;0,'Saisie CLASSEMENT'!B122,"")</f>
        <v/>
      </c>
      <c r="C123" s="11">
        <f>IF(B123&gt;0,'Saisie CLASSEMENT'!C122)</f>
        <v>0</v>
      </c>
      <c r="D123" s="61" t="str">
        <f>IF($B123&gt;0,'Saisie CLASSEMENT'!$M122)</f>
        <v xml:space="preserve"> </v>
      </c>
      <c r="E123" s="61" t="str">
        <f>IF($B123&gt;0,'Saisie CLASSEMENT'!$L122)</f>
        <v xml:space="preserve"> </v>
      </c>
      <c r="F123" s="12" t="str">
        <f>IF($B123&gt;0,'Saisie CLASSEMENT'!$I122)</f>
        <v xml:space="preserve"> </v>
      </c>
      <c r="G123" s="12" t="str">
        <f>IF($B123&gt;0,'Saisie CLASSEMENT'!$J122)</f>
        <v xml:space="preserve"> </v>
      </c>
      <c r="H123" s="12" t="str">
        <f>IF(B123&gt;0,'Saisie CLASSEMENT'!K122)</f>
        <v xml:space="preserve"> </v>
      </c>
      <c r="I123" s="12" t="str">
        <f>IF(B123&gt;0,'Saisie CLASSEMENT'!N122)</f>
        <v xml:space="preserve"> </v>
      </c>
      <c r="J123" s="13" t="str">
        <f>IF(LEN(B123)&gt;0,'Saisie CLASSEMENT'!H122,"")</f>
        <v/>
      </c>
      <c r="K123" s="14" t="str">
        <f>IF(B123&gt;0,'Saisie CLASSEMENT'!R122)</f>
        <v/>
      </c>
    </row>
    <row r="124" spans="1:11" hidden="1">
      <c r="A124">
        <f t="shared" si="1"/>
        <v>0</v>
      </c>
      <c r="B124" s="11" t="str">
        <f>IF('Saisie CLASSEMENT'!$C123&gt;0,'Saisie CLASSEMENT'!B123,"")</f>
        <v/>
      </c>
      <c r="C124" s="11">
        <f>IF(B124&gt;0,'Saisie CLASSEMENT'!C123)</f>
        <v>0</v>
      </c>
      <c r="D124" s="61" t="str">
        <f>IF($B124&gt;0,'Saisie CLASSEMENT'!$M123)</f>
        <v xml:space="preserve"> </v>
      </c>
      <c r="E124" s="61" t="str">
        <f>IF($B124&gt;0,'Saisie CLASSEMENT'!$L123)</f>
        <v xml:space="preserve"> </v>
      </c>
      <c r="F124" s="12" t="str">
        <f>IF($B124&gt;0,'Saisie CLASSEMENT'!$I123)</f>
        <v xml:space="preserve"> </v>
      </c>
      <c r="G124" s="12" t="str">
        <f>IF($B124&gt;0,'Saisie CLASSEMENT'!$J123)</f>
        <v xml:space="preserve"> </v>
      </c>
      <c r="H124" s="12" t="str">
        <f>IF(B124&gt;0,'Saisie CLASSEMENT'!K123)</f>
        <v xml:space="preserve"> </v>
      </c>
      <c r="I124" s="12" t="str">
        <f>IF(B124&gt;0,'Saisie CLASSEMENT'!N123)</f>
        <v xml:space="preserve"> </v>
      </c>
      <c r="J124" s="13" t="str">
        <f>IF(LEN(B124)&gt;0,'Saisie CLASSEMENT'!H123,"")</f>
        <v/>
      </c>
      <c r="K124" s="14" t="str">
        <f>IF(B124&gt;0,'Saisie CLASSEMENT'!R123)</f>
        <v/>
      </c>
    </row>
    <row r="125" spans="1:11" hidden="1">
      <c r="A125">
        <f t="shared" si="1"/>
        <v>0</v>
      </c>
      <c r="B125" s="11" t="str">
        <f>IF('Saisie CLASSEMENT'!$C124&gt;0,'Saisie CLASSEMENT'!B124,"")</f>
        <v/>
      </c>
      <c r="C125" s="11">
        <f>IF(B125&gt;0,'Saisie CLASSEMENT'!C124)</f>
        <v>0</v>
      </c>
      <c r="D125" s="61" t="str">
        <f>IF($B125&gt;0,'Saisie CLASSEMENT'!$M124)</f>
        <v xml:space="preserve"> </v>
      </c>
      <c r="E125" s="61" t="str">
        <f>IF($B125&gt;0,'Saisie CLASSEMENT'!$L124)</f>
        <v xml:space="preserve"> </v>
      </c>
      <c r="F125" s="12" t="str">
        <f>IF($B125&gt;0,'Saisie CLASSEMENT'!$I124)</f>
        <v xml:space="preserve"> </v>
      </c>
      <c r="G125" s="12" t="str">
        <f>IF($B125&gt;0,'Saisie CLASSEMENT'!$J124)</f>
        <v xml:space="preserve"> </v>
      </c>
      <c r="H125" s="12" t="str">
        <f>IF(B125&gt;0,'Saisie CLASSEMENT'!K124)</f>
        <v xml:space="preserve"> </v>
      </c>
      <c r="I125" s="12" t="str">
        <f>IF(B125&gt;0,'Saisie CLASSEMENT'!N124)</f>
        <v xml:space="preserve"> </v>
      </c>
      <c r="J125" s="13" t="str">
        <f>IF(LEN(B125)&gt;0,'Saisie CLASSEMENT'!H124,"")</f>
        <v/>
      </c>
      <c r="K125" s="14" t="str">
        <f>IF(B125&gt;0,'Saisie CLASSEMENT'!R124)</f>
        <v/>
      </c>
    </row>
    <row r="126" spans="1:11" hidden="1">
      <c r="A126">
        <f t="shared" si="1"/>
        <v>0</v>
      </c>
      <c r="B126" s="11" t="str">
        <f>IF('Saisie CLASSEMENT'!$C125&gt;0,'Saisie CLASSEMENT'!B125,"")</f>
        <v/>
      </c>
      <c r="C126" s="11">
        <f>IF(B126&gt;0,'Saisie CLASSEMENT'!C125)</f>
        <v>0</v>
      </c>
      <c r="D126" s="61" t="str">
        <f>IF($B126&gt;0,'Saisie CLASSEMENT'!$M125)</f>
        <v xml:space="preserve"> </v>
      </c>
      <c r="E126" s="61" t="str">
        <f>IF($B126&gt;0,'Saisie CLASSEMENT'!$L125)</f>
        <v xml:space="preserve"> </v>
      </c>
      <c r="F126" s="12" t="str">
        <f>IF($B126&gt;0,'Saisie CLASSEMENT'!$I125)</f>
        <v xml:space="preserve"> </v>
      </c>
      <c r="G126" s="12" t="str">
        <f>IF($B126&gt;0,'Saisie CLASSEMENT'!$J125)</f>
        <v xml:space="preserve"> </v>
      </c>
      <c r="H126" s="12" t="str">
        <f>IF(B126&gt;0,'Saisie CLASSEMENT'!K125)</f>
        <v xml:space="preserve"> </v>
      </c>
      <c r="I126" s="12" t="str">
        <f>IF(B126&gt;0,'Saisie CLASSEMENT'!N125)</f>
        <v xml:space="preserve"> </v>
      </c>
      <c r="J126" s="13" t="str">
        <f>IF(LEN(B126)&gt;0,'Saisie CLASSEMENT'!H125,"")</f>
        <v/>
      </c>
      <c r="K126" s="14" t="str">
        <f>IF(B126&gt;0,'Saisie CLASSEMENT'!R125)</f>
        <v/>
      </c>
    </row>
    <row r="127" spans="1:11" hidden="1">
      <c r="A127">
        <f t="shared" ref="A127:A155" si="2">IF(LEN(B127)&gt;0,1,0)</f>
        <v>0</v>
      </c>
      <c r="B127" s="11" t="str">
        <f>IF('Saisie CLASSEMENT'!$C126&gt;0,'Saisie CLASSEMENT'!B126,"")</f>
        <v/>
      </c>
      <c r="C127" s="11">
        <f>IF(B127&gt;0,'Saisie CLASSEMENT'!C126)</f>
        <v>0</v>
      </c>
      <c r="D127" s="61" t="str">
        <f>IF($B127&gt;0,'Saisie CLASSEMENT'!$M126)</f>
        <v xml:space="preserve"> </v>
      </c>
      <c r="E127" s="61" t="str">
        <f>IF($B127&gt;0,'Saisie CLASSEMENT'!$L126)</f>
        <v xml:space="preserve"> </v>
      </c>
      <c r="F127" s="12" t="str">
        <f>IF($B127&gt;0,'Saisie CLASSEMENT'!$I126)</f>
        <v xml:space="preserve"> </v>
      </c>
      <c r="G127" s="12" t="str">
        <f>IF($B127&gt;0,'Saisie CLASSEMENT'!$J126)</f>
        <v xml:space="preserve"> </v>
      </c>
      <c r="H127" s="12" t="str">
        <f>IF(B127&gt;0,'Saisie CLASSEMENT'!K126)</f>
        <v xml:space="preserve"> </v>
      </c>
      <c r="I127" s="12" t="str">
        <f>IF(B127&gt;0,'Saisie CLASSEMENT'!N126)</f>
        <v xml:space="preserve"> </v>
      </c>
      <c r="J127" s="13" t="str">
        <f>IF(LEN(B127)&gt;0,'Saisie CLASSEMENT'!H126,"")</f>
        <v/>
      </c>
      <c r="K127" s="14" t="str">
        <f>IF(B127&gt;0,'Saisie CLASSEMENT'!R126)</f>
        <v/>
      </c>
    </row>
    <row r="128" spans="1:11" hidden="1">
      <c r="A128">
        <f t="shared" si="2"/>
        <v>0</v>
      </c>
      <c r="B128" s="11" t="str">
        <f>IF('Saisie CLASSEMENT'!$C127&gt;0,'Saisie CLASSEMENT'!B127,"")</f>
        <v/>
      </c>
      <c r="C128" s="11">
        <f>IF(B128&gt;0,'Saisie CLASSEMENT'!C127)</f>
        <v>0</v>
      </c>
      <c r="D128" s="61" t="str">
        <f>IF($B128&gt;0,'Saisie CLASSEMENT'!$M127)</f>
        <v xml:space="preserve"> </v>
      </c>
      <c r="E128" s="61" t="str">
        <f>IF($B128&gt;0,'Saisie CLASSEMENT'!$L127)</f>
        <v xml:space="preserve"> </v>
      </c>
      <c r="F128" s="12" t="str">
        <f>IF($B128&gt;0,'Saisie CLASSEMENT'!$I127)</f>
        <v xml:space="preserve"> </v>
      </c>
      <c r="G128" s="12" t="str">
        <f>IF($B128&gt;0,'Saisie CLASSEMENT'!$J127)</f>
        <v xml:space="preserve"> </v>
      </c>
      <c r="H128" s="12" t="str">
        <f>IF(B128&gt;0,'Saisie CLASSEMENT'!K127)</f>
        <v xml:space="preserve"> </v>
      </c>
      <c r="I128" s="12" t="str">
        <f>IF(B128&gt;0,'Saisie CLASSEMENT'!N127)</f>
        <v xml:space="preserve"> </v>
      </c>
      <c r="J128" s="13" t="str">
        <f>IF(LEN(B128)&gt;0,'Saisie CLASSEMENT'!H127,"")</f>
        <v/>
      </c>
      <c r="K128" s="14" t="str">
        <f>IF(B128&gt;0,'Saisie CLASSEMENT'!R127)</f>
        <v/>
      </c>
    </row>
    <row r="129" spans="1:11" hidden="1">
      <c r="A129">
        <f t="shared" si="2"/>
        <v>0</v>
      </c>
      <c r="B129" s="11" t="str">
        <f>IF('Saisie CLASSEMENT'!$C128&gt;0,'Saisie CLASSEMENT'!B128,"")</f>
        <v/>
      </c>
      <c r="C129" s="11">
        <f>IF(B129&gt;0,'Saisie CLASSEMENT'!C128)</f>
        <v>0</v>
      </c>
      <c r="D129" s="61" t="str">
        <f>IF($B129&gt;0,'Saisie CLASSEMENT'!$M128)</f>
        <v xml:space="preserve"> </v>
      </c>
      <c r="E129" s="61" t="str">
        <f>IF($B129&gt;0,'Saisie CLASSEMENT'!$L128)</f>
        <v xml:space="preserve"> </v>
      </c>
      <c r="F129" s="12" t="str">
        <f>IF($B129&gt;0,'Saisie CLASSEMENT'!$I128)</f>
        <v xml:space="preserve"> </v>
      </c>
      <c r="G129" s="12" t="str">
        <f>IF($B129&gt;0,'Saisie CLASSEMENT'!$J128)</f>
        <v xml:space="preserve"> </v>
      </c>
      <c r="H129" s="12" t="str">
        <f>IF(B129&gt;0,'Saisie CLASSEMENT'!K128)</f>
        <v xml:space="preserve"> </v>
      </c>
      <c r="I129" s="12" t="str">
        <f>IF(B129&gt;0,'Saisie CLASSEMENT'!N128)</f>
        <v xml:space="preserve"> </v>
      </c>
      <c r="J129" s="13" t="str">
        <f>IF(LEN(B129)&gt;0,'Saisie CLASSEMENT'!H128,"")</f>
        <v/>
      </c>
      <c r="K129" s="14" t="str">
        <f>IF(B129&gt;0,'Saisie CLASSEMENT'!R128)</f>
        <v/>
      </c>
    </row>
    <row r="130" spans="1:11" hidden="1">
      <c r="A130">
        <f t="shared" si="2"/>
        <v>0</v>
      </c>
      <c r="B130" s="11" t="str">
        <f>IF('Saisie CLASSEMENT'!$C129&gt;0,'Saisie CLASSEMENT'!B129,"")</f>
        <v/>
      </c>
      <c r="C130" s="11">
        <f>IF(B130&gt;0,'Saisie CLASSEMENT'!C129)</f>
        <v>0</v>
      </c>
      <c r="D130" s="61" t="str">
        <f>IF($B130&gt;0,'Saisie CLASSEMENT'!$M129)</f>
        <v xml:space="preserve"> </v>
      </c>
      <c r="E130" s="61" t="str">
        <f>IF($B130&gt;0,'Saisie CLASSEMENT'!$L129)</f>
        <v xml:space="preserve"> </v>
      </c>
      <c r="F130" s="12" t="str">
        <f>IF($B130&gt;0,'Saisie CLASSEMENT'!$I129)</f>
        <v xml:space="preserve"> </v>
      </c>
      <c r="G130" s="12" t="str">
        <f>IF($B130&gt;0,'Saisie CLASSEMENT'!$J129)</f>
        <v xml:space="preserve"> </v>
      </c>
      <c r="H130" s="12" t="str">
        <f>IF(B130&gt;0,'Saisie CLASSEMENT'!K129)</f>
        <v xml:space="preserve"> </v>
      </c>
      <c r="I130" s="12" t="str">
        <f>IF(B130&gt;0,'Saisie CLASSEMENT'!N129)</f>
        <v xml:space="preserve"> </v>
      </c>
      <c r="J130" s="13" t="str">
        <f>IF(LEN(B130)&gt;0,'Saisie CLASSEMENT'!H129,"")</f>
        <v/>
      </c>
      <c r="K130" s="14" t="str">
        <f>IF(B130&gt;0,'Saisie CLASSEMENT'!R129)</f>
        <v/>
      </c>
    </row>
    <row r="131" spans="1:11" hidden="1">
      <c r="A131">
        <f t="shared" si="2"/>
        <v>0</v>
      </c>
      <c r="B131" s="11" t="str">
        <f>IF('Saisie CLASSEMENT'!$C130&gt;0,'Saisie CLASSEMENT'!B130,"")</f>
        <v/>
      </c>
      <c r="C131" s="11">
        <f>IF(B131&gt;0,'Saisie CLASSEMENT'!C130)</f>
        <v>0</v>
      </c>
      <c r="D131" s="61" t="str">
        <f>IF($B131&gt;0,'Saisie CLASSEMENT'!$M130)</f>
        <v xml:space="preserve"> </v>
      </c>
      <c r="E131" s="61" t="str">
        <f>IF($B131&gt;0,'Saisie CLASSEMENT'!$L130)</f>
        <v xml:space="preserve"> </v>
      </c>
      <c r="F131" s="12" t="str">
        <f>IF($B131&gt;0,'Saisie CLASSEMENT'!$I130)</f>
        <v xml:space="preserve"> </v>
      </c>
      <c r="G131" s="12" t="str">
        <f>IF($B131&gt;0,'Saisie CLASSEMENT'!$J130)</f>
        <v xml:space="preserve"> </v>
      </c>
      <c r="H131" s="12" t="str">
        <f>IF(B131&gt;0,'Saisie CLASSEMENT'!K130)</f>
        <v xml:space="preserve"> </v>
      </c>
      <c r="I131" s="12" t="str">
        <f>IF(B131&gt;0,'Saisie CLASSEMENT'!N130)</f>
        <v xml:space="preserve"> </v>
      </c>
      <c r="J131" s="13" t="str">
        <f>IF(LEN(B131)&gt;0,'Saisie CLASSEMENT'!H130,"")</f>
        <v/>
      </c>
      <c r="K131" s="14" t="str">
        <f>IF(B131&gt;0,'Saisie CLASSEMENT'!R130)</f>
        <v/>
      </c>
    </row>
    <row r="132" spans="1:11" hidden="1">
      <c r="A132">
        <f t="shared" si="2"/>
        <v>0</v>
      </c>
      <c r="B132" s="11" t="str">
        <f>IF('Saisie CLASSEMENT'!$C131&gt;0,'Saisie CLASSEMENT'!B131,"")</f>
        <v/>
      </c>
      <c r="C132" s="11">
        <f>IF(B132&gt;0,'Saisie CLASSEMENT'!C131)</f>
        <v>0</v>
      </c>
      <c r="D132" s="61" t="str">
        <f>IF($B132&gt;0,'Saisie CLASSEMENT'!$M131)</f>
        <v xml:space="preserve"> </v>
      </c>
      <c r="E132" s="61" t="str">
        <f>IF($B132&gt;0,'Saisie CLASSEMENT'!$L131)</f>
        <v xml:space="preserve"> </v>
      </c>
      <c r="F132" s="12" t="str">
        <f>IF($B132&gt;0,'Saisie CLASSEMENT'!$I131)</f>
        <v xml:space="preserve"> </v>
      </c>
      <c r="G132" s="12" t="str">
        <f>IF($B132&gt;0,'Saisie CLASSEMENT'!$J131)</f>
        <v xml:space="preserve"> </v>
      </c>
      <c r="H132" s="12" t="str">
        <f>IF(B132&gt;0,'Saisie CLASSEMENT'!K131)</f>
        <v xml:space="preserve"> </v>
      </c>
      <c r="I132" s="12" t="str">
        <f>IF(B132&gt;0,'Saisie CLASSEMENT'!N131)</f>
        <v xml:space="preserve"> </v>
      </c>
      <c r="J132" s="13" t="str">
        <f>IF(LEN(B132)&gt;0,'Saisie CLASSEMENT'!H131,"")</f>
        <v/>
      </c>
      <c r="K132" s="14" t="str">
        <f>IF(B132&gt;0,'Saisie CLASSEMENT'!R131)</f>
        <v/>
      </c>
    </row>
    <row r="133" spans="1:11" hidden="1">
      <c r="A133">
        <f t="shared" si="2"/>
        <v>0</v>
      </c>
      <c r="B133" s="11" t="str">
        <f>IF('Saisie CLASSEMENT'!$C132&gt;0,'Saisie CLASSEMENT'!B132,"")</f>
        <v/>
      </c>
      <c r="C133" s="11">
        <f>IF(B133&gt;0,'Saisie CLASSEMENT'!C132)</f>
        <v>0</v>
      </c>
      <c r="D133" s="61" t="str">
        <f>IF($B133&gt;0,'Saisie CLASSEMENT'!$M132)</f>
        <v xml:space="preserve"> </v>
      </c>
      <c r="E133" s="61" t="str">
        <f>IF($B133&gt;0,'Saisie CLASSEMENT'!$L132)</f>
        <v xml:space="preserve"> </v>
      </c>
      <c r="F133" s="12" t="str">
        <f>IF($B133&gt;0,'Saisie CLASSEMENT'!$I132)</f>
        <v xml:space="preserve"> </v>
      </c>
      <c r="G133" s="12" t="str">
        <f>IF($B133&gt;0,'Saisie CLASSEMENT'!$J132)</f>
        <v xml:space="preserve"> </v>
      </c>
      <c r="H133" s="12" t="str">
        <f>IF(B133&gt;0,'Saisie CLASSEMENT'!K132)</f>
        <v xml:space="preserve"> </v>
      </c>
      <c r="I133" s="12" t="str">
        <f>IF(B133&gt;0,'Saisie CLASSEMENT'!N132)</f>
        <v xml:space="preserve"> </v>
      </c>
      <c r="J133" s="13" t="str">
        <f>IF(LEN(B133)&gt;0,'Saisie CLASSEMENT'!H132,"")</f>
        <v/>
      </c>
      <c r="K133" s="14" t="str">
        <f>IF(B133&gt;0,'Saisie CLASSEMENT'!R132)</f>
        <v/>
      </c>
    </row>
    <row r="134" spans="1:11" hidden="1">
      <c r="A134">
        <f t="shared" si="2"/>
        <v>0</v>
      </c>
      <c r="B134" s="11" t="str">
        <f>IF('Saisie CLASSEMENT'!$C133&gt;0,'Saisie CLASSEMENT'!B133,"")</f>
        <v/>
      </c>
      <c r="C134" s="11">
        <f>IF(B134&gt;0,'Saisie CLASSEMENT'!C133)</f>
        <v>0</v>
      </c>
      <c r="D134" s="61" t="str">
        <f>IF($B134&gt;0,'Saisie CLASSEMENT'!$M133)</f>
        <v xml:space="preserve"> </v>
      </c>
      <c r="E134" s="61" t="str">
        <f>IF($B134&gt;0,'Saisie CLASSEMENT'!$L133)</f>
        <v xml:space="preserve"> </v>
      </c>
      <c r="F134" s="12" t="str">
        <f>IF($B134&gt;0,'Saisie CLASSEMENT'!$I133)</f>
        <v xml:space="preserve"> </v>
      </c>
      <c r="G134" s="12" t="str">
        <f>IF($B134&gt;0,'Saisie CLASSEMENT'!$J133)</f>
        <v xml:space="preserve"> </v>
      </c>
      <c r="H134" s="12" t="str">
        <f>IF(B134&gt;0,'Saisie CLASSEMENT'!K133)</f>
        <v xml:space="preserve"> </v>
      </c>
      <c r="I134" s="12" t="str">
        <f>IF(B134&gt;0,'Saisie CLASSEMENT'!N133)</f>
        <v xml:space="preserve"> </v>
      </c>
      <c r="J134" s="13" t="str">
        <f>IF(LEN(B134)&gt;0,'Saisie CLASSEMENT'!H133,"")</f>
        <v/>
      </c>
      <c r="K134" s="14" t="str">
        <f>IF(B134&gt;0,'Saisie CLASSEMENT'!R133)</f>
        <v/>
      </c>
    </row>
    <row r="135" spans="1:11" hidden="1">
      <c r="A135">
        <f t="shared" si="2"/>
        <v>0</v>
      </c>
      <c r="B135" s="11" t="str">
        <f>IF('Saisie CLASSEMENT'!$C134&gt;0,'Saisie CLASSEMENT'!B134,"")</f>
        <v/>
      </c>
      <c r="C135" s="11">
        <f>IF(B135&gt;0,'Saisie CLASSEMENT'!C134)</f>
        <v>0</v>
      </c>
      <c r="D135" s="61" t="str">
        <f>IF($B135&gt;0,'Saisie CLASSEMENT'!$M134)</f>
        <v xml:space="preserve"> </v>
      </c>
      <c r="E135" s="61" t="str">
        <f>IF($B135&gt;0,'Saisie CLASSEMENT'!$L134)</f>
        <v xml:space="preserve"> </v>
      </c>
      <c r="F135" s="12" t="str">
        <f>IF($B135&gt;0,'Saisie CLASSEMENT'!$I134)</f>
        <v xml:space="preserve"> </v>
      </c>
      <c r="G135" s="12" t="str">
        <f>IF($B135&gt;0,'Saisie CLASSEMENT'!$J134)</f>
        <v xml:space="preserve"> </v>
      </c>
      <c r="H135" s="12" t="str">
        <f>IF(B135&gt;0,'Saisie CLASSEMENT'!K134)</f>
        <v xml:space="preserve"> </v>
      </c>
      <c r="I135" s="12" t="str">
        <f>IF(B135&gt;0,'Saisie CLASSEMENT'!N134)</f>
        <v xml:space="preserve"> </v>
      </c>
      <c r="J135" s="13" t="str">
        <f>IF(LEN(B135)&gt;0,'Saisie CLASSEMENT'!H134,"")</f>
        <v/>
      </c>
      <c r="K135" s="14" t="str">
        <f>IF(B135&gt;0,'Saisie CLASSEMENT'!R134)</f>
        <v/>
      </c>
    </row>
    <row r="136" spans="1:11" hidden="1">
      <c r="A136">
        <f t="shared" si="2"/>
        <v>0</v>
      </c>
      <c r="B136" s="11" t="str">
        <f>IF('Saisie CLASSEMENT'!$C135&gt;0,'Saisie CLASSEMENT'!B135,"")</f>
        <v/>
      </c>
      <c r="C136" s="11">
        <f>IF(B136&gt;0,'Saisie CLASSEMENT'!C135)</f>
        <v>0</v>
      </c>
      <c r="D136" s="61" t="str">
        <f>IF($B136&gt;0,'Saisie CLASSEMENT'!$M135)</f>
        <v xml:space="preserve"> </v>
      </c>
      <c r="E136" s="61" t="str">
        <f>IF($B136&gt;0,'Saisie CLASSEMENT'!$L135)</f>
        <v xml:space="preserve"> </v>
      </c>
      <c r="F136" s="12" t="str">
        <f>IF($B136&gt;0,'Saisie CLASSEMENT'!$I135)</f>
        <v xml:space="preserve"> </v>
      </c>
      <c r="G136" s="12" t="str">
        <f>IF($B136&gt;0,'Saisie CLASSEMENT'!$J135)</f>
        <v xml:space="preserve"> </v>
      </c>
      <c r="H136" s="12" t="str">
        <f>IF(B136&gt;0,'Saisie CLASSEMENT'!K135)</f>
        <v xml:space="preserve"> </v>
      </c>
      <c r="I136" s="12" t="str">
        <f>IF(B136&gt;0,'Saisie CLASSEMENT'!N135)</f>
        <v xml:space="preserve"> </v>
      </c>
      <c r="J136" s="13" t="str">
        <f>IF(LEN(B136)&gt;0,'Saisie CLASSEMENT'!H135,"")</f>
        <v/>
      </c>
      <c r="K136" s="14" t="str">
        <f>IF(B136&gt;0,'Saisie CLASSEMENT'!R135)</f>
        <v/>
      </c>
    </row>
    <row r="137" spans="1:11" hidden="1">
      <c r="A137">
        <f t="shared" si="2"/>
        <v>0</v>
      </c>
      <c r="B137" s="11" t="str">
        <f>IF('Saisie CLASSEMENT'!$C136&gt;0,'Saisie CLASSEMENT'!B136,"")</f>
        <v/>
      </c>
      <c r="C137" s="11">
        <f>IF(B137&gt;0,'Saisie CLASSEMENT'!C136)</f>
        <v>0</v>
      </c>
      <c r="D137" s="61" t="str">
        <f>IF($B137&gt;0,'Saisie CLASSEMENT'!$M136)</f>
        <v xml:space="preserve"> </v>
      </c>
      <c r="E137" s="61" t="str">
        <f>IF($B137&gt;0,'Saisie CLASSEMENT'!$L136)</f>
        <v xml:space="preserve"> </v>
      </c>
      <c r="F137" s="12" t="str">
        <f>IF($B137&gt;0,'Saisie CLASSEMENT'!$I136)</f>
        <v xml:space="preserve"> </v>
      </c>
      <c r="G137" s="12" t="str">
        <f>IF($B137&gt;0,'Saisie CLASSEMENT'!$J136)</f>
        <v xml:space="preserve"> </v>
      </c>
      <c r="H137" s="12" t="str">
        <f>IF(B137&gt;0,'Saisie CLASSEMENT'!K136)</f>
        <v xml:space="preserve"> </v>
      </c>
      <c r="I137" s="12" t="str">
        <f>IF(B137&gt;0,'Saisie CLASSEMENT'!N136)</f>
        <v xml:space="preserve"> </v>
      </c>
      <c r="J137" s="13" t="str">
        <f>IF(LEN(B137)&gt;0,'Saisie CLASSEMENT'!H136,"")</f>
        <v/>
      </c>
      <c r="K137" s="14" t="str">
        <f>IF(B137&gt;0,'Saisie CLASSEMENT'!R136)</f>
        <v/>
      </c>
    </row>
    <row r="138" spans="1:11" hidden="1">
      <c r="A138">
        <f t="shared" si="2"/>
        <v>0</v>
      </c>
      <c r="B138" s="11" t="str">
        <f>IF('Saisie CLASSEMENT'!$C137&gt;0,'Saisie CLASSEMENT'!B137,"")</f>
        <v/>
      </c>
      <c r="C138" s="11">
        <f>IF(B138&gt;0,'Saisie CLASSEMENT'!C137)</f>
        <v>0</v>
      </c>
      <c r="D138" s="61" t="str">
        <f>IF($B138&gt;0,'Saisie CLASSEMENT'!$M137)</f>
        <v xml:space="preserve"> </v>
      </c>
      <c r="E138" s="61" t="str">
        <f>IF($B138&gt;0,'Saisie CLASSEMENT'!$L137)</f>
        <v xml:space="preserve"> </v>
      </c>
      <c r="F138" s="12" t="str">
        <f>IF($B138&gt;0,'Saisie CLASSEMENT'!$I137)</f>
        <v xml:space="preserve"> </v>
      </c>
      <c r="G138" s="12" t="str">
        <f>IF($B138&gt;0,'Saisie CLASSEMENT'!$J137)</f>
        <v xml:space="preserve"> </v>
      </c>
      <c r="H138" s="12" t="str">
        <f>IF(B138&gt;0,'Saisie CLASSEMENT'!K137)</f>
        <v xml:space="preserve"> </v>
      </c>
      <c r="I138" s="12" t="str">
        <f>IF(B138&gt;0,'Saisie CLASSEMENT'!N137)</f>
        <v xml:space="preserve"> </v>
      </c>
      <c r="J138" s="13" t="str">
        <f>IF(LEN(B138)&gt;0,'Saisie CLASSEMENT'!H137,"")</f>
        <v/>
      </c>
      <c r="K138" s="14" t="str">
        <f>IF(B138&gt;0,'Saisie CLASSEMENT'!R137)</f>
        <v/>
      </c>
    </row>
    <row r="139" spans="1:11" hidden="1">
      <c r="A139">
        <f t="shared" si="2"/>
        <v>0</v>
      </c>
      <c r="B139" s="11" t="str">
        <f>IF('Saisie CLASSEMENT'!$C138&gt;0,'Saisie CLASSEMENT'!B138,"")</f>
        <v/>
      </c>
      <c r="C139" s="11">
        <f>IF(B139&gt;0,'Saisie CLASSEMENT'!C138)</f>
        <v>0</v>
      </c>
      <c r="D139" s="61" t="str">
        <f>IF($B139&gt;0,'Saisie CLASSEMENT'!$M138)</f>
        <v xml:space="preserve"> </v>
      </c>
      <c r="E139" s="61" t="str">
        <f>IF($B139&gt;0,'Saisie CLASSEMENT'!$L138)</f>
        <v xml:space="preserve"> </v>
      </c>
      <c r="F139" s="12" t="str">
        <f>IF($B139&gt;0,'Saisie CLASSEMENT'!$I138)</f>
        <v xml:space="preserve"> </v>
      </c>
      <c r="G139" s="12" t="str">
        <f>IF($B139&gt;0,'Saisie CLASSEMENT'!$J138)</f>
        <v xml:space="preserve"> </v>
      </c>
      <c r="H139" s="12" t="str">
        <f>IF(B139&gt;0,'Saisie CLASSEMENT'!K138)</f>
        <v xml:space="preserve"> </v>
      </c>
      <c r="I139" s="12" t="str">
        <f>IF(B139&gt;0,'Saisie CLASSEMENT'!N138)</f>
        <v xml:space="preserve"> </v>
      </c>
      <c r="J139" s="13" t="str">
        <f>IF(LEN(B139)&gt;0,'Saisie CLASSEMENT'!H138,"")</f>
        <v/>
      </c>
      <c r="K139" s="14" t="str">
        <f>IF(B139&gt;0,'Saisie CLASSEMENT'!R138)</f>
        <v/>
      </c>
    </row>
    <row r="140" spans="1:11" hidden="1">
      <c r="A140">
        <f t="shared" si="2"/>
        <v>0</v>
      </c>
      <c r="B140" s="11" t="str">
        <f>IF('Saisie CLASSEMENT'!$C139&gt;0,'Saisie CLASSEMENT'!B139,"")</f>
        <v/>
      </c>
      <c r="C140" s="11">
        <f>IF(B140&gt;0,'Saisie CLASSEMENT'!C139)</f>
        <v>0</v>
      </c>
      <c r="D140" s="61" t="str">
        <f>IF($B140&gt;0,'Saisie CLASSEMENT'!$M139)</f>
        <v xml:space="preserve"> </v>
      </c>
      <c r="E140" s="61" t="str">
        <f>IF($B140&gt;0,'Saisie CLASSEMENT'!$L139)</f>
        <v xml:space="preserve"> </v>
      </c>
      <c r="F140" s="12" t="str">
        <f>IF($B140&gt;0,'Saisie CLASSEMENT'!$I139)</f>
        <v xml:space="preserve"> </v>
      </c>
      <c r="G140" s="12" t="str">
        <f>IF($B140&gt;0,'Saisie CLASSEMENT'!$J139)</f>
        <v xml:space="preserve"> </v>
      </c>
      <c r="H140" s="12" t="str">
        <f>IF(B140&gt;0,'Saisie CLASSEMENT'!K139)</f>
        <v xml:space="preserve"> </v>
      </c>
      <c r="I140" s="12" t="str">
        <f>IF(B140&gt;0,'Saisie CLASSEMENT'!N139)</f>
        <v xml:space="preserve"> </v>
      </c>
      <c r="J140" s="13" t="str">
        <f>IF(LEN(B140)&gt;0,'Saisie CLASSEMENT'!H139,"")</f>
        <v/>
      </c>
      <c r="K140" s="14" t="str">
        <f>IF(B140&gt;0,'Saisie CLASSEMENT'!R139)</f>
        <v/>
      </c>
    </row>
    <row r="141" spans="1:11" hidden="1">
      <c r="A141">
        <f t="shared" si="2"/>
        <v>0</v>
      </c>
      <c r="B141" s="11" t="str">
        <f>IF('Saisie CLASSEMENT'!$C140&gt;0,'Saisie CLASSEMENT'!B140,"")</f>
        <v/>
      </c>
      <c r="C141" s="11">
        <f>IF(B141&gt;0,'Saisie CLASSEMENT'!C140)</f>
        <v>0</v>
      </c>
      <c r="D141" s="61" t="str">
        <f>IF($B141&gt;0,'Saisie CLASSEMENT'!$M140)</f>
        <v xml:space="preserve"> </v>
      </c>
      <c r="E141" s="61" t="str">
        <f>IF($B141&gt;0,'Saisie CLASSEMENT'!$L140)</f>
        <v xml:space="preserve"> </v>
      </c>
      <c r="F141" s="12" t="str">
        <f>IF($B141&gt;0,'Saisie CLASSEMENT'!$I140)</f>
        <v xml:space="preserve"> </v>
      </c>
      <c r="G141" s="12" t="str">
        <f>IF($B141&gt;0,'Saisie CLASSEMENT'!$J140)</f>
        <v xml:space="preserve"> </v>
      </c>
      <c r="H141" s="12" t="str">
        <f>IF(B141&gt;0,'Saisie CLASSEMENT'!K140)</f>
        <v xml:space="preserve"> </v>
      </c>
      <c r="I141" s="12" t="str">
        <f>IF(B141&gt;0,'Saisie CLASSEMENT'!N140)</f>
        <v xml:space="preserve"> </v>
      </c>
      <c r="J141" s="13" t="str">
        <f>IF(LEN(B141)&gt;0,'Saisie CLASSEMENT'!H140,"")</f>
        <v/>
      </c>
      <c r="K141" s="14" t="str">
        <f>IF(B141&gt;0,'Saisie CLASSEMENT'!R140)</f>
        <v/>
      </c>
    </row>
    <row r="142" spans="1:11" hidden="1">
      <c r="A142">
        <f t="shared" si="2"/>
        <v>0</v>
      </c>
      <c r="B142" s="11" t="str">
        <f>IF('Saisie CLASSEMENT'!$C141&gt;0,'Saisie CLASSEMENT'!B141,"")</f>
        <v/>
      </c>
      <c r="C142" s="11">
        <f>IF(B142&gt;0,'Saisie CLASSEMENT'!C141)</f>
        <v>0</v>
      </c>
      <c r="D142" s="61" t="str">
        <f>IF($B142&gt;0,'Saisie CLASSEMENT'!$M141)</f>
        <v xml:space="preserve"> </v>
      </c>
      <c r="E142" s="61" t="str">
        <f>IF($B142&gt;0,'Saisie CLASSEMENT'!$L141)</f>
        <v xml:space="preserve"> </v>
      </c>
      <c r="F142" s="12" t="str">
        <f>IF($B142&gt;0,'Saisie CLASSEMENT'!$I141)</f>
        <v xml:space="preserve"> </v>
      </c>
      <c r="G142" s="12" t="str">
        <f>IF($B142&gt;0,'Saisie CLASSEMENT'!$J141)</f>
        <v xml:space="preserve"> </v>
      </c>
      <c r="H142" s="12" t="str">
        <f>IF(B142&gt;0,'Saisie CLASSEMENT'!K141)</f>
        <v xml:space="preserve"> </v>
      </c>
      <c r="I142" s="12" t="str">
        <f>IF(B142&gt;0,'Saisie CLASSEMENT'!N141)</f>
        <v xml:space="preserve"> </v>
      </c>
      <c r="J142" s="13" t="str">
        <f>IF(LEN(B142)&gt;0,'Saisie CLASSEMENT'!H141,"")</f>
        <v/>
      </c>
      <c r="K142" s="14" t="str">
        <f>IF(B142&gt;0,'Saisie CLASSEMENT'!R141)</f>
        <v/>
      </c>
    </row>
    <row r="143" spans="1:11" hidden="1">
      <c r="A143">
        <f t="shared" si="2"/>
        <v>0</v>
      </c>
      <c r="B143" s="11" t="str">
        <f>IF('Saisie CLASSEMENT'!$C142&gt;0,'Saisie CLASSEMENT'!B142,"")</f>
        <v/>
      </c>
      <c r="C143" s="11">
        <f>IF(B143&gt;0,'Saisie CLASSEMENT'!C142)</f>
        <v>0</v>
      </c>
      <c r="D143" s="61" t="str">
        <f>IF($B143&gt;0,'Saisie CLASSEMENT'!$M142)</f>
        <v xml:space="preserve"> </v>
      </c>
      <c r="E143" s="61" t="str">
        <f>IF($B143&gt;0,'Saisie CLASSEMENT'!$L142)</f>
        <v xml:space="preserve"> </v>
      </c>
      <c r="F143" s="12" t="str">
        <f>IF($B143&gt;0,'Saisie CLASSEMENT'!$I142)</f>
        <v xml:space="preserve"> </v>
      </c>
      <c r="G143" s="12" t="str">
        <f>IF($B143&gt;0,'Saisie CLASSEMENT'!$J142)</f>
        <v xml:space="preserve"> </v>
      </c>
      <c r="H143" s="12" t="str">
        <f>IF(B143&gt;0,'Saisie CLASSEMENT'!K142)</f>
        <v xml:space="preserve"> </v>
      </c>
      <c r="I143" s="12" t="str">
        <f>IF(B143&gt;0,'Saisie CLASSEMENT'!N142)</f>
        <v xml:space="preserve"> </v>
      </c>
      <c r="J143" s="13" t="str">
        <f>IF(LEN(B143)&gt;0,'Saisie CLASSEMENT'!H142,"")</f>
        <v/>
      </c>
      <c r="K143" s="14" t="str">
        <f>IF(B143&gt;0,'Saisie CLASSEMENT'!R142)</f>
        <v/>
      </c>
    </row>
    <row r="144" spans="1:11" hidden="1">
      <c r="A144">
        <f t="shared" si="2"/>
        <v>0</v>
      </c>
      <c r="B144" s="11" t="str">
        <f>IF('Saisie CLASSEMENT'!$C143&gt;0,'Saisie CLASSEMENT'!B143,"")</f>
        <v/>
      </c>
      <c r="C144" s="11">
        <f>IF(B144&gt;0,'Saisie CLASSEMENT'!C143)</f>
        <v>0</v>
      </c>
      <c r="D144" s="61" t="str">
        <f>IF($B144&gt;0,'Saisie CLASSEMENT'!$M143)</f>
        <v xml:space="preserve"> </v>
      </c>
      <c r="E144" s="61" t="str">
        <f>IF($B144&gt;0,'Saisie CLASSEMENT'!$L143)</f>
        <v xml:space="preserve"> </v>
      </c>
      <c r="F144" s="12" t="str">
        <f>IF($B144&gt;0,'Saisie CLASSEMENT'!$I143)</f>
        <v xml:space="preserve"> </v>
      </c>
      <c r="G144" s="12" t="str">
        <f>IF($B144&gt;0,'Saisie CLASSEMENT'!$J143)</f>
        <v xml:space="preserve"> </v>
      </c>
      <c r="H144" s="12" t="str">
        <f>IF(B144&gt;0,'Saisie CLASSEMENT'!K143)</f>
        <v xml:space="preserve"> </v>
      </c>
      <c r="I144" s="12" t="str">
        <f>IF(B144&gt;0,'Saisie CLASSEMENT'!N143)</f>
        <v xml:space="preserve"> </v>
      </c>
      <c r="J144" s="13" t="str">
        <f>IF(LEN(B144)&gt;0,'Saisie CLASSEMENT'!H143,"")</f>
        <v/>
      </c>
      <c r="K144" s="14" t="str">
        <f>IF(B144&gt;0,'Saisie CLASSEMENT'!R143)</f>
        <v/>
      </c>
    </row>
    <row r="145" spans="1:11" hidden="1">
      <c r="A145">
        <f t="shared" si="2"/>
        <v>0</v>
      </c>
      <c r="B145" s="11" t="str">
        <f>IF('Saisie CLASSEMENT'!$C144&gt;0,'Saisie CLASSEMENT'!B144,"")</f>
        <v/>
      </c>
      <c r="C145" s="11">
        <f>IF(B145&gt;0,'Saisie CLASSEMENT'!C144)</f>
        <v>0</v>
      </c>
      <c r="D145" s="61" t="str">
        <f>IF($B145&gt;0,'Saisie CLASSEMENT'!$M144)</f>
        <v xml:space="preserve"> </v>
      </c>
      <c r="E145" s="61" t="str">
        <f>IF($B145&gt;0,'Saisie CLASSEMENT'!$L144)</f>
        <v xml:space="preserve"> </v>
      </c>
      <c r="F145" s="12" t="str">
        <f>IF($B145&gt;0,'Saisie CLASSEMENT'!$I144)</f>
        <v xml:space="preserve"> </v>
      </c>
      <c r="G145" s="12" t="str">
        <f>IF($B145&gt;0,'Saisie CLASSEMENT'!$J144)</f>
        <v xml:space="preserve"> </v>
      </c>
      <c r="H145" s="12" t="str">
        <f>IF(B145&gt;0,'Saisie CLASSEMENT'!K144)</f>
        <v xml:space="preserve"> </v>
      </c>
      <c r="I145" s="12" t="str">
        <f>IF(B145&gt;0,'Saisie CLASSEMENT'!N144)</f>
        <v xml:space="preserve"> </v>
      </c>
      <c r="J145" s="13" t="str">
        <f>IF(LEN(B145)&gt;0,'Saisie CLASSEMENT'!H144,"")</f>
        <v/>
      </c>
      <c r="K145" s="14" t="str">
        <f>IF(B145&gt;0,'Saisie CLASSEMENT'!R144)</f>
        <v/>
      </c>
    </row>
    <row r="146" spans="1:11" hidden="1">
      <c r="A146">
        <f t="shared" si="2"/>
        <v>0</v>
      </c>
      <c r="B146" s="11" t="str">
        <f>IF('Saisie CLASSEMENT'!$C145&gt;0,'Saisie CLASSEMENT'!B145,"")</f>
        <v/>
      </c>
      <c r="C146" s="11">
        <f>IF(B146&gt;0,'Saisie CLASSEMENT'!C145)</f>
        <v>0</v>
      </c>
      <c r="D146" s="61" t="str">
        <f>IF($B146&gt;0,'Saisie CLASSEMENT'!$M145)</f>
        <v xml:space="preserve"> </v>
      </c>
      <c r="E146" s="61" t="str">
        <f>IF($B146&gt;0,'Saisie CLASSEMENT'!$L145)</f>
        <v xml:space="preserve"> </v>
      </c>
      <c r="F146" s="12" t="str">
        <f>IF($B146&gt;0,'Saisie CLASSEMENT'!$I145)</f>
        <v xml:space="preserve"> </v>
      </c>
      <c r="G146" s="12" t="str">
        <f>IF($B146&gt;0,'Saisie CLASSEMENT'!$J145)</f>
        <v xml:space="preserve"> </v>
      </c>
      <c r="H146" s="12" t="str">
        <f>IF(B146&gt;0,'Saisie CLASSEMENT'!K145)</f>
        <v xml:space="preserve"> </v>
      </c>
      <c r="I146" s="12" t="str">
        <f>IF(B146&gt;0,'Saisie CLASSEMENT'!N145)</f>
        <v xml:space="preserve"> </v>
      </c>
      <c r="J146" s="13" t="str">
        <f>IF(LEN(B146)&gt;0,'Saisie CLASSEMENT'!H145,"")</f>
        <v/>
      </c>
      <c r="K146" s="14" t="str">
        <f>IF(B146&gt;0,'Saisie CLASSEMENT'!R145)</f>
        <v/>
      </c>
    </row>
    <row r="147" spans="1:11" hidden="1">
      <c r="A147">
        <f t="shared" si="2"/>
        <v>0</v>
      </c>
      <c r="B147" s="11" t="str">
        <f>IF('Saisie CLASSEMENT'!$C146&gt;0,'Saisie CLASSEMENT'!B146,"")</f>
        <v/>
      </c>
      <c r="C147" s="11">
        <f>IF(B147&gt;0,'Saisie CLASSEMENT'!C146)</f>
        <v>0</v>
      </c>
      <c r="D147" s="61" t="str">
        <f>IF($B147&gt;0,'Saisie CLASSEMENT'!$M146)</f>
        <v xml:space="preserve"> </v>
      </c>
      <c r="E147" s="61" t="str">
        <f>IF($B147&gt;0,'Saisie CLASSEMENT'!$L146)</f>
        <v xml:space="preserve"> </v>
      </c>
      <c r="F147" s="12" t="str">
        <f>IF($B147&gt;0,'Saisie CLASSEMENT'!$I146)</f>
        <v xml:space="preserve"> </v>
      </c>
      <c r="G147" s="12" t="str">
        <f>IF($B147&gt;0,'Saisie CLASSEMENT'!$J146)</f>
        <v xml:space="preserve"> </v>
      </c>
      <c r="H147" s="12" t="str">
        <f>IF(B147&gt;0,'Saisie CLASSEMENT'!K146)</f>
        <v xml:space="preserve"> </v>
      </c>
      <c r="I147" s="12" t="str">
        <f>IF(B147&gt;0,'Saisie CLASSEMENT'!N146)</f>
        <v xml:space="preserve"> </v>
      </c>
      <c r="J147" s="13" t="str">
        <f>IF(LEN(B147)&gt;0,'Saisie CLASSEMENT'!H146,"")</f>
        <v/>
      </c>
      <c r="K147" s="14" t="str">
        <f>IF(B147&gt;0,'Saisie CLASSEMENT'!R146)</f>
        <v/>
      </c>
    </row>
    <row r="148" spans="1:11" hidden="1">
      <c r="A148">
        <f t="shared" si="2"/>
        <v>0</v>
      </c>
      <c r="B148" s="11" t="str">
        <f>IF('Saisie CLASSEMENT'!$C147&gt;0,'Saisie CLASSEMENT'!B147,"")</f>
        <v/>
      </c>
      <c r="C148" s="11">
        <f>IF(B148&gt;0,'Saisie CLASSEMENT'!C147)</f>
        <v>0</v>
      </c>
      <c r="D148" s="61" t="str">
        <f>IF($B148&gt;0,'Saisie CLASSEMENT'!$M147)</f>
        <v xml:space="preserve"> </v>
      </c>
      <c r="E148" s="61" t="str">
        <f>IF($B148&gt;0,'Saisie CLASSEMENT'!$L147)</f>
        <v xml:space="preserve"> </v>
      </c>
      <c r="F148" s="12" t="str">
        <f>IF($B148&gt;0,'Saisie CLASSEMENT'!$I147)</f>
        <v xml:space="preserve"> </v>
      </c>
      <c r="G148" s="12" t="str">
        <f>IF($B148&gt;0,'Saisie CLASSEMENT'!$J147)</f>
        <v xml:space="preserve"> </v>
      </c>
      <c r="H148" s="12" t="str">
        <f>IF(B148&gt;0,'Saisie CLASSEMENT'!K147)</f>
        <v xml:space="preserve"> </v>
      </c>
      <c r="I148" s="12" t="str">
        <f>IF(B148&gt;0,'Saisie CLASSEMENT'!N147)</f>
        <v xml:space="preserve"> </v>
      </c>
      <c r="J148" s="13" t="str">
        <f>IF(LEN(B148)&gt;0,'Saisie CLASSEMENT'!H147,"")</f>
        <v/>
      </c>
      <c r="K148" s="14" t="str">
        <f>IF(B148&gt;0,'Saisie CLASSEMENT'!R147)</f>
        <v/>
      </c>
    </row>
    <row r="149" spans="1:11" hidden="1">
      <c r="A149">
        <f t="shared" si="2"/>
        <v>0</v>
      </c>
      <c r="B149" s="11" t="str">
        <f>IF('Saisie CLASSEMENT'!$C148&gt;0,'Saisie CLASSEMENT'!B148,"")</f>
        <v/>
      </c>
      <c r="C149" s="11">
        <f>IF(B149&gt;0,'Saisie CLASSEMENT'!C148)</f>
        <v>0</v>
      </c>
      <c r="D149" s="61" t="str">
        <f>IF($B149&gt;0,'Saisie CLASSEMENT'!$M148)</f>
        <v xml:space="preserve"> </v>
      </c>
      <c r="E149" s="61" t="str">
        <f>IF($B149&gt;0,'Saisie CLASSEMENT'!$L148)</f>
        <v xml:space="preserve"> </v>
      </c>
      <c r="F149" s="12" t="str">
        <f>IF($B149&gt;0,'Saisie CLASSEMENT'!$I148)</f>
        <v xml:space="preserve"> </v>
      </c>
      <c r="G149" s="12" t="str">
        <f>IF($B149&gt;0,'Saisie CLASSEMENT'!$J148)</f>
        <v xml:space="preserve"> </v>
      </c>
      <c r="H149" s="12" t="str">
        <f>IF(B149&gt;0,'Saisie CLASSEMENT'!K148)</f>
        <v xml:space="preserve"> </v>
      </c>
      <c r="I149" s="12" t="str">
        <f>IF(B149&gt;0,'Saisie CLASSEMENT'!N148)</f>
        <v xml:space="preserve"> </v>
      </c>
      <c r="J149" s="13" t="str">
        <f>IF(LEN(B149)&gt;0,'Saisie CLASSEMENT'!H148,"")</f>
        <v/>
      </c>
      <c r="K149" s="14" t="str">
        <f>IF(B149&gt;0,'Saisie CLASSEMENT'!R148)</f>
        <v/>
      </c>
    </row>
    <row r="150" spans="1:11" hidden="1">
      <c r="A150">
        <f t="shared" si="2"/>
        <v>0</v>
      </c>
      <c r="B150" s="11" t="str">
        <f>IF('Saisie CLASSEMENT'!$C149&gt;0,'Saisie CLASSEMENT'!B149,"")</f>
        <v/>
      </c>
      <c r="C150" s="11">
        <f>IF(B150&gt;0,'Saisie CLASSEMENT'!C149)</f>
        <v>0</v>
      </c>
      <c r="D150" s="61" t="str">
        <f>IF($B150&gt;0,'Saisie CLASSEMENT'!$M149)</f>
        <v xml:space="preserve"> </v>
      </c>
      <c r="E150" s="61" t="str">
        <f>IF($B150&gt;0,'Saisie CLASSEMENT'!$L149)</f>
        <v xml:space="preserve"> </v>
      </c>
      <c r="F150" s="12" t="str">
        <f>IF($B150&gt;0,'Saisie CLASSEMENT'!$I149)</f>
        <v xml:space="preserve"> </v>
      </c>
      <c r="G150" s="12" t="str">
        <f>IF($B150&gt;0,'Saisie CLASSEMENT'!$J149)</f>
        <v xml:space="preserve"> </v>
      </c>
      <c r="H150" s="12" t="str">
        <f>IF(B150&gt;0,'Saisie CLASSEMENT'!K149)</f>
        <v xml:space="preserve"> </v>
      </c>
      <c r="I150" s="12" t="str">
        <f>IF(B150&gt;0,'Saisie CLASSEMENT'!N149)</f>
        <v xml:space="preserve"> </v>
      </c>
      <c r="J150" s="13" t="str">
        <f>IF(LEN(B150)&gt;0,'Saisie CLASSEMENT'!H149,"")</f>
        <v/>
      </c>
      <c r="K150" s="14" t="str">
        <f>IF(B150&gt;0,'Saisie CLASSEMENT'!R149)</f>
        <v/>
      </c>
    </row>
    <row r="151" spans="1:11" hidden="1">
      <c r="A151">
        <f t="shared" si="2"/>
        <v>0</v>
      </c>
      <c r="B151" s="11" t="str">
        <f>IF('Saisie CLASSEMENT'!$C150&gt;0,'Saisie CLASSEMENT'!B150,"")</f>
        <v/>
      </c>
      <c r="C151" s="11">
        <f>IF(B151&gt;0,'Saisie CLASSEMENT'!C150)</f>
        <v>0</v>
      </c>
      <c r="D151" s="61" t="str">
        <f>IF($B151&gt;0,'Saisie CLASSEMENT'!$M150)</f>
        <v xml:space="preserve"> </v>
      </c>
      <c r="E151" s="61" t="str">
        <f>IF($B151&gt;0,'Saisie CLASSEMENT'!$L150)</f>
        <v xml:space="preserve"> </v>
      </c>
      <c r="F151" s="12" t="str">
        <f>IF($B151&gt;0,'Saisie CLASSEMENT'!$I150)</f>
        <v xml:space="preserve"> </v>
      </c>
      <c r="G151" s="12" t="str">
        <f>IF($B151&gt;0,'Saisie CLASSEMENT'!$J150)</f>
        <v xml:space="preserve"> </v>
      </c>
      <c r="H151" s="12" t="str">
        <f>IF(B151&gt;0,'Saisie CLASSEMENT'!K150)</f>
        <v xml:space="preserve"> </v>
      </c>
      <c r="I151" s="12" t="str">
        <f>IF(B151&gt;0,'Saisie CLASSEMENT'!N150)</f>
        <v xml:space="preserve"> </v>
      </c>
      <c r="J151" s="13" t="str">
        <f>IF(LEN(B151)&gt;0,'Saisie CLASSEMENT'!H150,"")</f>
        <v/>
      </c>
      <c r="K151" s="14" t="str">
        <f>IF(B151&gt;0,'Saisie CLASSEMENT'!R150)</f>
        <v/>
      </c>
    </row>
    <row r="152" spans="1:11" hidden="1">
      <c r="A152">
        <f t="shared" si="2"/>
        <v>0</v>
      </c>
      <c r="B152" s="11" t="str">
        <f>IF('Saisie CLASSEMENT'!$C151&gt;0,'Saisie CLASSEMENT'!B151,"")</f>
        <v/>
      </c>
      <c r="C152" s="11">
        <f>IF(B152&gt;0,'Saisie CLASSEMENT'!C151)</f>
        <v>0</v>
      </c>
      <c r="D152" s="61" t="str">
        <f>IF($B152&gt;0,'Saisie CLASSEMENT'!$M151)</f>
        <v xml:space="preserve"> </v>
      </c>
      <c r="E152" s="61" t="str">
        <f>IF($B152&gt;0,'Saisie CLASSEMENT'!$L151)</f>
        <v xml:space="preserve"> </v>
      </c>
      <c r="F152" s="12" t="str">
        <f>IF($B152&gt;0,'Saisie CLASSEMENT'!$I151)</f>
        <v xml:space="preserve"> </v>
      </c>
      <c r="G152" s="12" t="str">
        <f>IF($B152&gt;0,'Saisie CLASSEMENT'!$J151)</f>
        <v xml:space="preserve"> </v>
      </c>
      <c r="H152" s="12" t="str">
        <f>IF(B152&gt;0,'Saisie CLASSEMENT'!K151)</f>
        <v xml:space="preserve"> </v>
      </c>
      <c r="I152" s="12" t="str">
        <f>IF(B152&gt;0,'Saisie CLASSEMENT'!N151)</f>
        <v xml:space="preserve"> </v>
      </c>
      <c r="J152" s="13" t="str">
        <f>IF(LEN(B152)&gt;0,'Saisie CLASSEMENT'!H151,"")</f>
        <v/>
      </c>
      <c r="K152" s="14" t="str">
        <f>IF(B152&gt;0,'Saisie CLASSEMENT'!R151)</f>
        <v/>
      </c>
    </row>
    <row r="153" spans="1:11" hidden="1">
      <c r="A153">
        <f t="shared" si="2"/>
        <v>0</v>
      </c>
      <c r="B153" s="11" t="str">
        <f>IF('Saisie CLASSEMENT'!$C152&gt;0,'Saisie CLASSEMENT'!B152,"")</f>
        <v/>
      </c>
      <c r="C153" s="11">
        <f>IF(B153&gt;0,'Saisie CLASSEMENT'!C152)</f>
        <v>0</v>
      </c>
      <c r="D153" s="61" t="str">
        <f>IF($B153&gt;0,'Saisie CLASSEMENT'!$M152)</f>
        <v xml:space="preserve"> </v>
      </c>
      <c r="E153" s="61" t="str">
        <f>IF($B153&gt;0,'Saisie CLASSEMENT'!$L152)</f>
        <v xml:space="preserve"> </v>
      </c>
      <c r="F153" s="12" t="str">
        <f>IF($B153&gt;0,'Saisie CLASSEMENT'!$I152)</f>
        <v xml:space="preserve"> </v>
      </c>
      <c r="G153" s="12" t="str">
        <f>IF($B153&gt;0,'Saisie CLASSEMENT'!$J152)</f>
        <v xml:space="preserve"> </v>
      </c>
      <c r="H153" s="12" t="str">
        <f>IF(B153&gt;0,'Saisie CLASSEMENT'!K152)</f>
        <v xml:space="preserve"> </v>
      </c>
      <c r="I153" s="12" t="str">
        <f>IF(B153&gt;0,'Saisie CLASSEMENT'!N152)</f>
        <v xml:space="preserve"> </v>
      </c>
      <c r="J153" s="13" t="str">
        <f>IF(LEN(B153)&gt;0,'Saisie CLASSEMENT'!H152,"")</f>
        <v/>
      </c>
      <c r="K153" s="14" t="str">
        <f>IF(B153&gt;0,'Saisie CLASSEMENT'!R152)</f>
        <v/>
      </c>
    </row>
    <row r="154" spans="1:11" hidden="1">
      <c r="A154">
        <f t="shared" si="2"/>
        <v>0</v>
      </c>
      <c r="B154" s="11" t="str">
        <f>IF('Saisie CLASSEMENT'!$C153&gt;0,'Saisie CLASSEMENT'!B153,"")</f>
        <v/>
      </c>
      <c r="C154" s="11">
        <f>IF(B154&gt;0,'Saisie CLASSEMENT'!C153)</f>
        <v>0</v>
      </c>
      <c r="D154" s="61" t="str">
        <f>IF($B154&gt;0,'Saisie CLASSEMENT'!$M153)</f>
        <v xml:space="preserve"> </v>
      </c>
      <c r="E154" s="61" t="str">
        <f>IF($B154&gt;0,'Saisie CLASSEMENT'!$L153)</f>
        <v xml:space="preserve"> </v>
      </c>
      <c r="F154" s="12" t="str">
        <f>IF($B154&gt;0,'Saisie CLASSEMENT'!$I153)</f>
        <v xml:space="preserve"> </v>
      </c>
      <c r="G154" s="12" t="str">
        <f>IF($B154&gt;0,'Saisie CLASSEMENT'!$J153)</f>
        <v xml:space="preserve"> </v>
      </c>
      <c r="H154" s="12" t="str">
        <f>IF(B154&gt;0,'Saisie CLASSEMENT'!K153)</f>
        <v xml:space="preserve"> </v>
      </c>
      <c r="I154" s="12" t="str">
        <f>IF(B154&gt;0,'Saisie CLASSEMENT'!N153)</f>
        <v xml:space="preserve"> </v>
      </c>
      <c r="J154" s="13" t="str">
        <f>IF(LEN(B154)&gt;0,'Saisie CLASSEMENT'!H153,"")</f>
        <v/>
      </c>
      <c r="K154" s="14" t="str">
        <f>IF(B154&gt;0,'Saisie CLASSEMENT'!R153)</f>
        <v/>
      </c>
    </row>
    <row r="155" spans="1:11" hidden="1">
      <c r="A155">
        <f t="shared" si="2"/>
        <v>0</v>
      </c>
      <c r="B155" s="11" t="str">
        <f>IF('Saisie CLASSEMENT'!$C154&gt;0,'Saisie CLASSEMENT'!B154,"")</f>
        <v/>
      </c>
      <c r="C155" s="11">
        <f>IF(B155&gt;0,'Saisie CLASSEMENT'!C154)</f>
        <v>0</v>
      </c>
      <c r="D155" s="61" t="str">
        <f>IF($B155&gt;0,'Saisie CLASSEMENT'!$M154)</f>
        <v xml:space="preserve"> </v>
      </c>
      <c r="E155" s="61" t="str">
        <f>IF($B155&gt;0,'Saisie CLASSEMENT'!$L154)</f>
        <v xml:space="preserve"> </v>
      </c>
      <c r="F155" s="12" t="str">
        <f>IF($B155&gt;0,'Saisie CLASSEMENT'!$I154)</f>
        <v xml:space="preserve"> </v>
      </c>
      <c r="G155" s="12" t="str">
        <f>IF($B155&gt;0,'Saisie CLASSEMENT'!$J154)</f>
        <v xml:space="preserve"> </v>
      </c>
      <c r="H155" s="12" t="str">
        <f>IF(B155&gt;0,'Saisie CLASSEMENT'!K154)</f>
        <v xml:space="preserve"> </v>
      </c>
      <c r="I155" s="12" t="str">
        <f>IF(B155&gt;0,'Saisie CLASSEMENT'!N154)</f>
        <v xml:space="preserve"> </v>
      </c>
      <c r="J155" s="13" t="str">
        <f>IF(LEN(B155)&gt;0,'Saisie CLASSEMENT'!H154,"")</f>
        <v/>
      </c>
      <c r="K155" s="14" t="str">
        <f>IF(B155&gt;0,'Saisie CLASSEMENT'!R154)</f>
        <v/>
      </c>
    </row>
    <row r="156" spans="1:11" hidden="1">
      <c r="A156">
        <f t="shared" ref="A156:A208" si="3">IF(LEN(B156)&gt;0,1,0)</f>
        <v>0</v>
      </c>
      <c r="B156" s="11" t="str">
        <f>IF('Saisie CLASSEMENT'!$C155&gt;0,'Saisie CLASSEMENT'!B155,"")</f>
        <v/>
      </c>
      <c r="C156" s="11">
        <f>IF(B156&gt;0,'Saisie CLASSEMENT'!C155)</f>
        <v>0</v>
      </c>
      <c r="D156" s="61" t="str">
        <f>IF($B156&gt;0,'Saisie CLASSEMENT'!$M155)</f>
        <v xml:space="preserve"> </v>
      </c>
      <c r="E156" s="61" t="str">
        <f>IF($B156&gt;0,'Saisie CLASSEMENT'!$L155)</f>
        <v xml:space="preserve"> </v>
      </c>
      <c r="F156" s="12" t="str">
        <f>IF($B156&gt;0,'Saisie CLASSEMENT'!$I155)</f>
        <v xml:space="preserve"> </v>
      </c>
      <c r="G156" s="12" t="str">
        <f>IF($B156&gt;0,'Saisie CLASSEMENT'!$J155)</f>
        <v xml:space="preserve"> </v>
      </c>
      <c r="H156" s="12" t="str">
        <f>IF(B156&gt;0,'Saisie CLASSEMENT'!K155)</f>
        <v xml:space="preserve"> </v>
      </c>
      <c r="I156" s="12" t="str">
        <f>IF(B156&gt;0,'Saisie CLASSEMENT'!N155)</f>
        <v xml:space="preserve"> </v>
      </c>
      <c r="J156" s="13" t="str">
        <f>IF(LEN(B156)&gt;0,'Saisie CLASSEMENT'!H155,"")</f>
        <v/>
      </c>
      <c r="K156" s="14" t="str">
        <f>IF(B156&gt;0,'Saisie CLASSEMENT'!R155)</f>
        <v/>
      </c>
    </row>
    <row r="157" spans="1:11" hidden="1">
      <c r="A157">
        <f t="shared" si="3"/>
        <v>0</v>
      </c>
      <c r="B157" s="11" t="str">
        <f>IF('Saisie CLASSEMENT'!$C156&gt;0,'Saisie CLASSEMENT'!B156,"")</f>
        <v/>
      </c>
      <c r="C157" s="11">
        <f>IF(B157&gt;0,'Saisie CLASSEMENT'!C156)</f>
        <v>0</v>
      </c>
      <c r="D157" s="61" t="str">
        <f>IF($B157&gt;0,'Saisie CLASSEMENT'!$M156)</f>
        <v xml:space="preserve"> </v>
      </c>
      <c r="E157" s="61" t="str">
        <f>IF($B157&gt;0,'Saisie CLASSEMENT'!$L156)</f>
        <v xml:space="preserve"> </v>
      </c>
      <c r="F157" s="12" t="str">
        <f>IF($B157&gt;0,'Saisie CLASSEMENT'!$I156)</f>
        <v xml:space="preserve"> </v>
      </c>
      <c r="G157" s="12" t="str">
        <f>IF($B157&gt;0,'Saisie CLASSEMENT'!$J156)</f>
        <v xml:space="preserve"> </v>
      </c>
      <c r="H157" s="12" t="str">
        <f>IF(B157&gt;0,'Saisie CLASSEMENT'!K156)</f>
        <v xml:space="preserve"> </v>
      </c>
      <c r="I157" s="12" t="str">
        <f>IF(B157&gt;0,'Saisie CLASSEMENT'!N156)</f>
        <v xml:space="preserve"> </v>
      </c>
      <c r="J157" s="13" t="str">
        <f>IF(LEN(B157)&gt;0,'Saisie CLASSEMENT'!H156,"")</f>
        <v/>
      </c>
      <c r="K157" s="14" t="str">
        <f>IF(B157&gt;0,'Saisie CLASSEMENT'!R156)</f>
        <v/>
      </c>
    </row>
    <row r="158" spans="1:11" hidden="1">
      <c r="A158">
        <f t="shared" si="3"/>
        <v>0</v>
      </c>
      <c r="B158" s="11" t="str">
        <f>IF('Saisie CLASSEMENT'!$C157&gt;0,'Saisie CLASSEMENT'!B157,"")</f>
        <v/>
      </c>
      <c r="C158" s="11">
        <f>IF(B158&gt;0,'Saisie CLASSEMENT'!C157)</f>
        <v>0</v>
      </c>
      <c r="D158" s="61" t="str">
        <f>IF($B158&gt;0,'Saisie CLASSEMENT'!$M157)</f>
        <v xml:space="preserve"> </v>
      </c>
      <c r="E158" s="61" t="str">
        <f>IF($B158&gt;0,'Saisie CLASSEMENT'!$L157)</f>
        <v xml:space="preserve"> </v>
      </c>
      <c r="F158" s="12" t="str">
        <f>IF($B158&gt;0,'Saisie CLASSEMENT'!$I157)</f>
        <v xml:space="preserve"> </v>
      </c>
      <c r="G158" s="12" t="str">
        <f>IF($B158&gt;0,'Saisie CLASSEMENT'!$J157)</f>
        <v xml:space="preserve"> </v>
      </c>
      <c r="H158" s="12" t="str">
        <f>IF(B158&gt;0,'Saisie CLASSEMENT'!K157)</f>
        <v xml:space="preserve"> </v>
      </c>
      <c r="I158" s="12" t="str">
        <f>IF(B158&gt;0,'Saisie CLASSEMENT'!N157)</f>
        <v xml:space="preserve"> </v>
      </c>
      <c r="J158" s="13" t="str">
        <f>IF(LEN(B158)&gt;0,'Saisie CLASSEMENT'!H157,"")</f>
        <v/>
      </c>
      <c r="K158" s="14" t="str">
        <f>IF(B158&gt;0,'Saisie CLASSEMENT'!R157)</f>
        <v/>
      </c>
    </row>
    <row r="159" spans="1:11" hidden="1">
      <c r="A159">
        <f t="shared" si="3"/>
        <v>0</v>
      </c>
      <c r="B159" s="11" t="str">
        <f>IF('Saisie CLASSEMENT'!$C158&gt;0,'Saisie CLASSEMENT'!B158,"")</f>
        <v/>
      </c>
      <c r="C159" s="11">
        <f>IF(B159&gt;0,'Saisie CLASSEMENT'!C158)</f>
        <v>0</v>
      </c>
      <c r="D159" s="61" t="str">
        <f>IF($B159&gt;0,'Saisie CLASSEMENT'!$M158)</f>
        <v xml:space="preserve"> </v>
      </c>
      <c r="E159" s="61" t="str">
        <f>IF($B159&gt;0,'Saisie CLASSEMENT'!$L158)</f>
        <v xml:space="preserve"> </v>
      </c>
      <c r="F159" s="12" t="str">
        <f>IF($B159&gt;0,'Saisie CLASSEMENT'!$I158)</f>
        <v xml:space="preserve"> </v>
      </c>
      <c r="G159" s="12" t="str">
        <f>IF($B159&gt;0,'Saisie CLASSEMENT'!$J158)</f>
        <v xml:space="preserve"> </v>
      </c>
      <c r="H159" s="12" t="str">
        <f>IF(B159&gt;0,'Saisie CLASSEMENT'!K158)</f>
        <v xml:space="preserve"> </v>
      </c>
      <c r="I159" s="12" t="str">
        <f>IF(B159&gt;0,'Saisie CLASSEMENT'!N158)</f>
        <v xml:space="preserve"> </v>
      </c>
      <c r="J159" s="13" t="str">
        <f>IF(LEN(B159)&gt;0,'Saisie CLASSEMENT'!H158,"")</f>
        <v/>
      </c>
      <c r="K159" s="14" t="str">
        <f>IF(B159&gt;0,'Saisie CLASSEMENT'!R158)</f>
        <v/>
      </c>
    </row>
    <row r="160" spans="1:11" hidden="1">
      <c r="A160">
        <f t="shared" si="3"/>
        <v>0</v>
      </c>
      <c r="B160" s="11" t="str">
        <f>IF('Saisie CLASSEMENT'!$C159&gt;0,'Saisie CLASSEMENT'!B159,"")</f>
        <v/>
      </c>
      <c r="C160" s="11">
        <f>IF(B160&gt;0,'Saisie CLASSEMENT'!C159)</f>
        <v>0</v>
      </c>
      <c r="D160" s="61" t="str">
        <f>IF($B160&gt;0,'Saisie CLASSEMENT'!$M159)</f>
        <v xml:space="preserve"> </v>
      </c>
      <c r="E160" s="61" t="str">
        <f>IF($B160&gt;0,'Saisie CLASSEMENT'!$L159)</f>
        <v xml:space="preserve"> </v>
      </c>
      <c r="F160" s="12" t="str">
        <f>IF($B160&gt;0,'Saisie CLASSEMENT'!$I159)</f>
        <v xml:space="preserve"> </v>
      </c>
      <c r="G160" s="12" t="str">
        <f>IF($B160&gt;0,'Saisie CLASSEMENT'!$J159)</f>
        <v xml:space="preserve"> </v>
      </c>
      <c r="H160" s="12" t="str">
        <f>IF(B160&gt;0,'Saisie CLASSEMENT'!K159)</f>
        <v xml:space="preserve"> </v>
      </c>
      <c r="I160" s="12" t="str">
        <f>IF(B160&gt;0,'Saisie CLASSEMENT'!N159)</f>
        <v xml:space="preserve"> </v>
      </c>
      <c r="J160" s="13" t="str">
        <f>IF(LEN(B160)&gt;0,'Saisie CLASSEMENT'!H159,"")</f>
        <v/>
      </c>
      <c r="K160" s="14" t="str">
        <f>IF(B160&gt;0,'Saisie CLASSEMENT'!R159)</f>
        <v/>
      </c>
    </row>
    <row r="161" spans="1:11" hidden="1">
      <c r="A161">
        <f t="shared" si="3"/>
        <v>0</v>
      </c>
      <c r="B161" s="11" t="str">
        <f>IF('Saisie CLASSEMENT'!$C160&gt;0,'Saisie CLASSEMENT'!B160,"")</f>
        <v/>
      </c>
      <c r="C161" s="11">
        <f>IF(B161&gt;0,'Saisie CLASSEMENT'!C160)</f>
        <v>0</v>
      </c>
      <c r="D161" s="61" t="str">
        <f>IF($B161&gt;0,'Saisie CLASSEMENT'!$M160)</f>
        <v xml:space="preserve"> </v>
      </c>
      <c r="E161" s="61" t="str">
        <f>IF($B161&gt;0,'Saisie CLASSEMENT'!$L160)</f>
        <v xml:space="preserve"> </v>
      </c>
      <c r="F161" s="12" t="str">
        <f>IF($B161&gt;0,'Saisie CLASSEMENT'!$I160)</f>
        <v xml:space="preserve"> </v>
      </c>
      <c r="G161" s="12" t="str">
        <f>IF($B161&gt;0,'Saisie CLASSEMENT'!$J160)</f>
        <v xml:space="preserve"> </v>
      </c>
      <c r="H161" s="12" t="str">
        <f>IF(B161&gt;0,'Saisie CLASSEMENT'!K160)</f>
        <v xml:space="preserve"> </v>
      </c>
      <c r="I161" s="12" t="str">
        <f>IF(B161&gt;0,'Saisie CLASSEMENT'!N160)</f>
        <v xml:space="preserve"> </v>
      </c>
      <c r="J161" s="13" t="str">
        <f>IF(LEN(B161)&gt;0,'Saisie CLASSEMENT'!H160,"")</f>
        <v/>
      </c>
      <c r="K161" s="14" t="str">
        <f>IF(B161&gt;0,'Saisie CLASSEMENT'!R160)</f>
        <v/>
      </c>
    </row>
    <row r="162" spans="1:11" hidden="1">
      <c r="A162">
        <f t="shared" si="3"/>
        <v>0</v>
      </c>
      <c r="B162" s="11" t="str">
        <f>IF('Saisie CLASSEMENT'!$C161&gt;0,'Saisie CLASSEMENT'!B161,"")</f>
        <v/>
      </c>
      <c r="C162" s="11">
        <f>IF(B162&gt;0,'Saisie CLASSEMENT'!C161)</f>
        <v>0</v>
      </c>
      <c r="D162" s="61" t="str">
        <f>IF($B162&gt;0,'Saisie CLASSEMENT'!$M161)</f>
        <v xml:space="preserve"> </v>
      </c>
      <c r="E162" s="61" t="str">
        <f>IF($B162&gt;0,'Saisie CLASSEMENT'!$L161)</f>
        <v xml:space="preserve"> </v>
      </c>
      <c r="F162" s="12" t="str">
        <f>IF($B162&gt;0,'Saisie CLASSEMENT'!$I161)</f>
        <v xml:space="preserve"> </v>
      </c>
      <c r="G162" s="12" t="str">
        <f>IF($B162&gt;0,'Saisie CLASSEMENT'!$J161)</f>
        <v xml:space="preserve"> </v>
      </c>
      <c r="H162" s="12" t="str">
        <f>IF(B162&gt;0,'Saisie CLASSEMENT'!K161)</f>
        <v xml:space="preserve"> </v>
      </c>
      <c r="I162" s="12" t="str">
        <f>IF(B162&gt;0,'Saisie CLASSEMENT'!N161)</f>
        <v xml:space="preserve"> </v>
      </c>
      <c r="J162" s="13" t="str">
        <f>IF(LEN(B162)&gt;0,'Saisie CLASSEMENT'!H161,"")</f>
        <v/>
      </c>
      <c r="K162" s="14" t="str">
        <f>IF(B162&gt;0,'Saisie CLASSEMENT'!R161)</f>
        <v/>
      </c>
    </row>
    <row r="163" spans="1:11" hidden="1">
      <c r="A163">
        <f t="shared" si="3"/>
        <v>0</v>
      </c>
      <c r="B163" s="11" t="str">
        <f>IF('Saisie CLASSEMENT'!$C162&gt;0,'Saisie CLASSEMENT'!B162,"")</f>
        <v/>
      </c>
      <c r="C163" s="11">
        <f>IF(B163&gt;0,'Saisie CLASSEMENT'!C162)</f>
        <v>0</v>
      </c>
      <c r="D163" s="61" t="str">
        <f>IF($B163&gt;0,'Saisie CLASSEMENT'!$M162)</f>
        <v xml:space="preserve"> </v>
      </c>
      <c r="E163" s="61" t="str">
        <f>IF($B163&gt;0,'Saisie CLASSEMENT'!$L162)</f>
        <v xml:space="preserve"> </v>
      </c>
      <c r="F163" s="12" t="str">
        <f>IF($B163&gt;0,'Saisie CLASSEMENT'!$I162)</f>
        <v xml:space="preserve"> </v>
      </c>
      <c r="G163" s="12" t="str">
        <f>IF($B163&gt;0,'Saisie CLASSEMENT'!$J162)</f>
        <v xml:space="preserve"> </v>
      </c>
      <c r="H163" s="12" t="str">
        <f>IF(B163&gt;0,'Saisie CLASSEMENT'!K162)</f>
        <v xml:space="preserve"> </v>
      </c>
      <c r="I163" s="12" t="str">
        <f>IF(B163&gt;0,'Saisie CLASSEMENT'!N162)</f>
        <v xml:space="preserve"> </v>
      </c>
      <c r="J163" s="13" t="str">
        <f>IF(LEN(B163)&gt;0,'Saisie CLASSEMENT'!H162,"")</f>
        <v/>
      </c>
      <c r="K163" s="14" t="str">
        <f>IF(B163&gt;0,'Saisie CLASSEMENT'!R162)</f>
        <v/>
      </c>
    </row>
    <row r="164" spans="1:11" hidden="1">
      <c r="A164">
        <f t="shared" si="3"/>
        <v>0</v>
      </c>
      <c r="B164" s="11" t="str">
        <f>IF('Saisie CLASSEMENT'!$C163&gt;0,'Saisie CLASSEMENT'!B163,"")</f>
        <v/>
      </c>
      <c r="C164" s="11">
        <f>IF(B164&gt;0,'Saisie CLASSEMENT'!C163)</f>
        <v>0</v>
      </c>
      <c r="D164" s="61" t="str">
        <f>IF($B164&gt;0,'Saisie CLASSEMENT'!$M163)</f>
        <v xml:space="preserve"> </v>
      </c>
      <c r="E164" s="61" t="str">
        <f>IF($B164&gt;0,'Saisie CLASSEMENT'!$L163)</f>
        <v xml:space="preserve"> </v>
      </c>
      <c r="F164" s="12" t="str">
        <f>IF($B164&gt;0,'Saisie CLASSEMENT'!$I163)</f>
        <v xml:space="preserve"> </v>
      </c>
      <c r="G164" s="12" t="str">
        <f>IF($B164&gt;0,'Saisie CLASSEMENT'!$J163)</f>
        <v xml:space="preserve"> </v>
      </c>
      <c r="H164" s="12" t="str">
        <f>IF(B164&gt;0,'Saisie CLASSEMENT'!K163)</f>
        <v xml:space="preserve"> </v>
      </c>
      <c r="I164" s="12" t="str">
        <f>IF(B164&gt;0,'Saisie CLASSEMENT'!N163)</f>
        <v xml:space="preserve"> </v>
      </c>
      <c r="J164" s="13" t="str">
        <f>IF(LEN(B164)&gt;0,'Saisie CLASSEMENT'!H163,"")</f>
        <v/>
      </c>
      <c r="K164" s="14" t="str">
        <f>IF(B164&gt;0,'Saisie CLASSEMENT'!R163)</f>
        <v/>
      </c>
    </row>
    <row r="165" spans="1:11" hidden="1">
      <c r="A165">
        <f t="shared" si="3"/>
        <v>0</v>
      </c>
      <c r="B165" s="11" t="str">
        <f>IF('Saisie CLASSEMENT'!$C164&gt;0,'Saisie CLASSEMENT'!B164,"")</f>
        <v/>
      </c>
      <c r="C165" s="11">
        <f>IF(B165&gt;0,'Saisie CLASSEMENT'!C164)</f>
        <v>0</v>
      </c>
      <c r="D165" s="61" t="str">
        <f>IF($B165&gt;0,'Saisie CLASSEMENT'!$M164)</f>
        <v xml:space="preserve"> </v>
      </c>
      <c r="E165" s="61" t="str">
        <f>IF($B165&gt;0,'Saisie CLASSEMENT'!$L164)</f>
        <v xml:space="preserve"> </v>
      </c>
      <c r="F165" s="12" t="str">
        <f>IF($B165&gt;0,'Saisie CLASSEMENT'!$I164)</f>
        <v xml:space="preserve"> </v>
      </c>
      <c r="G165" s="12" t="str">
        <f>IF($B165&gt;0,'Saisie CLASSEMENT'!$J164)</f>
        <v xml:space="preserve"> </v>
      </c>
      <c r="H165" s="12" t="str">
        <f>IF(B165&gt;0,'Saisie CLASSEMENT'!K164)</f>
        <v xml:space="preserve"> </v>
      </c>
      <c r="I165" s="12" t="str">
        <f>IF(B165&gt;0,'Saisie CLASSEMENT'!N164)</f>
        <v xml:space="preserve"> </v>
      </c>
      <c r="J165" s="13" t="str">
        <f>IF(LEN(B165)&gt;0,'Saisie CLASSEMENT'!H164,"")</f>
        <v/>
      </c>
      <c r="K165" s="14" t="str">
        <f>IF(B165&gt;0,'Saisie CLASSEMENT'!R164)</f>
        <v/>
      </c>
    </row>
    <row r="166" spans="1:11" hidden="1">
      <c r="A166">
        <f t="shared" si="3"/>
        <v>0</v>
      </c>
      <c r="B166" s="11" t="str">
        <f>IF('Saisie CLASSEMENT'!$C165&gt;0,'Saisie CLASSEMENT'!B165,"")</f>
        <v/>
      </c>
      <c r="C166" s="11">
        <f>IF(B166&gt;0,'Saisie CLASSEMENT'!C165)</f>
        <v>0</v>
      </c>
      <c r="D166" s="61" t="str">
        <f>IF($B166&gt;0,'Saisie CLASSEMENT'!$M165)</f>
        <v xml:space="preserve"> </v>
      </c>
      <c r="E166" s="61" t="str">
        <f>IF($B166&gt;0,'Saisie CLASSEMENT'!$L165)</f>
        <v xml:space="preserve"> </v>
      </c>
      <c r="F166" s="12" t="str">
        <f>IF($B166&gt;0,'Saisie CLASSEMENT'!$I165)</f>
        <v xml:space="preserve"> </v>
      </c>
      <c r="G166" s="12" t="str">
        <f>IF($B166&gt;0,'Saisie CLASSEMENT'!$J165)</f>
        <v xml:space="preserve"> </v>
      </c>
      <c r="H166" s="12" t="str">
        <f>IF(B166&gt;0,'Saisie CLASSEMENT'!K165)</f>
        <v xml:space="preserve"> </v>
      </c>
      <c r="I166" s="12" t="str">
        <f>IF(B166&gt;0,'Saisie CLASSEMENT'!N165)</f>
        <v xml:space="preserve"> </v>
      </c>
      <c r="J166" s="13" t="str">
        <f>IF(LEN(B166)&gt;0,'Saisie CLASSEMENT'!H165,"")</f>
        <v/>
      </c>
      <c r="K166" s="14" t="str">
        <f>IF(B166&gt;0,'Saisie CLASSEMENT'!R165)</f>
        <v/>
      </c>
    </row>
    <row r="167" spans="1:11" hidden="1">
      <c r="A167">
        <f t="shared" si="3"/>
        <v>0</v>
      </c>
      <c r="B167" s="11" t="str">
        <f>IF('Saisie CLASSEMENT'!$C166&gt;0,'Saisie CLASSEMENT'!B166,"")</f>
        <v/>
      </c>
      <c r="C167" s="11">
        <f>IF(B167&gt;0,'Saisie CLASSEMENT'!C166)</f>
        <v>0</v>
      </c>
      <c r="D167" s="61" t="str">
        <f>IF($B167&gt;0,'Saisie CLASSEMENT'!$M166)</f>
        <v xml:space="preserve"> </v>
      </c>
      <c r="E167" s="61" t="str">
        <f>IF($B167&gt;0,'Saisie CLASSEMENT'!$L166)</f>
        <v xml:space="preserve"> </v>
      </c>
      <c r="F167" s="12" t="str">
        <f>IF($B167&gt;0,'Saisie CLASSEMENT'!$I166)</f>
        <v xml:space="preserve"> </v>
      </c>
      <c r="G167" s="12" t="str">
        <f>IF($B167&gt;0,'Saisie CLASSEMENT'!$J166)</f>
        <v xml:space="preserve"> </v>
      </c>
      <c r="H167" s="12" t="str">
        <f>IF(B167&gt;0,'Saisie CLASSEMENT'!K166)</f>
        <v xml:space="preserve"> </v>
      </c>
      <c r="I167" s="12" t="str">
        <f>IF(B167&gt;0,'Saisie CLASSEMENT'!N166)</f>
        <v xml:space="preserve"> </v>
      </c>
      <c r="J167" s="13" t="str">
        <f>IF(LEN(B167)&gt;0,'Saisie CLASSEMENT'!H166,"")</f>
        <v/>
      </c>
      <c r="K167" s="14" t="str">
        <f>IF(B167&gt;0,'Saisie CLASSEMENT'!R166)</f>
        <v/>
      </c>
    </row>
    <row r="168" spans="1:11" hidden="1">
      <c r="A168">
        <f t="shared" si="3"/>
        <v>0</v>
      </c>
      <c r="B168" s="11" t="str">
        <f>IF('Saisie CLASSEMENT'!$C167&gt;0,'Saisie CLASSEMENT'!B167,"")</f>
        <v/>
      </c>
      <c r="C168" s="11">
        <f>IF(B168&gt;0,'Saisie CLASSEMENT'!C167)</f>
        <v>0</v>
      </c>
      <c r="D168" s="61" t="str">
        <f>IF($B168&gt;0,'Saisie CLASSEMENT'!$M167)</f>
        <v xml:space="preserve"> </v>
      </c>
      <c r="E168" s="61" t="str">
        <f>IF($B168&gt;0,'Saisie CLASSEMENT'!$L167)</f>
        <v xml:space="preserve"> </v>
      </c>
      <c r="F168" s="12" t="str">
        <f>IF($B168&gt;0,'Saisie CLASSEMENT'!$I167)</f>
        <v xml:space="preserve"> </v>
      </c>
      <c r="G168" s="12" t="str">
        <f>IF($B168&gt;0,'Saisie CLASSEMENT'!$J167)</f>
        <v xml:space="preserve"> </v>
      </c>
      <c r="H168" s="12" t="str">
        <f>IF(B168&gt;0,'Saisie CLASSEMENT'!K167)</f>
        <v xml:space="preserve"> </v>
      </c>
      <c r="I168" s="12" t="str">
        <f>IF(B168&gt;0,'Saisie CLASSEMENT'!N167)</f>
        <v xml:space="preserve"> </v>
      </c>
      <c r="J168" s="13" t="str">
        <f>IF(LEN(B168)&gt;0,'Saisie CLASSEMENT'!H167,"")</f>
        <v/>
      </c>
      <c r="K168" s="14" t="str">
        <f>IF(B168&gt;0,'Saisie CLASSEMENT'!R167)</f>
        <v/>
      </c>
    </row>
    <row r="169" spans="1:11" hidden="1">
      <c r="A169">
        <f t="shared" si="3"/>
        <v>0</v>
      </c>
      <c r="B169" s="11" t="str">
        <f>IF('Saisie CLASSEMENT'!$C168&gt;0,'Saisie CLASSEMENT'!B168,"")</f>
        <v/>
      </c>
      <c r="C169" s="11">
        <f>IF(B169&gt;0,'Saisie CLASSEMENT'!C168)</f>
        <v>0</v>
      </c>
      <c r="D169" s="61" t="str">
        <f>IF($B169&gt;0,'Saisie CLASSEMENT'!$M168)</f>
        <v xml:space="preserve"> </v>
      </c>
      <c r="E169" s="61" t="str">
        <f>IF($B169&gt;0,'Saisie CLASSEMENT'!$L168)</f>
        <v xml:space="preserve"> </v>
      </c>
      <c r="F169" s="12" t="str">
        <f>IF($B169&gt;0,'Saisie CLASSEMENT'!$I168)</f>
        <v xml:space="preserve"> </v>
      </c>
      <c r="G169" s="12" t="str">
        <f>IF($B169&gt;0,'Saisie CLASSEMENT'!$J168)</f>
        <v xml:space="preserve"> </v>
      </c>
      <c r="H169" s="12" t="str">
        <f>IF(B169&gt;0,'Saisie CLASSEMENT'!K168)</f>
        <v xml:space="preserve"> </v>
      </c>
      <c r="I169" s="12" t="str">
        <f>IF(B169&gt;0,'Saisie CLASSEMENT'!N168)</f>
        <v xml:space="preserve"> </v>
      </c>
      <c r="J169" s="13" t="str">
        <f>IF(LEN(B169)&gt;0,'Saisie CLASSEMENT'!H168,"")</f>
        <v/>
      </c>
      <c r="K169" s="14" t="str">
        <f>IF(B169&gt;0,'Saisie CLASSEMENT'!R168)</f>
        <v/>
      </c>
    </row>
    <row r="170" spans="1:11" hidden="1">
      <c r="A170">
        <f t="shared" si="3"/>
        <v>0</v>
      </c>
      <c r="B170" s="11" t="str">
        <f>IF('Saisie CLASSEMENT'!$C169&gt;0,'Saisie CLASSEMENT'!B169,"")</f>
        <v/>
      </c>
      <c r="C170" s="11">
        <f>IF(B170&gt;0,'Saisie CLASSEMENT'!C169)</f>
        <v>0</v>
      </c>
      <c r="D170" s="61" t="str">
        <f>IF($B170&gt;0,'Saisie CLASSEMENT'!$M169)</f>
        <v xml:space="preserve"> </v>
      </c>
      <c r="E170" s="61" t="str">
        <f>IF($B170&gt;0,'Saisie CLASSEMENT'!$L169)</f>
        <v xml:space="preserve"> </v>
      </c>
      <c r="F170" s="12" t="str">
        <f>IF($B170&gt;0,'Saisie CLASSEMENT'!$I169)</f>
        <v xml:space="preserve"> </v>
      </c>
      <c r="G170" s="12" t="str">
        <f>IF($B170&gt;0,'Saisie CLASSEMENT'!$J169)</f>
        <v xml:space="preserve"> </v>
      </c>
      <c r="H170" s="12" t="str">
        <f>IF(B170&gt;0,'Saisie CLASSEMENT'!K169)</f>
        <v xml:space="preserve"> </v>
      </c>
      <c r="I170" s="12" t="str">
        <f>IF(B170&gt;0,'Saisie CLASSEMENT'!N169)</f>
        <v xml:space="preserve"> </v>
      </c>
      <c r="J170" s="13" t="str">
        <f>IF(LEN(B170)&gt;0,'Saisie CLASSEMENT'!H169,"")</f>
        <v/>
      </c>
      <c r="K170" s="14" t="str">
        <f>IF(B170&gt;0,'Saisie CLASSEMENT'!R169)</f>
        <v/>
      </c>
    </row>
    <row r="171" spans="1:11" hidden="1">
      <c r="A171">
        <f t="shared" si="3"/>
        <v>0</v>
      </c>
      <c r="B171" s="11" t="str">
        <f>IF('Saisie CLASSEMENT'!$C170&gt;0,'Saisie CLASSEMENT'!B170,"")</f>
        <v/>
      </c>
      <c r="C171" s="11">
        <f>IF(B171&gt;0,'Saisie CLASSEMENT'!C170)</f>
        <v>0</v>
      </c>
      <c r="D171" s="61" t="str">
        <f>IF($B171&gt;0,'Saisie CLASSEMENT'!$M170)</f>
        <v xml:space="preserve"> </v>
      </c>
      <c r="E171" s="61" t="str">
        <f>IF($B171&gt;0,'Saisie CLASSEMENT'!$L170)</f>
        <v xml:space="preserve"> </v>
      </c>
      <c r="F171" s="12" t="str">
        <f>IF($B171&gt;0,'Saisie CLASSEMENT'!$I170)</f>
        <v xml:space="preserve"> </v>
      </c>
      <c r="G171" s="12" t="str">
        <f>IF($B171&gt;0,'Saisie CLASSEMENT'!$J170)</f>
        <v xml:space="preserve"> </v>
      </c>
      <c r="H171" s="12" t="str">
        <f>IF(B171&gt;0,'Saisie CLASSEMENT'!K170)</f>
        <v xml:space="preserve"> </v>
      </c>
      <c r="I171" s="12" t="str">
        <f>IF(B171&gt;0,'Saisie CLASSEMENT'!N170)</f>
        <v xml:space="preserve"> </v>
      </c>
      <c r="J171" s="13" t="str">
        <f>IF(LEN(B171)&gt;0,'Saisie CLASSEMENT'!H170,"")</f>
        <v/>
      </c>
      <c r="K171" s="14" t="str">
        <f>IF(B171&gt;0,'Saisie CLASSEMENT'!R170)</f>
        <v/>
      </c>
    </row>
    <row r="172" spans="1:11" hidden="1">
      <c r="A172">
        <f t="shared" si="3"/>
        <v>0</v>
      </c>
      <c r="B172" s="11" t="str">
        <f>IF('Saisie CLASSEMENT'!$C171&gt;0,'Saisie CLASSEMENT'!B171,"")</f>
        <v/>
      </c>
      <c r="C172" s="11">
        <f>IF(B172&gt;0,'Saisie CLASSEMENT'!C171)</f>
        <v>0</v>
      </c>
      <c r="D172" s="61" t="str">
        <f>IF($B172&gt;0,'Saisie CLASSEMENT'!$M171)</f>
        <v xml:space="preserve"> </v>
      </c>
      <c r="E172" s="61" t="str">
        <f>IF($B172&gt;0,'Saisie CLASSEMENT'!$L171)</f>
        <v xml:space="preserve"> </v>
      </c>
      <c r="F172" s="12" t="str">
        <f>IF($B172&gt;0,'Saisie CLASSEMENT'!$I171)</f>
        <v xml:space="preserve"> </v>
      </c>
      <c r="G172" s="12" t="str">
        <f>IF($B172&gt;0,'Saisie CLASSEMENT'!$J171)</f>
        <v xml:space="preserve"> </v>
      </c>
      <c r="H172" s="12" t="str">
        <f>IF(B172&gt;0,'Saisie CLASSEMENT'!K171)</f>
        <v xml:space="preserve"> </v>
      </c>
      <c r="I172" s="12" t="str">
        <f>IF(B172&gt;0,'Saisie CLASSEMENT'!N171)</f>
        <v xml:space="preserve"> </v>
      </c>
      <c r="J172" s="13" t="str">
        <f>IF(LEN(B172)&gt;0,'Saisie CLASSEMENT'!H171,"")</f>
        <v/>
      </c>
      <c r="K172" s="14" t="str">
        <f>IF(B172&gt;0,'Saisie CLASSEMENT'!R171)</f>
        <v/>
      </c>
    </row>
    <row r="173" spans="1:11" hidden="1">
      <c r="A173">
        <f t="shared" si="3"/>
        <v>0</v>
      </c>
      <c r="B173" s="11" t="str">
        <f>IF('Saisie CLASSEMENT'!$C172&gt;0,'Saisie CLASSEMENT'!B172,"")</f>
        <v/>
      </c>
      <c r="C173" s="11">
        <f>IF(B173&gt;0,'Saisie CLASSEMENT'!C172)</f>
        <v>0</v>
      </c>
      <c r="D173" s="61" t="str">
        <f>IF($B173&gt;0,'Saisie CLASSEMENT'!$M172)</f>
        <v xml:space="preserve"> </v>
      </c>
      <c r="E173" s="61" t="str">
        <f>IF($B173&gt;0,'Saisie CLASSEMENT'!$L172)</f>
        <v xml:space="preserve"> </v>
      </c>
      <c r="F173" s="12" t="str">
        <f>IF($B173&gt;0,'Saisie CLASSEMENT'!$I172)</f>
        <v xml:space="preserve"> </v>
      </c>
      <c r="G173" s="12" t="str">
        <f>IF($B173&gt;0,'Saisie CLASSEMENT'!$J172)</f>
        <v xml:space="preserve"> </v>
      </c>
      <c r="H173" s="12" t="str">
        <f>IF(B173&gt;0,'Saisie CLASSEMENT'!K172)</f>
        <v xml:space="preserve"> </v>
      </c>
      <c r="I173" s="12" t="str">
        <f>IF(B173&gt;0,'Saisie CLASSEMENT'!N172)</f>
        <v xml:space="preserve"> </v>
      </c>
      <c r="J173" s="13" t="str">
        <f>IF(LEN(B173)&gt;0,'Saisie CLASSEMENT'!H172,"")</f>
        <v/>
      </c>
      <c r="K173" s="14" t="str">
        <f>IF(B173&gt;0,'Saisie CLASSEMENT'!R172)</f>
        <v/>
      </c>
    </row>
    <row r="174" spans="1:11" hidden="1">
      <c r="A174">
        <f t="shared" si="3"/>
        <v>0</v>
      </c>
      <c r="B174" s="11" t="str">
        <f>IF('Saisie CLASSEMENT'!$C173&gt;0,'Saisie CLASSEMENT'!B173,"")</f>
        <v/>
      </c>
      <c r="C174" s="11">
        <f>IF(B174&gt;0,'Saisie CLASSEMENT'!C173)</f>
        <v>0</v>
      </c>
      <c r="D174" s="61" t="str">
        <f>IF($B174&gt;0,'Saisie CLASSEMENT'!$M173)</f>
        <v xml:space="preserve"> </v>
      </c>
      <c r="E174" s="61" t="str">
        <f>IF($B174&gt;0,'Saisie CLASSEMENT'!$L173)</f>
        <v xml:space="preserve"> </v>
      </c>
      <c r="F174" s="12" t="str">
        <f>IF($B174&gt;0,'Saisie CLASSEMENT'!$I173)</f>
        <v xml:space="preserve"> </v>
      </c>
      <c r="G174" s="12" t="str">
        <f>IF($B174&gt;0,'Saisie CLASSEMENT'!$J173)</f>
        <v xml:space="preserve"> </v>
      </c>
      <c r="H174" s="12" t="str">
        <f>IF(B174&gt;0,'Saisie CLASSEMENT'!K173)</f>
        <v xml:space="preserve"> </v>
      </c>
      <c r="I174" s="12" t="str">
        <f>IF(B174&gt;0,'Saisie CLASSEMENT'!N173)</f>
        <v xml:space="preserve"> </v>
      </c>
      <c r="J174" s="13" t="str">
        <f>IF(LEN(B174)&gt;0,'Saisie CLASSEMENT'!H173,"")</f>
        <v/>
      </c>
      <c r="K174" s="14" t="str">
        <f>IF(B174&gt;0,'Saisie CLASSEMENT'!R173)</f>
        <v/>
      </c>
    </row>
    <row r="175" spans="1:11" hidden="1">
      <c r="A175">
        <f t="shared" si="3"/>
        <v>0</v>
      </c>
      <c r="B175" s="11" t="str">
        <f>IF('Saisie CLASSEMENT'!$C174&gt;0,'Saisie CLASSEMENT'!B174,"")</f>
        <v/>
      </c>
      <c r="C175" s="11">
        <f>IF(B175&gt;0,'Saisie CLASSEMENT'!C174)</f>
        <v>0</v>
      </c>
      <c r="D175" s="61" t="str">
        <f>IF($B175&gt;0,'Saisie CLASSEMENT'!$M174)</f>
        <v xml:space="preserve"> </v>
      </c>
      <c r="E175" s="61" t="str">
        <f>IF($B175&gt;0,'Saisie CLASSEMENT'!$L174)</f>
        <v xml:space="preserve"> </v>
      </c>
      <c r="F175" s="12" t="str">
        <f>IF($B175&gt;0,'Saisie CLASSEMENT'!$I174)</f>
        <v xml:space="preserve"> </v>
      </c>
      <c r="G175" s="12" t="str">
        <f>IF($B175&gt;0,'Saisie CLASSEMENT'!$J174)</f>
        <v xml:space="preserve"> </v>
      </c>
      <c r="H175" s="12" t="str">
        <f>IF(B175&gt;0,'Saisie CLASSEMENT'!K174)</f>
        <v xml:space="preserve"> </v>
      </c>
      <c r="I175" s="12" t="str">
        <f>IF(B175&gt;0,'Saisie CLASSEMENT'!N174)</f>
        <v xml:space="preserve"> </v>
      </c>
      <c r="J175" s="13" t="str">
        <f>IF(LEN(B175)&gt;0,'Saisie CLASSEMENT'!H174,"")</f>
        <v/>
      </c>
      <c r="K175" s="14" t="str">
        <f>IF(B175&gt;0,'Saisie CLASSEMENT'!R174)</f>
        <v/>
      </c>
    </row>
    <row r="176" spans="1:11" hidden="1">
      <c r="A176">
        <f t="shared" si="3"/>
        <v>0</v>
      </c>
      <c r="B176" s="11" t="str">
        <f>IF('Saisie CLASSEMENT'!$C175&gt;0,'Saisie CLASSEMENT'!B175,"")</f>
        <v/>
      </c>
      <c r="C176" s="11">
        <f>IF(B176&gt;0,'Saisie CLASSEMENT'!C175)</f>
        <v>0</v>
      </c>
      <c r="D176" s="61" t="str">
        <f>IF($B176&gt;0,'Saisie CLASSEMENT'!$M175)</f>
        <v xml:space="preserve"> </v>
      </c>
      <c r="E176" s="61" t="str">
        <f>IF($B176&gt;0,'Saisie CLASSEMENT'!$L175)</f>
        <v xml:space="preserve"> </v>
      </c>
      <c r="F176" s="12" t="str">
        <f>IF($B176&gt;0,'Saisie CLASSEMENT'!$I175)</f>
        <v xml:space="preserve"> </v>
      </c>
      <c r="G176" s="12" t="str">
        <f>IF($B176&gt;0,'Saisie CLASSEMENT'!$J175)</f>
        <v xml:space="preserve"> </v>
      </c>
      <c r="H176" s="12" t="str">
        <f>IF(B176&gt;0,'Saisie CLASSEMENT'!K175)</f>
        <v xml:space="preserve"> </v>
      </c>
      <c r="I176" s="12" t="str">
        <f>IF(B176&gt;0,'Saisie CLASSEMENT'!N175)</f>
        <v xml:space="preserve"> </v>
      </c>
      <c r="J176" s="13" t="str">
        <f>IF(LEN(B176)&gt;0,'Saisie CLASSEMENT'!H175,"")</f>
        <v/>
      </c>
      <c r="K176" s="14" t="str">
        <f>IF(B176&gt;0,'Saisie CLASSEMENT'!R175)</f>
        <v/>
      </c>
    </row>
    <row r="177" spans="1:11" hidden="1">
      <c r="A177">
        <f t="shared" si="3"/>
        <v>0</v>
      </c>
      <c r="B177" s="11" t="str">
        <f>IF('Saisie CLASSEMENT'!$C176&gt;0,'Saisie CLASSEMENT'!B176,"")</f>
        <v/>
      </c>
      <c r="C177" s="11">
        <f>IF(B177&gt;0,'Saisie CLASSEMENT'!C176)</f>
        <v>0</v>
      </c>
      <c r="D177" s="61" t="str">
        <f>IF($B177&gt;0,'Saisie CLASSEMENT'!$M176)</f>
        <v xml:space="preserve"> </v>
      </c>
      <c r="E177" s="61" t="str">
        <f>IF($B177&gt;0,'Saisie CLASSEMENT'!$L176)</f>
        <v xml:space="preserve"> </v>
      </c>
      <c r="F177" s="12" t="str">
        <f>IF($B177&gt;0,'Saisie CLASSEMENT'!$I176)</f>
        <v xml:space="preserve"> </v>
      </c>
      <c r="G177" s="12" t="str">
        <f>IF($B177&gt;0,'Saisie CLASSEMENT'!$J176)</f>
        <v xml:space="preserve"> </v>
      </c>
      <c r="H177" s="12" t="str">
        <f>IF(B177&gt;0,'Saisie CLASSEMENT'!K176)</f>
        <v xml:space="preserve"> </v>
      </c>
      <c r="I177" s="12" t="str">
        <f>IF(B177&gt;0,'Saisie CLASSEMENT'!N176)</f>
        <v xml:space="preserve"> </v>
      </c>
      <c r="J177" s="13" t="str">
        <f>IF(LEN(B177)&gt;0,'Saisie CLASSEMENT'!H176,"")</f>
        <v/>
      </c>
      <c r="K177" s="14" t="str">
        <f>IF(B177&gt;0,'Saisie CLASSEMENT'!R176)</f>
        <v/>
      </c>
    </row>
    <row r="178" spans="1:11" hidden="1">
      <c r="A178">
        <f t="shared" si="3"/>
        <v>0</v>
      </c>
      <c r="B178" s="11" t="str">
        <f>IF('Saisie CLASSEMENT'!$C177&gt;0,'Saisie CLASSEMENT'!B177,"")</f>
        <v/>
      </c>
      <c r="C178" s="11">
        <f>IF(B178&gt;0,'Saisie CLASSEMENT'!C177)</f>
        <v>0</v>
      </c>
      <c r="D178" s="61" t="str">
        <f>IF($B178&gt;0,'Saisie CLASSEMENT'!$M177)</f>
        <v xml:space="preserve"> </v>
      </c>
      <c r="E178" s="61" t="str">
        <f>IF($B178&gt;0,'Saisie CLASSEMENT'!$L177)</f>
        <v xml:space="preserve"> </v>
      </c>
      <c r="F178" s="12" t="str">
        <f>IF($B178&gt;0,'Saisie CLASSEMENT'!$I177)</f>
        <v xml:space="preserve"> </v>
      </c>
      <c r="G178" s="12" t="str">
        <f>IF($B178&gt;0,'Saisie CLASSEMENT'!$J177)</f>
        <v xml:space="preserve"> </v>
      </c>
      <c r="H178" s="12" t="str">
        <f>IF(B178&gt;0,'Saisie CLASSEMENT'!K177)</f>
        <v xml:space="preserve"> </v>
      </c>
      <c r="I178" s="12" t="str">
        <f>IF(B178&gt;0,'Saisie CLASSEMENT'!N177)</f>
        <v xml:space="preserve"> </v>
      </c>
      <c r="J178" s="13" t="str">
        <f>IF(LEN(B178)&gt;0,'Saisie CLASSEMENT'!H177,"")</f>
        <v/>
      </c>
      <c r="K178" s="14" t="str">
        <f>IF(B178&gt;0,'Saisie CLASSEMENT'!R177)</f>
        <v/>
      </c>
    </row>
    <row r="179" spans="1:11" hidden="1">
      <c r="A179">
        <f t="shared" si="3"/>
        <v>0</v>
      </c>
      <c r="B179" s="11" t="str">
        <f>IF('Saisie CLASSEMENT'!$C178&gt;0,'Saisie CLASSEMENT'!B178,"")</f>
        <v/>
      </c>
      <c r="C179" s="11">
        <f>IF(B179&gt;0,'Saisie CLASSEMENT'!C178)</f>
        <v>0</v>
      </c>
      <c r="D179" s="61" t="str">
        <f>IF($B179&gt;0,'Saisie CLASSEMENT'!$M178)</f>
        <v xml:space="preserve"> </v>
      </c>
      <c r="E179" s="61" t="str">
        <f>IF($B179&gt;0,'Saisie CLASSEMENT'!$L178)</f>
        <v xml:space="preserve"> </v>
      </c>
      <c r="F179" s="12" t="str">
        <f>IF($B179&gt;0,'Saisie CLASSEMENT'!$I178)</f>
        <v xml:space="preserve"> </v>
      </c>
      <c r="G179" s="12" t="str">
        <f>IF($B179&gt;0,'Saisie CLASSEMENT'!$J178)</f>
        <v xml:space="preserve"> </v>
      </c>
      <c r="H179" s="12" t="str">
        <f>IF(B179&gt;0,'Saisie CLASSEMENT'!K178)</f>
        <v xml:space="preserve"> </v>
      </c>
      <c r="I179" s="12" t="str">
        <f>IF(B179&gt;0,'Saisie CLASSEMENT'!N178)</f>
        <v xml:space="preserve"> </v>
      </c>
      <c r="J179" s="13" t="str">
        <f>IF(LEN(B179)&gt;0,'Saisie CLASSEMENT'!H178,"")</f>
        <v/>
      </c>
      <c r="K179" s="14" t="str">
        <f>IF(B179&gt;0,'Saisie CLASSEMENT'!R178)</f>
        <v/>
      </c>
    </row>
    <row r="180" spans="1:11" hidden="1">
      <c r="A180">
        <f t="shared" si="3"/>
        <v>0</v>
      </c>
      <c r="B180" s="11" t="str">
        <f>IF('Saisie CLASSEMENT'!$C179&gt;0,'Saisie CLASSEMENT'!B179,"")</f>
        <v/>
      </c>
      <c r="C180" s="11">
        <f>IF(B180&gt;0,'Saisie CLASSEMENT'!C179)</f>
        <v>0</v>
      </c>
      <c r="D180" s="61" t="str">
        <f>IF($B180&gt;0,'Saisie CLASSEMENT'!$M179)</f>
        <v xml:space="preserve"> </v>
      </c>
      <c r="E180" s="61" t="str">
        <f>IF($B180&gt;0,'Saisie CLASSEMENT'!$L179)</f>
        <v xml:space="preserve"> </v>
      </c>
      <c r="F180" s="12" t="str">
        <f>IF($B180&gt;0,'Saisie CLASSEMENT'!$I179)</f>
        <v xml:space="preserve"> </v>
      </c>
      <c r="G180" s="12" t="str">
        <f>IF($B180&gt;0,'Saisie CLASSEMENT'!$J179)</f>
        <v xml:space="preserve"> </v>
      </c>
      <c r="H180" s="12" t="str">
        <f>IF(B180&gt;0,'Saisie CLASSEMENT'!K179)</f>
        <v xml:space="preserve"> </v>
      </c>
      <c r="I180" s="12" t="str">
        <f>IF(B180&gt;0,'Saisie CLASSEMENT'!N179)</f>
        <v xml:space="preserve"> </v>
      </c>
      <c r="J180" s="13" t="str">
        <f>IF(LEN(B180)&gt;0,'Saisie CLASSEMENT'!H179,"")</f>
        <v/>
      </c>
      <c r="K180" s="14" t="str">
        <f>IF(B180&gt;0,'Saisie CLASSEMENT'!R179)</f>
        <v/>
      </c>
    </row>
    <row r="181" spans="1:11" hidden="1">
      <c r="A181">
        <f t="shared" si="3"/>
        <v>0</v>
      </c>
      <c r="B181" s="11" t="str">
        <f>IF('Saisie CLASSEMENT'!$C180&gt;0,'Saisie CLASSEMENT'!B180,"")</f>
        <v/>
      </c>
      <c r="C181" s="11">
        <f>IF(B181&gt;0,'Saisie CLASSEMENT'!C180)</f>
        <v>0</v>
      </c>
      <c r="D181" s="61" t="str">
        <f>IF($B181&gt;0,'Saisie CLASSEMENT'!$M180)</f>
        <v xml:space="preserve"> </v>
      </c>
      <c r="E181" s="61" t="str">
        <f>IF($B181&gt;0,'Saisie CLASSEMENT'!$L180)</f>
        <v xml:space="preserve"> </v>
      </c>
      <c r="F181" s="12" t="str">
        <f>IF($B181&gt;0,'Saisie CLASSEMENT'!$I180)</f>
        <v xml:space="preserve"> </v>
      </c>
      <c r="G181" s="12" t="str">
        <f>IF($B181&gt;0,'Saisie CLASSEMENT'!$J180)</f>
        <v xml:space="preserve"> </v>
      </c>
      <c r="H181" s="12" t="str">
        <f>IF(B181&gt;0,'Saisie CLASSEMENT'!K180)</f>
        <v xml:space="preserve"> </v>
      </c>
      <c r="I181" s="12" t="str">
        <f>IF(B181&gt;0,'Saisie CLASSEMENT'!N180)</f>
        <v xml:space="preserve"> </v>
      </c>
      <c r="J181" s="13" t="str">
        <f>IF(LEN(B181)&gt;0,'Saisie CLASSEMENT'!H180,"")</f>
        <v/>
      </c>
      <c r="K181" s="14" t="str">
        <f>IF(B181&gt;0,'Saisie CLASSEMENT'!R180)</f>
        <v/>
      </c>
    </row>
    <row r="182" spans="1:11" hidden="1">
      <c r="A182">
        <f t="shared" si="3"/>
        <v>0</v>
      </c>
      <c r="B182" s="11" t="str">
        <f>IF('Saisie CLASSEMENT'!$C181&gt;0,'Saisie CLASSEMENT'!B181,"")</f>
        <v/>
      </c>
      <c r="C182" s="11">
        <f>IF(B182&gt;0,'Saisie CLASSEMENT'!C181)</f>
        <v>0</v>
      </c>
      <c r="D182" s="61" t="str">
        <f>IF($B182&gt;0,'Saisie CLASSEMENT'!$M181)</f>
        <v xml:space="preserve"> </v>
      </c>
      <c r="E182" s="61" t="str">
        <f>IF($B182&gt;0,'Saisie CLASSEMENT'!$L181)</f>
        <v xml:space="preserve"> </v>
      </c>
      <c r="F182" s="12" t="str">
        <f>IF($B182&gt;0,'Saisie CLASSEMENT'!$I181)</f>
        <v xml:space="preserve"> </v>
      </c>
      <c r="G182" s="12" t="str">
        <f>IF($B182&gt;0,'Saisie CLASSEMENT'!$J181)</f>
        <v xml:space="preserve"> </v>
      </c>
      <c r="H182" s="12" t="str">
        <f>IF(B182&gt;0,'Saisie CLASSEMENT'!K181)</f>
        <v xml:space="preserve"> </v>
      </c>
      <c r="I182" s="12" t="str">
        <f>IF(B182&gt;0,'Saisie CLASSEMENT'!N181)</f>
        <v xml:space="preserve"> </v>
      </c>
      <c r="J182" s="13" t="str">
        <f>IF(LEN(B182)&gt;0,'Saisie CLASSEMENT'!H181,"")</f>
        <v/>
      </c>
      <c r="K182" s="14" t="str">
        <f>IF(B182&gt;0,'Saisie CLASSEMENT'!R181)</f>
        <v/>
      </c>
    </row>
    <row r="183" spans="1:11" hidden="1">
      <c r="A183">
        <f t="shared" si="3"/>
        <v>0</v>
      </c>
      <c r="B183" s="11" t="str">
        <f>IF('Saisie CLASSEMENT'!$C182&gt;0,'Saisie CLASSEMENT'!B182,"")</f>
        <v/>
      </c>
      <c r="C183" s="11">
        <f>IF(B183&gt;0,'Saisie CLASSEMENT'!C182)</f>
        <v>0</v>
      </c>
      <c r="D183" s="61" t="str">
        <f>IF($B183&gt;0,'Saisie CLASSEMENT'!$M182)</f>
        <v xml:space="preserve"> </v>
      </c>
      <c r="E183" s="61" t="str">
        <f>IF($B183&gt;0,'Saisie CLASSEMENT'!$L182)</f>
        <v xml:space="preserve"> </v>
      </c>
      <c r="F183" s="12" t="str">
        <f>IF($B183&gt;0,'Saisie CLASSEMENT'!$I182)</f>
        <v xml:space="preserve"> </v>
      </c>
      <c r="G183" s="12" t="str">
        <f>IF($B183&gt;0,'Saisie CLASSEMENT'!$J182)</f>
        <v xml:space="preserve"> </v>
      </c>
      <c r="H183" s="12" t="str">
        <f>IF(B183&gt;0,'Saisie CLASSEMENT'!K182)</f>
        <v xml:space="preserve"> </v>
      </c>
      <c r="I183" s="12" t="str">
        <f>IF(B183&gt;0,'Saisie CLASSEMENT'!N182)</f>
        <v xml:space="preserve"> </v>
      </c>
      <c r="J183" s="13" t="str">
        <f>IF(LEN(B183)&gt;0,'Saisie CLASSEMENT'!H182,"")</f>
        <v/>
      </c>
      <c r="K183" s="14" t="str">
        <f>IF(B183&gt;0,'Saisie CLASSEMENT'!R182)</f>
        <v/>
      </c>
    </row>
    <row r="184" spans="1:11" hidden="1">
      <c r="A184">
        <f t="shared" si="3"/>
        <v>0</v>
      </c>
      <c r="B184" s="11" t="str">
        <f>IF('Saisie CLASSEMENT'!$C183&gt;0,'Saisie CLASSEMENT'!B183,"")</f>
        <v/>
      </c>
      <c r="C184" s="11">
        <f>IF(B184&gt;0,'Saisie CLASSEMENT'!C183)</f>
        <v>0</v>
      </c>
      <c r="D184" s="61" t="str">
        <f>IF($B184&gt;0,'Saisie CLASSEMENT'!$M183)</f>
        <v xml:space="preserve"> </v>
      </c>
      <c r="E184" s="61" t="str">
        <f>IF($B184&gt;0,'Saisie CLASSEMENT'!$L183)</f>
        <v xml:space="preserve"> </v>
      </c>
      <c r="F184" s="12" t="str">
        <f>IF($B184&gt;0,'Saisie CLASSEMENT'!$I183)</f>
        <v xml:space="preserve"> </v>
      </c>
      <c r="G184" s="12" t="str">
        <f>IF($B184&gt;0,'Saisie CLASSEMENT'!$J183)</f>
        <v xml:space="preserve"> </v>
      </c>
      <c r="H184" s="12" t="str">
        <f>IF(B184&gt;0,'Saisie CLASSEMENT'!K183)</f>
        <v xml:space="preserve"> </v>
      </c>
      <c r="I184" s="12" t="str">
        <f>IF(B184&gt;0,'Saisie CLASSEMENT'!N183)</f>
        <v xml:space="preserve"> </v>
      </c>
      <c r="J184" s="13" t="str">
        <f>IF(LEN(B184)&gt;0,'Saisie CLASSEMENT'!H183,"")</f>
        <v/>
      </c>
      <c r="K184" s="14" t="str">
        <f>IF(B184&gt;0,'Saisie CLASSEMENT'!R183)</f>
        <v/>
      </c>
    </row>
    <row r="185" spans="1:11" hidden="1">
      <c r="A185">
        <f t="shared" si="3"/>
        <v>0</v>
      </c>
      <c r="B185" s="11" t="str">
        <f>IF('Saisie CLASSEMENT'!$C184&gt;0,'Saisie CLASSEMENT'!B184,"")</f>
        <v/>
      </c>
      <c r="C185" s="11">
        <f>IF(B185&gt;0,'Saisie CLASSEMENT'!C184)</f>
        <v>0</v>
      </c>
      <c r="D185" s="61" t="str">
        <f>IF($B185&gt;0,'Saisie CLASSEMENT'!$M184)</f>
        <v xml:space="preserve"> </v>
      </c>
      <c r="E185" s="61" t="str">
        <f>IF($B185&gt;0,'Saisie CLASSEMENT'!$L184)</f>
        <v xml:space="preserve"> </v>
      </c>
      <c r="F185" s="12" t="str">
        <f>IF($B185&gt;0,'Saisie CLASSEMENT'!$I184)</f>
        <v xml:space="preserve"> </v>
      </c>
      <c r="G185" s="12" t="str">
        <f>IF($B185&gt;0,'Saisie CLASSEMENT'!$J184)</f>
        <v xml:space="preserve"> </v>
      </c>
      <c r="H185" s="12" t="str">
        <f>IF(B185&gt;0,'Saisie CLASSEMENT'!K184)</f>
        <v xml:space="preserve"> </v>
      </c>
      <c r="I185" s="12" t="str">
        <f>IF(B185&gt;0,'Saisie CLASSEMENT'!N184)</f>
        <v xml:space="preserve"> </v>
      </c>
      <c r="J185" s="13" t="str">
        <f>IF(LEN(B185)&gt;0,'Saisie CLASSEMENT'!H184,"")</f>
        <v/>
      </c>
      <c r="K185" s="14" t="str">
        <f>IF(B185&gt;0,'Saisie CLASSEMENT'!R184)</f>
        <v/>
      </c>
    </row>
    <row r="186" spans="1:11" hidden="1">
      <c r="A186">
        <f t="shared" si="3"/>
        <v>0</v>
      </c>
      <c r="B186" s="11" t="str">
        <f>IF('Saisie CLASSEMENT'!$C185&gt;0,'Saisie CLASSEMENT'!B185,"")</f>
        <v/>
      </c>
      <c r="C186" s="11">
        <f>IF(B186&gt;0,'Saisie CLASSEMENT'!C185)</f>
        <v>0</v>
      </c>
      <c r="D186" s="61" t="str">
        <f>IF($B186&gt;0,'Saisie CLASSEMENT'!$M185)</f>
        <v xml:space="preserve"> </v>
      </c>
      <c r="E186" s="61" t="str">
        <f>IF($B186&gt;0,'Saisie CLASSEMENT'!$L185)</f>
        <v xml:space="preserve"> </v>
      </c>
      <c r="F186" s="12" t="str">
        <f>IF($B186&gt;0,'Saisie CLASSEMENT'!$I185)</f>
        <v xml:space="preserve"> </v>
      </c>
      <c r="G186" s="12" t="str">
        <f>IF($B186&gt;0,'Saisie CLASSEMENT'!$J185)</f>
        <v xml:space="preserve"> </v>
      </c>
      <c r="H186" s="12" t="str">
        <f>IF(B186&gt;0,'Saisie CLASSEMENT'!K185)</f>
        <v xml:space="preserve"> </v>
      </c>
      <c r="I186" s="12" t="str">
        <f>IF(B186&gt;0,'Saisie CLASSEMENT'!N185)</f>
        <v xml:space="preserve"> </v>
      </c>
      <c r="J186" s="13" t="str">
        <f>IF(LEN(B186)&gt;0,'Saisie CLASSEMENT'!H185,"")</f>
        <v/>
      </c>
      <c r="K186" s="14" t="str">
        <f>IF(B186&gt;0,'Saisie CLASSEMENT'!R185)</f>
        <v/>
      </c>
    </row>
    <row r="187" spans="1:11" hidden="1">
      <c r="A187">
        <f t="shared" si="3"/>
        <v>0</v>
      </c>
      <c r="B187" s="11" t="str">
        <f>IF('Saisie CLASSEMENT'!$C186&gt;0,'Saisie CLASSEMENT'!B186,"")</f>
        <v/>
      </c>
      <c r="C187" s="11">
        <f>IF(B187&gt;0,'Saisie CLASSEMENT'!C186)</f>
        <v>0</v>
      </c>
      <c r="D187" s="61" t="str">
        <f>IF($B187&gt;0,'Saisie CLASSEMENT'!$M186)</f>
        <v xml:space="preserve"> </v>
      </c>
      <c r="E187" s="61" t="str">
        <f>IF($B187&gt;0,'Saisie CLASSEMENT'!$L186)</f>
        <v xml:space="preserve"> </v>
      </c>
      <c r="F187" s="12" t="str">
        <f>IF($B187&gt;0,'Saisie CLASSEMENT'!$I186)</f>
        <v xml:space="preserve"> </v>
      </c>
      <c r="G187" s="12" t="str">
        <f>IF($B187&gt;0,'Saisie CLASSEMENT'!$J186)</f>
        <v xml:space="preserve"> </v>
      </c>
      <c r="H187" s="12" t="str">
        <f>IF(B187&gt;0,'Saisie CLASSEMENT'!K186)</f>
        <v xml:space="preserve"> </v>
      </c>
      <c r="I187" s="12" t="str">
        <f>IF(B187&gt;0,'Saisie CLASSEMENT'!N186)</f>
        <v xml:space="preserve"> </v>
      </c>
      <c r="J187" s="13" t="str">
        <f>IF(LEN(B187)&gt;0,'Saisie CLASSEMENT'!H186,"")</f>
        <v/>
      </c>
      <c r="K187" s="14" t="str">
        <f>IF(B187&gt;0,'Saisie CLASSEMENT'!R186)</f>
        <v/>
      </c>
    </row>
    <row r="188" spans="1:11" hidden="1">
      <c r="A188">
        <f t="shared" si="3"/>
        <v>0</v>
      </c>
      <c r="B188" s="11" t="str">
        <f>IF('Saisie CLASSEMENT'!$C187&gt;0,'Saisie CLASSEMENT'!B187,"")</f>
        <v/>
      </c>
      <c r="C188" s="11">
        <f>IF(B188&gt;0,'Saisie CLASSEMENT'!C187)</f>
        <v>0</v>
      </c>
      <c r="D188" s="61" t="str">
        <f>IF($B188&gt;0,'Saisie CLASSEMENT'!$M187)</f>
        <v xml:space="preserve"> </v>
      </c>
      <c r="E188" s="61" t="str">
        <f>IF($B188&gt;0,'Saisie CLASSEMENT'!$L187)</f>
        <v xml:space="preserve"> </v>
      </c>
      <c r="F188" s="12" t="str">
        <f>IF($B188&gt;0,'Saisie CLASSEMENT'!$I187)</f>
        <v xml:space="preserve"> </v>
      </c>
      <c r="G188" s="12" t="str">
        <f>IF($B188&gt;0,'Saisie CLASSEMENT'!$J187)</f>
        <v xml:space="preserve"> </v>
      </c>
      <c r="H188" s="12" t="str">
        <f>IF(B188&gt;0,'Saisie CLASSEMENT'!K187)</f>
        <v xml:space="preserve"> </v>
      </c>
      <c r="I188" s="12" t="str">
        <f>IF(B188&gt;0,'Saisie CLASSEMENT'!N187)</f>
        <v xml:space="preserve"> </v>
      </c>
      <c r="J188" s="13" t="str">
        <f>IF(LEN(B188)&gt;0,'Saisie CLASSEMENT'!H187,"")</f>
        <v/>
      </c>
      <c r="K188" s="14" t="str">
        <f>IF(B188&gt;0,'Saisie CLASSEMENT'!R187)</f>
        <v/>
      </c>
    </row>
    <row r="189" spans="1:11" hidden="1">
      <c r="A189">
        <f t="shared" si="3"/>
        <v>0</v>
      </c>
      <c r="B189" s="11" t="str">
        <f>IF('Saisie CLASSEMENT'!$C188&gt;0,'Saisie CLASSEMENT'!B188,"")</f>
        <v/>
      </c>
      <c r="C189" s="11">
        <f>IF(B189&gt;0,'Saisie CLASSEMENT'!C188)</f>
        <v>0</v>
      </c>
      <c r="D189" s="61" t="str">
        <f>IF($B189&gt;0,'Saisie CLASSEMENT'!$M188)</f>
        <v xml:space="preserve"> </v>
      </c>
      <c r="E189" s="61" t="str">
        <f>IF($B189&gt;0,'Saisie CLASSEMENT'!$L188)</f>
        <v xml:space="preserve"> </v>
      </c>
      <c r="F189" s="12" t="str">
        <f>IF($B189&gt;0,'Saisie CLASSEMENT'!$I188)</f>
        <v xml:space="preserve"> </v>
      </c>
      <c r="G189" s="12" t="str">
        <f>IF($B189&gt;0,'Saisie CLASSEMENT'!$J188)</f>
        <v xml:space="preserve"> </v>
      </c>
      <c r="H189" s="12" t="str">
        <f>IF(B189&gt;0,'Saisie CLASSEMENT'!K188)</f>
        <v xml:space="preserve"> </v>
      </c>
      <c r="I189" s="12" t="str">
        <f>IF(B189&gt;0,'Saisie CLASSEMENT'!N188)</f>
        <v xml:space="preserve"> </v>
      </c>
      <c r="J189" s="13" t="str">
        <f>IF(LEN(B189)&gt;0,'Saisie CLASSEMENT'!H188,"")</f>
        <v/>
      </c>
      <c r="K189" s="14" t="str">
        <f>IF(B189&gt;0,'Saisie CLASSEMENT'!R188)</f>
        <v/>
      </c>
    </row>
    <row r="190" spans="1:11" hidden="1">
      <c r="A190">
        <f t="shared" si="3"/>
        <v>0</v>
      </c>
      <c r="B190" s="11" t="str">
        <f>IF('Saisie CLASSEMENT'!$C189&gt;0,'Saisie CLASSEMENT'!B189,"")</f>
        <v/>
      </c>
      <c r="C190" s="11">
        <f>IF(B190&gt;0,'Saisie CLASSEMENT'!C189)</f>
        <v>0</v>
      </c>
      <c r="D190" s="61" t="str">
        <f>IF($B190&gt;0,'Saisie CLASSEMENT'!$M189)</f>
        <v xml:space="preserve"> </v>
      </c>
      <c r="E190" s="61" t="str">
        <f>IF($B190&gt;0,'Saisie CLASSEMENT'!$L189)</f>
        <v xml:space="preserve"> </v>
      </c>
      <c r="F190" s="12" t="str">
        <f>IF($B190&gt;0,'Saisie CLASSEMENT'!$I189)</f>
        <v xml:space="preserve"> </v>
      </c>
      <c r="G190" s="12" t="str">
        <f>IF($B190&gt;0,'Saisie CLASSEMENT'!$J189)</f>
        <v xml:space="preserve"> </v>
      </c>
      <c r="H190" s="12" t="str">
        <f>IF(B190&gt;0,'Saisie CLASSEMENT'!K189)</f>
        <v xml:space="preserve"> </v>
      </c>
      <c r="I190" s="12" t="str">
        <f>IF(B190&gt;0,'Saisie CLASSEMENT'!N189)</f>
        <v xml:space="preserve"> </v>
      </c>
      <c r="J190" s="13" t="str">
        <f>IF(LEN(B190)&gt;0,'Saisie CLASSEMENT'!H189,"")</f>
        <v/>
      </c>
      <c r="K190" s="14" t="str">
        <f>IF(B190&gt;0,'Saisie CLASSEMENT'!R189)</f>
        <v/>
      </c>
    </row>
    <row r="191" spans="1:11" hidden="1">
      <c r="A191">
        <f t="shared" si="3"/>
        <v>0</v>
      </c>
      <c r="B191" s="11" t="str">
        <f>IF('Saisie CLASSEMENT'!$C190&gt;0,'Saisie CLASSEMENT'!B190,"")</f>
        <v/>
      </c>
      <c r="C191" s="11">
        <f>IF(B191&gt;0,'Saisie CLASSEMENT'!C190)</f>
        <v>0</v>
      </c>
      <c r="D191" s="61" t="str">
        <f>IF($B191&gt;0,'Saisie CLASSEMENT'!$M190)</f>
        <v xml:space="preserve"> </v>
      </c>
      <c r="E191" s="61" t="str">
        <f>IF($B191&gt;0,'Saisie CLASSEMENT'!$L190)</f>
        <v xml:space="preserve"> </v>
      </c>
      <c r="F191" s="12" t="str">
        <f>IF($B191&gt;0,'Saisie CLASSEMENT'!$I190)</f>
        <v xml:space="preserve"> </v>
      </c>
      <c r="G191" s="12" t="str">
        <f>IF($B191&gt;0,'Saisie CLASSEMENT'!$J190)</f>
        <v xml:space="preserve"> </v>
      </c>
      <c r="H191" s="12" t="str">
        <f>IF(B191&gt;0,'Saisie CLASSEMENT'!K190)</f>
        <v xml:space="preserve"> </v>
      </c>
      <c r="I191" s="12" t="str">
        <f>IF(B191&gt;0,'Saisie CLASSEMENT'!N190)</f>
        <v xml:space="preserve"> </v>
      </c>
      <c r="J191" s="13" t="str">
        <f>IF(LEN(B191)&gt;0,'Saisie CLASSEMENT'!H190,"")</f>
        <v/>
      </c>
      <c r="K191" s="14" t="str">
        <f>IF(B191&gt;0,'Saisie CLASSEMENT'!R190)</f>
        <v/>
      </c>
    </row>
    <row r="192" spans="1:11" hidden="1">
      <c r="A192">
        <f t="shared" si="3"/>
        <v>0</v>
      </c>
      <c r="B192" s="11" t="str">
        <f>IF('Saisie CLASSEMENT'!$C191&gt;0,'Saisie CLASSEMENT'!B191,"")</f>
        <v/>
      </c>
      <c r="C192" s="11">
        <f>IF(B192&gt;0,'Saisie CLASSEMENT'!C191)</f>
        <v>0</v>
      </c>
      <c r="D192" s="61" t="str">
        <f>IF($B192&gt;0,'Saisie CLASSEMENT'!$M191)</f>
        <v xml:space="preserve"> </v>
      </c>
      <c r="E192" s="61" t="str">
        <f>IF($B192&gt;0,'Saisie CLASSEMENT'!$L191)</f>
        <v xml:space="preserve"> </v>
      </c>
      <c r="F192" s="12" t="str">
        <f>IF($B192&gt;0,'Saisie CLASSEMENT'!$I191)</f>
        <v xml:space="preserve"> </v>
      </c>
      <c r="G192" s="12" t="str">
        <f>IF($B192&gt;0,'Saisie CLASSEMENT'!$J191)</f>
        <v xml:space="preserve"> </v>
      </c>
      <c r="H192" s="12" t="str">
        <f>IF(B192&gt;0,'Saisie CLASSEMENT'!K191)</f>
        <v xml:space="preserve"> </v>
      </c>
      <c r="I192" s="12" t="str">
        <f>IF(B192&gt;0,'Saisie CLASSEMENT'!N191)</f>
        <v xml:space="preserve"> </v>
      </c>
      <c r="J192" s="13" t="str">
        <f>IF(LEN(B192)&gt;0,'Saisie CLASSEMENT'!H191,"")</f>
        <v/>
      </c>
      <c r="K192" s="14" t="str">
        <f>IF(B192&gt;0,'Saisie CLASSEMENT'!R191)</f>
        <v/>
      </c>
    </row>
    <row r="193" spans="1:11" hidden="1">
      <c r="A193">
        <f t="shared" si="3"/>
        <v>0</v>
      </c>
      <c r="B193" s="11" t="str">
        <f>IF('Saisie CLASSEMENT'!$C192&gt;0,'Saisie CLASSEMENT'!B192,"")</f>
        <v/>
      </c>
      <c r="C193" s="11">
        <f>IF(B193&gt;0,'Saisie CLASSEMENT'!C192)</f>
        <v>0</v>
      </c>
      <c r="D193" s="61" t="str">
        <f>IF($B193&gt;0,'Saisie CLASSEMENT'!$M192)</f>
        <v xml:space="preserve"> </v>
      </c>
      <c r="E193" s="61" t="str">
        <f>IF($B193&gt;0,'Saisie CLASSEMENT'!$L192)</f>
        <v xml:space="preserve"> </v>
      </c>
      <c r="F193" s="12" t="str">
        <f>IF($B193&gt;0,'Saisie CLASSEMENT'!$I192)</f>
        <v xml:space="preserve"> </v>
      </c>
      <c r="G193" s="12" t="str">
        <f>IF($B193&gt;0,'Saisie CLASSEMENT'!$J192)</f>
        <v xml:space="preserve"> </v>
      </c>
      <c r="H193" s="12" t="str">
        <f>IF(B193&gt;0,'Saisie CLASSEMENT'!K192)</f>
        <v xml:space="preserve"> </v>
      </c>
      <c r="I193" s="12" t="str">
        <f>IF(B193&gt;0,'Saisie CLASSEMENT'!N192)</f>
        <v xml:space="preserve"> </v>
      </c>
      <c r="J193" s="13" t="str">
        <f>IF(LEN(B193)&gt;0,'Saisie CLASSEMENT'!H192,"")</f>
        <v/>
      </c>
      <c r="K193" s="14" t="str">
        <f>IF(B193&gt;0,'Saisie CLASSEMENT'!R192)</f>
        <v/>
      </c>
    </row>
    <row r="194" spans="1:11" hidden="1">
      <c r="A194">
        <f t="shared" si="3"/>
        <v>0</v>
      </c>
      <c r="B194" s="11" t="str">
        <f>IF('Saisie CLASSEMENT'!$C193&gt;0,'Saisie CLASSEMENT'!B193,"")</f>
        <v/>
      </c>
      <c r="C194" s="11">
        <f>IF(B194&gt;0,'Saisie CLASSEMENT'!C193)</f>
        <v>0</v>
      </c>
      <c r="D194" s="61" t="str">
        <f>IF($B194&gt;0,'Saisie CLASSEMENT'!$M193)</f>
        <v xml:space="preserve"> </v>
      </c>
      <c r="E194" s="61" t="str">
        <f>IF($B194&gt;0,'Saisie CLASSEMENT'!$L193)</f>
        <v xml:space="preserve"> </v>
      </c>
      <c r="F194" s="12" t="str">
        <f>IF($B194&gt;0,'Saisie CLASSEMENT'!$I193)</f>
        <v xml:space="preserve"> </v>
      </c>
      <c r="G194" s="12" t="str">
        <f>IF($B194&gt;0,'Saisie CLASSEMENT'!$J193)</f>
        <v xml:space="preserve"> </v>
      </c>
      <c r="H194" s="12" t="str">
        <f>IF(B194&gt;0,'Saisie CLASSEMENT'!K193)</f>
        <v xml:space="preserve"> </v>
      </c>
      <c r="I194" s="12" t="str">
        <f>IF(B194&gt;0,'Saisie CLASSEMENT'!N193)</f>
        <v xml:space="preserve"> </v>
      </c>
      <c r="J194" s="13" t="str">
        <f>IF(LEN(B194)&gt;0,'Saisie CLASSEMENT'!H193,"")</f>
        <v/>
      </c>
      <c r="K194" s="14" t="str">
        <f>IF(B194&gt;0,'Saisie CLASSEMENT'!R193)</f>
        <v/>
      </c>
    </row>
    <row r="195" spans="1:11" hidden="1">
      <c r="A195">
        <f t="shared" si="3"/>
        <v>0</v>
      </c>
      <c r="B195" s="11" t="str">
        <f>IF('Saisie CLASSEMENT'!$C194&gt;0,'Saisie CLASSEMENT'!B194,"")</f>
        <v/>
      </c>
      <c r="C195" s="11">
        <f>IF(B195&gt;0,'Saisie CLASSEMENT'!C194)</f>
        <v>0</v>
      </c>
      <c r="D195" s="61" t="str">
        <f>IF($B195&gt;0,'Saisie CLASSEMENT'!$M194)</f>
        <v xml:space="preserve"> </v>
      </c>
      <c r="E195" s="61" t="str">
        <f>IF($B195&gt;0,'Saisie CLASSEMENT'!$L194)</f>
        <v xml:space="preserve"> </v>
      </c>
      <c r="F195" s="12" t="str">
        <f>IF($B195&gt;0,'Saisie CLASSEMENT'!$I194)</f>
        <v xml:space="preserve"> </v>
      </c>
      <c r="G195" s="12" t="str">
        <f>IF($B195&gt;0,'Saisie CLASSEMENT'!$J194)</f>
        <v xml:space="preserve"> </v>
      </c>
      <c r="H195" s="12" t="str">
        <f>IF(B195&gt;0,'Saisie CLASSEMENT'!K194)</f>
        <v xml:space="preserve"> </v>
      </c>
      <c r="I195" s="12" t="str">
        <f>IF(B195&gt;0,'Saisie CLASSEMENT'!N194)</f>
        <v xml:space="preserve"> </v>
      </c>
      <c r="J195" s="13" t="str">
        <f>IF(LEN(B195)&gt;0,'Saisie CLASSEMENT'!H194,"")</f>
        <v/>
      </c>
      <c r="K195" s="14" t="str">
        <f>IF(B195&gt;0,'Saisie CLASSEMENT'!R194)</f>
        <v/>
      </c>
    </row>
    <row r="196" spans="1:11" hidden="1">
      <c r="A196">
        <f t="shared" si="3"/>
        <v>0</v>
      </c>
      <c r="B196" s="11" t="str">
        <f>IF('Saisie CLASSEMENT'!$C195&gt;0,'Saisie CLASSEMENT'!B195,"")</f>
        <v/>
      </c>
      <c r="C196" s="11">
        <f>IF(B196&gt;0,'Saisie CLASSEMENT'!C195)</f>
        <v>0</v>
      </c>
      <c r="D196" s="61" t="str">
        <f>IF($B196&gt;0,'Saisie CLASSEMENT'!$M195)</f>
        <v xml:space="preserve"> </v>
      </c>
      <c r="E196" s="61" t="str">
        <f>IF($B196&gt;0,'Saisie CLASSEMENT'!$L195)</f>
        <v xml:space="preserve"> </v>
      </c>
      <c r="F196" s="12" t="str">
        <f>IF($B196&gt;0,'Saisie CLASSEMENT'!$I195)</f>
        <v xml:space="preserve"> </v>
      </c>
      <c r="G196" s="12" t="str">
        <f>IF($B196&gt;0,'Saisie CLASSEMENT'!$J195)</f>
        <v xml:space="preserve"> </v>
      </c>
      <c r="H196" s="12" t="str">
        <f>IF(B196&gt;0,'Saisie CLASSEMENT'!K195)</f>
        <v xml:space="preserve"> </v>
      </c>
      <c r="I196" s="12" t="str">
        <f>IF(B196&gt;0,'Saisie CLASSEMENT'!N195)</f>
        <v xml:space="preserve"> </v>
      </c>
      <c r="J196" s="13" t="str">
        <f>IF(LEN(B196)&gt;0,'Saisie CLASSEMENT'!H195,"")</f>
        <v/>
      </c>
      <c r="K196" s="14" t="str">
        <f>IF(B196&gt;0,'Saisie CLASSEMENT'!R195)</f>
        <v/>
      </c>
    </row>
    <row r="197" spans="1:11" hidden="1">
      <c r="A197">
        <f t="shared" si="3"/>
        <v>0</v>
      </c>
      <c r="B197" s="11" t="str">
        <f>IF('Saisie CLASSEMENT'!$C196&gt;0,'Saisie CLASSEMENT'!B196,"")</f>
        <v/>
      </c>
      <c r="C197" s="11">
        <f>IF(B197&gt;0,'Saisie CLASSEMENT'!C196)</f>
        <v>0</v>
      </c>
      <c r="D197" s="61" t="str">
        <f>IF($B197&gt;0,'Saisie CLASSEMENT'!$M196)</f>
        <v xml:space="preserve"> </v>
      </c>
      <c r="E197" s="61" t="str">
        <f>IF($B197&gt;0,'Saisie CLASSEMENT'!$L196)</f>
        <v xml:space="preserve"> </v>
      </c>
      <c r="F197" s="12" t="str">
        <f>IF($B197&gt;0,'Saisie CLASSEMENT'!$I196)</f>
        <v xml:space="preserve"> </v>
      </c>
      <c r="G197" s="12" t="str">
        <f>IF($B197&gt;0,'Saisie CLASSEMENT'!$J196)</f>
        <v xml:space="preserve"> </v>
      </c>
      <c r="H197" s="12" t="str">
        <f>IF(B197&gt;0,'Saisie CLASSEMENT'!K196)</f>
        <v xml:space="preserve"> </v>
      </c>
      <c r="I197" s="12" t="str">
        <f>IF(B197&gt;0,'Saisie CLASSEMENT'!N196)</f>
        <v xml:space="preserve"> </v>
      </c>
      <c r="J197" s="13" t="str">
        <f>IF(LEN(B197)&gt;0,'Saisie CLASSEMENT'!H196,"")</f>
        <v/>
      </c>
      <c r="K197" s="14" t="str">
        <f>IF(B197&gt;0,'Saisie CLASSEMENT'!R196)</f>
        <v/>
      </c>
    </row>
    <row r="198" spans="1:11" hidden="1">
      <c r="A198">
        <f t="shared" si="3"/>
        <v>0</v>
      </c>
      <c r="B198" s="11" t="str">
        <f>IF('Saisie CLASSEMENT'!$C197&gt;0,'Saisie CLASSEMENT'!B197,"")</f>
        <v/>
      </c>
      <c r="C198" s="11">
        <f>IF(B198&gt;0,'Saisie CLASSEMENT'!C197)</f>
        <v>0</v>
      </c>
      <c r="D198" s="61" t="str">
        <f>IF($B198&gt;0,'Saisie CLASSEMENT'!$M197)</f>
        <v xml:space="preserve"> </v>
      </c>
      <c r="E198" s="61" t="str">
        <f>IF($B198&gt;0,'Saisie CLASSEMENT'!$L197)</f>
        <v xml:space="preserve"> </v>
      </c>
      <c r="F198" s="12" t="str">
        <f>IF($B198&gt;0,'Saisie CLASSEMENT'!$I197)</f>
        <v xml:space="preserve"> </v>
      </c>
      <c r="G198" s="12" t="str">
        <f>IF($B198&gt;0,'Saisie CLASSEMENT'!$J197)</f>
        <v xml:space="preserve"> </v>
      </c>
      <c r="H198" s="12" t="str">
        <f>IF(B198&gt;0,'Saisie CLASSEMENT'!K197)</f>
        <v xml:space="preserve"> </v>
      </c>
      <c r="I198" s="12" t="str">
        <f>IF(B198&gt;0,'Saisie CLASSEMENT'!N197)</f>
        <v xml:space="preserve"> </v>
      </c>
      <c r="J198" s="13" t="str">
        <f>IF(LEN(B198)&gt;0,'Saisie CLASSEMENT'!H197,"")</f>
        <v/>
      </c>
      <c r="K198" s="14" t="str">
        <f>IF(B198&gt;0,'Saisie CLASSEMENT'!R197)</f>
        <v/>
      </c>
    </row>
    <row r="199" spans="1:11" hidden="1">
      <c r="A199">
        <f t="shared" si="3"/>
        <v>0</v>
      </c>
      <c r="B199" s="11" t="str">
        <f>IF('Saisie CLASSEMENT'!$C198&gt;0,'Saisie CLASSEMENT'!B198,"")</f>
        <v/>
      </c>
      <c r="C199" s="11">
        <f>IF(B199&gt;0,'Saisie CLASSEMENT'!C198)</f>
        <v>0</v>
      </c>
      <c r="D199" s="61" t="str">
        <f>IF($B199&gt;0,'Saisie CLASSEMENT'!$M198)</f>
        <v xml:space="preserve"> </v>
      </c>
      <c r="E199" s="61" t="str">
        <f>IF($B199&gt;0,'Saisie CLASSEMENT'!$L198)</f>
        <v xml:space="preserve"> </v>
      </c>
      <c r="F199" s="12" t="str">
        <f>IF($B199&gt;0,'Saisie CLASSEMENT'!$I198)</f>
        <v xml:space="preserve"> </v>
      </c>
      <c r="G199" s="12" t="str">
        <f>IF($B199&gt;0,'Saisie CLASSEMENT'!$J198)</f>
        <v xml:space="preserve"> </v>
      </c>
      <c r="H199" s="12" t="str">
        <f>IF(B199&gt;0,'Saisie CLASSEMENT'!K198)</f>
        <v xml:space="preserve"> </v>
      </c>
      <c r="I199" s="12" t="str">
        <f>IF(B199&gt;0,'Saisie CLASSEMENT'!N198)</f>
        <v xml:space="preserve"> </v>
      </c>
      <c r="J199" s="13" t="str">
        <f>IF(LEN(B199)&gt;0,'Saisie CLASSEMENT'!H198,"")</f>
        <v/>
      </c>
      <c r="K199" s="14" t="str">
        <f>IF(B199&gt;0,'Saisie CLASSEMENT'!R198)</f>
        <v/>
      </c>
    </row>
    <row r="200" spans="1:11" hidden="1">
      <c r="A200">
        <f t="shared" si="3"/>
        <v>0</v>
      </c>
      <c r="B200" s="11" t="str">
        <f>IF('Saisie CLASSEMENT'!$C199&gt;0,'Saisie CLASSEMENT'!B199,"")</f>
        <v/>
      </c>
      <c r="C200" s="11">
        <f>IF(B200&gt;0,'Saisie CLASSEMENT'!C199)</f>
        <v>0</v>
      </c>
      <c r="D200" s="61" t="str">
        <f>IF($B200&gt;0,'Saisie CLASSEMENT'!$M199)</f>
        <v xml:space="preserve"> </v>
      </c>
      <c r="E200" s="61" t="str">
        <f>IF($B200&gt;0,'Saisie CLASSEMENT'!$L199)</f>
        <v xml:space="preserve"> </v>
      </c>
      <c r="F200" s="12" t="str">
        <f>IF($B200&gt;0,'Saisie CLASSEMENT'!$I199)</f>
        <v xml:space="preserve"> </v>
      </c>
      <c r="G200" s="12" t="str">
        <f>IF($B200&gt;0,'Saisie CLASSEMENT'!$J199)</f>
        <v xml:space="preserve"> </v>
      </c>
      <c r="H200" s="12" t="str">
        <f>IF(B200&gt;0,'Saisie CLASSEMENT'!K199)</f>
        <v xml:space="preserve"> </v>
      </c>
      <c r="I200" s="12" t="str">
        <f>IF(B200&gt;0,'Saisie CLASSEMENT'!N199)</f>
        <v xml:space="preserve"> </v>
      </c>
      <c r="J200" s="13" t="str">
        <f>IF(LEN(B200)&gt;0,'Saisie CLASSEMENT'!H199,"")</f>
        <v/>
      </c>
      <c r="K200" s="14" t="str">
        <f>IF(B200&gt;0,'Saisie CLASSEMENT'!R199)</f>
        <v/>
      </c>
    </row>
    <row r="201" spans="1:11" hidden="1">
      <c r="A201">
        <f t="shared" si="3"/>
        <v>0</v>
      </c>
      <c r="B201" s="11" t="str">
        <f>IF('Saisie CLASSEMENT'!$C200&gt;0,'Saisie CLASSEMENT'!B200,"")</f>
        <v/>
      </c>
      <c r="C201" s="11">
        <f>IF(B201&gt;0,'Saisie CLASSEMENT'!C200)</f>
        <v>0</v>
      </c>
      <c r="D201" s="61" t="str">
        <f>IF($B201&gt;0,'Saisie CLASSEMENT'!$M200)</f>
        <v xml:space="preserve"> </v>
      </c>
      <c r="E201" s="61" t="str">
        <f>IF($B201&gt;0,'Saisie CLASSEMENT'!$L200)</f>
        <v xml:space="preserve"> </v>
      </c>
      <c r="F201" s="12" t="str">
        <f>IF($B201&gt;0,'Saisie CLASSEMENT'!$I200)</f>
        <v xml:space="preserve"> </v>
      </c>
      <c r="G201" s="12" t="str">
        <f>IF($B201&gt;0,'Saisie CLASSEMENT'!$J200)</f>
        <v xml:space="preserve"> </v>
      </c>
      <c r="H201" s="12" t="str">
        <f>IF(B201&gt;0,'Saisie CLASSEMENT'!K200)</f>
        <v xml:space="preserve"> </v>
      </c>
      <c r="I201" s="12" t="str">
        <f>IF(B201&gt;0,'Saisie CLASSEMENT'!N200)</f>
        <v xml:space="preserve"> </v>
      </c>
      <c r="J201" s="13" t="str">
        <f>IF(LEN(B201)&gt;0,'Saisie CLASSEMENT'!H200,"")</f>
        <v/>
      </c>
      <c r="K201" s="14" t="str">
        <f>IF(B201&gt;0,'Saisie CLASSEMENT'!R200)</f>
        <v/>
      </c>
    </row>
    <row r="202" spans="1:11" hidden="1">
      <c r="A202">
        <f t="shared" si="3"/>
        <v>0</v>
      </c>
      <c r="B202" s="11" t="str">
        <f>IF('Saisie CLASSEMENT'!$C201&gt;0,'Saisie CLASSEMENT'!B201,"")</f>
        <v/>
      </c>
      <c r="C202" s="11">
        <f>IF(B202&gt;0,'Saisie CLASSEMENT'!C201)</f>
        <v>0</v>
      </c>
      <c r="D202" s="61" t="str">
        <f>IF($B202&gt;0,'Saisie CLASSEMENT'!$M201)</f>
        <v xml:space="preserve"> </v>
      </c>
      <c r="E202" s="61" t="str">
        <f>IF($B202&gt;0,'Saisie CLASSEMENT'!$L201)</f>
        <v xml:space="preserve"> </v>
      </c>
      <c r="F202" s="12" t="str">
        <f>IF($B202&gt;0,'Saisie CLASSEMENT'!$I201)</f>
        <v xml:space="preserve"> </v>
      </c>
      <c r="G202" s="12" t="str">
        <f>IF($B202&gt;0,'Saisie CLASSEMENT'!$J201)</f>
        <v xml:space="preserve"> </v>
      </c>
      <c r="H202" s="12" t="str">
        <f>IF(B202&gt;0,'Saisie CLASSEMENT'!K201)</f>
        <v xml:space="preserve"> </v>
      </c>
      <c r="I202" s="12" t="str">
        <f>IF(B202&gt;0,'Saisie CLASSEMENT'!N201)</f>
        <v xml:space="preserve"> </v>
      </c>
      <c r="J202" s="13" t="str">
        <f>IF(LEN(B202)&gt;0,'Saisie CLASSEMENT'!H201,"")</f>
        <v/>
      </c>
      <c r="K202" s="14" t="str">
        <f>IF(B202&gt;0,'Saisie CLASSEMENT'!R201)</f>
        <v/>
      </c>
    </row>
    <row r="203" spans="1:11" hidden="1">
      <c r="A203">
        <f t="shared" si="3"/>
        <v>0</v>
      </c>
      <c r="B203" s="11" t="str">
        <f>IF('Saisie CLASSEMENT'!$C202&gt;0,'Saisie CLASSEMENT'!B202,"")</f>
        <v/>
      </c>
      <c r="C203" s="11">
        <f>IF(B203&gt;0,'Saisie CLASSEMENT'!C202)</f>
        <v>0</v>
      </c>
      <c r="D203" s="61" t="str">
        <f>IF($B203&gt;0,'Saisie CLASSEMENT'!$M202)</f>
        <v xml:space="preserve"> </v>
      </c>
      <c r="E203" s="61" t="str">
        <f>IF($B203&gt;0,'Saisie CLASSEMENT'!$L202)</f>
        <v xml:space="preserve"> </v>
      </c>
      <c r="F203" s="12" t="str">
        <f>IF($B203&gt;0,'Saisie CLASSEMENT'!$I202)</f>
        <v xml:space="preserve"> </v>
      </c>
      <c r="G203" s="12" t="str">
        <f>IF($B203&gt;0,'Saisie CLASSEMENT'!$J202)</f>
        <v xml:space="preserve"> </v>
      </c>
      <c r="H203" s="12" t="str">
        <f>IF(B203&gt;0,'Saisie CLASSEMENT'!K202)</f>
        <v xml:space="preserve"> </v>
      </c>
      <c r="I203" s="12" t="str">
        <f>IF(B203&gt;0,'Saisie CLASSEMENT'!N202)</f>
        <v xml:space="preserve"> </v>
      </c>
      <c r="J203" s="13" t="str">
        <f>IF(LEN(B203)&gt;0,'Saisie CLASSEMENT'!H202,"")</f>
        <v/>
      </c>
      <c r="K203" s="14" t="str">
        <f>IF(B203&gt;0,'Saisie CLASSEMENT'!R202)</f>
        <v/>
      </c>
    </row>
    <row r="204" spans="1:11" hidden="1">
      <c r="A204">
        <f t="shared" si="3"/>
        <v>0</v>
      </c>
      <c r="B204" s="11" t="str">
        <f>IF('Saisie CLASSEMENT'!$C203&gt;0,'Saisie CLASSEMENT'!B203,"")</f>
        <v/>
      </c>
      <c r="C204" s="11">
        <f>IF(B204&gt;0,'Saisie CLASSEMENT'!C203)</f>
        <v>0</v>
      </c>
      <c r="D204" s="61" t="str">
        <f>IF($B204&gt;0,'Saisie CLASSEMENT'!$M203)</f>
        <v xml:space="preserve"> </v>
      </c>
      <c r="E204" s="61" t="str">
        <f>IF($B204&gt;0,'Saisie CLASSEMENT'!$L203)</f>
        <v xml:space="preserve"> </v>
      </c>
      <c r="F204" s="12" t="str">
        <f>IF($B204&gt;0,'Saisie CLASSEMENT'!$I203)</f>
        <v xml:space="preserve"> </v>
      </c>
      <c r="G204" s="12" t="str">
        <f>IF($B204&gt;0,'Saisie CLASSEMENT'!$J203)</f>
        <v xml:space="preserve"> </v>
      </c>
      <c r="H204" s="12" t="str">
        <f>IF(B204&gt;0,'Saisie CLASSEMENT'!K203)</f>
        <v xml:space="preserve"> </v>
      </c>
      <c r="I204" s="12" t="str">
        <f>IF(B204&gt;0,'Saisie CLASSEMENT'!N203)</f>
        <v xml:space="preserve"> </v>
      </c>
      <c r="J204" s="13" t="str">
        <f>IF(LEN(B204)&gt;0,'Saisie CLASSEMENT'!H203,"")</f>
        <v/>
      </c>
      <c r="K204" s="14" t="str">
        <f>IF(B204&gt;0,'Saisie CLASSEMENT'!R203)</f>
        <v/>
      </c>
    </row>
    <row r="205" spans="1:11" hidden="1">
      <c r="A205">
        <f t="shared" si="3"/>
        <v>0</v>
      </c>
      <c r="B205" s="11" t="str">
        <f>IF('Saisie CLASSEMENT'!$C204&gt;0,'Saisie CLASSEMENT'!B204,"")</f>
        <v/>
      </c>
      <c r="C205" s="11">
        <f>IF(B205&gt;0,'Saisie CLASSEMENT'!C204)</f>
        <v>0</v>
      </c>
      <c r="D205" s="61" t="str">
        <f>IF($B205&gt;0,'Saisie CLASSEMENT'!$M204)</f>
        <v xml:space="preserve"> </v>
      </c>
      <c r="E205" s="61" t="str">
        <f>IF($B205&gt;0,'Saisie CLASSEMENT'!$L204)</f>
        <v xml:space="preserve"> </v>
      </c>
      <c r="F205" s="12" t="str">
        <f>IF($B205&gt;0,'Saisie CLASSEMENT'!$I204)</f>
        <v xml:space="preserve"> </v>
      </c>
      <c r="G205" s="12" t="str">
        <f>IF($B205&gt;0,'Saisie CLASSEMENT'!$J204)</f>
        <v xml:space="preserve"> </v>
      </c>
      <c r="H205" s="12" t="str">
        <f>IF(B205&gt;0,'Saisie CLASSEMENT'!K204)</f>
        <v xml:space="preserve"> </v>
      </c>
      <c r="I205" s="12" t="str">
        <f>IF(B205&gt;0,'Saisie CLASSEMENT'!N204)</f>
        <v xml:space="preserve"> </v>
      </c>
      <c r="J205" s="13" t="str">
        <f>IF(LEN(B205)&gt;0,'Saisie CLASSEMENT'!H204,"")</f>
        <v/>
      </c>
      <c r="K205" s="14" t="str">
        <f>IF(B205&gt;0,'Saisie CLASSEMENT'!R204)</f>
        <v/>
      </c>
    </row>
    <row r="206" spans="1:11" hidden="1">
      <c r="A206">
        <f t="shared" si="3"/>
        <v>0</v>
      </c>
      <c r="B206" s="11" t="str">
        <f>IF('Saisie CLASSEMENT'!$C205&gt;0,'Saisie CLASSEMENT'!B205,"")</f>
        <v/>
      </c>
      <c r="C206" s="11">
        <f>IF(B206&gt;0,'Saisie CLASSEMENT'!C205)</f>
        <v>0</v>
      </c>
      <c r="D206" s="61" t="str">
        <f>IF($B206&gt;0,'Saisie CLASSEMENT'!$M205)</f>
        <v xml:space="preserve"> </v>
      </c>
      <c r="E206" s="61" t="str">
        <f>IF($B206&gt;0,'Saisie CLASSEMENT'!$L205)</f>
        <v xml:space="preserve"> </v>
      </c>
      <c r="F206" s="12" t="str">
        <f>IF($B206&gt;0,'Saisie CLASSEMENT'!$I205)</f>
        <v xml:space="preserve"> </v>
      </c>
      <c r="G206" s="12" t="str">
        <f>IF($B206&gt;0,'Saisie CLASSEMENT'!$J205)</f>
        <v xml:space="preserve"> </v>
      </c>
      <c r="H206" s="12" t="str">
        <f>IF(B206&gt;0,'Saisie CLASSEMENT'!K205)</f>
        <v xml:space="preserve"> </v>
      </c>
      <c r="I206" s="12" t="str">
        <f>IF(B206&gt;0,'Saisie CLASSEMENT'!N205)</f>
        <v xml:space="preserve"> </v>
      </c>
      <c r="J206" s="13" t="str">
        <f>IF(LEN(B206)&gt;0,'Saisie CLASSEMENT'!H205,"")</f>
        <v/>
      </c>
      <c r="K206" s="14" t="str">
        <f>IF(B206&gt;0,'Saisie CLASSEMENT'!R205)</f>
        <v/>
      </c>
    </row>
    <row r="207" spans="1:11" hidden="1">
      <c r="A207">
        <f t="shared" si="3"/>
        <v>0</v>
      </c>
      <c r="B207" s="11" t="str">
        <f>IF('Saisie CLASSEMENT'!$C206&gt;0,'Saisie CLASSEMENT'!B206,"")</f>
        <v/>
      </c>
      <c r="C207" s="11">
        <f>IF(B207&gt;0,'Saisie CLASSEMENT'!C206)</f>
        <v>0</v>
      </c>
      <c r="D207" s="61" t="str">
        <f>IF($B207&gt;0,'Saisie CLASSEMENT'!$M206)</f>
        <v xml:space="preserve"> </v>
      </c>
      <c r="E207" s="61" t="str">
        <f>IF($B207&gt;0,'Saisie CLASSEMENT'!$L206)</f>
        <v xml:space="preserve"> </v>
      </c>
      <c r="F207" s="12" t="str">
        <f>IF($B207&gt;0,'Saisie CLASSEMENT'!$I206)</f>
        <v xml:space="preserve"> </v>
      </c>
      <c r="G207" s="12" t="str">
        <f>IF($B207&gt;0,'Saisie CLASSEMENT'!$J206)</f>
        <v xml:space="preserve"> </v>
      </c>
      <c r="H207" s="12" t="str">
        <f>IF(B207&gt;0,'Saisie CLASSEMENT'!K206)</f>
        <v xml:space="preserve"> </v>
      </c>
      <c r="I207" s="12" t="str">
        <f>IF(B207&gt;0,'Saisie CLASSEMENT'!N206)</f>
        <v xml:space="preserve"> </v>
      </c>
      <c r="J207" s="13" t="str">
        <f>IF(LEN(B207)&gt;0,'Saisie CLASSEMENT'!H206,"")</f>
        <v/>
      </c>
      <c r="K207" s="14" t="str">
        <f>IF(B207&gt;0,'Saisie CLASSEMENT'!R206)</f>
        <v/>
      </c>
    </row>
    <row r="208" spans="1:11" hidden="1">
      <c r="A208">
        <f t="shared" si="3"/>
        <v>0</v>
      </c>
      <c r="B208" s="11" t="str">
        <f>IF('Saisie CLASSEMENT'!$C207&gt;0,'Saisie CLASSEMENT'!B207,"")</f>
        <v/>
      </c>
      <c r="C208" s="11">
        <f>IF(B208&gt;0,'Saisie CLASSEMENT'!C207)</f>
        <v>0</v>
      </c>
      <c r="D208" s="61" t="str">
        <f>IF($B208&gt;0,'Saisie CLASSEMENT'!$M207)</f>
        <v xml:space="preserve"> </v>
      </c>
      <c r="E208" s="61" t="str">
        <f>IF($B208&gt;0,'Saisie CLASSEMENT'!$L207)</f>
        <v xml:space="preserve"> </v>
      </c>
      <c r="F208" s="12" t="str">
        <f>IF($B208&gt;0,'Saisie CLASSEMENT'!$I207)</f>
        <v xml:space="preserve"> </v>
      </c>
      <c r="G208" s="12" t="str">
        <f>IF($B208&gt;0,'Saisie CLASSEMENT'!$J207)</f>
        <v xml:space="preserve"> </v>
      </c>
      <c r="H208" s="12" t="str">
        <f>IF(B208&gt;0,'Saisie CLASSEMENT'!K207)</f>
        <v xml:space="preserve"> </v>
      </c>
      <c r="I208" s="12" t="str">
        <f>IF(B208&gt;0,'Saisie CLASSEMENT'!N207)</f>
        <v xml:space="preserve"> </v>
      </c>
      <c r="J208" s="13" t="str">
        <f>IF(LEN(B208)&gt;0,'Saisie CLASSEMENT'!H207,"")</f>
        <v/>
      </c>
      <c r="K208" s="14" t="str">
        <f>IF(B208&gt;0,'Saisie CLASSEMENT'!R207)</f>
        <v/>
      </c>
    </row>
    <row r="209" spans="8:8" hidden="1">
      <c r="H209" s="16"/>
    </row>
    <row r="210" spans="8:8" hidden="1">
      <c r="H210" s="16"/>
    </row>
    <row r="211" spans="8:8" hidden="1">
      <c r="H211" s="16"/>
    </row>
    <row r="212" spans="8:8" hidden="1">
      <c r="H212" s="16"/>
    </row>
    <row r="213" spans="8:8" hidden="1">
      <c r="H213" s="16"/>
    </row>
    <row r="214" spans="8:8" hidden="1">
      <c r="H214" s="16"/>
    </row>
    <row r="215" spans="8:8" hidden="1">
      <c r="H215" s="16"/>
    </row>
    <row r="216" spans="8:8" hidden="1">
      <c r="H216" s="16"/>
    </row>
    <row r="217" spans="8:8" hidden="1">
      <c r="H217" s="16"/>
    </row>
    <row r="218" spans="8:8" hidden="1">
      <c r="H218" s="16"/>
    </row>
    <row r="219" spans="8:8" hidden="1">
      <c r="H219" s="16"/>
    </row>
    <row r="220" spans="8:8" hidden="1">
      <c r="H220" s="16"/>
    </row>
    <row r="221" spans="8:8">
      <c r="H221" s="16"/>
    </row>
    <row r="222" spans="8:8">
      <c r="H222" s="16"/>
    </row>
    <row r="223" spans="8:8">
      <c r="H223" s="16"/>
    </row>
    <row r="224" spans="8:8">
      <c r="H224" s="16"/>
    </row>
    <row r="225" spans="8:8">
      <c r="H225" s="16"/>
    </row>
    <row r="226" spans="8:8">
      <c r="H226" s="16"/>
    </row>
    <row r="227" spans="8:8">
      <c r="H227" s="16"/>
    </row>
    <row r="228" spans="8:8">
      <c r="H228" s="16"/>
    </row>
    <row r="229" spans="8:8">
      <c r="H229" s="16"/>
    </row>
    <row r="230" spans="8:8">
      <c r="H230" s="16"/>
    </row>
    <row r="231" spans="8:8">
      <c r="H231" s="16"/>
    </row>
    <row r="232" spans="8:8">
      <c r="H232" s="16"/>
    </row>
    <row r="233" spans="8:8">
      <c r="H233" s="16"/>
    </row>
    <row r="234" spans="8:8">
      <c r="H234" s="16"/>
    </row>
    <row r="235" spans="8:8">
      <c r="H235" s="16"/>
    </row>
    <row r="236" spans="8:8">
      <c r="H236" s="16"/>
    </row>
    <row r="237" spans="8:8">
      <c r="H237" s="16"/>
    </row>
    <row r="238" spans="8:8">
      <c r="H238" s="16"/>
    </row>
    <row r="239" spans="8:8">
      <c r="H239" s="16"/>
    </row>
    <row r="240" spans="8:8">
      <c r="H240" s="16"/>
    </row>
    <row r="241" spans="8:8">
      <c r="H241" s="16"/>
    </row>
    <row r="242" spans="8:8">
      <c r="H242" s="16"/>
    </row>
    <row r="243" spans="8:8">
      <c r="H243" s="16"/>
    </row>
    <row r="244" spans="8:8">
      <c r="H244" s="16"/>
    </row>
    <row r="245" spans="8:8">
      <c r="H245" s="16"/>
    </row>
    <row r="246" spans="8:8">
      <c r="H246" s="16"/>
    </row>
    <row r="247" spans="8:8">
      <c r="H247" s="16"/>
    </row>
    <row r="248" spans="8:8">
      <c r="H248" s="16"/>
    </row>
    <row r="249" spans="8:8">
      <c r="H249" s="16"/>
    </row>
    <row r="311" spans="2:2">
      <c r="B311" s="15" t="str">
        <f>IF('Saisie CLASSEMENT'!$C310&gt;0,'Saisie CLASSEMENT'!B310,"")</f>
        <v/>
      </c>
    </row>
    <row r="312" spans="2:2">
      <c r="B312" s="15" t="str">
        <f>IF('Saisie CLASSEMENT'!$C311&gt;0,'Saisie CLASSEMENT'!B311,"")</f>
        <v/>
      </c>
    </row>
    <row r="313" spans="2:2">
      <c r="B313" s="15" t="str">
        <f>IF('Saisie CLASSEMENT'!$C312&gt;0,'Saisie CLASSEMENT'!B312,"")</f>
        <v/>
      </c>
    </row>
    <row r="314" spans="2:2">
      <c r="B314" s="15" t="str">
        <f>IF('Saisie CLASSEMENT'!$C313&gt;0,'Saisie CLASSEMENT'!B313,"")</f>
        <v/>
      </c>
    </row>
    <row r="315" spans="2:2">
      <c r="B315" s="15" t="str">
        <f>IF('Saisie CLASSEMENT'!$C314&gt;0,'Saisie CLASSEMENT'!B314,"")</f>
        <v/>
      </c>
    </row>
    <row r="316" spans="2:2">
      <c r="B316" s="15" t="str">
        <f>IF('Saisie CLASSEMENT'!$C315&gt;0,'Saisie CLASSEMENT'!B315,"")</f>
        <v/>
      </c>
    </row>
    <row r="317" spans="2:2">
      <c r="B317" s="15" t="str">
        <f>IF('Saisie CLASSEMENT'!$C316&gt;0,'Saisie CLASSEMENT'!B316,"")</f>
        <v/>
      </c>
    </row>
    <row r="318" spans="2:2">
      <c r="B318" s="15" t="str">
        <f>IF('Saisie CLASSEMENT'!$C317&gt;0,'Saisie CLASSEMENT'!B317,"")</f>
        <v/>
      </c>
    </row>
    <row r="319" spans="2:2">
      <c r="B319" s="15" t="str">
        <f>IF('Saisie CLASSEMENT'!$C318&gt;0,'Saisie CLASSEMENT'!B318,"")</f>
        <v/>
      </c>
    </row>
    <row r="320" spans="2:2">
      <c r="B320" s="15" t="str">
        <f>IF('Saisie CLASSEMENT'!$C319&gt;0,'Saisie CLASSEMENT'!B319,"")</f>
        <v/>
      </c>
    </row>
    <row r="321" spans="2:2">
      <c r="B321" s="15" t="str">
        <f>IF('Saisie CLASSEMENT'!$C320&gt;0,'Saisie CLASSEMENT'!B320,"")</f>
        <v/>
      </c>
    </row>
    <row r="322" spans="2:2">
      <c r="B322" s="15" t="str">
        <f>IF('Saisie CLASSEMENT'!$C321&gt;0,'Saisie CLASSEMENT'!B321,"")</f>
        <v/>
      </c>
    </row>
    <row r="323" spans="2:2">
      <c r="B323" s="15" t="str">
        <f>IF('Saisie CLASSEMENT'!$C322&gt;0,'Saisie CLASSEMENT'!B322,"")</f>
        <v/>
      </c>
    </row>
    <row r="324" spans="2:2">
      <c r="B324" s="15" t="str">
        <f>IF('Saisie CLASSEMENT'!$C323&gt;0,'Saisie CLASSEMENT'!B323,"")</f>
        <v/>
      </c>
    </row>
    <row r="325" spans="2:2">
      <c r="B325" s="15" t="str">
        <f>IF('Saisie CLASSEMENT'!$C324&gt;0,'Saisie CLASSEMENT'!B324,"")</f>
        <v/>
      </c>
    </row>
    <row r="326" spans="2:2">
      <c r="B326" s="15" t="str">
        <f>IF('Saisie CLASSEMENT'!$C325&gt;0,'Saisie CLASSEMENT'!B325,"")</f>
        <v/>
      </c>
    </row>
    <row r="327" spans="2:2">
      <c r="B327" s="15" t="str">
        <f>IF('Saisie CLASSEMENT'!$C326&gt;0,'Saisie CLASSEMENT'!B326,"")</f>
        <v/>
      </c>
    </row>
    <row r="328" spans="2:2">
      <c r="B328" s="15" t="str">
        <f>IF('Saisie CLASSEMENT'!$C327&gt;0,'Saisie CLASSEMENT'!B327,"")</f>
        <v/>
      </c>
    </row>
    <row r="329" spans="2:2">
      <c r="B329" s="15" t="str">
        <f>IF('Saisie CLASSEMENT'!$C328&gt;0,'Saisie CLASSEMENT'!B328,"")</f>
        <v/>
      </c>
    </row>
    <row r="330" spans="2:2">
      <c r="B330" s="15" t="str">
        <f>IF('Saisie CLASSEMENT'!$C329&gt;0,'Saisie CLASSEMENT'!B329,"")</f>
        <v/>
      </c>
    </row>
    <row r="331" spans="2:2">
      <c r="B331" s="15" t="str">
        <f>IF('Saisie CLASSEMENT'!$C330&gt;0,'Saisie CLASSEMENT'!B330,"")</f>
        <v/>
      </c>
    </row>
    <row r="332" spans="2:2">
      <c r="B332" s="15" t="str">
        <f>IF('Saisie CLASSEMENT'!$C331&gt;0,'Saisie CLASSEMENT'!B331,"")</f>
        <v/>
      </c>
    </row>
    <row r="333" spans="2:2">
      <c r="B333" s="15" t="str">
        <f>IF('Saisie CLASSEMENT'!$C332&gt;0,'Saisie CLASSEMENT'!B332,"")</f>
        <v/>
      </c>
    </row>
    <row r="334" spans="2:2">
      <c r="B334" s="15" t="str">
        <f>IF('Saisie CLASSEMENT'!$C333&gt;0,'Saisie CLASSEMENT'!B333,"")</f>
        <v/>
      </c>
    </row>
    <row r="335" spans="2:2">
      <c r="B335" s="15" t="str">
        <f>IF('Saisie CLASSEMENT'!$C334&gt;0,'Saisie CLASSEMENT'!B334,"")</f>
        <v/>
      </c>
    </row>
    <row r="336" spans="2:2">
      <c r="B336" s="15" t="str">
        <f>IF('Saisie CLASSEMENT'!$C335&gt;0,'Saisie CLASSEMENT'!B335,"")</f>
        <v/>
      </c>
    </row>
    <row r="337" spans="2:2">
      <c r="B337" s="15" t="str">
        <f>IF('Saisie CLASSEMENT'!$C336&gt;0,'Saisie CLASSEMENT'!B336,"")</f>
        <v/>
      </c>
    </row>
    <row r="338" spans="2:2">
      <c r="B338" s="15" t="str">
        <f>IF('Saisie CLASSEMENT'!$C337&gt;0,'Saisie CLASSEMENT'!B337,"")</f>
        <v/>
      </c>
    </row>
    <row r="339" spans="2:2">
      <c r="B339" s="15" t="str">
        <f>IF('Saisie CLASSEMENT'!$C338&gt;0,'Saisie CLASSEMENT'!B338,"")</f>
        <v/>
      </c>
    </row>
    <row r="340" spans="2:2">
      <c r="B340" s="15" t="str">
        <f>IF('Saisie CLASSEMENT'!$C339&gt;0,'Saisie CLASSEMENT'!B339,"")</f>
        <v/>
      </c>
    </row>
    <row r="341" spans="2:2">
      <c r="B341" s="15" t="str">
        <f>IF('Saisie CLASSEMENT'!$C340&gt;0,'Saisie CLASSEMENT'!B340,"")</f>
        <v/>
      </c>
    </row>
    <row r="342" spans="2:2">
      <c r="B342" s="15" t="str">
        <f>IF('Saisie CLASSEMENT'!$C341&gt;0,'Saisie CLASSEMENT'!B341,"")</f>
        <v/>
      </c>
    </row>
    <row r="343" spans="2:2">
      <c r="B343" s="15" t="str">
        <f>IF('Saisie CLASSEMENT'!$C342&gt;0,'Saisie CLASSEMENT'!B342,"")</f>
        <v/>
      </c>
    </row>
    <row r="344" spans="2:2">
      <c r="B344" s="15" t="str">
        <f>IF('Saisie CLASSEMENT'!$C343&gt;0,'Saisie CLASSEMENT'!B343,"")</f>
        <v/>
      </c>
    </row>
    <row r="345" spans="2:2">
      <c r="B345" s="15" t="str">
        <f>IF('Saisie CLASSEMENT'!$C344&gt;0,'Saisie CLASSEMENT'!B344,"")</f>
        <v/>
      </c>
    </row>
    <row r="346" spans="2:2">
      <c r="B346" s="15" t="str">
        <f>IF('Saisie CLASSEMENT'!$C345&gt;0,'Saisie CLASSEMENT'!B345,"")</f>
        <v/>
      </c>
    </row>
    <row r="347" spans="2:2">
      <c r="B347" s="15" t="str">
        <f>IF('Saisie CLASSEMENT'!$C346&gt;0,'Saisie CLASSEMENT'!B346,"")</f>
        <v/>
      </c>
    </row>
    <row r="348" spans="2:2">
      <c r="B348" s="15" t="str">
        <f>IF('Saisie CLASSEMENT'!$C347&gt;0,'Saisie CLASSEMENT'!B347,"")</f>
        <v/>
      </c>
    </row>
    <row r="349" spans="2:2">
      <c r="B349" s="15" t="str">
        <f>IF('Saisie CLASSEMENT'!$C348&gt;0,'Saisie CLASSEMENT'!B348,"")</f>
        <v/>
      </c>
    </row>
    <row r="350" spans="2:2">
      <c r="B350" s="15" t="str">
        <f>IF('Saisie CLASSEMENT'!$C349&gt;0,'Saisie CLASSEMENT'!B349,"")</f>
        <v/>
      </c>
    </row>
    <row r="351" spans="2:2">
      <c r="B351" s="15" t="str">
        <f>IF('Saisie CLASSEMENT'!$C350&gt;0,'Saisie CLASSEMENT'!B350,"")</f>
        <v/>
      </c>
    </row>
    <row r="352" spans="2:2">
      <c r="B352" s="15" t="str">
        <f>IF('Saisie CLASSEMENT'!$C351&gt;0,'Saisie CLASSEMENT'!B351,"")</f>
        <v/>
      </c>
    </row>
    <row r="353" spans="2:2">
      <c r="B353" s="15" t="str">
        <f>IF('Saisie CLASSEMENT'!$C352&gt;0,'Saisie CLASSEMENT'!B352,"")</f>
        <v/>
      </c>
    </row>
    <row r="354" spans="2:2">
      <c r="B354" s="15" t="str">
        <f>IF('Saisie CLASSEMENT'!$C353&gt;0,'Saisie CLASSEMENT'!B353,"")</f>
        <v/>
      </c>
    </row>
    <row r="355" spans="2:2">
      <c r="B355" s="15" t="str">
        <f>IF('Saisie CLASSEMENT'!$C354&gt;0,'Saisie CLASSEMENT'!B354,"")</f>
        <v/>
      </c>
    </row>
    <row r="356" spans="2:2">
      <c r="B356" s="15" t="str">
        <f>IF('Saisie CLASSEMENT'!$C355&gt;0,'Saisie CLASSEMENT'!B355,"")</f>
        <v/>
      </c>
    </row>
    <row r="357" spans="2:2">
      <c r="B357" s="15" t="str">
        <f>IF('Saisie CLASSEMENT'!$C356&gt;0,'Saisie CLASSEMENT'!B356,"")</f>
        <v/>
      </c>
    </row>
    <row r="358" spans="2:2">
      <c r="B358" s="15" t="str">
        <f>IF('Saisie CLASSEMENT'!$C357&gt;0,'Saisie CLASSEMENT'!B357,"")</f>
        <v/>
      </c>
    </row>
    <row r="359" spans="2:2">
      <c r="B359" s="15" t="str">
        <f>IF('Saisie CLASSEMENT'!$C358&gt;0,'Saisie CLASSEMENT'!B358,"")</f>
        <v/>
      </c>
    </row>
    <row r="360" spans="2:2">
      <c r="B360" s="15" t="str">
        <f>IF('Saisie CLASSEMENT'!$C359&gt;0,'Saisie CLASSEMENT'!B359,"")</f>
        <v/>
      </c>
    </row>
    <row r="361" spans="2:2">
      <c r="B361" s="15" t="str">
        <f>IF('Saisie CLASSEMENT'!$C360&gt;0,'Saisie CLASSEMENT'!B360,"")</f>
        <v/>
      </c>
    </row>
    <row r="362" spans="2:2">
      <c r="B362" s="15" t="str">
        <f>IF('Saisie CLASSEMENT'!$C361&gt;0,'Saisie CLASSEMENT'!B361,"")</f>
        <v/>
      </c>
    </row>
    <row r="363" spans="2:2">
      <c r="B363" s="15" t="str">
        <f>IF('Saisie CLASSEMENT'!$C362&gt;0,'Saisie CLASSEMENT'!B362,"")</f>
        <v/>
      </c>
    </row>
    <row r="364" spans="2:2">
      <c r="B364" s="15" t="str">
        <f>IF('Saisie CLASSEMENT'!$C363&gt;0,'Saisie CLASSEMENT'!B363,"")</f>
        <v/>
      </c>
    </row>
    <row r="365" spans="2:2">
      <c r="B365" s="15" t="str">
        <f>IF('Saisie CLASSEMENT'!$C364&gt;0,'Saisie CLASSEMENT'!B364,"")</f>
        <v/>
      </c>
    </row>
    <row r="366" spans="2:2">
      <c r="B366" s="15" t="str">
        <f>IF('Saisie CLASSEMENT'!$C365&gt;0,'Saisie CLASSEMENT'!B365,"")</f>
        <v/>
      </c>
    </row>
    <row r="367" spans="2:2">
      <c r="B367" s="15" t="str">
        <f>IF('Saisie CLASSEMENT'!$C366&gt;0,'Saisie CLASSEMENT'!B366,"")</f>
        <v/>
      </c>
    </row>
    <row r="368" spans="2:2">
      <c r="B368" s="15" t="str">
        <f>IF('Saisie CLASSEMENT'!$C367&gt;0,'Saisie CLASSEMENT'!B367,"")</f>
        <v/>
      </c>
    </row>
    <row r="369" spans="2:2">
      <c r="B369" s="15" t="str">
        <f>IF('Saisie CLASSEMENT'!$C368&gt;0,'Saisie CLASSEMENT'!B368,"")</f>
        <v/>
      </c>
    </row>
    <row r="370" spans="2:2">
      <c r="B370" s="15" t="str">
        <f>IF('Saisie CLASSEMENT'!$C369&gt;0,'Saisie CLASSEMENT'!B369,"")</f>
        <v/>
      </c>
    </row>
    <row r="371" spans="2:2">
      <c r="B371" s="15" t="str">
        <f>IF('Saisie CLASSEMENT'!$C370&gt;0,'Saisie CLASSEMENT'!B370,"")</f>
        <v/>
      </c>
    </row>
    <row r="372" spans="2:2">
      <c r="B372" s="15" t="str">
        <f>IF('Saisie CLASSEMENT'!$C371&gt;0,'Saisie CLASSEMENT'!B371,"")</f>
        <v/>
      </c>
    </row>
    <row r="373" spans="2:2">
      <c r="B373" s="15" t="str">
        <f>IF('Saisie CLASSEMENT'!$C372&gt;0,'Saisie CLASSEMENT'!B372,"")</f>
        <v/>
      </c>
    </row>
    <row r="374" spans="2:2">
      <c r="B374" s="15" t="str">
        <f>IF('Saisie CLASSEMENT'!$C373&gt;0,'Saisie CLASSEMENT'!B373,"")</f>
        <v/>
      </c>
    </row>
    <row r="375" spans="2:2">
      <c r="B375" s="15" t="str">
        <f>IF('Saisie CLASSEMENT'!$C374&gt;0,'Saisie CLASSEMENT'!B374,"")</f>
        <v/>
      </c>
    </row>
    <row r="376" spans="2:2">
      <c r="B376" s="15" t="str">
        <f>IF('Saisie CLASSEMENT'!$C375&gt;0,'Saisie CLASSEMENT'!B375,"")</f>
        <v/>
      </c>
    </row>
    <row r="377" spans="2:2">
      <c r="B377" s="15" t="str">
        <f>IF('Saisie CLASSEMENT'!$C376&gt;0,'Saisie CLASSEMENT'!B376,"")</f>
        <v/>
      </c>
    </row>
    <row r="378" spans="2:2">
      <c r="B378" s="15" t="str">
        <f>IF('Saisie CLASSEMENT'!$C377&gt;0,'Saisie CLASSEMENT'!B377,"")</f>
        <v/>
      </c>
    </row>
    <row r="379" spans="2:2">
      <c r="B379" s="15" t="str">
        <f>IF('Saisie CLASSEMENT'!$C378&gt;0,'Saisie CLASSEMENT'!B378,"")</f>
        <v/>
      </c>
    </row>
    <row r="380" spans="2:2">
      <c r="B380" s="15" t="str">
        <f>IF('Saisie CLASSEMENT'!$C379&gt;0,'Saisie CLASSEMENT'!B379,"")</f>
        <v/>
      </c>
    </row>
    <row r="381" spans="2:2">
      <c r="B381" s="15" t="str">
        <f>IF('Saisie CLASSEMENT'!$C380&gt;0,'Saisie CLASSEMENT'!B380,"")</f>
        <v/>
      </c>
    </row>
    <row r="382" spans="2:2">
      <c r="B382" s="15" t="str">
        <f>IF('Saisie CLASSEMENT'!$C381&gt;0,'Saisie CLASSEMENT'!B381,"")</f>
        <v/>
      </c>
    </row>
    <row r="383" spans="2:2">
      <c r="B383" s="15" t="str">
        <f>IF('Saisie CLASSEMENT'!$C382&gt;0,'Saisie CLASSEMENT'!B382,"")</f>
        <v/>
      </c>
    </row>
    <row r="384" spans="2:2">
      <c r="B384" s="15" t="str">
        <f>IF('Saisie CLASSEMENT'!$C383&gt;0,'Saisie CLASSEMENT'!B383,"")</f>
        <v/>
      </c>
    </row>
    <row r="385" spans="2:2">
      <c r="B385" s="15" t="str">
        <f>IF('Saisie CLASSEMENT'!$C384&gt;0,'Saisie CLASSEMENT'!B384,"")</f>
        <v/>
      </c>
    </row>
    <row r="386" spans="2:2">
      <c r="B386" s="15" t="str">
        <f>IF('Saisie CLASSEMENT'!$C385&gt;0,'Saisie CLASSEMENT'!B385,"")</f>
        <v/>
      </c>
    </row>
    <row r="387" spans="2:2">
      <c r="B387" s="15" t="str">
        <f>IF('Saisie CLASSEMENT'!$C386&gt;0,'Saisie CLASSEMENT'!B386,"")</f>
        <v/>
      </c>
    </row>
    <row r="388" spans="2:2">
      <c r="B388" s="15" t="str">
        <f>IF('Saisie CLASSEMENT'!$C387&gt;0,'Saisie CLASSEMENT'!B387,"")</f>
        <v/>
      </c>
    </row>
    <row r="389" spans="2:2">
      <c r="B389" s="15" t="str">
        <f>IF('Saisie CLASSEMENT'!$C388&gt;0,'Saisie CLASSEMENT'!B388,"")</f>
        <v/>
      </c>
    </row>
    <row r="390" spans="2:2">
      <c r="B390" s="15" t="str">
        <f>IF('Saisie CLASSEMENT'!$C389&gt;0,'Saisie CLASSEMENT'!B389,"")</f>
        <v/>
      </c>
    </row>
    <row r="391" spans="2:2">
      <c r="B391" s="15" t="str">
        <f>IF('Saisie CLASSEMENT'!$C390&gt;0,'Saisie CLASSEMENT'!B390,"")</f>
        <v/>
      </c>
    </row>
    <row r="392" spans="2:2">
      <c r="B392" s="15" t="str">
        <f>IF('Saisie CLASSEMENT'!$C391&gt;0,'Saisie CLASSEMENT'!B391,"")</f>
        <v/>
      </c>
    </row>
    <row r="393" spans="2:2">
      <c r="B393" s="15" t="str">
        <f>IF('Saisie CLASSEMENT'!$C392&gt;0,'Saisie CLASSEMENT'!B392,"")</f>
        <v/>
      </c>
    </row>
  </sheetData>
  <sheetProtection password="EFB0" sheet="1" objects="1" scenarios="1" selectLockedCells="1"/>
  <mergeCells count="6">
    <mergeCell ref="B7:F7"/>
    <mergeCell ref="B4:I4"/>
    <mergeCell ref="B6:E6"/>
    <mergeCell ref="B1:K1"/>
    <mergeCell ref="B2:K2"/>
    <mergeCell ref="B3:K3"/>
  </mergeCells>
  <phoneticPr fontId="0" type="noConversion"/>
  <printOptions horizontalCentered="1"/>
  <pageMargins left="0.19685039370078741" right="0.19685039370078741" top="0.31496062992125984" bottom="0.27559055118110237" header="0.27559055118110237" footer="0.11811023622047245"/>
  <pageSetup paperSize="9" scale="78" fitToHeight="0" orientation="portrait" horizontalDpi="4294967295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8">
    <tabColor rgb="FFFFFF00"/>
    <pageSetUpPr fitToPage="1"/>
  </sheetPr>
  <dimension ref="A1:K389"/>
  <sheetViews>
    <sheetView showGridLines="0" showZeros="0" topLeftCell="B1" zoomScale="90" zoomScaleNormal="90" workbookViewId="0">
      <selection activeCell="A2" sqref="A2:A220"/>
    </sheetView>
  </sheetViews>
  <sheetFormatPr baseColWidth="10" defaultColWidth="11.44140625" defaultRowHeight="13.2"/>
  <cols>
    <col min="1" max="1" width="11.44140625" hidden="1" customWidth="1"/>
    <col min="2" max="2" width="7.5546875" customWidth="1"/>
    <col min="3" max="3" width="9.44140625" style="15" customWidth="1"/>
    <col min="4" max="4" width="16" style="1" customWidth="1"/>
    <col min="5" max="5" width="13.6640625" style="1" customWidth="1"/>
    <col min="6" max="6" width="5.6640625" bestFit="1" customWidth="1"/>
    <col min="7" max="7" width="9" bestFit="1" customWidth="1"/>
    <col min="8" max="8" width="29.88671875" style="1" bestFit="1" customWidth="1"/>
    <col min="9" max="9" width="11" bestFit="1" customWidth="1"/>
    <col min="10" max="10" width="9.5546875" customWidth="1"/>
  </cols>
  <sheetData>
    <row r="1" spans="1:11" ht="15.75" customHeight="1">
      <c r="A1">
        <v>220</v>
      </c>
      <c r="B1" s="825" t="str">
        <f>'Données épreuves'!B15</f>
        <v/>
      </c>
      <c r="C1" s="825"/>
      <c r="D1" s="825"/>
      <c r="E1" s="825"/>
      <c r="F1" s="825"/>
      <c r="G1" s="825"/>
      <c r="H1" s="825"/>
      <c r="I1" s="825"/>
      <c r="J1" s="825"/>
      <c r="K1" s="825"/>
    </row>
    <row r="2" spans="1:11" ht="15.75" hidden="1" customHeight="1">
      <c r="B2" s="825" t="str">
        <f>'Edition Class Cat1'!B2</f>
        <v>Classement Catégorie</v>
      </c>
      <c r="C2" s="825"/>
      <c r="D2" s="825"/>
      <c r="E2" s="825"/>
      <c r="F2" s="825"/>
      <c r="G2" s="825"/>
      <c r="H2" s="825"/>
      <c r="I2" s="825"/>
      <c r="J2" s="825"/>
      <c r="K2" s="825"/>
    </row>
    <row r="3" spans="1:11" ht="15.75" customHeight="1">
      <c r="A3">
        <v>1</v>
      </c>
      <c r="B3" s="826" t="str">
        <f>'Edition Class Cat1'!B3</f>
        <v xml:space="preserve">2ème - 1ère    </v>
      </c>
      <c r="C3" s="826"/>
      <c r="D3" s="826"/>
      <c r="E3" s="826"/>
      <c r="F3" s="826"/>
      <c r="G3" s="826"/>
      <c r="H3" s="826"/>
      <c r="I3" s="826"/>
      <c r="J3" s="826"/>
      <c r="K3" s="826"/>
    </row>
    <row r="4" spans="1:11" ht="15.75" customHeight="1" thickBot="1">
      <c r="A4">
        <v>1</v>
      </c>
      <c r="B4" s="823" t="str">
        <f>CONCATENATE("Organisateur : ",'Données épreuves'!B20)</f>
        <v xml:space="preserve">Organisateur : </v>
      </c>
      <c r="C4" s="823"/>
      <c r="D4" s="823"/>
      <c r="E4" s="823"/>
      <c r="F4" s="823"/>
      <c r="G4" s="823"/>
      <c r="H4" s="823"/>
      <c r="I4" s="823"/>
      <c r="J4" s="333"/>
    </row>
    <row r="5" spans="1:11" ht="23.25" customHeight="1" thickBot="1">
      <c r="A5">
        <v>1</v>
      </c>
      <c r="B5" s="26" t="s">
        <v>131</v>
      </c>
      <c r="C5" s="26" t="s">
        <v>129</v>
      </c>
      <c r="D5" s="28" t="s">
        <v>333</v>
      </c>
      <c r="E5" s="27" t="s">
        <v>60</v>
      </c>
      <c r="F5" s="27" t="s">
        <v>58</v>
      </c>
      <c r="G5" s="27" t="s">
        <v>59</v>
      </c>
      <c r="H5" s="28" t="s">
        <v>132</v>
      </c>
      <c r="I5" s="27" t="s">
        <v>61</v>
      </c>
      <c r="J5" s="26" t="s">
        <v>133</v>
      </c>
      <c r="K5" s="26" t="s">
        <v>134</v>
      </c>
    </row>
    <row r="6" spans="1:11" hidden="1">
      <c r="A6">
        <f>IF(LEN(B6)&gt;0,1,0)</f>
        <v>0</v>
      </c>
      <c r="B6" s="11" t="str">
        <f>'Edition Class Cat1'!B6</f>
        <v/>
      </c>
      <c r="C6" s="11">
        <f>'Edition Class Cat1'!D6</f>
        <v>0</v>
      </c>
      <c r="D6" s="61" t="str">
        <f>IF(LEN($B6)&gt;0,VLOOKUP($C6,Engagés!$C$10:$G$250,4,FALSE),"")</f>
        <v/>
      </c>
      <c r="E6" s="61" t="str">
        <f>IF(LEN($B6)&gt;0,VLOOKUP($C6,Engagés!$C$10:$G$250,5,FALSE),"")</f>
        <v/>
      </c>
      <c r="F6" s="12" t="str">
        <f>IF(LEN($B6)&gt;0,VLOOKUP($C6,Engagés!$C$10:$K$250,6,FALSE),"")</f>
        <v/>
      </c>
      <c r="G6" s="12" t="str">
        <f>IF(LEN($B6)&gt;0,VLOOKUP($C6,Engagés!$C$10:$K$250,7,FALSE),"")</f>
        <v/>
      </c>
      <c r="H6" s="12" t="str">
        <f>IF(LEN($B6)&gt;0,VLOOKUP($C6,Engagés!$C$10:$K$250,8,FALSE),"")</f>
        <v/>
      </c>
      <c r="I6" s="12" t="str">
        <f>IF(LEN($B6)&gt;0,VLOOKUP($C6,Engagés!$C$10:$K$250,9,FALSE),"")</f>
        <v/>
      </c>
      <c r="J6" s="13" t="str">
        <f>IF(LEN($B6)&gt;0,VLOOKUP($C6,'Saisie CLASSEMENT'!$C$8:$H$252,6,FALSE),"")</f>
        <v/>
      </c>
      <c r="K6" s="14" t="str">
        <f>J6</f>
        <v/>
      </c>
    </row>
    <row r="7" spans="1:11" hidden="1">
      <c r="A7">
        <f t="shared" ref="A7:A70" si="0">IF(LEN(B7)&gt;0,1,0)</f>
        <v>0</v>
      </c>
      <c r="B7" s="11" t="str">
        <f>'Edition Class Cat1'!B7</f>
        <v/>
      </c>
      <c r="C7" s="11">
        <f>'Edition Class Cat1'!D7</f>
        <v>0</v>
      </c>
      <c r="D7" s="61" t="str">
        <f>IF(LEN($B7)&gt;0,VLOOKUP($C7,Engagés!$C$10:$G$250,4,FALSE),"")</f>
        <v/>
      </c>
      <c r="E7" s="61" t="str">
        <f>IF(LEN($B7)&gt;0,VLOOKUP($C7,Engagés!$C$10:$G$250,5,FALSE),"")</f>
        <v/>
      </c>
      <c r="F7" s="12" t="str">
        <f>IF(LEN($B7)&gt;0,VLOOKUP($C7,Engagés!$C$10:$K$250,6,FALSE),"")</f>
        <v/>
      </c>
      <c r="G7" s="12" t="str">
        <f>IF(LEN($B7)&gt;0,VLOOKUP($C7,Engagés!$C$10:$K$250,7,FALSE),"")</f>
        <v/>
      </c>
      <c r="H7" s="12" t="str">
        <f>IF(LEN($B7)&gt;0,VLOOKUP($C7,Engagés!$C$10:$K$250,8,FALSE),"")</f>
        <v/>
      </c>
      <c r="I7" s="12" t="str">
        <f>IF(LEN($B7)&gt;0,VLOOKUP($C7,Engagés!$C$10:$K$250,9,FALSE),"")</f>
        <v/>
      </c>
      <c r="J7" s="13" t="str">
        <f>IF(LEN($B7)&gt;0,VLOOKUP($C7,'Saisie CLASSEMENT'!$C$8:$H$252,6,FALSE),"")</f>
        <v/>
      </c>
      <c r="K7" s="14" t="str">
        <f>'Edition Class Cat1'!J7</f>
        <v/>
      </c>
    </row>
    <row r="8" spans="1:11" hidden="1">
      <c r="A8">
        <f t="shared" si="0"/>
        <v>0</v>
      </c>
      <c r="B8" s="11" t="str">
        <f>'Edition Class Cat1'!B8</f>
        <v/>
      </c>
      <c r="C8" s="11">
        <f>'Edition Class Cat1'!D8</f>
        <v>0</v>
      </c>
      <c r="D8" s="61" t="str">
        <f>IF(LEN($B8)&gt;0,VLOOKUP($C8,Engagés!$C$10:$G$250,4,FALSE),"")</f>
        <v/>
      </c>
      <c r="E8" s="61" t="str">
        <f>IF(LEN($B8)&gt;0,VLOOKUP($C8,Engagés!$C$10:$G$250,5,FALSE),"")</f>
        <v/>
      </c>
      <c r="F8" s="12" t="str">
        <f>IF(LEN($B8)&gt;0,VLOOKUP($C8,Engagés!$C$10:$K$250,6,FALSE),"")</f>
        <v/>
      </c>
      <c r="G8" s="12" t="str">
        <f>IF(LEN($B8)&gt;0,VLOOKUP($C8,Engagés!$C$10:$K$250,7,FALSE),"")</f>
        <v/>
      </c>
      <c r="H8" s="12" t="str">
        <f>IF(LEN($B8)&gt;0,VLOOKUP($C8,Engagés!$C$10:$K$250,8,FALSE),"")</f>
        <v/>
      </c>
      <c r="I8" s="12" t="str">
        <f>IF(LEN($B8)&gt;0,VLOOKUP($C8,Engagés!$C$10:$K$250,9,FALSE),"")</f>
        <v/>
      </c>
      <c r="J8" s="13" t="str">
        <f>IF(LEN($B8)&gt;0,VLOOKUP($C8,'Saisie CLASSEMENT'!$C$8:$H$252,6,FALSE),"")</f>
        <v/>
      </c>
      <c r="K8" s="14" t="str">
        <f>'Edition Class Cat1'!J8</f>
        <v/>
      </c>
    </row>
    <row r="9" spans="1:11" hidden="1">
      <c r="A9">
        <f t="shared" si="0"/>
        <v>0</v>
      </c>
      <c r="B9" s="11" t="str">
        <f>'Edition Class Cat1'!B9</f>
        <v/>
      </c>
      <c r="C9" s="11">
        <f>'Edition Class Cat1'!D9</f>
        <v>0</v>
      </c>
      <c r="D9" s="61" t="str">
        <f>IF(LEN($B9)&gt;0,VLOOKUP($C9,Engagés!$C$10:$G$250,4,FALSE),"")</f>
        <v/>
      </c>
      <c r="E9" s="61" t="str">
        <f>IF(LEN($B9)&gt;0,VLOOKUP($C9,Engagés!$C$10:$G$250,5,FALSE),"")</f>
        <v/>
      </c>
      <c r="F9" s="12" t="str">
        <f>IF(LEN($B9)&gt;0,VLOOKUP($C9,Engagés!$C$10:$K$250,6,FALSE),"")</f>
        <v/>
      </c>
      <c r="G9" s="12" t="str">
        <f>IF(LEN($B9)&gt;0,VLOOKUP($C9,Engagés!$C$10:$K$250,7,FALSE),"")</f>
        <v/>
      </c>
      <c r="H9" s="12" t="str">
        <f>IF(LEN($B9)&gt;0,VLOOKUP($C9,Engagés!$C$10:$K$250,8,FALSE),"")</f>
        <v/>
      </c>
      <c r="I9" s="12" t="str">
        <f>IF(LEN($B9)&gt;0,VLOOKUP($C9,Engagés!$C$10:$K$250,9,FALSE),"")</f>
        <v/>
      </c>
      <c r="J9" s="13" t="str">
        <f>IF(LEN($B9)&gt;0,VLOOKUP($C9,'Saisie CLASSEMENT'!$C$8:$H$252,6,FALSE),"")</f>
        <v/>
      </c>
      <c r="K9" s="14" t="str">
        <f>'Edition Class Cat1'!J9</f>
        <v/>
      </c>
    </row>
    <row r="10" spans="1:11" hidden="1">
      <c r="A10">
        <f t="shared" si="0"/>
        <v>0</v>
      </c>
      <c r="B10" s="11" t="str">
        <f>'Edition Class Cat1'!B10</f>
        <v/>
      </c>
      <c r="C10" s="11">
        <f>'Edition Class Cat1'!D10</f>
        <v>0</v>
      </c>
      <c r="D10" s="61" t="str">
        <f>IF(LEN($B10)&gt;0,VLOOKUP($C10,Engagés!$C$10:$G$250,4,FALSE),"")</f>
        <v/>
      </c>
      <c r="E10" s="61" t="str">
        <f>IF(LEN($B10)&gt;0,VLOOKUP($C10,Engagés!$C$10:$G$250,5,FALSE),"")</f>
        <v/>
      </c>
      <c r="F10" s="12" t="str">
        <f>IF(LEN($B10)&gt;0,VLOOKUP($C10,Engagés!$C$10:$K$250,6,FALSE),"")</f>
        <v/>
      </c>
      <c r="G10" s="12" t="str">
        <f>IF(LEN($B10)&gt;0,VLOOKUP($C10,Engagés!$C$10:$K$250,7,FALSE),"")</f>
        <v/>
      </c>
      <c r="H10" s="12" t="str">
        <f>IF(LEN($B10)&gt;0,VLOOKUP($C10,Engagés!$C$10:$K$250,8,FALSE),"")</f>
        <v/>
      </c>
      <c r="I10" s="12" t="str">
        <f>IF(LEN($B10)&gt;0,VLOOKUP($C10,Engagés!$C$10:$K$250,9,FALSE),"")</f>
        <v/>
      </c>
      <c r="J10" s="13" t="str">
        <f>IF(LEN($B10)&gt;0,VLOOKUP($C10,'Saisie CLASSEMENT'!$C$8:$H$252,6,FALSE),"")</f>
        <v/>
      </c>
      <c r="K10" s="14" t="str">
        <f>'Edition Class Cat1'!J10</f>
        <v/>
      </c>
    </row>
    <row r="11" spans="1:11" hidden="1">
      <c r="A11">
        <f t="shared" si="0"/>
        <v>0</v>
      </c>
      <c r="B11" s="11" t="str">
        <f>'Edition Class Cat1'!B11</f>
        <v/>
      </c>
      <c r="C11" s="11">
        <f>'Edition Class Cat1'!D11</f>
        <v>0</v>
      </c>
      <c r="D11" s="61" t="str">
        <f>IF(LEN($B11)&gt;0,VLOOKUP($C11,Engagés!$C$10:$G$250,4,FALSE),"")</f>
        <v/>
      </c>
      <c r="E11" s="61" t="str">
        <f>IF(LEN($B11)&gt;0,VLOOKUP($C11,Engagés!$C$10:$G$250,5,FALSE),"")</f>
        <v/>
      </c>
      <c r="F11" s="12" t="str">
        <f>IF(LEN($B11)&gt;0,VLOOKUP($C11,Engagés!$C$10:$K$250,6,FALSE),"")</f>
        <v/>
      </c>
      <c r="G11" s="12" t="str">
        <f>IF(LEN($B11)&gt;0,VLOOKUP($C11,Engagés!$C$10:$K$250,7,FALSE),"")</f>
        <v/>
      </c>
      <c r="H11" s="12" t="str">
        <f>IF(LEN($B11)&gt;0,VLOOKUP($C11,Engagés!$C$10:$K$250,8,FALSE),"")</f>
        <v/>
      </c>
      <c r="I11" s="12" t="str">
        <f>IF(LEN($B11)&gt;0,VLOOKUP($C11,Engagés!$C$10:$K$250,9,FALSE),"")</f>
        <v/>
      </c>
      <c r="J11" s="13" t="str">
        <f>IF(LEN($B11)&gt;0,VLOOKUP($C11,'Saisie CLASSEMENT'!$C$8:$H$252,6,FALSE),"")</f>
        <v/>
      </c>
      <c r="K11" s="14" t="str">
        <f>'Edition Class Cat1'!J11</f>
        <v/>
      </c>
    </row>
    <row r="12" spans="1:11" hidden="1">
      <c r="A12">
        <f t="shared" si="0"/>
        <v>0</v>
      </c>
      <c r="B12" s="11" t="str">
        <f>'Edition Class Cat1'!B12</f>
        <v/>
      </c>
      <c r="C12" s="11">
        <f>'Edition Class Cat1'!D12</f>
        <v>0</v>
      </c>
      <c r="D12" s="61" t="str">
        <f>IF(LEN($B12)&gt;0,VLOOKUP($C12,Engagés!$C$10:$G$250,4,FALSE),"")</f>
        <v/>
      </c>
      <c r="E12" s="61" t="str">
        <f>IF(LEN($B12)&gt;0,VLOOKUP($C12,Engagés!$C$10:$G$250,5,FALSE),"")</f>
        <v/>
      </c>
      <c r="F12" s="12" t="str">
        <f>IF(LEN($B12)&gt;0,VLOOKUP($C12,Engagés!$C$10:$K$250,6,FALSE),"")</f>
        <v/>
      </c>
      <c r="G12" s="12" t="str">
        <f>IF(LEN($B12)&gt;0,VLOOKUP($C12,Engagés!$C$10:$K$250,7,FALSE),"")</f>
        <v/>
      </c>
      <c r="H12" s="12" t="str">
        <f>IF(LEN($B12)&gt;0,VLOOKUP($C12,Engagés!$C$10:$K$250,8,FALSE),"")</f>
        <v/>
      </c>
      <c r="I12" s="12" t="str">
        <f>IF(LEN($B12)&gt;0,VLOOKUP($C12,Engagés!$C$10:$K$250,9,FALSE),"")</f>
        <v/>
      </c>
      <c r="J12" s="13" t="str">
        <f>IF(LEN($B12)&gt;0,VLOOKUP($C12,'Saisie CLASSEMENT'!$C$8:$H$252,6,FALSE),"")</f>
        <v/>
      </c>
      <c r="K12" s="14" t="str">
        <f>'Edition Class Cat1'!J12</f>
        <v/>
      </c>
    </row>
    <row r="13" spans="1:11" hidden="1">
      <c r="A13">
        <f t="shared" si="0"/>
        <v>0</v>
      </c>
      <c r="B13" s="11" t="str">
        <f>'Edition Class Cat1'!B13</f>
        <v/>
      </c>
      <c r="C13" s="11">
        <f>'Edition Class Cat1'!D13</f>
        <v>0</v>
      </c>
      <c r="D13" s="61" t="str">
        <f>IF(LEN($B13)&gt;0,VLOOKUP($C13,Engagés!$C$10:$G$250,4,FALSE),"")</f>
        <v/>
      </c>
      <c r="E13" s="61" t="str">
        <f>IF(LEN($B13)&gt;0,VLOOKUP($C13,Engagés!$C$10:$G$250,5,FALSE),"")</f>
        <v/>
      </c>
      <c r="F13" s="12" t="str">
        <f>IF(LEN($B13)&gt;0,VLOOKUP($C13,Engagés!$C$10:$K$250,6,FALSE),"")</f>
        <v/>
      </c>
      <c r="G13" s="12" t="str">
        <f>IF(LEN($B13)&gt;0,VLOOKUP($C13,Engagés!$C$10:$K$250,7,FALSE),"")</f>
        <v/>
      </c>
      <c r="H13" s="12" t="str">
        <f>IF(LEN($B13)&gt;0,VLOOKUP($C13,Engagés!$C$10:$K$250,8,FALSE),"")</f>
        <v/>
      </c>
      <c r="I13" s="12" t="str">
        <f>IF(LEN($B13)&gt;0,VLOOKUP($C13,Engagés!$C$10:$K$250,9,FALSE),"")</f>
        <v/>
      </c>
      <c r="J13" s="13" t="str">
        <f>IF(LEN($B13)&gt;0,VLOOKUP($C13,'Saisie CLASSEMENT'!$C$8:$H$252,6,FALSE),"")</f>
        <v/>
      </c>
      <c r="K13" s="14" t="str">
        <f>'Edition Class Cat1'!J13</f>
        <v/>
      </c>
    </row>
    <row r="14" spans="1:11" hidden="1">
      <c r="A14">
        <f t="shared" si="0"/>
        <v>0</v>
      </c>
      <c r="B14" s="11" t="str">
        <f>'Edition Class Cat1'!B14</f>
        <v/>
      </c>
      <c r="C14" s="11">
        <f>'Edition Class Cat1'!D14</f>
        <v>0</v>
      </c>
      <c r="D14" s="61" t="str">
        <f>IF(LEN($B14)&gt;0,VLOOKUP($C14,Engagés!$C$10:$G$250,4,FALSE),"")</f>
        <v/>
      </c>
      <c r="E14" s="61" t="str">
        <f>IF(LEN($B14)&gt;0,VLOOKUP($C14,Engagés!$C$10:$G$250,5,FALSE),"")</f>
        <v/>
      </c>
      <c r="F14" s="12" t="str">
        <f>IF(LEN($B14)&gt;0,VLOOKUP($C14,Engagés!$C$10:$K$250,6,FALSE),"")</f>
        <v/>
      </c>
      <c r="G14" s="12" t="str">
        <f>IF(LEN($B14)&gt;0,VLOOKUP($C14,Engagés!$C$10:$K$250,7,FALSE),"")</f>
        <v/>
      </c>
      <c r="H14" s="12" t="str">
        <f>IF(LEN($B14)&gt;0,VLOOKUP($C14,Engagés!$C$10:$K$250,8,FALSE),"")</f>
        <v/>
      </c>
      <c r="I14" s="12" t="str">
        <f>IF(LEN($B14)&gt;0,VLOOKUP($C14,Engagés!$C$10:$K$250,9,FALSE),"")</f>
        <v/>
      </c>
      <c r="J14" s="13" t="str">
        <f>IF(LEN($B14)&gt;0,VLOOKUP($C14,'Saisie CLASSEMENT'!$C$8:$H$252,6,FALSE),"")</f>
        <v/>
      </c>
      <c r="K14" s="14" t="str">
        <f>'Edition Class Cat1'!J14</f>
        <v/>
      </c>
    </row>
    <row r="15" spans="1:11" hidden="1">
      <c r="A15">
        <f t="shared" si="0"/>
        <v>0</v>
      </c>
      <c r="B15" s="11" t="str">
        <f>'Edition Class Cat1'!B15</f>
        <v/>
      </c>
      <c r="C15" s="11">
        <f>'Edition Class Cat1'!D15</f>
        <v>0</v>
      </c>
      <c r="D15" s="61" t="str">
        <f>IF(LEN($B15)&gt;0,VLOOKUP($C15,Engagés!$C$10:$G$250,4,FALSE),"")</f>
        <v/>
      </c>
      <c r="E15" s="61" t="str">
        <f>IF(LEN($B15)&gt;0,VLOOKUP($C15,Engagés!$C$10:$G$250,5,FALSE),"")</f>
        <v/>
      </c>
      <c r="F15" s="12" t="str">
        <f>IF(LEN($B15)&gt;0,VLOOKUP($C15,Engagés!$C$10:$K$250,6,FALSE),"")</f>
        <v/>
      </c>
      <c r="G15" s="12" t="str">
        <f>IF(LEN($B15)&gt;0,VLOOKUP($C15,Engagés!$C$10:$K$250,7,FALSE),"")</f>
        <v/>
      </c>
      <c r="H15" s="12" t="str">
        <f>IF(LEN($B15)&gt;0,VLOOKUP($C15,Engagés!$C$10:$K$250,8,FALSE),"")</f>
        <v/>
      </c>
      <c r="I15" s="12" t="str">
        <f>IF(LEN($B15)&gt;0,VLOOKUP($C15,Engagés!$C$10:$K$250,9,FALSE),"")</f>
        <v/>
      </c>
      <c r="J15" s="13" t="str">
        <f>IF(LEN($B15)&gt;0,VLOOKUP($C15,'Saisie CLASSEMENT'!$C$8:$H$252,6,FALSE),"")</f>
        <v/>
      </c>
      <c r="K15" s="14" t="str">
        <f>'Edition Class Cat1'!J15</f>
        <v/>
      </c>
    </row>
    <row r="16" spans="1:11" hidden="1">
      <c r="A16">
        <f t="shared" si="0"/>
        <v>0</v>
      </c>
      <c r="B16" s="11" t="str">
        <f>'Edition Class Cat1'!B16</f>
        <v/>
      </c>
      <c r="C16" s="11">
        <f>'Edition Class Cat1'!D16</f>
        <v>0</v>
      </c>
      <c r="D16" s="61" t="str">
        <f>IF(LEN($B16)&gt;0,VLOOKUP($C16,Engagés!$C$10:$G$250,4,FALSE),"")</f>
        <v/>
      </c>
      <c r="E16" s="61" t="str">
        <f>IF(LEN($B16)&gt;0,VLOOKUP($C16,Engagés!$C$10:$G$250,5,FALSE),"")</f>
        <v/>
      </c>
      <c r="F16" s="12" t="str">
        <f>IF(LEN($B16)&gt;0,VLOOKUP($C16,Engagés!$C$10:$K$250,6,FALSE),"")</f>
        <v/>
      </c>
      <c r="G16" s="12" t="str">
        <f>IF(LEN($B16)&gt;0,VLOOKUP($C16,Engagés!$C$10:$K$250,7,FALSE),"")</f>
        <v/>
      </c>
      <c r="H16" s="12" t="str">
        <f>IF(LEN($B16)&gt;0,VLOOKUP($C16,Engagés!$C$10:$K$250,8,FALSE),"")</f>
        <v/>
      </c>
      <c r="I16" s="12" t="str">
        <f>IF(LEN($B16)&gt;0,VLOOKUP($C16,Engagés!$C$10:$K$250,9,FALSE),"")</f>
        <v/>
      </c>
      <c r="J16" s="13" t="str">
        <f>IF(LEN($B16)&gt;0,VLOOKUP($C16,'Saisie CLASSEMENT'!$C$8:$H$252,6,FALSE),"")</f>
        <v/>
      </c>
      <c r="K16" s="14" t="str">
        <f>'Edition Class Cat1'!J16</f>
        <v/>
      </c>
    </row>
    <row r="17" spans="1:11" hidden="1">
      <c r="A17">
        <f t="shared" si="0"/>
        <v>0</v>
      </c>
      <c r="B17" s="11" t="str">
        <f>'Edition Class Cat1'!B17</f>
        <v/>
      </c>
      <c r="C17" s="11">
        <f>'Edition Class Cat1'!D17</f>
        <v>0</v>
      </c>
      <c r="D17" s="61" t="str">
        <f>IF(LEN($B17)&gt;0,VLOOKUP($C17,Engagés!$C$10:$G$250,4,FALSE),"")</f>
        <v/>
      </c>
      <c r="E17" s="61" t="str">
        <f>IF(LEN($B17)&gt;0,VLOOKUP($C17,Engagés!$C$10:$G$250,5,FALSE),"")</f>
        <v/>
      </c>
      <c r="F17" s="12" t="str">
        <f>IF(LEN($B17)&gt;0,VLOOKUP($C17,Engagés!$C$10:$K$250,6,FALSE),"")</f>
        <v/>
      </c>
      <c r="G17" s="12" t="str">
        <f>IF(LEN($B17)&gt;0,VLOOKUP($C17,Engagés!$C$10:$K$250,7,FALSE),"")</f>
        <v/>
      </c>
      <c r="H17" s="12" t="str">
        <f>IF(LEN($B17)&gt;0,VLOOKUP($C17,Engagés!$C$10:$K$250,8,FALSE),"")</f>
        <v/>
      </c>
      <c r="I17" s="12" t="str">
        <f>IF(LEN($B17)&gt;0,VLOOKUP($C17,Engagés!$C$10:$K$250,9,FALSE),"")</f>
        <v/>
      </c>
      <c r="J17" s="13" t="str">
        <f>IF(LEN($B17)&gt;0,VLOOKUP($C17,'Saisie CLASSEMENT'!$C$8:$H$252,6,FALSE),"")</f>
        <v/>
      </c>
      <c r="K17" s="14" t="str">
        <f>'Edition Class Cat1'!J17</f>
        <v/>
      </c>
    </row>
    <row r="18" spans="1:11" hidden="1">
      <c r="A18">
        <f t="shared" si="0"/>
        <v>0</v>
      </c>
      <c r="B18" s="11" t="str">
        <f>'Edition Class Cat1'!B18</f>
        <v/>
      </c>
      <c r="C18" s="11">
        <f>'Edition Class Cat1'!D18</f>
        <v>0</v>
      </c>
      <c r="D18" s="61" t="str">
        <f>IF(LEN($B18)&gt;0,VLOOKUP($C18,Engagés!$C$10:$G$250,4,FALSE),"")</f>
        <v/>
      </c>
      <c r="E18" s="61" t="str">
        <f>IF(LEN($B18)&gt;0,VLOOKUP($C18,Engagés!$C$10:$G$250,5,FALSE),"")</f>
        <v/>
      </c>
      <c r="F18" s="12" t="str">
        <f>IF(LEN($B18)&gt;0,VLOOKUP($C18,Engagés!$C$10:$K$250,6,FALSE),"")</f>
        <v/>
      </c>
      <c r="G18" s="12" t="str">
        <f>IF(LEN($B18)&gt;0,VLOOKUP($C18,Engagés!$C$10:$K$250,7,FALSE),"")</f>
        <v/>
      </c>
      <c r="H18" s="12" t="str">
        <f>IF(LEN($B18)&gt;0,VLOOKUP($C18,Engagés!$C$10:$K$250,8,FALSE),"")</f>
        <v/>
      </c>
      <c r="I18" s="12" t="str">
        <f>IF(LEN($B18)&gt;0,VLOOKUP($C18,Engagés!$C$10:$K$250,9,FALSE),"")</f>
        <v/>
      </c>
      <c r="J18" s="13" t="str">
        <f>IF(LEN($B18)&gt;0,VLOOKUP($C18,'Saisie CLASSEMENT'!$C$8:$H$252,6,FALSE),"")</f>
        <v/>
      </c>
      <c r="K18" s="14" t="str">
        <f>'Edition Class Cat1'!J18</f>
        <v/>
      </c>
    </row>
    <row r="19" spans="1:11" hidden="1">
      <c r="A19">
        <f t="shared" si="0"/>
        <v>0</v>
      </c>
      <c r="B19" s="11" t="str">
        <f>'Edition Class Cat1'!B19</f>
        <v/>
      </c>
      <c r="C19" s="11">
        <f>'Edition Class Cat1'!D19</f>
        <v>0</v>
      </c>
      <c r="D19" s="61" t="str">
        <f>IF(LEN($B19)&gt;0,VLOOKUP($C19,Engagés!$C$10:$G$250,4,FALSE),"")</f>
        <v/>
      </c>
      <c r="E19" s="61" t="str">
        <f>IF(LEN($B19)&gt;0,VLOOKUP($C19,Engagés!$C$10:$G$250,5,FALSE),"")</f>
        <v/>
      </c>
      <c r="F19" s="12" t="str">
        <f>IF(LEN($B19)&gt;0,VLOOKUP($C19,Engagés!$C$10:$K$250,6,FALSE),"")</f>
        <v/>
      </c>
      <c r="G19" s="12" t="str">
        <f>IF(LEN($B19)&gt;0,VLOOKUP($C19,Engagés!$C$10:$K$250,7,FALSE),"")</f>
        <v/>
      </c>
      <c r="H19" s="12" t="str">
        <f>IF(LEN($B19)&gt;0,VLOOKUP($C19,Engagés!$C$10:$K$250,8,FALSE),"")</f>
        <v/>
      </c>
      <c r="I19" s="12" t="str">
        <f>IF(LEN($B19)&gt;0,VLOOKUP($C19,Engagés!$C$10:$K$250,9,FALSE),"")</f>
        <v/>
      </c>
      <c r="J19" s="13" t="str">
        <f>IF(LEN($B19)&gt;0,VLOOKUP($C19,'Saisie CLASSEMENT'!$C$8:$H$252,6,FALSE),"")</f>
        <v/>
      </c>
      <c r="K19" s="14" t="str">
        <f>'Edition Class Cat1'!J19</f>
        <v/>
      </c>
    </row>
    <row r="20" spans="1:11" hidden="1">
      <c r="A20">
        <f t="shared" si="0"/>
        <v>0</v>
      </c>
      <c r="B20" s="11" t="str">
        <f>'Edition Class Cat1'!B20</f>
        <v/>
      </c>
      <c r="C20" s="11">
        <f>'Edition Class Cat1'!D20</f>
        <v>0</v>
      </c>
      <c r="D20" s="61" t="str">
        <f>IF(LEN($B20)&gt;0,VLOOKUP($C20,Engagés!$C$10:$G$250,4,FALSE),"")</f>
        <v/>
      </c>
      <c r="E20" s="61" t="str">
        <f>IF(LEN($B20)&gt;0,VLOOKUP($C20,Engagés!$C$10:$G$250,5,FALSE),"")</f>
        <v/>
      </c>
      <c r="F20" s="12" t="str">
        <f>IF(LEN($B20)&gt;0,VLOOKUP($C20,Engagés!$C$10:$K$250,6,FALSE),"")</f>
        <v/>
      </c>
      <c r="G20" s="12" t="str">
        <f>IF(LEN($B20)&gt;0,VLOOKUP($C20,Engagés!$C$10:$K$250,7,FALSE),"")</f>
        <v/>
      </c>
      <c r="H20" s="12" t="str">
        <f>IF(LEN($B20)&gt;0,VLOOKUP($C20,Engagés!$C$10:$K$250,8,FALSE),"")</f>
        <v/>
      </c>
      <c r="I20" s="12" t="str">
        <f>IF(LEN($B20)&gt;0,VLOOKUP($C20,Engagés!$C$10:$K$250,9,FALSE),"")</f>
        <v/>
      </c>
      <c r="J20" s="13" t="str">
        <f>IF(LEN($B20)&gt;0,VLOOKUP($C20,'Saisie CLASSEMENT'!$C$8:$H$252,6,FALSE),"")</f>
        <v/>
      </c>
      <c r="K20" s="14" t="str">
        <f>'Edition Class Cat1'!J20</f>
        <v/>
      </c>
    </row>
    <row r="21" spans="1:11" hidden="1">
      <c r="A21">
        <f t="shared" si="0"/>
        <v>0</v>
      </c>
      <c r="B21" s="11" t="str">
        <f>'Edition Class Cat1'!B21</f>
        <v/>
      </c>
      <c r="C21" s="11">
        <f>'Edition Class Cat1'!D21</f>
        <v>0</v>
      </c>
      <c r="D21" s="61" t="str">
        <f>IF(LEN($B21)&gt;0,VLOOKUP($C21,Engagés!$C$10:$G$250,4,FALSE),"")</f>
        <v/>
      </c>
      <c r="E21" s="61" t="str">
        <f>IF(LEN($B21)&gt;0,VLOOKUP($C21,Engagés!$C$10:$G$250,5,FALSE),"")</f>
        <v/>
      </c>
      <c r="F21" s="12" t="str">
        <f>IF(LEN($B21)&gt;0,VLOOKUP($C21,Engagés!$C$10:$K$250,6,FALSE),"")</f>
        <v/>
      </c>
      <c r="G21" s="12" t="str">
        <f>IF(LEN($B21)&gt;0,VLOOKUP($C21,Engagés!$C$10:$K$250,7,FALSE),"")</f>
        <v/>
      </c>
      <c r="H21" s="12" t="str">
        <f>IF(LEN($B21)&gt;0,VLOOKUP($C21,Engagés!$C$10:$K$250,8,FALSE),"")</f>
        <v/>
      </c>
      <c r="I21" s="12" t="str">
        <f>IF(LEN($B21)&gt;0,VLOOKUP($C21,Engagés!$C$10:$K$250,9,FALSE),"")</f>
        <v/>
      </c>
      <c r="J21" s="13" t="str">
        <f>IF(LEN($B21)&gt;0,VLOOKUP($C21,'Saisie CLASSEMENT'!$C$8:$H$252,6,FALSE),"")</f>
        <v/>
      </c>
      <c r="K21" s="14" t="str">
        <f>'Edition Class Cat1'!J21</f>
        <v/>
      </c>
    </row>
    <row r="22" spans="1:11" hidden="1">
      <c r="A22">
        <f t="shared" si="0"/>
        <v>0</v>
      </c>
      <c r="B22" s="11" t="str">
        <f>'Edition Class Cat1'!B22</f>
        <v/>
      </c>
      <c r="C22" s="11">
        <f>'Edition Class Cat1'!D22</f>
        <v>0</v>
      </c>
      <c r="D22" s="61" t="str">
        <f>IF(LEN($B22)&gt;0,VLOOKUP($C22,Engagés!$C$10:$G$250,4,FALSE),"")</f>
        <v/>
      </c>
      <c r="E22" s="61" t="str">
        <f>IF(LEN($B22)&gt;0,VLOOKUP($C22,Engagés!$C$10:$G$250,5,FALSE),"")</f>
        <v/>
      </c>
      <c r="F22" s="12" t="str">
        <f>IF(LEN($B22)&gt;0,VLOOKUP($C22,Engagés!$C$10:$K$250,6,FALSE),"")</f>
        <v/>
      </c>
      <c r="G22" s="12" t="str">
        <f>IF(LEN($B22)&gt;0,VLOOKUP($C22,Engagés!$C$10:$K$250,7,FALSE),"")</f>
        <v/>
      </c>
      <c r="H22" s="12" t="str">
        <f>IF(LEN($B22)&gt;0,VLOOKUP($C22,Engagés!$C$10:$K$250,8,FALSE),"")</f>
        <v/>
      </c>
      <c r="I22" s="12" t="str">
        <f>IF(LEN($B22)&gt;0,VLOOKUP($C22,Engagés!$C$10:$K$250,9,FALSE),"")</f>
        <v/>
      </c>
      <c r="J22" s="13" t="str">
        <f>IF(LEN($B22)&gt;0,VLOOKUP($C22,'Saisie CLASSEMENT'!$C$8:$H$252,6,FALSE),"")</f>
        <v/>
      </c>
      <c r="K22" s="14" t="str">
        <f>'Edition Class Cat1'!J22</f>
        <v/>
      </c>
    </row>
    <row r="23" spans="1:11" hidden="1">
      <c r="A23">
        <f t="shared" si="0"/>
        <v>0</v>
      </c>
      <c r="B23" s="11" t="str">
        <f>'Edition Class Cat1'!B23</f>
        <v/>
      </c>
      <c r="C23" s="11">
        <f>'Edition Class Cat1'!D23</f>
        <v>0</v>
      </c>
      <c r="D23" s="61" t="str">
        <f>IF(LEN($B23)&gt;0,VLOOKUP($C23,Engagés!$C$10:$G$250,4,FALSE),"")</f>
        <v/>
      </c>
      <c r="E23" s="61" t="str">
        <f>IF(LEN($B23)&gt;0,VLOOKUP($C23,Engagés!$C$10:$G$250,5,FALSE),"")</f>
        <v/>
      </c>
      <c r="F23" s="12" t="str">
        <f>IF(LEN($B23)&gt;0,VLOOKUP($C23,Engagés!$C$10:$K$250,6,FALSE),"")</f>
        <v/>
      </c>
      <c r="G23" s="12" t="str">
        <f>IF(LEN($B23)&gt;0,VLOOKUP($C23,Engagés!$C$10:$K$250,7,FALSE),"")</f>
        <v/>
      </c>
      <c r="H23" s="12" t="str">
        <f>IF(LEN($B23)&gt;0,VLOOKUP($C23,Engagés!$C$10:$K$250,8,FALSE),"")</f>
        <v/>
      </c>
      <c r="I23" s="12" t="str">
        <f>IF(LEN($B23)&gt;0,VLOOKUP($C23,Engagés!$C$10:$K$250,9,FALSE),"")</f>
        <v/>
      </c>
      <c r="J23" s="13" t="str">
        <f>IF(LEN($B23)&gt;0,VLOOKUP($C23,'Saisie CLASSEMENT'!$C$8:$H$252,6,FALSE),"")</f>
        <v/>
      </c>
      <c r="K23" s="14" t="str">
        <f>'Edition Class Cat1'!J23</f>
        <v/>
      </c>
    </row>
    <row r="24" spans="1:11" hidden="1">
      <c r="A24">
        <f t="shared" si="0"/>
        <v>0</v>
      </c>
      <c r="B24" s="11" t="str">
        <f>'Edition Class Cat1'!B24</f>
        <v/>
      </c>
      <c r="C24" s="11">
        <f>'Edition Class Cat1'!D24</f>
        <v>0</v>
      </c>
      <c r="D24" s="61" t="str">
        <f>IF(LEN($B24)&gt;0,VLOOKUP($C24,Engagés!$C$10:$G$250,4,FALSE),"")</f>
        <v/>
      </c>
      <c r="E24" s="61" t="str">
        <f>IF(LEN($B24)&gt;0,VLOOKUP($C24,Engagés!$C$10:$G$250,5,FALSE),"")</f>
        <v/>
      </c>
      <c r="F24" s="12" t="str">
        <f>IF(LEN($B24)&gt;0,VLOOKUP($C24,Engagés!$C$10:$K$250,6,FALSE),"")</f>
        <v/>
      </c>
      <c r="G24" s="12" t="str">
        <f>IF(LEN($B24)&gt;0,VLOOKUP($C24,Engagés!$C$10:$K$250,7,FALSE),"")</f>
        <v/>
      </c>
      <c r="H24" s="12" t="str">
        <f>IF(LEN($B24)&gt;0,VLOOKUP($C24,Engagés!$C$10:$K$250,8,FALSE),"")</f>
        <v/>
      </c>
      <c r="I24" s="12" t="str">
        <f>IF(LEN($B24)&gt;0,VLOOKUP($C24,Engagés!$C$10:$K$250,9,FALSE),"")</f>
        <v/>
      </c>
      <c r="J24" s="13" t="str">
        <f>IF(LEN($B24)&gt;0,VLOOKUP($C24,'Saisie CLASSEMENT'!$C$8:$H$252,6,FALSE),"")</f>
        <v/>
      </c>
      <c r="K24" s="14" t="str">
        <f>'Edition Class Cat1'!J24</f>
        <v/>
      </c>
    </row>
    <row r="25" spans="1:11" hidden="1">
      <c r="A25">
        <f t="shared" si="0"/>
        <v>0</v>
      </c>
      <c r="B25" s="11" t="str">
        <f>'Edition Class Cat1'!B25</f>
        <v/>
      </c>
      <c r="C25" s="11">
        <f>'Edition Class Cat1'!D25</f>
        <v>0</v>
      </c>
      <c r="D25" s="61" t="str">
        <f>IF(LEN($B25)&gt;0,VLOOKUP($C25,Engagés!$C$10:$G$250,4,FALSE),"")</f>
        <v/>
      </c>
      <c r="E25" s="61" t="str">
        <f>IF(LEN($B25)&gt;0,VLOOKUP($C25,Engagés!$C$10:$G$250,5,FALSE),"")</f>
        <v/>
      </c>
      <c r="F25" s="12" t="str">
        <f>IF(LEN($B25)&gt;0,VLOOKUP($C25,Engagés!$C$10:$K$250,6,FALSE),"")</f>
        <v/>
      </c>
      <c r="G25" s="12" t="str">
        <f>IF(LEN($B25)&gt;0,VLOOKUP($C25,Engagés!$C$10:$K$250,7,FALSE),"")</f>
        <v/>
      </c>
      <c r="H25" s="12" t="str">
        <f>IF(LEN($B25)&gt;0,VLOOKUP($C25,Engagés!$C$10:$K$250,8,FALSE),"")</f>
        <v/>
      </c>
      <c r="I25" s="12" t="str">
        <f>IF(LEN($B25)&gt;0,VLOOKUP($C25,Engagés!$C$10:$K$250,9,FALSE),"")</f>
        <v/>
      </c>
      <c r="J25" s="13" t="str">
        <f>IF(LEN($B25)&gt;0,VLOOKUP($C25,'Saisie CLASSEMENT'!$C$8:$H$252,6,FALSE),"")</f>
        <v/>
      </c>
      <c r="K25" s="14" t="str">
        <f>'Edition Class Cat1'!J25</f>
        <v/>
      </c>
    </row>
    <row r="26" spans="1:11" hidden="1">
      <c r="A26">
        <f t="shared" si="0"/>
        <v>0</v>
      </c>
      <c r="B26" s="11" t="str">
        <f>'Edition Class Cat1'!B26</f>
        <v/>
      </c>
      <c r="C26" s="11">
        <f>'Edition Class Cat1'!D26</f>
        <v>0</v>
      </c>
      <c r="D26" s="61" t="str">
        <f>IF(LEN($B26)&gt;0,VLOOKUP($C26,Engagés!$C$10:$G$250,4,FALSE),"")</f>
        <v/>
      </c>
      <c r="E26" s="61" t="str">
        <f>IF(LEN($B26)&gt;0,VLOOKUP($C26,Engagés!$C$10:$G$250,5,FALSE),"")</f>
        <v/>
      </c>
      <c r="F26" s="12" t="str">
        <f>IF(LEN($B26)&gt;0,VLOOKUP($C26,Engagés!$C$10:$K$250,6,FALSE),"")</f>
        <v/>
      </c>
      <c r="G26" s="12" t="str">
        <f>IF(LEN($B26)&gt;0,VLOOKUP($C26,Engagés!$C$10:$K$250,7,FALSE),"")</f>
        <v/>
      </c>
      <c r="H26" s="12" t="str">
        <f>IF(LEN($B26)&gt;0,VLOOKUP($C26,Engagés!$C$10:$K$250,8,FALSE),"")</f>
        <v/>
      </c>
      <c r="I26" s="12" t="str">
        <f>IF(LEN($B26)&gt;0,VLOOKUP($C26,Engagés!$C$10:$K$250,9,FALSE),"")</f>
        <v/>
      </c>
      <c r="J26" s="13" t="str">
        <f>IF(LEN($B26)&gt;0,VLOOKUP($C26,'Saisie CLASSEMENT'!$C$8:$H$252,6,FALSE),"")</f>
        <v/>
      </c>
      <c r="K26" s="14" t="str">
        <f>'Edition Class Cat1'!J26</f>
        <v/>
      </c>
    </row>
    <row r="27" spans="1:11" hidden="1">
      <c r="A27">
        <f t="shared" si="0"/>
        <v>0</v>
      </c>
      <c r="B27" s="11" t="str">
        <f>'Edition Class Cat1'!B27</f>
        <v/>
      </c>
      <c r="C27" s="11">
        <f>'Edition Class Cat1'!D27</f>
        <v>0</v>
      </c>
      <c r="D27" s="61" t="str">
        <f>IF(LEN($B27)&gt;0,VLOOKUP($C27,Engagés!$C$10:$G$250,4,FALSE),"")</f>
        <v/>
      </c>
      <c r="E27" s="61" t="str">
        <f>IF(LEN($B27)&gt;0,VLOOKUP($C27,Engagés!$C$10:$G$250,5,FALSE),"")</f>
        <v/>
      </c>
      <c r="F27" s="12" t="str">
        <f>IF(LEN($B27)&gt;0,VLOOKUP($C27,Engagés!$C$10:$K$250,6,FALSE),"")</f>
        <v/>
      </c>
      <c r="G27" s="12" t="str">
        <f>IF(LEN($B27)&gt;0,VLOOKUP($C27,Engagés!$C$10:$K$250,7,FALSE),"")</f>
        <v/>
      </c>
      <c r="H27" s="12" t="str">
        <f>IF(LEN($B27)&gt;0,VLOOKUP($C27,Engagés!$C$10:$K$250,8,FALSE),"")</f>
        <v/>
      </c>
      <c r="I27" s="12" t="str">
        <f>IF(LEN($B27)&gt;0,VLOOKUP($C27,Engagés!$C$10:$K$250,9,FALSE),"")</f>
        <v/>
      </c>
      <c r="J27" s="13" t="str">
        <f>IF(LEN($B27)&gt;0,VLOOKUP($C27,'Saisie CLASSEMENT'!$C$8:$H$252,6,FALSE),"")</f>
        <v/>
      </c>
      <c r="K27" s="14" t="str">
        <f>'Edition Class Cat1'!J27</f>
        <v/>
      </c>
    </row>
    <row r="28" spans="1:11" hidden="1">
      <c r="A28">
        <f t="shared" si="0"/>
        <v>0</v>
      </c>
      <c r="B28" s="11" t="str">
        <f>'Edition Class Cat1'!B28</f>
        <v/>
      </c>
      <c r="C28" s="11">
        <f>'Edition Class Cat1'!D28</f>
        <v>0</v>
      </c>
      <c r="D28" s="61" t="str">
        <f>IF(LEN($B28)&gt;0,VLOOKUP($C28,Engagés!$C$10:$G$250,4,FALSE),"")</f>
        <v/>
      </c>
      <c r="E28" s="61" t="str">
        <f>IF(LEN($B28)&gt;0,VLOOKUP($C28,Engagés!$C$10:$G$250,5,FALSE),"")</f>
        <v/>
      </c>
      <c r="F28" s="12" t="str">
        <f>IF(LEN($B28)&gt;0,VLOOKUP($C28,Engagés!$C$10:$K$250,6,FALSE),"")</f>
        <v/>
      </c>
      <c r="G28" s="12" t="str">
        <f>IF(LEN($B28)&gt;0,VLOOKUP($C28,Engagés!$C$10:$K$250,7,FALSE),"")</f>
        <v/>
      </c>
      <c r="H28" s="12" t="str">
        <f>IF(LEN($B28)&gt;0,VLOOKUP($C28,Engagés!$C$10:$K$250,8,FALSE),"")</f>
        <v/>
      </c>
      <c r="I28" s="12" t="str">
        <f>IF(LEN($B28)&gt;0,VLOOKUP($C28,Engagés!$C$10:$K$250,9,FALSE),"")</f>
        <v/>
      </c>
      <c r="J28" s="13" t="str">
        <f>IF(LEN($B28)&gt;0,VLOOKUP($C28,'Saisie CLASSEMENT'!$C$8:$H$252,6,FALSE),"")</f>
        <v/>
      </c>
      <c r="K28" s="14" t="str">
        <f>'Edition Class Cat1'!J28</f>
        <v/>
      </c>
    </row>
    <row r="29" spans="1:11" hidden="1">
      <c r="A29">
        <f t="shared" si="0"/>
        <v>0</v>
      </c>
      <c r="B29" s="11" t="str">
        <f>'Edition Class Cat1'!B29</f>
        <v/>
      </c>
      <c r="C29" s="11">
        <f>'Edition Class Cat1'!D29</f>
        <v>0</v>
      </c>
      <c r="D29" s="61" t="str">
        <f>IF(LEN($B29)&gt;0,VLOOKUP($C29,Engagés!$C$10:$G$250,4,FALSE),"")</f>
        <v/>
      </c>
      <c r="E29" s="61" t="str">
        <f>IF(LEN($B29)&gt;0,VLOOKUP($C29,Engagés!$C$10:$G$250,5,FALSE),"")</f>
        <v/>
      </c>
      <c r="F29" s="12" t="str">
        <f>IF(LEN($B29)&gt;0,VLOOKUP($C29,Engagés!$C$10:$K$250,6,FALSE),"")</f>
        <v/>
      </c>
      <c r="G29" s="12" t="str">
        <f>IF(LEN($B29)&gt;0,VLOOKUP($C29,Engagés!$C$10:$K$250,7,FALSE),"")</f>
        <v/>
      </c>
      <c r="H29" s="12" t="str">
        <f>IF(LEN($B29)&gt;0,VLOOKUP($C29,Engagés!$C$10:$K$250,8,FALSE),"")</f>
        <v/>
      </c>
      <c r="I29" s="12" t="str">
        <f>IF(LEN($B29)&gt;0,VLOOKUP($C29,Engagés!$C$10:$K$250,9,FALSE),"")</f>
        <v/>
      </c>
      <c r="J29" s="13" t="str">
        <f>IF(LEN($B29)&gt;0,VLOOKUP($C29,'Saisie CLASSEMENT'!$C$8:$H$252,6,FALSE),"")</f>
        <v/>
      </c>
      <c r="K29" s="14" t="str">
        <f>'Edition Class Cat1'!J29</f>
        <v/>
      </c>
    </row>
    <row r="30" spans="1:11" hidden="1">
      <c r="A30">
        <f t="shared" si="0"/>
        <v>0</v>
      </c>
      <c r="B30" s="11" t="str">
        <f>'Edition Class Cat1'!B30</f>
        <v/>
      </c>
      <c r="C30" s="11">
        <f>'Edition Class Cat1'!D30</f>
        <v>0</v>
      </c>
      <c r="D30" s="61" t="str">
        <f>IF(LEN($B30)&gt;0,VLOOKUP($C30,Engagés!$C$10:$G$250,4,FALSE),"")</f>
        <v/>
      </c>
      <c r="E30" s="61" t="str">
        <f>IF(LEN($B30)&gt;0,VLOOKUP($C30,Engagés!$C$10:$G$250,5,FALSE),"")</f>
        <v/>
      </c>
      <c r="F30" s="12" t="str">
        <f>IF(LEN($B30)&gt;0,VLOOKUP($C30,Engagés!$C$10:$K$250,6,FALSE),"")</f>
        <v/>
      </c>
      <c r="G30" s="12" t="str">
        <f>IF(LEN($B30)&gt;0,VLOOKUP($C30,Engagés!$C$10:$K$250,7,FALSE),"")</f>
        <v/>
      </c>
      <c r="H30" s="12" t="str">
        <f>IF(LEN($B30)&gt;0,VLOOKUP($C30,Engagés!$C$10:$K$250,8,FALSE),"")</f>
        <v/>
      </c>
      <c r="I30" s="12" t="str">
        <f>IF(LEN($B30)&gt;0,VLOOKUP($C30,Engagés!$C$10:$K$250,9,FALSE),"")</f>
        <v/>
      </c>
      <c r="J30" s="13" t="str">
        <f>IF(LEN($B30)&gt;0,VLOOKUP($C30,'Saisie CLASSEMENT'!$C$8:$H$252,6,FALSE),"")</f>
        <v/>
      </c>
      <c r="K30" s="14" t="str">
        <f>'Edition Class Cat1'!J30</f>
        <v/>
      </c>
    </row>
    <row r="31" spans="1:11" hidden="1">
      <c r="A31">
        <f t="shared" si="0"/>
        <v>0</v>
      </c>
      <c r="B31" s="11" t="str">
        <f>'Edition Class Cat1'!B31</f>
        <v/>
      </c>
      <c r="C31" s="11">
        <f>'Edition Class Cat1'!D31</f>
        <v>0</v>
      </c>
      <c r="D31" s="61" t="str">
        <f>IF(LEN($B31)&gt;0,VLOOKUP($C31,Engagés!$C$10:$G$250,4,FALSE),"")</f>
        <v/>
      </c>
      <c r="E31" s="61" t="str">
        <f>IF(LEN($B31)&gt;0,VLOOKUP($C31,Engagés!$C$10:$G$250,5,FALSE),"")</f>
        <v/>
      </c>
      <c r="F31" s="12" t="str">
        <f>IF(LEN($B31)&gt;0,VLOOKUP($C31,Engagés!$C$10:$K$250,6,FALSE),"")</f>
        <v/>
      </c>
      <c r="G31" s="12" t="str">
        <f>IF(LEN($B31)&gt;0,VLOOKUP($C31,Engagés!$C$10:$K$250,7,FALSE),"")</f>
        <v/>
      </c>
      <c r="H31" s="12" t="str">
        <f>IF(LEN($B31)&gt;0,VLOOKUP($C31,Engagés!$C$10:$K$250,8,FALSE),"")</f>
        <v/>
      </c>
      <c r="I31" s="12" t="str">
        <f>IF(LEN($B31)&gt;0,VLOOKUP($C31,Engagés!$C$10:$K$250,9,FALSE),"")</f>
        <v/>
      </c>
      <c r="J31" s="13" t="str">
        <f>IF(LEN($B31)&gt;0,VLOOKUP($C31,'Saisie CLASSEMENT'!$C$8:$H$252,6,FALSE),"")</f>
        <v/>
      </c>
      <c r="K31" s="14" t="str">
        <f>'Edition Class Cat1'!J31</f>
        <v/>
      </c>
    </row>
    <row r="32" spans="1:11" hidden="1">
      <c r="A32">
        <f t="shared" si="0"/>
        <v>0</v>
      </c>
      <c r="B32" s="11" t="str">
        <f>'Edition Class Cat1'!B32</f>
        <v/>
      </c>
      <c r="C32" s="11">
        <f>'Edition Class Cat1'!D32</f>
        <v>0</v>
      </c>
      <c r="D32" s="61" t="str">
        <f>IF(LEN($B32)&gt;0,VLOOKUP($C32,Engagés!$C$10:$G$250,4,FALSE),"")</f>
        <v/>
      </c>
      <c r="E32" s="61" t="str">
        <f>IF(LEN($B32)&gt;0,VLOOKUP($C32,Engagés!$C$10:$G$250,5,FALSE),"")</f>
        <v/>
      </c>
      <c r="F32" s="12" t="str">
        <f>IF(LEN($B32)&gt;0,VLOOKUP($C32,Engagés!$C$10:$K$250,6,FALSE),"")</f>
        <v/>
      </c>
      <c r="G32" s="12" t="str">
        <f>IF(LEN($B32)&gt;0,VLOOKUP($C32,Engagés!$C$10:$K$250,7,FALSE),"")</f>
        <v/>
      </c>
      <c r="H32" s="12" t="str">
        <f>IF(LEN($B32)&gt;0,VLOOKUP($C32,Engagés!$C$10:$K$250,8,FALSE),"")</f>
        <v/>
      </c>
      <c r="I32" s="12" t="str">
        <f>IF(LEN($B32)&gt;0,VLOOKUP($C32,Engagés!$C$10:$K$250,9,FALSE),"")</f>
        <v/>
      </c>
      <c r="J32" s="13" t="str">
        <f>IF(LEN($B32)&gt;0,VLOOKUP($C32,'Saisie CLASSEMENT'!$C$8:$H$252,6,FALSE),"")</f>
        <v/>
      </c>
      <c r="K32" s="14" t="str">
        <f>'Edition Class Cat1'!J32</f>
        <v/>
      </c>
    </row>
    <row r="33" spans="1:11" hidden="1">
      <c r="A33">
        <f t="shared" si="0"/>
        <v>0</v>
      </c>
      <c r="B33" s="11" t="str">
        <f>'Edition Class Cat1'!B33</f>
        <v/>
      </c>
      <c r="C33" s="11">
        <f>'Edition Class Cat1'!D33</f>
        <v>0</v>
      </c>
      <c r="D33" s="61" t="str">
        <f>IF(LEN($B33)&gt;0,VLOOKUP($C33,Engagés!$C$10:$G$250,4,FALSE),"")</f>
        <v/>
      </c>
      <c r="E33" s="61" t="str">
        <f>IF(LEN($B33)&gt;0,VLOOKUP($C33,Engagés!$C$10:$G$250,5,FALSE),"")</f>
        <v/>
      </c>
      <c r="F33" s="12" t="str">
        <f>IF(LEN($B33)&gt;0,VLOOKUP($C33,Engagés!$C$10:$K$250,6,FALSE),"")</f>
        <v/>
      </c>
      <c r="G33" s="12" t="str">
        <f>IF(LEN($B33)&gt;0,VLOOKUP($C33,Engagés!$C$10:$K$250,7,FALSE),"")</f>
        <v/>
      </c>
      <c r="H33" s="12" t="str">
        <f>IF(LEN($B33)&gt;0,VLOOKUP($C33,Engagés!$C$10:$K$250,8,FALSE),"")</f>
        <v/>
      </c>
      <c r="I33" s="12" t="str">
        <f>IF(LEN($B33)&gt;0,VLOOKUP($C33,Engagés!$C$10:$K$250,9,FALSE),"")</f>
        <v/>
      </c>
      <c r="J33" s="13" t="str">
        <f>IF(LEN($B33)&gt;0,VLOOKUP($C33,'Saisie CLASSEMENT'!$C$8:$H$252,6,FALSE),"")</f>
        <v/>
      </c>
      <c r="K33" s="14" t="str">
        <f>'Edition Class Cat1'!J33</f>
        <v/>
      </c>
    </row>
    <row r="34" spans="1:11" hidden="1">
      <c r="A34">
        <f t="shared" si="0"/>
        <v>0</v>
      </c>
      <c r="B34" s="11" t="str">
        <f>'Edition Class Cat1'!B34</f>
        <v/>
      </c>
      <c r="C34" s="11">
        <f>'Edition Class Cat1'!D34</f>
        <v>0</v>
      </c>
      <c r="D34" s="61" t="str">
        <f>IF(LEN($B34)&gt;0,VLOOKUP($C34,Engagés!$C$10:$G$250,4,FALSE),"")</f>
        <v/>
      </c>
      <c r="E34" s="61" t="str">
        <f>IF(LEN($B34)&gt;0,VLOOKUP($C34,Engagés!$C$10:$G$250,5,FALSE),"")</f>
        <v/>
      </c>
      <c r="F34" s="12" t="str">
        <f>IF(LEN($B34)&gt;0,VLOOKUP($C34,Engagés!$C$10:$K$250,6,FALSE),"")</f>
        <v/>
      </c>
      <c r="G34" s="12" t="str">
        <f>IF(LEN($B34)&gt;0,VLOOKUP($C34,Engagés!$C$10:$K$250,7,FALSE),"")</f>
        <v/>
      </c>
      <c r="H34" s="12" t="str">
        <f>IF(LEN($B34)&gt;0,VLOOKUP($C34,Engagés!$C$10:$K$250,8,FALSE),"")</f>
        <v/>
      </c>
      <c r="I34" s="12" t="str">
        <f>IF(LEN($B34)&gt;0,VLOOKUP($C34,Engagés!$C$10:$K$250,9,FALSE),"")</f>
        <v/>
      </c>
      <c r="J34" s="13" t="str">
        <f>IF(LEN($B34)&gt;0,VLOOKUP($C34,'Saisie CLASSEMENT'!$C$8:$H$252,6,FALSE),"")</f>
        <v/>
      </c>
      <c r="K34" s="14" t="str">
        <f>'Edition Class Cat1'!J34</f>
        <v/>
      </c>
    </row>
    <row r="35" spans="1:11" hidden="1">
      <c r="A35">
        <f t="shared" si="0"/>
        <v>0</v>
      </c>
      <c r="B35" s="11" t="str">
        <f>'Edition Class Cat1'!B35</f>
        <v/>
      </c>
      <c r="C35" s="11">
        <f>'Edition Class Cat1'!D35</f>
        <v>0</v>
      </c>
      <c r="D35" s="61" t="str">
        <f>IF(LEN($B35)&gt;0,VLOOKUP($C35,Engagés!$C$10:$G$250,4,FALSE),"")</f>
        <v/>
      </c>
      <c r="E35" s="61" t="str">
        <f>IF(LEN($B35)&gt;0,VLOOKUP($C35,Engagés!$C$10:$G$250,5,FALSE),"")</f>
        <v/>
      </c>
      <c r="F35" s="12" t="str">
        <f>IF(LEN($B35)&gt;0,VLOOKUP($C35,Engagés!$C$10:$K$250,6,FALSE),"")</f>
        <v/>
      </c>
      <c r="G35" s="12" t="str">
        <f>IF(LEN($B35)&gt;0,VLOOKUP($C35,Engagés!$C$10:$K$250,7,FALSE),"")</f>
        <v/>
      </c>
      <c r="H35" s="12" t="str">
        <f>IF(LEN($B35)&gt;0,VLOOKUP($C35,Engagés!$C$10:$K$250,8,FALSE),"")</f>
        <v/>
      </c>
      <c r="I35" s="12" t="str">
        <f>IF(LEN($B35)&gt;0,VLOOKUP($C35,Engagés!$C$10:$K$250,9,FALSE),"")</f>
        <v/>
      </c>
      <c r="J35" s="13" t="str">
        <f>IF(LEN($B35)&gt;0,VLOOKUP($C35,'Saisie CLASSEMENT'!$C$8:$H$252,6,FALSE),"")</f>
        <v/>
      </c>
      <c r="K35" s="14" t="str">
        <f>'Edition Class Cat1'!J35</f>
        <v/>
      </c>
    </row>
    <row r="36" spans="1:11" hidden="1">
      <c r="A36">
        <f t="shared" si="0"/>
        <v>0</v>
      </c>
      <c r="B36" s="11" t="str">
        <f>'Edition Class Cat1'!B36</f>
        <v/>
      </c>
      <c r="C36" s="11">
        <f>'Edition Class Cat1'!D36</f>
        <v>0</v>
      </c>
      <c r="D36" s="61" t="str">
        <f>IF(LEN($B36)&gt;0,VLOOKUP($C36,Engagés!$C$10:$G$250,4,FALSE),"")</f>
        <v/>
      </c>
      <c r="E36" s="61" t="str">
        <f>IF(LEN($B36)&gt;0,VLOOKUP($C36,Engagés!$C$10:$G$250,5,FALSE),"")</f>
        <v/>
      </c>
      <c r="F36" s="12" t="str">
        <f>IF(LEN($B36)&gt;0,VLOOKUP($C36,Engagés!$C$10:$K$250,6,FALSE),"")</f>
        <v/>
      </c>
      <c r="G36" s="12" t="str">
        <f>IF(LEN($B36)&gt;0,VLOOKUP($C36,Engagés!$C$10:$K$250,7,FALSE),"")</f>
        <v/>
      </c>
      <c r="H36" s="12" t="str">
        <f>IF(LEN($B36)&gt;0,VLOOKUP($C36,Engagés!$C$10:$K$250,8,FALSE),"")</f>
        <v/>
      </c>
      <c r="I36" s="12" t="str">
        <f>IF(LEN($B36)&gt;0,VLOOKUP($C36,Engagés!$C$10:$K$250,9,FALSE),"")</f>
        <v/>
      </c>
      <c r="J36" s="13" t="str">
        <f>IF(LEN($B36)&gt;0,VLOOKUP($C36,'Saisie CLASSEMENT'!$C$8:$H$252,6,FALSE),"")</f>
        <v/>
      </c>
      <c r="K36" s="14" t="str">
        <f>'Edition Class Cat1'!J36</f>
        <v/>
      </c>
    </row>
    <row r="37" spans="1:11" hidden="1">
      <c r="A37">
        <f t="shared" si="0"/>
        <v>0</v>
      </c>
      <c r="B37" s="11" t="str">
        <f>'Edition Class Cat1'!B37</f>
        <v/>
      </c>
      <c r="C37" s="11">
        <f>'Edition Class Cat1'!D37</f>
        <v>0</v>
      </c>
      <c r="D37" s="61" t="str">
        <f>IF(LEN($B37)&gt;0,VLOOKUP($C37,Engagés!$C$10:$G$250,4,FALSE),"")</f>
        <v/>
      </c>
      <c r="E37" s="61" t="str">
        <f>IF(LEN($B37)&gt;0,VLOOKUP($C37,Engagés!$C$10:$G$250,5,FALSE),"")</f>
        <v/>
      </c>
      <c r="F37" s="12" t="str">
        <f>IF(LEN($B37)&gt;0,VLOOKUP($C37,Engagés!$C$10:$K$250,6,FALSE),"")</f>
        <v/>
      </c>
      <c r="G37" s="12" t="str">
        <f>IF(LEN($B37)&gt;0,VLOOKUP($C37,Engagés!$C$10:$K$250,7,FALSE),"")</f>
        <v/>
      </c>
      <c r="H37" s="12" t="str">
        <f>IF(LEN($B37)&gt;0,VLOOKUP($C37,Engagés!$C$10:$K$250,8,FALSE),"")</f>
        <v/>
      </c>
      <c r="I37" s="12" t="str">
        <f>IF(LEN($B37)&gt;0,VLOOKUP($C37,Engagés!$C$10:$K$250,9,FALSE),"")</f>
        <v/>
      </c>
      <c r="J37" s="13" t="str">
        <f>IF(LEN($B37)&gt;0,VLOOKUP($C37,'Saisie CLASSEMENT'!$C$8:$H$252,6,FALSE),"")</f>
        <v/>
      </c>
      <c r="K37" s="14" t="str">
        <f>'Edition Class Cat1'!J37</f>
        <v/>
      </c>
    </row>
    <row r="38" spans="1:11" hidden="1">
      <c r="A38">
        <f t="shared" si="0"/>
        <v>0</v>
      </c>
      <c r="B38" s="11" t="str">
        <f>'Edition Class Cat1'!B38</f>
        <v/>
      </c>
      <c r="C38" s="11">
        <f>'Edition Class Cat1'!D38</f>
        <v>0</v>
      </c>
      <c r="D38" s="61" t="str">
        <f>IF(LEN($B38)&gt;0,VLOOKUP($C38,Engagés!$C$10:$G$250,4,FALSE),"")</f>
        <v/>
      </c>
      <c r="E38" s="61" t="str">
        <f>IF(LEN($B38)&gt;0,VLOOKUP($C38,Engagés!$C$10:$G$250,5,FALSE),"")</f>
        <v/>
      </c>
      <c r="F38" s="12" t="str">
        <f>IF(LEN($B38)&gt;0,VLOOKUP($C38,Engagés!$C$10:$K$250,6,FALSE),"")</f>
        <v/>
      </c>
      <c r="G38" s="12" t="str">
        <f>IF(LEN($B38)&gt;0,VLOOKUP($C38,Engagés!$C$10:$K$250,7,FALSE),"")</f>
        <v/>
      </c>
      <c r="H38" s="12" t="str">
        <f>IF(LEN($B38)&gt;0,VLOOKUP($C38,Engagés!$C$10:$K$250,8,FALSE),"")</f>
        <v/>
      </c>
      <c r="I38" s="12" t="str">
        <f>IF(LEN($B38)&gt;0,VLOOKUP($C38,Engagés!$C$10:$K$250,9,FALSE),"")</f>
        <v/>
      </c>
      <c r="J38" s="13" t="str">
        <f>IF(LEN($B38)&gt;0,VLOOKUP($C38,'Saisie CLASSEMENT'!$C$8:$H$252,6,FALSE),"")</f>
        <v/>
      </c>
      <c r="K38" s="14" t="str">
        <f>'Edition Class Cat1'!J38</f>
        <v/>
      </c>
    </row>
    <row r="39" spans="1:11" hidden="1">
      <c r="A39">
        <f t="shared" si="0"/>
        <v>0</v>
      </c>
      <c r="B39" s="11" t="str">
        <f>'Edition Class Cat1'!B39</f>
        <v/>
      </c>
      <c r="C39" s="11">
        <f>'Edition Class Cat1'!D39</f>
        <v>0</v>
      </c>
      <c r="D39" s="61" t="str">
        <f>IF(LEN($B39)&gt;0,VLOOKUP($C39,Engagés!$C$10:$G$250,4,FALSE),"")</f>
        <v/>
      </c>
      <c r="E39" s="61" t="str">
        <f>IF(LEN($B39)&gt;0,VLOOKUP($C39,Engagés!$C$10:$G$250,5,FALSE),"")</f>
        <v/>
      </c>
      <c r="F39" s="12" t="str">
        <f>IF(LEN($B39)&gt;0,VLOOKUP($C39,Engagés!$C$10:$K$250,6,FALSE),"")</f>
        <v/>
      </c>
      <c r="G39" s="12" t="str">
        <f>IF(LEN($B39)&gt;0,VLOOKUP($C39,Engagés!$C$10:$K$250,7,FALSE),"")</f>
        <v/>
      </c>
      <c r="H39" s="12" t="str">
        <f>IF(LEN($B39)&gt;0,VLOOKUP($C39,Engagés!$C$10:$K$250,8,FALSE),"")</f>
        <v/>
      </c>
      <c r="I39" s="12" t="str">
        <f>IF(LEN($B39)&gt;0,VLOOKUP($C39,Engagés!$C$10:$K$250,9,FALSE),"")</f>
        <v/>
      </c>
      <c r="J39" s="13" t="str">
        <f>IF(LEN($B39)&gt;0,VLOOKUP($C39,'Saisie CLASSEMENT'!$C$8:$H$252,6,FALSE),"")</f>
        <v/>
      </c>
      <c r="K39" s="14" t="str">
        <f>'Edition Class Cat1'!J39</f>
        <v/>
      </c>
    </row>
    <row r="40" spans="1:11" hidden="1">
      <c r="B40" s="11" t="str">
        <f>'Edition Class Cat1'!B40</f>
        <v/>
      </c>
      <c r="C40" s="11">
        <f>'Edition Class Cat1'!D40</f>
        <v>0</v>
      </c>
      <c r="D40" s="61" t="str">
        <f>IF(LEN($B40)&gt;0,VLOOKUP($C40,Engagés!$C$10:$G$250,4,FALSE),"")</f>
        <v/>
      </c>
      <c r="E40" s="61" t="str">
        <f>IF(LEN($B40)&gt;0,VLOOKUP($C40,Engagés!$C$10:$G$250,5,FALSE),"")</f>
        <v/>
      </c>
      <c r="F40" s="12" t="str">
        <f>IF(LEN($B40)&gt;0,VLOOKUP($C40,Engagés!$C$10:$K$250,6,FALSE),"")</f>
        <v/>
      </c>
      <c r="G40" s="12" t="str">
        <f>IF(LEN($B40)&gt;0,VLOOKUP($C40,Engagés!$C$10:$K$250,7,FALSE),"")</f>
        <v/>
      </c>
      <c r="H40" s="12" t="str">
        <f>IF(LEN($B40)&gt;0,VLOOKUP($C40,Engagés!$C$10:$K$250,8,FALSE),"")</f>
        <v/>
      </c>
      <c r="I40" s="12" t="str">
        <f>IF(LEN($B40)&gt;0,VLOOKUP($C40,Engagés!$C$10:$K$250,9,FALSE),"")</f>
        <v/>
      </c>
      <c r="J40" s="13" t="str">
        <f>IF(LEN($B40)&gt;0,VLOOKUP($C40,'Saisie CLASSEMENT'!$C$8:$H$252,6,FALSE),"")</f>
        <v/>
      </c>
      <c r="K40" s="14" t="str">
        <f>'Edition Class Cat1'!J40</f>
        <v/>
      </c>
    </row>
    <row r="41" spans="1:11" hidden="1">
      <c r="A41">
        <f t="shared" si="0"/>
        <v>0</v>
      </c>
      <c r="B41" s="11" t="str">
        <f>'Edition Class Cat1'!B41</f>
        <v/>
      </c>
      <c r="C41" s="11">
        <f>'Edition Class Cat1'!D41</f>
        <v>0</v>
      </c>
      <c r="D41" s="61" t="str">
        <f>IF(LEN($B41)&gt;0,VLOOKUP($C41,Engagés!$C$10:$G$250,4,FALSE),"")</f>
        <v/>
      </c>
      <c r="E41" s="61" t="str">
        <f>IF(LEN($B41)&gt;0,VLOOKUP($C41,Engagés!$C$10:$G$250,5,FALSE),"")</f>
        <v/>
      </c>
      <c r="F41" s="12" t="str">
        <f>IF(LEN($B41)&gt;0,VLOOKUP($C41,Engagés!$C$10:$K$250,6,FALSE),"")</f>
        <v/>
      </c>
      <c r="G41" s="12" t="str">
        <f>IF(LEN($B41)&gt;0,VLOOKUP($C41,Engagés!$C$10:$K$250,7,FALSE),"")</f>
        <v/>
      </c>
      <c r="H41" s="12" t="str">
        <f>IF(LEN($B41)&gt;0,VLOOKUP($C41,Engagés!$C$10:$K$250,8,FALSE),"")</f>
        <v/>
      </c>
      <c r="I41" s="12" t="str">
        <f>IF(LEN($B41)&gt;0,VLOOKUP($C41,Engagés!$C$10:$K$250,9,FALSE),"")</f>
        <v/>
      </c>
      <c r="J41" s="13" t="str">
        <f>IF(LEN($B41)&gt;0,VLOOKUP($C41,'Saisie CLASSEMENT'!$C$8:$H$252,6,FALSE),"")</f>
        <v/>
      </c>
      <c r="K41" s="14" t="str">
        <f>'Edition Class Cat1'!J41</f>
        <v/>
      </c>
    </row>
    <row r="42" spans="1:11" hidden="1">
      <c r="A42">
        <f t="shared" si="0"/>
        <v>0</v>
      </c>
      <c r="B42" s="11" t="str">
        <f>'Edition Class Cat1'!B42</f>
        <v/>
      </c>
      <c r="C42" s="11">
        <f>'Edition Class Cat1'!D42</f>
        <v>0</v>
      </c>
      <c r="D42" s="61" t="str">
        <f>IF(LEN($B42)&gt;0,VLOOKUP($C42,Engagés!$C$10:$G$250,4,FALSE),"")</f>
        <v/>
      </c>
      <c r="E42" s="61" t="str">
        <f>IF(LEN($B42)&gt;0,VLOOKUP($C42,Engagés!$C$10:$G$250,5,FALSE),"")</f>
        <v/>
      </c>
      <c r="F42" s="12" t="str">
        <f>IF(LEN($B42)&gt;0,VLOOKUP($C42,Engagés!$C$10:$K$250,6,FALSE),"")</f>
        <v/>
      </c>
      <c r="G42" s="12" t="str">
        <f>IF(LEN($B42)&gt;0,VLOOKUP($C42,Engagés!$C$10:$K$250,7,FALSE),"")</f>
        <v/>
      </c>
      <c r="H42" s="12" t="str">
        <f>IF(LEN($B42)&gt;0,VLOOKUP($C42,Engagés!$C$10:$K$250,8,FALSE),"")</f>
        <v/>
      </c>
      <c r="I42" s="12" t="str">
        <f>IF(LEN($B42)&gt;0,VLOOKUP($C42,Engagés!$C$10:$K$250,9,FALSE),"")</f>
        <v/>
      </c>
      <c r="J42" s="13" t="str">
        <f>IF(LEN($B42)&gt;0,VLOOKUP($C42,'Saisie CLASSEMENT'!$C$8:$H$252,6,FALSE),"")</f>
        <v/>
      </c>
      <c r="K42" s="14" t="str">
        <f>'Edition Class Cat1'!J42</f>
        <v/>
      </c>
    </row>
    <row r="43" spans="1:11" hidden="1">
      <c r="A43">
        <f t="shared" si="0"/>
        <v>0</v>
      </c>
      <c r="B43" s="11" t="str">
        <f>'Edition Class Cat1'!B43</f>
        <v/>
      </c>
      <c r="C43" s="11">
        <f>'Edition Class Cat1'!D43</f>
        <v>0</v>
      </c>
      <c r="D43" s="61" t="str">
        <f>IF(LEN($B43)&gt;0,VLOOKUP($C43,Engagés!$C$10:$G$250,4,FALSE),"")</f>
        <v/>
      </c>
      <c r="E43" s="61" t="str">
        <f>IF(LEN($B43)&gt;0,VLOOKUP($C43,Engagés!$C$10:$G$250,5,FALSE),"")</f>
        <v/>
      </c>
      <c r="F43" s="12" t="str">
        <f>IF(LEN($B43)&gt;0,VLOOKUP($C43,Engagés!$C$10:$K$250,6,FALSE),"")</f>
        <v/>
      </c>
      <c r="G43" s="12" t="str">
        <f>IF(LEN($B43)&gt;0,VLOOKUP($C43,Engagés!$C$10:$K$250,7,FALSE),"")</f>
        <v/>
      </c>
      <c r="H43" s="12" t="str">
        <f>IF(LEN($B43)&gt;0,VLOOKUP($C43,Engagés!$C$10:$K$250,8,FALSE),"")</f>
        <v/>
      </c>
      <c r="I43" s="12" t="str">
        <f>IF(LEN($B43)&gt;0,VLOOKUP($C43,Engagés!$C$10:$K$250,9,FALSE),"")</f>
        <v/>
      </c>
      <c r="J43" s="13" t="str">
        <f>IF(LEN($B43)&gt;0,VLOOKUP($C43,'Saisie CLASSEMENT'!$C$8:$H$252,6,FALSE),"")</f>
        <v/>
      </c>
      <c r="K43" s="14" t="str">
        <f>'Edition Class Cat1'!J43</f>
        <v/>
      </c>
    </row>
    <row r="44" spans="1:11" hidden="1">
      <c r="A44">
        <f t="shared" si="0"/>
        <v>0</v>
      </c>
      <c r="B44" s="11" t="str">
        <f>'Edition Class Cat1'!B44</f>
        <v/>
      </c>
      <c r="C44" s="11">
        <f>'Edition Class Cat1'!D44</f>
        <v>0</v>
      </c>
      <c r="D44" s="61" t="str">
        <f>IF(LEN($B44)&gt;0,VLOOKUP($C44,Engagés!$C$10:$G$250,4,FALSE),"")</f>
        <v/>
      </c>
      <c r="E44" s="61" t="str">
        <f>IF(LEN($B44)&gt;0,VLOOKUP($C44,Engagés!$C$10:$G$250,5,FALSE),"")</f>
        <v/>
      </c>
      <c r="F44" s="12" t="str">
        <f>IF(LEN($B44)&gt;0,VLOOKUP($C44,Engagés!$C$10:$K$250,6,FALSE),"")</f>
        <v/>
      </c>
      <c r="G44" s="12" t="str">
        <f>IF(LEN($B44)&gt;0,VLOOKUP($C44,Engagés!$C$10:$K$250,7,FALSE),"")</f>
        <v/>
      </c>
      <c r="H44" s="12" t="str">
        <f>IF(LEN($B44)&gt;0,VLOOKUP($C44,Engagés!$C$10:$K$250,8,FALSE),"")</f>
        <v/>
      </c>
      <c r="I44" s="12" t="str">
        <f>IF(LEN($B44)&gt;0,VLOOKUP($C44,Engagés!$C$10:$K$250,9,FALSE),"")</f>
        <v/>
      </c>
      <c r="J44" s="13" t="str">
        <f>IF(LEN($B44)&gt;0,VLOOKUP($C44,'Saisie CLASSEMENT'!$C$8:$H$252,6,FALSE),"")</f>
        <v/>
      </c>
      <c r="K44" s="14" t="str">
        <f>'Edition Class Cat1'!J44</f>
        <v/>
      </c>
    </row>
    <row r="45" spans="1:11" hidden="1">
      <c r="A45">
        <f t="shared" si="0"/>
        <v>0</v>
      </c>
      <c r="B45" s="11" t="str">
        <f>'Edition Class Cat1'!B45</f>
        <v/>
      </c>
      <c r="C45" s="11">
        <f>'Edition Class Cat1'!D45</f>
        <v>0</v>
      </c>
      <c r="D45" s="61" t="str">
        <f>IF(LEN($B45)&gt;0,VLOOKUP($C45,Engagés!$C$10:$G$250,4,FALSE),"")</f>
        <v/>
      </c>
      <c r="E45" s="61" t="str">
        <f>IF(LEN($B45)&gt;0,VLOOKUP($C45,Engagés!$C$10:$G$250,5,FALSE),"")</f>
        <v/>
      </c>
      <c r="F45" s="12" t="str">
        <f>IF(LEN($B45)&gt;0,VLOOKUP($C45,Engagés!$C$10:$K$250,6,FALSE),"")</f>
        <v/>
      </c>
      <c r="G45" s="12" t="str">
        <f>IF(LEN($B45)&gt;0,VLOOKUP($C45,Engagés!$C$10:$K$250,7,FALSE),"")</f>
        <v/>
      </c>
      <c r="H45" s="12" t="str">
        <f>IF(LEN($B45)&gt;0,VLOOKUP($C45,Engagés!$C$10:$K$250,8,FALSE),"")</f>
        <v/>
      </c>
      <c r="I45" s="12" t="str">
        <f>IF(LEN($B45)&gt;0,VLOOKUP($C45,Engagés!$C$10:$K$250,9,FALSE),"")</f>
        <v/>
      </c>
      <c r="J45" s="13" t="str">
        <f>IF(LEN($B45)&gt;0,VLOOKUP($C45,'Saisie CLASSEMENT'!$C$8:$H$252,6,FALSE),"")</f>
        <v/>
      </c>
      <c r="K45" s="14" t="str">
        <f>'Edition Class Cat1'!J45</f>
        <v/>
      </c>
    </row>
    <row r="46" spans="1:11" hidden="1">
      <c r="A46">
        <f t="shared" si="0"/>
        <v>0</v>
      </c>
      <c r="B46" s="11" t="str">
        <f>'Edition Class Cat1'!B46</f>
        <v/>
      </c>
      <c r="C46" s="11">
        <f>'Edition Class Cat1'!D46</f>
        <v>0</v>
      </c>
      <c r="D46" s="61" t="str">
        <f>IF(LEN($B46)&gt;0,VLOOKUP($C46,Engagés!$C$10:$G$250,4,FALSE),"")</f>
        <v/>
      </c>
      <c r="E46" s="61" t="str">
        <f>IF(LEN($B46)&gt;0,VLOOKUP($C46,Engagés!$C$10:$G$250,5,FALSE),"")</f>
        <v/>
      </c>
      <c r="F46" s="12" t="str">
        <f>IF(LEN($B46)&gt;0,VLOOKUP($C46,Engagés!$C$10:$K$250,6,FALSE),"")</f>
        <v/>
      </c>
      <c r="G46" s="12" t="str">
        <f>IF(LEN($B46)&gt;0,VLOOKUP($C46,Engagés!$C$10:$K$250,7,FALSE),"")</f>
        <v/>
      </c>
      <c r="H46" s="12" t="str">
        <f>IF(LEN($B46)&gt;0,VLOOKUP($C46,Engagés!$C$10:$K$250,8,FALSE),"")</f>
        <v/>
      </c>
      <c r="I46" s="12" t="str">
        <f>IF(LEN($B46)&gt;0,VLOOKUP($C46,Engagés!$C$10:$K$250,9,FALSE),"")</f>
        <v/>
      </c>
      <c r="J46" s="13" t="str">
        <f>IF(LEN($B46)&gt;0,VLOOKUP($C46,'Saisie CLASSEMENT'!$C$8:$H$252,6,FALSE),"")</f>
        <v/>
      </c>
      <c r="K46" s="14" t="str">
        <f>'Edition Class Cat1'!J46</f>
        <v/>
      </c>
    </row>
    <row r="47" spans="1:11" hidden="1">
      <c r="A47">
        <f t="shared" si="0"/>
        <v>0</v>
      </c>
      <c r="B47" s="11" t="str">
        <f>'Edition Class Cat1'!B47</f>
        <v/>
      </c>
      <c r="C47" s="11">
        <f>'Edition Class Cat1'!D47</f>
        <v>0</v>
      </c>
      <c r="D47" s="61" t="str">
        <f>IF(LEN($B47)&gt;0,VLOOKUP($C47,Engagés!$C$10:$G$250,4,FALSE),"")</f>
        <v/>
      </c>
      <c r="E47" s="61" t="str">
        <f>IF(LEN($B47)&gt;0,VLOOKUP($C47,Engagés!$C$10:$G$250,5,FALSE),"")</f>
        <v/>
      </c>
      <c r="F47" s="12" t="str">
        <f>IF(LEN($B47)&gt;0,VLOOKUP($C47,Engagés!$C$10:$K$250,6,FALSE),"")</f>
        <v/>
      </c>
      <c r="G47" s="12" t="str">
        <f>IF(LEN($B47)&gt;0,VLOOKUP($C47,Engagés!$C$10:$K$250,7,FALSE),"")</f>
        <v/>
      </c>
      <c r="H47" s="12" t="str">
        <f>IF(LEN($B47)&gt;0,VLOOKUP($C47,Engagés!$C$10:$K$250,8,FALSE),"")</f>
        <v/>
      </c>
      <c r="I47" s="12" t="str">
        <f>IF(LEN($B47)&gt;0,VLOOKUP($C47,Engagés!$C$10:$K$250,9,FALSE),"")</f>
        <v/>
      </c>
      <c r="J47" s="13" t="str">
        <f>IF(LEN($B47)&gt;0,VLOOKUP($C47,'Saisie CLASSEMENT'!$C$8:$H$252,6,FALSE),"")</f>
        <v/>
      </c>
      <c r="K47" s="14" t="str">
        <f>'Edition Class Cat1'!J47</f>
        <v/>
      </c>
    </row>
    <row r="48" spans="1:11" hidden="1">
      <c r="A48">
        <f t="shared" si="0"/>
        <v>0</v>
      </c>
      <c r="B48" s="11" t="str">
        <f>'Edition Class Cat1'!B48</f>
        <v/>
      </c>
      <c r="C48" s="11">
        <f>'Edition Class Cat1'!D48</f>
        <v>0</v>
      </c>
      <c r="D48" s="61" t="str">
        <f>IF(LEN($B48)&gt;0,VLOOKUP($C48,Engagés!$C$10:$G$250,4,FALSE),"")</f>
        <v/>
      </c>
      <c r="E48" s="61" t="str">
        <f>IF(LEN($B48)&gt;0,VLOOKUP($C48,Engagés!$C$10:$G$250,5,FALSE),"")</f>
        <v/>
      </c>
      <c r="F48" s="12" t="str">
        <f>IF(LEN($B48)&gt;0,VLOOKUP($C48,Engagés!$C$10:$K$250,6,FALSE),"")</f>
        <v/>
      </c>
      <c r="G48" s="12" t="str">
        <f>IF(LEN($B48)&gt;0,VLOOKUP($C48,Engagés!$C$10:$K$250,7,FALSE),"")</f>
        <v/>
      </c>
      <c r="H48" s="12" t="str">
        <f>IF(LEN($B48)&gt;0,VLOOKUP($C48,Engagés!$C$10:$K$250,8,FALSE),"")</f>
        <v/>
      </c>
      <c r="I48" s="12" t="str">
        <f>IF(LEN($B48)&gt;0,VLOOKUP($C48,Engagés!$C$10:$K$250,9,FALSE),"")</f>
        <v/>
      </c>
      <c r="J48" s="13" t="str">
        <f>IF(LEN($B48)&gt;0,VLOOKUP($C48,'Saisie CLASSEMENT'!$C$8:$H$252,6,FALSE),"")</f>
        <v/>
      </c>
      <c r="K48" s="14" t="str">
        <f>'Edition Class Cat1'!J48</f>
        <v/>
      </c>
    </row>
    <row r="49" spans="1:11" hidden="1">
      <c r="A49">
        <f t="shared" si="0"/>
        <v>0</v>
      </c>
      <c r="B49" s="11" t="str">
        <f>'Edition Class Cat1'!B49</f>
        <v/>
      </c>
      <c r="C49" s="11">
        <f>'Edition Class Cat1'!D49</f>
        <v>0</v>
      </c>
      <c r="D49" s="61" t="str">
        <f>IF(LEN($B49)&gt;0,VLOOKUP($C49,Engagés!$C$10:$G$250,4,FALSE),"")</f>
        <v/>
      </c>
      <c r="E49" s="61" t="str">
        <f>IF(LEN($B49)&gt;0,VLOOKUP($C49,Engagés!$C$10:$G$250,5,FALSE),"")</f>
        <v/>
      </c>
      <c r="F49" s="12" t="str">
        <f>IF(LEN($B49)&gt;0,VLOOKUP($C49,Engagés!$C$10:$K$250,6,FALSE),"")</f>
        <v/>
      </c>
      <c r="G49" s="12" t="str">
        <f>IF(LEN($B49)&gt;0,VLOOKUP($C49,Engagés!$C$10:$K$250,7,FALSE),"")</f>
        <v/>
      </c>
      <c r="H49" s="12" t="str">
        <f>IF(LEN($B49)&gt;0,VLOOKUP($C49,Engagés!$C$10:$K$250,8,FALSE),"")</f>
        <v/>
      </c>
      <c r="I49" s="12" t="str">
        <f>IF(LEN($B49)&gt;0,VLOOKUP($C49,Engagés!$C$10:$K$250,9,FALSE),"")</f>
        <v/>
      </c>
      <c r="J49" s="13" t="str">
        <f>IF(LEN($B49)&gt;0,VLOOKUP($C49,'Saisie CLASSEMENT'!$C$8:$H$252,6,FALSE),"")</f>
        <v/>
      </c>
      <c r="K49" s="14" t="str">
        <f>'Edition Class Cat1'!J49</f>
        <v/>
      </c>
    </row>
    <row r="50" spans="1:11" hidden="1">
      <c r="A50">
        <f t="shared" si="0"/>
        <v>0</v>
      </c>
      <c r="B50" s="11" t="str">
        <f>'Edition Class Cat1'!B50</f>
        <v/>
      </c>
      <c r="C50" s="11">
        <f>'Edition Class Cat1'!D50</f>
        <v>0</v>
      </c>
      <c r="D50" s="61" t="str">
        <f>IF(LEN($B50)&gt;0,VLOOKUP($C50,Engagés!$C$10:$G$250,4,FALSE),"")</f>
        <v/>
      </c>
      <c r="E50" s="61" t="str">
        <f>IF(LEN($B50)&gt;0,VLOOKUP($C50,Engagés!$C$10:$G$250,5,FALSE),"")</f>
        <v/>
      </c>
      <c r="F50" s="12" t="str">
        <f>IF(LEN($B50)&gt;0,VLOOKUP($C50,Engagés!$C$10:$K$250,6,FALSE),"")</f>
        <v/>
      </c>
      <c r="G50" s="12" t="str">
        <f>IF(LEN($B50)&gt;0,VLOOKUP($C50,Engagés!$C$10:$K$250,7,FALSE),"")</f>
        <v/>
      </c>
      <c r="H50" s="12" t="str">
        <f>IF(LEN($B50)&gt;0,VLOOKUP($C50,Engagés!$C$10:$K$250,8,FALSE),"")</f>
        <v/>
      </c>
      <c r="I50" s="12" t="str">
        <f>IF(LEN($B50)&gt;0,VLOOKUP($C50,Engagés!$C$10:$K$250,9,FALSE),"")</f>
        <v/>
      </c>
      <c r="J50" s="13" t="str">
        <f>IF(LEN($B50)&gt;0,VLOOKUP($C50,'Saisie CLASSEMENT'!$C$8:$H$252,6,FALSE),"")</f>
        <v/>
      </c>
      <c r="K50" s="14" t="str">
        <f>'Edition Class Cat1'!J50</f>
        <v/>
      </c>
    </row>
    <row r="51" spans="1:11" hidden="1">
      <c r="A51">
        <f t="shared" si="0"/>
        <v>0</v>
      </c>
      <c r="B51" s="11" t="str">
        <f>'Edition Class Cat1'!B51</f>
        <v/>
      </c>
      <c r="C51" s="11">
        <f>'Edition Class Cat1'!D51</f>
        <v>0</v>
      </c>
      <c r="D51" s="61" t="str">
        <f>IF(LEN($B51)&gt;0,VLOOKUP($C51,Engagés!$C$10:$G$250,4,FALSE),"")</f>
        <v/>
      </c>
      <c r="E51" s="61" t="str">
        <f>IF(LEN($B51)&gt;0,VLOOKUP($C51,Engagés!$C$10:$G$250,5,FALSE),"")</f>
        <v/>
      </c>
      <c r="F51" s="12" t="str">
        <f>IF(LEN($B51)&gt;0,VLOOKUP($C51,Engagés!$C$10:$K$250,6,FALSE),"")</f>
        <v/>
      </c>
      <c r="G51" s="12" t="str">
        <f>IF(LEN($B51)&gt;0,VLOOKUP($C51,Engagés!$C$10:$K$250,7,FALSE),"")</f>
        <v/>
      </c>
      <c r="H51" s="12" t="str">
        <f>IF(LEN($B51)&gt;0,VLOOKUP($C51,Engagés!$C$10:$K$250,8,FALSE),"")</f>
        <v/>
      </c>
      <c r="I51" s="12" t="str">
        <f>IF(LEN($B51)&gt;0,VLOOKUP($C51,Engagés!$C$10:$K$250,9,FALSE),"")</f>
        <v/>
      </c>
      <c r="J51" s="13" t="str">
        <f>IF(LEN($B51)&gt;0,VLOOKUP($C51,'Saisie CLASSEMENT'!$C$8:$H$252,6,FALSE),"")</f>
        <v/>
      </c>
      <c r="K51" s="14" t="str">
        <f>'Edition Class Cat1'!J51</f>
        <v/>
      </c>
    </row>
    <row r="52" spans="1:11" hidden="1">
      <c r="A52">
        <f t="shared" si="0"/>
        <v>0</v>
      </c>
      <c r="B52" s="11" t="str">
        <f>'Edition Class Cat1'!B52</f>
        <v/>
      </c>
      <c r="C52" s="11">
        <f>'Edition Class Cat1'!D52</f>
        <v>0</v>
      </c>
      <c r="D52" s="61" t="str">
        <f>IF(LEN($B52)&gt;0,VLOOKUP($C52,Engagés!$C$10:$G$250,4,FALSE),"")</f>
        <v/>
      </c>
      <c r="E52" s="61" t="str">
        <f>IF(LEN($B52)&gt;0,VLOOKUP($C52,Engagés!$C$10:$G$250,5,FALSE),"")</f>
        <v/>
      </c>
      <c r="F52" s="12" t="str">
        <f>IF(LEN($B52)&gt;0,VLOOKUP($C52,Engagés!$C$10:$K$250,6,FALSE),"")</f>
        <v/>
      </c>
      <c r="G52" s="12" t="str">
        <f>IF(LEN($B52)&gt;0,VLOOKUP($C52,Engagés!$C$10:$K$250,7,FALSE),"")</f>
        <v/>
      </c>
      <c r="H52" s="12" t="str">
        <f>IF(LEN($B52)&gt;0,VLOOKUP($C52,Engagés!$C$10:$K$250,8,FALSE),"")</f>
        <v/>
      </c>
      <c r="I52" s="12" t="str">
        <f>IF(LEN($B52)&gt;0,VLOOKUP($C52,Engagés!$C$10:$K$250,9,FALSE),"")</f>
        <v/>
      </c>
      <c r="J52" s="13" t="str">
        <f>IF(LEN($B52)&gt;0,VLOOKUP($C52,'Saisie CLASSEMENT'!$C$8:$H$252,6,FALSE),"")</f>
        <v/>
      </c>
      <c r="K52" s="14" t="str">
        <f>'Edition Class Cat1'!J52</f>
        <v/>
      </c>
    </row>
    <row r="53" spans="1:11" hidden="1">
      <c r="A53">
        <f t="shared" si="0"/>
        <v>0</v>
      </c>
      <c r="B53" s="11" t="str">
        <f>'Edition Class Cat1'!B53</f>
        <v/>
      </c>
      <c r="C53" s="11">
        <f>'Edition Class Cat1'!D53</f>
        <v>0</v>
      </c>
      <c r="D53" s="61" t="str">
        <f>IF(LEN($B53)&gt;0,VLOOKUP($C53,Engagés!$C$10:$G$250,4,FALSE),"")</f>
        <v/>
      </c>
      <c r="E53" s="61" t="str">
        <f>IF(LEN($B53)&gt;0,VLOOKUP($C53,Engagés!$C$10:$G$250,5,FALSE),"")</f>
        <v/>
      </c>
      <c r="F53" s="12" t="str">
        <f>IF(LEN($B53)&gt;0,VLOOKUP($C53,Engagés!$C$10:$K$250,6,FALSE),"")</f>
        <v/>
      </c>
      <c r="G53" s="12" t="str">
        <f>IF(LEN($B53)&gt;0,VLOOKUP($C53,Engagés!$C$10:$K$250,7,FALSE),"")</f>
        <v/>
      </c>
      <c r="H53" s="12" t="str">
        <f>IF(LEN($B53)&gt;0,VLOOKUP($C53,Engagés!$C$10:$K$250,8,FALSE),"")</f>
        <v/>
      </c>
      <c r="I53" s="12" t="str">
        <f>IF(LEN($B53)&gt;0,VLOOKUP($C53,Engagés!$C$10:$K$250,9,FALSE),"")</f>
        <v/>
      </c>
      <c r="J53" s="13" t="str">
        <f>IF(LEN($B53)&gt;0,VLOOKUP($C53,'Saisie CLASSEMENT'!$C$8:$H$252,6,FALSE),"")</f>
        <v/>
      </c>
      <c r="K53" s="14" t="str">
        <f>'Edition Class Cat1'!J53</f>
        <v/>
      </c>
    </row>
    <row r="54" spans="1:11" hidden="1">
      <c r="A54">
        <f t="shared" si="0"/>
        <v>0</v>
      </c>
      <c r="B54" s="11" t="str">
        <f>'Edition Class Cat1'!B54</f>
        <v/>
      </c>
      <c r="C54" s="11">
        <f>'Edition Class Cat1'!D54</f>
        <v>0</v>
      </c>
      <c r="D54" s="61" t="str">
        <f>IF(LEN($B54)&gt;0,VLOOKUP($C54,Engagés!$C$10:$G$250,4,FALSE),"")</f>
        <v/>
      </c>
      <c r="E54" s="61" t="str">
        <f>IF(LEN($B54)&gt;0,VLOOKUP($C54,Engagés!$C$10:$G$250,5,FALSE),"")</f>
        <v/>
      </c>
      <c r="F54" s="12" t="str">
        <f>IF(LEN($B54)&gt;0,VLOOKUP($C54,Engagés!$C$10:$K$250,6,FALSE),"")</f>
        <v/>
      </c>
      <c r="G54" s="12" t="str">
        <f>IF(LEN($B54)&gt;0,VLOOKUP($C54,Engagés!$C$10:$K$250,7,FALSE),"")</f>
        <v/>
      </c>
      <c r="H54" s="12" t="str">
        <f>IF(LEN($B54)&gt;0,VLOOKUP($C54,Engagés!$C$10:$K$250,8,FALSE),"")</f>
        <v/>
      </c>
      <c r="I54" s="12" t="str">
        <f>IF(LEN($B54)&gt;0,VLOOKUP($C54,Engagés!$C$10:$K$250,9,FALSE),"")</f>
        <v/>
      </c>
      <c r="J54" s="13" t="str">
        <f>IF(LEN($B54)&gt;0,VLOOKUP($C54,'Saisie CLASSEMENT'!$C$8:$H$252,6,FALSE),"")</f>
        <v/>
      </c>
      <c r="K54" s="14" t="str">
        <f>'Edition Class Cat1'!J54</f>
        <v/>
      </c>
    </row>
    <row r="55" spans="1:11" hidden="1">
      <c r="A55">
        <f t="shared" si="0"/>
        <v>0</v>
      </c>
      <c r="B55" s="11" t="str">
        <f>'Edition Class Cat1'!B55</f>
        <v/>
      </c>
      <c r="C55" s="11">
        <f>'Edition Class Cat1'!D55</f>
        <v>0</v>
      </c>
      <c r="D55" s="61" t="str">
        <f>IF(LEN($B55)&gt;0,VLOOKUP($C55,Engagés!$C$10:$G$250,4,FALSE),"")</f>
        <v/>
      </c>
      <c r="E55" s="61" t="str">
        <f>IF(LEN($B55)&gt;0,VLOOKUP($C55,Engagés!$C$10:$G$250,5,FALSE),"")</f>
        <v/>
      </c>
      <c r="F55" s="12" t="str">
        <f>IF(LEN($B55)&gt;0,VLOOKUP($C55,Engagés!$C$10:$K$250,6,FALSE),"")</f>
        <v/>
      </c>
      <c r="G55" s="12" t="str">
        <f>IF(LEN($B55)&gt;0,VLOOKUP($C55,Engagés!$C$10:$K$250,7,FALSE),"")</f>
        <v/>
      </c>
      <c r="H55" s="12" t="str">
        <f>IF(LEN($B55)&gt;0,VLOOKUP($C55,Engagés!$C$10:$K$250,8,FALSE),"")</f>
        <v/>
      </c>
      <c r="I55" s="12" t="str">
        <f>IF(LEN($B55)&gt;0,VLOOKUP($C55,Engagés!$C$10:$K$250,9,FALSE),"")</f>
        <v/>
      </c>
      <c r="J55" s="13" t="str">
        <f>IF(LEN($B55)&gt;0,VLOOKUP($C55,'Saisie CLASSEMENT'!$C$8:$H$252,6,FALSE),"")</f>
        <v/>
      </c>
      <c r="K55" s="14" t="str">
        <f>'Edition Class Cat1'!J55</f>
        <v/>
      </c>
    </row>
    <row r="56" spans="1:11" hidden="1">
      <c r="A56">
        <f t="shared" si="0"/>
        <v>0</v>
      </c>
      <c r="B56" s="11" t="str">
        <f>'Edition Class Cat1'!B56</f>
        <v/>
      </c>
      <c r="C56" s="11">
        <f>'Edition Class Cat1'!D56</f>
        <v>0</v>
      </c>
      <c r="D56" s="61" t="str">
        <f>IF(LEN($B56)&gt;0,VLOOKUP($C56,Engagés!$C$10:$G$250,4,FALSE),"")</f>
        <v/>
      </c>
      <c r="E56" s="61" t="str">
        <f>IF(LEN($B56)&gt;0,VLOOKUP($C56,Engagés!$C$10:$G$250,5,FALSE),"")</f>
        <v/>
      </c>
      <c r="F56" s="12" t="str">
        <f>IF(LEN($B56)&gt;0,VLOOKUP($C56,Engagés!$C$10:$K$250,6,FALSE),"")</f>
        <v/>
      </c>
      <c r="G56" s="12" t="str">
        <f>IF(LEN($B56)&gt;0,VLOOKUP($C56,Engagés!$C$10:$K$250,7,FALSE),"")</f>
        <v/>
      </c>
      <c r="H56" s="12" t="str">
        <f>IF(LEN($B56)&gt;0,VLOOKUP($C56,Engagés!$C$10:$K$250,8,FALSE),"")</f>
        <v/>
      </c>
      <c r="I56" s="12" t="str">
        <f>IF(LEN($B56)&gt;0,VLOOKUP($C56,Engagés!$C$10:$K$250,9,FALSE),"")</f>
        <v/>
      </c>
      <c r="J56" s="13" t="str">
        <f>IF(LEN($B56)&gt;0,VLOOKUP($C56,'Saisie CLASSEMENT'!$C$8:$H$252,6,FALSE),"")</f>
        <v/>
      </c>
      <c r="K56" s="14" t="str">
        <f>'Edition Class Cat1'!J56</f>
        <v/>
      </c>
    </row>
    <row r="57" spans="1:11" hidden="1">
      <c r="A57">
        <f t="shared" si="0"/>
        <v>0</v>
      </c>
      <c r="B57" s="11" t="str">
        <f>'Edition Class Cat1'!B57</f>
        <v/>
      </c>
      <c r="C57" s="11">
        <f>'Edition Class Cat1'!D57</f>
        <v>0</v>
      </c>
      <c r="D57" s="61" t="str">
        <f>IF(LEN($B57)&gt;0,VLOOKUP($C57,Engagés!$C$10:$G$250,4,FALSE),"")</f>
        <v/>
      </c>
      <c r="E57" s="61" t="str">
        <f>IF(LEN($B57)&gt;0,VLOOKUP($C57,Engagés!$C$10:$G$250,5,FALSE),"")</f>
        <v/>
      </c>
      <c r="F57" s="12" t="str">
        <f>IF(LEN($B57)&gt;0,VLOOKUP($C57,Engagés!$C$10:$K$250,6,FALSE),"")</f>
        <v/>
      </c>
      <c r="G57" s="12" t="str">
        <f>IF(LEN($B57)&gt;0,VLOOKUP($C57,Engagés!$C$10:$K$250,7,FALSE),"")</f>
        <v/>
      </c>
      <c r="H57" s="12" t="str">
        <f>IF(LEN($B57)&gt;0,VLOOKUP($C57,Engagés!$C$10:$K$250,8,FALSE),"")</f>
        <v/>
      </c>
      <c r="I57" s="12" t="str">
        <f>IF(LEN($B57)&gt;0,VLOOKUP($C57,Engagés!$C$10:$K$250,9,FALSE),"")</f>
        <v/>
      </c>
      <c r="J57" s="13" t="str">
        <f>IF(LEN($B57)&gt;0,VLOOKUP($C57,'Saisie CLASSEMENT'!$C$8:$H$252,6,FALSE),"")</f>
        <v/>
      </c>
      <c r="K57" s="14" t="str">
        <f>'Edition Class Cat1'!J57</f>
        <v/>
      </c>
    </row>
    <row r="58" spans="1:11" hidden="1">
      <c r="A58">
        <f t="shared" si="0"/>
        <v>0</v>
      </c>
      <c r="B58" s="11" t="str">
        <f>'Edition Class Cat1'!B58</f>
        <v/>
      </c>
      <c r="C58" s="11">
        <f>'Edition Class Cat1'!D58</f>
        <v>0</v>
      </c>
      <c r="D58" s="61" t="str">
        <f>IF(LEN($B58)&gt;0,VLOOKUP($C58,Engagés!$C$10:$G$250,4,FALSE),"")</f>
        <v/>
      </c>
      <c r="E58" s="61" t="str">
        <f>IF(LEN($B58)&gt;0,VLOOKUP($C58,Engagés!$C$10:$G$250,5,FALSE),"")</f>
        <v/>
      </c>
      <c r="F58" s="12" t="str">
        <f>IF(LEN($B58)&gt;0,VLOOKUP($C58,Engagés!$C$10:$K$250,6,FALSE),"")</f>
        <v/>
      </c>
      <c r="G58" s="12" t="str">
        <f>IF(LEN($B58)&gt;0,VLOOKUP($C58,Engagés!$C$10:$K$250,7,FALSE),"")</f>
        <v/>
      </c>
      <c r="H58" s="12" t="str">
        <f>IF(LEN($B58)&gt;0,VLOOKUP($C58,Engagés!$C$10:$K$250,8,FALSE),"")</f>
        <v/>
      </c>
      <c r="I58" s="12" t="str">
        <f>IF(LEN($B58)&gt;0,VLOOKUP($C58,Engagés!$C$10:$K$250,9,FALSE),"")</f>
        <v/>
      </c>
      <c r="J58" s="13" t="str">
        <f>IF(LEN($B58)&gt;0,VLOOKUP($C58,'Saisie CLASSEMENT'!$C$8:$H$252,6,FALSE),"")</f>
        <v/>
      </c>
      <c r="K58" s="14" t="str">
        <f>'Edition Class Cat1'!J58</f>
        <v/>
      </c>
    </row>
    <row r="59" spans="1:11" hidden="1">
      <c r="A59">
        <f t="shared" si="0"/>
        <v>0</v>
      </c>
      <c r="B59" s="11" t="str">
        <f>'Edition Class Cat1'!B59</f>
        <v/>
      </c>
      <c r="C59" s="11">
        <f>'Edition Class Cat1'!D59</f>
        <v>0</v>
      </c>
      <c r="D59" s="61" t="str">
        <f>IF(LEN($B59)&gt;0,VLOOKUP($C59,Engagés!$C$10:$G$250,4,FALSE),"")</f>
        <v/>
      </c>
      <c r="E59" s="61" t="str">
        <f>IF(LEN($B59)&gt;0,VLOOKUP($C59,Engagés!$C$10:$G$250,5,FALSE),"")</f>
        <v/>
      </c>
      <c r="F59" s="12" t="str">
        <f>IF(LEN($B59)&gt;0,VLOOKUP($C59,Engagés!$C$10:$K$250,6,FALSE),"")</f>
        <v/>
      </c>
      <c r="G59" s="12" t="str">
        <f>IF(LEN($B59)&gt;0,VLOOKUP($C59,Engagés!$C$10:$K$250,7,FALSE),"")</f>
        <v/>
      </c>
      <c r="H59" s="12" t="str">
        <f>IF(LEN($B59)&gt;0,VLOOKUP($C59,Engagés!$C$10:$K$250,8,FALSE),"")</f>
        <v/>
      </c>
      <c r="I59" s="12" t="str">
        <f>IF(LEN($B59)&gt;0,VLOOKUP($C59,Engagés!$C$10:$K$250,9,FALSE),"")</f>
        <v/>
      </c>
      <c r="J59" s="13" t="str">
        <f>IF(LEN($B59)&gt;0,VLOOKUP($C59,'Saisie CLASSEMENT'!$C$8:$H$252,6,FALSE),"")</f>
        <v/>
      </c>
      <c r="K59" s="14" t="str">
        <f>'Edition Class Cat1'!J59</f>
        <v/>
      </c>
    </row>
    <row r="60" spans="1:11" hidden="1">
      <c r="A60">
        <f t="shared" si="0"/>
        <v>0</v>
      </c>
      <c r="B60" s="11" t="str">
        <f>'Edition Class Cat1'!B60</f>
        <v/>
      </c>
      <c r="C60" s="11">
        <f>'Edition Class Cat1'!D60</f>
        <v>0</v>
      </c>
      <c r="D60" s="61" t="str">
        <f>IF(LEN($B60)&gt;0,VLOOKUP($C60,Engagés!$C$10:$G$250,4,FALSE),"")</f>
        <v/>
      </c>
      <c r="E60" s="61" t="str">
        <f>IF(LEN($B60)&gt;0,VLOOKUP($C60,Engagés!$C$10:$G$250,5,FALSE),"")</f>
        <v/>
      </c>
      <c r="F60" s="12" t="str">
        <f>IF(LEN($B60)&gt;0,VLOOKUP($C60,Engagés!$C$10:$K$250,6,FALSE),"")</f>
        <v/>
      </c>
      <c r="G60" s="12" t="str">
        <f>IF(LEN($B60)&gt;0,VLOOKUP($C60,Engagés!$C$10:$K$250,7,FALSE),"")</f>
        <v/>
      </c>
      <c r="H60" s="12" t="str">
        <f>IF(LEN($B60)&gt;0,VLOOKUP($C60,Engagés!$C$10:$K$250,8,FALSE),"")</f>
        <v/>
      </c>
      <c r="I60" s="12" t="str">
        <f>IF(LEN($B60)&gt;0,VLOOKUP($C60,Engagés!$C$10:$K$250,9,FALSE),"")</f>
        <v/>
      </c>
      <c r="J60" s="13" t="str">
        <f>IF(LEN($B60)&gt;0,VLOOKUP($C60,'Saisie CLASSEMENT'!$C$8:$H$252,6,FALSE),"")</f>
        <v/>
      </c>
      <c r="K60" s="14" t="str">
        <f>'Edition Class Cat1'!J60</f>
        <v/>
      </c>
    </row>
    <row r="61" spans="1:11" hidden="1">
      <c r="A61">
        <f t="shared" si="0"/>
        <v>0</v>
      </c>
      <c r="B61" s="11" t="str">
        <f>'Edition Class Cat1'!B61</f>
        <v/>
      </c>
      <c r="C61" s="11">
        <f>'Edition Class Cat1'!D61</f>
        <v>0</v>
      </c>
      <c r="D61" s="61" t="str">
        <f>IF(LEN($B61)&gt;0,VLOOKUP($C61,Engagés!$C$10:$G$250,4,FALSE),"")</f>
        <v/>
      </c>
      <c r="E61" s="61" t="str">
        <f>IF(LEN($B61)&gt;0,VLOOKUP($C61,Engagés!$C$10:$G$250,5,FALSE),"")</f>
        <v/>
      </c>
      <c r="F61" s="12" t="str">
        <f>IF(LEN($B61)&gt;0,VLOOKUP($C61,Engagés!$C$10:$K$250,6,FALSE),"")</f>
        <v/>
      </c>
      <c r="G61" s="12" t="str">
        <f>IF(LEN($B61)&gt;0,VLOOKUP($C61,Engagés!$C$10:$K$250,7,FALSE),"")</f>
        <v/>
      </c>
      <c r="H61" s="12" t="str">
        <f>IF(LEN($B61)&gt;0,VLOOKUP($C61,Engagés!$C$10:$K$250,8,FALSE),"")</f>
        <v/>
      </c>
      <c r="I61" s="12" t="str">
        <f>IF(LEN($B61)&gt;0,VLOOKUP($C61,Engagés!$C$10:$K$250,9,FALSE),"")</f>
        <v/>
      </c>
      <c r="J61" s="13" t="str">
        <f>IF(LEN($B61)&gt;0,VLOOKUP($C61,'Saisie CLASSEMENT'!$C$8:$H$252,6,FALSE),"")</f>
        <v/>
      </c>
      <c r="K61" s="14" t="str">
        <f>'Edition Class Cat1'!J61</f>
        <v/>
      </c>
    </row>
    <row r="62" spans="1:11" hidden="1">
      <c r="A62">
        <f t="shared" si="0"/>
        <v>0</v>
      </c>
      <c r="B62" s="11" t="str">
        <f>'Edition Class Cat1'!B62</f>
        <v/>
      </c>
      <c r="C62" s="11">
        <f>'Edition Class Cat1'!D62</f>
        <v>0</v>
      </c>
      <c r="D62" s="61" t="str">
        <f>IF(LEN($B62)&gt;0,VLOOKUP($C62,Engagés!$C$10:$G$250,4,FALSE),"")</f>
        <v/>
      </c>
      <c r="E62" s="61" t="str">
        <f>IF(LEN($B62)&gt;0,VLOOKUP($C62,Engagés!$C$10:$G$250,5,FALSE),"")</f>
        <v/>
      </c>
      <c r="F62" s="12" t="str">
        <f>IF(LEN($B62)&gt;0,VLOOKUP($C62,Engagés!$C$10:$K$250,6,FALSE),"")</f>
        <v/>
      </c>
      <c r="G62" s="12" t="str">
        <f>IF(LEN($B62)&gt;0,VLOOKUP($C62,Engagés!$C$10:$K$250,7,FALSE),"")</f>
        <v/>
      </c>
      <c r="H62" s="12" t="str">
        <f>IF(LEN($B62)&gt;0,VLOOKUP($C62,Engagés!$C$10:$K$250,8,FALSE),"")</f>
        <v/>
      </c>
      <c r="I62" s="12" t="str">
        <f>IF(LEN($B62)&gt;0,VLOOKUP($C62,Engagés!$C$10:$K$250,9,FALSE),"")</f>
        <v/>
      </c>
      <c r="J62" s="13" t="str">
        <f>IF(LEN($B62)&gt;0,VLOOKUP($C62,'Saisie CLASSEMENT'!$C$8:$H$252,6,FALSE),"")</f>
        <v/>
      </c>
      <c r="K62" s="14" t="str">
        <f>'Edition Class Cat1'!J62</f>
        <v/>
      </c>
    </row>
    <row r="63" spans="1:11" hidden="1">
      <c r="A63">
        <f t="shared" si="0"/>
        <v>0</v>
      </c>
      <c r="B63" s="11" t="str">
        <f>'Edition Class Cat1'!B63</f>
        <v/>
      </c>
      <c r="C63" s="11">
        <f>'Edition Class Cat1'!D63</f>
        <v>0</v>
      </c>
      <c r="D63" s="61" t="str">
        <f>IF(LEN($B63)&gt;0,VLOOKUP($C63,Engagés!$C$10:$G$250,4,FALSE),"")</f>
        <v/>
      </c>
      <c r="E63" s="61" t="str">
        <f>IF(LEN($B63)&gt;0,VLOOKUP($C63,Engagés!$C$10:$G$250,5,FALSE),"")</f>
        <v/>
      </c>
      <c r="F63" s="12" t="str">
        <f>IF(LEN($B63)&gt;0,VLOOKUP($C63,Engagés!$C$10:$K$250,6,FALSE),"")</f>
        <v/>
      </c>
      <c r="G63" s="12" t="str">
        <f>IF(LEN($B63)&gt;0,VLOOKUP($C63,Engagés!$C$10:$K$250,7,FALSE),"")</f>
        <v/>
      </c>
      <c r="H63" s="12" t="str">
        <f>IF(LEN($B63)&gt;0,VLOOKUP($C63,Engagés!$C$10:$K$250,8,FALSE),"")</f>
        <v/>
      </c>
      <c r="I63" s="12" t="str">
        <f>IF(LEN($B63)&gt;0,VLOOKUP($C63,Engagés!$C$10:$K$250,9,FALSE),"")</f>
        <v/>
      </c>
      <c r="J63" s="13" t="str">
        <f>IF(LEN($B63)&gt;0,VLOOKUP($C63,'Saisie CLASSEMENT'!$C$8:$H$252,6,FALSE),"")</f>
        <v/>
      </c>
      <c r="K63" s="14" t="str">
        <f>'Edition Class Cat1'!J63</f>
        <v/>
      </c>
    </row>
    <row r="64" spans="1:11" hidden="1">
      <c r="A64">
        <f t="shared" si="0"/>
        <v>0</v>
      </c>
      <c r="B64" s="11" t="str">
        <f>'Edition Class Cat1'!B64</f>
        <v/>
      </c>
      <c r="C64" s="11">
        <f>'Edition Class Cat1'!D64</f>
        <v>0</v>
      </c>
      <c r="D64" s="61" t="str">
        <f>IF(LEN($B64)&gt;0,VLOOKUP($C64,Engagés!$C$10:$G$250,4,FALSE),"")</f>
        <v/>
      </c>
      <c r="E64" s="61" t="str">
        <f>IF(LEN($B64)&gt;0,VLOOKUP($C64,Engagés!$C$10:$G$250,5,FALSE),"")</f>
        <v/>
      </c>
      <c r="F64" s="12" t="str">
        <f>IF(LEN($B64)&gt;0,VLOOKUP($C64,Engagés!$C$10:$K$250,6,FALSE),"")</f>
        <v/>
      </c>
      <c r="G64" s="12" t="str">
        <f>IF(LEN($B64)&gt;0,VLOOKUP($C64,Engagés!$C$10:$K$250,7,FALSE),"")</f>
        <v/>
      </c>
      <c r="H64" s="12" t="str">
        <f>IF(LEN($B64)&gt;0,VLOOKUP($C64,Engagés!$C$10:$K$250,8,FALSE),"")</f>
        <v/>
      </c>
      <c r="I64" s="12" t="str">
        <f>IF(LEN($B64)&gt;0,VLOOKUP($C64,Engagés!$C$10:$K$250,9,FALSE),"")</f>
        <v/>
      </c>
      <c r="J64" s="13" t="str">
        <f>IF(LEN($B64)&gt;0,VLOOKUP($C64,'Saisie CLASSEMENT'!$C$8:$H$252,6,FALSE),"")</f>
        <v/>
      </c>
      <c r="K64" s="14" t="str">
        <f>'Edition Class Cat1'!J64</f>
        <v/>
      </c>
    </row>
    <row r="65" spans="1:11" hidden="1">
      <c r="A65">
        <f t="shared" si="0"/>
        <v>0</v>
      </c>
      <c r="B65" s="11" t="str">
        <f>'Edition Class Cat1'!B65</f>
        <v/>
      </c>
      <c r="C65" s="11">
        <f>'Edition Class Cat1'!D65</f>
        <v>0</v>
      </c>
      <c r="D65" s="61" t="str">
        <f>IF(LEN($B65)&gt;0,VLOOKUP($C65,Engagés!$C$10:$G$250,4,FALSE),"")</f>
        <v/>
      </c>
      <c r="E65" s="61" t="str">
        <f>IF(LEN($B65)&gt;0,VLOOKUP($C65,Engagés!$C$10:$G$250,5,FALSE),"")</f>
        <v/>
      </c>
      <c r="F65" s="12" t="str">
        <f>IF(LEN($B65)&gt;0,VLOOKUP($C65,Engagés!$C$10:$K$250,6,FALSE),"")</f>
        <v/>
      </c>
      <c r="G65" s="12" t="str">
        <f>IF(LEN($B65)&gt;0,VLOOKUP($C65,Engagés!$C$10:$K$250,7,FALSE),"")</f>
        <v/>
      </c>
      <c r="H65" s="12" t="str">
        <f>IF(LEN($B65)&gt;0,VLOOKUP($C65,Engagés!$C$10:$K$250,8,FALSE),"")</f>
        <v/>
      </c>
      <c r="I65" s="12" t="str">
        <f>IF(LEN($B65)&gt;0,VLOOKUP($C65,Engagés!$C$10:$K$250,9,FALSE),"")</f>
        <v/>
      </c>
      <c r="J65" s="13" t="str">
        <f>IF(LEN($B65)&gt;0,VLOOKUP($C65,'Saisie CLASSEMENT'!$C$8:$H$252,6,FALSE),"")</f>
        <v/>
      </c>
      <c r="K65" s="14" t="str">
        <f>'Edition Class Cat1'!J65</f>
        <v/>
      </c>
    </row>
    <row r="66" spans="1:11" hidden="1">
      <c r="A66">
        <f t="shared" si="0"/>
        <v>0</v>
      </c>
      <c r="B66" s="11" t="str">
        <f>'Edition Class Cat1'!B66</f>
        <v/>
      </c>
      <c r="C66" s="11">
        <f>'Edition Class Cat1'!D66</f>
        <v>0</v>
      </c>
      <c r="D66" s="61" t="str">
        <f>IF(LEN($B66)&gt;0,VLOOKUP($C66,Engagés!$C$10:$G$250,4,FALSE),"")</f>
        <v/>
      </c>
      <c r="E66" s="61" t="str">
        <f>IF(LEN($B66)&gt;0,VLOOKUP($C66,Engagés!$C$10:$G$250,5,FALSE),"")</f>
        <v/>
      </c>
      <c r="F66" s="12" t="str">
        <f>IF(LEN($B66)&gt;0,VLOOKUP($C66,Engagés!$C$10:$K$250,6,FALSE),"")</f>
        <v/>
      </c>
      <c r="G66" s="12" t="str">
        <f>IF(LEN($B66)&gt;0,VLOOKUP($C66,Engagés!$C$10:$K$250,7,FALSE),"")</f>
        <v/>
      </c>
      <c r="H66" s="12" t="str">
        <f>IF(LEN($B66)&gt;0,VLOOKUP($C66,Engagés!$C$10:$K$250,8,FALSE),"")</f>
        <v/>
      </c>
      <c r="I66" s="12" t="str">
        <f>IF(LEN($B66)&gt;0,VLOOKUP($C66,Engagés!$C$10:$K$250,9,FALSE),"")</f>
        <v/>
      </c>
      <c r="J66" s="13" t="str">
        <f>IF(LEN($B66)&gt;0,VLOOKUP($C66,'Saisie CLASSEMENT'!$C$8:$H$252,6,FALSE),"")</f>
        <v/>
      </c>
      <c r="K66" s="14" t="str">
        <f>'Edition Class Cat1'!J66</f>
        <v/>
      </c>
    </row>
    <row r="67" spans="1:11" hidden="1">
      <c r="A67">
        <f t="shared" si="0"/>
        <v>0</v>
      </c>
      <c r="B67" s="11" t="str">
        <f>'Edition Class Cat1'!B67</f>
        <v/>
      </c>
      <c r="C67" s="11">
        <f>'Edition Class Cat1'!D67</f>
        <v>0</v>
      </c>
      <c r="D67" s="61" t="str">
        <f>IF(LEN($B67)&gt;0,VLOOKUP($C67,Engagés!$C$10:$G$250,4,FALSE),"")</f>
        <v/>
      </c>
      <c r="E67" s="61" t="str">
        <f>IF(LEN($B67)&gt;0,VLOOKUP($C67,Engagés!$C$10:$G$250,5,FALSE),"")</f>
        <v/>
      </c>
      <c r="F67" s="12" t="str">
        <f>IF(LEN($B67)&gt;0,VLOOKUP($C67,Engagés!$C$10:$K$250,6,FALSE),"")</f>
        <v/>
      </c>
      <c r="G67" s="12" t="str">
        <f>IF(LEN($B67)&gt;0,VLOOKUP($C67,Engagés!$C$10:$K$250,7,FALSE),"")</f>
        <v/>
      </c>
      <c r="H67" s="12" t="str">
        <f>IF(LEN($B67)&gt;0,VLOOKUP($C67,Engagés!$C$10:$K$250,8,FALSE),"")</f>
        <v/>
      </c>
      <c r="I67" s="12" t="str">
        <f>IF(LEN($B67)&gt;0,VLOOKUP($C67,Engagés!$C$10:$K$250,9,FALSE),"")</f>
        <v/>
      </c>
      <c r="J67" s="13" t="str">
        <f>IF(LEN($B67)&gt;0,VLOOKUP($C67,'Saisie CLASSEMENT'!$C$8:$H$252,6,FALSE),"")</f>
        <v/>
      </c>
      <c r="K67" s="14" t="str">
        <f>'Edition Class Cat1'!J67</f>
        <v/>
      </c>
    </row>
    <row r="68" spans="1:11" hidden="1">
      <c r="A68">
        <f t="shared" si="0"/>
        <v>0</v>
      </c>
      <c r="B68" s="11" t="str">
        <f>'Edition Class Cat1'!B68</f>
        <v/>
      </c>
      <c r="C68" s="11">
        <f>'Edition Class Cat1'!D68</f>
        <v>0</v>
      </c>
      <c r="D68" s="61" t="str">
        <f>IF(LEN($B68)&gt;0,VLOOKUP($C68,Engagés!$C$10:$G$250,4,FALSE),"")</f>
        <v/>
      </c>
      <c r="E68" s="61" t="str">
        <f>IF(LEN($B68)&gt;0,VLOOKUP($C68,Engagés!$C$10:$G$250,5,FALSE),"")</f>
        <v/>
      </c>
      <c r="F68" s="12" t="str">
        <f>IF(LEN($B68)&gt;0,VLOOKUP($C68,Engagés!$C$10:$K$250,6,FALSE),"")</f>
        <v/>
      </c>
      <c r="G68" s="12" t="str">
        <f>IF(LEN($B68)&gt;0,VLOOKUP($C68,Engagés!$C$10:$K$250,7,FALSE),"")</f>
        <v/>
      </c>
      <c r="H68" s="12" t="str">
        <f>IF(LEN($B68)&gt;0,VLOOKUP($C68,Engagés!$C$10:$K$250,8,FALSE),"")</f>
        <v/>
      </c>
      <c r="I68" s="12" t="str">
        <f>IF(LEN($B68)&gt;0,VLOOKUP($C68,Engagés!$C$10:$K$250,9,FALSE),"")</f>
        <v/>
      </c>
      <c r="J68" s="13" t="str">
        <f>IF(LEN($B68)&gt;0,VLOOKUP($C68,'Saisie CLASSEMENT'!$C$8:$H$252,6,FALSE),"")</f>
        <v/>
      </c>
      <c r="K68" s="14" t="str">
        <f>'Edition Class Cat1'!J68</f>
        <v/>
      </c>
    </row>
    <row r="69" spans="1:11" hidden="1">
      <c r="A69">
        <f t="shared" si="0"/>
        <v>0</v>
      </c>
      <c r="B69" s="11" t="str">
        <f>'Edition Class Cat1'!B69</f>
        <v/>
      </c>
      <c r="C69" s="11">
        <f>'Edition Class Cat1'!D69</f>
        <v>0</v>
      </c>
      <c r="D69" s="61" t="str">
        <f>IF(LEN($B69)&gt;0,VLOOKUP($C69,Engagés!$C$10:$G$250,4,FALSE),"")</f>
        <v/>
      </c>
      <c r="E69" s="61" t="str">
        <f>IF(LEN($B69)&gt;0,VLOOKUP($C69,Engagés!$C$10:$G$250,5,FALSE),"")</f>
        <v/>
      </c>
      <c r="F69" s="12" t="str">
        <f>IF(LEN($B69)&gt;0,VLOOKUP($C69,Engagés!$C$10:$K$250,6,FALSE),"")</f>
        <v/>
      </c>
      <c r="G69" s="12" t="str">
        <f>IF(LEN($B69)&gt;0,VLOOKUP($C69,Engagés!$C$10:$K$250,7,FALSE),"")</f>
        <v/>
      </c>
      <c r="H69" s="12" t="str">
        <f>IF(LEN($B69)&gt;0,VLOOKUP($C69,Engagés!$C$10:$K$250,8,FALSE),"")</f>
        <v/>
      </c>
      <c r="I69" s="12" t="str">
        <f>IF(LEN($B69)&gt;0,VLOOKUP($C69,Engagés!$C$10:$K$250,9,FALSE),"")</f>
        <v/>
      </c>
      <c r="J69" s="13" t="str">
        <f>IF(LEN($B69)&gt;0,VLOOKUP($C69,'Saisie CLASSEMENT'!$C$8:$H$252,6,FALSE),"")</f>
        <v/>
      </c>
      <c r="K69" s="14" t="str">
        <f>'Edition Class Cat1'!J69</f>
        <v/>
      </c>
    </row>
    <row r="70" spans="1:11" hidden="1">
      <c r="A70">
        <f t="shared" si="0"/>
        <v>0</v>
      </c>
      <c r="B70" s="11" t="str">
        <f>'Edition Class Cat1'!B70</f>
        <v/>
      </c>
      <c r="C70" s="11">
        <f>'Edition Class Cat1'!D70</f>
        <v>0</v>
      </c>
      <c r="D70" s="61" t="str">
        <f>IF(LEN($B70)&gt;0,VLOOKUP($C70,Engagés!$C$10:$G$250,4,FALSE),"")</f>
        <v/>
      </c>
      <c r="E70" s="61" t="str">
        <f>IF(LEN($B70)&gt;0,VLOOKUP($C70,Engagés!$C$10:$G$250,5,FALSE),"")</f>
        <v/>
      </c>
      <c r="F70" s="12" t="str">
        <f>IF(LEN($B70)&gt;0,VLOOKUP($C70,Engagés!$C$10:$K$250,6,FALSE),"")</f>
        <v/>
      </c>
      <c r="G70" s="12" t="str">
        <f>IF(LEN($B70)&gt;0,VLOOKUP($C70,Engagés!$C$10:$K$250,7,FALSE),"")</f>
        <v/>
      </c>
      <c r="H70" s="12" t="str">
        <f>IF(LEN($B70)&gt;0,VLOOKUP($C70,Engagés!$C$10:$K$250,8,FALSE),"")</f>
        <v/>
      </c>
      <c r="I70" s="12" t="str">
        <f>IF(LEN($B70)&gt;0,VLOOKUP($C70,Engagés!$C$10:$K$250,9,FALSE),"")</f>
        <v/>
      </c>
      <c r="J70" s="13" t="str">
        <f>IF(LEN($B70)&gt;0,VLOOKUP($C70,'Saisie CLASSEMENT'!$C$8:$H$252,6,FALSE),"")</f>
        <v/>
      </c>
      <c r="K70" s="14" t="str">
        <f>'Edition Class Cat1'!J70</f>
        <v/>
      </c>
    </row>
    <row r="71" spans="1:11" hidden="1">
      <c r="A71">
        <f t="shared" ref="A71:A134" si="1">IF(LEN(B71)&gt;0,1,0)</f>
        <v>0</v>
      </c>
      <c r="B71" s="11" t="str">
        <f>'Edition Class Cat1'!B71</f>
        <v/>
      </c>
      <c r="C71" s="11">
        <f>'Edition Class Cat1'!D71</f>
        <v>0</v>
      </c>
      <c r="D71" s="61" t="str">
        <f>IF(LEN($B71)&gt;0,VLOOKUP($C71,Engagés!$C$10:$G$250,4,FALSE),"")</f>
        <v/>
      </c>
      <c r="E71" s="61" t="str">
        <f>IF(LEN($B71)&gt;0,VLOOKUP($C71,Engagés!$C$10:$G$250,5,FALSE),"")</f>
        <v/>
      </c>
      <c r="F71" s="12" t="str">
        <f>IF(LEN($B71)&gt;0,VLOOKUP($C71,Engagés!$C$10:$K$250,6,FALSE),"")</f>
        <v/>
      </c>
      <c r="G71" s="12" t="str">
        <f>IF(LEN($B71)&gt;0,VLOOKUP($C71,Engagés!$C$10:$K$250,7,FALSE),"")</f>
        <v/>
      </c>
      <c r="H71" s="12" t="str">
        <f>IF(LEN($B71)&gt;0,VLOOKUP($C71,Engagés!$C$10:$K$250,8,FALSE),"")</f>
        <v/>
      </c>
      <c r="I71" s="12" t="str">
        <f>IF(LEN($B71)&gt;0,VLOOKUP($C71,Engagés!$C$10:$K$250,9,FALSE),"")</f>
        <v/>
      </c>
      <c r="J71" s="13" t="str">
        <f>IF(LEN($B71)&gt;0,VLOOKUP($C71,'Saisie CLASSEMENT'!$C$8:$H$252,6,FALSE),"")</f>
        <v/>
      </c>
      <c r="K71" s="14" t="str">
        <f>'Edition Class Cat1'!J71</f>
        <v/>
      </c>
    </row>
    <row r="72" spans="1:11" hidden="1">
      <c r="A72">
        <f t="shared" si="1"/>
        <v>0</v>
      </c>
      <c r="B72" s="11" t="str">
        <f>'Edition Class Cat1'!B72</f>
        <v/>
      </c>
      <c r="C72" s="11">
        <f>'Edition Class Cat1'!D72</f>
        <v>0</v>
      </c>
      <c r="D72" s="61" t="str">
        <f>IF(LEN($B72)&gt;0,VLOOKUP($C72,Engagés!$C$10:$G$250,4,FALSE),"")</f>
        <v/>
      </c>
      <c r="E72" s="61" t="str">
        <f>IF(LEN($B72)&gt;0,VLOOKUP($C72,Engagés!$C$10:$G$250,5,FALSE),"")</f>
        <v/>
      </c>
      <c r="F72" s="12" t="str">
        <f>IF(LEN($B72)&gt;0,VLOOKUP($C72,Engagés!$C$10:$K$250,6,FALSE),"")</f>
        <v/>
      </c>
      <c r="G72" s="12" t="str">
        <f>IF(LEN($B72)&gt;0,VLOOKUP($C72,Engagés!$C$10:$K$250,7,FALSE),"")</f>
        <v/>
      </c>
      <c r="H72" s="12" t="str">
        <f>IF(LEN($B72)&gt;0,VLOOKUP($C72,Engagés!$C$10:$K$250,8,FALSE),"")</f>
        <v/>
      </c>
      <c r="I72" s="12" t="str">
        <f>IF(LEN($B72)&gt;0,VLOOKUP($C72,Engagés!$C$10:$K$250,9,FALSE),"")</f>
        <v/>
      </c>
      <c r="J72" s="13" t="str">
        <f>IF(LEN($B72)&gt;0,VLOOKUP($C72,'Saisie CLASSEMENT'!$C$8:$H$252,6,FALSE),"")</f>
        <v/>
      </c>
      <c r="K72" s="14" t="str">
        <f>'Edition Class Cat1'!J72</f>
        <v/>
      </c>
    </row>
    <row r="73" spans="1:11" hidden="1">
      <c r="A73">
        <f t="shared" si="1"/>
        <v>0</v>
      </c>
      <c r="B73" s="11" t="str">
        <f>'Edition Class Cat1'!B73</f>
        <v/>
      </c>
      <c r="C73" s="11">
        <f>'Edition Class Cat1'!D73</f>
        <v>0</v>
      </c>
      <c r="D73" s="61" t="str">
        <f>IF(LEN($B73)&gt;0,VLOOKUP($C73,Engagés!$C$10:$G$250,4,FALSE),"")</f>
        <v/>
      </c>
      <c r="E73" s="61" t="str">
        <f>IF(LEN($B73)&gt;0,VLOOKUP($C73,Engagés!$C$10:$G$250,5,FALSE),"")</f>
        <v/>
      </c>
      <c r="F73" s="12" t="str">
        <f>IF(LEN($B73)&gt;0,VLOOKUP($C73,Engagés!$C$10:$K$250,6,FALSE),"")</f>
        <v/>
      </c>
      <c r="G73" s="12" t="str">
        <f>IF(LEN($B73)&gt;0,VLOOKUP($C73,Engagés!$C$10:$K$250,7,FALSE),"")</f>
        <v/>
      </c>
      <c r="H73" s="12" t="str">
        <f>IF(LEN($B73)&gt;0,VLOOKUP($C73,Engagés!$C$10:$K$250,8,FALSE),"")</f>
        <v/>
      </c>
      <c r="I73" s="12" t="str">
        <f>IF(LEN($B73)&gt;0,VLOOKUP($C73,Engagés!$C$10:$K$250,9,FALSE),"")</f>
        <v/>
      </c>
      <c r="J73" s="13" t="str">
        <f>IF(LEN($B73)&gt;0,VLOOKUP($C73,'Saisie CLASSEMENT'!$C$8:$H$252,6,FALSE),"")</f>
        <v/>
      </c>
      <c r="K73" s="14" t="str">
        <f>'Edition Class Cat1'!J73</f>
        <v/>
      </c>
    </row>
    <row r="74" spans="1:11" hidden="1">
      <c r="A74">
        <f t="shared" si="1"/>
        <v>0</v>
      </c>
      <c r="B74" s="11" t="str">
        <f>'Edition Class Cat1'!B74</f>
        <v/>
      </c>
      <c r="C74" s="11">
        <f>'Edition Class Cat1'!D74</f>
        <v>0</v>
      </c>
      <c r="D74" s="61" t="str">
        <f>IF(LEN($B74)&gt;0,VLOOKUP($C74,Engagés!$C$10:$G$250,4,FALSE),"")</f>
        <v/>
      </c>
      <c r="E74" s="61" t="str">
        <f>IF(LEN($B74)&gt;0,VLOOKUP($C74,Engagés!$C$10:$G$250,5,FALSE),"")</f>
        <v/>
      </c>
      <c r="F74" s="12" t="str">
        <f>IF(LEN($B74)&gt;0,VLOOKUP($C74,Engagés!$C$10:$K$250,6,FALSE),"")</f>
        <v/>
      </c>
      <c r="G74" s="12" t="str">
        <f>IF(LEN($B74)&gt;0,VLOOKUP($C74,Engagés!$C$10:$K$250,7,FALSE),"")</f>
        <v/>
      </c>
      <c r="H74" s="12" t="str">
        <f>IF(LEN($B74)&gt;0,VLOOKUP($C74,Engagés!$C$10:$K$250,8,FALSE),"")</f>
        <v/>
      </c>
      <c r="I74" s="12" t="str">
        <f>IF(LEN($B74)&gt;0,VLOOKUP($C74,Engagés!$C$10:$K$250,9,FALSE),"")</f>
        <v/>
      </c>
      <c r="J74" s="13" t="str">
        <f>IF(LEN($B74)&gt;0,VLOOKUP($C74,'Saisie CLASSEMENT'!$C$8:$H$252,6,FALSE),"")</f>
        <v/>
      </c>
      <c r="K74" s="14" t="str">
        <f>'Edition Class Cat1'!J74</f>
        <v/>
      </c>
    </row>
    <row r="75" spans="1:11" hidden="1">
      <c r="A75">
        <f t="shared" si="1"/>
        <v>0</v>
      </c>
      <c r="B75" s="11" t="str">
        <f>'Edition Class Cat1'!B75</f>
        <v/>
      </c>
      <c r="C75" s="11">
        <f>'Edition Class Cat1'!D75</f>
        <v>0</v>
      </c>
      <c r="D75" s="61" t="str">
        <f>IF(LEN($B75)&gt;0,VLOOKUP($C75,Engagés!$C$10:$G$250,4,FALSE),"")</f>
        <v/>
      </c>
      <c r="E75" s="61" t="str">
        <f>IF(LEN($B75)&gt;0,VLOOKUP($C75,Engagés!$C$10:$G$250,5,FALSE),"")</f>
        <v/>
      </c>
      <c r="F75" s="12" t="str">
        <f>IF(LEN($B75)&gt;0,VLOOKUP($C75,Engagés!$C$10:$K$250,6,FALSE),"")</f>
        <v/>
      </c>
      <c r="G75" s="12" t="str">
        <f>IF(LEN($B75)&gt;0,VLOOKUP($C75,Engagés!$C$10:$K$250,7,FALSE),"")</f>
        <v/>
      </c>
      <c r="H75" s="12" t="str">
        <f>IF(LEN($B75)&gt;0,VLOOKUP($C75,Engagés!$C$10:$K$250,8,FALSE),"")</f>
        <v/>
      </c>
      <c r="I75" s="12" t="str">
        <f>IF(LEN($B75)&gt;0,VLOOKUP($C75,Engagés!$C$10:$K$250,9,FALSE),"")</f>
        <v/>
      </c>
      <c r="J75" s="13" t="str">
        <f>IF(LEN($B75)&gt;0,VLOOKUP($C75,'Saisie CLASSEMENT'!$C$8:$H$252,6,FALSE),"")</f>
        <v/>
      </c>
      <c r="K75" s="14" t="str">
        <f>'Edition Class Cat1'!J75</f>
        <v/>
      </c>
    </row>
    <row r="76" spans="1:11" hidden="1">
      <c r="A76">
        <f t="shared" si="1"/>
        <v>0</v>
      </c>
      <c r="B76" s="11" t="str">
        <f>'Edition Class Cat1'!B76</f>
        <v/>
      </c>
      <c r="C76" s="11">
        <f>'Edition Class Cat1'!D76</f>
        <v>0</v>
      </c>
      <c r="D76" s="61" t="str">
        <f>IF(LEN($B76)&gt;0,VLOOKUP($C76,Engagés!$C$10:$G$250,4,FALSE),"")</f>
        <v/>
      </c>
      <c r="E76" s="61" t="str">
        <f>IF(LEN($B76)&gt;0,VLOOKUP($C76,Engagés!$C$10:$G$250,5,FALSE),"")</f>
        <v/>
      </c>
      <c r="F76" s="12" t="str">
        <f>IF(LEN($B76)&gt;0,VLOOKUP($C76,Engagés!$C$10:$K$250,6,FALSE),"")</f>
        <v/>
      </c>
      <c r="G76" s="12" t="str">
        <f>IF(LEN($B76)&gt;0,VLOOKUP($C76,Engagés!$C$10:$K$250,7,FALSE),"")</f>
        <v/>
      </c>
      <c r="H76" s="12" t="str">
        <f>IF(LEN($B76)&gt;0,VLOOKUP($C76,Engagés!$C$10:$K$250,8,FALSE),"")</f>
        <v/>
      </c>
      <c r="I76" s="12" t="str">
        <f>IF(LEN($B76)&gt;0,VLOOKUP($C76,Engagés!$C$10:$K$250,9,FALSE),"")</f>
        <v/>
      </c>
      <c r="J76" s="13" t="str">
        <f>IF(LEN($B76)&gt;0,VLOOKUP($C76,'Saisie CLASSEMENT'!$C$8:$H$252,6,FALSE),"")</f>
        <v/>
      </c>
      <c r="K76" s="14" t="str">
        <f>'Edition Class Cat1'!J76</f>
        <v/>
      </c>
    </row>
    <row r="77" spans="1:11" hidden="1">
      <c r="A77">
        <f t="shared" si="1"/>
        <v>0</v>
      </c>
      <c r="B77" s="11" t="str">
        <f>'Edition Class Cat1'!B77</f>
        <v/>
      </c>
      <c r="C77" s="11">
        <f>'Edition Class Cat1'!D77</f>
        <v>0</v>
      </c>
      <c r="D77" s="61" t="str">
        <f>IF(LEN($B77)&gt;0,VLOOKUP($C77,Engagés!$C$10:$G$250,4,FALSE),"")</f>
        <v/>
      </c>
      <c r="E77" s="61" t="str">
        <f>IF(LEN($B77)&gt;0,VLOOKUP($C77,Engagés!$C$10:$G$250,5,FALSE),"")</f>
        <v/>
      </c>
      <c r="F77" s="12" t="str">
        <f>IF(LEN($B77)&gt;0,VLOOKUP($C77,Engagés!$C$10:$K$250,6,FALSE),"")</f>
        <v/>
      </c>
      <c r="G77" s="12" t="str">
        <f>IF(LEN($B77)&gt;0,VLOOKUP($C77,Engagés!$C$10:$K$250,7,FALSE),"")</f>
        <v/>
      </c>
      <c r="H77" s="12" t="str">
        <f>IF(LEN($B77)&gt;0,VLOOKUP($C77,Engagés!$C$10:$K$250,8,FALSE),"")</f>
        <v/>
      </c>
      <c r="I77" s="12" t="str">
        <f>IF(LEN($B77)&gt;0,VLOOKUP($C77,Engagés!$C$10:$K$250,9,FALSE),"")</f>
        <v/>
      </c>
      <c r="J77" s="13" t="str">
        <f>IF(LEN($B77)&gt;0,VLOOKUP($C77,'Saisie CLASSEMENT'!$C$8:$H$252,6,FALSE),"")</f>
        <v/>
      </c>
      <c r="K77" s="14" t="str">
        <f>'Edition Class Cat1'!J77</f>
        <v/>
      </c>
    </row>
    <row r="78" spans="1:11" hidden="1">
      <c r="A78">
        <f t="shared" si="1"/>
        <v>0</v>
      </c>
      <c r="B78" s="11" t="str">
        <f>'Edition Class Cat1'!B78</f>
        <v/>
      </c>
      <c r="C78" s="11">
        <f>'Edition Class Cat1'!D78</f>
        <v>0</v>
      </c>
      <c r="D78" s="61" t="str">
        <f>IF(LEN($B78)&gt;0,VLOOKUP($C78,Engagés!$C$10:$G$250,4,FALSE),"")</f>
        <v/>
      </c>
      <c r="E78" s="61" t="str">
        <f>IF(LEN($B78)&gt;0,VLOOKUP($C78,Engagés!$C$10:$G$250,5,FALSE),"")</f>
        <v/>
      </c>
      <c r="F78" s="12" t="str">
        <f>IF(LEN($B78)&gt;0,VLOOKUP($C78,Engagés!$C$10:$K$250,6,FALSE),"")</f>
        <v/>
      </c>
      <c r="G78" s="12" t="str">
        <f>IF(LEN($B78)&gt;0,VLOOKUP($C78,Engagés!$C$10:$K$250,7,FALSE),"")</f>
        <v/>
      </c>
      <c r="H78" s="12" t="str">
        <f>IF(LEN($B78)&gt;0,VLOOKUP($C78,Engagés!$C$10:$K$250,8,FALSE),"")</f>
        <v/>
      </c>
      <c r="I78" s="12" t="str">
        <f>IF(LEN($B78)&gt;0,VLOOKUP($C78,Engagés!$C$10:$K$250,9,FALSE),"")</f>
        <v/>
      </c>
      <c r="J78" s="13" t="str">
        <f>IF(LEN($B78)&gt;0,VLOOKUP($C78,'Saisie CLASSEMENT'!$C$8:$H$252,6,FALSE),"")</f>
        <v/>
      </c>
      <c r="K78" s="14" t="str">
        <f>'Edition Class Cat1'!J78</f>
        <v/>
      </c>
    </row>
    <row r="79" spans="1:11" hidden="1">
      <c r="A79">
        <f t="shared" si="1"/>
        <v>0</v>
      </c>
      <c r="B79" s="11" t="str">
        <f>'Edition Class Cat1'!B79</f>
        <v/>
      </c>
      <c r="C79" s="11">
        <f>'Edition Class Cat1'!D79</f>
        <v>0</v>
      </c>
      <c r="D79" s="61" t="str">
        <f>IF(LEN($B79)&gt;0,VLOOKUP($C79,Engagés!$C$10:$G$250,4,FALSE),"")</f>
        <v/>
      </c>
      <c r="E79" s="61" t="str">
        <f>IF(LEN($B79)&gt;0,VLOOKUP($C79,Engagés!$C$10:$G$250,5,FALSE),"")</f>
        <v/>
      </c>
      <c r="F79" s="12" t="str">
        <f>IF(LEN($B79)&gt;0,VLOOKUP($C79,Engagés!$C$10:$K$250,6,FALSE),"")</f>
        <v/>
      </c>
      <c r="G79" s="12" t="str">
        <f>IF(LEN($B79)&gt;0,VLOOKUP($C79,Engagés!$C$10:$K$250,7,FALSE),"")</f>
        <v/>
      </c>
      <c r="H79" s="12" t="str">
        <f>IF(LEN($B79)&gt;0,VLOOKUP($C79,Engagés!$C$10:$K$250,8,FALSE),"")</f>
        <v/>
      </c>
      <c r="I79" s="12" t="str">
        <f>IF(LEN($B79)&gt;0,VLOOKUP($C79,Engagés!$C$10:$K$250,9,FALSE),"")</f>
        <v/>
      </c>
      <c r="J79" s="13" t="str">
        <f>IF(LEN($B79)&gt;0,VLOOKUP($C79,'Saisie CLASSEMENT'!$C$8:$H$252,6,FALSE),"")</f>
        <v/>
      </c>
      <c r="K79" s="14" t="str">
        <f>'Edition Class Cat1'!J79</f>
        <v/>
      </c>
    </row>
    <row r="80" spans="1:11" hidden="1">
      <c r="A80">
        <f t="shared" si="1"/>
        <v>0</v>
      </c>
      <c r="B80" s="11" t="str">
        <f>'Edition Class Cat1'!B80</f>
        <v/>
      </c>
      <c r="C80" s="11">
        <f>'Edition Class Cat1'!D80</f>
        <v>0</v>
      </c>
      <c r="D80" s="61" t="str">
        <f>IF(LEN($B80)&gt;0,VLOOKUP($C80,Engagés!$C$10:$G$250,4,FALSE),"")</f>
        <v/>
      </c>
      <c r="E80" s="61" t="str">
        <f>IF(LEN($B80)&gt;0,VLOOKUP($C80,Engagés!$C$10:$G$250,5,FALSE),"")</f>
        <v/>
      </c>
      <c r="F80" s="12" t="str">
        <f>IF(LEN($B80)&gt;0,VLOOKUP($C80,Engagés!$C$10:$K$250,6,FALSE),"")</f>
        <v/>
      </c>
      <c r="G80" s="12" t="str">
        <f>IF(LEN($B80)&gt;0,VLOOKUP($C80,Engagés!$C$10:$K$250,7,FALSE),"")</f>
        <v/>
      </c>
      <c r="H80" s="12" t="str">
        <f>IF(LEN($B80)&gt;0,VLOOKUP($C80,Engagés!$C$10:$K$250,8,FALSE),"")</f>
        <v/>
      </c>
      <c r="I80" s="12" t="str">
        <f>IF(LEN($B80)&gt;0,VLOOKUP($C80,Engagés!$C$10:$K$250,9,FALSE),"")</f>
        <v/>
      </c>
      <c r="J80" s="13" t="str">
        <f>IF(LEN($B80)&gt;0,VLOOKUP($C80,'Saisie CLASSEMENT'!$C$8:$H$252,6,FALSE),"")</f>
        <v/>
      </c>
      <c r="K80" s="14" t="str">
        <f>'Edition Class Cat1'!J80</f>
        <v/>
      </c>
    </row>
    <row r="81" spans="1:11" hidden="1">
      <c r="A81">
        <f t="shared" si="1"/>
        <v>0</v>
      </c>
      <c r="B81" s="11" t="str">
        <f>'Edition Class Cat1'!B81</f>
        <v/>
      </c>
      <c r="C81" s="11">
        <f>'Edition Class Cat1'!D81</f>
        <v>0</v>
      </c>
      <c r="D81" s="61" t="str">
        <f>IF(LEN($B81)&gt;0,VLOOKUP($C81,Engagés!$C$10:$G$250,4,FALSE),"")</f>
        <v/>
      </c>
      <c r="E81" s="61" t="str">
        <f>IF(LEN($B81)&gt;0,VLOOKUP($C81,Engagés!$C$10:$G$250,5,FALSE),"")</f>
        <v/>
      </c>
      <c r="F81" s="12" t="str">
        <f>IF(LEN($B81)&gt;0,VLOOKUP($C81,Engagés!$C$10:$K$250,6,FALSE),"")</f>
        <v/>
      </c>
      <c r="G81" s="12" t="str">
        <f>IF(LEN($B81)&gt;0,VLOOKUP($C81,Engagés!$C$10:$K$250,7,FALSE),"")</f>
        <v/>
      </c>
      <c r="H81" s="12" t="str">
        <f>IF(LEN($B81)&gt;0,VLOOKUP($C81,Engagés!$C$10:$K$250,8,FALSE),"")</f>
        <v/>
      </c>
      <c r="I81" s="12" t="str">
        <f>IF(LEN($B81)&gt;0,VLOOKUP($C81,Engagés!$C$10:$K$250,9,FALSE),"")</f>
        <v/>
      </c>
      <c r="J81" s="13" t="str">
        <f>IF(LEN($B81)&gt;0,VLOOKUP($C81,'Saisie CLASSEMENT'!$C$8:$H$252,6,FALSE),"")</f>
        <v/>
      </c>
      <c r="K81" s="14" t="str">
        <f>'Edition Class Cat1'!J81</f>
        <v/>
      </c>
    </row>
    <row r="82" spans="1:11" hidden="1">
      <c r="A82">
        <f t="shared" si="1"/>
        <v>0</v>
      </c>
      <c r="B82" s="11" t="str">
        <f>'Edition Class Cat1'!B82</f>
        <v/>
      </c>
      <c r="C82" s="11">
        <f>'Edition Class Cat1'!D82</f>
        <v>0</v>
      </c>
      <c r="D82" s="61" t="str">
        <f>IF(LEN($B82)&gt;0,VLOOKUP($C82,Engagés!$C$10:$G$250,4,FALSE),"")</f>
        <v/>
      </c>
      <c r="E82" s="61" t="str">
        <f>IF(LEN($B82)&gt;0,VLOOKUP($C82,Engagés!$C$10:$G$250,5,FALSE),"")</f>
        <v/>
      </c>
      <c r="F82" s="12" t="str">
        <f>IF(LEN($B82)&gt;0,VLOOKUP($C82,Engagés!$C$10:$K$250,6,FALSE),"")</f>
        <v/>
      </c>
      <c r="G82" s="12" t="str">
        <f>IF(LEN($B82)&gt;0,VLOOKUP($C82,Engagés!$C$10:$K$250,7,FALSE),"")</f>
        <v/>
      </c>
      <c r="H82" s="12" t="str">
        <f>IF(LEN($B82)&gt;0,VLOOKUP($C82,Engagés!$C$10:$K$250,8,FALSE),"")</f>
        <v/>
      </c>
      <c r="I82" s="12" t="str">
        <f>IF(LEN($B82)&gt;0,VLOOKUP($C82,Engagés!$C$10:$K$250,9,FALSE),"")</f>
        <v/>
      </c>
      <c r="J82" s="13" t="str">
        <f>IF(LEN($B82)&gt;0,VLOOKUP($C82,'Saisie CLASSEMENT'!$C$8:$H$252,6,FALSE),"")</f>
        <v/>
      </c>
      <c r="K82" s="14" t="str">
        <f>'Edition Class Cat1'!J82</f>
        <v/>
      </c>
    </row>
    <row r="83" spans="1:11" hidden="1">
      <c r="A83">
        <f t="shared" si="1"/>
        <v>0</v>
      </c>
      <c r="B83" s="11" t="str">
        <f>'Edition Class Cat1'!B83</f>
        <v/>
      </c>
      <c r="C83" s="11">
        <f>'Edition Class Cat1'!D83</f>
        <v>0</v>
      </c>
      <c r="D83" s="61" t="str">
        <f>IF(LEN($B83)&gt;0,VLOOKUP($C83,Engagés!$C$10:$G$250,4,FALSE),"")</f>
        <v/>
      </c>
      <c r="E83" s="61" t="str">
        <f>IF(LEN($B83)&gt;0,VLOOKUP($C83,Engagés!$C$10:$G$250,5,FALSE),"")</f>
        <v/>
      </c>
      <c r="F83" s="12" t="str">
        <f>IF(LEN($B83)&gt;0,VLOOKUP($C83,Engagés!$C$10:$K$250,6,FALSE),"")</f>
        <v/>
      </c>
      <c r="G83" s="12" t="str">
        <f>IF(LEN($B83)&gt;0,VLOOKUP($C83,Engagés!$C$10:$K$250,7,FALSE),"")</f>
        <v/>
      </c>
      <c r="H83" s="12" t="str">
        <f>IF(LEN($B83)&gt;0,VLOOKUP($C83,Engagés!$C$10:$K$250,8,FALSE),"")</f>
        <v/>
      </c>
      <c r="I83" s="12" t="str">
        <f>IF(LEN($B83)&gt;0,VLOOKUP($C83,Engagés!$C$10:$K$250,9,FALSE),"")</f>
        <v/>
      </c>
      <c r="J83" s="13" t="str">
        <f>IF(LEN($B83)&gt;0,VLOOKUP($C83,'Saisie CLASSEMENT'!$C$8:$H$252,6,FALSE),"")</f>
        <v/>
      </c>
      <c r="K83" s="14" t="str">
        <f>'Edition Class Cat1'!J83</f>
        <v/>
      </c>
    </row>
    <row r="84" spans="1:11" hidden="1">
      <c r="A84">
        <f t="shared" si="1"/>
        <v>0</v>
      </c>
      <c r="B84" s="11" t="str">
        <f>'Edition Class Cat1'!B84</f>
        <v/>
      </c>
      <c r="C84" s="11">
        <f>'Edition Class Cat1'!D84</f>
        <v>0</v>
      </c>
      <c r="D84" s="61" t="str">
        <f>IF(LEN($B84)&gt;0,VLOOKUP($C84,Engagés!$C$10:$G$250,4,FALSE),"")</f>
        <v/>
      </c>
      <c r="E84" s="61" t="str">
        <f>IF(LEN($B84)&gt;0,VLOOKUP($C84,Engagés!$C$10:$G$250,5,FALSE),"")</f>
        <v/>
      </c>
      <c r="F84" s="12" t="str">
        <f>IF(LEN($B84)&gt;0,VLOOKUP($C84,Engagés!$C$10:$K$250,6,FALSE),"")</f>
        <v/>
      </c>
      <c r="G84" s="12" t="str">
        <f>IF(LEN($B84)&gt;0,VLOOKUP($C84,Engagés!$C$10:$K$250,7,FALSE),"")</f>
        <v/>
      </c>
      <c r="H84" s="12" t="str">
        <f>IF(LEN($B84)&gt;0,VLOOKUP($C84,Engagés!$C$10:$K$250,8,FALSE),"")</f>
        <v/>
      </c>
      <c r="I84" s="12" t="str">
        <f>IF(LEN($B84)&gt;0,VLOOKUP($C84,Engagés!$C$10:$K$250,9,FALSE),"")</f>
        <v/>
      </c>
      <c r="J84" s="13" t="str">
        <f>IF(LEN($B84)&gt;0,VLOOKUP($C84,'Saisie CLASSEMENT'!$C$8:$H$252,6,FALSE),"")</f>
        <v/>
      </c>
      <c r="K84" s="14" t="str">
        <f>'Edition Class Cat1'!J84</f>
        <v/>
      </c>
    </row>
    <row r="85" spans="1:11" hidden="1">
      <c r="A85">
        <f t="shared" si="1"/>
        <v>0</v>
      </c>
      <c r="B85" s="11" t="str">
        <f>'Edition Class Cat1'!B85</f>
        <v/>
      </c>
      <c r="C85" s="11">
        <f>'Edition Class Cat1'!D85</f>
        <v>0</v>
      </c>
      <c r="D85" s="61" t="str">
        <f>IF(LEN($B85)&gt;0,VLOOKUP($C85,Engagés!$C$10:$G$250,4,FALSE),"")</f>
        <v/>
      </c>
      <c r="E85" s="61" t="str">
        <f>IF(LEN($B85)&gt;0,VLOOKUP($C85,Engagés!$C$10:$G$250,5,FALSE),"")</f>
        <v/>
      </c>
      <c r="F85" s="12" t="str">
        <f>IF(LEN($B85)&gt;0,VLOOKUP($C85,Engagés!$C$10:$K$250,6,FALSE),"")</f>
        <v/>
      </c>
      <c r="G85" s="12" t="str">
        <f>IF(LEN($B85)&gt;0,VLOOKUP($C85,Engagés!$C$10:$K$250,7,FALSE),"")</f>
        <v/>
      </c>
      <c r="H85" s="12" t="str">
        <f>IF(LEN($B85)&gt;0,VLOOKUP($C85,Engagés!$C$10:$K$250,8,FALSE),"")</f>
        <v/>
      </c>
      <c r="I85" s="12" t="str">
        <f>IF(LEN($B85)&gt;0,VLOOKUP($C85,Engagés!$C$10:$K$250,9,FALSE),"")</f>
        <v/>
      </c>
      <c r="J85" s="13" t="str">
        <f>IF(LEN($B85)&gt;0,VLOOKUP($C85,'Saisie CLASSEMENT'!$C$8:$H$252,6,FALSE),"")</f>
        <v/>
      </c>
      <c r="K85" s="14" t="str">
        <f>'Edition Class Cat1'!J85</f>
        <v/>
      </c>
    </row>
    <row r="86" spans="1:11" hidden="1">
      <c r="A86">
        <f t="shared" si="1"/>
        <v>0</v>
      </c>
      <c r="B86" s="11" t="str">
        <f>'Edition Class Cat1'!B86</f>
        <v/>
      </c>
      <c r="C86" s="11">
        <f>'Edition Class Cat1'!D86</f>
        <v>0</v>
      </c>
      <c r="D86" s="61" t="str">
        <f>IF(LEN($B86)&gt;0,VLOOKUP($C86,Engagés!$C$10:$G$250,4,FALSE),"")</f>
        <v/>
      </c>
      <c r="E86" s="61" t="str">
        <f>IF(LEN($B86)&gt;0,VLOOKUP($C86,Engagés!$C$10:$G$250,5,FALSE),"")</f>
        <v/>
      </c>
      <c r="F86" s="12" t="str">
        <f>IF(LEN($B86)&gt;0,VLOOKUP($C86,Engagés!$C$10:$K$250,6,FALSE),"")</f>
        <v/>
      </c>
      <c r="G86" s="12" t="str">
        <f>IF(LEN($B86)&gt;0,VLOOKUP($C86,Engagés!$C$10:$K$250,7,FALSE),"")</f>
        <v/>
      </c>
      <c r="H86" s="12" t="str">
        <f>IF(LEN($B86)&gt;0,VLOOKUP($C86,Engagés!$C$10:$K$250,8,FALSE),"")</f>
        <v/>
      </c>
      <c r="I86" s="12" t="str">
        <f>IF(LEN($B86)&gt;0,VLOOKUP($C86,Engagés!$C$10:$K$250,9,FALSE),"")</f>
        <v/>
      </c>
      <c r="J86" s="13" t="str">
        <f>IF(LEN($B86)&gt;0,VLOOKUP($C86,'Saisie CLASSEMENT'!$C$8:$H$252,6,FALSE),"")</f>
        <v/>
      </c>
      <c r="K86" s="14" t="str">
        <f>'Edition Class Cat1'!J86</f>
        <v/>
      </c>
    </row>
    <row r="87" spans="1:11" hidden="1">
      <c r="A87">
        <f t="shared" si="1"/>
        <v>0</v>
      </c>
      <c r="B87" s="11" t="str">
        <f>'Edition Class Cat1'!B87</f>
        <v/>
      </c>
      <c r="C87" s="11">
        <f>'Edition Class Cat1'!D87</f>
        <v>0</v>
      </c>
      <c r="D87" s="61" t="str">
        <f>IF(LEN($B87)&gt;0,VLOOKUP($C87,Engagés!$C$10:$G$250,4,FALSE),"")</f>
        <v/>
      </c>
      <c r="E87" s="61" t="str">
        <f>IF(LEN($B87)&gt;0,VLOOKUP($C87,Engagés!$C$10:$G$250,5,FALSE),"")</f>
        <v/>
      </c>
      <c r="F87" s="12" t="str">
        <f>IF(LEN($B87)&gt;0,VLOOKUP($C87,Engagés!$C$10:$K$250,6,FALSE),"")</f>
        <v/>
      </c>
      <c r="G87" s="12" t="str">
        <f>IF(LEN($B87)&gt;0,VLOOKUP($C87,Engagés!$C$10:$K$250,7,FALSE),"")</f>
        <v/>
      </c>
      <c r="H87" s="12" t="str">
        <f>IF(LEN($B87)&gt;0,VLOOKUP($C87,Engagés!$C$10:$K$250,8,FALSE),"")</f>
        <v/>
      </c>
      <c r="I87" s="12" t="str">
        <f>IF(LEN($B87)&gt;0,VLOOKUP($C87,Engagés!$C$10:$K$250,9,FALSE),"")</f>
        <v/>
      </c>
      <c r="J87" s="13" t="str">
        <f>IF(LEN($B87)&gt;0,VLOOKUP($C87,'Saisie CLASSEMENT'!$C$8:$H$252,6,FALSE),"")</f>
        <v/>
      </c>
      <c r="K87" s="14" t="str">
        <f>'Edition Class Cat1'!J87</f>
        <v/>
      </c>
    </row>
    <row r="88" spans="1:11" hidden="1">
      <c r="A88">
        <f t="shared" si="1"/>
        <v>0</v>
      </c>
      <c r="B88" s="11" t="str">
        <f>'Edition Class Cat1'!B88</f>
        <v/>
      </c>
      <c r="C88" s="11">
        <f>'Edition Class Cat1'!D88</f>
        <v>0</v>
      </c>
      <c r="D88" s="61" t="str">
        <f>IF(LEN($B88)&gt;0,VLOOKUP($C88,Engagés!$C$10:$G$250,4,FALSE),"")</f>
        <v/>
      </c>
      <c r="E88" s="61" t="str">
        <f>IF(LEN($B88)&gt;0,VLOOKUP($C88,Engagés!$C$10:$G$250,5,FALSE),"")</f>
        <v/>
      </c>
      <c r="F88" s="12" t="str">
        <f>IF(LEN($B88)&gt;0,VLOOKUP($C88,Engagés!$C$10:$K$250,6,FALSE),"")</f>
        <v/>
      </c>
      <c r="G88" s="12" t="str">
        <f>IF(LEN($B88)&gt;0,VLOOKUP($C88,Engagés!$C$10:$K$250,7,FALSE),"")</f>
        <v/>
      </c>
      <c r="H88" s="12" t="str">
        <f>IF(LEN($B88)&gt;0,VLOOKUP($C88,Engagés!$C$10:$K$250,8,FALSE),"")</f>
        <v/>
      </c>
      <c r="I88" s="12" t="str">
        <f>IF(LEN($B88)&gt;0,VLOOKUP($C88,Engagés!$C$10:$K$250,9,FALSE),"")</f>
        <v/>
      </c>
      <c r="J88" s="13" t="str">
        <f>IF(LEN($B88)&gt;0,VLOOKUP($C88,'Saisie CLASSEMENT'!$C$8:$H$252,6,FALSE),"")</f>
        <v/>
      </c>
      <c r="K88" s="14" t="str">
        <f>'Edition Class Cat1'!J88</f>
        <v/>
      </c>
    </row>
    <row r="89" spans="1:11" hidden="1">
      <c r="A89">
        <f t="shared" si="1"/>
        <v>0</v>
      </c>
      <c r="B89" s="11" t="str">
        <f>'Edition Class Cat1'!B89</f>
        <v/>
      </c>
      <c r="C89" s="11">
        <f>'Edition Class Cat1'!D89</f>
        <v>0</v>
      </c>
      <c r="D89" s="61" t="str">
        <f>IF(LEN($B89)&gt;0,VLOOKUP($C89,Engagés!$C$10:$G$250,4,FALSE),"")</f>
        <v/>
      </c>
      <c r="E89" s="61" t="str">
        <f>IF(LEN($B89)&gt;0,VLOOKUP($C89,Engagés!$C$10:$G$250,5,FALSE),"")</f>
        <v/>
      </c>
      <c r="F89" s="12" t="str">
        <f>IF(LEN($B89)&gt;0,VLOOKUP($C89,Engagés!$C$10:$K$250,6,FALSE),"")</f>
        <v/>
      </c>
      <c r="G89" s="12" t="str">
        <f>IF(LEN($B89)&gt;0,VLOOKUP($C89,Engagés!$C$10:$K$250,7,FALSE),"")</f>
        <v/>
      </c>
      <c r="H89" s="12" t="str">
        <f>IF(LEN($B89)&gt;0,VLOOKUP($C89,Engagés!$C$10:$K$250,8,FALSE),"")</f>
        <v/>
      </c>
      <c r="I89" s="12" t="str">
        <f>IF(LEN($B89)&gt;0,VLOOKUP($C89,Engagés!$C$10:$K$250,9,FALSE),"")</f>
        <v/>
      </c>
      <c r="J89" s="13" t="str">
        <f>IF(LEN($B89)&gt;0,VLOOKUP($C89,'Saisie CLASSEMENT'!$C$8:$H$252,6,FALSE),"")</f>
        <v/>
      </c>
      <c r="K89" s="14" t="str">
        <f>'Edition Class Cat1'!J89</f>
        <v/>
      </c>
    </row>
    <row r="90" spans="1:11" hidden="1">
      <c r="A90">
        <f t="shared" si="1"/>
        <v>0</v>
      </c>
      <c r="B90" s="11" t="str">
        <f>'Edition Class Cat1'!B90</f>
        <v/>
      </c>
      <c r="C90" s="11">
        <f>'Edition Class Cat1'!D90</f>
        <v>0</v>
      </c>
      <c r="D90" s="61" t="str">
        <f>IF(LEN($B90)&gt;0,VLOOKUP($C90,Engagés!$C$10:$G$250,4,FALSE),"")</f>
        <v/>
      </c>
      <c r="E90" s="61" t="str">
        <f>IF(LEN($B90)&gt;0,VLOOKUP($C90,Engagés!$C$10:$G$250,5,FALSE),"")</f>
        <v/>
      </c>
      <c r="F90" s="12" t="str">
        <f>IF(LEN($B90)&gt;0,VLOOKUP($C90,Engagés!$C$10:$K$250,6,FALSE),"")</f>
        <v/>
      </c>
      <c r="G90" s="12" t="str">
        <f>IF(LEN($B90)&gt;0,VLOOKUP($C90,Engagés!$C$10:$K$250,7,FALSE),"")</f>
        <v/>
      </c>
      <c r="H90" s="12" t="str">
        <f>IF(LEN($B90)&gt;0,VLOOKUP($C90,Engagés!$C$10:$K$250,8,FALSE),"")</f>
        <v/>
      </c>
      <c r="I90" s="12" t="str">
        <f>IF(LEN($B90)&gt;0,VLOOKUP($C90,Engagés!$C$10:$K$250,9,FALSE),"")</f>
        <v/>
      </c>
      <c r="J90" s="13" t="str">
        <f>IF(LEN($B90)&gt;0,VLOOKUP($C90,'Saisie CLASSEMENT'!$C$8:$H$252,6,FALSE),"")</f>
        <v/>
      </c>
      <c r="K90" s="14" t="str">
        <f>'Edition Class Cat1'!J90</f>
        <v/>
      </c>
    </row>
    <row r="91" spans="1:11" hidden="1">
      <c r="A91">
        <f t="shared" si="1"/>
        <v>0</v>
      </c>
      <c r="B91" s="11" t="str">
        <f>'Edition Class Cat1'!B91</f>
        <v/>
      </c>
      <c r="C91" s="11">
        <f>'Edition Class Cat1'!D91</f>
        <v>0</v>
      </c>
      <c r="D91" s="61" t="str">
        <f>IF(LEN($B91)&gt;0,VLOOKUP($C91,Engagés!$C$10:$G$250,4,FALSE),"")</f>
        <v/>
      </c>
      <c r="E91" s="61" t="str">
        <f>IF(LEN($B91)&gt;0,VLOOKUP($C91,Engagés!$C$10:$G$250,5,FALSE),"")</f>
        <v/>
      </c>
      <c r="F91" s="12" t="str">
        <f>IF(LEN($B91)&gt;0,VLOOKUP($C91,Engagés!$C$10:$K$250,6,FALSE),"")</f>
        <v/>
      </c>
      <c r="G91" s="12" t="str">
        <f>IF(LEN($B91)&gt;0,VLOOKUP($C91,Engagés!$C$10:$K$250,7,FALSE),"")</f>
        <v/>
      </c>
      <c r="H91" s="12" t="str">
        <f>IF(LEN($B91)&gt;0,VLOOKUP($C91,Engagés!$C$10:$K$250,8,FALSE),"")</f>
        <v/>
      </c>
      <c r="I91" s="12" t="str">
        <f>IF(LEN($B91)&gt;0,VLOOKUP($C91,Engagés!$C$10:$K$250,9,FALSE),"")</f>
        <v/>
      </c>
      <c r="J91" s="13" t="str">
        <f>IF(LEN($B91)&gt;0,VLOOKUP($C91,'Saisie CLASSEMENT'!$C$8:$H$252,6,FALSE),"")</f>
        <v/>
      </c>
      <c r="K91" s="14" t="str">
        <f>'Edition Class Cat1'!J91</f>
        <v/>
      </c>
    </row>
    <row r="92" spans="1:11" hidden="1">
      <c r="A92">
        <f t="shared" si="1"/>
        <v>0</v>
      </c>
      <c r="B92" s="11" t="str">
        <f>'Edition Class Cat1'!B92</f>
        <v/>
      </c>
      <c r="C92" s="11">
        <f>'Edition Class Cat1'!D92</f>
        <v>0</v>
      </c>
      <c r="D92" s="61" t="str">
        <f>IF(LEN($B92)&gt;0,VLOOKUP($C92,Engagés!$C$10:$G$250,4,FALSE),"")</f>
        <v/>
      </c>
      <c r="E92" s="61" t="str">
        <f>IF(LEN($B92)&gt;0,VLOOKUP($C92,Engagés!$C$10:$G$250,5,FALSE),"")</f>
        <v/>
      </c>
      <c r="F92" s="12" t="str">
        <f>IF(LEN($B92)&gt;0,VLOOKUP($C92,Engagés!$C$10:$K$250,6,FALSE),"")</f>
        <v/>
      </c>
      <c r="G92" s="12" t="str">
        <f>IF(LEN($B92)&gt;0,VLOOKUP($C92,Engagés!$C$10:$K$250,7,FALSE),"")</f>
        <v/>
      </c>
      <c r="H92" s="12" t="str">
        <f>IF(LEN($B92)&gt;0,VLOOKUP($C92,Engagés!$C$10:$K$250,8,FALSE),"")</f>
        <v/>
      </c>
      <c r="I92" s="12" t="str">
        <f>IF(LEN($B92)&gt;0,VLOOKUP($C92,Engagés!$C$10:$K$250,9,FALSE),"")</f>
        <v/>
      </c>
      <c r="J92" s="13" t="str">
        <f>IF(LEN($B92)&gt;0,VLOOKUP($C92,'Saisie CLASSEMENT'!$C$8:$H$252,6,FALSE),"")</f>
        <v/>
      </c>
      <c r="K92" s="14" t="str">
        <f>'Edition Class Cat1'!J92</f>
        <v/>
      </c>
    </row>
    <row r="93" spans="1:11" hidden="1">
      <c r="A93">
        <f t="shared" si="1"/>
        <v>0</v>
      </c>
      <c r="B93" s="11" t="str">
        <f>'Edition Class Cat1'!B93</f>
        <v/>
      </c>
      <c r="C93" s="11">
        <f>'Edition Class Cat1'!D93</f>
        <v>0</v>
      </c>
      <c r="D93" s="61" t="str">
        <f>IF(LEN($B93)&gt;0,VLOOKUP($C93,Engagés!$C$10:$G$250,4,FALSE),"")</f>
        <v/>
      </c>
      <c r="E93" s="61" t="str">
        <f>IF(LEN($B93)&gt;0,VLOOKUP($C93,Engagés!$C$10:$G$250,5,FALSE),"")</f>
        <v/>
      </c>
      <c r="F93" s="12" t="str">
        <f>IF(LEN($B93)&gt;0,VLOOKUP($C93,Engagés!$C$10:$K$250,6,FALSE),"")</f>
        <v/>
      </c>
      <c r="G93" s="12" t="str">
        <f>IF(LEN($B93)&gt;0,VLOOKUP($C93,Engagés!$C$10:$K$250,7,FALSE),"")</f>
        <v/>
      </c>
      <c r="H93" s="12" t="str">
        <f>IF(LEN($B93)&gt;0,VLOOKUP($C93,Engagés!$C$10:$K$250,8,FALSE),"")</f>
        <v/>
      </c>
      <c r="I93" s="12" t="str">
        <f>IF(LEN($B93)&gt;0,VLOOKUP($C93,Engagés!$C$10:$K$250,9,FALSE),"")</f>
        <v/>
      </c>
      <c r="J93" s="13" t="str">
        <f>IF(LEN($B93)&gt;0,VLOOKUP($C93,'Saisie CLASSEMENT'!$C$8:$H$252,6,FALSE),"")</f>
        <v/>
      </c>
      <c r="K93" s="14" t="str">
        <f>'Edition Class Cat1'!J93</f>
        <v/>
      </c>
    </row>
    <row r="94" spans="1:11" hidden="1">
      <c r="A94">
        <f t="shared" si="1"/>
        <v>0</v>
      </c>
      <c r="B94" s="11" t="str">
        <f>'Edition Class Cat1'!B94</f>
        <v/>
      </c>
      <c r="C94" s="11">
        <f>'Edition Class Cat1'!D94</f>
        <v>0</v>
      </c>
      <c r="D94" s="61" t="str">
        <f>IF(LEN($B94)&gt;0,VLOOKUP($C94,Engagés!$C$10:$G$250,4,FALSE),"")</f>
        <v/>
      </c>
      <c r="E94" s="61" t="str">
        <f>IF(LEN($B94)&gt;0,VLOOKUP($C94,Engagés!$C$10:$G$250,5,FALSE),"")</f>
        <v/>
      </c>
      <c r="F94" s="12" t="str">
        <f>IF(LEN($B94)&gt;0,VLOOKUP($C94,Engagés!$C$10:$K$250,6,FALSE),"")</f>
        <v/>
      </c>
      <c r="G94" s="12" t="str">
        <f>IF(LEN($B94)&gt;0,VLOOKUP($C94,Engagés!$C$10:$K$250,7,FALSE),"")</f>
        <v/>
      </c>
      <c r="H94" s="12" t="str">
        <f>IF(LEN($B94)&gt;0,VLOOKUP($C94,Engagés!$C$10:$K$250,8,FALSE),"")</f>
        <v/>
      </c>
      <c r="I94" s="12" t="str">
        <f>IF(LEN($B94)&gt;0,VLOOKUP($C94,Engagés!$C$10:$K$250,9,FALSE),"")</f>
        <v/>
      </c>
      <c r="J94" s="13" t="str">
        <f>IF(LEN($B94)&gt;0,VLOOKUP($C94,'Saisie CLASSEMENT'!$C$8:$H$252,6,FALSE),"")</f>
        <v/>
      </c>
      <c r="K94" s="14" t="str">
        <f>'Edition Class Cat1'!J94</f>
        <v/>
      </c>
    </row>
    <row r="95" spans="1:11" hidden="1">
      <c r="A95">
        <f t="shared" si="1"/>
        <v>0</v>
      </c>
      <c r="B95" s="11" t="str">
        <f>'Edition Class Cat1'!B95</f>
        <v/>
      </c>
      <c r="C95" s="11">
        <f>'Edition Class Cat1'!D95</f>
        <v>0</v>
      </c>
      <c r="D95" s="61" t="str">
        <f>IF(LEN($B95)&gt;0,VLOOKUP($C95,Engagés!$C$10:$G$250,4,FALSE),"")</f>
        <v/>
      </c>
      <c r="E95" s="61" t="str">
        <f>IF(LEN($B95)&gt;0,VLOOKUP($C95,Engagés!$C$10:$G$250,5,FALSE),"")</f>
        <v/>
      </c>
      <c r="F95" s="12" t="str">
        <f>IF(LEN($B95)&gt;0,VLOOKUP($C95,Engagés!$C$10:$K$250,6,FALSE),"")</f>
        <v/>
      </c>
      <c r="G95" s="12" t="str">
        <f>IF(LEN($B95)&gt;0,VLOOKUP($C95,Engagés!$C$10:$K$250,7,FALSE),"")</f>
        <v/>
      </c>
      <c r="H95" s="12" t="str">
        <f>IF(LEN($B95)&gt;0,VLOOKUP($C95,Engagés!$C$10:$K$250,8,FALSE),"")</f>
        <v/>
      </c>
      <c r="I95" s="12" t="str">
        <f>IF(LEN($B95)&gt;0,VLOOKUP($C95,Engagés!$C$10:$K$250,9,FALSE),"")</f>
        <v/>
      </c>
      <c r="J95" s="13" t="str">
        <f>IF(LEN($B95)&gt;0,VLOOKUP($C95,'Saisie CLASSEMENT'!$C$8:$H$252,6,FALSE),"")</f>
        <v/>
      </c>
      <c r="K95" s="14" t="str">
        <f>'Edition Class Cat1'!J95</f>
        <v/>
      </c>
    </row>
    <row r="96" spans="1:11" hidden="1">
      <c r="A96">
        <f t="shared" si="1"/>
        <v>0</v>
      </c>
      <c r="B96" s="11" t="str">
        <f>'Edition Class Cat1'!B96</f>
        <v/>
      </c>
      <c r="C96" s="11">
        <f>'Edition Class Cat1'!D96</f>
        <v>0</v>
      </c>
      <c r="D96" s="61" t="str">
        <f>IF(LEN($B96)&gt;0,VLOOKUP($C96,Engagés!$C$10:$G$250,4,FALSE),"")</f>
        <v/>
      </c>
      <c r="E96" s="61" t="str">
        <f>IF(LEN($B96)&gt;0,VLOOKUP($C96,Engagés!$C$10:$G$250,5,FALSE),"")</f>
        <v/>
      </c>
      <c r="F96" s="12" t="str">
        <f>IF(LEN($B96)&gt;0,VLOOKUP($C96,Engagés!$C$10:$K$250,6,FALSE),"")</f>
        <v/>
      </c>
      <c r="G96" s="12" t="str">
        <f>IF(LEN($B96)&gt;0,VLOOKUP($C96,Engagés!$C$10:$K$250,7,FALSE),"")</f>
        <v/>
      </c>
      <c r="H96" s="12" t="str">
        <f>IF(LEN($B96)&gt;0,VLOOKUP($C96,Engagés!$C$10:$K$250,8,FALSE),"")</f>
        <v/>
      </c>
      <c r="I96" s="12" t="str">
        <f>IF(LEN($B96)&gt;0,VLOOKUP($C96,Engagés!$C$10:$K$250,9,FALSE),"")</f>
        <v/>
      </c>
      <c r="J96" s="13" t="str">
        <f>IF(LEN($B96)&gt;0,VLOOKUP($C96,'Saisie CLASSEMENT'!$C$8:$H$252,6,FALSE),"")</f>
        <v/>
      </c>
      <c r="K96" s="14" t="str">
        <f>'Edition Class Cat1'!J96</f>
        <v/>
      </c>
    </row>
    <row r="97" spans="1:11" hidden="1">
      <c r="A97">
        <f t="shared" si="1"/>
        <v>0</v>
      </c>
      <c r="B97" s="11" t="str">
        <f>'Edition Class Cat1'!B97</f>
        <v/>
      </c>
      <c r="C97" s="11">
        <f>'Edition Class Cat1'!D97</f>
        <v>0</v>
      </c>
      <c r="D97" s="61" t="str">
        <f>IF(LEN($B97)&gt;0,VLOOKUP($C97,Engagés!$C$10:$G$250,4,FALSE),"")</f>
        <v/>
      </c>
      <c r="E97" s="61" t="str">
        <f>IF(LEN($B97)&gt;0,VLOOKUP($C97,Engagés!$C$10:$G$250,5,FALSE),"")</f>
        <v/>
      </c>
      <c r="F97" s="12" t="str">
        <f>IF(LEN($B97)&gt;0,VLOOKUP($C97,Engagés!$C$10:$K$250,6,FALSE),"")</f>
        <v/>
      </c>
      <c r="G97" s="12" t="str">
        <f>IF(LEN($B97)&gt;0,VLOOKUP($C97,Engagés!$C$10:$K$250,7,FALSE),"")</f>
        <v/>
      </c>
      <c r="H97" s="12" t="str">
        <f>IF(LEN($B97)&gt;0,VLOOKUP($C97,Engagés!$C$10:$K$250,8,FALSE),"")</f>
        <v/>
      </c>
      <c r="I97" s="12" t="str">
        <f>IF(LEN($B97)&gt;0,VLOOKUP($C97,Engagés!$C$10:$K$250,9,FALSE),"")</f>
        <v/>
      </c>
      <c r="J97" s="13" t="str">
        <f>IF(LEN($B97)&gt;0,VLOOKUP($C97,'Saisie CLASSEMENT'!$C$8:$H$252,6,FALSE),"")</f>
        <v/>
      </c>
      <c r="K97" s="14" t="str">
        <f>'Edition Class Cat1'!J97</f>
        <v/>
      </c>
    </row>
    <row r="98" spans="1:11" hidden="1">
      <c r="A98">
        <f t="shared" si="1"/>
        <v>0</v>
      </c>
      <c r="B98" s="11" t="str">
        <f>'Edition Class Cat1'!B98</f>
        <v/>
      </c>
      <c r="C98" s="11">
        <f>'Edition Class Cat1'!D98</f>
        <v>0</v>
      </c>
      <c r="D98" s="61" t="str">
        <f>IF(LEN($B98)&gt;0,VLOOKUP($C98,Engagés!$C$10:$G$250,4,FALSE),"")</f>
        <v/>
      </c>
      <c r="E98" s="61" t="str">
        <f>IF(LEN($B98)&gt;0,VLOOKUP($C98,Engagés!$C$10:$G$250,5,FALSE),"")</f>
        <v/>
      </c>
      <c r="F98" s="12" t="str">
        <f>IF(LEN($B98)&gt;0,VLOOKUP($C98,Engagés!$C$10:$K$250,6,FALSE),"")</f>
        <v/>
      </c>
      <c r="G98" s="12" t="str">
        <f>IF(LEN($B98)&gt;0,VLOOKUP($C98,Engagés!$C$10:$K$250,7,FALSE),"")</f>
        <v/>
      </c>
      <c r="H98" s="12" t="str">
        <f>IF(LEN($B98)&gt;0,VLOOKUP($C98,Engagés!$C$10:$K$250,8,FALSE),"")</f>
        <v/>
      </c>
      <c r="I98" s="12" t="str">
        <f>IF(LEN($B98)&gt;0,VLOOKUP($C98,Engagés!$C$10:$K$250,9,FALSE),"")</f>
        <v/>
      </c>
      <c r="J98" s="13" t="str">
        <f>IF(LEN($B98)&gt;0,VLOOKUP($C98,'Saisie CLASSEMENT'!$C$8:$H$252,6,FALSE),"")</f>
        <v/>
      </c>
      <c r="K98" s="14" t="str">
        <f>'Edition Class Cat1'!J98</f>
        <v/>
      </c>
    </row>
    <row r="99" spans="1:11" hidden="1">
      <c r="A99">
        <f t="shared" si="1"/>
        <v>0</v>
      </c>
      <c r="B99" s="11" t="str">
        <f>'Edition Class Cat1'!B99</f>
        <v/>
      </c>
      <c r="C99" s="11">
        <f>'Edition Class Cat1'!D99</f>
        <v>0</v>
      </c>
      <c r="D99" s="61" t="str">
        <f>IF(LEN($B99)&gt;0,VLOOKUP($C99,Engagés!$C$10:$G$250,4,FALSE),"")</f>
        <v/>
      </c>
      <c r="E99" s="61" t="str">
        <f>IF(LEN($B99)&gt;0,VLOOKUP($C99,Engagés!$C$10:$G$250,5,FALSE),"")</f>
        <v/>
      </c>
      <c r="F99" s="12" t="str">
        <f>IF(LEN($B99)&gt;0,VLOOKUP($C99,Engagés!$C$10:$K$250,6,FALSE),"")</f>
        <v/>
      </c>
      <c r="G99" s="12" t="str">
        <f>IF(LEN($B99)&gt;0,VLOOKUP($C99,Engagés!$C$10:$K$250,7,FALSE),"")</f>
        <v/>
      </c>
      <c r="H99" s="12" t="str">
        <f>IF(LEN($B99)&gt;0,VLOOKUP($C99,Engagés!$C$10:$K$250,8,FALSE),"")</f>
        <v/>
      </c>
      <c r="I99" s="12" t="str">
        <f>IF(LEN($B99)&gt;0,VLOOKUP($C99,Engagés!$C$10:$K$250,9,FALSE),"")</f>
        <v/>
      </c>
      <c r="J99" s="13" t="str">
        <f>IF(LEN($B99)&gt;0,VLOOKUP($C99,'Saisie CLASSEMENT'!$C$8:$H$252,6,FALSE),"")</f>
        <v/>
      </c>
      <c r="K99" s="14" t="str">
        <f>'Edition Class Cat1'!J99</f>
        <v/>
      </c>
    </row>
    <row r="100" spans="1:11" hidden="1">
      <c r="A100">
        <f t="shared" si="1"/>
        <v>0</v>
      </c>
      <c r="B100" s="11" t="str">
        <f>'Edition Class Cat1'!B100</f>
        <v/>
      </c>
      <c r="C100" s="11">
        <f>'Edition Class Cat1'!D100</f>
        <v>0</v>
      </c>
      <c r="D100" s="61" t="str">
        <f>IF(LEN($B100)&gt;0,VLOOKUP($C100,Engagés!$C$10:$G$250,4,FALSE),"")</f>
        <v/>
      </c>
      <c r="E100" s="61" t="str">
        <f>IF(LEN($B100)&gt;0,VLOOKUP($C100,Engagés!$C$10:$G$250,5,FALSE),"")</f>
        <v/>
      </c>
      <c r="F100" s="12" t="str">
        <f>IF(LEN($B100)&gt;0,VLOOKUP($C100,Engagés!$C$10:$K$250,6,FALSE),"")</f>
        <v/>
      </c>
      <c r="G100" s="12" t="str">
        <f>IF(LEN($B100)&gt;0,VLOOKUP($C100,Engagés!$C$10:$K$250,7,FALSE),"")</f>
        <v/>
      </c>
      <c r="H100" s="12" t="str">
        <f>IF(LEN($B100)&gt;0,VLOOKUP($C100,Engagés!$C$10:$K$250,8,FALSE),"")</f>
        <v/>
      </c>
      <c r="I100" s="12" t="str">
        <f>IF(LEN($B100)&gt;0,VLOOKUP($C100,Engagés!$C$10:$K$250,9,FALSE),"")</f>
        <v/>
      </c>
      <c r="J100" s="13" t="str">
        <f>IF(LEN($B100)&gt;0,VLOOKUP($C100,'Saisie CLASSEMENT'!$C$8:$H$252,6,FALSE),"")</f>
        <v/>
      </c>
      <c r="K100" s="14" t="str">
        <f>'Edition Class Cat1'!J100</f>
        <v/>
      </c>
    </row>
    <row r="101" spans="1:11" hidden="1">
      <c r="A101">
        <f t="shared" si="1"/>
        <v>0</v>
      </c>
      <c r="B101" s="11" t="str">
        <f>'Edition Class Cat1'!B101</f>
        <v/>
      </c>
      <c r="C101" s="11">
        <f>'Edition Class Cat1'!D101</f>
        <v>0</v>
      </c>
      <c r="D101" s="61" t="str">
        <f>IF(LEN($B101)&gt;0,VLOOKUP($C101,Engagés!$C$10:$G$250,4,FALSE),"")</f>
        <v/>
      </c>
      <c r="E101" s="61" t="str">
        <f>IF(LEN($B101)&gt;0,VLOOKUP($C101,Engagés!$C$10:$G$250,5,FALSE),"")</f>
        <v/>
      </c>
      <c r="F101" s="12" t="str">
        <f>IF(LEN($B101)&gt;0,VLOOKUP($C101,Engagés!$C$10:$K$250,6,FALSE),"")</f>
        <v/>
      </c>
      <c r="G101" s="12" t="str">
        <f>IF(LEN($B101)&gt;0,VLOOKUP($C101,Engagés!$C$10:$K$250,7,FALSE),"")</f>
        <v/>
      </c>
      <c r="H101" s="12" t="str">
        <f>IF(LEN($B101)&gt;0,VLOOKUP($C101,Engagés!$C$10:$K$250,8,FALSE),"")</f>
        <v/>
      </c>
      <c r="I101" s="12" t="str">
        <f>IF(LEN($B101)&gt;0,VLOOKUP($C101,Engagés!$C$10:$K$250,9,FALSE),"")</f>
        <v/>
      </c>
      <c r="J101" s="13" t="str">
        <f>IF(LEN($B101)&gt;0,VLOOKUP($C101,'Saisie CLASSEMENT'!$C$8:$H$252,6,FALSE),"")</f>
        <v/>
      </c>
      <c r="K101" s="14" t="str">
        <f>'Edition Class Cat1'!J101</f>
        <v/>
      </c>
    </row>
    <row r="102" spans="1:11" hidden="1">
      <c r="A102">
        <f t="shared" si="1"/>
        <v>0</v>
      </c>
      <c r="B102" s="11" t="str">
        <f>'Edition Class Cat1'!B102</f>
        <v/>
      </c>
      <c r="C102" s="11">
        <f>'Edition Class Cat1'!D102</f>
        <v>0</v>
      </c>
      <c r="D102" s="61" t="str">
        <f>IF(LEN($B102)&gt;0,VLOOKUP($C102,Engagés!$C$10:$G$250,4,FALSE),"")</f>
        <v/>
      </c>
      <c r="E102" s="61" t="str">
        <f>IF(LEN($B102)&gt;0,VLOOKUP($C102,Engagés!$C$10:$G$250,5,FALSE),"")</f>
        <v/>
      </c>
      <c r="F102" s="12" t="str">
        <f>IF(LEN($B102)&gt;0,VLOOKUP($C102,Engagés!$C$10:$K$250,6,FALSE),"")</f>
        <v/>
      </c>
      <c r="G102" s="12" t="str">
        <f>IF(LEN($B102)&gt;0,VLOOKUP($C102,Engagés!$C$10:$K$250,7,FALSE),"")</f>
        <v/>
      </c>
      <c r="H102" s="12" t="str">
        <f>IF(LEN($B102)&gt;0,VLOOKUP($C102,Engagés!$C$10:$K$250,8,FALSE),"")</f>
        <v/>
      </c>
      <c r="I102" s="12" t="str">
        <f>IF(LEN($B102)&gt;0,VLOOKUP($C102,Engagés!$C$10:$K$250,9,FALSE),"")</f>
        <v/>
      </c>
      <c r="J102" s="13" t="str">
        <f>IF(LEN($B102)&gt;0,VLOOKUP($C102,'Saisie CLASSEMENT'!$C$8:$H$252,6,FALSE),"")</f>
        <v/>
      </c>
      <c r="K102" s="14" t="str">
        <f>'Edition Class Cat1'!J102</f>
        <v/>
      </c>
    </row>
    <row r="103" spans="1:11" hidden="1">
      <c r="A103">
        <f t="shared" si="1"/>
        <v>0</v>
      </c>
      <c r="B103" s="11" t="str">
        <f>'Edition Class Cat1'!B103</f>
        <v/>
      </c>
      <c r="C103" s="11">
        <f>'Edition Class Cat1'!D103</f>
        <v>0</v>
      </c>
      <c r="D103" s="61" t="str">
        <f>IF(LEN($B103)&gt;0,VLOOKUP($C103,Engagés!$C$10:$G$250,4,FALSE),"")</f>
        <v/>
      </c>
      <c r="E103" s="61" t="str">
        <f>IF(LEN($B103)&gt;0,VLOOKUP($C103,Engagés!$C$10:$G$250,5,FALSE),"")</f>
        <v/>
      </c>
      <c r="F103" s="12" t="str">
        <f>IF(LEN($B103)&gt;0,VLOOKUP($C103,Engagés!$C$10:$K$250,6,FALSE),"")</f>
        <v/>
      </c>
      <c r="G103" s="12" t="str">
        <f>IF(LEN($B103)&gt;0,VLOOKUP($C103,Engagés!$C$10:$K$250,7,FALSE),"")</f>
        <v/>
      </c>
      <c r="H103" s="12" t="str">
        <f>IF(LEN($B103)&gt;0,VLOOKUP($C103,Engagés!$C$10:$K$250,8,FALSE),"")</f>
        <v/>
      </c>
      <c r="I103" s="12" t="str">
        <f>IF(LEN($B103)&gt;0,VLOOKUP($C103,Engagés!$C$10:$K$250,9,FALSE),"")</f>
        <v/>
      </c>
      <c r="J103" s="13" t="str">
        <f>IF(LEN($B103)&gt;0,VLOOKUP($C103,'Saisie CLASSEMENT'!$C$8:$H$252,6,FALSE),"")</f>
        <v/>
      </c>
      <c r="K103" s="14" t="str">
        <f>'Edition Class Cat1'!J103</f>
        <v/>
      </c>
    </row>
    <row r="104" spans="1:11" hidden="1">
      <c r="A104">
        <f t="shared" si="1"/>
        <v>0</v>
      </c>
      <c r="B104" s="11" t="str">
        <f>'Edition Class Cat1'!B104</f>
        <v/>
      </c>
      <c r="C104" s="11">
        <f>'Edition Class Cat1'!D104</f>
        <v>0</v>
      </c>
      <c r="D104" s="61" t="str">
        <f>IF(LEN($B104)&gt;0,VLOOKUP($C104,Engagés!$C$10:$G$250,4,FALSE),"")</f>
        <v/>
      </c>
      <c r="E104" s="61" t="str">
        <f>IF(LEN($B104)&gt;0,VLOOKUP($C104,Engagés!$C$10:$G$250,5,FALSE),"")</f>
        <v/>
      </c>
      <c r="F104" s="12" t="str">
        <f>IF(LEN($B104)&gt;0,VLOOKUP($C104,Engagés!$C$10:$K$250,6,FALSE),"")</f>
        <v/>
      </c>
      <c r="G104" s="12" t="str">
        <f>IF(LEN($B104)&gt;0,VLOOKUP($C104,Engagés!$C$10:$K$250,7,FALSE),"")</f>
        <v/>
      </c>
      <c r="H104" s="12" t="str">
        <f>IF(LEN($B104)&gt;0,VLOOKUP($C104,Engagés!$C$10:$K$250,8,FALSE),"")</f>
        <v/>
      </c>
      <c r="I104" s="12" t="str">
        <f>IF(LEN($B104)&gt;0,VLOOKUP($C104,Engagés!$C$10:$K$250,9,FALSE),"")</f>
        <v/>
      </c>
      <c r="J104" s="13" t="str">
        <f>IF(LEN($B104)&gt;0,VLOOKUP($C104,'Saisie CLASSEMENT'!$C$8:$H$252,6,FALSE),"")</f>
        <v/>
      </c>
      <c r="K104" s="14" t="str">
        <f>'Edition Class Cat1'!J104</f>
        <v/>
      </c>
    </row>
    <row r="105" spans="1:11" hidden="1">
      <c r="A105">
        <f t="shared" si="1"/>
        <v>0</v>
      </c>
      <c r="B105" s="11" t="str">
        <f>'Edition Class Cat1'!B105</f>
        <v/>
      </c>
      <c r="C105" s="11">
        <f>'Edition Class Cat1'!D105</f>
        <v>0</v>
      </c>
      <c r="D105" s="61" t="str">
        <f>IF(LEN($B105)&gt;0,VLOOKUP($C105,Engagés!$C$10:$G$250,4,FALSE),"")</f>
        <v/>
      </c>
      <c r="E105" s="61" t="str">
        <f>IF(LEN($B105)&gt;0,VLOOKUP($C105,Engagés!$C$10:$G$250,5,FALSE),"")</f>
        <v/>
      </c>
      <c r="F105" s="12" t="str">
        <f>IF(LEN($B105)&gt;0,VLOOKUP($C105,Engagés!$C$10:$K$250,6,FALSE),"")</f>
        <v/>
      </c>
      <c r="G105" s="12" t="str">
        <f>IF(LEN($B105)&gt;0,VLOOKUP($C105,Engagés!$C$10:$K$250,7,FALSE),"")</f>
        <v/>
      </c>
      <c r="H105" s="12" t="str">
        <f>IF(LEN($B105)&gt;0,VLOOKUP($C105,Engagés!$C$10:$K$250,8,FALSE),"")</f>
        <v/>
      </c>
      <c r="I105" s="12" t="str">
        <f>IF(LEN($B105)&gt;0,VLOOKUP($C105,Engagés!$C$10:$K$250,9,FALSE),"")</f>
        <v/>
      </c>
      <c r="J105" s="13" t="str">
        <f>IF(LEN($B105)&gt;0,VLOOKUP($C105,'Saisie CLASSEMENT'!$C$8:$H$252,6,FALSE),"")</f>
        <v/>
      </c>
      <c r="K105" s="14" t="str">
        <f>'Edition Class Cat1'!J105</f>
        <v/>
      </c>
    </row>
    <row r="106" spans="1:11" hidden="1">
      <c r="A106">
        <f t="shared" si="1"/>
        <v>0</v>
      </c>
      <c r="B106" s="11" t="str">
        <f>'Edition Class Cat1'!B106</f>
        <v/>
      </c>
      <c r="C106" s="11">
        <f>'Edition Class Cat1'!D106</f>
        <v>0</v>
      </c>
      <c r="D106" s="61" t="str">
        <f>IF(LEN($B106)&gt;0,VLOOKUP($C106,Engagés!$C$10:$G$250,4,FALSE),"")</f>
        <v/>
      </c>
      <c r="E106" s="61" t="str">
        <f>IF(LEN($B106)&gt;0,VLOOKUP($C106,Engagés!$C$10:$G$250,5,FALSE),"")</f>
        <v/>
      </c>
      <c r="F106" s="12" t="str">
        <f>IF(LEN($B106)&gt;0,VLOOKUP($C106,Engagés!$C$10:$K$250,6,FALSE),"")</f>
        <v/>
      </c>
      <c r="G106" s="12" t="str">
        <f>IF(LEN($B106)&gt;0,VLOOKUP($C106,Engagés!$C$10:$K$250,7,FALSE),"")</f>
        <v/>
      </c>
      <c r="H106" s="12" t="str">
        <f>IF(LEN($B106)&gt;0,VLOOKUP($C106,Engagés!$C$10:$K$250,8,FALSE),"")</f>
        <v/>
      </c>
      <c r="I106" s="12" t="str">
        <f>IF(LEN($B106)&gt;0,VLOOKUP($C106,Engagés!$C$10:$K$250,9,FALSE),"")</f>
        <v/>
      </c>
      <c r="J106" s="13" t="str">
        <f>IF(LEN($B106)&gt;0,VLOOKUP($C106,'Saisie CLASSEMENT'!$C$8:$H$252,6,FALSE),"")</f>
        <v/>
      </c>
      <c r="K106" s="14" t="str">
        <f>'Edition Class Cat1'!J106</f>
        <v/>
      </c>
    </row>
    <row r="107" spans="1:11" hidden="1">
      <c r="A107">
        <f t="shared" si="1"/>
        <v>0</v>
      </c>
      <c r="B107" s="11" t="str">
        <f>'Edition Class Cat1'!B107</f>
        <v/>
      </c>
      <c r="C107" s="11">
        <f>'Edition Class Cat1'!D107</f>
        <v>0</v>
      </c>
      <c r="D107" s="61" t="str">
        <f>IF(LEN($B107)&gt;0,VLOOKUP($C107,Engagés!$C$10:$G$250,4,FALSE),"")</f>
        <v/>
      </c>
      <c r="E107" s="61" t="str">
        <f>IF(LEN($B107)&gt;0,VLOOKUP($C107,Engagés!$C$10:$G$250,5,FALSE),"")</f>
        <v/>
      </c>
      <c r="F107" s="12" t="str">
        <f>IF(LEN($B107)&gt;0,VLOOKUP($C107,Engagés!$C$10:$K$250,6,FALSE),"")</f>
        <v/>
      </c>
      <c r="G107" s="12" t="str">
        <f>IF(LEN($B107)&gt;0,VLOOKUP($C107,Engagés!$C$10:$K$250,7,FALSE),"")</f>
        <v/>
      </c>
      <c r="H107" s="12" t="str">
        <f>IF(LEN($B107)&gt;0,VLOOKUP($C107,Engagés!$C$10:$K$250,8,FALSE),"")</f>
        <v/>
      </c>
      <c r="I107" s="12" t="str">
        <f>IF(LEN($B107)&gt;0,VLOOKUP($C107,Engagés!$C$10:$K$250,9,FALSE),"")</f>
        <v/>
      </c>
      <c r="J107" s="13" t="str">
        <f>IF(LEN($B107)&gt;0,VLOOKUP($C107,'Saisie CLASSEMENT'!$C$8:$H$252,6,FALSE),"")</f>
        <v/>
      </c>
      <c r="K107" s="14" t="str">
        <f>'Edition Class Cat1'!J107</f>
        <v/>
      </c>
    </row>
    <row r="108" spans="1:11" hidden="1">
      <c r="A108">
        <f t="shared" si="1"/>
        <v>0</v>
      </c>
      <c r="B108" s="11" t="str">
        <f>'Edition Class Cat1'!B108</f>
        <v/>
      </c>
      <c r="C108" s="11">
        <f>'Edition Class Cat1'!D108</f>
        <v>0</v>
      </c>
      <c r="D108" s="61" t="str">
        <f>IF(LEN($B108)&gt;0,VLOOKUP($C108,Engagés!$C$10:$G$250,4,FALSE),"")</f>
        <v/>
      </c>
      <c r="E108" s="61" t="str">
        <f>IF(LEN($B108)&gt;0,VLOOKUP($C108,Engagés!$C$10:$G$250,5,FALSE),"")</f>
        <v/>
      </c>
      <c r="F108" s="12" t="str">
        <f>IF(LEN($B108)&gt;0,VLOOKUP($C108,Engagés!$C$10:$K$250,6,FALSE),"")</f>
        <v/>
      </c>
      <c r="G108" s="12" t="str">
        <f>IF(LEN($B108)&gt;0,VLOOKUP($C108,Engagés!$C$10:$K$250,7,FALSE),"")</f>
        <v/>
      </c>
      <c r="H108" s="12" t="str">
        <f>IF(LEN($B108)&gt;0,VLOOKUP($C108,Engagés!$C$10:$K$250,8,FALSE),"")</f>
        <v/>
      </c>
      <c r="I108" s="12" t="str">
        <f>IF(LEN($B108)&gt;0,VLOOKUP($C108,Engagés!$C$10:$K$250,9,FALSE),"")</f>
        <v/>
      </c>
      <c r="J108" s="13" t="str">
        <f>IF(LEN($B108)&gt;0,VLOOKUP($C108,'Saisie CLASSEMENT'!$C$8:$H$252,6,FALSE),"")</f>
        <v/>
      </c>
      <c r="K108" s="14" t="str">
        <f>'Edition Class Cat1'!J108</f>
        <v/>
      </c>
    </row>
    <row r="109" spans="1:11" hidden="1">
      <c r="A109">
        <f t="shared" si="1"/>
        <v>0</v>
      </c>
      <c r="B109" s="11" t="str">
        <f>'Edition Class Cat1'!B109</f>
        <v/>
      </c>
      <c r="C109" s="11">
        <f>'Edition Class Cat1'!D109</f>
        <v>0</v>
      </c>
      <c r="D109" s="61" t="str">
        <f>IF(LEN($B109)&gt;0,VLOOKUP($C109,Engagés!$C$10:$G$250,4,FALSE),"")</f>
        <v/>
      </c>
      <c r="E109" s="61" t="str">
        <f>IF(LEN($B109)&gt;0,VLOOKUP($C109,Engagés!$C$10:$G$250,5,FALSE),"")</f>
        <v/>
      </c>
      <c r="F109" s="12" t="str">
        <f>IF(LEN($B109)&gt;0,VLOOKUP($C109,Engagés!$C$10:$K$250,6,FALSE),"")</f>
        <v/>
      </c>
      <c r="G109" s="12" t="str">
        <f>IF(LEN($B109)&gt;0,VLOOKUP($C109,Engagés!$C$10:$K$250,7,FALSE),"")</f>
        <v/>
      </c>
      <c r="H109" s="12" t="str">
        <f>IF(LEN($B109)&gt;0,VLOOKUP($C109,Engagés!$C$10:$K$250,8,FALSE),"")</f>
        <v/>
      </c>
      <c r="I109" s="12" t="str">
        <f>IF(LEN($B109)&gt;0,VLOOKUP($C109,Engagés!$C$10:$K$250,9,FALSE),"")</f>
        <v/>
      </c>
      <c r="J109" s="13" t="str">
        <f>IF(LEN($B109)&gt;0,VLOOKUP($C109,'Saisie CLASSEMENT'!$C$8:$H$252,6,FALSE),"")</f>
        <v/>
      </c>
      <c r="K109" s="14" t="str">
        <f>'Edition Class Cat1'!J109</f>
        <v/>
      </c>
    </row>
    <row r="110" spans="1:11" hidden="1">
      <c r="A110">
        <f t="shared" si="1"/>
        <v>0</v>
      </c>
      <c r="B110" s="11" t="str">
        <f>'Edition Class Cat1'!B110</f>
        <v/>
      </c>
      <c r="C110" s="11">
        <f>'Edition Class Cat1'!D110</f>
        <v>0</v>
      </c>
      <c r="D110" s="61" t="str">
        <f>IF(LEN($B110)&gt;0,VLOOKUP($C110,Engagés!$C$10:$G$250,4,FALSE),"")</f>
        <v/>
      </c>
      <c r="E110" s="61" t="str">
        <f>IF(LEN($B110)&gt;0,VLOOKUP($C110,Engagés!$C$10:$G$250,5,FALSE),"")</f>
        <v/>
      </c>
      <c r="F110" s="12" t="str">
        <f>IF(LEN($B110)&gt;0,VLOOKUP($C110,Engagés!$C$10:$K$250,6,FALSE),"")</f>
        <v/>
      </c>
      <c r="G110" s="12" t="str">
        <f>IF(LEN($B110)&gt;0,VLOOKUP($C110,Engagés!$C$10:$K$250,7,FALSE),"")</f>
        <v/>
      </c>
      <c r="H110" s="12" t="str">
        <f>IF(LEN($B110)&gt;0,VLOOKUP($C110,Engagés!$C$10:$K$250,8,FALSE),"")</f>
        <v/>
      </c>
      <c r="I110" s="12" t="str">
        <f>IF(LEN($B110)&gt;0,VLOOKUP($C110,Engagés!$C$10:$K$250,9,FALSE),"")</f>
        <v/>
      </c>
      <c r="J110" s="13" t="str">
        <f>IF(LEN($B110)&gt;0,VLOOKUP($C110,'Saisie CLASSEMENT'!$C$8:$H$252,6,FALSE),"")</f>
        <v/>
      </c>
      <c r="K110" s="14" t="str">
        <f>'Edition Class Cat1'!J110</f>
        <v/>
      </c>
    </row>
    <row r="111" spans="1:11" hidden="1">
      <c r="A111">
        <f t="shared" si="1"/>
        <v>0</v>
      </c>
      <c r="B111" s="11" t="str">
        <f>'Edition Class Cat1'!B111</f>
        <v/>
      </c>
      <c r="C111" s="11">
        <f>'Edition Class Cat1'!D111</f>
        <v>0</v>
      </c>
      <c r="D111" s="61" t="str">
        <f>IF(LEN($B111)&gt;0,VLOOKUP($C111,Engagés!$C$10:$G$250,4,FALSE),"")</f>
        <v/>
      </c>
      <c r="E111" s="61" t="str">
        <f>IF(LEN($B111)&gt;0,VLOOKUP($C111,Engagés!$C$10:$G$250,5,FALSE),"")</f>
        <v/>
      </c>
      <c r="F111" s="12" t="str">
        <f>IF(LEN($B111)&gt;0,VLOOKUP($C111,Engagés!$C$10:$K$250,6,FALSE),"")</f>
        <v/>
      </c>
      <c r="G111" s="12" t="str">
        <f>IF(LEN($B111)&gt;0,VLOOKUP($C111,Engagés!$C$10:$K$250,7,FALSE),"")</f>
        <v/>
      </c>
      <c r="H111" s="12" t="str">
        <f>IF(LEN($B111)&gt;0,VLOOKUP($C111,Engagés!$C$10:$K$250,8,FALSE),"")</f>
        <v/>
      </c>
      <c r="I111" s="12" t="str">
        <f>IF(LEN($B111)&gt;0,VLOOKUP($C111,Engagés!$C$10:$K$250,9,FALSE),"")</f>
        <v/>
      </c>
      <c r="J111" s="13" t="str">
        <f>IF(LEN($B111)&gt;0,VLOOKUP($C111,'Saisie CLASSEMENT'!$C$8:$H$252,6,FALSE),"")</f>
        <v/>
      </c>
      <c r="K111" s="14" t="str">
        <f>'Edition Class Cat1'!J111</f>
        <v/>
      </c>
    </row>
    <row r="112" spans="1:11" hidden="1">
      <c r="A112">
        <f t="shared" si="1"/>
        <v>0</v>
      </c>
      <c r="B112" s="11" t="str">
        <f>'Edition Class Cat1'!B112</f>
        <v/>
      </c>
      <c r="C112" s="11">
        <f>'Edition Class Cat1'!D112</f>
        <v>0</v>
      </c>
      <c r="D112" s="61" t="str">
        <f>IF(LEN($B112)&gt;0,VLOOKUP($C112,Engagés!$C$10:$G$250,4,FALSE),"")</f>
        <v/>
      </c>
      <c r="E112" s="61" t="str">
        <f>IF(LEN($B112)&gt;0,VLOOKUP($C112,Engagés!$C$10:$G$250,5,FALSE),"")</f>
        <v/>
      </c>
      <c r="F112" s="12" t="str">
        <f>IF(LEN($B112)&gt;0,VLOOKUP($C112,Engagés!$C$10:$K$250,6,FALSE),"")</f>
        <v/>
      </c>
      <c r="G112" s="12" t="str">
        <f>IF(LEN($B112)&gt;0,VLOOKUP($C112,Engagés!$C$10:$K$250,7,FALSE),"")</f>
        <v/>
      </c>
      <c r="H112" s="12" t="str">
        <f>IF(LEN($B112)&gt;0,VLOOKUP($C112,Engagés!$C$10:$K$250,8,FALSE),"")</f>
        <v/>
      </c>
      <c r="I112" s="12" t="str">
        <f>IF(LEN($B112)&gt;0,VLOOKUP($C112,Engagés!$C$10:$K$250,9,FALSE),"")</f>
        <v/>
      </c>
      <c r="J112" s="13" t="str">
        <f>IF(LEN($B112)&gt;0,VLOOKUP($C112,'Saisie CLASSEMENT'!$C$8:$H$252,6,FALSE),"")</f>
        <v/>
      </c>
      <c r="K112" s="14" t="str">
        <f>'Edition Class Cat1'!J112</f>
        <v/>
      </c>
    </row>
    <row r="113" spans="1:11" hidden="1">
      <c r="A113">
        <f t="shared" si="1"/>
        <v>0</v>
      </c>
      <c r="B113" s="11" t="str">
        <f>'Edition Class Cat1'!B113</f>
        <v/>
      </c>
      <c r="C113" s="11">
        <f>'Edition Class Cat1'!D113</f>
        <v>0</v>
      </c>
      <c r="D113" s="61" t="str">
        <f>IF(LEN($B113)&gt;0,VLOOKUP($C113,Engagés!$C$10:$G$250,4,FALSE),"")</f>
        <v/>
      </c>
      <c r="E113" s="61" t="str">
        <f>IF(LEN($B113)&gt;0,VLOOKUP($C113,Engagés!$C$10:$G$250,5,FALSE),"")</f>
        <v/>
      </c>
      <c r="F113" s="12" t="str">
        <f>IF(LEN($B113)&gt;0,VLOOKUP($C113,Engagés!$C$10:$K$250,6,FALSE),"")</f>
        <v/>
      </c>
      <c r="G113" s="12" t="str">
        <f>IF(LEN($B113)&gt;0,VLOOKUP($C113,Engagés!$C$10:$K$250,7,FALSE),"")</f>
        <v/>
      </c>
      <c r="H113" s="12" t="str">
        <f>IF(LEN($B113)&gt;0,VLOOKUP($C113,Engagés!$C$10:$K$250,8,FALSE),"")</f>
        <v/>
      </c>
      <c r="I113" s="12" t="str">
        <f>IF(LEN($B113)&gt;0,VLOOKUP($C113,Engagés!$C$10:$K$250,9,FALSE),"")</f>
        <v/>
      </c>
      <c r="J113" s="13" t="str">
        <f>IF(LEN($B113)&gt;0,VLOOKUP($C113,'Saisie CLASSEMENT'!$C$8:$H$252,6,FALSE),"")</f>
        <v/>
      </c>
      <c r="K113" s="14" t="str">
        <f>'Edition Class Cat1'!J113</f>
        <v/>
      </c>
    </row>
    <row r="114" spans="1:11" hidden="1">
      <c r="A114">
        <f t="shared" si="1"/>
        <v>0</v>
      </c>
      <c r="B114" s="11" t="str">
        <f>'Edition Class Cat1'!B114</f>
        <v/>
      </c>
      <c r="C114" s="11">
        <f>'Edition Class Cat1'!D114</f>
        <v>0</v>
      </c>
      <c r="D114" s="61" t="str">
        <f>IF(LEN($B114)&gt;0,VLOOKUP($C114,Engagés!$C$10:$G$250,4,FALSE),"")</f>
        <v/>
      </c>
      <c r="E114" s="61" t="str">
        <f>IF(LEN($B114)&gt;0,VLOOKUP($C114,Engagés!$C$10:$G$250,5,FALSE),"")</f>
        <v/>
      </c>
      <c r="F114" s="12" t="str">
        <f>IF(LEN($B114)&gt;0,VLOOKUP($C114,Engagés!$C$10:$K$250,6,FALSE),"")</f>
        <v/>
      </c>
      <c r="G114" s="12" t="str">
        <f>IF(LEN($B114)&gt;0,VLOOKUP($C114,Engagés!$C$10:$K$250,7,FALSE),"")</f>
        <v/>
      </c>
      <c r="H114" s="12" t="str">
        <f>IF(LEN($B114)&gt;0,VLOOKUP($C114,Engagés!$C$10:$K$250,8,FALSE),"")</f>
        <v/>
      </c>
      <c r="I114" s="12" t="str">
        <f>IF(LEN($B114)&gt;0,VLOOKUP($C114,Engagés!$C$10:$K$250,9,FALSE),"")</f>
        <v/>
      </c>
      <c r="J114" s="13" t="str">
        <f>IF(LEN($B114)&gt;0,VLOOKUP($C114,'Saisie CLASSEMENT'!$C$8:$H$252,6,FALSE),"")</f>
        <v/>
      </c>
      <c r="K114" s="14" t="str">
        <f>'Edition Class Cat1'!J114</f>
        <v/>
      </c>
    </row>
    <row r="115" spans="1:11" hidden="1">
      <c r="A115">
        <f t="shared" si="1"/>
        <v>0</v>
      </c>
      <c r="B115" s="11" t="str">
        <f>'Edition Class Cat1'!B115</f>
        <v/>
      </c>
      <c r="C115" s="11">
        <f>'Edition Class Cat1'!D115</f>
        <v>0</v>
      </c>
      <c r="D115" s="61" t="str">
        <f>IF(LEN($B115)&gt;0,VLOOKUP($C115,Engagés!$C$10:$G$250,4,FALSE),"")</f>
        <v/>
      </c>
      <c r="E115" s="61" t="str">
        <f>IF(LEN($B115)&gt;0,VLOOKUP($C115,Engagés!$C$10:$G$250,5,FALSE),"")</f>
        <v/>
      </c>
      <c r="F115" s="12" t="str">
        <f>IF(LEN($B115)&gt;0,VLOOKUP($C115,Engagés!$C$10:$K$250,6,FALSE),"")</f>
        <v/>
      </c>
      <c r="G115" s="12" t="str">
        <f>IF(LEN($B115)&gt;0,VLOOKUP($C115,Engagés!$C$10:$K$250,7,FALSE),"")</f>
        <v/>
      </c>
      <c r="H115" s="12" t="str">
        <f>IF(LEN($B115)&gt;0,VLOOKUP($C115,Engagés!$C$10:$K$250,8,FALSE),"")</f>
        <v/>
      </c>
      <c r="I115" s="12" t="str">
        <f>IF(LEN($B115)&gt;0,VLOOKUP($C115,Engagés!$C$10:$K$250,9,FALSE),"")</f>
        <v/>
      </c>
      <c r="J115" s="13" t="str">
        <f>IF(LEN($B115)&gt;0,VLOOKUP($C115,'Saisie CLASSEMENT'!$C$8:$H$252,6,FALSE),"")</f>
        <v/>
      </c>
      <c r="K115" s="14" t="str">
        <f>'Edition Class Cat1'!J115</f>
        <v/>
      </c>
    </row>
    <row r="116" spans="1:11" hidden="1">
      <c r="A116">
        <f t="shared" si="1"/>
        <v>0</v>
      </c>
      <c r="B116" s="11" t="str">
        <f>'Edition Class Cat1'!B116</f>
        <v/>
      </c>
      <c r="C116" s="11">
        <f>'Edition Class Cat1'!D116</f>
        <v>0</v>
      </c>
      <c r="D116" s="61" t="str">
        <f>IF(LEN($B116)&gt;0,VLOOKUP($C116,Engagés!$C$10:$G$250,4,FALSE),"")</f>
        <v/>
      </c>
      <c r="E116" s="61" t="str">
        <f>IF(LEN($B116)&gt;0,VLOOKUP($C116,Engagés!$C$10:$G$250,5,FALSE),"")</f>
        <v/>
      </c>
      <c r="F116" s="12" t="str">
        <f>IF(LEN($B116)&gt;0,VLOOKUP($C116,Engagés!$C$10:$K$250,6,FALSE),"")</f>
        <v/>
      </c>
      <c r="G116" s="12" t="str">
        <f>IF(LEN($B116)&gt;0,VLOOKUP($C116,Engagés!$C$10:$K$250,7,FALSE),"")</f>
        <v/>
      </c>
      <c r="H116" s="12" t="str">
        <f>IF(LEN($B116)&gt;0,VLOOKUP($C116,Engagés!$C$10:$K$250,8,FALSE),"")</f>
        <v/>
      </c>
      <c r="I116" s="12" t="str">
        <f>IF(LEN($B116)&gt;0,VLOOKUP($C116,Engagés!$C$10:$K$250,9,FALSE),"")</f>
        <v/>
      </c>
      <c r="J116" s="13" t="str">
        <f>IF(LEN($B116)&gt;0,VLOOKUP($C116,'Saisie CLASSEMENT'!$C$8:$H$252,6,FALSE),"")</f>
        <v/>
      </c>
      <c r="K116" s="14" t="str">
        <f>'Edition Class Cat1'!J116</f>
        <v/>
      </c>
    </row>
    <row r="117" spans="1:11" hidden="1">
      <c r="A117">
        <f t="shared" si="1"/>
        <v>0</v>
      </c>
      <c r="B117" s="11" t="str">
        <f>'Edition Class Cat1'!B117</f>
        <v/>
      </c>
      <c r="C117" s="11">
        <f>'Edition Class Cat1'!D117</f>
        <v>0</v>
      </c>
      <c r="D117" s="61" t="str">
        <f>IF(LEN($B117)&gt;0,VLOOKUP($C117,Engagés!$C$10:$G$250,4,FALSE),"")</f>
        <v/>
      </c>
      <c r="E117" s="61" t="str">
        <f>IF(LEN($B117)&gt;0,VLOOKUP($C117,Engagés!$C$10:$G$250,5,FALSE),"")</f>
        <v/>
      </c>
      <c r="F117" s="12" t="str">
        <f>IF(LEN($B117)&gt;0,VLOOKUP($C117,Engagés!$C$10:$K$250,6,FALSE),"")</f>
        <v/>
      </c>
      <c r="G117" s="12" t="str">
        <f>IF(LEN($B117)&gt;0,VLOOKUP($C117,Engagés!$C$10:$K$250,7,FALSE),"")</f>
        <v/>
      </c>
      <c r="H117" s="12" t="str">
        <f>IF(LEN($B117)&gt;0,VLOOKUP($C117,Engagés!$C$10:$K$250,8,FALSE),"")</f>
        <v/>
      </c>
      <c r="I117" s="12" t="str">
        <f>IF(LEN($B117)&gt;0,VLOOKUP($C117,Engagés!$C$10:$K$250,9,FALSE),"")</f>
        <v/>
      </c>
      <c r="J117" s="13" t="str">
        <f>IF(LEN($B117)&gt;0,VLOOKUP($C117,'Saisie CLASSEMENT'!$C$8:$H$252,6,FALSE),"")</f>
        <v/>
      </c>
      <c r="K117" s="14" t="str">
        <f>'Edition Class Cat1'!J117</f>
        <v/>
      </c>
    </row>
    <row r="118" spans="1:11" hidden="1">
      <c r="A118">
        <f t="shared" si="1"/>
        <v>0</v>
      </c>
      <c r="B118" s="11" t="str">
        <f>'Edition Class Cat1'!B118</f>
        <v/>
      </c>
      <c r="C118" s="11">
        <f>'Edition Class Cat1'!D118</f>
        <v>0</v>
      </c>
      <c r="D118" s="61" t="str">
        <f>IF(LEN($B118)&gt;0,VLOOKUP($C118,Engagés!$C$10:$G$250,4,FALSE),"")</f>
        <v/>
      </c>
      <c r="E118" s="61" t="str">
        <f>IF(LEN($B118)&gt;0,VLOOKUP($C118,Engagés!$C$10:$G$250,5,FALSE),"")</f>
        <v/>
      </c>
      <c r="F118" s="12" t="str">
        <f>IF(LEN($B118)&gt;0,VLOOKUP($C118,Engagés!$C$10:$K$250,6,FALSE),"")</f>
        <v/>
      </c>
      <c r="G118" s="12" t="str">
        <f>IF(LEN($B118)&gt;0,VLOOKUP($C118,Engagés!$C$10:$K$250,7,FALSE),"")</f>
        <v/>
      </c>
      <c r="H118" s="12" t="str">
        <f>IF(LEN($B118)&gt;0,VLOOKUP($C118,Engagés!$C$10:$K$250,8,FALSE),"")</f>
        <v/>
      </c>
      <c r="I118" s="12" t="str">
        <f>IF(LEN($B118)&gt;0,VLOOKUP($C118,Engagés!$C$10:$K$250,9,FALSE),"")</f>
        <v/>
      </c>
      <c r="J118" s="13" t="str">
        <f>IF(LEN($B118)&gt;0,VLOOKUP($C118,'Saisie CLASSEMENT'!$C$8:$H$252,6,FALSE),"")</f>
        <v/>
      </c>
      <c r="K118" s="14" t="str">
        <f>'Edition Class Cat1'!J118</f>
        <v/>
      </c>
    </row>
    <row r="119" spans="1:11" hidden="1">
      <c r="A119">
        <f t="shared" si="1"/>
        <v>0</v>
      </c>
      <c r="B119" s="11" t="str">
        <f>'Edition Class Cat1'!B119</f>
        <v/>
      </c>
      <c r="C119" s="11">
        <f>'Edition Class Cat1'!D119</f>
        <v>0</v>
      </c>
      <c r="D119" s="61" t="str">
        <f>IF(LEN($B119)&gt;0,VLOOKUP($C119,Engagés!$C$10:$G$250,4,FALSE),"")</f>
        <v/>
      </c>
      <c r="E119" s="61" t="str">
        <f>IF(LEN($B119)&gt;0,VLOOKUP($C119,Engagés!$C$10:$G$250,5,FALSE),"")</f>
        <v/>
      </c>
      <c r="F119" s="12" t="str">
        <f>IF(LEN($B119)&gt;0,VLOOKUP($C119,Engagés!$C$10:$K$250,6,FALSE),"")</f>
        <v/>
      </c>
      <c r="G119" s="12" t="str">
        <f>IF(LEN($B119)&gt;0,VLOOKUP($C119,Engagés!$C$10:$K$250,7,FALSE),"")</f>
        <v/>
      </c>
      <c r="H119" s="12" t="str">
        <f>IF(LEN($B119)&gt;0,VLOOKUP($C119,Engagés!$C$10:$K$250,8,FALSE),"")</f>
        <v/>
      </c>
      <c r="I119" s="12" t="str">
        <f>IF(LEN($B119)&gt;0,VLOOKUP($C119,Engagés!$C$10:$K$250,9,FALSE),"")</f>
        <v/>
      </c>
      <c r="J119" s="13" t="str">
        <f>IF(LEN($B119)&gt;0,VLOOKUP($C119,'Saisie CLASSEMENT'!$C$8:$H$252,6,FALSE),"")</f>
        <v/>
      </c>
      <c r="K119" s="14" t="str">
        <f>'Edition Class Cat1'!J119</f>
        <v/>
      </c>
    </row>
    <row r="120" spans="1:11" hidden="1">
      <c r="A120">
        <f t="shared" si="1"/>
        <v>0</v>
      </c>
      <c r="B120" s="11" t="str">
        <f>'Edition Class Cat1'!B120</f>
        <v/>
      </c>
      <c r="C120" s="11">
        <f>'Edition Class Cat1'!D120</f>
        <v>0</v>
      </c>
      <c r="D120" s="61" t="str">
        <f>IF(LEN($B120)&gt;0,VLOOKUP($C120,Engagés!$C$10:$G$250,4,FALSE),"")</f>
        <v/>
      </c>
      <c r="E120" s="61" t="str">
        <f>IF(LEN($B120)&gt;0,VLOOKUP($C120,Engagés!$C$10:$G$250,5,FALSE),"")</f>
        <v/>
      </c>
      <c r="F120" s="12" t="str">
        <f>IF(LEN($B120)&gt;0,VLOOKUP($C120,Engagés!$C$10:$K$250,6,FALSE),"")</f>
        <v/>
      </c>
      <c r="G120" s="12" t="str">
        <f>IF(LEN($B120)&gt;0,VLOOKUP($C120,Engagés!$C$10:$K$250,7,FALSE),"")</f>
        <v/>
      </c>
      <c r="H120" s="12" t="str">
        <f>IF(LEN($B120)&gt;0,VLOOKUP($C120,Engagés!$C$10:$K$250,8,FALSE),"")</f>
        <v/>
      </c>
      <c r="I120" s="12" t="str">
        <f>IF(LEN($B120)&gt;0,VLOOKUP($C120,Engagés!$C$10:$K$250,9,FALSE),"")</f>
        <v/>
      </c>
      <c r="J120" s="13" t="str">
        <f>IF(LEN($B120)&gt;0,VLOOKUP($C120,'Saisie CLASSEMENT'!$C$8:$H$252,6,FALSE),"")</f>
        <v/>
      </c>
      <c r="K120" s="14" t="str">
        <f>'Edition Class Cat1'!J120</f>
        <v/>
      </c>
    </row>
    <row r="121" spans="1:11" hidden="1">
      <c r="A121">
        <f t="shared" si="1"/>
        <v>0</v>
      </c>
      <c r="B121" s="11" t="str">
        <f>'Edition Class Cat1'!B121</f>
        <v/>
      </c>
      <c r="C121" s="11">
        <f>'Edition Class Cat1'!D121</f>
        <v>0</v>
      </c>
      <c r="D121" s="61" t="str">
        <f>IF(LEN($B121)&gt;0,VLOOKUP($C121,Engagés!$C$10:$G$250,4,FALSE),"")</f>
        <v/>
      </c>
      <c r="E121" s="61" t="str">
        <f>IF(LEN($B121)&gt;0,VLOOKUP($C121,Engagés!$C$10:$G$250,5,FALSE),"")</f>
        <v/>
      </c>
      <c r="F121" s="12" t="str">
        <f>IF(LEN($B121)&gt;0,VLOOKUP($C121,Engagés!$C$10:$K$250,6,FALSE),"")</f>
        <v/>
      </c>
      <c r="G121" s="12" t="str">
        <f>IF(LEN($B121)&gt;0,VLOOKUP($C121,Engagés!$C$10:$K$250,7,FALSE),"")</f>
        <v/>
      </c>
      <c r="H121" s="12" t="str">
        <f>IF(LEN($B121)&gt;0,VLOOKUP($C121,Engagés!$C$10:$K$250,8,FALSE),"")</f>
        <v/>
      </c>
      <c r="I121" s="12" t="str">
        <f>IF(LEN($B121)&gt;0,VLOOKUP($C121,Engagés!$C$10:$K$250,9,FALSE),"")</f>
        <v/>
      </c>
      <c r="J121" s="13" t="str">
        <f>IF(LEN($B121)&gt;0,VLOOKUP($C121,'Saisie CLASSEMENT'!$C$8:$H$252,6,FALSE),"")</f>
        <v/>
      </c>
      <c r="K121" s="14" t="str">
        <f>'Edition Class Cat1'!J121</f>
        <v/>
      </c>
    </row>
    <row r="122" spans="1:11" hidden="1">
      <c r="A122">
        <f t="shared" si="1"/>
        <v>0</v>
      </c>
      <c r="B122" s="11" t="str">
        <f>'Edition Class Cat1'!B122</f>
        <v/>
      </c>
      <c r="C122" s="11">
        <f>'Edition Class Cat1'!D122</f>
        <v>0</v>
      </c>
      <c r="D122" s="61" t="str">
        <f>IF(LEN($B122)&gt;0,VLOOKUP($C122,Engagés!$C$10:$G$250,4,FALSE),"")</f>
        <v/>
      </c>
      <c r="E122" s="61" t="str">
        <f>IF(LEN($B122)&gt;0,VLOOKUP($C122,Engagés!$C$10:$G$250,5,FALSE),"")</f>
        <v/>
      </c>
      <c r="F122" s="12" t="str">
        <f>IF(LEN($B122)&gt;0,VLOOKUP($C122,Engagés!$C$10:$K$250,6,FALSE),"")</f>
        <v/>
      </c>
      <c r="G122" s="12" t="str">
        <f>IF(LEN($B122)&gt;0,VLOOKUP($C122,Engagés!$C$10:$K$250,7,FALSE),"")</f>
        <v/>
      </c>
      <c r="H122" s="12" t="str">
        <f>IF(LEN($B122)&gt;0,VLOOKUP($C122,Engagés!$C$10:$K$250,8,FALSE),"")</f>
        <v/>
      </c>
      <c r="I122" s="12" t="str">
        <f>IF(LEN($B122)&gt;0,VLOOKUP($C122,Engagés!$C$10:$K$250,9,FALSE),"")</f>
        <v/>
      </c>
      <c r="J122" s="13" t="str">
        <f>IF(LEN($B122)&gt;0,VLOOKUP($C122,'Saisie CLASSEMENT'!$C$8:$H$252,6,FALSE),"")</f>
        <v/>
      </c>
      <c r="K122" s="14" t="str">
        <f>'Edition Class Cat1'!J122</f>
        <v/>
      </c>
    </row>
    <row r="123" spans="1:11" hidden="1">
      <c r="A123">
        <f t="shared" si="1"/>
        <v>0</v>
      </c>
      <c r="B123" s="11" t="str">
        <f>'Edition Class Cat1'!B123</f>
        <v/>
      </c>
      <c r="C123" s="11">
        <f>'Edition Class Cat1'!D123</f>
        <v>0</v>
      </c>
      <c r="D123" s="61" t="str">
        <f>IF(LEN($B123)&gt;0,VLOOKUP($C123,Engagés!$C$10:$G$250,4,FALSE),"")</f>
        <v/>
      </c>
      <c r="E123" s="61" t="str">
        <f>IF(LEN($B123)&gt;0,VLOOKUP($C123,Engagés!$C$10:$G$250,5,FALSE),"")</f>
        <v/>
      </c>
      <c r="F123" s="12" t="str">
        <f>IF(LEN($B123)&gt;0,VLOOKUP($C123,Engagés!$C$10:$K$250,6,FALSE),"")</f>
        <v/>
      </c>
      <c r="G123" s="12" t="str">
        <f>IF(LEN($B123)&gt;0,VLOOKUP($C123,Engagés!$C$10:$K$250,7,FALSE),"")</f>
        <v/>
      </c>
      <c r="H123" s="12" t="str">
        <f>IF(LEN($B123)&gt;0,VLOOKUP($C123,Engagés!$C$10:$K$250,8,FALSE),"")</f>
        <v/>
      </c>
      <c r="I123" s="12" t="str">
        <f>IF(LEN($B123)&gt;0,VLOOKUP($C123,Engagés!$C$10:$K$250,9,FALSE),"")</f>
        <v/>
      </c>
      <c r="J123" s="13" t="str">
        <f>IF(LEN($B123)&gt;0,VLOOKUP($C123,'Saisie CLASSEMENT'!$C$8:$H$252,6,FALSE),"")</f>
        <v/>
      </c>
      <c r="K123" s="14" t="str">
        <f>'Edition Class Cat1'!J123</f>
        <v/>
      </c>
    </row>
    <row r="124" spans="1:11" hidden="1">
      <c r="A124">
        <f t="shared" si="1"/>
        <v>0</v>
      </c>
      <c r="B124" s="11" t="str">
        <f>'Edition Class Cat1'!B124</f>
        <v/>
      </c>
      <c r="C124" s="11">
        <f>'Edition Class Cat1'!D124</f>
        <v>0</v>
      </c>
      <c r="D124" s="61" t="str">
        <f>IF(LEN($B124)&gt;0,VLOOKUP($C124,Engagés!$C$10:$G$250,4,FALSE),"")</f>
        <v/>
      </c>
      <c r="E124" s="61" t="str">
        <f>IF(LEN($B124)&gt;0,VLOOKUP($C124,Engagés!$C$10:$G$250,5,FALSE),"")</f>
        <v/>
      </c>
      <c r="F124" s="12" t="str">
        <f>IF(LEN($B124)&gt;0,VLOOKUP($C124,Engagés!$C$10:$K$250,6,FALSE),"")</f>
        <v/>
      </c>
      <c r="G124" s="12" t="str">
        <f>IF(LEN($B124)&gt;0,VLOOKUP($C124,Engagés!$C$10:$K$250,7,FALSE),"")</f>
        <v/>
      </c>
      <c r="H124" s="12" t="str">
        <f>IF(LEN($B124)&gt;0,VLOOKUP($C124,Engagés!$C$10:$K$250,8,FALSE),"")</f>
        <v/>
      </c>
      <c r="I124" s="12" t="str">
        <f>IF(LEN($B124)&gt;0,VLOOKUP($C124,Engagés!$C$10:$K$250,9,FALSE),"")</f>
        <v/>
      </c>
      <c r="J124" s="13" t="str">
        <f>IF(LEN($B124)&gt;0,VLOOKUP($C124,'Saisie CLASSEMENT'!$C$8:$H$252,6,FALSE),"")</f>
        <v/>
      </c>
      <c r="K124" s="14" t="str">
        <f>'Edition Class Cat1'!J124</f>
        <v/>
      </c>
    </row>
    <row r="125" spans="1:11" hidden="1">
      <c r="A125">
        <f t="shared" si="1"/>
        <v>0</v>
      </c>
      <c r="B125" s="11" t="str">
        <f>'Edition Class Cat1'!B125</f>
        <v/>
      </c>
      <c r="C125" s="11">
        <f>'Edition Class Cat1'!D125</f>
        <v>0</v>
      </c>
      <c r="D125" s="61" t="str">
        <f>IF(LEN($B125)&gt;0,VLOOKUP($C125,Engagés!$C$10:$G$250,4,FALSE),"")</f>
        <v/>
      </c>
      <c r="E125" s="61" t="str">
        <f>IF(LEN($B125)&gt;0,VLOOKUP($C125,Engagés!$C$10:$G$250,5,FALSE),"")</f>
        <v/>
      </c>
      <c r="F125" s="12" t="str">
        <f>IF(LEN($B125)&gt;0,VLOOKUP($C125,Engagés!$C$10:$K$250,6,FALSE),"")</f>
        <v/>
      </c>
      <c r="G125" s="12" t="str">
        <f>IF(LEN($B125)&gt;0,VLOOKUP($C125,Engagés!$C$10:$K$250,7,FALSE),"")</f>
        <v/>
      </c>
      <c r="H125" s="12" t="str">
        <f>IF(LEN($B125)&gt;0,VLOOKUP($C125,Engagés!$C$10:$K$250,8,FALSE),"")</f>
        <v/>
      </c>
      <c r="I125" s="12" t="str">
        <f>IF(LEN($B125)&gt;0,VLOOKUP($C125,Engagés!$C$10:$K$250,9,FALSE),"")</f>
        <v/>
      </c>
      <c r="J125" s="13" t="str">
        <f>IF(LEN($B125)&gt;0,VLOOKUP($C125,'Saisie CLASSEMENT'!$C$8:$H$252,6,FALSE),"")</f>
        <v/>
      </c>
      <c r="K125" s="14" t="str">
        <f>'Edition Class Cat1'!J125</f>
        <v/>
      </c>
    </row>
    <row r="126" spans="1:11" hidden="1">
      <c r="A126">
        <f t="shared" si="1"/>
        <v>0</v>
      </c>
      <c r="B126" s="11" t="str">
        <f>'Edition Class Cat1'!B126</f>
        <v/>
      </c>
      <c r="C126" s="11">
        <f>'Edition Class Cat1'!D126</f>
        <v>0</v>
      </c>
      <c r="D126" s="61" t="str">
        <f>IF(LEN($B126)&gt;0,VLOOKUP($C126,Engagés!$C$10:$G$250,4,FALSE),"")</f>
        <v/>
      </c>
      <c r="E126" s="61" t="str">
        <f>IF(LEN($B126)&gt;0,VLOOKUP($C126,Engagés!$C$10:$G$250,5,FALSE),"")</f>
        <v/>
      </c>
      <c r="F126" s="12" t="str">
        <f>IF(LEN($B126)&gt;0,VLOOKUP($C126,Engagés!$C$10:$K$250,6,FALSE),"")</f>
        <v/>
      </c>
      <c r="G126" s="12" t="str">
        <f>IF(LEN($B126)&gt;0,VLOOKUP($C126,Engagés!$C$10:$K$250,7,FALSE),"")</f>
        <v/>
      </c>
      <c r="H126" s="12" t="str">
        <f>IF(LEN($B126)&gt;0,VLOOKUP($C126,Engagés!$C$10:$K$250,8,FALSE),"")</f>
        <v/>
      </c>
      <c r="I126" s="12" t="str">
        <f>IF(LEN($B126)&gt;0,VLOOKUP($C126,Engagés!$C$10:$K$250,9,FALSE),"")</f>
        <v/>
      </c>
      <c r="J126" s="13" t="str">
        <f>IF(LEN($B126)&gt;0,VLOOKUP($C126,'Saisie CLASSEMENT'!$C$8:$H$252,6,FALSE),"")</f>
        <v/>
      </c>
      <c r="K126" s="14" t="str">
        <f>'Edition Class Cat1'!J126</f>
        <v/>
      </c>
    </row>
    <row r="127" spans="1:11" hidden="1">
      <c r="A127">
        <f t="shared" si="1"/>
        <v>0</v>
      </c>
      <c r="B127" s="11" t="str">
        <f>'Edition Class Cat1'!B127</f>
        <v/>
      </c>
      <c r="C127" s="11">
        <f>'Edition Class Cat1'!D127</f>
        <v>0</v>
      </c>
      <c r="D127" s="61" t="str">
        <f>IF(LEN($B127)&gt;0,VLOOKUP($C127,Engagés!$C$10:$G$250,4,FALSE),"")</f>
        <v/>
      </c>
      <c r="E127" s="61" t="str">
        <f>IF(LEN($B127)&gt;0,VLOOKUP($C127,Engagés!$C$10:$G$250,5,FALSE),"")</f>
        <v/>
      </c>
      <c r="F127" s="12" t="str">
        <f>IF(LEN($B127)&gt;0,VLOOKUP($C127,Engagés!$C$10:$K$250,6,FALSE),"")</f>
        <v/>
      </c>
      <c r="G127" s="12" t="str">
        <f>IF(LEN($B127)&gt;0,VLOOKUP($C127,Engagés!$C$10:$K$250,7,FALSE),"")</f>
        <v/>
      </c>
      <c r="H127" s="12" t="str">
        <f>IF(LEN($B127)&gt;0,VLOOKUP($C127,Engagés!$C$10:$K$250,8,FALSE),"")</f>
        <v/>
      </c>
      <c r="I127" s="12" t="str">
        <f>IF(LEN($B127)&gt;0,VLOOKUP($C127,Engagés!$C$10:$K$250,9,FALSE),"")</f>
        <v/>
      </c>
      <c r="J127" s="13" t="str">
        <f>IF(LEN($B127)&gt;0,VLOOKUP($C127,'Saisie CLASSEMENT'!$C$8:$H$252,6,FALSE),"")</f>
        <v/>
      </c>
      <c r="K127" s="14" t="str">
        <f>'Edition Class Cat1'!J127</f>
        <v/>
      </c>
    </row>
    <row r="128" spans="1:11" hidden="1">
      <c r="A128">
        <f t="shared" si="1"/>
        <v>0</v>
      </c>
      <c r="B128" s="11" t="str">
        <f>'Edition Class Cat1'!B128</f>
        <v/>
      </c>
      <c r="C128" s="11">
        <f>'Edition Class Cat1'!D128</f>
        <v>0</v>
      </c>
      <c r="D128" s="61" t="str">
        <f>IF(LEN($B128)&gt;0,VLOOKUP($C128,Engagés!$C$10:$G$250,4,FALSE),"")</f>
        <v/>
      </c>
      <c r="E128" s="61" t="str">
        <f>IF(LEN($B128)&gt;0,VLOOKUP($C128,Engagés!$C$10:$G$250,5,FALSE),"")</f>
        <v/>
      </c>
      <c r="F128" s="12" t="str">
        <f>IF(LEN($B128)&gt;0,VLOOKUP($C128,Engagés!$C$10:$K$250,6,FALSE),"")</f>
        <v/>
      </c>
      <c r="G128" s="12" t="str">
        <f>IF(LEN($B128)&gt;0,VLOOKUP($C128,Engagés!$C$10:$K$250,7,FALSE),"")</f>
        <v/>
      </c>
      <c r="H128" s="12" t="str">
        <f>IF(LEN($B128)&gt;0,VLOOKUP($C128,Engagés!$C$10:$K$250,8,FALSE),"")</f>
        <v/>
      </c>
      <c r="I128" s="12" t="str">
        <f>IF(LEN($B128)&gt;0,VLOOKUP($C128,Engagés!$C$10:$K$250,9,FALSE),"")</f>
        <v/>
      </c>
      <c r="J128" s="13" t="str">
        <f>IF(LEN($B128)&gt;0,VLOOKUP($C128,'Saisie CLASSEMENT'!$C$8:$H$252,6,FALSE),"")</f>
        <v/>
      </c>
      <c r="K128" s="14" t="str">
        <f>'Edition Class Cat1'!J128</f>
        <v/>
      </c>
    </row>
    <row r="129" spans="1:11" hidden="1">
      <c r="A129">
        <f t="shared" si="1"/>
        <v>0</v>
      </c>
      <c r="B129" s="11" t="str">
        <f>'Edition Class Cat1'!B129</f>
        <v/>
      </c>
      <c r="C129" s="11">
        <f>'Edition Class Cat1'!D129</f>
        <v>0</v>
      </c>
      <c r="D129" s="61" t="str">
        <f>IF(LEN($B129)&gt;0,VLOOKUP($C129,Engagés!$C$10:$G$250,4,FALSE),"")</f>
        <v/>
      </c>
      <c r="E129" s="61" t="str">
        <f>IF(LEN($B129)&gt;0,VLOOKUP($C129,Engagés!$C$10:$G$250,5,FALSE),"")</f>
        <v/>
      </c>
      <c r="F129" s="12" t="str">
        <f>IF(LEN($B129)&gt;0,VLOOKUP($C129,Engagés!$C$10:$K$250,6,FALSE),"")</f>
        <v/>
      </c>
      <c r="G129" s="12" t="str">
        <f>IF(LEN($B129)&gt;0,VLOOKUP($C129,Engagés!$C$10:$K$250,7,FALSE),"")</f>
        <v/>
      </c>
      <c r="H129" s="12" t="str">
        <f>IF(LEN($B129)&gt;0,VLOOKUP($C129,Engagés!$C$10:$K$250,8,FALSE),"")</f>
        <v/>
      </c>
      <c r="I129" s="12" t="str">
        <f>IF(LEN($B129)&gt;0,VLOOKUP($C129,Engagés!$C$10:$K$250,9,FALSE),"")</f>
        <v/>
      </c>
      <c r="J129" s="13" t="str">
        <f>IF(LEN($B129)&gt;0,VLOOKUP($C129,'Saisie CLASSEMENT'!$C$8:$H$252,6,FALSE),"")</f>
        <v/>
      </c>
      <c r="K129" s="14" t="str">
        <f>'Edition Class Cat1'!J129</f>
        <v/>
      </c>
    </row>
    <row r="130" spans="1:11" hidden="1">
      <c r="A130">
        <f t="shared" si="1"/>
        <v>0</v>
      </c>
      <c r="B130" s="11" t="str">
        <f>'Edition Class Cat1'!B130</f>
        <v/>
      </c>
      <c r="C130" s="11">
        <f>'Edition Class Cat1'!D130</f>
        <v>0</v>
      </c>
      <c r="D130" s="61" t="str">
        <f>IF(LEN($B130)&gt;0,VLOOKUP($C130,Engagés!$C$10:$G$250,4,FALSE),"")</f>
        <v/>
      </c>
      <c r="E130" s="61" t="str">
        <f>IF(LEN($B130)&gt;0,VLOOKUP($C130,Engagés!$C$10:$G$250,5,FALSE),"")</f>
        <v/>
      </c>
      <c r="F130" s="12" t="str">
        <f>IF(LEN($B130)&gt;0,VLOOKUP($C130,Engagés!$C$10:$K$250,6,FALSE),"")</f>
        <v/>
      </c>
      <c r="G130" s="12" t="str">
        <f>IF(LEN($B130)&gt;0,VLOOKUP($C130,Engagés!$C$10:$K$250,7,FALSE),"")</f>
        <v/>
      </c>
      <c r="H130" s="12" t="str">
        <f>IF(LEN($B130)&gt;0,VLOOKUP($C130,Engagés!$C$10:$K$250,8,FALSE),"")</f>
        <v/>
      </c>
      <c r="I130" s="12" t="str">
        <f>IF(LEN($B130)&gt;0,VLOOKUP($C130,Engagés!$C$10:$K$250,9,FALSE),"")</f>
        <v/>
      </c>
      <c r="J130" s="13" t="str">
        <f>IF(LEN($B130)&gt;0,VLOOKUP($C130,'Saisie CLASSEMENT'!$C$8:$H$252,6,FALSE),"")</f>
        <v/>
      </c>
      <c r="K130" s="14" t="str">
        <f>'Edition Class Cat1'!J130</f>
        <v/>
      </c>
    </row>
    <row r="131" spans="1:11" hidden="1">
      <c r="A131">
        <f t="shared" si="1"/>
        <v>0</v>
      </c>
      <c r="B131" s="11" t="str">
        <f>'Edition Class Cat1'!B131</f>
        <v/>
      </c>
      <c r="C131" s="11">
        <f>'Edition Class Cat1'!D131</f>
        <v>0</v>
      </c>
      <c r="D131" s="61" t="str">
        <f>IF(LEN($B131)&gt;0,VLOOKUP($C131,Engagés!$C$10:$G$250,4,FALSE),"")</f>
        <v/>
      </c>
      <c r="E131" s="61" t="str">
        <f>IF(LEN($B131)&gt;0,VLOOKUP($C131,Engagés!$C$10:$G$250,5,FALSE),"")</f>
        <v/>
      </c>
      <c r="F131" s="12" t="str">
        <f>IF(LEN($B131)&gt;0,VLOOKUP($C131,Engagés!$C$10:$K$250,6,FALSE),"")</f>
        <v/>
      </c>
      <c r="G131" s="12" t="str">
        <f>IF(LEN($B131)&gt;0,VLOOKUP($C131,Engagés!$C$10:$K$250,7,FALSE),"")</f>
        <v/>
      </c>
      <c r="H131" s="12" t="str">
        <f>IF(LEN($B131)&gt;0,VLOOKUP($C131,Engagés!$C$10:$K$250,8,FALSE),"")</f>
        <v/>
      </c>
      <c r="I131" s="12" t="str">
        <f>IF(LEN($B131)&gt;0,VLOOKUP($C131,Engagés!$C$10:$K$250,9,FALSE),"")</f>
        <v/>
      </c>
      <c r="J131" s="13" t="str">
        <f>IF(LEN($B131)&gt;0,VLOOKUP($C131,'Saisie CLASSEMENT'!$C$8:$H$252,6,FALSE),"")</f>
        <v/>
      </c>
      <c r="K131" s="14" t="str">
        <f>'Edition Class Cat1'!J131</f>
        <v/>
      </c>
    </row>
    <row r="132" spans="1:11" hidden="1">
      <c r="A132">
        <f t="shared" si="1"/>
        <v>0</v>
      </c>
      <c r="B132" s="11" t="str">
        <f>'Edition Class Cat1'!B132</f>
        <v/>
      </c>
      <c r="C132" s="11">
        <f>'Edition Class Cat1'!D132</f>
        <v>0</v>
      </c>
      <c r="D132" s="61" t="str">
        <f>IF(LEN($B132)&gt;0,VLOOKUP($C132,Engagés!$C$10:$G$250,4,FALSE),"")</f>
        <v/>
      </c>
      <c r="E132" s="61" t="str">
        <f>IF(LEN($B132)&gt;0,VLOOKUP($C132,Engagés!$C$10:$G$250,5,FALSE),"")</f>
        <v/>
      </c>
      <c r="F132" s="12" t="str">
        <f>IF(LEN($B132)&gt;0,VLOOKUP($C132,Engagés!$C$10:$K$250,6,FALSE),"")</f>
        <v/>
      </c>
      <c r="G132" s="12" t="str">
        <f>IF(LEN($B132)&gt;0,VLOOKUP($C132,Engagés!$C$10:$K$250,7,FALSE),"")</f>
        <v/>
      </c>
      <c r="H132" s="12" t="str">
        <f>IF(LEN($B132)&gt;0,VLOOKUP($C132,Engagés!$C$10:$K$250,8,FALSE),"")</f>
        <v/>
      </c>
      <c r="I132" s="12" t="str">
        <f>IF(LEN($B132)&gt;0,VLOOKUP($C132,Engagés!$C$10:$K$250,9,FALSE),"")</f>
        <v/>
      </c>
      <c r="J132" s="13" t="str">
        <f>IF(LEN($B132)&gt;0,VLOOKUP($C132,'Saisie CLASSEMENT'!$C$8:$H$252,6,FALSE),"")</f>
        <v/>
      </c>
      <c r="K132" s="14" t="str">
        <f>'Edition Class Cat1'!J132</f>
        <v/>
      </c>
    </row>
    <row r="133" spans="1:11" hidden="1">
      <c r="A133">
        <f t="shared" si="1"/>
        <v>0</v>
      </c>
      <c r="B133" s="11" t="str">
        <f>'Edition Class Cat1'!B133</f>
        <v/>
      </c>
      <c r="C133" s="11">
        <f>'Edition Class Cat1'!D133</f>
        <v>0</v>
      </c>
      <c r="D133" s="61" t="str">
        <f>IF(LEN($B133)&gt;0,VLOOKUP($C133,Engagés!$C$10:$G$250,4,FALSE),"")</f>
        <v/>
      </c>
      <c r="E133" s="61" t="str">
        <f>IF(LEN($B133)&gt;0,VLOOKUP($C133,Engagés!$C$10:$G$250,5,FALSE),"")</f>
        <v/>
      </c>
      <c r="F133" s="12" t="str">
        <f>IF(LEN($B133)&gt;0,VLOOKUP($C133,Engagés!$C$10:$K$250,6,FALSE),"")</f>
        <v/>
      </c>
      <c r="G133" s="12" t="str">
        <f>IF(LEN($B133)&gt;0,VLOOKUP($C133,Engagés!$C$10:$K$250,7,FALSE),"")</f>
        <v/>
      </c>
      <c r="H133" s="12" t="str">
        <f>IF(LEN($B133)&gt;0,VLOOKUP($C133,Engagés!$C$10:$K$250,8,FALSE),"")</f>
        <v/>
      </c>
      <c r="I133" s="12" t="str">
        <f>IF(LEN($B133)&gt;0,VLOOKUP($C133,Engagés!$C$10:$K$250,9,FALSE),"")</f>
        <v/>
      </c>
      <c r="J133" s="13" t="str">
        <f>IF(LEN($B133)&gt;0,VLOOKUP($C133,'Saisie CLASSEMENT'!$C$8:$H$252,6,FALSE),"")</f>
        <v/>
      </c>
      <c r="K133" s="14" t="str">
        <f>'Edition Class Cat1'!J133</f>
        <v/>
      </c>
    </row>
    <row r="134" spans="1:11" hidden="1">
      <c r="A134">
        <f t="shared" si="1"/>
        <v>0</v>
      </c>
      <c r="B134" s="11" t="str">
        <f>'Edition Class Cat1'!B134</f>
        <v/>
      </c>
      <c r="C134" s="11">
        <f>'Edition Class Cat1'!D134</f>
        <v>0</v>
      </c>
      <c r="D134" s="61" t="str">
        <f>IF(LEN($B134)&gt;0,VLOOKUP($C134,Engagés!$C$10:$G$250,4,FALSE),"")</f>
        <v/>
      </c>
      <c r="E134" s="61" t="str">
        <f>IF(LEN($B134)&gt;0,VLOOKUP($C134,Engagés!$C$10:$G$250,5,FALSE),"")</f>
        <v/>
      </c>
      <c r="F134" s="12" t="str">
        <f>IF(LEN($B134)&gt;0,VLOOKUP($C134,Engagés!$C$10:$K$250,6,FALSE),"")</f>
        <v/>
      </c>
      <c r="G134" s="12" t="str">
        <f>IF(LEN($B134)&gt;0,VLOOKUP($C134,Engagés!$C$10:$K$250,7,FALSE),"")</f>
        <v/>
      </c>
      <c r="H134" s="12" t="str">
        <f>IF(LEN($B134)&gt;0,VLOOKUP($C134,Engagés!$C$10:$K$250,8,FALSE),"")</f>
        <v/>
      </c>
      <c r="I134" s="12" t="str">
        <f>IF(LEN($B134)&gt;0,VLOOKUP($C134,Engagés!$C$10:$K$250,9,FALSE),"")</f>
        <v/>
      </c>
      <c r="J134" s="13" t="str">
        <f>IF(LEN($B134)&gt;0,VLOOKUP($C134,'Saisie CLASSEMENT'!$C$8:$H$252,6,FALSE),"")</f>
        <v/>
      </c>
      <c r="K134" s="14" t="str">
        <f>'Edition Class Cat1'!J134</f>
        <v/>
      </c>
    </row>
    <row r="135" spans="1:11" hidden="1">
      <c r="A135">
        <f t="shared" ref="A135:A198" si="2">IF(LEN(B135)&gt;0,1,0)</f>
        <v>0</v>
      </c>
      <c r="B135" s="11" t="str">
        <f>'Edition Class Cat1'!B135</f>
        <v/>
      </c>
      <c r="C135" s="11">
        <f>'Edition Class Cat1'!D135</f>
        <v>0</v>
      </c>
      <c r="D135" s="61" t="str">
        <f>IF(LEN($B135)&gt;0,VLOOKUP($C135,Engagés!$C$10:$G$250,4,FALSE),"")</f>
        <v/>
      </c>
      <c r="E135" s="61" t="str">
        <f>IF(LEN($B135)&gt;0,VLOOKUP($C135,Engagés!$C$10:$G$250,5,FALSE),"")</f>
        <v/>
      </c>
      <c r="F135" s="12" t="str">
        <f>IF(LEN($B135)&gt;0,VLOOKUP($C135,Engagés!$C$10:$K$250,6,FALSE),"")</f>
        <v/>
      </c>
      <c r="G135" s="12" t="str">
        <f>IF(LEN($B135)&gt;0,VLOOKUP($C135,Engagés!$C$10:$K$250,7,FALSE),"")</f>
        <v/>
      </c>
      <c r="H135" s="12" t="str">
        <f>IF(LEN($B135)&gt;0,VLOOKUP($C135,Engagés!$C$10:$K$250,8,FALSE),"")</f>
        <v/>
      </c>
      <c r="I135" s="12" t="str">
        <f>IF(LEN($B135)&gt;0,VLOOKUP($C135,Engagés!$C$10:$K$250,9,FALSE),"")</f>
        <v/>
      </c>
      <c r="J135" s="13" t="str">
        <f>IF(LEN($B135)&gt;0,VLOOKUP($C135,'Saisie CLASSEMENT'!$C$8:$H$252,6,FALSE),"")</f>
        <v/>
      </c>
      <c r="K135" s="14" t="str">
        <f>'Edition Class Cat1'!J135</f>
        <v/>
      </c>
    </row>
    <row r="136" spans="1:11" hidden="1">
      <c r="A136">
        <f t="shared" si="2"/>
        <v>0</v>
      </c>
      <c r="B136" s="11" t="str">
        <f>'Edition Class Cat1'!B136</f>
        <v/>
      </c>
      <c r="C136" s="11">
        <f>'Edition Class Cat1'!D136</f>
        <v>0</v>
      </c>
      <c r="D136" s="61" t="str">
        <f>IF(LEN($B136)&gt;0,VLOOKUP($C136,Engagés!$C$10:$G$250,4,FALSE),"")</f>
        <v/>
      </c>
      <c r="E136" s="61" t="str">
        <f>IF(LEN($B136)&gt;0,VLOOKUP($C136,Engagés!$C$10:$G$250,5,FALSE),"")</f>
        <v/>
      </c>
      <c r="F136" s="12" t="str">
        <f>IF(LEN($B136)&gt;0,VLOOKUP($C136,Engagés!$C$10:$K$250,6,FALSE),"")</f>
        <v/>
      </c>
      <c r="G136" s="12" t="str">
        <f>IF(LEN($B136)&gt;0,VLOOKUP($C136,Engagés!$C$10:$K$250,7,FALSE),"")</f>
        <v/>
      </c>
      <c r="H136" s="12" t="str">
        <f>IF(LEN($B136)&gt;0,VLOOKUP($C136,Engagés!$C$10:$K$250,8,FALSE),"")</f>
        <v/>
      </c>
      <c r="I136" s="12" t="str">
        <f>IF(LEN($B136)&gt;0,VLOOKUP($C136,Engagés!$C$10:$K$250,9,FALSE),"")</f>
        <v/>
      </c>
      <c r="J136" s="13" t="str">
        <f>IF(LEN($B136)&gt;0,VLOOKUP($C136,'Saisie CLASSEMENT'!$C$8:$H$252,6,FALSE),"")</f>
        <v/>
      </c>
      <c r="K136" s="14" t="str">
        <f>'Edition Class Cat1'!J136</f>
        <v/>
      </c>
    </row>
    <row r="137" spans="1:11" hidden="1">
      <c r="A137">
        <f t="shared" si="2"/>
        <v>0</v>
      </c>
      <c r="B137" s="11" t="str">
        <f>'Edition Class Cat1'!B137</f>
        <v/>
      </c>
      <c r="C137" s="11">
        <f>'Edition Class Cat1'!D137</f>
        <v>0</v>
      </c>
      <c r="D137" s="61" t="str">
        <f>IF(LEN($B137)&gt;0,VLOOKUP($C137,Engagés!$C$10:$G$250,4,FALSE),"")</f>
        <v/>
      </c>
      <c r="E137" s="61" t="str">
        <f>IF(LEN($B137)&gt;0,VLOOKUP($C137,Engagés!$C$10:$G$250,5,FALSE),"")</f>
        <v/>
      </c>
      <c r="F137" s="12" t="str">
        <f>IF(LEN($B137)&gt;0,VLOOKUP($C137,Engagés!$C$10:$K$250,6,FALSE),"")</f>
        <v/>
      </c>
      <c r="G137" s="12" t="str">
        <f>IF(LEN($B137)&gt;0,VLOOKUP($C137,Engagés!$C$10:$K$250,7,FALSE),"")</f>
        <v/>
      </c>
      <c r="H137" s="12" t="str">
        <f>IF(LEN($B137)&gt;0,VLOOKUP($C137,Engagés!$C$10:$K$250,8,FALSE),"")</f>
        <v/>
      </c>
      <c r="I137" s="12" t="str">
        <f>IF(LEN($B137)&gt;0,VLOOKUP($C137,Engagés!$C$10:$K$250,9,FALSE),"")</f>
        <v/>
      </c>
      <c r="J137" s="13" t="str">
        <f>IF(LEN($B137)&gt;0,VLOOKUP($C137,'Saisie CLASSEMENT'!$C$8:$H$252,6,FALSE),"")</f>
        <v/>
      </c>
      <c r="K137" s="14" t="str">
        <f>'Edition Class Cat1'!J137</f>
        <v/>
      </c>
    </row>
    <row r="138" spans="1:11" hidden="1">
      <c r="A138">
        <f t="shared" si="2"/>
        <v>0</v>
      </c>
      <c r="B138" s="11" t="str">
        <f>'Edition Class Cat1'!B138</f>
        <v/>
      </c>
      <c r="C138" s="11">
        <f>'Edition Class Cat1'!D138</f>
        <v>0</v>
      </c>
      <c r="D138" s="61" t="str">
        <f>IF(LEN($B138)&gt;0,VLOOKUP($C138,Engagés!$C$10:$G$250,4,FALSE),"")</f>
        <v/>
      </c>
      <c r="E138" s="61" t="str">
        <f>IF(LEN($B138)&gt;0,VLOOKUP($C138,Engagés!$C$10:$G$250,5,FALSE),"")</f>
        <v/>
      </c>
      <c r="F138" s="12" t="str">
        <f>IF(LEN($B138)&gt;0,VLOOKUP($C138,Engagés!$C$10:$K$250,6,FALSE),"")</f>
        <v/>
      </c>
      <c r="G138" s="12" t="str">
        <f>IF(LEN($B138)&gt;0,VLOOKUP($C138,Engagés!$C$10:$K$250,7,FALSE),"")</f>
        <v/>
      </c>
      <c r="H138" s="12" t="str">
        <f>IF(LEN($B138)&gt;0,VLOOKUP($C138,Engagés!$C$10:$K$250,8,FALSE),"")</f>
        <v/>
      </c>
      <c r="I138" s="12" t="str">
        <f>IF(LEN($B138)&gt;0,VLOOKUP($C138,Engagés!$C$10:$K$250,9,FALSE),"")</f>
        <v/>
      </c>
      <c r="J138" s="13" t="str">
        <f>IF(LEN($B138)&gt;0,VLOOKUP($C138,'Saisie CLASSEMENT'!$C$8:$H$252,6,FALSE),"")</f>
        <v/>
      </c>
      <c r="K138" s="14" t="str">
        <f>'Edition Class Cat1'!J138</f>
        <v/>
      </c>
    </row>
    <row r="139" spans="1:11" hidden="1">
      <c r="A139">
        <f t="shared" si="2"/>
        <v>0</v>
      </c>
      <c r="B139" s="11" t="str">
        <f>'Edition Class Cat1'!B139</f>
        <v/>
      </c>
      <c r="C139" s="11">
        <f>'Edition Class Cat1'!D139</f>
        <v>0</v>
      </c>
      <c r="D139" s="61" t="str">
        <f>IF(LEN($B139)&gt;0,VLOOKUP($C139,Engagés!$C$10:$G$250,4,FALSE),"")</f>
        <v/>
      </c>
      <c r="E139" s="61" t="str">
        <f>IF(LEN($B139)&gt;0,VLOOKUP($C139,Engagés!$C$10:$G$250,5,FALSE),"")</f>
        <v/>
      </c>
      <c r="F139" s="12" t="str">
        <f>IF(LEN($B139)&gt;0,VLOOKUP($C139,Engagés!$C$10:$K$250,6,FALSE),"")</f>
        <v/>
      </c>
      <c r="G139" s="12" t="str">
        <f>IF(LEN($B139)&gt;0,VLOOKUP($C139,Engagés!$C$10:$K$250,7,FALSE),"")</f>
        <v/>
      </c>
      <c r="H139" s="12" t="str">
        <f>IF(LEN($B139)&gt;0,VLOOKUP($C139,Engagés!$C$10:$K$250,8,FALSE),"")</f>
        <v/>
      </c>
      <c r="I139" s="12" t="str">
        <f>IF(LEN($B139)&gt;0,VLOOKUP($C139,Engagés!$C$10:$K$250,9,FALSE),"")</f>
        <v/>
      </c>
      <c r="J139" s="13" t="str">
        <f>IF(LEN($B139)&gt;0,VLOOKUP($C139,'Saisie CLASSEMENT'!$C$8:$H$252,6,FALSE),"")</f>
        <v/>
      </c>
      <c r="K139" s="14" t="str">
        <f>'Edition Class Cat1'!J139</f>
        <v/>
      </c>
    </row>
    <row r="140" spans="1:11" hidden="1">
      <c r="A140">
        <f t="shared" si="2"/>
        <v>0</v>
      </c>
      <c r="B140" s="11" t="str">
        <f>'Edition Class Cat1'!B140</f>
        <v/>
      </c>
      <c r="C140" s="11">
        <f>'Edition Class Cat1'!D140</f>
        <v>0</v>
      </c>
      <c r="D140" s="61" t="str">
        <f>IF(LEN($B140)&gt;0,VLOOKUP($C140,Engagés!$C$10:$G$250,4,FALSE),"")</f>
        <v/>
      </c>
      <c r="E140" s="61" t="str">
        <f>IF(LEN($B140)&gt;0,VLOOKUP($C140,Engagés!$C$10:$G$250,5,FALSE),"")</f>
        <v/>
      </c>
      <c r="F140" s="12" t="str">
        <f>IF(LEN($B140)&gt;0,VLOOKUP($C140,Engagés!$C$10:$K$250,6,FALSE),"")</f>
        <v/>
      </c>
      <c r="G140" s="12" t="str">
        <f>IF(LEN($B140)&gt;0,VLOOKUP($C140,Engagés!$C$10:$K$250,7,FALSE),"")</f>
        <v/>
      </c>
      <c r="H140" s="12" t="str">
        <f>IF(LEN($B140)&gt;0,VLOOKUP($C140,Engagés!$C$10:$K$250,8,FALSE),"")</f>
        <v/>
      </c>
      <c r="I140" s="12" t="str">
        <f>IF(LEN($B140)&gt;0,VLOOKUP($C140,Engagés!$C$10:$K$250,9,FALSE),"")</f>
        <v/>
      </c>
      <c r="J140" s="13" t="str">
        <f>IF(LEN($B140)&gt;0,VLOOKUP($C140,'Saisie CLASSEMENT'!$C$8:$H$252,6,FALSE),"")</f>
        <v/>
      </c>
      <c r="K140" s="14" t="str">
        <f>'Edition Class Cat1'!J140</f>
        <v/>
      </c>
    </row>
    <row r="141" spans="1:11" hidden="1">
      <c r="A141">
        <f t="shared" si="2"/>
        <v>0</v>
      </c>
      <c r="B141" s="11" t="str">
        <f>'Edition Class Cat1'!B141</f>
        <v/>
      </c>
      <c r="C141" s="11">
        <f>'Edition Class Cat1'!D141</f>
        <v>0</v>
      </c>
      <c r="D141" s="61" t="str">
        <f>IF(LEN($B141)&gt;0,VLOOKUP($C141,Engagés!$C$10:$G$250,4,FALSE),"")</f>
        <v/>
      </c>
      <c r="E141" s="61" t="str">
        <f>IF(LEN($B141)&gt;0,VLOOKUP($C141,Engagés!$C$10:$G$250,5,FALSE),"")</f>
        <v/>
      </c>
      <c r="F141" s="12" t="str">
        <f>IF(LEN($B141)&gt;0,VLOOKUP($C141,Engagés!$C$10:$K$250,6,FALSE),"")</f>
        <v/>
      </c>
      <c r="G141" s="12" t="str">
        <f>IF(LEN($B141)&gt;0,VLOOKUP($C141,Engagés!$C$10:$K$250,7,FALSE),"")</f>
        <v/>
      </c>
      <c r="H141" s="12" t="str">
        <f>IF(LEN($B141)&gt;0,VLOOKUP($C141,Engagés!$C$10:$K$250,8,FALSE),"")</f>
        <v/>
      </c>
      <c r="I141" s="12" t="str">
        <f>IF(LEN($B141)&gt;0,VLOOKUP($C141,Engagés!$C$10:$K$250,9,FALSE),"")</f>
        <v/>
      </c>
      <c r="J141" s="13" t="str">
        <f>IF(LEN($B141)&gt;0,VLOOKUP($C141,'Saisie CLASSEMENT'!$C$8:$H$252,6,FALSE),"")</f>
        <v/>
      </c>
      <c r="K141" s="14" t="str">
        <f>'Edition Class Cat1'!J141</f>
        <v/>
      </c>
    </row>
    <row r="142" spans="1:11" hidden="1">
      <c r="A142">
        <f t="shared" si="2"/>
        <v>0</v>
      </c>
      <c r="B142" s="11" t="str">
        <f>'Edition Class Cat1'!B142</f>
        <v/>
      </c>
      <c r="C142" s="11">
        <f>'Edition Class Cat1'!D142</f>
        <v>0</v>
      </c>
      <c r="D142" s="61" t="str">
        <f>IF(LEN($B142)&gt;0,VLOOKUP($C142,Engagés!$C$10:$G$250,4,FALSE),"")</f>
        <v/>
      </c>
      <c r="E142" s="61" t="str">
        <f>IF(LEN($B142)&gt;0,VLOOKUP($C142,Engagés!$C$10:$G$250,5,FALSE),"")</f>
        <v/>
      </c>
      <c r="F142" s="12" t="str">
        <f>IF(LEN($B142)&gt;0,VLOOKUP($C142,Engagés!$C$10:$K$250,6,FALSE),"")</f>
        <v/>
      </c>
      <c r="G142" s="12" t="str">
        <f>IF(LEN($B142)&gt;0,VLOOKUP($C142,Engagés!$C$10:$K$250,7,FALSE),"")</f>
        <v/>
      </c>
      <c r="H142" s="12" t="str">
        <f>IF(LEN($B142)&gt;0,VLOOKUP($C142,Engagés!$C$10:$K$250,8,FALSE),"")</f>
        <v/>
      </c>
      <c r="I142" s="12" t="str">
        <f>IF(LEN($B142)&gt;0,VLOOKUP($C142,Engagés!$C$10:$K$250,9,FALSE),"")</f>
        <v/>
      </c>
      <c r="J142" s="13" t="str">
        <f>IF(LEN($B142)&gt;0,VLOOKUP($C142,'Saisie CLASSEMENT'!$C$8:$H$252,6,FALSE),"")</f>
        <v/>
      </c>
      <c r="K142" s="14" t="str">
        <f>'Edition Class Cat1'!J142</f>
        <v/>
      </c>
    </row>
    <row r="143" spans="1:11" hidden="1">
      <c r="A143">
        <f t="shared" si="2"/>
        <v>0</v>
      </c>
      <c r="B143" s="11" t="str">
        <f>'Edition Class Cat1'!B143</f>
        <v/>
      </c>
      <c r="C143" s="11">
        <f>'Edition Class Cat1'!D143</f>
        <v>0</v>
      </c>
      <c r="D143" s="61" t="str">
        <f>IF(LEN($B143)&gt;0,VLOOKUP($C143,Engagés!$C$10:$G$250,4,FALSE),"")</f>
        <v/>
      </c>
      <c r="E143" s="61" t="str">
        <f>IF(LEN($B143)&gt;0,VLOOKUP($C143,Engagés!$C$10:$G$250,5,FALSE),"")</f>
        <v/>
      </c>
      <c r="F143" s="12" t="str">
        <f>IF(LEN($B143)&gt;0,VLOOKUP($C143,Engagés!$C$10:$K$250,6,FALSE),"")</f>
        <v/>
      </c>
      <c r="G143" s="12" t="str">
        <f>IF(LEN($B143)&gt;0,VLOOKUP($C143,Engagés!$C$10:$K$250,7,FALSE),"")</f>
        <v/>
      </c>
      <c r="H143" s="12" t="str">
        <f>IF(LEN($B143)&gt;0,VLOOKUP($C143,Engagés!$C$10:$K$250,8,FALSE),"")</f>
        <v/>
      </c>
      <c r="I143" s="12" t="str">
        <f>IF(LEN($B143)&gt;0,VLOOKUP($C143,Engagés!$C$10:$K$250,9,FALSE),"")</f>
        <v/>
      </c>
      <c r="J143" s="13" t="str">
        <f>IF(LEN($B143)&gt;0,VLOOKUP($C143,'Saisie CLASSEMENT'!$C$8:$H$252,6,FALSE),"")</f>
        <v/>
      </c>
      <c r="K143" s="14" t="str">
        <f>'Edition Class Cat1'!J143</f>
        <v/>
      </c>
    </row>
    <row r="144" spans="1:11" hidden="1">
      <c r="A144">
        <f t="shared" si="2"/>
        <v>0</v>
      </c>
      <c r="B144" s="11" t="str">
        <f>'Edition Class Cat1'!B144</f>
        <v/>
      </c>
      <c r="C144" s="11">
        <f>'Edition Class Cat1'!D144</f>
        <v>0</v>
      </c>
      <c r="D144" s="61" t="str">
        <f>IF(LEN($B144)&gt;0,VLOOKUP($C144,Engagés!$C$10:$G$250,4,FALSE),"")</f>
        <v/>
      </c>
      <c r="E144" s="61" t="str">
        <f>IF(LEN($B144)&gt;0,VLOOKUP($C144,Engagés!$C$10:$G$250,5,FALSE),"")</f>
        <v/>
      </c>
      <c r="F144" s="12" t="str">
        <f>IF(LEN($B144)&gt;0,VLOOKUP($C144,Engagés!$C$10:$K$250,6,FALSE),"")</f>
        <v/>
      </c>
      <c r="G144" s="12" t="str">
        <f>IF(LEN($B144)&gt;0,VLOOKUP($C144,Engagés!$C$10:$K$250,7,FALSE),"")</f>
        <v/>
      </c>
      <c r="H144" s="12" t="str">
        <f>IF(LEN($B144)&gt;0,VLOOKUP($C144,Engagés!$C$10:$K$250,8,FALSE),"")</f>
        <v/>
      </c>
      <c r="I144" s="12" t="str">
        <f>IF(LEN($B144)&gt;0,VLOOKUP($C144,Engagés!$C$10:$K$250,9,FALSE),"")</f>
        <v/>
      </c>
      <c r="J144" s="13" t="str">
        <f>IF(LEN($B144)&gt;0,VLOOKUP($C144,'Saisie CLASSEMENT'!$C$8:$H$252,6,FALSE),"")</f>
        <v/>
      </c>
      <c r="K144" s="14" t="str">
        <f>'Edition Class Cat1'!J144</f>
        <v/>
      </c>
    </row>
    <row r="145" spans="1:11" hidden="1">
      <c r="A145">
        <f t="shared" si="2"/>
        <v>0</v>
      </c>
      <c r="B145" s="11" t="str">
        <f>'Edition Class Cat1'!B145</f>
        <v/>
      </c>
      <c r="C145" s="11">
        <f>'Edition Class Cat1'!D145</f>
        <v>0</v>
      </c>
      <c r="D145" s="61" t="str">
        <f>IF(LEN($B145)&gt;0,VLOOKUP($C145,Engagés!$C$10:$G$250,4,FALSE),"")</f>
        <v/>
      </c>
      <c r="E145" s="61" t="str">
        <f>IF(LEN($B145)&gt;0,VLOOKUP($C145,Engagés!$C$10:$G$250,5,FALSE),"")</f>
        <v/>
      </c>
      <c r="F145" s="12" t="str">
        <f>IF(LEN($B145)&gt;0,VLOOKUP($C145,Engagés!$C$10:$K$250,6,FALSE),"")</f>
        <v/>
      </c>
      <c r="G145" s="12" t="str">
        <f>IF(LEN($B145)&gt;0,VLOOKUP($C145,Engagés!$C$10:$K$250,7,FALSE),"")</f>
        <v/>
      </c>
      <c r="H145" s="12" t="str">
        <f>IF(LEN($B145)&gt;0,VLOOKUP($C145,Engagés!$C$10:$K$250,8,FALSE),"")</f>
        <v/>
      </c>
      <c r="I145" s="12" t="str">
        <f>IF(LEN($B145)&gt;0,VLOOKUP($C145,Engagés!$C$10:$K$250,9,FALSE),"")</f>
        <v/>
      </c>
      <c r="J145" s="13" t="str">
        <f>IF(LEN($B145)&gt;0,VLOOKUP($C145,'Saisie CLASSEMENT'!$C$8:$H$252,6,FALSE),"")</f>
        <v/>
      </c>
      <c r="K145" s="14" t="str">
        <f>'Edition Class Cat1'!J145</f>
        <v/>
      </c>
    </row>
    <row r="146" spans="1:11" hidden="1">
      <c r="A146">
        <f t="shared" si="2"/>
        <v>0</v>
      </c>
      <c r="B146" s="11" t="str">
        <f>'Edition Class Cat1'!B146</f>
        <v/>
      </c>
      <c r="C146" s="11">
        <f>'Edition Class Cat1'!D146</f>
        <v>0</v>
      </c>
      <c r="D146" s="61" t="str">
        <f>IF(LEN($B146)&gt;0,VLOOKUP($C146,Engagés!$C$10:$G$250,4,FALSE),"")</f>
        <v/>
      </c>
      <c r="E146" s="61" t="str">
        <f>IF(LEN($B146)&gt;0,VLOOKUP($C146,Engagés!$C$10:$G$250,5,FALSE),"")</f>
        <v/>
      </c>
      <c r="F146" s="12" t="str">
        <f>IF(LEN($B146)&gt;0,VLOOKUP($C146,Engagés!$C$10:$K$250,6,FALSE),"")</f>
        <v/>
      </c>
      <c r="G146" s="12" t="str">
        <f>IF(LEN($B146)&gt;0,VLOOKUP($C146,Engagés!$C$10:$K$250,7,FALSE),"")</f>
        <v/>
      </c>
      <c r="H146" s="12" t="str">
        <f>IF(LEN($B146)&gt;0,VLOOKUP($C146,Engagés!$C$10:$K$250,8,FALSE),"")</f>
        <v/>
      </c>
      <c r="I146" s="12" t="str">
        <f>IF(LEN($B146)&gt;0,VLOOKUP($C146,Engagés!$C$10:$K$250,9,FALSE),"")</f>
        <v/>
      </c>
      <c r="J146" s="13" t="str">
        <f>IF(LEN($B146)&gt;0,VLOOKUP($C146,'Saisie CLASSEMENT'!$C$8:$H$252,6,FALSE),"")</f>
        <v/>
      </c>
      <c r="K146" s="14" t="str">
        <f>'Edition Class Cat1'!J146</f>
        <v/>
      </c>
    </row>
    <row r="147" spans="1:11" hidden="1">
      <c r="A147">
        <f t="shared" si="2"/>
        <v>0</v>
      </c>
      <c r="B147" s="11" t="str">
        <f>'Edition Class Cat1'!B147</f>
        <v/>
      </c>
      <c r="C147" s="11">
        <f>'Edition Class Cat1'!D147</f>
        <v>0</v>
      </c>
      <c r="D147" s="61" t="str">
        <f>IF(LEN($B147)&gt;0,VLOOKUP($C147,Engagés!$C$10:$G$250,4,FALSE),"")</f>
        <v/>
      </c>
      <c r="E147" s="61" t="str">
        <f>IF(LEN($B147)&gt;0,VLOOKUP($C147,Engagés!$C$10:$G$250,5,FALSE),"")</f>
        <v/>
      </c>
      <c r="F147" s="12" t="str">
        <f>IF(LEN($B147)&gt;0,VLOOKUP($C147,Engagés!$C$10:$K$250,6,FALSE),"")</f>
        <v/>
      </c>
      <c r="G147" s="12" t="str">
        <f>IF(LEN($B147)&gt;0,VLOOKUP($C147,Engagés!$C$10:$K$250,7,FALSE),"")</f>
        <v/>
      </c>
      <c r="H147" s="12" t="str">
        <f>IF(LEN($B147)&gt;0,VLOOKUP($C147,Engagés!$C$10:$K$250,8,FALSE),"")</f>
        <v/>
      </c>
      <c r="I147" s="12" t="str">
        <f>IF(LEN($B147)&gt;0,VLOOKUP($C147,Engagés!$C$10:$K$250,9,FALSE),"")</f>
        <v/>
      </c>
      <c r="J147" s="13" t="str">
        <f>IF(LEN($B147)&gt;0,VLOOKUP($C147,'Saisie CLASSEMENT'!$C$8:$H$252,6,FALSE),"")</f>
        <v/>
      </c>
      <c r="K147" s="14" t="str">
        <f>'Edition Class Cat1'!J147</f>
        <v/>
      </c>
    </row>
    <row r="148" spans="1:11" hidden="1">
      <c r="A148">
        <f t="shared" si="2"/>
        <v>0</v>
      </c>
      <c r="B148" s="11" t="str">
        <f>'Edition Class Cat1'!B148</f>
        <v/>
      </c>
      <c r="C148" s="11">
        <f>'Edition Class Cat1'!D148</f>
        <v>0</v>
      </c>
      <c r="D148" s="61" t="str">
        <f>IF(LEN($B148)&gt;0,VLOOKUP($C148,Engagés!$C$10:$G$250,4,FALSE),"")</f>
        <v/>
      </c>
      <c r="E148" s="61" t="str">
        <f>IF(LEN($B148)&gt;0,VLOOKUP($C148,Engagés!$C$10:$G$250,5,FALSE),"")</f>
        <v/>
      </c>
      <c r="F148" s="12" t="str">
        <f>IF(LEN($B148)&gt;0,VLOOKUP($C148,Engagés!$C$10:$K$250,6,FALSE),"")</f>
        <v/>
      </c>
      <c r="G148" s="12" t="str">
        <f>IF(LEN($B148)&gt;0,VLOOKUP($C148,Engagés!$C$10:$K$250,7,FALSE),"")</f>
        <v/>
      </c>
      <c r="H148" s="12" t="str">
        <f>IF(LEN($B148)&gt;0,VLOOKUP($C148,Engagés!$C$10:$K$250,8,FALSE),"")</f>
        <v/>
      </c>
      <c r="I148" s="12" t="str">
        <f>IF(LEN($B148)&gt;0,VLOOKUP($C148,Engagés!$C$10:$K$250,9,FALSE),"")</f>
        <v/>
      </c>
      <c r="J148" s="13" t="str">
        <f>IF(LEN($B148)&gt;0,VLOOKUP($C148,'Saisie CLASSEMENT'!$C$8:$H$252,6,FALSE),"")</f>
        <v/>
      </c>
      <c r="K148" s="14" t="str">
        <f>'Edition Class Cat1'!J148</f>
        <v/>
      </c>
    </row>
    <row r="149" spans="1:11" hidden="1">
      <c r="A149">
        <f t="shared" si="2"/>
        <v>0</v>
      </c>
      <c r="B149" s="11" t="str">
        <f>'Edition Class Cat1'!B149</f>
        <v/>
      </c>
      <c r="C149" s="11">
        <f>'Edition Class Cat1'!D149</f>
        <v>0</v>
      </c>
      <c r="D149" s="61" t="str">
        <f>IF(LEN($B149)&gt;0,VLOOKUP($C149,Engagés!$C$10:$G$250,4,FALSE),"")</f>
        <v/>
      </c>
      <c r="E149" s="61" t="str">
        <f>IF(LEN($B149)&gt;0,VLOOKUP($C149,Engagés!$C$10:$G$250,5,FALSE),"")</f>
        <v/>
      </c>
      <c r="F149" s="12" t="str">
        <f>IF(LEN($B149)&gt;0,VLOOKUP($C149,Engagés!$C$10:$K$250,6,FALSE),"")</f>
        <v/>
      </c>
      <c r="G149" s="12" t="str">
        <f>IF(LEN($B149)&gt;0,VLOOKUP($C149,Engagés!$C$10:$K$250,7,FALSE),"")</f>
        <v/>
      </c>
      <c r="H149" s="12" t="str">
        <f>IF(LEN($B149)&gt;0,VLOOKUP($C149,Engagés!$C$10:$K$250,8,FALSE),"")</f>
        <v/>
      </c>
      <c r="I149" s="12" t="str">
        <f>IF(LEN($B149)&gt;0,VLOOKUP($C149,Engagés!$C$10:$K$250,9,FALSE),"")</f>
        <v/>
      </c>
      <c r="J149" s="13" t="str">
        <f>IF(LEN($B149)&gt;0,VLOOKUP($C149,'Saisie CLASSEMENT'!$C$8:$H$252,6,FALSE),"")</f>
        <v/>
      </c>
      <c r="K149" s="14" t="str">
        <f>'Edition Class Cat1'!J149</f>
        <v/>
      </c>
    </row>
    <row r="150" spans="1:11" hidden="1">
      <c r="A150">
        <f t="shared" si="2"/>
        <v>0</v>
      </c>
      <c r="B150" s="11" t="str">
        <f>'Edition Class Cat1'!B150</f>
        <v/>
      </c>
      <c r="C150" s="11">
        <f>'Edition Class Cat1'!D150</f>
        <v>0</v>
      </c>
      <c r="D150" s="61" t="str">
        <f>IF(LEN($B150)&gt;0,VLOOKUP($C150,Engagés!$C$10:$G$250,4,FALSE),"")</f>
        <v/>
      </c>
      <c r="E150" s="61" t="str">
        <f>IF(LEN($B150)&gt;0,VLOOKUP($C150,Engagés!$C$10:$G$250,5,FALSE),"")</f>
        <v/>
      </c>
      <c r="F150" s="12" t="str">
        <f>IF(LEN($B150)&gt;0,VLOOKUP($C150,Engagés!$C$10:$K$250,6,FALSE),"")</f>
        <v/>
      </c>
      <c r="G150" s="12" t="str">
        <f>IF(LEN($B150)&gt;0,VLOOKUP($C150,Engagés!$C$10:$K$250,7,FALSE),"")</f>
        <v/>
      </c>
      <c r="H150" s="12" t="str">
        <f>IF(LEN($B150)&gt;0,VLOOKUP($C150,Engagés!$C$10:$K$250,8,FALSE),"")</f>
        <v/>
      </c>
      <c r="I150" s="12" t="str">
        <f>IF(LEN($B150)&gt;0,VLOOKUP($C150,Engagés!$C$10:$K$250,9,FALSE),"")</f>
        <v/>
      </c>
      <c r="J150" s="13" t="str">
        <f>IF(LEN($B150)&gt;0,VLOOKUP($C150,'Saisie CLASSEMENT'!$C$8:$H$252,6,FALSE),"")</f>
        <v/>
      </c>
      <c r="K150" s="14" t="str">
        <f>'Edition Class Cat1'!J150</f>
        <v/>
      </c>
    </row>
    <row r="151" spans="1:11" hidden="1">
      <c r="A151">
        <f t="shared" si="2"/>
        <v>0</v>
      </c>
      <c r="B151" s="11" t="str">
        <f>'Edition Class Cat1'!B151</f>
        <v/>
      </c>
      <c r="C151" s="11">
        <f>'Edition Class Cat1'!D151</f>
        <v>0</v>
      </c>
      <c r="D151" s="61" t="str">
        <f>IF(LEN($B151)&gt;0,VLOOKUP($C151,Engagés!$C$10:$G$250,4,FALSE),"")</f>
        <v/>
      </c>
      <c r="E151" s="61" t="str">
        <f>IF(LEN($B151)&gt;0,VLOOKUP($C151,Engagés!$C$10:$G$250,5,FALSE),"")</f>
        <v/>
      </c>
      <c r="F151" s="12" t="str">
        <f>IF(LEN($B151)&gt;0,VLOOKUP($C151,Engagés!$C$10:$K$250,6,FALSE),"")</f>
        <v/>
      </c>
      <c r="G151" s="12" t="str">
        <f>IF(LEN($B151)&gt;0,VLOOKUP($C151,Engagés!$C$10:$K$250,7,FALSE),"")</f>
        <v/>
      </c>
      <c r="H151" s="12" t="str">
        <f>IF(LEN($B151)&gt;0,VLOOKUP($C151,Engagés!$C$10:$K$250,8,FALSE),"")</f>
        <v/>
      </c>
      <c r="I151" s="12" t="str">
        <f>IF(LEN($B151)&gt;0,VLOOKUP($C151,Engagés!$C$10:$K$250,9,FALSE),"")</f>
        <v/>
      </c>
      <c r="J151" s="13" t="str">
        <f>IF(LEN($B151)&gt;0,VLOOKUP($C151,'Saisie CLASSEMENT'!$C$8:$H$252,6,FALSE),"")</f>
        <v/>
      </c>
      <c r="K151" s="14" t="str">
        <f>'Edition Class Cat1'!J151</f>
        <v/>
      </c>
    </row>
    <row r="152" spans="1:11" hidden="1">
      <c r="A152">
        <f t="shared" si="2"/>
        <v>0</v>
      </c>
      <c r="B152" s="11" t="str">
        <f>'Edition Class Cat1'!B152</f>
        <v/>
      </c>
      <c r="C152" s="11">
        <f>'Edition Class Cat1'!D152</f>
        <v>0</v>
      </c>
      <c r="D152" s="61" t="str">
        <f>IF(LEN($B152)&gt;0,VLOOKUP($C152,Engagés!$C$10:$G$250,4,FALSE),"")</f>
        <v/>
      </c>
      <c r="E152" s="61" t="str">
        <f>IF(LEN($B152)&gt;0,VLOOKUP($C152,Engagés!$C$10:$G$250,5,FALSE),"")</f>
        <v/>
      </c>
      <c r="F152" s="12" t="str">
        <f>IF(LEN($B152)&gt;0,VLOOKUP($C152,Engagés!$C$10:$K$250,6,FALSE),"")</f>
        <v/>
      </c>
      <c r="G152" s="12" t="str">
        <f>IF(LEN($B152)&gt;0,VLOOKUP($C152,Engagés!$C$10:$K$250,7,FALSE),"")</f>
        <v/>
      </c>
      <c r="H152" s="12" t="str">
        <f>IF(LEN($B152)&gt;0,VLOOKUP($C152,Engagés!$C$10:$K$250,8,FALSE),"")</f>
        <v/>
      </c>
      <c r="I152" s="12" t="str">
        <f>IF(LEN($B152)&gt;0,VLOOKUP($C152,Engagés!$C$10:$K$250,9,FALSE),"")</f>
        <v/>
      </c>
      <c r="J152" s="13" t="str">
        <f>IF(LEN($B152)&gt;0,VLOOKUP($C152,'Saisie CLASSEMENT'!$C$8:$H$252,6,FALSE),"")</f>
        <v/>
      </c>
      <c r="K152" s="14" t="str">
        <f>'Edition Class Cat1'!J152</f>
        <v/>
      </c>
    </row>
    <row r="153" spans="1:11" hidden="1">
      <c r="A153">
        <f t="shared" si="2"/>
        <v>0</v>
      </c>
      <c r="B153" s="11" t="str">
        <f>'Edition Class Cat1'!B153</f>
        <v/>
      </c>
      <c r="C153" s="11">
        <f>'Edition Class Cat1'!D153</f>
        <v>0</v>
      </c>
      <c r="D153" s="61" t="str">
        <f>IF(LEN($B153)&gt;0,VLOOKUP($C153,Engagés!$C$10:$G$250,4,FALSE),"")</f>
        <v/>
      </c>
      <c r="E153" s="61" t="str">
        <f>IF(LEN($B153)&gt;0,VLOOKUP($C153,Engagés!$C$10:$G$250,5,FALSE),"")</f>
        <v/>
      </c>
      <c r="F153" s="12" t="str">
        <f>IF(LEN($B153)&gt;0,VLOOKUP($C153,Engagés!$C$10:$K$250,6,FALSE),"")</f>
        <v/>
      </c>
      <c r="G153" s="12" t="str">
        <f>IF(LEN($B153)&gt;0,VLOOKUP($C153,Engagés!$C$10:$K$250,7,FALSE),"")</f>
        <v/>
      </c>
      <c r="H153" s="12" t="str">
        <f>IF(LEN($B153)&gt;0,VLOOKUP($C153,Engagés!$C$10:$K$250,8,FALSE),"")</f>
        <v/>
      </c>
      <c r="I153" s="12" t="str">
        <f>IF(LEN($B153)&gt;0,VLOOKUP($C153,Engagés!$C$10:$K$250,9,FALSE),"")</f>
        <v/>
      </c>
      <c r="J153" s="13" t="str">
        <f>IF(LEN($B153)&gt;0,VLOOKUP($C153,'Saisie CLASSEMENT'!$C$8:$H$252,6,FALSE),"")</f>
        <v/>
      </c>
      <c r="K153" s="14" t="str">
        <f>'Edition Class Cat1'!J153</f>
        <v/>
      </c>
    </row>
    <row r="154" spans="1:11" hidden="1">
      <c r="A154">
        <f t="shared" si="2"/>
        <v>0</v>
      </c>
      <c r="B154" s="11" t="str">
        <f>'Edition Class Cat1'!B154</f>
        <v/>
      </c>
      <c r="C154" s="11">
        <f>'Edition Class Cat1'!D154</f>
        <v>0</v>
      </c>
      <c r="D154" s="61" t="str">
        <f>IF(LEN($B154)&gt;0,VLOOKUP($C154,Engagés!$C$10:$G$250,4,FALSE),"")</f>
        <v/>
      </c>
      <c r="E154" s="61" t="str">
        <f>IF(LEN($B154)&gt;0,VLOOKUP($C154,Engagés!$C$10:$G$250,5,FALSE),"")</f>
        <v/>
      </c>
      <c r="F154" s="12" t="str">
        <f>IF(LEN($B154)&gt;0,VLOOKUP($C154,Engagés!$C$10:$K$250,6,FALSE),"")</f>
        <v/>
      </c>
      <c r="G154" s="12" t="str">
        <f>IF(LEN($B154)&gt;0,VLOOKUP($C154,Engagés!$C$10:$K$250,7,FALSE),"")</f>
        <v/>
      </c>
      <c r="H154" s="12" t="str">
        <f>IF(LEN($B154)&gt;0,VLOOKUP($C154,Engagés!$C$10:$K$250,8,FALSE),"")</f>
        <v/>
      </c>
      <c r="I154" s="12" t="str">
        <f>IF(LEN($B154)&gt;0,VLOOKUP($C154,Engagés!$C$10:$K$250,9,FALSE),"")</f>
        <v/>
      </c>
      <c r="J154" s="13" t="str">
        <f>IF(LEN($B154)&gt;0,VLOOKUP($C154,'Saisie CLASSEMENT'!$C$8:$H$252,6,FALSE),"")</f>
        <v/>
      </c>
      <c r="K154" s="14" t="str">
        <f>'Edition Class Cat1'!J154</f>
        <v/>
      </c>
    </row>
    <row r="155" spans="1:11" hidden="1">
      <c r="A155">
        <f t="shared" si="2"/>
        <v>0</v>
      </c>
      <c r="B155" s="11" t="str">
        <f>'Edition Class Cat1'!B155</f>
        <v/>
      </c>
      <c r="C155" s="11">
        <f>'Edition Class Cat1'!D155</f>
        <v>0</v>
      </c>
      <c r="D155" s="61" t="str">
        <f>IF(LEN($B155)&gt;0,VLOOKUP($C155,Engagés!$C$10:$G$250,4,FALSE),"")</f>
        <v/>
      </c>
      <c r="E155" s="61" t="str">
        <f>IF(LEN($B155)&gt;0,VLOOKUP($C155,Engagés!$C$10:$G$250,5,FALSE),"")</f>
        <v/>
      </c>
      <c r="F155" s="12" t="str">
        <f>IF(LEN($B155)&gt;0,VLOOKUP($C155,Engagés!$C$10:$K$250,6,FALSE),"")</f>
        <v/>
      </c>
      <c r="G155" s="12" t="str">
        <f>IF(LEN($B155)&gt;0,VLOOKUP($C155,Engagés!$C$10:$K$250,7,FALSE),"")</f>
        <v/>
      </c>
      <c r="H155" s="12" t="str">
        <f>IF(LEN($B155)&gt;0,VLOOKUP($C155,Engagés!$C$10:$K$250,8,FALSE),"")</f>
        <v/>
      </c>
      <c r="I155" s="12" t="str">
        <f>IF(LEN($B155)&gt;0,VLOOKUP($C155,Engagés!$C$10:$K$250,9,FALSE),"")</f>
        <v/>
      </c>
      <c r="J155" s="13" t="str">
        <f>IF(LEN($B155)&gt;0,VLOOKUP($C155,'Saisie CLASSEMENT'!$C$8:$H$252,6,FALSE),"")</f>
        <v/>
      </c>
      <c r="K155" s="14" t="str">
        <f>'Edition Class Cat1'!J155</f>
        <v/>
      </c>
    </row>
    <row r="156" spans="1:11" hidden="1">
      <c r="A156">
        <f t="shared" si="2"/>
        <v>0</v>
      </c>
      <c r="B156" s="11" t="str">
        <f>'Edition Class Cat1'!B156</f>
        <v/>
      </c>
      <c r="C156" s="11">
        <f>'Edition Class Cat1'!D156</f>
        <v>0</v>
      </c>
      <c r="D156" s="61" t="str">
        <f>IF(LEN($B156)&gt;0,VLOOKUP($C156,Engagés!$C$10:$G$250,4,FALSE),"")</f>
        <v/>
      </c>
      <c r="E156" s="61" t="str">
        <f>IF(LEN($B156)&gt;0,VLOOKUP($C156,Engagés!$C$10:$G$250,5,FALSE),"")</f>
        <v/>
      </c>
      <c r="F156" s="12" t="str">
        <f>IF(LEN($B156)&gt;0,VLOOKUP($C156,Engagés!$C$10:$K$250,6,FALSE),"")</f>
        <v/>
      </c>
      <c r="G156" s="12" t="str">
        <f>IF(LEN($B156)&gt;0,VLOOKUP($C156,Engagés!$C$10:$K$250,7,FALSE),"")</f>
        <v/>
      </c>
      <c r="H156" s="12" t="str">
        <f>IF(LEN($B156)&gt;0,VLOOKUP($C156,Engagés!$C$10:$K$250,8,FALSE),"")</f>
        <v/>
      </c>
      <c r="I156" s="12" t="str">
        <f>IF(LEN($B156)&gt;0,VLOOKUP($C156,Engagés!$C$10:$K$250,9,FALSE),"")</f>
        <v/>
      </c>
      <c r="J156" s="13" t="str">
        <f>IF(LEN($B156)&gt;0,VLOOKUP($C156,'Saisie CLASSEMENT'!$C$8:$H$252,6,FALSE),"")</f>
        <v/>
      </c>
      <c r="K156" s="14" t="str">
        <f>'Edition Class Cat1'!J156</f>
        <v/>
      </c>
    </row>
    <row r="157" spans="1:11" hidden="1">
      <c r="A157">
        <f t="shared" si="2"/>
        <v>0</v>
      </c>
      <c r="B157" s="11" t="str">
        <f>'Edition Class Cat1'!B157</f>
        <v/>
      </c>
      <c r="C157" s="11">
        <f>'Edition Class Cat1'!D157</f>
        <v>0</v>
      </c>
      <c r="D157" s="61" t="str">
        <f>IF(LEN($B157)&gt;0,VLOOKUP($C157,Engagés!$C$10:$G$250,4,FALSE),"")</f>
        <v/>
      </c>
      <c r="E157" s="61" t="str">
        <f>IF(LEN($B157)&gt;0,VLOOKUP($C157,Engagés!$C$10:$G$250,5,FALSE),"")</f>
        <v/>
      </c>
      <c r="F157" s="12" t="str">
        <f>IF(LEN($B157)&gt;0,VLOOKUP($C157,Engagés!$C$10:$K$250,6,FALSE),"")</f>
        <v/>
      </c>
      <c r="G157" s="12" t="str">
        <f>IF(LEN($B157)&gt;0,VLOOKUP($C157,Engagés!$C$10:$K$250,7,FALSE),"")</f>
        <v/>
      </c>
      <c r="H157" s="12" t="str">
        <f>IF(LEN($B157)&gt;0,VLOOKUP($C157,Engagés!$C$10:$K$250,8,FALSE),"")</f>
        <v/>
      </c>
      <c r="I157" s="12" t="str">
        <f>IF(LEN($B157)&gt;0,VLOOKUP($C157,Engagés!$C$10:$K$250,9,FALSE),"")</f>
        <v/>
      </c>
      <c r="J157" s="13" t="str">
        <f>IF(LEN($B157)&gt;0,VLOOKUP($C157,'Saisie CLASSEMENT'!$C$8:$H$252,6,FALSE),"")</f>
        <v/>
      </c>
      <c r="K157" s="14" t="str">
        <f>'Edition Class Cat1'!J157</f>
        <v/>
      </c>
    </row>
    <row r="158" spans="1:11" hidden="1">
      <c r="A158">
        <f t="shared" si="2"/>
        <v>0</v>
      </c>
      <c r="B158" s="11" t="str">
        <f>'Edition Class Cat1'!B158</f>
        <v/>
      </c>
      <c r="C158" s="11">
        <f>'Edition Class Cat1'!D158</f>
        <v>0</v>
      </c>
      <c r="D158" s="61" t="str">
        <f>IF(LEN($B158)&gt;0,VLOOKUP($C158,Engagés!$C$10:$G$250,4,FALSE),"")</f>
        <v/>
      </c>
      <c r="E158" s="61" t="str">
        <f>IF(LEN($B158)&gt;0,VLOOKUP($C158,Engagés!$C$10:$G$250,5,FALSE),"")</f>
        <v/>
      </c>
      <c r="F158" s="12" t="str">
        <f>IF(LEN($B158)&gt;0,VLOOKUP($C158,Engagés!$C$10:$K$250,6,FALSE),"")</f>
        <v/>
      </c>
      <c r="G158" s="12" t="str">
        <f>IF(LEN($B158)&gt;0,VLOOKUP($C158,Engagés!$C$10:$K$250,7,FALSE),"")</f>
        <v/>
      </c>
      <c r="H158" s="12" t="str">
        <f>IF(LEN($B158)&gt;0,VLOOKUP($C158,Engagés!$C$10:$K$250,8,FALSE),"")</f>
        <v/>
      </c>
      <c r="I158" s="12" t="str">
        <f>IF(LEN($B158)&gt;0,VLOOKUP($C158,Engagés!$C$10:$K$250,9,FALSE),"")</f>
        <v/>
      </c>
      <c r="J158" s="13" t="str">
        <f>IF(LEN($B158)&gt;0,VLOOKUP($C158,'Saisie CLASSEMENT'!$C$8:$H$252,6,FALSE),"")</f>
        <v/>
      </c>
      <c r="K158" s="14" t="str">
        <f>'Edition Class Cat1'!J158</f>
        <v/>
      </c>
    </row>
    <row r="159" spans="1:11" hidden="1">
      <c r="A159">
        <f t="shared" si="2"/>
        <v>0</v>
      </c>
      <c r="B159" s="11" t="str">
        <f>'Edition Class Cat1'!B159</f>
        <v/>
      </c>
      <c r="C159" s="11">
        <f>'Edition Class Cat1'!D159</f>
        <v>0</v>
      </c>
      <c r="D159" s="61" t="str">
        <f>IF(LEN($B159)&gt;0,VLOOKUP($C159,Engagés!$C$10:$G$250,4,FALSE),"")</f>
        <v/>
      </c>
      <c r="E159" s="61" t="str">
        <f>IF(LEN($B159)&gt;0,VLOOKUP($C159,Engagés!$C$10:$G$250,5,FALSE),"")</f>
        <v/>
      </c>
      <c r="F159" s="12" t="str">
        <f>IF(LEN($B159)&gt;0,VLOOKUP($C159,Engagés!$C$10:$K$250,6,FALSE),"")</f>
        <v/>
      </c>
      <c r="G159" s="12" t="str">
        <f>IF(LEN($B159)&gt;0,VLOOKUP($C159,Engagés!$C$10:$K$250,7,FALSE),"")</f>
        <v/>
      </c>
      <c r="H159" s="12" t="str">
        <f>IF(LEN($B159)&gt;0,VLOOKUP($C159,Engagés!$C$10:$K$250,8,FALSE),"")</f>
        <v/>
      </c>
      <c r="I159" s="12" t="str">
        <f>IF(LEN($B159)&gt;0,VLOOKUP($C159,Engagés!$C$10:$K$250,9,FALSE),"")</f>
        <v/>
      </c>
      <c r="J159" s="13" t="str">
        <f>IF(LEN($B159)&gt;0,VLOOKUP($C159,'Saisie CLASSEMENT'!$C$8:$H$252,6,FALSE),"")</f>
        <v/>
      </c>
      <c r="K159" s="14" t="str">
        <f>'Edition Class Cat1'!J159</f>
        <v/>
      </c>
    </row>
    <row r="160" spans="1:11" hidden="1">
      <c r="A160">
        <f t="shared" si="2"/>
        <v>0</v>
      </c>
      <c r="B160" s="11" t="str">
        <f>'Edition Class Cat1'!B160</f>
        <v/>
      </c>
      <c r="C160" s="11">
        <f>'Edition Class Cat1'!D160</f>
        <v>0</v>
      </c>
      <c r="D160" s="61" t="str">
        <f>IF(LEN($B160)&gt;0,VLOOKUP($C160,Engagés!$C$10:$G$250,4,FALSE),"")</f>
        <v/>
      </c>
      <c r="E160" s="61" t="str">
        <f>IF(LEN($B160)&gt;0,VLOOKUP($C160,Engagés!$C$10:$G$250,5,FALSE),"")</f>
        <v/>
      </c>
      <c r="F160" s="12" t="str">
        <f>IF(LEN($B160)&gt;0,VLOOKUP($C160,Engagés!$C$10:$K$250,6,FALSE),"")</f>
        <v/>
      </c>
      <c r="G160" s="12" t="str">
        <f>IF(LEN($B160)&gt;0,VLOOKUP($C160,Engagés!$C$10:$K$250,7,FALSE),"")</f>
        <v/>
      </c>
      <c r="H160" s="12" t="str">
        <f>IF(LEN($B160)&gt;0,VLOOKUP($C160,Engagés!$C$10:$K$250,8,FALSE),"")</f>
        <v/>
      </c>
      <c r="I160" s="12" t="str">
        <f>IF(LEN($B160)&gt;0,VLOOKUP($C160,Engagés!$C$10:$K$250,9,FALSE),"")</f>
        <v/>
      </c>
      <c r="J160" s="13" t="str">
        <f>IF(LEN($B160)&gt;0,VLOOKUP($C160,'Saisie CLASSEMENT'!$C$8:$H$252,6,FALSE),"")</f>
        <v/>
      </c>
      <c r="K160" s="14" t="str">
        <f>'Edition Class Cat1'!J160</f>
        <v/>
      </c>
    </row>
    <row r="161" spans="1:11" hidden="1">
      <c r="A161">
        <f t="shared" si="2"/>
        <v>0</v>
      </c>
      <c r="B161" s="11" t="str">
        <f>'Edition Class Cat1'!B161</f>
        <v/>
      </c>
      <c r="C161" s="11">
        <f>'Edition Class Cat1'!D161</f>
        <v>0</v>
      </c>
      <c r="D161" s="61" t="str">
        <f>IF(LEN($B161)&gt;0,VLOOKUP($C161,Engagés!$C$10:$G$250,4,FALSE),"")</f>
        <v/>
      </c>
      <c r="E161" s="61" t="str">
        <f>IF(LEN($B161)&gt;0,VLOOKUP($C161,Engagés!$C$10:$G$250,5,FALSE),"")</f>
        <v/>
      </c>
      <c r="F161" s="12" t="str">
        <f>IF(LEN($B161)&gt;0,VLOOKUP($C161,Engagés!$C$10:$K$250,6,FALSE),"")</f>
        <v/>
      </c>
      <c r="G161" s="12" t="str">
        <f>IF(LEN($B161)&gt;0,VLOOKUP($C161,Engagés!$C$10:$K$250,7,FALSE),"")</f>
        <v/>
      </c>
      <c r="H161" s="12" t="str">
        <f>IF(LEN($B161)&gt;0,VLOOKUP($C161,Engagés!$C$10:$K$250,8,FALSE),"")</f>
        <v/>
      </c>
      <c r="I161" s="12" t="str">
        <f>IF(LEN($B161)&gt;0,VLOOKUP($C161,Engagés!$C$10:$K$250,9,FALSE),"")</f>
        <v/>
      </c>
      <c r="J161" s="13" t="str">
        <f>IF(LEN($B161)&gt;0,VLOOKUP($C161,'Saisie CLASSEMENT'!$C$8:$H$252,6,FALSE),"")</f>
        <v/>
      </c>
      <c r="K161" s="14" t="str">
        <f>'Edition Class Cat1'!J161</f>
        <v/>
      </c>
    </row>
    <row r="162" spans="1:11" hidden="1">
      <c r="A162">
        <f t="shared" si="2"/>
        <v>0</v>
      </c>
      <c r="B162" s="11" t="str">
        <f>'Edition Class Cat1'!B162</f>
        <v/>
      </c>
      <c r="C162" s="11">
        <f>'Edition Class Cat1'!D162</f>
        <v>0</v>
      </c>
      <c r="D162" s="61" t="str">
        <f>IF(LEN($B162)&gt;0,VLOOKUP($C162,Engagés!$C$10:$G$250,4,FALSE),"")</f>
        <v/>
      </c>
      <c r="E162" s="61" t="str">
        <f>IF(LEN($B162)&gt;0,VLOOKUP($C162,Engagés!$C$10:$G$250,5,FALSE),"")</f>
        <v/>
      </c>
      <c r="F162" s="12" t="str">
        <f>IF(LEN($B162)&gt;0,VLOOKUP($C162,Engagés!$C$10:$K$250,6,FALSE),"")</f>
        <v/>
      </c>
      <c r="G162" s="12" t="str">
        <f>IF(LEN($B162)&gt;0,VLOOKUP($C162,Engagés!$C$10:$K$250,7,FALSE),"")</f>
        <v/>
      </c>
      <c r="H162" s="12" t="str">
        <f>IF(LEN($B162)&gt;0,VLOOKUP($C162,Engagés!$C$10:$K$250,8,FALSE),"")</f>
        <v/>
      </c>
      <c r="I162" s="12" t="str">
        <f>IF(LEN($B162)&gt;0,VLOOKUP($C162,Engagés!$C$10:$K$250,9,FALSE),"")</f>
        <v/>
      </c>
      <c r="J162" s="13" t="str">
        <f>IF(LEN($B162)&gt;0,VLOOKUP($C162,'Saisie CLASSEMENT'!$C$8:$H$252,6,FALSE),"")</f>
        <v/>
      </c>
      <c r="K162" s="14" t="str">
        <f>'Edition Class Cat1'!J162</f>
        <v/>
      </c>
    </row>
    <row r="163" spans="1:11" hidden="1">
      <c r="A163">
        <f t="shared" si="2"/>
        <v>0</v>
      </c>
      <c r="B163" s="11" t="str">
        <f>'Edition Class Cat1'!B163</f>
        <v/>
      </c>
      <c r="C163" s="11">
        <f>'Edition Class Cat1'!D163</f>
        <v>0</v>
      </c>
      <c r="D163" s="61" t="str">
        <f>IF(LEN($B163)&gt;0,VLOOKUP($C163,Engagés!$C$10:$G$250,4,FALSE),"")</f>
        <v/>
      </c>
      <c r="E163" s="61" t="str">
        <f>IF(LEN($B163)&gt;0,VLOOKUP($C163,Engagés!$C$10:$G$250,5,FALSE),"")</f>
        <v/>
      </c>
      <c r="F163" s="12" t="str">
        <f>IF(LEN($B163)&gt;0,VLOOKUP($C163,Engagés!$C$10:$K$250,6,FALSE),"")</f>
        <v/>
      </c>
      <c r="G163" s="12" t="str">
        <f>IF(LEN($B163)&gt;0,VLOOKUP($C163,Engagés!$C$10:$K$250,7,FALSE),"")</f>
        <v/>
      </c>
      <c r="H163" s="12" t="str">
        <f>IF(LEN($B163)&gt;0,VLOOKUP($C163,Engagés!$C$10:$K$250,8,FALSE),"")</f>
        <v/>
      </c>
      <c r="I163" s="12" t="str">
        <f>IF(LEN($B163)&gt;0,VLOOKUP($C163,Engagés!$C$10:$K$250,9,FALSE),"")</f>
        <v/>
      </c>
      <c r="J163" s="13" t="str">
        <f>IF(LEN($B163)&gt;0,VLOOKUP($C163,'Saisie CLASSEMENT'!$C$8:$H$252,6,FALSE),"")</f>
        <v/>
      </c>
      <c r="K163" s="14" t="str">
        <f>'Edition Class Cat1'!J163</f>
        <v/>
      </c>
    </row>
    <row r="164" spans="1:11" hidden="1">
      <c r="A164">
        <f t="shared" si="2"/>
        <v>0</v>
      </c>
      <c r="B164" s="11" t="str">
        <f>'Edition Class Cat1'!B164</f>
        <v/>
      </c>
      <c r="C164" s="11">
        <f>'Edition Class Cat1'!D164</f>
        <v>0</v>
      </c>
      <c r="D164" s="61" t="str">
        <f>IF(LEN($B164)&gt;0,VLOOKUP($C164,Engagés!$C$10:$G$250,4,FALSE),"")</f>
        <v/>
      </c>
      <c r="E164" s="61" t="str">
        <f>IF(LEN($B164)&gt;0,VLOOKUP($C164,Engagés!$C$10:$G$250,5,FALSE),"")</f>
        <v/>
      </c>
      <c r="F164" s="12" t="str">
        <f>IF(LEN($B164)&gt;0,VLOOKUP($C164,Engagés!$C$10:$K$250,6,FALSE),"")</f>
        <v/>
      </c>
      <c r="G164" s="12" t="str">
        <f>IF(LEN($B164)&gt;0,VLOOKUP($C164,Engagés!$C$10:$K$250,7,FALSE),"")</f>
        <v/>
      </c>
      <c r="H164" s="12" t="str">
        <f>IF(LEN($B164)&gt;0,VLOOKUP($C164,Engagés!$C$10:$K$250,8,FALSE),"")</f>
        <v/>
      </c>
      <c r="I164" s="12" t="str">
        <f>IF(LEN($B164)&gt;0,VLOOKUP($C164,Engagés!$C$10:$K$250,9,FALSE),"")</f>
        <v/>
      </c>
      <c r="J164" s="13" t="str">
        <f>IF(LEN($B164)&gt;0,VLOOKUP($C164,'Saisie CLASSEMENT'!$C$8:$H$252,6,FALSE),"")</f>
        <v/>
      </c>
      <c r="K164" s="14" t="str">
        <f>'Edition Class Cat1'!J164</f>
        <v/>
      </c>
    </row>
    <row r="165" spans="1:11" hidden="1">
      <c r="A165">
        <f t="shared" si="2"/>
        <v>0</v>
      </c>
      <c r="B165" s="11" t="str">
        <f>'Edition Class Cat1'!B165</f>
        <v/>
      </c>
      <c r="C165" s="11">
        <f>'Edition Class Cat1'!D165</f>
        <v>0</v>
      </c>
      <c r="D165" s="61" t="str">
        <f>IF(LEN($B165)&gt;0,VLOOKUP($C165,Engagés!$C$10:$G$250,4,FALSE),"")</f>
        <v/>
      </c>
      <c r="E165" s="61" t="str">
        <f>IF(LEN($B165)&gt;0,VLOOKUP($C165,Engagés!$C$10:$G$250,5,FALSE),"")</f>
        <v/>
      </c>
      <c r="F165" s="12" t="str">
        <f>IF(LEN($B165)&gt;0,VLOOKUP($C165,Engagés!$C$10:$K$250,6,FALSE),"")</f>
        <v/>
      </c>
      <c r="G165" s="12" t="str">
        <f>IF(LEN($B165)&gt;0,VLOOKUP($C165,Engagés!$C$10:$K$250,7,FALSE),"")</f>
        <v/>
      </c>
      <c r="H165" s="12" t="str">
        <f>IF(LEN($B165)&gt;0,VLOOKUP($C165,Engagés!$C$10:$K$250,8,FALSE),"")</f>
        <v/>
      </c>
      <c r="I165" s="12" t="str">
        <f>IF(LEN($B165)&gt;0,VLOOKUP($C165,Engagés!$C$10:$K$250,9,FALSE),"")</f>
        <v/>
      </c>
      <c r="J165" s="13" t="str">
        <f>IF(LEN($B165)&gt;0,VLOOKUP($C165,'Saisie CLASSEMENT'!$C$8:$H$252,6,FALSE),"")</f>
        <v/>
      </c>
      <c r="K165" s="14" t="str">
        <f>'Edition Class Cat1'!J165</f>
        <v/>
      </c>
    </row>
    <row r="166" spans="1:11" hidden="1">
      <c r="A166">
        <f t="shared" si="2"/>
        <v>0</v>
      </c>
      <c r="B166" s="11" t="str">
        <f>'Edition Class Cat1'!B166</f>
        <v/>
      </c>
      <c r="C166" s="11">
        <f>'Edition Class Cat1'!D166</f>
        <v>0</v>
      </c>
      <c r="D166" s="61" t="str">
        <f>IF(LEN($B166)&gt;0,VLOOKUP($C166,Engagés!$C$10:$G$250,4,FALSE),"")</f>
        <v/>
      </c>
      <c r="E166" s="61" t="str">
        <f>IF(LEN($B166)&gt;0,VLOOKUP($C166,Engagés!$C$10:$G$250,5,FALSE),"")</f>
        <v/>
      </c>
      <c r="F166" s="12" t="str">
        <f>IF(LEN($B166)&gt;0,VLOOKUP($C166,Engagés!$C$10:$K$250,6,FALSE),"")</f>
        <v/>
      </c>
      <c r="G166" s="12" t="str">
        <f>IF(LEN($B166)&gt;0,VLOOKUP($C166,Engagés!$C$10:$K$250,7,FALSE),"")</f>
        <v/>
      </c>
      <c r="H166" s="12" t="str">
        <f>IF(LEN($B166)&gt;0,VLOOKUP($C166,Engagés!$C$10:$K$250,8,FALSE),"")</f>
        <v/>
      </c>
      <c r="I166" s="12" t="str">
        <f>IF(LEN($B166)&gt;0,VLOOKUP($C166,Engagés!$C$10:$K$250,9,FALSE),"")</f>
        <v/>
      </c>
      <c r="J166" s="13" t="str">
        <f>IF(LEN($B166)&gt;0,VLOOKUP($C166,'Saisie CLASSEMENT'!$C$8:$H$252,6,FALSE),"")</f>
        <v/>
      </c>
      <c r="K166" s="14" t="str">
        <f>'Edition Class Cat1'!J166</f>
        <v/>
      </c>
    </row>
    <row r="167" spans="1:11" hidden="1">
      <c r="A167">
        <f t="shared" si="2"/>
        <v>0</v>
      </c>
      <c r="B167" s="11" t="str">
        <f>'Edition Class Cat1'!B167</f>
        <v/>
      </c>
      <c r="C167" s="11">
        <f>'Edition Class Cat1'!D167</f>
        <v>0</v>
      </c>
      <c r="D167" s="61" t="str">
        <f>IF(LEN($B167)&gt;0,VLOOKUP($C167,Engagés!$C$10:$G$250,4,FALSE),"")</f>
        <v/>
      </c>
      <c r="E167" s="61" t="str">
        <f>IF(LEN($B167)&gt;0,VLOOKUP($C167,Engagés!$C$10:$G$250,5,FALSE),"")</f>
        <v/>
      </c>
      <c r="F167" s="12" t="str">
        <f>IF(LEN($B167)&gt;0,VLOOKUP($C167,Engagés!$C$10:$K$250,6,FALSE),"")</f>
        <v/>
      </c>
      <c r="G167" s="12" t="str">
        <f>IF(LEN($B167)&gt;0,VLOOKUP($C167,Engagés!$C$10:$K$250,7,FALSE),"")</f>
        <v/>
      </c>
      <c r="H167" s="12" t="str">
        <f>IF(LEN($B167)&gt;0,VLOOKUP($C167,Engagés!$C$10:$K$250,8,FALSE),"")</f>
        <v/>
      </c>
      <c r="I167" s="12" t="str">
        <f>IF(LEN($B167)&gt;0,VLOOKUP($C167,Engagés!$C$10:$K$250,9,FALSE),"")</f>
        <v/>
      </c>
      <c r="J167" s="13" t="str">
        <f>IF(LEN($B167)&gt;0,VLOOKUP($C167,'Saisie CLASSEMENT'!$C$8:$H$252,6,FALSE),"")</f>
        <v/>
      </c>
      <c r="K167" s="14" t="str">
        <f>'Edition Class Cat1'!J167</f>
        <v/>
      </c>
    </row>
    <row r="168" spans="1:11" hidden="1">
      <c r="A168">
        <f t="shared" si="2"/>
        <v>0</v>
      </c>
      <c r="B168" s="11" t="str">
        <f>'Edition Class Cat1'!B168</f>
        <v/>
      </c>
      <c r="C168" s="11">
        <f>'Edition Class Cat1'!D168</f>
        <v>0</v>
      </c>
      <c r="D168" s="61" t="str">
        <f>IF(LEN($B168)&gt;0,VLOOKUP($C168,Engagés!$C$10:$G$250,4,FALSE),"")</f>
        <v/>
      </c>
      <c r="E168" s="61" t="str">
        <f>IF(LEN($B168)&gt;0,VLOOKUP($C168,Engagés!$C$10:$G$250,5,FALSE),"")</f>
        <v/>
      </c>
      <c r="F168" s="12" t="str">
        <f>IF(LEN($B168)&gt;0,VLOOKUP($C168,Engagés!$C$10:$K$250,6,FALSE),"")</f>
        <v/>
      </c>
      <c r="G168" s="12" t="str">
        <f>IF(LEN($B168)&gt;0,VLOOKUP($C168,Engagés!$C$10:$K$250,7,FALSE),"")</f>
        <v/>
      </c>
      <c r="H168" s="12" t="str">
        <f>IF(LEN($B168)&gt;0,VLOOKUP($C168,Engagés!$C$10:$K$250,8,FALSE),"")</f>
        <v/>
      </c>
      <c r="I168" s="12" t="str">
        <f>IF(LEN($B168)&gt;0,VLOOKUP($C168,Engagés!$C$10:$K$250,9,FALSE),"")</f>
        <v/>
      </c>
      <c r="J168" s="13" t="str">
        <f>IF(LEN($B168)&gt;0,VLOOKUP($C168,'Saisie CLASSEMENT'!$C$8:$H$252,6,FALSE),"")</f>
        <v/>
      </c>
      <c r="K168" s="14" t="str">
        <f>'Edition Class Cat1'!J168</f>
        <v/>
      </c>
    </row>
    <row r="169" spans="1:11" hidden="1">
      <c r="A169">
        <f t="shared" si="2"/>
        <v>0</v>
      </c>
      <c r="B169" s="11" t="str">
        <f>'Edition Class Cat1'!B169</f>
        <v/>
      </c>
      <c r="C169" s="11">
        <f>'Edition Class Cat1'!D169</f>
        <v>0</v>
      </c>
      <c r="D169" s="61" t="str">
        <f>IF(LEN($B169)&gt;0,VLOOKUP($C169,Engagés!$C$10:$G$250,4,FALSE),"")</f>
        <v/>
      </c>
      <c r="E169" s="61" t="str">
        <f>IF(LEN($B169)&gt;0,VLOOKUP($C169,Engagés!$C$10:$G$250,5,FALSE),"")</f>
        <v/>
      </c>
      <c r="F169" s="12" t="str">
        <f>IF(LEN($B169)&gt;0,VLOOKUP($C169,Engagés!$C$10:$K$250,6,FALSE),"")</f>
        <v/>
      </c>
      <c r="G169" s="12" t="str">
        <f>IF(LEN($B169)&gt;0,VLOOKUP($C169,Engagés!$C$10:$K$250,7,FALSE),"")</f>
        <v/>
      </c>
      <c r="H169" s="12" t="str">
        <f>IF(LEN($B169)&gt;0,VLOOKUP($C169,Engagés!$C$10:$K$250,8,FALSE),"")</f>
        <v/>
      </c>
      <c r="I169" s="12" t="str">
        <f>IF(LEN($B169)&gt;0,VLOOKUP($C169,Engagés!$C$10:$K$250,9,FALSE),"")</f>
        <v/>
      </c>
      <c r="J169" s="13" t="str">
        <f>IF(LEN($B169)&gt;0,VLOOKUP($C169,'Saisie CLASSEMENT'!$C$8:$H$252,6,FALSE),"")</f>
        <v/>
      </c>
      <c r="K169" s="14" t="str">
        <f>'Edition Class Cat1'!J169</f>
        <v/>
      </c>
    </row>
    <row r="170" spans="1:11" hidden="1">
      <c r="A170">
        <f t="shared" si="2"/>
        <v>0</v>
      </c>
      <c r="B170" s="11" t="str">
        <f>'Edition Class Cat1'!B170</f>
        <v/>
      </c>
      <c r="C170" s="11">
        <f>'Edition Class Cat1'!D170</f>
        <v>0</v>
      </c>
      <c r="D170" s="61" t="str">
        <f>IF(LEN($B170)&gt;0,VLOOKUP($C170,Engagés!$C$10:$G$250,4,FALSE),"")</f>
        <v/>
      </c>
      <c r="E170" s="61" t="str">
        <f>IF(LEN($B170)&gt;0,VLOOKUP($C170,Engagés!$C$10:$G$250,5,FALSE),"")</f>
        <v/>
      </c>
      <c r="F170" s="12" t="str">
        <f>IF(LEN($B170)&gt;0,VLOOKUP($C170,Engagés!$C$10:$K$250,6,FALSE),"")</f>
        <v/>
      </c>
      <c r="G170" s="12" t="str">
        <f>IF(LEN($B170)&gt;0,VLOOKUP($C170,Engagés!$C$10:$K$250,7,FALSE),"")</f>
        <v/>
      </c>
      <c r="H170" s="12" t="str">
        <f>IF(LEN($B170)&gt;0,VLOOKUP($C170,Engagés!$C$10:$K$250,8,FALSE),"")</f>
        <v/>
      </c>
      <c r="I170" s="12" t="str">
        <f>IF(LEN($B170)&gt;0,VLOOKUP($C170,Engagés!$C$10:$K$250,9,FALSE),"")</f>
        <v/>
      </c>
      <c r="J170" s="13" t="str">
        <f>IF(LEN($B170)&gt;0,VLOOKUP($C170,'Saisie CLASSEMENT'!$C$8:$H$252,6,FALSE),"")</f>
        <v/>
      </c>
      <c r="K170" s="14" t="str">
        <f>'Edition Class Cat1'!J170</f>
        <v/>
      </c>
    </row>
    <row r="171" spans="1:11" hidden="1">
      <c r="A171">
        <f t="shared" si="2"/>
        <v>0</v>
      </c>
      <c r="B171" s="11" t="str">
        <f>'Edition Class Cat1'!B171</f>
        <v/>
      </c>
      <c r="C171" s="11">
        <f>'Edition Class Cat1'!D171</f>
        <v>0</v>
      </c>
      <c r="D171" s="61" t="str">
        <f>IF(LEN($B171)&gt;0,VLOOKUP($C171,Engagés!$C$10:$G$250,4,FALSE),"")</f>
        <v/>
      </c>
      <c r="E171" s="61" t="str">
        <f>IF(LEN($B171)&gt;0,VLOOKUP($C171,Engagés!$C$10:$G$250,5,FALSE),"")</f>
        <v/>
      </c>
      <c r="F171" s="12" t="str">
        <f>IF(LEN($B171)&gt;0,VLOOKUP($C171,Engagés!$C$10:$K$250,6,FALSE),"")</f>
        <v/>
      </c>
      <c r="G171" s="12" t="str">
        <f>IF(LEN($B171)&gt;0,VLOOKUP($C171,Engagés!$C$10:$K$250,7,FALSE),"")</f>
        <v/>
      </c>
      <c r="H171" s="12" t="str">
        <f>IF(LEN($B171)&gt;0,VLOOKUP($C171,Engagés!$C$10:$K$250,8,FALSE),"")</f>
        <v/>
      </c>
      <c r="I171" s="12" t="str">
        <f>IF(LEN($B171)&gt;0,VLOOKUP($C171,Engagés!$C$10:$K$250,9,FALSE),"")</f>
        <v/>
      </c>
      <c r="J171" s="13" t="str">
        <f>IF(LEN($B171)&gt;0,VLOOKUP($C171,'Saisie CLASSEMENT'!$C$8:$H$252,6,FALSE),"")</f>
        <v/>
      </c>
      <c r="K171" s="14" t="str">
        <f>'Edition Class Cat1'!J171</f>
        <v/>
      </c>
    </row>
    <row r="172" spans="1:11" hidden="1">
      <c r="A172">
        <f t="shared" si="2"/>
        <v>0</v>
      </c>
      <c r="B172" s="11" t="str">
        <f>'Edition Class Cat1'!B172</f>
        <v/>
      </c>
      <c r="C172" s="11">
        <f>'Edition Class Cat1'!D172</f>
        <v>0</v>
      </c>
      <c r="D172" s="61" t="str">
        <f>IF(LEN($B172)&gt;0,VLOOKUP($C172,Engagés!$C$10:$G$250,4,FALSE),"")</f>
        <v/>
      </c>
      <c r="E172" s="61" t="str">
        <f>IF(LEN($B172)&gt;0,VLOOKUP($C172,Engagés!$C$10:$G$250,5,FALSE),"")</f>
        <v/>
      </c>
      <c r="F172" s="12" t="str">
        <f>IF(LEN($B172)&gt;0,VLOOKUP($C172,Engagés!$C$10:$K$250,6,FALSE),"")</f>
        <v/>
      </c>
      <c r="G172" s="12" t="str">
        <f>IF(LEN($B172)&gt;0,VLOOKUP($C172,Engagés!$C$10:$K$250,7,FALSE),"")</f>
        <v/>
      </c>
      <c r="H172" s="12" t="str">
        <f>IF(LEN($B172)&gt;0,VLOOKUP($C172,Engagés!$C$10:$K$250,8,FALSE),"")</f>
        <v/>
      </c>
      <c r="I172" s="12" t="str">
        <f>IF(LEN($B172)&gt;0,VLOOKUP($C172,Engagés!$C$10:$K$250,9,FALSE),"")</f>
        <v/>
      </c>
      <c r="J172" s="13" t="str">
        <f>IF(LEN($B172)&gt;0,VLOOKUP($C172,'Saisie CLASSEMENT'!$C$8:$H$252,6,FALSE),"")</f>
        <v/>
      </c>
      <c r="K172" s="14" t="str">
        <f>'Edition Class Cat1'!J172</f>
        <v/>
      </c>
    </row>
    <row r="173" spans="1:11" hidden="1">
      <c r="A173">
        <f t="shared" si="2"/>
        <v>0</v>
      </c>
      <c r="B173" s="11" t="str">
        <f>'Edition Class Cat1'!B173</f>
        <v/>
      </c>
      <c r="C173" s="11">
        <f>'Edition Class Cat1'!D173</f>
        <v>0</v>
      </c>
      <c r="D173" s="61" t="str">
        <f>IF(LEN($B173)&gt;0,VLOOKUP($C173,Engagés!$C$10:$G$250,4,FALSE),"")</f>
        <v/>
      </c>
      <c r="E173" s="61" t="str">
        <f>IF(LEN($B173)&gt;0,VLOOKUP($C173,Engagés!$C$10:$G$250,5,FALSE),"")</f>
        <v/>
      </c>
      <c r="F173" s="12" t="str">
        <f>IF(LEN($B173)&gt;0,VLOOKUP($C173,Engagés!$C$10:$K$250,6,FALSE),"")</f>
        <v/>
      </c>
      <c r="G173" s="12" t="str">
        <f>IF(LEN($B173)&gt;0,VLOOKUP($C173,Engagés!$C$10:$K$250,7,FALSE),"")</f>
        <v/>
      </c>
      <c r="H173" s="12" t="str">
        <f>IF(LEN($B173)&gt;0,VLOOKUP($C173,Engagés!$C$10:$K$250,8,FALSE),"")</f>
        <v/>
      </c>
      <c r="I173" s="12" t="str">
        <f>IF(LEN($B173)&gt;0,VLOOKUP($C173,Engagés!$C$10:$K$250,9,FALSE),"")</f>
        <v/>
      </c>
      <c r="J173" s="13" t="str">
        <f>IF(LEN($B173)&gt;0,VLOOKUP($C173,'Saisie CLASSEMENT'!$C$8:$H$252,6,FALSE),"")</f>
        <v/>
      </c>
      <c r="K173" s="14" t="str">
        <f>'Edition Class Cat1'!J173</f>
        <v/>
      </c>
    </row>
    <row r="174" spans="1:11" hidden="1">
      <c r="A174">
        <f t="shared" si="2"/>
        <v>0</v>
      </c>
      <c r="B174" s="11" t="str">
        <f>'Edition Class Cat1'!B174</f>
        <v/>
      </c>
      <c r="C174" s="11">
        <f>'Edition Class Cat1'!D174</f>
        <v>0</v>
      </c>
      <c r="D174" s="61" t="str">
        <f>IF(LEN($B174)&gt;0,VLOOKUP($C174,Engagés!$C$10:$G$250,4,FALSE),"")</f>
        <v/>
      </c>
      <c r="E174" s="61" t="str">
        <f>IF(LEN($B174)&gt;0,VLOOKUP($C174,Engagés!$C$10:$G$250,5,FALSE),"")</f>
        <v/>
      </c>
      <c r="F174" s="12" t="str">
        <f>IF(LEN($B174)&gt;0,VLOOKUP($C174,Engagés!$C$10:$K$250,6,FALSE),"")</f>
        <v/>
      </c>
      <c r="G174" s="12" t="str">
        <f>IF(LEN($B174)&gt;0,VLOOKUP($C174,Engagés!$C$10:$K$250,7,FALSE),"")</f>
        <v/>
      </c>
      <c r="H174" s="12" t="str">
        <f>IF(LEN($B174)&gt;0,VLOOKUP($C174,Engagés!$C$10:$K$250,8,FALSE),"")</f>
        <v/>
      </c>
      <c r="I174" s="12" t="str">
        <f>IF(LEN($B174)&gt;0,VLOOKUP($C174,Engagés!$C$10:$K$250,9,FALSE),"")</f>
        <v/>
      </c>
      <c r="J174" s="13" t="str">
        <f>IF(LEN($B174)&gt;0,VLOOKUP($C174,'Saisie CLASSEMENT'!$C$8:$H$252,6,FALSE),"")</f>
        <v/>
      </c>
      <c r="K174" s="14" t="str">
        <f>'Edition Class Cat1'!J174</f>
        <v/>
      </c>
    </row>
    <row r="175" spans="1:11" hidden="1">
      <c r="A175">
        <f t="shared" si="2"/>
        <v>0</v>
      </c>
      <c r="B175" s="11" t="str">
        <f>'Edition Class Cat1'!B175</f>
        <v/>
      </c>
      <c r="C175" s="11">
        <f>'Edition Class Cat1'!D175</f>
        <v>0</v>
      </c>
      <c r="D175" s="61" t="str">
        <f>IF(LEN($B175)&gt;0,VLOOKUP($C175,Engagés!$C$10:$G$250,4,FALSE),"")</f>
        <v/>
      </c>
      <c r="E175" s="61" t="str">
        <f>IF(LEN($B175)&gt;0,VLOOKUP($C175,Engagés!$C$10:$G$250,5,FALSE),"")</f>
        <v/>
      </c>
      <c r="F175" s="12" t="str">
        <f>IF(LEN($B175)&gt;0,VLOOKUP($C175,Engagés!$C$10:$K$250,6,FALSE),"")</f>
        <v/>
      </c>
      <c r="G175" s="12" t="str">
        <f>IF(LEN($B175)&gt;0,VLOOKUP($C175,Engagés!$C$10:$K$250,7,FALSE),"")</f>
        <v/>
      </c>
      <c r="H175" s="12" t="str">
        <f>IF(LEN($B175)&gt;0,VLOOKUP($C175,Engagés!$C$10:$K$250,8,FALSE),"")</f>
        <v/>
      </c>
      <c r="I175" s="12" t="str">
        <f>IF(LEN($B175)&gt;0,VLOOKUP($C175,Engagés!$C$10:$K$250,9,FALSE),"")</f>
        <v/>
      </c>
      <c r="J175" s="13" t="str">
        <f>IF(LEN($B175)&gt;0,VLOOKUP($C175,'Saisie CLASSEMENT'!$C$8:$H$252,6,FALSE),"")</f>
        <v/>
      </c>
      <c r="K175" s="14" t="str">
        <f>'Edition Class Cat1'!J175</f>
        <v/>
      </c>
    </row>
    <row r="176" spans="1:11" hidden="1">
      <c r="A176">
        <f t="shared" si="2"/>
        <v>0</v>
      </c>
      <c r="B176" s="11" t="str">
        <f>'Edition Class Cat1'!B176</f>
        <v/>
      </c>
      <c r="C176" s="11">
        <f>'Edition Class Cat1'!D176</f>
        <v>0</v>
      </c>
      <c r="D176" s="61" t="str">
        <f>IF(LEN($B176)&gt;0,VLOOKUP($C176,Engagés!$C$10:$G$250,4,FALSE),"")</f>
        <v/>
      </c>
      <c r="E176" s="61" t="str">
        <f>IF(LEN($B176)&gt;0,VLOOKUP($C176,Engagés!$C$10:$G$250,5,FALSE),"")</f>
        <v/>
      </c>
      <c r="F176" s="12" t="str">
        <f>IF(LEN($B176)&gt;0,VLOOKUP($C176,Engagés!$C$10:$K$250,6,FALSE),"")</f>
        <v/>
      </c>
      <c r="G176" s="12" t="str">
        <f>IF(LEN($B176)&gt;0,VLOOKUP($C176,Engagés!$C$10:$K$250,7,FALSE),"")</f>
        <v/>
      </c>
      <c r="H176" s="12" t="str">
        <f>IF(LEN($B176)&gt;0,VLOOKUP($C176,Engagés!$C$10:$K$250,8,FALSE),"")</f>
        <v/>
      </c>
      <c r="I176" s="12" t="str">
        <f>IF(LEN($B176)&gt;0,VLOOKUP($C176,Engagés!$C$10:$K$250,9,FALSE),"")</f>
        <v/>
      </c>
      <c r="J176" s="13" t="str">
        <f>IF(LEN($B176)&gt;0,VLOOKUP($C176,'Saisie CLASSEMENT'!$C$8:$H$252,6,FALSE),"")</f>
        <v/>
      </c>
      <c r="K176" s="14" t="str">
        <f>'Edition Class Cat1'!J176</f>
        <v/>
      </c>
    </row>
    <row r="177" spans="1:11" hidden="1">
      <c r="A177">
        <f t="shared" si="2"/>
        <v>0</v>
      </c>
      <c r="B177" s="11" t="str">
        <f>'Edition Class Cat1'!B177</f>
        <v/>
      </c>
      <c r="C177" s="11">
        <f>'Edition Class Cat1'!D177</f>
        <v>0</v>
      </c>
      <c r="D177" s="61" t="str">
        <f>IF(LEN($B177)&gt;0,VLOOKUP($C177,Engagés!$C$10:$G$250,4,FALSE),"")</f>
        <v/>
      </c>
      <c r="E177" s="61" t="str">
        <f>IF(LEN($B177)&gt;0,VLOOKUP($C177,Engagés!$C$10:$G$250,5,FALSE),"")</f>
        <v/>
      </c>
      <c r="F177" s="12" t="str">
        <f>IF(LEN($B177)&gt;0,VLOOKUP($C177,Engagés!$C$10:$K$250,6,FALSE),"")</f>
        <v/>
      </c>
      <c r="G177" s="12" t="str">
        <f>IF(LEN($B177)&gt;0,VLOOKUP($C177,Engagés!$C$10:$K$250,7,FALSE),"")</f>
        <v/>
      </c>
      <c r="H177" s="12" t="str">
        <f>IF(LEN($B177)&gt;0,VLOOKUP($C177,Engagés!$C$10:$K$250,8,FALSE),"")</f>
        <v/>
      </c>
      <c r="I177" s="12" t="str">
        <f>IF(LEN($B177)&gt;0,VLOOKUP($C177,Engagés!$C$10:$K$250,9,FALSE),"")</f>
        <v/>
      </c>
      <c r="J177" s="13" t="str">
        <f>IF(LEN($B177)&gt;0,VLOOKUP($C177,'Saisie CLASSEMENT'!$C$8:$H$252,6,FALSE),"")</f>
        <v/>
      </c>
      <c r="K177" s="14" t="str">
        <f>'Edition Class Cat1'!J177</f>
        <v/>
      </c>
    </row>
    <row r="178" spans="1:11" hidden="1">
      <c r="A178">
        <f t="shared" si="2"/>
        <v>0</v>
      </c>
      <c r="B178" s="11" t="str">
        <f>'Edition Class Cat1'!B178</f>
        <v/>
      </c>
      <c r="C178" s="11">
        <f>'Edition Class Cat1'!D178</f>
        <v>0</v>
      </c>
      <c r="D178" s="61" t="str">
        <f>IF(LEN($B178)&gt;0,VLOOKUP($C178,Engagés!$C$10:$G$250,4,FALSE),"")</f>
        <v/>
      </c>
      <c r="E178" s="61" t="str">
        <f>IF(LEN($B178)&gt;0,VLOOKUP($C178,Engagés!$C$10:$G$250,5,FALSE),"")</f>
        <v/>
      </c>
      <c r="F178" s="12" t="str">
        <f>IF(LEN($B178)&gt;0,VLOOKUP($C178,Engagés!$C$10:$K$250,6,FALSE),"")</f>
        <v/>
      </c>
      <c r="G178" s="12" t="str">
        <f>IF(LEN($B178)&gt;0,VLOOKUP($C178,Engagés!$C$10:$K$250,7,FALSE),"")</f>
        <v/>
      </c>
      <c r="H178" s="12" t="str">
        <f>IF(LEN($B178)&gt;0,VLOOKUP($C178,Engagés!$C$10:$K$250,8,FALSE),"")</f>
        <v/>
      </c>
      <c r="I178" s="12" t="str">
        <f>IF(LEN($B178)&gt;0,VLOOKUP($C178,Engagés!$C$10:$K$250,9,FALSE),"")</f>
        <v/>
      </c>
      <c r="J178" s="13" t="str">
        <f>IF(LEN($B178)&gt;0,VLOOKUP($C178,'Saisie CLASSEMENT'!$C$8:$H$252,6,FALSE),"")</f>
        <v/>
      </c>
      <c r="K178" s="14" t="str">
        <f>'Edition Class Cat1'!J178</f>
        <v/>
      </c>
    </row>
    <row r="179" spans="1:11" hidden="1">
      <c r="A179">
        <f t="shared" si="2"/>
        <v>0</v>
      </c>
      <c r="B179" s="11" t="str">
        <f>'Edition Class Cat1'!B179</f>
        <v/>
      </c>
      <c r="C179" s="11">
        <f>'Edition Class Cat1'!D179</f>
        <v>0</v>
      </c>
      <c r="D179" s="61" t="str">
        <f>IF(LEN($B179)&gt;0,VLOOKUP($C179,Engagés!$C$10:$G$250,4,FALSE),"")</f>
        <v/>
      </c>
      <c r="E179" s="61" t="str">
        <f>IF(LEN($B179)&gt;0,VLOOKUP($C179,Engagés!$C$10:$G$250,5,FALSE),"")</f>
        <v/>
      </c>
      <c r="F179" s="12" t="str">
        <f>IF(LEN($B179)&gt;0,VLOOKUP($C179,Engagés!$C$10:$K$250,6,FALSE),"")</f>
        <v/>
      </c>
      <c r="G179" s="12" t="str">
        <f>IF(LEN($B179)&gt;0,VLOOKUP($C179,Engagés!$C$10:$K$250,7,FALSE),"")</f>
        <v/>
      </c>
      <c r="H179" s="12" t="str">
        <f>IF(LEN($B179)&gt;0,VLOOKUP($C179,Engagés!$C$10:$K$250,8,FALSE),"")</f>
        <v/>
      </c>
      <c r="I179" s="12" t="str">
        <f>IF(LEN($B179)&gt;0,VLOOKUP($C179,Engagés!$C$10:$K$250,9,FALSE),"")</f>
        <v/>
      </c>
      <c r="J179" s="13" t="str">
        <f>IF(LEN($B179)&gt;0,VLOOKUP($C179,'Saisie CLASSEMENT'!$C$8:$H$252,6,FALSE),"")</f>
        <v/>
      </c>
      <c r="K179" s="14" t="str">
        <f>'Edition Class Cat1'!J179</f>
        <v/>
      </c>
    </row>
    <row r="180" spans="1:11" hidden="1">
      <c r="A180">
        <f t="shared" si="2"/>
        <v>0</v>
      </c>
      <c r="B180" s="11" t="str">
        <f>'Edition Class Cat1'!B180</f>
        <v/>
      </c>
      <c r="C180" s="11">
        <f>'Edition Class Cat1'!D180</f>
        <v>0</v>
      </c>
      <c r="D180" s="61" t="str">
        <f>IF(LEN($B180)&gt;0,VLOOKUP($C180,Engagés!$C$10:$G$250,4,FALSE),"")</f>
        <v/>
      </c>
      <c r="E180" s="61" t="str">
        <f>IF(LEN($B180)&gt;0,VLOOKUP($C180,Engagés!$C$10:$G$250,5,FALSE),"")</f>
        <v/>
      </c>
      <c r="F180" s="12" t="str">
        <f>IF(LEN($B180)&gt;0,VLOOKUP($C180,Engagés!$C$10:$K$250,6,FALSE),"")</f>
        <v/>
      </c>
      <c r="G180" s="12" t="str">
        <f>IF(LEN($B180)&gt;0,VLOOKUP($C180,Engagés!$C$10:$K$250,7,FALSE),"")</f>
        <v/>
      </c>
      <c r="H180" s="12" t="str">
        <f>IF(LEN($B180)&gt;0,VLOOKUP($C180,Engagés!$C$10:$K$250,8,FALSE),"")</f>
        <v/>
      </c>
      <c r="I180" s="12" t="str">
        <f>IF(LEN($B180)&gt;0,VLOOKUP($C180,Engagés!$C$10:$K$250,9,FALSE),"")</f>
        <v/>
      </c>
      <c r="J180" s="13" t="str">
        <f>IF(LEN($B180)&gt;0,VLOOKUP($C180,'Saisie CLASSEMENT'!$C$8:$H$252,6,FALSE),"")</f>
        <v/>
      </c>
      <c r="K180" s="14" t="str">
        <f>'Edition Class Cat1'!J180</f>
        <v/>
      </c>
    </row>
    <row r="181" spans="1:11" hidden="1">
      <c r="A181">
        <f t="shared" si="2"/>
        <v>0</v>
      </c>
      <c r="B181" s="11" t="str">
        <f>'Edition Class Cat1'!B181</f>
        <v/>
      </c>
      <c r="C181" s="11">
        <f>'Edition Class Cat1'!D181</f>
        <v>0</v>
      </c>
      <c r="D181" s="61" t="str">
        <f>IF(LEN($B181)&gt;0,VLOOKUP($C181,Engagés!$C$10:$G$250,4,FALSE),"")</f>
        <v/>
      </c>
      <c r="E181" s="61" t="str">
        <f>IF(LEN($B181)&gt;0,VLOOKUP($C181,Engagés!$C$10:$G$250,5,FALSE),"")</f>
        <v/>
      </c>
      <c r="F181" s="12" t="str">
        <f>IF(LEN($B181)&gt;0,VLOOKUP($C181,Engagés!$C$10:$K$250,6,FALSE),"")</f>
        <v/>
      </c>
      <c r="G181" s="12" t="str">
        <f>IF(LEN($B181)&gt;0,VLOOKUP($C181,Engagés!$C$10:$K$250,7,FALSE),"")</f>
        <v/>
      </c>
      <c r="H181" s="12" t="str">
        <f>IF(LEN($B181)&gt;0,VLOOKUP($C181,Engagés!$C$10:$K$250,8,FALSE),"")</f>
        <v/>
      </c>
      <c r="I181" s="12" t="str">
        <f>IF(LEN($B181)&gt;0,VLOOKUP($C181,Engagés!$C$10:$K$250,9,FALSE),"")</f>
        <v/>
      </c>
      <c r="J181" s="13" t="str">
        <f>IF(LEN($B181)&gt;0,VLOOKUP($C181,'Saisie CLASSEMENT'!$C$8:$H$252,6,FALSE),"")</f>
        <v/>
      </c>
      <c r="K181" s="14" t="str">
        <f>'Edition Class Cat1'!J181</f>
        <v/>
      </c>
    </row>
    <row r="182" spans="1:11" hidden="1">
      <c r="A182">
        <f t="shared" si="2"/>
        <v>0</v>
      </c>
      <c r="B182" s="11" t="str">
        <f>'Edition Class Cat1'!B182</f>
        <v/>
      </c>
      <c r="C182" s="11">
        <f>'Edition Class Cat1'!D182</f>
        <v>0</v>
      </c>
      <c r="D182" s="61" t="str">
        <f>IF(LEN($B182)&gt;0,VLOOKUP($C182,Engagés!$C$10:$G$250,4,FALSE),"")</f>
        <v/>
      </c>
      <c r="E182" s="61" t="str">
        <f>IF(LEN($B182)&gt;0,VLOOKUP($C182,Engagés!$C$10:$G$250,5,FALSE),"")</f>
        <v/>
      </c>
      <c r="F182" s="12" t="str">
        <f>IF(LEN($B182)&gt;0,VLOOKUP($C182,Engagés!$C$10:$K$250,6,FALSE),"")</f>
        <v/>
      </c>
      <c r="G182" s="12" t="str">
        <f>IF(LEN($B182)&gt;0,VLOOKUP($C182,Engagés!$C$10:$K$250,7,FALSE),"")</f>
        <v/>
      </c>
      <c r="H182" s="12" t="str">
        <f>IF(LEN($B182)&gt;0,VLOOKUP($C182,Engagés!$C$10:$K$250,8,FALSE),"")</f>
        <v/>
      </c>
      <c r="I182" s="12" t="str">
        <f>IF(LEN($B182)&gt;0,VLOOKUP($C182,Engagés!$C$10:$K$250,9,FALSE),"")</f>
        <v/>
      </c>
      <c r="J182" s="13" t="str">
        <f>IF(LEN($B182)&gt;0,VLOOKUP($C182,'Saisie CLASSEMENT'!$C$8:$H$252,6,FALSE),"")</f>
        <v/>
      </c>
      <c r="K182" s="14" t="str">
        <f>'Edition Class Cat1'!J182</f>
        <v/>
      </c>
    </row>
    <row r="183" spans="1:11" hidden="1">
      <c r="A183">
        <f t="shared" si="2"/>
        <v>0</v>
      </c>
      <c r="B183" s="11" t="str">
        <f>'Edition Class Cat1'!B183</f>
        <v/>
      </c>
      <c r="C183" s="11">
        <f>'Edition Class Cat1'!D183</f>
        <v>0</v>
      </c>
      <c r="D183" s="61" t="str">
        <f>IF(LEN($B183)&gt;0,VLOOKUP($C183,Engagés!$C$10:$G$250,4,FALSE),"")</f>
        <v/>
      </c>
      <c r="E183" s="61" t="str">
        <f>IF(LEN($B183)&gt;0,VLOOKUP($C183,Engagés!$C$10:$G$250,5,FALSE),"")</f>
        <v/>
      </c>
      <c r="F183" s="12" t="str">
        <f>IF(LEN($B183)&gt;0,VLOOKUP($C183,Engagés!$C$10:$K$250,6,FALSE),"")</f>
        <v/>
      </c>
      <c r="G183" s="12" t="str">
        <f>IF(LEN($B183)&gt;0,VLOOKUP($C183,Engagés!$C$10:$K$250,7,FALSE),"")</f>
        <v/>
      </c>
      <c r="H183" s="12" t="str">
        <f>IF(LEN($B183)&gt;0,VLOOKUP($C183,Engagés!$C$10:$K$250,8,FALSE),"")</f>
        <v/>
      </c>
      <c r="I183" s="12" t="str">
        <f>IF(LEN($B183)&gt;0,VLOOKUP($C183,Engagés!$C$10:$K$250,9,FALSE),"")</f>
        <v/>
      </c>
      <c r="J183" s="13" t="str">
        <f>IF(LEN($B183)&gt;0,VLOOKUP($C183,'Saisie CLASSEMENT'!$C$8:$H$252,6,FALSE),"")</f>
        <v/>
      </c>
      <c r="K183" s="14" t="str">
        <f>'Edition Class Cat1'!J183</f>
        <v/>
      </c>
    </row>
    <row r="184" spans="1:11" hidden="1">
      <c r="A184">
        <f t="shared" si="2"/>
        <v>0</v>
      </c>
      <c r="B184" s="11" t="str">
        <f>'Edition Class Cat1'!B184</f>
        <v/>
      </c>
      <c r="C184" s="11">
        <f>'Edition Class Cat1'!D184</f>
        <v>0</v>
      </c>
      <c r="D184" s="61" t="str">
        <f>IF(LEN($B184)&gt;0,VLOOKUP($C184,Engagés!$C$10:$G$250,4,FALSE),"")</f>
        <v/>
      </c>
      <c r="E184" s="61" t="str">
        <f>IF(LEN($B184)&gt;0,VLOOKUP($C184,Engagés!$C$10:$G$250,5,FALSE),"")</f>
        <v/>
      </c>
      <c r="F184" s="12" t="str">
        <f>IF(LEN($B184)&gt;0,VLOOKUP($C184,Engagés!$C$10:$K$250,6,FALSE),"")</f>
        <v/>
      </c>
      <c r="G184" s="12" t="str">
        <f>IF(LEN($B184)&gt;0,VLOOKUP($C184,Engagés!$C$10:$K$250,7,FALSE),"")</f>
        <v/>
      </c>
      <c r="H184" s="12" t="str">
        <f>IF(LEN($B184)&gt;0,VLOOKUP($C184,Engagés!$C$10:$K$250,8,FALSE),"")</f>
        <v/>
      </c>
      <c r="I184" s="12" t="str">
        <f>IF(LEN($B184)&gt;0,VLOOKUP($C184,Engagés!$C$10:$K$250,9,FALSE),"")</f>
        <v/>
      </c>
      <c r="J184" s="13" t="str">
        <f>IF(LEN($B184)&gt;0,VLOOKUP($C184,'Saisie CLASSEMENT'!$C$8:$H$252,6,FALSE),"")</f>
        <v/>
      </c>
      <c r="K184" s="14" t="str">
        <f>'Edition Class Cat1'!J184</f>
        <v/>
      </c>
    </row>
    <row r="185" spans="1:11" hidden="1">
      <c r="A185">
        <f t="shared" si="2"/>
        <v>0</v>
      </c>
      <c r="B185" s="11" t="str">
        <f>'Edition Class Cat1'!B185</f>
        <v/>
      </c>
      <c r="C185" s="11">
        <f>'Edition Class Cat1'!D185</f>
        <v>0</v>
      </c>
      <c r="D185" s="61" t="str">
        <f>IF(LEN($B185)&gt;0,VLOOKUP($C185,Engagés!$C$10:$G$250,4,FALSE),"")</f>
        <v/>
      </c>
      <c r="E185" s="61" t="str">
        <f>IF(LEN($B185)&gt;0,VLOOKUP($C185,Engagés!$C$10:$G$250,5,FALSE),"")</f>
        <v/>
      </c>
      <c r="F185" s="12" t="str">
        <f>IF(LEN($B185)&gt;0,VLOOKUP($C185,Engagés!$C$10:$K$250,6,FALSE),"")</f>
        <v/>
      </c>
      <c r="G185" s="12" t="str">
        <f>IF(LEN($B185)&gt;0,VLOOKUP($C185,Engagés!$C$10:$K$250,7,FALSE),"")</f>
        <v/>
      </c>
      <c r="H185" s="12" t="str">
        <f>IF(LEN($B185)&gt;0,VLOOKUP($C185,Engagés!$C$10:$K$250,8,FALSE),"")</f>
        <v/>
      </c>
      <c r="I185" s="12" t="str">
        <f>IF(LEN($B185)&gt;0,VLOOKUP($C185,Engagés!$C$10:$K$250,9,FALSE),"")</f>
        <v/>
      </c>
      <c r="J185" s="13" t="str">
        <f>IF(LEN($B185)&gt;0,VLOOKUP($C185,'Saisie CLASSEMENT'!$C$8:$H$252,6,FALSE),"")</f>
        <v/>
      </c>
      <c r="K185" s="14" t="str">
        <f>'Edition Class Cat1'!J185</f>
        <v/>
      </c>
    </row>
    <row r="186" spans="1:11" hidden="1">
      <c r="A186">
        <f t="shared" si="2"/>
        <v>0</v>
      </c>
      <c r="B186" s="11" t="str">
        <f>'Edition Class Cat1'!B186</f>
        <v/>
      </c>
      <c r="C186" s="11">
        <f>'Edition Class Cat1'!D186</f>
        <v>0</v>
      </c>
      <c r="D186" s="61" t="str">
        <f>IF(LEN($B186)&gt;0,VLOOKUP($C186,Engagés!$C$10:$G$250,4,FALSE),"")</f>
        <v/>
      </c>
      <c r="E186" s="61" t="str">
        <f>IF(LEN($B186)&gt;0,VLOOKUP($C186,Engagés!$C$10:$G$250,5,FALSE),"")</f>
        <v/>
      </c>
      <c r="F186" s="12" t="str">
        <f>IF(LEN($B186)&gt;0,VLOOKUP($C186,Engagés!$C$10:$K$250,6,FALSE),"")</f>
        <v/>
      </c>
      <c r="G186" s="12" t="str">
        <f>IF(LEN($B186)&gt;0,VLOOKUP($C186,Engagés!$C$10:$K$250,7,FALSE),"")</f>
        <v/>
      </c>
      <c r="H186" s="12" t="str">
        <f>IF(LEN($B186)&gt;0,VLOOKUP($C186,Engagés!$C$10:$K$250,8,FALSE),"")</f>
        <v/>
      </c>
      <c r="I186" s="12" t="str">
        <f>IF(LEN($B186)&gt;0,VLOOKUP($C186,Engagés!$C$10:$K$250,9,FALSE),"")</f>
        <v/>
      </c>
      <c r="J186" s="13" t="str">
        <f>IF(LEN($B186)&gt;0,VLOOKUP($C186,'Saisie CLASSEMENT'!$C$8:$H$252,6,FALSE),"")</f>
        <v/>
      </c>
      <c r="K186" s="14" t="str">
        <f>'Edition Class Cat1'!J186</f>
        <v/>
      </c>
    </row>
    <row r="187" spans="1:11" hidden="1">
      <c r="A187">
        <f t="shared" si="2"/>
        <v>0</v>
      </c>
      <c r="B187" s="11" t="str">
        <f>'Edition Class Cat1'!B187</f>
        <v/>
      </c>
      <c r="C187" s="11">
        <f>'Edition Class Cat1'!D187</f>
        <v>0</v>
      </c>
      <c r="D187" s="61" t="str">
        <f>IF(LEN($B187)&gt;0,VLOOKUP($C187,Engagés!$C$10:$G$250,4,FALSE),"")</f>
        <v/>
      </c>
      <c r="E187" s="61" t="str">
        <f>IF(LEN($B187)&gt;0,VLOOKUP($C187,Engagés!$C$10:$G$250,5,FALSE),"")</f>
        <v/>
      </c>
      <c r="F187" s="12" t="str">
        <f>IF(LEN($B187)&gt;0,VLOOKUP($C187,Engagés!$C$10:$K$250,6,FALSE),"")</f>
        <v/>
      </c>
      <c r="G187" s="12" t="str">
        <f>IF(LEN($B187)&gt;0,VLOOKUP($C187,Engagés!$C$10:$K$250,7,FALSE),"")</f>
        <v/>
      </c>
      <c r="H187" s="12" t="str">
        <f>IF(LEN($B187)&gt;0,VLOOKUP($C187,Engagés!$C$10:$K$250,8,FALSE),"")</f>
        <v/>
      </c>
      <c r="I187" s="12" t="str">
        <f>IF(LEN($B187)&gt;0,VLOOKUP($C187,Engagés!$C$10:$K$250,9,FALSE),"")</f>
        <v/>
      </c>
      <c r="J187" s="13" t="str">
        <f>IF(LEN($B187)&gt;0,VLOOKUP($C187,'Saisie CLASSEMENT'!$C$8:$H$252,6,FALSE),"")</f>
        <v/>
      </c>
      <c r="K187" s="14" t="str">
        <f>'Edition Class Cat1'!J187</f>
        <v/>
      </c>
    </row>
    <row r="188" spans="1:11" hidden="1">
      <c r="A188">
        <f t="shared" si="2"/>
        <v>0</v>
      </c>
      <c r="B188" s="11" t="str">
        <f>'Edition Class Cat1'!B188</f>
        <v/>
      </c>
      <c r="C188" s="11">
        <f>'Edition Class Cat1'!D188</f>
        <v>0</v>
      </c>
      <c r="D188" s="61" t="str">
        <f>IF(LEN($B188)&gt;0,VLOOKUP($C188,Engagés!$C$10:$G$250,4,FALSE),"")</f>
        <v/>
      </c>
      <c r="E188" s="61" t="str">
        <f>IF(LEN($B188)&gt;0,VLOOKUP($C188,Engagés!$C$10:$G$250,5,FALSE),"")</f>
        <v/>
      </c>
      <c r="F188" s="12" t="str">
        <f>IF(LEN($B188)&gt;0,VLOOKUP($C188,Engagés!$C$10:$K$250,6,FALSE),"")</f>
        <v/>
      </c>
      <c r="G188" s="12" t="str">
        <f>IF(LEN($B188)&gt;0,VLOOKUP($C188,Engagés!$C$10:$K$250,7,FALSE),"")</f>
        <v/>
      </c>
      <c r="H188" s="12" t="str">
        <f>IF(LEN($B188)&gt;0,VLOOKUP($C188,Engagés!$C$10:$K$250,8,FALSE),"")</f>
        <v/>
      </c>
      <c r="I188" s="12" t="str">
        <f>IF(LEN($B188)&gt;0,VLOOKUP($C188,Engagés!$C$10:$K$250,9,FALSE),"")</f>
        <v/>
      </c>
      <c r="J188" s="13" t="str">
        <f>IF(LEN($B188)&gt;0,VLOOKUP($C188,'Saisie CLASSEMENT'!$C$8:$H$252,6,FALSE),"")</f>
        <v/>
      </c>
      <c r="K188" s="14" t="str">
        <f>'Edition Class Cat1'!J188</f>
        <v/>
      </c>
    </row>
    <row r="189" spans="1:11" hidden="1">
      <c r="A189">
        <f t="shared" si="2"/>
        <v>0</v>
      </c>
      <c r="B189" s="11" t="str">
        <f>'Edition Class Cat1'!B189</f>
        <v/>
      </c>
      <c r="C189" s="11">
        <f>'Edition Class Cat1'!D189</f>
        <v>0</v>
      </c>
      <c r="D189" s="61" t="str">
        <f>IF(LEN($B189)&gt;0,VLOOKUP($C189,Engagés!$C$10:$G$250,4,FALSE),"")</f>
        <v/>
      </c>
      <c r="E189" s="61" t="str">
        <f>IF(LEN($B189)&gt;0,VLOOKUP($C189,Engagés!$C$10:$G$250,5,FALSE),"")</f>
        <v/>
      </c>
      <c r="F189" s="12" t="str">
        <f>IF(LEN($B189)&gt;0,VLOOKUP($C189,Engagés!$C$10:$K$250,6,FALSE),"")</f>
        <v/>
      </c>
      <c r="G189" s="12" t="str">
        <f>IF(LEN($B189)&gt;0,VLOOKUP($C189,Engagés!$C$10:$K$250,7,FALSE),"")</f>
        <v/>
      </c>
      <c r="H189" s="12" t="str">
        <f>IF(LEN($B189)&gt;0,VLOOKUP($C189,Engagés!$C$10:$K$250,8,FALSE),"")</f>
        <v/>
      </c>
      <c r="I189" s="12" t="str">
        <f>IF(LEN($B189)&gt;0,VLOOKUP($C189,Engagés!$C$10:$K$250,9,FALSE),"")</f>
        <v/>
      </c>
      <c r="J189" s="13" t="str">
        <f>IF(LEN($B189)&gt;0,VLOOKUP($C189,'Saisie CLASSEMENT'!$C$8:$H$252,6,FALSE),"")</f>
        <v/>
      </c>
      <c r="K189" s="14" t="str">
        <f>'Edition Class Cat1'!J189</f>
        <v/>
      </c>
    </row>
    <row r="190" spans="1:11" hidden="1">
      <c r="A190">
        <f t="shared" si="2"/>
        <v>0</v>
      </c>
      <c r="B190" s="11" t="str">
        <f>'Edition Class Cat1'!B190</f>
        <v/>
      </c>
      <c r="C190" s="11">
        <f>'Edition Class Cat1'!D190</f>
        <v>0</v>
      </c>
      <c r="D190" s="61" t="str">
        <f>IF(LEN($B190)&gt;0,VLOOKUP($C190,Engagés!$C$10:$G$250,4,FALSE),"")</f>
        <v/>
      </c>
      <c r="E190" s="61" t="str">
        <f>IF(LEN($B190)&gt;0,VLOOKUP($C190,Engagés!$C$10:$G$250,5,FALSE),"")</f>
        <v/>
      </c>
      <c r="F190" s="12" t="str">
        <f>IF(LEN($B190)&gt;0,VLOOKUP($C190,Engagés!$C$10:$K$250,6,FALSE),"")</f>
        <v/>
      </c>
      <c r="G190" s="12" t="str">
        <f>IF(LEN($B190)&gt;0,VLOOKUP($C190,Engagés!$C$10:$K$250,7,FALSE),"")</f>
        <v/>
      </c>
      <c r="H190" s="12" t="str">
        <f>IF(LEN($B190)&gt;0,VLOOKUP($C190,Engagés!$C$10:$K$250,8,FALSE),"")</f>
        <v/>
      </c>
      <c r="I190" s="12" t="str">
        <f>IF(LEN($B190)&gt;0,VLOOKUP($C190,Engagés!$C$10:$K$250,9,FALSE),"")</f>
        <v/>
      </c>
      <c r="J190" s="13" t="str">
        <f>IF(LEN($B190)&gt;0,VLOOKUP($C190,'Saisie CLASSEMENT'!$C$8:$H$252,6,FALSE),"")</f>
        <v/>
      </c>
      <c r="K190" s="14" t="str">
        <f>'Edition Class Cat1'!J190</f>
        <v/>
      </c>
    </row>
    <row r="191" spans="1:11" hidden="1">
      <c r="A191">
        <f t="shared" si="2"/>
        <v>0</v>
      </c>
      <c r="B191" s="11" t="str">
        <f>'Edition Class Cat1'!B191</f>
        <v/>
      </c>
      <c r="C191" s="11">
        <f>'Edition Class Cat1'!D191</f>
        <v>0</v>
      </c>
      <c r="D191" s="61" t="str">
        <f>IF(LEN($B191)&gt;0,VLOOKUP($C191,Engagés!$C$10:$G$250,4,FALSE),"")</f>
        <v/>
      </c>
      <c r="E191" s="61" t="str">
        <f>IF(LEN($B191)&gt;0,VLOOKUP($C191,Engagés!$C$10:$G$250,5,FALSE),"")</f>
        <v/>
      </c>
      <c r="F191" s="12" t="str">
        <f>IF(LEN($B191)&gt;0,VLOOKUP($C191,Engagés!$C$10:$K$250,6,FALSE),"")</f>
        <v/>
      </c>
      <c r="G191" s="12" t="str">
        <f>IF(LEN($B191)&gt;0,VLOOKUP($C191,Engagés!$C$10:$K$250,7,FALSE),"")</f>
        <v/>
      </c>
      <c r="H191" s="12" t="str">
        <f>IF(LEN($B191)&gt;0,VLOOKUP($C191,Engagés!$C$10:$K$250,8,FALSE),"")</f>
        <v/>
      </c>
      <c r="I191" s="12" t="str">
        <f>IF(LEN($B191)&gt;0,VLOOKUP($C191,Engagés!$C$10:$K$250,9,FALSE),"")</f>
        <v/>
      </c>
      <c r="J191" s="13" t="str">
        <f>IF(LEN($B191)&gt;0,VLOOKUP($C191,'Saisie CLASSEMENT'!$C$8:$H$252,6,FALSE),"")</f>
        <v/>
      </c>
      <c r="K191" s="14" t="str">
        <f>'Edition Class Cat1'!J191</f>
        <v/>
      </c>
    </row>
    <row r="192" spans="1:11" hidden="1">
      <c r="A192">
        <f t="shared" si="2"/>
        <v>0</v>
      </c>
      <c r="B192" s="11" t="str">
        <f>'Edition Class Cat1'!B192</f>
        <v/>
      </c>
      <c r="C192" s="11">
        <f>'Edition Class Cat1'!D192</f>
        <v>0</v>
      </c>
      <c r="D192" s="61" t="str">
        <f>IF(LEN($B192)&gt;0,VLOOKUP($C192,Engagés!$C$10:$G$250,4,FALSE),"")</f>
        <v/>
      </c>
      <c r="E192" s="61" t="str">
        <f>IF(LEN($B192)&gt;0,VLOOKUP($C192,Engagés!$C$10:$G$250,5,FALSE),"")</f>
        <v/>
      </c>
      <c r="F192" s="12" t="str">
        <f>IF(LEN($B192)&gt;0,VLOOKUP($C192,Engagés!$C$10:$K$250,6,FALSE),"")</f>
        <v/>
      </c>
      <c r="G192" s="12" t="str">
        <f>IF(LEN($B192)&gt;0,VLOOKUP($C192,Engagés!$C$10:$K$250,7,FALSE),"")</f>
        <v/>
      </c>
      <c r="H192" s="12" t="str">
        <f>IF(LEN($B192)&gt;0,VLOOKUP($C192,Engagés!$C$10:$K$250,8,FALSE),"")</f>
        <v/>
      </c>
      <c r="I192" s="12" t="str">
        <f>IF(LEN($B192)&gt;0,VLOOKUP($C192,Engagés!$C$10:$K$250,9,FALSE),"")</f>
        <v/>
      </c>
      <c r="J192" s="13" t="str">
        <f>IF(LEN($B192)&gt;0,VLOOKUP($C192,'Saisie CLASSEMENT'!$C$8:$H$252,6,FALSE),"")</f>
        <v/>
      </c>
      <c r="K192" s="14" t="str">
        <f>'Edition Class Cat1'!J192</f>
        <v/>
      </c>
    </row>
    <row r="193" spans="1:11" hidden="1">
      <c r="A193">
        <f t="shared" si="2"/>
        <v>0</v>
      </c>
      <c r="B193" s="11" t="str">
        <f>'Edition Class Cat1'!B193</f>
        <v/>
      </c>
      <c r="C193" s="11">
        <f>'Edition Class Cat1'!D193</f>
        <v>0</v>
      </c>
      <c r="D193" s="61" t="str">
        <f>IF(LEN($B193)&gt;0,VLOOKUP($C193,Engagés!$C$10:$G$250,4,FALSE),"")</f>
        <v/>
      </c>
      <c r="E193" s="61" t="str">
        <f>IF(LEN($B193)&gt;0,VLOOKUP($C193,Engagés!$C$10:$G$250,5,FALSE),"")</f>
        <v/>
      </c>
      <c r="F193" s="12" t="str">
        <f>IF(LEN($B193)&gt;0,VLOOKUP($C193,Engagés!$C$10:$K$250,6,FALSE),"")</f>
        <v/>
      </c>
      <c r="G193" s="12" t="str">
        <f>IF(LEN($B193)&gt;0,VLOOKUP($C193,Engagés!$C$10:$K$250,7,FALSE),"")</f>
        <v/>
      </c>
      <c r="H193" s="12" t="str">
        <f>IF(LEN($B193)&gt;0,VLOOKUP($C193,Engagés!$C$10:$K$250,8,FALSE),"")</f>
        <v/>
      </c>
      <c r="I193" s="12" t="str">
        <f>IF(LEN($B193)&gt;0,VLOOKUP($C193,Engagés!$C$10:$K$250,9,FALSE),"")</f>
        <v/>
      </c>
      <c r="J193" s="13" t="str">
        <f>IF(LEN($B193)&gt;0,VLOOKUP($C193,'Saisie CLASSEMENT'!$C$8:$H$252,6,FALSE),"")</f>
        <v/>
      </c>
      <c r="K193" s="14" t="str">
        <f>'Edition Class Cat1'!J193</f>
        <v/>
      </c>
    </row>
    <row r="194" spans="1:11" hidden="1">
      <c r="A194">
        <f t="shared" si="2"/>
        <v>0</v>
      </c>
      <c r="B194" s="11" t="str">
        <f>'Edition Class Cat1'!B194</f>
        <v/>
      </c>
      <c r="C194" s="11">
        <f>'Edition Class Cat1'!D194</f>
        <v>0</v>
      </c>
      <c r="D194" s="61" t="str">
        <f>IF(LEN($B194)&gt;0,VLOOKUP($C194,Engagés!$C$10:$G$250,4,FALSE),"")</f>
        <v/>
      </c>
      <c r="E194" s="61" t="str">
        <f>IF(LEN($B194)&gt;0,VLOOKUP($C194,Engagés!$C$10:$G$250,5,FALSE),"")</f>
        <v/>
      </c>
      <c r="F194" s="12" t="str">
        <f>IF(LEN($B194)&gt;0,VLOOKUP($C194,Engagés!$C$10:$K$250,6,FALSE),"")</f>
        <v/>
      </c>
      <c r="G194" s="12" t="str">
        <f>IF(LEN($B194)&gt;0,VLOOKUP($C194,Engagés!$C$10:$K$250,7,FALSE),"")</f>
        <v/>
      </c>
      <c r="H194" s="12" t="str">
        <f>IF(LEN($B194)&gt;0,VLOOKUP($C194,Engagés!$C$10:$K$250,8,FALSE),"")</f>
        <v/>
      </c>
      <c r="I194" s="12" t="str">
        <f>IF(LEN($B194)&gt;0,VLOOKUP($C194,Engagés!$C$10:$K$250,9,FALSE),"")</f>
        <v/>
      </c>
      <c r="J194" s="13" t="str">
        <f>IF(LEN($B194)&gt;0,VLOOKUP($C194,'Saisie CLASSEMENT'!$C$8:$H$252,6,FALSE),"")</f>
        <v/>
      </c>
      <c r="K194" s="14" t="str">
        <f>'Edition Class Cat1'!J194</f>
        <v/>
      </c>
    </row>
    <row r="195" spans="1:11" hidden="1">
      <c r="A195">
        <f t="shared" si="2"/>
        <v>0</v>
      </c>
      <c r="B195" s="11" t="str">
        <f>'Edition Class Cat1'!B195</f>
        <v/>
      </c>
      <c r="C195" s="11">
        <f>'Edition Class Cat1'!D195</f>
        <v>0</v>
      </c>
      <c r="D195" s="61" t="str">
        <f>IF(LEN($B195)&gt;0,VLOOKUP($C195,Engagés!$C$10:$G$250,4,FALSE),"")</f>
        <v/>
      </c>
      <c r="E195" s="61" t="str">
        <f>IF(LEN($B195)&gt;0,VLOOKUP($C195,Engagés!$C$10:$G$250,5,FALSE),"")</f>
        <v/>
      </c>
      <c r="F195" s="12" t="str">
        <f>IF(LEN($B195)&gt;0,VLOOKUP($C195,Engagés!$C$10:$K$250,6,FALSE),"")</f>
        <v/>
      </c>
      <c r="G195" s="12" t="str">
        <f>IF(LEN($B195)&gt;0,VLOOKUP($C195,Engagés!$C$10:$K$250,7,FALSE),"")</f>
        <v/>
      </c>
      <c r="H195" s="12" t="str">
        <f>IF(LEN($B195)&gt;0,VLOOKUP($C195,Engagés!$C$10:$K$250,8,FALSE),"")</f>
        <v/>
      </c>
      <c r="I195" s="12" t="str">
        <f>IF(LEN($B195)&gt;0,VLOOKUP($C195,Engagés!$C$10:$K$250,9,FALSE),"")</f>
        <v/>
      </c>
      <c r="J195" s="13" t="str">
        <f>IF(LEN($B195)&gt;0,VLOOKUP($C195,'Saisie CLASSEMENT'!$C$8:$H$252,6,FALSE),"")</f>
        <v/>
      </c>
      <c r="K195" s="14" t="str">
        <f>'Edition Class Cat1'!J195</f>
        <v/>
      </c>
    </row>
    <row r="196" spans="1:11" hidden="1">
      <c r="A196">
        <f t="shared" si="2"/>
        <v>0</v>
      </c>
      <c r="B196" s="11" t="str">
        <f>'Edition Class Cat1'!B196</f>
        <v/>
      </c>
      <c r="C196" s="11">
        <f>'Edition Class Cat1'!D196</f>
        <v>0</v>
      </c>
      <c r="D196" s="61" t="str">
        <f>IF(LEN($B196)&gt;0,VLOOKUP($C196,Engagés!$C$10:$G$250,4,FALSE),"")</f>
        <v/>
      </c>
      <c r="E196" s="61" t="str">
        <f>IF(LEN($B196)&gt;0,VLOOKUP($C196,Engagés!$C$10:$G$250,5,FALSE),"")</f>
        <v/>
      </c>
      <c r="F196" s="12" t="str">
        <f>IF(LEN($B196)&gt;0,VLOOKUP($C196,Engagés!$C$10:$K$250,6,FALSE),"")</f>
        <v/>
      </c>
      <c r="G196" s="12" t="str">
        <f>IF(LEN($B196)&gt;0,VLOOKUP($C196,Engagés!$C$10:$K$250,7,FALSE),"")</f>
        <v/>
      </c>
      <c r="H196" s="12" t="str">
        <f>IF(LEN($B196)&gt;0,VLOOKUP($C196,Engagés!$C$10:$K$250,8,FALSE),"")</f>
        <v/>
      </c>
      <c r="I196" s="12" t="str">
        <f>IF(LEN($B196)&gt;0,VLOOKUP($C196,Engagés!$C$10:$K$250,9,FALSE),"")</f>
        <v/>
      </c>
      <c r="J196" s="13" t="str">
        <f>IF(LEN($B196)&gt;0,VLOOKUP($C196,'Saisie CLASSEMENT'!$C$8:$H$252,6,FALSE),"")</f>
        <v/>
      </c>
      <c r="K196" s="14" t="str">
        <f>'Edition Class Cat1'!J196</f>
        <v/>
      </c>
    </row>
    <row r="197" spans="1:11" hidden="1">
      <c r="A197">
        <f t="shared" si="2"/>
        <v>0</v>
      </c>
      <c r="B197" s="11" t="str">
        <f>'Edition Class Cat1'!B197</f>
        <v/>
      </c>
      <c r="C197" s="11">
        <f>'Edition Class Cat1'!D197</f>
        <v>0</v>
      </c>
      <c r="D197" s="61" t="str">
        <f>IF(LEN($B197)&gt;0,VLOOKUP($C197,Engagés!$C$10:$G$250,4,FALSE),"")</f>
        <v/>
      </c>
      <c r="E197" s="61" t="str">
        <f>IF(LEN($B197)&gt;0,VLOOKUP($C197,Engagés!$C$10:$G$250,5,FALSE),"")</f>
        <v/>
      </c>
      <c r="F197" s="12" t="str">
        <f>IF(LEN($B197)&gt;0,VLOOKUP($C197,Engagés!$C$10:$K$250,6,FALSE),"")</f>
        <v/>
      </c>
      <c r="G197" s="12" t="str">
        <f>IF(LEN($B197)&gt;0,VLOOKUP($C197,Engagés!$C$10:$K$250,7,FALSE),"")</f>
        <v/>
      </c>
      <c r="H197" s="12" t="str">
        <f>IF(LEN($B197)&gt;0,VLOOKUP($C197,Engagés!$C$10:$K$250,8,FALSE),"")</f>
        <v/>
      </c>
      <c r="I197" s="12" t="str">
        <f>IF(LEN($B197)&gt;0,VLOOKUP($C197,Engagés!$C$10:$K$250,9,FALSE),"")</f>
        <v/>
      </c>
      <c r="J197" s="13" t="str">
        <f>IF(LEN($B197)&gt;0,VLOOKUP($C197,'Saisie CLASSEMENT'!$C$8:$H$252,6,FALSE),"")</f>
        <v/>
      </c>
      <c r="K197" s="14" t="str">
        <f>'Edition Class Cat1'!J197</f>
        <v/>
      </c>
    </row>
    <row r="198" spans="1:11" hidden="1">
      <c r="A198">
        <f t="shared" si="2"/>
        <v>0</v>
      </c>
      <c r="B198" s="11" t="str">
        <f>'Edition Class Cat1'!B198</f>
        <v/>
      </c>
      <c r="C198" s="11">
        <f>'Edition Class Cat1'!D198</f>
        <v>0</v>
      </c>
      <c r="D198" s="61" t="str">
        <f>IF(LEN($B198)&gt;0,VLOOKUP($C198,Engagés!$C$10:$G$250,4,FALSE),"")</f>
        <v/>
      </c>
      <c r="E198" s="61" t="str">
        <f>IF(LEN($B198)&gt;0,VLOOKUP($C198,Engagés!$C$10:$G$250,5,FALSE),"")</f>
        <v/>
      </c>
      <c r="F198" s="12" t="str">
        <f>IF(LEN($B198)&gt;0,VLOOKUP($C198,Engagés!$C$10:$K$250,6,FALSE),"")</f>
        <v/>
      </c>
      <c r="G198" s="12" t="str">
        <f>IF(LEN($B198)&gt;0,VLOOKUP($C198,Engagés!$C$10:$K$250,7,FALSE),"")</f>
        <v/>
      </c>
      <c r="H198" s="12" t="str">
        <f>IF(LEN($B198)&gt;0,VLOOKUP($C198,Engagés!$C$10:$K$250,8,FALSE),"")</f>
        <v/>
      </c>
      <c r="I198" s="12" t="str">
        <f>IF(LEN($B198)&gt;0,VLOOKUP($C198,Engagés!$C$10:$K$250,9,FALSE),"")</f>
        <v/>
      </c>
      <c r="J198" s="13" t="str">
        <f>IF(LEN($B198)&gt;0,VLOOKUP($C198,'Saisie CLASSEMENT'!$C$8:$H$252,6,FALSE),"")</f>
        <v/>
      </c>
      <c r="K198" s="14" t="str">
        <f>'Edition Class Cat1'!J198</f>
        <v/>
      </c>
    </row>
    <row r="199" spans="1:11" hidden="1">
      <c r="A199">
        <f t="shared" ref="A199:A205" si="3">IF(LEN(B199)&gt;0,1,0)</f>
        <v>0</v>
      </c>
      <c r="B199" s="11" t="str">
        <f>'Edition Class Cat1'!B199</f>
        <v/>
      </c>
      <c r="C199" s="11">
        <f>'Edition Class Cat1'!D199</f>
        <v>0</v>
      </c>
      <c r="D199" s="61" t="str">
        <f>IF(LEN($B199)&gt;0,VLOOKUP($C199,Engagés!$C$10:$G$250,4,FALSE),"")</f>
        <v/>
      </c>
      <c r="E199" s="61" t="str">
        <f>IF(LEN($B199)&gt;0,VLOOKUP($C199,Engagés!$C$10:$G$250,5,FALSE),"")</f>
        <v/>
      </c>
      <c r="F199" s="12" t="str">
        <f>IF(LEN($B199)&gt;0,VLOOKUP($C199,Engagés!$C$10:$K$250,6,FALSE),"")</f>
        <v/>
      </c>
      <c r="G199" s="12" t="str">
        <f>IF(LEN($B199)&gt;0,VLOOKUP($C199,Engagés!$C$10:$K$250,7,FALSE),"")</f>
        <v/>
      </c>
      <c r="H199" s="12" t="str">
        <f>IF(LEN($B199)&gt;0,VLOOKUP($C199,Engagés!$C$10:$K$250,8,FALSE),"")</f>
        <v/>
      </c>
      <c r="I199" s="12" t="str">
        <f>IF(LEN($B199)&gt;0,VLOOKUP($C199,Engagés!$C$10:$K$250,9,FALSE),"")</f>
        <v/>
      </c>
      <c r="J199" s="13" t="str">
        <f>IF(LEN($B199)&gt;0,VLOOKUP($C199,'Saisie CLASSEMENT'!$C$8:$H$252,6,FALSE),"")</f>
        <v/>
      </c>
      <c r="K199" s="14" t="str">
        <f>'Edition Class Cat1'!J199</f>
        <v/>
      </c>
    </row>
    <row r="200" spans="1:11" hidden="1">
      <c r="A200">
        <f t="shared" si="3"/>
        <v>0</v>
      </c>
      <c r="B200" s="11" t="str">
        <f>'Edition Class Cat1'!B200</f>
        <v/>
      </c>
      <c r="C200" s="11">
        <f>'Edition Class Cat1'!D200</f>
        <v>0</v>
      </c>
      <c r="D200" s="61" t="str">
        <f>IF(LEN($B200)&gt;0,VLOOKUP($C200,Engagés!$C$10:$G$250,4,FALSE),"")</f>
        <v/>
      </c>
      <c r="E200" s="61" t="str">
        <f>IF(LEN($B200)&gt;0,VLOOKUP($C200,Engagés!$C$10:$G$250,5,FALSE),"")</f>
        <v/>
      </c>
      <c r="F200" s="12" t="str">
        <f>IF(LEN($B200)&gt;0,VLOOKUP($C200,Engagés!$C$10:$K$250,6,FALSE),"")</f>
        <v/>
      </c>
      <c r="G200" s="12" t="str">
        <f>IF(LEN($B200)&gt;0,VLOOKUP($C200,Engagés!$C$10:$K$250,7,FALSE),"")</f>
        <v/>
      </c>
      <c r="H200" s="12" t="str">
        <f>IF(LEN($B200)&gt;0,VLOOKUP($C200,Engagés!$C$10:$K$250,8,FALSE),"")</f>
        <v/>
      </c>
      <c r="I200" s="12" t="str">
        <f>IF(LEN($B200)&gt;0,VLOOKUP($C200,Engagés!$C$10:$K$250,9,FALSE),"")</f>
        <v/>
      </c>
      <c r="J200" s="13" t="str">
        <f>IF(LEN($B200)&gt;0,VLOOKUP($C200,'Saisie CLASSEMENT'!$C$8:$H$252,6,FALSE),"")</f>
        <v/>
      </c>
      <c r="K200" s="14" t="str">
        <f>'Edition Class Cat1'!J200</f>
        <v/>
      </c>
    </row>
    <row r="201" spans="1:11" hidden="1">
      <c r="A201">
        <f t="shared" si="3"/>
        <v>0</v>
      </c>
      <c r="B201" s="11" t="str">
        <f>'Edition Class Cat1'!B201</f>
        <v/>
      </c>
      <c r="C201" s="11">
        <f>'Edition Class Cat1'!D201</f>
        <v>0</v>
      </c>
      <c r="D201" s="61" t="str">
        <f>IF(LEN($B201)&gt;0,VLOOKUP($C201,Engagés!$C$10:$G$250,4,FALSE),"")</f>
        <v/>
      </c>
      <c r="E201" s="61" t="str">
        <f>IF(LEN($B201)&gt;0,VLOOKUP($C201,Engagés!$C$10:$G$250,5,FALSE),"")</f>
        <v/>
      </c>
      <c r="F201" s="12" t="str">
        <f>IF(LEN($B201)&gt;0,VLOOKUP($C201,Engagés!$C$10:$K$250,6,FALSE),"")</f>
        <v/>
      </c>
      <c r="G201" s="12" t="str">
        <f>IF(LEN($B201)&gt;0,VLOOKUP($C201,Engagés!$C$10:$K$250,7,FALSE),"")</f>
        <v/>
      </c>
      <c r="H201" s="12" t="str">
        <f>IF(LEN($B201)&gt;0,VLOOKUP($C201,Engagés!$C$10:$K$250,8,FALSE),"")</f>
        <v/>
      </c>
      <c r="I201" s="12" t="str">
        <f>IF(LEN($B201)&gt;0,VLOOKUP($C201,Engagés!$C$10:$K$250,9,FALSE),"")</f>
        <v/>
      </c>
      <c r="J201" s="13" t="str">
        <f>IF(LEN($B201)&gt;0,VLOOKUP($C201,'Saisie CLASSEMENT'!$C$8:$H$252,6,FALSE),"")</f>
        <v/>
      </c>
      <c r="K201" s="14" t="str">
        <f>'Edition Class Cat1'!J201</f>
        <v/>
      </c>
    </row>
    <row r="202" spans="1:11" hidden="1">
      <c r="A202">
        <f t="shared" si="3"/>
        <v>0</v>
      </c>
      <c r="B202" s="11" t="str">
        <f>'Edition Class Cat1'!B202</f>
        <v/>
      </c>
      <c r="C202" s="11">
        <f>'Edition Class Cat1'!D202</f>
        <v>0</v>
      </c>
      <c r="D202" s="61" t="str">
        <f>IF(LEN($B202)&gt;0,VLOOKUP($C202,Engagés!$C$10:$G$250,4,FALSE),"")</f>
        <v/>
      </c>
      <c r="E202" s="61" t="str">
        <f>IF(LEN($B202)&gt;0,VLOOKUP($C202,Engagés!$C$10:$G$250,5,FALSE),"")</f>
        <v/>
      </c>
      <c r="F202" s="12" t="str">
        <f>IF(LEN($B202)&gt;0,VLOOKUP($C202,Engagés!$C$10:$K$250,6,FALSE),"")</f>
        <v/>
      </c>
      <c r="G202" s="12" t="str">
        <f>IF(LEN($B202)&gt;0,VLOOKUP($C202,Engagés!$C$10:$K$250,7,FALSE),"")</f>
        <v/>
      </c>
      <c r="H202" s="12" t="str">
        <f>IF(LEN($B202)&gt;0,VLOOKUP($C202,Engagés!$C$10:$K$250,8,FALSE),"")</f>
        <v/>
      </c>
      <c r="I202" s="12" t="str">
        <f>IF(LEN($B202)&gt;0,VLOOKUP($C202,Engagés!$C$10:$K$250,9,FALSE),"")</f>
        <v/>
      </c>
      <c r="J202" s="13" t="str">
        <f>IF(LEN($B202)&gt;0,VLOOKUP($C202,'Saisie CLASSEMENT'!$C$8:$H$252,6,FALSE),"")</f>
        <v/>
      </c>
      <c r="K202" s="14" t="str">
        <f>'Edition Class Cat1'!J202</f>
        <v/>
      </c>
    </row>
    <row r="203" spans="1:11" hidden="1">
      <c r="A203">
        <f t="shared" si="3"/>
        <v>0</v>
      </c>
      <c r="B203" s="11" t="str">
        <f>'Edition Class Cat1'!B203</f>
        <v/>
      </c>
      <c r="C203" s="11">
        <f>'Edition Class Cat1'!D203</f>
        <v>0</v>
      </c>
      <c r="D203" s="61" t="str">
        <f>IF(LEN($B203)&gt;0,VLOOKUP($C203,Engagés!$C$10:$G$250,4,FALSE),"")</f>
        <v/>
      </c>
      <c r="E203" s="61" t="str">
        <f>IF(LEN($B203)&gt;0,VLOOKUP($C203,Engagés!$C$10:$G$250,5,FALSE),"")</f>
        <v/>
      </c>
      <c r="F203" s="12" t="str">
        <f>IF(LEN($B203)&gt;0,VLOOKUP($C203,Engagés!$C$10:$K$250,6,FALSE),"")</f>
        <v/>
      </c>
      <c r="G203" s="12" t="str">
        <f>IF(LEN($B203)&gt;0,VLOOKUP($C203,Engagés!$C$10:$K$250,7,FALSE),"")</f>
        <v/>
      </c>
      <c r="H203" s="12" t="str">
        <f>IF(LEN($B203)&gt;0,VLOOKUP($C203,Engagés!$C$10:$K$250,8,FALSE),"")</f>
        <v/>
      </c>
      <c r="I203" s="12" t="str">
        <f>IF(LEN($B203)&gt;0,VLOOKUP($C203,Engagés!$C$10:$K$250,9,FALSE),"")</f>
        <v/>
      </c>
      <c r="J203" s="13" t="str">
        <f>IF(LEN($B203)&gt;0,VLOOKUP($C203,'Saisie CLASSEMENT'!$C$8:$H$252,6,FALSE),"")</f>
        <v/>
      </c>
      <c r="K203" s="14" t="str">
        <f>'Edition Class Cat1'!J203</f>
        <v/>
      </c>
    </row>
    <row r="204" spans="1:11" hidden="1">
      <c r="A204">
        <f t="shared" si="3"/>
        <v>0</v>
      </c>
      <c r="B204" s="11" t="str">
        <f>'Edition Class Cat1'!B204</f>
        <v/>
      </c>
      <c r="C204" s="11">
        <f>'Edition Class Cat1'!D204</f>
        <v>0</v>
      </c>
      <c r="D204" s="61" t="str">
        <f>IF(LEN($B204)&gt;0,VLOOKUP($C204,Engagés!$C$10:$G$250,4,FALSE),"")</f>
        <v/>
      </c>
      <c r="E204" s="61" t="str">
        <f>IF(LEN($B204)&gt;0,VLOOKUP($C204,Engagés!$C$10:$G$250,5,FALSE),"")</f>
        <v/>
      </c>
      <c r="F204" s="12" t="str">
        <f>IF(LEN($B204)&gt;0,VLOOKUP($C204,Engagés!$C$10:$K$250,6,FALSE),"")</f>
        <v/>
      </c>
      <c r="G204" s="12" t="str">
        <f>IF(LEN($B204)&gt;0,VLOOKUP($C204,Engagés!$C$10:$K$250,7,FALSE),"")</f>
        <v/>
      </c>
      <c r="H204" s="12" t="str">
        <f>IF(LEN($B204)&gt;0,VLOOKUP($C204,Engagés!$C$10:$K$250,8,FALSE),"")</f>
        <v/>
      </c>
      <c r="I204" s="12" t="str">
        <f>IF(LEN($B204)&gt;0,VLOOKUP($C204,Engagés!$C$10:$K$250,9,FALSE),"")</f>
        <v/>
      </c>
      <c r="J204" s="13" t="str">
        <f>IF(LEN($B204)&gt;0,VLOOKUP($C204,'Saisie CLASSEMENT'!$C$8:$H$252,6,FALSE),"")</f>
        <v/>
      </c>
      <c r="K204" s="14" t="str">
        <f>'Edition Class Cat1'!J204</f>
        <v/>
      </c>
    </row>
    <row r="205" spans="1:11" hidden="1">
      <c r="A205">
        <f t="shared" si="3"/>
        <v>0</v>
      </c>
      <c r="B205" s="11" t="str">
        <f>'Edition Class Cat1'!B205</f>
        <v/>
      </c>
      <c r="C205" s="11">
        <f>'Edition Class Cat1'!D205</f>
        <v>0</v>
      </c>
      <c r="D205" s="61" t="str">
        <f>IF(LEN($B205)&gt;0,VLOOKUP($C205,Engagés!$C$10:$G$250,4,FALSE),"")</f>
        <v/>
      </c>
      <c r="E205" s="61" t="str">
        <f>IF(LEN($B205)&gt;0,VLOOKUP($C205,Engagés!$C$10:$G$250,5,FALSE),"")</f>
        <v/>
      </c>
      <c r="F205" s="12" t="str">
        <f>IF(LEN($B205)&gt;0,VLOOKUP($C205,Engagés!$C$10:$K$250,6,FALSE),"")</f>
        <v/>
      </c>
      <c r="G205" s="12" t="str">
        <f>IF(LEN($B205)&gt;0,VLOOKUP($C205,Engagés!$C$10:$K$250,7,FALSE),"")</f>
        <v/>
      </c>
      <c r="H205" s="12" t="str">
        <f>IF(LEN($B205)&gt;0,VLOOKUP($C205,Engagés!$C$10:$K$250,8,FALSE),"")</f>
        <v/>
      </c>
      <c r="I205" s="12" t="str">
        <f>IF(LEN($B205)&gt;0,VLOOKUP($C205,Engagés!$C$10:$K$250,9,FALSE),"")</f>
        <v/>
      </c>
      <c r="J205" s="13" t="str">
        <f>IF(LEN($B205)&gt;0,VLOOKUP($C205,'Saisie CLASSEMENT'!$C$8:$H$252,6,FALSE),"")</f>
        <v/>
      </c>
      <c r="K205" s="14" t="str">
        <f>'Edition Class Cat1'!J205</f>
        <v/>
      </c>
    </row>
    <row r="206" spans="1:11" hidden="1">
      <c r="H206" s="16"/>
    </row>
    <row r="207" spans="1:11" hidden="1">
      <c r="H207" s="16"/>
    </row>
    <row r="208" spans="1:11" hidden="1">
      <c r="H208" s="16"/>
    </row>
    <row r="209" spans="8:8" hidden="1">
      <c r="H209" s="16"/>
    </row>
    <row r="210" spans="8:8" hidden="1">
      <c r="H210" s="16"/>
    </row>
    <row r="211" spans="8:8" hidden="1">
      <c r="H211" s="16"/>
    </row>
    <row r="212" spans="8:8" hidden="1">
      <c r="H212" s="16"/>
    </row>
    <row r="213" spans="8:8" hidden="1">
      <c r="H213" s="16"/>
    </row>
    <row r="214" spans="8:8" hidden="1">
      <c r="H214" s="16"/>
    </row>
    <row r="215" spans="8:8" hidden="1">
      <c r="H215" s="16"/>
    </row>
    <row r="216" spans="8:8" hidden="1">
      <c r="H216" s="16"/>
    </row>
    <row r="217" spans="8:8" hidden="1">
      <c r="H217" s="16"/>
    </row>
    <row r="218" spans="8:8" hidden="1">
      <c r="H218" s="16"/>
    </row>
    <row r="219" spans="8:8" hidden="1">
      <c r="H219" s="16"/>
    </row>
    <row r="220" spans="8:8" hidden="1">
      <c r="H220" s="16"/>
    </row>
    <row r="221" spans="8:8">
      <c r="H221" s="16"/>
    </row>
    <row r="222" spans="8:8">
      <c r="H222" s="16"/>
    </row>
    <row r="223" spans="8:8">
      <c r="H223" s="16"/>
    </row>
    <row r="224" spans="8:8">
      <c r="H224" s="16"/>
    </row>
    <row r="225" spans="8:8">
      <c r="H225" s="16"/>
    </row>
    <row r="226" spans="8:8">
      <c r="H226" s="16"/>
    </row>
    <row r="227" spans="8:8">
      <c r="H227" s="16"/>
    </row>
    <row r="228" spans="8:8">
      <c r="H228" s="16"/>
    </row>
    <row r="229" spans="8:8">
      <c r="H229" s="16"/>
    </row>
    <row r="230" spans="8:8">
      <c r="H230" s="16"/>
    </row>
    <row r="231" spans="8:8">
      <c r="H231" s="16"/>
    </row>
    <row r="232" spans="8:8">
      <c r="H232" s="16"/>
    </row>
    <row r="233" spans="8:8">
      <c r="H233" s="16"/>
    </row>
    <row r="234" spans="8:8">
      <c r="H234" s="16"/>
    </row>
    <row r="235" spans="8:8">
      <c r="H235" s="16"/>
    </row>
    <row r="236" spans="8:8">
      <c r="H236" s="16"/>
    </row>
    <row r="237" spans="8:8">
      <c r="H237" s="16"/>
    </row>
    <row r="238" spans="8:8">
      <c r="H238" s="16"/>
    </row>
    <row r="239" spans="8:8">
      <c r="H239" s="16"/>
    </row>
    <row r="240" spans="8:8">
      <c r="H240" s="16"/>
    </row>
    <row r="241" spans="8:8">
      <c r="H241" s="16"/>
    </row>
    <row r="242" spans="8:8">
      <c r="H242" s="16"/>
    </row>
    <row r="243" spans="8:8">
      <c r="H243" s="16"/>
    </row>
    <row r="244" spans="8:8">
      <c r="H244" s="16"/>
    </row>
    <row r="245" spans="8:8">
      <c r="H245" s="16"/>
    </row>
    <row r="307" spans="2:2">
      <c r="B307" t="str">
        <f>IF('Saisie CLASSEMENT'!$C310&gt;0,'Saisie CLASSEMENT'!B310,"")</f>
        <v/>
      </c>
    </row>
    <row r="308" spans="2:2">
      <c r="B308" t="str">
        <f>IF('Saisie CLASSEMENT'!$C311&gt;0,'Saisie CLASSEMENT'!B311,"")</f>
        <v/>
      </c>
    </row>
    <row r="309" spans="2:2">
      <c r="B309" t="str">
        <f>IF('Saisie CLASSEMENT'!$C312&gt;0,'Saisie CLASSEMENT'!B312,"")</f>
        <v/>
      </c>
    </row>
    <row r="310" spans="2:2">
      <c r="B310" t="str">
        <f>IF('Saisie CLASSEMENT'!$C313&gt;0,'Saisie CLASSEMENT'!B313,"")</f>
        <v/>
      </c>
    </row>
    <row r="311" spans="2:2">
      <c r="B311" t="str">
        <f>IF('Saisie CLASSEMENT'!$C314&gt;0,'Saisie CLASSEMENT'!B314,"")</f>
        <v/>
      </c>
    </row>
    <row r="312" spans="2:2">
      <c r="B312" t="str">
        <f>IF('Saisie CLASSEMENT'!$C315&gt;0,'Saisie CLASSEMENT'!B315,"")</f>
        <v/>
      </c>
    </row>
    <row r="313" spans="2:2">
      <c r="B313" t="str">
        <f>IF('Saisie CLASSEMENT'!$C316&gt;0,'Saisie CLASSEMENT'!B316,"")</f>
        <v/>
      </c>
    </row>
    <row r="314" spans="2:2">
      <c r="B314" t="str">
        <f>IF('Saisie CLASSEMENT'!$C317&gt;0,'Saisie CLASSEMENT'!B317,"")</f>
        <v/>
      </c>
    </row>
    <row r="315" spans="2:2">
      <c r="B315" t="str">
        <f>IF('Saisie CLASSEMENT'!$C318&gt;0,'Saisie CLASSEMENT'!B318,"")</f>
        <v/>
      </c>
    </row>
    <row r="316" spans="2:2">
      <c r="B316" t="str">
        <f>IF('Saisie CLASSEMENT'!$C319&gt;0,'Saisie CLASSEMENT'!B319,"")</f>
        <v/>
      </c>
    </row>
    <row r="317" spans="2:2">
      <c r="B317" t="str">
        <f>IF('Saisie CLASSEMENT'!$C320&gt;0,'Saisie CLASSEMENT'!B320,"")</f>
        <v/>
      </c>
    </row>
    <row r="318" spans="2:2">
      <c r="B318" t="str">
        <f>IF('Saisie CLASSEMENT'!$C321&gt;0,'Saisie CLASSEMENT'!B321,"")</f>
        <v/>
      </c>
    </row>
    <row r="319" spans="2:2">
      <c r="B319" t="str">
        <f>IF('Saisie CLASSEMENT'!$C322&gt;0,'Saisie CLASSEMENT'!B322,"")</f>
        <v/>
      </c>
    </row>
    <row r="320" spans="2:2">
      <c r="B320" t="str">
        <f>IF('Saisie CLASSEMENT'!$C323&gt;0,'Saisie CLASSEMENT'!B323,"")</f>
        <v/>
      </c>
    </row>
    <row r="321" spans="2:2">
      <c r="B321" t="str">
        <f>IF('Saisie CLASSEMENT'!$C324&gt;0,'Saisie CLASSEMENT'!B324,"")</f>
        <v/>
      </c>
    </row>
    <row r="322" spans="2:2">
      <c r="B322" t="str">
        <f>IF('Saisie CLASSEMENT'!$C325&gt;0,'Saisie CLASSEMENT'!B325,"")</f>
        <v/>
      </c>
    </row>
    <row r="323" spans="2:2">
      <c r="B323" t="str">
        <f>IF('Saisie CLASSEMENT'!$C326&gt;0,'Saisie CLASSEMENT'!B326,"")</f>
        <v/>
      </c>
    </row>
    <row r="324" spans="2:2">
      <c r="B324" t="str">
        <f>IF('Saisie CLASSEMENT'!$C327&gt;0,'Saisie CLASSEMENT'!B327,"")</f>
        <v/>
      </c>
    </row>
    <row r="325" spans="2:2">
      <c r="B325" t="str">
        <f>IF('Saisie CLASSEMENT'!$C328&gt;0,'Saisie CLASSEMENT'!B328,"")</f>
        <v/>
      </c>
    </row>
    <row r="326" spans="2:2">
      <c r="B326" t="str">
        <f>IF('Saisie CLASSEMENT'!$C329&gt;0,'Saisie CLASSEMENT'!B329,"")</f>
        <v/>
      </c>
    </row>
    <row r="327" spans="2:2">
      <c r="B327" t="str">
        <f>IF('Saisie CLASSEMENT'!$C330&gt;0,'Saisie CLASSEMENT'!B330,"")</f>
        <v/>
      </c>
    </row>
    <row r="328" spans="2:2">
      <c r="B328" t="str">
        <f>IF('Saisie CLASSEMENT'!$C331&gt;0,'Saisie CLASSEMENT'!B331,"")</f>
        <v/>
      </c>
    </row>
    <row r="329" spans="2:2">
      <c r="B329" t="str">
        <f>IF('Saisie CLASSEMENT'!$C332&gt;0,'Saisie CLASSEMENT'!B332,"")</f>
        <v/>
      </c>
    </row>
    <row r="330" spans="2:2">
      <c r="B330" t="str">
        <f>IF('Saisie CLASSEMENT'!$C333&gt;0,'Saisie CLASSEMENT'!B333,"")</f>
        <v/>
      </c>
    </row>
    <row r="331" spans="2:2">
      <c r="B331" t="str">
        <f>IF('Saisie CLASSEMENT'!$C334&gt;0,'Saisie CLASSEMENT'!B334,"")</f>
        <v/>
      </c>
    </row>
    <row r="332" spans="2:2">
      <c r="B332" t="str">
        <f>IF('Saisie CLASSEMENT'!$C335&gt;0,'Saisie CLASSEMENT'!B335,"")</f>
        <v/>
      </c>
    </row>
    <row r="333" spans="2:2">
      <c r="B333" t="str">
        <f>IF('Saisie CLASSEMENT'!$C336&gt;0,'Saisie CLASSEMENT'!B336,"")</f>
        <v/>
      </c>
    </row>
    <row r="334" spans="2:2">
      <c r="B334" t="str">
        <f>IF('Saisie CLASSEMENT'!$C337&gt;0,'Saisie CLASSEMENT'!B337,"")</f>
        <v/>
      </c>
    </row>
    <row r="335" spans="2:2">
      <c r="B335" t="str">
        <f>IF('Saisie CLASSEMENT'!$C338&gt;0,'Saisie CLASSEMENT'!B338,"")</f>
        <v/>
      </c>
    </row>
    <row r="336" spans="2:2">
      <c r="B336" t="str">
        <f>IF('Saisie CLASSEMENT'!$C339&gt;0,'Saisie CLASSEMENT'!B339,"")</f>
        <v/>
      </c>
    </row>
    <row r="337" spans="2:2">
      <c r="B337" t="str">
        <f>IF('Saisie CLASSEMENT'!$C340&gt;0,'Saisie CLASSEMENT'!B340,"")</f>
        <v/>
      </c>
    </row>
    <row r="338" spans="2:2">
      <c r="B338" t="str">
        <f>IF('Saisie CLASSEMENT'!$C341&gt;0,'Saisie CLASSEMENT'!B341,"")</f>
        <v/>
      </c>
    </row>
    <row r="339" spans="2:2">
      <c r="B339" t="str">
        <f>IF('Saisie CLASSEMENT'!$C342&gt;0,'Saisie CLASSEMENT'!B342,"")</f>
        <v/>
      </c>
    </row>
    <row r="340" spans="2:2">
      <c r="B340" t="str">
        <f>IF('Saisie CLASSEMENT'!$C343&gt;0,'Saisie CLASSEMENT'!B343,"")</f>
        <v/>
      </c>
    </row>
    <row r="341" spans="2:2">
      <c r="B341" t="str">
        <f>IF('Saisie CLASSEMENT'!$C344&gt;0,'Saisie CLASSEMENT'!B344,"")</f>
        <v/>
      </c>
    </row>
    <row r="342" spans="2:2">
      <c r="B342" t="str">
        <f>IF('Saisie CLASSEMENT'!$C345&gt;0,'Saisie CLASSEMENT'!B345,"")</f>
        <v/>
      </c>
    </row>
    <row r="343" spans="2:2">
      <c r="B343" t="str">
        <f>IF('Saisie CLASSEMENT'!$C346&gt;0,'Saisie CLASSEMENT'!B346,"")</f>
        <v/>
      </c>
    </row>
    <row r="344" spans="2:2">
      <c r="B344" t="str">
        <f>IF('Saisie CLASSEMENT'!$C347&gt;0,'Saisie CLASSEMENT'!B347,"")</f>
        <v/>
      </c>
    </row>
    <row r="345" spans="2:2">
      <c r="B345" t="str">
        <f>IF('Saisie CLASSEMENT'!$C348&gt;0,'Saisie CLASSEMENT'!B348,"")</f>
        <v/>
      </c>
    </row>
    <row r="346" spans="2:2">
      <c r="B346" t="str">
        <f>IF('Saisie CLASSEMENT'!$C349&gt;0,'Saisie CLASSEMENT'!B349,"")</f>
        <v/>
      </c>
    </row>
    <row r="347" spans="2:2">
      <c r="B347" t="str">
        <f>IF('Saisie CLASSEMENT'!$C350&gt;0,'Saisie CLASSEMENT'!B350,"")</f>
        <v/>
      </c>
    </row>
    <row r="348" spans="2:2">
      <c r="B348" t="str">
        <f>IF('Saisie CLASSEMENT'!$C351&gt;0,'Saisie CLASSEMENT'!B351,"")</f>
        <v/>
      </c>
    </row>
    <row r="349" spans="2:2">
      <c r="B349" t="str">
        <f>IF('Saisie CLASSEMENT'!$C352&gt;0,'Saisie CLASSEMENT'!B352,"")</f>
        <v/>
      </c>
    </row>
    <row r="350" spans="2:2">
      <c r="B350" t="str">
        <f>IF('Saisie CLASSEMENT'!$C353&gt;0,'Saisie CLASSEMENT'!B353,"")</f>
        <v/>
      </c>
    </row>
    <row r="351" spans="2:2">
      <c r="B351" t="str">
        <f>IF('Saisie CLASSEMENT'!$C354&gt;0,'Saisie CLASSEMENT'!B354,"")</f>
        <v/>
      </c>
    </row>
    <row r="352" spans="2:2">
      <c r="B352" t="str">
        <f>IF('Saisie CLASSEMENT'!$C355&gt;0,'Saisie CLASSEMENT'!B355,"")</f>
        <v/>
      </c>
    </row>
    <row r="353" spans="2:2">
      <c r="B353" t="str">
        <f>IF('Saisie CLASSEMENT'!$C356&gt;0,'Saisie CLASSEMENT'!B356,"")</f>
        <v/>
      </c>
    </row>
    <row r="354" spans="2:2">
      <c r="B354" t="str">
        <f>IF('Saisie CLASSEMENT'!$C357&gt;0,'Saisie CLASSEMENT'!B357,"")</f>
        <v/>
      </c>
    </row>
    <row r="355" spans="2:2">
      <c r="B355" t="str">
        <f>IF('Saisie CLASSEMENT'!$C358&gt;0,'Saisie CLASSEMENT'!B358,"")</f>
        <v/>
      </c>
    </row>
    <row r="356" spans="2:2">
      <c r="B356" t="str">
        <f>IF('Saisie CLASSEMENT'!$C359&gt;0,'Saisie CLASSEMENT'!B359,"")</f>
        <v/>
      </c>
    </row>
    <row r="357" spans="2:2">
      <c r="B357" t="str">
        <f>IF('Saisie CLASSEMENT'!$C360&gt;0,'Saisie CLASSEMENT'!B360,"")</f>
        <v/>
      </c>
    </row>
    <row r="358" spans="2:2">
      <c r="B358" t="str">
        <f>IF('Saisie CLASSEMENT'!$C361&gt;0,'Saisie CLASSEMENT'!B361,"")</f>
        <v/>
      </c>
    </row>
    <row r="359" spans="2:2">
      <c r="B359" t="str">
        <f>IF('Saisie CLASSEMENT'!$C362&gt;0,'Saisie CLASSEMENT'!B362,"")</f>
        <v/>
      </c>
    </row>
    <row r="360" spans="2:2">
      <c r="B360" t="str">
        <f>IF('Saisie CLASSEMENT'!$C363&gt;0,'Saisie CLASSEMENT'!B363,"")</f>
        <v/>
      </c>
    </row>
    <row r="361" spans="2:2">
      <c r="B361" t="str">
        <f>IF('Saisie CLASSEMENT'!$C364&gt;0,'Saisie CLASSEMENT'!B364,"")</f>
        <v/>
      </c>
    </row>
    <row r="362" spans="2:2">
      <c r="B362" t="str">
        <f>IF('Saisie CLASSEMENT'!$C365&gt;0,'Saisie CLASSEMENT'!B365,"")</f>
        <v/>
      </c>
    </row>
    <row r="363" spans="2:2">
      <c r="B363" t="str">
        <f>IF('Saisie CLASSEMENT'!$C366&gt;0,'Saisie CLASSEMENT'!B366,"")</f>
        <v/>
      </c>
    </row>
    <row r="364" spans="2:2">
      <c r="B364" t="str">
        <f>IF('Saisie CLASSEMENT'!$C367&gt;0,'Saisie CLASSEMENT'!B367,"")</f>
        <v/>
      </c>
    </row>
    <row r="365" spans="2:2">
      <c r="B365" t="str">
        <f>IF('Saisie CLASSEMENT'!$C368&gt;0,'Saisie CLASSEMENT'!B368,"")</f>
        <v/>
      </c>
    </row>
    <row r="366" spans="2:2">
      <c r="B366" t="str">
        <f>IF('Saisie CLASSEMENT'!$C369&gt;0,'Saisie CLASSEMENT'!B369,"")</f>
        <v/>
      </c>
    </row>
    <row r="367" spans="2:2">
      <c r="B367" t="str">
        <f>IF('Saisie CLASSEMENT'!$C370&gt;0,'Saisie CLASSEMENT'!B370,"")</f>
        <v/>
      </c>
    </row>
    <row r="368" spans="2:2">
      <c r="B368" t="str">
        <f>IF('Saisie CLASSEMENT'!$C371&gt;0,'Saisie CLASSEMENT'!B371,"")</f>
        <v/>
      </c>
    </row>
    <row r="369" spans="2:2">
      <c r="B369" t="str">
        <f>IF('Saisie CLASSEMENT'!$C372&gt;0,'Saisie CLASSEMENT'!B372,"")</f>
        <v/>
      </c>
    </row>
    <row r="370" spans="2:2">
      <c r="B370" t="str">
        <f>IF('Saisie CLASSEMENT'!$C373&gt;0,'Saisie CLASSEMENT'!B373,"")</f>
        <v/>
      </c>
    </row>
    <row r="371" spans="2:2">
      <c r="B371" t="str">
        <f>IF('Saisie CLASSEMENT'!$C374&gt;0,'Saisie CLASSEMENT'!B374,"")</f>
        <v/>
      </c>
    </row>
    <row r="372" spans="2:2">
      <c r="B372" t="str">
        <f>IF('Saisie CLASSEMENT'!$C375&gt;0,'Saisie CLASSEMENT'!B375,"")</f>
        <v/>
      </c>
    </row>
    <row r="373" spans="2:2">
      <c r="B373" t="str">
        <f>IF('Saisie CLASSEMENT'!$C376&gt;0,'Saisie CLASSEMENT'!B376,"")</f>
        <v/>
      </c>
    </row>
    <row r="374" spans="2:2">
      <c r="B374" t="str">
        <f>IF('Saisie CLASSEMENT'!$C377&gt;0,'Saisie CLASSEMENT'!B377,"")</f>
        <v/>
      </c>
    </row>
    <row r="375" spans="2:2">
      <c r="B375" t="str">
        <f>IF('Saisie CLASSEMENT'!$C378&gt;0,'Saisie CLASSEMENT'!B378,"")</f>
        <v/>
      </c>
    </row>
    <row r="376" spans="2:2">
      <c r="B376" t="str">
        <f>IF('Saisie CLASSEMENT'!$C379&gt;0,'Saisie CLASSEMENT'!B379,"")</f>
        <v/>
      </c>
    </row>
    <row r="377" spans="2:2">
      <c r="B377" t="str">
        <f>IF('Saisie CLASSEMENT'!$C380&gt;0,'Saisie CLASSEMENT'!B380,"")</f>
        <v/>
      </c>
    </row>
    <row r="378" spans="2:2">
      <c r="B378" t="str">
        <f>IF('Saisie CLASSEMENT'!$C381&gt;0,'Saisie CLASSEMENT'!B381,"")</f>
        <v/>
      </c>
    </row>
    <row r="379" spans="2:2">
      <c r="B379" t="str">
        <f>IF('Saisie CLASSEMENT'!$C382&gt;0,'Saisie CLASSEMENT'!B382,"")</f>
        <v/>
      </c>
    </row>
    <row r="380" spans="2:2">
      <c r="B380" t="str">
        <f>IF('Saisie CLASSEMENT'!$C383&gt;0,'Saisie CLASSEMENT'!B383,"")</f>
        <v/>
      </c>
    </row>
    <row r="381" spans="2:2">
      <c r="B381" t="str">
        <f>IF('Saisie CLASSEMENT'!$C384&gt;0,'Saisie CLASSEMENT'!B384,"")</f>
        <v/>
      </c>
    </row>
    <row r="382" spans="2:2">
      <c r="B382" t="str">
        <f>IF('Saisie CLASSEMENT'!$C385&gt;0,'Saisie CLASSEMENT'!B385,"")</f>
        <v/>
      </c>
    </row>
    <row r="383" spans="2:2">
      <c r="B383" t="str">
        <f>IF('Saisie CLASSEMENT'!$C386&gt;0,'Saisie CLASSEMENT'!B386,"")</f>
        <v/>
      </c>
    </row>
    <row r="384" spans="2:2">
      <c r="B384" t="str">
        <f>IF('Saisie CLASSEMENT'!$C387&gt;0,'Saisie CLASSEMENT'!B387,"")</f>
        <v/>
      </c>
    </row>
    <row r="385" spans="2:2">
      <c r="B385" t="str">
        <f>IF('Saisie CLASSEMENT'!$C388&gt;0,'Saisie CLASSEMENT'!B388,"")</f>
        <v/>
      </c>
    </row>
    <row r="386" spans="2:2">
      <c r="B386" t="str">
        <f>IF('Saisie CLASSEMENT'!$C389&gt;0,'Saisie CLASSEMENT'!B389,"")</f>
        <v/>
      </c>
    </row>
    <row r="387" spans="2:2">
      <c r="B387" t="str">
        <f>IF('Saisie CLASSEMENT'!$C390&gt;0,'Saisie CLASSEMENT'!B390,"")</f>
        <v/>
      </c>
    </row>
    <row r="388" spans="2:2">
      <c r="B388" t="str">
        <f>IF('Saisie CLASSEMENT'!$C391&gt;0,'Saisie CLASSEMENT'!B391,"")</f>
        <v/>
      </c>
    </row>
    <row r="389" spans="2:2">
      <c r="B389" t="str">
        <f>IF('Saisie CLASSEMENT'!$C392&gt;0,'Saisie CLASSEMENT'!B392,"")</f>
        <v/>
      </c>
    </row>
  </sheetData>
  <sheetProtection password="EFB0" sheet="1" objects="1" scenarios="1" selectLockedCells="1"/>
  <mergeCells count="4">
    <mergeCell ref="B1:K1"/>
    <mergeCell ref="B2:K2"/>
    <mergeCell ref="B3:K3"/>
    <mergeCell ref="B4:I4"/>
  </mergeCells>
  <printOptions horizontalCentered="1"/>
  <pageMargins left="0.15748031496062992" right="0.15748031496062992" top="0.70866141732283472" bottom="0.6692913385826772" header="0.27559055118110237" footer="0.51181102362204722"/>
  <pageSetup paperSize="9" scale="75" orientation="portrait" horizontalDpi="4294967295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1">
    <tabColor rgb="FFFFFF00"/>
    <pageSetUpPr fitToPage="1"/>
  </sheetPr>
  <dimension ref="A1:K389"/>
  <sheetViews>
    <sheetView showGridLines="0" showZeros="0" topLeftCell="B1" zoomScale="90" zoomScaleNormal="90" workbookViewId="0">
      <selection activeCell="A2" sqref="A2:A220"/>
    </sheetView>
  </sheetViews>
  <sheetFormatPr baseColWidth="10" defaultColWidth="11.44140625" defaultRowHeight="13.2"/>
  <cols>
    <col min="1" max="1" width="11.44140625" hidden="1" customWidth="1"/>
    <col min="2" max="2" width="7.5546875" customWidth="1"/>
    <col min="3" max="3" width="9.44140625" style="15" customWidth="1"/>
    <col min="4" max="4" width="16" style="1" customWidth="1"/>
    <col min="5" max="5" width="13.6640625" style="1" customWidth="1"/>
    <col min="6" max="6" width="5.6640625" bestFit="1" customWidth="1"/>
    <col min="7" max="7" width="9" bestFit="1" customWidth="1"/>
    <col min="8" max="8" width="29.88671875" style="1" bestFit="1" customWidth="1"/>
    <col min="9" max="9" width="11" bestFit="1" customWidth="1"/>
    <col min="10" max="10" width="9.5546875" customWidth="1"/>
  </cols>
  <sheetData>
    <row r="1" spans="1:11" ht="15.75" customHeight="1">
      <c r="A1">
        <v>220</v>
      </c>
      <c r="B1" s="825" t="str">
        <f>'Données épreuves'!B15</f>
        <v/>
      </c>
      <c r="C1" s="825"/>
      <c r="D1" s="825"/>
      <c r="E1" s="825"/>
      <c r="F1" s="825"/>
      <c r="G1" s="825"/>
      <c r="H1" s="825"/>
      <c r="I1" s="825"/>
      <c r="J1" s="825"/>
      <c r="K1" s="825"/>
    </row>
    <row r="2" spans="1:11" ht="15.75" hidden="1" customHeight="1">
      <c r="B2" s="825" t="str">
        <f>'Edition Class Cat2'!B2</f>
        <v>Classement Catégorie</v>
      </c>
      <c r="C2" s="825"/>
      <c r="D2" s="825"/>
      <c r="E2" s="825"/>
      <c r="F2" s="825"/>
      <c r="G2" s="825"/>
      <c r="H2" s="825"/>
      <c r="I2" s="825"/>
      <c r="J2" s="825"/>
      <c r="K2" s="825"/>
    </row>
    <row r="3" spans="1:11" ht="15.75" customHeight="1">
      <c r="A3">
        <v>1</v>
      </c>
      <c r="B3" s="826" t="str">
        <f>'Edition Class Cat2'!B3</f>
        <v xml:space="preserve">2ème     </v>
      </c>
      <c r="C3" s="826"/>
      <c r="D3" s="826"/>
      <c r="E3" s="826"/>
      <c r="F3" s="826"/>
      <c r="G3" s="826"/>
      <c r="H3" s="826"/>
      <c r="I3" s="826"/>
      <c r="J3" s="826"/>
      <c r="K3" s="826"/>
    </row>
    <row r="4" spans="1:11" ht="15.75" customHeight="1" thickBot="1">
      <c r="A4">
        <v>1</v>
      </c>
      <c r="B4" s="823" t="str">
        <f>CONCATENATE("Organisateur : ",'Données épreuves'!B20)</f>
        <v xml:space="preserve">Organisateur : </v>
      </c>
      <c r="C4" s="823"/>
      <c r="D4" s="823"/>
      <c r="E4" s="823"/>
      <c r="F4" s="823"/>
      <c r="G4" s="823"/>
      <c r="H4" s="823"/>
      <c r="I4" s="823"/>
      <c r="J4" s="333"/>
    </row>
    <row r="5" spans="1:11" ht="23.25" customHeight="1" thickBot="1">
      <c r="A5">
        <v>1</v>
      </c>
      <c r="B5" s="26" t="s">
        <v>131</v>
      </c>
      <c r="C5" s="26" t="s">
        <v>129</v>
      </c>
      <c r="D5" s="28" t="s">
        <v>333</v>
      </c>
      <c r="E5" s="27" t="s">
        <v>60</v>
      </c>
      <c r="F5" s="27" t="s">
        <v>58</v>
      </c>
      <c r="G5" s="27" t="s">
        <v>59</v>
      </c>
      <c r="H5" s="28" t="s">
        <v>132</v>
      </c>
      <c r="I5" s="27" t="s">
        <v>61</v>
      </c>
      <c r="J5" s="26" t="s">
        <v>133</v>
      </c>
      <c r="K5" s="26" t="s">
        <v>134</v>
      </c>
    </row>
    <row r="6" spans="1:11" hidden="1">
      <c r="A6">
        <f>IF(LEN(B6)&gt;0,1,0)</f>
        <v>0</v>
      </c>
      <c r="B6" s="11" t="str">
        <f>'Edition Class Cat2'!B6</f>
        <v/>
      </c>
      <c r="C6" s="11">
        <f>'Edition Class Cat2'!D6</f>
        <v>0</v>
      </c>
      <c r="D6" s="61" t="str">
        <f>IF(LEN($B6)&gt;0,VLOOKUP($C6,Engagés!$C$10:$G$250,4,FALSE),"")</f>
        <v/>
      </c>
      <c r="E6" s="61" t="str">
        <f>IF(LEN($B6)&gt;0,VLOOKUP($C6,Engagés!$C$10:$G$250,5,FALSE),"")</f>
        <v/>
      </c>
      <c r="F6" s="12" t="str">
        <f>IF(LEN($B6)&gt;0,VLOOKUP($C6,Engagés!$C$10:$K$250,6,FALSE),"")</f>
        <v/>
      </c>
      <c r="G6" s="12" t="str">
        <f>IF(LEN($B6)&gt;0,VLOOKUP($C6,Engagés!$C$10:$K$250,7,FALSE),"")</f>
        <v/>
      </c>
      <c r="H6" s="12" t="str">
        <f>IF(LEN($B6)&gt;0,VLOOKUP($C6,Engagés!$C$10:$K$250,8,FALSE),"")</f>
        <v/>
      </c>
      <c r="I6" s="12" t="str">
        <f>IF(LEN($B6)&gt;0,VLOOKUP($C6,Engagés!$C$10:$K$250,9,FALSE),"")</f>
        <v/>
      </c>
      <c r="J6" s="13" t="str">
        <f>IF(LEN($B6)&gt;0,VLOOKUP($C6,'Saisie CLASSEMENT'!$C$8:$H$252,6,FALSE),"")</f>
        <v/>
      </c>
      <c r="K6" s="14" t="str">
        <f>J6</f>
        <v/>
      </c>
    </row>
    <row r="7" spans="1:11" hidden="1">
      <c r="A7">
        <f t="shared" ref="A7:A70" si="0">IF(LEN(B7)&gt;0,1,0)</f>
        <v>0</v>
      </c>
      <c r="B7" s="11" t="str">
        <f>'Edition Class Cat2'!B7</f>
        <v/>
      </c>
      <c r="C7" s="11">
        <f>'Edition Class Cat2'!D7</f>
        <v>0</v>
      </c>
      <c r="D7" s="61" t="str">
        <f>IF(LEN($B7)&gt;0,VLOOKUP($C7,Engagés!$C$10:$G$250,4,FALSE),"")</f>
        <v/>
      </c>
      <c r="E7" s="61" t="str">
        <f>IF(LEN($B7)&gt;0,VLOOKUP($C7,Engagés!$C$10:$G$250,5,FALSE),"")</f>
        <v/>
      </c>
      <c r="F7" s="12" t="str">
        <f>IF(LEN($B7)&gt;0,VLOOKUP($C7,Engagés!$C$10:$K$250,6,FALSE),"")</f>
        <v/>
      </c>
      <c r="G7" s="12" t="str">
        <f>IF(LEN($B7)&gt;0,VLOOKUP($C7,Engagés!$C$10:$K$250,7,FALSE),"")</f>
        <v/>
      </c>
      <c r="H7" s="12" t="str">
        <f>IF(LEN($B7)&gt;0,VLOOKUP($C7,Engagés!$C$10:$K$250,8,FALSE),"")</f>
        <v/>
      </c>
      <c r="I7" s="12" t="str">
        <f>IF(LEN($B7)&gt;0,VLOOKUP($C7,Engagés!$C$10:$K$250,9,FALSE),"")</f>
        <v/>
      </c>
      <c r="J7" s="13" t="str">
        <f>IF(LEN($B7)&gt;0,VLOOKUP($C7,'Saisie CLASSEMENT'!$C$8:$H$252,6,FALSE),"")</f>
        <v/>
      </c>
      <c r="K7" s="14" t="str">
        <f>'Edition Class Cat2'!J7</f>
        <v/>
      </c>
    </row>
    <row r="8" spans="1:11" hidden="1">
      <c r="A8">
        <f t="shared" si="0"/>
        <v>0</v>
      </c>
      <c r="B8" s="11" t="str">
        <f>'Edition Class Cat2'!B8</f>
        <v/>
      </c>
      <c r="C8" s="11">
        <f>'Edition Class Cat2'!D8</f>
        <v>0</v>
      </c>
      <c r="D8" s="61" t="str">
        <f>IF(LEN($B8)&gt;0,VLOOKUP($C8,Engagés!$C$10:$G$250,4,FALSE),"")</f>
        <v/>
      </c>
      <c r="E8" s="61" t="str">
        <f>IF(LEN($B8)&gt;0,VLOOKUP($C8,Engagés!$C$10:$G$250,5,FALSE),"")</f>
        <v/>
      </c>
      <c r="F8" s="12" t="str">
        <f>IF(LEN($B8)&gt;0,VLOOKUP($C8,Engagés!$C$10:$K$250,6,FALSE),"")</f>
        <v/>
      </c>
      <c r="G8" s="12" t="str">
        <f>IF(LEN($B8)&gt;0,VLOOKUP($C8,Engagés!$C$10:$K$250,7,FALSE),"")</f>
        <v/>
      </c>
      <c r="H8" s="12" t="str">
        <f>IF(LEN($B8)&gt;0,VLOOKUP($C8,Engagés!$C$10:$K$250,8,FALSE),"")</f>
        <v/>
      </c>
      <c r="I8" s="12" t="str">
        <f>IF(LEN($B8)&gt;0,VLOOKUP($C8,Engagés!$C$10:$K$250,9,FALSE),"")</f>
        <v/>
      </c>
      <c r="J8" s="13" t="str">
        <f>IF(LEN($B8)&gt;0,VLOOKUP($C8,'Saisie CLASSEMENT'!$C$8:$H$252,6,FALSE),"")</f>
        <v/>
      </c>
      <c r="K8" s="14" t="str">
        <f>'Edition Class Cat2'!J8</f>
        <v/>
      </c>
    </row>
    <row r="9" spans="1:11" hidden="1">
      <c r="A9">
        <f t="shared" si="0"/>
        <v>0</v>
      </c>
      <c r="B9" s="11" t="str">
        <f>'Edition Class Cat2'!B9</f>
        <v/>
      </c>
      <c r="C9" s="11">
        <f>'Edition Class Cat2'!D9</f>
        <v>0</v>
      </c>
      <c r="D9" s="61" t="str">
        <f>IF(LEN($B9)&gt;0,VLOOKUP($C9,Engagés!$C$10:$G$250,4,FALSE),"")</f>
        <v/>
      </c>
      <c r="E9" s="61" t="str">
        <f>IF(LEN($B9)&gt;0,VLOOKUP($C9,Engagés!$C$10:$G$250,5,FALSE),"")</f>
        <v/>
      </c>
      <c r="F9" s="12" t="str">
        <f>IF(LEN($B9)&gt;0,VLOOKUP($C9,Engagés!$C$10:$K$250,6,FALSE),"")</f>
        <v/>
      </c>
      <c r="G9" s="12" t="str">
        <f>IF(LEN($B9)&gt;0,VLOOKUP($C9,Engagés!$C$10:$K$250,7,FALSE),"")</f>
        <v/>
      </c>
      <c r="H9" s="12" t="str">
        <f>IF(LEN($B9)&gt;0,VLOOKUP($C9,Engagés!$C$10:$K$250,8,FALSE),"")</f>
        <v/>
      </c>
      <c r="I9" s="12" t="str">
        <f>IF(LEN($B9)&gt;0,VLOOKUP($C9,Engagés!$C$10:$K$250,9,FALSE),"")</f>
        <v/>
      </c>
      <c r="J9" s="13" t="str">
        <f>IF(LEN($B9)&gt;0,VLOOKUP($C9,'Saisie CLASSEMENT'!$C$8:$H$252,6,FALSE),"")</f>
        <v/>
      </c>
      <c r="K9" s="14" t="str">
        <f>'Edition Class Cat2'!J9</f>
        <v/>
      </c>
    </row>
    <row r="10" spans="1:11" hidden="1">
      <c r="A10">
        <f t="shared" si="0"/>
        <v>0</v>
      </c>
      <c r="B10" s="11" t="str">
        <f>'Edition Class Cat2'!B10</f>
        <v/>
      </c>
      <c r="C10" s="11">
        <f>'Edition Class Cat2'!D10</f>
        <v>0</v>
      </c>
      <c r="D10" s="61" t="str">
        <f>IF(LEN($B10)&gt;0,VLOOKUP($C10,Engagés!$C$10:$G$250,4,FALSE),"")</f>
        <v/>
      </c>
      <c r="E10" s="61" t="str">
        <f>IF(LEN($B10)&gt;0,VLOOKUP($C10,Engagés!$C$10:$G$250,5,FALSE),"")</f>
        <v/>
      </c>
      <c r="F10" s="12" t="str">
        <f>IF(LEN($B10)&gt;0,VLOOKUP($C10,Engagés!$C$10:$K$250,6,FALSE),"")</f>
        <v/>
      </c>
      <c r="G10" s="12" t="str">
        <f>IF(LEN($B10)&gt;0,VLOOKUP($C10,Engagés!$C$10:$K$250,7,FALSE),"")</f>
        <v/>
      </c>
      <c r="H10" s="12" t="str">
        <f>IF(LEN($B10)&gt;0,VLOOKUP($C10,Engagés!$C$10:$K$250,8,FALSE),"")</f>
        <v/>
      </c>
      <c r="I10" s="12" t="str">
        <f>IF(LEN($B10)&gt;0,VLOOKUP($C10,Engagés!$C$10:$K$250,9,FALSE),"")</f>
        <v/>
      </c>
      <c r="J10" s="13" t="str">
        <f>IF(LEN($B10)&gt;0,VLOOKUP($C10,'Saisie CLASSEMENT'!$C$8:$H$252,6,FALSE),"")</f>
        <v/>
      </c>
      <c r="K10" s="14" t="str">
        <f>'Edition Class Cat2'!J10</f>
        <v/>
      </c>
    </row>
    <row r="11" spans="1:11" hidden="1">
      <c r="A11">
        <f t="shared" si="0"/>
        <v>0</v>
      </c>
      <c r="B11" s="11" t="str">
        <f>'Edition Class Cat2'!B11</f>
        <v/>
      </c>
      <c r="C11" s="11">
        <f>'Edition Class Cat2'!D11</f>
        <v>0</v>
      </c>
      <c r="D11" s="61" t="str">
        <f>IF(LEN($B11)&gt;0,VLOOKUP($C11,Engagés!$C$10:$G$250,4,FALSE),"")</f>
        <v/>
      </c>
      <c r="E11" s="61" t="str">
        <f>IF(LEN($B11)&gt;0,VLOOKUP($C11,Engagés!$C$10:$G$250,5,FALSE),"")</f>
        <v/>
      </c>
      <c r="F11" s="12" t="str">
        <f>IF(LEN($B11)&gt;0,VLOOKUP($C11,Engagés!$C$10:$K$250,6,FALSE),"")</f>
        <v/>
      </c>
      <c r="G11" s="12" t="str">
        <f>IF(LEN($B11)&gt;0,VLOOKUP($C11,Engagés!$C$10:$K$250,7,FALSE),"")</f>
        <v/>
      </c>
      <c r="H11" s="12" t="str">
        <f>IF(LEN($B11)&gt;0,VLOOKUP($C11,Engagés!$C$10:$K$250,8,FALSE),"")</f>
        <v/>
      </c>
      <c r="I11" s="12" t="str">
        <f>IF(LEN($B11)&gt;0,VLOOKUP($C11,Engagés!$C$10:$K$250,9,FALSE),"")</f>
        <v/>
      </c>
      <c r="J11" s="13" t="str">
        <f>IF(LEN($B11)&gt;0,VLOOKUP($C11,'Saisie CLASSEMENT'!$C$8:$H$252,6,FALSE),"")</f>
        <v/>
      </c>
      <c r="K11" s="14" t="str">
        <f>'Edition Class Cat2'!J11</f>
        <v/>
      </c>
    </row>
    <row r="12" spans="1:11" hidden="1">
      <c r="A12">
        <f t="shared" si="0"/>
        <v>0</v>
      </c>
      <c r="B12" s="11" t="str">
        <f>'Edition Class Cat2'!B12</f>
        <v/>
      </c>
      <c r="C12" s="11">
        <f>'Edition Class Cat2'!D12</f>
        <v>0</v>
      </c>
      <c r="D12" s="61" t="str">
        <f>IF(LEN($B12)&gt;0,VLOOKUP($C12,Engagés!$C$10:$G$250,4,FALSE),"")</f>
        <v/>
      </c>
      <c r="E12" s="61" t="str">
        <f>IF(LEN($B12)&gt;0,VLOOKUP($C12,Engagés!$C$10:$G$250,5,FALSE),"")</f>
        <v/>
      </c>
      <c r="F12" s="12" t="str">
        <f>IF(LEN($B12)&gt;0,VLOOKUP($C12,Engagés!$C$10:$K$250,6,FALSE),"")</f>
        <v/>
      </c>
      <c r="G12" s="12" t="str">
        <f>IF(LEN($B12)&gt;0,VLOOKUP($C12,Engagés!$C$10:$K$250,7,FALSE),"")</f>
        <v/>
      </c>
      <c r="H12" s="12" t="str">
        <f>IF(LEN($B12)&gt;0,VLOOKUP($C12,Engagés!$C$10:$K$250,8,FALSE),"")</f>
        <v/>
      </c>
      <c r="I12" s="12" t="str">
        <f>IF(LEN($B12)&gt;0,VLOOKUP($C12,Engagés!$C$10:$K$250,9,FALSE),"")</f>
        <v/>
      </c>
      <c r="J12" s="13" t="str">
        <f>IF(LEN($B12)&gt;0,VLOOKUP($C12,'Saisie CLASSEMENT'!$C$8:$H$252,6,FALSE),"")</f>
        <v/>
      </c>
      <c r="K12" s="14" t="str">
        <f>'Edition Class Cat2'!J12</f>
        <v/>
      </c>
    </row>
    <row r="13" spans="1:11" hidden="1">
      <c r="A13">
        <f t="shared" si="0"/>
        <v>0</v>
      </c>
      <c r="B13" s="11" t="str">
        <f>'Edition Class Cat2'!B13</f>
        <v/>
      </c>
      <c r="C13" s="11">
        <f>'Edition Class Cat2'!D13</f>
        <v>0</v>
      </c>
      <c r="D13" s="61" t="str">
        <f>IF(LEN($B13)&gt;0,VLOOKUP($C13,Engagés!$C$10:$G$250,4,FALSE),"")</f>
        <v/>
      </c>
      <c r="E13" s="61" t="str">
        <f>IF(LEN($B13)&gt;0,VLOOKUP($C13,Engagés!$C$10:$G$250,5,FALSE),"")</f>
        <v/>
      </c>
      <c r="F13" s="12" t="str">
        <f>IF(LEN($B13)&gt;0,VLOOKUP($C13,Engagés!$C$10:$K$250,6,FALSE),"")</f>
        <v/>
      </c>
      <c r="G13" s="12" t="str">
        <f>IF(LEN($B13)&gt;0,VLOOKUP($C13,Engagés!$C$10:$K$250,7,FALSE),"")</f>
        <v/>
      </c>
      <c r="H13" s="12" t="str">
        <f>IF(LEN($B13)&gt;0,VLOOKUP($C13,Engagés!$C$10:$K$250,8,FALSE),"")</f>
        <v/>
      </c>
      <c r="I13" s="12" t="str">
        <f>IF(LEN($B13)&gt;0,VLOOKUP($C13,Engagés!$C$10:$K$250,9,FALSE),"")</f>
        <v/>
      </c>
      <c r="J13" s="13" t="str">
        <f>IF(LEN($B13)&gt;0,VLOOKUP($C13,'Saisie CLASSEMENT'!$C$8:$H$252,6,FALSE),"")</f>
        <v/>
      </c>
      <c r="K13" s="14" t="str">
        <f>'Edition Class Cat2'!J13</f>
        <v/>
      </c>
    </row>
    <row r="14" spans="1:11" hidden="1">
      <c r="A14">
        <f t="shared" si="0"/>
        <v>0</v>
      </c>
      <c r="B14" s="11" t="str">
        <f>'Edition Class Cat2'!B14</f>
        <v/>
      </c>
      <c r="C14" s="11">
        <f>'Edition Class Cat2'!D14</f>
        <v>0</v>
      </c>
      <c r="D14" s="61" t="str">
        <f>IF(LEN($B14)&gt;0,VLOOKUP($C14,Engagés!$C$10:$G$250,4,FALSE),"")</f>
        <v/>
      </c>
      <c r="E14" s="61" t="str">
        <f>IF(LEN($B14)&gt;0,VLOOKUP($C14,Engagés!$C$10:$G$250,5,FALSE),"")</f>
        <v/>
      </c>
      <c r="F14" s="12" t="str">
        <f>IF(LEN($B14)&gt;0,VLOOKUP($C14,Engagés!$C$10:$K$250,6,FALSE),"")</f>
        <v/>
      </c>
      <c r="G14" s="12" t="str">
        <f>IF(LEN($B14)&gt;0,VLOOKUP($C14,Engagés!$C$10:$K$250,7,FALSE),"")</f>
        <v/>
      </c>
      <c r="H14" s="12" t="str">
        <f>IF(LEN($B14)&gt;0,VLOOKUP($C14,Engagés!$C$10:$K$250,8,FALSE),"")</f>
        <v/>
      </c>
      <c r="I14" s="12" t="str">
        <f>IF(LEN($B14)&gt;0,VLOOKUP($C14,Engagés!$C$10:$K$250,9,FALSE),"")</f>
        <v/>
      </c>
      <c r="J14" s="13" t="str">
        <f>IF(LEN($B14)&gt;0,VLOOKUP($C14,'Saisie CLASSEMENT'!$C$8:$H$252,6,FALSE),"")</f>
        <v/>
      </c>
      <c r="K14" s="14" t="str">
        <f>'Edition Class Cat2'!J14</f>
        <v/>
      </c>
    </row>
    <row r="15" spans="1:11" hidden="1">
      <c r="A15">
        <f t="shared" si="0"/>
        <v>0</v>
      </c>
      <c r="B15" s="11" t="str">
        <f>'Edition Class Cat2'!B15</f>
        <v/>
      </c>
      <c r="C15" s="11">
        <f>'Edition Class Cat2'!D15</f>
        <v>0</v>
      </c>
      <c r="D15" s="61" t="str">
        <f>IF(LEN($B15)&gt;0,VLOOKUP($C15,Engagés!$C$10:$G$250,4,FALSE),"")</f>
        <v/>
      </c>
      <c r="E15" s="61" t="str">
        <f>IF(LEN($B15)&gt;0,VLOOKUP($C15,Engagés!$C$10:$G$250,5,FALSE),"")</f>
        <v/>
      </c>
      <c r="F15" s="12" t="str">
        <f>IF(LEN($B15)&gt;0,VLOOKUP($C15,Engagés!$C$10:$K$250,6,FALSE),"")</f>
        <v/>
      </c>
      <c r="G15" s="12" t="str">
        <f>IF(LEN($B15)&gt;0,VLOOKUP($C15,Engagés!$C$10:$K$250,7,FALSE),"")</f>
        <v/>
      </c>
      <c r="H15" s="12" t="str">
        <f>IF(LEN($B15)&gt;0,VLOOKUP($C15,Engagés!$C$10:$K$250,8,FALSE),"")</f>
        <v/>
      </c>
      <c r="I15" s="12" t="str">
        <f>IF(LEN($B15)&gt;0,VLOOKUP($C15,Engagés!$C$10:$K$250,9,FALSE),"")</f>
        <v/>
      </c>
      <c r="J15" s="13" t="str">
        <f>IF(LEN($B15)&gt;0,VLOOKUP($C15,'Saisie CLASSEMENT'!$C$8:$H$252,6,FALSE),"")</f>
        <v/>
      </c>
      <c r="K15" s="14" t="str">
        <f>'Edition Class Cat2'!J15</f>
        <v/>
      </c>
    </row>
    <row r="16" spans="1:11" hidden="1">
      <c r="A16">
        <f t="shared" si="0"/>
        <v>0</v>
      </c>
      <c r="B16" s="11" t="str">
        <f>'Edition Class Cat2'!B16</f>
        <v/>
      </c>
      <c r="C16" s="11">
        <f>'Edition Class Cat2'!D16</f>
        <v>0</v>
      </c>
      <c r="D16" s="61" t="str">
        <f>IF(LEN($B16)&gt;0,VLOOKUP($C16,Engagés!$C$10:$G$250,4,FALSE),"")</f>
        <v/>
      </c>
      <c r="E16" s="61" t="str">
        <f>IF(LEN($B16)&gt;0,VLOOKUP($C16,Engagés!$C$10:$G$250,5,FALSE),"")</f>
        <v/>
      </c>
      <c r="F16" s="12" t="str">
        <f>IF(LEN($B16)&gt;0,VLOOKUP($C16,Engagés!$C$10:$K$250,6,FALSE),"")</f>
        <v/>
      </c>
      <c r="G16" s="12" t="str">
        <f>IF(LEN($B16)&gt;0,VLOOKUP($C16,Engagés!$C$10:$K$250,7,FALSE),"")</f>
        <v/>
      </c>
      <c r="H16" s="12" t="str">
        <f>IF(LEN($B16)&gt;0,VLOOKUP($C16,Engagés!$C$10:$K$250,8,FALSE),"")</f>
        <v/>
      </c>
      <c r="I16" s="12" t="str">
        <f>IF(LEN($B16)&gt;0,VLOOKUP($C16,Engagés!$C$10:$K$250,9,FALSE),"")</f>
        <v/>
      </c>
      <c r="J16" s="13" t="str">
        <f>IF(LEN($B16)&gt;0,VLOOKUP($C16,'Saisie CLASSEMENT'!$C$8:$H$252,6,FALSE),"")</f>
        <v/>
      </c>
      <c r="K16" s="14" t="str">
        <f>'Edition Class Cat2'!J16</f>
        <v/>
      </c>
    </row>
    <row r="17" spans="1:11" hidden="1">
      <c r="A17">
        <f t="shared" si="0"/>
        <v>0</v>
      </c>
      <c r="B17" s="11" t="str">
        <f>'Edition Class Cat2'!B17</f>
        <v/>
      </c>
      <c r="C17" s="11">
        <f>'Edition Class Cat2'!D17</f>
        <v>0</v>
      </c>
      <c r="D17" s="61" t="str">
        <f>IF(LEN($B17)&gt;0,VLOOKUP($C17,Engagés!$C$10:$G$250,4,FALSE),"")</f>
        <v/>
      </c>
      <c r="E17" s="61" t="str">
        <f>IF(LEN($B17)&gt;0,VLOOKUP($C17,Engagés!$C$10:$G$250,5,FALSE),"")</f>
        <v/>
      </c>
      <c r="F17" s="12" t="str">
        <f>IF(LEN($B17)&gt;0,VLOOKUP($C17,Engagés!$C$10:$K$250,6,FALSE),"")</f>
        <v/>
      </c>
      <c r="G17" s="12" t="str">
        <f>IF(LEN($B17)&gt;0,VLOOKUP($C17,Engagés!$C$10:$K$250,7,FALSE),"")</f>
        <v/>
      </c>
      <c r="H17" s="12" t="str">
        <f>IF(LEN($B17)&gt;0,VLOOKUP($C17,Engagés!$C$10:$K$250,8,FALSE),"")</f>
        <v/>
      </c>
      <c r="I17" s="12" t="str">
        <f>IF(LEN($B17)&gt;0,VLOOKUP($C17,Engagés!$C$10:$K$250,9,FALSE),"")</f>
        <v/>
      </c>
      <c r="J17" s="13" t="str">
        <f>IF(LEN($B17)&gt;0,VLOOKUP($C17,'Saisie CLASSEMENT'!$C$8:$H$252,6,FALSE),"")</f>
        <v/>
      </c>
      <c r="K17" s="14" t="str">
        <f>'Edition Class Cat2'!J17</f>
        <v/>
      </c>
    </row>
    <row r="18" spans="1:11" hidden="1">
      <c r="A18">
        <f t="shared" si="0"/>
        <v>0</v>
      </c>
      <c r="B18" s="11" t="str">
        <f>'Edition Class Cat2'!B18</f>
        <v/>
      </c>
      <c r="C18" s="11">
        <f>'Edition Class Cat2'!D18</f>
        <v>0</v>
      </c>
      <c r="D18" s="61" t="str">
        <f>IF(LEN($B18)&gt;0,VLOOKUP($C18,Engagés!$C$10:$G$250,4,FALSE),"")</f>
        <v/>
      </c>
      <c r="E18" s="61" t="str">
        <f>IF(LEN($B18)&gt;0,VLOOKUP($C18,Engagés!$C$10:$G$250,5,FALSE),"")</f>
        <v/>
      </c>
      <c r="F18" s="12" t="str">
        <f>IF(LEN($B18)&gt;0,VLOOKUP($C18,Engagés!$C$10:$K$250,6,FALSE),"")</f>
        <v/>
      </c>
      <c r="G18" s="12" t="str">
        <f>IF(LEN($B18)&gt;0,VLOOKUP($C18,Engagés!$C$10:$K$250,7,FALSE),"")</f>
        <v/>
      </c>
      <c r="H18" s="12" t="str">
        <f>IF(LEN($B18)&gt;0,VLOOKUP($C18,Engagés!$C$10:$K$250,8,FALSE),"")</f>
        <v/>
      </c>
      <c r="I18" s="12" t="str">
        <f>IF(LEN($B18)&gt;0,VLOOKUP($C18,Engagés!$C$10:$K$250,9,FALSE),"")</f>
        <v/>
      </c>
      <c r="J18" s="13" t="str">
        <f>IF(LEN($B18)&gt;0,VLOOKUP($C18,'Saisie CLASSEMENT'!$C$8:$H$252,6,FALSE),"")</f>
        <v/>
      </c>
      <c r="K18" s="14" t="str">
        <f>'Edition Class Cat2'!J18</f>
        <v/>
      </c>
    </row>
    <row r="19" spans="1:11" hidden="1">
      <c r="A19">
        <f t="shared" si="0"/>
        <v>0</v>
      </c>
      <c r="B19" s="11" t="str">
        <f>'Edition Class Cat2'!B19</f>
        <v/>
      </c>
      <c r="C19" s="11">
        <f>'Edition Class Cat2'!D19</f>
        <v>0</v>
      </c>
      <c r="D19" s="61" t="str">
        <f>IF(LEN($B19)&gt;0,VLOOKUP($C19,Engagés!$C$10:$G$250,4,FALSE),"")</f>
        <v/>
      </c>
      <c r="E19" s="61" t="str">
        <f>IF(LEN($B19)&gt;0,VLOOKUP($C19,Engagés!$C$10:$G$250,5,FALSE),"")</f>
        <v/>
      </c>
      <c r="F19" s="12" t="str">
        <f>IF(LEN($B19)&gt;0,VLOOKUP($C19,Engagés!$C$10:$K$250,6,FALSE),"")</f>
        <v/>
      </c>
      <c r="G19" s="12" t="str">
        <f>IF(LEN($B19)&gt;0,VLOOKUP($C19,Engagés!$C$10:$K$250,7,FALSE),"")</f>
        <v/>
      </c>
      <c r="H19" s="12" t="str">
        <f>IF(LEN($B19)&gt;0,VLOOKUP($C19,Engagés!$C$10:$K$250,8,FALSE),"")</f>
        <v/>
      </c>
      <c r="I19" s="12" t="str">
        <f>IF(LEN($B19)&gt;0,VLOOKUP($C19,Engagés!$C$10:$K$250,9,FALSE),"")</f>
        <v/>
      </c>
      <c r="J19" s="13" t="str">
        <f>IF(LEN($B19)&gt;0,VLOOKUP($C19,'Saisie CLASSEMENT'!$C$8:$H$252,6,FALSE),"")</f>
        <v/>
      </c>
      <c r="K19" s="14" t="str">
        <f>'Edition Class Cat2'!J19</f>
        <v/>
      </c>
    </row>
    <row r="20" spans="1:11" hidden="1">
      <c r="A20">
        <f t="shared" si="0"/>
        <v>0</v>
      </c>
      <c r="B20" s="11" t="str">
        <f>'Edition Class Cat2'!B20</f>
        <v/>
      </c>
      <c r="C20" s="11">
        <f>'Edition Class Cat2'!D20</f>
        <v>0</v>
      </c>
      <c r="D20" s="61" t="str">
        <f>IF(LEN($B20)&gt;0,VLOOKUP($C20,Engagés!$C$10:$G$250,4,FALSE),"")</f>
        <v/>
      </c>
      <c r="E20" s="61" t="str">
        <f>IF(LEN($B20)&gt;0,VLOOKUP($C20,Engagés!$C$10:$G$250,5,FALSE),"")</f>
        <v/>
      </c>
      <c r="F20" s="12" t="str">
        <f>IF(LEN($B20)&gt;0,VLOOKUP($C20,Engagés!$C$10:$K$250,6,FALSE),"")</f>
        <v/>
      </c>
      <c r="G20" s="12" t="str">
        <f>IF(LEN($B20)&gt;0,VLOOKUP($C20,Engagés!$C$10:$K$250,7,FALSE),"")</f>
        <v/>
      </c>
      <c r="H20" s="12" t="str">
        <f>IF(LEN($B20)&gt;0,VLOOKUP($C20,Engagés!$C$10:$K$250,8,FALSE),"")</f>
        <v/>
      </c>
      <c r="I20" s="12" t="str">
        <f>IF(LEN($B20)&gt;0,VLOOKUP($C20,Engagés!$C$10:$K$250,9,FALSE),"")</f>
        <v/>
      </c>
      <c r="J20" s="13" t="str">
        <f>IF(LEN($B20)&gt;0,VLOOKUP($C20,'Saisie CLASSEMENT'!$C$8:$H$252,6,FALSE),"")</f>
        <v/>
      </c>
      <c r="K20" s="14" t="str">
        <f>'Edition Class Cat2'!J20</f>
        <v/>
      </c>
    </row>
    <row r="21" spans="1:11" hidden="1">
      <c r="A21">
        <f t="shared" si="0"/>
        <v>0</v>
      </c>
      <c r="B21" s="11" t="str">
        <f>'Edition Class Cat2'!B21</f>
        <v/>
      </c>
      <c r="C21" s="11">
        <f>'Edition Class Cat2'!D21</f>
        <v>0</v>
      </c>
      <c r="D21" s="61" t="str">
        <f>IF(LEN($B21)&gt;0,VLOOKUP($C21,Engagés!$C$10:$G$250,4,FALSE),"")</f>
        <v/>
      </c>
      <c r="E21" s="61" t="str">
        <f>IF(LEN($B21)&gt;0,VLOOKUP($C21,Engagés!$C$10:$G$250,5,FALSE),"")</f>
        <v/>
      </c>
      <c r="F21" s="12" t="str">
        <f>IF(LEN($B21)&gt;0,VLOOKUP($C21,Engagés!$C$10:$K$250,6,FALSE),"")</f>
        <v/>
      </c>
      <c r="G21" s="12" t="str">
        <f>IF(LEN($B21)&gt;0,VLOOKUP($C21,Engagés!$C$10:$K$250,7,FALSE),"")</f>
        <v/>
      </c>
      <c r="H21" s="12" t="str">
        <f>IF(LEN($B21)&gt;0,VLOOKUP($C21,Engagés!$C$10:$K$250,8,FALSE),"")</f>
        <v/>
      </c>
      <c r="I21" s="12" t="str">
        <f>IF(LEN($B21)&gt;0,VLOOKUP($C21,Engagés!$C$10:$K$250,9,FALSE),"")</f>
        <v/>
      </c>
      <c r="J21" s="13" t="str">
        <f>IF(LEN($B21)&gt;0,VLOOKUP($C21,'Saisie CLASSEMENT'!$C$8:$H$252,6,FALSE),"")</f>
        <v/>
      </c>
      <c r="K21" s="14" t="str">
        <f>'Edition Class Cat2'!J21</f>
        <v/>
      </c>
    </row>
    <row r="22" spans="1:11" hidden="1">
      <c r="A22">
        <f t="shared" si="0"/>
        <v>0</v>
      </c>
      <c r="B22" s="11" t="str">
        <f>'Edition Class Cat2'!B22</f>
        <v/>
      </c>
      <c r="C22" s="11">
        <f>'Edition Class Cat2'!D22</f>
        <v>0</v>
      </c>
      <c r="D22" s="61" t="str">
        <f>IF(LEN($B22)&gt;0,VLOOKUP($C22,Engagés!$C$10:$G$250,4,FALSE),"")</f>
        <v/>
      </c>
      <c r="E22" s="61" t="str">
        <f>IF(LEN($B22)&gt;0,VLOOKUP($C22,Engagés!$C$10:$G$250,5,FALSE),"")</f>
        <v/>
      </c>
      <c r="F22" s="12" t="str">
        <f>IF(LEN($B22)&gt;0,VLOOKUP($C22,Engagés!$C$10:$K$250,6,FALSE),"")</f>
        <v/>
      </c>
      <c r="G22" s="12" t="str">
        <f>IF(LEN($B22)&gt;0,VLOOKUP($C22,Engagés!$C$10:$K$250,7,FALSE),"")</f>
        <v/>
      </c>
      <c r="H22" s="12" t="str">
        <f>IF(LEN($B22)&gt;0,VLOOKUP($C22,Engagés!$C$10:$K$250,8,FALSE),"")</f>
        <v/>
      </c>
      <c r="I22" s="12" t="str">
        <f>IF(LEN($B22)&gt;0,VLOOKUP($C22,Engagés!$C$10:$K$250,9,FALSE),"")</f>
        <v/>
      </c>
      <c r="J22" s="13" t="str">
        <f>IF(LEN($B22)&gt;0,VLOOKUP($C22,'Saisie CLASSEMENT'!$C$8:$H$252,6,FALSE),"")</f>
        <v/>
      </c>
      <c r="K22" s="14" t="str">
        <f>'Edition Class Cat2'!J22</f>
        <v/>
      </c>
    </row>
    <row r="23" spans="1:11" hidden="1">
      <c r="A23">
        <f t="shared" si="0"/>
        <v>0</v>
      </c>
      <c r="B23" s="11" t="str">
        <f>'Edition Class Cat2'!B23</f>
        <v/>
      </c>
      <c r="C23" s="11">
        <f>'Edition Class Cat2'!D23</f>
        <v>0</v>
      </c>
      <c r="D23" s="61" t="str">
        <f>IF(LEN($B23)&gt;0,VLOOKUP($C23,Engagés!$C$10:$G$250,4,FALSE),"")</f>
        <v/>
      </c>
      <c r="E23" s="61" t="str">
        <f>IF(LEN($B23)&gt;0,VLOOKUP($C23,Engagés!$C$10:$G$250,5,FALSE),"")</f>
        <v/>
      </c>
      <c r="F23" s="12" t="str">
        <f>IF(LEN($B23)&gt;0,VLOOKUP($C23,Engagés!$C$10:$K$250,6,FALSE),"")</f>
        <v/>
      </c>
      <c r="G23" s="12" t="str">
        <f>IF(LEN($B23)&gt;0,VLOOKUP($C23,Engagés!$C$10:$K$250,7,FALSE),"")</f>
        <v/>
      </c>
      <c r="H23" s="12" t="str">
        <f>IF(LEN($B23)&gt;0,VLOOKUP($C23,Engagés!$C$10:$K$250,8,FALSE),"")</f>
        <v/>
      </c>
      <c r="I23" s="12" t="str">
        <f>IF(LEN($B23)&gt;0,VLOOKUP($C23,Engagés!$C$10:$K$250,9,FALSE),"")</f>
        <v/>
      </c>
      <c r="J23" s="13" t="str">
        <f>IF(LEN($B23)&gt;0,VLOOKUP($C23,'Saisie CLASSEMENT'!$C$8:$H$252,6,FALSE),"")</f>
        <v/>
      </c>
      <c r="K23" s="14" t="str">
        <f>'Edition Class Cat2'!J23</f>
        <v/>
      </c>
    </row>
    <row r="24" spans="1:11" hidden="1">
      <c r="A24">
        <f t="shared" si="0"/>
        <v>0</v>
      </c>
      <c r="B24" s="11" t="str">
        <f>'Edition Class Cat2'!B24</f>
        <v/>
      </c>
      <c r="C24" s="11">
        <f>'Edition Class Cat2'!D24</f>
        <v>0</v>
      </c>
      <c r="D24" s="61" t="str">
        <f>IF(LEN($B24)&gt;0,VLOOKUP($C24,Engagés!$C$10:$G$250,4,FALSE),"")</f>
        <v/>
      </c>
      <c r="E24" s="61" t="str">
        <f>IF(LEN($B24)&gt;0,VLOOKUP($C24,Engagés!$C$10:$G$250,5,FALSE),"")</f>
        <v/>
      </c>
      <c r="F24" s="12" t="str">
        <f>IF(LEN($B24)&gt;0,VLOOKUP($C24,Engagés!$C$10:$K$250,6,FALSE),"")</f>
        <v/>
      </c>
      <c r="G24" s="12" t="str">
        <f>IF(LEN($B24)&gt;0,VLOOKUP($C24,Engagés!$C$10:$K$250,7,FALSE),"")</f>
        <v/>
      </c>
      <c r="H24" s="12" t="str">
        <f>IF(LEN($B24)&gt;0,VLOOKUP($C24,Engagés!$C$10:$K$250,8,FALSE),"")</f>
        <v/>
      </c>
      <c r="I24" s="12" t="str">
        <f>IF(LEN($B24)&gt;0,VLOOKUP($C24,Engagés!$C$10:$K$250,9,FALSE),"")</f>
        <v/>
      </c>
      <c r="J24" s="13" t="str">
        <f>IF(LEN($B24)&gt;0,VLOOKUP($C24,'Saisie CLASSEMENT'!$C$8:$H$252,6,FALSE),"")</f>
        <v/>
      </c>
      <c r="K24" s="14" t="str">
        <f>'Edition Class Cat2'!J24</f>
        <v/>
      </c>
    </row>
    <row r="25" spans="1:11" hidden="1">
      <c r="A25">
        <f t="shared" si="0"/>
        <v>0</v>
      </c>
      <c r="B25" s="11" t="str">
        <f>'Edition Class Cat2'!B25</f>
        <v/>
      </c>
      <c r="C25" s="11">
        <f>'Edition Class Cat2'!D25</f>
        <v>0</v>
      </c>
      <c r="D25" s="61" t="str">
        <f>IF(LEN($B25)&gt;0,VLOOKUP($C25,Engagés!$C$10:$G$250,4,FALSE),"")</f>
        <v/>
      </c>
      <c r="E25" s="61" t="str">
        <f>IF(LEN($B25)&gt;0,VLOOKUP($C25,Engagés!$C$10:$G$250,5,FALSE),"")</f>
        <v/>
      </c>
      <c r="F25" s="12" t="str">
        <f>IF(LEN($B25)&gt;0,VLOOKUP($C25,Engagés!$C$10:$K$250,6,FALSE),"")</f>
        <v/>
      </c>
      <c r="G25" s="12" t="str">
        <f>IF(LEN($B25)&gt;0,VLOOKUP($C25,Engagés!$C$10:$K$250,7,FALSE),"")</f>
        <v/>
      </c>
      <c r="H25" s="12" t="str">
        <f>IF(LEN($B25)&gt;0,VLOOKUP($C25,Engagés!$C$10:$K$250,8,FALSE),"")</f>
        <v/>
      </c>
      <c r="I25" s="12" t="str">
        <f>IF(LEN($B25)&gt;0,VLOOKUP($C25,Engagés!$C$10:$K$250,9,FALSE),"")</f>
        <v/>
      </c>
      <c r="J25" s="13" t="str">
        <f>IF(LEN($B25)&gt;0,VLOOKUP($C25,'Saisie CLASSEMENT'!$C$8:$H$252,6,FALSE),"")</f>
        <v/>
      </c>
      <c r="K25" s="14" t="str">
        <f>'Edition Class Cat2'!J25</f>
        <v/>
      </c>
    </row>
    <row r="26" spans="1:11" hidden="1">
      <c r="A26">
        <f t="shared" si="0"/>
        <v>0</v>
      </c>
      <c r="B26" s="11" t="str">
        <f>'Edition Class Cat2'!B26</f>
        <v/>
      </c>
      <c r="C26" s="11">
        <f>'Edition Class Cat2'!D26</f>
        <v>0</v>
      </c>
      <c r="D26" s="61" t="str">
        <f>IF(LEN($B26)&gt;0,VLOOKUP($C26,Engagés!$C$10:$G$250,4,FALSE),"")</f>
        <v/>
      </c>
      <c r="E26" s="61" t="str">
        <f>IF(LEN($B26)&gt;0,VLOOKUP($C26,Engagés!$C$10:$G$250,5,FALSE),"")</f>
        <v/>
      </c>
      <c r="F26" s="12" t="str">
        <f>IF(LEN($B26)&gt;0,VLOOKUP($C26,Engagés!$C$10:$K$250,6,FALSE),"")</f>
        <v/>
      </c>
      <c r="G26" s="12" t="str">
        <f>IF(LEN($B26)&gt;0,VLOOKUP($C26,Engagés!$C$10:$K$250,7,FALSE),"")</f>
        <v/>
      </c>
      <c r="H26" s="12" t="str">
        <f>IF(LEN($B26)&gt;0,VLOOKUP($C26,Engagés!$C$10:$K$250,8,FALSE),"")</f>
        <v/>
      </c>
      <c r="I26" s="12" t="str">
        <f>IF(LEN($B26)&gt;0,VLOOKUP($C26,Engagés!$C$10:$K$250,9,FALSE),"")</f>
        <v/>
      </c>
      <c r="J26" s="13" t="str">
        <f>IF(LEN($B26)&gt;0,VLOOKUP($C26,'Saisie CLASSEMENT'!$C$8:$H$252,6,FALSE),"")</f>
        <v/>
      </c>
      <c r="K26" s="14" t="str">
        <f>'Edition Class Cat2'!J26</f>
        <v/>
      </c>
    </row>
    <row r="27" spans="1:11" hidden="1">
      <c r="A27">
        <f t="shared" si="0"/>
        <v>0</v>
      </c>
      <c r="B27" s="11" t="str">
        <f>'Edition Class Cat2'!B27</f>
        <v/>
      </c>
      <c r="C27" s="11">
        <f>'Edition Class Cat2'!D27</f>
        <v>0</v>
      </c>
      <c r="D27" s="61" t="str">
        <f>IF(LEN($B27)&gt;0,VLOOKUP($C27,Engagés!$C$10:$G$250,4,FALSE),"")</f>
        <v/>
      </c>
      <c r="E27" s="61" t="str">
        <f>IF(LEN($B27)&gt;0,VLOOKUP($C27,Engagés!$C$10:$G$250,5,FALSE),"")</f>
        <v/>
      </c>
      <c r="F27" s="12" t="str">
        <f>IF(LEN($B27)&gt;0,VLOOKUP($C27,Engagés!$C$10:$K$250,6,FALSE),"")</f>
        <v/>
      </c>
      <c r="G27" s="12" t="str">
        <f>IF(LEN($B27)&gt;0,VLOOKUP($C27,Engagés!$C$10:$K$250,7,FALSE),"")</f>
        <v/>
      </c>
      <c r="H27" s="12" t="str">
        <f>IF(LEN($B27)&gt;0,VLOOKUP($C27,Engagés!$C$10:$K$250,8,FALSE),"")</f>
        <v/>
      </c>
      <c r="I27" s="12" t="str">
        <f>IF(LEN($B27)&gt;0,VLOOKUP($C27,Engagés!$C$10:$K$250,9,FALSE),"")</f>
        <v/>
      </c>
      <c r="J27" s="13" t="str">
        <f>IF(LEN($B27)&gt;0,VLOOKUP($C27,'Saisie CLASSEMENT'!$C$8:$H$252,6,FALSE),"")</f>
        <v/>
      </c>
      <c r="K27" s="14" t="str">
        <f>'Edition Class Cat2'!J27</f>
        <v/>
      </c>
    </row>
    <row r="28" spans="1:11" hidden="1">
      <c r="A28">
        <f t="shared" si="0"/>
        <v>0</v>
      </c>
      <c r="B28" s="11" t="str">
        <f>'Edition Class Cat2'!B28</f>
        <v/>
      </c>
      <c r="C28" s="11">
        <f>'Edition Class Cat2'!D28</f>
        <v>0</v>
      </c>
      <c r="D28" s="61" t="str">
        <f>IF(LEN($B28)&gt;0,VLOOKUP($C28,Engagés!$C$10:$G$250,4,FALSE),"")</f>
        <v/>
      </c>
      <c r="E28" s="61" t="str">
        <f>IF(LEN($B28)&gt;0,VLOOKUP($C28,Engagés!$C$10:$G$250,5,FALSE),"")</f>
        <v/>
      </c>
      <c r="F28" s="12" t="str">
        <f>IF(LEN($B28)&gt;0,VLOOKUP($C28,Engagés!$C$10:$K$250,6,FALSE),"")</f>
        <v/>
      </c>
      <c r="G28" s="12" t="str">
        <f>IF(LEN($B28)&gt;0,VLOOKUP($C28,Engagés!$C$10:$K$250,7,FALSE),"")</f>
        <v/>
      </c>
      <c r="H28" s="12" t="str">
        <f>IF(LEN($B28)&gt;0,VLOOKUP($C28,Engagés!$C$10:$K$250,8,FALSE),"")</f>
        <v/>
      </c>
      <c r="I28" s="12" t="str">
        <f>IF(LEN($B28)&gt;0,VLOOKUP($C28,Engagés!$C$10:$K$250,9,FALSE),"")</f>
        <v/>
      </c>
      <c r="J28" s="13" t="str">
        <f>IF(LEN($B28)&gt;0,VLOOKUP($C28,'Saisie CLASSEMENT'!$C$8:$H$252,6,FALSE),"")</f>
        <v/>
      </c>
      <c r="K28" s="14" t="str">
        <f>'Edition Class Cat2'!J28</f>
        <v/>
      </c>
    </row>
    <row r="29" spans="1:11" hidden="1">
      <c r="A29">
        <f t="shared" si="0"/>
        <v>0</v>
      </c>
      <c r="B29" s="11" t="str">
        <f>'Edition Class Cat2'!B29</f>
        <v/>
      </c>
      <c r="C29" s="11">
        <f>'Edition Class Cat2'!D29</f>
        <v>0</v>
      </c>
      <c r="D29" s="61" t="str">
        <f>IF(LEN($B29)&gt;0,VLOOKUP($C29,Engagés!$C$10:$G$250,4,FALSE),"")</f>
        <v/>
      </c>
      <c r="E29" s="61" t="str">
        <f>IF(LEN($B29)&gt;0,VLOOKUP($C29,Engagés!$C$10:$G$250,5,FALSE),"")</f>
        <v/>
      </c>
      <c r="F29" s="12" t="str">
        <f>IF(LEN($B29)&gt;0,VLOOKUP($C29,Engagés!$C$10:$K$250,6,FALSE),"")</f>
        <v/>
      </c>
      <c r="G29" s="12" t="str">
        <f>IF(LEN($B29)&gt;0,VLOOKUP($C29,Engagés!$C$10:$K$250,7,FALSE),"")</f>
        <v/>
      </c>
      <c r="H29" s="12" t="str">
        <f>IF(LEN($B29)&gt;0,VLOOKUP($C29,Engagés!$C$10:$K$250,8,FALSE),"")</f>
        <v/>
      </c>
      <c r="I29" s="12" t="str">
        <f>IF(LEN($B29)&gt;0,VLOOKUP($C29,Engagés!$C$10:$K$250,9,FALSE),"")</f>
        <v/>
      </c>
      <c r="J29" s="13" t="str">
        <f>IF(LEN($B29)&gt;0,VLOOKUP($C29,'Saisie CLASSEMENT'!$C$8:$H$252,6,FALSE),"")</f>
        <v/>
      </c>
      <c r="K29" s="14" t="str">
        <f>'Edition Class Cat2'!J29</f>
        <v/>
      </c>
    </row>
    <row r="30" spans="1:11" hidden="1">
      <c r="A30">
        <f t="shared" si="0"/>
        <v>0</v>
      </c>
      <c r="B30" s="11" t="str">
        <f>'Edition Class Cat2'!B30</f>
        <v/>
      </c>
      <c r="C30" s="11">
        <f>'Edition Class Cat2'!D30</f>
        <v>0</v>
      </c>
      <c r="D30" s="61" t="str">
        <f>IF(LEN($B30)&gt;0,VLOOKUP($C30,Engagés!$C$10:$G$250,4,FALSE),"")</f>
        <v/>
      </c>
      <c r="E30" s="61" t="str">
        <f>IF(LEN($B30)&gt;0,VLOOKUP($C30,Engagés!$C$10:$G$250,5,FALSE),"")</f>
        <v/>
      </c>
      <c r="F30" s="12" t="str">
        <f>IF(LEN($B30)&gt;0,VLOOKUP($C30,Engagés!$C$10:$K$250,6,FALSE),"")</f>
        <v/>
      </c>
      <c r="G30" s="12" t="str">
        <f>IF(LEN($B30)&gt;0,VLOOKUP($C30,Engagés!$C$10:$K$250,7,FALSE),"")</f>
        <v/>
      </c>
      <c r="H30" s="12" t="str">
        <f>IF(LEN($B30)&gt;0,VLOOKUP($C30,Engagés!$C$10:$K$250,8,FALSE),"")</f>
        <v/>
      </c>
      <c r="I30" s="12" t="str">
        <f>IF(LEN($B30)&gt;0,VLOOKUP($C30,Engagés!$C$10:$K$250,9,FALSE),"")</f>
        <v/>
      </c>
      <c r="J30" s="13" t="str">
        <f>IF(LEN($B30)&gt;0,VLOOKUP($C30,'Saisie CLASSEMENT'!$C$8:$H$252,6,FALSE),"")</f>
        <v/>
      </c>
      <c r="K30" s="14" t="str">
        <f>'Edition Class Cat2'!J30</f>
        <v/>
      </c>
    </row>
    <row r="31" spans="1:11" hidden="1">
      <c r="A31">
        <f t="shared" si="0"/>
        <v>0</v>
      </c>
      <c r="B31" s="11" t="str">
        <f>'Edition Class Cat2'!B31</f>
        <v/>
      </c>
      <c r="C31" s="11">
        <f>'Edition Class Cat2'!D31</f>
        <v>0</v>
      </c>
      <c r="D31" s="61" t="str">
        <f>IF(LEN($B31)&gt;0,VLOOKUP($C31,Engagés!$C$10:$G$250,4,FALSE),"")</f>
        <v/>
      </c>
      <c r="E31" s="61" t="str">
        <f>IF(LEN($B31)&gt;0,VLOOKUP($C31,Engagés!$C$10:$G$250,5,FALSE),"")</f>
        <v/>
      </c>
      <c r="F31" s="12" t="str">
        <f>IF(LEN($B31)&gt;0,VLOOKUP($C31,Engagés!$C$10:$K$250,6,FALSE),"")</f>
        <v/>
      </c>
      <c r="G31" s="12" t="str">
        <f>IF(LEN($B31)&gt;0,VLOOKUP($C31,Engagés!$C$10:$K$250,7,FALSE),"")</f>
        <v/>
      </c>
      <c r="H31" s="12" t="str">
        <f>IF(LEN($B31)&gt;0,VLOOKUP($C31,Engagés!$C$10:$K$250,8,FALSE),"")</f>
        <v/>
      </c>
      <c r="I31" s="12" t="str">
        <f>IF(LEN($B31)&gt;0,VLOOKUP($C31,Engagés!$C$10:$K$250,9,FALSE),"")</f>
        <v/>
      </c>
      <c r="J31" s="13" t="str">
        <f>IF(LEN($B31)&gt;0,VLOOKUP($C31,'Saisie CLASSEMENT'!$C$8:$H$252,6,FALSE),"")</f>
        <v/>
      </c>
      <c r="K31" s="14" t="str">
        <f>'Edition Class Cat2'!J31</f>
        <v/>
      </c>
    </row>
    <row r="32" spans="1:11" hidden="1">
      <c r="A32">
        <f t="shared" si="0"/>
        <v>0</v>
      </c>
      <c r="B32" s="11" t="str">
        <f>'Edition Class Cat2'!B32</f>
        <v/>
      </c>
      <c r="C32" s="11">
        <f>'Edition Class Cat2'!D32</f>
        <v>0</v>
      </c>
      <c r="D32" s="61" t="str">
        <f>IF(LEN($B32)&gt;0,VLOOKUP($C32,Engagés!$C$10:$G$250,4,FALSE),"")</f>
        <v/>
      </c>
      <c r="E32" s="61" t="str">
        <f>IF(LEN($B32)&gt;0,VLOOKUP($C32,Engagés!$C$10:$G$250,5,FALSE),"")</f>
        <v/>
      </c>
      <c r="F32" s="12" t="str">
        <f>IF(LEN($B32)&gt;0,VLOOKUP($C32,Engagés!$C$10:$K$250,6,FALSE),"")</f>
        <v/>
      </c>
      <c r="G32" s="12" t="str">
        <f>IF(LEN($B32)&gt;0,VLOOKUP($C32,Engagés!$C$10:$K$250,7,FALSE),"")</f>
        <v/>
      </c>
      <c r="H32" s="12" t="str">
        <f>IF(LEN($B32)&gt;0,VLOOKUP($C32,Engagés!$C$10:$K$250,8,FALSE),"")</f>
        <v/>
      </c>
      <c r="I32" s="12" t="str">
        <f>IF(LEN($B32)&gt;0,VLOOKUP($C32,Engagés!$C$10:$K$250,9,FALSE),"")</f>
        <v/>
      </c>
      <c r="J32" s="13" t="str">
        <f>IF(LEN($B32)&gt;0,VLOOKUP($C32,'Saisie CLASSEMENT'!$C$8:$H$252,6,FALSE),"")</f>
        <v/>
      </c>
      <c r="K32" s="14" t="str">
        <f>'Edition Class Cat2'!J32</f>
        <v/>
      </c>
    </row>
    <row r="33" spans="1:11" hidden="1">
      <c r="A33">
        <f t="shared" si="0"/>
        <v>0</v>
      </c>
      <c r="B33" s="11" t="str">
        <f>'Edition Class Cat2'!B33</f>
        <v/>
      </c>
      <c r="C33" s="11">
        <f>'Edition Class Cat2'!D33</f>
        <v>0</v>
      </c>
      <c r="D33" s="61" t="str">
        <f>IF(LEN($B33)&gt;0,VLOOKUP($C33,Engagés!$C$10:$G$250,4,FALSE),"")</f>
        <v/>
      </c>
      <c r="E33" s="61" t="str">
        <f>IF(LEN($B33)&gt;0,VLOOKUP($C33,Engagés!$C$10:$G$250,5,FALSE),"")</f>
        <v/>
      </c>
      <c r="F33" s="12" t="str">
        <f>IF(LEN($B33)&gt;0,VLOOKUP($C33,Engagés!$C$10:$K$250,6,FALSE),"")</f>
        <v/>
      </c>
      <c r="G33" s="12" t="str">
        <f>IF(LEN($B33)&gt;0,VLOOKUP($C33,Engagés!$C$10:$K$250,7,FALSE),"")</f>
        <v/>
      </c>
      <c r="H33" s="12" t="str">
        <f>IF(LEN($B33)&gt;0,VLOOKUP($C33,Engagés!$C$10:$K$250,8,FALSE),"")</f>
        <v/>
      </c>
      <c r="I33" s="12" t="str">
        <f>IF(LEN($B33)&gt;0,VLOOKUP($C33,Engagés!$C$10:$K$250,9,FALSE),"")</f>
        <v/>
      </c>
      <c r="J33" s="13" t="str">
        <f>IF(LEN($B33)&gt;0,VLOOKUP($C33,'Saisie CLASSEMENT'!$C$8:$H$252,6,FALSE),"")</f>
        <v/>
      </c>
      <c r="K33" s="14" t="str">
        <f>'Edition Class Cat2'!J33</f>
        <v/>
      </c>
    </row>
    <row r="34" spans="1:11" hidden="1">
      <c r="A34">
        <f t="shared" si="0"/>
        <v>0</v>
      </c>
      <c r="B34" s="11" t="str">
        <f>'Edition Class Cat2'!B34</f>
        <v/>
      </c>
      <c r="C34" s="11">
        <f>'Edition Class Cat2'!D34</f>
        <v>0</v>
      </c>
      <c r="D34" s="61" t="str">
        <f>IF(LEN($B34)&gt;0,VLOOKUP($C34,Engagés!$C$10:$G$250,4,FALSE),"")</f>
        <v/>
      </c>
      <c r="E34" s="61" t="str">
        <f>IF(LEN($B34)&gt;0,VLOOKUP($C34,Engagés!$C$10:$G$250,5,FALSE),"")</f>
        <v/>
      </c>
      <c r="F34" s="12" t="str">
        <f>IF(LEN($B34)&gt;0,VLOOKUP($C34,Engagés!$C$10:$K$250,6,FALSE),"")</f>
        <v/>
      </c>
      <c r="G34" s="12" t="str">
        <f>IF(LEN($B34)&gt;0,VLOOKUP($C34,Engagés!$C$10:$K$250,7,FALSE),"")</f>
        <v/>
      </c>
      <c r="H34" s="12" t="str">
        <f>IF(LEN($B34)&gt;0,VLOOKUP($C34,Engagés!$C$10:$K$250,8,FALSE),"")</f>
        <v/>
      </c>
      <c r="I34" s="12" t="str">
        <f>IF(LEN($B34)&gt;0,VLOOKUP($C34,Engagés!$C$10:$K$250,9,FALSE),"")</f>
        <v/>
      </c>
      <c r="J34" s="13" t="str">
        <f>IF(LEN($B34)&gt;0,VLOOKUP($C34,'Saisie CLASSEMENT'!$C$8:$H$252,6,FALSE),"")</f>
        <v/>
      </c>
      <c r="K34" s="14" t="str">
        <f>'Edition Class Cat2'!J34</f>
        <v/>
      </c>
    </row>
    <row r="35" spans="1:11" hidden="1">
      <c r="A35">
        <f t="shared" si="0"/>
        <v>0</v>
      </c>
      <c r="B35" s="11" t="str">
        <f>'Edition Class Cat2'!B35</f>
        <v/>
      </c>
      <c r="C35" s="11">
        <f>'Edition Class Cat2'!D35</f>
        <v>0</v>
      </c>
      <c r="D35" s="61" t="str">
        <f>IF(LEN($B35)&gt;0,VLOOKUP($C35,Engagés!$C$10:$G$250,4,FALSE),"")</f>
        <v/>
      </c>
      <c r="E35" s="61" t="str">
        <f>IF(LEN($B35)&gt;0,VLOOKUP($C35,Engagés!$C$10:$G$250,5,FALSE),"")</f>
        <v/>
      </c>
      <c r="F35" s="12" t="str">
        <f>IF(LEN($B35)&gt;0,VLOOKUP($C35,Engagés!$C$10:$K$250,6,FALSE),"")</f>
        <v/>
      </c>
      <c r="G35" s="12" t="str">
        <f>IF(LEN($B35)&gt;0,VLOOKUP($C35,Engagés!$C$10:$K$250,7,FALSE),"")</f>
        <v/>
      </c>
      <c r="H35" s="12" t="str">
        <f>IF(LEN($B35)&gt;0,VLOOKUP($C35,Engagés!$C$10:$K$250,8,FALSE),"")</f>
        <v/>
      </c>
      <c r="I35" s="12" t="str">
        <f>IF(LEN($B35)&gt;0,VLOOKUP($C35,Engagés!$C$10:$K$250,9,FALSE),"")</f>
        <v/>
      </c>
      <c r="J35" s="13" t="str">
        <f>IF(LEN($B35)&gt;0,VLOOKUP($C35,'Saisie CLASSEMENT'!$C$8:$H$252,6,FALSE),"")</f>
        <v/>
      </c>
      <c r="K35" s="14" t="str">
        <f>'Edition Class Cat2'!J35</f>
        <v/>
      </c>
    </row>
    <row r="36" spans="1:11" hidden="1">
      <c r="A36">
        <f t="shared" si="0"/>
        <v>0</v>
      </c>
      <c r="B36" s="11" t="str">
        <f>'Edition Class Cat2'!B36</f>
        <v/>
      </c>
      <c r="C36" s="11">
        <f>'Edition Class Cat2'!D36</f>
        <v>0</v>
      </c>
      <c r="D36" s="61" t="str">
        <f>IF(LEN($B36)&gt;0,VLOOKUP($C36,Engagés!$C$10:$G$250,4,FALSE),"")</f>
        <v/>
      </c>
      <c r="E36" s="61" t="str">
        <f>IF(LEN($B36)&gt;0,VLOOKUP($C36,Engagés!$C$10:$G$250,5,FALSE),"")</f>
        <v/>
      </c>
      <c r="F36" s="12" t="str">
        <f>IF(LEN($B36)&gt;0,VLOOKUP($C36,Engagés!$C$10:$K$250,6,FALSE),"")</f>
        <v/>
      </c>
      <c r="G36" s="12" t="str">
        <f>IF(LEN($B36)&gt;0,VLOOKUP($C36,Engagés!$C$10:$K$250,7,FALSE),"")</f>
        <v/>
      </c>
      <c r="H36" s="12" t="str">
        <f>IF(LEN($B36)&gt;0,VLOOKUP($C36,Engagés!$C$10:$K$250,8,FALSE),"")</f>
        <v/>
      </c>
      <c r="I36" s="12" t="str">
        <f>IF(LEN($B36)&gt;0,VLOOKUP($C36,Engagés!$C$10:$K$250,9,FALSE),"")</f>
        <v/>
      </c>
      <c r="J36" s="13" t="str">
        <f>IF(LEN($B36)&gt;0,VLOOKUP($C36,'Saisie CLASSEMENT'!$C$8:$H$252,6,FALSE),"")</f>
        <v/>
      </c>
      <c r="K36" s="14" t="str">
        <f>'Edition Class Cat2'!J36</f>
        <v/>
      </c>
    </row>
    <row r="37" spans="1:11" hidden="1">
      <c r="A37">
        <f t="shared" si="0"/>
        <v>0</v>
      </c>
      <c r="B37" s="11" t="str">
        <f>'Edition Class Cat2'!B37</f>
        <v/>
      </c>
      <c r="C37" s="11">
        <f>'Edition Class Cat2'!D37</f>
        <v>0</v>
      </c>
      <c r="D37" s="61" t="str">
        <f>IF(LEN($B37)&gt;0,VLOOKUP($C37,Engagés!$C$10:$G$250,4,FALSE),"")</f>
        <v/>
      </c>
      <c r="E37" s="61" t="str">
        <f>IF(LEN($B37)&gt;0,VLOOKUP($C37,Engagés!$C$10:$G$250,5,FALSE),"")</f>
        <v/>
      </c>
      <c r="F37" s="12" t="str">
        <f>IF(LEN($B37)&gt;0,VLOOKUP($C37,Engagés!$C$10:$K$250,6,FALSE),"")</f>
        <v/>
      </c>
      <c r="G37" s="12" t="str">
        <f>IF(LEN($B37)&gt;0,VLOOKUP($C37,Engagés!$C$10:$K$250,7,FALSE),"")</f>
        <v/>
      </c>
      <c r="H37" s="12" t="str">
        <f>IF(LEN($B37)&gt;0,VLOOKUP($C37,Engagés!$C$10:$K$250,8,FALSE),"")</f>
        <v/>
      </c>
      <c r="I37" s="12" t="str">
        <f>IF(LEN($B37)&gt;0,VLOOKUP($C37,Engagés!$C$10:$K$250,9,FALSE),"")</f>
        <v/>
      </c>
      <c r="J37" s="13" t="str">
        <f>IF(LEN($B37)&gt;0,VLOOKUP($C37,'Saisie CLASSEMENT'!$C$8:$H$252,6,FALSE),"")</f>
        <v/>
      </c>
      <c r="K37" s="14" t="str">
        <f>'Edition Class Cat2'!J37</f>
        <v/>
      </c>
    </row>
    <row r="38" spans="1:11" hidden="1">
      <c r="A38">
        <f t="shared" si="0"/>
        <v>0</v>
      </c>
      <c r="B38" s="11" t="str">
        <f>'Edition Class Cat2'!B38</f>
        <v/>
      </c>
      <c r="C38" s="11">
        <f>'Edition Class Cat2'!D38</f>
        <v>0</v>
      </c>
      <c r="D38" s="61" t="str">
        <f>IF(LEN($B38)&gt;0,VLOOKUP($C38,Engagés!$C$10:$G$250,4,FALSE),"")</f>
        <v/>
      </c>
      <c r="E38" s="61" t="str">
        <f>IF(LEN($B38)&gt;0,VLOOKUP($C38,Engagés!$C$10:$G$250,5,FALSE),"")</f>
        <v/>
      </c>
      <c r="F38" s="12" t="str">
        <f>IF(LEN($B38)&gt;0,VLOOKUP($C38,Engagés!$C$10:$K$250,6,FALSE),"")</f>
        <v/>
      </c>
      <c r="G38" s="12" t="str">
        <f>IF(LEN($B38)&gt;0,VLOOKUP($C38,Engagés!$C$10:$K$250,7,FALSE),"")</f>
        <v/>
      </c>
      <c r="H38" s="12" t="str">
        <f>IF(LEN($B38)&gt;0,VLOOKUP($C38,Engagés!$C$10:$K$250,8,FALSE),"")</f>
        <v/>
      </c>
      <c r="I38" s="12" t="str">
        <f>IF(LEN($B38)&gt;0,VLOOKUP($C38,Engagés!$C$10:$K$250,9,FALSE),"")</f>
        <v/>
      </c>
      <c r="J38" s="13" t="str">
        <f>IF(LEN($B38)&gt;0,VLOOKUP($C38,'Saisie CLASSEMENT'!$C$8:$H$252,6,FALSE),"")</f>
        <v/>
      </c>
      <c r="K38" s="14" t="str">
        <f>'Edition Class Cat2'!J38</f>
        <v/>
      </c>
    </row>
    <row r="39" spans="1:11" hidden="1">
      <c r="A39">
        <f t="shared" si="0"/>
        <v>0</v>
      </c>
      <c r="B39" s="11" t="str">
        <f>'Edition Class Cat2'!B39</f>
        <v/>
      </c>
      <c r="C39" s="11">
        <f>'Edition Class Cat2'!D39</f>
        <v>0</v>
      </c>
      <c r="D39" s="61" t="str">
        <f>IF(LEN($B39)&gt;0,VLOOKUP($C39,Engagés!$C$10:$G$250,4,FALSE),"")</f>
        <v/>
      </c>
      <c r="E39" s="61" t="str">
        <f>IF(LEN($B39)&gt;0,VLOOKUP($C39,Engagés!$C$10:$G$250,5,FALSE),"")</f>
        <v/>
      </c>
      <c r="F39" s="12" t="str">
        <f>IF(LEN($B39)&gt;0,VLOOKUP($C39,Engagés!$C$10:$K$250,6,FALSE),"")</f>
        <v/>
      </c>
      <c r="G39" s="12" t="str">
        <f>IF(LEN($B39)&gt;0,VLOOKUP($C39,Engagés!$C$10:$K$250,7,FALSE),"")</f>
        <v/>
      </c>
      <c r="H39" s="12" t="str">
        <f>IF(LEN($B39)&gt;0,VLOOKUP($C39,Engagés!$C$10:$K$250,8,FALSE),"")</f>
        <v/>
      </c>
      <c r="I39" s="12" t="str">
        <f>IF(LEN($B39)&gt;0,VLOOKUP($C39,Engagés!$C$10:$K$250,9,FALSE),"")</f>
        <v/>
      </c>
      <c r="J39" s="13" t="str">
        <f>IF(LEN($B39)&gt;0,VLOOKUP($C39,'Saisie CLASSEMENT'!$C$8:$H$252,6,FALSE),"")</f>
        <v/>
      </c>
      <c r="K39" s="14" t="str">
        <f>'Edition Class Cat2'!J39</f>
        <v/>
      </c>
    </row>
    <row r="40" spans="1:11" hidden="1">
      <c r="B40" s="11" t="str">
        <f>'Edition Class Cat2'!B40</f>
        <v/>
      </c>
      <c r="C40" s="11">
        <f>'Edition Class Cat2'!D40</f>
        <v>0</v>
      </c>
      <c r="D40" s="61" t="str">
        <f>IF(LEN($B40)&gt;0,VLOOKUP($C40,Engagés!$C$10:$G$250,4,FALSE),"")</f>
        <v/>
      </c>
      <c r="E40" s="61" t="str">
        <f>IF(LEN($B40)&gt;0,VLOOKUP($C40,Engagés!$C$10:$G$250,5,FALSE),"")</f>
        <v/>
      </c>
      <c r="F40" s="12" t="str">
        <f>IF(LEN($B40)&gt;0,VLOOKUP($C40,Engagés!$C$10:$K$250,6,FALSE),"")</f>
        <v/>
      </c>
      <c r="G40" s="12" t="str">
        <f>IF(LEN($B40)&gt;0,VLOOKUP($C40,Engagés!$C$10:$K$250,7,FALSE),"")</f>
        <v/>
      </c>
      <c r="H40" s="12" t="str">
        <f>IF(LEN($B40)&gt;0,VLOOKUP($C40,Engagés!$C$10:$K$250,8,FALSE),"")</f>
        <v/>
      </c>
      <c r="I40" s="12" t="str">
        <f>IF(LEN($B40)&gt;0,VLOOKUP($C40,Engagés!$C$10:$K$250,9,FALSE),"")</f>
        <v/>
      </c>
      <c r="J40" s="13" t="str">
        <f>IF(LEN($B40)&gt;0,VLOOKUP($C40,'Saisie CLASSEMENT'!$C$8:$H$252,6,FALSE),"")</f>
        <v/>
      </c>
      <c r="K40" s="14" t="str">
        <f>'Edition Class Cat2'!J40</f>
        <v/>
      </c>
    </row>
    <row r="41" spans="1:11" hidden="1">
      <c r="A41">
        <f t="shared" si="0"/>
        <v>0</v>
      </c>
      <c r="B41" s="11" t="str">
        <f>'Edition Class Cat2'!B41</f>
        <v/>
      </c>
      <c r="C41" s="11">
        <f>'Edition Class Cat2'!D41</f>
        <v>0</v>
      </c>
      <c r="D41" s="61" t="str">
        <f>IF(LEN($B41)&gt;0,VLOOKUP($C41,Engagés!$C$10:$G$250,4,FALSE),"")</f>
        <v/>
      </c>
      <c r="E41" s="61" t="str">
        <f>IF(LEN($B41)&gt;0,VLOOKUP($C41,Engagés!$C$10:$G$250,5,FALSE),"")</f>
        <v/>
      </c>
      <c r="F41" s="12" t="str">
        <f>IF(LEN($B41)&gt;0,VLOOKUP($C41,Engagés!$C$10:$K$250,6,FALSE),"")</f>
        <v/>
      </c>
      <c r="G41" s="12" t="str">
        <f>IF(LEN($B41)&gt;0,VLOOKUP($C41,Engagés!$C$10:$K$250,7,FALSE),"")</f>
        <v/>
      </c>
      <c r="H41" s="12" t="str">
        <f>IF(LEN($B41)&gt;0,VLOOKUP($C41,Engagés!$C$10:$K$250,8,FALSE),"")</f>
        <v/>
      </c>
      <c r="I41" s="12" t="str">
        <f>IF(LEN($B41)&gt;0,VLOOKUP($C41,Engagés!$C$10:$K$250,9,FALSE),"")</f>
        <v/>
      </c>
      <c r="J41" s="13" t="str">
        <f>IF(LEN($B41)&gt;0,VLOOKUP($C41,'Saisie CLASSEMENT'!$C$8:$H$252,6,FALSE),"")</f>
        <v/>
      </c>
      <c r="K41" s="14" t="str">
        <f>'Edition Class Cat2'!J41</f>
        <v/>
      </c>
    </row>
    <row r="42" spans="1:11" hidden="1">
      <c r="A42">
        <f t="shared" si="0"/>
        <v>0</v>
      </c>
      <c r="B42" s="11" t="str">
        <f>'Edition Class Cat2'!B42</f>
        <v/>
      </c>
      <c r="C42" s="11">
        <f>'Edition Class Cat2'!D42</f>
        <v>0</v>
      </c>
      <c r="D42" s="61" t="str">
        <f>IF(LEN($B42)&gt;0,VLOOKUP($C42,Engagés!$C$10:$G$250,4,FALSE),"")</f>
        <v/>
      </c>
      <c r="E42" s="61" t="str">
        <f>IF(LEN($B42)&gt;0,VLOOKUP($C42,Engagés!$C$10:$G$250,5,FALSE),"")</f>
        <v/>
      </c>
      <c r="F42" s="12" t="str">
        <f>IF(LEN($B42)&gt;0,VLOOKUP($C42,Engagés!$C$10:$K$250,6,FALSE),"")</f>
        <v/>
      </c>
      <c r="G42" s="12" t="str">
        <f>IF(LEN($B42)&gt;0,VLOOKUP($C42,Engagés!$C$10:$K$250,7,FALSE),"")</f>
        <v/>
      </c>
      <c r="H42" s="12" t="str">
        <f>IF(LEN($B42)&gt;0,VLOOKUP($C42,Engagés!$C$10:$K$250,8,FALSE),"")</f>
        <v/>
      </c>
      <c r="I42" s="12" t="str">
        <f>IF(LEN($B42)&gt;0,VLOOKUP($C42,Engagés!$C$10:$K$250,9,FALSE),"")</f>
        <v/>
      </c>
      <c r="J42" s="13" t="str">
        <f>IF(LEN($B42)&gt;0,VLOOKUP($C42,'Saisie CLASSEMENT'!$C$8:$H$252,6,FALSE),"")</f>
        <v/>
      </c>
      <c r="K42" s="14" t="str">
        <f>'Edition Class Cat2'!J42</f>
        <v/>
      </c>
    </row>
    <row r="43" spans="1:11" hidden="1">
      <c r="A43">
        <f t="shared" si="0"/>
        <v>0</v>
      </c>
      <c r="B43" s="11" t="str">
        <f>'Edition Class Cat2'!B43</f>
        <v/>
      </c>
      <c r="C43" s="11">
        <f>'Edition Class Cat2'!D43</f>
        <v>0</v>
      </c>
      <c r="D43" s="61" t="str">
        <f>IF(LEN($B43)&gt;0,VLOOKUP($C43,Engagés!$C$10:$G$250,4,FALSE),"")</f>
        <v/>
      </c>
      <c r="E43" s="61" t="str">
        <f>IF(LEN($B43)&gt;0,VLOOKUP($C43,Engagés!$C$10:$G$250,5,FALSE),"")</f>
        <v/>
      </c>
      <c r="F43" s="12" t="str">
        <f>IF(LEN($B43)&gt;0,VLOOKUP($C43,Engagés!$C$10:$K$250,6,FALSE),"")</f>
        <v/>
      </c>
      <c r="G43" s="12" t="str">
        <f>IF(LEN($B43)&gt;0,VLOOKUP($C43,Engagés!$C$10:$K$250,7,FALSE),"")</f>
        <v/>
      </c>
      <c r="H43" s="12" t="str">
        <f>IF(LEN($B43)&gt;0,VLOOKUP($C43,Engagés!$C$10:$K$250,8,FALSE),"")</f>
        <v/>
      </c>
      <c r="I43" s="12" t="str">
        <f>IF(LEN($B43)&gt;0,VLOOKUP($C43,Engagés!$C$10:$K$250,9,FALSE),"")</f>
        <v/>
      </c>
      <c r="J43" s="13" t="str">
        <f>IF(LEN($B43)&gt;0,VLOOKUP($C43,'Saisie CLASSEMENT'!$C$8:$H$252,6,FALSE),"")</f>
        <v/>
      </c>
      <c r="K43" s="14" t="str">
        <f>'Edition Class Cat2'!J43</f>
        <v/>
      </c>
    </row>
    <row r="44" spans="1:11" hidden="1">
      <c r="A44">
        <f t="shared" si="0"/>
        <v>0</v>
      </c>
      <c r="B44" s="11" t="str">
        <f>'Edition Class Cat2'!B44</f>
        <v/>
      </c>
      <c r="C44" s="11">
        <f>'Edition Class Cat2'!D44</f>
        <v>0</v>
      </c>
      <c r="D44" s="61" t="str">
        <f>IF(LEN($B44)&gt;0,VLOOKUP($C44,Engagés!$C$10:$G$250,4,FALSE),"")</f>
        <v/>
      </c>
      <c r="E44" s="61" t="str">
        <f>IF(LEN($B44)&gt;0,VLOOKUP($C44,Engagés!$C$10:$G$250,5,FALSE),"")</f>
        <v/>
      </c>
      <c r="F44" s="12" t="str">
        <f>IF(LEN($B44)&gt;0,VLOOKUP($C44,Engagés!$C$10:$K$250,6,FALSE),"")</f>
        <v/>
      </c>
      <c r="G44" s="12" t="str">
        <f>IF(LEN($B44)&gt;0,VLOOKUP($C44,Engagés!$C$10:$K$250,7,FALSE),"")</f>
        <v/>
      </c>
      <c r="H44" s="12" t="str">
        <f>IF(LEN($B44)&gt;0,VLOOKUP($C44,Engagés!$C$10:$K$250,8,FALSE),"")</f>
        <v/>
      </c>
      <c r="I44" s="12" t="str">
        <f>IF(LEN($B44)&gt;0,VLOOKUP($C44,Engagés!$C$10:$K$250,9,FALSE),"")</f>
        <v/>
      </c>
      <c r="J44" s="13" t="str">
        <f>IF(LEN($B44)&gt;0,VLOOKUP($C44,'Saisie CLASSEMENT'!$C$8:$H$252,6,FALSE),"")</f>
        <v/>
      </c>
      <c r="K44" s="14" t="str">
        <f>'Edition Class Cat2'!J44</f>
        <v/>
      </c>
    </row>
    <row r="45" spans="1:11" hidden="1">
      <c r="A45">
        <f t="shared" si="0"/>
        <v>0</v>
      </c>
      <c r="B45" s="11" t="str">
        <f>'Edition Class Cat2'!B45</f>
        <v/>
      </c>
      <c r="C45" s="11">
        <f>'Edition Class Cat2'!D45</f>
        <v>0</v>
      </c>
      <c r="D45" s="61" t="str">
        <f>IF(LEN($B45)&gt;0,VLOOKUP($C45,Engagés!$C$10:$G$250,4,FALSE),"")</f>
        <v/>
      </c>
      <c r="E45" s="61" t="str">
        <f>IF(LEN($B45)&gt;0,VLOOKUP($C45,Engagés!$C$10:$G$250,5,FALSE),"")</f>
        <v/>
      </c>
      <c r="F45" s="12" t="str">
        <f>IF(LEN($B45)&gt;0,VLOOKUP($C45,Engagés!$C$10:$K$250,6,FALSE),"")</f>
        <v/>
      </c>
      <c r="G45" s="12" t="str">
        <f>IF(LEN($B45)&gt;0,VLOOKUP($C45,Engagés!$C$10:$K$250,7,FALSE),"")</f>
        <v/>
      </c>
      <c r="H45" s="12" t="str">
        <f>IF(LEN($B45)&gt;0,VLOOKUP($C45,Engagés!$C$10:$K$250,8,FALSE),"")</f>
        <v/>
      </c>
      <c r="I45" s="12" t="str">
        <f>IF(LEN($B45)&gt;0,VLOOKUP($C45,Engagés!$C$10:$K$250,9,FALSE),"")</f>
        <v/>
      </c>
      <c r="J45" s="13" t="str">
        <f>IF(LEN($B45)&gt;0,VLOOKUP($C45,'Saisie CLASSEMENT'!$C$8:$H$252,6,FALSE),"")</f>
        <v/>
      </c>
      <c r="K45" s="14" t="str">
        <f>'Edition Class Cat2'!J45</f>
        <v/>
      </c>
    </row>
    <row r="46" spans="1:11" hidden="1">
      <c r="A46">
        <f t="shared" si="0"/>
        <v>0</v>
      </c>
      <c r="B46" s="11" t="str">
        <f>'Edition Class Cat2'!B46</f>
        <v/>
      </c>
      <c r="C46" s="11">
        <f>'Edition Class Cat2'!D46</f>
        <v>0</v>
      </c>
      <c r="D46" s="61" t="str">
        <f>IF(LEN($B46)&gt;0,VLOOKUP($C46,Engagés!$C$10:$G$250,4,FALSE),"")</f>
        <v/>
      </c>
      <c r="E46" s="61" t="str">
        <f>IF(LEN($B46)&gt;0,VLOOKUP($C46,Engagés!$C$10:$G$250,5,FALSE),"")</f>
        <v/>
      </c>
      <c r="F46" s="12" t="str">
        <f>IF(LEN($B46)&gt;0,VLOOKUP($C46,Engagés!$C$10:$K$250,6,FALSE),"")</f>
        <v/>
      </c>
      <c r="G46" s="12" t="str">
        <f>IF(LEN($B46)&gt;0,VLOOKUP($C46,Engagés!$C$10:$K$250,7,FALSE),"")</f>
        <v/>
      </c>
      <c r="H46" s="12" t="str">
        <f>IF(LEN($B46)&gt;0,VLOOKUP($C46,Engagés!$C$10:$K$250,8,FALSE),"")</f>
        <v/>
      </c>
      <c r="I46" s="12" t="str">
        <f>IF(LEN($B46)&gt;0,VLOOKUP($C46,Engagés!$C$10:$K$250,9,FALSE),"")</f>
        <v/>
      </c>
      <c r="J46" s="13" t="str">
        <f>IF(LEN($B46)&gt;0,VLOOKUP($C46,'Saisie CLASSEMENT'!$C$8:$H$252,6,FALSE),"")</f>
        <v/>
      </c>
      <c r="K46" s="14" t="str">
        <f>'Edition Class Cat2'!J46</f>
        <v/>
      </c>
    </row>
    <row r="47" spans="1:11" hidden="1">
      <c r="A47">
        <f t="shared" si="0"/>
        <v>0</v>
      </c>
      <c r="B47" s="11" t="str">
        <f>'Edition Class Cat2'!B47</f>
        <v/>
      </c>
      <c r="C47" s="11">
        <f>'Edition Class Cat2'!D47</f>
        <v>0</v>
      </c>
      <c r="D47" s="61" t="str">
        <f>IF(LEN($B47)&gt;0,VLOOKUP($C47,Engagés!$C$10:$G$250,4,FALSE),"")</f>
        <v/>
      </c>
      <c r="E47" s="61" t="str">
        <f>IF(LEN($B47)&gt;0,VLOOKUP($C47,Engagés!$C$10:$G$250,5,FALSE),"")</f>
        <v/>
      </c>
      <c r="F47" s="12" t="str">
        <f>IF(LEN($B47)&gt;0,VLOOKUP($C47,Engagés!$C$10:$K$250,6,FALSE),"")</f>
        <v/>
      </c>
      <c r="G47" s="12" t="str">
        <f>IF(LEN($B47)&gt;0,VLOOKUP($C47,Engagés!$C$10:$K$250,7,FALSE),"")</f>
        <v/>
      </c>
      <c r="H47" s="12" t="str">
        <f>IF(LEN($B47)&gt;0,VLOOKUP($C47,Engagés!$C$10:$K$250,8,FALSE),"")</f>
        <v/>
      </c>
      <c r="I47" s="12" t="str">
        <f>IF(LEN($B47)&gt;0,VLOOKUP($C47,Engagés!$C$10:$K$250,9,FALSE),"")</f>
        <v/>
      </c>
      <c r="J47" s="13" t="str">
        <f>IF(LEN($B47)&gt;0,VLOOKUP($C47,'Saisie CLASSEMENT'!$C$8:$H$252,6,FALSE),"")</f>
        <v/>
      </c>
      <c r="K47" s="14" t="str">
        <f>'Edition Class Cat2'!J47</f>
        <v/>
      </c>
    </row>
    <row r="48" spans="1:11" hidden="1">
      <c r="A48">
        <f t="shared" si="0"/>
        <v>0</v>
      </c>
      <c r="B48" s="11" t="str">
        <f>'Edition Class Cat2'!B48</f>
        <v/>
      </c>
      <c r="C48" s="11">
        <f>'Edition Class Cat2'!D48</f>
        <v>0</v>
      </c>
      <c r="D48" s="61" t="str">
        <f>IF(LEN($B48)&gt;0,VLOOKUP($C48,Engagés!$C$10:$G$250,4,FALSE),"")</f>
        <v/>
      </c>
      <c r="E48" s="61" t="str">
        <f>IF(LEN($B48)&gt;0,VLOOKUP($C48,Engagés!$C$10:$G$250,5,FALSE),"")</f>
        <v/>
      </c>
      <c r="F48" s="12" t="str">
        <f>IF(LEN($B48)&gt;0,VLOOKUP($C48,Engagés!$C$10:$K$250,6,FALSE),"")</f>
        <v/>
      </c>
      <c r="G48" s="12" t="str">
        <f>IF(LEN($B48)&gt;0,VLOOKUP($C48,Engagés!$C$10:$K$250,7,FALSE),"")</f>
        <v/>
      </c>
      <c r="H48" s="12" t="str">
        <f>IF(LEN($B48)&gt;0,VLOOKUP($C48,Engagés!$C$10:$K$250,8,FALSE),"")</f>
        <v/>
      </c>
      <c r="I48" s="12" t="str">
        <f>IF(LEN($B48)&gt;0,VLOOKUP($C48,Engagés!$C$10:$K$250,9,FALSE),"")</f>
        <v/>
      </c>
      <c r="J48" s="13" t="str">
        <f>IF(LEN($B48)&gt;0,VLOOKUP($C48,'Saisie CLASSEMENT'!$C$8:$H$252,6,FALSE),"")</f>
        <v/>
      </c>
      <c r="K48" s="14" t="str">
        <f>'Edition Class Cat2'!J48</f>
        <v/>
      </c>
    </row>
    <row r="49" spans="1:11" hidden="1">
      <c r="A49">
        <f t="shared" si="0"/>
        <v>0</v>
      </c>
      <c r="B49" s="11" t="str">
        <f>'Edition Class Cat2'!B49</f>
        <v/>
      </c>
      <c r="C49" s="11">
        <f>'Edition Class Cat2'!D49</f>
        <v>0</v>
      </c>
      <c r="D49" s="61" t="str">
        <f>IF(LEN($B49)&gt;0,VLOOKUP($C49,Engagés!$C$10:$G$250,4,FALSE),"")</f>
        <v/>
      </c>
      <c r="E49" s="61" t="str">
        <f>IF(LEN($B49)&gt;0,VLOOKUP($C49,Engagés!$C$10:$G$250,5,FALSE),"")</f>
        <v/>
      </c>
      <c r="F49" s="12" t="str">
        <f>IF(LEN($B49)&gt;0,VLOOKUP($C49,Engagés!$C$10:$K$250,6,FALSE),"")</f>
        <v/>
      </c>
      <c r="G49" s="12" t="str">
        <f>IF(LEN($B49)&gt;0,VLOOKUP($C49,Engagés!$C$10:$K$250,7,FALSE),"")</f>
        <v/>
      </c>
      <c r="H49" s="12" t="str">
        <f>IF(LEN($B49)&gt;0,VLOOKUP($C49,Engagés!$C$10:$K$250,8,FALSE),"")</f>
        <v/>
      </c>
      <c r="I49" s="12" t="str">
        <f>IF(LEN($B49)&gt;0,VLOOKUP($C49,Engagés!$C$10:$K$250,9,FALSE),"")</f>
        <v/>
      </c>
      <c r="J49" s="13" t="str">
        <f>IF(LEN($B49)&gt;0,VLOOKUP($C49,'Saisie CLASSEMENT'!$C$8:$H$252,6,FALSE),"")</f>
        <v/>
      </c>
      <c r="K49" s="14" t="str">
        <f>'Edition Class Cat2'!J49</f>
        <v/>
      </c>
    </row>
    <row r="50" spans="1:11" hidden="1">
      <c r="A50">
        <f t="shared" si="0"/>
        <v>0</v>
      </c>
      <c r="B50" s="11" t="str">
        <f>'Edition Class Cat2'!B50</f>
        <v/>
      </c>
      <c r="C50" s="11">
        <f>'Edition Class Cat2'!D50</f>
        <v>0</v>
      </c>
      <c r="D50" s="61" t="str">
        <f>IF(LEN($B50)&gt;0,VLOOKUP($C50,Engagés!$C$10:$G$250,4,FALSE),"")</f>
        <v/>
      </c>
      <c r="E50" s="61" t="str">
        <f>IF(LEN($B50)&gt;0,VLOOKUP($C50,Engagés!$C$10:$G$250,5,FALSE),"")</f>
        <v/>
      </c>
      <c r="F50" s="12" t="str">
        <f>IF(LEN($B50)&gt;0,VLOOKUP($C50,Engagés!$C$10:$K$250,6,FALSE),"")</f>
        <v/>
      </c>
      <c r="G50" s="12" t="str">
        <f>IF(LEN($B50)&gt;0,VLOOKUP($C50,Engagés!$C$10:$K$250,7,FALSE),"")</f>
        <v/>
      </c>
      <c r="H50" s="12" t="str">
        <f>IF(LEN($B50)&gt;0,VLOOKUP($C50,Engagés!$C$10:$K$250,8,FALSE),"")</f>
        <v/>
      </c>
      <c r="I50" s="12" t="str">
        <f>IF(LEN($B50)&gt;0,VLOOKUP($C50,Engagés!$C$10:$K$250,9,FALSE),"")</f>
        <v/>
      </c>
      <c r="J50" s="13" t="str">
        <f>IF(LEN($B50)&gt;0,VLOOKUP($C50,'Saisie CLASSEMENT'!$C$8:$H$252,6,FALSE),"")</f>
        <v/>
      </c>
      <c r="K50" s="14" t="str">
        <f>'Edition Class Cat2'!J50</f>
        <v/>
      </c>
    </row>
    <row r="51" spans="1:11" hidden="1">
      <c r="A51">
        <f t="shared" si="0"/>
        <v>0</v>
      </c>
      <c r="B51" s="11" t="str">
        <f>'Edition Class Cat2'!B51</f>
        <v/>
      </c>
      <c r="C51" s="11">
        <f>'Edition Class Cat2'!D51</f>
        <v>0</v>
      </c>
      <c r="D51" s="61" t="str">
        <f>IF(LEN($B51)&gt;0,VLOOKUP($C51,Engagés!$C$10:$G$250,4,FALSE),"")</f>
        <v/>
      </c>
      <c r="E51" s="61" t="str">
        <f>IF(LEN($B51)&gt;0,VLOOKUP($C51,Engagés!$C$10:$G$250,5,FALSE),"")</f>
        <v/>
      </c>
      <c r="F51" s="12" t="str">
        <f>IF(LEN($B51)&gt;0,VLOOKUP($C51,Engagés!$C$10:$K$250,6,FALSE),"")</f>
        <v/>
      </c>
      <c r="G51" s="12" t="str">
        <f>IF(LEN($B51)&gt;0,VLOOKUP($C51,Engagés!$C$10:$K$250,7,FALSE),"")</f>
        <v/>
      </c>
      <c r="H51" s="12" t="str">
        <f>IF(LEN($B51)&gt;0,VLOOKUP($C51,Engagés!$C$10:$K$250,8,FALSE),"")</f>
        <v/>
      </c>
      <c r="I51" s="12" t="str">
        <f>IF(LEN($B51)&gt;0,VLOOKUP($C51,Engagés!$C$10:$K$250,9,FALSE),"")</f>
        <v/>
      </c>
      <c r="J51" s="13" t="str">
        <f>IF(LEN($B51)&gt;0,VLOOKUP($C51,'Saisie CLASSEMENT'!$C$8:$H$252,6,FALSE),"")</f>
        <v/>
      </c>
      <c r="K51" s="14" t="str">
        <f>'Edition Class Cat2'!J51</f>
        <v/>
      </c>
    </row>
    <row r="52" spans="1:11" hidden="1">
      <c r="A52">
        <f t="shared" si="0"/>
        <v>0</v>
      </c>
      <c r="B52" s="11" t="str">
        <f>'Edition Class Cat2'!B52</f>
        <v/>
      </c>
      <c r="C52" s="11">
        <f>'Edition Class Cat2'!D52</f>
        <v>0</v>
      </c>
      <c r="D52" s="61" t="str">
        <f>IF(LEN($B52)&gt;0,VLOOKUP($C52,Engagés!$C$10:$G$250,4,FALSE),"")</f>
        <v/>
      </c>
      <c r="E52" s="61" t="str">
        <f>IF(LEN($B52)&gt;0,VLOOKUP($C52,Engagés!$C$10:$G$250,5,FALSE),"")</f>
        <v/>
      </c>
      <c r="F52" s="12" t="str">
        <f>IF(LEN($B52)&gt;0,VLOOKUP($C52,Engagés!$C$10:$K$250,6,FALSE),"")</f>
        <v/>
      </c>
      <c r="G52" s="12" t="str">
        <f>IF(LEN($B52)&gt;0,VLOOKUP($C52,Engagés!$C$10:$K$250,7,FALSE),"")</f>
        <v/>
      </c>
      <c r="H52" s="12" t="str">
        <f>IF(LEN($B52)&gt;0,VLOOKUP($C52,Engagés!$C$10:$K$250,8,FALSE),"")</f>
        <v/>
      </c>
      <c r="I52" s="12" t="str">
        <f>IF(LEN($B52)&gt;0,VLOOKUP($C52,Engagés!$C$10:$K$250,9,FALSE),"")</f>
        <v/>
      </c>
      <c r="J52" s="13" t="str">
        <f>IF(LEN($B52)&gt;0,VLOOKUP($C52,'Saisie CLASSEMENT'!$C$8:$H$252,6,FALSE),"")</f>
        <v/>
      </c>
      <c r="K52" s="14" t="str">
        <f>'Edition Class Cat2'!J52</f>
        <v/>
      </c>
    </row>
    <row r="53" spans="1:11" hidden="1">
      <c r="A53">
        <f t="shared" si="0"/>
        <v>0</v>
      </c>
      <c r="B53" s="11" t="str">
        <f>'Edition Class Cat2'!B53</f>
        <v/>
      </c>
      <c r="C53" s="11">
        <f>'Edition Class Cat2'!D53</f>
        <v>0</v>
      </c>
      <c r="D53" s="61" t="str">
        <f>IF(LEN($B53)&gt;0,VLOOKUP($C53,Engagés!$C$10:$G$250,4,FALSE),"")</f>
        <v/>
      </c>
      <c r="E53" s="61" t="str">
        <f>IF(LEN($B53)&gt;0,VLOOKUP($C53,Engagés!$C$10:$G$250,5,FALSE),"")</f>
        <v/>
      </c>
      <c r="F53" s="12" t="str">
        <f>IF(LEN($B53)&gt;0,VLOOKUP($C53,Engagés!$C$10:$K$250,6,FALSE),"")</f>
        <v/>
      </c>
      <c r="G53" s="12" t="str">
        <f>IF(LEN($B53)&gt;0,VLOOKUP($C53,Engagés!$C$10:$K$250,7,FALSE),"")</f>
        <v/>
      </c>
      <c r="H53" s="12" t="str">
        <f>IF(LEN($B53)&gt;0,VLOOKUP($C53,Engagés!$C$10:$K$250,8,FALSE),"")</f>
        <v/>
      </c>
      <c r="I53" s="12" t="str">
        <f>IF(LEN($B53)&gt;0,VLOOKUP($C53,Engagés!$C$10:$K$250,9,FALSE),"")</f>
        <v/>
      </c>
      <c r="J53" s="13" t="str">
        <f>IF(LEN($B53)&gt;0,VLOOKUP($C53,'Saisie CLASSEMENT'!$C$8:$H$252,6,FALSE),"")</f>
        <v/>
      </c>
      <c r="K53" s="14" t="str">
        <f>'Edition Class Cat2'!J53</f>
        <v/>
      </c>
    </row>
    <row r="54" spans="1:11" hidden="1">
      <c r="A54">
        <f t="shared" si="0"/>
        <v>0</v>
      </c>
      <c r="B54" s="11" t="str">
        <f>'Edition Class Cat2'!B54</f>
        <v/>
      </c>
      <c r="C54" s="11">
        <f>'Edition Class Cat2'!D54</f>
        <v>0</v>
      </c>
      <c r="D54" s="61" t="str">
        <f>IF(LEN($B54)&gt;0,VLOOKUP($C54,Engagés!$C$10:$G$250,4,FALSE),"")</f>
        <v/>
      </c>
      <c r="E54" s="61" t="str">
        <f>IF(LEN($B54)&gt;0,VLOOKUP($C54,Engagés!$C$10:$G$250,5,FALSE),"")</f>
        <v/>
      </c>
      <c r="F54" s="12" t="str">
        <f>IF(LEN($B54)&gt;0,VLOOKUP($C54,Engagés!$C$10:$K$250,6,FALSE),"")</f>
        <v/>
      </c>
      <c r="G54" s="12" t="str">
        <f>IF(LEN($B54)&gt;0,VLOOKUP($C54,Engagés!$C$10:$K$250,7,FALSE),"")</f>
        <v/>
      </c>
      <c r="H54" s="12" t="str">
        <f>IF(LEN($B54)&gt;0,VLOOKUP($C54,Engagés!$C$10:$K$250,8,FALSE),"")</f>
        <v/>
      </c>
      <c r="I54" s="12" t="str">
        <f>IF(LEN($B54)&gt;0,VLOOKUP($C54,Engagés!$C$10:$K$250,9,FALSE),"")</f>
        <v/>
      </c>
      <c r="J54" s="13" t="str">
        <f>IF(LEN($B54)&gt;0,VLOOKUP($C54,'Saisie CLASSEMENT'!$C$8:$H$252,6,FALSE),"")</f>
        <v/>
      </c>
      <c r="K54" s="14" t="str">
        <f>'Edition Class Cat2'!J54</f>
        <v/>
      </c>
    </row>
    <row r="55" spans="1:11" hidden="1">
      <c r="A55">
        <f t="shared" si="0"/>
        <v>0</v>
      </c>
      <c r="B55" s="11" t="str">
        <f>'Edition Class Cat2'!B55</f>
        <v/>
      </c>
      <c r="C55" s="11">
        <f>'Edition Class Cat2'!D55</f>
        <v>0</v>
      </c>
      <c r="D55" s="61" t="str">
        <f>IF(LEN($B55)&gt;0,VLOOKUP($C55,Engagés!$C$10:$G$250,4,FALSE),"")</f>
        <v/>
      </c>
      <c r="E55" s="61" t="str">
        <f>IF(LEN($B55)&gt;0,VLOOKUP($C55,Engagés!$C$10:$G$250,5,FALSE),"")</f>
        <v/>
      </c>
      <c r="F55" s="12" t="str">
        <f>IF(LEN($B55)&gt;0,VLOOKUP($C55,Engagés!$C$10:$K$250,6,FALSE),"")</f>
        <v/>
      </c>
      <c r="G55" s="12" t="str">
        <f>IF(LEN($B55)&gt;0,VLOOKUP($C55,Engagés!$C$10:$K$250,7,FALSE),"")</f>
        <v/>
      </c>
      <c r="H55" s="12" t="str">
        <f>IF(LEN($B55)&gt;0,VLOOKUP($C55,Engagés!$C$10:$K$250,8,FALSE),"")</f>
        <v/>
      </c>
      <c r="I55" s="12" t="str">
        <f>IF(LEN($B55)&gt;0,VLOOKUP($C55,Engagés!$C$10:$K$250,9,FALSE),"")</f>
        <v/>
      </c>
      <c r="J55" s="13" t="str">
        <f>IF(LEN($B55)&gt;0,VLOOKUP($C55,'Saisie CLASSEMENT'!$C$8:$H$252,6,FALSE),"")</f>
        <v/>
      </c>
      <c r="K55" s="14" t="str">
        <f>'Edition Class Cat2'!J55</f>
        <v/>
      </c>
    </row>
    <row r="56" spans="1:11" hidden="1">
      <c r="A56">
        <f t="shared" si="0"/>
        <v>0</v>
      </c>
      <c r="B56" s="11" t="str">
        <f>'Edition Class Cat2'!B56</f>
        <v/>
      </c>
      <c r="C56" s="11">
        <f>'Edition Class Cat2'!D56</f>
        <v>0</v>
      </c>
      <c r="D56" s="61" t="str">
        <f>IF(LEN($B56)&gt;0,VLOOKUP($C56,Engagés!$C$10:$G$250,4,FALSE),"")</f>
        <v/>
      </c>
      <c r="E56" s="61" t="str">
        <f>IF(LEN($B56)&gt;0,VLOOKUP($C56,Engagés!$C$10:$G$250,5,FALSE),"")</f>
        <v/>
      </c>
      <c r="F56" s="12" t="str">
        <f>IF(LEN($B56)&gt;0,VLOOKUP($C56,Engagés!$C$10:$K$250,6,FALSE),"")</f>
        <v/>
      </c>
      <c r="G56" s="12" t="str">
        <f>IF(LEN($B56)&gt;0,VLOOKUP($C56,Engagés!$C$10:$K$250,7,FALSE),"")</f>
        <v/>
      </c>
      <c r="H56" s="12" t="str">
        <f>IF(LEN($B56)&gt;0,VLOOKUP($C56,Engagés!$C$10:$K$250,8,FALSE),"")</f>
        <v/>
      </c>
      <c r="I56" s="12" t="str">
        <f>IF(LEN($B56)&gt;0,VLOOKUP($C56,Engagés!$C$10:$K$250,9,FALSE),"")</f>
        <v/>
      </c>
      <c r="J56" s="13" t="str">
        <f>IF(LEN($B56)&gt;0,VLOOKUP($C56,'Saisie CLASSEMENT'!$C$8:$H$252,6,FALSE),"")</f>
        <v/>
      </c>
      <c r="K56" s="14" t="str">
        <f>'Edition Class Cat2'!J56</f>
        <v/>
      </c>
    </row>
    <row r="57" spans="1:11" hidden="1">
      <c r="A57">
        <f t="shared" si="0"/>
        <v>0</v>
      </c>
      <c r="B57" s="11" t="str">
        <f>'Edition Class Cat2'!B57</f>
        <v/>
      </c>
      <c r="C57" s="11">
        <f>'Edition Class Cat2'!D57</f>
        <v>0</v>
      </c>
      <c r="D57" s="61" t="str">
        <f>IF(LEN($B57)&gt;0,VLOOKUP($C57,Engagés!$C$10:$G$250,4,FALSE),"")</f>
        <v/>
      </c>
      <c r="E57" s="61" t="str">
        <f>IF(LEN($B57)&gt;0,VLOOKUP($C57,Engagés!$C$10:$G$250,5,FALSE),"")</f>
        <v/>
      </c>
      <c r="F57" s="12" t="str">
        <f>IF(LEN($B57)&gt;0,VLOOKUP($C57,Engagés!$C$10:$K$250,6,FALSE),"")</f>
        <v/>
      </c>
      <c r="G57" s="12" t="str">
        <f>IF(LEN($B57)&gt;0,VLOOKUP($C57,Engagés!$C$10:$K$250,7,FALSE),"")</f>
        <v/>
      </c>
      <c r="H57" s="12" t="str">
        <f>IF(LEN($B57)&gt;0,VLOOKUP($C57,Engagés!$C$10:$K$250,8,FALSE),"")</f>
        <v/>
      </c>
      <c r="I57" s="12" t="str">
        <f>IF(LEN($B57)&gt;0,VLOOKUP($C57,Engagés!$C$10:$K$250,9,FALSE),"")</f>
        <v/>
      </c>
      <c r="J57" s="13" t="str">
        <f>IF(LEN($B57)&gt;0,VLOOKUP($C57,'Saisie CLASSEMENT'!$C$8:$H$252,6,FALSE),"")</f>
        <v/>
      </c>
      <c r="K57" s="14" t="str">
        <f>'Edition Class Cat2'!J57</f>
        <v/>
      </c>
    </row>
    <row r="58" spans="1:11" hidden="1">
      <c r="A58">
        <f t="shared" si="0"/>
        <v>0</v>
      </c>
      <c r="B58" s="11" t="str">
        <f>'Edition Class Cat2'!B58</f>
        <v/>
      </c>
      <c r="C58" s="11">
        <f>'Edition Class Cat2'!D58</f>
        <v>0</v>
      </c>
      <c r="D58" s="61" t="str">
        <f>IF(LEN($B58)&gt;0,VLOOKUP($C58,Engagés!$C$10:$G$250,4,FALSE),"")</f>
        <v/>
      </c>
      <c r="E58" s="61" t="str">
        <f>IF(LEN($B58)&gt;0,VLOOKUP($C58,Engagés!$C$10:$G$250,5,FALSE),"")</f>
        <v/>
      </c>
      <c r="F58" s="12" t="str">
        <f>IF(LEN($B58)&gt;0,VLOOKUP($C58,Engagés!$C$10:$K$250,6,FALSE),"")</f>
        <v/>
      </c>
      <c r="G58" s="12" t="str">
        <f>IF(LEN($B58)&gt;0,VLOOKUP($C58,Engagés!$C$10:$K$250,7,FALSE),"")</f>
        <v/>
      </c>
      <c r="H58" s="12" t="str">
        <f>IF(LEN($B58)&gt;0,VLOOKUP($C58,Engagés!$C$10:$K$250,8,FALSE),"")</f>
        <v/>
      </c>
      <c r="I58" s="12" t="str">
        <f>IF(LEN($B58)&gt;0,VLOOKUP($C58,Engagés!$C$10:$K$250,9,FALSE),"")</f>
        <v/>
      </c>
      <c r="J58" s="13" t="str">
        <f>IF(LEN($B58)&gt;0,VLOOKUP($C58,'Saisie CLASSEMENT'!$C$8:$H$252,6,FALSE),"")</f>
        <v/>
      </c>
      <c r="K58" s="14" t="str">
        <f>'Edition Class Cat2'!J58</f>
        <v/>
      </c>
    </row>
    <row r="59" spans="1:11" hidden="1">
      <c r="A59">
        <f t="shared" si="0"/>
        <v>0</v>
      </c>
      <c r="B59" s="11" t="str">
        <f>'Edition Class Cat2'!B59</f>
        <v/>
      </c>
      <c r="C59" s="11">
        <f>'Edition Class Cat2'!D59</f>
        <v>0</v>
      </c>
      <c r="D59" s="61" t="str">
        <f>IF(LEN($B59)&gt;0,VLOOKUP($C59,Engagés!$C$10:$G$250,4,FALSE),"")</f>
        <v/>
      </c>
      <c r="E59" s="61" t="str">
        <f>IF(LEN($B59)&gt;0,VLOOKUP($C59,Engagés!$C$10:$G$250,5,FALSE),"")</f>
        <v/>
      </c>
      <c r="F59" s="12" t="str">
        <f>IF(LEN($B59)&gt;0,VLOOKUP($C59,Engagés!$C$10:$K$250,6,FALSE),"")</f>
        <v/>
      </c>
      <c r="G59" s="12" t="str">
        <f>IF(LEN($B59)&gt;0,VLOOKUP($C59,Engagés!$C$10:$K$250,7,FALSE),"")</f>
        <v/>
      </c>
      <c r="H59" s="12" t="str">
        <f>IF(LEN($B59)&gt;0,VLOOKUP($C59,Engagés!$C$10:$K$250,8,FALSE),"")</f>
        <v/>
      </c>
      <c r="I59" s="12" t="str">
        <f>IF(LEN($B59)&gt;0,VLOOKUP($C59,Engagés!$C$10:$K$250,9,FALSE),"")</f>
        <v/>
      </c>
      <c r="J59" s="13" t="str">
        <f>IF(LEN($B59)&gt;0,VLOOKUP($C59,'Saisie CLASSEMENT'!$C$8:$H$252,6,FALSE),"")</f>
        <v/>
      </c>
      <c r="K59" s="14" t="str">
        <f>'Edition Class Cat2'!J59</f>
        <v/>
      </c>
    </row>
    <row r="60" spans="1:11" hidden="1">
      <c r="A60">
        <f t="shared" si="0"/>
        <v>0</v>
      </c>
      <c r="B60" s="11" t="str">
        <f>'Edition Class Cat2'!B60</f>
        <v/>
      </c>
      <c r="C60" s="11">
        <f>'Edition Class Cat2'!D60</f>
        <v>0</v>
      </c>
      <c r="D60" s="61" t="str">
        <f>IF(LEN($B60)&gt;0,VLOOKUP($C60,Engagés!$C$10:$G$250,4,FALSE),"")</f>
        <v/>
      </c>
      <c r="E60" s="61" t="str">
        <f>IF(LEN($B60)&gt;0,VLOOKUP($C60,Engagés!$C$10:$G$250,5,FALSE),"")</f>
        <v/>
      </c>
      <c r="F60" s="12" t="str">
        <f>IF(LEN($B60)&gt;0,VLOOKUP($C60,Engagés!$C$10:$K$250,6,FALSE),"")</f>
        <v/>
      </c>
      <c r="G60" s="12" t="str">
        <f>IF(LEN($B60)&gt;0,VLOOKUP($C60,Engagés!$C$10:$K$250,7,FALSE),"")</f>
        <v/>
      </c>
      <c r="H60" s="12" t="str">
        <f>IF(LEN($B60)&gt;0,VLOOKUP($C60,Engagés!$C$10:$K$250,8,FALSE),"")</f>
        <v/>
      </c>
      <c r="I60" s="12" t="str">
        <f>IF(LEN($B60)&gt;0,VLOOKUP($C60,Engagés!$C$10:$K$250,9,FALSE),"")</f>
        <v/>
      </c>
      <c r="J60" s="13" t="str">
        <f>IF(LEN($B60)&gt;0,VLOOKUP($C60,'Saisie CLASSEMENT'!$C$8:$H$252,6,FALSE),"")</f>
        <v/>
      </c>
      <c r="K60" s="14" t="str">
        <f>'Edition Class Cat2'!J60</f>
        <v/>
      </c>
    </row>
    <row r="61" spans="1:11" hidden="1">
      <c r="A61">
        <f t="shared" si="0"/>
        <v>0</v>
      </c>
      <c r="B61" s="11" t="str">
        <f>'Edition Class Cat2'!B61</f>
        <v/>
      </c>
      <c r="C61" s="11">
        <f>'Edition Class Cat2'!D61</f>
        <v>0</v>
      </c>
      <c r="D61" s="61" t="str">
        <f>IF(LEN($B61)&gt;0,VLOOKUP($C61,Engagés!$C$10:$G$250,4,FALSE),"")</f>
        <v/>
      </c>
      <c r="E61" s="61" t="str">
        <f>IF(LEN($B61)&gt;0,VLOOKUP($C61,Engagés!$C$10:$G$250,5,FALSE),"")</f>
        <v/>
      </c>
      <c r="F61" s="12" t="str">
        <f>IF(LEN($B61)&gt;0,VLOOKUP($C61,Engagés!$C$10:$K$250,6,FALSE),"")</f>
        <v/>
      </c>
      <c r="G61" s="12" t="str">
        <f>IF(LEN($B61)&gt;0,VLOOKUP($C61,Engagés!$C$10:$K$250,7,FALSE),"")</f>
        <v/>
      </c>
      <c r="H61" s="12" t="str">
        <f>IF(LEN($B61)&gt;0,VLOOKUP($C61,Engagés!$C$10:$K$250,8,FALSE),"")</f>
        <v/>
      </c>
      <c r="I61" s="12" t="str">
        <f>IF(LEN($B61)&gt;0,VLOOKUP($C61,Engagés!$C$10:$K$250,9,FALSE),"")</f>
        <v/>
      </c>
      <c r="J61" s="13" t="str">
        <f>IF(LEN($B61)&gt;0,VLOOKUP($C61,'Saisie CLASSEMENT'!$C$8:$H$252,6,FALSE),"")</f>
        <v/>
      </c>
      <c r="K61" s="14" t="str">
        <f>'Edition Class Cat2'!J61</f>
        <v/>
      </c>
    </row>
    <row r="62" spans="1:11" hidden="1">
      <c r="A62">
        <f t="shared" si="0"/>
        <v>0</v>
      </c>
      <c r="B62" s="11" t="str">
        <f>'Edition Class Cat2'!B62</f>
        <v/>
      </c>
      <c r="C62" s="11">
        <f>'Edition Class Cat2'!D62</f>
        <v>0</v>
      </c>
      <c r="D62" s="61" t="str">
        <f>IF(LEN($B62)&gt;0,VLOOKUP($C62,Engagés!$C$10:$G$250,4,FALSE),"")</f>
        <v/>
      </c>
      <c r="E62" s="61" t="str">
        <f>IF(LEN($B62)&gt;0,VLOOKUP($C62,Engagés!$C$10:$G$250,5,FALSE),"")</f>
        <v/>
      </c>
      <c r="F62" s="12" t="str">
        <f>IF(LEN($B62)&gt;0,VLOOKUP($C62,Engagés!$C$10:$K$250,6,FALSE),"")</f>
        <v/>
      </c>
      <c r="G62" s="12" t="str">
        <f>IF(LEN($B62)&gt;0,VLOOKUP($C62,Engagés!$C$10:$K$250,7,FALSE),"")</f>
        <v/>
      </c>
      <c r="H62" s="12" t="str">
        <f>IF(LEN($B62)&gt;0,VLOOKUP($C62,Engagés!$C$10:$K$250,8,FALSE),"")</f>
        <v/>
      </c>
      <c r="I62" s="12" t="str">
        <f>IF(LEN($B62)&gt;0,VLOOKUP($C62,Engagés!$C$10:$K$250,9,FALSE),"")</f>
        <v/>
      </c>
      <c r="J62" s="13" t="str">
        <f>IF(LEN($B62)&gt;0,VLOOKUP($C62,'Saisie CLASSEMENT'!$C$8:$H$252,6,FALSE),"")</f>
        <v/>
      </c>
      <c r="K62" s="14" t="str">
        <f>'Edition Class Cat2'!J62</f>
        <v/>
      </c>
    </row>
    <row r="63" spans="1:11" hidden="1">
      <c r="A63">
        <f t="shared" si="0"/>
        <v>0</v>
      </c>
      <c r="B63" s="11" t="str">
        <f>'Edition Class Cat2'!B63</f>
        <v/>
      </c>
      <c r="C63" s="11">
        <f>'Edition Class Cat2'!D63</f>
        <v>0</v>
      </c>
      <c r="D63" s="61" t="str">
        <f>IF(LEN($B63)&gt;0,VLOOKUP($C63,Engagés!$C$10:$G$250,4,FALSE),"")</f>
        <v/>
      </c>
      <c r="E63" s="61" t="str">
        <f>IF(LEN($B63)&gt;0,VLOOKUP($C63,Engagés!$C$10:$G$250,5,FALSE),"")</f>
        <v/>
      </c>
      <c r="F63" s="12" t="str">
        <f>IF(LEN($B63)&gt;0,VLOOKUP($C63,Engagés!$C$10:$K$250,6,FALSE),"")</f>
        <v/>
      </c>
      <c r="G63" s="12" t="str">
        <f>IF(LEN($B63)&gt;0,VLOOKUP($C63,Engagés!$C$10:$K$250,7,FALSE),"")</f>
        <v/>
      </c>
      <c r="H63" s="12" t="str">
        <f>IF(LEN($B63)&gt;0,VLOOKUP($C63,Engagés!$C$10:$K$250,8,FALSE),"")</f>
        <v/>
      </c>
      <c r="I63" s="12" t="str">
        <f>IF(LEN($B63)&gt;0,VLOOKUP($C63,Engagés!$C$10:$K$250,9,FALSE),"")</f>
        <v/>
      </c>
      <c r="J63" s="13" t="str">
        <f>IF(LEN($B63)&gt;0,VLOOKUP($C63,'Saisie CLASSEMENT'!$C$8:$H$252,6,FALSE),"")</f>
        <v/>
      </c>
      <c r="K63" s="14" t="str">
        <f>'Edition Class Cat2'!J63</f>
        <v/>
      </c>
    </row>
    <row r="64" spans="1:11" hidden="1">
      <c r="A64">
        <f t="shared" si="0"/>
        <v>0</v>
      </c>
      <c r="B64" s="11" t="str">
        <f>'Edition Class Cat2'!B64</f>
        <v/>
      </c>
      <c r="C64" s="11">
        <f>'Edition Class Cat2'!D64</f>
        <v>0</v>
      </c>
      <c r="D64" s="61" t="str">
        <f>IF(LEN($B64)&gt;0,VLOOKUP($C64,Engagés!$C$10:$G$250,4,FALSE),"")</f>
        <v/>
      </c>
      <c r="E64" s="61" t="str">
        <f>IF(LEN($B64)&gt;0,VLOOKUP($C64,Engagés!$C$10:$G$250,5,FALSE),"")</f>
        <v/>
      </c>
      <c r="F64" s="12" t="str">
        <f>IF(LEN($B64)&gt;0,VLOOKUP($C64,Engagés!$C$10:$K$250,6,FALSE),"")</f>
        <v/>
      </c>
      <c r="G64" s="12" t="str">
        <f>IF(LEN($B64)&gt;0,VLOOKUP($C64,Engagés!$C$10:$K$250,7,FALSE),"")</f>
        <v/>
      </c>
      <c r="H64" s="12" t="str">
        <f>IF(LEN($B64)&gt;0,VLOOKUP($C64,Engagés!$C$10:$K$250,8,FALSE),"")</f>
        <v/>
      </c>
      <c r="I64" s="12" t="str">
        <f>IF(LEN($B64)&gt;0,VLOOKUP($C64,Engagés!$C$10:$K$250,9,FALSE),"")</f>
        <v/>
      </c>
      <c r="J64" s="13" t="str">
        <f>IF(LEN($B64)&gt;0,VLOOKUP($C64,'Saisie CLASSEMENT'!$C$8:$H$252,6,FALSE),"")</f>
        <v/>
      </c>
      <c r="K64" s="14" t="str">
        <f>'Edition Class Cat2'!J64</f>
        <v/>
      </c>
    </row>
    <row r="65" spans="1:11" hidden="1">
      <c r="A65">
        <f t="shared" si="0"/>
        <v>0</v>
      </c>
      <c r="B65" s="11" t="str">
        <f>'Edition Class Cat2'!B65</f>
        <v/>
      </c>
      <c r="C65" s="11">
        <f>'Edition Class Cat2'!D65</f>
        <v>0</v>
      </c>
      <c r="D65" s="61" t="str">
        <f>IF(LEN($B65)&gt;0,VLOOKUP($C65,Engagés!$C$10:$G$250,4,FALSE),"")</f>
        <v/>
      </c>
      <c r="E65" s="61" t="str">
        <f>IF(LEN($B65)&gt;0,VLOOKUP($C65,Engagés!$C$10:$G$250,5,FALSE),"")</f>
        <v/>
      </c>
      <c r="F65" s="12" t="str">
        <f>IF(LEN($B65)&gt;0,VLOOKUP($C65,Engagés!$C$10:$K$250,6,FALSE),"")</f>
        <v/>
      </c>
      <c r="G65" s="12" t="str">
        <f>IF(LEN($B65)&gt;0,VLOOKUP($C65,Engagés!$C$10:$K$250,7,FALSE),"")</f>
        <v/>
      </c>
      <c r="H65" s="12" t="str">
        <f>IF(LEN($B65)&gt;0,VLOOKUP($C65,Engagés!$C$10:$K$250,8,FALSE),"")</f>
        <v/>
      </c>
      <c r="I65" s="12" t="str">
        <f>IF(LEN($B65)&gt;0,VLOOKUP($C65,Engagés!$C$10:$K$250,9,FALSE),"")</f>
        <v/>
      </c>
      <c r="J65" s="13" t="str">
        <f>IF(LEN($B65)&gt;0,VLOOKUP($C65,'Saisie CLASSEMENT'!$C$8:$H$252,6,FALSE),"")</f>
        <v/>
      </c>
      <c r="K65" s="14" t="str">
        <f>'Edition Class Cat2'!J65</f>
        <v/>
      </c>
    </row>
    <row r="66" spans="1:11" hidden="1">
      <c r="A66">
        <f t="shared" si="0"/>
        <v>0</v>
      </c>
      <c r="B66" s="11" t="str">
        <f>'Edition Class Cat2'!B66</f>
        <v/>
      </c>
      <c r="C66" s="11">
        <f>'Edition Class Cat2'!D66</f>
        <v>0</v>
      </c>
      <c r="D66" s="61" t="str">
        <f>IF(LEN($B66)&gt;0,VLOOKUP($C66,Engagés!$C$10:$G$250,4,FALSE),"")</f>
        <v/>
      </c>
      <c r="E66" s="61" t="str">
        <f>IF(LEN($B66)&gt;0,VLOOKUP($C66,Engagés!$C$10:$G$250,5,FALSE),"")</f>
        <v/>
      </c>
      <c r="F66" s="12" t="str">
        <f>IF(LEN($B66)&gt;0,VLOOKUP($C66,Engagés!$C$10:$K$250,6,FALSE),"")</f>
        <v/>
      </c>
      <c r="G66" s="12" t="str">
        <f>IF(LEN($B66)&gt;0,VLOOKUP($C66,Engagés!$C$10:$K$250,7,FALSE),"")</f>
        <v/>
      </c>
      <c r="H66" s="12" t="str">
        <f>IF(LEN($B66)&gt;0,VLOOKUP($C66,Engagés!$C$10:$K$250,8,FALSE),"")</f>
        <v/>
      </c>
      <c r="I66" s="12" t="str">
        <f>IF(LEN($B66)&gt;0,VLOOKUP($C66,Engagés!$C$10:$K$250,9,FALSE),"")</f>
        <v/>
      </c>
      <c r="J66" s="13" t="str">
        <f>IF(LEN($B66)&gt;0,VLOOKUP($C66,'Saisie CLASSEMENT'!$C$8:$H$252,6,FALSE),"")</f>
        <v/>
      </c>
      <c r="K66" s="14" t="str">
        <f>'Edition Class Cat2'!J66</f>
        <v/>
      </c>
    </row>
    <row r="67" spans="1:11" hidden="1">
      <c r="A67">
        <f t="shared" si="0"/>
        <v>0</v>
      </c>
      <c r="B67" s="11" t="str">
        <f>'Edition Class Cat2'!B67</f>
        <v/>
      </c>
      <c r="C67" s="11">
        <f>'Edition Class Cat2'!D67</f>
        <v>0</v>
      </c>
      <c r="D67" s="61" t="str">
        <f>IF(LEN($B67)&gt;0,VLOOKUP($C67,Engagés!$C$10:$G$250,4,FALSE),"")</f>
        <v/>
      </c>
      <c r="E67" s="61" t="str">
        <f>IF(LEN($B67)&gt;0,VLOOKUP($C67,Engagés!$C$10:$G$250,5,FALSE),"")</f>
        <v/>
      </c>
      <c r="F67" s="12" t="str">
        <f>IF(LEN($B67)&gt;0,VLOOKUP($C67,Engagés!$C$10:$K$250,6,FALSE),"")</f>
        <v/>
      </c>
      <c r="G67" s="12" t="str">
        <f>IF(LEN($B67)&gt;0,VLOOKUP($C67,Engagés!$C$10:$K$250,7,FALSE),"")</f>
        <v/>
      </c>
      <c r="H67" s="12" t="str">
        <f>IF(LEN($B67)&gt;0,VLOOKUP($C67,Engagés!$C$10:$K$250,8,FALSE),"")</f>
        <v/>
      </c>
      <c r="I67" s="12" t="str">
        <f>IF(LEN($B67)&gt;0,VLOOKUP($C67,Engagés!$C$10:$K$250,9,FALSE),"")</f>
        <v/>
      </c>
      <c r="J67" s="13" t="str">
        <f>IF(LEN($B67)&gt;0,VLOOKUP($C67,'Saisie CLASSEMENT'!$C$8:$H$252,6,FALSE),"")</f>
        <v/>
      </c>
      <c r="K67" s="14" t="str">
        <f>'Edition Class Cat2'!J67</f>
        <v/>
      </c>
    </row>
    <row r="68" spans="1:11" hidden="1">
      <c r="A68">
        <f t="shared" si="0"/>
        <v>0</v>
      </c>
      <c r="B68" s="11" t="str">
        <f>'Edition Class Cat2'!B68</f>
        <v/>
      </c>
      <c r="C68" s="11">
        <f>'Edition Class Cat2'!D68</f>
        <v>0</v>
      </c>
      <c r="D68" s="61" t="str">
        <f>IF(LEN($B68)&gt;0,VLOOKUP($C68,Engagés!$C$10:$G$250,4,FALSE),"")</f>
        <v/>
      </c>
      <c r="E68" s="61" t="str">
        <f>IF(LEN($B68)&gt;0,VLOOKUP($C68,Engagés!$C$10:$G$250,5,FALSE),"")</f>
        <v/>
      </c>
      <c r="F68" s="12" t="str">
        <f>IF(LEN($B68)&gt;0,VLOOKUP($C68,Engagés!$C$10:$K$250,6,FALSE),"")</f>
        <v/>
      </c>
      <c r="G68" s="12" t="str">
        <f>IF(LEN($B68)&gt;0,VLOOKUP($C68,Engagés!$C$10:$K$250,7,FALSE),"")</f>
        <v/>
      </c>
      <c r="H68" s="12" t="str">
        <f>IF(LEN($B68)&gt;0,VLOOKUP($C68,Engagés!$C$10:$K$250,8,FALSE),"")</f>
        <v/>
      </c>
      <c r="I68" s="12" t="str">
        <f>IF(LEN($B68)&gt;0,VLOOKUP($C68,Engagés!$C$10:$K$250,9,FALSE),"")</f>
        <v/>
      </c>
      <c r="J68" s="13" t="str">
        <f>IF(LEN($B68)&gt;0,VLOOKUP($C68,'Saisie CLASSEMENT'!$C$8:$H$252,6,FALSE),"")</f>
        <v/>
      </c>
      <c r="K68" s="14" t="str">
        <f>'Edition Class Cat2'!J68</f>
        <v/>
      </c>
    </row>
    <row r="69" spans="1:11" hidden="1">
      <c r="A69">
        <f t="shared" si="0"/>
        <v>0</v>
      </c>
      <c r="B69" s="11" t="str">
        <f>'Edition Class Cat2'!B69</f>
        <v/>
      </c>
      <c r="C69" s="11">
        <f>'Edition Class Cat2'!D69</f>
        <v>0</v>
      </c>
      <c r="D69" s="61" t="str">
        <f>IF(LEN($B69)&gt;0,VLOOKUP($C69,Engagés!$C$10:$G$250,4,FALSE),"")</f>
        <v/>
      </c>
      <c r="E69" s="61" t="str">
        <f>IF(LEN($B69)&gt;0,VLOOKUP($C69,Engagés!$C$10:$G$250,5,FALSE),"")</f>
        <v/>
      </c>
      <c r="F69" s="12" t="str">
        <f>IF(LEN($B69)&gt;0,VLOOKUP($C69,Engagés!$C$10:$K$250,6,FALSE),"")</f>
        <v/>
      </c>
      <c r="G69" s="12" t="str">
        <f>IF(LEN($B69)&gt;0,VLOOKUP($C69,Engagés!$C$10:$K$250,7,FALSE),"")</f>
        <v/>
      </c>
      <c r="H69" s="12" t="str">
        <f>IF(LEN($B69)&gt;0,VLOOKUP($C69,Engagés!$C$10:$K$250,8,FALSE),"")</f>
        <v/>
      </c>
      <c r="I69" s="12" t="str">
        <f>IF(LEN($B69)&gt;0,VLOOKUP($C69,Engagés!$C$10:$K$250,9,FALSE),"")</f>
        <v/>
      </c>
      <c r="J69" s="13" t="str">
        <f>IF(LEN($B69)&gt;0,VLOOKUP($C69,'Saisie CLASSEMENT'!$C$8:$H$252,6,FALSE),"")</f>
        <v/>
      </c>
      <c r="K69" s="14" t="str">
        <f>'Edition Class Cat2'!J69</f>
        <v/>
      </c>
    </row>
    <row r="70" spans="1:11" hidden="1">
      <c r="A70">
        <f t="shared" si="0"/>
        <v>0</v>
      </c>
      <c r="B70" s="11" t="str">
        <f>'Edition Class Cat2'!B70</f>
        <v/>
      </c>
      <c r="C70" s="11">
        <f>'Edition Class Cat2'!D70</f>
        <v>0</v>
      </c>
      <c r="D70" s="61" t="str">
        <f>IF(LEN($B70)&gt;0,VLOOKUP($C70,Engagés!$C$10:$G$250,4,FALSE),"")</f>
        <v/>
      </c>
      <c r="E70" s="61" t="str">
        <f>IF(LEN($B70)&gt;0,VLOOKUP($C70,Engagés!$C$10:$G$250,5,FALSE),"")</f>
        <v/>
      </c>
      <c r="F70" s="12" t="str">
        <f>IF(LEN($B70)&gt;0,VLOOKUP($C70,Engagés!$C$10:$K$250,6,FALSE),"")</f>
        <v/>
      </c>
      <c r="G70" s="12" t="str">
        <f>IF(LEN($B70)&gt;0,VLOOKUP($C70,Engagés!$C$10:$K$250,7,FALSE),"")</f>
        <v/>
      </c>
      <c r="H70" s="12" t="str">
        <f>IF(LEN($B70)&gt;0,VLOOKUP($C70,Engagés!$C$10:$K$250,8,FALSE),"")</f>
        <v/>
      </c>
      <c r="I70" s="12" t="str">
        <f>IF(LEN($B70)&gt;0,VLOOKUP($C70,Engagés!$C$10:$K$250,9,FALSE),"")</f>
        <v/>
      </c>
      <c r="J70" s="13" t="str">
        <f>IF(LEN($B70)&gt;0,VLOOKUP($C70,'Saisie CLASSEMENT'!$C$8:$H$252,6,FALSE),"")</f>
        <v/>
      </c>
      <c r="K70" s="14" t="str">
        <f>'Edition Class Cat2'!J70</f>
        <v/>
      </c>
    </row>
    <row r="71" spans="1:11" hidden="1">
      <c r="A71">
        <f t="shared" ref="A71:A134" si="1">IF(LEN(B71)&gt;0,1,0)</f>
        <v>0</v>
      </c>
      <c r="B71" s="11" t="str">
        <f>'Edition Class Cat2'!B71</f>
        <v/>
      </c>
      <c r="C71" s="11">
        <f>'Edition Class Cat2'!D71</f>
        <v>0</v>
      </c>
      <c r="D71" s="61" t="str">
        <f>IF(LEN($B71)&gt;0,VLOOKUP($C71,Engagés!$C$10:$G$250,4,FALSE),"")</f>
        <v/>
      </c>
      <c r="E71" s="61" t="str">
        <f>IF(LEN($B71)&gt;0,VLOOKUP($C71,Engagés!$C$10:$G$250,5,FALSE),"")</f>
        <v/>
      </c>
      <c r="F71" s="12" t="str">
        <f>IF(LEN($B71)&gt;0,VLOOKUP($C71,Engagés!$C$10:$K$250,6,FALSE),"")</f>
        <v/>
      </c>
      <c r="G71" s="12" t="str">
        <f>IF(LEN($B71)&gt;0,VLOOKUP($C71,Engagés!$C$10:$K$250,7,FALSE),"")</f>
        <v/>
      </c>
      <c r="H71" s="12" t="str">
        <f>IF(LEN($B71)&gt;0,VLOOKUP($C71,Engagés!$C$10:$K$250,8,FALSE),"")</f>
        <v/>
      </c>
      <c r="I71" s="12" t="str">
        <f>IF(LEN($B71)&gt;0,VLOOKUP($C71,Engagés!$C$10:$K$250,9,FALSE),"")</f>
        <v/>
      </c>
      <c r="J71" s="13" t="str">
        <f>IF(LEN($B71)&gt;0,VLOOKUP($C71,'Saisie CLASSEMENT'!$C$8:$H$252,6,FALSE),"")</f>
        <v/>
      </c>
      <c r="K71" s="14" t="str">
        <f>'Edition Class Cat2'!J71</f>
        <v/>
      </c>
    </row>
    <row r="72" spans="1:11" hidden="1">
      <c r="A72">
        <f t="shared" si="1"/>
        <v>0</v>
      </c>
      <c r="B72" s="11" t="str">
        <f>'Edition Class Cat2'!B72</f>
        <v/>
      </c>
      <c r="C72" s="11">
        <f>'Edition Class Cat2'!D72</f>
        <v>0</v>
      </c>
      <c r="D72" s="61" t="str">
        <f>IF(LEN($B72)&gt;0,VLOOKUP($C72,Engagés!$C$10:$G$250,4,FALSE),"")</f>
        <v/>
      </c>
      <c r="E72" s="61" t="str">
        <f>IF(LEN($B72)&gt;0,VLOOKUP($C72,Engagés!$C$10:$G$250,5,FALSE),"")</f>
        <v/>
      </c>
      <c r="F72" s="12" t="str">
        <f>IF(LEN($B72)&gt;0,VLOOKUP($C72,Engagés!$C$10:$K$250,6,FALSE),"")</f>
        <v/>
      </c>
      <c r="G72" s="12" t="str">
        <f>IF(LEN($B72)&gt;0,VLOOKUP($C72,Engagés!$C$10:$K$250,7,FALSE),"")</f>
        <v/>
      </c>
      <c r="H72" s="12" t="str">
        <f>IF(LEN($B72)&gt;0,VLOOKUP($C72,Engagés!$C$10:$K$250,8,FALSE),"")</f>
        <v/>
      </c>
      <c r="I72" s="12" t="str">
        <f>IF(LEN($B72)&gt;0,VLOOKUP($C72,Engagés!$C$10:$K$250,9,FALSE),"")</f>
        <v/>
      </c>
      <c r="J72" s="13" t="str">
        <f>IF(LEN($B72)&gt;0,VLOOKUP($C72,'Saisie CLASSEMENT'!$C$8:$H$252,6,FALSE),"")</f>
        <v/>
      </c>
      <c r="K72" s="14" t="str">
        <f>'Edition Class Cat2'!J72</f>
        <v/>
      </c>
    </row>
    <row r="73" spans="1:11" hidden="1">
      <c r="A73">
        <f t="shared" si="1"/>
        <v>0</v>
      </c>
      <c r="B73" s="11" t="str">
        <f>'Edition Class Cat2'!B73</f>
        <v/>
      </c>
      <c r="C73" s="11">
        <f>'Edition Class Cat2'!D73</f>
        <v>0</v>
      </c>
      <c r="D73" s="61" t="str">
        <f>IF(LEN($B73)&gt;0,VLOOKUP($C73,Engagés!$C$10:$G$250,4,FALSE),"")</f>
        <v/>
      </c>
      <c r="E73" s="61" t="str">
        <f>IF(LEN($B73)&gt;0,VLOOKUP($C73,Engagés!$C$10:$G$250,5,FALSE),"")</f>
        <v/>
      </c>
      <c r="F73" s="12" t="str">
        <f>IF(LEN($B73)&gt;0,VLOOKUP($C73,Engagés!$C$10:$K$250,6,FALSE),"")</f>
        <v/>
      </c>
      <c r="G73" s="12" t="str">
        <f>IF(LEN($B73)&gt;0,VLOOKUP($C73,Engagés!$C$10:$K$250,7,FALSE),"")</f>
        <v/>
      </c>
      <c r="H73" s="12" t="str">
        <f>IF(LEN($B73)&gt;0,VLOOKUP($C73,Engagés!$C$10:$K$250,8,FALSE),"")</f>
        <v/>
      </c>
      <c r="I73" s="12" t="str">
        <f>IF(LEN($B73)&gt;0,VLOOKUP($C73,Engagés!$C$10:$K$250,9,FALSE),"")</f>
        <v/>
      </c>
      <c r="J73" s="13" t="str">
        <f>IF(LEN($B73)&gt;0,VLOOKUP($C73,'Saisie CLASSEMENT'!$C$8:$H$252,6,FALSE),"")</f>
        <v/>
      </c>
      <c r="K73" s="14" t="str">
        <f>'Edition Class Cat2'!J73</f>
        <v/>
      </c>
    </row>
    <row r="74" spans="1:11" hidden="1">
      <c r="A74">
        <f t="shared" si="1"/>
        <v>0</v>
      </c>
      <c r="B74" s="11" t="str">
        <f>'Edition Class Cat2'!B74</f>
        <v/>
      </c>
      <c r="C74" s="11">
        <f>'Edition Class Cat2'!D74</f>
        <v>0</v>
      </c>
      <c r="D74" s="61" t="str">
        <f>IF(LEN($B74)&gt;0,VLOOKUP($C74,Engagés!$C$10:$G$250,4,FALSE),"")</f>
        <v/>
      </c>
      <c r="E74" s="61" t="str">
        <f>IF(LEN($B74)&gt;0,VLOOKUP($C74,Engagés!$C$10:$G$250,5,FALSE),"")</f>
        <v/>
      </c>
      <c r="F74" s="12" t="str">
        <f>IF(LEN($B74)&gt;0,VLOOKUP($C74,Engagés!$C$10:$K$250,6,FALSE),"")</f>
        <v/>
      </c>
      <c r="G74" s="12" t="str">
        <f>IF(LEN($B74)&gt;0,VLOOKUP($C74,Engagés!$C$10:$K$250,7,FALSE),"")</f>
        <v/>
      </c>
      <c r="H74" s="12" t="str">
        <f>IF(LEN($B74)&gt;0,VLOOKUP($C74,Engagés!$C$10:$K$250,8,FALSE),"")</f>
        <v/>
      </c>
      <c r="I74" s="12" t="str">
        <f>IF(LEN($B74)&gt;0,VLOOKUP($C74,Engagés!$C$10:$K$250,9,FALSE),"")</f>
        <v/>
      </c>
      <c r="J74" s="13" t="str">
        <f>IF(LEN($B74)&gt;0,VLOOKUP($C74,'Saisie CLASSEMENT'!$C$8:$H$252,6,FALSE),"")</f>
        <v/>
      </c>
      <c r="K74" s="14" t="str">
        <f>'Edition Class Cat2'!J74</f>
        <v/>
      </c>
    </row>
    <row r="75" spans="1:11" hidden="1">
      <c r="A75">
        <f t="shared" si="1"/>
        <v>0</v>
      </c>
      <c r="B75" s="11" t="str">
        <f>'Edition Class Cat2'!B75</f>
        <v/>
      </c>
      <c r="C75" s="11">
        <f>'Edition Class Cat2'!D75</f>
        <v>0</v>
      </c>
      <c r="D75" s="61" t="str">
        <f>IF(LEN($B75)&gt;0,VLOOKUP($C75,Engagés!$C$10:$G$250,4,FALSE),"")</f>
        <v/>
      </c>
      <c r="E75" s="61" t="str">
        <f>IF(LEN($B75)&gt;0,VLOOKUP($C75,Engagés!$C$10:$G$250,5,FALSE),"")</f>
        <v/>
      </c>
      <c r="F75" s="12" t="str">
        <f>IF(LEN($B75)&gt;0,VLOOKUP($C75,Engagés!$C$10:$K$250,6,FALSE),"")</f>
        <v/>
      </c>
      <c r="G75" s="12" t="str">
        <f>IF(LEN($B75)&gt;0,VLOOKUP($C75,Engagés!$C$10:$K$250,7,FALSE),"")</f>
        <v/>
      </c>
      <c r="H75" s="12" t="str">
        <f>IF(LEN($B75)&gt;0,VLOOKUP($C75,Engagés!$C$10:$K$250,8,FALSE),"")</f>
        <v/>
      </c>
      <c r="I75" s="12" t="str">
        <f>IF(LEN($B75)&gt;0,VLOOKUP($C75,Engagés!$C$10:$K$250,9,FALSE),"")</f>
        <v/>
      </c>
      <c r="J75" s="13" t="str">
        <f>IF(LEN($B75)&gt;0,VLOOKUP($C75,'Saisie CLASSEMENT'!$C$8:$H$252,6,FALSE),"")</f>
        <v/>
      </c>
      <c r="K75" s="14" t="str">
        <f>'Edition Class Cat2'!J75</f>
        <v/>
      </c>
    </row>
    <row r="76" spans="1:11" hidden="1">
      <c r="A76">
        <f t="shared" si="1"/>
        <v>0</v>
      </c>
      <c r="B76" s="11" t="str">
        <f>'Edition Class Cat2'!B76</f>
        <v/>
      </c>
      <c r="C76" s="11">
        <f>'Edition Class Cat2'!D76</f>
        <v>0</v>
      </c>
      <c r="D76" s="61" t="str">
        <f>IF(LEN($B76)&gt;0,VLOOKUP($C76,Engagés!$C$10:$G$250,4,FALSE),"")</f>
        <v/>
      </c>
      <c r="E76" s="61" t="str">
        <f>IF(LEN($B76)&gt;0,VLOOKUP($C76,Engagés!$C$10:$G$250,5,FALSE),"")</f>
        <v/>
      </c>
      <c r="F76" s="12" t="str">
        <f>IF(LEN($B76)&gt;0,VLOOKUP($C76,Engagés!$C$10:$K$250,6,FALSE),"")</f>
        <v/>
      </c>
      <c r="G76" s="12" t="str">
        <f>IF(LEN($B76)&gt;0,VLOOKUP($C76,Engagés!$C$10:$K$250,7,FALSE),"")</f>
        <v/>
      </c>
      <c r="H76" s="12" t="str">
        <f>IF(LEN($B76)&gt;0,VLOOKUP($C76,Engagés!$C$10:$K$250,8,FALSE),"")</f>
        <v/>
      </c>
      <c r="I76" s="12" t="str">
        <f>IF(LEN($B76)&gt;0,VLOOKUP($C76,Engagés!$C$10:$K$250,9,FALSE),"")</f>
        <v/>
      </c>
      <c r="J76" s="13" t="str">
        <f>IF(LEN($B76)&gt;0,VLOOKUP($C76,'Saisie CLASSEMENT'!$C$8:$H$252,6,FALSE),"")</f>
        <v/>
      </c>
      <c r="K76" s="14" t="str">
        <f>'Edition Class Cat2'!J76</f>
        <v/>
      </c>
    </row>
    <row r="77" spans="1:11" hidden="1">
      <c r="A77">
        <f t="shared" si="1"/>
        <v>0</v>
      </c>
      <c r="B77" s="11" t="str">
        <f>'Edition Class Cat2'!B77</f>
        <v/>
      </c>
      <c r="C77" s="11">
        <f>'Edition Class Cat2'!D77</f>
        <v>0</v>
      </c>
      <c r="D77" s="61" t="str">
        <f>IF(LEN($B77)&gt;0,VLOOKUP($C77,Engagés!$C$10:$G$250,4,FALSE),"")</f>
        <v/>
      </c>
      <c r="E77" s="61" t="str">
        <f>IF(LEN($B77)&gt;0,VLOOKUP($C77,Engagés!$C$10:$G$250,5,FALSE),"")</f>
        <v/>
      </c>
      <c r="F77" s="12" t="str">
        <f>IF(LEN($B77)&gt;0,VLOOKUP($C77,Engagés!$C$10:$K$250,6,FALSE),"")</f>
        <v/>
      </c>
      <c r="G77" s="12" t="str">
        <f>IF(LEN($B77)&gt;0,VLOOKUP($C77,Engagés!$C$10:$K$250,7,FALSE),"")</f>
        <v/>
      </c>
      <c r="H77" s="12" t="str">
        <f>IF(LEN($B77)&gt;0,VLOOKUP($C77,Engagés!$C$10:$K$250,8,FALSE),"")</f>
        <v/>
      </c>
      <c r="I77" s="12" t="str">
        <f>IF(LEN($B77)&gt;0,VLOOKUP($C77,Engagés!$C$10:$K$250,9,FALSE),"")</f>
        <v/>
      </c>
      <c r="J77" s="13" t="str">
        <f>IF(LEN($B77)&gt;0,VLOOKUP($C77,'Saisie CLASSEMENT'!$C$8:$H$252,6,FALSE),"")</f>
        <v/>
      </c>
      <c r="K77" s="14" t="str">
        <f>'Edition Class Cat2'!J77</f>
        <v/>
      </c>
    </row>
    <row r="78" spans="1:11" hidden="1">
      <c r="A78">
        <f t="shared" si="1"/>
        <v>0</v>
      </c>
      <c r="B78" s="11" t="str">
        <f>'Edition Class Cat2'!B78</f>
        <v/>
      </c>
      <c r="C78" s="11">
        <f>'Edition Class Cat2'!D78</f>
        <v>0</v>
      </c>
      <c r="D78" s="61" t="str">
        <f>IF(LEN($B78)&gt;0,VLOOKUP($C78,Engagés!$C$10:$G$250,4,FALSE),"")</f>
        <v/>
      </c>
      <c r="E78" s="61" t="str">
        <f>IF(LEN($B78)&gt;0,VLOOKUP($C78,Engagés!$C$10:$G$250,5,FALSE),"")</f>
        <v/>
      </c>
      <c r="F78" s="12" t="str">
        <f>IF(LEN($B78)&gt;0,VLOOKUP($C78,Engagés!$C$10:$K$250,6,FALSE),"")</f>
        <v/>
      </c>
      <c r="G78" s="12" t="str">
        <f>IF(LEN($B78)&gt;0,VLOOKUP($C78,Engagés!$C$10:$K$250,7,FALSE),"")</f>
        <v/>
      </c>
      <c r="H78" s="12" t="str">
        <f>IF(LEN($B78)&gt;0,VLOOKUP($C78,Engagés!$C$10:$K$250,8,FALSE),"")</f>
        <v/>
      </c>
      <c r="I78" s="12" t="str">
        <f>IF(LEN($B78)&gt;0,VLOOKUP($C78,Engagés!$C$10:$K$250,9,FALSE),"")</f>
        <v/>
      </c>
      <c r="J78" s="13" t="str">
        <f>IF(LEN($B78)&gt;0,VLOOKUP($C78,'Saisie CLASSEMENT'!$C$8:$H$252,6,FALSE),"")</f>
        <v/>
      </c>
      <c r="K78" s="14" t="str">
        <f>'Edition Class Cat2'!J78</f>
        <v/>
      </c>
    </row>
    <row r="79" spans="1:11" hidden="1">
      <c r="A79">
        <f t="shared" si="1"/>
        <v>0</v>
      </c>
      <c r="B79" s="11" t="str">
        <f>'Edition Class Cat2'!B79</f>
        <v/>
      </c>
      <c r="C79" s="11">
        <f>'Edition Class Cat2'!D79</f>
        <v>0</v>
      </c>
      <c r="D79" s="61" t="str">
        <f>IF(LEN($B79)&gt;0,VLOOKUP($C79,Engagés!$C$10:$G$250,4,FALSE),"")</f>
        <v/>
      </c>
      <c r="E79" s="61" t="str">
        <f>IF(LEN($B79)&gt;0,VLOOKUP($C79,Engagés!$C$10:$G$250,5,FALSE),"")</f>
        <v/>
      </c>
      <c r="F79" s="12" t="str">
        <f>IF(LEN($B79)&gt;0,VLOOKUP($C79,Engagés!$C$10:$K$250,6,FALSE),"")</f>
        <v/>
      </c>
      <c r="G79" s="12" t="str">
        <f>IF(LEN($B79)&gt;0,VLOOKUP($C79,Engagés!$C$10:$K$250,7,FALSE),"")</f>
        <v/>
      </c>
      <c r="H79" s="12" t="str">
        <f>IF(LEN($B79)&gt;0,VLOOKUP($C79,Engagés!$C$10:$K$250,8,FALSE),"")</f>
        <v/>
      </c>
      <c r="I79" s="12" t="str">
        <f>IF(LEN($B79)&gt;0,VLOOKUP($C79,Engagés!$C$10:$K$250,9,FALSE),"")</f>
        <v/>
      </c>
      <c r="J79" s="13" t="str">
        <f>IF(LEN($B79)&gt;0,VLOOKUP($C79,'Saisie CLASSEMENT'!$C$8:$H$252,6,FALSE),"")</f>
        <v/>
      </c>
      <c r="K79" s="14" t="str">
        <f>'Edition Class Cat2'!J79</f>
        <v/>
      </c>
    </row>
    <row r="80" spans="1:11" hidden="1">
      <c r="A80">
        <f t="shared" si="1"/>
        <v>0</v>
      </c>
      <c r="B80" s="11" t="str">
        <f>'Edition Class Cat2'!B80</f>
        <v/>
      </c>
      <c r="C80" s="11">
        <f>'Edition Class Cat2'!D80</f>
        <v>0</v>
      </c>
      <c r="D80" s="61" t="str">
        <f>IF(LEN($B80)&gt;0,VLOOKUP($C80,Engagés!$C$10:$G$250,4,FALSE),"")</f>
        <v/>
      </c>
      <c r="E80" s="61" t="str">
        <f>IF(LEN($B80)&gt;0,VLOOKUP($C80,Engagés!$C$10:$G$250,5,FALSE),"")</f>
        <v/>
      </c>
      <c r="F80" s="12" t="str">
        <f>IF(LEN($B80)&gt;0,VLOOKUP($C80,Engagés!$C$10:$K$250,6,FALSE),"")</f>
        <v/>
      </c>
      <c r="G80" s="12" t="str">
        <f>IF(LEN($B80)&gt;0,VLOOKUP($C80,Engagés!$C$10:$K$250,7,FALSE),"")</f>
        <v/>
      </c>
      <c r="H80" s="12" t="str">
        <f>IF(LEN($B80)&gt;0,VLOOKUP($C80,Engagés!$C$10:$K$250,8,FALSE),"")</f>
        <v/>
      </c>
      <c r="I80" s="12" t="str">
        <f>IF(LEN($B80)&gt;0,VLOOKUP($C80,Engagés!$C$10:$K$250,9,FALSE),"")</f>
        <v/>
      </c>
      <c r="J80" s="13" t="str">
        <f>IF(LEN($B80)&gt;0,VLOOKUP($C80,'Saisie CLASSEMENT'!$C$8:$H$252,6,FALSE),"")</f>
        <v/>
      </c>
      <c r="K80" s="14" t="str">
        <f>'Edition Class Cat2'!J80</f>
        <v/>
      </c>
    </row>
    <row r="81" spans="1:11" hidden="1">
      <c r="A81">
        <f t="shared" si="1"/>
        <v>0</v>
      </c>
      <c r="B81" s="11" t="str">
        <f>'Edition Class Cat2'!B81</f>
        <v/>
      </c>
      <c r="C81" s="11">
        <f>'Edition Class Cat2'!D81</f>
        <v>0</v>
      </c>
      <c r="D81" s="61" t="str">
        <f>IF(LEN($B81)&gt;0,VLOOKUP($C81,Engagés!$C$10:$G$250,4,FALSE),"")</f>
        <v/>
      </c>
      <c r="E81" s="61" t="str">
        <f>IF(LEN($B81)&gt;0,VLOOKUP($C81,Engagés!$C$10:$G$250,5,FALSE),"")</f>
        <v/>
      </c>
      <c r="F81" s="12" t="str">
        <f>IF(LEN($B81)&gt;0,VLOOKUP($C81,Engagés!$C$10:$K$250,6,FALSE),"")</f>
        <v/>
      </c>
      <c r="G81" s="12" t="str">
        <f>IF(LEN($B81)&gt;0,VLOOKUP($C81,Engagés!$C$10:$K$250,7,FALSE),"")</f>
        <v/>
      </c>
      <c r="H81" s="12" t="str">
        <f>IF(LEN($B81)&gt;0,VLOOKUP($C81,Engagés!$C$10:$K$250,8,FALSE),"")</f>
        <v/>
      </c>
      <c r="I81" s="12" t="str">
        <f>IF(LEN($B81)&gt;0,VLOOKUP($C81,Engagés!$C$10:$K$250,9,FALSE),"")</f>
        <v/>
      </c>
      <c r="J81" s="13" t="str">
        <f>IF(LEN($B81)&gt;0,VLOOKUP($C81,'Saisie CLASSEMENT'!$C$8:$H$252,6,FALSE),"")</f>
        <v/>
      </c>
      <c r="K81" s="14" t="str">
        <f>'Edition Class Cat2'!J81</f>
        <v/>
      </c>
    </row>
    <row r="82" spans="1:11" hidden="1">
      <c r="A82">
        <f t="shared" si="1"/>
        <v>0</v>
      </c>
      <c r="B82" s="11" t="str">
        <f>'Edition Class Cat2'!B82</f>
        <v/>
      </c>
      <c r="C82" s="11">
        <f>'Edition Class Cat2'!D82</f>
        <v>0</v>
      </c>
      <c r="D82" s="61" t="str">
        <f>IF(LEN($B82)&gt;0,VLOOKUP($C82,Engagés!$C$10:$G$250,4,FALSE),"")</f>
        <v/>
      </c>
      <c r="E82" s="61" t="str">
        <f>IF(LEN($B82)&gt;0,VLOOKUP($C82,Engagés!$C$10:$G$250,5,FALSE),"")</f>
        <v/>
      </c>
      <c r="F82" s="12" t="str">
        <f>IF(LEN($B82)&gt;0,VLOOKUP($C82,Engagés!$C$10:$K$250,6,FALSE),"")</f>
        <v/>
      </c>
      <c r="G82" s="12" t="str">
        <f>IF(LEN($B82)&gt;0,VLOOKUP($C82,Engagés!$C$10:$K$250,7,FALSE),"")</f>
        <v/>
      </c>
      <c r="H82" s="12" t="str">
        <f>IF(LEN($B82)&gt;0,VLOOKUP($C82,Engagés!$C$10:$K$250,8,FALSE),"")</f>
        <v/>
      </c>
      <c r="I82" s="12" t="str">
        <f>IF(LEN($B82)&gt;0,VLOOKUP($C82,Engagés!$C$10:$K$250,9,FALSE),"")</f>
        <v/>
      </c>
      <c r="J82" s="13" t="str">
        <f>IF(LEN($B82)&gt;0,VLOOKUP($C82,'Saisie CLASSEMENT'!$C$8:$H$252,6,FALSE),"")</f>
        <v/>
      </c>
      <c r="K82" s="14" t="str">
        <f>'Edition Class Cat2'!J82</f>
        <v/>
      </c>
    </row>
    <row r="83" spans="1:11" hidden="1">
      <c r="A83">
        <f t="shared" si="1"/>
        <v>0</v>
      </c>
      <c r="B83" s="11" t="str">
        <f>'Edition Class Cat2'!B83</f>
        <v/>
      </c>
      <c r="C83" s="11">
        <f>'Edition Class Cat2'!D83</f>
        <v>0</v>
      </c>
      <c r="D83" s="61" t="str">
        <f>IF(LEN($B83)&gt;0,VLOOKUP($C83,Engagés!$C$10:$G$250,4,FALSE),"")</f>
        <v/>
      </c>
      <c r="E83" s="61" t="str">
        <f>IF(LEN($B83)&gt;0,VLOOKUP($C83,Engagés!$C$10:$G$250,5,FALSE),"")</f>
        <v/>
      </c>
      <c r="F83" s="12" t="str">
        <f>IF(LEN($B83)&gt;0,VLOOKUP($C83,Engagés!$C$10:$K$250,6,FALSE),"")</f>
        <v/>
      </c>
      <c r="G83" s="12" t="str">
        <f>IF(LEN($B83)&gt;0,VLOOKUP($C83,Engagés!$C$10:$K$250,7,FALSE),"")</f>
        <v/>
      </c>
      <c r="H83" s="12" t="str">
        <f>IF(LEN($B83)&gt;0,VLOOKUP($C83,Engagés!$C$10:$K$250,8,FALSE),"")</f>
        <v/>
      </c>
      <c r="I83" s="12" t="str">
        <f>IF(LEN($B83)&gt;0,VLOOKUP($C83,Engagés!$C$10:$K$250,9,FALSE),"")</f>
        <v/>
      </c>
      <c r="J83" s="13" t="str">
        <f>IF(LEN($B83)&gt;0,VLOOKUP($C83,'Saisie CLASSEMENT'!$C$8:$H$252,6,FALSE),"")</f>
        <v/>
      </c>
      <c r="K83" s="14" t="str">
        <f>'Edition Class Cat2'!J83</f>
        <v/>
      </c>
    </row>
    <row r="84" spans="1:11" hidden="1">
      <c r="A84">
        <f t="shared" si="1"/>
        <v>0</v>
      </c>
      <c r="B84" s="11" t="str">
        <f>'Edition Class Cat2'!B84</f>
        <v/>
      </c>
      <c r="C84" s="11">
        <f>'Edition Class Cat2'!D84</f>
        <v>0</v>
      </c>
      <c r="D84" s="61" t="str">
        <f>IF(LEN($B84)&gt;0,VLOOKUP($C84,Engagés!$C$10:$G$250,4,FALSE),"")</f>
        <v/>
      </c>
      <c r="E84" s="61" t="str">
        <f>IF(LEN($B84)&gt;0,VLOOKUP($C84,Engagés!$C$10:$G$250,5,FALSE),"")</f>
        <v/>
      </c>
      <c r="F84" s="12" t="str">
        <f>IF(LEN($B84)&gt;0,VLOOKUP($C84,Engagés!$C$10:$K$250,6,FALSE),"")</f>
        <v/>
      </c>
      <c r="G84" s="12" t="str">
        <f>IF(LEN($B84)&gt;0,VLOOKUP($C84,Engagés!$C$10:$K$250,7,FALSE),"")</f>
        <v/>
      </c>
      <c r="H84" s="12" t="str">
        <f>IF(LEN($B84)&gt;0,VLOOKUP($C84,Engagés!$C$10:$K$250,8,FALSE),"")</f>
        <v/>
      </c>
      <c r="I84" s="12" t="str">
        <f>IF(LEN($B84)&gt;0,VLOOKUP($C84,Engagés!$C$10:$K$250,9,FALSE),"")</f>
        <v/>
      </c>
      <c r="J84" s="13" t="str">
        <f>IF(LEN($B84)&gt;0,VLOOKUP($C84,'Saisie CLASSEMENT'!$C$8:$H$252,6,FALSE),"")</f>
        <v/>
      </c>
      <c r="K84" s="14" t="str">
        <f>'Edition Class Cat2'!J84</f>
        <v/>
      </c>
    </row>
    <row r="85" spans="1:11" hidden="1">
      <c r="A85">
        <f t="shared" si="1"/>
        <v>0</v>
      </c>
      <c r="B85" s="11" t="str">
        <f>'Edition Class Cat2'!B85</f>
        <v/>
      </c>
      <c r="C85" s="11">
        <f>'Edition Class Cat2'!D85</f>
        <v>0</v>
      </c>
      <c r="D85" s="61" t="str">
        <f>IF(LEN($B85)&gt;0,VLOOKUP($C85,Engagés!$C$10:$G$250,4,FALSE),"")</f>
        <v/>
      </c>
      <c r="E85" s="61" t="str">
        <f>IF(LEN($B85)&gt;0,VLOOKUP($C85,Engagés!$C$10:$G$250,5,FALSE),"")</f>
        <v/>
      </c>
      <c r="F85" s="12" t="str">
        <f>IF(LEN($B85)&gt;0,VLOOKUP($C85,Engagés!$C$10:$K$250,6,FALSE),"")</f>
        <v/>
      </c>
      <c r="G85" s="12" t="str">
        <f>IF(LEN($B85)&gt;0,VLOOKUP($C85,Engagés!$C$10:$K$250,7,FALSE),"")</f>
        <v/>
      </c>
      <c r="H85" s="12" t="str">
        <f>IF(LEN($B85)&gt;0,VLOOKUP($C85,Engagés!$C$10:$K$250,8,FALSE),"")</f>
        <v/>
      </c>
      <c r="I85" s="12" t="str">
        <f>IF(LEN($B85)&gt;0,VLOOKUP($C85,Engagés!$C$10:$K$250,9,FALSE),"")</f>
        <v/>
      </c>
      <c r="J85" s="13" t="str">
        <f>IF(LEN($B85)&gt;0,VLOOKUP($C85,'Saisie CLASSEMENT'!$C$8:$H$252,6,FALSE),"")</f>
        <v/>
      </c>
      <c r="K85" s="14" t="str">
        <f>'Edition Class Cat2'!J85</f>
        <v/>
      </c>
    </row>
    <row r="86" spans="1:11" hidden="1">
      <c r="A86">
        <f t="shared" si="1"/>
        <v>0</v>
      </c>
      <c r="B86" s="11" t="str">
        <f>'Edition Class Cat2'!B86</f>
        <v/>
      </c>
      <c r="C86" s="11">
        <f>'Edition Class Cat2'!D86</f>
        <v>0</v>
      </c>
      <c r="D86" s="61" t="str">
        <f>IF(LEN($B86)&gt;0,VLOOKUP($C86,Engagés!$C$10:$G$250,4,FALSE),"")</f>
        <v/>
      </c>
      <c r="E86" s="61" t="str">
        <f>IF(LEN($B86)&gt;0,VLOOKUP($C86,Engagés!$C$10:$G$250,5,FALSE),"")</f>
        <v/>
      </c>
      <c r="F86" s="12" t="str">
        <f>IF(LEN($B86)&gt;0,VLOOKUP($C86,Engagés!$C$10:$K$250,6,FALSE),"")</f>
        <v/>
      </c>
      <c r="G86" s="12" t="str">
        <f>IF(LEN($B86)&gt;0,VLOOKUP($C86,Engagés!$C$10:$K$250,7,FALSE),"")</f>
        <v/>
      </c>
      <c r="H86" s="12" t="str">
        <f>IF(LEN($B86)&gt;0,VLOOKUP($C86,Engagés!$C$10:$K$250,8,FALSE),"")</f>
        <v/>
      </c>
      <c r="I86" s="12" t="str">
        <f>IF(LEN($B86)&gt;0,VLOOKUP($C86,Engagés!$C$10:$K$250,9,FALSE),"")</f>
        <v/>
      </c>
      <c r="J86" s="13" t="str">
        <f>IF(LEN($B86)&gt;0,VLOOKUP($C86,'Saisie CLASSEMENT'!$C$8:$H$252,6,FALSE),"")</f>
        <v/>
      </c>
      <c r="K86" s="14" t="str">
        <f>'Edition Class Cat2'!J86</f>
        <v/>
      </c>
    </row>
    <row r="87" spans="1:11" hidden="1">
      <c r="A87">
        <f t="shared" si="1"/>
        <v>0</v>
      </c>
      <c r="B87" s="11" t="str">
        <f>'Edition Class Cat2'!B87</f>
        <v/>
      </c>
      <c r="C87" s="11">
        <f>'Edition Class Cat2'!D87</f>
        <v>0</v>
      </c>
      <c r="D87" s="61" t="str">
        <f>IF(LEN($B87)&gt;0,VLOOKUP($C87,Engagés!$C$10:$G$250,4,FALSE),"")</f>
        <v/>
      </c>
      <c r="E87" s="61" t="str">
        <f>IF(LEN($B87)&gt;0,VLOOKUP($C87,Engagés!$C$10:$G$250,5,FALSE),"")</f>
        <v/>
      </c>
      <c r="F87" s="12" t="str">
        <f>IF(LEN($B87)&gt;0,VLOOKUP($C87,Engagés!$C$10:$K$250,6,FALSE),"")</f>
        <v/>
      </c>
      <c r="G87" s="12" t="str">
        <f>IF(LEN($B87)&gt;0,VLOOKUP($C87,Engagés!$C$10:$K$250,7,FALSE),"")</f>
        <v/>
      </c>
      <c r="H87" s="12" t="str">
        <f>IF(LEN($B87)&gt;0,VLOOKUP($C87,Engagés!$C$10:$K$250,8,FALSE),"")</f>
        <v/>
      </c>
      <c r="I87" s="12" t="str">
        <f>IF(LEN($B87)&gt;0,VLOOKUP($C87,Engagés!$C$10:$K$250,9,FALSE),"")</f>
        <v/>
      </c>
      <c r="J87" s="13" t="str">
        <f>IF(LEN($B87)&gt;0,VLOOKUP($C87,'Saisie CLASSEMENT'!$C$8:$H$252,6,FALSE),"")</f>
        <v/>
      </c>
      <c r="K87" s="14" t="str">
        <f>'Edition Class Cat2'!J87</f>
        <v/>
      </c>
    </row>
    <row r="88" spans="1:11" hidden="1">
      <c r="A88">
        <f t="shared" si="1"/>
        <v>0</v>
      </c>
      <c r="B88" s="11" t="str">
        <f>'Edition Class Cat2'!B88</f>
        <v/>
      </c>
      <c r="C88" s="11">
        <f>'Edition Class Cat2'!D88</f>
        <v>0</v>
      </c>
      <c r="D88" s="61" t="str">
        <f>IF(LEN($B88)&gt;0,VLOOKUP($C88,Engagés!$C$10:$G$250,4,FALSE),"")</f>
        <v/>
      </c>
      <c r="E88" s="61" t="str">
        <f>IF(LEN($B88)&gt;0,VLOOKUP($C88,Engagés!$C$10:$G$250,5,FALSE),"")</f>
        <v/>
      </c>
      <c r="F88" s="12" t="str">
        <f>IF(LEN($B88)&gt;0,VLOOKUP($C88,Engagés!$C$10:$K$250,6,FALSE),"")</f>
        <v/>
      </c>
      <c r="G88" s="12" t="str">
        <f>IF(LEN($B88)&gt;0,VLOOKUP($C88,Engagés!$C$10:$K$250,7,FALSE),"")</f>
        <v/>
      </c>
      <c r="H88" s="12" t="str">
        <f>IF(LEN($B88)&gt;0,VLOOKUP($C88,Engagés!$C$10:$K$250,8,FALSE),"")</f>
        <v/>
      </c>
      <c r="I88" s="12" t="str">
        <f>IF(LEN($B88)&gt;0,VLOOKUP($C88,Engagés!$C$10:$K$250,9,FALSE),"")</f>
        <v/>
      </c>
      <c r="J88" s="13" t="str">
        <f>IF(LEN($B88)&gt;0,VLOOKUP($C88,'Saisie CLASSEMENT'!$C$8:$H$252,6,FALSE),"")</f>
        <v/>
      </c>
      <c r="K88" s="14" t="str">
        <f>'Edition Class Cat2'!J88</f>
        <v/>
      </c>
    </row>
    <row r="89" spans="1:11" hidden="1">
      <c r="A89">
        <f t="shared" si="1"/>
        <v>0</v>
      </c>
      <c r="B89" s="11" t="str">
        <f>'Edition Class Cat2'!B89</f>
        <v/>
      </c>
      <c r="C89" s="11">
        <f>'Edition Class Cat2'!D89</f>
        <v>0</v>
      </c>
      <c r="D89" s="61" t="str">
        <f>IF(LEN($B89)&gt;0,VLOOKUP($C89,Engagés!$C$10:$G$250,4,FALSE),"")</f>
        <v/>
      </c>
      <c r="E89" s="61" t="str">
        <f>IF(LEN($B89)&gt;0,VLOOKUP($C89,Engagés!$C$10:$G$250,5,FALSE),"")</f>
        <v/>
      </c>
      <c r="F89" s="12" t="str">
        <f>IF(LEN($B89)&gt;0,VLOOKUP($C89,Engagés!$C$10:$K$250,6,FALSE),"")</f>
        <v/>
      </c>
      <c r="G89" s="12" t="str">
        <f>IF(LEN($B89)&gt;0,VLOOKUP($C89,Engagés!$C$10:$K$250,7,FALSE),"")</f>
        <v/>
      </c>
      <c r="H89" s="12" t="str">
        <f>IF(LEN($B89)&gt;0,VLOOKUP($C89,Engagés!$C$10:$K$250,8,FALSE),"")</f>
        <v/>
      </c>
      <c r="I89" s="12" t="str">
        <f>IF(LEN($B89)&gt;0,VLOOKUP($C89,Engagés!$C$10:$K$250,9,FALSE),"")</f>
        <v/>
      </c>
      <c r="J89" s="13" t="str">
        <f>IF(LEN($B89)&gt;0,VLOOKUP($C89,'Saisie CLASSEMENT'!$C$8:$H$252,6,FALSE),"")</f>
        <v/>
      </c>
      <c r="K89" s="14" t="str">
        <f>'Edition Class Cat2'!J89</f>
        <v/>
      </c>
    </row>
    <row r="90" spans="1:11" hidden="1">
      <c r="A90">
        <f t="shared" si="1"/>
        <v>0</v>
      </c>
      <c r="B90" s="11" t="str">
        <f>'Edition Class Cat2'!B90</f>
        <v/>
      </c>
      <c r="C90" s="11">
        <f>'Edition Class Cat2'!D90</f>
        <v>0</v>
      </c>
      <c r="D90" s="61" t="str">
        <f>IF(LEN($B90)&gt;0,VLOOKUP($C90,Engagés!$C$10:$G$250,4,FALSE),"")</f>
        <v/>
      </c>
      <c r="E90" s="61" t="str">
        <f>IF(LEN($B90)&gt;0,VLOOKUP($C90,Engagés!$C$10:$G$250,5,FALSE),"")</f>
        <v/>
      </c>
      <c r="F90" s="12" t="str">
        <f>IF(LEN($B90)&gt;0,VLOOKUP($C90,Engagés!$C$10:$K$250,6,FALSE),"")</f>
        <v/>
      </c>
      <c r="G90" s="12" t="str">
        <f>IF(LEN($B90)&gt;0,VLOOKUP($C90,Engagés!$C$10:$K$250,7,FALSE),"")</f>
        <v/>
      </c>
      <c r="H90" s="12" t="str">
        <f>IF(LEN($B90)&gt;0,VLOOKUP($C90,Engagés!$C$10:$K$250,8,FALSE),"")</f>
        <v/>
      </c>
      <c r="I90" s="12" t="str">
        <f>IF(LEN($B90)&gt;0,VLOOKUP($C90,Engagés!$C$10:$K$250,9,FALSE),"")</f>
        <v/>
      </c>
      <c r="J90" s="13" t="str">
        <f>IF(LEN($B90)&gt;0,VLOOKUP($C90,'Saisie CLASSEMENT'!$C$8:$H$252,6,FALSE),"")</f>
        <v/>
      </c>
      <c r="K90" s="14" t="str">
        <f>'Edition Class Cat2'!J90</f>
        <v/>
      </c>
    </row>
    <row r="91" spans="1:11" hidden="1">
      <c r="A91">
        <f t="shared" si="1"/>
        <v>0</v>
      </c>
      <c r="B91" s="11" t="str">
        <f>'Edition Class Cat2'!B91</f>
        <v/>
      </c>
      <c r="C91" s="11">
        <f>'Edition Class Cat2'!D91</f>
        <v>0</v>
      </c>
      <c r="D91" s="61" t="str">
        <f>IF(LEN($B91)&gt;0,VLOOKUP($C91,Engagés!$C$10:$G$250,4,FALSE),"")</f>
        <v/>
      </c>
      <c r="E91" s="61" t="str">
        <f>IF(LEN($B91)&gt;0,VLOOKUP($C91,Engagés!$C$10:$G$250,5,FALSE),"")</f>
        <v/>
      </c>
      <c r="F91" s="12" t="str">
        <f>IF(LEN($B91)&gt;0,VLOOKUP($C91,Engagés!$C$10:$K$250,6,FALSE),"")</f>
        <v/>
      </c>
      <c r="G91" s="12" t="str">
        <f>IF(LEN($B91)&gt;0,VLOOKUP($C91,Engagés!$C$10:$K$250,7,FALSE),"")</f>
        <v/>
      </c>
      <c r="H91" s="12" t="str">
        <f>IF(LEN($B91)&gt;0,VLOOKUP($C91,Engagés!$C$10:$K$250,8,FALSE),"")</f>
        <v/>
      </c>
      <c r="I91" s="12" t="str">
        <f>IF(LEN($B91)&gt;0,VLOOKUP($C91,Engagés!$C$10:$K$250,9,FALSE),"")</f>
        <v/>
      </c>
      <c r="J91" s="13" t="str">
        <f>IF(LEN($B91)&gt;0,VLOOKUP($C91,'Saisie CLASSEMENT'!$C$8:$H$252,6,FALSE),"")</f>
        <v/>
      </c>
      <c r="K91" s="14" t="str">
        <f>'Edition Class Cat2'!J91</f>
        <v/>
      </c>
    </row>
    <row r="92" spans="1:11" hidden="1">
      <c r="A92">
        <f t="shared" si="1"/>
        <v>0</v>
      </c>
      <c r="B92" s="11" t="str">
        <f>'Edition Class Cat2'!B92</f>
        <v/>
      </c>
      <c r="C92" s="11">
        <f>'Edition Class Cat2'!D92</f>
        <v>0</v>
      </c>
      <c r="D92" s="61" t="str">
        <f>IF(LEN($B92)&gt;0,VLOOKUP($C92,Engagés!$C$10:$G$250,4,FALSE),"")</f>
        <v/>
      </c>
      <c r="E92" s="61" t="str">
        <f>IF(LEN($B92)&gt;0,VLOOKUP($C92,Engagés!$C$10:$G$250,5,FALSE),"")</f>
        <v/>
      </c>
      <c r="F92" s="12" t="str">
        <f>IF(LEN($B92)&gt;0,VLOOKUP($C92,Engagés!$C$10:$K$250,6,FALSE),"")</f>
        <v/>
      </c>
      <c r="G92" s="12" t="str">
        <f>IF(LEN($B92)&gt;0,VLOOKUP($C92,Engagés!$C$10:$K$250,7,FALSE),"")</f>
        <v/>
      </c>
      <c r="H92" s="12" t="str">
        <f>IF(LEN($B92)&gt;0,VLOOKUP($C92,Engagés!$C$10:$K$250,8,FALSE),"")</f>
        <v/>
      </c>
      <c r="I92" s="12" t="str">
        <f>IF(LEN($B92)&gt;0,VLOOKUP($C92,Engagés!$C$10:$K$250,9,FALSE),"")</f>
        <v/>
      </c>
      <c r="J92" s="13" t="str">
        <f>IF(LEN($B92)&gt;0,VLOOKUP($C92,'Saisie CLASSEMENT'!$C$8:$H$252,6,FALSE),"")</f>
        <v/>
      </c>
      <c r="K92" s="14" t="str">
        <f>'Edition Class Cat2'!J92</f>
        <v/>
      </c>
    </row>
    <row r="93" spans="1:11" hidden="1">
      <c r="A93">
        <f t="shared" si="1"/>
        <v>0</v>
      </c>
      <c r="B93" s="11" t="str">
        <f>'Edition Class Cat2'!B93</f>
        <v/>
      </c>
      <c r="C93" s="11">
        <f>'Edition Class Cat2'!D93</f>
        <v>0</v>
      </c>
      <c r="D93" s="61" t="str">
        <f>IF(LEN($B93)&gt;0,VLOOKUP($C93,Engagés!$C$10:$G$250,4,FALSE),"")</f>
        <v/>
      </c>
      <c r="E93" s="61" t="str">
        <f>IF(LEN($B93)&gt;0,VLOOKUP($C93,Engagés!$C$10:$G$250,5,FALSE),"")</f>
        <v/>
      </c>
      <c r="F93" s="12" t="str">
        <f>IF(LEN($B93)&gt;0,VLOOKUP($C93,Engagés!$C$10:$K$250,6,FALSE),"")</f>
        <v/>
      </c>
      <c r="G93" s="12" t="str">
        <f>IF(LEN($B93)&gt;0,VLOOKUP($C93,Engagés!$C$10:$K$250,7,FALSE),"")</f>
        <v/>
      </c>
      <c r="H93" s="12" t="str">
        <f>IF(LEN($B93)&gt;0,VLOOKUP($C93,Engagés!$C$10:$K$250,8,FALSE),"")</f>
        <v/>
      </c>
      <c r="I93" s="12" t="str">
        <f>IF(LEN($B93)&gt;0,VLOOKUP($C93,Engagés!$C$10:$K$250,9,FALSE),"")</f>
        <v/>
      </c>
      <c r="J93" s="13" t="str">
        <f>IF(LEN($B93)&gt;0,VLOOKUP($C93,'Saisie CLASSEMENT'!$C$8:$H$252,6,FALSE),"")</f>
        <v/>
      </c>
      <c r="K93" s="14" t="str">
        <f>'Edition Class Cat2'!J93</f>
        <v/>
      </c>
    </row>
    <row r="94" spans="1:11" hidden="1">
      <c r="A94">
        <f t="shared" si="1"/>
        <v>0</v>
      </c>
      <c r="B94" s="11" t="str">
        <f>'Edition Class Cat2'!B94</f>
        <v/>
      </c>
      <c r="C94" s="11">
        <f>'Edition Class Cat2'!D94</f>
        <v>0</v>
      </c>
      <c r="D94" s="61" t="str">
        <f>IF(LEN($B94)&gt;0,VLOOKUP($C94,Engagés!$C$10:$G$250,4,FALSE),"")</f>
        <v/>
      </c>
      <c r="E94" s="61" t="str">
        <f>IF(LEN($B94)&gt;0,VLOOKUP($C94,Engagés!$C$10:$G$250,5,FALSE),"")</f>
        <v/>
      </c>
      <c r="F94" s="12" t="str">
        <f>IF(LEN($B94)&gt;0,VLOOKUP($C94,Engagés!$C$10:$K$250,6,FALSE),"")</f>
        <v/>
      </c>
      <c r="G94" s="12" t="str">
        <f>IF(LEN($B94)&gt;0,VLOOKUP($C94,Engagés!$C$10:$K$250,7,FALSE),"")</f>
        <v/>
      </c>
      <c r="H94" s="12" t="str">
        <f>IF(LEN($B94)&gt;0,VLOOKUP($C94,Engagés!$C$10:$K$250,8,FALSE),"")</f>
        <v/>
      </c>
      <c r="I94" s="12" t="str">
        <f>IF(LEN($B94)&gt;0,VLOOKUP($C94,Engagés!$C$10:$K$250,9,FALSE),"")</f>
        <v/>
      </c>
      <c r="J94" s="13" t="str">
        <f>IF(LEN($B94)&gt;0,VLOOKUP($C94,'Saisie CLASSEMENT'!$C$8:$H$252,6,FALSE),"")</f>
        <v/>
      </c>
      <c r="K94" s="14" t="str">
        <f>'Edition Class Cat2'!J94</f>
        <v/>
      </c>
    </row>
    <row r="95" spans="1:11" hidden="1">
      <c r="A95">
        <f t="shared" si="1"/>
        <v>0</v>
      </c>
      <c r="B95" s="11" t="str">
        <f>'Edition Class Cat2'!B95</f>
        <v/>
      </c>
      <c r="C95" s="11">
        <f>'Edition Class Cat2'!D95</f>
        <v>0</v>
      </c>
      <c r="D95" s="61" t="str">
        <f>IF(LEN($B95)&gt;0,VLOOKUP($C95,Engagés!$C$10:$G$250,4,FALSE),"")</f>
        <v/>
      </c>
      <c r="E95" s="61" t="str">
        <f>IF(LEN($B95)&gt;0,VLOOKUP($C95,Engagés!$C$10:$G$250,5,FALSE),"")</f>
        <v/>
      </c>
      <c r="F95" s="12" t="str">
        <f>IF(LEN($B95)&gt;0,VLOOKUP($C95,Engagés!$C$10:$K$250,6,FALSE),"")</f>
        <v/>
      </c>
      <c r="G95" s="12" t="str">
        <f>IF(LEN($B95)&gt;0,VLOOKUP($C95,Engagés!$C$10:$K$250,7,FALSE),"")</f>
        <v/>
      </c>
      <c r="H95" s="12" t="str">
        <f>IF(LEN($B95)&gt;0,VLOOKUP($C95,Engagés!$C$10:$K$250,8,FALSE),"")</f>
        <v/>
      </c>
      <c r="I95" s="12" t="str">
        <f>IF(LEN($B95)&gt;0,VLOOKUP($C95,Engagés!$C$10:$K$250,9,FALSE),"")</f>
        <v/>
      </c>
      <c r="J95" s="13" t="str">
        <f>IF(LEN($B95)&gt;0,VLOOKUP($C95,'Saisie CLASSEMENT'!$C$8:$H$252,6,FALSE),"")</f>
        <v/>
      </c>
      <c r="K95" s="14" t="str">
        <f>'Edition Class Cat2'!J95</f>
        <v/>
      </c>
    </row>
    <row r="96" spans="1:11" hidden="1">
      <c r="A96">
        <f t="shared" si="1"/>
        <v>0</v>
      </c>
      <c r="B96" s="11" t="str">
        <f>'Edition Class Cat2'!B96</f>
        <v/>
      </c>
      <c r="C96" s="11">
        <f>'Edition Class Cat2'!D96</f>
        <v>0</v>
      </c>
      <c r="D96" s="61" t="str">
        <f>IF(LEN($B96)&gt;0,VLOOKUP($C96,Engagés!$C$10:$G$250,4,FALSE),"")</f>
        <v/>
      </c>
      <c r="E96" s="61" t="str">
        <f>IF(LEN($B96)&gt;0,VLOOKUP($C96,Engagés!$C$10:$G$250,5,FALSE),"")</f>
        <v/>
      </c>
      <c r="F96" s="12" t="str">
        <f>IF(LEN($B96)&gt;0,VLOOKUP($C96,Engagés!$C$10:$K$250,6,FALSE),"")</f>
        <v/>
      </c>
      <c r="G96" s="12" t="str">
        <f>IF(LEN($B96)&gt;0,VLOOKUP($C96,Engagés!$C$10:$K$250,7,FALSE),"")</f>
        <v/>
      </c>
      <c r="H96" s="12" t="str">
        <f>IF(LEN($B96)&gt;0,VLOOKUP($C96,Engagés!$C$10:$K$250,8,FALSE),"")</f>
        <v/>
      </c>
      <c r="I96" s="12" t="str">
        <f>IF(LEN($B96)&gt;0,VLOOKUP($C96,Engagés!$C$10:$K$250,9,FALSE),"")</f>
        <v/>
      </c>
      <c r="J96" s="13" t="str">
        <f>IF(LEN($B96)&gt;0,VLOOKUP($C96,'Saisie CLASSEMENT'!$C$8:$H$252,6,FALSE),"")</f>
        <v/>
      </c>
      <c r="K96" s="14" t="str">
        <f>'Edition Class Cat2'!J96</f>
        <v/>
      </c>
    </row>
    <row r="97" spans="1:11" hidden="1">
      <c r="A97">
        <f t="shared" si="1"/>
        <v>0</v>
      </c>
      <c r="B97" s="11" t="str">
        <f>'Edition Class Cat2'!B97</f>
        <v/>
      </c>
      <c r="C97" s="11">
        <f>'Edition Class Cat2'!D97</f>
        <v>0</v>
      </c>
      <c r="D97" s="61" t="str">
        <f>IF(LEN($B97)&gt;0,VLOOKUP($C97,Engagés!$C$10:$G$250,4,FALSE),"")</f>
        <v/>
      </c>
      <c r="E97" s="61" t="str">
        <f>IF(LEN($B97)&gt;0,VLOOKUP($C97,Engagés!$C$10:$G$250,5,FALSE),"")</f>
        <v/>
      </c>
      <c r="F97" s="12" t="str">
        <f>IF(LEN($B97)&gt;0,VLOOKUP($C97,Engagés!$C$10:$K$250,6,FALSE),"")</f>
        <v/>
      </c>
      <c r="G97" s="12" t="str">
        <f>IF(LEN($B97)&gt;0,VLOOKUP($C97,Engagés!$C$10:$K$250,7,FALSE),"")</f>
        <v/>
      </c>
      <c r="H97" s="12" t="str">
        <f>IF(LEN($B97)&gt;0,VLOOKUP($C97,Engagés!$C$10:$K$250,8,FALSE),"")</f>
        <v/>
      </c>
      <c r="I97" s="12" t="str">
        <f>IF(LEN($B97)&gt;0,VLOOKUP($C97,Engagés!$C$10:$K$250,9,FALSE),"")</f>
        <v/>
      </c>
      <c r="J97" s="13" t="str">
        <f>IF(LEN($B97)&gt;0,VLOOKUP($C97,'Saisie CLASSEMENT'!$C$8:$H$252,6,FALSE),"")</f>
        <v/>
      </c>
      <c r="K97" s="14" t="str">
        <f>'Edition Class Cat2'!J97</f>
        <v/>
      </c>
    </row>
    <row r="98" spans="1:11" hidden="1">
      <c r="A98">
        <f t="shared" si="1"/>
        <v>0</v>
      </c>
      <c r="B98" s="11" t="str">
        <f>'Edition Class Cat2'!B98</f>
        <v/>
      </c>
      <c r="C98" s="11">
        <f>'Edition Class Cat2'!D98</f>
        <v>0</v>
      </c>
      <c r="D98" s="61" t="str">
        <f>IF(LEN($B98)&gt;0,VLOOKUP($C98,Engagés!$C$10:$G$250,4,FALSE),"")</f>
        <v/>
      </c>
      <c r="E98" s="61" t="str">
        <f>IF(LEN($B98)&gt;0,VLOOKUP($C98,Engagés!$C$10:$G$250,5,FALSE),"")</f>
        <v/>
      </c>
      <c r="F98" s="12" t="str">
        <f>IF(LEN($B98)&gt;0,VLOOKUP($C98,Engagés!$C$10:$K$250,6,FALSE),"")</f>
        <v/>
      </c>
      <c r="G98" s="12" t="str">
        <f>IF(LEN($B98)&gt;0,VLOOKUP($C98,Engagés!$C$10:$K$250,7,FALSE),"")</f>
        <v/>
      </c>
      <c r="H98" s="12" t="str">
        <f>IF(LEN($B98)&gt;0,VLOOKUP($C98,Engagés!$C$10:$K$250,8,FALSE),"")</f>
        <v/>
      </c>
      <c r="I98" s="12" t="str">
        <f>IF(LEN($B98)&gt;0,VLOOKUP($C98,Engagés!$C$10:$K$250,9,FALSE),"")</f>
        <v/>
      </c>
      <c r="J98" s="13" t="str">
        <f>IF(LEN($B98)&gt;0,VLOOKUP($C98,'Saisie CLASSEMENT'!$C$8:$H$252,6,FALSE),"")</f>
        <v/>
      </c>
      <c r="K98" s="14" t="str">
        <f>'Edition Class Cat2'!J98</f>
        <v/>
      </c>
    </row>
    <row r="99" spans="1:11" hidden="1">
      <c r="A99">
        <f t="shared" si="1"/>
        <v>0</v>
      </c>
      <c r="B99" s="11" t="str">
        <f>'Edition Class Cat2'!B99</f>
        <v/>
      </c>
      <c r="C99" s="11">
        <f>'Edition Class Cat2'!D99</f>
        <v>0</v>
      </c>
      <c r="D99" s="61" t="str">
        <f>IF(LEN($B99)&gt;0,VLOOKUP($C99,Engagés!$C$10:$G$250,4,FALSE),"")</f>
        <v/>
      </c>
      <c r="E99" s="61" t="str">
        <f>IF(LEN($B99)&gt;0,VLOOKUP($C99,Engagés!$C$10:$G$250,5,FALSE),"")</f>
        <v/>
      </c>
      <c r="F99" s="12" t="str">
        <f>IF(LEN($B99)&gt;0,VLOOKUP($C99,Engagés!$C$10:$K$250,6,FALSE),"")</f>
        <v/>
      </c>
      <c r="G99" s="12" t="str">
        <f>IF(LEN($B99)&gt;0,VLOOKUP($C99,Engagés!$C$10:$K$250,7,FALSE),"")</f>
        <v/>
      </c>
      <c r="H99" s="12" t="str">
        <f>IF(LEN($B99)&gt;0,VLOOKUP($C99,Engagés!$C$10:$K$250,8,FALSE),"")</f>
        <v/>
      </c>
      <c r="I99" s="12" t="str">
        <f>IF(LEN($B99)&gt;0,VLOOKUP($C99,Engagés!$C$10:$K$250,9,FALSE),"")</f>
        <v/>
      </c>
      <c r="J99" s="13" t="str">
        <f>IF(LEN($B99)&gt;0,VLOOKUP($C99,'Saisie CLASSEMENT'!$C$8:$H$252,6,FALSE),"")</f>
        <v/>
      </c>
      <c r="K99" s="14" t="str">
        <f>'Edition Class Cat2'!J99</f>
        <v/>
      </c>
    </row>
    <row r="100" spans="1:11" hidden="1">
      <c r="A100">
        <f t="shared" si="1"/>
        <v>0</v>
      </c>
      <c r="B100" s="11" t="str">
        <f>'Edition Class Cat2'!B100</f>
        <v/>
      </c>
      <c r="C100" s="11">
        <f>'Edition Class Cat2'!D100</f>
        <v>0</v>
      </c>
      <c r="D100" s="61" t="str">
        <f>IF(LEN($B100)&gt;0,VLOOKUP($C100,Engagés!$C$10:$G$250,4,FALSE),"")</f>
        <v/>
      </c>
      <c r="E100" s="61" t="str">
        <f>IF(LEN($B100)&gt;0,VLOOKUP($C100,Engagés!$C$10:$G$250,5,FALSE),"")</f>
        <v/>
      </c>
      <c r="F100" s="12" t="str">
        <f>IF(LEN($B100)&gt;0,VLOOKUP($C100,Engagés!$C$10:$K$250,6,FALSE),"")</f>
        <v/>
      </c>
      <c r="G100" s="12" t="str">
        <f>IF(LEN($B100)&gt;0,VLOOKUP($C100,Engagés!$C$10:$K$250,7,FALSE),"")</f>
        <v/>
      </c>
      <c r="H100" s="12" t="str">
        <f>IF(LEN($B100)&gt;0,VLOOKUP($C100,Engagés!$C$10:$K$250,8,FALSE),"")</f>
        <v/>
      </c>
      <c r="I100" s="12" t="str">
        <f>IF(LEN($B100)&gt;0,VLOOKUP($C100,Engagés!$C$10:$K$250,9,FALSE),"")</f>
        <v/>
      </c>
      <c r="J100" s="13" t="str">
        <f>IF(LEN($B100)&gt;0,VLOOKUP($C100,'Saisie CLASSEMENT'!$C$8:$H$252,6,FALSE),"")</f>
        <v/>
      </c>
      <c r="K100" s="14" t="str">
        <f>'Edition Class Cat2'!J100</f>
        <v/>
      </c>
    </row>
    <row r="101" spans="1:11" hidden="1">
      <c r="A101">
        <f t="shared" si="1"/>
        <v>0</v>
      </c>
      <c r="B101" s="11" t="str">
        <f>'Edition Class Cat2'!B101</f>
        <v/>
      </c>
      <c r="C101" s="11">
        <f>'Edition Class Cat2'!D101</f>
        <v>0</v>
      </c>
      <c r="D101" s="61" t="str">
        <f>IF(LEN($B101)&gt;0,VLOOKUP($C101,Engagés!$C$10:$G$250,4,FALSE),"")</f>
        <v/>
      </c>
      <c r="E101" s="61" t="str">
        <f>IF(LEN($B101)&gt;0,VLOOKUP($C101,Engagés!$C$10:$G$250,5,FALSE),"")</f>
        <v/>
      </c>
      <c r="F101" s="12" t="str">
        <f>IF(LEN($B101)&gt;0,VLOOKUP($C101,Engagés!$C$10:$K$250,6,FALSE),"")</f>
        <v/>
      </c>
      <c r="G101" s="12" t="str">
        <f>IF(LEN($B101)&gt;0,VLOOKUP($C101,Engagés!$C$10:$K$250,7,FALSE),"")</f>
        <v/>
      </c>
      <c r="H101" s="12" t="str">
        <f>IF(LEN($B101)&gt;0,VLOOKUP($C101,Engagés!$C$10:$K$250,8,FALSE),"")</f>
        <v/>
      </c>
      <c r="I101" s="12" t="str">
        <f>IF(LEN($B101)&gt;0,VLOOKUP($C101,Engagés!$C$10:$K$250,9,FALSE),"")</f>
        <v/>
      </c>
      <c r="J101" s="13" t="str">
        <f>IF(LEN($B101)&gt;0,VLOOKUP($C101,'Saisie CLASSEMENT'!$C$8:$H$252,6,FALSE),"")</f>
        <v/>
      </c>
      <c r="K101" s="14" t="str">
        <f>'Edition Class Cat2'!J101</f>
        <v/>
      </c>
    </row>
    <row r="102" spans="1:11" hidden="1">
      <c r="A102">
        <f t="shared" si="1"/>
        <v>0</v>
      </c>
      <c r="B102" s="11" t="str">
        <f>'Edition Class Cat2'!B102</f>
        <v/>
      </c>
      <c r="C102" s="11">
        <f>'Edition Class Cat2'!D102</f>
        <v>0</v>
      </c>
      <c r="D102" s="61" t="str">
        <f>IF(LEN($B102)&gt;0,VLOOKUP($C102,Engagés!$C$10:$G$250,4,FALSE),"")</f>
        <v/>
      </c>
      <c r="E102" s="61" t="str">
        <f>IF(LEN($B102)&gt;0,VLOOKUP($C102,Engagés!$C$10:$G$250,5,FALSE),"")</f>
        <v/>
      </c>
      <c r="F102" s="12" t="str">
        <f>IF(LEN($B102)&gt;0,VLOOKUP($C102,Engagés!$C$10:$K$250,6,FALSE),"")</f>
        <v/>
      </c>
      <c r="G102" s="12" t="str">
        <f>IF(LEN($B102)&gt;0,VLOOKUP($C102,Engagés!$C$10:$K$250,7,FALSE),"")</f>
        <v/>
      </c>
      <c r="H102" s="12" t="str">
        <f>IF(LEN($B102)&gt;0,VLOOKUP($C102,Engagés!$C$10:$K$250,8,FALSE),"")</f>
        <v/>
      </c>
      <c r="I102" s="12" t="str">
        <f>IF(LEN($B102)&gt;0,VLOOKUP($C102,Engagés!$C$10:$K$250,9,FALSE),"")</f>
        <v/>
      </c>
      <c r="J102" s="13" t="str">
        <f>IF(LEN($B102)&gt;0,VLOOKUP($C102,'Saisie CLASSEMENT'!$C$8:$H$252,6,FALSE),"")</f>
        <v/>
      </c>
      <c r="K102" s="14" t="str">
        <f>'Edition Class Cat2'!J102</f>
        <v/>
      </c>
    </row>
    <row r="103" spans="1:11" hidden="1">
      <c r="A103">
        <f t="shared" si="1"/>
        <v>0</v>
      </c>
      <c r="B103" s="11" t="str">
        <f>'Edition Class Cat2'!B103</f>
        <v/>
      </c>
      <c r="C103" s="11">
        <f>'Edition Class Cat2'!D103</f>
        <v>0</v>
      </c>
      <c r="D103" s="61" t="str">
        <f>IF(LEN($B103)&gt;0,VLOOKUP($C103,Engagés!$C$10:$G$250,4,FALSE),"")</f>
        <v/>
      </c>
      <c r="E103" s="61" t="str">
        <f>IF(LEN($B103)&gt;0,VLOOKUP($C103,Engagés!$C$10:$G$250,5,FALSE),"")</f>
        <v/>
      </c>
      <c r="F103" s="12" t="str">
        <f>IF(LEN($B103)&gt;0,VLOOKUP($C103,Engagés!$C$10:$K$250,6,FALSE),"")</f>
        <v/>
      </c>
      <c r="G103" s="12" t="str">
        <f>IF(LEN($B103)&gt;0,VLOOKUP($C103,Engagés!$C$10:$K$250,7,FALSE),"")</f>
        <v/>
      </c>
      <c r="H103" s="12" t="str">
        <f>IF(LEN($B103)&gt;0,VLOOKUP($C103,Engagés!$C$10:$K$250,8,FALSE),"")</f>
        <v/>
      </c>
      <c r="I103" s="12" t="str">
        <f>IF(LEN($B103)&gt;0,VLOOKUP($C103,Engagés!$C$10:$K$250,9,FALSE),"")</f>
        <v/>
      </c>
      <c r="J103" s="13" t="str">
        <f>IF(LEN($B103)&gt;0,VLOOKUP($C103,'Saisie CLASSEMENT'!$C$8:$H$252,6,FALSE),"")</f>
        <v/>
      </c>
      <c r="K103" s="14" t="str">
        <f>'Edition Class Cat2'!J103</f>
        <v/>
      </c>
    </row>
    <row r="104" spans="1:11" hidden="1">
      <c r="A104">
        <f t="shared" si="1"/>
        <v>0</v>
      </c>
      <c r="B104" s="11" t="str">
        <f>'Edition Class Cat2'!B104</f>
        <v/>
      </c>
      <c r="C104" s="11">
        <f>'Edition Class Cat2'!D104</f>
        <v>0</v>
      </c>
      <c r="D104" s="61" t="str">
        <f>IF(LEN($B104)&gt;0,VLOOKUP($C104,Engagés!$C$10:$G$250,4,FALSE),"")</f>
        <v/>
      </c>
      <c r="E104" s="61" t="str">
        <f>IF(LEN($B104)&gt;0,VLOOKUP($C104,Engagés!$C$10:$G$250,5,FALSE),"")</f>
        <v/>
      </c>
      <c r="F104" s="12" t="str">
        <f>IF(LEN($B104)&gt;0,VLOOKUP($C104,Engagés!$C$10:$K$250,6,FALSE),"")</f>
        <v/>
      </c>
      <c r="G104" s="12" t="str">
        <f>IF(LEN($B104)&gt;0,VLOOKUP($C104,Engagés!$C$10:$K$250,7,FALSE),"")</f>
        <v/>
      </c>
      <c r="H104" s="12" t="str">
        <f>IF(LEN($B104)&gt;0,VLOOKUP($C104,Engagés!$C$10:$K$250,8,FALSE),"")</f>
        <v/>
      </c>
      <c r="I104" s="12" t="str">
        <f>IF(LEN($B104)&gt;0,VLOOKUP($C104,Engagés!$C$10:$K$250,9,FALSE),"")</f>
        <v/>
      </c>
      <c r="J104" s="13" t="str">
        <f>IF(LEN($B104)&gt;0,VLOOKUP($C104,'Saisie CLASSEMENT'!$C$8:$H$252,6,FALSE),"")</f>
        <v/>
      </c>
      <c r="K104" s="14" t="str">
        <f>'Edition Class Cat2'!J104</f>
        <v/>
      </c>
    </row>
    <row r="105" spans="1:11" hidden="1">
      <c r="A105">
        <f t="shared" si="1"/>
        <v>0</v>
      </c>
      <c r="B105" s="11" t="str">
        <f>'Edition Class Cat2'!B105</f>
        <v/>
      </c>
      <c r="C105" s="11">
        <f>'Edition Class Cat2'!D105</f>
        <v>0</v>
      </c>
      <c r="D105" s="61" t="str">
        <f>IF(LEN($B105)&gt;0,VLOOKUP($C105,Engagés!$C$10:$G$250,4,FALSE),"")</f>
        <v/>
      </c>
      <c r="E105" s="61" t="str">
        <f>IF(LEN($B105)&gt;0,VLOOKUP($C105,Engagés!$C$10:$G$250,5,FALSE),"")</f>
        <v/>
      </c>
      <c r="F105" s="12" t="str">
        <f>IF(LEN($B105)&gt;0,VLOOKUP($C105,Engagés!$C$10:$K$250,6,FALSE),"")</f>
        <v/>
      </c>
      <c r="G105" s="12" t="str">
        <f>IF(LEN($B105)&gt;0,VLOOKUP($C105,Engagés!$C$10:$K$250,7,FALSE),"")</f>
        <v/>
      </c>
      <c r="H105" s="12" t="str">
        <f>IF(LEN($B105)&gt;0,VLOOKUP($C105,Engagés!$C$10:$K$250,8,FALSE),"")</f>
        <v/>
      </c>
      <c r="I105" s="12" t="str">
        <f>IF(LEN($B105)&gt;0,VLOOKUP($C105,Engagés!$C$10:$K$250,9,FALSE),"")</f>
        <v/>
      </c>
      <c r="J105" s="13" t="str">
        <f>IF(LEN($B105)&gt;0,VLOOKUP($C105,'Saisie CLASSEMENT'!$C$8:$H$252,6,FALSE),"")</f>
        <v/>
      </c>
      <c r="K105" s="14" t="str">
        <f>'Edition Class Cat2'!J105</f>
        <v/>
      </c>
    </row>
    <row r="106" spans="1:11" hidden="1">
      <c r="A106">
        <f t="shared" si="1"/>
        <v>0</v>
      </c>
      <c r="B106" s="11" t="str">
        <f>'Edition Class Cat2'!B106</f>
        <v/>
      </c>
      <c r="C106" s="11">
        <f>'Edition Class Cat2'!D106</f>
        <v>0</v>
      </c>
      <c r="D106" s="61" t="str">
        <f>IF(LEN($B106)&gt;0,VLOOKUP($C106,Engagés!$C$10:$G$250,4,FALSE),"")</f>
        <v/>
      </c>
      <c r="E106" s="61" t="str">
        <f>IF(LEN($B106)&gt;0,VLOOKUP($C106,Engagés!$C$10:$G$250,5,FALSE),"")</f>
        <v/>
      </c>
      <c r="F106" s="12" t="str">
        <f>IF(LEN($B106)&gt;0,VLOOKUP($C106,Engagés!$C$10:$K$250,6,FALSE),"")</f>
        <v/>
      </c>
      <c r="G106" s="12" t="str">
        <f>IF(LEN($B106)&gt;0,VLOOKUP($C106,Engagés!$C$10:$K$250,7,FALSE),"")</f>
        <v/>
      </c>
      <c r="H106" s="12" t="str">
        <f>IF(LEN($B106)&gt;0,VLOOKUP($C106,Engagés!$C$10:$K$250,8,FALSE),"")</f>
        <v/>
      </c>
      <c r="I106" s="12" t="str">
        <f>IF(LEN($B106)&gt;0,VLOOKUP($C106,Engagés!$C$10:$K$250,9,FALSE),"")</f>
        <v/>
      </c>
      <c r="J106" s="13" t="str">
        <f>IF(LEN($B106)&gt;0,VLOOKUP($C106,'Saisie CLASSEMENT'!$C$8:$H$252,6,FALSE),"")</f>
        <v/>
      </c>
      <c r="K106" s="14" t="str">
        <f>'Edition Class Cat2'!J106</f>
        <v/>
      </c>
    </row>
    <row r="107" spans="1:11" hidden="1">
      <c r="A107">
        <f t="shared" si="1"/>
        <v>0</v>
      </c>
      <c r="B107" s="11" t="str">
        <f>'Edition Class Cat2'!B107</f>
        <v/>
      </c>
      <c r="C107" s="11">
        <f>'Edition Class Cat2'!D107</f>
        <v>0</v>
      </c>
      <c r="D107" s="61" t="str">
        <f>IF(LEN($B107)&gt;0,VLOOKUP($C107,Engagés!$C$10:$G$250,4,FALSE),"")</f>
        <v/>
      </c>
      <c r="E107" s="61" t="str">
        <f>IF(LEN($B107)&gt;0,VLOOKUP($C107,Engagés!$C$10:$G$250,5,FALSE),"")</f>
        <v/>
      </c>
      <c r="F107" s="12" t="str">
        <f>IF(LEN($B107)&gt;0,VLOOKUP($C107,Engagés!$C$10:$K$250,6,FALSE),"")</f>
        <v/>
      </c>
      <c r="G107" s="12" t="str">
        <f>IF(LEN($B107)&gt;0,VLOOKUP($C107,Engagés!$C$10:$K$250,7,FALSE),"")</f>
        <v/>
      </c>
      <c r="H107" s="12" t="str">
        <f>IF(LEN($B107)&gt;0,VLOOKUP($C107,Engagés!$C$10:$K$250,8,FALSE),"")</f>
        <v/>
      </c>
      <c r="I107" s="12" t="str">
        <f>IF(LEN($B107)&gt;0,VLOOKUP($C107,Engagés!$C$10:$K$250,9,FALSE),"")</f>
        <v/>
      </c>
      <c r="J107" s="13" t="str">
        <f>IF(LEN($B107)&gt;0,VLOOKUP($C107,'Saisie CLASSEMENT'!$C$8:$H$252,6,FALSE),"")</f>
        <v/>
      </c>
      <c r="K107" s="14" t="str">
        <f>'Edition Class Cat2'!J107</f>
        <v/>
      </c>
    </row>
    <row r="108" spans="1:11" hidden="1">
      <c r="A108">
        <f t="shared" si="1"/>
        <v>0</v>
      </c>
      <c r="B108" s="11" t="str">
        <f>'Edition Class Cat2'!B108</f>
        <v/>
      </c>
      <c r="C108" s="11">
        <f>'Edition Class Cat2'!D108</f>
        <v>0</v>
      </c>
      <c r="D108" s="61" t="str">
        <f>IF(LEN($B108)&gt;0,VLOOKUP($C108,Engagés!$C$10:$G$250,4,FALSE),"")</f>
        <v/>
      </c>
      <c r="E108" s="61" t="str">
        <f>IF(LEN($B108)&gt;0,VLOOKUP($C108,Engagés!$C$10:$G$250,5,FALSE),"")</f>
        <v/>
      </c>
      <c r="F108" s="12" t="str">
        <f>IF(LEN($B108)&gt;0,VLOOKUP($C108,Engagés!$C$10:$K$250,6,FALSE),"")</f>
        <v/>
      </c>
      <c r="G108" s="12" t="str">
        <f>IF(LEN($B108)&gt;0,VLOOKUP($C108,Engagés!$C$10:$K$250,7,FALSE),"")</f>
        <v/>
      </c>
      <c r="H108" s="12" t="str">
        <f>IF(LEN($B108)&gt;0,VLOOKUP($C108,Engagés!$C$10:$K$250,8,FALSE),"")</f>
        <v/>
      </c>
      <c r="I108" s="12" t="str">
        <f>IF(LEN($B108)&gt;0,VLOOKUP($C108,Engagés!$C$10:$K$250,9,FALSE),"")</f>
        <v/>
      </c>
      <c r="J108" s="13" t="str">
        <f>IF(LEN($B108)&gt;0,VLOOKUP($C108,'Saisie CLASSEMENT'!$C$8:$H$252,6,FALSE),"")</f>
        <v/>
      </c>
      <c r="K108" s="14" t="str">
        <f>'Edition Class Cat2'!J108</f>
        <v/>
      </c>
    </row>
    <row r="109" spans="1:11" hidden="1">
      <c r="A109">
        <f t="shared" si="1"/>
        <v>0</v>
      </c>
      <c r="B109" s="11" t="str">
        <f>'Edition Class Cat2'!B109</f>
        <v/>
      </c>
      <c r="C109" s="11">
        <f>'Edition Class Cat2'!D109</f>
        <v>0</v>
      </c>
      <c r="D109" s="61" t="str">
        <f>IF(LEN($B109)&gt;0,VLOOKUP($C109,Engagés!$C$10:$G$250,4,FALSE),"")</f>
        <v/>
      </c>
      <c r="E109" s="61" t="str">
        <f>IF(LEN($B109)&gt;0,VLOOKUP($C109,Engagés!$C$10:$G$250,5,FALSE),"")</f>
        <v/>
      </c>
      <c r="F109" s="12" t="str">
        <f>IF(LEN($B109)&gt;0,VLOOKUP($C109,Engagés!$C$10:$K$250,6,FALSE),"")</f>
        <v/>
      </c>
      <c r="G109" s="12" t="str">
        <f>IF(LEN($B109)&gt;0,VLOOKUP($C109,Engagés!$C$10:$K$250,7,FALSE),"")</f>
        <v/>
      </c>
      <c r="H109" s="12" t="str">
        <f>IF(LEN($B109)&gt;0,VLOOKUP($C109,Engagés!$C$10:$K$250,8,FALSE),"")</f>
        <v/>
      </c>
      <c r="I109" s="12" t="str">
        <f>IF(LEN($B109)&gt;0,VLOOKUP($C109,Engagés!$C$10:$K$250,9,FALSE),"")</f>
        <v/>
      </c>
      <c r="J109" s="13" t="str">
        <f>IF(LEN($B109)&gt;0,VLOOKUP($C109,'Saisie CLASSEMENT'!$C$8:$H$252,6,FALSE),"")</f>
        <v/>
      </c>
      <c r="K109" s="14" t="str">
        <f>'Edition Class Cat2'!J109</f>
        <v/>
      </c>
    </row>
    <row r="110" spans="1:11" hidden="1">
      <c r="A110">
        <f t="shared" si="1"/>
        <v>0</v>
      </c>
      <c r="B110" s="11" t="str">
        <f>'Edition Class Cat2'!B110</f>
        <v/>
      </c>
      <c r="C110" s="11">
        <f>'Edition Class Cat2'!D110</f>
        <v>0</v>
      </c>
      <c r="D110" s="61" t="str">
        <f>IF(LEN($B110)&gt;0,VLOOKUP($C110,Engagés!$C$10:$G$250,4,FALSE),"")</f>
        <v/>
      </c>
      <c r="E110" s="61" t="str">
        <f>IF(LEN($B110)&gt;0,VLOOKUP($C110,Engagés!$C$10:$G$250,5,FALSE),"")</f>
        <v/>
      </c>
      <c r="F110" s="12" t="str">
        <f>IF(LEN($B110)&gt;0,VLOOKUP($C110,Engagés!$C$10:$K$250,6,FALSE),"")</f>
        <v/>
      </c>
      <c r="G110" s="12" t="str">
        <f>IF(LEN($B110)&gt;0,VLOOKUP($C110,Engagés!$C$10:$K$250,7,FALSE),"")</f>
        <v/>
      </c>
      <c r="H110" s="12" t="str">
        <f>IF(LEN($B110)&gt;0,VLOOKUP($C110,Engagés!$C$10:$K$250,8,FALSE),"")</f>
        <v/>
      </c>
      <c r="I110" s="12" t="str">
        <f>IF(LEN($B110)&gt;0,VLOOKUP($C110,Engagés!$C$10:$K$250,9,FALSE),"")</f>
        <v/>
      </c>
      <c r="J110" s="13" t="str">
        <f>IF(LEN($B110)&gt;0,VLOOKUP($C110,'Saisie CLASSEMENT'!$C$8:$H$252,6,FALSE),"")</f>
        <v/>
      </c>
      <c r="K110" s="14" t="str">
        <f>'Edition Class Cat2'!J110</f>
        <v/>
      </c>
    </row>
    <row r="111" spans="1:11" hidden="1">
      <c r="A111">
        <f t="shared" si="1"/>
        <v>0</v>
      </c>
      <c r="B111" s="11" t="str">
        <f>'Edition Class Cat2'!B111</f>
        <v/>
      </c>
      <c r="C111" s="11">
        <f>'Edition Class Cat2'!D111</f>
        <v>0</v>
      </c>
      <c r="D111" s="61" t="str">
        <f>IF(LEN($B111)&gt;0,VLOOKUP($C111,Engagés!$C$10:$G$250,4,FALSE),"")</f>
        <v/>
      </c>
      <c r="E111" s="61" t="str">
        <f>IF(LEN($B111)&gt;0,VLOOKUP($C111,Engagés!$C$10:$G$250,5,FALSE),"")</f>
        <v/>
      </c>
      <c r="F111" s="12" t="str">
        <f>IF(LEN($B111)&gt;0,VLOOKUP($C111,Engagés!$C$10:$K$250,6,FALSE),"")</f>
        <v/>
      </c>
      <c r="G111" s="12" t="str">
        <f>IF(LEN($B111)&gt;0,VLOOKUP($C111,Engagés!$C$10:$K$250,7,FALSE),"")</f>
        <v/>
      </c>
      <c r="H111" s="12" t="str">
        <f>IF(LEN($B111)&gt;0,VLOOKUP($C111,Engagés!$C$10:$K$250,8,FALSE),"")</f>
        <v/>
      </c>
      <c r="I111" s="12" t="str">
        <f>IF(LEN($B111)&gt;0,VLOOKUP($C111,Engagés!$C$10:$K$250,9,FALSE),"")</f>
        <v/>
      </c>
      <c r="J111" s="13" t="str">
        <f>IF(LEN($B111)&gt;0,VLOOKUP($C111,'Saisie CLASSEMENT'!$C$8:$H$252,6,FALSE),"")</f>
        <v/>
      </c>
      <c r="K111" s="14" t="str">
        <f>'Edition Class Cat2'!J111</f>
        <v/>
      </c>
    </row>
    <row r="112" spans="1:11" hidden="1">
      <c r="A112">
        <f t="shared" si="1"/>
        <v>0</v>
      </c>
      <c r="B112" s="11" t="str">
        <f>'Edition Class Cat2'!B112</f>
        <v/>
      </c>
      <c r="C112" s="11">
        <f>'Edition Class Cat2'!D112</f>
        <v>0</v>
      </c>
      <c r="D112" s="61" t="str">
        <f>IF(LEN($B112)&gt;0,VLOOKUP($C112,Engagés!$C$10:$G$250,4,FALSE),"")</f>
        <v/>
      </c>
      <c r="E112" s="61" t="str">
        <f>IF(LEN($B112)&gt;0,VLOOKUP($C112,Engagés!$C$10:$G$250,5,FALSE),"")</f>
        <v/>
      </c>
      <c r="F112" s="12" t="str">
        <f>IF(LEN($B112)&gt;0,VLOOKUP($C112,Engagés!$C$10:$K$250,6,FALSE),"")</f>
        <v/>
      </c>
      <c r="G112" s="12" t="str">
        <f>IF(LEN($B112)&gt;0,VLOOKUP($C112,Engagés!$C$10:$K$250,7,FALSE),"")</f>
        <v/>
      </c>
      <c r="H112" s="12" t="str">
        <f>IF(LEN($B112)&gt;0,VLOOKUP($C112,Engagés!$C$10:$K$250,8,FALSE),"")</f>
        <v/>
      </c>
      <c r="I112" s="12" t="str">
        <f>IF(LEN($B112)&gt;0,VLOOKUP($C112,Engagés!$C$10:$K$250,9,FALSE),"")</f>
        <v/>
      </c>
      <c r="J112" s="13" t="str">
        <f>IF(LEN($B112)&gt;0,VLOOKUP($C112,'Saisie CLASSEMENT'!$C$8:$H$252,6,FALSE),"")</f>
        <v/>
      </c>
      <c r="K112" s="14" t="str">
        <f>'Edition Class Cat2'!J112</f>
        <v/>
      </c>
    </row>
    <row r="113" spans="1:11" hidden="1">
      <c r="A113">
        <f t="shared" si="1"/>
        <v>0</v>
      </c>
      <c r="B113" s="11" t="str">
        <f>'Edition Class Cat2'!B113</f>
        <v/>
      </c>
      <c r="C113" s="11">
        <f>'Edition Class Cat2'!D113</f>
        <v>0</v>
      </c>
      <c r="D113" s="61" t="str">
        <f>IF(LEN($B113)&gt;0,VLOOKUP($C113,Engagés!$C$10:$G$250,4,FALSE),"")</f>
        <v/>
      </c>
      <c r="E113" s="61" t="str">
        <f>IF(LEN($B113)&gt;0,VLOOKUP($C113,Engagés!$C$10:$G$250,5,FALSE),"")</f>
        <v/>
      </c>
      <c r="F113" s="12" t="str">
        <f>IF(LEN($B113)&gt;0,VLOOKUP($C113,Engagés!$C$10:$K$250,6,FALSE),"")</f>
        <v/>
      </c>
      <c r="G113" s="12" t="str">
        <f>IF(LEN($B113)&gt;0,VLOOKUP($C113,Engagés!$C$10:$K$250,7,FALSE),"")</f>
        <v/>
      </c>
      <c r="H113" s="12" t="str">
        <f>IF(LEN($B113)&gt;0,VLOOKUP($C113,Engagés!$C$10:$K$250,8,FALSE),"")</f>
        <v/>
      </c>
      <c r="I113" s="12" t="str">
        <f>IF(LEN($B113)&gt;0,VLOOKUP($C113,Engagés!$C$10:$K$250,9,FALSE),"")</f>
        <v/>
      </c>
      <c r="J113" s="13" t="str">
        <f>IF(LEN($B113)&gt;0,VLOOKUP($C113,'Saisie CLASSEMENT'!$C$8:$H$252,6,FALSE),"")</f>
        <v/>
      </c>
      <c r="K113" s="14" t="str">
        <f>'Edition Class Cat2'!J113</f>
        <v/>
      </c>
    </row>
    <row r="114" spans="1:11" hidden="1">
      <c r="A114">
        <f t="shared" si="1"/>
        <v>0</v>
      </c>
      <c r="B114" s="11" t="str">
        <f>'Edition Class Cat2'!B114</f>
        <v/>
      </c>
      <c r="C114" s="11">
        <f>'Edition Class Cat2'!D114</f>
        <v>0</v>
      </c>
      <c r="D114" s="61" t="str">
        <f>IF(LEN($B114)&gt;0,VLOOKUP($C114,Engagés!$C$10:$G$250,4,FALSE),"")</f>
        <v/>
      </c>
      <c r="E114" s="61" t="str">
        <f>IF(LEN($B114)&gt;0,VLOOKUP($C114,Engagés!$C$10:$G$250,5,FALSE),"")</f>
        <v/>
      </c>
      <c r="F114" s="12" t="str">
        <f>IF(LEN($B114)&gt;0,VLOOKUP($C114,Engagés!$C$10:$K$250,6,FALSE),"")</f>
        <v/>
      </c>
      <c r="G114" s="12" t="str">
        <f>IF(LEN($B114)&gt;0,VLOOKUP($C114,Engagés!$C$10:$K$250,7,FALSE),"")</f>
        <v/>
      </c>
      <c r="H114" s="12" t="str">
        <f>IF(LEN($B114)&gt;0,VLOOKUP($C114,Engagés!$C$10:$K$250,8,FALSE),"")</f>
        <v/>
      </c>
      <c r="I114" s="12" t="str">
        <f>IF(LEN($B114)&gt;0,VLOOKUP($C114,Engagés!$C$10:$K$250,9,FALSE),"")</f>
        <v/>
      </c>
      <c r="J114" s="13" t="str">
        <f>IF(LEN($B114)&gt;0,VLOOKUP($C114,'Saisie CLASSEMENT'!$C$8:$H$252,6,FALSE),"")</f>
        <v/>
      </c>
      <c r="K114" s="14" t="str">
        <f>'Edition Class Cat2'!J114</f>
        <v/>
      </c>
    </row>
    <row r="115" spans="1:11" hidden="1">
      <c r="A115">
        <f t="shared" si="1"/>
        <v>0</v>
      </c>
      <c r="B115" s="11" t="str">
        <f>'Edition Class Cat2'!B115</f>
        <v/>
      </c>
      <c r="C115" s="11">
        <f>'Edition Class Cat2'!D115</f>
        <v>0</v>
      </c>
      <c r="D115" s="61" t="str">
        <f>IF(LEN($B115)&gt;0,VLOOKUP($C115,Engagés!$C$10:$G$250,4,FALSE),"")</f>
        <v/>
      </c>
      <c r="E115" s="61" t="str">
        <f>IF(LEN($B115)&gt;0,VLOOKUP($C115,Engagés!$C$10:$G$250,5,FALSE),"")</f>
        <v/>
      </c>
      <c r="F115" s="12" t="str">
        <f>IF(LEN($B115)&gt;0,VLOOKUP($C115,Engagés!$C$10:$K$250,6,FALSE),"")</f>
        <v/>
      </c>
      <c r="G115" s="12" t="str">
        <f>IF(LEN($B115)&gt;0,VLOOKUP($C115,Engagés!$C$10:$K$250,7,FALSE),"")</f>
        <v/>
      </c>
      <c r="H115" s="12" t="str">
        <f>IF(LEN($B115)&gt;0,VLOOKUP($C115,Engagés!$C$10:$K$250,8,FALSE),"")</f>
        <v/>
      </c>
      <c r="I115" s="12" t="str">
        <f>IF(LEN($B115)&gt;0,VLOOKUP($C115,Engagés!$C$10:$K$250,9,FALSE),"")</f>
        <v/>
      </c>
      <c r="J115" s="13" t="str">
        <f>IF(LEN($B115)&gt;0,VLOOKUP($C115,'Saisie CLASSEMENT'!$C$8:$H$252,6,FALSE),"")</f>
        <v/>
      </c>
      <c r="K115" s="14" t="str">
        <f>'Edition Class Cat2'!J115</f>
        <v/>
      </c>
    </row>
    <row r="116" spans="1:11" hidden="1">
      <c r="A116">
        <f t="shared" si="1"/>
        <v>0</v>
      </c>
      <c r="B116" s="11" t="str">
        <f>'Edition Class Cat2'!B116</f>
        <v/>
      </c>
      <c r="C116" s="11">
        <f>'Edition Class Cat2'!D116</f>
        <v>0</v>
      </c>
      <c r="D116" s="61" t="str">
        <f>IF(LEN($B116)&gt;0,VLOOKUP($C116,Engagés!$C$10:$G$250,4,FALSE),"")</f>
        <v/>
      </c>
      <c r="E116" s="61" t="str">
        <f>IF(LEN($B116)&gt;0,VLOOKUP($C116,Engagés!$C$10:$G$250,5,FALSE),"")</f>
        <v/>
      </c>
      <c r="F116" s="12" t="str">
        <f>IF(LEN($B116)&gt;0,VLOOKUP($C116,Engagés!$C$10:$K$250,6,FALSE),"")</f>
        <v/>
      </c>
      <c r="G116" s="12" t="str">
        <f>IF(LEN($B116)&gt;0,VLOOKUP($C116,Engagés!$C$10:$K$250,7,FALSE),"")</f>
        <v/>
      </c>
      <c r="H116" s="12" t="str">
        <f>IF(LEN($B116)&gt;0,VLOOKUP($C116,Engagés!$C$10:$K$250,8,FALSE),"")</f>
        <v/>
      </c>
      <c r="I116" s="12" t="str">
        <f>IF(LEN($B116)&gt;0,VLOOKUP($C116,Engagés!$C$10:$K$250,9,FALSE),"")</f>
        <v/>
      </c>
      <c r="J116" s="13" t="str">
        <f>IF(LEN($B116)&gt;0,VLOOKUP($C116,'Saisie CLASSEMENT'!$C$8:$H$252,6,FALSE),"")</f>
        <v/>
      </c>
      <c r="K116" s="14" t="str">
        <f>'Edition Class Cat2'!J116</f>
        <v/>
      </c>
    </row>
    <row r="117" spans="1:11" hidden="1">
      <c r="A117">
        <f t="shared" si="1"/>
        <v>0</v>
      </c>
      <c r="B117" s="11" t="str">
        <f>'Edition Class Cat2'!B117</f>
        <v/>
      </c>
      <c r="C117" s="11">
        <f>'Edition Class Cat2'!D117</f>
        <v>0</v>
      </c>
      <c r="D117" s="61" t="str">
        <f>IF(LEN($B117)&gt;0,VLOOKUP($C117,Engagés!$C$10:$G$250,4,FALSE),"")</f>
        <v/>
      </c>
      <c r="E117" s="61" t="str">
        <f>IF(LEN($B117)&gt;0,VLOOKUP($C117,Engagés!$C$10:$G$250,5,FALSE),"")</f>
        <v/>
      </c>
      <c r="F117" s="12" t="str">
        <f>IF(LEN($B117)&gt;0,VLOOKUP($C117,Engagés!$C$10:$K$250,6,FALSE),"")</f>
        <v/>
      </c>
      <c r="G117" s="12" t="str">
        <f>IF(LEN($B117)&gt;0,VLOOKUP($C117,Engagés!$C$10:$K$250,7,FALSE),"")</f>
        <v/>
      </c>
      <c r="H117" s="12" t="str">
        <f>IF(LEN($B117)&gt;0,VLOOKUP($C117,Engagés!$C$10:$K$250,8,FALSE),"")</f>
        <v/>
      </c>
      <c r="I117" s="12" t="str">
        <f>IF(LEN($B117)&gt;0,VLOOKUP($C117,Engagés!$C$10:$K$250,9,FALSE),"")</f>
        <v/>
      </c>
      <c r="J117" s="13" t="str">
        <f>IF(LEN($B117)&gt;0,VLOOKUP($C117,'Saisie CLASSEMENT'!$C$8:$H$252,6,FALSE),"")</f>
        <v/>
      </c>
      <c r="K117" s="14" t="str">
        <f>'Edition Class Cat2'!J117</f>
        <v/>
      </c>
    </row>
    <row r="118" spans="1:11" hidden="1">
      <c r="A118">
        <f t="shared" si="1"/>
        <v>0</v>
      </c>
      <c r="B118" s="11" t="str">
        <f>'Edition Class Cat2'!B118</f>
        <v/>
      </c>
      <c r="C118" s="11">
        <f>'Edition Class Cat2'!D118</f>
        <v>0</v>
      </c>
      <c r="D118" s="61" t="str">
        <f>IF(LEN($B118)&gt;0,VLOOKUP($C118,Engagés!$C$10:$G$250,4,FALSE),"")</f>
        <v/>
      </c>
      <c r="E118" s="61" t="str">
        <f>IF(LEN($B118)&gt;0,VLOOKUP($C118,Engagés!$C$10:$G$250,5,FALSE),"")</f>
        <v/>
      </c>
      <c r="F118" s="12" t="str">
        <f>IF(LEN($B118)&gt;0,VLOOKUP($C118,Engagés!$C$10:$K$250,6,FALSE),"")</f>
        <v/>
      </c>
      <c r="G118" s="12" t="str">
        <f>IF(LEN($B118)&gt;0,VLOOKUP($C118,Engagés!$C$10:$K$250,7,FALSE),"")</f>
        <v/>
      </c>
      <c r="H118" s="12" t="str">
        <f>IF(LEN($B118)&gt;0,VLOOKUP($C118,Engagés!$C$10:$K$250,8,FALSE),"")</f>
        <v/>
      </c>
      <c r="I118" s="12" t="str">
        <f>IF(LEN($B118)&gt;0,VLOOKUP($C118,Engagés!$C$10:$K$250,9,FALSE),"")</f>
        <v/>
      </c>
      <c r="J118" s="13" t="str">
        <f>IF(LEN($B118)&gt;0,VLOOKUP($C118,'Saisie CLASSEMENT'!$C$8:$H$252,6,FALSE),"")</f>
        <v/>
      </c>
      <c r="K118" s="14" t="str">
        <f>'Edition Class Cat2'!J118</f>
        <v/>
      </c>
    </row>
    <row r="119" spans="1:11" hidden="1">
      <c r="A119">
        <f t="shared" si="1"/>
        <v>0</v>
      </c>
      <c r="B119" s="11" t="str">
        <f>'Edition Class Cat2'!B119</f>
        <v/>
      </c>
      <c r="C119" s="11">
        <f>'Edition Class Cat2'!D119</f>
        <v>0</v>
      </c>
      <c r="D119" s="61" t="str">
        <f>IF(LEN($B119)&gt;0,VLOOKUP($C119,Engagés!$C$10:$G$250,4,FALSE),"")</f>
        <v/>
      </c>
      <c r="E119" s="61" t="str">
        <f>IF(LEN($B119)&gt;0,VLOOKUP($C119,Engagés!$C$10:$G$250,5,FALSE),"")</f>
        <v/>
      </c>
      <c r="F119" s="12" t="str">
        <f>IF(LEN($B119)&gt;0,VLOOKUP($C119,Engagés!$C$10:$K$250,6,FALSE),"")</f>
        <v/>
      </c>
      <c r="G119" s="12" t="str">
        <f>IF(LEN($B119)&gt;0,VLOOKUP($C119,Engagés!$C$10:$K$250,7,FALSE),"")</f>
        <v/>
      </c>
      <c r="H119" s="12" t="str">
        <f>IF(LEN($B119)&gt;0,VLOOKUP($C119,Engagés!$C$10:$K$250,8,FALSE),"")</f>
        <v/>
      </c>
      <c r="I119" s="12" t="str">
        <f>IF(LEN($B119)&gt;0,VLOOKUP($C119,Engagés!$C$10:$K$250,9,FALSE),"")</f>
        <v/>
      </c>
      <c r="J119" s="13" t="str">
        <f>IF(LEN($B119)&gt;0,VLOOKUP($C119,'Saisie CLASSEMENT'!$C$8:$H$252,6,FALSE),"")</f>
        <v/>
      </c>
      <c r="K119" s="14" t="str">
        <f>'Edition Class Cat2'!J119</f>
        <v/>
      </c>
    </row>
    <row r="120" spans="1:11" hidden="1">
      <c r="A120">
        <f t="shared" si="1"/>
        <v>0</v>
      </c>
      <c r="B120" s="11" t="str">
        <f>'Edition Class Cat2'!B120</f>
        <v/>
      </c>
      <c r="C120" s="11">
        <f>'Edition Class Cat2'!D120</f>
        <v>0</v>
      </c>
      <c r="D120" s="61" t="str">
        <f>IF(LEN($B120)&gt;0,VLOOKUP($C120,Engagés!$C$10:$G$250,4,FALSE),"")</f>
        <v/>
      </c>
      <c r="E120" s="61" t="str">
        <f>IF(LEN($B120)&gt;0,VLOOKUP($C120,Engagés!$C$10:$G$250,5,FALSE),"")</f>
        <v/>
      </c>
      <c r="F120" s="12" t="str">
        <f>IF(LEN($B120)&gt;0,VLOOKUP($C120,Engagés!$C$10:$K$250,6,FALSE),"")</f>
        <v/>
      </c>
      <c r="G120" s="12" t="str">
        <f>IF(LEN($B120)&gt;0,VLOOKUP($C120,Engagés!$C$10:$K$250,7,FALSE),"")</f>
        <v/>
      </c>
      <c r="H120" s="12" t="str">
        <f>IF(LEN($B120)&gt;0,VLOOKUP($C120,Engagés!$C$10:$K$250,8,FALSE),"")</f>
        <v/>
      </c>
      <c r="I120" s="12" t="str">
        <f>IF(LEN($B120)&gt;0,VLOOKUP($C120,Engagés!$C$10:$K$250,9,FALSE),"")</f>
        <v/>
      </c>
      <c r="J120" s="13" t="str">
        <f>IF(LEN($B120)&gt;0,VLOOKUP($C120,'Saisie CLASSEMENT'!$C$8:$H$252,6,FALSE),"")</f>
        <v/>
      </c>
      <c r="K120" s="14" t="str">
        <f>'Edition Class Cat2'!J120</f>
        <v/>
      </c>
    </row>
    <row r="121" spans="1:11" hidden="1">
      <c r="A121">
        <f t="shared" si="1"/>
        <v>0</v>
      </c>
      <c r="B121" s="11" t="str">
        <f>'Edition Class Cat2'!B121</f>
        <v/>
      </c>
      <c r="C121" s="11">
        <f>'Edition Class Cat2'!D121</f>
        <v>0</v>
      </c>
      <c r="D121" s="61" t="str">
        <f>IF(LEN($B121)&gt;0,VLOOKUP($C121,Engagés!$C$10:$G$250,4,FALSE),"")</f>
        <v/>
      </c>
      <c r="E121" s="61" t="str">
        <f>IF(LEN($B121)&gt;0,VLOOKUP($C121,Engagés!$C$10:$G$250,5,FALSE),"")</f>
        <v/>
      </c>
      <c r="F121" s="12" t="str">
        <f>IF(LEN($B121)&gt;0,VLOOKUP($C121,Engagés!$C$10:$K$250,6,FALSE),"")</f>
        <v/>
      </c>
      <c r="G121" s="12" t="str">
        <f>IF(LEN($B121)&gt;0,VLOOKUP($C121,Engagés!$C$10:$K$250,7,FALSE),"")</f>
        <v/>
      </c>
      <c r="H121" s="12" t="str">
        <f>IF(LEN($B121)&gt;0,VLOOKUP($C121,Engagés!$C$10:$K$250,8,FALSE),"")</f>
        <v/>
      </c>
      <c r="I121" s="12" t="str">
        <f>IF(LEN($B121)&gt;0,VLOOKUP($C121,Engagés!$C$10:$K$250,9,FALSE),"")</f>
        <v/>
      </c>
      <c r="J121" s="13" t="str">
        <f>IF(LEN($B121)&gt;0,VLOOKUP($C121,'Saisie CLASSEMENT'!$C$8:$H$252,6,FALSE),"")</f>
        <v/>
      </c>
      <c r="K121" s="14" t="str">
        <f>'Edition Class Cat2'!J121</f>
        <v/>
      </c>
    </row>
    <row r="122" spans="1:11" hidden="1">
      <c r="A122">
        <f t="shared" si="1"/>
        <v>0</v>
      </c>
      <c r="B122" s="11" t="str">
        <f>'Edition Class Cat2'!B122</f>
        <v/>
      </c>
      <c r="C122" s="11">
        <f>'Edition Class Cat2'!D122</f>
        <v>0</v>
      </c>
      <c r="D122" s="61" t="str">
        <f>IF(LEN($B122)&gt;0,VLOOKUP($C122,Engagés!$C$10:$G$250,4,FALSE),"")</f>
        <v/>
      </c>
      <c r="E122" s="61" t="str">
        <f>IF(LEN($B122)&gt;0,VLOOKUP($C122,Engagés!$C$10:$G$250,5,FALSE),"")</f>
        <v/>
      </c>
      <c r="F122" s="12" t="str">
        <f>IF(LEN($B122)&gt;0,VLOOKUP($C122,Engagés!$C$10:$K$250,6,FALSE),"")</f>
        <v/>
      </c>
      <c r="G122" s="12" t="str">
        <f>IF(LEN($B122)&gt;0,VLOOKUP($C122,Engagés!$C$10:$K$250,7,FALSE),"")</f>
        <v/>
      </c>
      <c r="H122" s="12" t="str">
        <f>IF(LEN($B122)&gt;0,VLOOKUP($C122,Engagés!$C$10:$K$250,8,FALSE),"")</f>
        <v/>
      </c>
      <c r="I122" s="12" t="str">
        <f>IF(LEN($B122)&gt;0,VLOOKUP($C122,Engagés!$C$10:$K$250,9,FALSE),"")</f>
        <v/>
      </c>
      <c r="J122" s="13" t="str">
        <f>IF(LEN($B122)&gt;0,VLOOKUP($C122,'Saisie CLASSEMENT'!$C$8:$H$252,6,FALSE),"")</f>
        <v/>
      </c>
      <c r="K122" s="14" t="str">
        <f>'Edition Class Cat2'!J122</f>
        <v/>
      </c>
    </row>
    <row r="123" spans="1:11" hidden="1">
      <c r="A123">
        <f t="shared" si="1"/>
        <v>0</v>
      </c>
      <c r="B123" s="11" t="str">
        <f>'Edition Class Cat2'!B123</f>
        <v/>
      </c>
      <c r="C123" s="11">
        <f>'Edition Class Cat2'!D123</f>
        <v>0</v>
      </c>
      <c r="D123" s="61" t="str">
        <f>IF(LEN($B123)&gt;0,VLOOKUP($C123,Engagés!$C$10:$G$250,4,FALSE),"")</f>
        <v/>
      </c>
      <c r="E123" s="61" t="str">
        <f>IF(LEN($B123)&gt;0,VLOOKUP($C123,Engagés!$C$10:$G$250,5,FALSE),"")</f>
        <v/>
      </c>
      <c r="F123" s="12" t="str">
        <f>IF(LEN($B123)&gt;0,VLOOKUP($C123,Engagés!$C$10:$K$250,6,FALSE),"")</f>
        <v/>
      </c>
      <c r="G123" s="12" t="str">
        <f>IF(LEN($B123)&gt;0,VLOOKUP($C123,Engagés!$C$10:$K$250,7,FALSE),"")</f>
        <v/>
      </c>
      <c r="H123" s="12" t="str">
        <f>IF(LEN($B123)&gt;0,VLOOKUP($C123,Engagés!$C$10:$K$250,8,FALSE),"")</f>
        <v/>
      </c>
      <c r="I123" s="12" t="str">
        <f>IF(LEN($B123)&gt;0,VLOOKUP($C123,Engagés!$C$10:$K$250,9,FALSE),"")</f>
        <v/>
      </c>
      <c r="J123" s="13" t="str">
        <f>IF(LEN($B123)&gt;0,VLOOKUP($C123,'Saisie CLASSEMENT'!$C$8:$H$252,6,FALSE),"")</f>
        <v/>
      </c>
      <c r="K123" s="14" t="str">
        <f>'Edition Class Cat2'!J123</f>
        <v/>
      </c>
    </row>
    <row r="124" spans="1:11" hidden="1">
      <c r="A124">
        <f t="shared" si="1"/>
        <v>0</v>
      </c>
      <c r="B124" s="11" t="str">
        <f>'Edition Class Cat2'!B124</f>
        <v/>
      </c>
      <c r="C124" s="11">
        <f>'Edition Class Cat2'!D124</f>
        <v>0</v>
      </c>
      <c r="D124" s="61" t="str">
        <f>IF(LEN($B124)&gt;0,VLOOKUP($C124,Engagés!$C$10:$G$250,4,FALSE),"")</f>
        <v/>
      </c>
      <c r="E124" s="61" t="str">
        <f>IF(LEN($B124)&gt;0,VLOOKUP($C124,Engagés!$C$10:$G$250,5,FALSE),"")</f>
        <v/>
      </c>
      <c r="F124" s="12" t="str">
        <f>IF(LEN($B124)&gt;0,VLOOKUP($C124,Engagés!$C$10:$K$250,6,FALSE),"")</f>
        <v/>
      </c>
      <c r="G124" s="12" t="str">
        <f>IF(LEN($B124)&gt;0,VLOOKUP($C124,Engagés!$C$10:$K$250,7,FALSE),"")</f>
        <v/>
      </c>
      <c r="H124" s="12" t="str">
        <f>IF(LEN($B124)&gt;0,VLOOKUP($C124,Engagés!$C$10:$K$250,8,FALSE),"")</f>
        <v/>
      </c>
      <c r="I124" s="12" t="str">
        <f>IF(LEN($B124)&gt;0,VLOOKUP($C124,Engagés!$C$10:$K$250,9,FALSE),"")</f>
        <v/>
      </c>
      <c r="J124" s="13" t="str">
        <f>IF(LEN($B124)&gt;0,VLOOKUP($C124,'Saisie CLASSEMENT'!$C$8:$H$252,6,FALSE),"")</f>
        <v/>
      </c>
      <c r="K124" s="14" t="str">
        <f>'Edition Class Cat2'!J124</f>
        <v/>
      </c>
    </row>
    <row r="125" spans="1:11" hidden="1">
      <c r="A125">
        <f t="shared" si="1"/>
        <v>0</v>
      </c>
      <c r="B125" s="11" t="str">
        <f>'Edition Class Cat2'!B125</f>
        <v/>
      </c>
      <c r="C125" s="11">
        <f>'Edition Class Cat2'!D125</f>
        <v>0</v>
      </c>
      <c r="D125" s="61" t="str">
        <f>IF(LEN($B125)&gt;0,VLOOKUP($C125,Engagés!$C$10:$G$250,4,FALSE),"")</f>
        <v/>
      </c>
      <c r="E125" s="61" t="str">
        <f>IF(LEN($B125)&gt;0,VLOOKUP($C125,Engagés!$C$10:$G$250,5,FALSE),"")</f>
        <v/>
      </c>
      <c r="F125" s="12" t="str">
        <f>IF(LEN($B125)&gt;0,VLOOKUP($C125,Engagés!$C$10:$K$250,6,FALSE),"")</f>
        <v/>
      </c>
      <c r="G125" s="12" t="str">
        <f>IF(LEN($B125)&gt;0,VLOOKUP($C125,Engagés!$C$10:$K$250,7,FALSE),"")</f>
        <v/>
      </c>
      <c r="H125" s="12" t="str">
        <f>IF(LEN($B125)&gt;0,VLOOKUP($C125,Engagés!$C$10:$K$250,8,FALSE),"")</f>
        <v/>
      </c>
      <c r="I125" s="12" t="str">
        <f>IF(LEN($B125)&gt;0,VLOOKUP($C125,Engagés!$C$10:$K$250,9,FALSE),"")</f>
        <v/>
      </c>
      <c r="J125" s="13" t="str">
        <f>IF(LEN($B125)&gt;0,VLOOKUP($C125,'Saisie CLASSEMENT'!$C$8:$H$252,6,FALSE),"")</f>
        <v/>
      </c>
      <c r="K125" s="14" t="str">
        <f>'Edition Class Cat2'!J125</f>
        <v/>
      </c>
    </row>
    <row r="126" spans="1:11" hidden="1">
      <c r="A126">
        <f t="shared" si="1"/>
        <v>0</v>
      </c>
      <c r="B126" s="11" t="str">
        <f>'Edition Class Cat2'!B126</f>
        <v/>
      </c>
      <c r="C126" s="11">
        <f>'Edition Class Cat2'!D126</f>
        <v>0</v>
      </c>
      <c r="D126" s="61" t="str">
        <f>IF(LEN($B126)&gt;0,VLOOKUP($C126,Engagés!$C$10:$G$250,4,FALSE),"")</f>
        <v/>
      </c>
      <c r="E126" s="61" t="str">
        <f>IF(LEN($B126)&gt;0,VLOOKUP($C126,Engagés!$C$10:$G$250,5,FALSE),"")</f>
        <v/>
      </c>
      <c r="F126" s="12" t="str">
        <f>IF(LEN($B126)&gt;0,VLOOKUP($C126,Engagés!$C$10:$K$250,6,FALSE),"")</f>
        <v/>
      </c>
      <c r="G126" s="12" t="str">
        <f>IF(LEN($B126)&gt;0,VLOOKUP($C126,Engagés!$C$10:$K$250,7,FALSE),"")</f>
        <v/>
      </c>
      <c r="H126" s="12" t="str">
        <f>IF(LEN($B126)&gt;0,VLOOKUP($C126,Engagés!$C$10:$K$250,8,FALSE),"")</f>
        <v/>
      </c>
      <c r="I126" s="12" t="str">
        <f>IF(LEN($B126)&gt;0,VLOOKUP($C126,Engagés!$C$10:$K$250,9,FALSE),"")</f>
        <v/>
      </c>
      <c r="J126" s="13" t="str">
        <f>IF(LEN($B126)&gt;0,VLOOKUP($C126,'Saisie CLASSEMENT'!$C$8:$H$252,6,FALSE),"")</f>
        <v/>
      </c>
      <c r="K126" s="14" t="str">
        <f>'Edition Class Cat2'!J126</f>
        <v/>
      </c>
    </row>
    <row r="127" spans="1:11" hidden="1">
      <c r="A127">
        <f t="shared" si="1"/>
        <v>0</v>
      </c>
      <c r="B127" s="11" t="str">
        <f>'Edition Class Cat2'!B127</f>
        <v/>
      </c>
      <c r="C127" s="11">
        <f>'Edition Class Cat2'!D127</f>
        <v>0</v>
      </c>
      <c r="D127" s="61" t="str">
        <f>IF(LEN($B127)&gt;0,VLOOKUP($C127,Engagés!$C$10:$G$250,4,FALSE),"")</f>
        <v/>
      </c>
      <c r="E127" s="61" t="str">
        <f>IF(LEN($B127)&gt;0,VLOOKUP($C127,Engagés!$C$10:$G$250,5,FALSE),"")</f>
        <v/>
      </c>
      <c r="F127" s="12" t="str">
        <f>IF(LEN($B127)&gt;0,VLOOKUP($C127,Engagés!$C$10:$K$250,6,FALSE),"")</f>
        <v/>
      </c>
      <c r="G127" s="12" t="str">
        <f>IF(LEN($B127)&gt;0,VLOOKUP($C127,Engagés!$C$10:$K$250,7,FALSE),"")</f>
        <v/>
      </c>
      <c r="H127" s="12" t="str">
        <f>IF(LEN($B127)&gt;0,VLOOKUP($C127,Engagés!$C$10:$K$250,8,FALSE),"")</f>
        <v/>
      </c>
      <c r="I127" s="12" t="str">
        <f>IF(LEN($B127)&gt;0,VLOOKUP($C127,Engagés!$C$10:$K$250,9,FALSE),"")</f>
        <v/>
      </c>
      <c r="J127" s="13" t="str">
        <f>IF(LEN($B127)&gt;0,VLOOKUP($C127,'Saisie CLASSEMENT'!$C$8:$H$252,6,FALSE),"")</f>
        <v/>
      </c>
      <c r="K127" s="14" t="str">
        <f>'Edition Class Cat2'!J127</f>
        <v/>
      </c>
    </row>
    <row r="128" spans="1:11" hidden="1">
      <c r="A128">
        <f t="shared" si="1"/>
        <v>0</v>
      </c>
      <c r="B128" s="11" t="str">
        <f>'Edition Class Cat2'!B128</f>
        <v/>
      </c>
      <c r="C128" s="11">
        <f>'Edition Class Cat2'!D128</f>
        <v>0</v>
      </c>
      <c r="D128" s="61" t="str">
        <f>IF(LEN($B128)&gt;0,VLOOKUP($C128,Engagés!$C$10:$G$250,4,FALSE),"")</f>
        <v/>
      </c>
      <c r="E128" s="61" t="str">
        <f>IF(LEN($B128)&gt;0,VLOOKUP($C128,Engagés!$C$10:$G$250,5,FALSE),"")</f>
        <v/>
      </c>
      <c r="F128" s="12" t="str">
        <f>IF(LEN($B128)&gt;0,VLOOKUP($C128,Engagés!$C$10:$K$250,6,FALSE),"")</f>
        <v/>
      </c>
      <c r="G128" s="12" t="str">
        <f>IF(LEN($B128)&gt;0,VLOOKUP($C128,Engagés!$C$10:$K$250,7,FALSE),"")</f>
        <v/>
      </c>
      <c r="H128" s="12" t="str">
        <f>IF(LEN($B128)&gt;0,VLOOKUP($C128,Engagés!$C$10:$K$250,8,FALSE),"")</f>
        <v/>
      </c>
      <c r="I128" s="12" t="str">
        <f>IF(LEN($B128)&gt;0,VLOOKUP($C128,Engagés!$C$10:$K$250,9,FALSE),"")</f>
        <v/>
      </c>
      <c r="J128" s="13" t="str">
        <f>IF(LEN($B128)&gt;0,VLOOKUP($C128,'Saisie CLASSEMENT'!$C$8:$H$252,6,FALSE),"")</f>
        <v/>
      </c>
      <c r="K128" s="14" t="str">
        <f>'Edition Class Cat2'!J128</f>
        <v/>
      </c>
    </row>
    <row r="129" spans="1:11" hidden="1">
      <c r="A129">
        <f t="shared" si="1"/>
        <v>0</v>
      </c>
      <c r="B129" s="11" t="str">
        <f>'Edition Class Cat2'!B129</f>
        <v/>
      </c>
      <c r="C129" s="11">
        <f>'Edition Class Cat2'!D129</f>
        <v>0</v>
      </c>
      <c r="D129" s="61" t="str">
        <f>IF(LEN($B129)&gt;0,VLOOKUP($C129,Engagés!$C$10:$G$250,4,FALSE),"")</f>
        <v/>
      </c>
      <c r="E129" s="61" t="str">
        <f>IF(LEN($B129)&gt;0,VLOOKUP($C129,Engagés!$C$10:$G$250,5,FALSE),"")</f>
        <v/>
      </c>
      <c r="F129" s="12" t="str">
        <f>IF(LEN($B129)&gt;0,VLOOKUP($C129,Engagés!$C$10:$K$250,6,FALSE),"")</f>
        <v/>
      </c>
      <c r="G129" s="12" t="str">
        <f>IF(LEN($B129)&gt;0,VLOOKUP($C129,Engagés!$C$10:$K$250,7,FALSE),"")</f>
        <v/>
      </c>
      <c r="H129" s="12" t="str">
        <f>IF(LEN($B129)&gt;0,VLOOKUP($C129,Engagés!$C$10:$K$250,8,FALSE),"")</f>
        <v/>
      </c>
      <c r="I129" s="12" t="str">
        <f>IF(LEN($B129)&gt;0,VLOOKUP($C129,Engagés!$C$10:$K$250,9,FALSE),"")</f>
        <v/>
      </c>
      <c r="J129" s="13" t="str">
        <f>IF(LEN($B129)&gt;0,VLOOKUP($C129,'Saisie CLASSEMENT'!$C$8:$H$252,6,FALSE),"")</f>
        <v/>
      </c>
      <c r="K129" s="14" t="str">
        <f>'Edition Class Cat2'!J129</f>
        <v/>
      </c>
    </row>
    <row r="130" spans="1:11" hidden="1">
      <c r="A130">
        <f t="shared" si="1"/>
        <v>0</v>
      </c>
      <c r="B130" s="11" t="str">
        <f>'Edition Class Cat2'!B130</f>
        <v/>
      </c>
      <c r="C130" s="11">
        <f>'Edition Class Cat2'!D130</f>
        <v>0</v>
      </c>
      <c r="D130" s="61" t="str">
        <f>IF(LEN($B130)&gt;0,VLOOKUP($C130,Engagés!$C$10:$G$250,4,FALSE),"")</f>
        <v/>
      </c>
      <c r="E130" s="61" t="str">
        <f>IF(LEN($B130)&gt;0,VLOOKUP($C130,Engagés!$C$10:$G$250,5,FALSE),"")</f>
        <v/>
      </c>
      <c r="F130" s="12" t="str">
        <f>IF(LEN($B130)&gt;0,VLOOKUP($C130,Engagés!$C$10:$K$250,6,FALSE),"")</f>
        <v/>
      </c>
      <c r="G130" s="12" t="str">
        <f>IF(LEN($B130)&gt;0,VLOOKUP($C130,Engagés!$C$10:$K$250,7,FALSE),"")</f>
        <v/>
      </c>
      <c r="H130" s="12" t="str">
        <f>IF(LEN($B130)&gt;0,VLOOKUP($C130,Engagés!$C$10:$K$250,8,FALSE),"")</f>
        <v/>
      </c>
      <c r="I130" s="12" t="str">
        <f>IF(LEN($B130)&gt;0,VLOOKUP($C130,Engagés!$C$10:$K$250,9,FALSE),"")</f>
        <v/>
      </c>
      <c r="J130" s="13" t="str">
        <f>IF(LEN($B130)&gt;0,VLOOKUP($C130,'Saisie CLASSEMENT'!$C$8:$H$252,6,FALSE),"")</f>
        <v/>
      </c>
      <c r="K130" s="14" t="str">
        <f>'Edition Class Cat2'!J130</f>
        <v/>
      </c>
    </row>
    <row r="131" spans="1:11" hidden="1">
      <c r="A131">
        <f t="shared" si="1"/>
        <v>0</v>
      </c>
      <c r="B131" s="11" t="str">
        <f>'Edition Class Cat2'!B131</f>
        <v/>
      </c>
      <c r="C131" s="11">
        <f>'Edition Class Cat2'!D131</f>
        <v>0</v>
      </c>
      <c r="D131" s="61" t="str">
        <f>IF(LEN($B131)&gt;0,VLOOKUP($C131,Engagés!$C$10:$G$250,4,FALSE),"")</f>
        <v/>
      </c>
      <c r="E131" s="61" t="str">
        <f>IF(LEN($B131)&gt;0,VLOOKUP($C131,Engagés!$C$10:$G$250,5,FALSE),"")</f>
        <v/>
      </c>
      <c r="F131" s="12" t="str">
        <f>IF(LEN($B131)&gt;0,VLOOKUP($C131,Engagés!$C$10:$K$250,6,FALSE),"")</f>
        <v/>
      </c>
      <c r="G131" s="12" t="str">
        <f>IF(LEN($B131)&gt;0,VLOOKUP($C131,Engagés!$C$10:$K$250,7,FALSE),"")</f>
        <v/>
      </c>
      <c r="H131" s="12" t="str">
        <f>IF(LEN($B131)&gt;0,VLOOKUP($C131,Engagés!$C$10:$K$250,8,FALSE),"")</f>
        <v/>
      </c>
      <c r="I131" s="12" t="str">
        <f>IF(LEN($B131)&gt;0,VLOOKUP($C131,Engagés!$C$10:$K$250,9,FALSE),"")</f>
        <v/>
      </c>
      <c r="J131" s="13" t="str">
        <f>IF(LEN($B131)&gt;0,VLOOKUP($C131,'Saisie CLASSEMENT'!$C$8:$H$252,6,FALSE),"")</f>
        <v/>
      </c>
      <c r="K131" s="14" t="str">
        <f>'Edition Class Cat2'!J131</f>
        <v/>
      </c>
    </row>
    <row r="132" spans="1:11" hidden="1">
      <c r="A132">
        <f t="shared" si="1"/>
        <v>0</v>
      </c>
      <c r="B132" s="11" t="str">
        <f>'Edition Class Cat2'!B132</f>
        <v/>
      </c>
      <c r="C132" s="11">
        <f>'Edition Class Cat2'!D132</f>
        <v>0</v>
      </c>
      <c r="D132" s="61" t="str">
        <f>IF(LEN($B132)&gt;0,VLOOKUP($C132,Engagés!$C$10:$G$250,4,FALSE),"")</f>
        <v/>
      </c>
      <c r="E132" s="61" t="str">
        <f>IF(LEN($B132)&gt;0,VLOOKUP($C132,Engagés!$C$10:$G$250,5,FALSE),"")</f>
        <v/>
      </c>
      <c r="F132" s="12" t="str">
        <f>IF(LEN($B132)&gt;0,VLOOKUP($C132,Engagés!$C$10:$K$250,6,FALSE),"")</f>
        <v/>
      </c>
      <c r="G132" s="12" t="str">
        <f>IF(LEN($B132)&gt;0,VLOOKUP($C132,Engagés!$C$10:$K$250,7,FALSE),"")</f>
        <v/>
      </c>
      <c r="H132" s="12" t="str">
        <f>IF(LEN($B132)&gt;0,VLOOKUP($C132,Engagés!$C$10:$K$250,8,FALSE),"")</f>
        <v/>
      </c>
      <c r="I132" s="12" t="str">
        <f>IF(LEN($B132)&gt;0,VLOOKUP($C132,Engagés!$C$10:$K$250,9,FALSE),"")</f>
        <v/>
      </c>
      <c r="J132" s="13" t="str">
        <f>IF(LEN($B132)&gt;0,VLOOKUP($C132,'Saisie CLASSEMENT'!$C$8:$H$252,6,FALSE),"")</f>
        <v/>
      </c>
      <c r="K132" s="14" t="str">
        <f>'Edition Class Cat2'!J132</f>
        <v/>
      </c>
    </row>
    <row r="133" spans="1:11" hidden="1">
      <c r="A133">
        <f t="shared" si="1"/>
        <v>0</v>
      </c>
      <c r="B133" s="11" t="str">
        <f>'Edition Class Cat2'!B133</f>
        <v/>
      </c>
      <c r="C133" s="11">
        <f>'Edition Class Cat2'!D133</f>
        <v>0</v>
      </c>
      <c r="D133" s="61" t="str">
        <f>IF(LEN($B133)&gt;0,VLOOKUP($C133,Engagés!$C$10:$G$250,4,FALSE),"")</f>
        <v/>
      </c>
      <c r="E133" s="61" t="str">
        <f>IF(LEN($B133)&gt;0,VLOOKUP($C133,Engagés!$C$10:$G$250,5,FALSE),"")</f>
        <v/>
      </c>
      <c r="F133" s="12" t="str">
        <f>IF(LEN($B133)&gt;0,VLOOKUP($C133,Engagés!$C$10:$K$250,6,FALSE),"")</f>
        <v/>
      </c>
      <c r="G133" s="12" t="str">
        <f>IF(LEN($B133)&gt;0,VLOOKUP($C133,Engagés!$C$10:$K$250,7,FALSE),"")</f>
        <v/>
      </c>
      <c r="H133" s="12" t="str">
        <f>IF(LEN($B133)&gt;0,VLOOKUP($C133,Engagés!$C$10:$K$250,8,FALSE),"")</f>
        <v/>
      </c>
      <c r="I133" s="12" t="str">
        <f>IF(LEN($B133)&gt;0,VLOOKUP($C133,Engagés!$C$10:$K$250,9,FALSE),"")</f>
        <v/>
      </c>
      <c r="J133" s="13" t="str">
        <f>IF(LEN($B133)&gt;0,VLOOKUP($C133,'Saisie CLASSEMENT'!$C$8:$H$252,6,FALSE),"")</f>
        <v/>
      </c>
      <c r="K133" s="14" t="str">
        <f>'Edition Class Cat2'!J133</f>
        <v/>
      </c>
    </row>
    <row r="134" spans="1:11" hidden="1">
      <c r="A134">
        <f t="shared" si="1"/>
        <v>0</v>
      </c>
      <c r="B134" s="11" t="str">
        <f>'Edition Class Cat2'!B134</f>
        <v/>
      </c>
      <c r="C134" s="11">
        <f>'Edition Class Cat2'!D134</f>
        <v>0</v>
      </c>
      <c r="D134" s="61" t="str">
        <f>IF(LEN($B134)&gt;0,VLOOKUP($C134,Engagés!$C$10:$G$250,4,FALSE),"")</f>
        <v/>
      </c>
      <c r="E134" s="61" t="str">
        <f>IF(LEN($B134)&gt;0,VLOOKUP($C134,Engagés!$C$10:$G$250,5,FALSE),"")</f>
        <v/>
      </c>
      <c r="F134" s="12" t="str">
        <f>IF(LEN($B134)&gt;0,VLOOKUP($C134,Engagés!$C$10:$K$250,6,FALSE),"")</f>
        <v/>
      </c>
      <c r="G134" s="12" t="str">
        <f>IF(LEN($B134)&gt;0,VLOOKUP($C134,Engagés!$C$10:$K$250,7,FALSE),"")</f>
        <v/>
      </c>
      <c r="H134" s="12" t="str">
        <f>IF(LEN($B134)&gt;0,VLOOKUP($C134,Engagés!$C$10:$K$250,8,FALSE),"")</f>
        <v/>
      </c>
      <c r="I134" s="12" t="str">
        <f>IF(LEN($B134)&gt;0,VLOOKUP($C134,Engagés!$C$10:$K$250,9,FALSE),"")</f>
        <v/>
      </c>
      <c r="J134" s="13" t="str">
        <f>IF(LEN($B134)&gt;0,VLOOKUP($C134,'Saisie CLASSEMENT'!$C$8:$H$252,6,FALSE),"")</f>
        <v/>
      </c>
      <c r="K134" s="14" t="str">
        <f>'Edition Class Cat2'!J134</f>
        <v/>
      </c>
    </row>
    <row r="135" spans="1:11" hidden="1">
      <c r="A135">
        <f t="shared" ref="A135:A198" si="2">IF(LEN(B135)&gt;0,1,0)</f>
        <v>0</v>
      </c>
      <c r="B135" s="11" t="str">
        <f>'Edition Class Cat2'!B135</f>
        <v/>
      </c>
      <c r="C135" s="11">
        <f>'Edition Class Cat2'!D135</f>
        <v>0</v>
      </c>
      <c r="D135" s="61" t="str">
        <f>IF(LEN($B135)&gt;0,VLOOKUP($C135,Engagés!$C$10:$G$250,4,FALSE),"")</f>
        <v/>
      </c>
      <c r="E135" s="61" t="str">
        <f>IF(LEN($B135)&gt;0,VLOOKUP($C135,Engagés!$C$10:$G$250,5,FALSE),"")</f>
        <v/>
      </c>
      <c r="F135" s="12" t="str">
        <f>IF(LEN($B135)&gt;0,VLOOKUP($C135,Engagés!$C$10:$K$250,6,FALSE),"")</f>
        <v/>
      </c>
      <c r="G135" s="12" t="str">
        <f>IF(LEN($B135)&gt;0,VLOOKUP($C135,Engagés!$C$10:$K$250,7,FALSE),"")</f>
        <v/>
      </c>
      <c r="H135" s="12" t="str">
        <f>IF(LEN($B135)&gt;0,VLOOKUP($C135,Engagés!$C$10:$K$250,8,FALSE),"")</f>
        <v/>
      </c>
      <c r="I135" s="12" t="str">
        <f>IF(LEN($B135)&gt;0,VLOOKUP($C135,Engagés!$C$10:$K$250,9,FALSE),"")</f>
        <v/>
      </c>
      <c r="J135" s="13" t="str">
        <f>IF(LEN($B135)&gt;0,VLOOKUP($C135,'Saisie CLASSEMENT'!$C$8:$H$252,6,FALSE),"")</f>
        <v/>
      </c>
      <c r="K135" s="14" t="str">
        <f>'Edition Class Cat2'!J135</f>
        <v/>
      </c>
    </row>
    <row r="136" spans="1:11" hidden="1">
      <c r="A136">
        <f t="shared" si="2"/>
        <v>0</v>
      </c>
      <c r="B136" s="11" t="str">
        <f>'Edition Class Cat2'!B136</f>
        <v/>
      </c>
      <c r="C136" s="11">
        <f>'Edition Class Cat2'!D136</f>
        <v>0</v>
      </c>
      <c r="D136" s="61" t="str">
        <f>IF(LEN($B136)&gt;0,VLOOKUP($C136,Engagés!$C$10:$G$250,4,FALSE),"")</f>
        <v/>
      </c>
      <c r="E136" s="61" t="str">
        <f>IF(LEN($B136)&gt;0,VLOOKUP($C136,Engagés!$C$10:$G$250,5,FALSE),"")</f>
        <v/>
      </c>
      <c r="F136" s="12" t="str">
        <f>IF(LEN($B136)&gt;0,VLOOKUP($C136,Engagés!$C$10:$K$250,6,FALSE),"")</f>
        <v/>
      </c>
      <c r="G136" s="12" t="str">
        <f>IF(LEN($B136)&gt;0,VLOOKUP($C136,Engagés!$C$10:$K$250,7,FALSE),"")</f>
        <v/>
      </c>
      <c r="H136" s="12" t="str">
        <f>IF(LEN($B136)&gt;0,VLOOKUP($C136,Engagés!$C$10:$K$250,8,FALSE),"")</f>
        <v/>
      </c>
      <c r="I136" s="12" t="str">
        <f>IF(LEN($B136)&gt;0,VLOOKUP($C136,Engagés!$C$10:$K$250,9,FALSE),"")</f>
        <v/>
      </c>
      <c r="J136" s="13" t="str">
        <f>IF(LEN($B136)&gt;0,VLOOKUP($C136,'Saisie CLASSEMENT'!$C$8:$H$252,6,FALSE),"")</f>
        <v/>
      </c>
      <c r="K136" s="14" t="str">
        <f>'Edition Class Cat2'!J136</f>
        <v/>
      </c>
    </row>
    <row r="137" spans="1:11" hidden="1">
      <c r="A137">
        <f t="shared" si="2"/>
        <v>0</v>
      </c>
      <c r="B137" s="11" t="str">
        <f>'Edition Class Cat2'!B137</f>
        <v/>
      </c>
      <c r="C137" s="11">
        <f>'Edition Class Cat2'!D137</f>
        <v>0</v>
      </c>
      <c r="D137" s="61" t="str">
        <f>IF(LEN($B137)&gt;0,VLOOKUP($C137,Engagés!$C$10:$G$250,4,FALSE),"")</f>
        <v/>
      </c>
      <c r="E137" s="61" t="str">
        <f>IF(LEN($B137)&gt;0,VLOOKUP($C137,Engagés!$C$10:$G$250,5,FALSE),"")</f>
        <v/>
      </c>
      <c r="F137" s="12" t="str">
        <f>IF(LEN($B137)&gt;0,VLOOKUP($C137,Engagés!$C$10:$K$250,6,FALSE),"")</f>
        <v/>
      </c>
      <c r="G137" s="12" t="str">
        <f>IF(LEN($B137)&gt;0,VLOOKUP($C137,Engagés!$C$10:$K$250,7,FALSE),"")</f>
        <v/>
      </c>
      <c r="H137" s="12" t="str">
        <f>IF(LEN($B137)&gt;0,VLOOKUP($C137,Engagés!$C$10:$K$250,8,FALSE),"")</f>
        <v/>
      </c>
      <c r="I137" s="12" t="str">
        <f>IF(LEN($B137)&gt;0,VLOOKUP($C137,Engagés!$C$10:$K$250,9,FALSE),"")</f>
        <v/>
      </c>
      <c r="J137" s="13" t="str">
        <f>IF(LEN($B137)&gt;0,VLOOKUP($C137,'Saisie CLASSEMENT'!$C$8:$H$252,6,FALSE),"")</f>
        <v/>
      </c>
      <c r="K137" s="14" t="str">
        <f>'Edition Class Cat2'!J137</f>
        <v/>
      </c>
    </row>
    <row r="138" spans="1:11" hidden="1">
      <c r="A138">
        <f t="shared" si="2"/>
        <v>0</v>
      </c>
      <c r="B138" s="11" t="str">
        <f>'Edition Class Cat2'!B138</f>
        <v/>
      </c>
      <c r="C138" s="11">
        <f>'Edition Class Cat2'!D138</f>
        <v>0</v>
      </c>
      <c r="D138" s="61" t="str">
        <f>IF(LEN($B138)&gt;0,VLOOKUP($C138,Engagés!$C$10:$G$250,4,FALSE),"")</f>
        <v/>
      </c>
      <c r="E138" s="61" t="str">
        <f>IF(LEN($B138)&gt;0,VLOOKUP($C138,Engagés!$C$10:$G$250,5,FALSE),"")</f>
        <v/>
      </c>
      <c r="F138" s="12" t="str">
        <f>IF(LEN($B138)&gt;0,VLOOKUP($C138,Engagés!$C$10:$K$250,6,FALSE),"")</f>
        <v/>
      </c>
      <c r="G138" s="12" t="str">
        <f>IF(LEN($B138)&gt;0,VLOOKUP($C138,Engagés!$C$10:$K$250,7,FALSE),"")</f>
        <v/>
      </c>
      <c r="H138" s="12" t="str">
        <f>IF(LEN($B138)&gt;0,VLOOKUP($C138,Engagés!$C$10:$K$250,8,FALSE),"")</f>
        <v/>
      </c>
      <c r="I138" s="12" t="str">
        <f>IF(LEN($B138)&gt;0,VLOOKUP($C138,Engagés!$C$10:$K$250,9,FALSE),"")</f>
        <v/>
      </c>
      <c r="J138" s="13" t="str">
        <f>IF(LEN($B138)&gt;0,VLOOKUP($C138,'Saisie CLASSEMENT'!$C$8:$H$252,6,FALSE),"")</f>
        <v/>
      </c>
      <c r="K138" s="14" t="str">
        <f>'Edition Class Cat2'!J138</f>
        <v/>
      </c>
    </row>
    <row r="139" spans="1:11" hidden="1">
      <c r="A139">
        <f t="shared" si="2"/>
        <v>0</v>
      </c>
      <c r="B139" s="11" t="str">
        <f>'Edition Class Cat2'!B139</f>
        <v/>
      </c>
      <c r="C139" s="11">
        <f>'Edition Class Cat2'!D139</f>
        <v>0</v>
      </c>
      <c r="D139" s="61" t="str">
        <f>IF(LEN($B139)&gt;0,VLOOKUP($C139,Engagés!$C$10:$G$250,4,FALSE),"")</f>
        <v/>
      </c>
      <c r="E139" s="61" t="str">
        <f>IF(LEN($B139)&gt;0,VLOOKUP($C139,Engagés!$C$10:$G$250,5,FALSE),"")</f>
        <v/>
      </c>
      <c r="F139" s="12" t="str">
        <f>IF(LEN($B139)&gt;0,VLOOKUP($C139,Engagés!$C$10:$K$250,6,FALSE),"")</f>
        <v/>
      </c>
      <c r="G139" s="12" t="str">
        <f>IF(LEN($B139)&gt;0,VLOOKUP($C139,Engagés!$C$10:$K$250,7,FALSE),"")</f>
        <v/>
      </c>
      <c r="H139" s="12" t="str">
        <f>IF(LEN($B139)&gt;0,VLOOKUP($C139,Engagés!$C$10:$K$250,8,FALSE),"")</f>
        <v/>
      </c>
      <c r="I139" s="12" t="str">
        <f>IF(LEN($B139)&gt;0,VLOOKUP($C139,Engagés!$C$10:$K$250,9,FALSE),"")</f>
        <v/>
      </c>
      <c r="J139" s="13" t="str">
        <f>IF(LEN($B139)&gt;0,VLOOKUP($C139,'Saisie CLASSEMENT'!$C$8:$H$252,6,FALSE),"")</f>
        <v/>
      </c>
      <c r="K139" s="14" t="str">
        <f>'Edition Class Cat2'!J139</f>
        <v/>
      </c>
    </row>
    <row r="140" spans="1:11" hidden="1">
      <c r="A140">
        <f t="shared" si="2"/>
        <v>0</v>
      </c>
      <c r="B140" s="11" t="str">
        <f>'Edition Class Cat2'!B140</f>
        <v/>
      </c>
      <c r="C140" s="11">
        <f>'Edition Class Cat2'!D140</f>
        <v>0</v>
      </c>
      <c r="D140" s="61" t="str">
        <f>IF(LEN($B140)&gt;0,VLOOKUP($C140,Engagés!$C$10:$G$250,4,FALSE),"")</f>
        <v/>
      </c>
      <c r="E140" s="61" t="str">
        <f>IF(LEN($B140)&gt;0,VLOOKUP($C140,Engagés!$C$10:$G$250,5,FALSE),"")</f>
        <v/>
      </c>
      <c r="F140" s="12" t="str">
        <f>IF(LEN($B140)&gt;0,VLOOKUP($C140,Engagés!$C$10:$K$250,6,FALSE),"")</f>
        <v/>
      </c>
      <c r="G140" s="12" t="str">
        <f>IF(LEN($B140)&gt;0,VLOOKUP($C140,Engagés!$C$10:$K$250,7,FALSE),"")</f>
        <v/>
      </c>
      <c r="H140" s="12" t="str">
        <f>IF(LEN($B140)&gt;0,VLOOKUP($C140,Engagés!$C$10:$K$250,8,FALSE),"")</f>
        <v/>
      </c>
      <c r="I140" s="12" t="str">
        <f>IF(LEN($B140)&gt;0,VLOOKUP($C140,Engagés!$C$10:$K$250,9,FALSE),"")</f>
        <v/>
      </c>
      <c r="J140" s="13" t="str">
        <f>IF(LEN($B140)&gt;0,VLOOKUP($C140,'Saisie CLASSEMENT'!$C$8:$H$252,6,FALSE),"")</f>
        <v/>
      </c>
      <c r="K140" s="14" t="str">
        <f>'Edition Class Cat2'!J140</f>
        <v/>
      </c>
    </row>
    <row r="141" spans="1:11" hidden="1">
      <c r="A141">
        <f t="shared" si="2"/>
        <v>0</v>
      </c>
      <c r="B141" s="11" t="str">
        <f>'Edition Class Cat2'!B141</f>
        <v/>
      </c>
      <c r="C141" s="11">
        <f>'Edition Class Cat2'!D141</f>
        <v>0</v>
      </c>
      <c r="D141" s="61" t="str">
        <f>IF(LEN($B141)&gt;0,VLOOKUP($C141,Engagés!$C$10:$G$250,4,FALSE),"")</f>
        <v/>
      </c>
      <c r="E141" s="61" t="str">
        <f>IF(LEN($B141)&gt;0,VLOOKUP($C141,Engagés!$C$10:$G$250,5,FALSE),"")</f>
        <v/>
      </c>
      <c r="F141" s="12" t="str">
        <f>IF(LEN($B141)&gt;0,VLOOKUP($C141,Engagés!$C$10:$K$250,6,FALSE),"")</f>
        <v/>
      </c>
      <c r="G141" s="12" t="str">
        <f>IF(LEN($B141)&gt;0,VLOOKUP($C141,Engagés!$C$10:$K$250,7,FALSE),"")</f>
        <v/>
      </c>
      <c r="H141" s="12" t="str">
        <f>IF(LEN($B141)&gt;0,VLOOKUP($C141,Engagés!$C$10:$K$250,8,FALSE),"")</f>
        <v/>
      </c>
      <c r="I141" s="12" t="str">
        <f>IF(LEN($B141)&gt;0,VLOOKUP($C141,Engagés!$C$10:$K$250,9,FALSE),"")</f>
        <v/>
      </c>
      <c r="J141" s="13" t="str">
        <f>IF(LEN($B141)&gt;0,VLOOKUP($C141,'Saisie CLASSEMENT'!$C$8:$H$252,6,FALSE),"")</f>
        <v/>
      </c>
      <c r="K141" s="14" t="str">
        <f>'Edition Class Cat2'!J141</f>
        <v/>
      </c>
    </row>
    <row r="142" spans="1:11" hidden="1">
      <c r="A142">
        <f t="shared" si="2"/>
        <v>0</v>
      </c>
      <c r="B142" s="11" t="str">
        <f>'Edition Class Cat2'!B142</f>
        <v/>
      </c>
      <c r="C142" s="11">
        <f>'Edition Class Cat2'!D142</f>
        <v>0</v>
      </c>
      <c r="D142" s="61" t="str">
        <f>IF(LEN($B142)&gt;0,VLOOKUP($C142,Engagés!$C$10:$G$250,4,FALSE),"")</f>
        <v/>
      </c>
      <c r="E142" s="61" t="str">
        <f>IF(LEN($B142)&gt;0,VLOOKUP($C142,Engagés!$C$10:$G$250,5,FALSE),"")</f>
        <v/>
      </c>
      <c r="F142" s="12" t="str">
        <f>IF(LEN($B142)&gt;0,VLOOKUP($C142,Engagés!$C$10:$K$250,6,FALSE),"")</f>
        <v/>
      </c>
      <c r="G142" s="12" t="str">
        <f>IF(LEN($B142)&gt;0,VLOOKUP($C142,Engagés!$C$10:$K$250,7,FALSE),"")</f>
        <v/>
      </c>
      <c r="H142" s="12" t="str">
        <f>IF(LEN($B142)&gt;0,VLOOKUP($C142,Engagés!$C$10:$K$250,8,FALSE),"")</f>
        <v/>
      </c>
      <c r="I142" s="12" t="str">
        <f>IF(LEN($B142)&gt;0,VLOOKUP($C142,Engagés!$C$10:$K$250,9,FALSE),"")</f>
        <v/>
      </c>
      <c r="J142" s="13" t="str">
        <f>IF(LEN($B142)&gt;0,VLOOKUP($C142,'Saisie CLASSEMENT'!$C$8:$H$252,6,FALSE),"")</f>
        <v/>
      </c>
      <c r="K142" s="14" t="str">
        <f>'Edition Class Cat2'!J142</f>
        <v/>
      </c>
    </row>
    <row r="143" spans="1:11" hidden="1">
      <c r="A143">
        <f t="shared" si="2"/>
        <v>0</v>
      </c>
      <c r="B143" s="11" t="str">
        <f>'Edition Class Cat2'!B143</f>
        <v/>
      </c>
      <c r="C143" s="11">
        <f>'Edition Class Cat2'!D143</f>
        <v>0</v>
      </c>
      <c r="D143" s="61" t="str">
        <f>IF(LEN($B143)&gt;0,VLOOKUP($C143,Engagés!$C$10:$G$250,4,FALSE),"")</f>
        <v/>
      </c>
      <c r="E143" s="61" t="str">
        <f>IF(LEN($B143)&gt;0,VLOOKUP($C143,Engagés!$C$10:$G$250,5,FALSE),"")</f>
        <v/>
      </c>
      <c r="F143" s="12" t="str">
        <f>IF(LEN($B143)&gt;0,VLOOKUP($C143,Engagés!$C$10:$K$250,6,FALSE),"")</f>
        <v/>
      </c>
      <c r="G143" s="12" t="str">
        <f>IF(LEN($B143)&gt;0,VLOOKUP($C143,Engagés!$C$10:$K$250,7,FALSE),"")</f>
        <v/>
      </c>
      <c r="H143" s="12" t="str">
        <f>IF(LEN($B143)&gt;0,VLOOKUP($C143,Engagés!$C$10:$K$250,8,FALSE),"")</f>
        <v/>
      </c>
      <c r="I143" s="12" t="str">
        <f>IF(LEN($B143)&gt;0,VLOOKUP($C143,Engagés!$C$10:$K$250,9,FALSE),"")</f>
        <v/>
      </c>
      <c r="J143" s="13" t="str">
        <f>IF(LEN($B143)&gt;0,VLOOKUP($C143,'Saisie CLASSEMENT'!$C$8:$H$252,6,FALSE),"")</f>
        <v/>
      </c>
      <c r="K143" s="14" t="str">
        <f>'Edition Class Cat2'!J143</f>
        <v/>
      </c>
    </row>
    <row r="144" spans="1:11" hidden="1">
      <c r="A144">
        <f t="shared" si="2"/>
        <v>0</v>
      </c>
      <c r="B144" s="11" t="str">
        <f>'Edition Class Cat2'!B144</f>
        <v/>
      </c>
      <c r="C144" s="11">
        <f>'Edition Class Cat2'!D144</f>
        <v>0</v>
      </c>
      <c r="D144" s="61" t="str">
        <f>IF(LEN($B144)&gt;0,VLOOKUP($C144,Engagés!$C$10:$G$250,4,FALSE),"")</f>
        <v/>
      </c>
      <c r="E144" s="61" t="str">
        <f>IF(LEN($B144)&gt;0,VLOOKUP($C144,Engagés!$C$10:$G$250,5,FALSE),"")</f>
        <v/>
      </c>
      <c r="F144" s="12" t="str">
        <f>IF(LEN($B144)&gt;0,VLOOKUP($C144,Engagés!$C$10:$K$250,6,FALSE),"")</f>
        <v/>
      </c>
      <c r="G144" s="12" t="str">
        <f>IF(LEN($B144)&gt;0,VLOOKUP($C144,Engagés!$C$10:$K$250,7,FALSE),"")</f>
        <v/>
      </c>
      <c r="H144" s="12" t="str">
        <f>IF(LEN($B144)&gt;0,VLOOKUP($C144,Engagés!$C$10:$K$250,8,FALSE),"")</f>
        <v/>
      </c>
      <c r="I144" s="12" t="str">
        <f>IF(LEN($B144)&gt;0,VLOOKUP($C144,Engagés!$C$10:$K$250,9,FALSE),"")</f>
        <v/>
      </c>
      <c r="J144" s="13" t="str">
        <f>IF(LEN($B144)&gt;0,VLOOKUP($C144,'Saisie CLASSEMENT'!$C$8:$H$252,6,FALSE),"")</f>
        <v/>
      </c>
      <c r="K144" s="14" t="str">
        <f>'Edition Class Cat2'!J144</f>
        <v/>
      </c>
    </row>
    <row r="145" spans="1:11" hidden="1">
      <c r="A145">
        <f t="shared" si="2"/>
        <v>0</v>
      </c>
      <c r="B145" s="11" t="str">
        <f>'Edition Class Cat2'!B145</f>
        <v/>
      </c>
      <c r="C145" s="11">
        <f>'Edition Class Cat2'!D145</f>
        <v>0</v>
      </c>
      <c r="D145" s="61" t="str">
        <f>IF(LEN($B145)&gt;0,VLOOKUP($C145,Engagés!$C$10:$G$250,4,FALSE),"")</f>
        <v/>
      </c>
      <c r="E145" s="61" t="str">
        <f>IF(LEN($B145)&gt;0,VLOOKUP($C145,Engagés!$C$10:$G$250,5,FALSE),"")</f>
        <v/>
      </c>
      <c r="F145" s="12" t="str">
        <f>IF(LEN($B145)&gt;0,VLOOKUP($C145,Engagés!$C$10:$K$250,6,FALSE),"")</f>
        <v/>
      </c>
      <c r="G145" s="12" t="str">
        <f>IF(LEN($B145)&gt;0,VLOOKUP($C145,Engagés!$C$10:$K$250,7,FALSE),"")</f>
        <v/>
      </c>
      <c r="H145" s="12" t="str">
        <f>IF(LEN($B145)&gt;0,VLOOKUP($C145,Engagés!$C$10:$K$250,8,FALSE),"")</f>
        <v/>
      </c>
      <c r="I145" s="12" t="str">
        <f>IF(LEN($B145)&gt;0,VLOOKUP($C145,Engagés!$C$10:$K$250,9,FALSE),"")</f>
        <v/>
      </c>
      <c r="J145" s="13" t="str">
        <f>IF(LEN($B145)&gt;0,VLOOKUP($C145,'Saisie CLASSEMENT'!$C$8:$H$252,6,FALSE),"")</f>
        <v/>
      </c>
      <c r="K145" s="14" t="str">
        <f>'Edition Class Cat2'!J145</f>
        <v/>
      </c>
    </row>
    <row r="146" spans="1:11" hidden="1">
      <c r="A146">
        <f t="shared" si="2"/>
        <v>0</v>
      </c>
      <c r="B146" s="11" t="str">
        <f>'Edition Class Cat2'!B146</f>
        <v/>
      </c>
      <c r="C146" s="11">
        <f>'Edition Class Cat2'!D146</f>
        <v>0</v>
      </c>
      <c r="D146" s="61" t="str">
        <f>IF(LEN($B146)&gt;0,VLOOKUP($C146,Engagés!$C$10:$G$250,4,FALSE),"")</f>
        <v/>
      </c>
      <c r="E146" s="61" t="str">
        <f>IF(LEN($B146)&gt;0,VLOOKUP($C146,Engagés!$C$10:$G$250,5,FALSE),"")</f>
        <v/>
      </c>
      <c r="F146" s="12" t="str">
        <f>IF(LEN($B146)&gt;0,VLOOKUP($C146,Engagés!$C$10:$K$250,6,FALSE),"")</f>
        <v/>
      </c>
      <c r="G146" s="12" t="str">
        <f>IF(LEN($B146)&gt;0,VLOOKUP($C146,Engagés!$C$10:$K$250,7,FALSE),"")</f>
        <v/>
      </c>
      <c r="H146" s="12" t="str">
        <f>IF(LEN($B146)&gt;0,VLOOKUP($C146,Engagés!$C$10:$K$250,8,FALSE),"")</f>
        <v/>
      </c>
      <c r="I146" s="12" t="str">
        <f>IF(LEN($B146)&gt;0,VLOOKUP($C146,Engagés!$C$10:$K$250,9,FALSE),"")</f>
        <v/>
      </c>
      <c r="J146" s="13" t="str">
        <f>IF(LEN($B146)&gt;0,VLOOKUP($C146,'Saisie CLASSEMENT'!$C$8:$H$252,6,FALSE),"")</f>
        <v/>
      </c>
      <c r="K146" s="14" t="str">
        <f>'Edition Class Cat2'!J146</f>
        <v/>
      </c>
    </row>
    <row r="147" spans="1:11" hidden="1">
      <c r="A147">
        <f t="shared" si="2"/>
        <v>0</v>
      </c>
      <c r="B147" s="11" t="str">
        <f>'Edition Class Cat2'!B147</f>
        <v/>
      </c>
      <c r="C147" s="11">
        <f>'Edition Class Cat2'!D147</f>
        <v>0</v>
      </c>
      <c r="D147" s="61" t="str">
        <f>IF(LEN($B147)&gt;0,VLOOKUP($C147,Engagés!$C$10:$G$250,4,FALSE),"")</f>
        <v/>
      </c>
      <c r="E147" s="61" t="str">
        <f>IF(LEN($B147)&gt;0,VLOOKUP($C147,Engagés!$C$10:$G$250,5,FALSE),"")</f>
        <v/>
      </c>
      <c r="F147" s="12" t="str">
        <f>IF(LEN($B147)&gt;0,VLOOKUP($C147,Engagés!$C$10:$K$250,6,FALSE),"")</f>
        <v/>
      </c>
      <c r="G147" s="12" t="str">
        <f>IF(LEN($B147)&gt;0,VLOOKUP($C147,Engagés!$C$10:$K$250,7,FALSE),"")</f>
        <v/>
      </c>
      <c r="H147" s="12" t="str">
        <f>IF(LEN($B147)&gt;0,VLOOKUP($C147,Engagés!$C$10:$K$250,8,FALSE),"")</f>
        <v/>
      </c>
      <c r="I147" s="12" t="str">
        <f>IF(LEN($B147)&gt;0,VLOOKUP($C147,Engagés!$C$10:$K$250,9,FALSE),"")</f>
        <v/>
      </c>
      <c r="J147" s="13" t="str">
        <f>IF(LEN($B147)&gt;0,VLOOKUP($C147,'Saisie CLASSEMENT'!$C$8:$H$252,6,FALSE),"")</f>
        <v/>
      </c>
      <c r="K147" s="14" t="str">
        <f>'Edition Class Cat2'!J147</f>
        <v/>
      </c>
    </row>
    <row r="148" spans="1:11" hidden="1">
      <c r="A148">
        <f t="shared" si="2"/>
        <v>0</v>
      </c>
      <c r="B148" s="11" t="str">
        <f>'Edition Class Cat2'!B148</f>
        <v/>
      </c>
      <c r="C148" s="11">
        <f>'Edition Class Cat2'!D148</f>
        <v>0</v>
      </c>
      <c r="D148" s="61" t="str">
        <f>IF(LEN($B148)&gt;0,VLOOKUP($C148,Engagés!$C$10:$G$250,4,FALSE),"")</f>
        <v/>
      </c>
      <c r="E148" s="61" t="str">
        <f>IF(LEN($B148)&gt;0,VLOOKUP($C148,Engagés!$C$10:$G$250,5,FALSE),"")</f>
        <v/>
      </c>
      <c r="F148" s="12" t="str">
        <f>IF(LEN($B148)&gt;0,VLOOKUP($C148,Engagés!$C$10:$K$250,6,FALSE),"")</f>
        <v/>
      </c>
      <c r="G148" s="12" t="str">
        <f>IF(LEN($B148)&gt;0,VLOOKUP($C148,Engagés!$C$10:$K$250,7,FALSE),"")</f>
        <v/>
      </c>
      <c r="H148" s="12" t="str">
        <f>IF(LEN($B148)&gt;0,VLOOKUP($C148,Engagés!$C$10:$K$250,8,FALSE),"")</f>
        <v/>
      </c>
      <c r="I148" s="12" t="str">
        <f>IF(LEN($B148)&gt;0,VLOOKUP($C148,Engagés!$C$10:$K$250,9,FALSE),"")</f>
        <v/>
      </c>
      <c r="J148" s="13" t="str">
        <f>IF(LEN($B148)&gt;0,VLOOKUP($C148,'Saisie CLASSEMENT'!$C$8:$H$252,6,FALSE),"")</f>
        <v/>
      </c>
      <c r="K148" s="14" t="str">
        <f>'Edition Class Cat2'!J148</f>
        <v/>
      </c>
    </row>
    <row r="149" spans="1:11" hidden="1">
      <c r="A149">
        <f t="shared" si="2"/>
        <v>0</v>
      </c>
      <c r="B149" s="11" t="str">
        <f>'Edition Class Cat2'!B149</f>
        <v/>
      </c>
      <c r="C149" s="11">
        <f>'Edition Class Cat2'!D149</f>
        <v>0</v>
      </c>
      <c r="D149" s="61" t="str">
        <f>IF(LEN($B149)&gt;0,VLOOKUP($C149,Engagés!$C$10:$G$250,4,FALSE),"")</f>
        <v/>
      </c>
      <c r="E149" s="61" t="str">
        <f>IF(LEN($B149)&gt;0,VLOOKUP($C149,Engagés!$C$10:$G$250,5,FALSE),"")</f>
        <v/>
      </c>
      <c r="F149" s="12" t="str">
        <f>IF(LEN($B149)&gt;0,VLOOKUP($C149,Engagés!$C$10:$K$250,6,FALSE),"")</f>
        <v/>
      </c>
      <c r="G149" s="12" t="str">
        <f>IF(LEN($B149)&gt;0,VLOOKUP($C149,Engagés!$C$10:$K$250,7,FALSE),"")</f>
        <v/>
      </c>
      <c r="H149" s="12" t="str">
        <f>IF(LEN($B149)&gt;0,VLOOKUP($C149,Engagés!$C$10:$K$250,8,FALSE),"")</f>
        <v/>
      </c>
      <c r="I149" s="12" t="str">
        <f>IF(LEN($B149)&gt;0,VLOOKUP($C149,Engagés!$C$10:$K$250,9,FALSE),"")</f>
        <v/>
      </c>
      <c r="J149" s="13" t="str">
        <f>IF(LEN($B149)&gt;0,VLOOKUP($C149,'Saisie CLASSEMENT'!$C$8:$H$252,6,FALSE),"")</f>
        <v/>
      </c>
      <c r="K149" s="14" t="str">
        <f>'Edition Class Cat2'!J149</f>
        <v/>
      </c>
    </row>
    <row r="150" spans="1:11" hidden="1">
      <c r="A150">
        <f t="shared" si="2"/>
        <v>0</v>
      </c>
      <c r="B150" s="11" t="str">
        <f>'Edition Class Cat2'!B150</f>
        <v/>
      </c>
      <c r="C150" s="11">
        <f>'Edition Class Cat2'!D150</f>
        <v>0</v>
      </c>
      <c r="D150" s="61" t="str">
        <f>IF(LEN($B150)&gt;0,VLOOKUP($C150,Engagés!$C$10:$G$250,4,FALSE),"")</f>
        <v/>
      </c>
      <c r="E150" s="61" t="str">
        <f>IF(LEN($B150)&gt;0,VLOOKUP($C150,Engagés!$C$10:$G$250,5,FALSE),"")</f>
        <v/>
      </c>
      <c r="F150" s="12" t="str">
        <f>IF(LEN($B150)&gt;0,VLOOKUP($C150,Engagés!$C$10:$K$250,6,FALSE),"")</f>
        <v/>
      </c>
      <c r="G150" s="12" t="str">
        <f>IF(LEN($B150)&gt;0,VLOOKUP($C150,Engagés!$C$10:$K$250,7,FALSE),"")</f>
        <v/>
      </c>
      <c r="H150" s="12" t="str">
        <f>IF(LEN($B150)&gt;0,VLOOKUP($C150,Engagés!$C$10:$K$250,8,FALSE),"")</f>
        <v/>
      </c>
      <c r="I150" s="12" t="str">
        <f>IF(LEN($B150)&gt;0,VLOOKUP($C150,Engagés!$C$10:$K$250,9,FALSE),"")</f>
        <v/>
      </c>
      <c r="J150" s="13" t="str">
        <f>IF(LEN($B150)&gt;0,VLOOKUP($C150,'Saisie CLASSEMENT'!$C$8:$H$252,6,FALSE),"")</f>
        <v/>
      </c>
      <c r="K150" s="14" t="str">
        <f>'Edition Class Cat2'!J150</f>
        <v/>
      </c>
    </row>
    <row r="151" spans="1:11" hidden="1">
      <c r="A151">
        <f t="shared" si="2"/>
        <v>0</v>
      </c>
      <c r="B151" s="11" t="str">
        <f>'Edition Class Cat2'!B151</f>
        <v/>
      </c>
      <c r="C151" s="11">
        <f>'Edition Class Cat2'!D151</f>
        <v>0</v>
      </c>
      <c r="D151" s="61" t="str">
        <f>IF(LEN($B151)&gt;0,VLOOKUP($C151,Engagés!$C$10:$G$250,4,FALSE),"")</f>
        <v/>
      </c>
      <c r="E151" s="61" t="str">
        <f>IF(LEN($B151)&gt;0,VLOOKUP($C151,Engagés!$C$10:$G$250,5,FALSE),"")</f>
        <v/>
      </c>
      <c r="F151" s="12" t="str">
        <f>IF(LEN($B151)&gt;0,VLOOKUP($C151,Engagés!$C$10:$K$250,6,FALSE),"")</f>
        <v/>
      </c>
      <c r="G151" s="12" t="str">
        <f>IF(LEN($B151)&gt;0,VLOOKUP($C151,Engagés!$C$10:$K$250,7,FALSE),"")</f>
        <v/>
      </c>
      <c r="H151" s="12" t="str">
        <f>IF(LEN($B151)&gt;0,VLOOKUP($C151,Engagés!$C$10:$K$250,8,FALSE),"")</f>
        <v/>
      </c>
      <c r="I151" s="12" t="str">
        <f>IF(LEN($B151)&gt;0,VLOOKUP($C151,Engagés!$C$10:$K$250,9,FALSE),"")</f>
        <v/>
      </c>
      <c r="J151" s="13" t="str">
        <f>IF(LEN($B151)&gt;0,VLOOKUP($C151,'Saisie CLASSEMENT'!$C$8:$H$252,6,FALSE),"")</f>
        <v/>
      </c>
      <c r="K151" s="14" t="str">
        <f>'Edition Class Cat2'!J151</f>
        <v/>
      </c>
    </row>
    <row r="152" spans="1:11" hidden="1">
      <c r="A152">
        <f t="shared" si="2"/>
        <v>0</v>
      </c>
      <c r="B152" s="11" t="str">
        <f>'Edition Class Cat2'!B152</f>
        <v/>
      </c>
      <c r="C152" s="11">
        <f>'Edition Class Cat2'!D152</f>
        <v>0</v>
      </c>
      <c r="D152" s="61" t="str">
        <f>IF(LEN($B152)&gt;0,VLOOKUP($C152,Engagés!$C$10:$G$250,4,FALSE),"")</f>
        <v/>
      </c>
      <c r="E152" s="61" t="str">
        <f>IF(LEN($B152)&gt;0,VLOOKUP($C152,Engagés!$C$10:$G$250,5,FALSE),"")</f>
        <v/>
      </c>
      <c r="F152" s="12" t="str">
        <f>IF(LEN($B152)&gt;0,VLOOKUP($C152,Engagés!$C$10:$K$250,6,FALSE),"")</f>
        <v/>
      </c>
      <c r="G152" s="12" t="str">
        <f>IF(LEN($B152)&gt;0,VLOOKUP($C152,Engagés!$C$10:$K$250,7,FALSE),"")</f>
        <v/>
      </c>
      <c r="H152" s="12" t="str">
        <f>IF(LEN($B152)&gt;0,VLOOKUP($C152,Engagés!$C$10:$K$250,8,FALSE),"")</f>
        <v/>
      </c>
      <c r="I152" s="12" t="str">
        <f>IF(LEN($B152)&gt;0,VLOOKUP($C152,Engagés!$C$10:$K$250,9,FALSE),"")</f>
        <v/>
      </c>
      <c r="J152" s="13" t="str">
        <f>IF(LEN($B152)&gt;0,VLOOKUP($C152,'Saisie CLASSEMENT'!$C$8:$H$252,6,FALSE),"")</f>
        <v/>
      </c>
      <c r="K152" s="14" t="str">
        <f>'Edition Class Cat2'!J152</f>
        <v/>
      </c>
    </row>
    <row r="153" spans="1:11" hidden="1">
      <c r="A153">
        <f t="shared" si="2"/>
        <v>0</v>
      </c>
      <c r="B153" s="11" t="str">
        <f>'Edition Class Cat2'!B153</f>
        <v/>
      </c>
      <c r="C153" s="11">
        <f>'Edition Class Cat2'!D153</f>
        <v>0</v>
      </c>
      <c r="D153" s="61" t="str">
        <f>IF(LEN($B153)&gt;0,VLOOKUP($C153,Engagés!$C$10:$G$250,4,FALSE),"")</f>
        <v/>
      </c>
      <c r="E153" s="61" t="str">
        <f>IF(LEN($B153)&gt;0,VLOOKUP($C153,Engagés!$C$10:$G$250,5,FALSE),"")</f>
        <v/>
      </c>
      <c r="F153" s="12" t="str">
        <f>IF(LEN($B153)&gt;0,VLOOKUP($C153,Engagés!$C$10:$K$250,6,FALSE),"")</f>
        <v/>
      </c>
      <c r="G153" s="12" t="str">
        <f>IF(LEN($B153)&gt;0,VLOOKUP($C153,Engagés!$C$10:$K$250,7,FALSE),"")</f>
        <v/>
      </c>
      <c r="H153" s="12" t="str">
        <f>IF(LEN($B153)&gt;0,VLOOKUP($C153,Engagés!$C$10:$K$250,8,FALSE),"")</f>
        <v/>
      </c>
      <c r="I153" s="12" t="str">
        <f>IF(LEN($B153)&gt;0,VLOOKUP($C153,Engagés!$C$10:$K$250,9,FALSE),"")</f>
        <v/>
      </c>
      <c r="J153" s="13" t="str">
        <f>IF(LEN($B153)&gt;0,VLOOKUP($C153,'Saisie CLASSEMENT'!$C$8:$H$252,6,FALSE),"")</f>
        <v/>
      </c>
      <c r="K153" s="14" t="str">
        <f>'Edition Class Cat2'!J153</f>
        <v/>
      </c>
    </row>
    <row r="154" spans="1:11" hidden="1">
      <c r="A154">
        <f t="shared" si="2"/>
        <v>0</v>
      </c>
      <c r="B154" s="11" t="str">
        <f>'Edition Class Cat2'!B154</f>
        <v/>
      </c>
      <c r="C154" s="11">
        <f>'Edition Class Cat2'!D154</f>
        <v>0</v>
      </c>
      <c r="D154" s="61" t="str">
        <f>IF(LEN($B154)&gt;0,VLOOKUP($C154,Engagés!$C$10:$G$250,4,FALSE),"")</f>
        <v/>
      </c>
      <c r="E154" s="61" t="str">
        <f>IF(LEN($B154)&gt;0,VLOOKUP($C154,Engagés!$C$10:$G$250,5,FALSE),"")</f>
        <v/>
      </c>
      <c r="F154" s="12" t="str">
        <f>IF(LEN($B154)&gt;0,VLOOKUP($C154,Engagés!$C$10:$K$250,6,FALSE),"")</f>
        <v/>
      </c>
      <c r="G154" s="12" t="str">
        <f>IF(LEN($B154)&gt;0,VLOOKUP($C154,Engagés!$C$10:$K$250,7,FALSE),"")</f>
        <v/>
      </c>
      <c r="H154" s="12" t="str">
        <f>IF(LEN($B154)&gt;0,VLOOKUP($C154,Engagés!$C$10:$K$250,8,FALSE),"")</f>
        <v/>
      </c>
      <c r="I154" s="12" t="str">
        <f>IF(LEN($B154)&gt;0,VLOOKUP($C154,Engagés!$C$10:$K$250,9,FALSE),"")</f>
        <v/>
      </c>
      <c r="J154" s="13" t="str">
        <f>IF(LEN($B154)&gt;0,VLOOKUP($C154,'Saisie CLASSEMENT'!$C$8:$H$252,6,FALSE),"")</f>
        <v/>
      </c>
      <c r="K154" s="14" t="str">
        <f>'Edition Class Cat2'!J154</f>
        <v/>
      </c>
    </row>
    <row r="155" spans="1:11" hidden="1">
      <c r="A155">
        <f t="shared" si="2"/>
        <v>0</v>
      </c>
      <c r="B155" s="11" t="str">
        <f>'Edition Class Cat2'!B155</f>
        <v/>
      </c>
      <c r="C155" s="11">
        <f>'Edition Class Cat2'!D155</f>
        <v>0</v>
      </c>
      <c r="D155" s="61" t="str">
        <f>IF(LEN($B155)&gt;0,VLOOKUP($C155,Engagés!$C$10:$G$250,4,FALSE),"")</f>
        <v/>
      </c>
      <c r="E155" s="61" t="str">
        <f>IF(LEN($B155)&gt;0,VLOOKUP($C155,Engagés!$C$10:$G$250,5,FALSE),"")</f>
        <v/>
      </c>
      <c r="F155" s="12" t="str">
        <f>IF(LEN($B155)&gt;0,VLOOKUP($C155,Engagés!$C$10:$K$250,6,FALSE),"")</f>
        <v/>
      </c>
      <c r="G155" s="12" t="str">
        <f>IF(LEN($B155)&gt;0,VLOOKUP($C155,Engagés!$C$10:$K$250,7,FALSE),"")</f>
        <v/>
      </c>
      <c r="H155" s="12" t="str">
        <f>IF(LEN($B155)&gt;0,VLOOKUP($C155,Engagés!$C$10:$K$250,8,FALSE),"")</f>
        <v/>
      </c>
      <c r="I155" s="12" t="str">
        <f>IF(LEN($B155)&gt;0,VLOOKUP($C155,Engagés!$C$10:$K$250,9,FALSE),"")</f>
        <v/>
      </c>
      <c r="J155" s="13" t="str">
        <f>IF(LEN($B155)&gt;0,VLOOKUP($C155,'Saisie CLASSEMENT'!$C$8:$H$252,6,FALSE),"")</f>
        <v/>
      </c>
      <c r="K155" s="14" t="str">
        <f>'Edition Class Cat2'!J155</f>
        <v/>
      </c>
    </row>
    <row r="156" spans="1:11" hidden="1">
      <c r="A156">
        <f t="shared" si="2"/>
        <v>0</v>
      </c>
      <c r="B156" s="11" t="str">
        <f>'Edition Class Cat2'!B156</f>
        <v/>
      </c>
      <c r="C156" s="11">
        <f>'Edition Class Cat2'!D156</f>
        <v>0</v>
      </c>
      <c r="D156" s="61" t="str">
        <f>IF(LEN($B156)&gt;0,VLOOKUP($C156,Engagés!$C$10:$G$250,4,FALSE),"")</f>
        <v/>
      </c>
      <c r="E156" s="61" t="str">
        <f>IF(LEN($B156)&gt;0,VLOOKUP($C156,Engagés!$C$10:$G$250,5,FALSE),"")</f>
        <v/>
      </c>
      <c r="F156" s="12" t="str">
        <f>IF(LEN($B156)&gt;0,VLOOKUP($C156,Engagés!$C$10:$K$250,6,FALSE),"")</f>
        <v/>
      </c>
      <c r="G156" s="12" t="str">
        <f>IF(LEN($B156)&gt;0,VLOOKUP($C156,Engagés!$C$10:$K$250,7,FALSE),"")</f>
        <v/>
      </c>
      <c r="H156" s="12" t="str">
        <f>IF(LEN($B156)&gt;0,VLOOKUP($C156,Engagés!$C$10:$K$250,8,FALSE),"")</f>
        <v/>
      </c>
      <c r="I156" s="12" t="str">
        <f>IF(LEN($B156)&gt;0,VLOOKUP($C156,Engagés!$C$10:$K$250,9,FALSE),"")</f>
        <v/>
      </c>
      <c r="J156" s="13" t="str">
        <f>IF(LEN($B156)&gt;0,VLOOKUP($C156,'Saisie CLASSEMENT'!$C$8:$H$252,6,FALSE),"")</f>
        <v/>
      </c>
      <c r="K156" s="14" t="str">
        <f>'Edition Class Cat2'!J156</f>
        <v/>
      </c>
    </row>
    <row r="157" spans="1:11" hidden="1">
      <c r="A157">
        <f t="shared" si="2"/>
        <v>0</v>
      </c>
      <c r="B157" s="11" t="str">
        <f>'Edition Class Cat2'!B157</f>
        <v/>
      </c>
      <c r="C157" s="11">
        <f>'Edition Class Cat2'!D157</f>
        <v>0</v>
      </c>
      <c r="D157" s="61" t="str">
        <f>IF(LEN($B157)&gt;0,VLOOKUP($C157,Engagés!$C$10:$G$250,4,FALSE),"")</f>
        <v/>
      </c>
      <c r="E157" s="61" t="str">
        <f>IF(LEN($B157)&gt;0,VLOOKUP($C157,Engagés!$C$10:$G$250,5,FALSE),"")</f>
        <v/>
      </c>
      <c r="F157" s="12" t="str">
        <f>IF(LEN($B157)&gt;0,VLOOKUP($C157,Engagés!$C$10:$K$250,6,FALSE),"")</f>
        <v/>
      </c>
      <c r="G157" s="12" t="str">
        <f>IF(LEN($B157)&gt;0,VLOOKUP($C157,Engagés!$C$10:$K$250,7,FALSE),"")</f>
        <v/>
      </c>
      <c r="H157" s="12" t="str">
        <f>IF(LEN($B157)&gt;0,VLOOKUP($C157,Engagés!$C$10:$K$250,8,FALSE),"")</f>
        <v/>
      </c>
      <c r="I157" s="12" t="str">
        <f>IF(LEN($B157)&gt;0,VLOOKUP($C157,Engagés!$C$10:$K$250,9,FALSE),"")</f>
        <v/>
      </c>
      <c r="J157" s="13" t="str">
        <f>IF(LEN($B157)&gt;0,VLOOKUP($C157,'Saisie CLASSEMENT'!$C$8:$H$252,6,FALSE),"")</f>
        <v/>
      </c>
      <c r="K157" s="14" t="str">
        <f>'Edition Class Cat2'!J157</f>
        <v/>
      </c>
    </row>
    <row r="158" spans="1:11" hidden="1">
      <c r="A158">
        <f t="shared" si="2"/>
        <v>0</v>
      </c>
      <c r="B158" s="11" t="str">
        <f>'Edition Class Cat2'!B158</f>
        <v/>
      </c>
      <c r="C158" s="11">
        <f>'Edition Class Cat2'!D158</f>
        <v>0</v>
      </c>
      <c r="D158" s="61" t="str">
        <f>IF(LEN($B158)&gt;0,VLOOKUP($C158,Engagés!$C$10:$G$250,4,FALSE),"")</f>
        <v/>
      </c>
      <c r="E158" s="61" t="str">
        <f>IF(LEN($B158)&gt;0,VLOOKUP($C158,Engagés!$C$10:$G$250,5,FALSE),"")</f>
        <v/>
      </c>
      <c r="F158" s="12" t="str">
        <f>IF(LEN($B158)&gt;0,VLOOKUP($C158,Engagés!$C$10:$K$250,6,FALSE),"")</f>
        <v/>
      </c>
      <c r="G158" s="12" t="str">
        <f>IF(LEN($B158)&gt;0,VLOOKUP($C158,Engagés!$C$10:$K$250,7,FALSE),"")</f>
        <v/>
      </c>
      <c r="H158" s="12" t="str">
        <f>IF(LEN($B158)&gt;0,VLOOKUP($C158,Engagés!$C$10:$K$250,8,FALSE),"")</f>
        <v/>
      </c>
      <c r="I158" s="12" t="str">
        <f>IF(LEN($B158)&gt;0,VLOOKUP($C158,Engagés!$C$10:$K$250,9,FALSE),"")</f>
        <v/>
      </c>
      <c r="J158" s="13" t="str">
        <f>IF(LEN($B158)&gt;0,VLOOKUP($C158,'Saisie CLASSEMENT'!$C$8:$H$252,6,FALSE),"")</f>
        <v/>
      </c>
      <c r="K158" s="14" t="str">
        <f>'Edition Class Cat2'!J158</f>
        <v/>
      </c>
    </row>
    <row r="159" spans="1:11" hidden="1">
      <c r="A159">
        <f t="shared" si="2"/>
        <v>0</v>
      </c>
      <c r="B159" s="11" t="str">
        <f>'Edition Class Cat2'!B159</f>
        <v/>
      </c>
      <c r="C159" s="11">
        <f>'Edition Class Cat2'!D159</f>
        <v>0</v>
      </c>
      <c r="D159" s="61" t="str">
        <f>IF(LEN($B159)&gt;0,VLOOKUP($C159,Engagés!$C$10:$G$250,4,FALSE),"")</f>
        <v/>
      </c>
      <c r="E159" s="61" t="str">
        <f>IF(LEN($B159)&gt;0,VLOOKUP($C159,Engagés!$C$10:$G$250,5,FALSE),"")</f>
        <v/>
      </c>
      <c r="F159" s="12" t="str">
        <f>IF(LEN($B159)&gt;0,VLOOKUP($C159,Engagés!$C$10:$K$250,6,FALSE),"")</f>
        <v/>
      </c>
      <c r="G159" s="12" t="str">
        <f>IF(LEN($B159)&gt;0,VLOOKUP($C159,Engagés!$C$10:$K$250,7,FALSE),"")</f>
        <v/>
      </c>
      <c r="H159" s="12" t="str">
        <f>IF(LEN($B159)&gt;0,VLOOKUP($C159,Engagés!$C$10:$K$250,8,FALSE),"")</f>
        <v/>
      </c>
      <c r="I159" s="12" t="str">
        <f>IF(LEN($B159)&gt;0,VLOOKUP($C159,Engagés!$C$10:$K$250,9,FALSE),"")</f>
        <v/>
      </c>
      <c r="J159" s="13" t="str">
        <f>IF(LEN($B159)&gt;0,VLOOKUP($C159,'Saisie CLASSEMENT'!$C$8:$H$252,6,FALSE),"")</f>
        <v/>
      </c>
      <c r="K159" s="14" t="str">
        <f>'Edition Class Cat2'!J159</f>
        <v/>
      </c>
    </row>
    <row r="160" spans="1:11" hidden="1">
      <c r="A160">
        <f t="shared" si="2"/>
        <v>0</v>
      </c>
      <c r="B160" s="11" t="str">
        <f>'Edition Class Cat2'!B160</f>
        <v/>
      </c>
      <c r="C160" s="11">
        <f>'Edition Class Cat2'!D160</f>
        <v>0</v>
      </c>
      <c r="D160" s="61" t="str">
        <f>IF(LEN($B160)&gt;0,VLOOKUP($C160,Engagés!$C$10:$G$250,4,FALSE),"")</f>
        <v/>
      </c>
      <c r="E160" s="61" t="str">
        <f>IF(LEN($B160)&gt;0,VLOOKUP($C160,Engagés!$C$10:$G$250,5,FALSE),"")</f>
        <v/>
      </c>
      <c r="F160" s="12" t="str">
        <f>IF(LEN($B160)&gt;0,VLOOKUP($C160,Engagés!$C$10:$K$250,6,FALSE),"")</f>
        <v/>
      </c>
      <c r="G160" s="12" t="str">
        <f>IF(LEN($B160)&gt;0,VLOOKUP($C160,Engagés!$C$10:$K$250,7,FALSE),"")</f>
        <v/>
      </c>
      <c r="H160" s="12" t="str">
        <f>IF(LEN($B160)&gt;0,VLOOKUP($C160,Engagés!$C$10:$K$250,8,FALSE),"")</f>
        <v/>
      </c>
      <c r="I160" s="12" t="str">
        <f>IF(LEN($B160)&gt;0,VLOOKUP($C160,Engagés!$C$10:$K$250,9,FALSE),"")</f>
        <v/>
      </c>
      <c r="J160" s="13" t="str">
        <f>IF(LEN($B160)&gt;0,VLOOKUP($C160,'Saisie CLASSEMENT'!$C$8:$H$252,6,FALSE),"")</f>
        <v/>
      </c>
      <c r="K160" s="14" t="str">
        <f>'Edition Class Cat2'!J160</f>
        <v/>
      </c>
    </row>
    <row r="161" spans="1:11" hidden="1">
      <c r="A161">
        <f t="shared" si="2"/>
        <v>0</v>
      </c>
      <c r="B161" s="11" t="str">
        <f>'Edition Class Cat2'!B161</f>
        <v/>
      </c>
      <c r="C161" s="11">
        <f>'Edition Class Cat2'!D161</f>
        <v>0</v>
      </c>
      <c r="D161" s="61" t="str">
        <f>IF(LEN($B161)&gt;0,VLOOKUP($C161,Engagés!$C$10:$G$250,4,FALSE),"")</f>
        <v/>
      </c>
      <c r="E161" s="61" t="str">
        <f>IF(LEN($B161)&gt;0,VLOOKUP($C161,Engagés!$C$10:$G$250,5,FALSE),"")</f>
        <v/>
      </c>
      <c r="F161" s="12" t="str">
        <f>IF(LEN($B161)&gt;0,VLOOKUP($C161,Engagés!$C$10:$K$250,6,FALSE),"")</f>
        <v/>
      </c>
      <c r="G161" s="12" t="str">
        <f>IF(LEN($B161)&gt;0,VLOOKUP($C161,Engagés!$C$10:$K$250,7,FALSE),"")</f>
        <v/>
      </c>
      <c r="H161" s="12" t="str">
        <f>IF(LEN($B161)&gt;0,VLOOKUP($C161,Engagés!$C$10:$K$250,8,FALSE),"")</f>
        <v/>
      </c>
      <c r="I161" s="12" t="str">
        <f>IF(LEN($B161)&gt;0,VLOOKUP($C161,Engagés!$C$10:$K$250,9,FALSE),"")</f>
        <v/>
      </c>
      <c r="J161" s="13" t="str">
        <f>IF(LEN($B161)&gt;0,VLOOKUP($C161,'Saisie CLASSEMENT'!$C$8:$H$252,6,FALSE),"")</f>
        <v/>
      </c>
      <c r="K161" s="14" t="str">
        <f>'Edition Class Cat2'!J161</f>
        <v/>
      </c>
    </row>
    <row r="162" spans="1:11" hidden="1">
      <c r="A162">
        <f t="shared" si="2"/>
        <v>0</v>
      </c>
      <c r="B162" s="11" t="str">
        <f>'Edition Class Cat2'!B162</f>
        <v/>
      </c>
      <c r="C162" s="11">
        <f>'Edition Class Cat2'!D162</f>
        <v>0</v>
      </c>
      <c r="D162" s="61" t="str">
        <f>IF(LEN($B162)&gt;0,VLOOKUP($C162,Engagés!$C$10:$G$250,4,FALSE),"")</f>
        <v/>
      </c>
      <c r="E162" s="61" t="str">
        <f>IF(LEN($B162)&gt;0,VLOOKUP($C162,Engagés!$C$10:$G$250,5,FALSE),"")</f>
        <v/>
      </c>
      <c r="F162" s="12" t="str">
        <f>IF(LEN($B162)&gt;0,VLOOKUP($C162,Engagés!$C$10:$K$250,6,FALSE),"")</f>
        <v/>
      </c>
      <c r="G162" s="12" t="str">
        <f>IF(LEN($B162)&gt;0,VLOOKUP($C162,Engagés!$C$10:$K$250,7,FALSE),"")</f>
        <v/>
      </c>
      <c r="H162" s="12" t="str">
        <f>IF(LEN($B162)&gt;0,VLOOKUP($C162,Engagés!$C$10:$K$250,8,FALSE),"")</f>
        <v/>
      </c>
      <c r="I162" s="12" t="str">
        <f>IF(LEN($B162)&gt;0,VLOOKUP($C162,Engagés!$C$10:$K$250,9,FALSE),"")</f>
        <v/>
      </c>
      <c r="J162" s="13" t="str">
        <f>IF(LEN($B162)&gt;0,VLOOKUP($C162,'Saisie CLASSEMENT'!$C$8:$H$252,6,FALSE),"")</f>
        <v/>
      </c>
      <c r="K162" s="14" t="str">
        <f>'Edition Class Cat2'!J162</f>
        <v/>
      </c>
    </row>
    <row r="163" spans="1:11" hidden="1">
      <c r="A163">
        <f t="shared" si="2"/>
        <v>0</v>
      </c>
      <c r="B163" s="11" t="str">
        <f>'Edition Class Cat2'!B163</f>
        <v/>
      </c>
      <c r="C163" s="11">
        <f>'Edition Class Cat2'!D163</f>
        <v>0</v>
      </c>
      <c r="D163" s="61" t="str">
        <f>IF(LEN($B163)&gt;0,VLOOKUP($C163,Engagés!$C$10:$G$250,4,FALSE),"")</f>
        <v/>
      </c>
      <c r="E163" s="61" t="str">
        <f>IF(LEN($B163)&gt;0,VLOOKUP($C163,Engagés!$C$10:$G$250,5,FALSE),"")</f>
        <v/>
      </c>
      <c r="F163" s="12" t="str">
        <f>IF(LEN($B163)&gt;0,VLOOKUP($C163,Engagés!$C$10:$K$250,6,FALSE),"")</f>
        <v/>
      </c>
      <c r="G163" s="12" t="str">
        <f>IF(LEN($B163)&gt;0,VLOOKUP($C163,Engagés!$C$10:$K$250,7,FALSE),"")</f>
        <v/>
      </c>
      <c r="H163" s="12" t="str">
        <f>IF(LEN($B163)&gt;0,VLOOKUP($C163,Engagés!$C$10:$K$250,8,FALSE),"")</f>
        <v/>
      </c>
      <c r="I163" s="12" t="str">
        <f>IF(LEN($B163)&gt;0,VLOOKUP($C163,Engagés!$C$10:$K$250,9,FALSE),"")</f>
        <v/>
      </c>
      <c r="J163" s="13" t="str">
        <f>IF(LEN($B163)&gt;0,VLOOKUP($C163,'Saisie CLASSEMENT'!$C$8:$H$252,6,FALSE),"")</f>
        <v/>
      </c>
      <c r="K163" s="14" t="str">
        <f>'Edition Class Cat2'!J163</f>
        <v/>
      </c>
    </row>
    <row r="164" spans="1:11" hidden="1">
      <c r="A164">
        <f t="shared" si="2"/>
        <v>0</v>
      </c>
      <c r="B164" s="11" t="str">
        <f>'Edition Class Cat2'!B164</f>
        <v/>
      </c>
      <c r="C164" s="11">
        <f>'Edition Class Cat2'!D164</f>
        <v>0</v>
      </c>
      <c r="D164" s="61" t="str">
        <f>IF(LEN($B164)&gt;0,VLOOKUP($C164,Engagés!$C$10:$G$250,4,FALSE),"")</f>
        <v/>
      </c>
      <c r="E164" s="61" t="str">
        <f>IF(LEN($B164)&gt;0,VLOOKUP($C164,Engagés!$C$10:$G$250,5,FALSE),"")</f>
        <v/>
      </c>
      <c r="F164" s="12" t="str">
        <f>IF(LEN($B164)&gt;0,VLOOKUP($C164,Engagés!$C$10:$K$250,6,FALSE),"")</f>
        <v/>
      </c>
      <c r="G164" s="12" t="str">
        <f>IF(LEN($B164)&gt;0,VLOOKUP($C164,Engagés!$C$10:$K$250,7,FALSE),"")</f>
        <v/>
      </c>
      <c r="H164" s="12" t="str">
        <f>IF(LEN($B164)&gt;0,VLOOKUP($C164,Engagés!$C$10:$K$250,8,FALSE),"")</f>
        <v/>
      </c>
      <c r="I164" s="12" t="str">
        <f>IF(LEN($B164)&gt;0,VLOOKUP($C164,Engagés!$C$10:$K$250,9,FALSE),"")</f>
        <v/>
      </c>
      <c r="J164" s="13" t="str">
        <f>IF(LEN($B164)&gt;0,VLOOKUP($C164,'Saisie CLASSEMENT'!$C$8:$H$252,6,FALSE),"")</f>
        <v/>
      </c>
      <c r="K164" s="14" t="str">
        <f>'Edition Class Cat2'!J164</f>
        <v/>
      </c>
    </row>
    <row r="165" spans="1:11" hidden="1">
      <c r="A165">
        <f t="shared" si="2"/>
        <v>0</v>
      </c>
      <c r="B165" s="11" t="str">
        <f>'Edition Class Cat2'!B165</f>
        <v/>
      </c>
      <c r="C165" s="11">
        <f>'Edition Class Cat2'!D165</f>
        <v>0</v>
      </c>
      <c r="D165" s="61" t="str">
        <f>IF(LEN($B165)&gt;0,VLOOKUP($C165,Engagés!$C$10:$G$250,4,FALSE),"")</f>
        <v/>
      </c>
      <c r="E165" s="61" t="str">
        <f>IF(LEN($B165)&gt;0,VLOOKUP($C165,Engagés!$C$10:$G$250,5,FALSE),"")</f>
        <v/>
      </c>
      <c r="F165" s="12" t="str">
        <f>IF(LEN($B165)&gt;0,VLOOKUP($C165,Engagés!$C$10:$K$250,6,FALSE),"")</f>
        <v/>
      </c>
      <c r="G165" s="12" t="str">
        <f>IF(LEN($B165)&gt;0,VLOOKUP($C165,Engagés!$C$10:$K$250,7,FALSE),"")</f>
        <v/>
      </c>
      <c r="H165" s="12" t="str">
        <f>IF(LEN($B165)&gt;0,VLOOKUP($C165,Engagés!$C$10:$K$250,8,FALSE),"")</f>
        <v/>
      </c>
      <c r="I165" s="12" t="str">
        <f>IF(LEN($B165)&gt;0,VLOOKUP($C165,Engagés!$C$10:$K$250,9,FALSE),"")</f>
        <v/>
      </c>
      <c r="J165" s="13" t="str">
        <f>IF(LEN($B165)&gt;0,VLOOKUP($C165,'Saisie CLASSEMENT'!$C$8:$H$252,6,FALSE),"")</f>
        <v/>
      </c>
      <c r="K165" s="14" t="str">
        <f>'Edition Class Cat2'!J165</f>
        <v/>
      </c>
    </row>
    <row r="166" spans="1:11" hidden="1">
      <c r="A166">
        <f t="shared" si="2"/>
        <v>0</v>
      </c>
      <c r="B166" s="11" t="str">
        <f>'Edition Class Cat2'!B166</f>
        <v/>
      </c>
      <c r="C166" s="11">
        <f>'Edition Class Cat2'!D166</f>
        <v>0</v>
      </c>
      <c r="D166" s="61" t="str">
        <f>IF(LEN($B166)&gt;0,VLOOKUP($C166,Engagés!$C$10:$G$250,4,FALSE),"")</f>
        <v/>
      </c>
      <c r="E166" s="61" t="str">
        <f>IF(LEN($B166)&gt;0,VLOOKUP($C166,Engagés!$C$10:$G$250,5,FALSE),"")</f>
        <v/>
      </c>
      <c r="F166" s="12" t="str">
        <f>IF(LEN($B166)&gt;0,VLOOKUP($C166,Engagés!$C$10:$K$250,6,FALSE),"")</f>
        <v/>
      </c>
      <c r="G166" s="12" t="str">
        <f>IF(LEN($B166)&gt;0,VLOOKUP($C166,Engagés!$C$10:$K$250,7,FALSE),"")</f>
        <v/>
      </c>
      <c r="H166" s="12" t="str">
        <f>IF(LEN($B166)&gt;0,VLOOKUP($C166,Engagés!$C$10:$K$250,8,FALSE),"")</f>
        <v/>
      </c>
      <c r="I166" s="12" t="str">
        <f>IF(LEN($B166)&gt;0,VLOOKUP($C166,Engagés!$C$10:$K$250,9,FALSE),"")</f>
        <v/>
      </c>
      <c r="J166" s="13" t="str">
        <f>IF(LEN($B166)&gt;0,VLOOKUP($C166,'Saisie CLASSEMENT'!$C$8:$H$252,6,FALSE),"")</f>
        <v/>
      </c>
      <c r="K166" s="14" t="str">
        <f>'Edition Class Cat2'!J166</f>
        <v/>
      </c>
    </row>
    <row r="167" spans="1:11" hidden="1">
      <c r="A167">
        <f t="shared" si="2"/>
        <v>0</v>
      </c>
      <c r="B167" s="11" t="str">
        <f>'Edition Class Cat2'!B167</f>
        <v/>
      </c>
      <c r="C167" s="11">
        <f>'Edition Class Cat2'!D167</f>
        <v>0</v>
      </c>
      <c r="D167" s="61" t="str">
        <f>IF(LEN($B167)&gt;0,VLOOKUP($C167,Engagés!$C$10:$G$250,4,FALSE),"")</f>
        <v/>
      </c>
      <c r="E167" s="61" t="str">
        <f>IF(LEN($B167)&gt;0,VLOOKUP($C167,Engagés!$C$10:$G$250,5,FALSE),"")</f>
        <v/>
      </c>
      <c r="F167" s="12" t="str">
        <f>IF(LEN($B167)&gt;0,VLOOKUP($C167,Engagés!$C$10:$K$250,6,FALSE),"")</f>
        <v/>
      </c>
      <c r="G167" s="12" t="str">
        <f>IF(LEN($B167)&gt;0,VLOOKUP($C167,Engagés!$C$10:$K$250,7,FALSE),"")</f>
        <v/>
      </c>
      <c r="H167" s="12" t="str">
        <f>IF(LEN($B167)&gt;0,VLOOKUP($C167,Engagés!$C$10:$K$250,8,FALSE),"")</f>
        <v/>
      </c>
      <c r="I167" s="12" t="str">
        <f>IF(LEN($B167)&gt;0,VLOOKUP($C167,Engagés!$C$10:$K$250,9,FALSE),"")</f>
        <v/>
      </c>
      <c r="J167" s="13" t="str">
        <f>IF(LEN($B167)&gt;0,VLOOKUP($C167,'Saisie CLASSEMENT'!$C$8:$H$252,6,FALSE),"")</f>
        <v/>
      </c>
      <c r="K167" s="14" t="str">
        <f>'Edition Class Cat2'!J167</f>
        <v/>
      </c>
    </row>
    <row r="168" spans="1:11" hidden="1">
      <c r="A168">
        <f t="shared" si="2"/>
        <v>0</v>
      </c>
      <c r="B168" s="11" t="str">
        <f>'Edition Class Cat2'!B168</f>
        <v/>
      </c>
      <c r="C168" s="11">
        <f>'Edition Class Cat2'!D168</f>
        <v>0</v>
      </c>
      <c r="D168" s="61" t="str">
        <f>IF(LEN($B168)&gt;0,VLOOKUP($C168,Engagés!$C$10:$G$250,4,FALSE),"")</f>
        <v/>
      </c>
      <c r="E168" s="61" t="str">
        <f>IF(LEN($B168)&gt;0,VLOOKUP($C168,Engagés!$C$10:$G$250,5,FALSE),"")</f>
        <v/>
      </c>
      <c r="F168" s="12" t="str">
        <f>IF(LEN($B168)&gt;0,VLOOKUP($C168,Engagés!$C$10:$K$250,6,FALSE),"")</f>
        <v/>
      </c>
      <c r="G168" s="12" t="str">
        <f>IF(LEN($B168)&gt;0,VLOOKUP($C168,Engagés!$C$10:$K$250,7,FALSE),"")</f>
        <v/>
      </c>
      <c r="H168" s="12" t="str">
        <f>IF(LEN($B168)&gt;0,VLOOKUP($C168,Engagés!$C$10:$K$250,8,FALSE),"")</f>
        <v/>
      </c>
      <c r="I168" s="12" t="str">
        <f>IF(LEN($B168)&gt;0,VLOOKUP($C168,Engagés!$C$10:$K$250,9,FALSE),"")</f>
        <v/>
      </c>
      <c r="J168" s="13" t="str">
        <f>IF(LEN($B168)&gt;0,VLOOKUP($C168,'Saisie CLASSEMENT'!$C$8:$H$252,6,FALSE),"")</f>
        <v/>
      </c>
      <c r="K168" s="14" t="str">
        <f>'Edition Class Cat2'!J168</f>
        <v/>
      </c>
    </row>
    <row r="169" spans="1:11" hidden="1">
      <c r="A169">
        <f t="shared" si="2"/>
        <v>0</v>
      </c>
      <c r="B169" s="11" t="str">
        <f>'Edition Class Cat2'!B169</f>
        <v/>
      </c>
      <c r="C169" s="11">
        <f>'Edition Class Cat2'!D169</f>
        <v>0</v>
      </c>
      <c r="D169" s="61" t="str">
        <f>IF(LEN($B169)&gt;0,VLOOKUP($C169,Engagés!$C$10:$G$250,4,FALSE),"")</f>
        <v/>
      </c>
      <c r="E169" s="61" t="str">
        <f>IF(LEN($B169)&gt;0,VLOOKUP($C169,Engagés!$C$10:$G$250,5,FALSE),"")</f>
        <v/>
      </c>
      <c r="F169" s="12" t="str">
        <f>IF(LEN($B169)&gt;0,VLOOKUP($C169,Engagés!$C$10:$K$250,6,FALSE),"")</f>
        <v/>
      </c>
      <c r="G169" s="12" t="str">
        <f>IF(LEN($B169)&gt;0,VLOOKUP($C169,Engagés!$C$10:$K$250,7,FALSE),"")</f>
        <v/>
      </c>
      <c r="H169" s="12" t="str">
        <f>IF(LEN($B169)&gt;0,VLOOKUP($C169,Engagés!$C$10:$K$250,8,FALSE),"")</f>
        <v/>
      </c>
      <c r="I169" s="12" t="str">
        <f>IF(LEN($B169)&gt;0,VLOOKUP($C169,Engagés!$C$10:$K$250,9,FALSE),"")</f>
        <v/>
      </c>
      <c r="J169" s="13" t="str">
        <f>IF(LEN($B169)&gt;0,VLOOKUP($C169,'Saisie CLASSEMENT'!$C$8:$H$252,6,FALSE),"")</f>
        <v/>
      </c>
      <c r="K169" s="14" t="str">
        <f>'Edition Class Cat2'!J169</f>
        <v/>
      </c>
    </row>
    <row r="170" spans="1:11" hidden="1">
      <c r="A170">
        <f t="shared" si="2"/>
        <v>0</v>
      </c>
      <c r="B170" s="11" t="str">
        <f>'Edition Class Cat2'!B170</f>
        <v/>
      </c>
      <c r="C170" s="11">
        <f>'Edition Class Cat2'!D170</f>
        <v>0</v>
      </c>
      <c r="D170" s="61" t="str">
        <f>IF(LEN($B170)&gt;0,VLOOKUP($C170,Engagés!$C$10:$G$250,4,FALSE),"")</f>
        <v/>
      </c>
      <c r="E170" s="61" t="str">
        <f>IF(LEN($B170)&gt;0,VLOOKUP($C170,Engagés!$C$10:$G$250,5,FALSE),"")</f>
        <v/>
      </c>
      <c r="F170" s="12" t="str">
        <f>IF(LEN($B170)&gt;0,VLOOKUP($C170,Engagés!$C$10:$K$250,6,FALSE),"")</f>
        <v/>
      </c>
      <c r="G170" s="12" t="str">
        <f>IF(LEN($B170)&gt;0,VLOOKUP($C170,Engagés!$C$10:$K$250,7,FALSE),"")</f>
        <v/>
      </c>
      <c r="H170" s="12" t="str">
        <f>IF(LEN($B170)&gt;0,VLOOKUP($C170,Engagés!$C$10:$K$250,8,FALSE),"")</f>
        <v/>
      </c>
      <c r="I170" s="12" t="str">
        <f>IF(LEN($B170)&gt;0,VLOOKUP($C170,Engagés!$C$10:$K$250,9,FALSE),"")</f>
        <v/>
      </c>
      <c r="J170" s="13" t="str">
        <f>IF(LEN($B170)&gt;0,VLOOKUP($C170,'Saisie CLASSEMENT'!$C$8:$H$252,6,FALSE),"")</f>
        <v/>
      </c>
      <c r="K170" s="14" t="str">
        <f>'Edition Class Cat2'!J170</f>
        <v/>
      </c>
    </row>
    <row r="171" spans="1:11" hidden="1">
      <c r="A171">
        <f t="shared" si="2"/>
        <v>0</v>
      </c>
      <c r="B171" s="11" t="str">
        <f>'Edition Class Cat2'!B171</f>
        <v/>
      </c>
      <c r="C171" s="11">
        <f>'Edition Class Cat2'!D171</f>
        <v>0</v>
      </c>
      <c r="D171" s="61" t="str">
        <f>IF(LEN($B171)&gt;0,VLOOKUP($C171,Engagés!$C$10:$G$250,4,FALSE),"")</f>
        <v/>
      </c>
      <c r="E171" s="61" t="str">
        <f>IF(LEN($B171)&gt;0,VLOOKUP($C171,Engagés!$C$10:$G$250,5,FALSE),"")</f>
        <v/>
      </c>
      <c r="F171" s="12" t="str">
        <f>IF(LEN($B171)&gt;0,VLOOKUP($C171,Engagés!$C$10:$K$250,6,FALSE),"")</f>
        <v/>
      </c>
      <c r="G171" s="12" t="str">
        <f>IF(LEN($B171)&gt;0,VLOOKUP($C171,Engagés!$C$10:$K$250,7,FALSE),"")</f>
        <v/>
      </c>
      <c r="H171" s="12" t="str">
        <f>IF(LEN($B171)&gt;0,VLOOKUP($C171,Engagés!$C$10:$K$250,8,FALSE),"")</f>
        <v/>
      </c>
      <c r="I171" s="12" t="str">
        <f>IF(LEN($B171)&gt;0,VLOOKUP($C171,Engagés!$C$10:$K$250,9,FALSE),"")</f>
        <v/>
      </c>
      <c r="J171" s="13" t="str">
        <f>IF(LEN($B171)&gt;0,VLOOKUP($C171,'Saisie CLASSEMENT'!$C$8:$H$252,6,FALSE),"")</f>
        <v/>
      </c>
      <c r="K171" s="14" t="str">
        <f>'Edition Class Cat2'!J171</f>
        <v/>
      </c>
    </row>
    <row r="172" spans="1:11" hidden="1">
      <c r="A172">
        <f t="shared" si="2"/>
        <v>0</v>
      </c>
      <c r="B172" s="11" t="str">
        <f>'Edition Class Cat2'!B172</f>
        <v/>
      </c>
      <c r="C172" s="11">
        <f>'Edition Class Cat2'!D172</f>
        <v>0</v>
      </c>
      <c r="D172" s="61" t="str">
        <f>IF(LEN($B172)&gt;0,VLOOKUP($C172,Engagés!$C$10:$G$250,4,FALSE),"")</f>
        <v/>
      </c>
      <c r="E172" s="61" t="str">
        <f>IF(LEN($B172)&gt;0,VLOOKUP($C172,Engagés!$C$10:$G$250,5,FALSE),"")</f>
        <v/>
      </c>
      <c r="F172" s="12" t="str">
        <f>IF(LEN($B172)&gt;0,VLOOKUP($C172,Engagés!$C$10:$K$250,6,FALSE),"")</f>
        <v/>
      </c>
      <c r="G172" s="12" t="str">
        <f>IF(LEN($B172)&gt;0,VLOOKUP($C172,Engagés!$C$10:$K$250,7,FALSE),"")</f>
        <v/>
      </c>
      <c r="H172" s="12" t="str">
        <f>IF(LEN($B172)&gt;0,VLOOKUP($C172,Engagés!$C$10:$K$250,8,FALSE),"")</f>
        <v/>
      </c>
      <c r="I172" s="12" t="str">
        <f>IF(LEN($B172)&gt;0,VLOOKUP($C172,Engagés!$C$10:$K$250,9,FALSE),"")</f>
        <v/>
      </c>
      <c r="J172" s="13" t="str">
        <f>IF(LEN($B172)&gt;0,VLOOKUP($C172,'Saisie CLASSEMENT'!$C$8:$H$252,6,FALSE),"")</f>
        <v/>
      </c>
      <c r="K172" s="14" t="str">
        <f>'Edition Class Cat2'!J172</f>
        <v/>
      </c>
    </row>
    <row r="173" spans="1:11" hidden="1">
      <c r="A173">
        <f t="shared" si="2"/>
        <v>0</v>
      </c>
      <c r="B173" s="11" t="str">
        <f>'Edition Class Cat2'!B173</f>
        <v/>
      </c>
      <c r="C173" s="11">
        <f>'Edition Class Cat2'!D173</f>
        <v>0</v>
      </c>
      <c r="D173" s="61" t="str">
        <f>IF(LEN($B173)&gt;0,VLOOKUP($C173,Engagés!$C$10:$G$250,4,FALSE),"")</f>
        <v/>
      </c>
      <c r="E173" s="61" t="str">
        <f>IF(LEN($B173)&gt;0,VLOOKUP($C173,Engagés!$C$10:$G$250,5,FALSE),"")</f>
        <v/>
      </c>
      <c r="F173" s="12" t="str">
        <f>IF(LEN($B173)&gt;0,VLOOKUP($C173,Engagés!$C$10:$K$250,6,FALSE),"")</f>
        <v/>
      </c>
      <c r="G173" s="12" t="str">
        <f>IF(LEN($B173)&gt;0,VLOOKUP($C173,Engagés!$C$10:$K$250,7,FALSE),"")</f>
        <v/>
      </c>
      <c r="H173" s="12" t="str">
        <f>IF(LEN($B173)&gt;0,VLOOKUP($C173,Engagés!$C$10:$K$250,8,FALSE),"")</f>
        <v/>
      </c>
      <c r="I173" s="12" t="str">
        <f>IF(LEN($B173)&gt;0,VLOOKUP($C173,Engagés!$C$10:$K$250,9,FALSE),"")</f>
        <v/>
      </c>
      <c r="J173" s="13" t="str">
        <f>IF(LEN($B173)&gt;0,VLOOKUP($C173,'Saisie CLASSEMENT'!$C$8:$H$252,6,FALSE),"")</f>
        <v/>
      </c>
      <c r="K173" s="14" t="str">
        <f>'Edition Class Cat2'!J173</f>
        <v/>
      </c>
    </row>
    <row r="174" spans="1:11" hidden="1">
      <c r="A174">
        <f t="shared" si="2"/>
        <v>0</v>
      </c>
      <c r="B174" s="11" t="str">
        <f>'Edition Class Cat2'!B174</f>
        <v/>
      </c>
      <c r="C174" s="11">
        <f>'Edition Class Cat2'!D174</f>
        <v>0</v>
      </c>
      <c r="D174" s="61" t="str">
        <f>IF(LEN($B174)&gt;0,VLOOKUP($C174,Engagés!$C$10:$G$250,4,FALSE),"")</f>
        <v/>
      </c>
      <c r="E174" s="61" t="str">
        <f>IF(LEN($B174)&gt;0,VLOOKUP($C174,Engagés!$C$10:$G$250,5,FALSE),"")</f>
        <v/>
      </c>
      <c r="F174" s="12" t="str">
        <f>IF(LEN($B174)&gt;0,VLOOKUP($C174,Engagés!$C$10:$K$250,6,FALSE),"")</f>
        <v/>
      </c>
      <c r="G174" s="12" t="str">
        <f>IF(LEN($B174)&gt;0,VLOOKUP($C174,Engagés!$C$10:$K$250,7,FALSE),"")</f>
        <v/>
      </c>
      <c r="H174" s="12" t="str">
        <f>IF(LEN($B174)&gt;0,VLOOKUP($C174,Engagés!$C$10:$K$250,8,FALSE),"")</f>
        <v/>
      </c>
      <c r="I174" s="12" t="str">
        <f>IF(LEN($B174)&gt;0,VLOOKUP($C174,Engagés!$C$10:$K$250,9,FALSE),"")</f>
        <v/>
      </c>
      <c r="J174" s="13" t="str">
        <f>IF(LEN($B174)&gt;0,VLOOKUP($C174,'Saisie CLASSEMENT'!$C$8:$H$252,6,FALSE),"")</f>
        <v/>
      </c>
      <c r="K174" s="14" t="str">
        <f>'Edition Class Cat2'!J174</f>
        <v/>
      </c>
    </row>
    <row r="175" spans="1:11" hidden="1">
      <c r="A175">
        <f t="shared" si="2"/>
        <v>0</v>
      </c>
      <c r="B175" s="11" t="str">
        <f>'Edition Class Cat2'!B175</f>
        <v/>
      </c>
      <c r="C175" s="11">
        <f>'Edition Class Cat2'!D175</f>
        <v>0</v>
      </c>
      <c r="D175" s="61" t="str">
        <f>IF(LEN($B175)&gt;0,VLOOKUP($C175,Engagés!$C$10:$G$250,4,FALSE),"")</f>
        <v/>
      </c>
      <c r="E175" s="61" t="str">
        <f>IF(LEN($B175)&gt;0,VLOOKUP($C175,Engagés!$C$10:$G$250,5,FALSE),"")</f>
        <v/>
      </c>
      <c r="F175" s="12" t="str">
        <f>IF(LEN($B175)&gt;0,VLOOKUP($C175,Engagés!$C$10:$K$250,6,FALSE),"")</f>
        <v/>
      </c>
      <c r="G175" s="12" t="str">
        <f>IF(LEN($B175)&gt;0,VLOOKUP($C175,Engagés!$C$10:$K$250,7,FALSE),"")</f>
        <v/>
      </c>
      <c r="H175" s="12" t="str">
        <f>IF(LEN($B175)&gt;0,VLOOKUP($C175,Engagés!$C$10:$K$250,8,FALSE),"")</f>
        <v/>
      </c>
      <c r="I175" s="12" t="str">
        <f>IF(LEN($B175)&gt;0,VLOOKUP($C175,Engagés!$C$10:$K$250,9,FALSE),"")</f>
        <v/>
      </c>
      <c r="J175" s="13" t="str">
        <f>IF(LEN($B175)&gt;0,VLOOKUP($C175,'Saisie CLASSEMENT'!$C$8:$H$252,6,FALSE),"")</f>
        <v/>
      </c>
      <c r="K175" s="14" t="str">
        <f>'Edition Class Cat2'!J175</f>
        <v/>
      </c>
    </row>
    <row r="176" spans="1:11" hidden="1">
      <c r="A176">
        <f t="shared" si="2"/>
        <v>0</v>
      </c>
      <c r="B176" s="11" t="str">
        <f>'Edition Class Cat2'!B176</f>
        <v/>
      </c>
      <c r="C176" s="11">
        <f>'Edition Class Cat2'!D176</f>
        <v>0</v>
      </c>
      <c r="D176" s="61" t="str">
        <f>IF(LEN($B176)&gt;0,VLOOKUP($C176,Engagés!$C$10:$G$250,4,FALSE),"")</f>
        <v/>
      </c>
      <c r="E176" s="61" t="str">
        <f>IF(LEN($B176)&gt;0,VLOOKUP($C176,Engagés!$C$10:$G$250,5,FALSE),"")</f>
        <v/>
      </c>
      <c r="F176" s="12" t="str">
        <f>IF(LEN($B176)&gt;0,VLOOKUP($C176,Engagés!$C$10:$K$250,6,FALSE),"")</f>
        <v/>
      </c>
      <c r="G176" s="12" t="str">
        <f>IF(LEN($B176)&gt;0,VLOOKUP($C176,Engagés!$C$10:$K$250,7,FALSE),"")</f>
        <v/>
      </c>
      <c r="H176" s="12" t="str">
        <f>IF(LEN($B176)&gt;0,VLOOKUP($C176,Engagés!$C$10:$K$250,8,FALSE),"")</f>
        <v/>
      </c>
      <c r="I176" s="12" t="str">
        <f>IF(LEN($B176)&gt;0,VLOOKUP($C176,Engagés!$C$10:$K$250,9,FALSE),"")</f>
        <v/>
      </c>
      <c r="J176" s="13" t="str">
        <f>IF(LEN($B176)&gt;0,VLOOKUP($C176,'Saisie CLASSEMENT'!$C$8:$H$252,6,FALSE),"")</f>
        <v/>
      </c>
      <c r="K176" s="14" t="str">
        <f>'Edition Class Cat2'!J176</f>
        <v/>
      </c>
    </row>
    <row r="177" spans="1:11" hidden="1">
      <c r="A177">
        <f t="shared" si="2"/>
        <v>0</v>
      </c>
      <c r="B177" s="11" t="str">
        <f>'Edition Class Cat2'!B177</f>
        <v/>
      </c>
      <c r="C177" s="11">
        <f>'Edition Class Cat2'!D177</f>
        <v>0</v>
      </c>
      <c r="D177" s="61" t="str">
        <f>IF(LEN($B177)&gt;0,VLOOKUP($C177,Engagés!$C$10:$G$250,4,FALSE),"")</f>
        <v/>
      </c>
      <c r="E177" s="61" t="str">
        <f>IF(LEN($B177)&gt;0,VLOOKUP($C177,Engagés!$C$10:$G$250,5,FALSE),"")</f>
        <v/>
      </c>
      <c r="F177" s="12" t="str">
        <f>IF(LEN($B177)&gt;0,VLOOKUP($C177,Engagés!$C$10:$K$250,6,FALSE),"")</f>
        <v/>
      </c>
      <c r="G177" s="12" t="str">
        <f>IF(LEN($B177)&gt;0,VLOOKUP($C177,Engagés!$C$10:$K$250,7,FALSE),"")</f>
        <v/>
      </c>
      <c r="H177" s="12" t="str">
        <f>IF(LEN($B177)&gt;0,VLOOKUP($C177,Engagés!$C$10:$K$250,8,FALSE),"")</f>
        <v/>
      </c>
      <c r="I177" s="12" t="str">
        <f>IF(LEN($B177)&gt;0,VLOOKUP($C177,Engagés!$C$10:$K$250,9,FALSE),"")</f>
        <v/>
      </c>
      <c r="J177" s="13" t="str">
        <f>IF(LEN($B177)&gt;0,VLOOKUP($C177,'Saisie CLASSEMENT'!$C$8:$H$252,6,FALSE),"")</f>
        <v/>
      </c>
      <c r="K177" s="14" t="str">
        <f>'Edition Class Cat2'!J177</f>
        <v/>
      </c>
    </row>
    <row r="178" spans="1:11" hidden="1">
      <c r="A178">
        <f t="shared" si="2"/>
        <v>0</v>
      </c>
      <c r="B178" s="11" t="str">
        <f>'Edition Class Cat2'!B178</f>
        <v/>
      </c>
      <c r="C178" s="11">
        <f>'Edition Class Cat2'!D178</f>
        <v>0</v>
      </c>
      <c r="D178" s="61" t="str">
        <f>IF(LEN($B178)&gt;0,VLOOKUP($C178,Engagés!$C$10:$G$250,4,FALSE),"")</f>
        <v/>
      </c>
      <c r="E178" s="61" t="str">
        <f>IF(LEN($B178)&gt;0,VLOOKUP($C178,Engagés!$C$10:$G$250,5,FALSE),"")</f>
        <v/>
      </c>
      <c r="F178" s="12" t="str">
        <f>IF(LEN($B178)&gt;0,VLOOKUP($C178,Engagés!$C$10:$K$250,6,FALSE),"")</f>
        <v/>
      </c>
      <c r="G178" s="12" t="str">
        <f>IF(LEN($B178)&gt;0,VLOOKUP($C178,Engagés!$C$10:$K$250,7,FALSE),"")</f>
        <v/>
      </c>
      <c r="H178" s="12" t="str">
        <f>IF(LEN($B178)&gt;0,VLOOKUP($C178,Engagés!$C$10:$K$250,8,FALSE),"")</f>
        <v/>
      </c>
      <c r="I178" s="12" t="str">
        <f>IF(LEN($B178)&gt;0,VLOOKUP($C178,Engagés!$C$10:$K$250,9,FALSE),"")</f>
        <v/>
      </c>
      <c r="J178" s="13" t="str">
        <f>IF(LEN($B178)&gt;0,VLOOKUP($C178,'Saisie CLASSEMENT'!$C$8:$H$252,6,FALSE),"")</f>
        <v/>
      </c>
      <c r="K178" s="14" t="str">
        <f>'Edition Class Cat2'!J178</f>
        <v/>
      </c>
    </row>
    <row r="179" spans="1:11" hidden="1">
      <c r="A179">
        <f t="shared" si="2"/>
        <v>0</v>
      </c>
      <c r="B179" s="11" t="str">
        <f>'Edition Class Cat2'!B179</f>
        <v/>
      </c>
      <c r="C179" s="11">
        <f>'Edition Class Cat2'!D179</f>
        <v>0</v>
      </c>
      <c r="D179" s="61" t="str">
        <f>IF(LEN($B179)&gt;0,VLOOKUP($C179,Engagés!$C$10:$G$250,4,FALSE),"")</f>
        <v/>
      </c>
      <c r="E179" s="61" t="str">
        <f>IF(LEN($B179)&gt;0,VLOOKUP($C179,Engagés!$C$10:$G$250,5,FALSE),"")</f>
        <v/>
      </c>
      <c r="F179" s="12" t="str">
        <f>IF(LEN($B179)&gt;0,VLOOKUP($C179,Engagés!$C$10:$K$250,6,FALSE),"")</f>
        <v/>
      </c>
      <c r="G179" s="12" t="str">
        <f>IF(LEN($B179)&gt;0,VLOOKUP($C179,Engagés!$C$10:$K$250,7,FALSE),"")</f>
        <v/>
      </c>
      <c r="H179" s="12" t="str">
        <f>IF(LEN($B179)&gt;0,VLOOKUP($C179,Engagés!$C$10:$K$250,8,FALSE),"")</f>
        <v/>
      </c>
      <c r="I179" s="12" t="str">
        <f>IF(LEN($B179)&gt;0,VLOOKUP($C179,Engagés!$C$10:$K$250,9,FALSE),"")</f>
        <v/>
      </c>
      <c r="J179" s="13" t="str">
        <f>IF(LEN($B179)&gt;0,VLOOKUP($C179,'Saisie CLASSEMENT'!$C$8:$H$252,6,FALSE),"")</f>
        <v/>
      </c>
      <c r="K179" s="14" t="str">
        <f>'Edition Class Cat2'!J179</f>
        <v/>
      </c>
    </row>
    <row r="180" spans="1:11" hidden="1">
      <c r="A180">
        <f t="shared" si="2"/>
        <v>0</v>
      </c>
      <c r="B180" s="11" t="str">
        <f>'Edition Class Cat2'!B180</f>
        <v/>
      </c>
      <c r="C180" s="11">
        <f>'Edition Class Cat2'!D180</f>
        <v>0</v>
      </c>
      <c r="D180" s="61" t="str">
        <f>IF(LEN($B180)&gt;0,VLOOKUP($C180,Engagés!$C$10:$G$250,4,FALSE),"")</f>
        <v/>
      </c>
      <c r="E180" s="61" t="str">
        <f>IF(LEN($B180)&gt;0,VLOOKUP($C180,Engagés!$C$10:$G$250,5,FALSE),"")</f>
        <v/>
      </c>
      <c r="F180" s="12" t="str">
        <f>IF(LEN($B180)&gt;0,VLOOKUP($C180,Engagés!$C$10:$K$250,6,FALSE),"")</f>
        <v/>
      </c>
      <c r="G180" s="12" t="str">
        <f>IF(LEN($B180)&gt;0,VLOOKUP($C180,Engagés!$C$10:$K$250,7,FALSE),"")</f>
        <v/>
      </c>
      <c r="H180" s="12" t="str">
        <f>IF(LEN($B180)&gt;0,VLOOKUP($C180,Engagés!$C$10:$K$250,8,FALSE),"")</f>
        <v/>
      </c>
      <c r="I180" s="12" t="str">
        <f>IF(LEN($B180)&gt;0,VLOOKUP($C180,Engagés!$C$10:$K$250,9,FALSE),"")</f>
        <v/>
      </c>
      <c r="J180" s="13" t="str">
        <f>IF(LEN($B180)&gt;0,VLOOKUP($C180,'Saisie CLASSEMENT'!$C$8:$H$252,6,FALSE),"")</f>
        <v/>
      </c>
      <c r="K180" s="14" t="str">
        <f>'Edition Class Cat2'!J180</f>
        <v/>
      </c>
    </row>
    <row r="181" spans="1:11" hidden="1">
      <c r="A181">
        <f t="shared" si="2"/>
        <v>0</v>
      </c>
      <c r="B181" s="11" t="str">
        <f>'Edition Class Cat2'!B181</f>
        <v/>
      </c>
      <c r="C181" s="11">
        <f>'Edition Class Cat2'!D181</f>
        <v>0</v>
      </c>
      <c r="D181" s="61" t="str">
        <f>IF(LEN($B181)&gt;0,VLOOKUP($C181,Engagés!$C$10:$G$250,4,FALSE),"")</f>
        <v/>
      </c>
      <c r="E181" s="61" t="str">
        <f>IF(LEN($B181)&gt;0,VLOOKUP($C181,Engagés!$C$10:$G$250,5,FALSE),"")</f>
        <v/>
      </c>
      <c r="F181" s="12" t="str">
        <f>IF(LEN($B181)&gt;0,VLOOKUP($C181,Engagés!$C$10:$K$250,6,FALSE),"")</f>
        <v/>
      </c>
      <c r="G181" s="12" t="str">
        <f>IF(LEN($B181)&gt;0,VLOOKUP($C181,Engagés!$C$10:$K$250,7,FALSE),"")</f>
        <v/>
      </c>
      <c r="H181" s="12" t="str">
        <f>IF(LEN($B181)&gt;0,VLOOKUP($C181,Engagés!$C$10:$K$250,8,FALSE),"")</f>
        <v/>
      </c>
      <c r="I181" s="12" t="str">
        <f>IF(LEN($B181)&gt;0,VLOOKUP($C181,Engagés!$C$10:$K$250,9,FALSE),"")</f>
        <v/>
      </c>
      <c r="J181" s="13" t="str">
        <f>IF(LEN($B181)&gt;0,VLOOKUP($C181,'Saisie CLASSEMENT'!$C$8:$H$252,6,FALSE),"")</f>
        <v/>
      </c>
      <c r="K181" s="14" t="str">
        <f>'Edition Class Cat2'!J181</f>
        <v/>
      </c>
    </row>
    <row r="182" spans="1:11" hidden="1">
      <c r="A182">
        <f t="shared" si="2"/>
        <v>0</v>
      </c>
      <c r="B182" s="11" t="str">
        <f>'Edition Class Cat2'!B182</f>
        <v/>
      </c>
      <c r="C182" s="11">
        <f>'Edition Class Cat2'!D182</f>
        <v>0</v>
      </c>
      <c r="D182" s="61" t="str">
        <f>IF(LEN($B182)&gt;0,VLOOKUP($C182,Engagés!$C$10:$G$250,4,FALSE),"")</f>
        <v/>
      </c>
      <c r="E182" s="61" t="str">
        <f>IF(LEN($B182)&gt;0,VLOOKUP($C182,Engagés!$C$10:$G$250,5,FALSE),"")</f>
        <v/>
      </c>
      <c r="F182" s="12" t="str">
        <f>IF(LEN($B182)&gt;0,VLOOKUP($C182,Engagés!$C$10:$K$250,6,FALSE),"")</f>
        <v/>
      </c>
      <c r="G182" s="12" t="str">
        <f>IF(LEN($B182)&gt;0,VLOOKUP($C182,Engagés!$C$10:$K$250,7,FALSE),"")</f>
        <v/>
      </c>
      <c r="H182" s="12" t="str">
        <f>IF(LEN($B182)&gt;0,VLOOKUP($C182,Engagés!$C$10:$K$250,8,FALSE),"")</f>
        <v/>
      </c>
      <c r="I182" s="12" t="str">
        <f>IF(LEN($B182)&gt;0,VLOOKUP($C182,Engagés!$C$10:$K$250,9,FALSE),"")</f>
        <v/>
      </c>
      <c r="J182" s="13" t="str">
        <f>IF(LEN($B182)&gt;0,VLOOKUP($C182,'Saisie CLASSEMENT'!$C$8:$H$252,6,FALSE),"")</f>
        <v/>
      </c>
      <c r="K182" s="14" t="str">
        <f>'Edition Class Cat2'!J182</f>
        <v/>
      </c>
    </row>
    <row r="183" spans="1:11" hidden="1">
      <c r="A183">
        <f t="shared" si="2"/>
        <v>0</v>
      </c>
      <c r="B183" s="11" t="str">
        <f>'Edition Class Cat2'!B183</f>
        <v/>
      </c>
      <c r="C183" s="11">
        <f>'Edition Class Cat2'!D183</f>
        <v>0</v>
      </c>
      <c r="D183" s="61" t="str">
        <f>IF(LEN($B183)&gt;0,VLOOKUP($C183,Engagés!$C$10:$G$250,4,FALSE),"")</f>
        <v/>
      </c>
      <c r="E183" s="61" t="str">
        <f>IF(LEN($B183)&gt;0,VLOOKUP($C183,Engagés!$C$10:$G$250,5,FALSE),"")</f>
        <v/>
      </c>
      <c r="F183" s="12" t="str">
        <f>IF(LEN($B183)&gt;0,VLOOKUP($C183,Engagés!$C$10:$K$250,6,FALSE),"")</f>
        <v/>
      </c>
      <c r="G183" s="12" t="str">
        <f>IF(LEN($B183)&gt;0,VLOOKUP($C183,Engagés!$C$10:$K$250,7,FALSE),"")</f>
        <v/>
      </c>
      <c r="H183" s="12" t="str">
        <f>IF(LEN($B183)&gt;0,VLOOKUP($C183,Engagés!$C$10:$K$250,8,FALSE),"")</f>
        <v/>
      </c>
      <c r="I183" s="12" t="str">
        <f>IF(LEN($B183)&gt;0,VLOOKUP($C183,Engagés!$C$10:$K$250,9,FALSE),"")</f>
        <v/>
      </c>
      <c r="J183" s="13" t="str">
        <f>IF(LEN($B183)&gt;0,VLOOKUP($C183,'Saisie CLASSEMENT'!$C$8:$H$252,6,FALSE),"")</f>
        <v/>
      </c>
      <c r="K183" s="14" t="str">
        <f>'Edition Class Cat2'!J183</f>
        <v/>
      </c>
    </row>
    <row r="184" spans="1:11" hidden="1">
      <c r="A184">
        <f t="shared" si="2"/>
        <v>0</v>
      </c>
      <c r="B184" s="11" t="str">
        <f>'Edition Class Cat2'!B184</f>
        <v/>
      </c>
      <c r="C184" s="11">
        <f>'Edition Class Cat2'!D184</f>
        <v>0</v>
      </c>
      <c r="D184" s="61" t="str">
        <f>IF(LEN($B184)&gt;0,VLOOKUP($C184,Engagés!$C$10:$G$250,4,FALSE),"")</f>
        <v/>
      </c>
      <c r="E184" s="61" t="str">
        <f>IF(LEN($B184)&gt;0,VLOOKUP($C184,Engagés!$C$10:$G$250,5,FALSE),"")</f>
        <v/>
      </c>
      <c r="F184" s="12" t="str">
        <f>IF(LEN($B184)&gt;0,VLOOKUP($C184,Engagés!$C$10:$K$250,6,FALSE),"")</f>
        <v/>
      </c>
      <c r="G184" s="12" t="str">
        <f>IF(LEN($B184)&gt;0,VLOOKUP($C184,Engagés!$C$10:$K$250,7,FALSE),"")</f>
        <v/>
      </c>
      <c r="H184" s="12" t="str">
        <f>IF(LEN($B184)&gt;0,VLOOKUP($C184,Engagés!$C$10:$K$250,8,FALSE),"")</f>
        <v/>
      </c>
      <c r="I184" s="12" t="str">
        <f>IF(LEN($B184)&gt;0,VLOOKUP($C184,Engagés!$C$10:$K$250,9,FALSE),"")</f>
        <v/>
      </c>
      <c r="J184" s="13" t="str">
        <f>IF(LEN($B184)&gt;0,VLOOKUP($C184,'Saisie CLASSEMENT'!$C$8:$H$252,6,FALSE),"")</f>
        <v/>
      </c>
      <c r="K184" s="14" t="str">
        <f>'Edition Class Cat2'!J184</f>
        <v/>
      </c>
    </row>
    <row r="185" spans="1:11" hidden="1">
      <c r="A185">
        <f t="shared" si="2"/>
        <v>0</v>
      </c>
      <c r="B185" s="11" t="str">
        <f>'Edition Class Cat2'!B185</f>
        <v/>
      </c>
      <c r="C185" s="11">
        <f>'Edition Class Cat2'!D185</f>
        <v>0</v>
      </c>
      <c r="D185" s="61" t="str">
        <f>IF(LEN($B185)&gt;0,VLOOKUP($C185,Engagés!$C$10:$G$250,4,FALSE),"")</f>
        <v/>
      </c>
      <c r="E185" s="61" t="str">
        <f>IF(LEN($B185)&gt;0,VLOOKUP($C185,Engagés!$C$10:$G$250,5,FALSE),"")</f>
        <v/>
      </c>
      <c r="F185" s="12" t="str">
        <f>IF(LEN($B185)&gt;0,VLOOKUP($C185,Engagés!$C$10:$K$250,6,FALSE),"")</f>
        <v/>
      </c>
      <c r="G185" s="12" t="str">
        <f>IF(LEN($B185)&gt;0,VLOOKUP($C185,Engagés!$C$10:$K$250,7,FALSE),"")</f>
        <v/>
      </c>
      <c r="H185" s="12" t="str">
        <f>IF(LEN($B185)&gt;0,VLOOKUP($C185,Engagés!$C$10:$K$250,8,FALSE),"")</f>
        <v/>
      </c>
      <c r="I185" s="12" t="str">
        <f>IF(LEN($B185)&gt;0,VLOOKUP($C185,Engagés!$C$10:$K$250,9,FALSE),"")</f>
        <v/>
      </c>
      <c r="J185" s="13" t="str">
        <f>IF(LEN($B185)&gt;0,VLOOKUP($C185,'Saisie CLASSEMENT'!$C$8:$H$252,6,FALSE),"")</f>
        <v/>
      </c>
      <c r="K185" s="14" t="str">
        <f>'Edition Class Cat2'!J185</f>
        <v/>
      </c>
    </row>
    <row r="186" spans="1:11" hidden="1">
      <c r="A186">
        <f t="shared" si="2"/>
        <v>0</v>
      </c>
      <c r="B186" s="11" t="str">
        <f>'Edition Class Cat2'!B186</f>
        <v/>
      </c>
      <c r="C186" s="11">
        <f>'Edition Class Cat2'!D186</f>
        <v>0</v>
      </c>
      <c r="D186" s="61" t="str">
        <f>IF(LEN($B186)&gt;0,VLOOKUP($C186,Engagés!$C$10:$G$250,4,FALSE),"")</f>
        <v/>
      </c>
      <c r="E186" s="61" t="str">
        <f>IF(LEN($B186)&gt;0,VLOOKUP($C186,Engagés!$C$10:$G$250,5,FALSE),"")</f>
        <v/>
      </c>
      <c r="F186" s="12" t="str">
        <f>IF(LEN($B186)&gt;0,VLOOKUP($C186,Engagés!$C$10:$K$250,6,FALSE),"")</f>
        <v/>
      </c>
      <c r="G186" s="12" t="str">
        <f>IF(LEN($B186)&gt;0,VLOOKUP($C186,Engagés!$C$10:$K$250,7,FALSE),"")</f>
        <v/>
      </c>
      <c r="H186" s="12" t="str">
        <f>IF(LEN($B186)&gt;0,VLOOKUP($C186,Engagés!$C$10:$K$250,8,FALSE),"")</f>
        <v/>
      </c>
      <c r="I186" s="12" t="str">
        <f>IF(LEN($B186)&gt;0,VLOOKUP($C186,Engagés!$C$10:$K$250,9,FALSE),"")</f>
        <v/>
      </c>
      <c r="J186" s="13" t="str">
        <f>IF(LEN($B186)&gt;0,VLOOKUP($C186,'Saisie CLASSEMENT'!$C$8:$H$252,6,FALSE),"")</f>
        <v/>
      </c>
      <c r="K186" s="14" t="str">
        <f>'Edition Class Cat2'!J186</f>
        <v/>
      </c>
    </row>
    <row r="187" spans="1:11" hidden="1">
      <c r="A187">
        <f t="shared" si="2"/>
        <v>0</v>
      </c>
      <c r="B187" s="11" t="str">
        <f>'Edition Class Cat2'!B187</f>
        <v/>
      </c>
      <c r="C187" s="11">
        <f>'Edition Class Cat2'!D187</f>
        <v>0</v>
      </c>
      <c r="D187" s="61" t="str">
        <f>IF(LEN($B187)&gt;0,VLOOKUP($C187,Engagés!$C$10:$G$250,4,FALSE),"")</f>
        <v/>
      </c>
      <c r="E187" s="61" t="str">
        <f>IF(LEN($B187)&gt;0,VLOOKUP($C187,Engagés!$C$10:$G$250,5,FALSE),"")</f>
        <v/>
      </c>
      <c r="F187" s="12" t="str">
        <f>IF(LEN($B187)&gt;0,VLOOKUP($C187,Engagés!$C$10:$K$250,6,FALSE),"")</f>
        <v/>
      </c>
      <c r="G187" s="12" t="str">
        <f>IF(LEN($B187)&gt;0,VLOOKUP($C187,Engagés!$C$10:$K$250,7,FALSE),"")</f>
        <v/>
      </c>
      <c r="H187" s="12" t="str">
        <f>IF(LEN($B187)&gt;0,VLOOKUP($C187,Engagés!$C$10:$K$250,8,FALSE),"")</f>
        <v/>
      </c>
      <c r="I187" s="12" t="str">
        <f>IF(LEN($B187)&gt;0,VLOOKUP($C187,Engagés!$C$10:$K$250,9,FALSE),"")</f>
        <v/>
      </c>
      <c r="J187" s="13" t="str">
        <f>IF(LEN($B187)&gt;0,VLOOKUP($C187,'Saisie CLASSEMENT'!$C$8:$H$252,6,FALSE),"")</f>
        <v/>
      </c>
      <c r="K187" s="14" t="str">
        <f>'Edition Class Cat2'!J187</f>
        <v/>
      </c>
    </row>
    <row r="188" spans="1:11" hidden="1">
      <c r="A188">
        <f t="shared" si="2"/>
        <v>0</v>
      </c>
      <c r="B188" s="11" t="str">
        <f>'Edition Class Cat2'!B188</f>
        <v/>
      </c>
      <c r="C188" s="11">
        <f>'Edition Class Cat2'!D188</f>
        <v>0</v>
      </c>
      <c r="D188" s="61" t="str">
        <f>IF(LEN($B188)&gt;0,VLOOKUP($C188,Engagés!$C$10:$G$250,4,FALSE),"")</f>
        <v/>
      </c>
      <c r="E188" s="61" t="str">
        <f>IF(LEN($B188)&gt;0,VLOOKUP($C188,Engagés!$C$10:$G$250,5,FALSE),"")</f>
        <v/>
      </c>
      <c r="F188" s="12" t="str">
        <f>IF(LEN($B188)&gt;0,VLOOKUP($C188,Engagés!$C$10:$K$250,6,FALSE),"")</f>
        <v/>
      </c>
      <c r="G188" s="12" t="str">
        <f>IF(LEN($B188)&gt;0,VLOOKUP($C188,Engagés!$C$10:$K$250,7,FALSE),"")</f>
        <v/>
      </c>
      <c r="H188" s="12" t="str">
        <f>IF(LEN($B188)&gt;0,VLOOKUP($C188,Engagés!$C$10:$K$250,8,FALSE),"")</f>
        <v/>
      </c>
      <c r="I188" s="12" t="str">
        <f>IF(LEN($B188)&gt;0,VLOOKUP($C188,Engagés!$C$10:$K$250,9,FALSE),"")</f>
        <v/>
      </c>
      <c r="J188" s="13" t="str">
        <f>IF(LEN($B188)&gt;0,VLOOKUP($C188,'Saisie CLASSEMENT'!$C$8:$H$252,6,FALSE),"")</f>
        <v/>
      </c>
      <c r="K188" s="14" t="str">
        <f>'Edition Class Cat2'!J188</f>
        <v/>
      </c>
    </row>
    <row r="189" spans="1:11" hidden="1">
      <c r="A189">
        <f t="shared" si="2"/>
        <v>0</v>
      </c>
      <c r="B189" s="11" t="str">
        <f>'Edition Class Cat2'!B189</f>
        <v/>
      </c>
      <c r="C189" s="11">
        <f>'Edition Class Cat2'!D189</f>
        <v>0</v>
      </c>
      <c r="D189" s="61" t="str">
        <f>IF(LEN($B189)&gt;0,VLOOKUP($C189,Engagés!$C$10:$G$250,4,FALSE),"")</f>
        <v/>
      </c>
      <c r="E189" s="61" t="str">
        <f>IF(LEN($B189)&gt;0,VLOOKUP($C189,Engagés!$C$10:$G$250,5,FALSE),"")</f>
        <v/>
      </c>
      <c r="F189" s="12" t="str">
        <f>IF(LEN($B189)&gt;0,VLOOKUP($C189,Engagés!$C$10:$K$250,6,FALSE),"")</f>
        <v/>
      </c>
      <c r="G189" s="12" t="str">
        <f>IF(LEN($B189)&gt;0,VLOOKUP($C189,Engagés!$C$10:$K$250,7,FALSE),"")</f>
        <v/>
      </c>
      <c r="H189" s="12" t="str">
        <f>IF(LEN($B189)&gt;0,VLOOKUP($C189,Engagés!$C$10:$K$250,8,FALSE),"")</f>
        <v/>
      </c>
      <c r="I189" s="12" t="str">
        <f>IF(LEN($B189)&gt;0,VLOOKUP($C189,Engagés!$C$10:$K$250,9,FALSE),"")</f>
        <v/>
      </c>
      <c r="J189" s="13" t="str">
        <f>IF(LEN($B189)&gt;0,VLOOKUP($C189,'Saisie CLASSEMENT'!$C$8:$H$252,6,FALSE),"")</f>
        <v/>
      </c>
      <c r="K189" s="14" t="str">
        <f>'Edition Class Cat2'!J189</f>
        <v/>
      </c>
    </row>
    <row r="190" spans="1:11" hidden="1">
      <c r="A190">
        <f t="shared" si="2"/>
        <v>0</v>
      </c>
      <c r="B190" s="11" t="str">
        <f>'Edition Class Cat2'!B190</f>
        <v/>
      </c>
      <c r="C190" s="11">
        <f>'Edition Class Cat2'!D190</f>
        <v>0</v>
      </c>
      <c r="D190" s="61" t="str">
        <f>IF(LEN($B190)&gt;0,VLOOKUP($C190,Engagés!$C$10:$G$250,4,FALSE),"")</f>
        <v/>
      </c>
      <c r="E190" s="61" t="str">
        <f>IF(LEN($B190)&gt;0,VLOOKUP($C190,Engagés!$C$10:$G$250,5,FALSE),"")</f>
        <v/>
      </c>
      <c r="F190" s="12" t="str">
        <f>IF(LEN($B190)&gt;0,VLOOKUP($C190,Engagés!$C$10:$K$250,6,FALSE),"")</f>
        <v/>
      </c>
      <c r="G190" s="12" t="str">
        <f>IF(LEN($B190)&gt;0,VLOOKUP($C190,Engagés!$C$10:$K$250,7,FALSE),"")</f>
        <v/>
      </c>
      <c r="H190" s="12" t="str">
        <f>IF(LEN($B190)&gt;0,VLOOKUP($C190,Engagés!$C$10:$K$250,8,FALSE),"")</f>
        <v/>
      </c>
      <c r="I190" s="12" t="str">
        <f>IF(LEN($B190)&gt;0,VLOOKUP($C190,Engagés!$C$10:$K$250,9,FALSE),"")</f>
        <v/>
      </c>
      <c r="J190" s="13" t="str">
        <f>IF(LEN($B190)&gt;0,VLOOKUP($C190,'Saisie CLASSEMENT'!$C$8:$H$252,6,FALSE),"")</f>
        <v/>
      </c>
      <c r="K190" s="14" t="str">
        <f>'Edition Class Cat2'!J190</f>
        <v/>
      </c>
    </row>
    <row r="191" spans="1:11" hidden="1">
      <c r="A191">
        <f t="shared" si="2"/>
        <v>0</v>
      </c>
      <c r="B191" s="11" t="str">
        <f>'Edition Class Cat2'!B191</f>
        <v/>
      </c>
      <c r="C191" s="11">
        <f>'Edition Class Cat2'!D191</f>
        <v>0</v>
      </c>
      <c r="D191" s="61" t="str">
        <f>IF(LEN($B191)&gt;0,VLOOKUP($C191,Engagés!$C$10:$G$250,4,FALSE),"")</f>
        <v/>
      </c>
      <c r="E191" s="61" t="str">
        <f>IF(LEN($B191)&gt;0,VLOOKUP($C191,Engagés!$C$10:$G$250,5,FALSE),"")</f>
        <v/>
      </c>
      <c r="F191" s="12" t="str">
        <f>IF(LEN($B191)&gt;0,VLOOKUP($C191,Engagés!$C$10:$K$250,6,FALSE),"")</f>
        <v/>
      </c>
      <c r="G191" s="12" t="str">
        <f>IF(LEN($B191)&gt;0,VLOOKUP($C191,Engagés!$C$10:$K$250,7,FALSE),"")</f>
        <v/>
      </c>
      <c r="H191" s="12" t="str">
        <f>IF(LEN($B191)&gt;0,VLOOKUP($C191,Engagés!$C$10:$K$250,8,FALSE),"")</f>
        <v/>
      </c>
      <c r="I191" s="12" t="str">
        <f>IF(LEN($B191)&gt;0,VLOOKUP($C191,Engagés!$C$10:$K$250,9,FALSE),"")</f>
        <v/>
      </c>
      <c r="J191" s="13" t="str">
        <f>IF(LEN($B191)&gt;0,VLOOKUP($C191,'Saisie CLASSEMENT'!$C$8:$H$252,6,FALSE),"")</f>
        <v/>
      </c>
      <c r="K191" s="14" t="str">
        <f>'Edition Class Cat2'!J191</f>
        <v/>
      </c>
    </row>
    <row r="192" spans="1:11" hidden="1">
      <c r="A192">
        <f t="shared" si="2"/>
        <v>0</v>
      </c>
      <c r="B192" s="11" t="str">
        <f>'Edition Class Cat2'!B192</f>
        <v/>
      </c>
      <c r="C192" s="11">
        <f>'Edition Class Cat2'!D192</f>
        <v>0</v>
      </c>
      <c r="D192" s="61" t="str">
        <f>IF(LEN($B192)&gt;0,VLOOKUP($C192,Engagés!$C$10:$G$250,4,FALSE),"")</f>
        <v/>
      </c>
      <c r="E192" s="61" t="str">
        <f>IF(LEN($B192)&gt;0,VLOOKUP($C192,Engagés!$C$10:$G$250,5,FALSE),"")</f>
        <v/>
      </c>
      <c r="F192" s="12" t="str">
        <f>IF(LEN($B192)&gt;0,VLOOKUP($C192,Engagés!$C$10:$K$250,6,FALSE),"")</f>
        <v/>
      </c>
      <c r="G192" s="12" t="str">
        <f>IF(LEN($B192)&gt;0,VLOOKUP($C192,Engagés!$C$10:$K$250,7,FALSE),"")</f>
        <v/>
      </c>
      <c r="H192" s="12" t="str">
        <f>IF(LEN($B192)&gt;0,VLOOKUP($C192,Engagés!$C$10:$K$250,8,FALSE),"")</f>
        <v/>
      </c>
      <c r="I192" s="12" t="str">
        <f>IF(LEN($B192)&gt;0,VLOOKUP($C192,Engagés!$C$10:$K$250,9,FALSE),"")</f>
        <v/>
      </c>
      <c r="J192" s="13" t="str">
        <f>IF(LEN($B192)&gt;0,VLOOKUP($C192,'Saisie CLASSEMENT'!$C$8:$H$252,6,FALSE),"")</f>
        <v/>
      </c>
      <c r="K192" s="14" t="str">
        <f>'Edition Class Cat2'!J192</f>
        <v/>
      </c>
    </row>
    <row r="193" spans="1:11" hidden="1">
      <c r="A193">
        <f t="shared" si="2"/>
        <v>0</v>
      </c>
      <c r="B193" s="11" t="str">
        <f>'Edition Class Cat2'!B193</f>
        <v/>
      </c>
      <c r="C193" s="11">
        <f>'Edition Class Cat2'!D193</f>
        <v>0</v>
      </c>
      <c r="D193" s="61" t="str">
        <f>IF(LEN($B193)&gt;0,VLOOKUP($C193,Engagés!$C$10:$G$250,4,FALSE),"")</f>
        <v/>
      </c>
      <c r="E193" s="61" t="str">
        <f>IF(LEN($B193)&gt;0,VLOOKUP($C193,Engagés!$C$10:$G$250,5,FALSE),"")</f>
        <v/>
      </c>
      <c r="F193" s="12" t="str">
        <f>IF(LEN($B193)&gt;0,VLOOKUP($C193,Engagés!$C$10:$K$250,6,FALSE),"")</f>
        <v/>
      </c>
      <c r="G193" s="12" t="str">
        <f>IF(LEN($B193)&gt;0,VLOOKUP($C193,Engagés!$C$10:$K$250,7,FALSE),"")</f>
        <v/>
      </c>
      <c r="H193" s="12" t="str">
        <f>IF(LEN($B193)&gt;0,VLOOKUP($C193,Engagés!$C$10:$K$250,8,FALSE),"")</f>
        <v/>
      </c>
      <c r="I193" s="12" t="str">
        <f>IF(LEN($B193)&gt;0,VLOOKUP($C193,Engagés!$C$10:$K$250,9,FALSE),"")</f>
        <v/>
      </c>
      <c r="J193" s="13" t="str">
        <f>IF(LEN($B193)&gt;0,VLOOKUP($C193,'Saisie CLASSEMENT'!$C$8:$H$252,6,FALSE),"")</f>
        <v/>
      </c>
      <c r="K193" s="14" t="str">
        <f>'Edition Class Cat2'!J193</f>
        <v/>
      </c>
    </row>
    <row r="194" spans="1:11" hidden="1">
      <c r="A194">
        <f t="shared" si="2"/>
        <v>0</v>
      </c>
      <c r="B194" s="11" t="str">
        <f>'Edition Class Cat2'!B194</f>
        <v/>
      </c>
      <c r="C194" s="11">
        <f>'Edition Class Cat2'!D194</f>
        <v>0</v>
      </c>
      <c r="D194" s="61" t="str">
        <f>IF(LEN($B194)&gt;0,VLOOKUP($C194,Engagés!$C$10:$G$250,4,FALSE),"")</f>
        <v/>
      </c>
      <c r="E194" s="61" t="str">
        <f>IF(LEN($B194)&gt;0,VLOOKUP($C194,Engagés!$C$10:$G$250,5,FALSE),"")</f>
        <v/>
      </c>
      <c r="F194" s="12" t="str">
        <f>IF(LEN($B194)&gt;0,VLOOKUP($C194,Engagés!$C$10:$K$250,6,FALSE),"")</f>
        <v/>
      </c>
      <c r="G194" s="12" t="str">
        <f>IF(LEN($B194)&gt;0,VLOOKUP($C194,Engagés!$C$10:$K$250,7,FALSE),"")</f>
        <v/>
      </c>
      <c r="H194" s="12" t="str">
        <f>IF(LEN($B194)&gt;0,VLOOKUP($C194,Engagés!$C$10:$K$250,8,FALSE),"")</f>
        <v/>
      </c>
      <c r="I194" s="12" t="str">
        <f>IF(LEN($B194)&gt;0,VLOOKUP($C194,Engagés!$C$10:$K$250,9,FALSE),"")</f>
        <v/>
      </c>
      <c r="J194" s="13" t="str">
        <f>IF(LEN($B194)&gt;0,VLOOKUP($C194,'Saisie CLASSEMENT'!$C$8:$H$252,6,FALSE),"")</f>
        <v/>
      </c>
      <c r="K194" s="14" t="str">
        <f>'Edition Class Cat2'!J194</f>
        <v/>
      </c>
    </row>
    <row r="195" spans="1:11" hidden="1">
      <c r="A195">
        <f t="shared" si="2"/>
        <v>0</v>
      </c>
      <c r="B195" s="11" t="str">
        <f>'Edition Class Cat2'!B195</f>
        <v/>
      </c>
      <c r="C195" s="11">
        <f>'Edition Class Cat2'!D195</f>
        <v>0</v>
      </c>
      <c r="D195" s="61" t="str">
        <f>IF(LEN($B195)&gt;0,VLOOKUP($C195,Engagés!$C$10:$G$250,4,FALSE),"")</f>
        <v/>
      </c>
      <c r="E195" s="61" t="str">
        <f>IF(LEN($B195)&gt;0,VLOOKUP($C195,Engagés!$C$10:$G$250,5,FALSE),"")</f>
        <v/>
      </c>
      <c r="F195" s="12" t="str">
        <f>IF(LEN($B195)&gt;0,VLOOKUP($C195,Engagés!$C$10:$K$250,6,FALSE),"")</f>
        <v/>
      </c>
      <c r="G195" s="12" t="str">
        <f>IF(LEN($B195)&gt;0,VLOOKUP($C195,Engagés!$C$10:$K$250,7,FALSE),"")</f>
        <v/>
      </c>
      <c r="H195" s="12" t="str">
        <f>IF(LEN($B195)&gt;0,VLOOKUP($C195,Engagés!$C$10:$K$250,8,FALSE),"")</f>
        <v/>
      </c>
      <c r="I195" s="12" t="str">
        <f>IF(LEN($B195)&gt;0,VLOOKUP($C195,Engagés!$C$10:$K$250,9,FALSE),"")</f>
        <v/>
      </c>
      <c r="J195" s="13" t="str">
        <f>IF(LEN($B195)&gt;0,VLOOKUP($C195,'Saisie CLASSEMENT'!$C$8:$H$252,6,FALSE),"")</f>
        <v/>
      </c>
      <c r="K195" s="14" t="str">
        <f>'Edition Class Cat2'!J195</f>
        <v/>
      </c>
    </row>
    <row r="196" spans="1:11" hidden="1">
      <c r="A196">
        <f t="shared" si="2"/>
        <v>0</v>
      </c>
      <c r="B196" s="11" t="str">
        <f>'Edition Class Cat2'!B196</f>
        <v/>
      </c>
      <c r="C196" s="11">
        <f>'Edition Class Cat2'!D196</f>
        <v>0</v>
      </c>
      <c r="D196" s="61" t="str">
        <f>IF(LEN($B196)&gt;0,VLOOKUP($C196,Engagés!$C$10:$G$250,4,FALSE),"")</f>
        <v/>
      </c>
      <c r="E196" s="61" t="str">
        <f>IF(LEN($B196)&gt;0,VLOOKUP($C196,Engagés!$C$10:$G$250,5,FALSE),"")</f>
        <v/>
      </c>
      <c r="F196" s="12" t="str">
        <f>IF(LEN($B196)&gt;0,VLOOKUP($C196,Engagés!$C$10:$K$250,6,FALSE),"")</f>
        <v/>
      </c>
      <c r="G196" s="12" t="str">
        <f>IF(LEN($B196)&gt;0,VLOOKUP($C196,Engagés!$C$10:$K$250,7,FALSE),"")</f>
        <v/>
      </c>
      <c r="H196" s="12" t="str">
        <f>IF(LEN($B196)&gt;0,VLOOKUP($C196,Engagés!$C$10:$K$250,8,FALSE),"")</f>
        <v/>
      </c>
      <c r="I196" s="12" t="str">
        <f>IF(LEN($B196)&gt;0,VLOOKUP($C196,Engagés!$C$10:$K$250,9,FALSE),"")</f>
        <v/>
      </c>
      <c r="J196" s="13" t="str">
        <f>IF(LEN($B196)&gt;0,VLOOKUP($C196,'Saisie CLASSEMENT'!$C$8:$H$252,6,FALSE),"")</f>
        <v/>
      </c>
      <c r="K196" s="14" t="str">
        <f>'Edition Class Cat2'!J196</f>
        <v/>
      </c>
    </row>
    <row r="197" spans="1:11" hidden="1">
      <c r="A197">
        <f t="shared" si="2"/>
        <v>0</v>
      </c>
      <c r="B197" s="11" t="str">
        <f>'Edition Class Cat2'!B197</f>
        <v/>
      </c>
      <c r="C197" s="11">
        <f>'Edition Class Cat2'!D197</f>
        <v>0</v>
      </c>
      <c r="D197" s="61" t="str">
        <f>IF(LEN($B197)&gt;0,VLOOKUP($C197,Engagés!$C$10:$G$250,4,FALSE),"")</f>
        <v/>
      </c>
      <c r="E197" s="61" t="str">
        <f>IF(LEN($B197)&gt;0,VLOOKUP($C197,Engagés!$C$10:$G$250,5,FALSE),"")</f>
        <v/>
      </c>
      <c r="F197" s="12" t="str">
        <f>IF(LEN($B197)&gt;0,VLOOKUP($C197,Engagés!$C$10:$K$250,6,FALSE),"")</f>
        <v/>
      </c>
      <c r="G197" s="12" t="str">
        <f>IF(LEN($B197)&gt;0,VLOOKUP($C197,Engagés!$C$10:$K$250,7,FALSE),"")</f>
        <v/>
      </c>
      <c r="H197" s="12" t="str">
        <f>IF(LEN($B197)&gt;0,VLOOKUP($C197,Engagés!$C$10:$K$250,8,FALSE),"")</f>
        <v/>
      </c>
      <c r="I197" s="12" t="str">
        <f>IF(LEN($B197)&gt;0,VLOOKUP($C197,Engagés!$C$10:$K$250,9,FALSE),"")</f>
        <v/>
      </c>
      <c r="J197" s="13" t="str">
        <f>IF(LEN($B197)&gt;0,VLOOKUP($C197,'Saisie CLASSEMENT'!$C$8:$H$252,6,FALSE),"")</f>
        <v/>
      </c>
      <c r="K197" s="14" t="str">
        <f>'Edition Class Cat2'!J197</f>
        <v/>
      </c>
    </row>
    <row r="198" spans="1:11" hidden="1">
      <c r="A198">
        <f t="shared" si="2"/>
        <v>0</v>
      </c>
      <c r="B198" s="11" t="str">
        <f>'Edition Class Cat2'!B198</f>
        <v/>
      </c>
      <c r="C198" s="11">
        <f>'Edition Class Cat2'!D198</f>
        <v>0</v>
      </c>
      <c r="D198" s="61" t="str">
        <f>IF(LEN($B198)&gt;0,VLOOKUP($C198,Engagés!$C$10:$G$250,4,FALSE),"")</f>
        <v/>
      </c>
      <c r="E198" s="61" t="str">
        <f>IF(LEN($B198)&gt;0,VLOOKUP($C198,Engagés!$C$10:$G$250,5,FALSE),"")</f>
        <v/>
      </c>
      <c r="F198" s="12" t="str">
        <f>IF(LEN($B198)&gt;0,VLOOKUP($C198,Engagés!$C$10:$K$250,6,FALSE),"")</f>
        <v/>
      </c>
      <c r="G198" s="12" t="str">
        <f>IF(LEN($B198)&gt;0,VLOOKUP($C198,Engagés!$C$10:$K$250,7,FALSE),"")</f>
        <v/>
      </c>
      <c r="H198" s="12" t="str">
        <f>IF(LEN($B198)&gt;0,VLOOKUP($C198,Engagés!$C$10:$K$250,8,FALSE),"")</f>
        <v/>
      </c>
      <c r="I198" s="12" t="str">
        <f>IF(LEN($B198)&gt;0,VLOOKUP($C198,Engagés!$C$10:$K$250,9,FALSE),"")</f>
        <v/>
      </c>
      <c r="J198" s="13" t="str">
        <f>IF(LEN($B198)&gt;0,VLOOKUP($C198,'Saisie CLASSEMENT'!$C$8:$H$252,6,FALSE),"")</f>
        <v/>
      </c>
      <c r="K198" s="14" t="str">
        <f>'Edition Class Cat2'!J198</f>
        <v/>
      </c>
    </row>
    <row r="199" spans="1:11" hidden="1">
      <c r="A199">
        <f t="shared" ref="A199:A205" si="3">IF(LEN(B199)&gt;0,1,0)</f>
        <v>0</v>
      </c>
      <c r="B199" s="11" t="str">
        <f>'Edition Class Cat2'!B199</f>
        <v/>
      </c>
      <c r="C199" s="11">
        <f>'Edition Class Cat2'!D199</f>
        <v>0</v>
      </c>
      <c r="D199" s="61" t="str">
        <f>IF(LEN($B199)&gt;0,VLOOKUP($C199,Engagés!$C$10:$G$250,4,FALSE),"")</f>
        <v/>
      </c>
      <c r="E199" s="61" t="str">
        <f>IF(LEN($B199)&gt;0,VLOOKUP($C199,Engagés!$C$10:$G$250,5,FALSE),"")</f>
        <v/>
      </c>
      <c r="F199" s="12" t="str">
        <f>IF(LEN($B199)&gt;0,VLOOKUP($C199,Engagés!$C$10:$K$250,6,FALSE),"")</f>
        <v/>
      </c>
      <c r="G199" s="12" t="str">
        <f>IF(LEN($B199)&gt;0,VLOOKUP($C199,Engagés!$C$10:$K$250,7,FALSE),"")</f>
        <v/>
      </c>
      <c r="H199" s="12" t="str">
        <f>IF(LEN($B199)&gt;0,VLOOKUP($C199,Engagés!$C$10:$K$250,8,FALSE),"")</f>
        <v/>
      </c>
      <c r="I199" s="12" t="str">
        <f>IF(LEN($B199)&gt;0,VLOOKUP($C199,Engagés!$C$10:$K$250,9,FALSE),"")</f>
        <v/>
      </c>
      <c r="J199" s="13" t="str">
        <f>IF(LEN($B199)&gt;0,VLOOKUP($C199,'Saisie CLASSEMENT'!$C$8:$H$252,6,FALSE),"")</f>
        <v/>
      </c>
      <c r="K199" s="14" t="str">
        <f>'Edition Class Cat2'!J199</f>
        <v/>
      </c>
    </row>
    <row r="200" spans="1:11" hidden="1">
      <c r="A200">
        <f t="shared" si="3"/>
        <v>0</v>
      </c>
      <c r="B200" s="11" t="str">
        <f>'Edition Class Cat2'!B200</f>
        <v/>
      </c>
      <c r="C200" s="11">
        <f>'Edition Class Cat2'!D200</f>
        <v>0</v>
      </c>
      <c r="D200" s="61" t="str">
        <f>IF(LEN($B200)&gt;0,VLOOKUP($C200,Engagés!$C$10:$G$250,4,FALSE),"")</f>
        <v/>
      </c>
      <c r="E200" s="61" t="str">
        <f>IF(LEN($B200)&gt;0,VLOOKUP($C200,Engagés!$C$10:$G$250,5,FALSE),"")</f>
        <v/>
      </c>
      <c r="F200" s="12" t="str">
        <f>IF(LEN($B200)&gt;0,VLOOKUP($C200,Engagés!$C$10:$K$250,6,FALSE),"")</f>
        <v/>
      </c>
      <c r="G200" s="12" t="str">
        <f>IF(LEN($B200)&gt;0,VLOOKUP($C200,Engagés!$C$10:$K$250,7,FALSE),"")</f>
        <v/>
      </c>
      <c r="H200" s="12" t="str">
        <f>IF(LEN($B200)&gt;0,VLOOKUP($C200,Engagés!$C$10:$K$250,8,FALSE),"")</f>
        <v/>
      </c>
      <c r="I200" s="12" t="str">
        <f>IF(LEN($B200)&gt;0,VLOOKUP($C200,Engagés!$C$10:$K$250,9,FALSE),"")</f>
        <v/>
      </c>
      <c r="J200" s="13" t="str">
        <f>IF(LEN($B200)&gt;0,VLOOKUP($C200,'Saisie CLASSEMENT'!$C$8:$H$252,6,FALSE),"")</f>
        <v/>
      </c>
      <c r="K200" s="14" t="str">
        <f>'Edition Class Cat2'!J200</f>
        <v/>
      </c>
    </row>
    <row r="201" spans="1:11" hidden="1">
      <c r="A201">
        <f t="shared" si="3"/>
        <v>0</v>
      </c>
      <c r="B201" s="11" t="str">
        <f>'Edition Class Cat2'!B201</f>
        <v/>
      </c>
      <c r="C201" s="11">
        <f>'Edition Class Cat2'!D201</f>
        <v>0</v>
      </c>
      <c r="D201" s="61" t="str">
        <f>IF(LEN($B201)&gt;0,VLOOKUP($C201,Engagés!$C$10:$G$250,4,FALSE),"")</f>
        <v/>
      </c>
      <c r="E201" s="61" t="str">
        <f>IF(LEN($B201)&gt;0,VLOOKUP($C201,Engagés!$C$10:$G$250,5,FALSE),"")</f>
        <v/>
      </c>
      <c r="F201" s="12" t="str">
        <f>IF(LEN($B201)&gt;0,VLOOKUP($C201,Engagés!$C$10:$K$250,6,FALSE),"")</f>
        <v/>
      </c>
      <c r="G201" s="12" t="str">
        <f>IF(LEN($B201)&gt;0,VLOOKUP($C201,Engagés!$C$10:$K$250,7,FALSE),"")</f>
        <v/>
      </c>
      <c r="H201" s="12" t="str">
        <f>IF(LEN($B201)&gt;0,VLOOKUP($C201,Engagés!$C$10:$K$250,8,FALSE),"")</f>
        <v/>
      </c>
      <c r="I201" s="12" t="str">
        <f>IF(LEN($B201)&gt;0,VLOOKUP($C201,Engagés!$C$10:$K$250,9,FALSE),"")</f>
        <v/>
      </c>
      <c r="J201" s="13" t="str">
        <f>IF(LEN($B201)&gt;0,VLOOKUP($C201,'Saisie CLASSEMENT'!$C$8:$H$252,6,FALSE),"")</f>
        <v/>
      </c>
      <c r="K201" s="14" t="str">
        <f>'Edition Class Cat2'!J201</f>
        <v/>
      </c>
    </row>
    <row r="202" spans="1:11" hidden="1">
      <c r="A202">
        <f t="shared" si="3"/>
        <v>0</v>
      </c>
      <c r="B202" s="11" t="str">
        <f>'Edition Class Cat2'!B202</f>
        <v/>
      </c>
      <c r="C202" s="11">
        <f>'Edition Class Cat2'!D202</f>
        <v>0</v>
      </c>
      <c r="D202" s="61" t="str">
        <f>IF(LEN($B202)&gt;0,VLOOKUP($C202,Engagés!$C$10:$G$250,4,FALSE),"")</f>
        <v/>
      </c>
      <c r="E202" s="61" t="str">
        <f>IF(LEN($B202)&gt;0,VLOOKUP($C202,Engagés!$C$10:$G$250,5,FALSE),"")</f>
        <v/>
      </c>
      <c r="F202" s="12" t="str">
        <f>IF(LEN($B202)&gt;0,VLOOKUP($C202,Engagés!$C$10:$K$250,6,FALSE),"")</f>
        <v/>
      </c>
      <c r="G202" s="12" t="str">
        <f>IF(LEN($B202)&gt;0,VLOOKUP($C202,Engagés!$C$10:$K$250,7,FALSE),"")</f>
        <v/>
      </c>
      <c r="H202" s="12" t="str">
        <f>IF(LEN($B202)&gt;0,VLOOKUP($C202,Engagés!$C$10:$K$250,8,FALSE),"")</f>
        <v/>
      </c>
      <c r="I202" s="12" t="str">
        <f>IF(LEN($B202)&gt;0,VLOOKUP($C202,Engagés!$C$10:$K$250,9,FALSE),"")</f>
        <v/>
      </c>
      <c r="J202" s="13" t="str">
        <f>IF(LEN($B202)&gt;0,VLOOKUP($C202,'Saisie CLASSEMENT'!$C$8:$H$252,6,FALSE),"")</f>
        <v/>
      </c>
      <c r="K202" s="14" t="str">
        <f>'Edition Class Cat2'!J202</f>
        <v/>
      </c>
    </row>
    <row r="203" spans="1:11" hidden="1">
      <c r="A203">
        <f t="shared" si="3"/>
        <v>0</v>
      </c>
      <c r="B203" s="11" t="str">
        <f>'Edition Class Cat2'!B203</f>
        <v/>
      </c>
      <c r="C203" s="11">
        <f>'Edition Class Cat2'!D203</f>
        <v>0</v>
      </c>
      <c r="D203" s="61" t="str">
        <f>IF(LEN($B203)&gt;0,VLOOKUP($C203,Engagés!$C$10:$G$250,4,FALSE),"")</f>
        <v/>
      </c>
      <c r="E203" s="61" t="str">
        <f>IF(LEN($B203)&gt;0,VLOOKUP($C203,Engagés!$C$10:$G$250,5,FALSE),"")</f>
        <v/>
      </c>
      <c r="F203" s="12" t="str">
        <f>IF(LEN($B203)&gt;0,VLOOKUP($C203,Engagés!$C$10:$K$250,6,FALSE),"")</f>
        <v/>
      </c>
      <c r="G203" s="12" t="str">
        <f>IF(LEN($B203)&gt;0,VLOOKUP($C203,Engagés!$C$10:$K$250,7,FALSE),"")</f>
        <v/>
      </c>
      <c r="H203" s="12" t="str">
        <f>IF(LEN($B203)&gt;0,VLOOKUP($C203,Engagés!$C$10:$K$250,8,FALSE),"")</f>
        <v/>
      </c>
      <c r="I203" s="12" t="str">
        <f>IF(LEN($B203)&gt;0,VLOOKUP($C203,Engagés!$C$10:$K$250,9,FALSE),"")</f>
        <v/>
      </c>
      <c r="J203" s="13" t="str">
        <f>IF(LEN($B203)&gt;0,VLOOKUP($C203,'Saisie CLASSEMENT'!$C$8:$H$252,6,FALSE),"")</f>
        <v/>
      </c>
      <c r="K203" s="14" t="str">
        <f>'Edition Class Cat2'!J203</f>
        <v/>
      </c>
    </row>
    <row r="204" spans="1:11" hidden="1">
      <c r="A204">
        <f t="shared" si="3"/>
        <v>0</v>
      </c>
      <c r="B204" s="11" t="str">
        <f>'Edition Class Cat2'!B204</f>
        <v/>
      </c>
      <c r="C204" s="11">
        <f>'Edition Class Cat2'!D204</f>
        <v>0</v>
      </c>
      <c r="D204" s="61" t="str">
        <f>IF(LEN($B204)&gt;0,VLOOKUP($C204,Engagés!$C$10:$G$250,4,FALSE),"")</f>
        <v/>
      </c>
      <c r="E204" s="61" t="str">
        <f>IF(LEN($B204)&gt;0,VLOOKUP($C204,Engagés!$C$10:$G$250,5,FALSE),"")</f>
        <v/>
      </c>
      <c r="F204" s="12" t="str">
        <f>IF(LEN($B204)&gt;0,VLOOKUP($C204,Engagés!$C$10:$K$250,6,FALSE),"")</f>
        <v/>
      </c>
      <c r="G204" s="12" t="str">
        <f>IF(LEN($B204)&gt;0,VLOOKUP($C204,Engagés!$C$10:$K$250,7,FALSE),"")</f>
        <v/>
      </c>
      <c r="H204" s="12" t="str">
        <f>IF(LEN($B204)&gt;0,VLOOKUP($C204,Engagés!$C$10:$K$250,8,FALSE),"")</f>
        <v/>
      </c>
      <c r="I204" s="12" t="str">
        <f>IF(LEN($B204)&gt;0,VLOOKUP($C204,Engagés!$C$10:$K$250,9,FALSE),"")</f>
        <v/>
      </c>
      <c r="J204" s="13" t="str">
        <f>IF(LEN($B204)&gt;0,VLOOKUP($C204,'Saisie CLASSEMENT'!$C$8:$H$252,6,FALSE),"")</f>
        <v/>
      </c>
      <c r="K204" s="14" t="str">
        <f>'Edition Class Cat2'!J204</f>
        <v/>
      </c>
    </row>
    <row r="205" spans="1:11" hidden="1">
      <c r="A205">
        <f t="shared" si="3"/>
        <v>0</v>
      </c>
      <c r="B205" s="11" t="str">
        <f>'Edition Class Cat2'!B205</f>
        <v/>
      </c>
      <c r="C205" s="11">
        <f>'Edition Class Cat2'!D205</f>
        <v>0</v>
      </c>
      <c r="D205" s="61" t="str">
        <f>IF(LEN($B205)&gt;0,VLOOKUP($C205,Engagés!$C$10:$G$250,4,FALSE),"")</f>
        <v/>
      </c>
      <c r="E205" s="61" t="str">
        <f>IF(LEN($B205)&gt;0,VLOOKUP($C205,Engagés!$C$10:$G$250,5,FALSE),"")</f>
        <v/>
      </c>
      <c r="F205" s="12" t="str">
        <f>IF(LEN($B205)&gt;0,VLOOKUP($C205,Engagés!$C$10:$K$250,6,FALSE),"")</f>
        <v/>
      </c>
      <c r="G205" s="12" t="str">
        <f>IF(LEN($B205)&gt;0,VLOOKUP($C205,Engagés!$C$10:$K$250,7,FALSE),"")</f>
        <v/>
      </c>
      <c r="H205" s="12" t="str">
        <f>IF(LEN($B205)&gt;0,VLOOKUP($C205,Engagés!$C$10:$K$250,8,FALSE),"")</f>
        <v/>
      </c>
      <c r="I205" s="12" t="str">
        <f>IF(LEN($B205)&gt;0,VLOOKUP($C205,Engagés!$C$10:$K$250,9,FALSE),"")</f>
        <v/>
      </c>
      <c r="J205" s="13" t="str">
        <f>IF(LEN($B205)&gt;0,VLOOKUP($C205,'Saisie CLASSEMENT'!$C$8:$H$252,6,FALSE),"")</f>
        <v/>
      </c>
      <c r="K205" s="14" t="str">
        <f>'Edition Class Cat2'!J205</f>
        <v/>
      </c>
    </row>
    <row r="206" spans="1:11" hidden="1">
      <c r="H206" s="16"/>
    </row>
    <row r="207" spans="1:11" hidden="1">
      <c r="H207" s="16"/>
    </row>
    <row r="208" spans="1:11" hidden="1">
      <c r="H208" s="16"/>
    </row>
    <row r="209" spans="8:8" hidden="1">
      <c r="H209" s="16"/>
    </row>
    <row r="210" spans="8:8" hidden="1">
      <c r="H210" s="16"/>
    </row>
    <row r="211" spans="8:8" hidden="1">
      <c r="H211" s="16"/>
    </row>
    <row r="212" spans="8:8" hidden="1">
      <c r="H212" s="16"/>
    </row>
    <row r="213" spans="8:8" hidden="1">
      <c r="H213" s="16"/>
    </row>
    <row r="214" spans="8:8" hidden="1">
      <c r="H214" s="16"/>
    </row>
    <row r="215" spans="8:8" hidden="1">
      <c r="H215" s="16"/>
    </row>
    <row r="216" spans="8:8" hidden="1">
      <c r="H216" s="16"/>
    </row>
    <row r="217" spans="8:8" hidden="1">
      <c r="H217" s="16"/>
    </row>
    <row r="218" spans="8:8" hidden="1">
      <c r="H218" s="16"/>
    </row>
    <row r="219" spans="8:8" hidden="1">
      <c r="H219" s="16"/>
    </row>
    <row r="220" spans="8:8" hidden="1">
      <c r="H220" s="16"/>
    </row>
    <row r="221" spans="8:8">
      <c r="H221" s="16"/>
    </row>
    <row r="222" spans="8:8">
      <c r="H222" s="16"/>
    </row>
    <row r="223" spans="8:8">
      <c r="H223" s="16"/>
    </row>
    <row r="224" spans="8:8">
      <c r="H224" s="16"/>
    </row>
    <row r="225" spans="8:8">
      <c r="H225" s="16"/>
    </row>
    <row r="226" spans="8:8">
      <c r="H226" s="16"/>
    </row>
    <row r="227" spans="8:8">
      <c r="H227" s="16"/>
    </row>
    <row r="228" spans="8:8">
      <c r="H228" s="16"/>
    </row>
    <row r="229" spans="8:8">
      <c r="H229" s="16"/>
    </row>
    <row r="230" spans="8:8">
      <c r="H230" s="16"/>
    </row>
    <row r="231" spans="8:8">
      <c r="H231" s="16"/>
    </row>
    <row r="232" spans="8:8">
      <c r="H232" s="16"/>
    </row>
    <row r="233" spans="8:8">
      <c r="H233" s="16"/>
    </row>
    <row r="234" spans="8:8">
      <c r="H234" s="16"/>
    </row>
    <row r="235" spans="8:8">
      <c r="H235" s="16"/>
    </row>
    <row r="236" spans="8:8">
      <c r="H236" s="16"/>
    </row>
    <row r="237" spans="8:8">
      <c r="H237" s="16"/>
    </row>
    <row r="238" spans="8:8">
      <c r="H238" s="16"/>
    </row>
    <row r="239" spans="8:8">
      <c r="H239" s="16"/>
    </row>
    <row r="240" spans="8:8">
      <c r="H240" s="16"/>
    </row>
    <row r="241" spans="8:8">
      <c r="H241" s="16"/>
    </row>
    <row r="242" spans="8:8">
      <c r="H242" s="16"/>
    </row>
    <row r="243" spans="8:8">
      <c r="H243" s="16"/>
    </row>
    <row r="244" spans="8:8">
      <c r="H244" s="16"/>
    </row>
    <row r="245" spans="8:8">
      <c r="H245" s="16"/>
    </row>
    <row r="307" spans="2:2">
      <c r="B307" t="str">
        <f>IF('Saisie CLASSEMENT'!$C310&gt;0,'Saisie CLASSEMENT'!B310,"")</f>
        <v/>
      </c>
    </row>
    <row r="308" spans="2:2">
      <c r="B308" t="str">
        <f>IF('Saisie CLASSEMENT'!$C311&gt;0,'Saisie CLASSEMENT'!B311,"")</f>
        <v/>
      </c>
    </row>
    <row r="309" spans="2:2">
      <c r="B309" t="str">
        <f>IF('Saisie CLASSEMENT'!$C312&gt;0,'Saisie CLASSEMENT'!B312,"")</f>
        <v/>
      </c>
    </row>
    <row r="310" spans="2:2">
      <c r="B310" t="str">
        <f>IF('Saisie CLASSEMENT'!$C313&gt;0,'Saisie CLASSEMENT'!B313,"")</f>
        <v/>
      </c>
    </row>
    <row r="311" spans="2:2">
      <c r="B311" t="str">
        <f>IF('Saisie CLASSEMENT'!$C314&gt;0,'Saisie CLASSEMENT'!B314,"")</f>
        <v/>
      </c>
    </row>
    <row r="312" spans="2:2">
      <c r="B312" t="str">
        <f>IF('Saisie CLASSEMENT'!$C315&gt;0,'Saisie CLASSEMENT'!B315,"")</f>
        <v/>
      </c>
    </row>
    <row r="313" spans="2:2">
      <c r="B313" t="str">
        <f>IF('Saisie CLASSEMENT'!$C316&gt;0,'Saisie CLASSEMENT'!B316,"")</f>
        <v/>
      </c>
    </row>
    <row r="314" spans="2:2">
      <c r="B314" t="str">
        <f>IF('Saisie CLASSEMENT'!$C317&gt;0,'Saisie CLASSEMENT'!B317,"")</f>
        <v/>
      </c>
    </row>
    <row r="315" spans="2:2">
      <c r="B315" t="str">
        <f>IF('Saisie CLASSEMENT'!$C318&gt;0,'Saisie CLASSEMENT'!B318,"")</f>
        <v/>
      </c>
    </row>
    <row r="316" spans="2:2">
      <c r="B316" t="str">
        <f>IF('Saisie CLASSEMENT'!$C319&gt;0,'Saisie CLASSEMENT'!B319,"")</f>
        <v/>
      </c>
    </row>
    <row r="317" spans="2:2">
      <c r="B317" t="str">
        <f>IF('Saisie CLASSEMENT'!$C320&gt;0,'Saisie CLASSEMENT'!B320,"")</f>
        <v/>
      </c>
    </row>
    <row r="318" spans="2:2">
      <c r="B318" t="str">
        <f>IF('Saisie CLASSEMENT'!$C321&gt;0,'Saisie CLASSEMENT'!B321,"")</f>
        <v/>
      </c>
    </row>
    <row r="319" spans="2:2">
      <c r="B319" t="str">
        <f>IF('Saisie CLASSEMENT'!$C322&gt;0,'Saisie CLASSEMENT'!B322,"")</f>
        <v/>
      </c>
    </row>
    <row r="320" spans="2:2">
      <c r="B320" t="str">
        <f>IF('Saisie CLASSEMENT'!$C323&gt;0,'Saisie CLASSEMENT'!B323,"")</f>
        <v/>
      </c>
    </row>
    <row r="321" spans="2:2">
      <c r="B321" t="str">
        <f>IF('Saisie CLASSEMENT'!$C324&gt;0,'Saisie CLASSEMENT'!B324,"")</f>
        <v/>
      </c>
    </row>
    <row r="322" spans="2:2">
      <c r="B322" t="str">
        <f>IF('Saisie CLASSEMENT'!$C325&gt;0,'Saisie CLASSEMENT'!B325,"")</f>
        <v/>
      </c>
    </row>
    <row r="323" spans="2:2">
      <c r="B323" t="str">
        <f>IF('Saisie CLASSEMENT'!$C326&gt;0,'Saisie CLASSEMENT'!B326,"")</f>
        <v/>
      </c>
    </row>
    <row r="324" spans="2:2">
      <c r="B324" t="str">
        <f>IF('Saisie CLASSEMENT'!$C327&gt;0,'Saisie CLASSEMENT'!B327,"")</f>
        <v/>
      </c>
    </row>
    <row r="325" spans="2:2">
      <c r="B325" t="str">
        <f>IF('Saisie CLASSEMENT'!$C328&gt;0,'Saisie CLASSEMENT'!B328,"")</f>
        <v/>
      </c>
    </row>
    <row r="326" spans="2:2">
      <c r="B326" t="str">
        <f>IF('Saisie CLASSEMENT'!$C329&gt;0,'Saisie CLASSEMENT'!B329,"")</f>
        <v/>
      </c>
    </row>
    <row r="327" spans="2:2">
      <c r="B327" t="str">
        <f>IF('Saisie CLASSEMENT'!$C330&gt;0,'Saisie CLASSEMENT'!B330,"")</f>
        <v/>
      </c>
    </row>
    <row r="328" spans="2:2">
      <c r="B328" t="str">
        <f>IF('Saisie CLASSEMENT'!$C331&gt;0,'Saisie CLASSEMENT'!B331,"")</f>
        <v/>
      </c>
    </row>
    <row r="329" spans="2:2">
      <c r="B329" t="str">
        <f>IF('Saisie CLASSEMENT'!$C332&gt;0,'Saisie CLASSEMENT'!B332,"")</f>
        <v/>
      </c>
    </row>
    <row r="330" spans="2:2">
      <c r="B330" t="str">
        <f>IF('Saisie CLASSEMENT'!$C333&gt;0,'Saisie CLASSEMENT'!B333,"")</f>
        <v/>
      </c>
    </row>
    <row r="331" spans="2:2">
      <c r="B331" t="str">
        <f>IF('Saisie CLASSEMENT'!$C334&gt;0,'Saisie CLASSEMENT'!B334,"")</f>
        <v/>
      </c>
    </row>
    <row r="332" spans="2:2">
      <c r="B332" t="str">
        <f>IF('Saisie CLASSEMENT'!$C335&gt;0,'Saisie CLASSEMENT'!B335,"")</f>
        <v/>
      </c>
    </row>
    <row r="333" spans="2:2">
      <c r="B333" t="str">
        <f>IF('Saisie CLASSEMENT'!$C336&gt;0,'Saisie CLASSEMENT'!B336,"")</f>
        <v/>
      </c>
    </row>
    <row r="334" spans="2:2">
      <c r="B334" t="str">
        <f>IF('Saisie CLASSEMENT'!$C337&gt;0,'Saisie CLASSEMENT'!B337,"")</f>
        <v/>
      </c>
    </row>
    <row r="335" spans="2:2">
      <c r="B335" t="str">
        <f>IF('Saisie CLASSEMENT'!$C338&gt;0,'Saisie CLASSEMENT'!B338,"")</f>
        <v/>
      </c>
    </row>
    <row r="336" spans="2:2">
      <c r="B336" t="str">
        <f>IF('Saisie CLASSEMENT'!$C339&gt;0,'Saisie CLASSEMENT'!B339,"")</f>
        <v/>
      </c>
    </row>
    <row r="337" spans="2:2">
      <c r="B337" t="str">
        <f>IF('Saisie CLASSEMENT'!$C340&gt;0,'Saisie CLASSEMENT'!B340,"")</f>
        <v/>
      </c>
    </row>
    <row r="338" spans="2:2">
      <c r="B338" t="str">
        <f>IF('Saisie CLASSEMENT'!$C341&gt;0,'Saisie CLASSEMENT'!B341,"")</f>
        <v/>
      </c>
    </row>
    <row r="339" spans="2:2">
      <c r="B339" t="str">
        <f>IF('Saisie CLASSEMENT'!$C342&gt;0,'Saisie CLASSEMENT'!B342,"")</f>
        <v/>
      </c>
    </row>
    <row r="340" spans="2:2">
      <c r="B340" t="str">
        <f>IF('Saisie CLASSEMENT'!$C343&gt;0,'Saisie CLASSEMENT'!B343,"")</f>
        <v/>
      </c>
    </row>
    <row r="341" spans="2:2">
      <c r="B341" t="str">
        <f>IF('Saisie CLASSEMENT'!$C344&gt;0,'Saisie CLASSEMENT'!B344,"")</f>
        <v/>
      </c>
    </row>
    <row r="342" spans="2:2">
      <c r="B342" t="str">
        <f>IF('Saisie CLASSEMENT'!$C345&gt;0,'Saisie CLASSEMENT'!B345,"")</f>
        <v/>
      </c>
    </row>
    <row r="343" spans="2:2">
      <c r="B343" t="str">
        <f>IF('Saisie CLASSEMENT'!$C346&gt;0,'Saisie CLASSEMENT'!B346,"")</f>
        <v/>
      </c>
    </row>
    <row r="344" spans="2:2">
      <c r="B344" t="str">
        <f>IF('Saisie CLASSEMENT'!$C347&gt;0,'Saisie CLASSEMENT'!B347,"")</f>
        <v/>
      </c>
    </row>
    <row r="345" spans="2:2">
      <c r="B345" t="str">
        <f>IF('Saisie CLASSEMENT'!$C348&gt;0,'Saisie CLASSEMENT'!B348,"")</f>
        <v/>
      </c>
    </row>
    <row r="346" spans="2:2">
      <c r="B346" t="str">
        <f>IF('Saisie CLASSEMENT'!$C349&gt;0,'Saisie CLASSEMENT'!B349,"")</f>
        <v/>
      </c>
    </row>
    <row r="347" spans="2:2">
      <c r="B347" t="str">
        <f>IF('Saisie CLASSEMENT'!$C350&gt;0,'Saisie CLASSEMENT'!B350,"")</f>
        <v/>
      </c>
    </row>
    <row r="348" spans="2:2">
      <c r="B348" t="str">
        <f>IF('Saisie CLASSEMENT'!$C351&gt;0,'Saisie CLASSEMENT'!B351,"")</f>
        <v/>
      </c>
    </row>
    <row r="349" spans="2:2">
      <c r="B349" t="str">
        <f>IF('Saisie CLASSEMENT'!$C352&gt;0,'Saisie CLASSEMENT'!B352,"")</f>
        <v/>
      </c>
    </row>
    <row r="350" spans="2:2">
      <c r="B350" t="str">
        <f>IF('Saisie CLASSEMENT'!$C353&gt;0,'Saisie CLASSEMENT'!B353,"")</f>
        <v/>
      </c>
    </row>
    <row r="351" spans="2:2">
      <c r="B351" t="str">
        <f>IF('Saisie CLASSEMENT'!$C354&gt;0,'Saisie CLASSEMENT'!B354,"")</f>
        <v/>
      </c>
    </row>
    <row r="352" spans="2:2">
      <c r="B352" t="str">
        <f>IF('Saisie CLASSEMENT'!$C355&gt;0,'Saisie CLASSEMENT'!B355,"")</f>
        <v/>
      </c>
    </row>
    <row r="353" spans="2:2">
      <c r="B353" t="str">
        <f>IF('Saisie CLASSEMENT'!$C356&gt;0,'Saisie CLASSEMENT'!B356,"")</f>
        <v/>
      </c>
    </row>
    <row r="354" spans="2:2">
      <c r="B354" t="str">
        <f>IF('Saisie CLASSEMENT'!$C357&gt;0,'Saisie CLASSEMENT'!B357,"")</f>
        <v/>
      </c>
    </row>
    <row r="355" spans="2:2">
      <c r="B355" t="str">
        <f>IF('Saisie CLASSEMENT'!$C358&gt;0,'Saisie CLASSEMENT'!B358,"")</f>
        <v/>
      </c>
    </row>
    <row r="356" spans="2:2">
      <c r="B356" t="str">
        <f>IF('Saisie CLASSEMENT'!$C359&gt;0,'Saisie CLASSEMENT'!B359,"")</f>
        <v/>
      </c>
    </row>
    <row r="357" spans="2:2">
      <c r="B357" t="str">
        <f>IF('Saisie CLASSEMENT'!$C360&gt;0,'Saisie CLASSEMENT'!B360,"")</f>
        <v/>
      </c>
    </row>
    <row r="358" spans="2:2">
      <c r="B358" t="str">
        <f>IF('Saisie CLASSEMENT'!$C361&gt;0,'Saisie CLASSEMENT'!B361,"")</f>
        <v/>
      </c>
    </row>
    <row r="359" spans="2:2">
      <c r="B359" t="str">
        <f>IF('Saisie CLASSEMENT'!$C362&gt;0,'Saisie CLASSEMENT'!B362,"")</f>
        <v/>
      </c>
    </row>
    <row r="360" spans="2:2">
      <c r="B360" t="str">
        <f>IF('Saisie CLASSEMENT'!$C363&gt;0,'Saisie CLASSEMENT'!B363,"")</f>
        <v/>
      </c>
    </row>
    <row r="361" spans="2:2">
      <c r="B361" t="str">
        <f>IF('Saisie CLASSEMENT'!$C364&gt;0,'Saisie CLASSEMENT'!B364,"")</f>
        <v/>
      </c>
    </row>
    <row r="362" spans="2:2">
      <c r="B362" t="str">
        <f>IF('Saisie CLASSEMENT'!$C365&gt;0,'Saisie CLASSEMENT'!B365,"")</f>
        <v/>
      </c>
    </row>
    <row r="363" spans="2:2">
      <c r="B363" t="str">
        <f>IF('Saisie CLASSEMENT'!$C366&gt;0,'Saisie CLASSEMENT'!B366,"")</f>
        <v/>
      </c>
    </row>
    <row r="364" spans="2:2">
      <c r="B364" t="str">
        <f>IF('Saisie CLASSEMENT'!$C367&gt;0,'Saisie CLASSEMENT'!B367,"")</f>
        <v/>
      </c>
    </row>
    <row r="365" spans="2:2">
      <c r="B365" t="str">
        <f>IF('Saisie CLASSEMENT'!$C368&gt;0,'Saisie CLASSEMENT'!B368,"")</f>
        <v/>
      </c>
    </row>
    <row r="366" spans="2:2">
      <c r="B366" t="str">
        <f>IF('Saisie CLASSEMENT'!$C369&gt;0,'Saisie CLASSEMENT'!B369,"")</f>
        <v/>
      </c>
    </row>
    <row r="367" spans="2:2">
      <c r="B367" t="str">
        <f>IF('Saisie CLASSEMENT'!$C370&gt;0,'Saisie CLASSEMENT'!B370,"")</f>
        <v/>
      </c>
    </row>
    <row r="368" spans="2:2">
      <c r="B368" t="str">
        <f>IF('Saisie CLASSEMENT'!$C371&gt;0,'Saisie CLASSEMENT'!B371,"")</f>
        <v/>
      </c>
    </row>
    <row r="369" spans="2:2">
      <c r="B369" t="str">
        <f>IF('Saisie CLASSEMENT'!$C372&gt;0,'Saisie CLASSEMENT'!B372,"")</f>
        <v/>
      </c>
    </row>
    <row r="370" spans="2:2">
      <c r="B370" t="str">
        <f>IF('Saisie CLASSEMENT'!$C373&gt;0,'Saisie CLASSEMENT'!B373,"")</f>
        <v/>
      </c>
    </row>
    <row r="371" spans="2:2">
      <c r="B371" t="str">
        <f>IF('Saisie CLASSEMENT'!$C374&gt;0,'Saisie CLASSEMENT'!B374,"")</f>
        <v/>
      </c>
    </row>
    <row r="372" spans="2:2">
      <c r="B372" t="str">
        <f>IF('Saisie CLASSEMENT'!$C375&gt;0,'Saisie CLASSEMENT'!B375,"")</f>
        <v/>
      </c>
    </row>
    <row r="373" spans="2:2">
      <c r="B373" t="str">
        <f>IF('Saisie CLASSEMENT'!$C376&gt;0,'Saisie CLASSEMENT'!B376,"")</f>
        <v/>
      </c>
    </row>
    <row r="374" spans="2:2">
      <c r="B374" t="str">
        <f>IF('Saisie CLASSEMENT'!$C377&gt;0,'Saisie CLASSEMENT'!B377,"")</f>
        <v/>
      </c>
    </row>
    <row r="375" spans="2:2">
      <c r="B375" t="str">
        <f>IF('Saisie CLASSEMENT'!$C378&gt;0,'Saisie CLASSEMENT'!B378,"")</f>
        <v/>
      </c>
    </row>
    <row r="376" spans="2:2">
      <c r="B376" t="str">
        <f>IF('Saisie CLASSEMENT'!$C379&gt;0,'Saisie CLASSEMENT'!B379,"")</f>
        <v/>
      </c>
    </row>
    <row r="377" spans="2:2">
      <c r="B377" t="str">
        <f>IF('Saisie CLASSEMENT'!$C380&gt;0,'Saisie CLASSEMENT'!B380,"")</f>
        <v/>
      </c>
    </row>
    <row r="378" spans="2:2">
      <c r="B378" t="str">
        <f>IF('Saisie CLASSEMENT'!$C381&gt;0,'Saisie CLASSEMENT'!B381,"")</f>
        <v/>
      </c>
    </row>
    <row r="379" spans="2:2">
      <c r="B379" t="str">
        <f>IF('Saisie CLASSEMENT'!$C382&gt;0,'Saisie CLASSEMENT'!B382,"")</f>
        <v/>
      </c>
    </row>
    <row r="380" spans="2:2">
      <c r="B380" t="str">
        <f>IF('Saisie CLASSEMENT'!$C383&gt;0,'Saisie CLASSEMENT'!B383,"")</f>
        <v/>
      </c>
    </row>
    <row r="381" spans="2:2">
      <c r="B381" t="str">
        <f>IF('Saisie CLASSEMENT'!$C384&gt;0,'Saisie CLASSEMENT'!B384,"")</f>
        <v/>
      </c>
    </row>
    <row r="382" spans="2:2">
      <c r="B382" t="str">
        <f>IF('Saisie CLASSEMENT'!$C385&gt;0,'Saisie CLASSEMENT'!B385,"")</f>
        <v/>
      </c>
    </row>
    <row r="383" spans="2:2">
      <c r="B383" t="str">
        <f>IF('Saisie CLASSEMENT'!$C386&gt;0,'Saisie CLASSEMENT'!B386,"")</f>
        <v/>
      </c>
    </row>
    <row r="384" spans="2:2">
      <c r="B384" t="str">
        <f>IF('Saisie CLASSEMENT'!$C387&gt;0,'Saisie CLASSEMENT'!B387,"")</f>
        <v/>
      </c>
    </row>
    <row r="385" spans="2:2">
      <c r="B385" t="str">
        <f>IF('Saisie CLASSEMENT'!$C388&gt;0,'Saisie CLASSEMENT'!B388,"")</f>
        <v/>
      </c>
    </row>
    <row r="386" spans="2:2">
      <c r="B386" t="str">
        <f>IF('Saisie CLASSEMENT'!$C389&gt;0,'Saisie CLASSEMENT'!B389,"")</f>
        <v/>
      </c>
    </row>
    <row r="387" spans="2:2">
      <c r="B387" t="str">
        <f>IF('Saisie CLASSEMENT'!$C390&gt;0,'Saisie CLASSEMENT'!B390,"")</f>
        <v/>
      </c>
    </row>
    <row r="388" spans="2:2">
      <c r="B388" t="str">
        <f>IF('Saisie CLASSEMENT'!$C391&gt;0,'Saisie CLASSEMENT'!B391,"")</f>
        <v/>
      </c>
    </row>
    <row r="389" spans="2:2">
      <c r="B389" t="str">
        <f>IF('Saisie CLASSEMENT'!$C392&gt;0,'Saisie CLASSEMENT'!B392,"")</f>
        <v/>
      </c>
    </row>
  </sheetData>
  <sheetProtection password="EFB0" sheet="1" objects="1" scenarios="1" selectLockedCells="1"/>
  <mergeCells count="4">
    <mergeCell ref="B2:K2"/>
    <mergeCell ref="B3:K3"/>
    <mergeCell ref="B4:I4"/>
    <mergeCell ref="B1:K1"/>
  </mergeCells>
  <phoneticPr fontId="0" type="noConversion"/>
  <printOptions horizontalCentered="1"/>
  <pageMargins left="0.15748031496062992" right="0.15748031496062992" top="0.70866141732283472" bottom="0.6692913385826772" header="0.27559055118110237" footer="0.51181102362204722"/>
  <pageSetup paperSize="9" scale="64" orientation="portrait" horizontalDpi="4294967295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31">
    <tabColor rgb="FFFFFF00"/>
    <pageSetUpPr fitToPage="1"/>
  </sheetPr>
  <dimension ref="A1:L389"/>
  <sheetViews>
    <sheetView showGridLines="0" showZeros="0" topLeftCell="B1" zoomScale="90" zoomScaleNormal="90" workbookViewId="0">
      <selection activeCell="A2" sqref="A2:A220"/>
    </sheetView>
  </sheetViews>
  <sheetFormatPr baseColWidth="10" defaultColWidth="11.44140625" defaultRowHeight="13.2"/>
  <cols>
    <col min="1" max="1" width="11.44140625" hidden="1" customWidth="1"/>
    <col min="2" max="2" width="7.5546875" customWidth="1"/>
    <col min="3" max="3" width="9.44140625" style="15" customWidth="1"/>
    <col min="4" max="4" width="16" style="1" customWidth="1"/>
    <col min="5" max="5" width="17.88671875" style="1" customWidth="1"/>
    <col min="6" max="6" width="5.6640625" bestFit="1" customWidth="1"/>
    <col min="7" max="7" width="9" bestFit="1" customWidth="1"/>
    <col min="8" max="8" width="29.88671875" style="1" bestFit="1" customWidth="1"/>
    <col min="9" max="9" width="11" bestFit="1" customWidth="1"/>
    <col min="10" max="10" width="9" bestFit="1" customWidth="1"/>
    <col min="11" max="11" width="9.5546875" hidden="1" customWidth="1"/>
  </cols>
  <sheetData>
    <row r="1" spans="1:12" ht="15.75" customHeight="1">
      <c r="A1">
        <v>220</v>
      </c>
      <c r="B1" s="825" t="str">
        <f>'Données épreuves'!B15</f>
        <v/>
      </c>
      <c r="C1" s="825"/>
      <c r="D1" s="825"/>
      <c r="E1" s="825"/>
      <c r="F1" s="825"/>
      <c r="G1" s="825"/>
      <c r="H1" s="825"/>
      <c r="I1" s="825"/>
      <c r="J1" s="825"/>
      <c r="K1" s="825"/>
      <c r="L1" s="825"/>
    </row>
    <row r="2" spans="1:12" ht="15.75" customHeight="1">
      <c r="A2">
        <v>10</v>
      </c>
      <c r="B2" s="825" t="str">
        <f>'Edition Class Cat Age'!B2</f>
        <v>Classement Catégorie Age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</row>
    <row r="3" spans="1:12" ht="15.75" customHeight="1">
      <c r="A3">
        <v>1</v>
      </c>
      <c r="B3" s="826" t="str">
        <f>'Edition Class Cat Age'!B3</f>
        <v xml:space="preserve">ESP   </v>
      </c>
      <c r="C3" s="826"/>
      <c r="D3" s="826"/>
      <c r="E3" s="826"/>
      <c r="F3" s="826"/>
      <c r="G3" s="826"/>
      <c r="H3" s="826"/>
      <c r="I3" s="826"/>
      <c r="J3" s="826"/>
      <c r="K3" s="826"/>
      <c r="L3" s="826"/>
    </row>
    <row r="4" spans="1:12" ht="15.75" customHeight="1" thickBot="1">
      <c r="A4">
        <v>1</v>
      </c>
      <c r="B4" s="823" t="str">
        <f>CONCATENATE("Organisateur : ",'Données épreuves'!B20)</f>
        <v xml:space="preserve">Organisateur : </v>
      </c>
      <c r="C4" s="823"/>
      <c r="D4" s="823"/>
      <c r="E4" s="823"/>
      <c r="F4" s="823"/>
      <c r="G4" s="823"/>
      <c r="H4" s="823"/>
      <c r="I4" s="823"/>
      <c r="J4" s="528"/>
      <c r="K4" s="333"/>
    </row>
    <row r="5" spans="1:12" ht="23.25" customHeight="1" thickBot="1">
      <c r="A5">
        <v>1</v>
      </c>
      <c r="B5" s="26" t="s">
        <v>131</v>
      </c>
      <c r="C5" s="26" t="s">
        <v>129</v>
      </c>
      <c r="D5" s="28" t="s">
        <v>333</v>
      </c>
      <c r="E5" s="27" t="s">
        <v>60</v>
      </c>
      <c r="F5" s="27" t="s">
        <v>58</v>
      </c>
      <c r="G5" s="27" t="s">
        <v>59</v>
      </c>
      <c r="H5" s="28" t="s">
        <v>132</v>
      </c>
      <c r="I5" s="27" t="s">
        <v>61</v>
      </c>
      <c r="J5" s="28" t="s">
        <v>375</v>
      </c>
      <c r="K5" s="26" t="s">
        <v>133</v>
      </c>
      <c r="L5" s="26" t="s">
        <v>134</v>
      </c>
    </row>
    <row r="6" spans="1:12" hidden="1">
      <c r="A6">
        <f>IF(LEN(B6)&gt;0,1,0)</f>
        <v>0</v>
      </c>
      <c r="B6" s="11" t="str">
        <f>'Edition Class Cat Age'!B6</f>
        <v/>
      </c>
      <c r="C6" s="11">
        <f>'Edition Class Cat Age'!D6</f>
        <v>0</v>
      </c>
      <c r="D6" s="61" t="str">
        <f>IF(LEN($B6)&gt;0,VLOOKUP($C6,Engagés!$C$10:$G$250,4,FALSE),"")</f>
        <v/>
      </c>
      <c r="E6" s="61" t="str">
        <f>IF(LEN($B6)&gt;0,VLOOKUP($C6,Engagés!$C$10:$G$250,5,FALSE),"")</f>
        <v/>
      </c>
      <c r="F6" s="12" t="str">
        <f>IF(LEN($B6)&gt;0,VLOOKUP($C6,Engagés!$C$10:$K$250,6,FALSE),"")</f>
        <v/>
      </c>
      <c r="G6" s="12" t="str">
        <f>IF(LEN($B6)&gt;0,VLOOKUP($C6,Engagés!$C$10:$K$250,7,FALSE),"")</f>
        <v/>
      </c>
      <c r="H6" s="12" t="str">
        <f>IF(LEN($B6)&gt;0,VLOOKUP($C6,Engagés!$C$10:$K$250,8,FALSE),"")</f>
        <v/>
      </c>
      <c r="I6" s="12" t="str">
        <f>IF(LEN($B6)&gt;0,VLOOKUP($C6,Engagés!$C$10:$K$250,9,FALSE),"")</f>
        <v/>
      </c>
      <c r="J6" s="12" t="str">
        <f>IF(LEN($B6)&gt;0,VLOOKUP($C6,Engagés!$C$10:$N$250,11,FALSE),"")</f>
        <v/>
      </c>
      <c r="K6" s="13" t="str">
        <f>IF(LEN($B6)&gt;0,VLOOKUP($C6,'Saisie CLASSEMENT'!$C$8:$H$252,6,FALSE),"")</f>
        <v/>
      </c>
      <c r="L6" s="14" t="str">
        <f>K6</f>
        <v/>
      </c>
    </row>
    <row r="7" spans="1:12" hidden="1">
      <c r="A7">
        <f t="shared" ref="A7:A70" si="0">IF(LEN(B7)&gt;0,1,0)</f>
        <v>0</v>
      </c>
      <c r="B7" s="11" t="str">
        <f>'Edition Class Cat Age'!B7</f>
        <v/>
      </c>
      <c r="C7" s="11">
        <f>'Edition Class Cat Age'!D7</f>
        <v>0</v>
      </c>
      <c r="D7" s="61" t="str">
        <f>IF(LEN($B7)&gt;0,VLOOKUP($C7,Engagés!$C$10:$G$250,4,FALSE),"")</f>
        <v/>
      </c>
      <c r="E7" s="61" t="str">
        <f>IF(LEN($B7)&gt;0,VLOOKUP($C7,Engagés!$C$10:$G$250,5,FALSE),"")</f>
        <v/>
      </c>
      <c r="F7" s="12" t="str">
        <f>IF(LEN($B7)&gt;0,VLOOKUP($C7,Engagés!$C$10:$K$250,6,FALSE),"")</f>
        <v/>
      </c>
      <c r="G7" s="12" t="str">
        <f>IF(LEN($B7)&gt;0,VLOOKUP($C7,Engagés!$C$10:$K$250,7,FALSE),"")</f>
        <v/>
      </c>
      <c r="H7" s="12" t="str">
        <f>IF(LEN($B7)&gt;0,VLOOKUP($C7,Engagés!$C$10:$K$250,8,FALSE),"")</f>
        <v/>
      </c>
      <c r="I7" s="12" t="str">
        <f>IF(LEN($B7)&gt;0,VLOOKUP($C7,Engagés!$C$10:$K$250,9,FALSE),"")</f>
        <v/>
      </c>
      <c r="J7" s="12" t="str">
        <f>IF(LEN($B7)&gt;0,VLOOKUP($C7,Engagés!$C$10:$N$250,11,FALSE),"")</f>
        <v/>
      </c>
      <c r="K7" s="13" t="str">
        <f>IF(LEN($B7)&gt;0,VLOOKUP($C7,'Saisie CLASSEMENT'!$C$8:$H$252,6,FALSE),"")</f>
        <v/>
      </c>
      <c r="L7" s="14" t="str">
        <f>'Edition Class Cat Age'!J7</f>
        <v/>
      </c>
    </row>
    <row r="8" spans="1:12" hidden="1">
      <c r="A8">
        <f t="shared" si="0"/>
        <v>0</v>
      </c>
      <c r="B8" s="11" t="str">
        <f>'Edition Class Cat Age'!B8</f>
        <v/>
      </c>
      <c r="C8" s="11">
        <f>'Edition Class Cat Age'!D8</f>
        <v>0</v>
      </c>
      <c r="D8" s="61" t="str">
        <f>IF(LEN($B8)&gt;0,VLOOKUP($C8,Engagés!$C$10:$G$250,4,FALSE),"")</f>
        <v/>
      </c>
      <c r="E8" s="61" t="str">
        <f>IF(LEN($B8)&gt;0,VLOOKUP($C8,Engagés!$C$10:$G$250,5,FALSE),"")</f>
        <v/>
      </c>
      <c r="F8" s="12" t="str">
        <f>IF(LEN($B8)&gt;0,VLOOKUP($C8,Engagés!$C$10:$K$250,6,FALSE),"")</f>
        <v/>
      </c>
      <c r="G8" s="12" t="str">
        <f>IF(LEN($B8)&gt;0,VLOOKUP($C8,Engagés!$C$10:$K$250,7,FALSE),"")</f>
        <v/>
      </c>
      <c r="H8" s="12" t="str">
        <f>IF(LEN($B8)&gt;0,VLOOKUP($C8,Engagés!$C$10:$K$250,8,FALSE),"")</f>
        <v/>
      </c>
      <c r="I8" s="12" t="str">
        <f>IF(LEN($B8)&gt;0,VLOOKUP($C8,Engagés!$C$10:$K$250,9,FALSE),"")</f>
        <v/>
      </c>
      <c r="J8" s="12" t="str">
        <f>IF(LEN($B8)&gt;0,VLOOKUP($C8,Engagés!$C$10:$N$250,11,FALSE),"")</f>
        <v/>
      </c>
      <c r="K8" s="13" t="str">
        <f>IF(LEN($B8)&gt;0,VLOOKUP($C8,'Saisie CLASSEMENT'!$C$8:$H$252,6,FALSE),"")</f>
        <v/>
      </c>
      <c r="L8" s="14" t="str">
        <f>'Edition Class Cat Age'!J8</f>
        <v/>
      </c>
    </row>
    <row r="9" spans="1:12" hidden="1">
      <c r="A9">
        <f t="shared" si="0"/>
        <v>0</v>
      </c>
      <c r="B9" s="11" t="str">
        <f>'Edition Class Cat Age'!B9</f>
        <v/>
      </c>
      <c r="C9" s="11">
        <f>'Edition Class Cat Age'!D9</f>
        <v>0</v>
      </c>
      <c r="D9" s="61" t="str">
        <f>IF(LEN($B9)&gt;0,VLOOKUP($C9,Engagés!$C$10:$G$250,4,FALSE),"")</f>
        <v/>
      </c>
      <c r="E9" s="61" t="str">
        <f>IF(LEN($B9)&gt;0,VLOOKUP($C9,Engagés!$C$10:$G$250,5,FALSE),"")</f>
        <v/>
      </c>
      <c r="F9" s="12" t="str">
        <f>IF(LEN($B9)&gt;0,VLOOKUP($C9,Engagés!$C$10:$K$250,6,FALSE),"")</f>
        <v/>
      </c>
      <c r="G9" s="12" t="str">
        <f>IF(LEN($B9)&gt;0,VLOOKUP($C9,Engagés!$C$10:$K$250,7,FALSE),"")</f>
        <v/>
      </c>
      <c r="H9" s="12" t="str">
        <f>IF(LEN($B9)&gt;0,VLOOKUP($C9,Engagés!$C$10:$K$250,8,FALSE),"")</f>
        <v/>
      </c>
      <c r="I9" s="12" t="str">
        <f>IF(LEN($B9)&gt;0,VLOOKUP($C9,Engagés!$C$10:$K$250,9,FALSE),"")</f>
        <v/>
      </c>
      <c r="J9" s="12" t="str">
        <f>IF(LEN($B9)&gt;0,VLOOKUP($C9,Engagés!$C$10:$N$250,11,FALSE),"")</f>
        <v/>
      </c>
      <c r="K9" s="13" t="str">
        <f>IF(LEN($B9)&gt;0,VLOOKUP($C9,'Saisie CLASSEMENT'!$C$8:$H$252,6,FALSE),"")</f>
        <v/>
      </c>
      <c r="L9" s="14" t="str">
        <f>'Edition Class Cat Age'!J9</f>
        <v/>
      </c>
    </row>
    <row r="10" spans="1:12" hidden="1">
      <c r="A10">
        <f t="shared" si="0"/>
        <v>0</v>
      </c>
      <c r="B10" s="11" t="str">
        <f>'Edition Class Cat Age'!B10</f>
        <v/>
      </c>
      <c r="C10" s="11">
        <f>'Edition Class Cat Age'!D10</f>
        <v>0</v>
      </c>
      <c r="D10" s="61" t="str">
        <f>IF(LEN($B10)&gt;0,VLOOKUP($C10,Engagés!$C$10:$G$250,4,FALSE),"")</f>
        <v/>
      </c>
      <c r="E10" s="61" t="str">
        <f>IF(LEN($B10)&gt;0,VLOOKUP($C10,Engagés!$C$10:$G$250,5,FALSE),"")</f>
        <v/>
      </c>
      <c r="F10" s="12" t="str">
        <f>IF(LEN($B10)&gt;0,VLOOKUP($C10,Engagés!$C$10:$K$250,6,FALSE),"")</f>
        <v/>
      </c>
      <c r="G10" s="12" t="str">
        <f>IF(LEN($B10)&gt;0,VLOOKUP($C10,Engagés!$C$10:$K$250,7,FALSE),"")</f>
        <v/>
      </c>
      <c r="H10" s="12" t="str">
        <f>IF(LEN($B10)&gt;0,VLOOKUP($C10,Engagés!$C$10:$K$250,8,FALSE),"")</f>
        <v/>
      </c>
      <c r="I10" s="12" t="str">
        <f>IF(LEN($B10)&gt;0,VLOOKUP($C10,Engagés!$C$10:$K$250,9,FALSE),"")</f>
        <v/>
      </c>
      <c r="J10" s="12" t="str">
        <f>IF(LEN($B10)&gt;0,VLOOKUP($C10,Engagés!$C$10:$N$250,11,FALSE),"")</f>
        <v/>
      </c>
      <c r="K10" s="13" t="str">
        <f>IF(LEN($B10)&gt;0,VLOOKUP($C10,'Saisie CLASSEMENT'!$C$8:$H$252,6,FALSE),"")</f>
        <v/>
      </c>
      <c r="L10" s="14" t="str">
        <f>'Edition Class Cat Age'!J10</f>
        <v/>
      </c>
    </row>
    <row r="11" spans="1:12" hidden="1">
      <c r="A11">
        <f t="shared" si="0"/>
        <v>0</v>
      </c>
      <c r="B11" s="11" t="str">
        <f>'Edition Class Cat Age'!B11</f>
        <v/>
      </c>
      <c r="C11" s="11">
        <f>'Edition Class Cat Age'!D11</f>
        <v>0</v>
      </c>
      <c r="D11" s="61" t="str">
        <f>IF(LEN($B11)&gt;0,VLOOKUP($C11,Engagés!$C$10:$G$250,4,FALSE),"")</f>
        <v/>
      </c>
      <c r="E11" s="61" t="str">
        <f>IF(LEN($B11)&gt;0,VLOOKUP($C11,Engagés!$C$10:$G$250,5,FALSE),"")</f>
        <v/>
      </c>
      <c r="F11" s="12" t="str">
        <f>IF(LEN($B11)&gt;0,VLOOKUP($C11,Engagés!$C$10:$K$250,6,FALSE),"")</f>
        <v/>
      </c>
      <c r="G11" s="12" t="str">
        <f>IF(LEN($B11)&gt;0,VLOOKUP($C11,Engagés!$C$10:$K$250,7,FALSE),"")</f>
        <v/>
      </c>
      <c r="H11" s="12" t="str">
        <f>IF(LEN($B11)&gt;0,VLOOKUP($C11,Engagés!$C$10:$K$250,8,FALSE),"")</f>
        <v/>
      </c>
      <c r="I11" s="12" t="str">
        <f>IF(LEN($B11)&gt;0,VLOOKUP($C11,Engagés!$C$10:$K$250,9,FALSE),"")</f>
        <v/>
      </c>
      <c r="J11" s="12" t="str">
        <f>IF(LEN($B11)&gt;0,VLOOKUP($C11,Engagés!$C$10:$N$250,11,FALSE),"")</f>
        <v/>
      </c>
      <c r="K11" s="13" t="str">
        <f>IF(LEN($B11)&gt;0,VLOOKUP($C11,'Saisie CLASSEMENT'!$C$8:$H$252,6,FALSE),"")</f>
        <v/>
      </c>
      <c r="L11" s="14" t="str">
        <f>'Edition Class Cat Age'!J11</f>
        <v/>
      </c>
    </row>
    <row r="12" spans="1:12" hidden="1">
      <c r="A12">
        <f t="shared" si="0"/>
        <v>0</v>
      </c>
      <c r="B12" s="11" t="str">
        <f>'Edition Class Cat Age'!B12</f>
        <v/>
      </c>
      <c r="C12" s="11">
        <f>'Edition Class Cat Age'!D12</f>
        <v>0</v>
      </c>
      <c r="D12" s="61" t="str">
        <f>IF(LEN($B12)&gt;0,VLOOKUP($C12,Engagés!$C$10:$G$250,4,FALSE),"")</f>
        <v/>
      </c>
      <c r="E12" s="61" t="str">
        <f>IF(LEN($B12)&gt;0,VLOOKUP($C12,Engagés!$C$10:$G$250,5,FALSE),"")</f>
        <v/>
      </c>
      <c r="F12" s="12" t="str">
        <f>IF(LEN($B12)&gt;0,VLOOKUP($C12,Engagés!$C$10:$K$250,6,FALSE),"")</f>
        <v/>
      </c>
      <c r="G12" s="12" t="str">
        <f>IF(LEN($B12)&gt;0,VLOOKUP($C12,Engagés!$C$10:$K$250,7,FALSE),"")</f>
        <v/>
      </c>
      <c r="H12" s="12" t="str">
        <f>IF(LEN($B12)&gt;0,VLOOKUP($C12,Engagés!$C$10:$K$250,8,FALSE),"")</f>
        <v/>
      </c>
      <c r="I12" s="12" t="str">
        <f>IF(LEN($B12)&gt;0,VLOOKUP($C12,Engagés!$C$10:$K$250,9,FALSE),"")</f>
        <v/>
      </c>
      <c r="J12" s="12" t="str">
        <f>IF(LEN($B12)&gt;0,VLOOKUP($C12,Engagés!$C$10:$N$250,11,FALSE),"")</f>
        <v/>
      </c>
      <c r="K12" s="13" t="str">
        <f>IF(LEN($B12)&gt;0,VLOOKUP($C12,'Saisie CLASSEMENT'!$C$8:$H$252,6,FALSE),"")</f>
        <v/>
      </c>
      <c r="L12" s="14" t="str">
        <f>'Edition Class Cat Age'!J12</f>
        <v/>
      </c>
    </row>
    <row r="13" spans="1:12" hidden="1">
      <c r="A13">
        <f t="shared" si="0"/>
        <v>0</v>
      </c>
      <c r="B13" s="11" t="str">
        <f>'Edition Class Cat Age'!B13</f>
        <v/>
      </c>
      <c r="C13" s="11">
        <f>'Edition Class Cat Age'!D13</f>
        <v>0</v>
      </c>
      <c r="D13" s="61" t="str">
        <f>IF(LEN($B13)&gt;0,VLOOKUP($C13,Engagés!$C$10:$G$250,4,FALSE),"")</f>
        <v/>
      </c>
      <c r="E13" s="61" t="str">
        <f>IF(LEN($B13)&gt;0,VLOOKUP($C13,Engagés!$C$10:$G$250,5,FALSE),"")</f>
        <v/>
      </c>
      <c r="F13" s="12" t="str">
        <f>IF(LEN($B13)&gt;0,VLOOKUP($C13,Engagés!$C$10:$K$250,6,FALSE),"")</f>
        <v/>
      </c>
      <c r="G13" s="12" t="str">
        <f>IF(LEN($B13)&gt;0,VLOOKUP($C13,Engagés!$C$10:$K$250,7,FALSE),"")</f>
        <v/>
      </c>
      <c r="H13" s="12" t="str">
        <f>IF(LEN($B13)&gt;0,VLOOKUP($C13,Engagés!$C$10:$K$250,8,FALSE),"")</f>
        <v/>
      </c>
      <c r="I13" s="12" t="str">
        <f>IF(LEN($B13)&gt;0,VLOOKUP($C13,Engagés!$C$10:$K$250,9,FALSE),"")</f>
        <v/>
      </c>
      <c r="J13" s="12" t="str">
        <f>IF(LEN($B13)&gt;0,VLOOKUP($C13,Engagés!$C$10:$N$250,11,FALSE),"")</f>
        <v/>
      </c>
      <c r="K13" s="13" t="str">
        <f>IF(LEN($B13)&gt;0,VLOOKUP($C13,'Saisie CLASSEMENT'!$C$8:$H$252,6,FALSE),"")</f>
        <v/>
      </c>
      <c r="L13" s="14" t="str">
        <f>'Edition Class Cat Age'!J13</f>
        <v/>
      </c>
    </row>
    <row r="14" spans="1:12" hidden="1">
      <c r="A14">
        <f t="shared" si="0"/>
        <v>0</v>
      </c>
      <c r="B14" s="11" t="str">
        <f>'Edition Class Cat Age'!B14</f>
        <v/>
      </c>
      <c r="C14" s="11">
        <f>'Edition Class Cat Age'!D14</f>
        <v>0</v>
      </c>
      <c r="D14" s="61" t="str">
        <f>IF(LEN($B14)&gt;0,VLOOKUP($C14,Engagés!$C$10:$G$250,4,FALSE),"")</f>
        <v/>
      </c>
      <c r="E14" s="61" t="str">
        <f>IF(LEN($B14)&gt;0,VLOOKUP($C14,Engagés!$C$10:$G$250,5,FALSE),"")</f>
        <v/>
      </c>
      <c r="F14" s="12" t="str">
        <f>IF(LEN($B14)&gt;0,VLOOKUP($C14,Engagés!$C$10:$K$250,6,FALSE),"")</f>
        <v/>
      </c>
      <c r="G14" s="12" t="str">
        <f>IF(LEN($B14)&gt;0,VLOOKUP($C14,Engagés!$C$10:$K$250,7,FALSE),"")</f>
        <v/>
      </c>
      <c r="H14" s="12" t="str">
        <f>IF(LEN($B14)&gt;0,VLOOKUP($C14,Engagés!$C$10:$K$250,8,FALSE),"")</f>
        <v/>
      </c>
      <c r="I14" s="12" t="str">
        <f>IF(LEN($B14)&gt;0,VLOOKUP($C14,Engagés!$C$10:$K$250,9,FALSE),"")</f>
        <v/>
      </c>
      <c r="J14" s="12" t="str">
        <f>IF(LEN($B14)&gt;0,VLOOKUP($C14,Engagés!$C$10:$N$250,11,FALSE),"")</f>
        <v/>
      </c>
      <c r="K14" s="13" t="str">
        <f>IF(LEN($B14)&gt;0,VLOOKUP($C14,'Saisie CLASSEMENT'!$C$8:$H$252,6,FALSE),"")</f>
        <v/>
      </c>
      <c r="L14" s="14" t="str">
        <f>'Edition Class Cat Age'!J14</f>
        <v/>
      </c>
    </row>
    <row r="15" spans="1:12" hidden="1">
      <c r="A15">
        <f t="shared" si="0"/>
        <v>0</v>
      </c>
      <c r="B15" s="11" t="str">
        <f>'Edition Class Cat Age'!B15</f>
        <v/>
      </c>
      <c r="C15" s="11">
        <f>'Edition Class Cat Age'!D15</f>
        <v>0</v>
      </c>
      <c r="D15" s="61" t="str">
        <f>IF(LEN($B15)&gt;0,VLOOKUP($C15,Engagés!$C$10:$G$250,4,FALSE),"")</f>
        <v/>
      </c>
      <c r="E15" s="61" t="str">
        <f>IF(LEN($B15)&gt;0,VLOOKUP($C15,Engagés!$C$10:$G$250,5,FALSE),"")</f>
        <v/>
      </c>
      <c r="F15" s="12" t="str">
        <f>IF(LEN($B15)&gt;0,VLOOKUP($C15,Engagés!$C$10:$K$250,6,FALSE),"")</f>
        <v/>
      </c>
      <c r="G15" s="12" t="str">
        <f>IF(LEN($B15)&gt;0,VLOOKUP($C15,Engagés!$C$10:$K$250,7,FALSE),"")</f>
        <v/>
      </c>
      <c r="H15" s="12" t="str">
        <f>IF(LEN($B15)&gt;0,VLOOKUP($C15,Engagés!$C$10:$K$250,8,FALSE),"")</f>
        <v/>
      </c>
      <c r="I15" s="12" t="str">
        <f>IF(LEN($B15)&gt;0,VLOOKUP($C15,Engagés!$C$10:$K$250,9,FALSE),"")</f>
        <v/>
      </c>
      <c r="J15" s="12" t="str">
        <f>IF(LEN($B15)&gt;0,VLOOKUP($C15,Engagés!$C$10:$N$250,11,FALSE),"")</f>
        <v/>
      </c>
      <c r="K15" s="13" t="str">
        <f>IF(LEN($B15)&gt;0,VLOOKUP($C15,'Saisie CLASSEMENT'!$C$8:$H$252,6,FALSE),"")</f>
        <v/>
      </c>
      <c r="L15" s="14" t="str">
        <f>'Edition Class Cat Age'!J15</f>
        <v/>
      </c>
    </row>
    <row r="16" spans="1:12" hidden="1">
      <c r="A16">
        <f t="shared" si="0"/>
        <v>0</v>
      </c>
      <c r="B16" s="11" t="str">
        <f>'Edition Class Cat Age'!B16</f>
        <v/>
      </c>
      <c r="C16" s="11">
        <f>'Edition Class Cat Age'!D16</f>
        <v>0</v>
      </c>
      <c r="D16" s="61" t="str">
        <f>IF(LEN($B16)&gt;0,VLOOKUP($C16,Engagés!$C$10:$G$250,4,FALSE),"")</f>
        <v/>
      </c>
      <c r="E16" s="61" t="str">
        <f>IF(LEN($B16)&gt;0,VLOOKUP($C16,Engagés!$C$10:$G$250,5,FALSE),"")</f>
        <v/>
      </c>
      <c r="F16" s="12" t="str">
        <f>IF(LEN($B16)&gt;0,VLOOKUP($C16,Engagés!$C$10:$K$250,6,FALSE),"")</f>
        <v/>
      </c>
      <c r="G16" s="12" t="str">
        <f>IF(LEN($B16)&gt;0,VLOOKUP($C16,Engagés!$C$10:$K$250,7,FALSE),"")</f>
        <v/>
      </c>
      <c r="H16" s="12" t="str">
        <f>IF(LEN($B16)&gt;0,VLOOKUP($C16,Engagés!$C$10:$K$250,8,FALSE),"")</f>
        <v/>
      </c>
      <c r="I16" s="12" t="str">
        <f>IF(LEN($B16)&gt;0,VLOOKUP($C16,Engagés!$C$10:$K$250,9,FALSE),"")</f>
        <v/>
      </c>
      <c r="J16" s="12" t="str">
        <f>IF(LEN($B16)&gt;0,VLOOKUP($C16,Engagés!$C$10:$N$250,11,FALSE),"")</f>
        <v/>
      </c>
      <c r="K16" s="13" t="str">
        <f>IF(LEN($B16)&gt;0,VLOOKUP($C16,'Saisie CLASSEMENT'!$C$8:$H$252,6,FALSE),"")</f>
        <v/>
      </c>
      <c r="L16" s="14" t="str">
        <f>'Edition Class Cat Age'!J16</f>
        <v/>
      </c>
    </row>
    <row r="17" spans="1:12" hidden="1">
      <c r="A17">
        <f t="shared" si="0"/>
        <v>0</v>
      </c>
      <c r="B17" s="11" t="str">
        <f>'Edition Class Cat Age'!B17</f>
        <v/>
      </c>
      <c r="C17" s="11">
        <f>'Edition Class Cat Age'!D17</f>
        <v>0</v>
      </c>
      <c r="D17" s="61" t="str">
        <f>IF(LEN($B17)&gt;0,VLOOKUP($C17,Engagés!$C$10:$G$250,4,FALSE),"")</f>
        <v/>
      </c>
      <c r="E17" s="61" t="str">
        <f>IF(LEN($B17)&gt;0,VLOOKUP($C17,Engagés!$C$10:$G$250,5,FALSE),"")</f>
        <v/>
      </c>
      <c r="F17" s="12" t="str">
        <f>IF(LEN($B17)&gt;0,VLOOKUP($C17,Engagés!$C$10:$K$250,6,FALSE),"")</f>
        <v/>
      </c>
      <c r="G17" s="12" t="str">
        <f>IF(LEN($B17)&gt;0,VLOOKUP($C17,Engagés!$C$10:$K$250,7,FALSE),"")</f>
        <v/>
      </c>
      <c r="H17" s="12" t="str">
        <f>IF(LEN($B17)&gt;0,VLOOKUP($C17,Engagés!$C$10:$K$250,8,FALSE),"")</f>
        <v/>
      </c>
      <c r="I17" s="12" t="str">
        <f>IF(LEN($B17)&gt;0,VLOOKUP($C17,Engagés!$C$10:$K$250,9,FALSE),"")</f>
        <v/>
      </c>
      <c r="J17" s="12" t="str">
        <f>IF(LEN($B17)&gt;0,VLOOKUP($C17,Engagés!$C$10:$N$250,11,FALSE),"")</f>
        <v/>
      </c>
      <c r="K17" s="13" t="str">
        <f>IF(LEN($B17)&gt;0,VLOOKUP($C17,'Saisie CLASSEMENT'!$C$8:$H$252,6,FALSE),"")</f>
        <v/>
      </c>
      <c r="L17" s="14" t="str">
        <f>'Edition Class Cat Age'!J17</f>
        <v/>
      </c>
    </row>
    <row r="18" spans="1:12" hidden="1">
      <c r="A18">
        <f t="shared" si="0"/>
        <v>0</v>
      </c>
      <c r="B18" s="11" t="str">
        <f>'Edition Class Cat Age'!B18</f>
        <v/>
      </c>
      <c r="C18" s="11">
        <f>'Edition Class Cat Age'!D18</f>
        <v>0</v>
      </c>
      <c r="D18" s="61" t="str">
        <f>IF(LEN($B18)&gt;0,VLOOKUP($C18,Engagés!$C$10:$G$250,4,FALSE),"")</f>
        <v/>
      </c>
      <c r="E18" s="61" t="str">
        <f>IF(LEN($B18)&gt;0,VLOOKUP($C18,Engagés!$C$10:$G$250,5,FALSE),"")</f>
        <v/>
      </c>
      <c r="F18" s="12" t="str">
        <f>IF(LEN($B18)&gt;0,VLOOKUP($C18,Engagés!$C$10:$K$250,6,FALSE),"")</f>
        <v/>
      </c>
      <c r="G18" s="12" t="str">
        <f>IF(LEN($B18)&gt;0,VLOOKUP($C18,Engagés!$C$10:$K$250,7,FALSE),"")</f>
        <v/>
      </c>
      <c r="H18" s="12" t="str">
        <f>IF(LEN($B18)&gt;0,VLOOKUP($C18,Engagés!$C$10:$K$250,8,FALSE),"")</f>
        <v/>
      </c>
      <c r="I18" s="12" t="str">
        <f>IF(LEN($B18)&gt;0,VLOOKUP($C18,Engagés!$C$10:$K$250,9,FALSE),"")</f>
        <v/>
      </c>
      <c r="J18" s="12" t="str">
        <f>IF(LEN($B18)&gt;0,VLOOKUP($C18,Engagés!$C$10:$N$250,11,FALSE),"")</f>
        <v/>
      </c>
      <c r="K18" s="13" t="str">
        <f>IF(LEN($B18)&gt;0,VLOOKUP($C18,'Saisie CLASSEMENT'!$C$8:$H$252,6,FALSE),"")</f>
        <v/>
      </c>
      <c r="L18" s="14" t="str">
        <f>'Edition Class Cat Age'!J18</f>
        <v/>
      </c>
    </row>
    <row r="19" spans="1:12" hidden="1">
      <c r="A19">
        <f t="shared" si="0"/>
        <v>0</v>
      </c>
      <c r="B19" s="11" t="str">
        <f>'Edition Class Cat Age'!B19</f>
        <v/>
      </c>
      <c r="C19" s="11">
        <f>'Edition Class Cat Age'!D19</f>
        <v>0</v>
      </c>
      <c r="D19" s="61" t="str">
        <f>IF(LEN($B19)&gt;0,VLOOKUP($C19,Engagés!$C$10:$G$250,4,FALSE),"")</f>
        <v/>
      </c>
      <c r="E19" s="61" t="str">
        <f>IF(LEN($B19)&gt;0,VLOOKUP($C19,Engagés!$C$10:$G$250,5,FALSE),"")</f>
        <v/>
      </c>
      <c r="F19" s="12" t="str">
        <f>IF(LEN($B19)&gt;0,VLOOKUP($C19,Engagés!$C$10:$K$250,6,FALSE),"")</f>
        <v/>
      </c>
      <c r="G19" s="12" t="str">
        <f>IF(LEN($B19)&gt;0,VLOOKUP($C19,Engagés!$C$10:$K$250,7,FALSE),"")</f>
        <v/>
      </c>
      <c r="H19" s="12" t="str">
        <f>IF(LEN($B19)&gt;0,VLOOKUP($C19,Engagés!$C$10:$K$250,8,FALSE),"")</f>
        <v/>
      </c>
      <c r="I19" s="12" t="str">
        <f>IF(LEN($B19)&gt;0,VLOOKUP($C19,Engagés!$C$10:$K$250,9,FALSE),"")</f>
        <v/>
      </c>
      <c r="J19" s="12" t="str">
        <f>IF(LEN($B19)&gt;0,VLOOKUP($C19,Engagés!$C$10:$N$250,11,FALSE),"")</f>
        <v/>
      </c>
      <c r="K19" s="13" t="str">
        <f>IF(LEN($B19)&gt;0,VLOOKUP($C19,'Saisie CLASSEMENT'!$C$8:$H$252,6,FALSE),"")</f>
        <v/>
      </c>
      <c r="L19" s="14" t="str">
        <f>'Edition Class Cat Age'!J19</f>
        <v/>
      </c>
    </row>
    <row r="20" spans="1:12" hidden="1">
      <c r="A20">
        <f t="shared" si="0"/>
        <v>0</v>
      </c>
      <c r="B20" s="11" t="str">
        <f>'Edition Class Cat Age'!B20</f>
        <v/>
      </c>
      <c r="C20" s="11">
        <f>'Edition Class Cat Age'!D20</f>
        <v>0</v>
      </c>
      <c r="D20" s="61" t="str">
        <f>IF(LEN($B20)&gt;0,VLOOKUP($C20,Engagés!$C$10:$G$250,4,FALSE),"")</f>
        <v/>
      </c>
      <c r="E20" s="61" t="str">
        <f>IF(LEN($B20)&gt;0,VLOOKUP($C20,Engagés!$C$10:$G$250,5,FALSE),"")</f>
        <v/>
      </c>
      <c r="F20" s="12" t="str">
        <f>IF(LEN($B20)&gt;0,VLOOKUP($C20,Engagés!$C$10:$K$250,6,FALSE),"")</f>
        <v/>
      </c>
      <c r="G20" s="12" t="str">
        <f>IF(LEN($B20)&gt;0,VLOOKUP($C20,Engagés!$C$10:$K$250,7,FALSE),"")</f>
        <v/>
      </c>
      <c r="H20" s="12" t="str">
        <f>IF(LEN($B20)&gt;0,VLOOKUP($C20,Engagés!$C$10:$K$250,8,FALSE),"")</f>
        <v/>
      </c>
      <c r="I20" s="12" t="str">
        <f>IF(LEN($B20)&gt;0,VLOOKUP($C20,Engagés!$C$10:$K$250,9,FALSE),"")</f>
        <v/>
      </c>
      <c r="J20" s="12" t="str">
        <f>IF(LEN($B20)&gt;0,VLOOKUP($C20,Engagés!$C$10:$N$250,11,FALSE),"")</f>
        <v/>
      </c>
      <c r="K20" s="13" t="str">
        <f>IF(LEN($B20)&gt;0,VLOOKUP($C20,'Saisie CLASSEMENT'!$C$8:$H$252,6,FALSE),"")</f>
        <v/>
      </c>
      <c r="L20" s="14" t="str">
        <f>'Edition Class Cat Age'!J20</f>
        <v/>
      </c>
    </row>
    <row r="21" spans="1:12" hidden="1">
      <c r="A21">
        <f t="shared" si="0"/>
        <v>0</v>
      </c>
      <c r="B21" s="11" t="str">
        <f>'Edition Class Cat Age'!B21</f>
        <v/>
      </c>
      <c r="C21" s="11">
        <f>'Edition Class Cat Age'!D21</f>
        <v>0</v>
      </c>
      <c r="D21" s="61" t="str">
        <f>IF(LEN($B21)&gt;0,VLOOKUP($C21,Engagés!$C$10:$G$250,4,FALSE),"")</f>
        <v/>
      </c>
      <c r="E21" s="61" t="str">
        <f>IF(LEN($B21)&gt;0,VLOOKUP($C21,Engagés!$C$10:$G$250,5,FALSE),"")</f>
        <v/>
      </c>
      <c r="F21" s="12" t="str">
        <f>IF(LEN($B21)&gt;0,VLOOKUP($C21,Engagés!$C$10:$K$250,6,FALSE),"")</f>
        <v/>
      </c>
      <c r="G21" s="12" t="str">
        <f>IF(LEN($B21)&gt;0,VLOOKUP($C21,Engagés!$C$10:$K$250,7,FALSE),"")</f>
        <v/>
      </c>
      <c r="H21" s="12" t="str">
        <f>IF(LEN($B21)&gt;0,VLOOKUP($C21,Engagés!$C$10:$K$250,8,FALSE),"")</f>
        <v/>
      </c>
      <c r="I21" s="12" t="str">
        <f>IF(LEN($B21)&gt;0,VLOOKUP($C21,Engagés!$C$10:$K$250,9,FALSE),"")</f>
        <v/>
      </c>
      <c r="J21" s="12" t="str">
        <f>IF(LEN($B21)&gt;0,VLOOKUP($C21,Engagés!$C$10:$N$250,11,FALSE),"")</f>
        <v/>
      </c>
      <c r="K21" s="13" t="str">
        <f>IF(LEN($B21)&gt;0,VLOOKUP($C21,'Saisie CLASSEMENT'!$C$8:$H$252,6,FALSE),"")</f>
        <v/>
      </c>
      <c r="L21" s="14" t="str">
        <f>'Edition Class Cat Age'!J21</f>
        <v/>
      </c>
    </row>
    <row r="22" spans="1:12" hidden="1">
      <c r="A22">
        <f t="shared" si="0"/>
        <v>0</v>
      </c>
      <c r="B22" s="11" t="str">
        <f>'Edition Class Cat Age'!B22</f>
        <v/>
      </c>
      <c r="C22" s="11">
        <f>'Edition Class Cat Age'!D22</f>
        <v>0</v>
      </c>
      <c r="D22" s="61" t="str">
        <f>IF(LEN($B22)&gt;0,VLOOKUP($C22,Engagés!$C$10:$G$250,4,FALSE),"")</f>
        <v/>
      </c>
      <c r="E22" s="61" t="str">
        <f>IF(LEN($B22)&gt;0,VLOOKUP($C22,Engagés!$C$10:$G$250,5,FALSE),"")</f>
        <v/>
      </c>
      <c r="F22" s="12" t="str">
        <f>IF(LEN($B22)&gt;0,VLOOKUP($C22,Engagés!$C$10:$K$250,6,FALSE),"")</f>
        <v/>
      </c>
      <c r="G22" s="12" t="str">
        <f>IF(LEN($B22)&gt;0,VLOOKUP($C22,Engagés!$C$10:$K$250,7,FALSE),"")</f>
        <v/>
      </c>
      <c r="H22" s="12" t="str">
        <f>IF(LEN($B22)&gt;0,VLOOKUP($C22,Engagés!$C$10:$K$250,8,FALSE),"")</f>
        <v/>
      </c>
      <c r="I22" s="12" t="str">
        <f>IF(LEN($B22)&gt;0,VLOOKUP($C22,Engagés!$C$10:$K$250,9,FALSE),"")</f>
        <v/>
      </c>
      <c r="J22" s="12" t="str">
        <f>IF(LEN($B22)&gt;0,VLOOKUP($C22,Engagés!$C$10:$N$250,11,FALSE),"")</f>
        <v/>
      </c>
      <c r="K22" s="13" t="str">
        <f>IF(LEN($B22)&gt;0,VLOOKUP($C22,'Saisie CLASSEMENT'!$C$8:$H$252,6,FALSE),"")</f>
        <v/>
      </c>
      <c r="L22" s="14" t="str">
        <f>'Edition Class Cat Age'!J22</f>
        <v/>
      </c>
    </row>
    <row r="23" spans="1:12" hidden="1">
      <c r="A23">
        <f t="shared" si="0"/>
        <v>0</v>
      </c>
      <c r="B23" s="11" t="str">
        <f>'Edition Class Cat Age'!B23</f>
        <v/>
      </c>
      <c r="C23" s="11">
        <f>'Edition Class Cat Age'!D23</f>
        <v>0</v>
      </c>
      <c r="D23" s="61" t="str">
        <f>IF(LEN($B23)&gt;0,VLOOKUP($C23,Engagés!$C$10:$G$250,4,FALSE),"")</f>
        <v/>
      </c>
      <c r="E23" s="61" t="str">
        <f>IF(LEN($B23)&gt;0,VLOOKUP($C23,Engagés!$C$10:$G$250,5,FALSE),"")</f>
        <v/>
      </c>
      <c r="F23" s="12" t="str">
        <f>IF(LEN($B23)&gt;0,VLOOKUP($C23,Engagés!$C$10:$K$250,6,FALSE),"")</f>
        <v/>
      </c>
      <c r="G23" s="12" t="str">
        <f>IF(LEN($B23)&gt;0,VLOOKUP($C23,Engagés!$C$10:$K$250,7,FALSE),"")</f>
        <v/>
      </c>
      <c r="H23" s="12" t="str">
        <f>IF(LEN($B23)&gt;0,VLOOKUP($C23,Engagés!$C$10:$K$250,8,FALSE),"")</f>
        <v/>
      </c>
      <c r="I23" s="12" t="str">
        <f>IF(LEN($B23)&gt;0,VLOOKUP($C23,Engagés!$C$10:$K$250,9,FALSE),"")</f>
        <v/>
      </c>
      <c r="J23" s="12" t="str">
        <f>IF(LEN($B23)&gt;0,VLOOKUP($C23,Engagés!$C$10:$N$250,11,FALSE),"")</f>
        <v/>
      </c>
      <c r="K23" s="13" t="str">
        <f>IF(LEN($B23)&gt;0,VLOOKUP($C23,'Saisie CLASSEMENT'!$C$8:$H$252,6,FALSE),"")</f>
        <v/>
      </c>
      <c r="L23" s="14" t="str">
        <f>'Edition Class Cat Age'!J23</f>
        <v/>
      </c>
    </row>
    <row r="24" spans="1:12" hidden="1">
      <c r="A24">
        <f t="shared" si="0"/>
        <v>0</v>
      </c>
      <c r="B24" s="11" t="str">
        <f>'Edition Class Cat Age'!B24</f>
        <v/>
      </c>
      <c r="C24" s="11">
        <f>'Edition Class Cat Age'!D24</f>
        <v>0</v>
      </c>
      <c r="D24" s="61" t="str">
        <f>IF(LEN($B24)&gt;0,VLOOKUP($C24,Engagés!$C$10:$G$250,4,FALSE),"")</f>
        <v/>
      </c>
      <c r="E24" s="61" t="str">
        <f>IF(LEN($B24)&gt;0,VLOOKUP($C24,Engagés!$C$10:$G$250,5,FALSE),"")</f>
        <v/>
      </c>
      <c r="F24" s="12" t="str">
        <f>IF(LEN($B24)&gt;0,VLOOKUP($C24,Engagés!$C$10:$K$250,6,FALSE),"")</f>
        <v/>
      </c>
      <c r="G24" s="12" t="str">
        <f>IF(LEN($B24)&gt;0,VLOOKUP($C24,Engagés!$C$10:$K$250,7,FALSE),"")</f>
        <v/>
      </c>
      <c r="H24" s="12" t="str">
        <f>IF(LEN($B24)&gt;0,VLOOKUP($C24,Engagés!$C$10:$K$250,8,FALSE),"")</f>
        <v/>
      </c>
      <c r="I24" s="12" t="str">
        <f>IF(LEN($B24)&gt;0,VLOOKUP($C24,Engagés!$C$10:$K$250,9,FALSE),"")</f>
        <v/>
      </c>
      <c r="J24" s="12" t="str">
        <f>IF(LEN($B24)&gt;0,VLOOKUP($C24,Engagés!$C$10:$N$250,11,FALSE),"")</f>
        <v/>
      </c>
      <c r="K24" s="13" t="str">
        <f>IF(LEN($B24)&gt;0,VLOOKUP($C24,'Saisie CLASSEMENT'!$C$8:$H$252,6,FALSE),"")</f>
        <v/>
      </c>
      <c r="L24" s="14" t="str">
        <f>'Edition Class Cat Age'!J24</f>
        <v/>
      </c>
    </row>
    <row r="25" spans="1:12" hidden="1">
      <c r="A25">
        <f t="shared" si="0"/>
        <v>0</v>
      </c>
      <c r="B25" s="11" t="str">
        <f>'Edition Class Cat Age'!B25</f>
        <v/>
      </c>
      <c r="C25" s="11">
        <f>'Edition Class Cat Age'!D25</f>
        <v>0</v>
      </c>
      <c r="D25" s="61" t="str">
        <f>IF(LEN($B25)&gt;0,VLOOKUP($C25,Engagés!$C$10:$G$250,4,FALSE),"")</f>
        <v/>
      </c>
      <c r="E25" s="61" t="str">
        <f>IF(LEN($B25)&gt;0,VLOOKUP($C25,Engagés!$C$10:$G$250,5,FALSE),"")</f>
        <v/>
      </c>
      <c r="F25" s="12" t="str">
        <f>IF(LEN($B25)&gt;0,VLOOKUP($C25,Engagés!$C$10:$K$250,6,FALSE),"")</f>
        <v/>
      </c>
      <c r="G25" s="12" t="str">
        <f>IF(LEN($B25)&gt;0,VLOOKUP($C25,Engagés!$C$10:$K$250,7,FALSE),"")</f>
        <v/>
      </c>
      <c r="H25" s="12" t="str">
        <f>IF(LEN($B25)&gt;0,VLOOKUP($C25,Engagés!$C$10:$K$250,8,FALSE),"")</f>
        <v/>
      </c>
      <c r="I25" s="12" t="str">
        <f>IF(LEN($B25)&gt;0,VLOOKUP($C25,Engagés!$C$10:$K$250,9,FALSE),"")</f>
        <v/>
      </c>
      <c r="J25" s="12" t="str">
        <f>IF(LEN($B25)&gt;0,VLOOKUP($C25,Engagés!$C$10:$N$250,11,FALSE),"")</f>
        <v/>
      </c>
      <c r="K25" s="13" t="str">
        <f>IF(LEN($B25)&gt;0,VLOOKUP($C25,'Saisie CLASSEMENT'!$C$8:$H$252,6,FALSE),"")</f>
        <v/>
      </c>
      <c r="L25" s="14" t="str">
        <f>'Edition Class Cat Age'!J25</f>
        <v/>
      </c>
    </row>
    <row r="26" spans="1:12" hidden="1">
      <c r="A26">
        <f t="shared" si="0"/>
        <v>0</v>
      </c>
      <c r="B26" s="11" t="str">
        <f>'Edition Class Cat Age'!B26</f>
        <v/>
      </c>
      <c r="C26" s="11">
        <f>'Edition Class Cat Age'!D26</f>
        <v>0</v>
      </c>
      <c r="D26" s="61" t="str">
        <f>IF(LEN($B26)&gt;0,VLOOKUP($C26,Engagés!$C$10:$G$250,4,FALSE),"")</f>
        <v/>
      </c>
      <c r="E26" s="61" t="str">
        <f>IF(LEN($B26)&gt;0,VLOOKUP($C26,Engagés!$C$10:$G$250,5,FALSE),"")</f>
        <v/>
      </c>
      <c r="F26" s="12" t="str">
        <f>IF(LEN($B26)&gt;0,VLOOKUP($C26,Engagés!$C$10:$K$250,6,FALSE),"")</f>
        <v/>
      </c>
      <c r="G26" s="12" t="str">
        <f>IF(LEN($B26)&gt;0,VLOOKUP($C26,Engagés!$C$10:$K$250,7,FALSE),"")</f>
        <v/>
      </c>
      <c r="H26" s="12" t="str">
        <f>IF(LEN($B26)&gt;0,VLOOKUP($C26,Engagés!$C$10:$K$250,8,FALSE),"")</f>
        <v/>
      </c>
      <c r="I26" s="12" t="str">
        <f>IF(LEN($B26)&gt;0,VLOOKUP($C26,Engagés!$C$10:$K$250,9,FALSE),"")</f>
        <v/>
      </c>
      <c r="J26" s="12" t="str">
        <f>IF(LEN($B26)&gt;0,VLOOKUP($C26,Engagés!$C$10:$N$250,11,FALSE),"")</f>
        <v/>
      </c>
      <c r="K26" s="13" t="str">
        <f>IF(LEN($B26)&gt;0,VLOOKUP($C26,'Saisie CLASSEMENT'!$C$8:$H$252,6,FALSE),"")</f>
        <v/>
      </c>
      <c r="L26" s="14" t="str">
        <f>'Edition Class Cat Age'!J26</f>
        <v/>
      </c>
    </row>
    <row r="27" spans="1:12" hidden="1">
      <c r="A27">
        <f t="shared" si="0"/>
        <v>0</v>
      </c>
      <c r="B27" s="11" t="str">
        <f>'Edition Class Cat Age'!B27</f>
        <v/>
      </c>
      <c r="C27" s="11">
        <f>'Edition Class Cat Age'!D27</f>
        <v>0</v>
      </c>
      <c r="D27" s="61" t="str">
        <f>IF(LEN($B27)&gt;0,VLOOKUP($C27,Engagés!$C$10:$G$250,4,FALSE),"")</f>
        <v/>
      </c>
      <c r="E27" s="61" t="str">
        <f>IF(LEN($B27)&gt;0,VLOOKUP($C27,Engagés!$C$10:$G$250,5,FALSE),"")</f>
        <v/>
      </c>
      <c r="F27" s="12" t="str">
        <f>IF(LEN($B27)&gt;0,VLOOKUP($C27,Engagés!$C$10:$K$250,6,FALSE),"")</f>
        <v/>
      </c>
      <c r="G27" s="12" t="str">
        <f>IF(LEN($B27)&gt;0,VLOOKUP($C27,Engagés!$C$10:$K$250,7,FALSE),"")</f>
        <v/>
      </c>
      <c r="H27" s="12" t="str">
        <f>IF(LEN($B27)&gt;0,VLOOKUP($C27,Engagés!$C$10:$K$250,8,FALSE),"")</f>
        <v/>
      </c>
      <c r="I27" s="12" t="str">
        <f>IF(LEN($B27)&gt;0,VLOOKUP($C27,Engagés!$C$10:$K$250,9,FALSE),"")</f>
        <v/>
      </c>
      <c r="J27" s="12" t="str">
        <f>IF(LEN($B27)&gt;0,VLOOKUP($C27,Engagés!$C$10:$N$250,11,FALSE),"")</f>
        <v/>
      </c>
      <c r="K27" s="13" t="str">
        <f>IF(LEN($B27)&gt;0,VLOOKUP($C27,'Saisie CLASSEMENT'!$C$8:$H$252,6,FALSE),"")</f>
        <v/>
      </c>
      <c r="L27" s="14" t="str">
        <f>'Edition Class Cat Age'!J27</f>
        <v/>
      </c>
    </row>
    <row r="28" spans="1:12" hidden="1">
      <c r="A28">
        <f t="shared" si="0"/>
        <v>0</v>
      </c>
      <c r="B28" s="11" t="str">
        <f>'Edition Class Cat Age'!B28</f>
        <v/>
      </c>
      <c r="C28" s="11">
        <f>'Edition Class Cat Age'!D28</f>
        <v>0</v>
      </c>
      <c r="D28" s="61" t="str">
        <f>IF(LEN($B28)&gt;0,VLOOKUP($C28,Engagés!$C$10:$G$250,4,FALSE),"")</f>
        <v/>
      </c>
      <c r="E28" s="61" t="str">
        <f>IF(LEN($B28)&gt;0,VLOOKUP($C28,Engagés!$C$10:$G$250,5,FALSE),"")</f>
        <v/>
      </c>
      <c r="F28" s="12" t="str">
        <f>IF(LEN($B28)&gt;0,VLOOKUP($C28,Engagés!$C$10:$K$250,6,FALSE),"")</f>
        <v/>
      </c>
      <c r="G28" s="12" t="str">
        <f>IF(LEN($B28)&gt;0,VLOOKUP($C28,Engagés!$C$10:$K$250,7,FALSE),"")</f>
        <v/>
      </c>
      <c r="H28" s="12" t="str">
        <f>IF(LEN($B28)&gt;0,VLOOKUP($C28,Engagés!$C$10:$K$250,8,FALSE),"")</f>
        <v/>
      </c>
      <c r="I28" s="12" t="str">
        <f>IF(LEN($B28)&gt;0,VLOOKUP($C28,Engagés!$C$10:$K$250,9,FALSE),"")</f>
        <v/>
      </c>
      <c r="J28" s="12" t="str">
        <f>IF(LEN($B28)&gt;0,VLOOKUP($C28,Engagés!$C$10:$N$250,11,FALSE),"")</f>
        <v/>
      </c>
      <c r="K28" s="13" t="str">
        <f>IF(LEN($B28)&gt;0,VLOOKUP($C28,'Saisie CLASSEMENT'!$C$8:$H$252,6,FALSE),"")</f>
        <v/>
      </c>
      <c r="L28" s="14" t="str">
        <f>'Edition Class Cat Age'!J28</f>
        <v/>
      </c>
    </row>
    <row r="29" spans="1:12" hidden="1">
      <c r="A29">
        <f t="shared" si="0"/>
        <v>0</v>
      </c>
      <c r="B29" s="11" t="str">
        <f>'Edition Class Cat Age'!B29</f>
        <v/>
      </c>
      <c r="C29" s="11">
        <f>'Edition Class Cat Age'!D29</f>
        <v>0</v>
      </c>
      <c r="D29" s="61" t="str">
        <f>IF(LEN($B29)&gt;0,VLOOKUP($C29,Engagés!$C$10:$G$250,4,FALSE),"")</f>
        <v/>
      </c>
      <c r="E29" s="61" t="str">
        <f>IF(LEN($B29)&gt;0,VLOOKUP($C29,Engagés!$C$10:$G$250,5,FALSE),"")</f>
        <v/>
      </c>
      <c r="F29" s="12" t="str">
        <f>IF(LEN($B29)&gt;0,VLOOKUP($C29,Engagés!$C$10:$K$250,6,FALSE),"")</f>
        <v/>
      </c>
      <c r="G29" s="12" t="str">
        <f>IF(LEN($B29)&gt;0,VLOOKUP($C29,Engagés!$C$10:$K$250,7,FALSE),"")</f>
        <v/>
      </c>
      <c r="H29" s="12" t="str">
        <f>IF(LEN($B29)&gt;0,VLOOKUP($C29,Engagés!$C$10:$K$250,8,FALSE),"")</f>
        <v/>
      </c>
      <c r="I29" s="12" t="str">
        <f>IF(LEN($B29)&gt;0,VLOOKUP($C29,Engagés!$C$10:$K$250,9,FALSE),"")</f>
        <v/>
      </c>
      <c r="J29" s="12" t="str">
        <f>IF(LEN($B29)&gt;0,VLOOKUP($C29,Engagés!$C$10:$N$250,11,FALSE),"")</f>
        <v/>
      </c>
      <c r="K29" s="13" t="str">
        <f>IF(LEN($B29)&gt;0,VLOOKUP($C29,'Saisie CLASSEMENT'!$C$8:$H$252,6,FALSE),"")</f>
        <v/>
      </c>
      <c r="L29" s="14" t="str">
        <f>'Edition Class Cat Age'!J29</f>
        <v/>
      </c>
    </row>
    <row r="30" spans="1:12" hidden="1">
      <c r="A30">
        <f t="shared" si="0"/>
        <v>0</v>
      </c>
      <c r="B30" s="11" t="str">
        <f>'Edition Class Cat Age'!B30</f>
        <v/>
      </c>
      <c r="C30" s="11">
        <f>'Edition Class Cat Age'!D30</f>
        <v>0</v>
      </c>
      <c r="D30" s="61" t="str">
        <f>IF(LEN($B30)&gt;0,VLOOKUP($C30,Engagés!$C$10:$G$250,4,FALSE),"")</f>
        <v/>
      </c>
      <c r="E30" s="61" t="str">
        <f>IF(LEN($B30)&gt;0,VLOOKUP($C30,Engagés!$C$10:$G$250,5,FALSE),"")</f>
        <v/>
      </c>
      <c r="F30" s="12" t="str">
        <f>IF(LEN($B30)&gt;0,VLOOKUP($C30,Engagés!$C$10:$K$250,6,FALSE),"")</f>
        <v/>
      </c>
      <c r="G30" s="12" t="str">
        <f>IF(LEN($B30)&gt;0,VLOOKUP($C30,Engagés!$C$10:$K$250,7,FALSE),"")</f>
        <v/>
      </c>
      <c r="H30" s="12" t="str">
        <f>IF(LEN($B30)&gt;0,VLOOKUP($C30,Engagés!$C$10:$K$250,8,FALSE),"")</f>
        <v/>
      </c>
      <c r="I30" s="12" t="str">
        <f>IF(LEN($B30)&gt;0,VLOOKUP($C30,Engagés!$C$10:$K$250,9,FALSE),"")</f>
        <v/>
      </c>
      <c r="J30" s="12" t="str">
        <f>IF(LEN($B30)&gt;0,VLOOKUP($C30,Engagés!$C$10:$N$250,11,FALSE),"")</f>
        <v/>
      </c>
      <c r="K30" s="13" t="str">
        <f>IF(LEN($B30)&gt;0,VLOOKUP($C30,'Saisie CLASSEMENT'!$C$8:$H$252,6,FALSE),"")</f>
        <v/>
      </c>
      <c r="L30" s="14" t="str">
        <f>'Edition Class Cat Age'!J30</f>
        <v/>
      </c>
    </row>
    <row r="31" spans="1:12" hidden="1">
      <c r="A31">
        <f t="shared" si="0"/>
        <v>0</v>
      </c>
      <c r="B31" s="11" t="str">
        <f>'Edition Class Cat Age'!B31</f>
        <v/>
      </c>
      <c r="C31" s="11">
        <f>'Edition Class Cat Age'!D31</f>
        <v>0</v>
      </c>
      <c r="D31" s="61" t="str">
        <f>IF(LEN($B31)&gt;0,VLOOKUP($C31,Engagés!$C$10:$G$250,4,FALSE),"")</f>
        <v/>
      </c>
      <c r="E31" s="61" t="str">
        <f>IF(LEN($B31)&gt;0,VLOOKUP($C31,Engagés!$C$10:$G$250,5,FALSE),"")</f>
        <v/>
      </c>
      <c r="F31" s="12" t="str">
        <f>IF(LEN($B31)&gt;0,VLOOKUP($C31,Engagés!$C$10:$K$250,6,FALSE),"")</f>
        <v/>
      </c>
      <c r="G31" s="12" t="str">
        <f>IF(LEN($B31)&gt;0,VLOOKUP($C31,Engagés!$C$10:$K$250,7,FALSE),"")</f>
        <v/>
      </c>
      <c r="H31" s="12" t="str">
        <f>IF(LEN($B31)&gt;0,VLOOKUP($C31,Engagés!$C$10:$K$250,8,FALSE),"")</f>
        <v/>
      </c>
      <c r="I31" s="12" t="str">
        <f>IF(LEN($B31)&gt;0,VLOOKUP($C31,Engagés!$C$10:$K$250,9,FALSE),"")</f>
        <v/>
      </c>
      <c r="J31" s="12" t="str">
        <f>IF(LEN($B31)&gt;0,VLOOKUP($C31,Engagés!$C$10:$N$250,11,FALSE),"")</f>
        <v/>
      </c>
      <c r="K31" s="13" t="str">
        <f>IF(LEN($B31)&gt;0,VLOOKUP($C31,'Saisie CLASSEMENT'!$C$8:$H$252,6,FALSE),"")</f>
        <v/>
      </c>
      <c r="L31" s="14" t="str">
        <f>'Edition Class Cat Age'!J31</f>
        <v/>
      </c>
    </row>
    <row r="32" spans="1:12" hidden="1">
      <c r="A32">
        <f t="shared" si="0"/>
        <v>0</v>
      </c>
      <c r="B32" s="11" t="str">
        <f>'Edition Class Cat Age'!B32</f>
        <v/>
      </c>
      <c r="C32" s="11">
        <f>'Edition Class Cat Age'!D32</f>
        <v>0</v>
      </c>
      <c r="D32" s="61" t="str">
        <f>IF(LEN($B32)&gt;0,VLOOKUP($C32,Engagés!$C$10:$G$250,4,FALSE),"")</f>
        <v/>
      </c>
      <c r="E32" s="61" t="str">
        <f>IF(LEN($B32)&gt;0,VLOOKUP($C32,Engagés!$C$10:$G$250,5,FALSE),"")</f>
        <v/>
      </c>
      <c r="F32" s="12" t="str">
        <f>IF(LEN($B32)&gt;0,VLOOKUP($C32,Engagés!$C$10:$K$250,6,FALSE),"")</f>
        <v/>
      </c>
      <c r="G32" s="12" t="str">
        <f>IF(LEN($B32)&gt;0,VLOOKUP($C32,Engagés!$C$10:$K$250,7,FALSE),"")</f>
        <v/>
      </c>
      <c r="H32" s="12" t="str">
        <f>IF(LEN($B32)&gt;0,VLOOKUP($C32,Engagés!$C$10:$K$250,8,FALSE),"")</f>
        <v/>
      </c>
      <c r="I32" s="12" t="str">
        <f>IF(LEN($B32)&gt;0,VLOOKUP($C32,Engagés!$C$10:$K$250,9,FALSE),"")</f>
        <v/>
      </c>
      <c r="J32" s="12" t="str">
        <f>IF(LEN($B32)&gt;0,VLOOKUP($C32,Engagés!$C$10:$N$250,11,FALSE),"")</f>
        <v/>
      </c>
      <c r="K32" s="13" t="str">
        <f>IF(LEN($B32)&gt;0,VLOOKUP($C32,'Saisie CLASSEMENT'!$C$8:$H$252,6,FALSE),"")</f>
        <v/>
      </c>
      <c r="L32" s="14" t="str">
        <f>'Edition Class Cat Age'!J32</f>
        <v/>
      </c>
    </row>
    <row r="33" spans="1:12" hidden="1">
      <c r="A33">
        <f t="shared" si="0"/>
        <v>0</v>
      </c>
      <c r="B33" s="11" t="str">
        <f>'Edition Class Cat Age'!B33</f>
        <v/>
      </c>
      <c r="C33" s="11">
        <f>'Edition Class Cat Age'!D33</f>
        <v>0</v>
      </c>
      <c r="D33" s="61" t="str">
        <f>IF(LEN($B33)&gt;0,VLOOKUP($C33,Engagés!$C$10:$G$250,4,FALSE),"")</f>
        <v/>
      </c>
      <c r="E33" s="61" t="str">
        <f>IF(LEN($B33)&gt;0,VLOOKUP($C33,Engagés!$C$10:$G$250,5,FALSE),"")</f>
        <v/>
      </c>
      <c r="F33" s="12" t="str">
        <f>IF(LEN($B33)&gt;0,VLOOKUP($C33,Engagés!$C$10:$K$250,6,FALSE),"")</f>
        <v/>
      </c>
      <c r="G33" s="12" t="str">
        <f>IF(LEN($B33)&gt;0,VLOOKUP($C33,Engagés!$C$10:$K$250,7,FALSE),"")</f>
        <v/>
      </c>
      <c r="H33" s="12" t="str">
        <f>IF(LEN($B33)&gt;0,VLOOKUP($C33,Engagés!$C$10:$K$250,8,FALSE),"")</f>
        <v/>
      </c>
      <c r="I33" s="12" t="str">
        <f>IF(LEN($B33)&gt;0,VLOOKUP($C33,Engagés!$C$10:$K$250,9,FALSE),"")</f>
        <v/>
      </c>
      <c r="J33" s="12" t="str">
        <f>IF(LEN($B33)&gt;0,VLOOKUP($C33,Engagés!$C$10:$N$250,11,FALSE),"")</f>
        <v/>
      </c>
      <c r="K33" s="13" t="str">
        <f>IF(LEN($B33)&gt;0,VLOOKUP($C33,'Saisie CLASSEMENT'!$C$8:$H$252,6,FALSE),"")</f>
        <v/>
      </c>
      <c r="L33" s="14" t="str">
        <f>'Edition Class Cat Age'!J33</f>
        <v/>
      </c>
    </row>
    <row r="34" spans="1:12" hidden="1">
      <c r="A34">
        <f t="shared" si="0"/>
        <v>0</v>
      </c>
      <c r="B34" s="11" t="str">
        <f>'Edition Class Cat Age'!B34</f>
        <v/>
      </c>
      <c r="C34" s="11">
        <f>'Edition Class Cat Age'!D34</f>
        <v>0</v>
      </c>
      <c r="D34" s="61" t="str">
        <f>IF(LEN($B34)&gt;0,VLOOKUP($C34,Engagés!$C$10:$G$250,4,FALSE),"")</f>
        <v/>
      </c>
      <c r="E34" s="61" t="str">
        <f>IF(LEN($B34)&gt;0,VLOOKUP($C34,Engagés!$C$10:$G$250,5,FALSE),"")</f>
        <v/>
      </c>
      <c r="F34" s="12" t="str">
        <f>IF(LEN($B34)&gt;0,VLOOKUP($C34,Engagés!$C$10:$K$250,6,FALSE),"")</f>
        <v/>
      </c>
      <c r="G34" s="12" t="str">
        <f>IF(LEN($B34)&gt;0,VLOOKUP($C34,Engagés!$C$10:$K$250,7,FALSE),"")</f>
        <v/>
      </c>
      <c r="H34" s="12" t="str">
        <f>IF(LEN($B34)&gt;0,VLOOKUP($C34,Engagés!$C$10:$K$250,8,FALSE),"")</f>
        <v/>
      </c>
      <c r="I34" s="12" t="str">
        <f>IF(LEN($B34)&gt;0,VLOOKUP($C34,Engagés!$C$10:$K$250,9,FALSE),"")</f>
        <v/>
      </c>
      <c r="J34" s="12" t="str">
        <f>IF(LEN($B34)&gt;0,VLOOKUP($C34,Engagés!$C$10:$N$250,11,FALSE),"")</f>
        <v/>
      </c>
      <c r="K34" s="13" t="str">
        <f>IF(LEN($B34)&gt;0,VLOOKUP($C34,'Saisie CLASSEMENT'!$C$8:$H$252,6,FALSE),"")</f>
        <v/>
      </c>
      <c r="L34" s="14" t="str">
        <f>'Edition Class Cat Age'!J34</f>
        <v/>
      </c>
    </row>
    <row r="35" spans="1:12" hidden="1">
      <c r="A35">
        <f t="shared" si="0"/>
        <v>0</v>
      </c>
      <c r="B35" s="11" t="str">
        <f>'Edition Class Cat Age'!B35</f>
        <v/>
      </c>
      <c r="C35" s="11">
        <f>'Edition Class Cat Age'!D35</f>
        <v>0</v>
      </c>
      <c r="D35" s="61" t="str">
        <f>IF(LEN($B35)&gt;0,VLOOKUP($C35,Engagés!$C$10:$G$250,4,FALSE),"")</f>
        <v/>
      </c>
      <c r="E35" s="61" t="str">
        <f>IF(LEN($B35)&gt;0,VLOOKUP($C35,Engagés!$C$10:$G$250,5,FALSE),"")</f>
        <v/>
      </c>
      <c r="F35" s="12" t="str">
        <f>IF(LEN($B35)&gt;0,VLOOKUP($C35,Engagés!$C$10:$K$250,6,FALSE),"")</f>
        <v/>
      </c>
      <c r="G35" s="12" t="str">
        <f>IF(LEN($B35)&gt;0,VLOOKUP($C35,Engagés!$C$10:$K$250,7,FALSE),"")</f>
        <v/>
      </c>
      <c r="H35" s="12" t="str">
        <f>IF(LEN($B35)&gt;0,VLOOKUP($C35,Engagés!$C$10:$K$250,8,FALSE),"")</f>
        <v/>
      </c>
      <c r="I35" s="12" t="str">
        <f>IF(LEN($B35)&gt;0,VLOOKUP($C35,Engagés!$C$10:$K$250,9,FALSE),"")</f>
        <v/>
      </c>
      <c r="J35" s="12" t="str">
        <f>IF(LEN($B35)&gt;0,VLOOKUP($C35,Engagés!$C$10:$N$250,11,FALSE),"")</f>
        <v/>
      </c>
      <c r="K35" s="13" t="str">
        <f>IF(LEN($B35)&gt;0,VLOOKUP($C35,'Saisie CLASSEMENT'!$C$8:$H$252,6,FALSE),"")</f>
        <v/>
      </c>
      <c r="L35" s="14" t="str">
        <f>'Edition Class Cat Age'!J35</f>
        <v/>
      </c>
    </row>
    <row r="36" spans="1:12" hidden="1">
      <c r="A36">
        <f t="shared" si="0"/>
        <v>0</v>
      </c>
      <c r="B36" s="11" t="str">
        <f>'Edition Class Cat Age'!B36</f>
        <v/>
      </c>
      <c r="C36" s="11">
        <f>'Edition Class Cat Age'!D36</f>
        <v>0</v>
      </c>
      <c r="D36" s="61" t="str">
        <f>IF(LEN($B36)&gt;0,VLOOKUP($C36,Engagés!$C$10:$G$250,4,FALSE),"")</f>
        <v/>
      </c>
      <c r="E36" s="61" t="str">
        <f>IF(LEN($B36)&gt;0,VLOOKUP($C36,Engagés!$C$10:$G$250,5,FALSE),"")</f>
        <v/>
      </c>
      <c r="F36" s="12" t="str">
        <f>IF(LEN($B36)&gt;0,VLOOKUP($C36,Engagés!$C$10:$K$250,6,FALSE),"")</f>
        <v/>
      </c>
      <c r="G36" s="12" t="str">
        <f>IF(LEN($B36)&gt;0,VLOOKUP($C36,Engagés!$C$10:$K$250,7,FALSE),"")</f>
        <v/>
      </c>
      <c r="H36" s="12" t="str">
        <f>IF(LEN($B36)&gt;0,VLOOKUP($C36,Engagés!$C$10:$K$250,8,FALSE),"")</f>
        <v/>
      </c>
      <c r="I36" s="12" t="str">
        <f>IF(LEN($B36)&gt;0,VLOOKUP($C36,Engagés!$C$10:$K$250,9,FALSE),"")</f>
        <v/>
      </c>
      <c r="J36" s="12" t="str">
        <f>IF(LEN($B36)&gt;0,VLOOKUP($C36,Engagés!$C$10:$N$250,11,FALSE),"")</f>
        <v/>
      </c>
      <c r="K36" s="13" t="str">
        <f>IF(LEN($B36)&gt;0,VLOOKUP($C36,'Saisie CLASSEMENT'!$C$8:$H$252,6,FALSE),"")</f>
        <v/>
      </c>
      <c r="L36" s="14" t="str">
        <f>'Edition Class Cat Age'!J36</f>
        <v/>
      </c>
    </row>
    <row r="37" spans="1:12" hidden="1">
      <c r="A37">
        <f t="shared" si="0"/>
        <v>0</v>
      </c>
      <c r="B37" s="11" t="str">
        <f>'Edition Class Cat Age'!B37</f>
        <v/>
      </c>
      <c r="C37" s="11">
        <f>'Edition Class Cat Age'!D37</f>
        <v>0</v>
      </c>
      <c r="D37" s="61" t="str">
        <f>IF(LEN($B37)&gt;0,VLOOKUP($C37,Engagés!$C$10:$G$250,4,FALSE),"")</f>
        <v/>
      </c>
      <c r="E37" s="61" t="str">
        <f>IF(LEN($B37)&gt;0,VLOOKUP($C37,Engagés!$C$10:$G$250,5,FALSE),"")</f>
        <v/>
      </c>
      <c r="F37" s="12" t="str">
        <f>IF(LEN($B37)&gt;0,VLOOKUP($C37,Engagés!$C$10:$K$250,6,FALSE),"")</f>
        <v/>
      </c>
      <c r="G37" s="12" t="str">
        <f>IF(LEN($B37)&gt;0,VLOOKUP($C37,Engagés!$C$10:$K$250,7,FALSE),"")</f>
        <v/>
      </c>
      <c r="H37" s="12" t="str">
        <f>IF(LEN($B37)&gt;0,VLOOKUP($C37,Engagés!$C$10:$K$250,8,FALSE),"")</f>
        <v/>
      </c>
      <c r="I37" s="12" t="str">
        <f>IF(LEN($B37)&gt;0,VLOOKUP($C37,Engagés!$C$10:$K$250,9,FALSE),"")</f>
        <v/>
      </c>
      <c r="J37" s="12" t="str">
        <f>IF(LEN($B37)&gt;0,VLOOKUP($C37,Engagés!$C$10:$N$250,11,FALSE),"")</f>
        <v/>
      </c>
      <c r="K37" s="13" t="str">
        <f>IF(LEN($B37)&gt;0,VLOOKUP($C37,'Saisie CLASSEMENT'!$C$8:$H$252,6,FALSE),"")</f>
        <v/>
      </c>
      <c r="L37" s="14" t="str">
        <f>'Edition Class Cat Age'!J37</f>
        <v/>
      </c>
    </row>
    <row r="38" spans="1:12" hidden="1">
      <c r="A38">
        <f t="shared" si="0"/>
        <v>0</v>
      </c>
      <c r="B38" s="11" t="str">
        <f>'Edition Class Cat Age'!B38</f>
        <v/>
      </c>
      <c r="C38" s="11">
        <f>'Edition Class Cat Age'!D38</f>
        <v>0</v>
      </c>
      <c r="D38" s="61" t="str">
        <f>IF(LEN($B38)&gt;0,VLOOKUP($C38,Engagés!$C$10:$G$250,4,FALSE),"")</f>
        <v/>
      </c>
      <c r="E38" s="61" t="str">
        <f>IF(LEN($B38)&gt;0,VLOOKUP($C38,Engagés!$C$10:$G$250,5,FALSE),"")</f>
        <v/>
      </c>
      <c r="F38" s="12" t="str">
        <f>IF(LEN($B38)&gt;0,VLOOKUP($C38,Engagés!$C$10:$K$250,6,FALSE),"")</f>
        <v/>
      </c>
      <c r="G38" s="12" t="str">
        <f>IF(LEN($B38)&gt;0,VLOOKUP($C38,Engagés!$C$10:$K$250,7,FALSE),"")</f>
        <v/>
      </c>
      <c r="H38" s="12" t="str">
        <f>IF(LEN($B38)&gt;0,VLOOKUP($C38,Engagés!$C$10:$K$250,8,FALSE),"")</f>
        <v/>
      </c>
      <c r="I38" s="12" t="str">
        <f>IF(LEN($B38)&gt;0,VLOOKUP($C38,Engagés!$C$10:$K$250,9,FALSE),"")</f>
        <v/>
      </c>
      <c r="J38" s="12" t="str">
        <f>IF(LEN($B38)&gt;0,VLOOKUP($C38,Engagés!$C$10:$N$250,11,FALSE),"")</f>
        <v/>
      </c>
      <c r="K38" s="13" t="str">
        <f>IF(LEN($B38)&gt;0,VLOOKUP($C38,'Saisie CLASSEMENT'!$C$8:$H$252,6,FALSE),"")</f>
        <v/>
      </c>
      <c r="L38" s="14" t="str">
        <f>'Edition Class Cat Age'!J38</f>
        <v/>
      </c>
    </row>
    <row r="39" spans="1:12" hidden="1">
      <c r="A39">
        <f t="shared" si="0"/>
        <v>0</v>
      </c>
      <c r="B39" s="11" t="str">
        <f>'Edition Class Cat Age'!B39</f>
        <v/>
      </c>
      <c r="C39" s="11">
        <f>'Edition Class Cat Age'!D39</f>
        <v>0</v>
      </c>
      <c r="D39" s="61" t="str">
        <f>IF(LEN($B39)&gt;0,VLOOKUP($C39,Engagés!$C$10:$G$250,4,FALSE),"")</f>
        <v/>
      </c>
      <c r="E39" s="61" t="str">
        <f>IF(LEN($B39)&gt;0,VLOOKUP($C39,Engagés!$C$10:$G$250,5,FALSE),"")</f>
        <v/>
      </c>
      <c r="F39" s="12" t="str">
        <f>IF(LEN($B39)&gt;0,VLOOKUP($C39,Engagés!$C$10:$K$250,6,FALSE),"")</f>
        <v/>
      </c>
      <c r="G39" s="12" t="str">
        <f>IF(LEN($B39)&gt;0,VLOOKUP($C39,Engagés!$C$10:$K$250,7,FALSE),"")</f>
        <v/>
      </c>
      <c r="H39" s="12" t="str">
        <f>IF(LEN($B39)&gt;0,VLOOKUP($C39,Engagés!$C$10:$K$250,8,FALSE),"")</f>
        <v/>
      </c>
      <c r="I39" s="12" t="str">
        <f>IF(LEN($B39)&gt;0,VLOOKUP($C39,Engagés!$C$10:$K$250,9,FALSE),"")</f>
        <v/>
      </c>
      <c r="J39" s="12" t="str">
        <f>IF(LEN($B39)&gt;0,VLOOKUP($C39,Engagés!$C$10:$N$250,11,FALSE),"")</f>
        <v/>
      </c>
      <c r="K39" s="13" t="str">
        <f>IF(LEN($B39)&gt;0,VLOOKUP($C39,'Saisie CLASSEMENT'!$C$8:$H$252,6,FALSE),"")</f>
        <v/>
      </c>
      <c r="L39" s="14" t="str">
        <f>'Edition Class Cat Age'!J39</f>
        <v/>
      </c>
    </row>
    <row r="40" spans="1:12" hidden="1">
      <c r="B40" s="11" t="str">
        <f>'Edition Class Cat Age'!B40</f>
        <v/>
      </c>
      <c r="C40" s="11">
        <f>'Edition Class Cat Age'!D40</f>
        <v>0</v>
      </c>
      <c r="D40" s="61" t="str">
        <f>IF(LEN($B40)&gt;0,VLOOKUP($C40,Engagés!$C$10:$G$250,4,FALSE),"")</f>
        <v/>
      </c>
      <c r="E40" s="61" t="str">
        <f>IF(LEN($B40)&gt;0,VLOOKUP($C40,Engagés!$C$10:$G$250,5,FALSE),"")</f>
        <v/>
      </c>
      <c r="F40" s="12" t="str">
        <f>IF(LEN($B40)&gt;0,VLOOKUP($C40,Engagés!$C$10:$K$250,6,FALSE),"")</f>
        <v/>
      </c>
      <c r="G40" s="12" t="str">
        <f>IF(LEN($B40)&gt;0,VLOOKUP($C40,Engagés!$C$10:$K$250,7,FALSE),"")</f>
        <v/>
      </c>
      <c r="H40" s="12" t="str">
        <f>IF(LEN($B40)&gt;0,VLOOKUP($C40,Engagés!$C$10:$K$250,8,FALSE),"")</f>
        <v/>
      </c>
      <c r="I40" s="12" t="str">
        <f>IF(LEN($B40)&gt;0,VLOOKUP($C40,Engagés!$C$10:$K$250,9,FALSE),"")</f>
        <v/>
      </c>
      <c r="J40" s="12" t="str">
        <f>IF(LEN($B40)&gt;0,VLOOKUP($C40,Engagés!$C$10:$N$250,11,FALSE),"")</f>
        <v/>
      </c>
      <c r="K40" s="13" t="str">
        <f>IF(LEN($B40)&gt;0,VLOOKUP($C40,'Saisie CLASSEMENT'!$C$8:$H$252,6,FALSE),"")</f>
        <v/>
      </c>
      <c r="L40" s="14" t="str">
        <f>'Edition Class Cat Age'!J40</f>
        <v/>
      </c>
    </row>
    <row r="41" spans="1:12" hidden="1">
      <c r="A41">
        <f t="shared" si="0"/>
        <v>0</v>
      </c>
      <c r="B41" s="11" t="str">
        <f>'Edition Class Cat Age'!B41</f>
        <v/>
      </c>
      <c r="C41" s="11">
        <f>'Edition Class Cat Age'!D41</f>
        <v>0</v>
      </c>
      <c r="D41" s="61" t="str">
        <f>IF(LEN($B41)&gt;0,VLOOKUP($C41,Engagés!$C$10:$G$250,4,FALSE),"")</f>
        <v/>
      </c>
      <c r="E41" s="61" t="str">
        <f>IF(LEN($B41)&gt;0,VLOOKUP($C41,Engagés!$C$10:$G$250,5,FALSE),"")</f>
        <v/>
      </c>
      <c r="F41" s="12" t="str">
        <f>IF(LEN($B41)&gt;0,VLOOKUP($C41,Engagés!$C$10:$K$250,6,FALSE),"")</f>
        <v/>
      </c>
      <c r="G41" s="12" t="str">
        <f>IF(LEN($B41)&gt;0,VLOOKUP($C41,Engagés!$C$10:$K$250,7,FALSE),"")</f>
        <v/>
      </c>
      <c r="H41" s="12" t="str">
        <f>IF(LEN($B41)&gt;0,VLOOKUP($C41,Engagés!$C$10:$K$250,8,FALSE),"")</f>
        <v/>
      </c>
      <c r="I41" s="12" t="str">
        <f>IF(LEN($B41)&gt;0,VLOOKUP($C41,Engagés!$C$10:$K$250,9,FALSE),"")</f>
        <v/>
      </c>
      <c r="J41" s="12" t="str">
        <f>IF(LEN($B41)&gt;0,VLOOKUP($C41,Engagés!$C$10:$N$250,11,FALSE),"")</f>
        <v/>
      </c>
      <c r="K41" s="13" t="str">
        <f>IF(LEN($B41)&gt;0,VLOOKUP($C41,'Saisie CLASSEMENT'!$C$8:$H$252,6,FALSE),"")</f>
        <v/>
      </c>
      <c r="L41" s="14" t="str">
        <f>'Edition Class Cat Age'!J41</f>
        <v/>
      </c>
    </row>
    <row r="42" spans="1:12" hidden="1">
      <c r="A42">
        <f t="shared" si="0"/>
        <v>0</v>
      </c>
      <c r="B42" s="11" t="str">
        <f>'Edition Class Cat Age'!B42</f>
        <v/>
      </c>
      <c r="C42" s="11">
        <f>'Edition Class Cat Age'!D42</f>
        <v>0</v>
      </c>
      <c r="D42" s="61" t="str">
        <f>IF(LEN($B42)&gt;0,VLOOKUP($C42,Engagés!$C$10:$G$250,4,FALSE),"")</f>
        <v/>
      </c>
      <c r="E42" s="61" t="str">
        <f>IF(LEN($B42)&gt;0,VLOOKUP($C42,Engagés!$C$10:$G$250,5,FALSE),"")</f>
        <v/>
      </c>
      <c r="F42" s="12" t="str">
        <f>IF(LEN($B42)&gt;0,VLOOKUP($C42,Engagés!$C$10:$K$250,6,FALSE),"")</f>
        <v/>
      </c>
      <c r="G42" s="12" t="str">
        <f>IF(LEN($B42)&gt;0,VLOOKUP($C42,Engagés!$C$10:$K$250,7,FALSE),"")</f>
        <v/>
      </c>
      <c r="H42" s="12" t="str">
        <f>IF(LEN($B42)&gt;0,VLOOKUP($C42,Engagés!$C$10:$K$250,8,FALSE),"")</f>
        <v/>
      </c>
      <c r="I42" s="12" t="str">
        <f>IF(LEN($B42)&gt;0,VLOOKUP($C42,Engagés!$C$10:$K$250,9,FALSE),"")</f>
        <v/>
      </c>
      <c r="J42" s="12" t="str">
        <f>IF(LEN($B42)&gt;0,VLOOKUP($C42,Engagés!$C$10:$N$250,11,FALSE),"")</f>
        <v/>
      </c>
      <c r="K42" s="13" t="str">
        <f>IF(LEN($B42)&gt;0,VLOOKUP($C42,'Saisie CLASSEMENT'!$C$8:$H$252,6,FALSE),"")</f>
        <v/>
      </c>
      <c r="L42" s="14" t="str">
        <f>'Edition Class Cat Age'!J42</f>
        <v/>
      </c>
    </row>
    <row r="43" spans="1:12" hidden="1">
      <c r="A43">
        <f t="shared" si="0"/>
        <v>0</v>
      </c>
      <c r="B43" s="11" t="str">
        <f>'Edition Class Cat Age'!B43</f>
        <v/>
      </c>
      <c r="C43" s="11">
        <f>'Edition Class Cat Age'!D43</f>
        <v>0</v>
      </c>
      <c r="D43" s="61" t="str">
        <f>IF(LEN($B43)&gt;0,VLOOKUP($C43,Engagés!$C$10:$G$250,4,FALSE),"")</f>
        <v/>
      </c>
      <c r="E43" s="61" t="str">
        <f>IF(LEN($B43)&gt;0,VLOOKUP($C43,Engagés!$C$10:$G$250,5,FALSE),"")</f>
        <v/>
      </c>
      <c r="F43" s="12" t="str">
        <f>IF(LEN($B43)&gt;0,VLOOKUP($C43,Engagés!$C$10:$K$250,6,FALSE),"")</f>
        <v/>
      </c>
      <c r="G43" s="12" t="str">
        <f>IF(LEN($B43)&gt;0,VLOOKUP($C43,Engagés!$C$10:$K$250,7,FALSE),"")</f>
        <v/>
      </c>
      <c r="H43" s="12" t="str">
        <f>IF(LEN($B43)&gt;0,VLOOKUP($C43,Engagés!$C$10:$K$250,8,FALSE),"")</f>
        <v/>
      </c>
      <c r="I43" s="12" t="str">
        <f>IF(LEN($B43)&gt;0,VLOOKUP($C43,Engagés!$C$10:$K$250,9,FALSE),"")</f>
        <v/>
      </c>
      <c r="J43" s="12" t="str">
        <f>IF(LEN($B43)&gt;0,VLOOKUP($C43,Engagés!$C$10:$N$250,11,FALSE),"")</f>
        <v/>
      </c>
      <c r="K43" s="13" t="str">
        <f>IF(LEN($B43)&gt;0,VLOOKUP($C43,'Saisie CLASSEMENT'!$C$8:$H$252,6,FALSE),"")</f>
        <v/>
      </c>
      <c r="L43" s="14" t="str">
        <f>'Edition Class Cat Age'!J43</f>
        <v/>
      </c>
    </row>
    <row r="44" spans="1:12" hidden="1">
      <c r="A44">
        <f t="shared" si="0"/>
        <v>0</v>
      </c>
      <c r="B44" s="11" t="str">
        <f>'Edition Class Cat Age'!B44</f>
        <v/>
      </c>
      <c r="C44" s="11">
        <f>'Edition Class Cat Age'!D44</f>
        <v>0</v>
      </c>
      <c r="D44" s="61" t="str">
        <f>IF(LEN($B44)&gt;0,VLOOKUP($C44,Engagés!$C$10:$G$250,4,FALSE),"")</f>
        <v/>
      </c>
      <c r="E44" s="61" t="str">
        <f>IF(LEN($B44)&gt;0,VLOOKUP($C44,Engagés!$C$10:$G$250,5,FALSE),"")</f>
        <v/>
      </c>
      <c r="F44" s="12" t="str">
        <f>IF(LEN($B44)&gt;0,VLOOKUP($C44,Engagés!$C$10:$K$250,6,FALSE),"")</f>
        <v/>
      </c>
      <c r="G44" s="12" t="str">
        <f>IF(LEN($B44)&gt;0,VLOOKUP($C44,Engagés!$C$10:$K$250,7,FALSE),"")</f>
        <v/>
      </c>
      <c r="H44" s="12" t="str">
        <f>IF(LEN($B44)&gt;0,VLOOKUP($C44,Engagés!$C$10:$K$250,8,FALSE),"")</f>
        <v/>
      </c>
      <c r="I44" s="12" t="str">
        <f>IF(LEN($B44)&gt;0,VLOOKUP($C44,Engagés!$C$10:$K$250,9,FALSE),"")</f>
        <v/>
      </c>
      <c r="J44" s="12" t="str">
        <f>IF(LEN($B44)&gt;0,VLOOKUP($C44,Engagés!$C$10:$N$250,11,FALSE),"")</f>
        <v/>
      </c>
      <c r="K44" s="13" t="str">
        <f>IF(LEN($B44)&gt;0,VLOOKUP($C44,'Saisie CLASSEMENT'!$C$8:$H$252,6,FALSE),"")</f>
        <v/>
      </c>
      <c r="L44" s="14" t="str">
        <f>'Edition Class Cat Age'!J44</f>
        <v/>
      </c>
    </row>
    <row r="45" spans="1:12" hidden="1">
      <c r="A45">
        <f t="shared" si="0"/>
        <v>0</v>
      </c>
      <c r="B45" s="11" t="str">
        <f>'Edition Class Cat Age'!B45</f>
        <v/>
      </c>
      <c r="C45" s="11">
        <f>'Edition Class Cat Age'!D45</f>
        <v>0</v>
      </c>
      <c r="D45" s="61" t="str">
        <f>IF(LEN($B45)&gt;0,VLOOKUP($C45,Engagés!$C$10:$G$250,4,FALSE),"")</f>
        <v/>
      </c>
      <c r="E45" s="61" t="str">
        <f>IF(LEN($B45)&gt;0,VLOOKUP($C45,Engagés!$C$10:$G$250,5,FALSE),"")</f>
        <v/>
      </c>
      <c r="F45" s="12" t="str">
        <f>IF(LEN($B45)&gt;0,VLOOKUP($C45,Engagés!$C$10:$K$250,6,FALSE),"")</f>
        <v/>
      </c>
      <c r="G45" s="12" t="str">
        <f>IF(LEN($B45)&gt;0,VLOOKUP($C45,Engagés!$C$10:$K$250,7,FALSE),"")</f>
        <v/>
      </c>
      <c r="H45" s="12" t="str">
        <f>IF(LEN($B45)&gt;0,VLOOKUP($C45,Engagés!$C$10:$K$250,8,FALSE),"")</f>
        <v/>
      </c>
      <c r="I45" s="12" t="str">
        <f>IF(LEN($B45)&gt;0,VLOOKUP($C45,Engagés!$C$10:$K$250,9,FALSE),"")</f>
        <v/>
      </c>
      <c r="J45" s="12" t="str">
        <f>IF(LEN($B45)&gt;0,VLOOKUP($C45,Engagés!$C$10:$N$250,11,FALSE),"")</f>
        <v/>
      </c>
      <c r="K45" s="13" t="str">
        <f>IF(LEN($B45)&gt;0,VLOOKUP($C45,'Saisie CLASSEMENT'!$C$8:$H$252,6,FALSE),"")</f>
        <v/>
      </c>
      <c r="L45" s="14" t="str">
        <f>'Edition Class Cat Age'!J45</f>
        <v/>
      </c>
    </row>
    <row r="46" spans="1:12" hidden="1">
      <c r="A46">
        <f t="shared" si="0"/>
        <v>0</v>
      </c>
      <c r="B46" s="11" t="str">
        <f>'Edition Class Cat Age'!B46</f>
        <v/>
      </c>
      <c r="C46" s="11">
        <f>'Edition Class Cat Age'!D46</f>
        <v>0</v>
      </c>
      <c r="D46" s="61" t="str">
        <f>IF(LEN($B46)&gt;0,VLOOKUP($C46,Engagés!$C$10:$G$250,4,FALSE),"")</f>
        <v/>
      </c>
      <c r="E46" s="61" t="str">
        <f>IF(LEN($B46)&gt;0,VLOOKUP($C46,Engagés!$C$10:$G$250,5,FALSE),"")</f>
        <v/>
      </c>
      <c r="F46" s="12" t="str">
        <f>IF(LEN($B46)&gt;0,VLOOKUP($C46,Engagés!$C$10:$K$250,6,FALSE),"")</f>
        <v/>
      </c>
      <c r="G46" s="12" t="str">
        <f>IF(LEN($B46)&gt;0,VLOOKUP($C46,Engagés!$C$10:$K$250,7,FALSE),"")</f>
        <v/>
      </c>
      <c r="H46" s="12" t="str">
        <f>IF(LEN($B46)&gt;0,VLOOKUP($C46,Engagés!$C$10:$K$250,8,FALSE),"")</f>
        <v/>
      </c>
      <c r="I46" s="12" t="str">
        <f>IF(LEN($B46)&gt;0,VLOOKUP($C46,Engagés!$C$10:$K$250,9,FALSE),"")</f>
        <v/>
      </c>
      <c r="J46" s="12" t="str">
        <f>IF(LEN($B46)&gt;0,VLOOKUP($C46,Engagés!$C$10:$N$250,11,FALSE),"")</f>
        <v/>
      </c>
      <c r="K46" s="13" t="str">
        <f>IF(LEN($B46)&gt;0,VLOOKUP($C46,'Saisie CLASSEMENT'!$C$8:$H$252,6,FALSE),"")</f>
        <v/>
      </c>
      <c r="L46" s="14" t="str">
        <f>'Edition Class Cat Age'!J46</f>
        <v/>
      </c>
    </row>
    <row r="47" spans="1:12" hidden="1">
      <c r="A47">
        <f t="shared" si="0"/>
        <v>0</v>
      </c>
      <c r="B47" s="11" t="str">
        <f>'Edition Class Cat Age'!B47</f>
        <v/>
      </c>
      <c r="C47" s="11">
        <f>'Edition Class Cat Age'!D47</f>
        <v>0</v>
      </c>
      <c r="D47" s="61" t="str">
        <f>IF(LEN($B47)&gt;0,VLOOKUP($C47,Engagés!$C$10:$G$250,4,FALSE),"")</f>
        <v/>
      </c>
      <c r="E47" s="61" t="str">
        <f>IF(LEN($B47)&gt;0,VLOOKUP($C47,Engagés!$C$10:$G$250,5,FALSE),"")</f>
        <v/>
      </c>
      <c r="F47" s="12" t="str">
        <f>IF(LEN($B47)&gt;0,VLOOKUP($C47,Engagés!$C$10:$K$250,6,FALSE),"")</f>
        <v/>
      </c>
      <c r="G47" s="12" t="str">
        <f>IF(LEN($B47)&gt;0,VLOOKUP($C47,Engagés!$C$10:$K$250,7,FALSE),"")</f>
        <v/>
      </c>
      <c r="H47" s="12" t="str">
        <f>IF(LEN($B47)&gt;0,VLOOKUP($C47,Engagés!$C$10:$K$250,8,FALSE),"")</f>
        <v/>
      </c>
      <c r="I47" s="12" t="str">
        <f>IF(LEN($B47)&gt;0,VLOOKUP($C47,Engagés!$C$10:$K$250,9,FALSE),"")</f>
        <v/>
      </c>
      <c r="J47" s="12" t="str">
        <f>IF(LEN($B47)&gt;0,VLOOKUP($C47,Engagés!$C$10:$N$250,11,FALSE),"")</f>
        <v/>
      </c>
      <c r="K47" s="13" t="str">
        <f>IF(LEN($B47)&gt;0,VLOOKUP($C47,'Saisie CLASSEMENT'!$C$8:$H$252,6,FALSE),"")</f>
        <v/>
      </c>
      <c r="L47" s="14" t="str">
        <f>'Edition Class Cat Age'!J47</f>
        <v/>
      </c>
    </row>
    <row r="48" spans="1:12" hidden="1">
      <c r="A48">
        <f t="shared" si="0"/>
        <v>0</v>
      </c>
      <c r="B48" s="11" t="str">
        <f>'Edition Class Cat Age'!B48</f>
        <v/>
      </c>
      <c r="C48" s="11">
        <f>'Edition Class Cat Age'!D48</f>
        <v>0</v>
      </c>
      <c r="D48" s="61" t="str">
        <f>IF(LEN($B48)&gt;0,VLOOKUP($C48,Engagés!$C$10:$G$250,4,FALSE),"")</f>
        <v/>
      </c>
      <c r="E48" s="61" t="str">
        <f>IF(LEN($B48)&gt;0,VLOOKUP($C48,Engagés!$C$10:$G$250,5,FALSE),"")</f>
        <v/>
      </c>
      <c r="F48" s="12" t="str">
        <f>IF(LEN($B48)&gt;0,VLOOKUP($C48,Engagés!$C$10:$K$250,6,FALSE),"")</f>
        <v/>
      </c>
      <c r="G48" s="12" t="str">
        <f>IF(LEN($B48)&gt;0,VLOOKUP($C48,Engagés!$C$10:$K$250,7,FALSE),"")</f>
        <v/>
      </c>
      <c r="H48" s="12" t="str">
        <f>IF(LEN($B48)&gt;0,VLOOKUP($C48,Engagés!$C$10:$K$250,8,FALSE),"")</f>
        <v/>
      </c>
      <c r="I48" s="12" t="str">
        <f>IF(LEN($B48)&gt;0,VLOOKUP($C48,Engagés!$C$10:$K$250,9,FALSE),"")</f>
        <v/>
      </c>
      <c r="J48" s="12" t="str">
        <f>IF(LEN($B48)&gt;0,VLOOKUP($C48,Engagés!$C$10:$N$250,11,FALSE),"")</f>
        <v/>
      </c>
      <c r="K48" s="13" t="str">
        <f>IF(LEN($B48)&gt;0,VLOOKUP($C48,'Saisie CLASSEMENT'!$C$8:$H$252,6,FALSE),"")</f>
        <v/>
      </c>
      <c r="L48" s="14" t="str">
        <f>'Edition Class Cat Age'!J48</f>
        <v/>
      </c>
    </row>
    <row r="49" spans="1:12" hidden="1">
      <c r="A49">
        <f t="shared" si="0"/>
        <v>0</v>
      </c>
      <c r="B49" s="11" t="str">
        <f>'Edition Class Cat Age'!B49</f>
        <v/>
      </c>
      <c r="C49" s="11">
        <f>'Edition Class Cat Age'!D49</f>
        <v>0</v>
      </c>
      <c r="D49" s="61" t="str">
        <f>IF(LEN($B49)&gt;0,VLOOKUP($C49,Engagés!$C$10:$G$250,4,FALSE),"")</f>
        <v/>
      </c>
      <c r="E49" s="61" t="str">
        <f>IF(LEN($B49)&gt;0,VLOOKUP($C49,Engagés!$C$10:$G$250,5,FALSE),"")</f>
        <v/>
      </c>
      <c r="F49" s="12" t="str">
        <f>IF(LEN($B49)&gt;0,VLOOKUP($C49,Engagés!$C$10:$K$250,6,FALSE),"")</f>
        <v/>
      </c>
      <c r="G49" s="12" t="str">
        <f>IF(LEN($B49)&gt;0,VLOOKUP($C49,Engagés!$C$10:$K$250,7,FALSE),"")</f>
        <v/>
      </c>
      <c r="H49" s="12" t="str">
        <f>IF(LEN($B49)&gt;0,VLOOKUP($C49,Engagés!$C$10:$K$250,8,FALSE),"")</f>
        <v/>
      </c>
      <c r="I49" s="12" t="str">
        <f>IF(LEN($B49)&gt;0,VLOOKUP($C49,Engagés!$C$10:$K$250,9,FALSE),"")</f>
        <v/>
      </c>
      <c r="J49" s="12" t="str">
        <f>IF(LEN($B49)&gt;0,VLOOKUP($C49,Engagés!$C$10:$N$250,11,FALSE),"")</f>
        <v/>
      </c>
      <c r="K49" s="13" t="str">
        <f>IF(LEN($B49)&gt;0,VLOOKUP($C49,'Saisie CLASSEMENT'!$C$8:$H$252,6,FALSE),"")</f>
        <v/>
      </c>
      <c r="L49" s="14" t="str">
        <f>'Edition Class Cat Age'!J49</f>
        <v/>
      </c>
    </row>
    <row r="50" spans="1:12" hidden="1">
      <c r="A50">
        <f t="shared" si="0"/>
        <v>0</v>
      </c>
      <c r="B50" s="11" t="str">
        <f>'Edition Class Cat Age'!B50</f>
        <v/>
      </c>
      <c r="C50" s="11">
        <f>'Edition Class Cat Age'!D50</f>
        <v>0</v>
      </c>
      <c r="D50" s="61" t="str">
        <f>IF(LEN($B50)&gt;0,VLOOKUP($C50,Engagés!$C$10:$G$250,4,FALSE),"")</f>
        <v/>
      </c>
      <c r="E50" s="61" t="str">
        <f>IF(LEN($B50)&gt;0,VLOOKUP($C50,Engagés!$C$10:$G$250,5,FALSE),"")</f>
        <v/>
      </c>
      <c r="F50" s="12" t="str">
        <f>IF(LEN($B50)&gt;0,VLOOKUP($C50,Engagés!$C$10:$K$250,6,FALSE),"")</f>
        <v/>
      </c>
      <c r="G50" s="12" t="str">
        <f>IF(LEN($B50)&gt;0,VLOOKUP($C50,Engagés!$C$10:$K$250,7,FALSE),"")</f>
        <v/>
      </c>
      <c r="H50" s="12" t="str">
        <f>IF(LEN($B50)&gt;0,VLOOKUP($C50,Engagés!$C$10:$K$250,8,FALSE),"")</f>
        <v/>
      </c>
      <c r="I50" s="12" t="str">
        <f>IF(LEN($B50)&gt;0,VLOOKUP($C50,Engagés!$C$10:$K$250,9,FALSE),"")</f>
        <v/>
      </c>
      <c r="J50" s="12" t="str">
        <f>IF(LEN($B50)&gt;0,VLOOKUP($C50,Engagés!$C$10:$N$250,11,FALSE),"")</f>
        <v/>
      </c>
      <c r="K50" s="13" t="str">
        <f>IF(LEN($B50)&gt;0,VLOOKUP($C50,'Saisie CLASSEMENT'!$C$8:$H$252,6,FALSE),"")</f>
        <v/>
      </c>
      <c r="L50" s="14" t="str">
        <f>'Edition Class Cat Age'!J50</f>
        <v/>
      </c>
    </row>
    <row r="51" spans="1:12" hidden="1">
      <c r="A51">
        <f t="shared" si="0"/>
        <v>0</v>
      </c>
      <c r="B51" s="11" t="str">
        <f>'Edition Class Cat Age'!B51</f>
        <v/>
      </c>
      <c r="C51" s="11">
        <f>'Edition Class Cat Age'!D51</f>
        <v>0</v>
      </c>
      <c r="D51" s="61" t="str">
        <f>IF(LEN($B51)&gt;0,VLOOKUP($C51,Engagés!$C$10:$G$250,4,FALSE),"")</f>
        <v/>
      </c>
      <c r="E51" s="61" t="str">
        <f>IF(LEN($B51)&gt;0,VLOOKUP($C51,Engagés!$C$10:$G$250,5,FALSE),"")</f>
        <v/>
      </c>
      <c r="F51" s="12" t="str">
        <f>IF(LEN($B51)&gt;0,VLOOKUP($C51,Engagés!$C$10:$K$250,6,FALSE),"")</f>
        <v/>
      </c>
      <c r="G51" s="12" t="str">
        <f>IF(LEN($B51)&gt;0,VLOOKUP($C51,Engagés!$C$10:$K$250,7,FALSE),"")</f>
        <v/>
      </c>
      <c r="H51" s="12" t="str">
        <f>IF(LEN($B51)&gt;0,VLOOKUP($C51,Engagés!$C$10:$K$250,8,FALSE),"")</f>
        <v/>
      </c>
      <c r="I51" s="12" t="str">
        <f>IF(LEN($B51)&gt;0,VLOOKUP($C51,Engagés!$C$10:$K$250,9,FALSE),"")</f>
        <v/>
      </c>
      <c r="J51" s="12" t="str">
        <f>IF(LEN($B51)&gt;0,VLOOKUP($C51,Engagés!$C$10:$N$250,11,FALSE),"")</f>
        <v/>
      </c>
      <c r="K51" s="13" t="str">
        <f>IF(LEN($B51)&gt;0,VLOOKUP($C51,'Saisie CLASSEMENT'!$C$8:$H$252,6,FALSE),"")</f>
        <v/>
      </c>
      <c r="L51" s="14" t="str">
        <f>'Edition Class Cat Age'!J51</f>
        <v/>
      </c>
    </row>
    <row r="52" spans="1:12" hidden="1">
      <c r="A52">
        <f t="shared" si="0"/>
        <v>0</v>
      </c>
      <c r="B52" s="11" t="str">
        <f>'Edition Class Cat Age'!B52</f>
        <v/>
      </c>
      <c r="C52" s="11">
        <f>'Edition Class Cat Age'!D52</f>
        <v>0</v>
      </c>
      <c r="D52" s="61" t="str">
        <f>IF(LEN($B52)&gt;0,VLOOKUP($C52,Engagés!$C$10:$G$250,4,FALSE),"")</f>
        <v/>
      </c>
      <c r="E52" s="61" t="str">
        <f>IF(LEN($B52)&gt;0,VLOOKUP($C52,Engagés!$C$10:$G$250,5,FALSE),"")</f>
        <v/>
      </c>
      <c r="F52" s="12" t="str">
        <f>IF(LEN($B52)&gt;0,VLOOKUP($C52,Engagés!$C$10:$K$250,6,FALSE),"")</f>
        <v/>
      </c>
      <c r="G52" s="12" t="str">
        <f>IF(LEN($B52)&gt;0,VLOOKUP($C52,Engagés!$C$10:$K$250,7,FALSE),"")</f>
        <v/>
      </c>
      <c r="H52" s="12" t="str">
        <f>IF(LEN($B52)&gt;0,VLOOKUP($C52,Engagés!$C$10:$K$250,8,FALSE),"")</f>
        <v/>
      </c>
      <c r="I52" s="12" t="str">
        <f>IF(LEN($B52)&gt;0,VLOOKUP($C52,Engagés!$C$10:$K$250,9,FALSE),"")</f>
        <v/>
      </c>
      <c r="J52" s="12" t="str">
        <f>IF(LEN($B52)&gt;0,VLOOKUP($C52,Engagés!$C$10:$N$250,11,FALSE),"")</f>
        <v/>
      </c>
      <c r="K52" s="13" t="str">
        <f>IF(LEN($B52)&gt;0,VLOOKUP($C52,'Saisie CLASSEMENT'!$C$8:$H$252,6,FALSE),"")</f>
        <v/>
      </c>
      <c r="L52" s="14" t="str">
        <f>'Edition Class Cat Age'!J52</f>
        <v/>
      </c>
    </row>
    <row r="53" spans="1:12" hidden="1">
      <c r="A53">
        <f t="shared" si="0"/>
        <v>0</v>
      </c>
      <c r="B53" s="11" t="str">
        <f>'Edition Class Cat Age'!B53</f>
        <v/>
      </c>
      <c r="C53" s="11">
        <f>'Edition Class Cat Age'!D53</f>
        <v>0</v>
      </c>
      <c r="D53" s="61" t="str">
        <f>IF(LEN($B53)&gt;0,VLOOKUP($C53,Engagés!$C$10:$G$250,4,FALSE),"")</f>
        <v/>
      </c>
      <c r="E53" s="61" t="str">
        <f>IF(LEN($B53)&gt;0,VLOOKUP($C53,Engagés!$C$10:$G$250,5,FALSE),"")</f>
        <v/>
      </c>
      <c r="F53" s="12" t="str">
        <f>IF(LEN($B53)&gt;0,VLOOKUP($C53,Engagés!$C$10:$K$250,6,FALSE),"")</f>
        <v/>
      </c>
      <c r="G53" s="12" t="str">
        <f>IF(LEN($B53)&gt;0,VLOOKUP($C53,Engagés!$C$10:$K$250,7,FALSE),"")</f>
        <v/>
      </c>
      <c r="H53" s="12" t="str">
        <f>IF(LEN($B53)&gt;0,VLOOKUP($C53,Engagés!$C$10:$K$250,8,FALSE),"")</f>
        <v/>
      </c>
      <c r="I53" s="12" t="str">
        <f>IF(LEN($B53)&gt;0,VLOOKUP($C53,Engagés!$C$10:$K$250,9,FALSE),"")</f>
        <v/>
      </c>
      <c r="J53" s="12" t="str">
        <f>IF(LEN($B53)&gt;0,VLOOKUP($C53,Engagés!$C$10:$N$250,11,FALSE),"")</f>
        <v/>
      </c>
      <c r="K53" s="13" t="str">
        <f>IF(LEN($B53)&gt;0,VLOOKUP($C53,'Saisie CLASSEMENT'!$C$8:$H$252,6,FALSE),"")</f>
        <v/>
      </c>
      <c r="L53" s="14" t="str">
        <f>'Edition Class Cat Age'!J53</f>
        <v/>
      </c>
    </row>
    <row r="54" spans="1:12" hidden="1">
      <c r="A54">
        <f t="shared" si="0"/>
        <v>0</v>
      </c>
      <c r="B54" s="11" t="str">
        <f>'Edition Class Cat Age'!B54</f>
        <v/>
      </c>
      <c r="C54" s="11">
        <f>'Edition Class Cat Age'!D54</f>
        <v>0</v>
      </c>
      <c r="D54" s="61" t="str">
        <f>IF(LEN($B54)&gt;0,VLOOKUP($C54,Engagés!$C$10:$G$250,4,FALSE),"")</f>
        <v/>
      </c>
      <c r="E54" s="61" t="str">
        <f>IF(LEN($B54)&gt;0,VLOOKUP($C54,Engagés!$C$10:$G$250,5,FALSE),"")</f>
        <v/>
      </c>
      <c r="F54" s="12" t="str">
        <f>IF(LEN($B54)&gt;0,VLOOKUP($C54,Engagés!$C$10:$K$250,6,FALSE),"")</f>
        <v/>
      </c>
      <c r="G54" s="12" t="str">
        <f>IF(LEN($B54)&gt;0,VLOOKUP($C54,Engagés!$C$10:$K$250,7,FALSE),"")</f>
        <v/>
      </c>
      <c r="H54" s="12" t="str">
        <f>IF(LEN($B54)&gt;0,VLOOKUP($C54,Engagés!$C$10:$K$250,8,FALSE),"")</f>
        <v/>
      </c>
      <c r="I54" s="12" t="str">
        <f>IF(LEN($B54)&gt;0,VLOOKUP($C54,Engagés!$C$10:$K$250,9,FALSE),"")</f>
        <v/>
      </c>
      <c r="J54" s="12" t="str">
        <f>IF(LEN($B54)&gt;0,VLOOKUP($C54,Engagés!$C$10:$N$250,11,FALSE),"")</f>
        <v/>
      </c>
      <c r="K54" s="13" t="str">
        <f>IF(LEN($B54)&gt;0,VLOOKUP($C54,'Saisie CLASSEMENT'!$C$8:$H$252,6,FALSE),"")</f>
        <v/>
      </c>
      <c r="L54" s="14" t="str">
        <f>'Edition Class Cat Age'!J54</f>
        <v/>
      </c>
    </row>
    <row r="55" spans="1:12" hidden="1">
      <c r="A55">
        <f t="shared" si="0"/>
        <v>0</v>
      </c>
      <c r="B55" s="11" t="str">
        <f>'Edition Class Cat Age'!B55</f>
        <v/>
      </c>
      <c r="C55" s="11">
        <f>'Edition Class Cat Age'!D55</f>
        <v>0</v>
      </c>
      <c r="D55" s="61" t="str">
        <f>IF(LEN($B55)&gt;0,VLOOKUP($C55,Engagés!$C$10:$G$250,4,FALSE),"")</f>
        <v/>
      </c>
      <c r="E55" s="61" t="str">
        <f>IF(LEN($B55)&gt;0,VLOOKUP($C55,Engagés!$C$10:$G$250,5,FALSE),"")</f>
        <v/>
      </c>
      <c r="F55" s="12" t="str">
        <f>IF(LEN($B55)&gt;0,VLOOKUP($C55,Engagés!$C$10:$K$250,6,FALSE),"")</f>
        <v/>
      </c>
      <c r="G55" s="12" t="str">
        <f>IF(LEN($B55)&gt;0,VLOOKUP($C55,Engagés!$C$10:$K$250,7,FALSE),"")</f>
        <v/>
      </c>
      <c r="H55" s="12" t="str">
        <f>IF(LEN($B55)&gt;0,VLOOKUP($C55,Engagés!$C$10:$K$250,8,FALSE),"")</f>
        <v/>
      </c>
      <c r="I55" s="12" t="str">
        <f>IF(LEN($B55)&gt;0,VLOOKUP($C55,Engagés!$C$10:$K$250,9,FALSE),"")</f>
        <v/>
      </c>
      <c r="J55" s="12" t="str">
        <f>IF(LEN($B55)&gt;0,VLOOKUP($C55,Engagés!$C$10:$N$250,11,FALSE),"")</f>
        <v/>
      </c>
      <c r="K55" s="13" t="str">
        <f>IF(LEN($B55)&gt;0,VLOOKUP($C55,'Saisie CLASSEMENT'!$C$8:$H$252,6,FALSE),"")</f>
        <v/>
      </c>
      <c r="L55" s="14" t="str">
        <f>'Edition Class Cat Age'!J55</f>
        <v/>
      </c>
    </row>
    <row r="56" spans="1:12" hidden="1">
      <c r="A56">
        <f t="shared" si="0"/>
        <v>0</v>
      </c>
      <c r="B56" s="11" t="str">
        <f>'Edition Class Cat Age'!B56</f>
        <v/>
      </c>
      <c r="C56" s="11">
        <f>'Edition Class Cat Age'!D56</f>
        <v>0</v>
      </c>
      <c r="D56" s="61" t="str">
        <f>IF(LEN($B56)&gt;0,VLOOKUP($C56,Engagés!$C$10:$G$250,4,FALSE),"")</f>
        <v/>
      </c>
      <c r="E56" s="61" t="str">
        <f>IF(LEN($B56)&gt;0,VLOOKUP($C56,Engagés!$C$10:$G$250,5,FALSE),"")</f>
        <v/>
      </c>
      <c r="F56" s="12" t="str">
        <f>IF(LEN($B56)&gt;0,VLOOKUP($C56,Engagés!$C$10:$K$250,6,FALSE),"")</f>
        <v/>
      </c>
      <c r="G56" s="12" t="str">
        <f>IF(LEN($B56)&gt;0,VLOOKUP($C56,Engagés!$C$10:$K$250,7,FALSE),"")</f>
        <v/>
      </c>
      <c r="H56" s="12" t="str">
        <f>IF(LEN($B56)&gt;0,VLOOKUP($C56,Engagés!$C$10:$K$250,8,FALSE),"")</f>
        <v/>
      </c>
      <c r="I56" s="12" t="str">
        <f>IF(LEN($B56)&gt;0,VLOOKUP($C56,Engagés!$C$10:$K$250,9,FALSE),"")</f>
        <v/>
      </c>
      <c r="J56" s="12" t="str">
        <f>IF(LEN($B56)&gt;0,VLOOKUP($C56,Engagés!$C$10:$N$250,11,FALSE),"")</f>
        <v/>
      </c>
      <c r="K56" s="13" t="str">
        <f>IF(LEN($B56)&gt;0,VLOOKUP($C56,'Saisie CLASSEMENT'!$C$8:$H$252,6,FALSE),"")</f>
        <v/>
      </c>
      <c r="L56" s="14" t="str">
        <f>'Edition Class Cat Age'!J56</f>
        <v/>
      </c>
    </row>
    <row r="57" spans="1:12" hidden="1">
      <c r="A57">
        <f t="shared" si="0"/>
        <v>0</v>
      </c>
      <c r="B57" s="11" t="str">
        <f>'Edition Class Cat Age'!B57</f>
        <v/>
      </c>
      <c r="C57" s="11">
        <f>'Edition Class Cat Age'!D57</f>
        <v>0</v>
      </c>
      <c r="D57" s="61" t="str">
        <f>IF(LEN($B57)&gt;0,VLOOKUP($C57,Engagés!$C$10:$G$250,4,FALSE),"")</f>
        <v/>
      </c>
      <c r="E57" s="61" t="str">
        <f>IF(LEN($B57)&gt;0,VLOOKUP($C57,Engagés!$C$10:$G$250,5,FALSE),"")</f>
        <v/>
      </c>
      <c r="F57" s="12" t="str">
        <f>IF(LEN($B57)&gt;0,VLOOKUP($C57,Engagés!$C$10:$K$250,6,FALSE),"")</f>
        <v/>
      </c>
      <c r="G57" s="12" t="str">
        <f>IF(LEN($B57)&gt;0,VLOOKUP($C57,Engagés!$C$10:$K$250,7,FALSE),"")</f>
        <v/>
      </c>
      <c r="H57" s="12" t="str">
        <f>IF(LEN($B57)&gt;0,VLOOKUP($C57,Engagés!$C$10:$K$250,8,FALSE),"")</f>
        <v/>
      </c>
      <c r="I57" s="12" t="str">
        <f>IF(LEN($B57)&gt;0,VLOOKUP($C57,Engagés!$C$10:$K$250,9,FALSE),"")</f>
        <v/>
      </c>
      <c r="J57" s="12" t="str">
        <f>IF(LEN($B57)&gt;0,VLOOKUP($C57,Engagés!$C$10:$N$250,11,FALSE),"")</f>
        <v/>
      </c>
      <c r="K57" s="13" t="str">
        <f>IF(LEN($B57)&gt;0,VLOOKUP($C57,'Saisie CLASSEMENT'!$C$8:$H$252,6,FALSE),"")</f>
        <v/>
      </c>
      <c r="L57" s="14" t="str">
        <f>'Edition Class Cat Age'!J57</f>
        <v/>
      </c>
    </row>
    <row r="58" spans="1:12" hidden="1">
      <c r="A58">
        <f t="shared" si="0"/>
        <v>0</v>
      </c>
      <c r="B58" s="11" t="str">
        <f>'Edition Class Cat Age'!B58</f>
        <v/>
      </c>
      <c r="C58" s="11">
        <f>'Edition Class Cat Age'!D58</f>
        <v>0</v>
      </c>
      <c r="D58" s="61" t="str">
        <f>IF(LEN($B58)&gt;0,VLOOKUP($C58,Engagés!$C$10:$G$250,4,FALSE),"")</f>
        <v/>
      </c>
      <c r="E58" s="61" t="str">
        <f>IF(LEN($B58)&gt;0,VLOOKUP($C58,Engagés!$C$10:$G$250,5,FALSE),"")</f>
        <v/>
      </c>
      <c r="F58" s="12" t="str">
        <f>IF(LEN($B58)&gt;0,VLOOKUP($C58,Engagés!$C$10:$K$250,6,FALSE),"")</f>
        <v/>
      </c>
      <c r="G58" s="12" t="str">
        <f>IF(LEN($B58)&gt;0,VLOOKUP($C58,Engagés!$C$10:$K$250,7,FALSE),"")</f>
        <v/>
      </c>
      <c r="H58" s="12" t="str">
        <f>IF(LEN($B58)&gt;0,VLOOKUP($C58,Engagés!$C$10:$K$250,8,FALSE),"")</f>
        <v/>
      </c>
      <c r="I58" s="12" t="str">
        <f>IF(LEN($B58)&gt;0,VLOOKUP($C58,Engagés!$C$10:$K$250,9,FALSE),"")</f>
        <v/>
      </c>
      <c r="J58" s="12" t="str">
        <f>IF(LEN($B58)&gt;0,VLOOKUP($C58,Engagés!$C$10:$N$250,11,FALSE),"")</f>
        <v/>
      </c>
      <c r="K58" s="13" t="str">
        <f>IF(LEN($B58)&gt;0,VLOOKUP($C58,'Saisie CLASSEMENT'!$C$8:$H$252,6,FALSE),"")</f>
        <v/>
      </c>
      <c r="L58" s="14" t="str">
        <f>'Edition Class Cat Age'!J58</f>
        <v/>
      </c>
    </row>
    <row r="59" spans="1:12" hidden="1">
      <c r="A59">
        <f t="shared" si="0"/>
        <v>0</v>
      </c>
      <c r="B59" s="11" t="str">
        <f>'Edition Class Cat Age'!B59</f>
        <v/>
      </c>
      <c r="C59" s="11">
        <f>'Edition Class Cat Age'!D59</f>
        <v>0</v>
      </c>
      <c r="D59" s="61" t="str">
        <f>IF(LEN($B59)&gt;0,VLOOKUP($C59,Engagés!$C$10:$G$250,4,FALSE),"")</f>
        <v/>
      </c>
      <c r="E59" s="61" t="str">
        <f>IF(LEN($B59)&gt;0,VLOOKUP($C59,Engagés!$C$10:$G$250,5,FALSE),"")</f>
        <v/>
      </c>
      <c r="F59" s="12" t="str">
        <f>IF(LEN($B59)&gt;0,VLOOKUP($C59,Engagés!$C$10:$K$250,6,FALSE),"")</f>
        <v/>
      </c>
      <c r="G59" s="12" t="str">
        <f>IF(LEN($B59)&gt;0,VLOOKUP($C59,Engagés!$C$10:$K$250,7,FALSE),"")</f>
        <v/>
      </c>
      <c r="H59" s="12" t="str">
        <f>IF(LEN($B59)&gt;0,VLOOKUP($C59,Engagés!$C$10:$K$250,8,FALSE),"")</f>
        <v/>
      </c>
      <c r="I59" s="12" t="str">
        <f>IF(LEN($B59)&gt;0,VLOOKUP($C59,Engagés!$C$10:$K$250,9,FALSE),"")</f>
        <v/>
      </c>
      <c r="J59" s="12" t="str">
        <f>IF(LEN($B59)&gt;0,VLOOKUP($C59,Engagés!$C$10:$N$250,11,FALSE),"")</f>
        <v/>
      </c>
      <c r="K59" s="13" t="str">
        <f>IF(LEN($B59)&gt;0,VLOOKUP($C59,'Saisie CLASSEMENT'!$C$8:$H$252,6,FALSE),"")</f>
        <v/>
      </c>
      <c r="L59" s="14" t="str">
        <f>'Edition Class Cat Age'!J59</f>
        <v/>
      </c>
    </row>
    <row r="60" spans="1:12" hidden="1">
      <c r="A60">
        <f t="shared" si="0"/>
        <v>0</v>
      </c>
      <c r="B60" s="11" t="str">
        <f>'Edition Class Cat Age'!B60</f>
        <v/>
      </c>
      <c r="C60" s="11">
        <f>'Edition Class Cat Age'!D60</f>
        <v>0</v>
      </c>
      <c r="D60" s="61" t="str">
        <f>IF(LEN($B60)&gt;0,VLOOKUP($C60,Engagés!$C$10:$G$250,4,FALSE),"")</f>
        <v/>
      </c>
      <c r="E60" s="61" t="str">
        <f>IF(LEN($B60)&gt;0,VLOOKUP($C60,Engagés!$C$10:$G$250,5,FALSE),"")</f>
        <v/>
      </c>
      <c r="F60" s="12" t="str">
        <f>IF(LEN($B60)&gt;0,VLOOKUP($C60,Engagés!$C$10:$K$250,6,FALSE),"")</f>
        <v/>
      </c>
      <c r="G60" s="12" t="str">
        <f>IF(LEN($B60)&gt;0,VLOOKUP($C60,Engagés!$C$10:$K$250,7,FALSE),"")</f>
        <v/>
      </c>
      <c r="H60" s="12" t="str">
        <f>IF(LEN($B60)&gt;0,VLOOKUP($C60,Engagés!$C$10:$K$250,8,FALSE),"")</f>
        <v/>
      </c>
      <c r="I60" s="12" t="str">
        <f>IF(LEN($B60)&gt;0,VLOOKUP($C60,Engagés!$C$10:$K$250,9,FALSE),"")</f>
        <v/>
      </c>
      <c r="J60" s="12" t="str">
        <f>IF(LEN($B60)&gt;0,VLOOKUP($C60,Engagés!$C$10:$N$250,11,FALSE),"")</f>
        <v/>
      </c>
      <c r="K60" s="13" t="str">
        <f>IF(LEN($B60)&gt;0,VLOOKUP($C60,'Saisie CLASSEMENT'!$C$8:$H$252,6,FALSE),"")</f>
        <v/>
      </c>
      <c r="L60" s="14" t="str">
        <f>'Edition Class Cat Age'!J60</f>
        <v/>
      </c>
    </row>
    <row r="61" spans="1:12" hidden="1">
      <c r="A61">
        <f t="shared" si="0"/>
        <v>0</v>
      </c>
      <c r="B61" s="11" t="str">
        <f>'Edition Class Cat Age'!B61</f>
        <v/>
      </c>
      <c r="C61" s="11">
        <f>'Edition Class Cat Age'!D61</f>
        <v>0</v>
      </c>
      <c r="D61" s="61" t="str">
        <f>IF(LEN($B61)&gt;0,VLOOKUP($C61,Engagés!$C$10:$G$250,4,FALSE),"")</f>
        <v/>
      </c>
      <c r="E61" s="61" t="str">
        <f>IF(LEN($B61)&gt;0,VLOOKUP($C61,Engagés!$C$10:$G$250,5,FALSE),"")</f>
        <v/>
      </c>
      <c r="F61" s="12" t="str">
        <f>IF(LEN($B61)&gt;0,VLOOKUP($C61,Engagés!$C$10:$K$250,6,FALSE),"")</f>
        <v/>
      </c>
      <c r="G61" s="12" t="str">
        <f>IF(LEN($B61)&gt;0,VLOOKUP($C61,Engagés!$C$10:$K$250,7,FALSE),"")</f>
        <v/>
      </c>
      <c r="H61" s="12" t="str">
        <f>IF(LEN($B61)&gt;0,VLOOKUP($C61,Engagés!$C$10:$K$250,8,FALSE),"")</f>
        <v/>
      </c>
      <c r="I61" s="12" t="str">
        <f>IF(LEN($B61)&gt;0,VLOOKUP($C61,Engagés!$C$10:$K$250,9,FALSE),"")</f>
        <v/>
      </c>
      <c r="J61" s="12" t="str">
        <f>IF(LEN($B61)&gt;0,VLOOKUP($C61,Engagés!$C$10:$N$250,11,FALSE),"")</f>
        <v/>
      </c>
      <c r="K61" s="13" t="str">
        <f>IF(LEN($B61)&gt;0,VLOOKUP($C61,'Saisie CLASSEMENT'!$C$8:$H$252,6,FALSE),"")</f>
        <v/>
      </c>
      <c r="L61" s="14" t="str">
        <f>'Edition Class Cat Age'!J61</f>
        <v/>
      </c>
    </row>
    <row r="62" spans="1:12" hidden="1">
      <c r="A62">
        <f t="shared" si="0"/>
        <v>0</v>
      </c>
      <c r="B62" s="11" t="str">
        <f>'Edition Class Cat Age'!B62</f>
        <v/>
      </c>
      <c r="C62" s="11">
        <f>'Edition Class Cat Age'!D62</f>
        <v>0</v>
      </c>
      <c r="D62" s="61" t="str">
        <f>IF(LEN($B62)&gt;0,VLOOKUP($C62,Engagés!$C$10:$G$250,4,FALSE),"")</f>
        <v/>
      </c>
      <c r="E62" s="61" t="str">
        <f>IF(LEN($B62)&gt;0,VLOOKUP($C62,Engagés!$C$10:$G$250,5,FALSE),"")</f>
        <v/>
      </c>
      <c r="F62" s="12" t="str">
        <f>IF(LEN($B62)&gt;0,VLOOKUP($C62,Engagés!$C$10:$K$250,6,FALSE),"")</f>
        <v/>
      </c>
      <c r="G62" s="12" t="str">
        <f>IF(LEN($B62)&gt;0,VLOOKUP($C62,Engagés!$C$10:$K$250,7,FALSE),"")</f>
        <v/>
      </c>
      <c r="H62" s="12" t="str">
        <f>IF(LEN($B62)&gt;0,VLOOKUP($C62,Engagés!$C$10:$K$250,8,FALSE),"")</f>
        <v/>
      </c>
      <c r="I62" s="12" t="str">
        <f>IF(LEN($B62)&gt;0,VLOOKUP($C62,Engagés!$C$10:$K$250,9,FALSE),"")</f>
        <v/>
      </c>
      <c r="J62" s="12" t="str">
        <f>IF(LEN($B62)&gt;0,VLOOKUP($C62,Engagés!$C$10:$N$250,11,FALSE),"")</f>
        <v/>
      </c>
      <c r="K62" s="13" t="str">
        <f>IF(LEN($B62)&gt;0,VLOOKUP($C62,'Saisie CLASSEMENT'!$C$8:$H$252,6,FALSE),"")</f>
        <v/>
      </c>
      <c r="L62" s="14" t="str">
        <f>'Edition Class Cat Age'!J62</f>
        <v/>
      </c>
    </row>
    <row r="63" spans="1:12" hidden="1">
      <c r="A63">
        <f t="shared" si="0"/>
        <v>0</v>
      </c>
      <c r="B63" s="11" t="str">
        <f>'Edition Class Cat Age'!B63</f>
        <v/>
      </c>
      <c r="C63" s="11">
        <f>'Edition Class Cat Age'!D63</f>
        <v>0</v>
      </c>
      <c r="D63" s="61" t="str">
        <f>IF(LEN($B63)&gt;0,VLOOKUP($C63,Engagés!$C$10:$G$250,4,FALSE),"")</f>
        <v/>
      </c>
      <c r="E63" s="61" t="str">
        <f>IF(LEN($B63)&gt;0,VLOOKUP($C63,Engagés!$C$10:$G$250,5,FALSE),"")</f>
        <v/>
      </c>
      <c r="F63" s="12" t="str">
        <f>IF(LEN($B63)&gt;0,VLOOKUP($C63,Engagés!$C$10:$K$250,6,FALSE),"")</f>
        <v/>
      </c>
      <c r="G63" s="12" t="str">
        <f>IF(LEN($B63)&gt;0,VLOOKUP($C63,Engagés!$C$10:$K$250,7,FALSE),"")</f>
        <v/>
      </c>
      <c r="H63" s="12" t="str">
        <f>IF(LEN($B63)&gt;0,VLOOKUP($C63,Engagés!$C$10:$K$250,8,FALSE),"")</f>
        <v/>
      </c>
      <c r="I63" s="12" t="str">
        <f>IF(LEN($B63)&gt;0,VLOOKUP($C63,Engagés!$C$10:$K$250,9,FALSE),"")</f>
        <v/>
      </c>
      <c r="J63" s="12" t="str">
        <f>IF(LEN($B63)&gt;0,VLOOKUP($C63,Engagés!$C$10:$N$250,11,FALSE),"")</f>
        <v/>
      </c>
      <c r="K63" s="13" t="str">
        <f>IF(LEN($B63)&gt;0,VLOOKUP($C63,'Saisie CLASSEMENT'!$C$8:$H$252,6,FALSE),"")</f>
        <v/>
      </c>
      <c r="L63" s="14" t="str">
        <f>'Edition Class Cat Age'!J63</f>
        <v/>
      </c>
    </row>
    <row r="64" spans="1:12" hidden="1">
      <c r="A64">
        <f t="shared" si="0"/>
        <v>0</v>
      </c>
      <c r="B64" s="11" t="str">
        <f>'Edition Class Cat Age'!B64</f>
        <v/>
      </c>
      <c r="C64" s="11">
        <f>'Edition Class Cat Age'!D64</f>
        <v>0</v>
      </c>
      <c r="D64" s="61" t="str">
        <f>IF(LEN($B64)&gt;0,VLOOKUP($C64,Engagés!$C$10:$G$250,4,FALSE),"")</f>
        <v/>
      </c>
      <c r="E64" s="61" t="str">
        <f>IF(LEN($B64)&gt;0,VLOOKUP($C64,Engagés!$C$10:$G$250,5,FALSE),"")</f>
        <v/>
      </c>
      <c r="F64" s="12" t="str">
        <f>IF(LEN($B64)&gt;0,VLOOKUP($C64,Engagés!$C$10:$K$250,6,FALSE),"")</f>
        <v/>
      </c>
      <c r="G64" s="12" t="str">
        <f>IF(LEN($B64)&gt;0,VLOOKUP($C64,Engagés!$C$10:$K$250,7,FALSE),"")</f>
        <v/>
      </c>
      <c r="H64" s="12" t="str">
        <f>IF(LEN($B64)&gt;0,VLOOKUP($C64,Engagés!$C$10:$K$250,8,FALSE),"")</f>
        <v/>
      </c>
      <c r="I64" s="12" t="str">
        <f>IF(LEN($B64)&gt;0,VLOOKUP($C64,Engagés!$C$10:$K$250,9,FALSE),"")</f>
        <v/>
      </c>
      <c r="J64" s="12" t="str">
        <f>IF(LEN($B64)&gt;0,VLOOKUP($C64,Engagés!$C$10:$N$250,11,FALSE),"")</f>
        <v/>
      </c>
      <c r="K64" s="13" t="str">
        <f>IF(LEN($B64)&gt;0,VLOOKUP($C64,'Saisie CLASSEMENT'!$C$8:$H$252,6,FALSE),"")</f>
        <v/>
      </c>
      <c r="L64" s="14" t="str">
        <f>'Edition Class Cat Age'!J64</f>
        <v/>
      </c>
    </row>
    <row r="65" spans="1:12" hidden="1">
      <c r="A65">
        <f t="shared" si="0"/>
        <v>0</v>
      </c>
      <c r="B65" s="11" t="str">
        <f>'Edition Class Cat Age'!B65</f>
        <v/>
      </c>
      <c r="C65" s="11">
        <f>'Edition Class Cat Age'!D65</f>
        <v>0</v>
      </c>
      <c r="D65" s="61" t="str">
        <f>IF(LEN($B65)&gt;0,VLOOKUP($C65,Engagés!$C$10:$G$250,4,FALSE),"")</f>
        <v/>
      </c>
      <c r="E65" s="61" t="str">
        <f>IF(LEN($B65)&gt;0,VLOOKUP($C65,Engagés!$C$10:$G$250,5,FALSE),"")</f>
        <v/>
      </c>
      <c r="F65" s="12" t="str">
        <f>IF(LEN($B65)&gt;0,VLOOKUP($C65,Engagés!$C$10:$K$250,6,FALSE),"")</f>
        <v/>
      </c>
      <c r="G65" s="12" t="str">
        <f>IF(LEN($B65)&gt;0,VLOOKUP($C65,Engagés!$C$10:$K$250,7,FALSE),"")</f>
        <v/>
      </c>
      <c r="H65" s="12" t="str">
        <f>IF(LEN($B65)&gt;0,VLOOKUP($C65,Engagés!$C$10:$K$250,8,FALSE),"")</f>
        <v/>
      </c>
      <c r="I65" s="12" t="str">
        <f>IF(LEN($B65)&gt;0,VLOOKUP($C65,Engagés!$C$10:$K$250,9,FALSE),"")</f>
        <v/>
      </c>
      <c r="J65" s="12" t="str">
        <f>IF(LEN($B65)&gt;0,VLOOKUP($C65,Engagés!$C$10:$N$250,11,FALSE),"")</f>
        <v/>
      </c>
      <c r="K65" s="13" t="str">
        <f>IF(LEN($B65)&gt;0,VLOOKUP($C65,'Saisie CLASSEMENT'!$C$8:$H$252,6,FALSE),"")</f>
        <v/>
      </c>
      <c r="L65" s="14" t="str">
        <f>'Edition Class Cat Age'!J65</f>
        <v/>
      </c>
    </row>
    <row r="66" spans="1:12" hidden="1">
      <c r="A66">
        <f t="shared" si="0"/>
        <v>0</v>
      </c>
      <c r="B66" s="11" t="str">
        <f>'Edition Class Cat Age'!B66</f>
        <v/>
      </c>
      <c r="C66" s="11">
        <f>'Edition Class Cat Age'!D66</f>
        <v>0</v>
      </c>
      <c r="D66" s="61" t="str">
        <f>IF(LEN($B66)&gt;0,VLOOKUP($C66,Engagés!$C$10:$G$250,4,FALSE),"")</f>
        <v/>
      </c>
      <c r="E66" s="61" t="str">
        <f>IF(LEN($B66)&gt;0,VLOOKUP($C66,Engagés!$C$10:$G$250,5,FALSE),"")</f>
        <v/>
      </c>
      <c r="F66" s="12" t="str">
        <f>IF(LEN($B66)&gt;0,VLOOKUP($C66,Engagés!$C$10:$K$250,6,FALSE),"")</f>
        <v/>
      </c>
      <c r="G66" s="12" t="str">
        <f>IF(LEN($B66)&gt;0,VLOOKUP($C66,Engagés!$C$10:$K$250,7,FALSE),"")</f>
        <v/>
      </c>
      <c r="H66" s="12" t="str">
        <f>IF(LEN($B66)&gt;0,VLOOKUP($C66,Engagés!$C$10:$K$250,8,FALSE),"")</f>
        <v/>
      </c>
      <c r="I66" s="12" t="str">
        <f>IF(LEN($B66)&gt;0,VLOOKUP($C66,Engagés!$C$10:$K$250,9,FALSE),"")</f>
        <v/>
      </c>
      <c r="J66" s="12" t="str">
        <f>IF(LEN($B66)&gt;0,VLOOKUP($C66,Engagés!$C$10:$N$250,11,FALSE),"")</f>
        <v/>
      </c>
      <c r="K66" s="13" t="str">
        <f>IF(LEN($B66)&gt;0,VLOOKUP($C66,'Saisie CLASSEMENT'!$C$8:$H$252,6,FALSE),"")</f>
        <v/>
      </c>
      <c r="L66" s="14" t="str">
        <f>'Edition Class Cat Age'!J66</f>
        <v/>
      </c>
    </row>
    <row r="67" spans="1:12" hidden="1">
      <c r="A67">
        <f t="shared" si="0"/>
        <v>0</v>
      </c>
      <c r="B67" s="11" t="str">
        <f>'Edition Class Cat Age'!B67</f>
        <v/>
      </c>
      <c r="C67" s="11">
        <f>'Edition Class Cat Age'!D67</f>
        <v>0</v>
      </c>
      <c r="D67" s="61" t="str">
        <f>IF(LEN($B67)&gt;0,VLOOKUP($C67,Engagés!$C$10:$G$250,4,FALSE),"")</f>
        <v/>
      </c>
      <c r="E67" s="61" t="str">
        <f>IF(LEN($B67)&gt;0,VLOOKUP($C67,Engagés!$C$10:$G$250,5,FALSE),"")</f>
        <v/>
      </c>
      <c r="F67" s="12" t="str">
        <f>IF(LEN($B67)&gt;0,VLOOKUP($C67,Engagés!$C$10:$K$250,6,FALSE),"")</f>
        <v/>
      </c>
      <c r="G67" s="12" t="str">
        <f>IF(LEN($B67)&gt;0,VLOOKUP($C67,Engagés!$C$10:$K$250,7,FALSE),"")</f>
        <v/>
      </c>
      <c r="H67" s="12" t="str">
        <f>IF(LEN($B67)&gt;0,VLOOKUP($C67,Engagés!$C$10:$K$250,8,FALSE),"")</f>
        <v/>
      </c>
      <c r="I67" s="12" t="str">
        <f>IF(LEN($B67)&gt;0,VLOOKUP($C67,Engagés!$C$10:$K$250,9,FALSE),"")</f>
        <v/>
      </c>
      <c r="J67" s="12" t="str">
        <f>IF(LEN($B67)&gt;0,VLOOKUP($C67,Engagés!$C$10:$N$250,11,FALSE),"")</f>
        <v/>
      </c>
      <c r="K67" s="13" t="str">
        <f>IF(LEN($B67)&gt;0,VLOOKUP($C67,'Saisie CLASSEMENT'!$C$8:$H$252,6,FALSE),"")</f>
        <v/>
      </c>
      <c r="L67" s="14" t="str">
        <f>'Edition Class Cat Age'!J67</f>
        <v/>
      </c>
    </row>
    <row r="68" spans="1:12" hidden="1">
      <c r="A68">
        <f t="shared" si="0"/>
        <v>0</v>
      </c>
      <c r="B68" s="11" t="str">
        <f>'Edition Class Cat Age'!B68</f>
        <v/>
      </c>
      <c r="C68" s="11">
        <f>'Edition Class Cat Age'!D68</f>
        <v>0</v>
      </c>
      <c r="D68" s="61" t="str">
        <f>IF(LEN($B68)&gt;0,VLOOKUP($C68,Engagés!$C$10:$G$250,4,FALSE),"")</f>
        <v/>
      </c>
      <c r="E68" s="61" t="str">
        <f>IF(LEN($B68)&gt;0,VLOOKUP($C68,Engagés!$C$10:$G$250,5,FALSE),"")</f>
        <v/>
      </c>
      <c r="F68" s="12" t="str">
        <f>IF(LEN($B68)&gt;0,VLOOKUP($C68,Engagés!$C$10:$K$250,6,FALSE),"")</f>
        <v/>
      </c>
      <c r="G68" s="12" t="str">
        <f>IF(LEN($B68)&gt;0,VLOOKUP($C68,Engagés!$C$10:$K$250,7,FALSE),"")</f>
        <v/>
      </c>
      <c r="H68" s="12" t="str">
        <f>IF(LEN($B68)&gt;0,VLOOKUP($C68,Engagés!$C$10:$K$250,8,FALSE),"")</f>
        <v/>
      </c>
      <c r="I68" s="12" t="str">
        <f>IF(LEN($B68)&gt;0,VLOOKUP($C68,Engagés!$C$10:$K$250,9,FALSE),"")</f>
        <v/>
      </c>
      <c r="J68" s="12" t="str">
        <f>IF(LEN($B68)&gt;0,VLOOKUP($C68,Engagés!$C$10:$N$250,11,FALSE),"")</f>
        <v/>
      </c>
      <c r="K68" s="13" t="str">
        <f>IF(LEN($B68)&gt;0,VLOOKUP($C68,'Saisie CLASSEMENT'!$C$8:$H$252,6,FALSE),"")</f>
        <v/>
      </c>
      <c r="L68" s="14" t="str">
        <f>'Edition Class Cat Age'!J68</f>
        <v/>
      </c>
    </row>
    <row r="69" spans="1:12" hidden="1">
      <c r="A69">
        <f t="shared" si="0"/>
        <v>0</v>
      </c>
      <c r="B69" s="11" t="str">
        <f>'Edition Class Cat Age'!B69</f>
        <v/>
      </c>
      <c r="C69" s="11">
        <f>'Edition Class Cat Age'!D69</f>
        <v>0</v>
      </c>
      <c r="D69" s="61" t="str">
        <f>IF(LEN($B69)&gt;0,VLOOKUP($C69,Engagés!$C$10:$G$250,4,FALSE),"")</f>
        <v/>
      </c>
      <c r="E69" s="61" t="str">
        <f>IF(LEN($B69)&gt;0,VLOOKUP($C69,Engagés!$C$10:$G$250,5,FALSE),"")</f>
        <v/>
      </c>
      <c r="F69" s="12" t="str">
        <f>IF(LEN($B69)&gt;0,VLOOKUP($C69,Engagés!$C$10:$K$250,6,FALSE),"")</f>
        <v/>
      </c>
      <c r="G69" s="12" t="str">
        <f>IF(LEN($B69)&gt;0,VLOOKUP($C69,Engagés!$C$10:$K$250,7,FALSE),"")</f>
        <v/>
      </c>
      <c r="H69" s="12" t="str">
        <f>IF(LEN($B69)&gt;0,VLOOKUP($C69,Engagés!$C$10:$K$250,8,FALSE),"")</f>
        <v/>
      </c>
      <c r="I69" s="12" t="str">
        <f>IF(LEN($B69)&gt;0,VLOOKUP($C69,Engagés!$C$10:$K$250,9,FALSE),"")</f>
        <v/>
      </c>
      <c r="J69" s="12" t="str">
        <f>IF(LEN($B69)&gt;0,VLOOKUP($C69,Engagés!$C$10:$N$250,11,FALSE),"")</f>
        <v/>
      </c>
      <c r="K69" s="13" t="str">
        <f>IF(LEN($B69)&gt;0,VLOOKUP($C69,'Saisie CLASSEMENT'!$C$8:$H$252,6,FALSE),"")</f>
        <v/>
      </c>
      <c r="L69" s="14" t="str">
        <f>'Edition Class Cat Age'!J69</f>
        <v/>
      </c>
    </row>
    <row r="70" spans="1:12" hidden="1">
      <c r="A70">
        <f t="shared" si="0"/>
        <v>0</v>
      </c>
      <c r="B70" s="11" t="str">
        <f>'Edition Class Cat Age'!B70</f>
        <v/>
      </c>
      <c r="C70" s="11">
        <f>'Edition Class Cat Age'!D70</f>
        <v>0</v>
      </c>
      <c r="D70" s="61" t="str">
        <f>IF(LEN($B70)&gt;0,VLOOKUP($C70,Engagés!$C$10:$G$250,4,FALSE),"")</f>
        <v/>
      </c>
      <c r="E70" s="61" t="str">
        <f>IF(LEN($B70)&gt;0,VLOOKUP($C70,Engagés!$C$10:$G$250,5,FALSE),"")</f>
        <v/>
      </c>
      <c r="F70" s="12" t="str">
        <f>IF(LEN($B70)&gt;0,VLOOKUP($C70,Engagés!$C$10:$K$250,6,FALSE),"")</f>
        <v/>
      </c>
      <c r="G70" s="12" t="str">
        <f>IF(LEN($B70)&gt;0,VLOOKUP($C70,Engagés!$C$10:$K$250,7,FALSE),"")</f>
        <v/>
      </c>
      <c r="H70" s="12" t="str">
        <f>IF(LEN($B70)&gt;0,VLOOKUP($C70,Engagés!$C$10:$K$250,8,FALSE),"")</f>
        <v/>
      </c>
      <c r="I70" s="12" t="str">
        <f>IF(LEN($B70)&gt;0,VLOOKUP($C70,Engagés!$C$10:$K$250,9,FALSE),"")</f>
        <v/>
      </c>
      <c r="J70" s="12" t="str">
        <f>IF(LEN($B70)&gt;0,VLOOKUP($C70,Engagés!$C$10:$N$250,11,FALSE),"")</f>
        <v/>
      </c>
      <c r="K70" s="13" t="str">
        <f>IF(LEN($B70)&gt;0,VLOOKUP($C70,'Saisie CLASSEMENT'!$C$8:$H$252,6,FALSE),"")</f>
        <v/>
      </c>
      <c r="L70" s="14" t="str">
        <f>'Edition Class Cat Age'!J70</f>
        <v/>
      </c>
    </row>
    <row r="71" spans="1:12" hidden="1">
      <c r="A71">
        <f t="shared" ref="A71:A134" si="1">IF(LEN(B71)&gt;0,1,0)</f>
        <v>0</v>
      </c>
      <c r="B71" s="11" t="str">
        <f>'Edition Class Cat Age'!B71</f>
        <v/>
      </c>
      <c r="C71" s="11">
        <f>'Edition Class Cat Age'!D71</f>
        <v>0</v>
      </c>
      <c r="D71" s="61" t="str">
        <f>IF(LEN($B71)&gt;0,VLOOKUP($C71,Engagés!$C$10:$G$250,4,FALSE),"")</f>
        <v/>
      </c>
      <c r="E71" s="61" t="str">
        <f>IF(LEN($B71)&gt;0,VLOOKUP($C71,Engagés!$C$10:$G$250,5,FALSE),"")</f>
        <v/>
      </c>
      <c r="F71" s="12" t="str">
        <f>IF(LEN($B71)&gt;0,VLOOKUP($C71,Engagés!$C$10:$K$250,6,FALSE),"")</f>
        <v/>
      </c>
      <c r="G71" s="12" t="str">
        <f>IF(LEN($B71)&gt;0,VLOOKUP($C71,Engagés!$C$10:$K$250,7,FALSE),"")</f>
        <v/>
      </c>
      <c r="H71" s="12" t="str">
        <f>IF(LEN($B71)&gt;0,VLOOKUP($C71,Engagés!$C$10:$K$250,8,FALSE),"")</f>
        <v/>
      </c>
      <c r="I71" s="12" t="str">
        <f>IF(LEN($B71)&gt;0,VLOOKUP($C71,Engagés!$C$10:$K$250,9,FALSE),"")</f>
        <v/>
      </c>
      <c r="J71" s="12" t="str">
        <f>IF(LEN($B71)&gt;0,VLOOKUP($C71,Engagés!$C$10:$N$250,11,FALSE),"")</f>
        <v/>
      </c>
      <c r="K71" s="13" t="str">
        <f>IF(LEN($B71)&gt;0,VLOOKUP($C71,'Saisie CLASSEMENT'!$C$8:$H$252,6,FALSE),"")</f>
        <v/>
      </c>
      <c r="L71" s="14" t="str">
        <f>'Edition Class Cat Age'!J71</f>
        <v/>
      </c>
    </row>
    <row r="72" spans="1:12" hidden="1">
      <c r="A72">
        <f t="shared" si="1"/>
        <v>0</v>
      </c>
      <c r="B72" s="11" t="str">
        <f>'Edition Class Cat Age'!B72</f>
        <v/>
      </c>
      <c r="C72" s="11">
        <f>'Edition Class Cat Age'!D72</f>
        <v>0</v>
      </c>
      <c r="D72" s="61" t="str">
        <f>IF(LEN($B72)&gt;0,VLOOKUP($C72,Engagés!$C$10:$G$250,4,FALSE),"")</f>
        <v/>
      </c>
      <c r="E72" s="61" t="str">
        <f>IF(LEN($B72)&gt;0,VLOOKUP($C72,Engagés!$C$10:$G$250,5,FALSE),"")</f>
        <v/>
      </c>
      <c r="F72" s="12" t="str">
        <f>IF(LEN($B72)&gt;0,VLOOKUP($C72,Engagés!$C$10:$K$250,6,FALSE),"")</f>
        <v/>
      </c>
      <c r="G72" s="12" t="str">
        <f>IF(LEN($B72)&gt;0,VLOOKUP($C72,Engagés!$C$10:$K$250,7,FALSE),"")</f>
        <v/>
      </c>
      <c r="H72" s="12" t="str">
        <f>IF(LEN($B72)&gt;0,VLOOKUP($C72,Engagés!$C$10:$K$250,8,FALSE),"")</f>
        <v/>
      </c>
      <c r="I72" s="12" t="str">
        <f>IF(LEN($B72)&gt;0,VLOOKUP($C72,Engagés!$C$10:$K$250,9,FALSE),"")</f>
        <v/>
      </c>
      <c r="J72" s="12" t="str">
        <f>IF(LEN($B72)&gt;0,VLOOKUP($C72,Engagés!$C$10:$N$250,11,FALSE),"")</f>
        <v/>
      </c>
      <c r="K72" s="13" t="str">
        <f>IF(LEN($B72)&gt;0,VLOOKUP($C72,'Saisie CLASSEMENT'!$C$8:$H$252,6,FALSE),"")</f>
        <v/>
      </c>
      <c r="L72" s="14" t="str">
        <f>'Edition Class Cat Age'!J72</f>
        <v/>
      </c>
    </row>
    <row r="73" spans="1:12" hidden="1">
      <c r="A73">
        <f t="shared" si="1"/>
        <v>0</v>
      </c>
      <c r="B73" s="11" t="str">
        <f>'Edition Class Cat Age'!B73</f>
        <v/>
      </c>
      <c r="C73" s="11">
        <f>'Edition Class Cat Age'!D73</f>
        <v>0</v>
      </c>
      <c r="D73" s="61" t="str">
        <f>IF(LEN($B73)&gt;0,VLOOKUP($C73,Engagés!$C$10:$G$250,4,FALSE),"")</f>
        <v/>
      </c>
      <c r="E73" s="61" t="str">
        <f>IF(LEN($B73)&gt;0,VLOOKUP($C73,Engagés!$C$10:$G$250,5,FALSE),"")</f>
        <v/>
      </c>
      <c r="F73" s="12" t="str">
        <f>IF(LEN($B73)&gt;0,VLOOKUP($C73,Engagés!$C$10:$K$250,6,FALSE),"")</f>
        <v/>
      </c>
      <c r="G73" s="12" t="str">
        <f>IF(LEN($B73)&gt;0,VLOOKUP($C73,Engagés!$C$10:$K$250,7,FALSE),"")</f>
        <v/>
      </c>
      <c r="H73" s="12" t="str">
        <f>IF(LEN($B73)&gt;0,VLOOKUP($C73,Engagés!$C$10:$K$250,8,FALSE),"")</f>
        <v/>
      </c>
      <c r="I73" s="12" t="str">
        <f>IF(LEN($B73)&gt;0,VLOOKUP($C73,Engagés!$C$10:$K$250,9,FALSE),"")</f>
        <v/>
      </c>
      <c r="J73" s="12" t="str">
        <f>IF(LEN($B73)&gt;0,VLOOKUP($C73,Engagés!$C$10:$N$250,11,FALSE),"")</f>
        <v/>
      </c>
      <c r="K73" s="13" t="str">
        <f>IF(LEN($B73)&gt;0,VLOOKUP($C73,'Saisie CLASSEMENT'!$C$8:$H$252,6,FALSE),"")</f>
        <v/>
      </c>
      <c r="L73" s="14" t="str">
        <f>'Edition Class Cat Age'!J73</f>
        <v/>
      </c>
    </row>
    <row r="74" spans="1:12" hidden="1">
      <c r="A74">
        <f t="shared" si="1"/>
        <v>0</v>
      </c>
      <c r="B74" s="11" t="str">
        <f>'Edition Class Cat Age'!B74</f>
        <v/>
      </c>
      <c r="C74" s="11">
        <f>'Edition Class Cat Age'!D74</f>
        <v>0</v>
      </c>
      <c r="D74" s="61" t="str">
        <f>IF(LEN($B74)&gt;0,VLOOKUP($C74,Engagés!$C$10:$G$250,4,FALSE),"")</f>
        <v/>
      </c>
      <c r="E74" s="61" t="str">
        <f>IF(LEN($B74)&gt;0,VLOOKUP($C74,Engagés!$C$10:$G$250,5,FALSE),"")</f>
        <v/>
      </c>
      <c r="F74" s="12" t="str">
        <f>IF(LEN($B74)&gt;0,VLOOKUP($C74,Engagés!$C$10:$K$250,6,FALSE),"")</f>
        <v/>
      </c>
      <c r="G74" s="12" t="str">
        <f>IF(LEN($B74)&gt;0,VLOOKUP($C74,Engagés!$C$10:$K$250,7,FALSE),"")</f>
        <v/>
      </c>
      <c r="H74" s="12" t="str">
        <f>IF(LEN($B74)&gt;0,VLOOKUP($C74,Engagés!$C$10:$K$250,8,FALSE),"")</f>
        <v/>
      </c>
      <c r="I74" s="12" t="str">
        <f>IF(LEN($B74)&gt;0,VLOOKUP($C74,Engagés!$C$10:$K$250,9,FALSE),"")</f>
        <v/>
      </c>
      <c r="J74" s="12" t="str">
        <f>IF(LEN($B74)&gt;0,VLOOKUP($C74,Engagés!$C$10:$N$250,11,FALSE),"")</f>
        <v/>
      </c>
      <c r="K74" s="13" t="str">
        <f>IF(LEN($B74)&gt;0,VLOOKUP($C74,'Saisie CLASSEMENT'!$C$8:$H$252,6,FALSE),"")</f>
        <v/>
      </c>
      <c r="L74" s="14" t="str">
        <f>'Edition Class Cat Age'!J74</f>
        <v/>
      </c>
    </row>
    <row r="75" spans="1:12" hidden="1">
      <c r="A75">
        <f t="shared" si="1"/>
        <v>0</v>
      </c>
      <c r="B75" s="11" t="str">
        <f>'Edition Class Cat Age'!B75</f>
        <v/>
      </c>
      <c r="C75" s="11">
        <f>'Edition Class Cat Age'!D75</f>
        <v>0</v>
      </c>
      <c r="D75" s="61" t="str">
        <f>IF(LEN($B75)&gt;0,VLOOKUP($C75,Engagés!$C$10:$G$250,4,FALSE),"")</f>
        <v/>
      </c>
      <c r="E75" s="61" t="str">
        <f>IF(LEN($B75)&gt;0,VLOOKUP($C75,Engagés!$C$10:$G$250,5,FALSE),"")</f>
        <v/>
      </c>
      <c r="F75" s="12" t="str">
        <f>IF(LEN($B75)&gt;0,VLOOKUP($C75,Engagés!$C$10:$K$250,6,FALSE),"")</f>
        <v/>
      </c>
      <c r="G75" s="12" t="str">
        <f>IF(LEN($B75)&gt;0,VLOOKUP($C75,Engagés!$C$10:$K$250,7,FALSE),"")</f>
        <v/>
      </c>
      <c r="H75" s="12" t="str">
        <f>IF(LEN($B75)&gt;0,VLOOKUP($C75,Engagés!$C$10:$K$250,8,FALSE),"")</f>
        <v/>
      </c>
      <c r="I75" s="12" t="str">
        <f>IF(LEN($B75)&gt;0,VLOOKUP($C75,Engagés!$C$10:$K$250,9,FALSE),"")</f>
        <v/>
      </c>
      <c r="J75" s="12" t="str">
        <f>IF(LEN($B75)&gt;0,VLOOKUP($C75,Engagés!$C$10:$N$250,11,FALSE),"")</f>
        <v/>
      </c>
      <c r="K75" s="13" t="str">
        <f>IF(LEN($B75)&gt;0,VLOOKUP($C75,'Saisie CLASSEMENT'!$C$8:$H$252,6,FALSE),"")</f>
        <v/>
      </c>
      <c r="L75" s="14" t="str">
        <f>'Edition Class Cat Age'!J75</f>
        <v/>
      </c>
    </row>
    <row r="76" spans="1:12" hidden="1">
      <c r="A76">
        <f t="shared" si="1"/>
        <v>0</v>
      </c>
      <c r="B76" s="11" t="str">
        <f>'Edition Class Cat Age'!B76</f>
        <v/>
      </c>
      <c r="C76" s="11">
        <f>'Edition Class Cat Age'!D76</f>
        <v>0</v>
      </c>
      <c r="D76" s="61" t="str">
        <f>IF(LEN($B76)&gt;0,VLOOKUP($C76,Engagés!$C$10:$G$250,4,FALSE),"")</f>
        <v/>
      </c>
      <c r="E76" s="61" t="str">
        <f>IF(LEN($B76)&gt;0,VLOOKUP($C76,Engagés!$C$10:$G$250,5,FALSE),"")</f>
        <v/>
      </c>
      <c r="F76" s="12" t="str">
        <f>IF(LEN($B76)&gt;0,VLOOKUP($C76,Engagés!$C$10:$K$250,6,FALSE),"")</f>
        <v/>
      </c>
      <c r="G76" s="12" t="str">
        <f>IF(LEN($B76)&gt;0,VLOOKUP($C76,Engagés!$C$10:$K$250,7,FALSE),"")</f>
        <v/>
      </c>
      <c r="H76" s="12" t="str">
        <f>IF(LEN($B76)&gt;0,VLOOKUP($C76,Engagés!$C$10:$K$250,8,FALSE),"")</f>
        <v/>
      </c>
      <c r="I76" s="12" t="str">
        <f>IF(LEN($B76)&gt;0,VLOOKUP($C76,Engagés!$C$10:$K$250,9,FALSE),"")</f>
        <v/>
      </c>
      <c r="J76" s="12" t="str">
        <f>IF(LEN($B76)&gt;0,VLOOKUP($C76,Engagés!$C$10:$N$250,11,FALSE),"")</f>
        <v/>
      </c>
      <c r="K76" s="13" t="str">
        <f>IF(LEN($B76)&gt;0,VLOOKUP($C76,'Saisie CLASSEMENT'!$C$8:$H$252,6,FALSE),"")</f>
        <v/>
      </c>
      <c r="L76" s="14" t="str">
        <f>'Edition Class Cat Age'!J76</f>
        <v/>
      </c>
    </row>
    <row r="77" spans="1:12" hidden="1">
      <c r="A77">
        <f t="shared" si="1"/>
        <v>0</v>
      </c>
      <c r="B77" s="11" t="str">
        <f>'Edition Class Cat Age'!B77</f>
        <v/>
      </c>
      <c r="C77" s="11">
        <f>'Edition Class Cat Age'!D77</f>
        <v>0</v>
      </c>
      <c r="D77" s="61" t="str">
        <f>IF(LEN($B77)&gt;0,VLOOKUP($C77,Engagés!$C$10:$G$250,4,FALSE),"")</f>
        <v/>
      </c>
      <c r="E77" s="61" t="str">
        <f>IF(LEN($B77)&gt;0,VLOOKUP($C77,Engagés!$C$10:$G$250,5,FALSE),"")</f>
        <v/>
      </c>
      <c r="F77" s="12" t="str">
        <f>IF(LEN($B77)&gt;0,VLOOKUP($C77,Engagés!$C$10:$K$250,6,FALSE),"")</f>
        <v/>
      </c>
      <c r="G77" s="12" t="str">
        <f>IF(LEN($B77)&gt;0,VLOOKUP($C77,Engagés!$C$10:$K$250,7,FALSE),"")</f>
        <v/>
      </c>
      <c r="H77" s="12" t="str">
        <f>IF(LEN($B77)&gt;0,VLOOKUP($C77,Engagés!$C$10:$K$250,8,FALSE),"")</f>
        <v/>
      </c>
      <c r="I77" s="12" t="str">
        <f>IF(LEN($B77)&gt;0,VLOOKUP($C77,Engagés!$C$10:$K$250,9,FALSE),"")</f>
        <v/>
      </c>
      <c r="J77" s="12" t="str">
        <f>IF(LEN($B77)&gt;0,VLOOKUP($C77,Engagés!$C$10:$N$250,11,FALSE),"")</f>
        <v/>
      </c>
      <c r="K77" s="13" t="str">
        <f>IF(LEN($B77)&gt;0,VLOOKUP($C77,'Saisie CLASSEMENT'!$C$8:$H$252,6,FALSE),"")</f>
        <v/>
      </c>
      <c r="L77" s="14" t="str">
        <f>'Edition Class Cat Age'!J77</f>
        <v/>
      </c>
    </row>
    <row r="78" spans="1:12" hidden="1">
      <c r="A78">
        <f t="shared" si="1"/>
        <v>0</v>
      </c>
      <c r="B78" s="11" t="str">
        <f>'Edition Class Cat Age'!B78</f>
        <v/>
      </c>
      <c r="C78" s="11">
        <f>'Edition Class Cat Age'!D78</f>
        <v>0</v>
      </c>
      <c r="D78" s="61" t="str">
        <f>IF(LEN($B78)&gt;0,VLOOKUP($C78,Engagés!$C$10:$G$250,4,FALSE),"")</f>
        <v/>
      </c>
      <c r="E78" s="61" t="str">
        <f>IF(LEN($B78)&gt;0,VLOOKUP($C78,Engagés!$C$10:$G$250,5,FALSE),"")</f>
        <v/>
      </c>
      <c r="F78" s="12" t="str">
        <f>IF(LEN($B78)&gt;0,VLOOKUP($C78,Engagés!$C$10:$K$250,6,FALSE),"")</f>
        <v/>
      </c>
      <c r="G78" s="12" t="str">
        <f>IF(LEN($B78)&gt;0,VLOOKUP($C78,Engagés!$C$10:$K$250,7,FALSE),"")</f>
        <v/>
      </c>
      <c r="H78" s="12" t="str">
        <f>IF(LEN($B78)&gt;0,VLOOKUP($C78,Engagés!$C$10:$K$250,8,FALSE),"")</f>
        <v/>
      </c>
      <c r="I78" s="12" t="str">
        <f>IF(LEN($B78)&gt;0,VLOOKUP($C78,Engagés!$C$10:$K$250,9,FALSE),"")</f>
        <v/>
      </c>
      <c r="J78" s="12" t="str">
        <f>IF(LEN($B78)&gt;0,VLOOKUP($C78,Engagés!$C$10:$N$250,11,FALSE),"")</f>
        <v/>
      </c>
      <c r="K78" s="13" t="str">
        <f>IF(LEN($B78)&gt;0,VLOOKUP($C78,'Saisie CLASSEMENT'!$C$8:$H$252,6,FALSE),"")</f>
        <v/>
      </c>
      <c r="L78" s="14" t="str">
        <f>'Edition Class Cat Age'!J78</f>
        <v/>
      </c>
    </row>
    <row r="79" spans="1:12" hidden="1">
      <c r="A79">
        <f t="shared" si="1"/>
        <v>0</v>
      </c>
      <c r="B79" s="11" t="str">
        <f>'Edition Class Cat Age'!B79</f>
        <v/>
      </c>
      <c r="C79" s="11">
        <f>'Edition Class Cat Age'!D79</f>
        <v>0</v>
      </c>
      <c r="D79" s="61" t="str">
        <f>IF(LEN($B79)&gt;0,VLOOKUP($C79,Engagés!$C$10:$G$250,4,FALSE),"")</f>
        <v/>
      </c>
      <c r="E79" s="61" t="str">
        <f>IF(LEN($B79)&gt;0,VLOOKUP($C79,Engagés!$C$10:$G$250,5,FALSE),"")</f>
        <v/>
      </c>
      <c r="F79" s="12" t="str">
        <f>IF(LEN($B79)&gt;0,VLOOKUP($C79,Engagés!$C$10:$K$250,6,FALSE),"")</f>
        <v/>
      </c>
      <c r="G79" s="12" t="str">
        <f>IF(LEN($B79)&gt;0,VLOOKUP($C79,Engagés!$C$10:$K$250,7,FALSE),"")</f>
        <v/>
      </c>
      <c r="H79" s="12" t="str">
        <f>IF(LEN($B79)&gt;0,VLOOKUP($C79,Engagés!$C$10:$K$250,8,FALSE),"")</f>
        <v/>
      </c>
      <c r="I79" s="12" t="str">
        <f>IF(LEN($B79)&gt;0,VLOOKUP($C79,Engagés!$C$10:$K$250,9,FALSE),"")</f>
        <v/>
      </c>
      <c r="J79" s="12" t="str">
        <f>IF(LEN($B79)&gt;0,VLOOKUP($C79,Engagés!$C$10:$N$250,11,FALSE),"")</f>
        <v/>
      </c>
      <c r="K79" s="13" t="str">
        <f>IF(LEN($B79)&gt;0,VLOOKUP($C79,'Saisie CLASSEMENT'!$C$8:$H$252,6,FALSE),"")</f>
        <v/>
      </c>
      <c r="L79" s="14" t="str">
        <f>'Edition Class Cat Age'!J79</f>
        <v/>
      </c>
    </row>
    <row r="80" spans="1:12" hidden="1">
      <c r="A80">
        <f t="shared" si="1"/>
        <v>0</v>
      </c>
      <c r="B80" s="11" t="str">
        <f>'Edition Class Cat Age'!B80</f>
        <v/>
      </c>
      <c r="C80" s="11">
        <f>'Edition Class Cat Age'!D80</f>
        <v>0</v>
      </c>
      <c r="D80" s="61" t="str">
        <f>IF(LEN($B80)&gt;0,VLOOKUP($C80,Engagés!$C$10:$G$250,4,FALSE),"")</f>
        <v/>
      </c>
      <c r="E80" s="61" t="str">
        <f>IF(LEN($B80)&gt;0,VLOOKUP($C80,Engagés!$C$10:$G$250,5,FALSE),"")</f>
        <v/>
      </c>
      <c r="F80" s="12" t="str">
        <f>IF(LEN($B80)&gt;0,VLOOKUP($C80,Engagés!$C$10:$K$250,6,FALSE),"")</f>
        <v/>
      </c>
      <c r="G80" s="12" t="str">
        <f>IF(LEN($B80)&gt;0,VLOOKUP($C80,Engagés!$C$10:$K$250,7,FALSE),"")</f>
        <v/>
      </c>
      <c r="H80" s="12" t="str">
        <f>IF(LEN($B80)&gt;0,VLOOKUP($C80,Engagés!$C$10:$K$250,8,FALSE),"")</f>
        <v/>
      </c>
      <c r="I80" s="12" t="str">
        <f>IF(LEN($B80)&gt;0,VLOOKUP($C80,Engagés!$C$10:$K$250,9,FALSE),"")</f>
        <v/>
      </c>
      <c r="J80" s="12" t="str">
        <f>IF(LEN($B80)&gt;0,VLOOKUP($C80,Engagés!$C$10:$N$250,11,FALSE),"")</f>
        <v/>
      </c>
      <c r="K80" s="13" t="str">
        <f>IF(LEN($B80)&gt;0,VLOOKUP($C80,'Saisie CLASSEMENT'!$C$8:$H$252,6,FALSE),"")</f>
        <v/>
      </c>
      <c r="L80" s="14" t="str">
        <f>'Edition Class Cat Age'!J80</f>
        <v/>
      </c>
    </row>
    <row r="81" spans="1:12" hidden="1">
      <c r="A81">
        <f t="shared" si="1"/>
        <v>0</v>
      </c>
      <c r="B81" s="11" t="str">
        <f>'Edition Class Cat Age'!B81</f>
        <v/>
      </c>
      <c r="C81" s="11">
        <f>'Edition Class Cat Age'!D81</f>
        <v>0</v>
      </c>
      <c r="D81" s="61" t="str">
        <f>IF(LEN($B81)&gt;0,VLOOKUP($C81,Engagés!$C$10:$G$250,4,FALSE),"")</f>
        <v/>
      </c>
      <c r="E81" s="61" t="str">
        <f>IF(LEN($B81)&gt;0,VLOOKUP($C81,Engagés!$C$10:$G$250,5,FALSE),"")</f>
        <v/>
      </c>
      <c r="F81" s="12" t="str">
        <f>IF(LEN($B81)&gt;0,VLOOKUP($C81,Engagés!$C$10:$K$250,6,FALSE),"")</f>
        <v/>
      </c>
      <c r="G81" s="12" t="str">
        <f>IF(LEN($B81)&gt;0,VLOOKUP($C81,Engagés!$C$10:$K$250,7,FALSE),"")</f>
        <v/>
      </c>
      <c r="H81" s="12" t="str">
        <f>IF(LEN($B81)&gt;0,VLOOKUP($C81,Engagés!$C$10:$K$250,8,FALSE),"")</f>
        <v/>
      </c>
      <c r="I81" s="12" t="str">
        <f>IF(LEN($B81)&gt;0,VLOOKUP($C81,Engagés!$C$10:$K$250,9,FALSE),"")</f>
        <v/>
      </c>
      <c r="J81" s="12" t="str">
        <f>IF(LEN($B81)&gt;0,VLOOKUP($C81,Engagés!$C$10:$N$250,11,FALSE),"")</f>
        <v/>
      </c>
      <c r="K81" s="13" t="str">
        <f>IF(LEN($B81)&gt;0,VLOOKUP($C81,'Saisie CLASSEMENT'!$C$8:$H$252,6,FALSE),"")</f>
        <v/>
      </c>
      <c r="L81" s="14" t="str">
        <f>'Edition Class Cat Age'!J81</f>
        <v/>
      </c>
    </row>
    <row r="82" spans="1:12" hidden="1">
      <c r="A82">
        <f t="shared" si="1"/>
        <v>0</v>
      </c>
      <c r="B82" s="11" t="str">
        <f>'Edition Class Cat Age'!B82</f>
        <v/>
      </c>
      <c r="C82" s="11">
        <f>'Edition Class Cat Age'!D82</f>
        <v>0</v>
      </c>
      <c r="D82" s="61" t="str">
        <f>IF(LEN($B82)&gt;0,VLOOKUP($C82,Engagés!$C$10:$G$250,4,FALSE),"")</f>
        <v/>
      </c>
      <c r="E82" s="61" t="str">
        <f>IF(LEN($B82)&gt;0,VLOOKUP($C82,Engagés!$C$10:$G$250,5,FALSE),"")</f>
        <v/>
      </c>
      <c r="F82" s="12" t="str">
        <f>IF(LEN($B82)&gt;0,VLOOKUP($C82,Engagés!$C$10:$K$250,6,FALSE),"")</f>
        <v/>
      </c>
      <c r="G82" s="12" t="str">
        <f>IF(LEN($B82)&gt;0,VLOOKUP($C82,Engagés!$C$10:$K$250,7,FALSE),"")</f>
        <v/>
      </c>
      <c r="H82" s="12" t="str">
        <f>IF(LEN($B82)&gt;0,VLOOKUP($C82,Engagés!$C$10:$K$250,8,FALSE),"")</f>
        <v/>
      </c>
      <c r="I82" s="12" t="str">
        <f>IF(LEN($B82)&gt;0,VLOOKUP($C82,Engagés!$C$10:$K$250,9,FALSE),"")</f>
        <v/>
      </c>
      <c r="J82" s="12" t="str">
        <f>IF(LEN($B82)&gt;0,VLOOKUP($C82,Engagés!$C$10:$N$250,11,FALSE),"")</f>
        <v/>
      </c>
      <c r="K82" s="13" t="str">
        <f>IF(LEN($B82)&gt;0,VLOOKUP($C82,'Saisie CLASSEMENT'!$C$8:$H$252,6,FALSE),"")</f>
        <v/>
      </c>
      <c r="L82" s="14" t="str">
        <f>'Edition Class Cat Age'!J82</f>
        <v/>
      </c>
    </row>
    <row r="83" spans="1:12" hidden="1">
      <c r="A83">
        <f t="shared" si="1"/>
        <v>0</v>
      </c>
      <c r="B83" s="11" t="str">
        <f>'Edition Class Cat Age'!B83</f>
        <v/>
      </c>
      <c r="C83" s="11">
        <f>'Edition Class Cat Age'!D83</f>
        <v>0</v>
      </c>
      <c r="D83" s="61" t="str">
        <f>IF(LEN($B83)&gt;0,VLOOKUP($C83,Engagés!$C$10:$G$250,4,FALSE),"")</f>
        <v/>
      </c>
      <c r="E83" s="61" t="str">
        <f>IF(LEN($B83)&gt;0,VLOOKUP($C83,Engagés!$C$10:$G$250,5,FALSE),"")</f>
        <v/>
      </c>
      <c r="F83" s="12" t="str">
        <f>IF(LEN($B83)&gt;0,VLOOKUP($C83,Engagés!$C$10:$K$250,6,FALSE),"")</f>
        <v/>
      </c>
      <c r="G83" s="12" t="str">
        <f>IF(LEN($B83)&gt;0,VLOOKUP($C83,Engagés!$C$10:$K$250,7,FALSE),"")</f>
        <v/>
      </c>
      <c r="H83" s="12" t="str">
        <f>IF(LEN($B83)&gt;0,VLOOKUP($C83,Engagés!$C$10:$K$250,8,FALSE),"")</f>
        <v/>
      </c>
      <c r="I83" s="12" t="str">
        <f>IF(LEN($B83)&gt;0,VLOOKUP($C83,Engagés!$C$10:$K$250,9,FALSE),"")</f>
        <v/>
      </c>
      <c r="J83" s="12" t="str">
        <f>IF(LEN($B83)&gt;0,VLOOKUP($C83,Engagés!$C$10:$N$250,11,FALSE),"")</f>
        <v/>
      </c>
      <c r="K83" s="13" t="str">
        <f>IF(LEN($B83)&gt;0,VLOOKUP($C83,'Saisie CLASSEMENT'!$C$8:$H$252,6,FALSE),"")</f>
        <v/>
      </c>
      <c r="L83" s="14" t="str">
        <f>'Edition Class Cat Age'!J83</f>
        <v/>
      </c>
    </row>
    <row r="84" spans="1:12" hidden="1">
      <c r="A84">
        <f t="shared" si="1"/>
        <v>0</v>
      </c>
      <c r="B84" s="11" t="str">
        <f>'Edition Class Cat Age'!B84</f>
        <v/>
      </c>
      <c r="C84" s="11">
        <f>'Edition Class Cat Age'!D84</f>
        <v>0</v>
      </c>
      <c r="D84" s="61" t="str">
        <f>IF(LEN($B84)&gt;0,VLOOKUP($C84,Engagés!$C$10:$G$250,4,FALSE),"")</f>
        <v/>
      </c>
      <c r="E84" s="61" t="str">
        <f>IF(LEN($B84)&gt;0,VLOOKUP($C84,Engagés!$C$10:$G$250,5,FALSE),"")</f>
        <v/>
      </c>
      <c r="F84" s="12" t="str">
        <f>IF(LEN($B84)&gt;0,VLOOKUP($C84,Engagés!$C$10:$K$250,6,FALSE),"")</f>
        <v/>
      </c>
      <c r="G84" s="12" t="str">
        <f>IF(LEN($B84)&gt;0,VLOOKUP($C84,Engagés!$C$10:$K$250,7,FALSE),"")</f>
        <v/>
      </c>
      <c r="H84" s="12" t="str">
        <f>IF(LEN($B84)&gt;0,VLOOKUP($C84,Engagés!$C$10:$K$250,8,FALSE),"")</f>
        <v/>
      </c>
      <c r="I84" s="12" t="str">
        <f>IF(LEN($B84)&gt;0,VLOOKUP($C84,Engagés!$C$10:$K$250,9,FALSE),"")</f>
        <v/>
      </c>
      <c r="J84" s="12" t="str">
        <f>IF(LEN($B84)&gt;0,VLOOKUP($C84,Engagés!$C$10:$N$250,11,FALSE),"")</f>
        <v/>
      </c>
      <c r="K84" s="13" t="str">
        <f>IF(LEN($B84)&gt;0,VLOOKUP($C84,'Saisie CLASSEMENT'!$C$8:$H$252,6,FALSE),"")</f>
        <v/>
      </c>
      <c r="L84" s="14" t="str">
        <f>'Edition Class Cat Age'!J84</f>
        <v/>
      </c>
    </row>
    <row r="85" spans="1:12" hidden="1">
      <c r="A85">
        <f t="shared" si="1"/>
        <v>0</v>
      </c>
      <c r="B85" s="11" t="str">
        <f>'Edition Class Cat Age'!B85</f>
        <v/>
      </c>
      <c r="C85" s="11">
        <f>'Edition Class Cat Age'!D85</f>
        <v>0</v>
      </c>
      <c r="D85" s="61" t="str">
        <f>IF(LEN($B85)&gt;0,VLOOKUP($C85,Engagés!$C$10:$G$250,4,FALSE),"")</f>
        <v/>
      </c>
      <c r="E85" s="61" t="str">
        <f>IF(LEN($B85)&gt;0,VLOOKUP($C85,Engagés!$C$10:$G$250,5,FALSE),"")</f>
        <v/>
      </c>
      <c r="F85" s="12" t="str">
        <f>IF(LEN($B85)&gt;0,VLOOKUP($C85,Engagés!$C$10:$K$250,6,FALSE),"")</f>
        <v/>
      </c>
      <c r="G85" s="12" t="str">
        <f>IF(LEN($B85)&gt;0,VLOOKUP($C85,Engagés!$C$10:$K$250,7,FALSE),"")</f>
        <v/>
      </c>
      <c r="H85" s="12" t="str">
        <f>IF(LEN($B85)&gt;0,VLOOKUP($C85,Engagés!$C$10:$K$250,8,FALSE),"")</f>
        <v/>
      </c>
      <c r="I85" s="12" t="str">
        <f>IF(LEN($B85)&gt;0,VLOOKUP($C85,Engagés!$C$10:$K$250,9,FALSE),"")</f>
        <v/>
      </c>
      <c r="J85" s="12" t="str">
        <f>IF(LEN($B85)&gt;0,VLOOKUP($C85,Engagés!$C$10:$N$250,11,FALSE),"")</f>
        <v/>
      </c>
      <c r="K85" s="13" t="str">
        <f>IF(LEN($B85)&gt;0,VLOOKUP($C85,'Saisie CLASSEMENT'!$C$8:$H$252,6,FALSE),"")</f>
        <v/>
      </c>
      <c r="L85" s="14" t="str">
        <f>'Edition Class Cat Age'!J85</f>
        <v/>
      </c>
    </row>
    <row r="86" spans="1:12" hidden="1">
      <c r="A86">
        <f t="shared" si="1"/>
        <v>0</v>
      </c>
      <c r="B86" s="11" t="str">
        <f>'Edition Class Cat Age'!B86</f>
        <v/>
      </c>
      <c r="C86" s="11">
        <f>'Edition Class Cat Age'!D86</f>
        <v>0</v>
      </c>
      <c r="D86" s="61" t="str">
        <f>IF(LEN($B86)&gt;0,VLOOKUP($C86,Engagés!$C$10:$G$250,4,FALSE),"")</f>
        <v/>
      </c>
      <c r="E86" s="61" t="str">
        <f>IF(LEN($B86)&gt;0,VLOOKUP($C86,Engagés!$C$10:$G$250,5,FALSE),"")</f>
        <v/>
      </c>
      <c r="F86" s="12" t="str">
        <f>IF(LEN($B86)&gt;0,VLOOKUP($C86,Engagés!$C$10:$K$250,6,FALSE),"")</f>
        <v/>
      </c>
      <c r="G86" s="12" t="str">
        <f>IF(LEN($B86)&gt;0,VLOOKUP($C86,Engagés!$C$10:$K$250,7,FALSE),"")</f>
        <v/>
      </c>
      <c r="H86" s="12" t="str">
        <f>IF(LEN($B86)&gt;0,VLOOKUP($C86,Engagés!$C$10:$K$250,8,FALSE),"")</f>
        <v/>
      </c>
      <c r="I86" s="12" t="str">
        <f>IF(LEN($B86)&gt;0,VLOOKUP($C86,Engagés!$C$10:$K$250,9,FALSE),"")</f>
        <v/>
      </c>
      <c r="J86" s="12" t="str">
        <f>IF(LEN($B86)&gt;0,VLOOKUP($C86,Engagés!$C$10:$N$250,11,FALSE),"")</f>
        <v/>
      </c>
      <c r="K86" s="13" t="str">
        <f>IF(LEN($B86)&gt;0,VLOOKUP($C86,'Saisie CLASSEMENT'!$C$8:$H$252,6,FALSE),"")</f>
        <v/>
      </c>
      <c r="L86" s="14" t="str">
        <f>'Edition Class Cat Age'!J86</f>
        <v/>
      </c>
    </row>
    <row r="87" spans="1:12" hidden="1">
      <c r="A87">
        <f t="shared" si="1"/>
        <v>0</v>
      </c>
      <c r="B87" s="11" t="str">
        <f>'Edition Class Cat Age'!B87</f>
        <v/>
      </c>
      <c r="C87" s="11">
        <f>'Edition Class Cat Age'!D87</f>
        <v>0</v>
      </c>
      <c r="D87" s="61" t="str">
        <f>IF(LEN($B87)&gt;0,VLOOKUP($C87,Engagés!$C$10:$G$250,4,FALSE),"")</f>
        <v/>
      </c>
      <c r="E87" s="61" t="str">
        <f>IF(LEN($B87)&gt;0,VLOOKUP($C87,Engagés!$C$10:$G$250,5,FALSE),"")</f>
        <v/>
      </c>
      <c r="F87" s="12" t="str">
        <f>IF(LEN($B87)&gt;0,VLOOKUP($C87,Engagés!$C$10:$K$250,6,FALSE),"")</f>
        <v/>
      </c>
      <c r="G87" s="12" t="str">
        <f>IF(LEN($B87)&gt;0,VLOOKUP($C87,Engagés!$C$10:$K$250,7,FALSE),"")</f>
        <v/>
      </c>
      <c r="H87" s="12" t="str">
        <f>IF(LEN($B87)&gt;0,VLOOKUP($C87,Engagés!$C$10:$K$250,8,FALSE),"")</f>
        <v/>
      </c>
      <c r="I87" s="12" t="str">
        <f>IF(LEN($B87)&gt;0,VLOOKUP($C87,Engagés!$C$10:$K$250,9,FALSE),"")</f>
        <v/>
      </c>
      <c r="J87" s="12" t="str">
        <f>IF(LEN($B87)&gt;0,VLOOKUP($C87,Engagés!$C$10:$N$250,11,FALSE),"")</f>
        <v/>
      </c>
      <c r="K87" s="13" t="str">
        <f>IF(LEN($B87)&gt;0,VLOOKUP($C87,'Saisie CLASSEMENT'!$C$8:$H$252,6,FALSE),"")</f>
        <v/>
      </c>
      <c r="L87" s="14" t="str">
        <f>'Edition Class Cat Age'!J87</f>
        <v/>
      </c>
    </row>
    <row r="88" spans="1:12" hidden="1">
      <c r="A88">
        <f t="shared" si="1"/>
        <v>0</v>
      </c>
      <c r="B88" s="11" t="str">
        <f>'Edition Class Cat Age'!B88</f>
        <v/>
      </c>
      <c r="C88" s="11">
        <f>'Edition Class Cat Age'!D88</f>
        <v>0</v>
      </c>
      <c r="D88" s="61" t="str">
        <f>IF(LEN($B88)&gt;0,VLOOKUP($C88,Engagés!$C$10:$G$250,4,FALSE),"")</f>
        <v/>
      </c>
      <c r="E88" s="61" t="str">
        <f>IF(LEN($B88)&gt;0,VLOOKUP($C88,Engagés!$C$10:$G$250,5,FALSE),"")</f>
        <v/>
      </c>
      <c r="F88" s="12" t="str">
        <f>IF(LEN($B88)&gt;0,VLOOKUP($C88,Engagés!$C$10:$K$250,6,FALSE),"")</f>
        <v/>
      </c>
      <c r="G88" s="12" t="str">
        <f>IF(LEN($B88)&gt;0,VLOOKUP($C88,Engagés!$C$10:$K$250,7,FALSE),"")</f>
        <v/>
      </c>
      <c r="H88" s="12" t="str">
        <f>IF(LEN($B88)&gt;0,VLOOKUP($C88,Engagés!$C$10:$K$250,8,FALSE),"")</f>
        <v/>
      </c>
      <c r="I88" s="12" t="str">
        <f>IF(LEN($B88)&gt;0,VLOOKUP($C88,Engagés!$C$10:$K$250,9,FALSE),"")</f>
        <v/>
      </c>
      <c r="J88" s="12" t="str">
        <f>IF(LEN($B88)&gt;0,VLOOKUP($C88,Engagés!$C$10:$N$250,11,FALSE),"")</f>
        <v/>
      </c>
      <c r="K88" s="13" t="str">
        <f>IF(LEN($B88)&gt;0,VLOOKUP($C88,'Saisie CLASSEMENT'!$C$8:$H$252,6,FALSE),"")</f>
        <v/>
      </c>
      <c r="L88" s="14" t="str">
        <f>'Edition Class Cat Age'!J88</f>
        <v/>
      </c>
    </row>
    <row r="89" spans="1:12" hidden="1">
      <c r="A89">
        <f t="shared" si="1"/>
        <v>0</v>
      </c>
      <c r="B89" s="11" t="str">
        <f>'Edition Class Cat Age'!B89</f>
        <v/>
      </c>
      <c r="C89" s="11">
        <f>'Edition Class Cat Age'!D89</f>
        <v>0</v>
      </c>
      <c r="D89" s="61" t="str">
        <f>IF(LEN($B89)&gt;0,VLOOKUP($C89,Engagés!$C$10:$G$250,4,FALSE),"")</f>
        <v/>
      </c>
      <c r="E89" s="61" t="str">
        <f>IF(LEN($B89)&gt;0,VLOOKUP($C89,Engagés!$C$10:$G$250,5,FALSE),"")</f>
        <v/>
      </c>
      <c r="F89" s="12" t="str">
        <f>IF(LEN($B89)&gt;0,VLOOKUP($C89,Engagés!$C$10:$K$250,6,FALSE),"")</f>
        <v/>
      </c>
      <c r="G89" s="12" t="str">
        <f>IF(LEN($B89)&gt;0,VLOOKUP($C89,Engagés!$C$10:$K$250,7,FALSE),"")</f>
        <v/>
      </c>
      <c r="H89" s="12" t="str">
        <f>IF(LEN($B89)&gt;0,VLOOKUP($C89,Engagés!$C$10:$K$250,8,FALSE),"")</f>
        <v/>
      </c>
      <c r="I89" s="12" t="str">
        <f>IF(LEN($B89)&gt;0,VLOOKUP($C89,Engagés!$C$10:$K$250,9,FALSE),"")</f>
        <v/>
      </c>
      <c r="J89" s="12" t="str">
        <f>IF(LEN($B89)&gt;0,VLOOKUP($C89,Engagés!$C$10:$N$250,11,FALSE),"")</f>
        <v/>
      </c>
      <c r="K89" s="13" t="str">
        <f>IF(LEN($B89)&gt;0,VLOOKUP($C89,'Saisie CLASSEMENT'!$C$8:$H$252,6,FALSE),"")</f>
        <v/>
      </c>
      <c r="L89" s="14" t="str">
        <f>'Edition Class Cat Age'!J89</f>
        <v/>
      </c>
    </row>
    <row r="90" spans="1:12" hidden="1">
      <c r="A90">
        <f t="shared" si="1"/>
        <v>0</v>
      </c>
      <c r="B90" s="11" t="str">
        <f>'Edition Class Cat Age'!B90</f>
        <v/>
      </c>
      <c r="C90" s="11">
        <f>'Edition Class Cat Age'!D90</f>
        <v>0</v>
      </c>
      <c r="D90" s="61" t="str">
        <f>IF(LEN($B90)&gt;0,VLOOKUP($C90,Engagés!$C$10:$G$250,4,FALSE),"")</f>
        <v/>
      </c>
      <c r="E90" s="61" t="str">
        <f>IF(LEN($B90)&gt;0,VLOOKUP($C90,Engagés!$C$10:$G$250,5,FALSE),"")</f>
        <v/>
      </c>
      <c r="F90" s="12" t="str">
        <f>IF(LEN($B90)&gt;0,VLOOKUP($C90,Engagés!$C$10:$K$250,6,FALSE),"")</f>
        <v/>
      </c>
      <c r="G90" s="12" t="str">
        <f>IF(LEN($B90)&gt;0,VLOOKUP($C90,Engagés!$C$10:$K$250,7,FALSE),"")</f>
        <v/>
      </c>
      <c r="H90" s="12" t="str">
        <f>IF(LEN($B90)&gt;0,VLOOKUP($C90,Engagés!$C$10:$K$250,8,FALSE),"")</f>
        <v/>
      </c>
      <c r="I90" s="12" t="str">
        <f>IF(LEN($B90)&gt;0,VLOOKUP($C90,Engagés!$C$10:$K$250,9,FALSE),"")</f>
        <v/>
      </c>
      <c r="J90" s="12" t="str">
        <f>IF(LEN($B90)&gt;0,VLOOKUP($C90,Engagés!$C$10:$N$250,11,FALSE),"")</f>
        <v/>
      </c>
      <c r="K90" s="13" t="str">
        <f>IF(LEN($B90)&gt;0,VLOOKUP($C90,'Saisie CLASSEMENT'!$C$8:$H$252,6,FALSE),"")</f>
        <v/>
      </c>
      <c r="L90" s="14" t="str">
        <f>'Edition Class Cat Age'!J90</f>
        <v/>
      </c>
    </row>
    <row r="91" spans="1:12" hidden="1">
      <c r="A91">
        <f t="shared" si="1"/>
        <v>0</v>
      </c>
      <c r="B91" s="11" t="str">
        <f>'Edition Class Cat Age'!B91</f>
        <v/>
      </c>
      <c r="C91" s="11">
        <f>'Edition Class Cat Age'!D91</f>
        <v>0</v>
      </c>
      <c r="D91" s="61" t="str">
        <f>IF(LEN($B91)&gt;0,VLOOKUP($C91,Engagés!$C$10:$G$250,4,FALSE),"")</f>
        <v/>
      </c>
      <c r="E91" s="61" t="str">
        <f>IF(LEN($B91)&gt;0,VLOOKUP($C91,Engagés!$C$10:$G$250,5,FALSE),"")</f>
        <v/>
      </c>
      <c r="F91" s="12" t="str">
        <f>IF(LEN($B91)&gt;0,VLOOKUP($C91,Engagés!$C$10:$K$250,6,FALSE),"")</f>
        <v/>
      </c>
      <c r="G91" s="12" t="str">
        <f>IF(LEN($B91)&gt;0,VLOOKUP($C91,Engagés!$C$10:$K$250,7,FALSE),"")</f>
        <v/>
      </c>
      <c r="H91" s="12" t="str">
        <f>IF(LEN($B91)&gt;0,VLOOKUP($C91,Engagés!$C$10:$K$250,8,FALSE),"")</f>
        <v/>
      </c>
      <c r="I91" s="12" t="str">
        <f>IF(LEN($B91)&gt;0,VLOOKUP($C91,Engagés!$C$10:$K$250,9,FALSE),"")</f>
        <v/>
      </c>
      <c r="J91" s="12" t="str">
        <f>IF(LEN($B91)&gt;0,VLOOKUP($C91,Engagés!$C$10:$N$250,11,FALSE),"")</f>
        <v/>
      </c>
      <c r="K91" s="13" t="str">
        <f>IF(LEN($B91)&gt;0,VLOOKUP($C91,'Saisie CLASSEMENT'!$C$8:$H$252,6,FALSE),"")</f>
        <v/>
      </c>
      <c r="L91" s="14" t="str">
        <f>'Edition Class Cat Age'!J91</f>
        <v/>
      </c>
    </row>
    <row r="92" spans="1:12" hidden="1">
      <c r="A92">
        <f t="shared" si="1"/>
        <v>0</v>
      </c>
      <c r="B92" s="11" t="str">
        <f>'Edition Class Cat Age'!B92</f>
        <v/>
      </c>
      <c r="C92" s="11">
        <f>'Edition Class Cat Age'!D92</f>
        <v>0</v>
      </c>
      <c r="D92" s="61" t="str">
        <f>IF(LEN($B92)&gt;0,VLOOKUP($C92,Engagés!$C$10:$G$250,4,FALSE),"")</f>
        <v/>
      </c>
      <c r="E92" s="61" t="str">
        <f>IF(LEN($B92)&gt;0,VLOOKUP($C92,Engagés!$C$10:$G$250,5,FALSE),"")</f>
        <v/>
      </c>
      <c r="F92" s="12" t="str">
        <f>IF(LEN($B92)&gt;0,VLOOKUP($C92,Engagés!$C$10:$K$250,6,FALSE),"")</f>
        <v/>
      </c>
      <c r="G92" s="12" t="str">
        <f>IF(LEN($B92)&gt;0,VLOOKUP($C92,Engagés!$C$10:$K$250,7,FALSE),"")</f>
        <v/>
      </c>
      <c r="H92" s="12" t="str">
        <f>IF(LEN($B92)&gt;0,VLOOKUP($C92,Engagés!$C$10:$K$250,8,FALSE),"")</f>
        <v/>
      </c>
      <c r="I92" s="12" t="str">
        <f>IF(LEN($B92)&gt;0,VLOOKUP($C92,Engagés!$C$10:$K$250,9,FALSE),"")</f>
        <v/>
      </c>
      <c r="J92" s="12" t="str">
        <f>IF(LEN($B92)&gt;0,VLOOKUP($C92,Engagés!$C$10:$N$250,11,FALSE),"")</f>
        <v/>
      </c>
      <c r="K92" s="13" t="str">
        <f>IF(LEN($B92)&gt;0,VLOOKUP($C92,'Saisie CLASSEMENT'!$C$8:$H$252,6,FALSE),"")</f>
        <v/>
      </c>
      <c r="L92" s="14" t="str">
        <f>'Edition Class Cat Age'!J92</f>
        <v/>
      </c>
    </row>
    <row r="93" spans="1:12" hidden="1">
      <c r="A93">
        <f t="shared" si="1"/>
        <v>0</v>
      </c>
      <c r="B93" s="11" t="str">
        <f>'Edition Class Cat Age'!B93</f>
        <v/>
      </c>
      <c r="C93" s="11">
        <f>'Edition Class Cat Age'!D93</f>
        <v>0</v>
      </c>
      <c r="D93" s="61" t="str">
        <f>IF(LEN($B93)&gt;0,VLOOKUP($C93,Engagés!$C$10:$G$250,4,FALSE),"")</f>
        <v/>
      </c>
      <c r="E93" s="61" t="str">
        <f>IF(LEN($B93)&gt;0,VLOOKUP($C93,Engagés!$C$10:$G$250,5,FALSE),"")</f>
        <v/>
      </c>
      <c r="F93" s="12" t="str">
        <f>IF(LEN($B93)&gt;0,VLOOKUP($C93,Engagés!$C$10:$K$250,6,FALSE),"")</f>
        <v/>
      </c>
      <c r="G93" s="12" t="str">
        <f>IF(LEN($B93)&gt;0,VLOOKUP($C93,Engagés!$C$10:$K$250,7,FALSE),"")</f>
        <v/>
      </c>
      <c r="H93" s="12" t="str">
        <f>IF(LEN($B93)&gt;0,VLOOKUP($C93,Engagés!$C$10:$K$250,8,FALSE),"")</f>
        <v/>
      </c>
      <c r="I93" s="12" t="str">
        <f>IF(LEN($B93)&gt;0,VLOOKUP($C93,Engagés!$C$10:$K$250,9,FALSE),"")</f>
        <v/>
      </c>
      <c r="J93" s="12" t="str">
        <f>IF(LEN($B93)&gt;0,VLOOKUP($C93,Engagés!$C$10:$N$250,11,FALSE),"")</f>
        <v/>
      </c>
      <c r="K93" s="13" t="str">
        <f>IF(LEN($B93)&gt;0,VLOOKUP($C93,'Saisie CLASSEMENT'!$C$8:$H$252,6,FALSE),"")</f>
        <v/>
      </c>
      <c r="L93" s="14" t="str">
        <f>'Edition Class Cat Age'!J93</f>
        <v/>
      </c>
    </row>
    <row r="94" spans="1:12" hidden="1">
      <c r="A94">
        <f t="shared" si="1"/>
        <v>0</v>
      </c>
      <c r="B94" s="11" t="str">
        <f>'Edition Class Cat Age'!B94</f>
        <v/>
      </c>
      <c r="C94" s="11">
        <f>'Edition Class Cat Age'!D94</f>
        <v>0</v>
      </c>
      <c r="D94" s="61" t="str">
        <f>IF(LEN($B94)&gt;0,VLOOKUP($C94,Engagés!$C$10:$G$250,4,FALSE),"")</f>
        <v/>
      </c>
      <c r="E94" s="61" t="str">
        <f>IF(LEN($B94)&gt;0,VLOOKUP($C94,Engagés!$C$10:$G$250,5,FALSE),"")</f>
        <v/>
      </c>
      <c r="F94" s="12" t="str">
        <f>IF(LEN($B94)&gt;0,VLOOKUP($C94,Engagés!$C$10:$K$250,6,FALSE),"")</f>
        <v/>
      </c>
      <c r="G94" s="12" t="str">
        <f>IF(LEN($B94)&gt;0,VLOOKUP($C94,Engagés!$C$10:$K$250,7,FALSE),"")</f>
        <v/>
      </c>
      <c r="H94" s="12" t="str">
        <f>IF(LEN($B94)&gt;0,VLOOKUP($C94,Engagés!$C$10:$K$250,8,FALSE),"")</f>
        <v/>
      </c>
      <c r="I94" s="12" t="str">
        <f>IF(LEN($B94)&gt;0,VLOOKUP($C94,Engagés!$C$10:$K$250,9,FALSE),"")</f>
        <v/>
      </c>
      <c r="J94" s="12" t="str">
        <f>IF(LEN($B94)&gt;0,VLOOKUP($C94,Engagés!$C$10:$N$250,11,FALSE),"")</f>
        <v/>
      </c>
      <c r="K94" s="13" t="str">
        <f>IF(LEN($B94)&gt;0,VLOOKUP($C94,'Saisie CLASSEMENT'!$C$8:$H$252,6,FALSE),"")</f>
        <v/>
      </c>
      <c r="L94" s="14" t="str">
        <f>'Edition Class Cat Age'!J94</f>
        <v/>
      </c>
    </row>
    <row r="95" spans="1:12" hidden="1">
      <c r="A95">
        <f t="shared" si="1"/>
        <v>0</v>
      </c>
      <c r="B95" s="11" t="str">
        <f>'Edition Class Cat Age'!B95</f>
        <v/>
      </c>
      <c r="C95" s="11">
        <f>'Edition Class Cat Age'!D95</f>
        <v>0</v>
      </c>
      <c r="D95" s="61" t="str">
        <f>IF(LEN($B95)&gt;0,VLOOKUP($C95,Engagés!$C$10:$G$250,4,FALSE),"")</f>
        <v/>
      </c>
      <c r="E95" s="61" t="str">
        <f>IF(LEN($B95)&gt;0,VLOOKUP($C95,Engagés!$C$10:$G$250,5,FALSE),"")</f>
        <v/>
      </c>
      <c r="F95" s="12" t="str">
        <f>IF(LEN($B95)&gt;0,VLOOKUP($C95,Engagés!$C$10:$K$250,6,FALSE),"")</f>
        <v/>
      </c>
      <c r="G95" s="12" t="str">
        <f>IF(LEN($B95)&gt;0,VLOOKUP($C95,Engagés!$C$10:$K$250,7,FALSE),"")</f>
        <v/>
      </c>
      <c r="H95" s="12" t="str">
        <f>IF(LEN($B95)&gt;0,VLOOKUP($C95,Engagés!$C$10:$K$250,8,FALSE),"")</f>
        <v/>
      </c>
      <c r="I95" s="12" t="str">
        <f>IF(LEN($B95)&gt;0,VLOOKUP($C95,Engagés!$C$10:$K$250,9,FALSE),"")</f>
        <v/>
      </c>
      <c r="J95" s="12" t="str">
        <f>IF(LEN($B95)&gt;0,VLOOKUP($C95,Engagés!$C$10:$N$250,11,FALSE),"")</f>
        <v/>
      </c>
      <c r="K95" s="13" t="str">
        <f>IF(LEN($B95)&gt;0,VLOOKUP($C95,'Saisie CLASSEMENT'!$C$8:$H$252,6,FALSE),"")</f>
        <v/>
      </c>
      <c r="L95" s="14" t="str">
        <f>'Edition Class Cat Age'!J95</f>
        <v/>
      </c>
    </row>
    <row r="96" spans="1:12" hidden="1">
      <c r="A96">
        <f t="shared" si="1"/>
        <v>0</v>
      </c>
      <c r="B96" s="11" t="str">
        <f>'Edition Class Cat Age'!B96</f>
        <v/>
      </c>
      <c r="C96" s="11">
        <f>'Edition Class Cat Age'!D96</f>
        <v>0</v>
      </c>
      <c r="D96" s="61" t="str">
        <f>IF(LEN($B96)&gt;0,VLOOKUP($C96,Engagés!$C$10:$G$250,4,FALSE),"")</f>
        <v/>
      </c>
      <c r="E96" s="61" t="str">
        <f>IF(LEN($B96)&gt;0,VLOOKUP($C96,Engagés!$C$10:$G$250,5,FALSE),"")</f>
        <v/>
      </c>
      <c r="F96" s="12" t="str">
        <f>IF(LEN($B96)&gt;0,VLOOKUP($C96,Engagés!$C$10:$K$250,6,FALSE),"")</f>
        <v/>
      </c>
      <c r="G96" s="12" t="str">
        <f>IF(LEN($B96)&gt;0,VLOOKUP($C96,Engagés!$C$10:$K$250,7,FALSE),"")</f>
        <v/>
      </c>
      <c r="H96" s="12" t="str">
        <f>IF(LEN($B96)&gt;0,VLOOKUP($C96,Engagés!$C$10:$K$250,8,FALSE),"")</f>
        <v/>
      </c>
      <c r="I96" s="12" t="str">
        <f>IF(LEN($B96)&gt;0,VLOOKUP($C96,Engagés!$C$10:$K$250,9,FALSE),"")</f>
        <v/>
      </c>
      <c r="J96" s="12" t="str">
        <f>IF(LEN($B96)&gt;0,VLOOKUP($C96,Engagés!$C$10:$N$250,11,FALSE),"")</f>
        <v/>
      </c>
      <c r="K96" s="13" t="str">
        <f>IF(LEN($B96)&gt;0,VLOOKUP($C96,'Saisie CLASSEMENT'!$C$8:$H$252,6,FALSE),"")</f>
        <v/>
      </c>
      <c r="L96" s="14" t="str">
        <f>'Edition Class Cat Age'!J96</f>
        <v/>
      </c>
    </row>
    <row r="97" spans="1:12" hidden="1">
      <c r="A97">
        <f t="shared" si="1"/>
        <v>0</v>
      </c>
      <c r="B97" s="11" t="str">
        <f>'Edition Class Cat Age'!B97</f>
        <v/>
      </c>
      <c r="C97" s="11">
        <f>'Edition Class Cat Age'!D97</f>
        <v>0</v>
      </c>
      <c r="D97" s="61" t="str">
        <f>IF(LEN($B97)&gt;0,VLOOKUP($C97,Engagés!$C$10:$G$250,4,FALSE),"")</f>
        <v/>
      </c>
      <c r="E97" s="61" t="str">
        <f>IF(LEN($B97)&gt;0,VLOOKUP($C97,Engagés!$C$10:$G$250,5,FALSE),"")</f>
        <v/>
      </c>
      <c r="F97" s="12" t="str">
        <f>IF(LEN($B97)&gt;0,VLOOKUP($C97,Engagés!$C$10:$K$250,6,FALSE),"")</f>
        <v/>
      </c>
      <c r="G97" s="12" t="str">
        <f>IF(LEN($B97)&gt;0,VLOOKUP($C97,Engagés!$C$10:$K$250,7,FALSE),"")</f>
        <v/>
      </c>
      <c r="H97" s="12" t="str">
        <f>IF(LEN($B97)&gt;0,VLOOKUP($C97,Engagés!$C$10:$K$250,8,FALSE),"")</f>
        <v/>
      </c>
      <c r="I97" s="12" t="str">
        <f>IF(LEN($B97)&gt;0,VLOOKUP($C97,Engagés!$C$10:$K$250,9,FALSE),"")</f>
        <v/>
      </c>
      <c r="J97" s="12" t="str">
        <f>IF(LEN($B97)&gt;0,VLOOKUP($C97,Engagés!$C$10:$N$250,11,FALSE),"")</f>
        <v/>
      </c>
      <c r="K97" s="13" t="str">
        <f>IF(LEN($B97)&gt;0,VLOOKUP($C97,'Saisie CLASSEMENT'!$C$8:$H$252,6,FALSE),"")</f>
        <v/>
      </c>
      <c r="L97" s="14" t="str">
        <f>'Edition Class Cat Age'!J97</f>
        <v/>
      </c>
    </row>
    <row r="98" spans="1:12" hidden="1">
      <c r="A98">
        <f t="shared" si="1"/>
        <v>0</v>
      </c>
      <c r="B98" s="11" t="str">
        <f>'Edition Class Cat Age'!B98</f>
        <v/>
      </c>
      <c r="C98" s="11">
        <f>'Edition Class Cat Age'!D98</f>
        <v>0</v>
      </c>
      <c r="D98" s="61" t="str">
        <f>IF(LEN($B98)&gt;0,VLOOKUP($C98,Engagés!$C$10:$G$250,4,FALSE),"")</f>
        <v/>
      </c>
      <c r="E98" s="61" t="str">
        <f>IF(LEN($B98)&gt;0,VLOOKUP($C98,Engagés!$C$10:$G$250,5,FALSE),"")</f>
        <v/>
      </c>
      <c r="F98" s="12" t="str">
        <f>IF(LEN($B98)&gt;0,VLOOKUP($C98,Engagés!$C$10:$K$250,6,FALSE),"")</f>
        <v/>
      </c>
      <c r="G98" s="12" t="str">
        <f>IF(LEN($B98)&gt;0,VLOOKUP($C98,Engagés!$C$10:$K$250,7,FALSE),"")</f>
        <v/>
      </c>
      <c r="H98" s="12" t="str">
        <f>IF(LEN($B98)&gt;0,VLOOKUP($C98,Engagés!$C$10:$K$250,8,FALSE),"")</f>
        <v/>
      </c>
      <c r="I98" s="12" t="str">
        <f>IF(LEN($B98)&gt;0,VLOOKUP($C98,Engagés!$C$10:$K$250,9,FALSE),"")</f>
        <v/>
      </c>
      <c r="J98" s="12" t="str">
        <f>IF(LEN($B98)&gt;0,VLOOKUP($C98,Engagés!$C$10:$N$250,11,FALSE),"")</f>
        <v/>
      </c>
      <c r="K98" s="13" t="str">
        <f>IF(LEN($B98)&gt;0,VLOOKUP($C98,'Saisie CLASSEMENT'!$C$8:$H$252,6,FALSE),"")</f>
        <v/>
      </c>
      <c r="L98" s="14" t="str">
        <f>'Edition Class Cat Age'!J98</f>
        <v/>
      </c>
    </row>
    <row r="99" spans="1:12" hidden="1">
      <c r="A99">
        <f t="shared" si="1"/>
        <v>0</v>
      </c>
      <c r="B99" s="11" t="str">
        <f>'Edition Class Cat Age'!B99</f>
        <v/>
      </c>
      <c r="C99" s="11">
        <f>'Edition Class Cat Age'!D99</f>
        <v>0</v>
      </c>
      <c r="D99" s="61" t="str">
        <f>IF(LEN($B99)&gt;0,VLOOKUP($C99,Engagés!$C$10:$G$250,4,FALSE),"")</f>
        <v/>
      </c>
      <c r="E99" s="61" t="str">
        <f>IF(LEN($B99)&gt;0,VLOOKUP($C99,Engagés!$C$10:$G$250,5,FALSE),"")</f>
        <v/>
      </c>
      <c r="F99" s="12" t="str">
        <f>IF(LEN($B99)&gt;0,VLOOKUP($C99,Engagés!$C$10:$K$250,6,FALSE),"")</f>
        <v/>
      </c>
      <c r="G99" s="12" t="str">
        <f>IF(LEN($B99)&gt;0,VLOOKUP($C99,Engagés!$C$10:$K$250,7,FALSE),"")</f>
        <v/>
      </c>
      <c r="H99" s="12" t="str">
        <f>IF(LEN($B99)&gt;0,VLOOKUP($C99,Engagés!$C$10:$K$250,8,FALSE),"")</f>
        <v/>
      </c>
      <c r="I99" s="12" t="str">
        <f>IF(LEN($B99)&gt;0,VLOOKUP($C99,Engagés!$C$10:$K$250,9,FALSE),"")</f>
        <v/>
      </c>
      <c r="J99" s="12" t="str">
        <f>IF(LEN($B99)&gt;0,VLOOKUP($C99,Engagés!$C$10:$N$250,11,FALSE),"")</f>
        <v/>
      </c>
      <c r="K99" s="13" t="str">
        <f>IF(LEN($B99)&gt;0,VLOOKUP($C99,'Saisie CLASSEMENT'!$C$8:$H$252,6,FALSE),"")</f>
        <v/>
      </c>
      <c r="L99" s="14" t="str">
        <f>'Edition Class Cat Age'!J99</f>
        <v/>
      </c>
    </row>
    <row r="100" spans="1:12" hidden="1">
      <c r="A100">
        <f t="shared" si="1"/>
        <v>0</v>
      </c>
      <c r="B100" s="11" t="str">
        <f>'Edition Class Cat Age'!B100</f>
        <v/>
      </c>
      <c r="C100" s="11">
        <f>'Edition Class Cat Age'!D100</f>
        <v>0</v>
      </c>
      <c r="D100" s="61" t="str">
        <f>IF(LEN($B100)&gt;0,VLOOKUP($C100,Engagés!$C$10:$G$250,4,FALSE),"")</f>
        <v/>
      </c>
      <c r="E100" s="61" t="str">
        <f>IF(LEN($B100)&gt;0,VLOOKUP($C100,Engagés!$C$10:$G$250,5,FALSE),"")</f>
        <v/>
      </c>
      <c r="F100" s="12" t="str">
        <f>IF(LEN($B100)&gt;0,VLOOKUP($C100,Engagés!$C$10:$K$250,6,FALSE),"")</f>
        <v/>
      </c>
      <c r="G100" s="12" t="str">
        <f>IF(LEN($B100)&gt;0,VLOOKUP($C100,Engagés!$C$10:$K$250,7,FALSE),"")</f>
        <v/>
      </c>
      <c r="H100" s="12" t="str">
        <f>IF(LEN($B100)&gt;0,VLOOKUP($C100,Engagés!$C$10:$K$250,8,FALSE),"")</f>
        <v/>
      </c>
      <c r="I100" s="12" t="str">
        <f>IF(LEN($B100)&gt;0,VLOOKUP($C100,Engagés!$C$10:$K$250,9,FALSE),"")</f>
        <v/>
      </c>
      <c r="J100" s="12" t="str">
        <f>IF(LEN($B100)&gt;0,VLOOKUP($C100,Engagés!$C$10:$N$250,11,FALSE),"")</f>
        <v/>
      </c>
      <c r="K100" s="13" t="str">
        <f>IF(LEN($B100)&gt;0,VLOOKUP($C100,'Saisie CLASSEMENT'!$C$8:$H$252,6,FALSE),"")</f>
        <v/>
      </c>
      <c r="L100" s="14" t="str">
        <f>'Edition Class Cat Age'!J100</f>
        <v/>
      </c>
    </row>
    <row r="101" spans="1:12" hidden="1">
      <c r="A101">
        <f t="shared" si="1"/>
        <v>0</v>
      </c>
      <c r="B101" s="11" t="str">
        <f>'Edition Class Cat Age'!B101</f>
        <v/>
      </c>
      <c r="C101" s="11">
        <f>'Edition Class Cat Age'!D101</f>
        <v>0</v>
      </c>
      <c r="D101" s="61" t="str">
        <f>IF(LEN($B101)&gt;0,VLOOKUP($C101,Engagés!$C$10:$G$250,4,FALSE),"")</f>
        <v/>
      </c>
      <c r="E101" s="61" t="str">
        <f>IF(LEN($B101)&gt;0,VLOOKUP($C101,Engagés!$C$10:$G$250,5,FALSE),"")</f>
        <v/>
      </c>
      <c r="F101" s="12" t="str">
        <f>IF(LEN($B101)&gt;0,VLOOKUP($C101,Engagés!$C$10:$K$250,6,FALSE),"")</f>
        <v/>
      </c>
      <c r="G101" s="12" t="str">
        <f>IF(LEN($B101)&gt;0,VLOOKUP($C101,Engagés!$C$10:$K$250,7,FALSE),"")</f>
        <v/>
      </c>
      <c r="H101" s="12" t="str">
        <f>IF(LEN($B101)&gt;0,VLOOKUP($C101,Engagés!$C$10:$K$250,8,FALSE),"")</f>
        <v/>
      </c>
      <c r="I101" s="12" t="str">
        <f>IF(LEN($B101)&gt;0,VLOOKUP($C101,Engagés!$C$10:$K$250,9,FALSE),"")</f>
        <v/>
      </c>
      <c r="J101" s="12" t="str">
        <f>IF(LEN($B101)&gt;0,VLOOKUP($C101,Engagés!$C$10:$N$250,11,FALSE),"")</f>
        <v/>
      </c>
      <c r="K101" s="13" t="str">
        <f>IF(LEN($B101)&gt;0,VLOOKUP($C101,'Saisie CLASSEMENT'!$C$8:$H$252,6,FALSE),"")</f>
        <v/>
      </c>
      <c r="L101" s="14" t="str">
        <f>'Edition Class Cat Age'!J101</f>
        <v/>
      </c>
    </row>
    <row r="102" spans="1:12" hidden="1">
      <c r="A102">
        <f t="shared" si="1"/>
        <v>0</v>
      </c>
      <c r="B102" s="11" t="str">
        <f>'Edition Class Cat Age'!B102</f>
        <v/>
      </c>
      <c r="C102" s="11">
        <f>'Edition Class Cat Age'!D102</f>
        <v>0</v>
      </c>
      <c r="D102" s="61" t="str">
        <f>IF(LEN($B102)&gt;0,VLOOKUP($C102,Engagés!$C$10:$G$250,4,FALSE),"")</f>
        <v/>
      </c>
      <c r="E102" s="61" t="str">
        <f>IF(LEN($B102)&gt;0,VLOOKUP($C102,Engagés!$C$10:$G$250,5,FALSE),"")</f>
        <v/>
      </c>
      <c r="F102" s="12" t="str">
        <f>IF(LEN($B102)&gt;0,VLOOKUP($C102,Engagés!$C$10:$K$250,6,FALSE),"")</f>
        <v/>
      </c>
      <c r="G102" s="12" t="str">
        <f>IF(LEN($B102)&gt;0,VLOOKUP($C102,Engagés!$C$10:$K$250,7,FALSE),"")</f>
        <v/>
      </c>
      <c r="H102" s="12" t="str">
        <f>IF(LEN($B102)&gt;0,VLOOKUP($C102,Engagés!$C$10:$K$250,8,FALSE),"")</f>
        <v/>
      </c>
      <c r="I102" s="12" t="str">
        <f>IF(LEN($B102)&gt;0,VLOOKUP($C102,Engagés!$C$10:$K$250,9,FALSE),"")</f>
        <v/>
      </c>
      <c r="J102" s="12" t="str">
        <f>IF(LEN($B102)&gt;0,VLOOKUP($C102,Engagés!$C$10:$N$250,11,FALSE),"")</f>
        <v/>
      </c>
      <c r="K102" s="13" t="str">
        <f>IF(LEN($B102)&gt;0,VLOOKUP($C102,'Saisie CLASSEMENT'!$C$8:$H$252,6,FALSE),"")</f>
        <v/>
      </c>
      <c r="L102" s="14" t="str">
        <f>'Edition Class Cat Age'!J102</f>
        <v/>
      </c>
    </row>
    <row r="103" spans="1:12" hidden="1">
      <c r="A103">
        <f t="shared" si="1"/>
        <v>0</v>
      </c>
      <c r="B103" s="11" t="str">
        <f>'Edition Class Cat Age'!B103</f>
        <v/>
      </c>
      <c r="C103" s="11">
        <f>'Edition Class Cat Age'!D103</f>
        <v>0</v>
      </c>
      <c r="D103" s="61" t="str">
        <f>IF(LEN($B103)&gt;0,VLOOKUP($C103,Engagés!$C$10:$G$250,4,FALSE),"")</f>
        <v/>
      </c>
      <c r="E103" s="61" t="str">
        <f>IF(LEN($B103)&gt;0,VLOOKUP($C103,Engagés!$C$10:$G$250,5,FALSE),"")</f>
        <v/>
      </c>
      <c r="F103" s="12" t="str">
        <f>IF(LEN($B103)&gt;0,VLOOKUP($C103,Engagés!$C$10:$K$250,6,FALSE),"")</f>
        <v/>
      </c>
      <c r="G103" s="12" t="str">
        <f>IF(LEN($B103)&gt;0,VLOOKUP($C103,Engagés!$C$10:$K$250,7,FALSE),"")</f>
        <v/>
      </c>
      <c r="H103" s="12" t="str">
        <f>IF(LEN($B103)&gt;0,VLOOKUP($C103,Engagés!$C$10:$K$250,8,FALSE),"")</f>
        <v/>
      </c>
      <c r="I103" s="12" t="str">
        <f>IF(LEN($B103)&gt;0,VLOOKUP($C103,Engagés!$C$10:$K$250,9,FALSE),"")</f>
        <v/>
      </c>
      <c r="J103" s="12" t="str">
        <f>IF(LEN($B103)&gt;0,VLOOKUP($C103,Engagés!$C$10:$N$250,11,FALSE),"")</f>
        <v/>
      </c>
      <c r="K103" s="13" t="str">
        <f>IF(LEN($B103)&gt;0,VLOOKUP($C103,'Saisie CLASSEMENT'!$C$8:$H$252,6,FALSE),"")</f>
        <v/>
      </c>
      <c r="L103" s="14" t="str">
        <f>'Edition Class Cat Age'!J103</f>
        <v/>
      </c>
    </row>
    <row r="104" spans="1:12" hidden="1">
      <c r="A104">
        <f t="shared" si="1"/>
        <v>0</v>
      </c>
      <c r="B104" s="11" t="str">
        <f>'Edition Class Cat Age'!B104</f>
        <v/>
      </c>
      <c r="C104" s="11">
        <f>'Edition Class Cat Age'!D104</f>
        <v>0</v>
      </c>
      <c r="D104" s="61" t="str">
        <f>IF(LEN($B104)&gt;0,VLOOKUP($C104,Engagés!$C$10:$G$250,4,FALSE),"")</f>
        <v/>
      </c>
      <c r="E104" s="61" t="str">
        <f>IF(LEN($B104)&gt;0,VLOOKUP($C104,Engagés!$C$10:$G$250,5,FALSE),"")</f>
        <v/>
      </c>
      <c r="F104" s="12" t="str">
        <f>IF(LEN($B104)&gt;0,VLOOKUP($C104,Engagés!$C$10:$K$250,6,FALSE),"")</f>
        <v/>
      </c>
      <c r="G104" s="12" t="str">
        <f>IF(LEN($B104)&gt;0,VLOOKUP($C104,Engagés!$C$10:$K$250,7,FALSE),"")</f>
        <v/>
      </c>
      <c r="H104" s="12" t="str">
        <f>IF(LEN($B104)&gt;0,VLOOKUP($C104,Engagés!$C$10:$K$250,8,FALSE),"")</f>
        <v/>
      </c>
      <c r="I104" s="12" t="str">
        <f>IF(LEN($B104)&gt;0,VLOOKUP($C104,Engagés!$C$10:$K$250,9,FALSE),"")</f>
        <v/>
      </c>
      <c r="J104" s="12" t="str">
        <f>IF(LEN($B104)&gt;0,VLOOKUP($C104,Engagés!$C$10:$N$250,11,FALSE),"")</f>
        <v/>
      </c>
      <c r="K104" s="13" t="str">
        <f>IF(LEN($B104)&gt;0,VLOOKUP($C104,'Saisie CLASSEMENT'!$C$8:$H$252,6,FALSE),"")</f>
        <v/>
      </c>
      <c r="L104" s="14" t="str">
        <f>'Edition Class Cat Age'!J104</f>
        <v/>
      </c>
    </row>
    <row r="105" spans="1:12" hidden="1">
      <c r="A105">
        <f t="shared" si="1"/>
        <v>0</v>
      </c>
      <c r="B105" s="11" t="str">
        <f>'Edition Class Cat Age'!B105</f>
        <v/>
      </c>
      <c r="C105" s="11">
        <f>'Edition Class Cat Age'!D105</f>
        <v>0</v>
      </c>
      <c r="D105" s="61" t="str">
        <f>IF(LEN($B105)&gt;0,VLOOKUP($C105,Engagés!$C$10:$G$250,4,FALSE),"")</f>
        <v/>
      </c>
      <c r="E105" s="61" t="str">
        <f>IF(LEN($B105)&gt;0,VLOOKUP($C105,Engagés!$C$10:$G$250,5,FALSE),"")</f>
        <v/>
      </c>
      <c r="F105" s="12" t="str">
        <f>IF(LEN($B105)&gt;0,VLOOKUP($C105,Engagés!$C$10:$K$250,6,FALSE),"")</f>
        <v/>
      </c>
      <c r="G105" s="12" t="str">
        <f>IF(LEN($B105)&gt;0,VLOOKUP($C105,Engagés!$C$10:$K$250,7,FALSE),"")</f>
        <v/>
      </c>
      <c r="H105" s="12" t="str">
        <f>IF(LEN($B105)&gt;0,VLOOKUP($C105,Engagés!$C$10:$K$250,8,FALSE),"")</f>
        <v/>
      </c>
      <c r="I105" s="12" t="str">
        <f>IF(LEN($B105)&gt;0,VLOOKUP($C105,Engagés!$C$10:$K$250,9,FALSE),"")</f>
        <v/>
      </c>
      <c r="J105" s="12" t="str">
        <f>IF(LEN($B105)&gt;0,VLOOKUP($C105,Engagés!$C$10:$N$250,11,FALSE),"")</f>
        <v/>
      </c>
      <c r="K105" s="13" t="str">
        <f>IF(LEN($B105)&gt;0,VLOOKUP($C105,'Saisie CLASSEMENT'!$C$8:$H$252,6,FALSE),"")</f>
        <v/>
      </c>
      <c r="L105" s="14" t="str">
        <f>'Edition Class Cat Age'!J105</f>
        <v/>
      </c>
    </row>
    <row r="106" spans="1:12" hidden="1">
      <c r="A106">
        <f t="shared" si="1"/>
        <v>0</v>
      </c>
      <c r="B106" s="11" t="str">
        <f>'Edition Class Cat Age'!B106</f>
        <v/>
      </c>
      <c r="C106" s="11">
        <f>'Edition Class Cat Age'!D106</f>
        <v>0</v>
      </c>
      <c r="D106" s="61" t="str">
        <f>IF(LEN($B106)&gt;0,VLOOKUP($C106,Engagés!$C$10:$G$250,4,FALSE),"")</f>
        <v/>
      </c>
      <c r="E106" s="61" t="str">
        <f>IF(LEN($B106)&gt;0,VLOOKUP($C106,Engagés!$C$10:$G$250,5,FALSE),"")</f>
        <v/>
      </c>
      <c r="F106" s="12" t="str">
        <f>IF(LEN($B106)&gt;0,VLOOKUP($C106,Engagés!$C$10:$K$250,6,FALSE),"")</f>
        <v/>
      </c>
      <c r="G106" s="12" t="str">
        <f>IF(LEN($B106)&gt;0,VLOOKUP($C106,Engagés!$C$10:$K$250,7,FALSE),"")</f>
        <v/>
      </c>
      <c r="H106" s="12" t="str">
        <f>IF(LEN($B106)&gt;0,VLOOKUP($C106,Engagés!$C$10:$K$250,8,FALSE),"")</f>
        <v/>
      </c>
      <c r="I106" s="12" t="str">
        <f>IF(LEN($B106)&gt;0,VLOOKUP($C106,Engagés!$C$10:$K$250,9,FALSE),"")</f>
        <v/>
      </c>
      <c r="J106" s="12" t="str">
        <f>IF(LEN($B106)&gt;0,VLOOKUP($C106,Engagés!$C$10:$N$250,11,FALSE),"")</f>
        <v/>
      </c>
      <c r="K106" s="13" t="str">
        <f>IF(LEN($B106)&gt;0,VLOOKUP($C106,'Saisie CLASSEMENT'!$C$8:$H$252,6,FALSE),"")</f>
        <v/>
      </c>
      <c r="L106" s="14" t="str">
        <f>'Edition Class Cat Age'!J106</f>
        <v/>
      </c>
    </row>
    <row r="107" spans="1:12" hidden="1">
      <c r="A107">
        <f t="shared" si="1"/>
        <v>0</v>
      </c>
      <c r="B107" s="11" t="str">
        <f>'Edition Class Cat Age'!B107</f>
        <v/>
      </c>
      <c r="C107" s="11">
        <f>'Edition Class Cat Age'!D107</f>
        <v>0</v>
      </c>
      <c r="D107" s="61" t="str">
        <f>IF(LEN($B107)&gt;0,VLOOKUP($C107,Engagés!$C$10:$G$250,4,FALSE),"")</f>
        <v/>
      </c>
      <c r="E107" s="61" t="str">
        <f>IF(LEN($B107)&gt;0,VLOOKUP($C107,Engagés!$C$10:$G$250,5,FALSE),"")</f>
        <v/>
      </c>
      <c r="F107" s="12" t="str">
        <f>IF(LEN($B107)&gt;0,VLOOKUP($C107,Engagés!$C$10:$K$250,6,FALSE),"")</f>
        <v/>
      </c>
      <c r="G107" s="12" t="str">
        <f>IF(LEN($B107)&gt;0,VLOOKUP($C107,Engagés!$C$10:$K$250,7,FALSE),"")</f>
        <v/>
      </c>
      <c r="H107" s="12" t="str">
        <f>IF(LEN($B107)&gt;0,VLOOKUP($C107,Engagés!$C$10:$K$250,8,FALSE),"")</f>
        <v/>
      </c>
      <c r="I107" s="12" t="str">
        <f>IF(LEN($B107)&gt;0,VLOOKUP($C107,Engagés!$C$10:$K$250,9,FALSE),"")</f>
        <v/>
      </c>
      <c r="J107" s="12" t="str">
        <f>IF(LEN($B107)&gt;0,VLOOKUP($C107,Engagés!$C$10:$N$250,11,FALSE),"")</f>
        <v/>
      </c>
      <c r="K107" s="13" t="str">
        <f>IF(LEN($B107)&gt;0,VLOOKUP($C107,'Saisie CLASSEMENT'!$C$8:$H$252,6,FALSE),"")</f>
        <v/>
      </c>
      <c r="L107" s="14" t="str">
        <f>'Edition Class Cat Age'!J107</f>
        <v/>
      </c>
    </row>
    <row r="108" spans="1:12" hidden="1">
      <c r="A108">
        <f t="shared" si="1"/>
        <v>0</v>
      </c>
      <c r="B108" s="11" t="str">
        <f>'Edition Class Cat Age'!B108</f>
        <v/>
      </c>
      <c r="C108" s="11">
        <f>'Edition Class Cat Age'!D108</f>
        <v>0</v>
      </c>
      <c r="D108" s="61" t="str">
        <f>IF(LEN($B108)&gt;0,VLOOKUP($C108,Engagés!$C$10:$G$250,4,FALSE),"")</f>
        <v/>
      </c>
      <c r="E108" s="61" t="str">
        <f>IF(LEN($B108)&gt;0,VLOOKUP($C108,Engagés!$C$10:$G$250,5,FALSE),"")</f>
        <v/>
      </c>
      <c r="F108" s="12" t="str">
        <f>IF(LEN($B108)&gt;0,VLOOKUP($C108,Engagés!$C$10:$K$250,6,FALSE),"")</f>
        <v/>
      </c>
      <c r="G108" s="12" t="str">
        <f>IF(LEN($B108)&gt;0,VLOOKUP($C108,Engagés!$C$10:$K$250,7,FALSE),"")</f>
        <v/>
      </c>
      <c r="H108" s="12" t="str">
        <f>IF(LEN($B108)&gt;0,VLOOKUP($C108,Engagés!$C$10:$K$250,8,FALSE),"")</f>
        <v/>
      </c>
      <c r="I108" s="12" t="str">
        <f>IF(LEN($B108)&gt;0,VLOOKUP($C108,Engagés!$C$10:$K$250,9,FALSE),"")</f>
        <v/>
      </c>
      <c r="J108" s="12" t="str">
        <f>IF(LEN($B108)&gt;0,VLOOKUP($C108,Engagés!$C$10:$N$250,11,FALSE),"")</f>
        <v/>
      </c>
      <c r="K108" s="13" t="str">
        <f>IF(LEN($B108)&gt;0,VLOOKUP($C108,'Saisie CLASSEMENT'!$C$8:$H$252,6,FALSE),"")</f>
        <v/>
      </c>
      <c r="L108" s="14" t="str">
        <f>'Edition Class Cat Age'!J108</f>
        <v/>
      </c>
    </row>
    <row r="109" spans="1:12" hidden="1">
      <c r="A109">
        <f t="shared" si="1"/>
        <v>0</v>
      </c>
      <c r="B109" s="11" t="str">
        <f>'Edition Class Cat Age'!B109</f>
        <v/>
      </c>
      <c r="C109" s="11">
        <f>'Edition Class Cat Age'!D109</f>
        <v>0</v>
      </c>
      <c r="D109" s="61" t="str">
        <f>IF(LEN($B109)&gt;0,VLOOKUP($C109,Engagés!$C$10:$G$250,4,FALSE),"")</f>
        <v/>
      </c>
      <c r="E109" s="61" t="str">
        <f>IF(LEN($B109)&gt;0,VLOOKUP($C109,Engagés!$C$10:$G$250,5,FALSE),"")</f>
        <v/>
      </c>
      <c r="F109" s="12" t="str">
        <f>IF(LEN($B109)&gt;0,VLOOKUP($C109,Engagés!$C$10:$K$250,6,FALSE),"")</f>
        <v/>
      </c>
      <c r="G109" s="12" t="str">
        <f>IF(LEN($B109)&gt;0,VLOOKUP($C109,Engagés!$C$10:$K$250,7,FALSE),"")</f>
        <v/>
      </c>
      <c r="H109" s="12" t="str">
        <f>IF(LEN($B109)&gt;0,VLOOKUP($C109,Engagés!$C$10:$K$250,8,FALSE),"")</f>
        <v/>
      </c>
      <c r="I109" s="12" t="str">
        <f>IF(LEN($B109)&gt;0,VLOOKUP($C109,Engagés!$C$10:$K$250,9,FALSE),"")</f>
        <v/>
      </c>
      <c r="J109" s="12" t="str">
        <f>IF(LEN($B109)&gt;0,VLOOKUP($C109,Engagés!$C$10:$N$250,11,FALSE),"")</f>
        <v/>
      </c>
      <c r="K109" s="13" t="str">
        <f>IF(LEN($B109)&gt;0,VLOOKUP($C109,'Saisie CLASSEMENT'!$C$8:$H$252,6,FALSE),"")</f>
        <v/>
      </c>
      <c r="L109" s="14" t="str">
        <f>'Edition Class Cat Age'!J109</f>
        <v/>
      </c>
    </row>
    <row r="110" spans="1:12" hidden="1">
      <c r="A110">
        <f t="shared" si="1"/>
        <v>0</v>
      </c>
      <c r="B110" s="11" t="str">
        <f>'Edition Class Cat Age'!B110</f>
        <v/>
      </c>
      <c r="C110" s="11">
        <f>'Edition Class Cat Age'!D110</f>
        <v>0</v>
      </c>
      <c r="D110" s="61" t="str">
        <f>IF(LEN($B110)&gt;0,VLOOKUP($C110,Engagés!$C$10:$G$250,4,FALSE),"")</f>
        <v/>
      </c>
      <c r="E110" s="61" t="str">
        <f>IF(LEN($B110)&gt;0,VLOOKUP($C110,Engagés!$C$10:$G$250,5,FALSE),"")</f>
        <v/>
      </c>
      <c r="F110" s="12" t="str">
        <f>IF(LEN($B110)&gt;0,VLOOKUP($C110,Engagés!$C$10:$K$250,6,FALSE),"")</f>
        <v/>
      </c>
      <c r="G110" s="12" t="str">
        <f>IF(LEN($B110)&gt;0,VLOOKUP($C110,Engagés!$C$10:$K$250,7,FALSE),"")</f>
        <v/>
      </c>
      <c r="H110" s="12" t="str">
        <f>IF(LEN($B110)&gt;0,VLOOKUP($C110,Engagés!$C$10:$K$250,8,FALSE),"")</f>
        <v/>
      </c>
      <c r="I110" s="12" t="str">
        <f>IF(LEN($B110)&gt;0,VLOOKUP($C110,Engagés!$C$10:$K$250,9,FALSE),"")</f>
        <v/>
      </c>
      <c r="J110" s="12" t="str">
        <f>IF(LEN($B110)&gt;0,VLOOKUP($C110,Engagés!$C$10:$N$250,11,FALSE),"")</f>
        <v/>
      </c>
      <c r="K110" s="13" t="str">
        <f>IF(LEN($B110)&gt;0,VLOOKUP($C110,'Saisie CLASSEMENT'!$C$8:$H$252,6,FALSE),"")</f>
        <v/>
      </c>
      <c r="L110" s="14" t="str">
        <f>'Edition Class Cat Age'!J110</f>
        <v/>
      </c>
    </row>
    <row r="111" spans="1:12" hidden="1">
      <c r="A111">
        <f t="shared" si="1"/>
        <v>0</v>
      </c>
      <c r="B111" s="11" t="str">
        <f>'Edition Class Cat Age'!B111</f>
        <v/>
      </c>
      <c r="C111" s="11">
        <f>'Edition Class Cat Age'!D111</f>
        <v>0</v>
      </c>
      <c r="D111" s="61" t="str">
        <f>IF(LEN($B111)&gt;0,VLOOKUP($C111,Engagés!$C$10:$G$250,4,FALSE),"")</f>
        <v/>
      </c>
      <c r="E111" s="61" t="str">
        <f>IF(LEN($B111)&gt;0,VLOOKUP($C111,Engagés!$C$10:$G$250,5,FALSE),"")</f>
        <v/>
      </c>
      <c r="F111" s="12" t="str">
        <f>IF(LEN($B111)&gt;0,VLOOKUP($C111,Engagés!$C$10:$K$250,6,FALSE),"")</f>
        <v/>
      </c>
      <c r="G111" s="12" t="str">
        <f>IF(LEN($B111)&gt;0,VLOOKUP($C111,Engagés!$C$10:$K$250,7,FALSE),"")</f>
        <v/>
      </c>
      <c r="H111" s="12" t="str">
        <f>IF(LEN($B111)&gt;0,VLOOKUP($C111,Engagés!$C$10:$K$250,8,FALSE),"")</f>
        <v/>
      </c>
      <c r="I111" s="12" t="str">
        <f>IF(LEN($B111)&gt;0,VLOOKUP($C111,Engagés!$C$10:$K$250,9,FALSE),"")</f>
        <v/>
      </c>
      <c r="J111" s="12" t="str">
        <f>IF(LEN($B111)&gt;0,VLOOKUP($C111,Engagés!$C$10:$N$250,11,FALSE),"")</f>
        <v/>
      </c>
      <c r="K111" s="13" t="str">
        <f>IF(LEN($B111)&gt;0,VLOOKUP($C111,'Saisie CLASSEMENT'!$C$8:$H$252,6,FALSE),"")</f>
        <v/>
      </c>
      <c r="L111" s="14" t="str">
        <f>'Edition Class Cat Age'!J111</f>
        <v/>
      </c>
    </row>
    <row r="112" spans="1:12" hidden="1">
      <c r="A112">
        <f t="shared" si="1"/>
        <v>0</v>
      </c>
      <c r="B112" s="11" t="str">
        <f>'Edition Class Cat Age'!B112</f>
        <v/>
      </c>
      <c r="C112" s="11">
        <f>'Edition Class Cat Age'!D112</f>
        <v>0</v>
      </c>
      <c r="D112" s="61" t="str">
        <f>IF(LEN($B112)&gt;0,VLOOKUP($C112,Engagés!$C$10:$G$250,4,FALSE),"")</f>
        <v/>
      </c>
      <c r="E112" s="61" t="str">
        <f>IF(LEN($B112)&gt;0,VLOOKUP($C112,Engagés!$C$10:$G$250,5,FALSE),"")</f>
        <v/>
      </c>
      <c r="F112" s="12" t="str">
        <f>IF(LEN($B112)&gt;0,VLOOKUP($C112,Engagés!$C$10:$K$250,6,FALSE),"")</f>
        <v/>
      </c>
      <c r="G112" s="12" t="str">
        <f>IF(LEN($B112)&gt;0,VLOOKUP($C112,Engagés!$C$10:$K$250,7,FALSE),"")</f>
        <v/>
      </c>
      <c r="H112" s="12" t="str">
        <f>IF(LEN($B112)&gt;0,VLOOKUP($C112,Engagés!$C$10:$K$250,8,FALSE),"")</f>
        <v/>
      </c>
      <c r="I112" s="12" t="str">
        <f>IF(LEN($B112)&gt;0,VLOOKUP($C112,Engagés!$C$10:$K$250,9,FALSE),"")</f>
        <v/>
      </c>
      <c r="J112" s="12" t="str">
        <f>IF(LEN($B112)&gt;0,VLOOKUP($C112,Engagés!$C$10:$N$250,11,FALSE),"")</f>
        <v/>
      </c>
      <c r="K112" s="13" t="str">
        <f>IF(LEN($B112)&gt;0,VLOOKUP($C112,'Saisie CLASSEMENT'!$C$8:$H$252,6,FALSE),"")</f>
        <v/>
      </c>
      <c r="L112" s="14" t="str">
        <f>'Edition Class Cat Age'!J112</f>
        <v/>
      </c>
    </row>
    <row r="113" spans="1:12" hidden="1">
      <c r="A113">
        <f t="shared" si="1"/>
        <v>0</v>
      </c>
      <c r="B113" s="11" t="str">
        <f>'Edition Class Cat Age'!B113</f>
        <v/>
      </c>
      <c r="C113" s="11">
        <f>'Edition Class Cat Age'!D113</f>
        <v>0</v>
      </c>
      <c r="D113" s="61" t="str">
        <f>IF(LEN($B113)&gt;0,VLOOKUP($C113,Engagés!$C$10:$G$250,4,FALSE),"")</f>
        <v/>
      </c>
      <c r="E113" s="61" t="str">
        <f>IF(LEN($B113)&gt;0,VLOOKUP($C113,Engagés!$C$10:$G$250,5,FALSE),"")</f>
        <v/>
      </c>
      <c r="F113" s="12" t="str">
        <f>IF(LEN($B113)&gt;0,VLOOKUP($C113,Engagés!$C$10:$K$250,6,FALSE),"")</f>
        <v/>
      </c>
      <c r="G113" s="12" t="str">
        <f>IF(LEN($B113)&gt;0,VLOOKUP($C113,Engagés!$C$10:$K$250,7,FALSE),"")</f>
        <v/>
      </c>
      <c r="H113" s="12" t="str">
        <f>IF(LEN($B113)&gt;0,VLOOKUP($C113,Engagés!$C$10:$K$250,8,FALSE),"")</f>
        <v/>
      </c>
      <c r="I113" s="12" t="str">
        <f>IF(LEN($B113)&gt;0,VLOOKUP($C113,Engagés!$C$10:$K$250,9,FALSE),"")</f>
        <v/>
      </c>
      <c r="J113" s="12" t="str">
        <f>IF(LEN($B113)&gt;0,VLOOKUP($C113,Engagés!$C$10:$N$250,11,FALSE),"")</f>
        <v/>
      </c>
      <c r="K113" s="13" t="str">
        <f>IF(LEN($B113)&gt;0,VLOOKUP($C113,'Saisie CLASSEMENT'!$C$8:$H$252,6,FALSE),"")</f>
        <v/>
      </c>
      <c r="L113" s="14" t="str">
        <f>'Edition Class Cat Age'!J113</f>
        <v/>
      </c>
    </row>
    <row r="114" spans="1:12" hidden="1">
      <c r="A114">
        <f t="shared" si="1"/>
        <v>0</v>
      </c>
      <c r="B114" s="11" t="str">
        <f>'Edition Class Cat Age'!B114</f>
        <v/>
      </c>
      <c r="C114" s="11">
        <f>'Edition Class Cat Age'!D114</f>
        <v>0</v>
      </c>
      <c r="D114" s="61" t="str">
        <f>IF(LEN($B114)&gt;0,VLOOKUP($C114,Engagés!$C$10:$G$250,4,FALSE),"")</f>
        <v/>
      </c>
      <c r="E114" s="61" t="str">
        <f>IF(LEN($B114)&gt;0,VLOOKUP($C114,Engagés!$C$10:$G$250,5,FALSE),"")</f>
        <v/>
      </c>
      <c r="F114" s="12" t="str">
        <f>IF(LEN($B114)&gt;0,VLOOKUP($C114,Engagés!$C$10:$K$250,6,FALSE),"")</f>
        <v/>
      </c>
      <c r="G114" s="12" t="str">
        <f>IF(LEN($B114)&gt;0,VLOOKUP($C114,Engagés!$C$10:$K$250,7,FALSE),"")</f>
        <v/>
      </c>
      <c r="H114" s="12" t="str">
        <f>IF(LEN($B114)&gt;0,VLOOKUP($C114,Engagés!$C$10:$K$250,8,FALSE),"")</f>
        <v/>
      </c>
      <c r="I114" s="12" t="str">
        <f>IF(LEN($B114)&gt;0,VLOOKUP($C114,Engagés!$C$10:$K$250,9,FALSE),"")</f>
        <v/>
      </c>
      <c r="J114" s="12" t="str">
        <f>IF(LEN($B114)&gt;0,VLOOKUP($C114,Engagés!$C$10:$N$250,11,FALSE),"")</f>
        <v/>
      </c>
      <c r="K114" s="13" t="str">
        <f>IF(LEN($B114)&gt;0,VLOOKUP($C114,'Saisie CLASSEMENT'!$C$8:$H$252,6,FALSE),"")</f>
        <v/>
      </c>
      <c r="L114" s="14" t="str">
        <f>'Edition Class Cat Age'!J114</f>
        <v/>
      </c>
    </row>
    <row r="115" spans="1:12" hidden="1">
      <c r="A115">
        <f t="shared" si="1"/>
        <v>0</v>
      </c>
      <c r="B115" s="11" t="str">
        <f>'Edition Class Cat Age'!B115</f>
        <v/>
      </c>
      <c r="C115" s="11">
        <f>'Edition Class Cat Age'!D115</f>
        <v>0</v>
      </c>
      <c r="D115" s="61" t="str">
        <f>IF(LEN($B115)&gt;0,VLOOKUP($C115,Engagés!$C$10:$G$250,4,FALSE),"")</f>
        <v/>
      </c>
      <c r="E115" s="61" t="str">
        <f>IF(LEN($B115)&gt;0,VLOOKUP($C115,Engagés!$C$10:$G$250,5,FALSE),"")</f>
        <v/>
      </c>
      <c r="F115" s="12" t="str">
        <f>IF(LEN($B115)&gt;0,VLOOKUP($C115,Engagés!$C$10:$K$250,6,FALSE),"")</f>
        <v/>
      </c>
      <c r="G115" s="12" t="str">
        <f>IF(LEN($B115)&gt;0,VLOOKUP($C115,Engagés!$C$10:$K$250,7,FALSE),"")</f>
        <v/>
      </c>
      <c r="H115" s="12" t="str">
        <f>IF(LEN($B115)&gt;0,VLOOKUP($C115,Engagés!$C$10:$K$250,8,FALSE),"")</f>
        <v/>
      </c>
      <c r="I115" s="12" t="str">
        <f>IF(LEN($B115)&gt;0,VLOOKUP($C115,Engagés!$C$10:$K$250,9,FALSE),"")</f>
        <v/>
      </c>
      <c r="J115" s="12" t="str">
        <f>IF(LEN($B115)&gt;0,VLOOKUP($C115,Engagés!$C$10:$N$250,11,FALSE),"")</f>
        <v/>
      </c>
      <c r="K115" s="13" t="str">
        <f>IF(LEN($B115)&gt;0,VLOOKUP($C115,'Saisie CLASSEMENT'!$C$8:$H$252,6,FALSE),"")</f>
        <v/>
      </c>
      <c r="L115" s="14" t="str">
        <f>'Edition Class Cat Age'!J115</f>
        <v/>
      </c>
    </row>
    <row r="116" spans="1:12" hidden="1">
      <c r="A116">
        <f t="shared" si="1"/>
        <v>0</v>
      </c>
      <c r="B116" s="11" t="str">
        <f>'Edition Class Cat Age'!B116</f>
        <v/>
      </c>
      <c r="C116" s="11">
        <f>'Edition Class Cat Age'!D116</f>
        <v>0</v>
      </c>
      <c r="D116" s="61" t="str">
        <f>IF(LEN($B116)&gt;0,VLOOKUP($C116,Engagés!$C$10:$G$250,4,FALSE),"")</f>
        <v/>
      </c>
      <c r="E116" s="61" t="str">
        <f>IF(LEN($B116)&gt;0,VLOOKUP($C116,Engagés!$C$10:$G$250,5,FALSE),"")</f>
        <v/>
      </c>
      <c r="F116" s="12" t="str">
        <f>IF(LEN($B116)&gt;0,VLOOKUP($C116,Engagés!$C$10:$K$250,6,FALSE),"")</f>
        <v/>
      </c>
      <c r="G116" s="12" t="str">
        <f>IF(LEN($B116)&gt;0,VLOOKUP($C116,Engagés!$C$10:$K$250,7,FALSE),"")</f>
        <v/>
      </c>
      <c r="H116" s="12" t="str">
        <f>IF(LEN($B116)&gt;0,VLOOKUP($C116,Engagés!$C$10:$K$250,8,FALSE),"")</f>
        <v/>
      </c>
      <c r="I116" s="12" t="str">
        <f>IF(LEN($B116)&gt;0,VLOOKUP($C116,Engagés!$C$10:$K$250,9,FALSE),"")</f>
        <v/>
      </c>
      <c r="J116" s="12" t="str">
        <f>IF(LEN($B116)&gt;0,VLOOKUP($C116,Engagés!$C$10:$N$250,11,FALSE),"")</f>
        <v/>
      </c>
      <c r="K116" s="13" t="str">
        <f>IF(LEN($B116)&gt;0,VLOOKUP($C116,'Saisie CLASSEMENT'!$C$8:$H$252,6,FALSE),"")</f>
        <v/>
      </c>
      <c r="L116" s="14" t="str">
        <f>'Edition Class Cat Age'!J116</f>
        <v/>
      </c>
    </row>
    <row r="117" spans="1:12" hidden="1">
      <c r="A117">
        <f t="shared" si="1"/>
        <v>0</v>
      </c>
      <c r="B117" s="11" t="str">
        <f>'Edition Class Cat Age'!B117</f>
        <v/>
      </c>
      <c r="C117" s="11">
        <f>'Edition Class Cat Age'!D117</f>
        <v>0</v>
      </c>
      <c r="D117" s="61" t="str">
        <f>IF(LEN($B117)&gt;0,VLOOKUP($C117,Engagés!$C$10:$G$250,4,FALSE),"")</f>
        <v/>
      </c>
      <c r="E117" s="61" t="str">
        <f>IF(LEN($B117)&gt;0,VLOOKUP($C117,Engagés!$C$10:$G$250,5,FALSE),"")</f>
        <v/>
      </c>
      <c r="F117" s="12" t="str">
        <f>IF(LEN($B117)&gt;0,VLOOKUP($C117,Engagés!$C$10:$K$250,6,FALSE),"")</f>
        <v/>
      </c>
      <c r="G117" s="12" t="str">
        <f>IF(LEN($B117)&gt;0,VLOOKUP($C117,Engagés!$C$10:$K$250,7,FALSE),"")</f>
        <v/>
      </c>
      <c r="H117" s="12" t="str">
        <f>IF(LEN($B117)&gt;0,VLOOKUP($C117,Engagés!$C$10:$K$250,8,FALSE),"")</f>
        <v/>
      </c>
      <c r="I117" s="12" t="str">
        <f>IF(LEN($B117)&gt;0,VLOOKUP($C117,Engagés!$C$10:$K$250,9,FALSE),"")</f>
        <v/>
      </c>
      <c r="J117" s="12" t="str">
        <f>IF(LEN($B117)&gt;0,VLOOKUP($C117,Engagés!$C$10:$N$250,11,FALSE),"")</f>
        <v/>
      </c>
      <c r="K117" s="13" t="str">
        <f>IF(LEN($B117)&gt;0,VLOOKUP($C117,'Saisie CLASSEMENT'!$C$8:$H$252,6,FALSE),"")</f>
        <v/>
      </c>
      <c r="L117" s="14" t="str">
        <f>'Edition Class Cat Age'!J117</f>
        <v/>
      </c>
    </row>
    <row r="118" spans="1:12" hidden="1">
      <c r="A118">
        <f t="shared" si="1"/>
        <v>0</v>
      </c>
      <c r="B118" s="11" t="str">
        <f>'Edition Class Cat Age'!B118</f>
        <v/>
      </c>
      <c r="C118" s="11">
        <f>'Edition Class Cat Age'!D118</f>
        <v>0</v>
      </c>
      <c r="D118" s="61" t="str">
        <f>IF(LEN($B118)&gt;0,VLOOKUP($C118,Engagés!$C$10:$G$250,4,FALSE),"")</f>
        <v/>
      </c>
      <c r="E118" s="61" t="str">
        <f>IF(LEN($B118)&gt;0,VLOOKUP($C118,Engagés!$C$10:$G$250,5,FALSE),"")</f>
        <v/>
      </c>
      <c r="F118" s="12" t="str">
        <f>IF(LEN($B118)&gt;0,VLOOKUP($C118,Engagés!$C$10:$K$250,6,FALSE),"")</f>
        <v/>
      </c>
      <c r="G118" s="12" t="str">
        <f>IF(LEN($B118)&gt;0,VLOOKUP($C118,Engagés!$C$10:$K$250,7,FALSE),"")</f>
        <v/>
      </c>
      <c r="H118" s="12" t="str">
        <f>IF(LEN($B118)&gt;0,VLOOKUP($C118,Engagés!$C$10:$K$250,8,FALSE),"")</f>
        <v/>
      </c>
      <c r="I118" s="12" t="str">
        <f>IF(LEN($B118)&gt;0,VLOOKUP($C118,Engagés!$C$10:$K$250,9,FALSE),"")</f>
        <v/>
      </c>
      <c r="J118" s="12" t="str">
        <f>IF(LEN($B118)&gt;0,VLOOKUP($C118,Engagés!$C$10:$N$250,11,FALSE),"")</f>
        <v/>
      </c>
      <c r="K118" s="13" t="str">
        <f>IF(LEN($B118)&gt;0,VLOOKUP($C118,'Saisie CLASSEMENT'!$C$8:$H$252,6,FALSE),"")</f>
        <v/>
      </c>
      <c r="L118" s="14" t="str">
        <f>'Edition Class Cat Age'!J118</f>
        <v/>
      </c>
    </row>
    <row r="119" spans="1:12" hidden="1">
      <c r="A119">
        <f t="shared" si="1"/>
        <v>0</v>
      </c>
      <c r="B119" s="11" t="str">
        <f>'Edition Class Cat Age'!B119</f>
        <v/>
      </c>
      <c r="C119" s="11">
        <f>'Edition Class Cat Age'!D119</f>
        <v>0</v>
      </c>
      <c r="D119" s="61" t="str">
        <f>IF(LEN($B119)&gt;0,VLOOKUP($C119,Engagés!$C$10:$G$250,4,FALSE),"")</f>
        <v/>
      </c>
      <c r="E119" s="61" t="str">
        <f>IF(LEN($B119)&gt;0,VLOOKUP($C119,Engagés!$C$10:$G$250,5,FALSE),"")</f>
        <v/>
      </c>
      <c r="F119" s="12" t="str">
        <f>IF(LEN($B119)&gt;0,VLOOKUP($C119,Engagés!$C$10:$K$250,6,FALSE),"")</f>
        <v/>
      </c>
      <c r="G119" s="12" t="str">
        <f>IF(LEN($B119)&gt;0,VLOOKUP($C119,Engagés!$C$10:$K$250,7,FALSE),"")</f>
        <v/>
      </c>
      <c r="H119" s="12" t="str">
        <f>IF(LEN($B119)&gt;0,VLOOKUP($C119,Engagés!$C$10:$K$250,8,FALSE),"")</f>
        <v/>
      </c>
      <c r="I119" s="12" t="str">
        <f>IF(LEN($B119)&gt;0,VLOOKUP($C119,Engagés!$C$10:$K$250,9,FALSE),"")</f>
        <v/>
      </c>
      <c r="J119" s="12" t="str">
        <f>IF(LEN($B119)&gt;0,VLOOKUP($C119,Engagés!$C$10:$N$250,11,FALSE),"")</f>
        <v/>
      </c>
      <c r="K119" s="13" t="str">
        <f>IF(LEN($B119)&gt;0,VLOOKUP($C119,'Saisie CLASSEMENT'!$C$8:$H$252,6,FALSE),"")</f>
        <v/>
      </c>
      <c r="L119" s="14" t="str">
        <f>'Edition Class Cat Age'!J119</f>
        <v/>
      </c>
    </row>
    <row r="120" spans="1:12" hidden="1">
      <c r="A120">
        <f t="shared" si="1"/>
        <v>0</v>
      </c>
      <c r="B120" s="11" t="str">
        <f>'Edition Class Cat Age'!B120</f>
        <v/>
      </c>
      <c r="C120" s="11">
        <f>'Edition Class Cat Age'!D120</f>
        <v>0</v>
      </c>
      <c r="D120" s="61" t="str">
        <f>IF(LEN($B120)&gt;0,VLOOKUP($C120,Engagés!$C$10:$G$250,4,FALSE),"")</f>
        <v/>
      </c>
      <c r="E120" s="61" t="str">
        <f>IF(LEN($B120)&gt;0,VLOOKUP($C120,Engagés!$C$10:$G$250,5,FALSE),"")</f>
        <v/>
      </c>
      <c r="F120" s="12" t="str">
        <f>IF(LEN($B120)&gt;0,VLOOKUP($C120,Engagés!$C$10:$K$250,6,FALSE),"")</f>
        <v/>
      </c>
      <c r="G120" s="12" t="str">
        <f>IF(LEN($B120)&gt;0,VLOOKUP($C120,Engagés!$C$10:$K$250,7,FALSE),"")</f>
        <v/>
      </c>
      <c r="H120" s="12" t="str">
        <f>IF(LEN($B120)&gt;0,VLOOKUP($C120,Engagés!$C$10:$K$250,8,FALSE),"")</f>
        <v/>
      </c>
      <c r="I120" s="12" t="str">
        <f>IF(LEN($B120)&gt;0,VLOOKUP($C120,Engagés!$C$10:$K$250,9,FALSE),"")</f>
        <v/>
      </c>
      <c r="J120" s="12" t="str">
        <f>IF(LEN($B120)&gt;0,VLOOKUP($C120,Engagés!$C$10:$N$250,11,FALSE),"")</f>
        <v/>
      </c>
      <c r="K120" s="13" t="str">
        <f>IF(LEN($B120)&gt;0,VLOOKUP($C120,'Saisie CLASSEMENT'!$C$8:$H$252,6,FALSE),"")</f>
        <v/>
      </c>
      <c r="L120" s="14" t="str">
        <f>'Edition Class Cat Age'!J120</f>
        <v/>
      </c>
    </row>
    <row r="121" spans="1:12" hidden="1">
      <c r="A121">
        <f t="shared" si="1"/>
        <v>0</v>
      </c>
      <c r="B121" s="11" t="str">
        <f>'Edition Class Cat Age'!B121</f>
        <v/>
      </c>
      <c r="C121" s="11">
        <f>'Edition Class Cat Age'!D121</f>
        <v>0</v>
      </c>
      <c r="D121" s="61" t="str">
        <f>IF(LEN($B121)&gt;0,VLOOKUP($C121,Engagés!$C$10:$G$250,4,FALSE),"")</f>
        <v/>
      </c>
      <c r="E121" s="61" t="str">
        <f>IF(LEN($B121)&gt;0,VLOOKUP($C121,Engagés!$C$10:$G$250,5,FALSE),"")</f>
        <v/>
      </c>
      <c r="F121" s="12" t="str">
        <f>IF(LEN($B121)&gt;0,VLOOKUP($C121,Engagés!$C$10:$K$250,6,FALSE),"")</f>
        <v/>
      </c>
      <c r="G121" s="12" t="str">
        <f>IF(LEN($B121)&gt;0,VLOOKUP($C121,Engagés!$C$10:$K$250,7,FALSE),"")</f>
        <v/>
      </c>
      <c r="H121" s="12" t="str">
        <f>IF(LEN($B121)&gt;0,VLOOKUP($C121,Engagés!$C$10:$K$250,8,FALSE),"")</f>
        <v/>
      </c>
      <c r="I121" s="12" t="str">
        <f>IF(LEN($B121)&gt;0,VLOOKUP($C121,Engagés!$C$10:$K$250,9,FALSE),"")</f>
        <v/>
      </c>
      <c r="J121" s="12" t="str">
        <f>IF(LEN($B121)&gt;0,VLOOKUP($C121,Engagés!$C$10:$N$250,11,FALSE),"")</f>
        <v/>
      </c>
      <c r="K121" s="13" t="str">
        <f>IF(LEN($B121)&gt;0,VLOOKUP($C121,'Saisie CLASSEMENT'!$C$8:$H$252,6,FALSE),"")</f>
        <v/>
      </c>
      <c r="L121" s="14" t="str">
        <f>'Edition Class Cat Age'!J121</f>
        <v/>
      </c>
    </row>
    <row r="122" spans="1:12" hidden="1">
      <c r="A122">
        <f t="shared" si="1"/>
        <v>0</v>
      </c>
      <c r="B122" s="11" t="str">
        <f>'Edition Class Cat Age'!B122</f>
        <v/>
      </c>
      <c r="C122" s="11">
        <f>'Edition Class Cat Age'!D122</f>
        <v>0</v>
      </c>
      <c r="D122" s="61" t="str">
        <f>IF(LEN($B122)&gt;0,VLOOKUP($C122,Engagés!$C$10:$G$250,4,FALSE),"")</f>
        <v/>
      </c>
      <c r="E122" s="61" t="str">
        <f>IF(LEN($B122)&gt;0,VLOOKUP($C122,Engagés!$C$10:$G$250,5,FALSE),"")</f>
        <v/>
      </c>
      <c r="F122" s="12" t="str">
        <f>IF(LEN($B122)&gt;0,VLOOKUP($C122,Engagés!$C$10:$K$250,6,FALSE),"")</f>
        <v/>
      </c>
      <c r="G122" s="12" t="str">
        <f>IF(LEN($B122)&gt;0,VLOOKUP($C122,Engagés!$C$10:$K$250,7,FALSE),"")</f>
        <v/>
      </c>
      <c r="H122" s="12" t="str">
        <f>IF(LEN($B122)&gt;0,VLOOKUP($C122,Engagés!$C$10:$K$250,8,FALSE),"")</f>
        <v/>
      </c>
      <c r="I122" s="12" t="str">
        <f>IF(LEN($B122)&gt;0,VLOOKUP($C122,Engagés!$C$10:$K$250,9,FALSE),"")</f>
        <v/>
      </c>
      <c r="J122" s="12" t="str">
        <f>IF(LEN($B122)&gt;0,VLOOKUP($C122,Engagés!$C$10:$N$250,11,FALSE),"")</f>
        <v/>
      </c>
      <c r="K122" s="13" t="str">
        <f>IF(LEN($B122)&gt;0,VLOOKUP($C122,'Saisie CLASSEMENT'!$C$8:$H$252,6,FALSE),"")</f>
        <v/>
      </c>
      <c r="L122" s="14" t="str">
        <f>'Edition Class Cat Age'!J122</f>
        <v/>
      </c>
    </row>
    <row r="123" spans="1:12" hidden="1">
      <c r="A123">
        <f t="shared" si="1"/>
        <v>0</v>
      </c>
      <c r="B123" s="11" t="str">
        <f>'Edition Class Cat Age'!B123</f>
        <v/>
      </c>
      <c r="C123" s="11">
        <f>'Edition Class Cat Age'!D123</f>
        <v>0</v>
      </c>
      <c r="D123" s="61" t="str">
        <f>IF(LEN($B123)&gt;0,VLOOKUP($C123,Engagés!$C$10:$G$250,4,FALSE),"")</f>
        <v/>
      </c>
      <c r="E123" s="61" t="str">
        <f>IF(LEN($B123)&gt;0,VLOOKUP($C123,Engagés!$C$10:$G$250,5,FALSE),"")</f>
        <v/>
      </c>
      <c r="F123" s="12" t="str">
        <f>IF(LEN($B123)&gt;0,VLOOKUP($C123,Engagés!$C$10:$K$250,6,FALSE),"")</f>
        <v/>
      </c>
      <c r="G123" s="12" t="str">
        <f>IF(LEN($B123)&gt;0,VLOOKUP($C123,Engagés!$C$10:$K$250,7,FALSE),"")</f>
        <v/>
      </c>
      <c r="H123" s="12" t="str">
        <f>IF(LEN($B123)&gt;0,VLOOKUP($C123,Engagés!$C$10:$K$250,8,FALSE),"")</f>
        <v/>
      </c>
      <c r="I123" s="12" t="str">
        <f>IF(LEN($B123)&gt;0,VLOOKUP($C123,Engagés!$C$10:$K$250,9,FALSE),"")</f>
        <v/>
      </c>
      <c r="J123" s="12" t="str">
        <f>IF(LEN($B123)&gt;0,VLOOKUP($C123,Engagés!$C$10:$N$250,11,FALSE),"")</f>
        <v/>
      </c>
      <c r="K123" s="13" t="str">
        <f>IF(LEN($B123)&gt;0,VLOOKUP($C123,'Saisie CLASSEMENT'!$C$8:$H$252,6,FALSE),"")</f>
        <v/>
      </c>
      <c r="L123" s="14" t="str">
        <f>'Edition Class Cat Age'!J123</f>
        <v/>
      </c>
    </row>
    <row r="124" spans="1:12" hidden="1">
      <c r="A124">
        <f t="shared" si="1"/>
        <v>0</v>
      </c>
      <c r="B124" s="11" t="str">
        <f>'Edition Class Cat Age'!B124</f>
        <v/>
      </c>
      <c r="C124" s="11">
        <f>'Edition Class Cat Age'!D124</f>
        <v>0</v>
      </c>
      <c r="D124" s="61" t="str">
        <f>IF(LEN($B124)&gt;0,VLOOKUP($C124,Engagés!$C$10:$G$250,4,FALSE),"")</f>
        <v/>
      </c>
      <c r="E124" s="61" t="str">
        <f>IF(LEN($B124)&gt;0,VLOOKUP($C124,Engagés!$C$10:$G$250,5,FALSE),"")</f>
        <v/>
      </c>
      <c r="F124" s="12" t="str">
        <f>IF(LEN($B124)&gt;0,VLOOKUP($C124,Engagés!$C$10:$K$250,6,FALSE),"")</f>
        <v/>
      </c>
      <c r="G124" s="12" t="str">
        <f>IF(LEN($B124)&gt;0,VLOOKUP($C124,Engagés!$C$10:$K$250,7,FALSE),"")</f>
        <v/>
      </c>
      <c r="H124" s="12" t="str">
        <f>IF(LEN($B124)&gt;0,VLOOKUP($C124,Engagés!$C$10:$K$250,8,FALSE),"")</f>
        <v/>
      </c>
      <c r="I124" s="12" t="str">
        <f>IF(LEN($B124)&gt;0,VLOOKUP($C124,Engagés!$C$10:$K$250,9,FALSE),"")</f>
        <v/>
      </c>
      <c r="J124" s="12" t="str">
        <f>IF(LEN($B124)&gt;0,VLOOKUP($C124,Engagés!$C$10:$N$250,11,FALSE),"")</f>
        <v/>
      </c>
      <c r="K124" s="13" t="str">
        <f>IF(LEN($B124)&gt;0,VLOOKUP($C124,'Saisie CLASSEMENT'!$C$8:$H$252,6,FALSE),"")</f>
        <v/>
      </c>
      <c r="L124" s="14" t="str">
        <f>'Edition Class Cat Age'!J124</f>
        <v/>
      </c>
    </row>
    <row r="125" spans="1:12" hidden="1">
      <c r="A125">
        <f t="shared" si="1"/>
        <v>0</v>
      </c>
      <c r="B125" s="11" t="str">
        <f>'Edition Class Cat Age'!B125</f>
        <v/>
      </c>
      <c r="C125" s="11">
        <f>'Edition Class Cat Age'!D125</f>
        <v>0</v>
      </c>
      <c r="D125" s="61" t="str">
        <f>IF(LEN($B125)&gt;0,VLOOKUP($C125,Engagés!$C$10:$G$250,4,FALSE),"")</f>
        <v/>
      </c>
      <c r="E125" s="61" t="str">
        <f>IF(LEN($B125)&gt;0,VLOOKUP($C125,Engagés!$C$10:$G$250,5,FALSE),"")</f>
        <v/>
      </c>
      <c r="F125" s="12" t="str">
        <f>IF(LEN($B125)&gt;0,VLOOKUP($C125,Engagés!$C$10:$K$250,6,FALSE),"")</f>
        <v/>
      </c>
      <c r="G125" s="12" t="str">
        <f>IF(LEN($B125)&gt;0,VLOOKUP($C125,Engagés!$C$10:$K$250,7,FALSE),"")</f>
        <v/>
      </c>
      <c r="H125" s="12" t="str">
        <f>IF(LEN($B125)&gt;0,VLOOKUP($C125,Engagés!$C$10:$K$250,8,FALSE),"")</f>
        <v/>
      </c>
      <c r="I125" s="12" t="str">
        <f>IF(LEN($B125)&gt;0,VLOOKUP($C125,Engagés!$C$10:$K$250,9,FALSE),"")</f>
        <v/>
      </c>
      <c r="J125" s="12" t="str">
        <f>IF(LEN($B125)&gt;0,VLOOKUP($C125,Engagés!$C$10:$N$250,11,FALSE),"")</f>
        <v/>
      </c>
      <c r="K125" s="13" t="str">
        <f>IF(LEN($B125)&gt;0,VLOOKUP($C125,'Saisie CLASSEMENT'!$C$8:$H$252,6,FALSE),"")</f>
        <v/>
      </c>
      <c r="L125" s="14" t="str">
        <f>'Edition Class Cat Age'!J125</f>
        <v/>
      </c>
    </row>
    <row r="126" spans="1:12" hidden="1">
      <c r="A126">
        <f t="shared" si="1"/>
        <v>0</v>
      </c>
      <c r="B126" s="11" t="str">
        <f>'Edition Class Cat Age'!B126</f>
        <v/>
      </c>
      <c r="C126" s="11">
        <f>'Edition Class Cat Age'!D126</f>
        <v>0</v>
      </c>
      <c r="D126" s="61" t="str">
        <f>IF(LEN($B126)&gt;0,VLOOKUP($C126,Engagés!$C$10:$G$250,4,FALSE),"")</f>
        <v/>
      </c>
      <c r="E126" s="61" t="str">
        <f>IF(LEN($B126)&gt;0,VLOOKUP($C126,Engagés!$C$10:$G$250,5,FALSE),"")</f>
        <v/>
      </c>
      <c r="F126" s="12" t="str">
        <f>IF(LEN($B126)&gt;0,VLOOKUP($C126,Engagés!$C$10:$K$250,6,FALSE),"")</f>
        <v/>
      </c>
      <c r="G126" s="12" t="str">
        <f>IF(LEN($B126)&gt;0,VLOOKUP($C126,Engagés!$C$10:$K$250,7,FALSE),"")</f>
        <v/>
      </c>
      <c r="H126" s="12" t="str">
        <f>IF(LEN($B126)&gt;0,VLOOKUP($C126,Engagés!$C$10:$K$250,8,FALSE),"")</f>
        <v/>
      </c>
      <c r="I126" s="12" t="str">
        <f>IF(LEN($B126)&gt;0,VLOOKUP($C126,Engagés!$C$10:$K$250,9,FALSE),"")</f>
        <v/>
      </c>
      <c r="J126" s="12" t="str">
        <f>IF(LEN($B126)&gt;0,VLOOKUP($C126,Engagés!$C$10:$N$250,11,FALSE),"")</f>
        <v/>
      </c>
      <c r="K126" s="13" t="str">
        <f>IF(LEN($B126)&gt;0,VLOOKUP($C126,'Saisie CLASSEMENT'!$C$8:$H$252,6,FALSE),"")</f>
        <v/>
      </c>
      <c r="L126" s="14" t="str">
        <f>'Edition Class Cat Age'!J126</f>
        <v/>
      </c>
    </row>
    <row r="127" spans="1:12" hidden="1">
      <c r="A127">
        <f t="shared" si="1"/>
        <v>0</v>
      </c>
      <c r="B127" s="11" t="str">
        <f>'Edition Class Cat Age'!B127</f>
        <v/>
      </c>
      <c r="C127" s="11">
        <f>'Edition Class Cat Age'!D127</f>
        <v>0</v>
      </c>
      <c r="D127" s="61" t="str">
        <f>IF(LEN($B127)&gt;0,VLOOKUP($C127,Engagés!$C$10:$G$250,4,FALSE),"")</f>
        <v/>
      </c>
      <c r="E127" s="61" t="str">
        <f>IF(LEN($B127)&gt;0,VLOOKUP($C127,Engagés!$C$10:$G$250,5,FALSE),"")</f>
        <v/>
      </c>
      <c r="F127" s="12" t="str">
        <f>IF(LEN($B127)&gt;0,VLOOKUP($C127,Engagés!$C$10:$K$250,6,FALSE),"")</f>
        <v/>
      </c>
      <c r="G127" s="12" t="str">
        <f>IF(LEN($B127)&gt;0,VLOOKUP($C127,Engagés!$C$10:$K$250,7,FALSE),"")</f>
        <v/>
      </c>
      <c r="H127" s="12" t="str">
        <f>IF(LEN($B127)&gt;0,VLOOKUP($C127,Engagés!$C$10:$K$250,8,FALSE),"")</f>
        <v/>
      </c>
      <c r="I127" s="12" t="str">
        <f>IF(LEN($B127)&gt;0,VLOOKUP($C127,Engagés!$C$10:$K$250,9,FALSE),"")</f>
        <v/>
      </c>
      <c r="J127" s="12" t="str">
        <f>IF(LEN($B127)&gt;0,VLOOKUP($C127,Engagés!$C$10:$N$250,11,FALSE),"")</f>
        <v/>
      </c>
      <c r="K127" s="13" t="str">
        <f>IF(LEN($B127)&gt;0,VLOOKUP($C127,'Saisie CLASSEMENT'!$C$8:$H$252,6,FALSE),"")</f>
        <v/>
      </c>
      <c r="L127" s="14" t="str">
        <f>'Edition Class Cat Age'!J127</f>
        <v/>
      </c>
    </row>
    <row r="128" spans="1:12" hidden="1">
      <c r="A128">
        <f t="shared" si="1"/>
        <v>0</v>
      </c>
      <c r="B128" s="11" t="str">
        <f>'Edition Class Cat Age'!B128</f>
        <v/>
      </c>
      <c r="C128" s="11">
        <f>'Edition Class Cat Age'!D128</f>
        <v>0</v>
      </c>
      <c r="D128" s="61" t="str">
        <f>IF(LEN($B128)&gt;0,VLOOKUP($C128,Engagés!$C$10:$G$250,4,FALSE),"")</f>
        <v/>
      </c>
      <c r="E128" s="61" t="str">
        <f>IF(LEN($B128)&gt;0,VLOOKUP($C128,Engagés!$C$10:$G$250,5,FALSE),"")</f>
        <v/>
      </c>
      <c r="F128" s="12" t="str">
        <f>IF(LEN($B128)&gt;0,VLOOKUP($C128,Engagés!$C$10:$K$250,6,FALSE),"")</f>
        <v/>
      </c>
      <c r="G128" s="12" t="str">
        <f>IF(LEN($B128)&gt;0,VLOOKUP($C128,Engagés!$C$10:$K$250,7,FALSE),"")</f>
        <v/>
      </c>
      <c r="H128" s="12" t="str">
        <f>IF(LEN($B128)&gt;0,VLOOKUP($C128,Engagés!$C$10:$K$250,8,FALSE),"")</f>
        <v/>
      </c>
      <c r="I128" s="12" t="str">
        <f>IF(LEN($B128)&gt;0,VLOOKUP($C128,Engagés!$C$10:$K$250,9,FALSE),"")</f>
        <v/>
      </c>
      <c r="J128" s="12" t="str">
        <f>IF(LEN($B128)&gt;0,VLOOKUP($C128,Engagés!$C$10:$N$250,11,FALSE),"")</f>
        <v/>
      </c>
      <c r="K128" s="13" t="str">
        <f>IF(LEN($B128)&gt;0,VLOOKUP($C128,'Saisie CLASSEMENT'!$C$8:$H$252,6,FALSE),"")</f>
        <v/>
      </c>
      <c r="L128" s="14" t="str">
        <f>'Edition Class Cat Age'!J128</f>
        <v/>
      </c>
    </row>
    <row r="129" spans="1:12" hidden="1">
      <c r="A129">
        <f t="shared" si="1"/>
        <v>0</v>
      </c>
      <c r="B129" s="11" t="str">
        <f>'Edition Class Cat Age'!B129</f>
        <v/>
      </c>
      <c r="C129" s="11">
        <f>'Edition Class Cat Age'!D129</f>
        <v>0</v>
      </c>
      <c r="D129" s="61" t="str">
        <f>IF(LEN($B129)&gt;0,VLOOKUP($C129,Engagés!$C$10:$G$250,4,FALSE),"")</f>
        <v/>
      </c>
      <c r="E129" s="61" t="str">
        <f>IF(LEN($B129)&gt;0,VLOOKUP($C129,Engagés!$C$10:$G$250,5,FALSE),"")</f>
        <v/>
      </c>
      <c r="F129" s="12" t="str">
        <f>IF(LEN($B129)&gt;0,VLOOKUP($C129,Engagés!$C$10:$K$250,6,FALSE),"")</f>
        <v/>
      </c>
      <c r="G129" s="12" t="str">
        <f>IF(LEN($B129)&gt;0,VLOOKUP($C129,Engagés!$C$10:$K$250,7,FALSE),"")</f>
        <v/>
      </c>
      <c r="H129" s="12" t="str">
        <f>IF(LEN($B129)&gt;0,VLOOKUP($C129,Engagés!$C$10:$K$250,8,FALSE),"")</f>
        <v/>
      </c>
      <c r="I129" s="12" t="str">
        <f>IF(LEN($B129)&gt;0,VLOOKUP($C129,Engagés!$C$10:$K$250,9,FALSE),"")</f>
        <v/>
      </c>
      <c r="J129" s="12" t="str">
        <f>IF(LEN($B129)&gt;0,VLOOKUP($C129,Engagés!$C$10:$N$250,11,FALSE),"")</f>
        <v/>
      </c>
      <c r="K129" s="13" t="str">
        <f>IF(LEN($B129)&gt;0,VLOOKUP($C129,'Saisie CLASSEMENT'!$C$8:$H$252,6,FALSE),"")</f>
        <v/>
      </c>
      <c r="L129" s="14" t="str">
        <f>'Edition Class Cat Age'!J129</f>
        <v/>
      </c>
    </row>
    <row r="130" spans="1:12" hidden="1">
      <c r="A130">
        <f t="shared" si="1"/>
        <v>0</v>
      </c>
      <c r="B130" s="11" t="str">
        <f>'Edition Class Cat Age'!B130</f>
        <v/>
      </c>
      <c r="C130" s="11">
        <f>'Edition Class Cat Age'!D130</f>
        <v>0</v>
      </c>
      <c r="D130" s="61" t="str">
        <f>IF(LEN($B130)&gt;0,VLOOKUP($C130,Engagés!$C$10:$G$250,4,FALSE),"")</f>
        <v/>
      </c>
      <c r="E130" s="61" t="str">
        <f>IF(LEN($B130)&gt;0,VLOOKUP($C130,Engagés!$C$10:$G$250,5,FALSE),"")</f>
        <v/>
      </c>
      <c r="F130" s="12" t="str">
        <f>IF(LEN($B130)&gt;0,VLOOKUP($C130,Engagés!$C$10:$K$250,6,FALSE),"")</f>
        <v/>
      </c>
      <c r="G130" s="12" t="str">
        <f>IF(LEN($B130)&gt;0,VLOOKUP($C130,Engagés!$C$10:$K$250,7,FALSE),"")</f>
        <v/>
      </c>
      <c r="H130" s="12" t="str">
        <f>IF(LEN($B130)&gt;0,VLOOKUP($C130,Engagés!$C$10:$K$250,8,FALSE),"")</f>
        <v/>
      </c>
      <c r="I130" s="12" t="str">
        <f>IF(LEN($B130)&gt;0,VLOOKUP($C130,Engagés!$C$10:$K$250,9,FALSE),"")</f>
        <v/>
      </c>
      <c r="J130" s="12" t="str">
        <f>IF(LEN($B130)&gt;0,VLOOKUP($C130,Engagés!$C$10:$N$250,11,FALSE),"")</f>
        <v/>
      </c>
      <c r="K130" s="13" t="str">
        <f>IF(LEN($B130)&gt;0,VLOOKUP($C130,'Saisie CLASSEMENT'!$C$8:$H$252,6,FALSE),"")</f>
        <v/>
      </c>
      <c r="L130" s="14" t="str">
        <f>'Edition Class Cat Age'!J130</f>
        <v/>
      </c>
    </row>
    <row r="131" spans="1:12" hidden="1">
      <c r="A131">
        <f t="shared" si="1"/>
        <v>0</v>
      </c>
      <c r="B131" s="11" t="str">
        <f>'Edition Class Cat Age'!B131</f>
        <v/>
      </c>
      <c r="C131" s="11">
        <f>'Edition Class Cat Age'!D131</f>
        <v>0</v>
      </c>
      <c r="D131" s="61" t="str">
        <f>IF(LEN($B131)&gt;0,VLOOKUP($C131,Engagés!$C$10:$G$250,4,FALSE),"")</f>
        <v/>
      </c>
      <c r="E131" s="61" t="str">
        <f>IF(LEN($B131)&gt;0,VLOOKUP($C131,Engagés!$C$10:$G$250,5,FALSE),"")</f>
        <v/>
      </c>
      <c r="F131" s="12" t="str">
        <f>IF(LEN($B131)&gt;0,VLOOKUP($C131,Engagés!$C$10:$K$250,6,FALSE),"")</f>
        <v/>
      </c>
      <c r="G131" s="12" t="str">
        <f>IF(LEN($B131)&gt;0,VLOOKUP($C131,Engagés!$C$10:$K$250,7,FALSE),"")</f>
        <v/>
      </c>
      <c r="H131" s="12" t="str">
        <f>IF(LEN($B131)&gt;0,VLOOKUP($C131,Engagés!$C$10:$K$250,8,FALSE),"")</f>
        <v/>
      </c>
      <c r="I131" s="12" t="str">
        <f>IF(LEN($B131)&gt;0,VLOOKUP($C131,Engagés!$C$10:$K$250,9,FALSE),"")</f>
        <v/>
      </c>
      <c r="J131" s="12" t="str">
        <f>IF(LEN($B131)&gt;0,VLOOKUP($C131,Engagés!$C$10:$N$250,11,FALSE),"")</f>
        <v/>
      </c>
      <c r="K131" s="13" t="str">
        <f>IF(LEN($B131)&gt;0,VLOOKUP($C131,'Saisie CLASSEMENT'!$C$8:$H$252,6,FALSE),"")</f>
        <v/>
      </c>
      <c r="L131" s="14" t="str">
        <f>'Edition Class Cat Age'!J131</f>
        <v/>
      </c>
    </row>
    <row r="132" spans="1:12" hidden="1">
      <c r="A132">
        <f t="shared" si="1"/>
        <v>0</v>
      </c>
      <c r="B132" s="11" t="str">
        <f>'Edition Class Cat Age'!B132</f>
        <v/>
      </c>
      <c r="C132" s="11">
        <f>'Edition Class Cat Age'!D132</f>
        <v>0</v>
      </c>
      <c r="D132" s="61" t="str">
        <f>IF(LEN($B132)&gt;0,VLOOKUP($C132,Engagés!$C$10:$G$250,4,FALSE),"")</f>
        <v/>
      </c>
      <c r="E132" s="61" t="str">
        <f>IF(LEN($B132)&gt;0,VLOOKUP($C132,Engagés!$C$10:$G$250,5,FALSE),"")</f>
        <v/>
      </c>
      <c r="F132" s="12" t="str">
        <f>IF(LEN($B132)&gt;0,VLOOKUP($C132,Engagés!$C$10:$K$250,6,FALSE),"")</f>
        <v/>
      </c>
      <c r="G132" s="12" t="str">
        <f>IF(LEN($B132)&gt;0,VLOOKUP($C132,Engagés!$C$10:$K$250,7,FALSE),"")</f>
        <v/>
      </c>
      <c r="H132" s="12" t="str">
        <f>IF(LEN($B132)&gt;0,VLOOKUP($C132,Engagés!$C$10:$K$250,8,FALSE),"")</f>
        <v/>
      </c>
      <c r="I132" s="12" t="str">
        <f>IF(LEN($B132)&gt;0,VLOOKUP($C132,Engagés!$C$10:$K$250,9,FALSE),"")</f>
        <v/>
      </c>
      <c r="J132" s="12" t="str">
        <f>IF(LEN($B132)&gt;0,VLOOKUP($C132,Engagés!$C$10:$N$250,11,FALSE),"")</f>
        <v/>
      </c>
      <c r="K132" s="13" t="str">
        <f>IF(LEN($B132)&gt;0,VLOOKUP($C132,'Saisie CLASSEMENT'!$C$8:$H$252,6,FALSE),"")</f>
        <v/>
      </c>
      <c r="L132" s="14" t="str">
        <f>'Edition Class Cat Age'!J132</f>
        <v/>
      </c>
    </row>
    <row r="133" spans="1:12" hidden="1">
      <c r="A133">
        <f t="shared" si="1"/>
        <v>0</v>
      </c>
      <c r="B133" s="11" t="str">
        <f>'Edition Class Cat Age'!B133</f>
        <v/>
      </c>
      <c r="C133" s="11">
        <f>'Edition Class Cat Age'!D133</f>
        <v>0</v>
      </c>
      <c r="D133" s="61" t="str">
        <f>IF(LEN($B133)&gt;0,VLOOKUP($C133,Engagés!$C$10:$G$250,4,FALSE),"")</f>
        <v/>
      </c>
      <c r="E133" s="61" t="str">
        <f>IF(LEN($B133)&gt;0,VLOOKUP($C133,Engagés!$C$10:$G$250,5,FALSE),"")</f>
        <v/>
      </c>
      <c r="F133" s="12" t="str">
        <f>IF(LEN($B133)&gt;0,VLOOKUP($C133,Engagés!$C$10:$K$250,6,FALSE),"")</f>
        <v/>
      </c>
      <c r="G133" s="12" t="str">
        <f>IF(LEN($B133)&gt;0,VLOOKUP($C133,Engagés!$C$10:$K$250,7,FALSE),"")</f>
        <v/>
      </c>
      <c r="H133" s="12" t="str">
        <f>IF(LEN($B133)&gt;0,VLOOKUP($C133,Engagés!$C$10:$K$250,8,FALSE),"")</f>
        <v/>
      </c>
      <c r="I133" s="12" t="str">
        <f>IF(LEN($B133)&gt;0,VLOOKUP($C133,Engagés!$C$10:$K$250,9,FALSE),"")</f>
        <v/>
      </c>
      <c r="J133" s="12" t="str">
        <f>IF(LEN($B133)&gt;0,VLOOKUP($C133,Engagés!$C$10:$N$250,11,FALSE),"")</f>
        <v/>
      </c>
      <c r="K133" s="13" t="str">
        <f>IF(LEN($B133)&gt;0,VLOOKUP($C133,'Saisie CLASSEMENT'!$C$8:$H$252,6,FALSE),"")</f>
        <v/>
      </c>
      <c r="L133" s="14" t="str">
        <f>'Edition Class Cat Age'!J133</f>
        <v/>
      </c>
    </row>
    <row r="134" spans="1:12" hidden="1">
      <c r="A134">
        <f t="shared" si="1"/>
        <v>0</v>
      </c>
      <c r="B134" s="11" t="str">
        <f>'Edition Class Cat Age'!B134</f>
        <v/>
      </c>
      <c r="C134" s="11">
        <f>'Edition Class Cat Age'!D134</f>
        <v>0</v>
      </c>
      <c r="D134" s="61" t="str">
        <f>IF(LEN($B134)&gt;0,VLOOKUP($C134,Engagés!$C$10:$G$250,4,FALSE),"")</f>
        <v/>
      </c>
      <c r="E134" s="61" t="str">
        <f>IF(LEN($B134)&gt;0,VLOOKUP($C134,Engagés!$C$10:$G$250,5,FALSE),"")</f>
        <v/>
      </c>
      <c r="F134" s="12" t="str">
        <f>IF(LEN($B134)&gt;0,VLOOKUP($C134,Engagés!$C$10:$K$250,6,FALSE),"")</f>
        <v/>
      </c>
      <c r="G134" s="12" t="str">
        <f>IF(LEN($B134)&gt;0,VLOOKUP($C134,Engagés!$C$10:$K$250,7,FALSE),"")</f>
        <v/>
      </c>
      <c r="H134" s="12" t="str">
        <f>IF(LEN($B134)&gt;0,VLOOKUP($C134,Engagés!$C$10:$K$250,8,FALSE),"")</f>
        <v/>
      </c>
      <c r="I134" s="12" t="str">
        <f>IF(LEN($B134)&gt;0,VLOOKUP($C134,Engagés!$C$10:$K$250,9,FALSE),"")</f>
        <v/>
      </c>
      <c r="J134" s="12" t="str">
        <f>IF(LEN($B134)&gt;0,VLOOKUP($C134,Engagés!$C$10:$N$250,11,FALSE),"")</f>
        <v/>
      </c>
      <c r="K134" s="13" t="str">
        <f>IF(LEN($B134)&gt;0,VLOOKUP($C134,'Saisie CLASSEMENT'!$C$8:$H$252,6,FALSE),"")</f>
        <v/>
      </c>
      <c r="L134" s="14" t="str">
        <f>'Edition Class Cat Age'!J134</f>
        <v/>
      </c>
    </row>
    <row r="135" spans="1:12" hidden="1">
      <c r="A135">
        <f t="shared" ref="A135:A198" si="2">IF(LEN(B135)&gt;0,1,0)</f>
        <v>0</v>
      </c>
      <c r="B135" s="11" t="str">
        <f>'Edition Class Cat Age'!B135</f>
        <v/>
      </c>
      <c r="C135" s="11">
        <f>'Edition Class Cat Age'!D135</f>
        <v>0</v>
      </c>
      <c r="D135" s="61" t="str">
        <f>IF(LEN($B135)&gt;0,VLOOKUP($C135,Engagés!$C$10:$G$250,4,FALSE),"")</f>
        <v/>
      </c>
      <c r="E135" s="61" t="str">
        <f>IF(LEN($B135)&gt;0,VLOOKUP($C135,Engagés!$C$10:$G$250,5,FALSE),"")</f>
        <v/>
      </c>
      <c r="F135" s="12" t="str">
        <f>IF(LEN($B135)&gt;0,VLOOKUP($C135,Engagés!$C$10:$K$250,6,FALSE),"")</f>
        <v/>
      </c>
      <c r="G135" s="12" t="str">
        <f>IF(LEN($B135)&gt;0,VLOOKUP($C135,Engagés!$C$10:$K$250,7,FALSE),"")</f>
        <v/>
      </c>
      <c r="H135" s="12" t="str">
        <f>IF(LEN($B135)&gt;0,VLOOKUP($C135,Engagés!$C$10:$K$250,8,FALSE),"")</f>
        <v/>
      </c>
      <c r="I135" s="12" t="str">
        <f>IF(LEN($B135)&gt;0,VLOOKUP($C135,Engagés!$C$10:$K$250,9,FALSE),"")</f>
        <v/>
      </c>
      <c r="J135" s="12" t="str">
        <f>IF(LEN($B135)&gt;0,VLOOKUP($C135,Engagés!$C$10:$N$250,11,FALSE),"")</f>
        <v/>
      </c>
      <c r="K135" s="13" t="str">
        <f>IF(LEN($B135)&gt;0,VLOOKUP($C135,'Saisie CLASSEMENT'!$C$8:$H$252,6,FALSE),"")</f>
        <v/>
      </c>
      <c r="L135" s="14" t="str">
        <f>'Edition Class Cat Age'!J135</f>
        <v/>
      </c>
    </row>
    <row r="136" spans="1:12" hidden="1">
      <c r="A136">
        <f t="shared" si="2"/>
        <v>0</v>
      </c>
      <c r="B136" s="11" t="str">
        <f>'Edition Class Cat Age'!B136</f>
        <v/>
      </c>
      <c r="C136" s="11">
        <f>'Edition Class Cat Age'!D136</f>
        <v>0</v>
      </c>
      <c r="D136" s="61" t="str">
        <f>IF(LEN($B136)&gt;0,VLOOKUP($C136,Engagés!$C$10:$G$250,4,FALSE),"")</f>
        <v/>
      </c>
      <c r="E136" s="61" t="str">
        <f>IF(LEN($B136)&gt;0,VLOOKUP($C136,Engagés!$C$10:$G$250,5,FALSE),"")</f>
        <v/>
      </c>
      <c r="F136" s="12" t="str">
        <f>IF(LEN($B136)&gt;0,VLOOKUP($C136,Engagés!$C$10:$K$250,6,FALSE),"")</f>
        <v/>
      </c>
      <c r="G136" s="12" t="str">
        <f>IF(LEN($B136)&gt;0,VLOOKUP($C136,Engagés!$C$10:$K$250,7,FALSE),"")</f>
        <v/>
      </c>
      <c r="H136" s="12" t="str">
        <f>IF(LEN($B136)&gt;0,VLOOKUP($C136,Engagés!$C$10:$K$250,8,FALSE),"")</f>
        <v/>
      </c>
      <c r="I136" s="12" t="str">
        <f>IF(LEN($B136)&gt;0,VLOOKUP($C136,Engagés!$C$10:$K$250,9,FALSE),"")</f>
        <v/>
      </c>
      <c r="J136" s="12" t="str">
        <f>IF(LEN($B136)&gt;0,VLOOKUP($C136,Engagés!$C$10:$N$250,11,FALSE),"")</f>
        <v/>
      </c>
      <c r="K136" s="13" t="str">
        <f>IF(LEN($B136)&gt;0,VLOOKUP($C136,'Saisie CLASSEMENT'!$C$8:$H$252,6,FALSE),"")</f>
        <v/>
      </c>
      <c r="L136" s="14" t="str">
        <f>'Edition Class Cat Age'!J136</f>
        <v/>
      </c>
    </row>
    <row r="137" spans="1:12" hidden="1">
      <c r="A137">
        <f t="shared" si="2"/>
        <v>0</v>
      </c>
      <c r="B137" s="11" t="str">
        <f>'Edition Class Cat Age'!B137</f>
        <v/>
      </c>
      <c r="C137" s="11">
        <f>'Edition Class Cat Age'!D137</f>
        <v>0</v>
      </c>
      <c r="D137" s="61" t="str">
        <f>IF(LEN($B137)&gt;0,VLOOKUP($C137,Engagés!$C$10:$G$250,4,FALSE),"")</f>
        <v/>
      </c>
      <c r="E137" s="61" t="str">
        <f>IF(LEN($B137)&gt;0,VLOOKUP($C137,Engagés!$C$10:$G$250,5,FALSE),"")</f>
        <v/>
      </c>
      <c r="F137" s="12" t="str">
        <f>IF(LEN($B137)&gt;0,VLOOKUP($C137,Engagés!$C$10:$K$250,6,FALSE),"")</f>
        <v/>
      </c>
      <c r="G137" s="12" t="str">
        <f>IF(LEN($B137)&gt;0,VLOOKUP($C137,Engagés!$C$10:$K$250,7,FALSE),"")</f>
        <v/>
      </c>
      <c r="H137" s="12" t="str">
        <f>IF(LEN($B137)&gt;0,VLOOKUP($C137,Engagés!$C$10:$K$250,8,FALSE),"")</f>
        <v/>
      </c>
      <c r="I137" s="12" t="str">
        <f>IF(LEN($B137)&gt;0,VLOOKUP($C137,Engagés!$C$10:$K$250,9,FALSE),"")</f>
        <v/>
      </c>
      <c r="J137" s="12" t="str">
        <f>IF(LEN($B137)&gt;0,VLOOKUP($C137,Engagés!$C$10:$N$250,11,FALSE),"")</f>
        <v/>
      </c>
      <c r="K137" s="13" t="str">
        <f>IF(LEN($B137)&gt;0,VLOOKUP($C137,'Saisie CLASSEMENT'!$C$8:$H$252,6,FALSE),"")</f>
        <v/>
      </c>
      <c r="L137" s="14" t="str">
        <f>'Edition Class Cat Age'!J137</f>
        <v/>
      </c>
    </row>
    <row r="138" spans="1:12" hidden="1">
      <c r="A138">
        <f t="shared" si="2"/>
        <v>0</v>
      </c>
      <c r="B138" s="11" t="str">
        <f>'Edition Class Cat Age'!B138</f>
        <v/>
      </c>
      <c r="C138" s="11">
        <f>'Edition Class Cat Age'!D138</f>
        <v>0</v>
      </c>
      <c r="D138" s="61" t="str">
        <f>IF(LEN($B138)&gt;0,VLOOKUP($C138,Engagés!$C$10:$G$250,4,FALSE),"")</f>
        <v/>
      </c>
      <c r="E138" s="61" t="str">
        <f>IF(LEN($B138)&gt;0,VLOOKUP($C138,Engagés!$C$10:$G$250,5,FALSE),"")</f>
        <v/>
      </c>
      <c r="F138" s="12" t="str">
        <f>IF(LEN($B138)&gt;0,VLOOKUP($C138,Engagés!$C$10:$K$250,6,FALSE),"")</f>
        <v/>
      </c>
      <c r="G138" s="12" t="str">
        <f>IF(LEN($B138)&gt;0,VLOOKUP($C138,Engagés!$C$10:$K$250,7,FALSE),"")</f>
        <v/>
      </c>
      <c r="H138" s="12" t="str">
        <f>IF(LEN($B138)&gt;0,VLOOKUP($C138,Engagés!$C$10:$K$250,8,FALSE),"")</f>
        <v/>
      </c>
      <c r="I138" s="12" t="str">
        <f>IF(LEN($B138)&gt;0,VLOOKUP($C138,Engagés!$C$10:$K$250,9,FALSE),"")</f>
        <v/>
      </c>
      <c r="J138" s="12" t="str">
        <f>IF(LEN($B138)&gt;0,VLOOKUP($C138,Engagés!$C$10:$N$250,11,FALSE),"")</f>
        <v/>
      </c>
      <c r="K138" s="13" t="str">
        <f>IF(LEN($B138)&gt;0,VLOOKUP($C138,'Saisie CLASSEMENT'!$C$8:$H$252,6,FALSE),"")</f>
        <v/>
      </c>
      <c r="L138" s="14" t="str">
        <f>'Edition Class Cat Age'!J138</f>
        <v/>
      </c>
    </row>
    <row r="139" spans="1:12" hidden="1">
      <c r="A139">
        <f t="shared" si="2"/>
        <v>0</v>
      </c>
      <c r="B139" s="11" t="str">
        <f>'Edition Class Cat Age'!B139</f>
        <v/>
      </c>
      <c r="C139" s="11">
        <f>'Edition Class Cat Age'!D139</f>
        <v>0</v>
      </c>
      <c r="D139" s="61" t="str">
        <f>IF(LEN($B139)&gt;0,VLOOKUP($C139,Engagés!$C$10:$G$250,4,FALSE),"")</f>
        <v/>
      </c>
      <c r="E139" s="61" t="str">
        <f>IF(LEN($B139)&gt;0,VLOOKUP($C139,Engagés!$C$10:$G$250,5,FALSE),"")</f>
        <v/>
      </c>
      <c r="F139" s="12" t="str">
        <f>IF(LEN($B139)&gt;0,VLOOKUP($C139,Engagés!$C$10:$K$250,6,FALSE),"")</f>
        <v/>
      </c>
      <c r="G139" s="12" t="str">
        <f>IF(LEN($B139)&gt;0,VLOOKUP($C139,Engagés!$C$10:$K$250,7,FALSE),"")</f>
        <v/>
      </c>
      <c r="H139" s="12" t="str">
        <f>IF(LEN($B139)&gt;0,VLOOKUP($C139,Engagés!$C$10:$K$250,8,FALSE),"")</f>
        <v/>
      </c>
      <c r="I139" s="12" t="str">
        <f>IF(LEN($B139)&gt;0,VLOOKUP($C139,Engagés!$C$10:$K$250,9,FALSE),"")</f>
        <v/>
      </c>
      <c r="J139" s="12" t="str">
        <f>IF(LEN($B139)&gt;0,VLOOKUP($C139,Engagés!$C$10:$N$250,11,FALSE),"")</f>
        <v/>
      </c>
      <c r="K139" s="13" t="str">
        <f>IF(LEN($B139)&gt;0,VLOOKUP($C139,'Saisie CLASSEMENT'!$C$8:$H$252,6,FALSE),"")</f>
        <v/>
      </c>
      <c r="L139" s="14" t="str">
        <f>'Edition Class Cat Age'!J139</f>
        <v/>
      </c>
    </row>
    <row r="140" spans="1:12" hidden="1">
      <c r="A140">
        <f t="shared" si="2"/>
        <v>0</v>
      </c>
      <c r="B140" s="11" t="str">
        <f>'Edition Class Cat Age'!B140</f>
        <v/>
      </c>
      <c r="C140" s="11">
        <f>'Edition Class Cat Age'!D140</f>
        <v>0</v>
      </c>
      <c r="D140" s="61" t="str">
        <f>IF(LEN($B140)&gt;0,VLOOKUP($C140,Engagés!$C$10:$G$250,4,FALSE),"")</f>
        <v/>
      </c>
      <c r="E140" s="61" t="str">
        <f>IF(LEN($B140)&gt;0,VLOOKUP($C140,Engagés!$C$10:$G$250,5,FALSE),"")</f>
        <v/>
      </c>
      <c r="F140" s="12" t="str">
        <f>IF(LEN($B140)&gt;0,VLOOKUP($C140,Engagés!$C$10:$K$250,6,FALSE),"")</f>
        <v/>
      </c>
      <c r="G140" s="12" t="str">
        <f>IF(LEN($B140)&gt;0,VLOOKUP($C140,Engagés!$C$10:$K$250,7,FALSE),"")</f>
        <v/>
      </c>
      <c r="H140" s="12" t="str">
        <f>IF(LEN($B140)&gt;0,VLOOKUP($C140,Engagés!$C$10:$K$250,8,FALSE),"")</f>
        <v/>
      </c>
      <c r="I140" s="12" t="str">
        <f>IF(LEN($B140)&gt;0,VLOOKUP($C140,Engagés!$C$10:$K$250,9,FALSE),"")</f>
        <v/>
      </c>
      <c r="J140" s="12" t="str">
        <f>IF(LEN($B140)&gt;0,VLOOKUP($C140,Engagés!$C$10:$N$250,11,FALSE),"")</f>
        <v/>
      </c>
      <c r="K140" s="13" t="str">
        <f>IF(LEN($B140)&gt;0,VLOOKUP($C140,'Saisie CLASSEMENT'!$C$8:$H$252,6,FALSE),"")</f>
        <v/>
      </c>
      <c r="L140" s="14" t="str">
        <f>'Edition Class Cat Age'!J140</f>
        <v/>
      </c>
    </row>
    <row r="141" spans="1:12" hidden="1">
      <c r="A141">
        <f t="shared" si="2"/>
        <v>0</v>
      </c>
      <c r="B141" s="11" t="str">
        <f>'Edition Class Cat Age'!B141</f>
        <v/>
      </c>
      <c r="C141" s="11">
        <f>'Edition Class Cat Age'!D141</f>
        <v>0</v>
      </c>
      <c r="D141" s="61" t="str">
        <f>IF(LEN($B141)&gt;0,VLOOKUP($C141,Engagés!$C$10:$G$250,4,FALSE),"")</f>
        <v/>
      </c>
      <c r="E141" s="61" t="str">
        <f>IF(LEN($B141)&gt;0,VLOOKUP($C141,Engagés!$C$10:$G$250,5,FALSE),"")</f>
        <v/>
      </c>
      <c r="F141" s="12" t="str">
        <f>IF(LEN($B141)&gt;0,VLOOKUP($C141,Engagés!$C$10:$K$250,6,FALSE),"")</f>
        <v/>
      </c>
      <c r="G141" s="12" t="str">
        <f>IF(LEN($B141)&gt;0,VLOOKUP($C141,Engagés!$C$10:$K$250,7,FALSE),"")</f>
        <v/>
      </c>
      <c r="H141" s="12" t="str">
        <f>IF(LEN($B141)&gt;0,VLOOKUP($C141,Engagés!$C$10:$K$250,8,FALSE),"")</f>
        <v/>
      </c>
      <c r="I141" s="12" t="str">
        <f>IF(LEN($B141)&gt;0,VLOOKUP($C141,Engagés!$C$10:$K$250,9,FALSE),"")</f>
        <v/>
      </c>
      <c r="J141" s="12" t="str">
        <f>IF(LEN($B141)&gt;0,VLOOKUP($C141,Engagés!$C$10:$N$250,11,FALSE),"")</f>
        <v/>
      </c>
      <c r="K141" s="13" t="str">
        <f>IF(LEN($B141)&gt;0,VLOOKUP($C141,'Saisie CLASSEMENT'!$C$8:$H$252,6,FALSE),"")</f>
        <v/>
      </c>
      <c r="L141" s="14" t="str">
        <f>'Edition Class Cat Age'!J141</f>
        <v/>
      </c>
    </row>
    <row r="142" spans="1:12" hidden="1">
      <c r="A142">
        <f t="shared" si="2"/>
        <v>0</v>
      </c>
      <c r="B142" s="11" t="str">
        <f>'Edition Class Cat Age'!B142</f>
        <v/>
      </c>
      <c r="C142" s="11">
        <f>'Edition Class Cat Age'!D142</f>
        <v>0</v>
      </c>
      <c r="D142" s="61" t="str">
        <f>IF(LEN($B142)&gt;0,VLOOKUP($C142,Engagés!$C$10:$G$250,4,FALSE),"")</f>
        <v/>
      </c>
      <c r="E142" s="61" t="str">
        <f>IF(LEN($B142)&gt;0,VLOOKUP($C142,Engagés!$C$10:$G$250,5,FALSE),"")</f>
        <v/>
      </c>
      <c r="F142" s="12" t="str">
        <f>IF(LEN($B142)&gt;0,VLOOKUP($C142,Engagés!$C$10:$K$250,6,FALSE),"")</f>
        <v/>
      </c>
      <c r="G142" s="12" t="str">
        <f>IF(LEN($B142)&gt;0,VLOOKUP($C142,Engagés!$C$10:$K$250,7,FALSE),"")</f>
        <v/>
      </c>
      <c r="H142" s="12" t="str">
        <f>IF(LEN($B142)&gt;0,VLOOKUP($C142,Engagés!$C$10:$K$250,8,FALSE),"")</f>
        <v/>
      </c>
      <c r="I142" s="12" t="str">
        <f>IF(LEN($B142)&gt;0,VLOOKUP($C142,Engagés!$C$10:$K$250,9,FALSE),"")</f>
        <v/>
      </c>
      <c r="J142" s="12" t="str">
        <f>IF(LEN($B142)&gt;0,VLOOKUP($C142,Engagés!$C$10:$N$250,11,FALSE),"")</f>
        <v/>
      </c>
      <c r="K142" s="13" t="str">
        <f>IF(LEN($B142)&gt;0,VLOOKUP($C142,'Saisie CLASSEMENT'!$C$8:$H$252,6,FALSE),"")</f>
        <v/>
      </c>
      <c r="L142" s="14" t="str">
        <f>'Edition Class Cat Age'!J142</f>
        <v/>
      </c>
    </row>
    <row r="143" spans="1:12" hidden="1">
      <c r="A143">
        <f t="shared" si="2"/>
        <v>0</v>
      </c>
      <c r="B143" s="11" t="str">
        <f>'Edition Class Cat Age'!B143</f>
        <v/>
      </c>
      <c r="C143" s="11">
        <f>'Edition Class Cat Age'!D143</f>
        <v>0</v>
      </c>
      <c r="D143" s="61" t="str">
        <f>IF(LEN($B143)&gt;0,VLOOKUP($C143,Engagés!$C$10:$G$250,4,FALSE),"")</f>
        <v/>
      </c>
      <c r="E143" s="61" t="str">
        <f>IF(LEN($B143)&gt;0,VLOOKUP($C143,Engagés!$C$10:$G$250,5,FALSE),"")</f>
        <v/>
      </c>
      <c r="F143" s="12" t="str">
        <f>IF(LEN($B143)&gt;0,VLOOKUP($C143,Engagés!$C$10:$K$250,6,FALSE),"")</f>
        <v/>
      </c>
      <c r="G143" s="12" t="str">
        <f>IF(LEN($B143)&gt;0,VLOOKUP($C143,Engagés!$C$10:$K$250,7,FALSE),"")</f>
        <v/>
      </c>
      <c r="H143" s="12" t="str">
        <f>IF(LEN($B143)&gt;0,VLOOKUP($C143,Engagés!$C$10:$K$250,8,FALSE),"")</f>
        <v/>
      </c>
      <c r="I143" s="12" t="str">
        <f>IF(LEN($B143)&gt;0,VLOOKUP($C143,Engagés!$C$10:$K$250,9,FALSE),"")</f>
        <v/>
      </c>
      <c r="J143" s="12" t="str">
        <f>IF(LEN($B143)&gt;0,VLOOKUP($C143,Engagés!$C$10:$N$250,11,FALSE),"")</f>
        <v/>
      </c>
      <c r="K143" s="13" t="str">
        <f>IF(LEN($B143)&gt;0,VLOOKUP($C143,'Saisie CLASSEMENT'!$C$8:$H$252,6,FALSE),"")</f>
        <v/>
      </c>
      <c r="L143" s="14" t="str">
        <f>'Edition Class Cat Age'!J143</f>
        <v/>
      </c>
    </row>
    <row r="144" spans="1:12" hidden="1">
      <c r="A144">
        <f t="shared" si="2"/>
        <v>0</v>
      </c>
      <c r="B144" s="11" t="str">
        <f>'Edition Class Cat Age'!B144</f>
        <v/>
      </c>
      <c r="C144" s="11">
        <f>'Edition Class Cat Age'!D144</f>
        <v>0</v>
      </c>
      <c r="D144" s="61" t="str">
        <f>IF(LEN($B144)&gt;0,VLOOKUP($C144,Engagés!$C$10:$G$250,4,FALSE),"")</f>
        <v/>
      </c>
      <c r="E144" s="61" t="str">
        <f>IF(LEN($B144)&gt;0,VLOOKUP($C144,Engagés!$C$10:$G$250,5,FALSE),"")</f>
        <v/>
      </c>
      <c r="F144" s="12" t="str">
        <f>IF(LEN($B144)&gt;0,VLOOKUP($C144,Engagés!$C$10:$K$250,6,FALSE),"")</f>
        <v/>
      </c>
      <c r="G144" s="12" t="str">
        <f>IF(LEN($B144)&gt;0,VLOOKUP($C144,Engagés!$C$10:$K$250,7,FALSE),"")</f>
        <v/>
      </c>
      <c r="H144" s="12" t="str">
        <f>IF(LEN($B144)&gt;0,VLOOKUP($C144,Engagés!$C$10:$K$250,8,FALSE),"")</f>
        <v/>
      </c>
      <c r="I144" s="12" t="str">
        <f>IF(LEN($B144)&gt;0,VLOOKUP($C144,Engagés!$C$10:$K$250,9,FALSE),"")</f>
        <v/>
      </c>
      <c r="J144" s="12" t="str">
        <f>IF(LEN($B144)&gt;0,VLOOKUP($C144,Engagés!$C$10:$N$250,11,FALSE),"")</f>
        <v/>
      </c>
      <c r="K144" s="13" t="str">
        <f>IF(LEN($B144)&gt;0,VLOOKUP($C144,'Saisie CLASSEMENT'!$C$8:$H$252,6,FALSE),"")</f>
        <v/>
      </c>
      <c r="L144" s="14" t="str">
        <f>'Edition Class Cat Age'!J144</f>
        <v/>
      </c>
    </row>
    <row r="145" spans="1:12" hidden="1">
      <c r="A145">
        <f t="shared" si="2"/>
        <v>0</v>
      </c>
      <c r="B145" s="11" t="str">
        <f>'Edition Class Cat Age'!B145</f>
        <v/>
      </c>
      <c r="C145" s="11">
        <f>'Edition Class Cat Age'!D145</f>
        <v>0</v>
      </c>
      <c r="D145" s="61" t="str">
        <f>IF(LEN($B145)&gt;0,VLOOKUP($C145,Engagés!$C$10:$G$250,4,FALSE),"")</f>
        <v/>
      </c>
      <c r="E145" s="61" t="str">
        <f>IF(LEN($B145)&gt;0,VLOOKUP($C145,Engagés!$C$10:$G$250,5,FALSE),"")</f>
        <v/>
      </c>
      <c r="F145" s="12" t="str">
        <f>IF(LEN($B145)&gt;0,VLOOKUP($C145,Engagés!$C$10:$K$250,6,FALSE),"")</f>
        <v/>
      </c>
      <c r="G145" s="12" t="str">
        <f>IF(LEN($B145)&gt;0,VLOOKUP($C145,Engagés!$C$10:$K$250,7,FALSE),"")</f>
        <v/>
      </c>
      <c r="H145" s="12" t="str">
        <f>IF(LEN($B145)&gt;0,VLOOKUP($C145,Engagés!$C$10:$K$250,8,FALSE),"")</f>
        <v/>
      </c>
      <c r="I145" s="12" t="str">
        <f>IF(LEN($B145)&gt;0,VLOOKUP($C145,Engagés!$C$10:$K$250,9,FALSE),"")</f>
        <v/>
      </c>
      <c r="J145" s="12" t="str">
        <f>IF(LEN($B145)&gt;0,VLOOKUP($C145,Engagés!$C$10:$N$250,11,FALSE),"")</f>
        <v/>
      </c>
      <c r="K145" s="13" t="str">
        <f>IF(LEN($B145)&gt;0,VLOOKUP($C145,'Saisie CLASSEMENT'!$C$8:$H$252,6,FALSE),"")</f>
        <v/>
      </c>
      <c r="L145" s="14" t="str">
        <f>'Edition Class Cat Age'!J145</f>
        <v/>
      </c>
    </row>
    <row r="146" spans="1:12" hidden="1">
      <c r="A146">
        <f t="shared" si="2"/>
        <v>0</v>
      </c>
      <c r="B146" s="11" t="str">
        <f>'Edition Class Cat Age'!B146</f>
        <v/>
      </c>
      <c r="C146" s="11">
        <f>'Edition Class Cat Age'!D146</f>
        <v>0</v>
      </c>
      <c r="D146" s="61" t="str">
        <f>IF(LEN($B146)&gt;0,VLOOKUP($C146,Engagés!$C$10:$G$250,4,FALSE),"")</f>
        <v/>
      </c>
      <c r="E146" s="61" t="str">
        <f>IF(LEN($B146)&gt;0,VLOOKUP($C146,Engagés!$C$10:$G$250,5,FALSE),"")</f>
        <v/>
      </c>
      <c r="F146" s="12" t="str">
        <f>IF(LEN($B146)&gt;0,VLOOKUP($C146,Engagés!$C$10:$K$250,6,FALSE),"")</f>
        <v/>
      </c>
      <c r="G146" s="12" t="str">
        <f>IF(LEN($B146)&gt;0,VLOOKUP($C146,Engagés!$C$10:$K$250,7,FALSE),"")</f>
        <v/>
      </c>
      <c r="H146" s="12" t="str">
        <f>IF(LEN($B146)&gt;0,VLOOKUP($C146,Engagés!$C$10:$K$250,8,FALSE),"")</f>
        <v/>
      </c>
      <c r="I146" s="12" t="str">
        <f>IF(LEN($B146)&gt;0,VLOOKUP($C146,Engagés!$C$10:$K$250,9,FALSE),"")</f>
        <v/>
      </c>
      <c r="J146" s="12" t="str">
        <f>IF(LEN($B146)&gt;0,VLOOKUP($C146,Engagés!$C$10:$N$250,11,FALSE),"")</f>
        <v/>
      </c>
      <c r="K146" s="13" t="str">
        <f>IF(LEN($B146)&gt;0,VLOOKUP($C146,'Saisie CLASSEMENT'!$C$8:$H$252,6,FALSE),"")</f>
        <v/>
      </c>
      <c r="L146" s="14" t="str">
        <f>'Edition Class Cat Age'!J146</f>
        <v/>
      </c>
    </row>
    <row r="147" spans="1:12" hidden="1">
      <c r="A147">
        <f t="shared" si="2"/>
        <v>0</v>
      </c>
      <c r="B147" s="11" t="str">
        <f>'Edition Class Cat Age'!B147</f>
        <v/>
      </c>
      <c r="C147" s="11">
        <f>'Edition Class Cat Age'!D147</f>
        <v>0</v>
      </c>
      <c r="D147" s="61" t="str">
        <f>IF(LEN($B147)&gt;0,VLOOKUP($C147,Engagés!$C$10:$G$250,4,FALSE),"")</f>
        <v/>
      </c>
      <c r="E147" s="61" t="str">
        <f>IF(LEN($B147)&gt;0,VLOOKUP($C147,Engagés!$C$10:$G$250,5,FALSE),"")</f>
        <v/>
      </c>
      <c r="F147" s="12" t="str">
        <f>IF(LEN($B147)&gt;0,VLOOKUP($C147,Engagés!$C$10:$K$250,6,FALSE),"")</f>
        <v/>
      </c>
      <c r="G147" s="12" t="str">
        <f>IF(LEN($B147)&gt;0,VLOOKUP($C147,Engagés!$C$10:$K$250,7,FALSE),"")</f>
        <v/>
      </c>
      <c r="H147" s="12" t="str">
        <f>IF(LEN($B147)&gt;0,VLOOKUP($C147,Engagés!$C$10:$K$250,8,FALSE),"")</f>
        <v/>
      </c>
      <c r="I147" s="12" t="str">
        <f>IF(LEN($B147)&gt;0,VLOOKUP($C147,Engagés!$C$10:$K$250,9,FALSE),"")</f>
        <v/>
      </c>
      <c r="J147" s="12" t="str">
        <f>IF(LEN($B147)&gt;0,VLOOKUP($C147,Engagés!$C$10:$N$250,11,FALSE),"")</f>
        <v/>
      </c>
      <c r="K147" s="13" t="str">
        <f>IF(LEN($B147)&gt;0,VLOOKUP($C147,'Saisie CLASSEMENT'!$C$8:$H$252,6,FALSE),"")</f>
        <v/>
      </c>
      <c r="L147" s="14" t="str">
        <f>'Edition Class Cat Age'!J147</f>
        <v/>
      </c>
    </row>
    <row r="148" spans="1:12" hidden="1">
      <c r="A148">
        <f t="shared" si="2"/>
        <v>0</v>
      </c>
      <c r="B148" s="11" t="str">
        <f>'Edition Class Cat Age'!B148</f>
        <v/>
      </c>
      <c r="C148" s="11">
        <f>'Edition Class Cat Age'!D148</f>
        <v>0</v>
      </c>
      <c r="D148" s="61" t="str">
        <f>IF(LEN($B148)&gt;0,VLOOKUP($C148,Engagés!$C$10:$G$250,4,FALSE),"")</f>
        <v/>
      </c>
      <c r="E148" s="61" t="str">
        <f>IF(LEN($B148)&gt;0,VLOOKUP($C148,Engagés!$C$10:$G$250,5,FALSE),"")</f>
        <v/>
      </c>
      <c r="F148" s="12" t="str">
        <f>IF(LEN($B148)&gt;0,VLOOKUP($C148,Engagés!$C$10:$K$250,6,FALSE),"")</f>
        <v/>
      </c>
      <c r="G148" s="12" t="str">
        <f>IF(LEN($B148)&gt;0,VLOOKUP($C148,Engagés!$C$10:$K$250,7,FALSE),"")</f>
        <v/>
      </c>
      <c r="H148" s="12" t="str">
        <f>IF(LEN($B148)&gt;0,VLOOKUP($C148,Engagés!$C$10:$K$250,8,FALSE),"")</f>
        <v/>
      </c>
      <c r="I148" s="12" t="str">
        <f>IF(LEN($B148)&gt;0,VLOOKUP($C148,Engagés!$C$10:$K$250,9,FALSE),"")</f>
        <v/>
      </c>
      <c r="J148" s="12" t="str">
        <f>IF(LEN($B148)&gt;0,VLOOKUP($C148,Engagés!$C$10:$N$250,11,FALSE),"")</f>
        <v/>
      </c>
      <c r="K148" s="13" t="str">
        <f>IF(LEN($B148)&gt;0,VLOOKUP($C148,'Saisie CLASSEMENT'!$C$8:$H$252,6,FALSE),"")</f>
        <v/>
      </c>
      <c r="L148" s="14" t="str">
        <f>'Edition Class Cat Age'!J148</f>
        <v/>
      </c>
    </row>
    <row r="149" spans="1:12" hidden="1">
      <c r="A149">
        <f t="shared" si="2"/>
        <v>0</v>
      </c>
      <c r="B149" s="11" t="str">
        <f>'Edition Class Cat Age'!B149</f>
        <v/>
      </c>
      <c r="C149" s="11">
        <f>'Edition Class Cat Age'!D149</f>
        <v>0</v>
      </c>
      <c r="D149" s="61" t="str">
        <f>IF(LEN($B149)&gt;0,VLOOKUP($C149,Engagés!$C$10:$G$250,4,FALSE),"")</f>
        <v/>
      </c>
      <c r="E149" s="61" t="str">
        <f>IF(LEN($B149)&gt;0,VLOOKUP($C149,Engagés!$C$10:$G$250,5,FALSE),"")</f>
        <v/>
      </c>
      <c r="F149" s="12" t="str">
        <f>IF(LEN($B149)&gt;0,VLOOKUP($C149,Engagés!$C$10:$K$250,6,FALSE),"")</f>
        <v/>
      </c>
      <c r="G149" s="12" t="str">
        <f>IF(LEN($B149)&gt;0,VLOOKUP($C149,Engagés!$C$10:$K$250,7,FALSE),"")</f>
        <v/>
      </c>
      <c r="H149" s="12" t="str">
        <f>IF(LEN($B149)&gt;0,VLOOKUP($C149,Engagés!$C$10:$K$250,8,FALSE),"")</f>
        <v/>
      </c>
      <c r="I149" s="12" t="str">
        <f>IF(LEN($B149)&gt;0,VLOOKUP($C149,Engagés!$C$10:$K$250,9,FALSE),"")</f>
        <v/>
      </c>
      <c r="J149" s="12" t="str">
        <f>IF(LEN($B149)&gt;0,VLOOKUP($C149,Engagés!$C$10:$N$250,11,FALSE),"")</f>
        <v/>
      </c>
      <c r="K149" s="13" t="str">
        <f>IF(LEN($B149)&gt;0,VLOOKUP($C149,'Saisie CLASSEMENT'!$C$8:$H$252,6,FALSE),"")</f>
        <v/>
      </c>
      <c r="L149" s="14" t="str">
        <f>'Edition Class Cat Age'!J149</f>
        <v/>
      </c>
    </row>
    <row r="150" spans="1:12" hidden="1">
      <c r="A150">
        <f t="shared" si="2"/>
        <v>0</v>
      </c>
      <c r="B150" s="11" t="str">
        <f>'Edition Class Cat Age'!B150</f>
        <v/>
      </c>
      <c r="C150" s="11">
        <f>'Edition Class Cat Age'!D150</f>
        <v>0</v>
      </c>
      <c r="D150" s="61" t="str">
        <f>IF(LEN($B150)&gt;0,VLOOKUP($C150,Engagés!$C$10:$G$250,4,FALSE),"")</f>
        <v/>
      </c>
      <c r="E150" s="61" t="str">
        <f>IF(LEN($B150)&gt;0,VLOOKUP($C150,Engagés!$C$10:$G$250,5,FALSE),"")</f>
        <v/>
      </c>
      <c r="F150" s="12" t="str">
        <f>IF(LEN($B150)&gt;0,VLOOKUP($C150,Engagés!$C$10:$K$250,6,FALSE),"")</f>
        <v/>
      </c>
      <c r="G150" s="12" t="str">
        <f>IF(LEN($B150)&gt;0,VLOOKUP($C150,Engagés!$C$10:$K$250,7,FALSE),"")</f>
        <v/>
      </c>
      <c r="H150" s="12" t="str">
        <f>IF(LEN($B150)&gt;0,VLOOKUP($C150,Engagés!$C$10:$K$250,8,FALSE),"")</f>
        <v/>
      </c>
      <c r="I150" s="12" t="str">
        <f>IF(LEN($B150)&gt;0,VLOOKUP($C150,Engagés!$C$10:$K$250,9,FALSE),"")</f>
        <v/>
      </c>
      <c r="J150" s="12" t="str">
        <f>IF(LEN($B150)&gt;0,VLOOKUP($C150,Engagés!$C$10:$N$250,11,FALSE),"")</f>
        <v/>
      </c>
      <c r="K150" s="13" t="str">
        <f>IF(LEN($B150)&gt;0,VLOOKUP($C150,'Saisie CLASSEMENT'!$C$8:$H$252,6,FALSE),"")</f>
        <v/>
      </c>
      <c r="L150" s="14" t="str">
        <f>'Edition Class Cat Age'!J150</f>
        <v/>
      </c>
    </row>
    <row r="151" spans="1:12" hidden="1">
      <c r="A151">
        <f t="shared" si="2"/>
        <v>0</v>
      </c>
      <c r="B151" s="11" t="str">
        <f>'Edition Class Cat Age'!B151</f>
        <v/>
      </c>
      <c r="C151" s="11">
        <f>'Edition Class Cat Age'!D151</f>
        <v>0</v>
      </c>
      <c r="D151" s="61" t="str">
        <f>IF(LEN($B151)&gt;0,VLOOKUP($C151,Engagés!$C$10:$G$250,4,FALSE),"")</f>
        <v/>
      </c>
      <c r="E151" s="61" t="str">
        <f>IF(LEN($B151)&gt;0,VLOOKUP($C151,Engagés!$C$10:$G$250,5,FALSE),"")</f>
        <v/>
      </c>
      <c r="F151" s="12" t="str">
        <f>IF(LEN($B151)&gt;0,VLOOKUP($C151,Engagés!$C$10:$K$250,6,FALSE),"")</f>
        <v/>
      </c>
      <c r="G151" s="12" t="str">
        <f>IF(LEN($B151)&gt;0,VLOOKUP($C151,Engagés!$C$10:$K$250,7,FALSE),"")</f>
        <v/>
      </c>
      <c r="H151" s="12" t="str">
        <f>IF(LEN($B151)&gt;0,VLOOKUP($C151,Engagés!$C$10:$K$250,8,FALSE),"")</f>
        <v/>
      </c>
      <c r="I151" s="12" t="str">
        <f>IF(LEN($B151)&gt;0,VLOOKUP($C151,Engagés!$C$10:$K$250,9,FALSE),"")</f>
        <v/>
      </c>
      <c r="J151" s="12" t="str">
        <f>IF(LEN($B151)&gt;0,VLOOKUP($C151,Engagés!$C$10:$N$250,11,FALSE),"")</f>
        <v/>
      </c>
      <c r="K151" s="13" t="str">
        <f>IF(LEN($B151)&gt;0,VLOOKUP($C151,'Saisie CLASSEMENT'!$C$8:$H$252,6,FALSE),"")</f>
        <v/>
      </c>
      <c r="L151" s="14" t="str">
        <f>'Edition Class Cat Age'!J151</f>
        <v/>
      </c>
    </row>
    <row r="152" spans="1:12" hidden="1">
      <c r="A152">
        <f t="shared" si="2"/>
        <v>0</v>
      </c>
      <c r="B152" s="11" t="str">
        <f>'Edition Class Cat Age'!B152</f>
        <v/>
      </c>
      <c r="C152" s="11">
        <f>'Edition Class Cat Age'!D152</f>
        <v>0</v>
      </c>
      <c r="D152" s="61" t="str">
        <f>IF(LEN($B152)&gt;0,VLOOKUP($C152,Engagés!$C$10:$G$250,4,FALSE),"")</f>
        <v/>
      </c>
      <c r="E152" s="61" t="str">
        <f>IF(LEN($B152)&gt;0,VLOOKUP($C152,Engagés!$C$10:$G$250,5,FALSE),"")</f>
        <v/>
      </c>
      <c r="F152" s="12" t="str">
        <f>IF(LEN($B152)&gt;0,VLOOKUP($C152,Engagés!$C$10:$K$250,6,FALSE),"")</f>
        <v/>
      </c>
      <c r="G152" s="12" t="str">
        <f>IF(LEN($B152)&gt;0,VLOOKUP($C152,Engagés!$C$10:$K$250,7,FALSE),"")</f>
        <v/>
      </c>
      <c r="H152" s="12" t="str">
        <f>IF(LEN($B152)&gt;0,VLOOKUP($C152,Engagés!$C$10:$K$250,8,FALSE),"")</f>
        <v/>
      </c>
      <c r="I152" s="12" t="str">
        <f>IF(LEN($B152)&gt;0,VLOOKUP($C152,Engagés!$C$10:$K$250,9,FALSE),"")</f>
        <v/>
      </c>
      <c r="J152" s="12" t="str">
        <f>IF(LEN($B152)&gt;0,VLOOKUP($C152,Engagés!$C$10:$N$250,11,FALSE),"")</f>
        <v/>
      </c>
      <c r="K152" s="13" t="str">
        <f>IF(LEN($B152)&gt;0,VLOOKUP($C152,'Saisie CLASSEMENT'!$C$8:$H$252,6,FALSE),"")</f>
        <v/>
      </c>
      <c r="L152" s="14" t="str">
        <f>'Edition Class Cat Age'!J152</f>
        <v/>
      </c>
    </row>
    <row r="153" spans="1:12" hidden="1">
      <c r="A153">
        <f t="shared" si="2"/>
        <v>0</v>
      </c>
      <c r="B153" s="11" t="str">
        <f>'Edition Class Cat Age'!B153</f>
        <v/>
      </c>
      <c r="C153" s="11">
        <f>'Edition Class Cat Age'!D153</f>
        <v>0</v>
      </c>
      <c r="D153" s="61" t="str">
        <f>IF(LEN($B153)&gt;0,VLOOKUP($C153,Engagés!$C$10:$G$250,4,FALSE),"")</f>
        <v/>
      </c>
      <c r="E153" s="61" t="str">
        <f>IF(LEN($B153)&gt;0,VLOOKUP($C153,Engagés!$C$10:$G$250,5,FALSE),"")</f>
        <v/>
      </c>
      <c r="F153" s="12" t="str">
        <f>IF(LEN($B153)&gt;0,VLOOKUP($C153,Engagés!$C$10:$K$250,6,FALSE),"")</f>
        <v/>
      </c>
      <c r="G153" s="12" t="str">
        <f>IF(LEN($B153)&gt;0,VLOOKUP($C153,Engagés!$C$10:$K$250,7,FALSE),"")</f>
        <v/>
      </c>
      <c r="H153" s="12" t="str">
        <f>IF(LEN($B153)&gt;0,VLOOKUP($C153,Engagés!$C$10:$K$250,8,FALSE),"")</f>
        <v/>
      </c>
      <c r="I153" s="12" t="str">
        <f>IF(LEN($B153)&gt;0,VLOOKUP($C153,Engagés!$C$10:$K$250,9,FALSE),"")</f>
        <v/>
      </c>
      <c r="J153" s="12" t="str">
        <f>IF(LEN($B153)&gt;0,VLOOKUP($C153,Engagés!$C$10:$N$250,11,FALSE),"")</f>
        <v/>
      </c>
      <c r="K153" s="13" t="str">
        <f>IF(LEN($B153)&gt;0,VLOOKUP($C153,'Saisie CLASSEMENT'!$C$8:$H$252,6,FALSE),"")</f>
        <v/>
      </c>
      <c r="L153" s="14" t="str">
        <f>'Edition Class Cat Age'!J153</f>
        <v/>
      </c>
    </row>
    <row r="154" spans="1:12" hidden="1">
      <c r="A154">
        <f t="shared" si="2"/>
        <v>0</v>
      </c>
      <c r="B154" s="11" t="str">
        <f>'Edition Class Cat Age'!B154</f>
        <v/>
      </c>
      <c r="C154" s="11">
        <f>'Edition Class Cat Age'!D154</f>
        <v>0</v>
      </c>
      <c r="D154" s="61" t="str">
        <f>IF(LEN($B154)&gt;0,VLOOKUP($C154,Engagés!$C$10:$G$250,4,FALSE),"")</f>
        <v/>
      </c>
      <c r="E154" s="61" t="str">
        <f>IF(LEN($B154)&gt;0,VLOOKUP($C154,Engagés!$C$10:$G$250,5,FALSE),"")</f>
        <v/>
      </c>
      <c r="F154" s="12" t="str">
        <f>IF(LEN($B154)&gt;0,VLOOKUP($C154,Engagés!$C$10:$K$250,6,FALSE),"")</f>
        <v/>
      </c>
      <c r="G154" s="12" t="str">
        <f>IF(LEN($B154)&gt;0,VLOOKUP($C154,Engagés!$C$10:$K$250,7,FALSE),"")</f>
        <v/>
      </c>
      <c r="H154" s="12" t="str">
        <f>IF(LEN($B154)&gt;0,VLOOKUP($C154,Engagés!$C$10:$K$250,8,FALSE),"")</f>
        <v/>
      </c>
      <c r="I154" s="12" t="str">
        <f>IF(LEN($B154)&gt;0,VLOOKUP($C154,Engagés!$C$10:$K$250,9,FALSE),"")</f>
        <v/>
      </c>
      <c r="J154" s="12" t="str">
        <f>IF(LEN($B154)&gt;0,VLOOKUP($C154,Engagés!$C$10:$N$250,11,FALSE),"")</f>
        <v/>
      </c>
      <c r="K154" s="13" t="str">
        <f>IF(LEN($B154)&gt;0,VLOOKUP($C154,'Saisie CLASSEMENT'!$C$8:$H$252,6,FALSE),"")</f>
        <v/>
      </c>
      <c r="L154" s="14" t="str">
        <f>'Edition Class Cat Age'!J154</f>
        <v/>
      </c>
    </row>
    <row r="155" spans="1:12" hidden="1">
      <c r="A155">
        <f t="shared" si="2"/>
        <v>0</v>
      </c>
      <c r="B155" s="11" t="str">
        <f>'Edition Class Cat Age'!B155</f>
        <v/>
      </c>
      <c r="C155" s="11">
        <f>'Edition Class Cat Age'!D155</f>
        <v>0</v>
      </c>
      <c r="D155" s="61" t="str">
        <f>IF(LEN($B155)&gt;0,VLOOKUP($C155,Engagés!$C$10:$G$250,4,FALSE),"")</f>
        <v/>
      </c>
      <c r="E155" s="61" t="str">
        <f>IF(LEN($B155)&gt;0,VLOOKUP($C155,Engagés!$C$10:$G$250,5,FALSE),"")</f>
        <v/>
      </c>
      <c r="F155" s="12" t="str">
        <f>IF(LEN($B155)&gt;0,VLOOKUP($C155,Engagés!$C$10:$K$250,6,FALSE),"")</f>
        <v/>
      </c>
      <c r="G155" s="12" t="str">
        <f>IF(LEN($B155)&gt;0,VLOOKUP($C155,Engagés!$C$10:$K$250,7,FALSE),"")</f>
        <v/>
      </c>
      <c r="H155" s="12" t="str">
        <f>IF(LEN($B155)&gt;0,VLOOKUP($C155,Engagés!$C$10:$K$250,8,FALSE),"")</f>
        <v/>
      </c>
      <c r="I155" s="12" t="str">
        <f>IF(LEN($B155)&gt;0,VLOOKUP($C155,Engagés!$C$10:$K$250,9,FALSE),"")</f>
        <v/>
      </c>
      <c r="J155" s="12" t="str">
        <f>IF(LEN($B155)&gt;0,VLOOKUP($C155,Engagés!$C$10:$N$250,11,FALSE),"")</f>
        <v/>
      </c>
      <c r="K155" s="13" t="str">
        <f>IF(LEN($B155)&gt;0,VLOOKUP($C155,'Saisie CLASSEMENT'!$C$8:$H$252,6,FALSE),"")</f>
        <v/>
      </c>
      <c r="L155" s="14" t="str">
        <f>'Edition Class Cat Age'!J155</f>
        <v/>
      </c>
    </row>
    <row r="156" spans="1:12" hidden="1">
      <c r="A156">
        <f t="shared" si="2"/>
        <v>0</v>
      </c>
      <c r="B156" s="11" t="str">
        <f>'Edition Class Cat Age'!B156</f>
        <v/>
      </c>
      <c r="C156" s="11">
        <f>'Edition Class Cat Age'!D156</f>
        <v>0</v>
      </c>
      <c r="D156" s="61" t="str">
        <f>IF(LEN($B156)&gt;0,VLOOKUP($C156,Engagés!$C$10:$G$250,4,FALSE),"")</f>
        <v/>
      </c>
      <c r="E156" s="61" t="str">
        <f>IF(LEN($B156)&gt;0,VLOOKUP($C156,Engagés!$C$10:$G$250,5,FALSE),"")</f>
        <v/>
      </c>
      <c r="F156" s="12" t="str">
        <f>IF(LEN($B156)&gt;0,VLOOKUP($C156,Engagés!$C$10:$K$250,6,FALSE),"")</f>
        <v/>
      </c>
      <c r="G156" s="12" t="str">
        <f>IF(LEN($B156)&gt;0,VLOOKUP($C156,Engagés!$C$10:$K$250,7,FALSE),"")</f>
        <v/>
      </c>
      <c r="H156" s="12" t="str">
        <f>IF(LEN($B156)&gt;0,VLOOKUP($C156,Engagés!$C$10:$K$250,8,FALSE),"")</f>
        <v/>
      </c>
      <c r="I156" s="12" t="str">
        <f>IF(LEN($B156)&gt;0,VLOOKUP($C156,Engagés!$C$10:$K$250,9,FALSE),"")</f>
        <v/>
      </c>
      <c r="J156" s="12" t="str">
        <f>IF(LEN($B156)&gt;0,VLOOKUP($C156,Engagés!$C$10:$N$250,11,FALSE),"")</f>
        <v/>
      </c>
      <c r="K156" s="13" t="str">
        <f>IF(LEN($B156)&gt;0,VLOOKUP($C156,'Saisie CLASSEMENT'!$C$8:$H$252,6,FALSE),"")</f>
        <v/>
      </c>
      <c r="L156" s="14" t="str">
        <f>'Edition Class Cat Age'!J156</f>
        <v/>
      </c>
    </row>
    <row r="157" spans="1:12" hidden="1">
      <c r="A157">
        <f t="shared" si="2"/>
        <v>0</v>
      </c>
      <c r="B157" s="11" t="str">
        <f>'Edition Class Cat Age'!B157</f>
        <v/>
      </c>
      <c r="C157" s="11">
        <f>'Edition Class Cat Age'!D157</f>
        <v>0</v>
      </c>
      <c r="D157" s="61" t="str">
        <f>IF(LEN($B157)&gt;0,VLOOKUP($C157,Engagés!$C$10:$G$250,4,FALSE),"")</f>
        <v/>
      </c>
      <c r="E157" s="61" t="str">
        <f>IF(LEN($B157)&gt;0,VLOOKUP($C157,Engagés!$C$10:$G$250,5,FALSE),"")</f>
        <v/>
      </c>
      <c r="F157" s="12" t="str">
        <f>IF(LEN($B157)&gt;0,VLOOKUP($C157,Engagés!$C$10:$K$250,6,FALSE),"")</f>
        <v/>
      </c>
      <c r="G157" s="12" t="str">
        <f>IF(LEN($B157)&gt;0,VLOOKUP($C157,Engagés!$C$10:$K$250,7,FALSE),"")</f>
        <v/>
      </c>
      <c r="H157" s="12" t="str">
        <f>IF(LEN($B157)&gt;0,VLOOKUP($C157,Engagés!$C$10:$K$250,8,FALSE),"")</f>
        <v/>
      </c>
      <c r="I157" s="12" t="str">
        <f>IF(LEN($B157)&gt;0,VLOOKUP($C157,Engagés!$C$10:$K$250,9,FALSE),"")</f>
        <v/>
      </c>
      <c r="J157" s="12" t="str">
        <f>IF(LEN($B157)&gt;0,VLOOKUP($C157,Engagés!$C$10:$N$250,11,FALSE),"")</f>
        <v/>
      </c>
      <c r="K157" s="13" t="str">
        <f>IF(LEN($B157)&gt;0,VLOOKUP($C157,'Saisie CLASSEMENT'!$C$8:$H$252,6,FALSE),"")</f>
        <v/>
      </c>
      <c r="L157" s="14" t="str">
        <f>'Edition Class Cat Age'!J157</f>
        <v/>
      </c>
    </row>
    <row r="158" spans="1:12" hidden="1">
      <c r="A158">
        <f t="shared" si="2"/>
        <v>0</v>
      </c>
      <c r="B158" s="11" t="str">
        <f>'Edition Class Cat Age'!B158</f>
        <v/>
      </c>
      <c r="C158" s="11">
        <f>'Edition Class Cat Age'!D158</f>
        <v>0</v>
      </c>
      <c r="D158" s="61" t="str">
        <f>IF(LEN($B158)&gt;0,VLOOKUP($C158,Engagés!$C$10:$G$250,4,FALSE),"")</f>
        <v/>
      </c>
      <c r="E158" s="61" t="str">
        <f>IF(LEN($B158)&gt;0,VLOOKUP($C158,Engagés!$C$10:$G$250,5,FALSE),"")</f>
        <v/>
      </c>
      <c r="F158" s="12" t="str">
        <f>IF(LEN($B158)&gt;0,VLOOKUP($C158,Engagés!$C$10:$K$250,6,FALSE),"")</f>
        <v/>
      </c>
      <c r="G158" s="12" t="str">
        <f>IF(LEN($B158)&gt;0,VLOOKUP($C158,Engagés!$C$10:$K$250,7,FALSE),"")</f>
        <v/>
      </c>
      <c r="H158" s="12" t="str">
        <f>IF(LEN($B158)&gt;0,VLOOKUP($C158,Engagés!$C$10:$K$250,8,FALSE),"")</f>
        <v/>
      </c>
      <c r="I158" s="12" t="str">
        <f>IF(LEN($B158)&gt;0,VLOOKUP($C158,Engagés!$C$10:$K$250,9,FALSE),"")</f>
        <v/>
      </c>
      <c r="J158" s="12" t="str">
        <f>IF(LEN($B158)&gt;0,VLOOKUP($C158,Engagés!$C$10:$N$250,11,FALSE),"")</f>
        <v/>
      </c>
      <c r="K158" s="13" t="str">
        <f>IF(LEN($B158)&gt;0,VLOOKUP($C158,'Saisie CLASSEMENT'!$C$8:$H$252,6,FALSE),"")</f>
        <v/>
      </c>
      <c r="L158" s="14" t="str">
        <f>'Edition Class Cat Age'!J158</f>
        <v/>
      </c>
    </row>
    <row r="159" spans="1:12" hidden="1">
      <c r="A159">
        <f t="shared" si="2"/>
        <v>0</v>
      </c>
      <c r="B159" s="11" t="str">
        <f>'Edition Class Cat Age'!B159</f>
        <v/>
      </c>
      <c r="C159" s="11">
        <f>'Edition Class Cat Age'!D159</f>
        <v>0</v>
      </c>
      <c r="D159" s="61" t="str">
        <f>IF(LEN($B159)&gt;0,VLOOKUP($C159,Engagés!$C$10:$G$250,4,FALSE),"")</f>
        <v/>
      </c>
      <c r="E159" s="61" t="str">
        <f>IF(LEN($B159)&gt;0,VLOOKUP($C159,Engagés!$C$10:$G$250,5,FALSE),"")</f>
        <v/>
      </c>
      <c r="F159" s="12" t="str">
        <f>IF(LEN($B159)&gt;0,VLOOKUP($C159,Engagés!$C$10:$K$250,6,FALSE),"")</f>
        <v/>
      </c>
      <c r="G159" s="12" t="str">
        <f>IF(LEN($B159)&gt;0,VLOOKUP($C159,Engagés!$C$10:$K$250,7,FALSE),"")</f>
        <v/>
      </c>
      <c r="H159" s="12" t="str">
        <f>IF(LEN($B159)&gt;0,VLOOKUP($C159,Engagés!$C$10:$K$250,8,FALSE),"")</f>
        <v/>
      </c>
      <c r="I159" s="12" t="str">
        <f>IF(LEN($B159)&gt;0,VLOOKUP($C159,Engagés!$C$10:$K$250,9,FALSE),"")</f>
        <v/>
      </c>
      <c r="J159" s="12" t="str">
        <f>IF(LEN($B159)&gt;0,VLOOKUP($C159,Engagés!$C$10:$N$250,11,FALSE),"")</f>
        <v/>
      </c>
      <c r="K159" s="13" t="str">
        <f>IF(LEN($B159)&gt;0,VLOOKUP($C159,'Saisie CLASSEMENT'!$C$8:$H$252,6,FALSE),"")</f>
        <v/>
      </c>
      <c r="L159" s="14" t="str">
        <f>'Edition Class Cat Age'!J159</f>
        <v/>
      </c>
    </row>
    <row r="160" spans="1:12" hidden="1">
      <c r="A160">
        <f t="shared" si="2"/>
        <v>0</v>
      </c>
      <c r="B160" s="11" t="str">
        <f>'Edition Class Cat Age'!B160</f>
        <v/>
      </c>
      <c r="C160" s="11">
        <f>'Edition Class Cat Age'!D160</f>
        <v>0</v>
      </c>
      <c r="D160" s="61" t="str">
        <f>IF(LEN($B160)&gt;0,VLOOKUP($C160,Engagés!$C$10:$G$250,4,FALSE),"")</f>
        <v/>
      </c>
      <c r="E160" s="61" t="str">
        <f>IF(LEN($B160)&gt;0,VLOOKUP($C160,Engagés!$C$10:$G$250,5,FALSE),"")</f>
        <v/>
      </c>
      <c r="F160" s="12" t="str">
        <f>IF(LEN($B160)&gt;0,VLOOKUP($C160,Engagés!$C$10:$K$250,6,FALSE),"")</f>
        <v/>
      </c>
      <c r="G160" s="12" t="str">
        <f>IF(LEN($B160)&gt;0,VLOOKUP($C160,Engagés!$C$10:$K$250,7,FALSE),"")</f>
        <v/>
      </c>
      <c r="H160" s="12" t="str">
        <f>IF(LEN($B160)&gt;0,VLOOKUP($C160,Engagés!$C$10:$K$250,8,FALSE),"")</f>
        <v/>
      </c>
      <c r="I160" s="12" t="str">
        <f>IF(LEN($B160)&gt;0,VLOOKUP($C160,Engagés!$C$10:$K$250,9,FALSE),"")</f>
        <v/>
      </c>
      <c r="J160" s="12" t="str">
        <f>IF(LEN($B160)&gt;0,VLOOKUP($C160,Engagés!$C$10:$N$250,11,FALSE),"")</f>
        <v/>
      </c>
      <c r="K160" s="13" t="str">
        <f>IF(LEN($B160)&gt;0,VLOOKUP($C160,'Saisie CLASSEMENT'!$C$8:$H$252,6,FALSE),"")</f>
        <v/>
      </c>
      <c r="L160" s="14" t="str">
        <f>'Edition Class Cat Age'!J160</f>
        <v/>
      </c>
    </row>
    <row r="161" spans="1:12" hidden="1">
      <c r="A161">
        <f t="shared" si="2"/>
        <v>0</v>
      </c>
      <c r="B161" s="11" t="str">
        <f>'Edition Class Cat Age'!B161</f>
        <v/>
      </c>
      <c r="C161" s="11">
        <f>'Edition Class Cat Age'!D161</f>
        <v>0</v>
      </c>
      <c r="D161" s="61" t="str">
        <f>IF(LEN($B161)&gt;0,VLOOKUP($C161,Engagés!$C$10:$G$250,4,FALSE),"")</f>
        <v/>
      </c>
      <c r="E161" s="61" t="str">
        <f>IF(LEN($B161)&gt;0,VLOOKUP($C161,Engagés!$C$10:$G$250,5,FALSE),"")</f>
        <v/>
      </c>
      <c r="F161" s="12" t="str">
        <f>IF(LEN($B161)&gt;0,VLOOKUP($C161,Engagés!$C$10:$K$250,6,FALSE),"")</f>
        <v/>
      </c>
      <c r="G161" s="12" t="str">
        <f>IF(LEN($B161)&gt;0,VLOOKUP($C161,Engagés!$C$10:$K$250,7,FALSE),"")</f>
        <v/>
      </c>
      <c r="H161" s="12" t="str">
        <f>IF(LEN($B161)&gt;0,VLOOKUP($C161,Engagés!$C$10:$K$250,8,FALSE),"")</f>
        <v/>
      </c>
      <c r="I161" s="12" t="str">
        <f>IF(LEN($B161)&gt;0,VLOOKUP($C161,Engagés!$C$10:$K$250,9,FALSE),"")</f>
        <v/>
      </c>
      <c r="J161" s="12" t="str">
        <f>IF(LEN($B161)&gt;0,VLOOKUP($C161,Engagés!$C$10:$N$250,11,FALSE),"")</f>
        <v/>
      </c>
      <c r="K161" s="13" t="str">
        <f>IF(LEN($B161)&gt;0,VLOOKUP($C161,'Saisie CLASSEMENT'!$C$8:$H$252,6,FALSE),"")</f>
        <v/>
      </c>
      <c r="L161" s="14" t="str">
        <f>'Edition Class Cat Age'!J161</f>
        <v/>
      </c>
    </row>
    <row r="162" spans="1:12" hidden="1">
      <c r="A162">
        <f t="shared" si="2"/>
        <v>0</v>
      </c>
      <c r="B162" s="11" t="str">
        <f>'Edition Class Cat Age'!B162</f>
        <v/>
      </c>
      <c r="C162" s="11">
        <f>'Edition Class Cat Age'!D162</f>
        <v>0</v>
      </c>
      <c r="D162" s="61" t="str">
        <f>IF(LEN($B162)&gt;0,VLOOKUP($C162,Engagés!$C$10:$G$250,4,FALSE),"")</f>
        <v/>
      </c>
      <c r="E162" s="61" t="str">
        <f>IF(LEN($B162)&gt;0,VLOOKUP($C162,Engagés!$C$10:$G$250,5,FALSE),"")</f>
        <v/>
      </c>
      <c r="F162" s="12" t="str">
        <f>IF(LEN($B162)&gt;0,VLOOKUP($C162,Engagés!$C$10:$K$250,6,FALSE),"")</f>
        <v/>
      </c>
      <c r="G162" s="12" t="str">
        <f>IF(LEN($B162)&gt;0,VLOOKUP($C162,Engagés!$C$10:$K$250,7,FALSE),"")</f>
        <v/>
      </c>
      <c r="H162" s="12" t="str">
        <f>IF(LEN($B162)&gt;0,VLOOKUP($C162,Engagés!$C$10:$K$250,8,FALSE),"")</f>
        <v/>
      </c>
      <c r="I162" s="12" t="str">
        <f>IF(LEN($B162)&gt;0,VLOOKUP($C162,Engagés!$C$10:$K$250,9,FALSE),"")</f>
        <v/>
      </c>
      <c r="J162" s="12" t="str">
        <f>IF(LEN($B162)&gt;0,VLOOKUP($C162,Engagés!$C$10:$N$250,11,FALSE),"")</f>
        <v/>
      </c>
      <c r="K162" s="13" t="str">
        <f>IF(LEN($B162)&gt;0,VLOOKUP($C162,'Saisie CLASSEMENT'!$C$8:$H$252,6,FALSE),"")</f>
        <v/>
      </c>
      <c r="L162" s="14" t="str">
        <f>'Edition Class Cat Age'!J162</f>
        <v/>
      </c>
    </row>
    <row r="163" spans="1:12" hidden="1">
      <c r="A163">
        <f t="shared" si="2"/>
        <v>0</v>
      </c>
      <c r="B163" s="11" t="str">
        <f>'Edition Class Cat Age'!B163</f>
        <v/>
      </c>
      <c r="C163" s="11">
        <f>'Edition Class Cat Age'!D163</f>
        <v>0</v>
      </c>
      <c r="D163" s="61" t="str">
        <f>IF(LEN($B163)&gt;0,VLOOKUP($C163,Engagés!$C$10:$G$250,4,FALSE),"")</f>
        <v/>
      </c>
      <c r="E163" s="61" t="str">
        <f>IF(LEN($B163)&gt;0,VLOOKUP($C163,Engagés!$C$10:$G$250,5,FALSE),"")</f>
        <v/>
      </c>
      <c r="F163" s="12" t="str">
        <f>IF(LEN($B163)&gt;0,VLOOKUP($C163,Engagés!$C$10:$K$250,6,FALSE),"")</f>
        <v/>
      </c>
      <c r="G163" s="12" t="str">
        <f>IF(LEN($B163)&gt;0,VLOOKUP($C163,Engagés!$C$10:$K$250,7,FALSE),"")</f>
        <v/>
      </c>
      <c r="H163" s="12" t="str">
        <f>IF(LEN($B163)&gt;0,VLOOKUP($C163,Engagés!$C$10:$K$250,8,FALSE),"")</f>
        <v/>
      </c>
      <c r="I163" s="12" t="str">
        <f>IF(LEN($B163)&gt;0,VLOOKUP($C163,Engagés!$C$10:$K$250,9,FALSE),"")</f>
        <v/>
      </c>
      <c r="J163" s="12" t="str">
        <f>IF(LEN($B163)&gt;0,VLOOKUP($C163,Engagés!$C$10:$N$250,11,FALSE),"")</f>
        <v/>
      </c>
      <c r="K163" s="13" t="str">
        <f>IF(LEN($B163)&gt;0,VLOOKUP($C163,'Saisie CLASSEMENT'!$C$8:$H$252,6,FALSE),"")</f>
        <v/>
      </c>
      <c r="L163" s="14" t="str">
        <f>'Edition Class Cat Age'!J163</f>
        <v/>
      </c>
    </row>
    <row r="164" spans="1:12" hidden="1">
      <c r="A164">
        <f t="shared" si="2"/>
        <v>0</v>
      </c>
      <c r="B164" s="11" t="str">
        <f>'Edition Class Cat Age'!B164</f>
        <v/>
      </c>
      <c r="C164" s="11">
        <f>'Edition Class Cat Age'!D164</f>
        <v>0</v>
      </c>
      <c r="D164" s="61" t="str">
        <f>IF(LEN($B164)&gt;0,VLOOKUP($C164,Engagés!$C$10:$G$250,4,FALSE),"")</f>
        <v/>
      </c>
      <c r="E164" s="61" t="str">
        <f>IF(LEN($B164)&gt;0,VLOOKUP($C164,Engagés!$C$10:$G$250,5,FALSE),"")</f>
        <v/>
      </c>
      <c r="F164" s="12" t="str">
        <f>IF(LEN($B164)&gt;0,VLOOKUP($C164,Engagés!$C$10:$K$250,6,FALSE),"")</f>
        <v/>
      </c>
      <c r="G164" s="12" t="str">
        <f>IF(LEN($B164)&gt;0,VLOOKUP($C164,Engagés!$C$10:$K$250,7,FALSE),"")</f>
        <v/>
      </c>
      <c r="H164" s="12" t="str">
        <f>IF(LEN($B164)&gt;0,VLOOKUP($C164,Engagés!$C$10:$K$250,8,FALSE),"")</f>
        <v/>
      </c>
      <c r="I164" s="12" t="str">
        <f>IF(LEN($B164)&gt;0,VLOOKUP($C164,Engagés!$C$10:$K$250,9,FALSE),"")</f>
        <v/>
      </c>
      <c r="J164" s="12" t="str">
        <f>IF(LEN($B164)&gt;0,VLOOKUP($C164,Engagés!$C$10:$N$250,11,FALSE),"")</f>
        <v/>
      </c>
      <c r="K164" s="13" t="str">
        <f>IF(LEN($B164)&gt;0,VLOOKUP($C164,'Saisie CLASSEMENT'!$C$8:$H$252,6,FALSE),"")</f>
        <v/>
      </c>
      <c r="L164" s="14" t="str">
        <f>'Edition Class Cat Age'!J164</f>
        <v/>
      </c>
    </row>
    <row r="165" spans="1:12" hidden="1">
      <c r="A165">
        <f t="shared" si="2"/>
        <v>0</v>
      </c>
      <c r="B165" s="11" t="str">
        <f>'Edition Class Cat Age'!B165</f>
        <v/>
      </c>
      <c r="C165" s="11">
        <f>'Edition Class Cat Age'!D165</f>
        <v>0</v>
      </c>
      <c r="D165" s="61" t="str">
        <f>IF(LEN($B165)&gt;0,VLOOKUP($C165,Engagés!$C$10:$G$250,4,FALSE),"")</f>
        <v/>
      </c>
      <c r="E165" s="61" t="str">
        <f>IF(LEN($B165)&gt;0,VLOOKUP($C165,Engagés!$C$10:$G$250,5,FALSE),"")</f>
        <v/>
      </c>
      <c r="F165" s="12" t="str">
        <f>IF(LEN($B165)&gt;0,VLOOKUP($C165,Engagés!$C$10:$K$250,6,FALSE),"")</f>
        <v/>
      </c>
      <c r="G165" s="12" t="str">
        <f>IF(LEN($B165)&gt;0,VLOOKUP($C165,Engagés!$C$10:$K$250,7,FALSE),"")</f>
        <v/>
      </c>
      <c r="H165" s="12" t="str">
        <f>IF(LEN($B165)&gt;0,VLOOKUP($C165,Engagés!$C$10:$K$250,8,FALSE),"")</f>
        <v/>
      </c>
      <c r="I165" s="12" t="str">
        <f>IF(LEN($B165)&gt;0,VLOOKUP($C165,Engagés!$C$10:$K$250,9,FALSE),"")</f>
        <v/>
      </c>
      <c r="J165" s="12" t="str">
        <f>IF(LEN($B165)&gt;0,VLOOKUP($C165,Engagés!$C$10:$N$250,11,FALSE),"")</f>
        <v/>
      </c>
      <c r="K165" s="13" t="str">
        <f>IF(LEN($B165)&gt;0,VLOOKUP($C165,'Saisie CLASSEMENT'!$C$8:$H$252,6,FALSE),"")</f>
        <v/>
      </c>
      <c r="L165" s="14" t="str">
        <f>'Edition Class Cat Age'!J165</f>
        <v/>
      </c>
    </row>
    <row r="166" spans="1:12" hidden="1">
      <c r="A166">
        <f t="shared" si="2"/>
        <v>0</v>
      </c>
      <c r="B166" s="11" t="str">
        <f>'Edition Class Cat Age'!B166</f>
        <v/>
      </c>
      <c r="C166" s="11">
        <f>'Edition Class Cat Age'!D166</f>
        <v>0</v>
      </c>
      <c r="D166" s="61" t="str">
        <f>IF(LEN($B166)&gt;0,VLOOKUP($C166,Engagés!$C$10:$G$250,4,FALSE),"")</f>
        <v/>
      </c>
      <c r="E166" s="61" t="str">
        <f>IF(LEN($B166)&gt;0,VLOOKUP($C166,Engagés!$C$10:$G$250,5,FALSE),"")</f>
        <v/>
      </c>
      <c r="F166" s="12" t="str">
        <f>IF(LEN($B166)&gt;0,VLOOKUP($C166,Engagés!$C$10:$K$250,6,FALSE),"")</f>
        <v/>
      </c>
      <c r="G166" s="12" t="str">
        <f>IF(LEN($B166)&gt;0,VLOOKUP($C166,Engagés!$C$10:$K$250,7,FALSE),"")</f>
        <v/>
      </c>
      <c r="H166" s="12" t="str">
        <f>IF(LEN($B166)&gt;0,VLOOKUP($C166,Engagés!$C$10:$K$250,8,FALSE),"")</f>
        <v/>
      </c>
      <c r="I166" s="12" t="str">
        <f>IF(LEN($B166)&gt;0,VLOOKUP($C166,Engagés!$C$10:$K$250,9,FALSE),"")</f>
        <v/>
      </c>
      <c r="J166" s="12" t="str">
        <f>IF(LEN($B166)&gt;0,VLOOKUP($C166,Engagés!$C$10:$N$250,11,FALSE),"")</f>
        <v/>
      </c>
      <c r="K166" s="13" t="str">
        <f>IF(LEN($B166)&gt;0,VLOOKUP($C166,'Saisie CLASSEMENT'!$C$8:$H$252,6,FALSE),"")</f>
        <v/>
      </c>
      <c r="L166" s="14" t="str">
        <f>'Edition Class Cat Age'!J166</f>
        <v/>
      </c>
    </row>
    <row r="167" spans="1:12" hidden="1">
      <c r="A167">
        <f t="shared" si="2"/>
        <v>0</v>
      </c>
      <c r="B167" s="11" t="str">
        <f>'Edition Class Cat Age'!B167</f>
        <v/>
      </c>
      <c r="C167" s="11">
        <f>'Edition Class Cat Age'!D167</f>
        <v>0</v>
      </c>
      <c r="D167" s="61" t="str">
        <f>IF(LEN($B167)&gt;0,VLOOKUP($C167,Engagés!$C$10:$G$250,4,FALSE),"")</f>
        <v/>
      </c>
      <c r="E167" s="61" t="str">
        <f>IF(LEN($B167)&gt;0,VLOOKUP($C167,Engagés!$C$10:$G$250,5,FALSE),"")</f>
        <v/>
      </c>
      <c r="F167" s="12" t="str">
        <f>IF(LEN($B167)&gt;0,VLOOKUP($C167,Engagés!$C$10:$K$250,6,FALSE),"")</f>
        <v/>
      </c>
      <c r="G167" s="12" t="str">
        <f>IF(LEN($B167)&gt;0,VLOOKUP($C167,Engagés!$C$10:$K$250,7,FALSE),"")</f>
        <v/>
      </c>
      <c r="H167" s="12" t="str">
        <f>IF(LEN($B167)&gt;0,VLOOKUP($C167,Engagés!$C$10:$K$250,8,FALSE),"")</f>
        <v/>
      </c>
      <c r="I167" s="12" t="str">
        <f>IF(LEN($B167)&gt;0,VLOOKUP($C167,Engagés!$C$10:$K$250,9,FALSE),"")</f>
        <v/>
      </c>
      <c r="J167" s="12" t="str">
        <f>IF(LEN($B167)&gt;0,VLOOKUP($C167,Engagés!$C$10:$N$250,11,FALSE),"")</f>
        <v/>
      </c>
      <c r="K167" s="13" t="str">
        <f>IF(LEN($B167)&gt;0,VLOOKUP($C167,'Saisie CLASSEMENT'!$C$8:$H$252,6,FALSE),"")</f>
        <v/>
      </c>
      <c r="L167" s="14" t="str">
        <f>'Edition Class Cat Age'!J167</f>
        <v/>
      </c>
    </row>
    <row r="168" spans="1:12" hidden="1">
      <c r="A168">
        <f t="shared" si="2"/>
        <v>0</v>
      </c>
      <c r="B168" s="11" t="str">
        <f>'Edition Class Cat Age'!B168</f>
        <v/>
      </c>
      <c r="C168" s="11">
        <f>'Edition Class Cat Age'!D168</f>
        <v>0</v>
      </c>
      <c r="D168" s="61" t="str">
        <f>IF(LEN($B168)&gt;0,VLOOKUP($C168,Engagés!$C$10:$G$250,4,FALSE),"")</f>
        <v/>
      </c>
      <c r="E168" s="61" t="str">
        <f>IF(LEN($B168)&gt;0,VLOOKUP($C168,Engagés!$C$10:$G$250,5,FALSE),"")</f>
        <v/>
      </c>
      <c r="F168" s="12" t="str">
        <f>IF(LEN($B168)&gt;0,VLOOKUP($C168,Engagés!$C$10:$K$250,6,FALSE),"")</f>
        <v/>
      </c>
      <c r="G168" s="12" t="str">
        <f>IF(LEN($B168)&gt;0,VLOOKUP($C168,Engagés!$C$10:$K$250,7,FALSE),"")</f>
        <v/>
      </c>
      <c r="H168" s="12" t="str">
        <f>IF(LEN($B168)&gt;0,VLOOKUP($C168,Engagés!$C$10:$K$250,8,FALSE),"")</f>
        <v/>
      </c>
      <c r="I168" s="12" t="str">
        <f>IF(LEN($B168)&gt;0,VLOOKUP($C168,Engagés!$C$10:$K$250,9,FALSE),"")</f>
        <v/>
      </c>
      <c r="J168" s="12" t="str">
        <f>IF(LEN($B168)&gt;0,VLOOKUP($C168,Engagés!$C$10:$N$250,11,FALSE),"")</f>
        <v/>
      </c>
      <c r="K168" s="13" t="str">
        <f>IF(LEN($B168)&gt;0,VLOOKUP($C168,'Saisie CLASSEMENT'!$C$8:$H$252,6,FALSE),"")</f>
        <v/>
      </c>
      <c r="L168" s="14" t="str">
        <f>'Edition Class Cat Age'!J168</f>
        <v/>
      </c>
    </row>
    <row r="169" spans="1:12" hidden="1">
      <c r="A169">
        <f t="shared" si="2"/>
        <v>0</v>
      </c>
      <c r="B169" s="11" t="str">
        <f>'Edition Class Cat Age'!B169</f>
        <v/>
      </c>
      <c r="C169" s="11">
        <f>'Edition Class Cat Age'!D169</f>
        <v>0</v>
      </c>
      <c r="D169" s="61" t="str">
        <f>IF(LEN($B169)&gt;0,VLOOKUP($C169,Engagés!$C$10:$G$250,4,FALSE),"")</f>
        <v/>
      </c>
      <c r="E169" s="61" t="str">
        <f>IF(LEN($B169)&gt;0,VLOOKUP($C169,Engagés!$C$10:$G$250,5,FALSE),"")</f>
        <v/>
      </c>
      <c r="F169" s="12" t="str">
        <f>IF(LEN($B169)&gt;0,VLOOKUP($C169,Engagés!$C$10:$K$250,6,FALSE),"")</f>
        <v/>
      </c>
      <c r="G169" s="12" t="str">
        <f>IF(LEN($B169)&gt;0,VLOOKUP($C169,Engagés!$C$10:$K$250,7,FALSE),"")</f>
        <v/>
      </c>
      <c r="H169" s="12" t="str">
        <f>IF(LEN($B169)&gt;0,VLOOKUP($C169,Engagés!$C$10:$K$250,8,FALSE),"")</f>
        <v/>
      </c>
      <c r="I169" s="12" t="str">
        <f>IF(LEN($B169)&gt;0,VLOOKUP($C169,Engagés!$C$10:$K$250,9,FALSE),"")</f>
        <v/>
      </c>
      <c r="J169" s="12" t="str">
        <f>IF(LEN($B169)&gt;0,VLOOKUP($C169,Engagés!$C$10:$N$250,11,FALSE),"")</f>
        <v/>
      </c>
      <c r="K169" s="13" t="str">
        <f>IF(LEN($B169)&gt;0,VLOOKUP($C169,'Saisie CLASSEMENT'!$C$8:$H$252,6,FALSE),"")</f>
        <v/>
      </c>
      <c r="L169" s="14" t="str">
        <f>'Edition Class Cat Age'!J169</f>
        <v/>
      </c>
    </row>
    <row r="170" spans="1:12" hidden="1">
      <c r="A170">
        <f t="shared" si="2"/>
        <v>0</v>
      </c>
      <c r="B170" s="11" t="str">
        <f>'Edition Class Cat Age'!B170</f>
        <v/>
      </c>
      <c r="C170" s="11">
        <f>'Edition Class Cat Age'!D170</f>
        <v>0</v>
      </c>
      <c r="D170" s="61" t="str">
        <f>IF(LEN($B170)&gt;0,VLOOKUP($C170,Engagés!$C$10:$G$250,4,FALSE),"")</f>
        <v/>
      </c>
      <c r="E170" s="61" t="str">
        <f>IF(LEN($B170)&gt;0,VLOOKUP($C170,Engagés!$C$10:$G$250,5,FALSE),"")</f>
        <v/>
      </c>
      <c r="F170" s="12" t="str">
        <f>IF(LEN($B170)&gt;0,VLOOKUP($C170,Engagés!$C$10:$K$250,6,FALSE),"")</f>
        <v/>
      </c>
      <c r="G170" s="12" t="str">
        <f>IF(LEN($B170)&gt;0,VLOOKUP($C170,Engagés!$C$10:$K$250,7,FALSE),"")</f>
        <v/>
      </c>
      <c r="H170" s="12" t="str">
        <f>IF(LEN($B170)&gt;0,VLOOKUP($C170,Engagés!$C$10:$K$250,8,FALSE),"")</f>
        <v/>
      </c>
      <c r="I170" s="12" t="str">
        <f>IF(LEN($B170)&gt;0,VLOOKUP($C170,Engagés!$C$10:$K$250,9,FALSE),"")</f>
        <v/>
      </c>
      <c r="J170" s="12" t="str">
        <f>IF(LEN($B170)&gt;0,VLOOKUP($C170,Engagés!$C$10:$N$250,11,FALSE),"")</f>
        <v/>
      </c>
      <c r="K170" s="13" t="str">
        <f>IF(LEN($B170)&gt;0,VLOOKUP($C170,'Saisie CLASSEMENT'!$C$8:$H$252,6,FALSE),"")</f>
        <v/>
      </c>
      <c r="L170" s="14" t="str">
        <f>'Edition Class Cat Age'!J170</f>
        <v/>
      </c>
    </row>
    <row r="171" spans="1:12" hidden="1">
      <c r="A171">
        <f t="shared" si="2"/>
        <v>0</v>
      </c>
      <c r="B171" s="11" t="str">
        <f>'Edition Class Cat Age'!B171</f>
        <v/>
      </c>
      <c r="C171" s="11">
        <f>'Edition Class Cat Age'!D171</f>
        <v>0</v>
      </c>
      <c r="D171" s="61" t="str">
        <f>IF(LEN($B171)&gt;0,VLOOKUP($C171,Engagés!$C$10:$G$250,4,FALSE),"")</f>
        <v/>
      </c>
      <c r="E171" s="61" t="str">
        <f>IF(LEN($B171)&gt;0,VLOOKUP($C171,Engagés!$C$10:$G$250,5,FALSE),"")</f>
        <v/>
      </c>
      <c r="F171" s="12" t="str">
        <f>IF(LEN($B171)&gt;0,VLOOKUP($C171,Engagés!$C$10:$K$250,6,FALSE),"")</f>
        <v/>
      </c>
      <c r="G171" s="12" t="str">
        <f>IF(LEN($B171)&gt;0,VLOOKUP($C171,Engagés!$C$10:$K$250,7,FALSE),"")</f>
        <v/>
      </c>
      <c r="H171" s="12" t="str">
        <f>IF(LEN($B171)&gt;0,VLOOKUP($C171,Engagés!$C$10:$K$250,8,FALSE),"")</f>
        <v/>
      </c>
      <c r="I171" s="12" t="str">
        <f>IF(LEN($B171)&gt;0,VLOOKUP($C171,Engagés!$C$10:$K$250,9,FALSE),"")</f>
        <v/>
      </c>
      <c r="J171" s="12" t="str">
        <f>IF(LEN($B171)&gt;0,VLOOKUP($C171,Engagés!$C$10:$N$250,11,FALSE),"")</f>
        <v/>
      </c>
      <c r="K171" s="13" t="str">
        <f>IF(LEN($B171)&gt;0,VLOOKUP($C171,'Saisie CLASSEMENT'!$C$8:$H$252,6,FALSE),"")</f>
        <v/>
      </c>
      <c r="L171" s="14" t="str">
        <f>'Edition Class Cat Age'!J171</f>
        <v/>
      </c>
    </row>
    <row r="172" spans="1:12" hidden="1">
      <c r="A172">
        <f t="shared" si="2"/>
        <v>0</v>
      </c>
      <c r="B172" s="11" t="str">
        <f>'Edition Class Cat Age'!B172</f>
        <v/>
      </c>
      <c r="C172" s="11">
        <f>'Edition Class Cat Age'!D172</f>
        <v>0</v>
      </c>
      <c r="D172" s="61" t="str">
        <f>IF(LEN($B172)&gt;0,VLOOKUP($C172,Engagés!$C$10:$G$250,4,FALSE),"")</f>
        <v/>
      </c>
      <c r="E172" s="61" t="str">
        <f>IF(LEN($B172)&gt;0,VLOOKUP($C172,Engagés!$C$10:$G$250,5,FALSE),"")</f>
        <v/>
      </c>
      <c r="F172" s="12" t="str">
        <f>IF(LEN($B172)&gt;0,VLOOKUP($C172,Engagés!$C$10:$K$250,6,FALSE),"")</f>
        <v/>
      </c>
      <c r="G172" s="12" t="str">
        <f>IF(LEN($B172)&gt;0,VLOOKUP($C172,Engagés!$C$10:$K$250,7,FALSE),"")</f>
        <v/>
      </c>
      <c r="H172" s="12" t="str">
        <f>IF(LEN($B172)&gt;0,VLOOKUP($C172,Engagés!$C$10:$K$250,8,FALSE),"")</f>
        <v/>
      </c>
      <c r="I172" s="12" t="str">
        <f>IF(LEN($B172)&gt;0,VLOOKUP($C172,Engagés!$C$10:$K$250,9,FALSE),"")</f>
        <v/>
      </c>
      <c r="J172" s="12" t="str">
        <f>IF(LEN($B172)&gt;0,VLOOKUP($C172,Engagés!$C$10:$N$250,11,FALSE),"")</f>
        <v/>
      </c>
      <c r="K172" s="13" t="str">
        <f>IF(LEN($B172)&gt;0,VLOOKUP($C172,'Saisie CLASSEMENT'!$C$8:$H$252,6,FALSE),"")</f>
        <v/>
      </c>
      <c r="L172" s="14" t="str">
        <f>'Edition Class Cat Age'!J172</f>
        <v/>
      </c>
    </row>
    <row r="173" spans="1:12" hidden="1">
      <c r="A173">
        <f t="shared" si="2"/>
        <v>0</v>
      </c>
      <c r="B173" s="11" t="str">
        <f>'Edition Class Cat Age'!B173</f>
        <v/>
      </c>
      <c r="C173" s="11">
        <f>'Edition Class Cat Age'!D173</f>
        <v>0</v>
      </c>
      <c r="D173" s="61" t="str">
        <f>IF(LEN($B173)&gt;0,VLOOKUP($C173,Engagés!$C$10:$G$250,4,FALSE),"")</f>
        <v/>
      </c>
      <c r="E173" s="61" t="str">
        <f>IF(LEN($B173)&gt;0,VLOOKUP($C173,Engagés!$C$10:$G$250,5,FALSE),"")</f>
        <v/>
      </c>
      <c r="F173" s="12" t="str">
        <f>IF(LEN($B173)&gt;0,VLOOKUP($C173,Engagés!$C$10:$K$250,6,FALSE),"")</f>
        <v/>
      </c>
      <c r="G173" s="12" t="str">
        <f>IF(LEN($B173)&gt;0,VLOOKUP($C173,Engagés!$C$10:$K$250,7,FALSE),"")</f>
        <v/>
      </c>
      <c r="H173" s="12" t="str">
        <f>IF(LEN($B173)&gt;0,VLOOKUP($C173,Engagés!$C$10:$K$250,8,FALSE),"")</f>
        <v/>
      </c>
      <c r="I173" s="12" t="str">
        <f>IF(LEN($B173)&gt;0,VLOOKUP($C173,Engagés!$C$10:$K$250,9,FALSE),"")</f>
        <v/>
      </c>
      <c r="J173" s="12" t="str">
        <f>IF(LEN($B173)&gt;0,VLOOKUP($C173,Engagés!$C$10:$N$250,11,FALSE),"")</f>
        <v/>
      </c>
      <c r="K173" s="13" t="str">
        <f>IF(LEN($B173)&gt;0,VLOOKUP($C173,'Saisie CLASSEMENT'!$C$8:$H$252,6,FALSE),"")</f>
        <v/>
      </c>
      <c r="L173" s="14" t="str">
        <f>'Edition Class Cat Age'!J173</f>
        <v/>
      </c>
    </row>
    <row r="174" spans="1:12" hidden="1">
      <c r="A174">
        <f t="shared" si="2"/>
        <v>0</v>
      </c>
      <c r="B174" s="11" t="str">
        <f>'Edition Class Cat Age'!B174</f>
        <v/>
      </c>
      <c r="C174" s="11">
        <f>'Edition Class Cat Age'!D174</f>
        <v>0</v>
      </c>
      <c r="D174" s="61" t="str">
        <f>IF(LEN($B174)&gt;0,VLOOKUP($C174,Engagés!$C$10:$G$250,4,FALSE),"")</f>
        <v/>
      </c>
      <c r="E174" s="61" t="str">
        <f>IF(LEN($B174)&gt;0,VLOOKUP($C174,Engagés!$C$10:$G$250,5,FALSE),"")</f>
        <v/>
      </c>
      <c r="F174" s="12" t="str">
        <f>IF(LEN($B174)&gt;0,VLOOKUP($C174,Engagés!$C$10:$K$250,6,FALSE),"")</f>
        <v/>
      </c>
      <c r="G174" s="12" t="str">
        <f>IF(LEN($B174)&gt;0,VLOOKUP($C174,Engagés!$C$10:$K$250,7,FALSE),"")</f>
        <v/>
      </c>
      <c r="H174" s="12" t="str">
        <f>IF(LEN($B174)&gt;0,VLOOKUP($C174,Engagés!$C$10:$K$250,8,FALSE),"")</f>
        <v/>
      </c>
      <c r="I174" s="12" t="str">
        <f>IF(LEN($B174)&gt;0,VLOOKUP($C174,Engagés!$C$10:$K$250,9,FALSE),"")</f>
        <v/>
      </c>
      <c r="J174" s="12" t="str">
        <f>IF(LEN($B174)&gt;0,VLOOKUP($C174,Engagés!$C$10:$N$250,11,FALSE),"")</f>
        <v/>
      </c>
      <c r="K174" s="13" t="str">
        <f>IF(LEN($B174)&gt;0,VLOOKUP($C174,'Saisie CLASSEMENT'!$C$8:$H$252,6,FALSE),"")</f>
        <v/>
      </c>
      <c r="L174" s="14" t="str">
        <f>'Edition Class Cat Age'!J174</f>
        <v/>
      </c>
    </row>
    <row r="175" spans="1:12" hidden="1">
      <c r="A175">
        <f t="shared" si="2"/>
        <v>0</v>
      </c>
      <c r="B175" s="11" t="str">
        <f>'Edition Class Cat Age'!B175</f>
        <v/>
      </c>
      <c r="C175" s="11">
        <f>'Edition Class Cat Age'!D175</f>
        <v>0</v>
      </c>
      <c r="D175" s="61" t="str">
        <f>IF(LEN($B175)&gt;0,VLOOKUP($C175,Engagés!$C$10:$G$250,4,FALSE),"")</f>
        <v/>
      </c>
      <c r="E175" s="61" t="str">
        <f>IF(LEN($B175)&gt;0,VLOOKUP($C175,Engagés!$C$10:$G$250,5,FALSE),"")</f>
        <v/>
      </c>
      <c r="F175" s="12" t="str">
        <f>IF(LEN($B175)&gt;0,VLOOKUP($C175,Engagés!$C$10:$K$250,6,FALSE),"")</f>
        <v/>
      </c>
      <c r="G175" s="12" t="str">
        <f>IF(LEN($B175)&gt;0,VLOOKUP($C175,Engagés!$C$10:$K$250,7,FALSE),"")</f>
        <v/>
      </c>
      <c r="H175" s="12" t="str">
        <f>IF(LEN($B175)&gt;0,VLOOKUP($C175,Engagés!$C$10:$K$250,8,FALSE),"")</f>
        <v/>
      </c>
      <c r="I175" s="12" t="str">
        <f>IF(LEN($B175)&gt;0,VLOOKUP($C175,Engagés!$C$10:$K$250,9,FALSE),"")</f>
        <v/>
      </c>
      <c r="J175" s="12" t="str">
        <f>IF(LEN($B175)&gt;0,VLOOKUP($C175,Engagés!$C$10:$N$250,11,FALSE),"")</f>
        <v/>
      </c>
      <c r="K175" s="13" t="str">
        <f>IF(LEN($B175)&gt;0,VLOOKUP($C175,'Saisie CLASSEMENT'!$C$8:$H$252,6,FALSE),"")</f>
        <v/>
      </c>
      <c r="L175" s="14" t="str">
        <f>'Edition Class Cat Age'!J175</f>
        <v/>
      </c>
    </row>
    <row r="176" spans="1:12" hidden="1">
      <c r="A176">
        <f t="shared" si="2"/>
        <v>0</v>
      </c>
      <c r="B176" s="11" t="str">
        <f>'Edition Class Cat Age'!B176</f>
        <v/>
      </c>
      <c r="C176" s="11">
        <f>'Edition Class Cat Age'!D176</f>
        <v>0</v>
      </c>
      <c r="D176" s="61" t="str">
        <f>IF(LEN($B176)&gt;0,VLOOKUP($C176,Engagés!$C$10:$G$250,4,FALSE),"")</f>
        <v/>
      </c>
      <c r="E176" s="61" t="str">
        <f>IF(LEN($B176)&gt;0,VLOOKUP($C176,Engagés!$C$10:$G$250,5,FALSE),"")</f>
        <v/>
      </c>
      <c r="F176" s="12" t="str">
        <f>IF(LEN($B176)&gt;0,VLOOKUP($C176,Engagés!$C$10:$K$250,6,FALSE),"")</f>
        <v/>
      </c>
      <c r="G176" s="12" t="str">
        <f>IF(LEN($B176)&gt;0,VLOOKUP($C176,Engagés!$C$10:$K$250,7,FALSE),"")</f>
        <v/>
      </c>
      <c r="H176" s="12" t="str">
        <f>IF(LEN($B176)&gt;0,VLOOKUP($C176,Engagés!$C$10:$K$250,8,FALSE),"")</f>
        <v/>
      </c>
      <c r="I176" s="12" t="str">
        <f>IF(LEN($B176)&gt;0,VLOOKUP($C176,Engagés!$C$10:$K$250,9,FALSE),"")</f>
        <v/>
      </c>
      <c r="J176" s="12" t="str">
        <f>IF(LEN($B176)&gt;0,VLOOKUP($C176,Engagés!$C$10:$N$250,11,FALSE),"")</f>
        <v/>
      </c>
      <c r="K176" s="13" t="str">
        <f>IF(LEN($B176)&gt;0,VLOOKUP($C176,'Saisie CLASSEMENT'!$C$8:$H$252,6,FALSE),"")</f>
        <v/>
      </c>
      <c r="L176" s="14" t="str">
        <f>'Edition Class Cat Age'!J176</f>
        <v/>
      </c>
    </row>
    <row r="177" spans="1:12" hidden="1">
      <c r="A177">
        <f t="shared" si="2"/>
        <v>0</v>
      </c>
      <c r="B177" s="11" t="str">
        <f>'Edition Class Cat Age'!B177</f>
        <v/>
      </c>
      <c r="C177" s="11">
        <f>'Edition Class Cat Age'!D177</f>
        <v>0</v>
      </c>
      <c r="D177" s="61" t="str">
        <f>IF(LEN($B177)&gt;0,VLOOKUP($C177,Engagés!$C$10:$G$250,4,FALSE),"")</f>
        <v/>
      </c>
      <c r="E177" s="61" t="str">
        <f>IF(LEN($B177)&gt;0,VLOOKUP($C177,Engagés!$C$10:$G$250,5,FALSE),"")</f>
        <v/>
      </c>
      <c r="F177" s="12" t="str">
        <f>IF(LEN($B177)&gt;0,VLOOKUP($C177,Engagés!$C$10:$K$250,6,FALSE),"")</f>
        <v/>
      </c>
      <c r="G177" s="12" t="str">
        <f>IF(LEN($B177)&gt;0,VLOOKUP($C177,Engagés!$C$10:$K$250,7,FALSE),"")</f>
        <v/>
      </c>
      <c r="H177" s="12" t="str">
        <f>IF(LEN($B177)&gt;0,VLOOKUP($C177,Engagés!$C$10:$K$250,8,FALSE),"")</f>
        <v/>
      </c>
      <c r="I177" s="12" t="str">
        <f>IF(LEN($B177)&gt;0,VLOOKUP($C177,Engagés!$C$10:$K$250,9,FALSE),"")</f>
        <v/>
      </c>
      <c r="J177" s="12" t="str">
        <f>IF(LEN($B177)&gt;0,VLOOKUP($C177,Engagés!$C$10:$N$250,11,FALSE),"")</f>
        <v/>
      </c>
      <c r="K177" s="13" t="str">
        <f>IF(LEN($B177)&gt;0,VLOOKUP($C177,'Saisie CLASSEMENT'!$C$8:$H$252,6,FALSE),"")</f>
        <v/>
      </c>
      <c r="L177" s="14" t="str">
        <f>'Edition Class Cat Age'!J177</f>
        <v/>
      </c>
    </row>
    <row r="178" spans="1:12" hidden="1">
      <c r="A178">
        <f t="shared" si="2"/>
        <v>0</v>
      </c>
      <c r="B178" s="11" t="str">
        <f>'Edition Class Cat Age'!B178</f>
        <v/>
      </c>
      <c r="C178" s="11">
        <f>'Edition Class Cat Age'!D178</f>
        <v>0</v>
      </c>
      <c r="D178" s="61" t="str">
        <f>IF(LEN($B178)&gt;0,VLOOKUP($C178,Engagés!$C$10:$G$250,4,FALSE),"")</f>
        <v/>
      </c>
      <c r="E178" s="61" t="str">
        <f>IF(LEN($B178)&gt;0,VLOOKUP($C178,Engagés!$C$10:$G$250,5,FALSE),"")</f>
        <v/>
      </c>
      <c r="F178" s="12" t="str">
        <f>IF(LEN($B178)&gt;0,VLOOKUP($C178,Engagés!$C$10:$K$250,6,FALSE),"")</f>
        <v/>
      </c>
      <c r="G178" s="12" t="str">
        <f>IF(LEN($B178)&gt;0,VLOOKUP($C178,Engagés!$C$10:$K$250,7,FALSE),"")</f>
        <v/>
      </c>
      <c r="H178" s="12" t="str">
        <f>IF(LEN($B178)&gt;0,VLOOKUP($C178,Engagés!$C$10:$K$250,8,FALSE),"")</f>
        <v/>
      </c>
      <c r="I178" s="12" t="str">
        <f>IF(LEN($B178)&gt;0,VLOOKUP($C178,Engagés!$C$10:$K$250,9,FALSE),"")</f>
        <v/>
      </c>
      <c r="J178" s="12" t="str">
        <f>IF(LEN($B178)&gt;0,VLOOKUP($C178,Engagés!$C$10:$N$250,11,FALSE),"")</f>
        <v/>
      </c>
      <c r="K178" s="13" t="str">
        <f>IF(LEN($B178)&gt;0,VLOOKUP($C178,'Saisie CLASSEMENT'!$C$8:$H$252,6,FALSE),"")</f>
        <v/>
      </c>
      <c r="L178" s="14" t="str">
        <f>'Edition Class Cat Age'!J178</f>
        <v/>
      </c>
    </row>
    <row r="179" spans="1:12" hidden="1">
      <c r="A179">
        <f t="shared" si="2"/>
        <v>0</v>
      </c>
      <c r="B179" s="11" t="str">
        <f>'Edition Class Cat Age'!B179</f>
        <v/>
      </c>
      <c r="C179" s="11">
        <f>'Edition Class Cat Age'!D179</f>
        <v>0</v>
      </c>
      <c r="D179" s="61" t="str">
        <f>IF(LEN($B179)&gt;0,VLOOKUP($C179,Engagés!$C$10:$G$250,4,FALSE),"")</f>
        <v/>
      </c>
      <c r="E179" s="61" t="str">
        <f>IF(LEN($B179)&gt;0,VLOOKUP($C179,Engagés!$C$10:$G$250,5,FALSE),"")</f>
        <v/>
      </c>
      <c r="F179" s="12" t="str">
        <f>IF(LEN($B179)&gt;0,VLOOKUP($C179,Engagés!$C$10:$K$250,6,FALSE),"")</f>
        <v/>
      </c>
      <c r="G179" s="12" t="str">
        <f>IF(LEN($B179)&gt;0,VLOOKUP($C179,Engagés!$C$10:$K$250,7,FALSE),"")</f>
        <v/>
      </c>
      <c r="H179" s="12" t="str">
        <f>IF(LEN($B179)&gt;0,VLOOKUP($C179,Engagés!$C$10:$K$250,8,FALSE),"")</f>
        <v/>
      </c>
      <c r="I179" s="12" t="str">
        <f>IF(LEN($B179)&gt;0,VLOOKUP($C179,Engagés!$C$10:$K$250,9,FALSE),"")</f>
        <v/>
      </c>
      <c r="J179" s="12" t="str">
        <f>IF(LEN($B179)&gt;0,VLOOKUP($C179,Engagés!$C$10:$N$250,11,FALSE),"")</f>
        <v/>
      </c>
      <c r="K179" s="13" t="str">
        <f>IF(LEN($B179)&gt;0,VLOOKUP($C179,'Saisie CLASSEMENT'!$C$8:$H$252,6,FALSE),"")</f>
        <v/>
      </c>
      <c r="L179" s="14" t="str">
        <f>'Edition Class Cat Age'!J179</f>
        <v/>
      </c>
    </row>
    <row r="180" spans="1:12" hidden="1">
      <c r="A180">
        <f t="shared" si="2"/>
        <v>0</v>
      </c>
      <c r="B180" s="11" t="str">
        <f>'Edition Class Cat Age'!B180</f>
        <v/>
      </c>
      <c r="C180" s="11">
        <f>'Edition Class Cat Age'!D180</f>
        <v>0</v>
      </c>
      <c r="D180" s="61" t="str">
        <f>IF(LEN($B180)&gt;0,VLOOKUP($C180,Engagés!$C$10:$G$250,4,FALSE),"")</f>
        <v/>
      </c>
      <c r="E180" s="61" t="str">
        <f>IF(LEN($B180)&gt;0,VLOOKUP($C180,Engagés!$C$10:$G$250,5,FALSE),"")</f>
        <v/>
      </c>
      <c r="F180" s="12" t="str">
        <f>IF(LEN($B180)&gt;0,VLOOKUP($C180,Engagés!$C$10:$K$250,6,FALSE),"")</f>
        <v/>
      </c>
      <c r="G180" s="12" t="str">
        <f>IF(LEN($B180)&gt;0,VLOOKUP($C180,Engagés!$C$10:$K$250,7,FALSE),"")</f>
        <v/>
      </c>
      <c r="H180" s="12" t="str">
        <f>IF(LEN($B180)&gt;0,VLOOKUP($C180,Engagés!$C$10:$K$250,8,FALSE),"")</f>
        <v/>
      </c>
      <c r="I180" s="12" t="str">
        <f>IF(LEN($B180)&gt;0,VLOOKUP($C180,Engagés!$C$10:$K$250,9,FALSE),"")</f>
        <v/>
      </c>
      <c r="J180" s="12" t="str">
        <f>IF(LEN($B180)&gt;0,VLOOKUP($C180,Engagés!$C$10:$N$250,11,FALSE),"")</f>
        <v/>
      </c>
      <c r="K180" s="13" t="str">
        <f>IF(LEN($B180)&gt;0,VLOOKUP($C180,'Saisie CLASSEMENT'!$C$8:$H$252,6,FALSE),"")</f>
        <v/>
      </c>
      <c r="L180" s="14" t="str">
        <f>'Edition Class Cat Age'!J180</f>
        <v/>
      </c>
    </row>
    <row r="181" spans="1:12" hidden="1">
      <c r="A181">
        <f t="shared" si="2"/>
        <v>0</v>
      </c>
      <c r="B181" s="11" t="str">
        <f>'Edition Class Cat Age'!B181</f>
        <v/>
      </c>
      <c r="C181" s="11">
        <f>'Edition Class Cat Age'!D181</f>
        <v>0</v>
      </c>
      <c r="D181" s="61" t="str">
        <f>IF(LEN($B181)&gt;0,VLOOKUP($C181,Engagés!$C$10:$G$250,4,FALSE),"")</f>
        <v/>
      </c>
      <c r="E181" s="61" t="str">
        <f>IF(LEN($B181)&gt;0,VLOOKUP($C181,Engagés!$C$10:$G$250,5,FALSE),"")</f>
        <v/>
      </c>
      <c r="F181" s="12" t="str">
        <f>IF(LEN($B181)&gt;0,VLOOKUP($C181,Engagés!$C$10:$K$250,6,FALSE),"")</f>
        <v/>
      </c>
      <c r="G181" s="12" t="str">
        <f>IF(LEN($B181)&gt;0,VLOOKUP($C181,Engagés!$C$10:$K$250,7,FALSE),"")</f>
        <v/>
      </c>
      <c r="H181" s="12" t="str">
        <f>IF(LEN($B181)&gt;0,VLOOKUP($C181,Engagés!$C$10:$K$250,8,FALSE),"")</f>
        <v/>
      </c>
      <c r="I181" s="12" t="str">
        <f>IF(LEN($B181)&gt;0,VLOOKUP($C181,Engagés!$C$10:$K$250,9,FALSE),"")</f>
        <v/>
      </c>
      <c r="J181" s="12" t="str">
        <f>IF(LEN($B181)&gt;0,VLOOKUP($C181,Engagés!$C$10:$N$250,11,FALSE),"")</f>
        <v/>
      </c>
      <c r="K181" s="13" t="str">
        <f>IF(LEN($B181)&gt;0,VLOOKUP($C181,'Saisie CLASSEMENT'!$C$8:$H$252,6,FALSE),"")</f>
        <v/>
      </c>
      <c r="L181" s="14" t="str">
        <f>'Edition Class Cat Age'!J181</f>
        <v/>
      </c>
    </row>
    <row r="182" spans="1:12" hidden="1">
      <c r="A182">
        <f t="shared" si="2"/>
        <v>0</v>
      </c>
      <c r="B182" s="11" t="str">
        <f>'Edition Class Cat Age'!B182</f>
        <v/>
      </c>
      <c r="C182" s="11">
        <f>'Edition Class Cat Age'!D182</f>
        <v>0</v>
      </c>
      <c r="D182" s="61" t="str">
        <f>IF(LEN($B182)&gt;0,VLOOKUP($C182,Engagés!$C$10:$G$250,4,FALSE),"")</f>
        <v/>
      </c>
      <c r="E182" s="61" t="str">
        <f>IF(LEN($B182)&gt;0,VLOOKUP($C182,Engagés!$C$10:$G$250,5,FALSE),"")</f>
        <v/>
      </c>
      <c r="F182" s="12" t="str">
        <f>IF(LEN($B182)&gt;0,VLOOKUP($C182,Engagés!$C$10:$K$250,6,FALSE),"")</f>
        <v/>
      </c>
      <c r="G182" s="12" t="str">
        <f>IF(LEN($B182)&gt;0,VLOOKUP($C182,Engagés!$C$10:$K$250,7,FALSE),"")</f>
        <v/>
      </c>
      <c r="H182" s="12" t="str">
        <f>IF(LEN($B182)&gt;0,VLOOKUP($C182,Engagés!$C$10:$K$250,8,FALSE),"")</f>
        <v/>
      </c>
      <c r="I182" s="12" t="str">
        <f>IF(LEN($B182)&gt;0,VLOOKUP($C182,Engagés!$C$10:$K$250,9,FALSE),"")</f>
        <v/>
      </c>
      <c r="J182" s="12" t="str">
        <f>IF(LEN($B182)&gt;0,VLOOKUP($C182,Engagés!$C$10:$N$250,11,FALSE),"")</f>
        <v/>
      </c>
      <c r="K182" s="13" t="str">
        <f>IF(LEN($B182)&gt;0,VLOOKUP($C182,'Saisie CLASSEMENT'!$C$8:$H$252,6,FALSE),"")</f>
        <v/>
      </c>
      <c r="L182" s="14" t="str">
        <f>'Edition Class Cat Age'!J182</f>
        <v/>
      </c>
    </row>
    <row r="183" spans="1:12" hidden="1">
      <c r="A183">
        <f t="shared" si="2"/>
        <v>0</v>
      </c>
      <c r="B183" s="11" t="str">
        <f>'Edition Class Cat Age'!B183</f>
        <v/>
      </c>
      <c r="C183" s="11">
        <f>'Edition Class Cat Age'!D183</f>
        <v>0</v>
      </c>
      <c r="D183" s="61" t="str">
        <f>IF(LEN($B183)&gt;0,VLOOKUP($C183,Engagés!$C$10:$G$250,4,FALSE),"")</f>
        <v/>
      </c>
      <c r="E183" s="61" t="str">
        <f>IF(LEN($B183)&gt;0,VLOOKUP($C183,Engagés!$C$10:$G$250,5,FALSE),"")</f>
        <v/>
      </c>
      <c r="F183" s="12" t="str">
        <f>IF(LEN($B183)&gt;0,VLOOKUP($C183,Engagés!$C$10:$K$250,6,FALSE),"")</f>
        <v/>
      </c>
      <c r="G183" s="12" t="str">
        <f>IF(LEN($B183)&gt;0,VLOOKUP($C183,Engagés!$C$10:$K$250,7,FALSE),"")</f>
        <v/>
      </c>
      <c r="H183" s="12" t="str">
        <f>IF(LEN($B183)&gt;0,VLOOKUP($C183,Engagés!$C$10:$K$250,8,FALSE),"")</f>
        <v/>
      </c>
      <c r="I183" s="12" t="str">
        <f>IF(LEN($B183)&gt;0,VLOOKUP($C183,Engagés!$C$10:$K$250,9,FALSE),"")</f>
        <v/>
      </c>
      <c r="J183" s="12" t="str">
        <f>IF(LEN($B183)&gt;0,VLOOKUP($C183,Engagés!$C$10:$N$250,11,FALSE),"")</f>
        <v/>
      </c>
      <c r="K183" s="13" t="str">
        <f>IF(LEN($B183)&gt;0,VLOOKUP($C183,'Saisie CLASSEMENT'!$C$8:$H$252,6,FALSE),"")</f>
        <v/>
      </c>
      <c r="L183" s="14" t="str">
        <f>'Edition Class Cat Age'!J183</f>
        <v/>
      </c>
    </row>
    <row r="184" spans="1:12" hidden="1">
      <c r="A184">
        <f t="shared" si="2"/>
        <v>0</v>
      </c>
      <c r="B184" s="11" t="str">
        <f>'Edition Class Cat Age'!B184</f>
        <v/>
      </c>
      <c r="C184" s="11">
        <f>'Edition Class Cat Age'!D184</f>
        <v>0</v>
      </c>
      <c r="D184" s="61" t="str">
        <f>IF(LEN($B184)&gt;0,VLOOKUP($C184,Engagés!$C$10:$G$250,4,FALSE),"")</f>
        <v/>
      </c>
      <c r="E184" s="61" t="str">
        <f>IF(LEN($B184)&gt;0,VLOOKUP($C184,Engagés!$C$10:$G$250,5,FALSE),"")</f>
        <v/>
      </c>
      <c r="F184" s="12" t="str">
        <f>IF(LEN($B184)&gt;0,VLOOKUP($C184,Engagés!$C$10:$K$250,6,FALSE),"")</f>
        <v/>
      </c>
      <c r="G184" s="12" t="str">
        <f>IF(LEN($B184)&gt;0,VLOOKUP($C184,Engagés!$C$10:$K$250,7,FALSE),"")</f>
        <v/>
      </c>
      <c r="H184" s="12" t="str">
        <f>IF(LEN($B184)&gt;0,VLOOKUP($C184,Engagés!$C$10:$K$250,8,FALSE),"")</f>
        <v/>
      </c>
      <c r="I184" s="12" t="str">
        <f>IF(LEN($B184)&gt;0,VLOOKUP($C184,Engagés!$C$10:$K$250,9,FALSE),"")</f>
        <v/>
      </c>
      <c r="J184" s="12" t="str">
        <f>IF(LEN($B184)&gt;0,VLOOKUP($C184,Engagés!$C$10:$N$250,11,FALSE),"")</f>
        <v/>
      </c>
      <c r="K184" s="13" t="str">
        <f>IF(LEN($B184)&gt;0,VLOOKUP($C184,'Saisie CLASSEMENT'!$C$8:$H$252,6,FALSE),"")</f>
        <v/>
      </c>
      <c r="L184" s="14" t="str">
        <f>'Edition Class Cat Age'!J184</f>
        <v/>
      </c>
    </row>
    <row r="185" spans="1:12" hidden="1">
      <c r="A185">
        <f t="shared" si="2"/>
        <v>0</v>
      </c>
      <c r="B185" s="11" t="str">
        <f>'Edition Class Cat Age'!B185</f>
        <v/>
      </c>
      <c r="C185" s="11">
        <f>'Edition Class Cat Age'!D185</f>
        <v>0</v>
      </c>
      <c r="D185" s="61" t="str">
        <f>IF(LEN($B185)&gt;0,VLOOKUP($C185,Engagés!$C$10:$G$250,4,FALSE),"")</f>
        <v/>
      </c>
      <c r="E185" s="61" t="str">
        <f>IF(LEN($B185)&gt;0,VLOOKUP($C185,Engagés!$C$10:$G$250,5,FALSE),"")</f>
        <v/>
      </c>
      <c r="F185" s="12" t="str">
        <f>IF(LEN($B185)&gt;0,VLOOKUP($C185,Engagés!$C$10:$K$250,6,FALSE),"")</f>
        <v/>
      </c>
      <c r="G185" s="12" t="str">
        <f>IF(LEN($B185)&gt;0,VLOOKUP($C185,Engagés!$C$10:$K$250,7,FALSE),"")</f>
        <v/>
      </c>
      <c r="H185" s="12" t="str">
        <f>IF(LEN($B185)&gt;0,VLOOKUP($C185,Engagés!$C$10:$K$250,8,FALSE),"")</f>
        <v/>
      </c>
      <c r="I185" s="12" t="str">
        <f>IF(LEN($B185)&gt;0,VLOOKUP($C185,Engagés!$C$10:$K$250,9,FALSE),"")</f>
        <v/>
      </c>
      <c r="J185" s="12" t="str">
        <f>IF(LEN($B185)&gt;0,VLOOKUP($C185,Engagés!$C$10:$N$250,11,FALSE),"")</f>
        <v/>
      </c>
      <c r="K185" s="13" t="str">
        <f>IF(LEN($B185)&gt;0,VLOOKUP($C185,'Saisie CLASSEMENT'!$C$8:$H$252,6,FALSE),"")</f>
        <v/>
      </c>
      <c r="L185" s="14" t="str">
        <f>'Edition Class Cat Age'!J185</f>
        <v/>
      </c>
    </row>
    <row r="186" spans="1:12" hidden="1">
      <c r="A186">
        <f t="shared" si="2"/>
        <v>0</v>
      </c>
      <c r="B186" s="11" t="str">
        <f>'Edition Class Cat Age'!B186</f>
        <v/>
      </c>
      <c r="C186" s="11">
        <f>'Edition Class Cat Age'!D186</f>
        <v>0</v>
      </c>
      <c r="D186" s="61" t="str">
        <f>IF(LEN($B186)&gt;0,VLOOKUP($C186,Engagés!$C$10:$G$250,4,FALSE),"")</f>
        <v/>
      </c>
      <c r="E186" s="61" t="str">
        <f>IF(LEN($B186)&gt;0,VLOOKUP($C186,Engagés!$C$10:$G$250,5,FALSE),"")</f>
        <v/>
      </c>
      <c r="F186" s="12" t="str">
        <f>IF(LEN($B186)&gt;0,VLOOKUP($C186,Engagés!$C$10:$K$250,6,FALSE),"")</f>
        <v/>
      </c>
      <c r="G186" s="12" t="str">
        <f>IF(LEN($B186)&gt;0,VLOOKUP($C186,Engagés!$C$10:$K$250,7,FALSE),"")</f>
        <v/>
      </c>
      <c r="H186" s="12" t="str">
        <f>IF(LEN($B186)&gt;0,VLOOKUP($C186,Engagés!$C$10:$K$250,8,FALSE),"")</f>
        <v/>
      </c>
      <c r="I186" s="12" t="str">
        <f>IF(LEN($B186)&gt;0,VLOOKUP($C186,Engagés!$C$10:$K$250,9,FALSE),"")</f>
        <v/>
      </c>
      <c r="J186" s="12" t="str">
        <f>IF(LEN($B186)&gt;0,VLOOKUP($C186,Engagés!$C$10:$N$250,11,FALSE),"")</f>
        <v/>
      </c>
      <c r="K186" s="13" t="str">
        <f>IF(LEN($B186)&gt;0,VLOOKUP($C186,'Saisie CLASSEMENT'!$C$8:$H$252,6,FALSE),"")</f>
        <v/>
      </c>
      <c r="L186" s="14" t="str">
        <f>'Edition Class Cat Age'!J186</f>
        <v/>
      </c>
    </row>
    <row r="187" spans="1:12" hidden="1">
      <c r="A187">
        <f t="shared" si="2"/>
        <v>0</v>
      </c>
      <c r="B187" s="11" t="str">
        <f>'Edition Class Cat Age'!B187</f>
        <v/>
      </c>
      <c r="C187" s="11">
        <f>'Edition Class Cat Age'!D187</f>
        <v>0</v>
      </c>
      <c r="D187" s="61" t="str">
        <f>IF(LEN($B187)&gt;0,VLOOKUP($C187,Engagés!$C$10:$G$250,4,FALSE),"")</f>
        <v/>
      </c>
      <c r="E187" s="61" t="str">
        <f>IF(LEN($B187)&gt;0,VLOOKUP($C187,Engagés!$C$10:$G$250,5,FALSE),"")</f>
        <v/>
      </c>
      <c r="F187" s="12" t="str">
        <f>IF(LEN($B187)&gt;0,VLOOKUP($C187,Engagés!$C$10:$K$250,6,FALSE),"")</f>
        <v/>
      </c>
      <c r="G187" s="12" t="str">
        <f>IF(LEN($B187)&gt;0,VLOOKUP($C187,Engagés!$C$10:$K$250,7,FALSE),"")</f>
        <v/>
      </c>
      <c r="H187" s="12" t="str">
        <f>IF(LEN($B187)&gt;0,VLOOKUP($C187,Engagés!$C$10:$K$250,8,FALSE),"")</f>
        <v/>
      </c>
      <c r="I187" s="12" t="str">
        <f>IF(LEN($B187)&gt;0,VLOOKUP($C187,Engagés!$C$10:$K$250,9,FALSE),"")</f>
        <v/>
      </c>
      <c r="J187" s="12" t="str">
        <f>IF(LEN($B187)&gt;0,VLOOKUP($C187,Engagés!$C$10:$N$250,11,FALSE),"")</f>
        <v/>
      </c>
      <c r="K187" s="13" t="str">
        <f>IF(LEN($B187)&gt;0,VLOOKUP($C187,'Saisie CLASSEMENT'!$C$8:$H$252,6,FALSE),"")</f>
        <v/>
      </c>
      <c r="L187" s="14" t="str">
        <f>'Edition Class Cat Age'!J187</f>
        <v/>
      </c>
    </row>
    <row r="188" spans="1:12" hidden="1">
      <c r="A188">
        <f t="shared" si="2"/>
        <v>0</v>
      </c>
      <c r="B188" s="11" t="str">
        <f>'Edition Class Cat Age'!B188</f>
        <v/>
      </c>
      <c r="C188" s="11">
        <f>'Edition Class Cat Age'!D188</f>
        <v>0</v>
      </c>
      <c r="D188" s="61" t="str">
        <f>IF(LEN($B188)&gt;0,VLOOKUP($C188,Engagés!$C$10:$G$250,4,FALSE),"")</f>
        <v/>
      </c>
      <c r="E188" s="61" t="str">
        <f>IF(LEN($B188)&gt;0,VLOOKUP($C188,Engagés!$C$10:$G$250,5,FALSE),"")</f>
        <v/>
      </c>
      <c r="F188" s="12" t="str">
        <f>IF(LEN($B188)&gt;0,VLOOKUP($C188,Engagés!$C$10:$K$250,6,FALSE),"")</f>
        <v/>
      </c>
      <c r="G188" s="12" t="str">
        <f>IF(LEN($B188)&gt;0,VLOOKUP($C188,Engagés!$C$10:$K$250,7,FALSE),"")</f>
        <v/>
      </c>
      <c r="H188" s="12" t="str">
        <f>IF(LEN($B188)&gt;0,VLOOKUP($C188,Engagés!$C$10:$K$250,8,FALSE),"")</f>
        <v/>
      </c>
      <c r="I188" s="12" t="str">
        <f>IF(LEN($B188)&gt;0,VLOOKUP($C188,Engagés!$C$10:$K$250,9,FALSE),"")</f>
        <v/>
      </c>
      <c r="J188" s="12" t="str">
        <f>IF(LEN($B188)&gt;0,VLOOKUP($C188,Engagés!$C$10:$N$250,11,FALSE),"")</f>
        <v/>
      </c>
      <c r="K188" s="13" t="str">
        <f>IF(LEN($B188)&gt;0,VLOOKUP($C188,'Saisie CLASSEMENT'!$C$8:$H$252,6,FALSE),"")</f>
        <v/>
      </c>
      <c r="L188" s="14" t="str">
        <f>'Edition Class Cat Age'!J188</f>
        <v/>
      </c>
    </row>
    <row r="189" spans="1:12" hidden="1">
      <c r="A189">
        <f t="shared" si="2"/>
        <v>0</v>
      </c>
      <c r="B189" s="11" t="str">
        <f>'Edition Class Cat Age'!B189</f>
        <v/>
      </c>
      <c r="C189" s="11">
        <f>'Edition Class Cat Age'!D189</f>
        <v>0</v>
      </c>
      <c r="D189" s="61" t="str">
        <f>IF(LEN($B189)&gt;0,VLOOKUP($C189,Engagés!$C$10:$G$250,4,FALSE),"")</f>
        <v/>
      </c>
      <c r="E189" s="61" t="str">
        <f>IF(LEN($B189)&gt;0,VLOOKUP($C189,Engagés!$C$10:$G$250,5,FALSE),"")</f>
        <v/>
      </c>
      <c r="F189" s="12" t="str">
        <f>IF(LEN($B189)&gt;0,VLOOKUP($C189,Engagés!$C$10:$K$250,6,FALSE),"")</f>
        <v/>
      </c>
      <c r="G189" s="12" t="str">
        <f>IF(LEN($B189)&gt;0,VLOOKUP($C189,Engagés!$C$10:$K$250,7,FALSE),"")</f>
        <v/>
      </c>
      <c r="H189" s="12" t="str">
        <f>IF(LEN($B189)&gt;0,VLOOKUP($C189,Engagés!$C$10:$K$250,8,FALSE),"")</f>
        <v/>
      </c>
      <c r="I189" s="12" t="str">
        <f>IF(LEN($B189)&gt;0,VLOOKUP($C189,Engagés!$C$10:$K$250,9,FALSE),"")</f>
        <v/>
      </c>
      <c r="J189" s="12" t="str">
        <f>IF(LEN($B189)&gt;0,VLOOKUP($C189,Engagés!$C$10:$N$250,11,FALSE),"")</f>
        <v/>
      </c>
      <c r="K189" s="13" t="str">
        <f>IF(LEN($B189)&gt;0,VLOOKUP($C189,'Saisie CLASSEMENT'!$C$8:$H$252,6,FALSE),"")</f>
        <v/>
      </c>
      <c r="L189" s="14" t="str">
        <f>'Edition Class Cat Age'!J189</f>
        <v/>
      </c>
    </row>
    <row r="190" spans="1:12" hidden="1">
      <c r="A190">
        <f t="shared" si="2"/>
        <v>0</v>
      </c>
      <c r="B190" s="11" t="str">
        <f>'Edition Class Cat Age'!B190</f>
        <v/>
      </c>
      <c r="C190" s="11">
        <f>'Edition Class Cat Age'!D190</f>
        <v>0</v>
      </c>
      <c r="D190" s="61" t="str">
        <f>IF(LEN($B190)&gt;0,VLOOKUP($C190,Engagés!$C$10:$G$250,4,FALSE),"")</f>
        <v/>
      </c>
      <c r="E190" s="61" t="str">
        <f>IF(LEN($B190)&gt;0,VLOOKUP($C190,Engagés!$C$10:$G$250,5,FALSE),"")</f>
        <v/>
      </c>
      <c r="F190" s="12" t="str">
        <f>IF(LEN($B190)&gt;0,VLOOKUP($C190,Engagés!$C$10:$K$250,6,FALSE),"")</f>
        <v/>
      </c>
      <c r="G190" s="12" t="str">
        <f>IF(LEN($B190)&gt;0,VLOOKUP($C190,Engagés!$C$10:$K$250,7,FALSE),"")</f>
        <v/>
      </c>
      <c r="H190" s="12" t="str">
        <f>IF(LEN($B190)&gt;0,VLOOKUP($C190,Engagés!$C$10:$K$250,8,FALSE),"")</f>
        <v/>
      </c>
      <c r="I190" s="12" t="str">
        <f>IF(LEN($B190)&gt;0,VLOOKUP($C190,Engagés!$C$10:$K$250,9,FALSE),"")</f>
        <v/>
      </c>
      <c r="J190" s="12" t="str">
        <f>IF(LEN($B190)&gt;0,VLOOKUP($C190,Engagés!$C$10:$N$250,11,FALSE),"")</f>
        <v/>
      </c>
      <c r="K190" s="13" t="str">
        <f>IF(LEN($B190)&gt;0,VLOOKUP($C190,'Saisie CLASSEMENT'!$C$8:$H$252,6,FALSE),"")</f>
        <v/>
      </c>
      <c r="L190" s="14" t="str">
        <f>'Edition Class Cat Age'!J190</f>
        <v/>
      </c>
    </row>
    <row r="191" spans="1:12" hidden="1">
      <c r="A191">
        <f t="shared" si="2"/>
        <v>0</v>
      </c>
      <c r="B191" s="11" t="str">
        <f>'Edition Class Cat Age'!B191</f>
        <v/>
      </c>
      <c r="C191" s="11">
        <f>'Edition Class Cat Age'!D191</f>
        <v>0</v>
      </c>
      <c r="D191" s="61" t="str">
        <f>IF(LEN($B191)&gt;0,VLOOKUP($C191,Engagés!$C$10:$G$250,4,FALSE),"")</f>
        <v/>
      </c>
      <c r="E191" s="61" t="str">
        <f>IF(LEN($B191)&gt;0,VLOOKUP($C191,Engagés!$C$10:$G$250,5,FALSE),"")</f>
        <v/>
      </c>
      <c r="F191" s="12" t="str">
        <f>IF(LEN($B191)&gt;0,VLOOKUP($C191,Engagés!$C$10:$K$250,6,FALSE),"")</f>
        <v/>
      </c>
      <c r="G191" s="12" t="str">
        <f>IF(LEN($B191)&gt;0,VLOOKUP($C191,Engagés!$C$10:$K$250,7,FALSE),"")</f>
        <v/>
      </c>
      <c r="H191" s="12" t="str">
        <f>IF(LEN($B191)&gt;0,VLOOKUP($C191,Engagés!$C$10:$K$250,8,FALSE),"")</f>
        <v/>
      </c>
      <c r="I191" s="12" t="str">
        <f>IF(LEN($B191)&gt;0,VLOOKUP($C191,Engagés!$C$10:$K$250,9,FALSE),"")</f>
        <v/>
      </c>
      <c r="J191" s="12" t="str">
        <f>IF(LEN($B191)&gt;0,VLOOKUP($C191,Engagés!$C$10:$N$250,11,FALSE),"")</f>
        <v/>
      </c>
      <c r="K191" s="13" t="str">
        <f>IF(LEN($B191)&gt;0,VLOOKUP($C191,'Saisie CLASSEMENT'!$C$8:$H$252,6,FALSE),"")</f>
        <v/>
      </c>
      <c r="L191" s="14" t="str">
        <f>'Edition Class Cat Age'!J191</f>
        <v/>
      </c>
    </row>
    <row r="192" spans="1:12" hidden="1">
      <c r="A192">
        <f t="shared" si="2"/>
        <v>0</v>
      </c>
      <c r="B192" s="11" t="str">
        <f>'Edition Class Cat Age'!B192</f>
        <v/>
      </c>
      <c r="C192" s="11">
        <f>'Edition Class Cat Age'!D192</f>
        <v>0</v>
      </c>
      <c r="D192" s="61" t="str">
        <f>IF(LEN($B192)&gt;0,VLOOKUP($C192,Engagés!$C$10:$G$250,4,FALSE),"")</f>
        <v/>
      </c>
      <c r="E192" s="61" t="str">
        <f>IF(LEN($B192)&gt;0,VLOOKUP($C192,Engagés!$C$10:$G$250,5,FALSE),"")</f>
        <v/>
      </c>
      <c r="F192" s="12" t="str">
        <f>IF(LEN($B192)&gt;0,VLOOKUP($C192,Engagés!$C$10:$K$250,6,FALSE),"")</f>
        <v/>
      </c>
      <c r="G192" s="12" t="str">
        <f>IF(LEN($B192)&gt;0,VLOOKUP($C192,Engagés!$C$10:$K$250,7,FALSE),"")</f>
        <v/>
      </c>
      <c r="H192" s="12" t="str">
        <f>IF(LEN($B192)&gt;0,VLOOKUP($C192,Engagés!$C$10:$K$250,8,FALSE),"")</f>
        <v/>
      </c>
      <c r="I192" s="12" t="str">
        <f>IF(LEN($B192)&gt;0,VLOOKUP($C192,Engagés!$C$10:$K$250,9,FALSE),"")</f>
        <v/>
      </c>
      <c r="J192" s="12" t="str">
        <f>IF(LEN($B192)&gt;0,VLOOKUP($C192,Engagés!$C$10:$N$250,11,FALSE),"")</f>
        <v/>
      </c>
      <c r="K192" s="13" t="str">
        <f>IF(LEN($B192)&gt;0,VLOOKUP($C192,'Saisie CLASSEMENT'!$C$8:$H$252,6,FALSE),"")</f>
        <v/>
      </c>
      <c r="L192" s="14" t="str">
        <f>'Edition Class Cat Age'!J192</f>
        <v/>
      </c>
    </row>
    <row r="193" spans="1:12" hidden="1">
      <c r="A193">
        <f t="shared" si="2"/>
        <v>0</v>
      </c>
      <c r="B193" s="11" t="str">
        <f>'Edition Class Cat Age'!B193</f>
        <v/>
      </c>
      <c r="C193" s="11">
        <f>'Edition Class Cat Age'!D193</f>
        <v>0</v>
      </c>
      <c r="D193" s="61" t="str">
        <f>IF(LEN($B193)&gt;0,VLOOKUP($C193,Engagés!$C$10:$G$250,4,FALSE),"")</f>
        <v/>
      </c>
      <c r="E193" s="61" t="str">
        <f>IF(LEN($B193)&gt;0,VLOOKUP($C193,Engagés!$C$10:$G$250,5,FALSE),"")</f>
        <v/>
      </c>
      <c r="F193" s="12" t="str">
        <f>IF(LEN($B193)&gt;0,VLOOKUP($C193,Engagés!$C$10:$K$250,6,FALSE),"")</f>
        <v/>
      </c>
      <c r="G193" s="12" t="str">
        <f>IF(LEN($B193)&gt;0,VLOOKUP($C193,Engagés!$C$10:$K$250,7,FALSE),"")</f>
        <v/>
      </c>
      <c r="H193" s="12" t="str">
        <f>IF(LEN($B193)&gt;0,VLOOKUP($C193,Engagés!$C$10:$K$250,8,FALSE),"")</f>
        <v/>
      </c>
      <c r="I193" s="12" t="str">
        <f>IF(LEN($B193)&gt;0,VLOOKUP($C193,Engagés!$C$10:$K$250,9,FALSE),"")</f>
        <v/>
      </c>
      <c r="J193" s="12" t="str">
        <f>IF(LEN($B193)&gt;0,VLOOKUP($C193,Engagés!$C$10:$N$250,11,FALSE),"")</f>
        <v/>
      </c>
      <c r="K193" s="13" t="str">
        <f>IF(LEN($B193)&gt;0,VLOOKUP($C193,'Saisie CLASSEMENT'!$C$8:$H$252,6,FALSE),"")</f>
        <v/>
      </c>
      <c r="L193" s="14" t="str">
        <f>'Edition Class Cat Age'!J193</f>
        <v/>
      </c>
    </row>
    <row r="194" spans="1:12" hidden="1">
      <c r="A194">
        <f t="shared" si="2"/>
        <v>0</v>
      </c>
      <c r="B194" s="11" t="str">
        <f>'Edition Class Cat Age'!B194</f>
        <v/>
      </c>
      <c r="C194" s="11">
        <f>'Edition Class Cat Age'!D194</f>
        <v>0</v>
      </c>
      <c r="D194" s="61" t="str">
        <f>IF(LEN($B194)&gt;0,VLOOKUP($C194,Engagés!$C$10:$G$250,4,FALSE),"")</f>
        <v/>
      </c>
      <c r="E194" s="61" t="str">
        <f>IF(LEN($B194)&gt;0,VLOOKUP($C194,Engagés!$C$10:$G$250,5,FALSE),"")</f>
        <v/>
      </c>
      <c r="F194" s="12" t="str">
        <f>IF(LEN($B194)&gt;0,VLOOKUP($C194,Engagés!$C$10:$K$250,6,FALSE),"")</f>
        <v/>
      </c>
      <c r="G194" s="12" t="str">
        <f>IF(LEN($B194)&gt;0,VLOOKUP($C194,Engagés!$C$10:$K$250,7,FALSE),"")</f>
        <v/>
      </c>
      <c r="H194" s="12" t="str">
        <f>IF(LEN($B194)&gt;0,VLOOKUP($C194,Engagés!$C$10:$K$250,8,FALSE),"")</f>
        <v/>
      </c>
      <c r="I194" s="12" t="str">
        <f>IF(LEN($B194)&gt;0,VLOOKUP($C194,Engagés!$C$10:$K$250,9,FALSE),"")</f>
        <v/>
      </c>
      <c r="J194" s="12" t="str">
        <f>IF(LEN($B194)&gt;0,VLOOKUP($C194,Engagés!$C$10:$N$250,11,FALSE),"")</f>
        <v/>
      </c>
      <c r="K194" s="13" t="str">
        <f>IF(LEN($B194)&gt;0,VLOOKUP($C194,'Saisie CLASSEMENT'!$C$8:$H$252,6,FALSE),"")</f>
        <v/>
      </c>
      <c r="L194" s="14" t="str">
        <f>'Edition Class Cat Age'!J194</f>
        <v/>
      </c>
    </row>
    <row r="195" spans="1:12" hidden="1">
      <c r="A195">
        <f t="shared" si="2"/>
        <v>0</v>
      </c>
      <c r="B195" s="11" t="str">
        <f>'Edition Class Cat Age'!B195</f>
        <v/>
      </c>
      <c r="C195" s="11">
        <f>'Edition Class Cat Age'!D195</f>
        <v>0</v>
      </c>
      <c r="D195" s="61" t="str">
        <f>IF(LEN($B195)&gt;0,VLOOKUP($C195,Engagés!$C$10:$G$250,4,FALSE),"")</f>
        <v/>
      </c>
      <c r="E195" s="61" t="str">
        <f>IF(LEN($B195)&gt;0,VLOOKUP($C195,Engagés!$C$10:$G$250,5,FALSE),"")</f>
        <v/>
      </c>
      <c r="F195" s="12" t="str">
        <f>IF(LEN($B195)&gt;0,VLOOKUP($C195,Engagés!$C$10:$K$250,6,FALSE),"")</f>
        <v/>
      </c>
      <c r="G195" s="12" t="str">
        <f>IF(LEN($B195)&gt;0,VLOOKUP($C195,Engagés!$C$10:$K$250,7,FALSE),"")</f>
        <v/>
      </c>
      <c r="H195" s="12" t="str">
        <f>IF(LEN($B195)&gt;0,VLOOKUP($C195,Engagés!$C$10:$K$250,8,FALSE),"")</f>
        <v/>
      </c>
      <c r="I195" s="12" t="str">
        <f>IF(LEN($B195)&gt;0,VLOOKUP($C195,Engagés!$C$10:$K$250,9,FALSE),"")</f>
        <v/>
      </c>
      <c r="J195" s="12" t="str">
        <f>IF(LEN($B195)&gt;0,VLOOKUP($C195,Engagés!$C$10:$N$250,11,FALSE),"")</f>
        <v/>
      </c>
      <c r="K195" s="13" t="str">
        <f>IF(LEN($B195)&gt;0,VLOOKUP($C195,'Saisie CLASSEMENT'!$C$8:$H$252,6,FALSE),"")</f>
        <v/>
      </c>
      <c r="L195" s="14" t="str">
        <f>'Edition Class Cat Age'!J195</f>
        <v/>
      </c>
    </row>
    <row r="196" spans="1:12" hidden="1">
      <c r="A196">
        <f t="shared" si="2"/>
        <v>0</v>
      </c>
      <c r="B196" s="11" t="str">
        <f>'Edition Class Cat Age'!B196</f>
        <v/>
      </c>
      <c r="C196" s="11">
        <f>'Edition Class Cat Age'!D196</f>
        <v>0</v>
      </c>
      <c r="D196" s="61" t="str">
        <f>IF(LEN($B196)&gt;0,VLOOKUP($C196,Engagés!$C$10:$G$250,4,FALSE),"")</f>
        <v/>
      </c>
      <c r="E196" s="61" t="str">
        <f>IF(LEN($B196)&gt;0,VLOOKUP($C196,Engagés!$C$10:$G$250,5,FALSE),"")</f>
        <v/>
      </c>
      <c r="F196" s="12" t="str">
        <f>IF(LEN($B196)&gt;0,VLOOKUP($C196,Engagés!$C$10:$K$250,6,FALSE),"")</f>
        <v/>
      </c>
      <c r="G196" s="12" t="str">
        <f>IF(LEN($B196)&gt;0,VLOOKUP($C196,Engagés!$C$10:$K$250,7,FALSE),"")</f>
        <v/>
      </c>
      <c r="H196" s="12" t="str">
        <f>IF(LEN($B196)&gt;0,VLOOKUP($C196,Engagés!$C$10:$K$250,8,FALSE),"")</f>
        <v/>
      </c>
      <c r="I196" s="12" t="str">
        <f>IF(LEN($B196)&gt;0,VLOOKUP($C196,Engagés!$C$10:$K$250,9,FALSE),"")</f>
        <v/>
      </c>
      <c r="J196" s="12" t="str">
        <f>IF(LEN($B196)&gt;0,VLOOKUP($C196,Engagés!$C$10:$N$250,11,FALSE),"")</f>
        <v/>
      </c>
      <c r="K196" s="13" t="str">
        <f>IF(LEN($B196)&gt;0,VLOOKUP($C196,'Saisie CLASSEMENT'!$C$8:$H$252,6,FALSE),"")</f>
        <v/>
      </c>
      <c r="L196" s="14" t="str">
        <f>'Edition Class Cat Age'!J196</f>
        <v/>
      </c>
    </row>
    <row r="197" spans="1:12" hidden="1">
      <c r="A197">
        <f t="shared" si="2"/>
        <v>0</v>
      </c>
      <c r="B197" s="11" t="str">
        <f>'Edition Class Cat Age'!B197</f>
        <v/>
      </c>
      <c r="C197" s="11">
        <f>'Edition Class Cat Age'!D197</f>
        <v>0</v>
      </c>
      <c r="D197" s="61" t="str">
        <f>IF(LEN($B197)&gt;0,VLOOKUP($C197,Engagés!$C$10:$G$250,4,FALSE),"")</f>
        <v/>
      </c>
      <c r="E197" s="61" t="str">
        <f>IF(LEN($B197)&gt;0,VLOOKUP($C197,Engagés!$C$10:$G$250,5,FALSE),"")</f>
        <v/>
      </c>
      <c r="F197" s="12" t="str">
        <f>IF(LEN($B197)&gt;0,VLOOKUP($C197,Engagés!$C$10:$K$250,6,FALSE),"")</f>
        <v/>
      </c>
      <c r="G197" s="12" t="str">
        <f>IF(LEN($B197)&gt;0,VLOOKUP($C197,Engagés!$C$10:$K$250,7,FALSE),"")</f>
        <v/>
      </c>
      <c r="H197" s="12" t="str">
        <f>IF(LEN($B197)&gt;0,VLOOKUP($C197,Engagés!$C$10:$K$250,8,FALSE),"")</f>
        <v/>
      </c>
      <c r="I197" s="12" t="str">
        <f>IF(LEN($B197)&gt;0,VLOOKUP($C197,Engagés!$C$10:$K$250,9,FALSE),"")</f>
        <v/>
      </c>
      <c r="J197" s="12" t="str">
        <f>IF(LEN($B197)&gt;0,VLOOKUP($C197,Engagés!$C$10:$N$250,11,FALSE),"")</f>
        <v/>
      </c>
      <c r="K197" s="13" t="str">
        <f>IF(LEN($B197)&gt;0,VLOOKUP($C197,'Saisie CLASSEMENT'!$C$8:$H$252,6,FALSE),"")</f>
        <v/>
      </c>
      <c r="L197" s="14" t="str">
        <f>'Edition Class Cat Age'!J197</f>
        <v/>
      </c>
    </row>
    <row r="198" spans="1:12" hidden="1">
      <c r="A198">
        <f t="shared" si="2"/>
        <v>0</v>
      </c>
      <c r="B198" s="11" t="str">
        <f>'Edition Class Cat Age'!B198</f>
        <v/>
      </c>
      <c r="C198" s="11">
        <f>'Edition Class Cat Age'!D198</f>
        <v>0</v>
      </c>
      <c r="D198" s="61" t="str">
        <f>IF(LEN($B198)&gt;0,VLOOKUP($C198,Engagés!$C$10:$G$250,4,FALSE),"")</f>
        <v/>
      </c>
      <c r="E198" s="61" t="str">
        <f>IF(LEN($B198)&gt;0,VLOOKUP($C198,Engagés!$C$10:$G$250,5,FALSE),"")</f>
        <v/>
      </c>
      <c r="F198" s="12" t="str">
        <f>IF(LEN($B198)&gt;0,VLOOKUP($C198,Engagés!$C$10:$K$250,6,FALSE),"")</f>
        <v/>
      </c>
      <c r="G198" s="12" t="str">
        <f>IF(LEN($B198)&gt;0,VLOOKUP($C198,Engagés!$C$10:$K$250,7,FALSE),"")</f>
        <v/>
      </c>
      <c r="H198" s="12" t="str">
        <f>IF(LEN($B198)&gt;0,VLOOKUP($C198,Engagés!$C$10:$K$250,8,FALSE),"")</f>
        <v/>
      </c>
      <c r="I198" s="12" t="str">
        <f>IF(LEN($B198)&gt;0,VLOOKUP($C198,Engagés!$C$10:$K$250,9,FALSE),"")</f>
        <v/>
      </c>
      <c r="J198" s="12" t="str">
        <f>IF(LEN($B198)&gt;0,VLOOKUP($C198,Engagés!$C$10:$N$250,11,FALSE),"")</f>
        <v/>
      </c>
      <c r="K198" s="13" t="str">
        <f>IF(LEN($B198)&gt;0,VLOOKUP($C198,'Saisie CLASSEMENT'!$C$8:$H$252,6,FALSE),"")</f>
        <v/>
      </c>
      <c r="L198" s="14" t="str">
        <f>'Edition Class Cat Age'!J198</f>
        <v/>
      </c>
    </row>
    <row r="199" spans="1:12" hidden="1">
      <c r="A199">
        <f t="shared" ref="A199:A205" si="3">IF(LEN(B199)&gt;0,1,0)</f>
        <v>0</v>
      </c>
      <c r="B199" s="11" t="str">
        <f>'Edition Class Cat Age'!B199</f>
        <v/>
      </c>
      <c r="C199" s="11">
        <f>'Edition Class Cat Age'!D199</f>
        <v>0</v>
      </c>
      <c r="D199" s="61" t="str">
        <f>IF(LEN($B199)&gt;0,VLOOKUP($C199,Engagés!$C$10:$G$250,4,FALSE),"")</f>
        <v/>
      </c>
      <c r="E199" s="61" t="str">
        <f>IF(LEN($B199)&gt;0,VLOOKUP($C199,Engagés!$C$10:$G$250,5,FALSE),"")</f>
        <v/>
      </c>
      <c r="F199" s="12" t="str">
        <f>IF(LEN($B199)&gt;0,VLOOKUP($C199,Engagés!$C$10:$K$250,6,FALSE),"")</f>
        <v/>
      </c>
      <c r="G199" s="12" t="str">
        <f>IF(LEN($B199)&gt;0,VLOOKUP($C199,Engagés!$C$10:$K$250,7,FALSE),"")</f>
        <v/>
      </c>
      <c r="H199" s="12" t="str">
        <f>IF(LEN($B199)&gt;0,VLOOKUP($C199,Engagés!$C$10:$K$250,8,FALSE),"")</f>
        <v/>
      </c>
      <c r="I199" s="12" t="str">
        <f>IF(LEN($B199)&gt;0,VLOOKUP($C199,Engagés!$C$10:$K$250,9,FALSE),"")</f>
        <v/>
      </c>
      <c r="J199" s="12" t="str">
        <f>IF(LEN($B199)&gt;0,VLOOKUP($C199,Engagés!$C$10:$N$250,11,FALSE),"")</f>
        <v/>
      </c>
      <c r="K199" s="13" t="str">
        <f>IF(LEN($B199)&gt;0,VLOOKUP($C199,'Saisie CLASSEMENT'!$C$8:$H$252,6,FALSE),"")</f>
        <v/>
      </c>
      <c r="L199" s="14" t="str">
        <f>'Edition Class Cat Age'!J199</f>
        <v/>
      </c>
    </row>
    <row r="200" spans="1:12" hidden="1">
      <c r="A200">
        <f t="shared" si="3"/>
        <v>0</v>
      </c>
      <c r="B200" s="11" t="str">
        <f>'Edition Class Cat Age'!B200</f>
        <v/>
      </c>
      <c r="C200" s="11">
        <f>'Edition Class Cat Age'!D200</f>
        <v>0</v>
      </c>
      <c r="D200" s="61" t="str">
        <f>IF(LEN($B200)&gt;0,VLOOKUP($C200,Engagés!$C$10:$G$250,4,FALSE),"")</f>
        <v/>
      </c>
      <c r="E200" s="61" t="str">
        <f>IF(LEN($B200)&gt;0,VLOOKUP($C200,Engagés!$C$10:$G$250,5,FALSE),"")</f>
        <v/>
      </c>
      <c r="F200" s="12" t="str">
        <f>IF(LEN($B200)&gt;0,VLOOKUP($C200,Engagés!$C$10:$K$250,6,FALSE),"")</f>
        <v/>
      </c>
      <c r="G200" s="12" t="str">
        <f>IF(LEN($B200)&gt;0,VLOOKUP($C200,Engagés!$C$10:$K$250,7,FALSE),"")</f>
        <v/>
      </c>
      <c r="H200" s="12" t="str">
        <f>IF(LEN($B200)&gt;0,VLOOKUP($C200,Engagés!$C$10:$K$250,8,FALSE),"")</f>
        <v/>
      </c>
      <c r="I200" s="12" t="str">
        <f>IF(LEN($B200)&gt;0,VLOOKUP($C200,Engagés!$C$10:$K$250,9,FALSE),"")</f>
        <v/>
      </c>
      <c r="J200" s="12" t="str">
        <f>IF(LEN($B200)&gt;0,VLOOKUP($C200,Engagés!$C$10:$N$250,11,FALSE),"")</f>
        <v/>
      </c>
      <c r="K200" s="13" t="str">
        <f>IF(LEN($B200)&gt;0,VLOOKUP($C200,'Saisie CLASSEMENT'!$C$8:$H$252,6,FALSE),"")</f>
        <v/>
      </c>
      <c r="L200" s="14" t="str">
        <f>'Edition Class Cat Age'!J200</f>
        <v/>
      </c>
    </row>
    <row r="201" spans="1:12" hidden="1">
      <c r="A201">
        <f t="shared" si="3"/>
        <v>0</v>
      </c>
      <c r="B201" s="11" t="str">
        <f>'Edition Class Cat Age'!B201</f>
        <v/>
      </c>
      <c r="C201" s="11">
        <f>'Edition Class Cat Age'!D201</f>
        <v>0</v>
      </c>
      <c r="D201" s="61" t="str">
        <f>IF(LEN($B201)&gt;0,VLOOKUP($C201,Engagés!$C$10:$G$250,4,FALSE),"")</f>
        <v/>
      </c>
      <c r="E201" s="61" t="str">
        <f>IF(LEN($B201)&gt;0,VLOOKUP($C201,Engagés!$C$10:$G$250,5,FALSE),"")</f>
        <v/>
      </c>
      <c r="F201" s="12" t="str">
        <f>IF(LEN($B201)&gt;0,VLOOKUP($C201,Engagés!$C$10:$K$250,6,FALSE),"")</f>
        <v/>
      </c>
      <c r="G201" s="12" t="str">
        <f>IF(LEN($B201)&gt;0,VLOOKUP($C201,Engagés!$C$10:$K$250,7,FALSE),"")</f>
        <v/>
      </c>
      <c r="H201" s="12" t="str">
        <f>IF(LEN($B201)&gt;0,VLOOKUP($C201,Engagés!$C$10:$K$250,8,FALSE),"")</f>
        <v/>
      </c>
      <c r="I201" s="12" t="str">
        <f>IF(LEN($B201)&gt;0,VLOOKUP($C201,Engagés!$C$10:$K$250,9,FALSE),"")</f>
        <v/>
      </c>
      <c r="J201" s="12" t="str">
        <f>IF(LEN($B201)&gt;0,VLOOKUP($C201,Engagés!$C$10:$N$250,11,FALSE),"")</f>
        <v/>
      </c>
      <c r="K201" s="13" t="str">
        <f>IF(LEN($B201)&gt;0,VLOOKUP($C201,'Saisie CLASSEMENT'!$C$8:$H$252,6,FALSE),"")</f>
        <v/>
      </c>
      <c r="L201" s="14" t="str">
        <f>'Edition Class Cat Age'!J201</f>
        <v/>
      </c>
    </row>
    <row r="202" spans="1:12" hidden="1">
      <c r="A202">
        <f t="shared" si="3"/>
        <v>0</v>
      </c>
      <c r="B202" s="11" t="str">
        <f>'Edition Class Cat Age'!B202</f>
        <v/>
      </c>
      <c r="C202" s="11">
        <f>'Edition Class Cat Age'!D202</f>
        <v>0</v>
      </c>
      <c r="D202" s="61" t="str">
        <f>IF(LEN($B202)&gt;0,VLOOKUP($C202,Engagés!$C$10:$G$250,4,FALSE),"")</f>
        <v/>
      </c>
      <c r="E202" s="61" t="str">
        <f>IF(LEN($B202)&gt;0,VLOOKUP($C202,Engagés!$C$10:$G$250,5,FALSE),"")</f>
        <v/>
      </c>
      <c r="F202" s="12" t="str">
        <f>IF(LEN($B202)&gt;0,VLOOKUP($C202,Engagés!$C$10:$K$250,6,FALSE),"")</f>
        <v/>
      </c>
      <c r="G202" s="12" t="str">
        <f>IF(LEN($B202)&gt;0,VLOOKUP($C202,Engagés!$C$10:$K$250,7,FALSE),"")</f>
        <v/>
      </c>
      <c r="H202" s="12" t="str">
        <f>IF(LEN($B202)&gt;0,VLOOKUP($C202,Engagés!$C$10:$K$250,8,FALSE),"")</f>
        <v/>
      </c>
      <c r="I202" s="12" t="str">
        <f>IF(LEN($B202)&gt;0,VLOOKUP($C202,Engagés!$C$10:$K$250,9,FALSE),"")</f>
        <v/>
      </c>
      <c r="J202" s="12" t="str">
        <f>IF(LEN($B202)&gt;0,VLOOKUP($C202,Engagés!$C$10:$N$250,11,FALSE),"")</f>
        <v/>
      </c>
      <c r="K202" s="13" t="str">
        <f>IF(LEN($B202)&gt;0,VLOOKUP($C202,'Saisie CLASSEMENT'!$C$8:$H$252,6,FALSE),"")</f>
        <v/>
      </c>
      <c r="L202" s="14" t="str">
        <f>'Edition Class Cat Age'!J202</f>
        <v/>
      </c>
    </row>
    <row r="203" spans="1:12" hidden="1">
      <c r="A203">
        <f t="shared" si="3"/>
        <v>0</v>
      </c>
      <c r="B203" s="11" t="str">
        <f>'Edition Class Cat Age'!B203</f>
        <v/>
      </c>
      <c r="C203" s="11">
        <f>'Edition Class Cat Age'!D203</f>
        <v>0</v>
      </c>
      <c r="D203" s="61" t="str">
        <f>IF(LEN($B203)&gt;0,VLOOKUP($C203,Engagés!$C$10:$G$250,4,FALSE),"")</f>
        <v/>
      </c>
      <c r="E203" s="61" t="str">
        <f>IF(LEN($B203)&gt;0,VLOOKUP($C203,Engagés!$C$10:$G$250,5,FALSE),"")</f>
        <v/>
      </c>
      <c r="F203" s="12" t="str">
        <f>IF(LEN($B203)&gt;0,VLOOKUP($C203,Engagés!$C$10:$K$250,6,FALSE),"")</f>
        <v/>
      </c>
      <c r="G203" s="12" t="str">
        <f>IF(LEN($B203)&gt;0,VLOOKUP($C203,Engagés!$C$10:$K$250,7,FALSE),"")</f>
        <v/>
      </c>
      <c r="H203" s="12" t="str">
        <f>IF(LEN($B203)&gt;0,VLOOKUP($C203,Engagés!$C$10:$K$250,8,FALSE),"")</f>
        <v/>
      </c>
      <c r="I203" s="12" t="str">
        <f>IF(LEN($B203)&gt;0,VLOOKUP($C203,Engagés!$C$10:$K$250,9,FALSE),"")</f>
        <v/>
      </c>
      <c r="J203" s="12" t="str">
        <f>IF(LEN($B203)&gt;0,VLOOKUP($C203,Engagés!$C$10:$N$250,11,FALSE),"")</f>
        <v/>
      </c>
      <c r="K203" s="13" t="str">
        <f>IF(LEN($B203)&gt;0,VLOOKUP($C203,'Saisie CLASSEMENT'!$C$8:$H$252,6,FALSE),"")</f>
        <v/>
      </c>
      <c r="L203" s="14" t="str">
        <f>'Edition Class Cat Age'!J203</f>
        <v/>
      </c>
    </row>
    <row r="204" spans="1:12" hidden="1">
      <c r="A204">
        <f t="shared" si="3"/>
        <v>0</v>
      </c>
      <c r="B204" s="11" t="str">
        <f>'Edition Class Cat Age'!B204</f>
        <v/>
      </c>
      <c r="C204" s="11">
        <f>'Edition Class Cat Age'!D204</f>
        <v>0</v>
      </c>
      <c r="D204" s="61" t="str">
        <f>IF(LEN($B204)&gt;0,VLOOKUP($C204,Engagés!$C$10:$G$250,4,FALSE),"")</f>
        <v/>
      </c>
      <c r="E204" s="61" t="str">
        <f>IF(LEN($B204)&gt;0,VLOOKUP($C204,Engagés!$C$10:$G$250,5,FALSE),"")</f>
        <v/>
      </c>
      <c r="F204" s="12" t="str">
        <f>IF(LEN($B204)&gt;0,VLOOKUP($C204,Engagés!$C$10:$K$250,6,FALSE),"")</f>
        <v/>
      </c>
      <c r="G204" s="12" t="str">
        <f>IF(LEN($B204)&gt;0,VLOOKUP($C204,Engagés!$C$10:$K$250,7,FALSE),"")</f>
        <v/>
      </c>
      <c r="H204" s="12" t="str">
        <f>IF(LEN($B204)&gt;0,VLOOKUP($C204,Engagés!$C$10:$K$250,8,FALSE),"")</f>
        <v/>
      </c>
      <c r="I204" s="12" t="str">
        <f>IF(LEN($B204)&gt;0,VLOOKUP($C204,Engagés!$C$10:$K$250,9,FALSE),"")</f>
        <v/>
      </c>
      <c r="J204" s="12" t="str">
        <f>IF(LEN($B204)&gt;0,VLOOKUP($C204,Engagés!$C$10:$N$250,11,FALSE),"")</f>
        <v/>
      </c>
      <c r="K204" s="13" t="str">
        <f>IF(LEN($B204)&gt;0,VLOOKUP($C204,'Saisie CLASSEMENT'!$C$8:$H$252,6,FALSE),"")</f>
        <v/>
      </c>
      <c r="L204" s="14" t="str">
        <f>'Edition Class Cat Age'!J204</f>
        <v/>
      </c>
    </row>
    <row r="205" spans="1:12" hidden="1">
      <c r="A205">
        <f t="shared" si="3"/>
        <v>0</v>
      </c>
      <c r="B205" s="11" t="str">
        <f>'Edition Class Cat Age'!B205</f>
        <v/>
      </c>
      <c r="C205" s="11">
        <f>'Edition Class Cat Age'!D205</f>
        <v>0</v>
      </c>
      <c r="D205" s="61" t="str">
        <f>IF(LEN($B205)&gt;0,VLOOKUP($C205,Engagés!$C$10:$G$250,4,FALSE),"")</f>
        <v/>
      </c>
      <c r="E205" s="61" t="str">
        <f>IF(LEN($B205)&gt;0,VLOOKUP($C205,Engagés!$C$10:$G$250,5,FALSE),"")</f>
        <v/>
      </c>
      <c r="F205" s="12" t="str">
        <f>IF(LEN($B205)&gt;0,VLOOKUP($C205,Engagés!$C$10:$K$250,6,FALSE),"")</f>
        <v/>
      </c>
      <c r="G205" s="12" t="str">
        <f>IF(LEN($B205)&gt;0,VLOOKUP($C205,Engagés!$C$10:$K$250,7,FALSE),"")</f>
        <v/>
      </c>
      <c r="H205" s="12" t="str">
        <f>IF(LEN($B205)&gt;0,VLOOKUP($C205,Engagés!$C$10:$K$250,8,FALSE),"")</f>
        <v/>
      </c>
      <c r="I205" s="12" t="str">
        <f>IF(LEN($B205)&gt;0,VLOOKUP($C205,Engagés!$C$10:$K$250,9,FALSE),"")</f>
        <v/>
      </c>
      <c r="J205" s="12" t="str">
        <f>IF(LEN($B205)&gt;0,VLOOKUP($C205,Engagés!$C$10:$N$250,11,FALSE),"")</f>
        <v/>
      </c>
      <c r="K205" s="13" t="str">
        <f>IF(LEN($B205)&gt;0,VLOOKUP($C205,'Saisie CLASSEMENT'!$C$8:$H$252,6,FALSE),"")</f>
        <v/>
      </c>
      <c r="L205" s="14" t="str">
        <f>'Edition Class Cat Age'!J205</f>
        <v/>
      </c>
    </row>
    <row r="206" spans="1:12" hidden="1">
      <c r="H206" s="16"/>
    </row>
    <row r="207" spans="1:12" hidden="1">
      <c r="H207" s="16"/>
    </row>
    <row r="208" spans="1:12" hidden="1">
      <c r="H208" s="16"/>
    </row>
    <row r="209" spans="8:8" hidden="1">
      <c r="H209" s="16"/>
    </row>
    <row r="210" spans="8:8" hidden="1">
      <c r="H210" s="16"/>
    </row>
    <row r="211" spans="8:8" hidden="1">
      <c r="H211" s="16"/>
    </row>
    <row r="212" spans="8:8" hidden="1">
      <c r="H212" s="16"/>
    </row>
    <row r="213" spans="8:8" hidden="1">
      <c r="H213" s="16"/>
    </row>
    <row r="214" spans="8:8" hidden="1">
      <c r="H214" s="16"/>
    </row>
    <row r="215" spans="8:8" hidden="1">
      <c r="H215" s="16"/>
    </row>
    <row r="216" spans="8:8" hidden="1">
      <c r="H216" s="16"/>
    </row>
    <row r="217" spans="8:8" hidden="1">
      <c r="H217" s="16"/>
    </row>
    <row r="218" spans="8:8" hidden="1">
      <c r="H218" s="16"/>
    </row>
    <row r="219" spans="8:8" hidden="1">
      <c r="H219" s="16"/>
    </row>
    <row r="220" spans="8:8" hidden="1">
      <c r="H220" s="16"/>
    </row>
    <row r="221" spans="8:8">
      <c r="H221" s="16"/>
    </row>
    <row r="222" spans="8:8">
      <c r="H222" s="16"/>
    </row>
    <row r="223" spans="8:8">
      <c r="H223" s="16"/>
    </row>
    <row r="224" spans="8:8">
      <c r="H224" s="16"/>
    </row>
    <row r="225" spans="8:8">
      <c r="H225" s="16"/>
    </row>
    <row r="226" spans="8:8">
      <c r="H226" s="16"/>
    </row>
    <row r="227" spans="8:8">
      <c r="H227" s="16"/>
    </row>
    <row r="228" spans="8:8">
      <c r="H228" s="16"/>
    </row>
    <row r="229" spans="8:8">
      <c r="H229" s="16"/>
    </row>
    <row r="230" spans="8:8">
      <c r="H230" s="16"/>
    </row>
    <row r="231" spans="8:8">
      <c r="H231" s="16"/>
    </row>
    <row r="232" spans="8:8">
      <c r="H232" s="16"/>
    </row>
    <row r="233" spans="8:8">
      <c r="H233" s="16"/>
    </row>
    <row r="234" spans="8:8">
      <c r="H234" s="16"/>
    </row>
    <row r="235" spans="8:8">
      <c r="H235" s="16"/>
    </row>
    <row r="236" spans="8:8">
      <c r="H236" s="16"/>
    </row>
    <row r="237" spans="8:8">
      <c r="H237" s="16"/>
    </row>
    <row r="238" spans="8:8">
      <c r="H238" s="16"/>
    </row>
    <row r="239" spans="8:8">
      <c r="H239" s="16"/>
    </row>
    <row r="240" spans="8:8">
      <c r="H240" s="16"/>
    </row>
    <row r="241" spans="8:8">
      <c r="H241" s="16"/>
    </row>
    <row r="242" spans="8:8">
      <c r="H242" s="16"/>
    </row>
    <row r="243" spans="8:8">
      <c r="H243" s="16"/>
    </row>
    <row r="244" spans="8:8">
      <c r="H244" s="16"/>
    </row>
    <row r="245" spans="8:8">
      <c r="H245" s="16"/>
    </row>
    <row r="307" spans="2:2">
      <c r="B307" t="str">
        <f>IF('Saisie CLASSEMENT'!$C310&gt;0,'Saisie CLASSEMENT'!B310,"")</f>
        <v/>
      </c>
    </row>
    <row r="308" spans="2:2">
      <c r="B308" t="str">
        <f>IF('Saisie CLASSEMENT'!$C311&gt;0,'Saisie CLASSEMENT'!B311,"")</f>
        <v/>
      </c>
    </row>
    <row r="309" spans="2:2">
      <c r="B309" t="str">
        <f>IF('Saisie CLASSEMENT'!$C312&gt;0,'Saisie CLASSEMENT'!B312,"")</f>
        <v/>
      </c>
    </row>
    <row r="310" spans="2:2">
      <c r="B310" t="str">
        <f>IF('Saisie CLASSEMENT'!$C313&gt;0,'Saisie CLASSEMENT'!B313,"")</f>
        <v/>
      </c>
    </row>
    <row r="311" spans="2:2">
      <c r="B311" t="str">
        <f>IF('Saisie CLASSEMENT'!$C314&gt;0,'Saisie CLASSEMENT'!B314,"")</f>
        <v/>
      </c>
    </row>
    <row r="312" spans="2:2">
      <c r="B312" t="str">
        <f>IF('Saisie CLASSEMENT'!$C315&gt;0,'Saisie CLASSEMENT'!B315,"")</f>
        <v/>
      </c>
    </row>
    <row r="313" spans="2:2">
      <c r="B313" t="str">
        <f>IF('Saisie CLASSEMENT'!$C316&gt;0,'Saisie CLASSEMENT'!B316,"")</f>
        <v/>
      </c>
    </row>
    <row r="314" spans="2:2">
      <c r="B314" t="str">
        <f>IF('Saisie CLASSEMENT'!$C317&gt;0,'Saisie CLASSEMENT'!B317,"")</f>
        <v/>
      </c>
    </row>
    <row r="315" spans="2:2">
      <c r="B315" t="str">
        <f>IF('Saisie CLASSEMENT'!$C318&gt;0,'Saisie CLASSEMENT'!B318,"")</f>
        <v/>
      </c>
    </row>
    <row r="316" spans="2:2">
      <c r="B316" t="str">
        <f>IF('Saisie CLASSEMENT'!$C319&gt;0,'Saisie CLASSEMENT'!B319,"")</f>
        <v/>
      </c>
    </row>
    <row r="317" spans="2:2">
      <c r="B317" t="str">
        <f>IF('Saisie CLASSEMENT'!$C320&gt;0,'Saisie CLASSEMENT'!B320,"")</f>
        <v/>
      </c>
    </row>
    <row r="318" spans="2:2">
      <c r="B318" t="str">
        <f>IF('Saisie CLASSEMENT'!$C321&gt;0,'Saisie CLASSEMENT'!B321,"")</f>
        <v/>
      </c>
    </row>
    <row r="319" spans="2:2">
      <c r="B319" t="str">
        <f>IF('Saisie CLASSEMENT'!$C322&gt;0,'Saisie CLASSEMENT'!B322,"")</f>
        <v/>
      </c>
    </row>
    <row r="320" spans="2:2">
      <c r="B320" t="str">
        <f>IF('Saisie CLASSEMENT'!$C323&gt;0,'Saisie CLASSEMENT'!B323,"")</f>
        <v/>
      </c>
    </row>
    <row r="321" spans="2:2">
      <c r="B321" t="str">
        <f>IF('Saisie CLASSEMENT'!$C324&gt;0,'Saisie CLASSEMENT'!B324,"")</f>
        <v/>
      </c>
    </row>
    <row r="322" spans="2:2">
      <c r="B322" t="str">
        <f>IF('Saisie CLASSEMENT'!$C325&gt;0,'Saisie CLASSEMENT'!B325,"")</f>
        <v/>
      </c>
    </row>
    <row r="323" spans="2:2">
      <c r="B323" t="str">
        <f>IF('Saisie CLASSEMENT'!$C326&gt;0,'Saisie CLASSEMENT'!B326,"")</f>
        <v/>
      </c>
    </row>
    <row r="324" spans="2:2">
      <c r="B324" t="str">
        <f>IF('Saisie CLASSEMENT'!$C327&gt;0,'Saisie CLASSEMENT'!B327,"")</f>
        <v/>
      </c>
    </row>
    <row r="325" spans="2:2">
      <c r="B325" t="str">
        <f>IF('Saisie CLASSEMENT'!$C328&gt;0,'Saisie CLASSEMENT'!B328,"")</f>
        <v/>
      </c>
    </row>
    <row r="326" spans="2:2">
      <c r="B326" t="str">
        <f>IF('Saisie CLASSEMENT'!$C329&gt;0,'Saisie CLASSEMENT'!B329,"")</f>
        <v/>
      </c>
    </row>
    <row r="327" spans="2:2">
      <c r="B327" t="str">
        <f>IF('Saisie CLASSEMENT'!$C330&gt;0,'Saisie CLASSEMENT'!B330,"")</f>
        <v/>
      </c>
    </row>
    <row r="328" spans="2:2">
      <c r="B328" t="str">
        <f>IF('Saisie CLASSEMENT'!$C331&gt;0,'Saisie CLASSEMENT'!B331,"")</f>
        <v/>
      </c>
    </row>
    <row r="329" spans="2:2">
      <c r="B329" t="str">
        <f>IF('Saisie CLASSEMENT'!$C332&gt;0,'Saisie CLASSEMENT'!B332,"")</f>
        <v/>
      </c>
    </row>
    <row r="330" spans="2:2">
      <c r="B330" t="str">
        <f>IF('Saisie CLASSEMENT'!$C333&gt;0,'Saisie CLASSEMENT'!B333,"")</f>
        <v/>
      </c>
    </row>
    <row r="331" spans="2:2">
      <c r="B331" t="str">
        <f>IF('Saisie CLASSEMENT'!$C334&gt;0,'Saisie CLASSEMENT'!B334,"")</f>
        <v/>
      </c>
    </row>
    <row r="332" spans="2:2">
      <c r="B332" t="str">
        <f>IF('Saisie CLASSEMENT'!$C335&gt;0,'Saisie CLASSEMENT'!B335,"")</f>
        <v/>
      </c>
    </row>
    <row r="333" spans="2:2">
      <c r="B333" t="str">
        <f>IF('Saisie CLASSEMENT'!$C336&gt;0,'Saisie CLASSEMENT'!B336,"")</f>
        <v/>
      </c>
    </row>
    <row r="334" spans="2:2">
      <c r="B334" t="str">
        <f>IF('Saisie CLASSEMENT'!$C337&gt;0,'Saisie CLASSEMENT'!B337,"")</f>
        <v/>
      </c>
    </row>
    <row r="335" spans="2:2">
      <c r="B335" t="str">
        <f>IF('Saisie CLASSEMENT'!$C338&gt;0,'Saisie CLASSEMENT'!B338,"")</f>
        <v/>
      </c>
    </row>
    <row r="336" spans="2:2">
      <c r="B336" t="str">
        <f>IF('Saisie CLASSEMENT'!$C339&gt;0,'Saisie CLASSEMENT'!B339,"")</f>
        <v/>
      </c>
    </row>
    <row r="337" spans="2:2">
      <c r="B337" t="str">
        <f>IF('Saisie CLASSEMENT'!$C340&gt;0,'Saisie CLASSEMENT'!B340,"")</f>
        <v/>
      </c>
    </row>
    <row r="338" spans="2:2">
      <c r="B338" t="str">
        <f>IF('Saisie CLASSEMENT'!$C341&gt;0,'Saisie CLASSEMENT'!B341,"")</f>
        <v/>
      </c>
    </row>
    <row r="339" spans="2:2">
      <c r="B339" t="str">
        <f>IF('Saisie CLASSEMENT'!$C342&gt;0,'Saisie CLASSEMENT'!B342,"")</f>
        <v/>
      </c>
    </row>
    <row r="340" spans="2:2">
      <c r="B340" t="str">
        <f>IF('Saisie CLASSEMENT'!$C343&gt;0,'Saisie CLASSEMENT'!B343,"")</f>
        <v/>
      </c>
    </row>
    <row r="341" spans="2:2">
      <c r="B341" t="str">
        <f>IF('Saisie CLASSEMENT'!$C344&gt;0,'Saisie CLASSEMENT'!B344,"")</f>
        <v/>
      </c>
    </row>
    <row r="342" spans="2:2">
      <c r="B342" t="str">
        <f>IF('Saisie CLASSEMENT'!$C345&gt;0,'Saisie CLASSEMENT'!B345,"")</f>
        <v/>
      </c>
    </row>
    <row r="343" spans="2:2">
      <c r="B343" t="str">
        <f>IF('Saisie CLASSEMENT'!$C346&gt;0,'Saisie CLASSEMENT'!B346,"")</f>
        <v/>
      </c>
    </row>
    <row r="344" spans="2:2">
      <c r="B344" t="str">
        <f>IF('Saisie CLASSEMENT'!$C347&gt;0,'Saisie CLASSEMENT'!B347,"")</f>
        <v/>
      </c>
    </row>
    <row r="345" spans="2:2">
      <c r="B345" t="str">
        <f>IF('Saisie CLASSEMENT'!$C348&gt;0,'Saisie CLASSEMENT'!B348,"")</f>
        <v/>
      </c>
    </row>
    <row r="346" spans="2:2">
      <c r="B346" t="str">
        <f>IF('Saisie CLASSEMENT'!$C349&gt;0,'Saisie CLASSEMENT'!B349,"")</f>
        <v/>
      </c>
    </row>
    <row r="347" spans="2:2">
      <c r="B347" t="str">
        <f>IF('Saisie CLASSEMENT'!$C350&gt;0,'Saisie CLASSEMENT'!B350,"")</f>
        <v/>
      </c>
    </row>
    <row r="348" spans="2:2">
      <c r="B348" t="str">
        <f>IF('Saisie CLASSEMENT'!$C351&gt;0,'Saisie CLASSEMENT'!B351,"")</f>
        <v/>
      </c>
    </row>
    <row r="349" spans="2:2">
      <c r="B349" t="str">
        <f>IF('Saisie CLASSEMENT'!$C352&gt;0,'Saisie CLASSEMENT'!B352,"")</f>
        <v/>
      </c>
    </row>
    <row r="350" spans="2:2">
      <c r="B350" t="str">
        <f>IF('Saisie CLASSEMENT'!$C353&gt;0,'Saisie CLASSEMENT'!B353,"")</f>
        <v/>
      </c>
    </row>
    <row r="351" spans="2:2">
      <c r="B351" t="str">
        <f>IF('Saisie CLASSEMENT'!$C354&gt;0,'Saisie CLASSEMENT'!B354,"")</f>
        <v/>
      </c>
    </row>
    <row r="352" spans="2:2">
      <c r="B352" t="str">
        <f>IF('Saisie CLASSEMENT'!$C355&gt;0,'Saisie CLASSEMENT'!B355,"")</f>
        <v/>
      </c>
    </row>
    <row r="353" spans="2:2">
      <c r="B353" t="str">
        <f>IF('Saisie CLASSEMENT'!$C356&gt;0,'Saisie CLASSEMENT'!B356,"")</f>
        <v/>
      </c>
    </row>
    <row r="354" spans="2:2">
      <c r="B354" t="str">
        <f>IF('Saisie CLASSEMENT'!$C357&gt;0,'Saisie CLASSEMENT'!B357,"")</f>
        <v/>
      </c>
    </row>
    <row r="355" spans="2:2">
      <c r="B355" t="str">
        <f>IF('Saisie CLASSEMENT'!$C358&gt;0,'Saisie CLASSEMENT'!B358,"")</f>
        <v/>
      </c>
    </row>
    <row r="356" spans="2:2">
      <c r="B356" t="str">
        <f>IF('Saisie CLASSEMENT'!$C359&gt;0,'Saisie CLASSEMENT'!B359,"")</f>
        <v/>
      </c>
    </row>
    <row r="357" spans="2:2">
      <c r="B357" t="str">
        <f>IF('Saisie CLASSEMENT'!$C360&gt;0,'Saisie CLASSEMENT'!B360,"")</f>
        <v/>
      </c>
    </row>
    <row r="358" spans="2:2">
      <c r="B358" t="str">
        <f>IF('Saisie CLASSEMENT'!$C361&gt;0,'Saisie CLASSEMENT'!B361,"")</f>
        <v/>
      </c>
    </row>
    <row r="359" spans="2:2">
      <c r="B359" t="str">
        <f>IF('Saisie CLASSEMENT'!$C362&gt;0,'Saisie CLASSEMENT'!B362,"")</f>
        <v/>
      </c>
    </row>
    <row r="360" spans="2:2">
      <c r="B360" t="str">
        <f>IF('Saisie CLASSEMENT'!$C363&gt;0,'Saisie CLASSEMENT'!B363,"")</f>
        <v/>
      </c>
    </row>
    <row r="361" spans="2:2">
      <c r="B361" t="str">
        <f>IF('Saisie CLASSEMENT'!$C364&gt;0,'Saisie CLASSEMENT'!B364,"")</f>
        <v/>
      </c>
    </row>
    <row r="362" spans="2:2">
      <c r="B362" t="str">
        <f>IF('Saisie CLASSEMENT'!$C365&gt;0,'Saisie CLASSEMENT'!B365,"")</f>
        <v/>
      </c>
    </row>
    <row r="363" spans="2:2">
      <c r="B363" t="str">
        <f>IF('Saisie CLASSEMENT'!$C366&gt;0,'Saisie CLASSEMENT'!B366,"")</f>
        <v/>
      </c>
    </row>
    <row r="364" spans="2:2">
      <c r="B364" t="str">
        <f>IF('Saisie CLASSEMENT'!$C367&gt;0,'Saisie CLASSEMENT'!B367,"")</f>
        <v/>
      </c>
    </row>
    <row r="365" spans="2:2">
      <c r="B365" t="str">
        <f>IF('Saisie CLASSEMENT'!$C368&gt;0,'Saisie CLASSEMENT'!B368,"")</f>
        <v/>
      </c>
    </row>
    <row r="366" spans="2:2">
      <c r="B366" t="str">
        <f>IF('Saisie CLASSEMENT'!$C369&gt;0,'Saisie CLASSEMENT'!B369,"")</f>
        <v/>
      </c>
    </row>
    <row r="367" spans="2:2">
      <c r="B367" t="str">
        <f>IF('Saisie CLASSEMENT'!$C370&gt;0,'Saisie CLASSEMENT'!B370,"")</f>
        <v/>
      </c>
    </row>
    <row r="368" spans="2:2">
      <c r="B368" t="str">
        <f>IF('Saisie CLASSEMENT'!$C371&gt;0,'Saisie CLASSEMENT'!B371,"")</f>
        <v/>
      </c>
    </row>
    <row r="369" spans="2:2">
      <c r="B369" t="str">
        <f>IF('Saisie CLASSEMENT'!$C372&gt;0,'Saisie CLASSEMENT'!B372,"")</f>
        <v/>
      </c>
    </row>
    <row r="370" spans="2:2">
      <c r="B370" t="str">
        <f>IF('Saisie CLASSEMENT'!$C373&gt;0,'Saisie CLASSEMENT'!B373,"")</f>
        <v/>
      </c>
    </row>
    <row r="371" spans="2:2">
      <c r="B371" t="str">
        <f>IF('Saisie CLASSEMENT'!$C374&gt;0,'Saisie CLASSEMENT'!B374,"")</f>
        <v/>
      </c>
    </row>
    <row r="372" spans="2:2">
      <c r="B372" t="str">
        <f>IF('Saisie CLASSEMENT'!$C375&gt;0,'Saisie CLASSEMENT'!B375,"")</f>
        <v/>
      </c>
    </row>
    <row r="373" spans="2:2">
      <c r="B373" t="str">
        <f>IF('Saisie CLASSEMENT'!$C376&gt;0,'Saisie CLASSEMENT'!B376,"")</f>
        <v/>
      </c>
    </row>
    <row r="374" spans="2:2">
      <c r="B374" t="str">
        <f>IF('Saisie CLASSEMENT'!$C377&gt;0,'Saisie CLASSEMENT'!B377,"")</f>
        <v/>
      </c>
    </row>
    <row r="375" spans="2:2">
      <c r="B375" t="str">
        <f>IF('Saisie CLASSEMENT'!$C378&gt;0,'Saisie CLASSEMENT'!B378,"")</f>
        <v/>
      </c>
    </row>
    <row r="376" spans="2:2">
      <c r="B376" t="str">
        <f>IF('Saisie CLASSEMENT'!$C379&gt;0,'Saisie CLASSEMENT'!B379,"")</f>
        <v/>
      </c>
    </row>
    <row r="377" spans="2:2">
      <c r="B377" t="str">
        <f>IF('Saisie CLASSEMENT'!$C380&gt;0,'Saisie CLASSEMENT'!B380,"")</f>
        <v/>
      </c>
    </row>
    <row r="378" spans="2:2">
      <c r="B378" t="str">
        <f>IF('Saisie CLASSEMENT'!$C381&gt;0,'Saisie CLASSEMENT'!B381,"")</f>
        <v/>
      </c>
    </row>
    <row r="379" spans="2:2">
      <c r="B379" t="str">
        <f>IF('Saisie CLASSEMENT'!$C382&gt;0,'Saisie CLASSEMENT'!B382,"")</f>
        <v/>
      </c>
    </row>
    <row r="380" spans="2:2">
      <c r="B380" t="str">
        <f>IF('Saisie CLASSEMENT'!$C383&gt;0,'Saisie CLASSEMENT'!B383,"")</f>
        <v/>
      </c>
    </row>
    <row r="381" spans="2:2">
      <c r="B381" t="str">
        <f>IF('Saisie CLASSEMENT'!$C384&gt;0,'Saisie CLASSEMENT'!B384,"")</f>
        <v/>
      </c>
    </row>
    <row r="382" spans="2:2">
      <c r="B382" t="str">
        <f>IF('Saisie CLASSEMENT'!$C385&gt;0,'Saisie CLASSEMENT'!B385,"")</f>
        <v/>
      </c>
    </row>
    <row r="383" spans="2:2">
      <c r="B383" t="str">
        <f>IF('Saisie CLASSEMENT'!$C386&gt;0,'Saisie CLASSEMENT'!B386,"")</f>
        <v/>
      </c>
    </row>
    <row r="384" spans="2:2">
      <c r="B384" t="str">
        <f>IF('Saisie CLASSEMENT'!$C387&gt;0,'Saisie CLASSEMENT'!B387,"")</f>
        <v/>
      </c>
    </row>
    <row r="385" spans="2:2">
      <c r="B385" t="str">
        <f>IF('Saisie CLASSEMENT'!$C388&gt;0,'Saisie CLASSEMENT'!B388,"")</f>
        <v/>
      </c>
    </row>
    <row r="386" spans="2:2">
      <c r="B386" t="str">
        <f>IF('Saisie CLASSEMENT'!$C389&gt;0,'Saisie CLASSEMENT'!B389,"")</f>
        <v/>
      </c>
    </row>
    <row r="387" spans="2:2">
      <c r="B387" t="str">
        <f>IF('Saisie CLASSEMENT'!$C390&gt;0,'Saisie CLASSEMENT'!B390,"")</f>
        <v/>
      </c>
    </row>
    <row r="388" spans="2:2">
      <c r="B388" t="str">
        <f>IF('Saisie CLASSEMENT'!$C391&gt;0,'Saisie CLASSEMENT'!B391,"")</f>
        <v/>
      </c>
    </row>
    <row r="389" spans="2:2">
      <c r="B389" t="str">
        <f>IF('Saisie CLASSEMENT'!$C392&gt;0,'Saisie CLASSEMENT'!B392,"")</f>
        <v/>
      </c>
    </row>
  </sheetData>
  <sheetProtection password="EFB0" sheet="1" objects="1" scenarios="1" selectLockedCells="1"/>
  <mergeCells count="4">
    <mergeCell ref="B1:L1"/>
    <mergeCell ref="B2:L2"/>
    <mergeCell ref="B3:L3"/>
    <mergeCell ref="B4:I4"/>
  </mergeCells>
  <printOptions horizontalCentered="1"/>
  <pageMargins left="0.15748031496062992" right="0.15748031496062992" top="0.70866141732283472" bottom="0.6692913385826772" header="0.27559055118110237" footer="0.51181102362204722"/>
  <pageSetup paperSize="9" scale="64" orientation="portrait" horizontalDpi="4294967295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34">
    <tabColor rgb="FFFFFF00"/>
    <pageSetUpPr fitToPage="1"/>
  </sheetPr>
  <dimension ref="A1:L389"/>
  <sheetViews>
    <sheetView showGridLines="0" showZeros="0" topLeftCell="B1" zoomScale="90" zoomScaleNormal="90" workbookViewId="0">
      <selection activeCell="A2" sqref="A2:A220"/>
    </sheetView>
  </sheetViews>
  <sheetFormatPr baseColWidth="10" defaultColWidth="11.44140625" defaultRowHeight="13.2"/>
  <cols>
    <col min="1" max="1" width="11.44140625" style="201" hidden="1" customWidth="1"/>
    <col min="2" max="2" width="7.5546875" style="201" customWidth="1"/>
    <col min="3" max="3" width="9.44140625" style="406" customWidth="1"/>
    <col min="4" max="4" width="16" style="645" customWidth="1"/>
    <col min="5" max="5" width="17.88671875" style="645" customWidth="1"/>
    <col min="6" max="6" width="5.6640625" style="201" bestFit="1" customWidth="1"/>
    <col min="7" max="7" width="9" style="201" bestFit="1" customWidth="1"/>
    <col min="8" max="8" width="29.88671875" style="645" bestFit="1" customWidth="1"/>
    <col min="9" max="9" width="11" style="201" bestFit="1" customWidth="1"/>
    <col min="10" max="10" width="9" style="201" bestFit="1" customWidth="1"/>
    <col min="11" max="11" width="9.5546875" style="201" hidden="1" customWidth="1"/>
    <col min="12" max="16384" width="11.44140625" style="201"/>
  </cols>
  <sheetData>
    <row r="1" spans="1:12" ht="15.75" customHeight="1">
      <c r="A1" s="201">
        <v>220</v>
      </c>
      <c r="B1" s="827" t="str">
        <f>'Données épreuves'!B15</f>
        <v/>
      </c>
      <c r="C1" s="827"/>
      <c r="D1" s="827"/>
      <c r="E1" s="827"/>
      <c r="F1" s="827"/>
      <c r="G1" s="827"/>
      <c r="H1" s="827"/>
      <c r="I1" s="827"/>
      <c r="J1" s="827"/>
      <c r="K1" s="827"/>
      <c r="L1" s="827"/>
    </row>
    <row r="2" spans="1:12" ht="15.75" customHeight="1">
      <c r="A2" s="201">
        <v>10</v>
      </c>
      <c r="B2" s="827" t="str">
        <f>'Edition Class Dame'!B2</f>
        <v xml:space="preserve">Classement </v>
      </c>
      <c r="C2" s="827"/>
      <c r="D2" s="827"/>
      <c r="E2" s="827"/>
      <c r="F2" s="827"/>
      <c r="G2" s="827"/>
      <c r="H2" s="827"/>
      <c r="I2" s="827"/>
      <c r="J2" s="827"/>
      <c r="K2" s="827"/>
      <c r="L2" s="827"/>
    </row>
    <row r="3" spans="1:12" ht="15.75" customHeight="1">
      <c r="A3" s="201">
        <v>1</v>
      </c>
      <c r="B3" s="828" t="str">
        <f>'Edition Class Dame'!B3</f>
        <v>Dame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</row>
    <row r="4" spans="1:12" ht="15.75" customHeight="1" thickBot="1">
      <c r="A4" s="201">
        <v>1</v>
      </c>
      <c r="B4" s="829" t="str">
        <f>CONCATENATE("Organisateur : ",'Données épreuves'!B20)</f>
        <v xml:space="preserve">Organisateur : </v>
      </c>
      <c r="C4" s="829"/>
      <c r="D4" s="829"/>
      <c r="E4" s="829"/>
      <c r="F4" s="829"/>
      <c r="G4" s="829"/>
      <c r="H4" s="829"/>
      <c r="I4" s="829"/>
      <c r="J4" s="636"/>
      <c r="K4" s="637"/>
    </row>
    <row r="5" spans="1:12" ht="23.25" customHeight="1" thickBot="1">
      <c r="A5" s="201">
        <v>1</v>
      </c>
      <c r="B5" s="638" t="s">
        <v>131</v>
      </c>
      <c r="C5" s="638" t="s">
        <v>129</v>
      </c>
      <c r="D5" s="639" t="s">
        <v>333</v>
      </c>
      <c r="E5" s="639" t="s">
        <v>60</v>
      </c>
      <c r="F5" s="639" t="s">
        <v>58</v>
      </c>
      <c r="G5" s="639" t="s">
        <v>59</v>
      </c>
      <c r="H5" s="639" t="s">
        <v>132</v>
      </c>
      <c r="I5" s="639" t="s">
        <v>61</v>
      </c>
      <c r="J5" s="639" t="s">
        <v>375</v>
      </c>
      <c r="K5" s="638" t="s">
        <v>133</v>
      </c>
      <c r="L5" s="638" t="s">
        <v>436</v>
      </c>
    </row>
    <row r="6" spans="1:12" hidden="1">
      <c r="A6" s="201">
        <f>IF(LEN(B6)&gt;0,1,0)</f>
        <v>0</v>
      </c>
      <c r="B6" s="640" t="str">
        <f>'Edition Class Dame'!B6</f>
        <v/>
      </c>
      <c r="C6" s="640">
        <f>'Edition Class Dame'!D6</f>
        <v>0</v>
      </c>
      <c r="D6" s="641" t="str">
        <f>IF(LEN($B6)&gt;0,VLOOKUP($C6,Engagés!$C$10:$G$250,4,FALSE),"")</f>
        <v/>
      </c>
      <c r="E6" s="641" t="str">
        <f>IF(LEN($B6)&gt;0,VLOOKUP($C6,Engagés!$C$10:$G$250,5,FALSE),"")</f>
        <v/>
      </c>
      <c r="F6" s="642" t="str">
        <f>IF(LEN($B6)&gt;0,VLOOKUP($C6,Engagés!$C$10:$K$250,6,FALSE),"")</f>
        <v/>
      </c>
      <c r="G6" s="642" t="str">
        <f>IF(LEN($B6)&gt;0,VLOOKUP($C6,Engagés!$C$10:$K$250,7,FALSE),"")</f>
        <v/>
      </c>
      <c r="H6" s="642" t="str">
        <f>IF(LEN($B6)&gt;0,VLOOKUP($C6,Engagés!$C$10:$K$250,8,FALSE),"")</f>
        <v/>
      </c>
      <c r="I6" s="642" t="str">
        <f>IF(LEN($B6)&gt;0,VLOOKUP($C6,Engagés!$C$10:$K$250,9,FALSE),"")</f>
        <v/>
      </c>
      <c r="J6" s="642" t="str">
        <f>IF(LEN($B6)&gt;0,VLOOKUP($C6,Engagés!$C$10:$N$250,12,FALSE),"")</f>
        <v/>
      </c>
      <c r="K6" s="643" t="str">
        <f>IF(LEN($B6)&gt;0,VLOOKUP($C6,'Saisie CLASSEMENT'!$C$8:$H$252,6,FALSE),"")</f>
        <v/>
      </c>
      <c r="L6" s="644" t="str">
        <f>K6</f>
        <v/>
      </c>
    </row>
    <row r="7" spans="1:12" hidden="1">
      <c r="A7" s="201">
        <f t="shared" ref="A7:A70" si="0">IF(LEN(B7)&gt;0,1,0)</f>
        <v>0</v>
      </c>
      <c r="B7" s="640" t="str">
        <f>'Edition Class Dame'!B7</f>
        <v/>
      </c>
      <c r="C7" s="640">
        <f>'Edition Class Dame'!D7</f>
        <v>0</v>
      </c>
      <c r="D7" s="641" t="str">
        <f>IF(LEN($B7)&gt;0,VLOOKUP($C7,Engagés!$C$10:$G$250,4,FALSE),"")</f>
        <v/>
      </c>
      <c r="E7" s="641" t="str">
        <f>IF(LEN($B7)&gt;0,VLOOKUP($C7,Engagés!$C$10:$G$250,5,FALSE),"")</f>
        <v/>
      </c>
      <c r="F7" s="642" t="str">
        <f>IF(LEN($B7)&gt;0,VLOOKUP($C7,Engagés!$C$10:$K$250,6,FALSE),"")</f>
        <v/>
      </c>
      <c r="G7" s="642" t="str">
        <f>IF(LEN($B7)&gt;0,VLOOKUP($C7,Engagés!$C$10:$K$250,7,FALSE),"")</f>
        <v/>
      </c>
      <c r="H7" s="642" t="str">
        <f>IF(LEN($B7)&gt;0,VLOOKUP($C7,Engagés!$C$10:$K$250,8,FALSE),"")</f>
        <v/>
      </c>
      <c r="I7" s="642" t="str">
        <f>IF(LEN($B7)&gt;0,VLOOKUP($C7,Engagés!$C$10:$K$250,9,FALSE),"")</f>
        <v/>
      </c>
      <c r="J7" s="642" t="str">
        <f>IF(LEN($B7)&gt;0,VLOOKUP($C7,Engagés!$C$10:$N$250,12,FALSE),"")</f>
        <v/>
      </c>
      <c r="K7" s="643" t="str">
        <f>IF(LEN($B7)&gt;0,VLOOKUP($C7,'Saisie CLASSEMENT'!$C$8:$H$252,6,FALSE),"")</f>
        <v/>
      </c>
      <c r="L7" s="644" t="str">
        <f>'Edition Class Dame'!K7</f>
        <v/>
      </c>
    </row>
    <row r="8" spans="1:12" hidden="1">
      <c r="A8" s="201">
        <f t="shared" si="0"/>
        <v>0</v>
      </c>
      <c r="B8" s="640" t="str">
        <f>'Edition Class Dame'!B8</f>
        <v/>
      </c>
      <c r="C8" s="640">
        <f>'Edition Class Dame'!D8</f>
        <v>0</v>
      </c>
      <c r="D8" s="641" t="str">
        <f>IF(LEN($B8)&gt;0,VLOOKUP($C8,Engagés!$C$10:$G$250,4,FALSE),"")</f>
        <v/>
      </c>
      <c r="E8" s="641" t="str">
        <f>IF(LEN($B8)&gt;0,VLOOKUP($C8,Engagés!$C$10:$G$250,5,FALSE),"")</f>
        <v/>
      </c>
      <c r="F8" s="642" t="str">
        <f>IF(LEN($B8)&gt;0,VLOOKUP($C8,Engagés!$C$10:$K$250,6,FALSE),"")</f>
        <v/>
      </c>
      <c r="G8" s="642" t="str">
        <f>IF(LEN($B8)&gt;0,VLOOKUP($C8,Engagés!$C$10:$K$250,7,FALSE),"")</f>
        <v/>
      </c>
      <c r="H8" s="642" t="str">
        <f>IF(LEN($B8)&gt;0,VLOOKUP($C8,Engagés!$C$10:$K$250,8,FALSE),"")</f>
        <v/>
      </c>
      <c r="I8" s="642" t="str">
        <f>IF(LEN($B8)&gt;0,VLOOKUP($C8,Engagés!$C$10:$K$250,9,FALSE),"")</f>
        <v/>
      </c>
      <c r="J8" s="642" t="str">
        <f>IF(LEN($B8)&gt;0,VLOOKUP($C8,Engagés!$C$10:$N$250,12,FALSE),"")</f>
        <v/>
      </c>
      <c r="K8" s="643" t="str">
        <f>IF(LEN($B8)&gt;0,VLOOKUP($C8,'Saisie CLASSEMENT'!$C$8:$H$252,6,FALSE),"")</f>
        <v/>
      </c>
      <c r="L8" s="644" t="str">
        <f>'Edition Class Dame'!K8</f>
        <v/>
      </c>
    </row>
    <row r="9" spans="1:12" hidden="1">
      <c r="A9" s="201">
        <f t="shared" si="0"/>
        <v>0</v>
      </c>
      <c r="B9" s="640" t="str">
        <f>'Edition Class Dame'!B9</f>
        <v/>
      </c>
      <c r="C9" s="640">
        <f>'Edition Class Dame'!D9</f>
        <v>0</v>
      </c>
      <c r="D9" s="641" t="str">
        <f>IF(LEN($B9)&gt;0,VLOOKUP($C9,Engagés!$C$10:$G$250,4,FALSE),"")</f>
        <v/>
      </c>
      <c r="E9" s="641" t="str">
        <f>IF(LEN($B9)&gt;0,VLOOKUP($C9,Engagés!$C$10:$G$250,5,FALSE),"")</f>
        <v/>
      </c>
      <c r="F9" s="642" t="str">
        <f>IF(LEN($B9)&gt;0,VLOOKUP($C9,Engagés!$C$10:$K$250,6,FALSE),"")</f>
        <v/>
      </c>
      <c r="G9" s="642" t="str">
        <f>IF(LEN($B9)&gt;0,VLOOKUP($C9,Engagés!$C$10:$K$250,7,FALSE),"")</f>
        <v/>
      </c>
      <c r="H9" s="642" t="str">
        <f>IF(LEN($B9)&gt;0,VLOOKUP($C9,Engagés!$C$10:$K$250,8,FALSE),"")</f>
        <v/>
      </c>
      <c r="I9" s="642" t="str">
        <f>IF(LEN($B9)&gt;0,VLOOKUP($C9,Engagés!$C$10:$K$250,9,FALSE),"")</f>
        <v/>
      </c>
      <c r="J9" s="642" t="str">
        <f>IF(LEN($B9)&gt;0,VLOOKUP($C9,Engagés!$C$10:$N$250,12,FALSE),"")</f>
        <v/>
      </c>
      <c r="K9" s="643" t="str">
        <f>IF(LEN($B9)&gt;0,VLOOKUP($C9,'Saisie CLASSEMENT'!$C$8:$H$252,6,FALSE),"")</f>
        <v/>
      </c>
      <c r="L9" s="644" t="str">
        <f>'Edition Class Dame'!K9</f>
        <v/>
      </c>
    </row>
    <row r="10" spans="1:12" hidden="1">
      <c r="A10" s="201">
        <f t="shared" si="0"/>
        <v>0</v>
      </c>
      <c r="B10" s="640" t="str">
        <f>'Edition Class Dame'!B10</f>
        <v/>
      </c>
      <c r="C10" s="640">
        <f>'Edition Class Dame'!D10</f>
        <v>0</v>
      </c>
      <c r="D10" s="641" t="str">
        <f>IF(LEN($B10)&gt;0,VLOOKUP($C10,Engagés!$C$10:$G$250,4,FALSE),"")</f>
        <v/>
      </c>
      <c r="E10" s="641" t="str">
        <f>IF(LEN($B10)&gt;0,VLOOKUP($C10,Engagés!$C$10:$G$250,5,FALSE),"")</f>
        <v/>
      </c>
      <c r="F10" s="642" t="str">
        <f>IF(LEN($B10)&gt;0,VLOOKUP($C10,Engagés!$C$10:$K$250,6,FALSE),"")</f>
        <v/>
      </c>
      <c r="G10" s="642" t="str">
        <f>IF(LEN($B10)&gt;0,VLOOKUP($C10,Engagés!$C$10:$K$250,7,FALSE),"")</f>
        <v/>
      </c>
      <c r="H10" s="642" t="str">
        <f>IF(LEN($B10)&gt;0,VLOOKUP($C10,Engagés!$C$10:$K$250,8,FALSE),"")</f>
        <v/>
      </c>
      <c r="I10" s="642" t="str">
        <f>IF(LEN($B10)&gt;0,VLOOKUP($C10,Engagés!$C$10:$K$250,9,FALSE),"")</f>
        <v/>
      </c>
      <c r="J10" s="642" t="str">
        <f>IF(LEN($B10)&gt;0,VLOOKUP($C10,Engagés!$C$10:$N$250,12,FALSE),"")</f>
        <v/>
      </c>
      <c r="K10" s="643" t="str">
        <f>IF(LEN($B10)&gt;0,VLOOKUP($C10,'Saisie CLASSEMENT'!$C$8:$H$252,6,FALSE),"")</f>
        <v/>
      </c>
      <c r="L10" s="644" t="str">
        <f>'Edition Class Dame'!K10</f>
        <v/>
      </c>
    </row>
    <row r="11" spans="1:12" hidden="1">
      <c r="A11" s="201">
        <f t="shared" si="0"/>
        <v>0</v>
      </c>
      <c r="B11" s="640" t="str">
        <f>'Edition Class Dame'!B11</f>
        <v/>
      </c>
      <c r="C11" s="640">
        <f>'Edition Class Dame'!D11</f>
        <v>0</v>
      </c>
      <c r="D11" s="641" t="str">
        <f>IF(LEN($B11)&gt;0,VLOOKUP($C11,Engagés!$C$10:$G$250,4,FALSE),"")</f>
        <v/>
      </c>
      <c r="E11" s="641" t="str">
        <f>IF(LEN($B11)&gt;0,VLOOKUP($C11,Engagés!$C$10:$G$250,5,FALSE),"")</f>
        <v/>
      </c>
      <c r="F11" s="642" t="str">
        <f>IF(LEN($B11)&gt;0,VLOOKUP($C11,Engagés!$C$10:$K$250,6,FALSE),"")</f>
        <v/>
      </c>
      <c r="G11" s="642" t="str">
        <f>IF(LEN($B11)&gt;0,VLOOKUP($C11,Engagés!$C$10:$K$250,7,FALSE),"")</f>
        <v/>
      </c>
      <c r="H11" s="642" t="str">
        <f>IF(LEN($B11)&gt;0,VLOOKUP($C11,Engagés!$C$10:$K$250,8,FALSE),"")</f>
        <v/>
      </c>
      <c r="I11" s="642" t="str">
        <f>IF(LEN($B11)&gt;0,VLOOKUP($C11,Engagés!$C$10:$K$250,9,FALSE),"")</f>
        <v/>
      </c>
      <c r="J11" s="642" t="str">
        <f>IF(LEN($B11)&gt;0,VLOOKUP($C11,Engagés!$C$10:$N$250,12,FALSE),"")</f>
        <v/>
      </c>
      <c r="K11" s="643" t="str">
        <f>IF(LEN($B11)&gt;0,VLOOKUP($C11,'Saisie CLASSEMENT'!$C$8:$H$252,6,FALSE),"")</f>
        <v/>
      </c>
      <c r="L11" s="644" t="str">
        <f>'Edition Class Dame'!K11</f>
        <v/>
      </c>
    </row>
    <row r="12" spans="1:12" hidden="1">
      <c r="A12" s="201">
        <f t="shared" si="0"/>
        <v>0</v>
      </c>
      <c r="B12" s="640" t="str">
        <f>'Edition Class Dame'!B12</f>
        <v/>
      </c>
      <c r="C12" s="640">
        <f>'Edition Class Dame'!D12</f>
        <v>0</v>
      </c>
      <c r="D12" s="641" t="str">
        <f>IF(LEN($B12)&gt;0,VLOOKUP($C12,Engagés!$C$10:$G$250,4,FALSE),"")</f>
        <v/>
      </c>
      <c r="E12" s="641" t="str">
        <f>IF(LEN($B12)&gt;0,VLOOKUP($C12,Engagés!$C$10:$G$250,5,FALSE),"")</f>
        <v/>
      </c>
      <c r="F12" s="642" t="str">
        <f>IF(LEN($B12)&gt;0,VLOOKUP($C12,Engagés!$C$10:$K$250,6,FALSE),"")</f>
        <v/>
      </c>
      <c r="G12" s="642" t="str">
        <f>IF(LEN($B12)&gt;0,VLOOKUP($C12,Engagés!$C$10:$K$250,7,FALSE),"")</f>
        <v/>
      </c>
      <c r="H12" s="642" t="str">
        <f>IF(LEN($B12)&gt;0,VLOOKUP($C12,Engagés!$C$10:$K$250,8,FALSE),"")</f>
        <v/>
      </c>
      <c r="I12" s="642" t="str">
        <f>IF(LEN($B12)&gt;0,VLOOKUP($C12,Engagés!$C$10:$K$250,9,FALSE),"")</f>
        <v/>
      </c>
      <c r="J12" s="642" t="str">
        <f>IF(LEN($B12)&gt;0,VLOOKUP($C12,Engagés!$C$10:$N$250,12,FALSE),"")</f>
        <v/>
      </c>
      <c r="K12" s="643" t="str">
        <f>IF(LEN($B12)&gt;0,VLOOKUP($C12,'Saisie CLASSEMENT'!$C$8:$H$252,6,FALSE),"")</f>
        <v/>
      </c>
      <c r="L12" s="644" t="str">
        <f>'Edition Class Dame'!K12</f>
        <v/>
      </c>
    </row>
    <row r="13" spans="1:12" hidden="1">
      <c r="A13" s="201">
        <f t="shared" si="0"/>
        <v>0</v>
      </c>
      <c r="B13" s="640" t="str">
        <f>'Edition Class Dame'!B13</f>
        <v/>
      </c>
      <c r="C13" s="640">
        <f>'Edition Class Dame'!D13</f>
        <v>0</v>
      </c>
      <c r="D13" s="641" t="str">
        <f>IF(LEN($B13)&gt;0,VLOOKUP($C13,Engagés!$C$10:$G$250,4,FALSE),"")</f>
        <v/>
      </c>
      <c r="E13" s="641" t="str">
        <f>IF(LEN($B13)&gt;0,VLOOKUP($C13,Engagés!$C$10:$G$250,5,FALSE),"")</f>
        <v/>
      </c>
      <c r="F13" s="642" t="str">
        <f>IF(LEN($B13)&gt;0,VLOOKUP($C13,Engagés!$C$10:$K$250,6,FALSE),"")</f>
        <v/>
      </c>
      <c r="G13" s="642" t="str">
        <f>IF(LEN($B13)&gt;0,VLOOKUP($C13,Engagés!$C$10:$K$250,7,FALSE),"")</f>
        <v/>
      </c>
      <c r="H13" s="642" t="str">
        <f>IF(LEN($B13)&gt;0,VLOOKUP($C13,Engagés!$C$10:$K$250,8,FALSE),"")</f>
        <v/>
      </c>
      <c r="I13" s="642" t="str">
        <f>IF(LEN($B13)&gt;0,VLOOKUP($C13,Engagés!$C$10:$K$250,9,FALSE),"")</f>
        <v/>
      </c>
      <c r="J13" s="642" t="str">
        <f>IF(LEN($B13)&gt;0,VLOOKUP($C13,Engagés!$C$10:$N$250,12,FALSE),"")</f>
        <v/>
      </c>
      <c r="K13" s="643" t="str">
        <f>IF(LEN($B13)&gt;0,VLOOKUP($C13,'Saisie CLASSEMENT'!$C$8:$H$252,6,FALSE),"")</f>
        <v/>
      </c>
      <c r="L13" s="644" t="str">
        <f>'Edition Class Dame'!K13</f>
        <v/>
      </c>
    </row>
    <row r="14" spans="1:12" hidden="1">
      <c r="A14" s="201">
        <f t="shared" si="0"/>
        <v>0</v>
      </c>
      <c r="B14" s="640" t="str">
        <f>'Edition Class Dame'!B14</f>
        <v/>
      </c>
      <c r="C14" s="640">
        <f>'Edition Class Dame'!D14</f>
        <v>0</v>
      </c>
      <c r="D14" s="641" t="str">
        <f>IF(LEN($B14)&gt;0,VLOOKUP($C14,Engagés!$C$10:$G$250,4,FALSE),"")</f>
        <v/>
      </c>
      <c r="E14" s="641" t="str">
        <f>IF(LEN($B14)&gt;0,VLOOKUP($C14,Engagés!$C$10:$G$250,5,FALSE),"")</f>
        <v/>
      </c>
      <c r="F14" s="642" t="str">
        <f>IF(LEN($B14)&gt;0,VLOOKUP($C14,Engagés!$C$10:$K$250,6,FALSE),"")</f>
        <v/>
      </c>
      <c r="G14" s="642" t="str">
        <f>IF(LEN($B14)&gt;0,VLOOKUP($C14,Engagés!$C$10:$K$250,7,FALSE),"")</f>
        <v/>
      </c>
      <c r="H14" s="642" t="str">
        <f>IF(LEN($B14)&gt;0,VLOOKUP($C14,Engagés!$C$10:$K$250,8,FALSE),"")</f>
        <v/>
      </c>
      <c r="I14" s="642" t="str">
        <f>IF(LEN($B14)&gt;0,VLOOKUP($C14,Engagés!$C$10:$K$250,9,FALSE),"")</f>
        <v/>
      </c>
      <c r="J14" s="642" t="str">
        <f>IF(LEN($B14)&gt;0,VLOOKUP($C14,Engagés!$C$10:$N$250,12,FALSE),"")</f>
        <v/>
      </c>
      <c r="K14" s="643" t="str">
        <f>IF(LEN($B14)&gt;0,VLOOKUP($C14,'Saisie CLASSEMENT'!$C$8:$H$252,6,FALSE),"")</f>
        <v/>
      </c>
      <c r="L14" s="644" t="str">
        <f>'Edition Class Dame'!K14</f>
        <v/>
      </c>
    </row>
    <row r="15" spans="1:12" hidden="1">
      <c r="A15" s="201">
        <f t="shared" si="0"/>
        <v>0</v>
      </c>
      <c r="B15" s="640" t="str">
        <f>'Edition Class Dame'!B15</f>
        <v/>
      </c>
      <c r="C15" s="640">
        <f>'Edition Class Dame'!D15</f>
        <v>0</v>
      </c>
      <c r="D15" s="641" t="str">
        <f>IF(LEN($B15)&gt;0,VLOOKUP($C15,Engagés!$C$10:$G$250,4,FALSE),"")</f>
        <v/>
      </c>
      <c r="E15" s="641" t="str">
        <f>IF(LEN($B15)&gt;0,VLOOKUP($C15,Engagés!$C$10:$G$250,5,FALSE),"")</f>
        <v/>
      </c>
      <c r="F15" s="642" t="str">
        <f>IF(LEN($B15)&gt;0,VLOOKUP($C15,Engagés!$C$10:$K$250,6,FALSE),"")</f>
        <v/>
      </c>
      <c r="G15" s="642" t="str">
        <f>IF(LEN($B15)&gt;0,VLOOKUP($C15,Engagés!$C$10:$K$250,7,FALSE),"")</f>
        <v/>
      </c>
      <c r="H15" s="642" t="str">
        <f>IF(LEN($B15)&gt;0,VLOOKUP($C15,Engagés!$C$10:$K$250,8,FALSE),"")</f>
        <v/>
      </c>
      <c r="I15" s="642" t="str">
        <f>IF(LEN($B15)&gt;0,VLOOKUP($C15,Engagés!$C$10:$K$250,9,FALSE),"")</f>
        <v/>
      </c>
      <c r="J15" s="642" t="str">
        <f>IF(LEN($B15)&gt;0,VLOOKUP($C15,Engagés!$C$10:$N$250,12,FALSE),"")</f>
        <v/>
      </c>
      <c r="K15" s="643" t="str">
        <f>IF(LEN($B15)&gt;0,VLOOKUP($C15,'Saisie CLASSEMENT'!$C$8:$H$252,6,FALSE),"")</f>
        <v/>
      </c>
      <c r="L15" s="644" t="str">
        <f>'Edition Class Dame'!K15</f>
        <v/>
      </c>
    </row>
    <row r="16" spans="1:12" hidden="1">
      <c r="A16" s="201">
        <f t="shared" si="0"/>
        <v>0</v>
      </c>
      <c r="B16" s="640" t="str">
        <f>'Edition Class Dame'!B16</f>
        <v/>
      </c>
      <c r="C16" s="640">
        <f>'Edition Class Dame'!D16</f>
        <v>0</v>
      </c>
      <c r="D16" s="641" t="str">
        <f>IF(LEN($B16)&gt;0,VLOOKUP($C16,Engagés!$C$10:$G$250,4,FALSE),"")</f>
        <v/>
      </c>
      <c r="E16" s="641" t="str">
        <f>IF(LEN($B16)&gt;0,VLOOKUP($C16,Engagés!$C$10:$G$250,5,FALSE),"")</f>
        <v/>
      </c>
      <c r="F16" s="642" t="str">
        <f>IF(LEN($B16)&gt;0,VLOOKUP($C16,Engagés!$C$10:$K$250,6,FALSE),"")</f>
        <v/>
      </c>
      <c r="G16" s="642" t="str">
        <f>IF(LEN($B16)&gt;0,VLOOKUP($C16,Engagés!$C$10:$K$250,7,FALSE),"")</f>
        <v/>
      </c>
      <c r="H16" s="642" t="str">
        <f>IF(LEN($B16)&gt;0,VLOOKUP($C16,Engagés!$C$10:$K$250,8,FALSE),"")</f>
        <v/>
      </c>
      <c r="I16" s="642" t="str">
        <f>IF(LEN($B16)&gt;0,VLOOKUP($C16,Engagés!$C$10:$K$250,9,FALSE),"")</f>
        <v/>
      </c>
      <c r="J16" s="642" t="str">
        <f>IF(LEN($B16)&gt;0,VLOOKUP($C16,Engagés!$C$10:$N$250,12,FALSE),"")</f>
        <v/>
      </c>
      <c r="K16" s="643" t="str">
        <f>IF(LEN($B16)&gt;0,VLOOKUP($C16,'Saisie CLASSEMENT'!$C$8:$H$252,6,FALSE),"")</f>
        <v/>
      </c>
      <c r="L16" s="644" t="str">
        <f>'Edition Class Dame'!K16</f>
        <v/>
      </c>
    </row>
    <row r="17" spans="1:12" hidden="1">
      <c r="A17" s="201">
        <f t="shared" si="0"/>
        <v>0</v>
      </c>
      <c r="B17" s="640" t="str">
        <f>'Edition Class Dame'!B17</f>
        <v/>
      </c>
      <c r="C17" s="640">
        <f>'Edition Class Dame'!D17</f>
        <v>0</v>
      </c>
      <c r="D17" s="641" t="str">
        <f>IF(LEN($B17)&gt;0,VLOOKUP($C17,Engagés!$C$10:$G$250,4,FALSE),"")</f>
        <v/>
      </c>
      <c r="E17" s="641" t="str">
        <f>IF(LEN($B17)&gt;0,VLOOKUP($C17,Engagés!$C$10:$G$250,5,FALSE),"")</f>
        <v/>
      </c>
      <c r="F17" s="642" t="str">
        <f>IF(LEN($B17)&gt;0,VLOOKUP($C17,Engagés!$C$10:$K$250,6,FALSE),"")</f>
        <v/>
      </c>
      <c r="G17" s="642" t="str">
        <f>IF(LEN($B17)&gt;0,VLOOKUP($C17,Engagés!$C$10:$K$250,7,FALSE),"")</f>
        <v/>
      </c>
      <c r="H17" s="642" t="str">
        <f>IF(LEN($B17)&gt;0,VLOOKUP($C17,Engagés!$C$10:$K$250,8,FALSE),"")</f>
        <v/>
      </c>
      <c r="I17" s="642" t="str">
        <f>IF(LEN($B17)&gt;0,VLOOKUP($C17,Engagés!$C$10:$K$250,9,FALSE),"")</f>
        <v/>
      </c>
      <c r="J17" s="642" t="str">
        <f>IF(LEN($B17)&gt;0,VLOOKUP($C17,Engagés!$C$10:$N$250,12,FALSE),"")</f>
        <v/>
      </c>
      <c r="K17" s="643" t="str">
        <f>IF(LEN($B17)&gt;0,VLOOKUP($C17,'Saisie CLASSEMENT'!$C$8:$H$252,6,FALSE),"")</f>
        <v/>
      </c>
      <c r="L17" s="644" t="str">
        <f>'Edition Class Dame'!K17</f>
        <v/>
      </c>
    </row>
    <row r="18" spans="1:12" hidden="1">
      <c r="A18" s="201">
        <f t="shared" si="0"/>
        <v>0</v>
      </c>
      <c r="B18" s="640" t="str">
        <f>'Edition Class Dame'!B18</f>
        <v/>
      </c>
      <c r="C18" s="640">
        <f>'Edition Class Dame'!D18</f>
        <v>0</v>
      </c>
      <c r="D18" s="641" t="str">
        <f>IF(LEN($B18)&gt;0,VLOOKUP($C18,Engagés!$C$10:$G$250,4,FALSE),"")</f>
        <v/>
      </c>
      <c r="E18" s="641" t="str">
        <f>IF(LEN($B18)&gt;0,VLOOKUP($C18,Engagés!$C$10:$G$250,5,FALSE),"")</f>
        <v/>
      </c>
      <c r="F18" s="642" t="str">
        <f>IF(LEN($B18)&gt;0,VLOOKUP($C18,Engagés!$C$10:$K$250,6,FALSE),"")</f>
        <v/>
      </c>
      <c r="G18" s="642" t="str">
        <f>IF(LEN($B18)&gt;0,VLOOKUP($C18,Engagés!$C$10:$K$250,7,FALSE),"")</f>
        <v/>
      </c>
      <c r="H18" s="642" t="str">
        <f>IF(LEN($B18)&gt;0,VLOOKUP($C18,Engagés!$C$10:$K$250,8,FALSE),"")</f>
        <v/>
      </c>
      <c r="I18" s="642" t="str">
        <f>IF(LEN($B18)&gt;0,VLOOKUP($C18,Engagés!$C$10:$K$250,9,FALSE),"")</f>
        <v/>
      </c>
      <c r="J18" s="642" t="str">
        <f>IF(LEN($B18)&gt;0,VLOOKUP($C18,Engagés!$C$10:$N$250,12,FALSE),"")</f>
        <v/>
      </c>
      <c r="K18" s="643" t="str">
        <f>IF(LEN($B18)&gt;0,VLOOKUP($C18,'Saisie CLASSEMENT'!$C$8:$H$252,6,FALSE),"")</f>
        <v/>
      </c>
      <c r="L18" s="644" t="str">
        <f>'Edition Class Dame'!K18</f>
        <v/>
      </c>
    </row>
    <row r="19" spans="1:12" hidden="1">
      <c r="A19" s="201">
        <f t="shared" si="0"/>
        <v>0</v>
      </c>
      <c r="B19" s="640" t="str">
        <f>'Edition Class Dame'!B19</f>
        <v/>
      </c>
      <c r="C19" s="640">
        <f>'Edition Class Dame'!D19</f>
        <v>0</v>
      </c>
      <c r="D19" s="641" t="str">
        <f>IF(LEN($B19)&gt;0,VLOOKUP($C19,Engagés!$C$10:$G$250,4,FALSE),"")</f>
        <v/>
      </c>
      <c r="E19" s="641" t="str">
        <f>IF(LEN($B19)&gt;0,VLOOKUP($C19,Engagés!$C$10:$G$250,5,FALSE),"")</f>
        <v/>
      </c>
      <c r="F19" s="642" t="str">
        <f>IF(LEN($B19)&gt;0,VLOOKUP($C19,Engagés!$C$10:$K$250,6,FALSE),"")</f>
        <v/>
      </c>
      <c r="G19" s="642" t="str">
        <f>IF(LEN($B19)&gt;0,VLOOKUP($C19,Engagés!$C$10:$K$250,7,FALSE),"")</f>
        <v/>
      </c>
      <c r="H19" s="642" t="str">
        <f>IF(LEN($B19)&gt;0,VLOOKUP($C19,Engagés!$C$10:$K$250,8,FALSE),"")</f>
        <v/>
      </c>
      <c r="I19" s="642" t="str">
        <f>IF(LEN($B19)&gt;0,VLOOKUP($C19,Engagés!$C$10:$K$250,9,FALSE),"")</f>
        <v/>
      </c>
      <c r="J19" s="642" t="str">
        <f>IF(LEN($B19)&gt;0,VLOOKUP($C19,Engagés!$C$10:$N$250,12,FALSE),"")</f>
        <v/>
      </c>
      <c r="K19" s="643" t="str">
        <f>IF(LEN($B19)&gt;0,VLOOKUP($C19,'Saisie CLASSEMENT'!$C$8:$H$252,6,FALSE),"")</f>
        <v/>
      </c>
      <c r="L19" s="644" t="str">
        <f>'Edition Class Dame'!K19</f>
        <v/>
      </c>
    </row>
    <row r="20" spans="1:12" hidden="1">
      <c r="A20" s="201">
        <f t="shared" si="0"/>
        <v>0</v>
      </c>
      <c r="B20" s="640" t="str">
        <f>'Edition Class Dame'!B20</f>
        <v/>
      </c>
      <c r="C20" s="640">
        <f>'Edition Class Dame'!D20</f>
        <v>0</v>
      </c>
      <c r="D20" s="641" t="str">
        <f>IF(LEN($B20)&gt;0,VLOOKUP($C20,Engagés!$C$10:$G$250,4,FALSE),"")</f>
        <v/>
      </c>
      <c r="E20" s="641" t="str">
        <f>IF(LEN($B20)&gt;0,VLOOKUP($C20,Engagés!$C$10:$G$250,5,FALSE),"")</f>
        <v/>
      </c>
      <c r="F20" s="642" t="str">
        <f>IF(LEN($B20)&gt;0,VLOOKUP($C20,Engagés!$C$10:$K$250,6,FALSE),"")</f>
        <v/>
      </c>
      <c r="G20" s="642" t="str">
        <f>IF(LEN($B20)&gt;0,VLOOKUP($C20,Engagés!$C$10:$K$250,7,FALSE),"")</f>
        <v/>
      </c>
      <c r="H20" s="642" t="str">
        <f>IF(LEN($B20)&gt;0,VLOOKUP($C20,Engagés!$C$10:$K$250,8,FALSE),"")</f>
        <v/>
      </c>
      <c r="I20" s="642" t="str">
        <f>IF(LEN($B20)&gt;0,VLOOKUP($C20,Engagés!$C$10:$K$250,9,FALSE),"")</f>
        <v/>
      </c>
      <c r="J20" s="642" t="str">
        <f>IF(LEN($B20)&gt;0,VLOOKUP($C20,Engagés!$C$10:$N$250,12,FALSE),"")</f>
        <v/>
      </c>
      <c r="K20" s="643" t="str">
        <f>IF(LEN($B20)&gt;0,VLOOKUP($C20,'Saisie CLASSEMENT'!$C$8:$H$252,6,FALSE),"")</f>
        <v/>
      </c>
      <c r="L20" s="644" t="str">
        <f>'Edition Class Dame'!K20</f>
        <v/>
      </c>
    </row>
    <row r="21" spans="1:12" hidden="1">
      <c r="A21" s="201">
        <f t="shared" si="0"/>
        <v>0</v>
      </c>
      <c r="B21" s="640" t="str">
        <f>'Edition Class Dame'!B21</f>
        <v/>
      </c>
      <c r="C21" s="640">
        <f>'Edition Class Dame'!D21</f>
        <v>0</v>
      </c>
      <c r="D21" s="641" t="str">
        <f>IF(LEN($B21)&gt;0,VLOOKUP($C21,Engagés!$C$10:$G$250,4,FALSE),"")</f>
        <v/>
      </c>
      <c r="E21" s="641" t="str">
        <f>IF(LEN($B21)&gt;0,VLOOKUP($C21,Engagés!$C$10:$G$250,5,FALSE),"")</f>
        <v/>
      </c>
      <c r="F21" s="642" t="str">
        <f>IF(LEN($B21)&gt;0,VLOOKUP($C21,Engagés!$C$10:$K$250,6,FALSE),"")</f>
        <v/>
      </c>
      <c r="G21" s="642" t="str">
        <f>IF(LEN($B21)&gt;0,VLOOKUP($C21,Engagés!$C$10:$K$250,7,FALSE),"")</f>
        <v/>
      </c>
      <c r="H21" s="642" t="str">
        <f>IF(LEN($B21)&gt;0,VLOOKUP($C21,Engagés!$C$10:$K$250,8,FALSE),"")</f>
        <v/>
      </c>
      <c r="I21" s="642" t="str">
        <f>IF(LEN($B21)&gt;0,VLOOKUP($C21,Engagés!$C$10:$K$250,9,FALSE),"")</f>
        <v/>
      </c>
      <c r="J21" s="642" t="str">
        <f>IF(LEN($B21)&gt;0,VLOOKUP($C21,Engagés!$C$10:$N$250,12,FALSE),"")</f>
        <v/>
      </c>
      <c r="K21" s="643" t="str">
        <f>IF(LEN($B21)&gt;0,VLOOKUP($C21,'Saisie CLASSEMENT'!$C$8:$H$252,6,FALSE),"")</f>
        <v/>
      </c>
      <c r="L21" s="644" t="str">
        <f>'Edition Class Dame'!K21</f>
        <v/>
      </c>
    </row>
    <row r="22" spans="1:12" hidden="1">
      <c r="A22" s="201">
        <f t="shared" si="0"/>
        <v>0</v>
      </c>
      <c r="B22" s="640" t="str">
        <f>'Edition Class Dame'!B22</f>
        <v/>
      </c>
      <c r="C22" s="640">
        <f>'Edition Class Dame'!D22</f>
        <v>0</v>
      </c>
      <c r="D22" s="641" t="str">
        <f>IF(LEN($B22)&gt;0,VLOOKUP($C22,Engagés!$C$10:$G$250,4,FALSE),"")</f>
        <v/>
      </c>
      <c r="E22" s="641" t="str">
        <f>IF(LEN($B22)&gt;0,VLOOKUP($C22,Engagés!$C$10:$G$250,5,FALSE),"")</f>
        <v/>
      </c>
      <c r="F22" s="642" t="str">
        <f>IF(LEN($B22)&gt;0,VLOOKUP($C22,Engagés!$C$10:$K$250,6,FALSE),"")</f>
        <v/>
      </c>
      <c r="G22" s="642" t="str">
        <f>IF(LEN($B22)&gt;0,VLOOKUP($C22,Engagés!$C$10:$K$250,7,FALSE),"")</f>
        <v/>
      </c>
      <c r="H22" s="642" t="str">
        <f>IF(LEN($B22)&gt;0,VLOOKUP($C22,Engagés!$C$10:$K$250,8,FALSE),"")</f>
        <v/>
      </c>
      <c r="I22" s="642" t="str">
        <f>IF(LEN($B22)&gt;0,VLOOKUP($C22,Engagés!$C$10:$K$250,9,FALSE),"")</f>
        <v/>
      </c>
      <c r="J22" s="642" t="str">
        <f>IF(LEN($B22)&gt;0,VLOOKUP($C22,Engagés!$C$10:$N$250,12,FALSE),"")</f>
        <v/>
      </c>
      <c r="K22" s="643" t="str">
        <f>IF(LEN($B22)&gt;0,VLOOKUP($C22,'Saisie CLASSEMENT'!$C$8:$H$252,6,FALSE),"")</f>
        <v/>
      </c>
      <c r="L22" s="644" t="str">
        <f>'Edition Class Dame'!K22</f>
        <v/>
      </c>
    </row>
    <row r="23" spans="1:12" hidden="1">
      <c r="A23" s="201">
        <f t="shared" si="0"/>
        <v>0</v>
      </c>
      <c r="B23" s="640" t="str">
        <f>'Edition Class Dame'!B23</f>
        <v/>
      </c>
      <c r="C23" s="640">
        <f>'Edition Class Dame'!D23</f>
        <v>0</v>
      </c>
      <c r="D23" s="641" t="str">
        <f>IF(LEN($B23)&gt;0,VLOOKUP($C23,Engagés!$C$10:$G$250,4,FALSE),"")</f>
        <v/>
      </c>
      <c r="E23" s="641" t="str">
        <f>IF(LEN($B23)&gt;0,VLOOKUP($C23,Engagés!$C$10:$G$250,5,FALSE),"")</f>
        <v/>
      </c>
      <c r="F23" s="642" t="str">
        <f>IF(LEN($B23)&gt;0,VLOOKUP($C23,Engagés!$C$10:$K$250,6,FALSE),"")</f>
        <v/>
      </c>
      <c r="G23" s="642" t="str">
        <f>IF(LEN($B23)&gt;0,VLOOKUP($C23,Engagés!$C$10:$K$250,7,FALSE),"")</f>
        <v/>
      </c>
      <c r="H23" s="642" t="str">
        <f>IF(LEN($B23)&gt;0,VLOOKUP($C23,Engagés!$C$10:$K$250,8,FALSE),"")</f>
        <v/>
      </c>
      <c r="I23" s="642" t="str">
        <f>IF(LEN($B23)&gt;0,VLOOKUP($C23,Engagés!$C$10:$K$250,9,FALSE),"")</f>
        <v/>
      </c>
      <c r="J23" s="642" t="str">
        <f>IF(LEN($B23)&gt;0,VLOOKUP($C23,Engagés!$C$10:$N$250,12,FALSE),"")</f>
        <v/>
      </c>
      <c r="K23" s="643" t="str">
        <f>IF(LEN($B23)&gt;0,VLOOKUP($C23,'Saisie CLASSEMENT'!$C$8:$H$252,6,FALSE),"")</f>
        <v/>
      </c>
      <c r="L23" s="644" t="str">
        <f>'Edition Class Dame'!K23</f>
        <v/>
      </c>
    </row>
    <row r="24" spans="1:12" hidden="1">
      <c r="A24" s="201">
        <f t="shared" si="0"/>
        <v>0</v>
      </c>
      <c r="B24" s="640" t="str">
        <f>'Edition Class Dame'!B24</f>
        <v/>
      </c>
      <c r="C24" s="640">
        <f>'Edition Class Dame'!D24</f>
        <v>0</v>
      </c>
      <c r="D24" s="641" t="str">
        <f>IF(LEN($B24)&gt;0,VLOOKUP($C24,Engagés!$C$10:$G$250,4,FALSE),"")</f>
        <v/>
      </c>
      <c r="E24" s="641" t="str">
        <f>IF(LEN($B24)&gt;0,VLOOKUP($C24,Engagés!$C$10:$G$250,5,FALSE),"")</f>
        <v/>
      </c>
      <c r="F24" s="642" t="str">
        <f>IF(LEN($B24)&gt;0,VLOOKUP($C24,Engagés!$C$10:$K$250,6,FALSE),"")</f>
        <v/>
      </c>
      <c r="G24" s="642" t="str">
        <f>IF(LEN($B24)&gt;0,VLOOKUP($C24,Engagés!$C$10:$K$250,7,FALSE),"")</f>
        <v/>
      </c>
      <c r="H24" s="642" t="str">
        <f>IF(LEN($B24)&gt;0,VLOOKUP($C24,Engagés!$C$10:$K$250,8,FALSE),"")</f>
        <v/>
      </c>
      <c r="I24" s="642" t="str">
        <f>IF(LEN($B24)&gt;0,VLOOKUP($C24,Engagés!$C$10:$K$250,9,FALSE),"")</f>
        <v/>
      </c>
      <c r="J24" s="642" t="str">
        <f>IF(LEN($B24)&gt;0,VLOOKUP($C24,Engagés!$C$10:$N$250,12,FALSE),"")</f>
        <v/>
      </c>
      <c r="K24" s="643" t="str">
        <f>IF(LEN($B24)&gt;0,VLOOKUP($C24,'Saisie CLASSEMENT'!$C$8:$H$252,6,FALSE),"")</f>
        <v/>
      </c>
      <c r="L24" s="644" t="str">
        <f>'Edition Class Dame'!K24</f>
        <v/>
      </c>
    </row>
    <row r="25" spans="1:12" hidden="1">
      <c r="A25" s="201">
        <f t="shared" si="0"/>
        <v>0</v>
      </c>
      <c r="B25" s="640" t="str">
        <f>'Edition Class Dame'!B25</f>
        <v/>
      </c>
      <c r="C25" s="640">
        <f>'Edition Class Dame'!D25</f>
        <v>0</v>
      </c>
      <c r="D25" s="641" t="str">
        <f>IF(LEN($B25)&gt;0,VLOOKUP($C25,Engagés!$C$10:$G$250,4,FALSE),"")</f>
        <v/>
      </c>
      <c r="E25" s="641" t="str">
        <f>IF(LEN($B25)&gt;0,VLOOKUP($C25,Engagés!$C$10:$G$250,5,FALSE),"")</f>
        <v/>
      </c>
      <c r="F25" s="642" t="str">
        <f>IF(LEN($B25)&gt;0,VLOOKUP($C25,Engagés!$C$10:$K$250,6,FALSE),"")</f>
        <v/>
      </c>
      <c r="G25" s="642" t="str">
        <f>IF(LEN($B25)&gt;0,VLOOKUP($C25,Engagés!$C$10:$K$250,7,FALSE),"")</f>
        <v/>
      </c>
      <c r="H25" s="642" t="str">
        <f>IF(LEN($B25)&gt;0,VLOOKUP($C25,Engagés!$C$10:$K$250,8,FALSE),"")</f>
        <v/>
      </c>
      <c r="I25" s="642" t="str">
        <f>IF(LEN($B25)&gt;0,VLOOKUP($C25,Engagés!$C$10:$K$250,9,FALSE),"")</f>
        <v/>
      </c>
      <c r="J25" s="642" t="str">
        <f>IF(LEN($B25)&gt;0,VLOOKUP($C25,Engagés!$C$10:$N$250,12,FALSE),"")</f>
        <v/>
      </c>
      <c r="K25" s="643" t="str">
        <f>IF(LEN($B25)&gt;0,VLOOKUP($C25,'Saisie CLASSEMENT'!$C$8:$H$252,6,FALSE),"")</f>
        <v/>
      </c>
      <c r="L25" s="644" t="str">
        <f>'Edition Class Dame'!K25</f>
        <v/>
      </c>
    </row>
    <row r="26" spans="1:12" hidden="1">
      <c r="A26" s="201">
        <f t="shared" si="0"/>
        <v>0</v>
      </c>
      <c r="B26" s="640" t="str">
        <f>'Edition Class Dame'!B26</f>
        <v/>
      </c>
      <c r="C26" s="640">
        <f>'Edition Class Dame'!D26</f>
        <v>0</v>
      </c>
      <c r="D26" s="641" t="str">
        <f>IF(LEN($B26)&gt;0,VLOOKUP($C26,Engagés!$C$10:$G$250,4,FALSE),"")</f>
        <v/>
      </c>
      <c r="E26" s="641" t="str">
        <f>IF(LEN($B26)&gt;0,VLOOKUP($C26,Engagés!$C$10:$G$250,5,FALSE),"")</f>
        <v/>
      </c>
      <c r="F26" s="642" t="str">
        <f>IF(LEN($B26)&gt;0,VLOOKUP($C26,Engagés!$C$10:$K$250,6,FALSE),"")</f>
        <v/>
      </c>
      <c r="G26" s="642" t="str">
        <f>IF(LEN($B26)&gt;0,VLOOKUP($C26,Engagés!$C$10:$K$250,7,FALSE),"")</f>
        <v/>
      </c>
      <c r="H26" s="642" t="str">
        <f>IF(LEN($B26)&gt;0,VLOOKUP($C26,Engagés!$C$10:$K$250,8,FALSE),"")</f>
        <v/>
      </c>
      <c r="I26" s="642" t="str">
        <f>IF(LEN($B26)&gt;0,VLOOKUP($C26,Engagés!$C$10:$K$250,9,FALSE),"")</f>
        <v/>
      </c>
      <c r="J26" s="642" t="str">
        <f>IF(LEN($B26)&gt;0,VLOOKUP($C26,Engagés!$C$10:$N$250,12,FALSE),"")</f>
        <v/>
      </c>
      <c r="K26" s="643" t="str">
        <f>IF(LEN($B26)&gt;0,VLOOKUP($C26,'Saisie CLASSEMENT'!$C$8:$H$252,6,FALSE),"")</f>
        <v/>
      </c>
      <c r="L26" s="644" t="str">
        <f>'Edition Class Dame'!K26</f>
        <v/>
      </c>
    </row>
    <row r="27" spans="1:12" hidden="1">
      <c r="A27" s="201">
        <f t="shared" si="0"/>
        <v>0</v>
      </c>
      <c r="B27" s="640" t="str">
        <f>'Edition Class Dame'!B27</f>
        <v/>
      </c>
      <c r="C27" s="640">
        <f>'Edition Class Dame'!D27</f>
        <v>0</v>
      </c>
      <c r="D27" s="641" t="str">
        <f>IF(LEN($B27)&gt;0,VLOOKUP($C27,Engagés!$C$10:$G$250,4,FALSE),"")</f>
        <v/>
      </c>
      <c r="E27" s="641" t="str">
        <f>IF(LEN($B27)&gt;0,VLOOKUP($C27,Engagés!$C$10:$G$250,5,FALSE),"")</f>
        <v/>
      </c>
      <c r="F27" s="642" t="str">
        <f>IF(LEN($B27)&gt;0,VLOOKUP($C27,Engagés!$C$10:$K$250,6,FALSE),"")</f>
        <v/>
      </c>
      <c r="G27" s="642" t="str">
        <f>IF(LEN($B27)&gt;0,VLOOKUP($C27,Engagés!$C$10:$K$250,7,FALSE),"")</f>
        <v/>
      </c>
      <c r="H27" s="642" t="str">
        <f>IF(LEN($B27)&gt;0,VLOOKUP($C27,Engagés!$C$10:$K$250,8,FALSE),"")</f>
        <v/>
      </c>
      <c r="I27" s="642" t="str">
        <f>IF(LEN($B27)&gt;0,VLOOKUP($C27,Engagés!$C$10:$K$250,9,FALSE),"")</f>
        <v/>
      </c>
      <c r="J27" s="642" t="str">
        <f>IF(LEN($B27)&gt;0,VLOOKUP($C27,Engagés!$C$10:$N$250,12,FALSE),"")</f>
        <v/>
      </c>
      <c r="K27" s="643" t="str">
        <f>IF(LEN($B27)&gt;0,VLOOKUP($C27,'Saisie CLASSEMENT'!$C$8:$H$252,6,FALSE),"")</f>
        <v/>
      </c>
      <c r="L27" s="644" t="str">
        <f>'Edition Class Dame'!K27</f>
        <v/>
      </c>
    </row>
    <row r="28" spans="1:12" hidden="1">
      <c r="A28" s="201">
        <f t="shared" si="0"/>
        <v>0</v>
      </c>
      <c r="B28" s="640" t="str">
        <f>'Edition Class Dame'!B28</f>
        <v/>
      </c>
      <c r="C28" s="640">
        <f>'Edition Class Dame'!D28</f>
        <v>0</v>
      </c>
      <c r="D28" s="641" t="str">
        <f>IF(LEN($B28)&gt;0,VLOOKUP($C28,Engagés!$C$10:$G$250,4,FALSE),"")</f>
        <v/>
      </c>
      <c r="E28" s="641" t="str">
        <f>IF(LEN($B28)&gt;0,VLOOKUP($C28,Engagés!$C$10:$G$250,5,FALSE),"")</f>
        <v/>
      </c>
      <c r="F28" s="642" t="str">
        <f>IF(LEN($B28)&gt;0,VLOOKUP($C28,Engagés!$C$10:$K$250,6,FALSE),"")</f>
        <v/>
      </c>
      <c r="G28" s="642" t="str">
        <f>IF(LEN($B28)&gt;0,VLOOKUP($C28,Engagés!$C$10:$K$250,7,FALSE),"")</f>
        <v/>
      </c>
      <c r="H28" s="642" t="str">
        <f>IF(LEN($B28)&gt;0,VLOOKUP($C28,Engagés!$C$10:$K$250,8,FALSE),"")</f>
        <v/>
      </c>
      <c r="I28" s="642" t="str">
        <f>IF(LEN($B28)&gt;0,VLOOKUP($C28,Engagés!$C$10:$K$250,9,FALSE),"")</f>
        <v/>
      </c>
      <c r="J28" s="642" t="str">
        <f>IF(LEN($B28)&gt;0,VLOOKUP($C28,Engagés!$C$10:$N$250,12,FALSE),"")</f>
        <v/>
      </c>
      <c r="K28" s="643" t="str">
        <f>IF(LEN($B28)&gt;0,VLOOKUP($C28,'Saisie CLASSEMENT'!$C$8:$H$252,6,FALSE),"")</f>
        <v/>
      </c>
      <c r="L28" s="644" t="str">
        <f>'Edition Class Dame'!K28</f>
        <v/>
      </c>
    </row>
    <row r="29" spans="1:12" hidden="1">
      <c r="A29" s="201">
        <f t="shared" si="0"/>
        <v>0</v>
      </c>
      <c r="B29" s="640" t="str">
        <f>'Edition Class Dame'!B29</f>
        <v/>
      </c>
      <c r="C29" s="640">
        <f>'Edition Class Dame'!D29</f>
        <v>0</v>
      </c>
      <c r="D29" s="641" t="str">
        <f>IF(LEN($B29)&gt;0,VLOOKUP($C29,Engagés!$C$10:$G$250,4,FALSE),"")</f>
        <v/>
      </c>
      <c r="E29" s="641" t="str">
        <f>IF(LEN($B29)&gt;0,VLOOKUP($C29,Engagés!$C$10:$G$250,5,FALSE),"")</f>
        <v/>
      </c>
      <c r="F29" s="642" t="str">
        <f>IF(LEN($B29)&gt;0,VLOOKUP($C29,Engagés!$C$10:$K$250,6,FALSE),"")</f>
        <v/>
      </c>
      <c r="G29" s="642" t="str">
        <f>IF(LEN($B29)&gt;0,VLOOKUP($C29,Engagés!$C$10:$K$250,7,FALSE),"")</f>
        <v/>
      </c>
      <c r="H29" s="642" t="str">
        <f>IF(LEN($B29)&gt;0,VLOOKUP($C29,Engagés!$C$10:$K$250,8,FALSE),"")</f>
        <v/>
      </c>
      <c r="I29" s="642" t="str">
        <f>IF(LEN($B29)&gt;0,VLOOKUP($C29,Engagés!$C$10:$K$250,9,FALSE),"")</f>
        <v/>
      </c>
      <c r="J29" s="642" t="str">
        <f>IF(LEN($B29)&gt;0,VLOOKUP($C29,Engagés!$C$10:$N$250,12,FALSE),"")</f>
        <v/>
      </c>
      <c r="K29" s="643" t="str">
        <f>IF(LEN($B29)&gt;0,VLOOKUP($C29,'Saisie CLASSEMENT'!$C$8:$H$252,6,FALSE),"")</f>
        <v/>
      </c>
      <c r="L29" s="644" t="str">
        <f>'Edition Class Dame'!K29</f>
        <v/>
      </c>
    </row>
    <row r="30" spans="1:12" hidden="1">
      <c r="A30" s="201">
        <f t="shared" si="0"/>
        <v>0</v>
      </c>
      <c r="B30" s="640" t="str">
        <f>'Edition Class Dame'!B30</f>
        <v/>
      </c>
      <c r="C30" s="640">
        <f>'Edition Class Dame'!D30</f>
        <v>0</v>
      </c>
      <c r="D30" s="641" t="str">
        <f>IF(LEN($B30)&gt;0,VLOOKUP($C30,Engagés!$C$10:$G$250,4,FALSE),"")</f>
        <v/>
      </c>
      <c r="E30" s="641" t="str">
        <f>IF(LEN($B30)&gt;0,VLOOKUP($C30,Engagés!$C$10:$G$250,5,FALSE),"")</f>
        <v/>
      </c>
      <c r="F30" s="642" t="str">
        <f>IF(LEN($B30)&gt;0,VLOOKUP($C30,Engagés!$C$10:$K$250,6,FALSE),"")</f>
        <v/>
      </c>
      <c r="G30" s="642" t="str">
        <f>IF(LEN($B30)&gt;0,VLOOKUP($C30,Engagés!$C$10:$K$250,7,FALSE),"")</f>
        <v/>
      </c>
      <c r="H30" s="642" t="str">
        <f>IF(LEN($B30)&gt;0,VLOOKUP($C30,Engagés!$C$10:$K$250,8,FALSE),"")</f>
        <v/>
      </c>
      <c r="I30" s="642" t="str">
        <f>IF(LEN($B30)&gt;0,VLOOKUP($C30,Engagés!$C$10:$K$250,9,FALSE),"")</f>
        <v/>
      </c>
      <c r="J30" s="642" t="str">
        <f>IF(LEN($B30)&gt;0,VLOOKUP($C30,Engagés!$C$10:$N$250,12,FALSE),"")</f>
        <v/>
      </c>
      <c r="K30" s="643" t="str">
        <f>IF(LEN($B30)&gt;0,VLOOKUP($C30,'Saisie CLASSEMENT'!$C$8:$H$252,6,FALSE),"")</f>
        <v/>
      </c>
      <c r="L30" s="644" t="str">
        <f>'Edition Class Dame'!K30</f>
        <v/>
      </c>
    </row>
    <row r="31" spans="1:12" hidden="1">
      <c r="A31" s="201">
        <f t="shared" si="0"/>
        <v>0</v>
      </c>
      <c r="B31" s="640" t="str">
        <f>'Edition Class Dame'!B31</f>
        <v/>
      </c>
      <c r="C31" s="640">
        <f>'Edition Class Dame'!D31</f>
        <v>0</v>
      </c>
      <c r="D31" s="641" t="str">
        <f>IF(LEN($B31)&gt;0,VLOOKUP($C31,Engagés!$C$10:$G$250,4,FALSE),"")</f>
        <v/>
      </c>
      <c r="E31" s="641" t="str">
        <f>IF(LEN($B31)&gt;0,VLOOKUP($C31,Engagés!$C$10:$G$250,5,FALSE),"")</f>
        <v/>
      </c>
      <c r="F31" s="642" t="str">
        <f>IF(LEN($B31)&gt;0,VLOOKUP($C31,Engagés!$C$10:$K$250,6,FALSE),"")</f>
        <v/>
      </c>
      <c r="G31" s="642" t="str">
        <f>IF(LEN($B31)&gt;0,VLOOKUP($C31,Engagés!$C$10:$K$250,7,FALSE),"")</f>
        <v/>
      </c>
      <c r="H31" s="642" t="str">
        <f>IF(LEN($B31)&gt;0,VLOOKUP($C31,Engagés!$C$10:$K$250,8,FALSE),"")</f>
        <v/>
      </c>
      <c r="I31" s="642" t="str">
        <f>IF(LEN($B31)&gt;0,VLOOKUP($C31,Engagés!$C$10:$K$250,9,FALSE),"")</f>
        <v/>
      </c>
      <c r="J31" s="642" t="str">
        <f>IF(LEN($B31)&gt;0,VLOOKUP($C31,Engagés!$C$10:$N$250,12,FALSE),"")</f>
        <v/>
      </c>
      <c r="K31" s="643" t="str">
        <f>IF(LEN($B31)&gt;0,VLOOKUP($C31,'Saisie CLASSEMENT'!$C$8:$H$252,6,FALSE),"")</f>
        <v/>
      </c>
      <c r="L31" s="644" t="str">
        <f>'Edition Class Dame'!K31</f>
        <v/>
      </c>
    </row>
    <row r="32" spans="1:12" hidden="1">
      <c r="A32" s="201">
        <f t="shared" si="0"/>
        <v>0</v>
      </c>
      <c r="B32" s="640" t="str">
        <f>'Edition Class Dame'!B32</f>
        <v/>
      </c>
      <c r="C32" s="640">
        <f>'Edition Class Dame'!D32</f>
        <v>0</v>
      </c>
      <c r="D32" s="641" t="str">
        <f>IF(LEN($B32)&gt;0,VLOOKUP($C32,Engagés!$C$10:$G$250,4,FALSE),"")</f>
        <v/>
      </c>
      <c r="E32" s="641" t="str">
        <f>IF(LEN($B32)&gt;0,VLOOKUP($C32,Engagés!$C$10:$G$250,5,FALSE),"")</f>
        <v/>
      </c>
      <c r="F32" s="642" t="str">
        <f>IF(LEN($B32)&gt;0,VLOOKUP($C32,Engagés!$C$10:$K$250,6,FALSE),"")</f>
        <v/>
      </c>
      <c r="G32" s="642" t="str">
        <f>IF(LEN($B32)&gt;0,VLOOKUP($C32,Engagés!$C$10:$K$250,7,FALSE),"")</f>
        <v/>
      </c>
      <c r="H32" s="642" t="str">
        <f>IF(LEN($B32)&gt;0,VLOOKUP($C32,Engagés!$C$10:$K$250,8,FALSE),"")</f>
        <v/>
      </c>
      <c r="I32" s="642" t="str">
        <f>IF(LEN($B32)&gt;0,VLOOKUP($C32,Engagés!$C$10:$K$250,9,FALSE),"")</f>
        <v/>
      </c>
      <c r="J32" s="642" t="str">
        <f>IF(LEN($B32)&gt;0,VLOOKUP($C32,Engagés!$C$10:$N$250,12,FALSE),"")</f>
        <v/>
      </c>
      <c r="K32" s="643" t="str">
        <f>IF(LEN($B32)&gt;0,VLOOKUP($C32,'Saisie CLASSEMENT'!$C$8:$H$252,6,FALSE),"")</f>
        <v/>
      </c>
      <c r="L32" s="644" t="str">
        <f>'Edition Class Dame'!K32</f>
        <v/>
      </c>
    </row>
    <row r="33" spans="1:12" hidden="1">
      <c r="A33" s="201">
        <f t="shared" si="0"/>
        <v>0</v>
      </c>
      <c r="B33" s="640" t="str">
        <f>'Edition Class Dame'!B33</f>
        <v/>
      </c>
      <c r="C33" s="640">
        <f>'Edition Class Dame'!D33</f>
        <v>0</v>
      </c>
      <c r="D33" s="641" t="str">
        <f>IF(LEN($B33)&gt;0,VLOOKUP($C33,Engagés!$C$10:$G$250,4,FALSE),"")</f>
        <v/>
      </c>
      <c r="E33" s="641" t="str">
        <f>IF(LEN($B33)&gt;0,VLOOKUP($C33,Engagés!$C$10:$G$250,5,FALSE),"")</f>
        <v/>
      </c>
      <c r="F33" s="642" t="str">
        <f>IF(LEN($B33)&gt;0,VLOOKUP($C33,Engagés!$C$10:$K$250,6,FALSE),"")</f>
        <v/>
      </c>
      <c r="G33" s="642" t="str">
        <f>IF(LEN($B33)&gt;0,VLOOKUP($C33,Engagés!$C$10:$K$250,7,FALSE),"")</f>
        <v/>
      </c>
      <c r="H33" s="642" t="str">
        <f>IF(LEN($B33)&gt;0,VLOOKUP($C33,Engagés!$C$10:$K$250,8,FALSE),"")</f>
        <v/>
      </c>
      <c r="I33" s="642" t="str">
        <f>IF(LEN($B33)&gt;0,VLOOKUP($C33,Engagés!$C$10:$K$250,9,FALSE),"")</f>
        <v/>
      </c>
      <c r="J33" s="642" t="str">
        <f>IF(LEN($B33)&gt;0,VLOOKUP($C33,Engagés!$C$10:$N$250,12,FALSE),"")</f>
        <v/>
      </c>
      <c r="K33" s="643" t="str">
        <f>IF(LEN($B33)&gt;0,VLOOKUP($C33,'Saisie CLASSEMENT'!$C$8:$H$252,6,FALSE),"")</f>
        <v/>
      </c>
      <c r="L33" s="644" t="str">
        <f>'Edition Class Dame'!K33</f>
        <v/>
      </c>
    </row>
    <row r="34" spans="1:12" hidden="1">
      <c r="A34" s="201">
        <f t="shared" si="0"/>
        <v>0</v>
      </c>
      <c r="B34" s="640" t="str">
        <f>'Edition Class Dame'!B34</f>
        <v/>
      </c>
      <c r="C34" s="640">
        <f>'Edition Class Dame'!D34</f>
        <v>0</v>
      </c>
      <c r="D34" s="641" t="str">
        <f>IF(LEN($B34)&gt;0,VLOOKUP($C34,Engagés!$C$10:$G$250,4,FALSE),"")</f>
        <v/>
      </c>
      <c r="E34" s="641" t="str">
        <f>IF(LEN($B34)&gt;0,VLOOKUP($C34,Engagés!$C$10:$G$250,5,FALSE),"")</f>
        <v/>
      </c>
      <c r="F34" s="642" t="str">
        <f>IF(LEN($B34)&gt;0,VLOOKUP($C34,Engagés!$C$10:$K$250,6,FALSE),"")</f>
        <v/>
      </c>
      <c r="G34" s="642" t="str">
        <f>IF(LEN($B34)&gt;0,VLOOKUP($C34,Engagés!$C$10:$K$250,7,FALSE),"")</f>
        <v/>
      </c>
      <c r="H34" s="642" t="str">
        <f>IF(LEN($B34)&gt;0,VLOOKUP($C34,Engagés!$C$10:$K$250,8,FALSE),"")</f>
        <v/>
      </c>
      <c r="I34" s="642" t="str">
        <f>IF(LEN($B34)&gt;0,VLOOKUP($C34,Engagés!$C$10:$K$250,9,FALSE),"")</f>
        <v/>
      </c>
      <c r="J34" s="642" t="str">
        <f>IF(LEN($B34)&gt;0,VLOOKUP($C34,Engagés!$C$10:$N$250,12,FALSE),"")</f>
        <v/>
      </c>
      <c r="K34" s="643" t="str">
        <f>IF(LEN($B34)&gt;0,VLOOKUP($C34,'Saisie CLASSEMENT'!$C$8:$H$252,6,FALSE),"")</f>
        <v/>
      </c>
      <c r="L34" s="644" t="str">
        <f>'Edition Class Dame'!K34</f>
        <v/>
      </c>
    </row>
    <row r="35" spans="1:12" hidden="1">
      <c r="A35" s="201">
        <f t="shared" si="0"/>
        <v>0</v>
      </c>
      <c r="B35" s="640" t="str">
        <f>'Edition Class Dame'!B35</f>
        <v/>
      </c>
      <c r="C35" s="640">
        <f>'Edition Class Dame'!D35</f>
        <v>0</v>
      </c>
      <c r="D35" s="641" t="str">
        <f>IF(LEN($B35)&gt;0,VLOOKUP($C35,Engagés!$C$10:$G$250,4,FALSE),"")</f>
        <v/>
      </c>
      <c r="E35" s="641" t="str">
        <f>IF(LEN($B35)&gt;0,VLOOKUP($C35,Engagés!$C$10:$G$250,5,FALSE),"")</f>
        <v/>
      </c>
      <c r="F35" s="642" t="str">
        <f>IF(LEN($B35)&gt;0,VLOOKUP($C35,Engagés!$C$10:$K$250,6,FALSE),"")</f>
        <v/>
      </c>
      <c r="G35" s="642" t="str">
        <f>IF(LEN($B35)&gt;0,VLOOKUP($C35,Engagés!$C$10:$K$250,7,FALSE),"")</f>
        <v/>
      </c>
      <c r="H35" s="642" t="str">
        <f>IF(LEN($B35)&gt;0,VLOOKUP($C35,Engagés!$C$10:$K$250,8,FALSE),"")</f>
        <v/>
      </c>
      <c r="I35" s="642" t="str">
        <f>IF(LEN($B35)&gt;0,VLOOKUP($C35,Engagés!$C$10:$K$250,9,FALSE),"")</f>
        <v/>
      </c>
      <c r="J35" s="642" t="str">
        <f>IF(LEN($B35)&gt;0,VLOOKUP($C35,Engagés!$C$10:$N$250,12,FALSE),"")</f>
        <v/>
      </c>
      <c r="K35" s="643" t="str">
        <f>IF(LEN($B35)&gt;0,VLOOKUP($C35,'Saisie CLASSEMENT'!$C$8:$H$252,6,FALSE),"")</f>
        <v/>
      </c>
      <c r="L35" s="644" t="str">
        <f>'Edition Class Dame'!K35</f>
        <v/>
      </c>
    </row>
    <row r="36" spans="1:12" hidden="1">
      <c r="A36" s="201">
        <f t="shared" si="0"/>
        <v>0</v>
      </c>
      <c r="B36" s="640" t="str">
        <f>'Edition Class Dame'!B36</f>
        <v/>
      </c>
      <c r="C36" s="640">
        <f>'Edition Class Dame'!D36</f>
        <v>0</v>
      </c>
      <c r="D36" s="641" t="str">
        <f>IF(LEN($B36)&gt;0,VLOOKUP($C36,Engagés!$C$10:$G$250,4,FALSE),"")</f>
        <v/>
      </c>
      <c r="E36" s="641" t="str">
        <f>IF(LEN($B36)&gt;0,VLOOKUP($C36,Engagés!$C$10:$G$250,5,FALSE),"")</f>
        <v/>
      </c>
      <c r="F36" s="642" t="str">
        <f>IF(LEN($B36)&gt;0,VLOOKUP($C36,Engagés!$C$10:$K$250,6,FALSE),"")</f>
        <v/>
      </c>
      <c r="G36" s="642" t="str">
        <f>IF(LEN($B36)&gt;0,VLOOKUP($C36,Engagés!$C$10:$K$250,7,FALSE),"")</f>
        <v/>
      </c>
      <c r="H36" s="642" t="str">
        <f>IF(LEN($B36)&gt;0,VLOOKUP($C36,Engagés!$C$10:$K$250,8,FALSE),"")</f>
        <v/>
      </c>
      <c r="I36" s="642" t="str">
        <f>IF(LEN($B36)&gt;0,VLOOKUP($C36,Engagés!$C$10:$K$250,9,FALSE),"")</f>
        <v/>
      </c>
      <c r="J36" s="642" t="str">
        <f>IF(LEN($B36)&gt;0,VLOOKUP($C36,Engagés!$C$10:$N$250,12,FALSE),"")</f>
        <v/>
      </c>
      <c r="K36" s="643" t="str">
        <f>IF(LEN($B36)&gt;0,VLOOKUP($C36,'Saisie CLASSEMENT'!$C$8:$H$252,6,FALSE),"")</f>
        <v/>
      </c>
      <c r="L36" s="644" t="str">
        <f>'Edition Class Dame'!K36</f>
        <v/>
      </c>
    </row>
    <row r="37" spans="1:12" hidden="1">
      <c r="A37" s="201">
        <f t="shared" si="0"/>
        <v>0</v>
      </c>
      <c r="B37" s="640" t="str">
        <f>'Edition Class Dame'!B37</f>
        <v/>
      </c>
      <c r="C37" s="640">
        <f>'Edition Class Dame'!D37</f>
        <v>0</v>
      </c>
      <c r="D37" s="641" t="str">
        <f>IF(LEN($B37)&gt;0,VLOOKUP($C37,Engagés!$C$10:$G$250,4,FALSE),"")</f>
        <v/>
      </c>
      <c r="E37" s="641" t="str">
        <f>IF(LEN($B37)&gt;0,VLOOKUP($C37,Engagés!$C$10:$G$250,5,FALSE),"")</f>
        <v/>
      </c>
      <c r="F37" s="642" t="str">
        <f>IF(LEN($B37)&gt;0,VLOOKUP($C37,Engagés!$C$10:$K$250,6,FALSE),"")</f>
        <v/>
      </c>
      <c r="G37" s="642" t="str">
        <f>IF(LEN($B37)&gt;0,VLOOKUP($C37,Engagés!$C$10:$K$250,7,FALSE),"")</f>
        <v/>
      </c>
      <c r="H37" s="642" t="str">
        <f>IF(LEN($B37)&gt;0,VLOOKUP($C37,Engagés!$C$10:$K$250,8,FALSE),"")</f>
        <v/>
      </c>
      <c r="I37" s="642" t="str">
        <f>IF(LEN($B37)&gt;0,VLOOKUP($C37,Engagés!$C$10:$K$250,9,FALSE),"")</f>
        <v/>
      </c>
      <c r="J37" s="642" t="str">
        <f>IF(LEN($B37)&gt;0,VLOOKUP($C37,Engagés!$C$10:$N$250,12,FALSE),"")</f>
        <v/>
      </c>
      <c r="K37" s="643" t="str">
        <f>IF(LEN($B37)&gt;0,VLOOKUP($C37,'Saisie CLASSEMENT'!$C$8:$H$252,6,FALSE),"")</f>
        <v/>
      </c>
      <c r="L37" s="644" t="str">
        <f>'Edition Class Dame'!K37</f>
        <v/>
      </c>
    </row>
    <row r="38" spans="1:12" hidden="1">
      <c r="A38" s="201">
        <f t="shared" si="0"/>
        <v>0</v>
      </c>
      <c r="B38" s="640" t="str">
        <f>'Edition Class Dame'!B38</f>
        <v/>
      </c>
      <c r="C38" s="640">
        <f>'Edition Class Dame'!D38</f>
        <v>0</v>
      </c>
      <c r="D38" s="641" t="str">
        <f>IF(LEN($B38)&gt;0,VLOOKUP($C38,Engagés!$C$10:$G$250,4,FALSE),"")</f>
        <v/>
      </c>
      <c r="E38" s="641" t="str">
        <f>IF(LEN($B38)&gt;0,VLOOKUP($C38,Engagés!$C$10:$G$250,5,FALSE),"")</f>
        <v/>
      </c>
      <c r="F38" s="642" t="str">
        <f>IF(LEN($B38)&gt;0,VLOOKUP($C38,Engagés!$C$10:$K$250,6,FALSE),"")</f>
        <v/>
      </c>
      <c r="G38" s="642" t="str">
        <f>IF(LEN($B38)&gt;0,VLOOKUP($C38,Engagés!$C$10:$K$250,7,FALSE),"")</f>
        <v/>
      </c>
      <c r="H38" s="642" t="str">
        <f>IF(LEN($B38)&gt;0,VLOOKUP($C38,Engagés!$C$10:$K$250,8,FALSE),"")</f>
        <v/>
      </c>
      <c r="I38" s="642" t="str">
        <f>IF(LEN($B38)&gt;0,VLOOKUP($C38,Engagés!$C$10:$K$250,9,FALSE),"")</f>
        <v/>
      </c>
      <c r="J38" s="642" t="str">
        <f>IF(LEN($B38)&gt;0,VLOOKUP($C38,Engagés!$C$10:$N$250,12,FALSE),"")</f>
        <v/>
      </c>
      <c r="K38" s="643" t="str">
        <f>IF(LEN($B38)&gt;0,VLOOKUP($C38,'Saisie CLASSEMENT'!$C$8:$H$252,6,FALSE),"")</f>
        <v/>
      </c>
      <c r="L38" s="644" t="str">
        <f>'Edition Class Dame'!K38</f>
        <v/>
      </c>
    </row>
    <row r="39" spans="1:12" hidden="1">
      <c r="A39" s="201">
        <f t="shared" si="0"/>
        <v>0</v>
      </c>
      <c r="B39" s="640" t="str">
        <f>'Edition Class Dame'!B39</f>
        <v/>
      </c>
      <c r="C39" s="640">
        <f>'Edition Class Dame'!D39</f>
        <v>0</v>
      </c>
      <c r="D39" s="641" t="str">
        <f>IF(LEN($B39)&gt;0,VLOOKUP($C39,Engagés!$C$10:$G$250,4,FALSE),"")</f>
        <v/>
      </c>
      <c r="E39" s="641" t="str">
        <f>IF(LEN($B39)&gt;0,VLOOKUP($C39,Engagés!$C$10:$G$250,5,FALSE),"")</f>
        <v/>
      </c>
      <c r="F39" s="642" t="str">
        <f>IF(LEN($B39)&gt;0,VLOOKUP($C39,Engagés!$C$10:$K$250,6,FALSE),"")</f>
        <v/>
      </c>
      <c r="G39" s="642" t="str">
        <f>IF(LEN($B39)&gt;0,VLOOKUP($C39,Engagés!$C$10:$K$250,7,FALSE),"")</f>
        <v/>
      </c>
      <c r="H39" s="642" t="str">
        <f>IF(LEN($B39)&gt;0,VLOOKUP($C39,Engagés!$C$10:$K$250,8,FALSE),"")</f>
        <v/>
      </c>
      <c r="I39" s="642" t="str">
        <f>IF(LEN($B39)&gt;0,VLOOKUP($C39,Engagés!$C$10:$K$250,9,FALSE),"")</f>
        <v/>
      </c>
      <c r="J39" s="642" t="str">
        <f>IF(LEN($B39)&gt;0,VLOOKUP($C39,Engagés!$C$10:$N$250,12,FALSE),"")</f>
        <v/>
      </c>
      <c r="K39" s="643" t="str">
        <f>IF(LEN($B39)&gt;0,VLOOKUP($C39,'Saisie CLASSEMENT'!$C$8:$H$252,6,FALSE),"")</f>
        <v/>
      </c>
      <c r="L39" s="644" t="str">
        <f>'Edition Class Dame'!K39</f>
        <v/>
      </c>
    </row>
    <row r="40" spans="1:12" hidden="1">
      <c r="B40" s="640" t="str">
        <f>'Edition Class Dame'!B40</f>
        <v/>
      </c>
      <c r="C40" s="640">
        <f>'Edition Class Dame'!D40</f>
        <v>0</v>
      </c>
      <c r="D40" s="641" t="str">
        <f>IF(LEN($B40)&gt;0,VLOOKUP($C40,Engagés!$C$10:$G$250,4,FALSE),"")</f>
        <v/>
      </c>
      <c r="E40" s="641" t="str">
        <f>IF(LEN($B40)&gt;0,VLOOKUP($C40,Engagés!$C$10:$G$250,5,FALSE),"")</f>
        <v/>
      </c>
      <c r="F40" s="642" t="str">
        <f>IF(LEN($B40)&gt;0,VLOOKUP($C40,Engagés!$C$10:$K$250,6,FALSE),"")</f>
        <v/>
      </c>
      <c r="G40" s="642" t="str">
        <f>IF(LEN($B40)&gt;0,VLOOKUP($C40,Engagés!$C$10:$K$250,7,FALSE),"")</f>
        <v/>
      </c>
      <c r="H40" s="642" t="str">
        <f>IF(LEN($B40)&gt;0,VLOOKUP($C40,Engagés!$C$10:$K$250,8,FALSE),"")</f>
        <v/>
      </c>
      <c r="I40" s="642" t="str">
        <f>IF(LEN($B40)&gt;0,VLOOKUP($C40,Engagés!$C$10:$K$250,9,FALSE),"")</f>
        <v/>
      </c>
      <c r="J40" s="642" t="str">
        <f>IF(LEN($B40)&gt;0,VLOOKUP($C40,Engagés!$C$10:$N$250,12,FALSE),"")</f>
        <v/>
      </c>
      <c r="K40" s="643" t="str">
        <f>IF(LEN($B40)&gt;0,VLOOKUP($C40,'Saisie CLASSEMENT'!$C$8:$H$252,6,FALSE),"")</f>
        <v/>
      </c>
      <c r="L40" s="644" t="str">
        <f>'Edition Class Dame'!K40</f>
        <v/>
      </c>
    </row>
    <row r="41" spans="1:12" hidden="1">
      <c r="A41" s="201">
        <f t="shared" si="0"/>
        <v>0</v>
      </c>
      <c r="B41" s="640" t="str">
        <f>'Edition Class Dame'!B41</f>
        <v/>
      </c>
      <c r="C41" s="640">
        <f>'Edition Class Dame'!D41</f>
        <v>0</v>
      </c>
      <c r="D41" s="641" t="str">
        <f>IF(LEN($B41)&gt;0,VLOOKUP($C41,Engagés!$C$10:$G$250,4,FALSE),"")</f>
        <v/>
      </c>
      <c r="E41" s="641" t="str">
        <f>IF(LEN($B41)&gt;0,VLOOKUP($C41,Engagés!$C$10:$G$250,5,FALSE),"")</f>
        <v/>
      </c>
      <c r="F41" s="642" t="str">
        <f>IF(LEN($B41)&gt;0,VLOOKUP($C41,Engagés!$C$10:$K$250,6,FALSE),"")</f>
        <v/>
      </c>
      <c r="G41" s="642" t="str">
        <f>IF(LEN($B41)&gt;0,VLOOKUP($C41,Engagés!$C$10:$K$250,7,FALSE),"")</f>
        <v/>
      </c>
      <c r="H41" s="642" t="str">
        <f>IF(LEN($B41)&gt;0,VLOOKUP($C41,Engagés!$C$10:$K$250,8,FALSE),"")</f>
        <v/>
      </c>
      <c r="I41" s="642" t="str">
        <f>IF(LEN($B41)&gt;0,VLOOKUP($C41,Engagés!$C$10:$K$250,9,FALSE),"")</f>
        <v/>
      </c>
      <c r="J41" s="642" t="str">
        <f>IF(LEN($B41)&gt;0,VLOOKUP($C41,Engagés!$C$10:$N$250,12,FALSE),"")</f>
        <v/>
      </c>
      <c r="K41" s="643" t="str">
        <f>IF(LEN($B41)&gt;0,VLOOKUP($C41,'Saisie CLASSEMENT'!$C$8:$H$252,6,FALSE),"")</f>
        <v/>
      </c>
      <c r="L41" s="644" t="str">
        <f>'Edition Class Dame'!K41</f>
        <v/>
      </c>
    </row>
    <row r="42" spans="1:12" hidden="1">
      <c r="A42" s="201">
        <f t="shared" si="0"/>
        <v>0</v>
      </c>
      <c r="B42" s="640" t="str">
        <f>'Edition Class Dame'!B42</f>
        <v/>
      </c>
      <c r="C42" s="640">
        <f>'Edition Class Dame'!D42</f>
        <v>0</v>
      </c>
      <c r="D42" s="641" t="str">
        <f>IF(LEN($B42)&gt;0,VLOOKUP($C42,Engagés!$C$10:$G$250,4,FALSE),"")</f>
        <v/>
      </c>
      <c r="E42" s="641" t="str">
        <f>IF(LEN($B42)&gt;0,VLOOKUP($C42,Engagés!$C$10:$G$250,5,FALSE),"")</f>
        <v/>
      </c>
      <c r="F42" s="642" t="str">
        <f>IF(LEN($B42)&gt;0,VLOOKUP($C42,Engagés!$C$10:$K$250,6,FALSE),"")</f>
        <v/>
      </c>
      <c r="G42" s="642" t="str">
        <f>IF(LEN($B42)&gt;0,VLOOKUP($C42,Engagés!$C$10:$K$250,7,FALSE),"")</f>
        <v/>
      </c>
      <c r="H42" s="642" t="str">
        <f>IF(LEN($B42)&gt;0,VLOOKUP($C42,Engagés!$C$10:$K$250,8,FALSE),"")</f>
        <v/>
      </c>
      <c r="I42" s="642" t="str">
        <f>IF(LEN($B42)&gt;0,VLOOKUP($C42,Engagés!$C$10:$K$250,9,FALSE),"")</f>
        <v/>
      </c>
      <c r="J42" s="642" t="str">
        <f>IF(LEN($B42)&gt;0,VLOOKUP($C42,Engagés!$C$10:$N$250,12,FALSE),"")</f>
        <v/>
      </c>
      <c r="K42" s="643" t="str">
        <f>IF(LEN($B42)&gt;0,VLOOKUP($C42,'Saisie CLASSEMENT'!$C$8:$H$252,6,FALSE),"")</f>
        <v/>
      </c>
      <c r="L42" s="644" t="str">
        <f>'Edition Class Dame'!K42</f>
        <v/>
      </c>
    </row>
    <row r="43" spans="1:12" hidden="1">
      <c r="A43" s="201">
        <f t="shared" si="0"/>
        <v>0</v>
      </c>
      <c r="B43" s="640" t="str">
        <f>'Edition Class Dame'!B43</f>
        <v/>
      </c>
      <c r="C43" s="640">
        <f>'Edition Class Dame'!D43</f>
        <v>0</v>
      </c>
      <c r="D43" s="641" t="str">
        <f>IF(LEN($B43)&gt;0,VLOOKUP($C43,Engagés!$C$10:$G$250,4,FALSE),"")</f>
        <v/>
      </c>
      <c r="E43" s="641" t="str">
        <f>IF(LEN($B43)&gt;0,VLOOKUP($C43,Engagés!$C$10:$G$250,5,FALSE),"")</f>
        <v/>
      </c>
      <c r="F43" s="642" t="str">
        <f>IF(LEN($B43)&gt;0,VLOOKUP($C43,Engagés!$C$10:$K$250,6,FALSE),"")</f>
        <v/>
      </c>
      <c r="G43" s="642" t="str">
        <f>IF(LEN($B43)&gt;0,VLOOKUP($C43,Engagés!$C$10:$K$250,7,FALSE),"")</f>
        <v/>
      </c>
      <c r="H43" s="642" t="str">
        <f>IF(LEN($B43)&gt;0,VLOOKUP($C43,Engagés!$C$10:$K$250,8,FALSE),"")</f>
        <v/>
      </c>
      <c r="I43" s="642" t="str">
        <f>IF(LEN($B43)&gt;0,VLOOKUP($C43,Engagés!$C$10:$K$250,9,FALSE),"")</f>
        <v/>
      </c>
      <c r="J43" s="642" t="str">
        <f>IF(LEN($B43)&gt;0,VLOOKUP($C43,Engagés!$C$10:$N$250,12,FALSE),"")</f>
        <v/>
      </c>
      <c r="K43" s="643" t="str">
        <f>IF(LEN($B43)&gt;0,VLOOKUP($C43,'Saisie CLASSEMENT'!$C$8:$H$252,6,FALSE),"")</f>
        <v/>
      </c>
      <c r="L43" s="644" t="str">
        <f>'Edition Class Dame'!K43</f>
        <v/>
      </c>
    </row>
    <row r="44" spans="1:12" hidden="1">
      <c r="A44" s="201">
        <f t="shared" si="0"/>
        <v>0</v>
      </c>
      <c r="B44" s="640" t="str">
        <f>'Edition Class Dame'!B44</f>
        <v/>
      </c>
      <c r="C44" s="640">
        <f>'Edition Class Dame'!D44</f>
        <v>0</v>
      </c>
      <c r="D44" s="641" t="str">
        <f>IF(LEN($B44)&gt;0,VLOOKUP($C44,Engagés!$C$10:$G$250,4,FALSE),"")</f>
        <v/>
      </c>
      <c r="E44" s="641" t="str">
        <f>IF(LEN($B44)&gt;0,VLOOKUP($C44,Engagés!$C$10:$G$250,5,FALSE),"")</f>
        <v/>
      </c>
      <c r="F44" s="642" t="str">
        <f>IF(LEN($B44)&gt;0,VLOOKUP($C44,Engagés!$C$10:$K$250,6,FALSE),"")</f>
        <v/>
      </c>
      <c r="G44" s="642" t="str">
        <f>IF(LEN($B44)&gt;0,VLOOKUP($C44,Engagés!$C$10:$K$250,7,FALSE),"")</f>
        <v/>
      </c>
      <c r="H44" s="642" t="str">
        <f>IF(LEN($B44)&gt;0,VLOOKUP($C44,Engagés!$C$10:$K$250,8,FALSE),"")</f>
        <v/>
      </c>
      <c r="I44" s="642" t="str">
        <f>IF(LEN($B44)&gt;0,VLOOKUP($C44,Engagés!$C$10:$K$250,9,FALSE),"")</f>
        <v/>
      </c>
      <c r="J44" s="642" t="str">
        <f>IF(LEN($B44)&gt;0,VLOOKUP($C44,Engagés!$C$10:$N$250,12,FALSE),"")</f>
        <v/>
      </c>
      <c r="K44" s="643" t="str">
        <f>IF(LEN($B44)&gt;0,VLOOKUP($C44,'Saisie CLASSEMENT'!$C$8:$H$252,6,FALSE),"")</f>
        <v/>
      </c>
      <c r="L44" s="644" t="str">
        <f>'Edition Class Dame'!K44</f>
        <v/>
      </c>
    </row>
    <row r="45" spans="1:12" hidden="1">
      <c r="A45" s="201">
        <f t="shared" si="0"/>
        <v>0</v>
      </c>
      <c r="B45" s="640" t="str">
        <f>'Edition Class Dame'!B45</f>
        <v/>
      </c>
      <c r="C45" s="640">
        <f>'Edition Class Dame'!D45</f>
        <v>0</v>
      </c>
      <c r="D45" s="641" t="str">
        <f>IF(LEN($B45)&gt;0,VLOOKUP($C45,Engagés!$C$10:$G$250,4,FALSE),"")</f>
        <v/>
      </c>
      <c r="E45" s="641" t="str">
        <f>IF(LEN($B45)&gt;0,VLOOKUP($C45,Engagés!$C$10:$G$250,5,FALSE),"")</f>
        <v/>
      </c>
      <c r="F45" s="642" t="str">
        <f>IF(LEN($B45)&gt;0,VLOOKUP($C45,Engagés!$C$10:$K$250,6,FALSE),"")</f>
        <v/>
      </c>
      <c r="G45" s="642" t="str">
        <f>IF(LEN($B45)&gt;0,VLOOKUP($C45,Engagés!$C$10:$K$250,7,FALSE),"")</f>
        <v/>
      </c>
      <c r="H45" s="642" t="str">
        <f>IF(LEN($B45)&gt;0,VLOOKUP($C45,Engagés!$C$10:$K$250,8,FALSE),"")</f>
        <v/>
      </c>
      <c r="I45" s="642" t="str">
        <f>IF(LEN($B45)&gt;0,VLOOKUP($C45,Engagés!$C$10:$K$250,9,FALSE),"")</f>
        <v/>
      </c>
      <c r="J45" s="642" t="str">
        <f>IF(LEN($B45)&gt;0,VLOOKUP($C45,Engagés!$C$10:$N$250,12,FALSE),"")</f>
        <v/>
      </c>
      <c r="K45" s="643" t="str">
        <f>IF(LEN($B45)&gt;0,VLOOKUP($C45,'Saisie CLASSEMENT'!$C$8:$H$252,6,FALSE),"")</f>
        <v/>
      </c>
      <c r="L45" s="644" t="str">
        <f>'Edition Class Dame'!K45</f>
        <v/>
      </c>
    </row>
    <row r="46" spans="1:12" hidden="1">
      <c r="A46" s="201">
        <f t="shared" si="0"/>
        <v>0</v>
      </c>
      <c r="B46" s="640" t="str">
        <f>'Edition Class Dame'!B46</f>
        <v/>
      </c>
      <c r="C46" s="640">
        <f>'Edition Class Dame'!D46</f>
        <v>0</v>
      </c>
      <c r="D46" s="641" t="str">
        <f>IF(LEN($B46)&gt;0,VLOOKUP($C46,Engagés!$C$10:$G$250,4,FALSE),"")</f>
        <v/>
      </c>
      <c r="E46" s="641" t="str">
        <f>IF(LEN($B46)&gt;0,VLOOKUP($C46,Engagés!$C$10:$G$250,5,FALSE),"")</f>
        <v/>
      </c>
      <c r="F46" s="642" t="str">
        <f>IF(LEN($B46)&gt;0,VLOOKUP($C46,Engagés!$C$10:$K$250,6,FALSE),"")</f>
        <v/>
      </c>
      <c r="G46" s="642" t="str">
        <f>IF(LEN($B46)&gt;0,VLOOKUP($C46,Engagés!$C$10:$K$250,7,FALSE),"")</f>
        <v/>
      </c>
      <c r="H46" s="642" t="str">
        <f>IF(LEN($B46)&gt;0,VLOOKUP($C46,Engagés!$C$10:$K$250,8,FALSE),"")</f>
        <v/>
      </c>
      <c r="I46" s="642" t="str">
        <f>IF(LEN($B46)&gt;0,VLOOKUP($C46,Engagés!$C$10:$K$250,9,FALSE),"")</f>
        <v/>
      </c>
      <c r="J46" s="642" t="str">
        <f>IF(LEN($B46)&gt;0,VLOOKUP($C46,Engagés!$C$10:$N$250,12,FALSE),"")</f>
        <v/>
      </c>
      <c r="K46" s="643" t="str">
        <f>IF(LEN($B46)&gt;0,VLOOKUP($C46,'Saisie CLASSEMENT'!$C$8:$H$252,6,FALSE),"")</f>
        <v/>
      </c>
      <c r="L46" s="644" t="str">
        <f>'Edition Class Dame'!K46</f>
        <v/>
      </c>
    </row>
    <row r="47" spans="1:12" hidden="1">
      <c r="A47" s="201">
        <f t="shared" si="0"/>
        <v>0</v>
      </c>
      <c r="B47" s="640" t="str">
        <f>'Edition Class Dame'!B47</f>
        <v/>
      </c>
      <c r="C47" s="640">
        <f>'Edition Class Dame'!D47</f>
        <v>0</v>
      </c>
      <c r="D47" s="641" t="str">
        <f>IF(LEN($B47)&gt;0,VLOOKUP($C47,Engagés!$C$10:$G$250,4,FALSE),"")</f>
        <v/>
      </c>
      <c r="E47" s="641" t="str">
        <f>IF(LEN($B47)&gt;0,VLOOKUP($C47,Engagés!$C$10:$G$250,5,FALSE),"")</f>
        <v/>
      </c>
      <c r="F47" s="642" t="str">
        <f>IF(LEN($B47)&gt;0,VLOOKUP($C47,Engagés!$C$10:$K$250,6,FALSE),"")</f>
        <v/>
      </c>
      <c r="G47" s="642" t="str">
        <f>IF(LEN($B47)&gt;0,VLOOKUP($C47,Engagés!$C$10:$K$250,7,FALSE),"")</f>
        <v/>
      </c>
      <c r="H47" s="642" t="str">
        <f>IF(LEN($B47)&gt;0,VLOOKUP($C47,Engagés!$C$10:$K$250,8,FALSE),"")</f>
        <v/>
      </c>
      <c r="I47" s="642" t="str">
        <f>IF(LEN($B47)&gt;0,VLOOKUP($C47,Engagés!$C$10:$K$250,9,FALSE),"")</f>
        <v/>
      </c>
      <c r="J47" s="642" t="str">
        <f>IF(LEN($B47)&gt;0,VLOOKUP($C47,Engagés!$C$10:$N$250,12,FALSE),"")</f>
        <v/>
      </c>
      <c r="K47" s="643" t="str">
        <f>IF(LEN($B47)&gt;0,VLOOKUP($C47,'Saisie CLASSEMENT'!$C$8:$H$252,6,FALSE),"")</f>
        <v/>
      </c>
      <c r="L47" s="644" t="str">
        <f>'Edition Class Dame'!K47</f>
        <v/>
      </c>
    </row>
    <row r="48" spans="1:12" hidden="1">
      <c r="A48" s="201">
        <f t="shared" si="0"/>
        <v>0</v>
      </c>
      <c r="B48" s="640" t="str">
        <f>'Edition Class Dame'!B48</f>
        <v/>
      </c>
      <c r="C48" s="640">
        <f>'Edition Class Dame'!D48</f>
        <v>0</v>
      </c>
      <c r="D48" s="641" t="str">
        <f>IF(LEN($B48)&gt;0,VLOOKUP($C48,Engagés!$C$10:$G$250,4,FALSE),"")</f>
        <v/>
      </c>
      <c r="E48" s="641" t="str">
        <f>IF(LEN($B48)&gt;0,VLOOKUP($C48,Engagés!$C$10:$G$250,5,FALSE),"")</f>
        <v/>
      </c>
      <c r="F48" s="642" t="str">
        <f>IF(LEN($B48)&gt;0,VLOOKUP($C48,Engagés!$C$10:$K$250,6,FALSE),"")</f>
        <v/>
      </c>
      <c r="G48" s="642" t="str">
        <f>IF(LEN($B48)&gt;0,VLOOKUP($C48,Engagés!$C$10:$K$250,7,FALSE),"")</f>
        <v/>
      </c>
      <c r="H48" s="642" t="str">
        <f>IF(LEN($B48)&gt;0,VLOOKUP($C48,Engagés!$C$10:$K$250,8,FALSE),"")</f>
        <v/>
      </c>
      <c r="I48" s="642" t="str">
        <f>IF(LEN($B48)&gt;0,VLOOKUP($C48,Engagés!$C$10:$K$250,9,FALSE),"")</f>
        <v/>
      </c>
      <c r="J48" s="642" t="str">
        <f>IF(LEN($B48)&gt;0,VLOOKUP($C48,Engagés!$C$10:$N$250,12,FALSE),"")</f>
        <v/>
      </c>
      <c r="K48" s="643" t="str">
        <f>IF(LEN($B48)&gt;0,VLOOKUP($C48,'Saisie CLASSEMENT'!$C$8:$H$252,6,FALSE),"")</f>
        <v/>
      </c>
      <c r="L48" s="644" t="str">
        <f>'Edition Class Dame'!K48</f>
        <v/>
      </c>
    </row>
    <row r="49" spans="1:12" hidden="1">
      <c r="A49" s="201">
        <f t="shared" si="0"/>
        <v>0</v>
      </c>
      <c r="B49" s="640" t="str">
        <f>'Edition Class Dame'!B49</f>
        <v/>
      </c>
      <c r="C49" s="640">
        <f>'Edition Class Dame'!D49</f>
        <v>0</v>
      </c>
      <c r="D49" s="641" t="str">
        <f>IF(LEN($B49)&gt;0,VLOOKUP($C49,Engagés!$C$10:$G$250,4,FALSE),"")</f>
        <v/>
      </c>
      <c r="E49" s="641" t="str">
        <f>IF(LEN($B49)&gt;0,VLOOKUP($C49,Engagés!$C$10:$G$250,5,FALSE),"")</f>
        <v/>
      </c>
      <c r="F49" s="642" t="str">
        <f>IF(LEN($B49)&gt;0,VLOOKUP($C49,Engagés!$C$10:$K$250,6,FALSE),"")</f>
        <v/>
      </c>
      <c r="G49" s="642" t="str">
        <f>IF(LEN($B49)&gt;0,VLOOKUP($C49,Engagés!$C$10:$K$250,7,FALSE),"")</f>
        <v/>
      </c>
      <c r="H49" s="642" t="str">
        <f>IF(LEN($B49)&gt;0,VLOOKUP($C49,Engagés!$C$10:$K$250,8,FALSE),"")</f>
        <v/>
      </c>
      <c r="I49" s="642" t="str">
        <f>IF(LEN($B49)&gt;0,VLOOKUP($C49,Engagés!$C$10:$K$250,9,FALSE),"")</f>
        <v/>
      </c>
      <c r="J49" s="642" t="str">
        <f>IF(LEN($B49)&gt;0,VLOOKUP($C49,Engagés!$C$10:$N$250,12,FALSE),"")</f>
        <v/>
      </c>
      <c r="K49" s="643" t="str">
        <f>IF(LEN($B49)&gt;0,VLOOKUP($C49,'Saisie CLASSEMENT'!$C$8:$H$252,6,FALSE),"")</f>
        <v/>
      </c>
      <c r="L49" s="644" t="str">
        <f>'Edition Class Dame'!K49</f>
        <v/>
      </c>
    </row>
    <row r="50" spans="1:12" hidden="1">
      <c r="A50" s="201">
        <f t="shared" si="0"/>
        <v>0</v>
      </c>
      <c r="B50" s="640" t="str">
        <f>'Edition Class Dame'!B50</f>
        <v/>
      </c>
      <c r="C50" s="640">
        <f>'Edition Class Dame'!D50</f>
        <v>0</v>
      </c>
      <c r="D50" s="641" t="str">
        <f>IF(LEN($B50)&gt;0,VLOOKUP($C50,Engagés!$C$10:$G$250,4,FALSE),"")</f>
        <v/>
      </c>
      <c r="E50" s="641" t="str">
        <f>IF(LEN($B50)&gt;0,VLOOKUP($C50,Engagés!$C$10:$G$250,5,FALSE),"")</f>
        <v/>
      </c>
      <c r="F50" s="642" t="str">
        <f>IF(LEN($B50)&gt;0,VLOOKUP($C50,Engagés!$C$10:$K$250,6,FALSE),"")</f>
        <v/>
      </c>
      <c r="G50" s="642" t="str">
        <f>IF(LEN($B50)&gt;0,VLOOKUP($C50,Engagés!$C$10:$K$250,7,FALSE),"")</f>
        <v/>
      </c>
      <c r="H50" s="642" t="str">
        <f>IF(LEN($B50)&gt;0,VLOOKUP($C50,Engagés!$C$10:$K$250,8,FALSE),"")</f>
        <v/>
      </c>
      <c r="I50" s="642" t="str">
        <f>IF(LEN($B50)&gt;0,VLOOKUP($C50,Engagés!$C$10:$K$250,9,FALSE),"")</f>
        <v/>
      </c>
      <c r="J50" s="642" t="str">
        <f>IF(LEN($B50)&gt;0,VLOOKUP($C50,Engagés!$C$10:$N$250,12,FALSE),"")</f>
        <v/>
      </c>
      <c r="K50" s="643" t="str">
        <f>IF(LEN($B50)&gt;0,VLOOKUP($C50,'Saisie CLASSEMENT'!$C$8:$H$252,6,FALSE),"")</f>
        <v/>
      </c>
      <c r="L50" s="644" t="str">
        <f>'Edition Class Dame'!K50</f>
        <v/>
      </c>
    </row>
    <row r="51" spans="1:12" hidden="1">
      <c r="A51" s="201">
        <f t="shared" si="0"/>
        <v>0</v>
      </c>
      <c r="B51" s="640" t="str">
        <f>'Edition Class Dame'!B51</f>
        <v/>
      </c>
      <c r="C51" s="640">
        <f>'Edition Class Dame'!D51</f>
        <v>0</v>
      </c>
      <c r="D51" s="641" t="str">
        <f>IF(LEN($B51)&gt;0,VLOOKUP($C51,Engagés!$C$10:$G$250,4,FALSE),"")</f>
        <v/>
      </c>
      <c r="E51" s="641" t="str">
        <f>IF(LEN($B51)&gt;0,VLOOKUP($C51,Engagés!$C$10:$G$250,5,FALSE),"")</f>
        <v/>
      </c>
      <c r="F51" s="642" t="str">
        <f>IF(LEN($B51)&gt;0,VLOOKUP($C51,Engagés!$C$10:$K$250,6,FALSE),"")</f>
        <v/>
      </c>
      <c r="G51" s="642" t="str">
        <f>IF(LEN($B51)&gt;0,VLOOKUP($C51,Engagés!$C$10:$K$250,7,FALSE),"")</f>
        <v/>
      </c>
      <c r="H51" s="642" t="str">
        <f>IF(LEN($B51)&gt;0,VLOOKUP($C51,Engagés!$C$10:$K$250,8,FALSE),"")</f>
        <v/>
      </c>
      <c r="I51" s="642" t="str">
        <f>IF(LEN($B51)&gt;0,VLOOKUP($C51,Engagés!$C$10:$K$250,9,FALSE),"")</f>
        <v/>
      </c>
      <c r="J51" s="642" t="str">
        <f>IF(LEN($B51)&gt;0,VLOOKUP($C51,Engagés!$C$10:$N$250,12,FALSE),"")</f>
        <v/>
      </c>
      <c r="K51" s="643" t="str">
        <f>IF(LEN($B51)&gt;0,VLOOKUP($C51,'Saisie CLASSEMENT'!$C$8:$H$252,6,FALSE),"")</f>
        <v/>
      </c>
      <c r="L51" s="644" t="str">
        <f>'Edition Class Dame'!K51</f>
        <v/>
      </c>
    </row>
    <row r="52" spans="1:12" hidden="1">
      <c r="A52" s="201">
        <f t="shared" si="0"/>
        <v>0</v>
      </c>
      <c r="B52" s="640" t="str">
        <f>'Edition Class Dame'!B52</f>
        <v/>
      </c>
      <c r="C52" s="640">
        <f>'Edition Class Dame'!D52</f>
        <v>0</v>
      </c>
      <c r="D52" s="641" t="str">
        <f>IF(LEN($B52)&gt;0,VLOOKUP($C52,Engagés!$C$10:$G$250,4,FALSE),"")</f>
        <v/>
      </c>
      <c r="E52" s="641" t="str">
        <f>IF(LEN($B52)&gt;0,VLOOKUP($C52,Engagés!$C$10:$G$250,5,FALSE),"")</f>
        <v/>
      </c>
      <c r="F52" s="642" t="str">
        <f>IF(LEN($B52)&gt;0,VLOOKUP($C52,Engagés!$C$10:$K$250,6,FALSE),"")</f>
        <v/>
      </c>
      <c r="G52" s="642" t="str">
        <f>IF(LEN($B52)&gt;0,VLOOKUP($C52,Engagés!$C$10:$K$250,7,FALSE),"")</f>
        <v/>
      </c>
      <c r="H52" s="642" t="str">
        <f>IF(LEN($B52)&gt;0,VLOOKUP($C52,Engagés!$C$10:$K$250,8,FALSE),"")</f>
        <v/>
      </c>
      <c r="I52" s="642" t="str">
        <f>IF(LEN($B52)&gt;0,VLOOKUP($C52,Engagés!$C$10:$K$250,9,FALSE),"")</f>
        <v/>
      </c>
      <c r="J52" s="642" t="str">
        <f>IF(LEN($B52)&gt;0,VLOOKUP($C52,Engagés!$C$10:$N$250,12,FALSE),"")</f>
        <v/>
      </c>
      <c r="K52" s="643" t="str">
        <f>IF(LEN($B52)&gt;0,VLOOKUP($C52,'Saisie CLASSEMENT'!$C$8:$H$252,6,FALSE),"")</f>
        <v/>
      </c>
      <c r="L52" s="644" t="str">
        <f>'Edition Class Dame'!K52</f>
        <v/>
      </c>
    </row>
    <row r="53" spans="1:12" hidden="1">
      <c r="A53" s="201">
        <f t="shared" si="0"/>
        <v>0</v>
      </c>
      <c r="B53" s="640" t="str">
        <f>'Edition Class Dame'!B53</f>
        <v/>
      </c>
      <c r="C53" s="640">
        <f>'Edition Class Dame'!D53</f>
        <v>0</v>
      </c>
      <c r="D53" s="641" t="str">
        <f>IF(LEN($B53)&gt;0,VLOOKUP($C53,Engagés!$C$10:$G$250,4,FALSE),"")</f>
        <v/>
      </c>
      <c r="E53" s="641" t="str">
        <f>IF(LEN($B53)&gt;0,VLOOKUP($C53,Engagés!$C$10:$G$250,5,FALSE),"")</f>
        <v/>
      </c>
      <c r="F53" s="642" t="str">
        <f>IF(LEN($B53)&gt;0,VLOOKUP($C53,Engagés!$C$10:$K$250,6,FALSE),"")</f>
        <v/>
      </c>
      <c r="G53" s="642" t="str">
        <f>IF(LEN($B53)&gt;0,VLOOKUP($C53,Engagés!$C$10:$K$250,7,FALSE),"")</f>
        <v/>
      </c>
      <c r="H53" s="642" t="str">
        <f>IF(LEN($B53)&gt;0,VLOOKUP($C53,Engagés!$C$10:$K$250,8,FALSE),"")</f>
        <v/>
      </c>
      <c r="I53" s="642" t="str">
        <f>IF(LEN($B53)&gt;0,VLOOKUP($C53,Engagés!$C$10:$K$250,9,FALSE),"")</f>
        <v/>
      </c>
      <c r="J53" s="642" t="str">
        <f>IF(LEN($B53)&gt;0,VLOOKUP($C53,Engagés!$C$10:$N$250,12,FALSE),"")</f>
        <v/>
      </c>
      <c r="K53" s="643" t="str">
        <f>IF(LEN($B53)&gt;0,VLOOKUP($C53,'Saisie CLASSEMENT'!$C$8:$H$252,6,FALSE),"")</f>
        <v/>
      </c>
      <c r="L53" s="644" t="str">
        <f>'Edition Class Dame'!K53</f>
        <v/>
      </c>
    </row>
    <row r="54" spans="1:12" hidden="1">
      <c r="A54" s="201">
        <f t="shared" si="0"/>
        <v>0</v>
      </c>
      <c r="B54" s="640" t="str">
        <f>'Edition Class Dame'!B54</f>
        <v/>
      </c>
      <c r="C54" s="640">
        <f>'Edition Class Dame'!D54</f>
        <v>0</v>
      </c>
      <c r="D54" s="641" t="str">
        <f>IF(LEN($B54)&gt;0,VLOOKUP($C54,Engagés!$C$10:$G$250,4,FALSE),"")</f>
        <v/>
      </c>
      <c r="E54" s="641" t="str">
        <f>IF(LEN($B54)&gt;0,VLOOKUP($C54,Engagés!$C$10:$G$250,5,FALSE),"")</f>
        <v/>
      </c>
      <c r="F54" s="642" t="str">
        <f>IF(LEN($B54)&gt;0,VLOOKUP($C54,Engagés!$C$10:$K$250,6,FALSE),"")</f>
        <v/>
      </c>
      <c r="G54" s="642" t="str">
        <f>IF(LEN($B54)&gt;0,VLOOKUP($C54,Engagés!$C$10:$K$250,7,FALSE),"")</f>
        <v/>
      </c>
      <c r="H54" s="642" t="str">
        <f>IF(LEN($B54)&gt;0,VLOOKUP($C54,Engagés!$C$10:$K$250,8,FALSE),"")</f>
        <v/>
      </c>
      <c r="I54" s="642" t="str">
        <f>IF(LEN($B54)&gt;0,VLOOKUP($C54,Engagés!$C$10:$K$250,9,FALSE),"")</f>
        <v/>
      </c>
      <c r="J54" s="642" t="str">
        <f>IF(LEN($B54)&gt;0,VLOOKUP($C54,Engagés!$C$10:$N$250,12,FALSE),"")</f>
        <v/>
      </c>
      <c r="K54" s="643" t="str">
        <f>IF(LEN($B54)&gt;0,VLOOKUP($C54,'Saisie CLASSEMENT'!$C$8:$H$252,6,FALSE),"")</f>
        <v/>
      </c>
      <c r="L54" s="644" t="str">
        <f>'Edition Class Dame'!K54</f>
        <v/>
      </c>
    </row>
    <row r="55" spans="1:12" hidden="1">
      <c r="A55" s="201">
        <f t="shared" si="0"/>
        <v>0</v>
      </c>
      <c r="B55" s="640" t="str">
        <f>'Edition Class Dame'!B55</f>
        <v/>
      </c>
      <c r="C55" s="640">
        <f>'Edition Class Dame'!D55</f>
        <v>0</v>
      </c>
      <c r="D55" s="641" t="str">
        <f>IF(LEN($B55)&gt;0,VLOOKUP($C55,Engagés!$C$10:$G$250,4,FALSE),"")</f>
        <v/>
      </c>
      <c r="E55" s="641" t="str">
        <f>IF(LEN($B55)&gt;0,VLOOKUP($C55,Engagés!$C$10:$G$250,5,FALSE),"")</f>
        <v/>
      </c>
      <c r="F55" s="642" t="str">
        <f>IF(LEN($B55)&gt;0,VLOOKUP($C55,Engagés!$C$10:$K$250,6,FALSE),"")</f>
        <v/>
      </c>
      <c r="G55" s="642" t="str">
        <f>IF(LEN($B55)&gt;0,VLOOKUP($C55,Engagés!$C$10:$K$250,7,FALSE),"")</f>
        <v/>
      </c>
      <c r="H55" s="642" t="str">
        <f>IF(LEN($B55)&gt;0,VLOOKUP($C55,Engagés!$C$10:$K$250,8,FALSE),"")</f>
        <v/>
      </c>
      <c r="I55" s="642" t="str">
        <f>IF(LEN($B55)&gt;0,VLOOKUP($C55,Engagés!$C$10:$K$250,9,FALSE),"")</f>
        <v/>
      </c>
      <c r="J55" s="642" t="str">
        <f>IF(LEN($B55)&gt;0,VLOOKUP($C55,Engagés!$C$10:$N$250,12,FALSE),"")</f>
        <v/>
      </c>
      <c r="K55" s="643" t="str">
        <f>IF(LEN($B55)&gt;0,VLOOKUP($C55,'Saisie CLASSEMENT'!$C$8:$H$252,6,FALSE),"")</f>
        <v/>
      </c>
      <c r="L55" s="644" t="str">
        <f>'Edition Class Dame'!K55</f>
        <v/>
      </c>
    </row>
    <row r="56" spans="1:12" hidden="1">
      <c r="A56" s="201">
        <f t="shared" si="0"/>
        <v>0</v>
      </c>
      <c r="B56" s="640" t="str">
        <f>'Edition Class Dame'!B56</f>
        <v/>
      </c>
      <c r="C56" s="640">
        <f>'Edition Class Dame'!D56</f>
        <v>0</v>
      </c>
      <c r="D56" s="641" t="str">
        <f>IF(LEN($B56)&gt;0,VLOOKUP($C56,Engagés!$C$10:$G$250,4,FALSE),"")</f>
        <v/>
      </c>
      <c r="E56" s="641" t="str">
        <f>IF(LEN($B56)&gt;0,VLOOKUP($C56,Engagés!$C$10:$G$250,5,FALSE),"")</f>
        <v/>
      </c>
      <c r="F56" s="642" t="str">
        <f>IF(LEN($B56)&gt;0,VLOOKUP($C56,Engagés!$C$10:$K$250,6,FALSE),"")</f>
        <v/>
      </c>
      <c r="G56" s="642" t="str">
        <f>IF(LEN($B56)&gt;0,VLOOKUP($C56,Engagés!$C$10:$K$250,7,FALSE),"")</f>
        <v/>
      </c>
      <c r="H56" s="642" t="str">
        <f>IF(LEN($B56)&gt;0,VLOOKUP($C56,Engagés!$C$10:$K$250,8,FALSE),"")</f>
        <v/>
      </c>
      <c r="I56" s="642" t="str">
        <f>IF(LEN($B56)&gt;0,VLOOKUP($C56,Engagés!$C$10:$K$250,9,FALSE),"")</f>
        <v/>
      </c>
      <c r="J56" s="642" t="str">
        <f>IF(LEN($B56)&gt;0,VLOOKUP($C56,Engagés!$C$10:$N$250,12,FALSE),"")</f>
        <v/>
      </c>
      <c r="K56" s="643" t="str">
        <f>IF(LEN($B56)&gt;0,VLOOKUP($C56,'Saisie CLASSEMENT'!$C$8:$H$252,6,FALSE),"")</f>
        <v/>
      </c>
      <c r="L56" s="644" t="str">
        <f>'Edition Class Dame'!K56</f>
        <v/>
      </c>
    </row>
    <row r="57" spans="1:12" hidden="1">
      <c r="A57" s="201">
        <f t="shared" si="0"/>
        <v>0</v>
      </c>
      <c r="B57" s="640" t="str">
        <f>'Edition Class Dame'!B57</f>
        <v/>
      </c>
      <c r="C57" s="640">
        <f>'Edition Class Dame'!D57</f>
        <v>0</v>
      </c>
      <c r="D57" s="641" t="str">
        <f>IF(LEN($B57)&gt;0,VLOOKUP($C57,Engagés!$C$10:$G$250,4,FALSE),"")</f>
        <v/>
      </c>
      <c r="E57" s="641" t="str">
        <f>IF(LEN($B57)&gt;0,VLOOKUP($C57,Engagés!$C$10:$G$250,5,FALSE),"")</f>
        <v/>
      </c>
      <c r="F57" s="642" t="str">
        <f>IF(LEN($B57)&gt;0,VLOOKUP($C57,Engagés!$C$10:$K$250,6,FALSE),"")</f>
        <v/>
      </c>
      <c r="G57" s="642" t="str">
        <f>IF(LEN($B57)&gt;0,VLOOKUP($C57,Engagés!$C$10:$K$250,7,FALSE),"")</f>
        <v/>
      </c>
      <c r="H57" s="642" t="str">
        <f>IF(LEN($B57)&gt;0,VLOOKUP($C57,Engagés!$C$10:$K$250,8,FALSE),"")</f>
        <v/>
      </c>
      <c r="I57" s="642" t="str">
        <f>IF(LEN($B57)&gt;0,VLOOKUP($C57,Engagés!$C$10:$K$250,9,FALSE),"")</f>
        <v/>
      </c>
      <c r="J57" s="642" t="str">
        <f>IF(LEN($B57)&gt;0,VLOOKUP($C57,Engagés!$C$10:$N$250,12,FALSE),"")</f>
        <v/>
      </c>
      <c r="K57" s="643" t="str">
        <f>IF(LEN($B57)&gt;0,VLOOKUP($C57,'Saisie CLASSEMENT'!$C$8:$H$252,6,FALSE),"")</f>
        <v/>
      </c>
      <c r="L57" s="644" t="str">
        <f>'Edition Class Dame'!K57</f>
        <v/>
      </c>
    </row>
    <row r="58" spans="1:12" hidden="1">
      <c r="A58" s="201">
        <f t="shared" si="0"/>
        <v>0</v>
      </c>
      <c r="B58" s="640" t="str">
        <f>'Edition Class Dame'!B58</f>
        <v/>
      </c>
      <c r="C58" s="640">
        <f>'Edition Class Dame'!D58</f>
        <v>0</v>
      </c>
      <c r="D58" s="641" t="str">
        <f>IF(LEN($B58)&gt;0,VLOOKUP($C58,Engagés!$C$10:$G$250,4,FALSE),"")</f>
        <v/>
      </c>
      <c r="E58" s="641" t="str">
        <f>IF(LEN($B58)&gt;0,VLOOKUP($C58,Engagés!$C$10:$G$250,5,FALSE),"")</f>
        <v/>
      </c>
      <c r="F58" s="642" t="str">
        <f>IF(LEN($B58)&gt;0,VLOOKUP($C58,Engagés!$C$10:$K$250,6,FALSE),"")</f>
        <v/>
      </c>
      <c r="G58" s="642" t="str">
        <f>IF(LEN($B58)&gt;0,VLOOKUP($C58,Engagés!$C$10:$K$250,7,FALSE),"")</f>
        <v/>
      </c>
      <c r="H58" s="642" t="str">
        <f>IF(LEN($B58)&gt;0,VLOOKUP($C58,Engagés!$C$10:$K$250,8,FALSE),"")</f>
        <v/>
      </c>
      <c r="I58" s="642" t="str">
        <f>IF(LEN($B58)&gt;0,VLOOKUP($C58,Engagés!$C$10:$K$250,9,FALSE),"")</f>
        <v/>
      </c>
      <c r="J58" s="642" t="str">
        <f>IF(LEN($B58)&gt;0,VLOOKUP($C58,Engagés!$C$10:$N$250,12,FALSE),"")</f>
        <v/>
      </c>
      <c r="K58" s="643" t="str">
        <f>IF(LEN($B58)&gt;0,VLOOKUP($C58,'Saisie CLASSEMENT'!$C$8:$H$252,6,FALSE),"")</f>
        <v/>
      </c>
      <c r="L58" s="644" t="str">
        <f>'Edition Class Dame'!K58</f>
        <v/>
      </c>
    </row>
    <row r="59" spans="1:12" hidden="1">
      <c r="A59" s="201">
        <f t="shared" si="0"/>
        <v>0</v>
      </c>
      <c r="B59" s="640" t="str">
        <f>'Edition Class Dame'!B59</f>
        <v/>
      </c>
      <c r="C59" s="640">
        <f>'Edition Class Dame'!D59</f>
        <v>0</v>
      </c>
      <c r="D59" s="641" t="str">
        <f>IF(LEN($B59)&gt;0,VLOOKUP($C59,Engagés!$C$10:$G$250,4,FALSE),"")</f>
        <v/>
      </c>
      <c r="E59" s="641" t="str">
        <f>IF(LEN($B59)&gt;0,VLOOKUP($C59,Engagés!$C$10:$G$250,5,FALSE),"")</f>
        <v/>
      </c>
      <c r="F59" s="642" t="str">
        <f>IF(LEN($B59)&gt;0,VLOOKUP($C59,Engagés!$C$10:$K$250,6,FALSE),"")</f>
        <v/>
      </c>
      <c r="G59" s="642" t="str">
        <f>IF(LEN($B59)&gt;0,VLOOKUP($C59,Engagés!$C$10:$K$250,7,FALSE),"")</f>
        <v/>
      </c>
      <c r="H59" s="642" t="str">
        <f>IF(LEN($B59)&gt;0,VLOOKUP($C59,Engagés!$C$10:$K$250,8,FALSE),"")</f>
        <v/>
      </c>
      <c r="I59" s="642" t="str">
        <f>IF(LEN($B59)&gt;0,VLOOKUP($C59,Engagés!$C$10:$K$250,9,FALSE),"")</f>
        <v/>
      </c>
      <c r="J59" s="642" t="str">
        <f>IF(LEN($B59)&gt;0,VLOOKUP($C59,Engagés!$C$10:$N$250,12,FALSE),"")</f>
        <v/>
      </c>
      <c r="K59" s="643" t="str">
        <f>IF(LEN($B59)&gt;0,VLOOKUP($C59,'Saisie CLASSEMENT'!$C$8:$H$252,6,FALSE),"")</f>
        <v/>
      </c>
      <c r="L59" s="644" t="str">
        <f>'Edition Class Dame'!K59</f>
        <v/>
      </c>
    </row>
    <row r="60" spans="1:12" hidden="1">
      <c r="A60" s="201">
        <f t="shared" si="0"/>
        <v>0</v>
      </c>
      <c r="B60" s="640" t="str">
        <f>'Edition Class Dame'!B60</f>
        <v/>
      </c>
      <c r="C60" s="640">
        <f>'Edition Class Dame'!D60</f>
        <v>0</v>
      </c>
      <c r="D60" s="641" t="str">
        <f>IF(LEN($B60)&gt;0,VLOOKUP($C60,Engagés!$C$10:$G$250,4,FALSE),"")</f>
        <v/>
      </c>
      <c r="E60" s="641" t="str">
        <f>IF(LEN($B60)&gt;0,VLOOKUP($C60,Engagés!$C$10:$G$250,5,FALSE),"")</f>
        <v/>
      </c>
      <c r="F60" s="642" t="str">
        <f>IF(LEN($B60)&gt;0,VLOOKUP($C60,Engagés!$C$10:$K$250,6,FALSE),"")</f>
        <v/>
      </c>
      <c r="G60" s="642" t="str">
        <f>IF(LEN($B60)&gt;0,VLOOKUP($C60,Engagés!$C$10:$K$250,7,FALSE),"")</f>
        <v/>
      </c>
      <c r="H60" s="642" t="str">
        <f>IF(LEN($B60)&gt;0,VLOOKUP($C60,Engagés!$C$10:$K$250,8,FALSE),"")</f>
        <v/>
      </c>
      <c r="I60" s="642" t="str">
        <f>IF(LEN($B60)&gt;0,VLOOKUP($C60,Engagés!$C$10:$K$250,9,FALSE),"")</f>
        <v/>
      </c>
      <c r="J60" s="642" t="str">
        <f>IF(LEN($B60)&gt;0,VLOOKUP($C60,Engagés!$C$10:$N$250,12,FALSE),"")</f>
        <v/>
      </c>
      <c r="K60" s="643" t="str">
        <f>IF(LEN($B60)&gt;0,VLOOKUP($C60,'Saisie CLASSEMENT'!$C$8:$H$252,6,FALSE),"")</f>
        <v/>
      </c>
      <c r="L60" s="644" t="str">
        <f>'Edition Class Dame'!K60</f>
        <v/>
      </c>
    </row>
    <row r="61" spans="1:12" hidden="1">
      <c r="A61" s="201">
        <f t="shared" si="0"/>
        <v>0</v>
      </c>
      <c r="B61" s="640" t="str">
        <f>'Edition Class Dame'!B61</f>
        <v/>
      </c>
      <c r="C61" s="640">
        <f>'Edition Class Dame'!D61</f>
        <v>0</v>
      </c>
      <c r="D61" s="641" t="str">
        <f>IF(LEN($B61)&gt;0,VLOOKUP($C61,Engagés!$C$10:$G$250,4,FALSE),"")</f>
        <v/>
      </c>
      <c r="E61" s="641" t="str">
        <f>IF(LEN($B61)&gt;0,VLOOKUP($C61,Engagés!$C$10:$G$250,5,FALSE),"")</f>
        <v/>
      </c>
      <c r="F61" s="642" t="str">
        <f>IF(LEN($B61)&gt;0,VLOOKUP($C61,Engagés!$C$10:$K$250,6,FALSE),"")</f>
        <v/>
      </c>
      <c r="G61" s="642" t="str">
        <f>IF(LEN($B61)&gt;0,VLOOKUP($C61,Engagés!$C$10:$K$250,7,FALSE),"")</f>
        <v/>
      </c>
      <c r="H61" s="642" t="str">
        <f>IF(LEN($B61)&gt;0,VLOOKUP($C61,Engagés!$C$10:$K$250,8,FALSE),"")</f>
        <v/>
      </c>
      <c r="I61" s="642" t="str">
        <f>IF(LEN($B61)&gt;0,VLOOKUP($C61,Engagés!$C$10:$K$250,9,FALSE),"")</f>
        <v/>
      </c>
      <c r="J61" s="642" t="str">
        <f>IF(LEN($B61)&gt;0,VLOOKUP($C61,Engagés!$C$10:$N$250,12,FALSE),"")</f>
        <v/>
      </c>
      <c r="K61" s="643" t="str">
        <f>IF(LEN($B61)&gt;0,VLOOKUP($C61,'Saisie CLASSEMENT'!$C$8:$H$252,6,FALSE),"")</f>
        <v/>
      </c>
      <c r="L61" s="644" t="str">
        <f>'Edition Class Dame'!K61</f>
        <v/>
      </c>
    </row>
    <row r="62" spans="1:12" hidden="1">
      <c r="A62" s="201">
        <f t="shared" si="0"/>
        <v>0</v>
      </c>
      <c r="B62" s="640" t="str">
        <f>'Edition Class Dame'!B62</f>
        <v/>
      </c>
      <c r="C62" s="640">
        <f>'Edition Class Dame'!D62</f>
        <v>0</v>
      </c>
      <c r="D62" s="641" t="str">
        <f>IF(LEN($B62)&gt;0,VLOOKUP($C62,Engagés!$C$10:$G$250,4,FALSE),"")</f>
        <v/>
      </c>
      <c r="E62" s="641" t="str">
        <f>IF(LEN($B62)&gt;0,VLOOKUP($C62,Engagés!$C$10:$G$250,5,FALSE),"")</f>
        <v/>
      </c>
      <c r="F62" s="642" t="str">
        <f>IF(LEN($B62)&gt;0,VLOOKUP($C62,Engagés!$C$10:$K$250,6,FALSE),"")</f>
        <v/>
      </c>
      <c r="G62" s="642" t="str">
        <f>IF(LEN($B62)&gt;0,VLOOKUP($C62,Engagés!$C$10:$K$250,7,FALSE),"")</f>
        <v/>
      </c>
      <c r="H62" s="642" t="str">
        <f>IF(LEN($B62)&gt;0,VLOOKUP($C62,Engagés!$C$10:$K$250,8,FALSE),"")</f>
        <v/>
      </c>
      <c r="I62" s="642" t="str">
        <f>IF(LEN($B62)&gt;0,VLOOKUP($C62,Engagés!$C$10:$K$250,9,FALSE),"")</f>
        <v/>
      </c>
      <c r="J62" s="642" t="str">
        <f>IF(LEN($B62)&gt;0,VLOOKUP($C62,Engagés!$C$10:$N$250,12,FALSE),"")</f>
        <v/>
      </c>
      <c r="K62" s="643" t="str">
        <f>IF(LEN($B62)&gt;0,VLOOKUP($C62,'Saisie CLASSEMENT'!$C$8:$H$252,6,FALSE),"")</f>
        <v/>
      </c>
      <c r="L62" s="644" t="str">
        <f>'Edition Class Dame'!K62</f>
        <v/>
      </c>
    </row>
    <row r="63" spans="1:12" hidden="1">
      <c r="A63" s="201">
        <f t="shared" si="0"/>
        <v>0</v>
      </c>
      <c r="B63" s="640" t="str">
        <f>'Edition Class Dame'!B63</f>
        <v/>
      </c>
      <c r="C63" s="640">
        <f>'Edition Class Dame'!D63</f>
        <v>0</v>
      </c>
      <c r="D63" s="641" t="str">
        <f>IF(LEN($B63)&gt;0,VLOOKUP($C63,Engagés!$C$10:$G$250,4,FALSE),"")</f>
        <v/>
      </c>
      <c r="E63" s="641" t="str">
        <f>IF(LEN($B63)&gt;0,VLOOKUP($C63,Engagés!$C$10:$G$250,5,FALSE),"")</f>
        <v/>
      </c>
      <c r="F63" s="642" t="str">
        <f>IF(LEN($B63)&gt;0,VLOOKUP($C63,Engagés!$C$10:$K$250,6,FALSE),"")</f>
        <v/>
      </c>
      <c r="G63" s="642" t="str">
        <f>IF(LEN($B63)&gt;0,VLOOKUP($C63,Engagés!$C$10:$K$250,7,FALSE),"")</f>
        <v/>
      </c>
      <c r="H63" s="642" t="str">
        <f>IF(LEN($B63)&gt;0,VLOOKUP($C63,Engagés!$C$10:$K$250,8,FALSE),"")</f>
        <v/>
      </c>
      <c r="I63" s="642" t="str">
        <f>IF(LEN($B63)&gt;0,VLOOKUP($C63,Engagés!$C$10:$K$250,9,FALSE),"")</f>
        <v/>
      </c>
      <c r="J63" s="642" t="str">
        <f>IF(LEN($B63)&gt;0,VLOOKUP($C63,Engagés!$C$10:$N$250,12,FALSE),"")</f>
        <v/>
      </c>
      <c r="K63" s="643" t="str">
        <f>IF(LEN($B63)&gt;0,VLOOKUP($C63,'Saisie CLASSEMENT'!$C$8:$H$252,6,FALSE),"")</f>
        <v/>
      </c>
      <c r="L63" s="644" t="str">
        <f>'Edition Class Dame'!K63</f>
        <v/>
      </c>
    </row>
    <row r="64" spans="1:12" hidden="1">
      <c r="A64" s="201">
        <f t="shared" si="0"/>
        <v>0</v>
      </c>
      <c r="B64" s="640" t="str">
        <f>'Edition Class Dame'!B64</f>
        <v/>
      </c>
      <c r="C64" s="640">
        <f>'Edition Class Dame'!D64</f>
        <v>0</v>
      </c>
      <c r="D64" s="641" t="str">
        <f>IF(LEN($B64)&gt;0,VLOOKUP($C64,Engagés!$C$10:$G$250,4,FALSE),"")</f>
        <v/>
      </c>
      <c r="E64" s="641" t="str">
        <f>IF(LEN($B64)&gt;0,VLOOKUP($C64,Engagés!$C$10:$G$250,5,FALSE),"")</f>
        <v/>
      </c>
      <c r="F64" s="642" t="str">
        <f>IF(LEN($B64)&gt;0,VLOOKUP($C64,Engagés!$C$10:$K$250,6,FALSE),"")</f>
        <v/>
      </c>
      <c r="G64" s="642" t="str">
        <f>IF(LEN($B64)&gt;0,VLOOKUP($C64,Engagés!$C$10:$K$250,7,FALSE),"")</f>
        <v/>
      </c>
      <c r="H64" s="642" t="str">
        <f>IF(LEN($B64)&gt;0,VLOOKUP($C64,Engagés!$C$10:$K$250,8,FALSE),"")</f>
        <v/>
      </c>
      <c r="I64" s="642" t="str">
        <f>IF(LEN($B64)&gt;0,VLOOKUP($C64,Engagés!$C$10:$K$250,9,FALSE),"")</f>
        <v/>
      </c>
      <c r="J64" s="642" t="str">
        <f>IF(LEN($B64)&gt;0,VLOOKUP($C64,Engagés!$C$10:$N$250,12,FALSE),"")</f>
        <v/>
      </c>
      <c r="K64" s="643" t="str">
        <f>IF(LEN($B64)&gt;0,VLOOKUP($C64,'Saisie CLASSEMENT'!$C$8:$H$252,6,FALSE),"")</f>
        <v/>
      </c>
      <c r="L64" s="644" t="str">
        <f>'Edition Class Dame'!K64</f>
        <v/>
      </c>
    </row>
    <row r="65" spans="1:12" hidden="1">
      <c r="A65" s="201">
        <f t="shared" si="0"/>
        <v>0</v>
      </c>
      <c r="B65" s="640" t="str">
        <f>'Edition Class Dame'!B65</f>
        <v/>
      </c>
      <c r="C65" s="640">
        <f>'Edition Class Dame'!D65</f>
        <v>0</v>
      </c>
      <c r="D65" s="641" t="str">
        <f>IF(LEN($B65)&gt;0,VLOOKUP($C65,Engagés!$C$10:$G$250,4,FALSE),"")</f>
        <v/>
      </c>
      <c r="E65" s="641" t="str">
        <f>IF(LEN($B65)&gt;0,VLOOKUP($C65,Engagés!$C$10:$G$250,5,FALSE),"")</f>
        <v/>
      </c>
      <c r="F65" s="642" t="str">
        <f>IF(LEN($B65)&gt;0,VLOOKUP($C65,Engagés!$C$10:$K$250,6,FALSE),"")</f>
        <v/>
      </c>
      <c r="G65" s="642" t="str">
        <f>IF(LEN($B65)&gt;0,VLOOKUP($C65,Engagés!$C$10:$K$250,7,FALSE),"")</f>
        <v/>
      </c>
      <c r="H65" s="642" t="str">
        <f>IF(LEN($B65)&gt;0,VLOOKUP($C65,Engagés!$C$10:$K$250,8,FALSE),"")</f>
        <v/>
      </c>
      <c r="I65" s="642" t="str">
        <f>IF(LEN($B65)&gt;0,VLOOKUP($C65,Engagés!$C$10:$K$250,9,FALSE),"")</f>
        <v/>
      </c>
      <c r="J65" s="642" t="str">
        <f>IF(LEN($B65)&gt;0,VLOOKUP($C65,Engagés!$C$10:$N$250,12,FALSE),"")</f>
        <v/>
      </c>
      <c r="K65" s="643" t="str">
        <f>IF(LEN($B65)&gt;0,VLOOKUP($C65,'Saisie CLASSEMENT'!$C$8:$H$252,6,FALSE),"")</f>
        <v/>
      </c>
      <c r="L65" s="644" t="str">
        <f>'Edition Class Dame'!K65</f>
        <v/>
      </c>
    </row>
    <row r="66" spans="1:12" hidden="1">
      <c r="A66" s="201">
        <f t="shared" si="0"/>
        <v>0</v>
      </c>
      <c r="B66" s="640" t="str">
        <f>'Edition Class Dame'!B66</f>
        <v/>
      </c>
      <c r="C66" s="640">
        <f>'Edition Class Dame'!D66</f>
        <v>0</v>
      </c>
      <c r="D66" s="641" t="str">
        <f>IF(LEN($B66)&gt;0,VLOOKUP($C66,Engagés!$C$10:$G$250,4,FALSE),"")</f>
        <v/>
      </c>
      <c r="E66" s="641" t="str">
        <f>IF(LEN($B66)&gt;0,VLOOKUP($C66,Engagés!$C$10:$G$250,5,FALSE),"")</f>
        <v/>
      </c>
      <c r="F66" s="642" t="str">
        <f>IF(LEN($B66)&gt;0,VLOOKUP($C66,Engagés!$C$10:$K$250,6,FALSE),"")</f>
        <v/>
      </c>
      <c r="G66" s="642" t="str">
        <f>IF(LEN($B66)&gt;0,VLOOKUP($C66,Engagés!$C$10:$K$250,7,FALSE),"")</f>
        <v/>
      </c>
      <c r="H66" s="642" t="str">
        <f>IF(LEN($B66)&gt;0,VLOOKUP($C66,Engagés!$C$10:$K$250,8,FALSE),"")</f>
        <v/>
      </c>
      <c r="I66" s="642" t="str">
        <f>IF(LEN($B66)&gt;0,VLOOKUP($C66,Engagés!$C$10:$K$250,9,FALSE),"")</f>
        <v/>
      </c>
      <c r="J66" s="642" t="str">
        <f>IF(LEN($B66)&gt;0,VLOOKUP($C66,Engagés!$C$10:$N$250,12,FALSE),"")</f>
        <v/>
      </c>
      <c r="K66" s="643" t="str">
        <f>IF(LEN($B66)&gt;0,VLOOKUP($C66,'Saisie CLASSEMENT'!$C$8:$H$252,6,FALSE),"")</f>
        <v/>
      </c>
      <c r="L66" s="644" t="str">
        <f>'Edition Class Dame'!K66</f>
        <v/>
      </c>
    </row>
    <row r="67" spans="1:12" hidden="1">
      <c r="A67" s="201">
        <f t="shared" si="0"/>
        <v>0</v>
      </c>
      <c r="B67" s="640" t="str">
        <f>'Edition Class Dame'!B67</f>
        <v/>
      </c>
      <c r="C67" s="640">
        <f>'Edition Class Dame'!D67</f>
        <v>0</v>
      </c>
      <c r="D67" s="641" t="str">
        <f>IF(LEN($B67)&gt;0,VLOOKUP($C67,Engagés!$C$10:$G$250,4,FALSE),"")</f>
        <v/>
      </c>
      <c r="E67" s="641" t="str">
        <f>IF(LEN($B67)&gt;0,VLOOKUP($C67,Engagés!$C$10:$G$250,5,FALSE),"")</f>
        <v/>
      </c>
      <c r="F67" s="642" t="str">
        <f>IF(LEN($B67)&gt;0,VLOOKUP($C67,Engagés!$C$10:$K$250,6,FALSE),"")</f>
        <v/>
      </c>
      <c r="G67" s="642" t="str">
        <f>IF(LEN($B67)&gt;0,VLOOKUP($C67,Engagés!$C$10:$K$250,7,FALSE),"")</f>
        <v/>
      </c>
      <c r="H67" s="642" t="str">
        <f>IF(LEN($B67)&gt;0,VLOOKUP($C67,Engagés!$C$10:$K$250,8,FALSE),"")</f>
        <v/>
      </c>
      <c r="I67" s="642" t="str">
        <f>IF(LEN($B67)&gt;0,VLOOKUP($C67,Engagés!$C$10:$K$250,9,FALSE),"")</f>
        <v/>
      </c>
      <c r="J67" s="642" t="str">
        <f>IF(LEN($B67)&gt;0,VLOOKUP($C67,Engagés!$C$10:$N$250,12,FALSE),"")</f>
        <v/>
      </c>
      <c r="K67" s="643" t="str">
        <f>IF(LEN($B67)&gt;0,VLOOKUP($C67,'Saisie CLASSEMENT'!$C$8:$H$252,6,FALSE),"")</f>
        <v/>
      </c>
      <c r="L67" s="644" t="str">
        <f>'Edition Class Dame'!K67</f>
        <v/>
      </c>
    </row>
    <row r="68" spans="1:12" hidden="1">
      <c r="A68" s="201">
        <f t="shared" si="0"/>
        <v>0</v>
      </c>
      <c r="B68" s="640" t="str">
        <f>'Edition Class Dame'!B68</f>
        <v/>
      </c>
      <c r="C68" s="640">
        <f>'Edition Class Dame'!D68</f>
        <v>0</v>
      </c>
      <c r="D68" s="641" t="str">
        <f>IF(LEN($B68)&gt;0,VLOOKUP($C68,Engagés!$C$10:$G$250,4,FALSE),"")</f>
        <v/>
      </c>
      <c r="E68" s="641" t="str">
        <f>IF(LEN($B68)&gt;0,VLOOKUP($C68,Engagés!$C$10:$G$250,5,FALSE),"")</f>
        <v/>
      </c>
      <c r="F68" s="642" t="str">
        <f>IF(LEN($B68)&gt;0,VLOOKUP($C68,Engagés!$C$10:$K$250,6,FALSE),"")</f>
        <v/>
      </c>
      <c r="G68" s="642" t="str">
        <f>IF(LEN($B68)&gt;0,VLOOKUP($C68,Engagés!$C$10:$K$250,7,FALSE),"")</f>
        <v/>
      </c>
      <c r="H68" s="642" t="str">
        <f>IF(LEN($B68)&gt;0,VLOOKUP($C68,Engagés!$C$10:$K$250,8,FALSE),"")</f>
        <v/>
      </c>
      <c r="I68" s="642" t="str">
        <f>IF(LEN($B68)&gt;0,VLOOKUP($C68,Engagés!$C$10:$K$250,9,FALSE),"")</f>
        <v/>
      </c>
      <c r="J68" s="642" t="str">
        <f>IF(LEN($B68)&gt;0,VLOOKUP($C68,Engagés!$C$10:$N$250,12,FALSE),"")</f>
        <v/>
      </c>
      <c r="K68" s="643" t="str">
        <f>IF(LEN($B68)&gt;0,VLOOKUP($C68,'Saisie CLASSEMENT'!$C$8:$H$252,6,FALSE),"")</f>
        <v/>
      </c>
      <c r="L68" s="644" t="str">
        <f>'Edition Class Dame'!K68</f>
        <v/>
      </c>
    </row>
    <row r="69" spans="1:12" hidden="1">
      <c r="A69" s="201">
        <f t="shared" si="0"/>
        <v>0</v>
      </c>
      <c r="B69" s="640" t="str">
        <f>'Edition Class Dame'!B69</f>
        <v/>
      </c>
      <c r="C69" s="640">
        <f>'Edition Class Dame'!D69</f>
        <v>0</v>
      </c>
      <c r="D69" s="641" t="str">
        <f>IF(LEN($B69)&gt;0,VLOOKUP($C69,Engagés!$C$10:$G$250,4,FALSE),"")</f>
        <v/>
      </c>
      <c r="E69" s="641" t="str">
        <f>IF(LEN($B69)&gt;0,VLOOKUP($C69,Engagés!$C$10:$G$250,5,FALSE),"")</f>
        <v/>
      </c>
      <c r="F69" s="642" t="str">
        <f>IF(LEN($B69)&gt;0,VLOOKUP($C69,Engagés!$C$10:$K$250,6,FALSE),"")</f>
        <v/>
      </c>
      <c r="G69" s="642" t="str">
        <f>IF(LEN($B69)&gt;0,VLOOKUP($C69,Engagés!$C$10:$K$250,7,FALSE),"")</f>
        <v/>
      </c>
      <c r="H69" s="642" t="str">
        <f>IF(LEN($B69)&gt;0,VLOOKUP($C69,Engagés!$C$10:$K$250,8,FALSE),"")</f>
        <v/>
      </c>
      <c r="I69" s="642" t="str">
        <f>IF(LEN($B69)&gt;0,VLOOKUP($C69,Engagés!$C$10:$K$250,9,FALSE),"")</f>
        <v/>
      </c>
      <c r="J69" s="642" t="str">
        <f>IF(LEN($B69)&gt;0,VLOOKUP($C69,Engagés!$C$10:$N$250,12,FALSE),"")</f>
        <v/>
      </c>
      <c r="K69" s="643" t="str">
        <f>IF(LEN($B69)&gt;0,VLOOKUP($C69,'Saisie CLASSEMENT'!$C$8:$H$252,6,FALSE),"")</f>
        <v/>
      </c>
      <c r="L69" s="644" t="str">
        <f>'Edition Class Dame'!K69</f>
        <v/>
      </c>
    </row>
    <row r="70" spans="1:12" hidden="1">
      <c r="A70" s="201">
        <f t="shared" si="0"/>
        <v>0</v>
      </c>
      <c r="B70" s="640" t="str">
        <f>'Edition Class Dame'!B70</f>
        <v/>
      </c>
      <c r="C70" s="640">
        <f>'Edition Class Dame'!D70</f>
        <v>0</v>
      </c>
      <c r="D70" s="641" t="str">
        <f>IF(LEN($B70)&gt;0,VLOOKUP($C70,Engagés!$C$10:$G$250,4,FALSE),"")</f>
        <v/>
      </c>
      <c r="E70" s="641" t="str">
        <f>IF(LEN($B70)&gt;0,VLOOKUP($C70,Engagés!$C$10:$G$250,5,FALSE),"")</f>
        <v/>
      </c>
      <c r="F70" s="642" t="str">
        <f>IF(LEN($B70)&gt;0,VLOOKUP($C70,Engagés!$C$10:$K$250,6,FALSE),"")</f>
        <v/>
      </c>
      <c r="G70" s="642" t="str">
        <f>IF(LEN($B70)&gt;0,VLOOKUP($C70,Engagés!$C$10:$K$250,7,FALSE),"")</f>
        <v/>
      </c>
      <c r="H70" s="642" t="str">
        <f>IF(LEN($B70)&gt;0,VLOOKUP($C70,Engagés!$C$10:$K$250,8,FALSE),"")</f>
        <v/>
      </c>
      <c r="I70" s="642" t="str">
        <f>IF(LEN($B70)&gt;0,VLOOKUP($C70,Engagés!$C$10:$K$250,9,FALSE),"")</f>
        <v/>
      </c>
      <c r="J70" s="642" t="str">
        <f>IF(LEN($B70)&gt;0,VLOOKUP($C70,Engagés!$C$10:$N$250,12,FALSE),"")</f>
        <v/>
      </c>
      <c r="K70" s="643" t="str">
        <f>IF(LEN($B70)&gt;0,VLOOKUP($C70,'Saisie CLASSEMENT'!$C$8:$H$252,6,FALSE),"")</f>
        <v/>
      </c>
      <c r="L70" s="644" t="str">
        <f>'Edition Class Dame'!K70</f>
        <v/>
      </c>
    </row>
    <row r="71" spans="1:12" hidden="1">
      <c r="A71" s="201">
        <f t="shared" ref="A71:A134" si="1">IF(LEN(B71)&gt;0,1,0)</f>
        <v>0</v>
      </c>
      <c r="B71" s="640" t="str">
        <f>'Edition Class Dame'!B71</f>
        <v/>
      </c>
      <c r="C71" s="640">
        <f>'Edition Class Dame'!D71</f>
        <v>0</v>
      </c>
      <c r="D71" s="641" t="str">
        <f>IF(LEN($B71)&gt;0,VLOOKUP($C71,Engagés!$C$10:$G$250,4,FALSE),"")</f>
        <v/>
      </c>
      <c r="E71" s="641" t="str">
        <f>IF(LEN($B71)&gt;0,VLOOKUP($C71,Engagés!$C$10:$G$250,5,FALSE),"")</f>
        <v/>
      </c>
      <c r="F71" s="642" t="str">
        <f>IF(LEN($B71)&gt;0,VLOOKUP($C71,Engagés!$C$10:$K$250,6,FALSE),"")</f>
        <v/>
      </c>
      <c r="G71" s="642" t="str">
        <f>IF(LEN($B71)&gt;0,VLOOKUP($C71,Engagés!$C$10:$K$250,7,FALSE),"")</f>
        <v/>
      </c>
      <c r="H71" s="642" t="str">
        <f>IF(LEN($B71)&gt;0,VLOOKUP($C71,Engagés!$C$10:$K$250,8,FALSE),"")</f>
        <v/>
      </c>
      <c r="I71" s="642" t="str">
        <f>IF(LEN($B71)&gt;0,VLOOKUP($C71,Engagés!$C$10:$K$250,9,FALSE),"")</f>
        <v/>
      </c>
      <c r="J71" s="642" t="str">
        <f>IF(LEN($B71)&gt;0,VLOOKUP($C71,Engagés!$C$10:$N$250,12,FALSE),"")</f>
        <v/>
      </c>
      <c r="K71" s="643" t="str">
        <f>IF(LEN($B71)&gt;0,VLOOKUP($C71,'Saisie CLASSEMENT'!$C$8:$H$252,6,FALSE),"")</f>
        <v/>
      </c>
      <c r="L71" s="644" t="str">
        <f>'Edition Class Dame'!K71</f>
        <v/>
      </c>
    </row>
    <row r="72" spans="1:12" hidden="1">
      <c r="A72" s="201">
        <f t="shared" si="1"/>
        <v>0</v>
      </c>
      <c r="B72" s="640" t="str">
        <f>'Edition Class Dame'!B72</f>
        <v/>
      </c>
      <c r="C72" s="640">
        <f>'Edition Class Dame'!D72</f>
        <v>0</v>
      </c>
      <c r="D72" s="641" t="str">
        <f>IF(LEN($B72)&gt;0,VLOOKUP($C72,Engagés!$C$10:$G$250,4,FALSE),"")</f>
        <v/>
      </c>
      <c r="E72" s="641" t="str">
        <f>IF(LEN($B72)&gt;0,VLOOKUP($C72,Engagés!$C$10:$G$250,5,FALSE),"")</f>
        <v/>
      </c>
      <c r="F72" s="642" t="str">
        <f>IF(LEN($B72)&gt;0,VLOOKUP($C72,Engagés!$C$10:$K$250,6,FALSE),"")</f>
        <v/>
      </c>
      <c r="G72" s="642" t="str">
        <f>IF(LEN($B72)&gt;0,VLOOKUP($C72,Engagés!$C$10:$K$250,7,FALSE),"")</f>
        <v/>
      </c>
      <c r="H72" s="642" t="str">
        <f>IF(LEN($B72)&gt;0,VLOOKUP($C72,Engagés!$C$10:$K$250,8,FALSE),"")</f>
        <v/>
      </c>
      <c r="I72" s="642" t="str">
        <f>IF(LEN($B72)&gt;0,VLOOKUP($C72,Engagés!$C$10:$K$250,9,FALSE),"")</f>
        <v/>
      </c>
      <c r="J72" s="642" t="str">
        <f>IF(LEN($B72)&gt;0,VLOOKUP($C72,Engagés!$C$10:$N$250,12,FALSE),"")</f>
        <v/>
      </c>
      <c r="K72" s="643" t="str">
        <f>IF(LEN($B72)&gt;0,VLOOKUP($C72,'Saisie CLASSEMENT'!$C$8:$H$252,6,FALSE),"")</f>
        <v/>
      </c>
      <c r="L72" s="644" t="str">
        <f>'Edition Class Dame'!K72</f>
        <v/>
      </c>
    </row>
    <row r="73" spans="1:12" hidden="1">
      <c r="A73" s="201">
        <f t="shared" si="1"/>
        <v>0</v>
      </c>
      <c r="B73" s="640" t="str">
        <f>'Edition Class Dame'!B73</f>
        <v/>
      </c>
      <c r="C73" s="640">
        <f>'Edition Class Dame'!D73</f>
        <v>0</v>
      </c>
      <c r="D73" s="641" t="str">
        <f>IF(LEN($B73)&gt;0,VLOOKUP($C73,Engagés!$C$10:$G$250,4,FALSE),"")</f>
        <v/>
      </c>
      <c r="E73" s="641" t="str">
        <f>IF(LEN($B73)&gt;0,VLOOKUP($C73,Engagés!$C$10:$G$250,5,FALSE),"")</f>
        <v/>
      </c>
      <c r="F73" s="642" t="str">
        <f>IF(LEN($B73)&gt;0,VLOOKUP($C73,Engagés!$C$10:$K$250,6,FALSE),"")</f>
        <v/>
      </c>
      <c r="G73" s="642" t="str">
        <f>IF(LEN($B73)&gt;0,VLOOKUP($C73,Engagés!$C$10:$K$250,7,FALSE),"")</f>
        <v/>
      </c>
      <c r="H73" s="642" t="str">
        <f>IF(LEN($B73)&gt;0,VLOOKUP($C73,Engagés!$C$10:$K$250,8,FALSE),"")</f>
        <v/>
      </c>
      <c r="I73" s="642" t="str">
        <f>IF(LEN($B73)&gt;0,VLOOKUP($C73,Engagés!$C$10:$K$250,9,FALSE),"")</f>
        <v/>
      </c>
      <c r="J73" s="642" t="str">
        <f>IF(LEN($B73)&gt;0,VLOOKUP($C73,Engagés!$C$10:$N$250,12,FALSE),"")</f>
        <v/>
      </c>
      <c r="K73" s="643" t="str">
        <f>IF(LEN($B73)&gt;0,VLOOKUP($C73,'Saisie CLASSEMENT'!$C$8:$H$252,6,FALSE),"")</f>
        <v/>
      </c>
      <c r="L73" s="644" t="str">
        <f>'Edition Class Dame'!K73</f>
        <v/>
      </c>
    </row>
    <row r="74" spans="1:12" hidden="1">
      <c r="A74" s="201">
        <f t="shared" si="1"/>
        <v>0</v>
      </c>
      <c r="B74" s="640" t="str">
        <f>'Edition Class Dame'!B74</f>
        <v/>
      </c>
      <c r="C74" s="640">
        <f>'Edition Class Dame'!D74</f>
        <v>0</v>
      </c>
      <c r="D74" s="641" t="str">
        <f>IF(LEN($B74)&gt;0,VLOOKUP($C74,Engagés!$C$10:$G$250,4,FALSE),"")</f>
        <v/>
      </c>
      <c r="E74" s="641" t="str">
        <f>IF(LEN($B74)&gt;0,VLOOKUP($C74,Engagés!$C$10:$G$250,5,FALSE),"")</f>
        <v/>
      </c>
      <c r="F74" s="642" t="str">
        <f>IF(LEN($B74)&gt;0,VLOOKUP($C74,Engagés!$C$10:$K$250,6,FALSE),"")</f>
        <v/>
      </c>
      <c r="G74" s="642" t="str">
        <f>IF(LEN($B74)&gt;0,VLOOKUP($C74,Engagés!$C$10:$K$250,7,FALSE),"")</f>
        <v/>
      </c>
      <c r="H74" s="642" t="str">
        <f>IF(LEN($B74)&gt;0,VLOOKUP($C74,Engagés!$C$10:$K$250,8,FALSE),"")</f>
        <v/>
      </c>
      <c r="I74" s="642" t="str">
        <f>IF(LEN($B74)&gt;0,VLOOKUP($C74,Engagés!$C$10:$K$250,9,FALSE),"")</f>
        <v/>
      </c>
      <c r="J74" s="642" t="str">
        <f>IF(LEN($B74)&gt;0,VLOOKUP($C74,Engagés!$C$10:$N$250,12,FALSE),"")</f>
        <v/>
      </c>
      <c r="K74" s="643" t="str">
        <f>IF(LEN($B74)&gt;0,VLOOKUP($C74,'Saisie CLASSEMENT'!$C$8:$H$252,6,FALSE),"")</f>
        <v/>
      </c>
      <c r="L74" s="644" t="str">
        <f>'Edition Class Dame'!K74</f>
        <v/>
      </c>
    </row>
    <row r="75" spans="1:12" hidden="1">
      <c r="A75" s="201">
        <f t="shared" si="1"/>
        <v>0</v>
      </c>
      <c r="B75" s="640" t="str">
        <f>'Edition Class Dame'!B75</f>
        <v/>
      </c>
      <c r="C75" s="640">
        <f>'Edition Class Dame'!D75</f>
        <v>0</v>
      </c>
      <c r="D75" s="641" t="str">
        <f>IF(LEN($B75)&gt;0,VLOOKUP($C75,Engagés!$C$10:$G$250,4,FALSE),"")</f>
        <v/>
      </c>
      <c r="E75" s="641" t="str">
        <f>IF(LEN($B75)&gt;0,VLOOKUP($C75,Engagés!$C$10:$G$250,5,FALSE),"")</f>
        <v/>
      </c>
      <c r="F75" s="642" t="str">
        <f>IF(LEN($B75)&gt;0,VLOOKUP($C75,Engagés!$C$10:$K$250,6,FALSE),"")</f>
        <v/>
      </c>
      <c r="G75" s="642" t="str">
        <f>IF(LEN($B75)&gt;0,VLOOKUP($C75,Engagés!$C$10:$K$250,7,FALSE),"")</f>
        <v/>
      </c>
      <c r="H75" s="642" t="str">
        <f>IF(LEN($B75)&gt;0,VLOOKUP($C75,Engagés!$C$10:$K$250,8,FALSE),"")</f>
        <v/>
      </c>
      <c r="I75" s="642" t="str">
        <f>IF(LEN($B75)&gt;0,VLOOKUP($C75,Engagés!$C$10:$K$250,9,FALSE),"")</f>
        <v/>
      </c>
      <c r="J75" s="642" t="str">
        <f>IF(LEN($B75)&gt;0,VLOOKUP($C75,Engagés!$C$10:$N$250,12,FALSE),"")</f>
        <v/>
      </c>
      <c r="K75" s="643" t="str">
        <f>IF(LEN($B75)&gt;0,VLOOKUP($C75,'Saisie CLASSEMENT'!$C$8:$H$252,6,FALSE),"")</f>
        <v/>
      </c>
      <c r="L75" s="644" t="str">
        <f>'Edition Class Dame'!K75</f>
        <v/>
      </c>
    </row>
    <row r="76" spans="1:12" hidden="1">
      <c r="A76" s="201">
        <f t="shared" si="1"/>
        <v>0</v>
      </c>
      <c r="B76" s="640" t="str">
        <f>'Edition Class Dame'!B76</f>
        <v/>
      </c>
      <c r="C76" s="640">
        <f>'Edition Class Dame'!D76</f>
        <v>0</v>
      </c>
      <c r="D76" s="641" t="str">
        <f>IF(LEN($B76)&gt;0,VLOOKUP($C76,Engagés!$C$10:$G$250,4,FALSE),"")</f>
        <v/>
      </c>
      <c r="E76" s="641" t="str">
        <f>IF(LEN($B76)&gt;0,VLOOKUP($C76,Engagés!$C$10:$G$250,5,FALSE),"")</f>
        <v/>
      </c>
      <c r="F76" s="642" t="str">
        <f>IF(LEN($B76)&gt;0,VLOOKUP($C76,Engagés!$C$10:$K$250,6,FALSE),"")</f>
        <v/>
      </c>
      <c r="G76" s="642" t="str">
        <f>IF(LEN($B76)&gt;0,VLOOKUP($C76,Engagés!$C$10:$K$250,7,FALSE),"")</f>
        <v/>
      </c>
      <c r="H76" s="642" t="str">
        <f>IF(LEN($B76)&gt;0,VLOOKUP($C76,Engagés!$C$10:$K$250,8,FALSE),"")</f>
        <v/>
      </c>
      <c r="I76" s="642" t="str">
        <f>IF(LEN($B76)&gt;0,VLOOKUP($C76,Engagés!$C$10:$K$250,9,FALSE),"")</f>
        <v/>
      </c>
      <c r="J76" s="642" t="str">
        <f>IF(LEN($B76)&gt;0,VLOOKUP($C76,Engagés!$C$10:$N$250,12,FALSE),"")</f>
        <v/>
      </c>
      <c r="K76" s="643" t="str">
        <f>IF(LEN($B76)&gt;0,VLOOKUP($C76,'Saisie CLASSEMENT'!$C$8:$H$252,6,FALSE),"")</f>
        <v/>
      </c>
      <c r="L76" s="644" t="str">
        <f>'Edition Class Dame'!K76</f>
        <v/>
      </c>
    </row>
    <row r="77" spans="1:12" hidden="1">
      <c r="A77" s="201">
        <f t="shared" si="1"/>
        <v>0</v>
      </c>
      <c r="B77" s="640" t="str">
        <f>'Edition Class Dame'!B77</f>
        <v/>
      </c>
      <c r="C77" s="640">
        <f>'Edition Class Dame'!D77</f>
        <v>0</v>
      </c>
      <c r="D77" s="641" t="str">
        <f>IF(LEN($B77)&gt;0,VLOOKUP($C77,Engagés!$C$10:$G$250,4,FALSE),"")</f>
        <v/>
      </c>
      <c r="E77" s="641" t="str">
        <f>IF(LEN($B77)&gt;0,VLOOKUP($C77,Engagés!$C$10:$G$250,5,FALSE),"")</f>
        <v/>
      </c>
      <c r="F77" s="642" t="str">
        <f>IF(LEN($B77)&gt;0,VLOOKUP($C77,Engagés!$C$10:$K$250,6,FALSE),"")</f>
        <v/>
      </c>
      <c r="G77" s="642" t="str">
        <f>IF(LEN($B77)&gt;0,VLOOKUP($C77,Engagés!$C$10:$K$250,7,FALSE),"")</f>
        <v/>
      </c>
      <c r="H77" s="642" t="str">
        <f>IF(LEN($B77)&gt;0,VLOOKUP($C77,Engagés!$C$10:$K$250,8,FALSE),"")</f>
        <v/>
      </c>
      <c r="I77" s="642" t="str">
        <f>IF(LEN($B77)&gt;0,VLOOKUP($C77,Engagés!$C$10:$K$250,9,FALSE),"")</f>
        <v/>
      </c>
      <c r="J77" s="642" t="str">
        <f>IF(LEN($B77)&gt;0,VLOOKUP($C77,Engagés!$C$10:$N$250,12,FALSE),"")</f>
        <v/>
      </c>
      <c r="K77" s="643" t="str">
        <f>IF(LEN($B77)&gt;0,VLOOKUP($C77,'Saisie CLASSEMENT'!$C$8:$H$252,6,FALSE),"")</f>
        <v/>
      </c>
      <c r="L77" s="644" t="str">
        <f>'Edition Class Dame'!K77</f>
        <v/>
      </c>
    </row>
    <row r="78" spans="1:12" hidden="1">
      <c r="A78" s="201">
        <f t="shared" si="1"/>
        <v>0</v>
      </c>
      <c r="B78" s="640" t="str">
        <f>'Edition Class Dame'!B78</f>
        <v/>
      </c>
      <c r="C78" s="640">
        <f>'Edition Class Dame'!D78</f>
        <v>0</v>
      </c>
      <c r="D78" s="641" t="str">
        <f>IF(LEN($B78)&gt;0,VLOOKUP($C78,Engagés!$C$10:$G$250,4,FALSE),"")</f>
        <v/>
      </c>
      <c r="E78" s="641" t="str">
        <f>IF(LEN($B78)&gt;0,VLOOKUP($C78,Engagés!$C$10:$G$250,5,FALSE),"")</f>
        <v/>
      </c>
      <c r="F78" s="642" t="str">
        <f>IF(LEN($B78)&gt;0,VLOOKUP($C78,Engagés!$C$10:$K$250,6,FALSE),"")</f>
        <v/>
      </c>
      <c r="G78" s="642" t="str">
        <f>IF(LEN($B78)&gt;0,VLOOKUP($C78,Engagés!$C$10:$K$250,7,FALSE),"")</f>
        <v/>
      </c>
      <c r="H78" s="642" t="str">
        <f>IF(LEN($B78)&gt;0,VLOOKUP($C78,Engagés!$C$10:$K$250,8,FALSE),"")</f>
        <v/>
      </c>
      <c r="I78" s="642" t="str">
        <f>IF(LEN($B78)&gt;0,VLOOKUP($C78,Engagés!$C$10:$K$250,9,FALSE),"")</f>
        <v/>
      </c>
      <c r="J78" s="642" t="str">
        <f>IF(LEN($B78)&gt;0,VLOOKUP($C78,Engagés!$C$10:$N$250,12,FALSE),"")</f>
        <v/>
      </c>
      <c r="K78" s="643" t="str">
        <f>IF(LEN($B78)&gt;0,VLOOKUP($C78,'Saisie CLASSEMENT'!$C$8:$H$252,6,FALSE),"")</f>
        <v/>
      </c>
      <c r="L78" s="644" t="str">
        <f>'Edition Class Dame'!K78</f>
        <v/>
      </c>
    </row>
    <row r="79" spans="1:12" hidden="1">
      <c r="A79" s="201">
        <f t="shared" si="1"/>
        <v>0</v>
      </c>
      <c r="B79" s="640" t="str">
        <f>'Edition Class Dame'!B79</f>
        <v/>
      </c>
      <c r="C79" s="640">
        <f>'Edition Class Dame'!D79</f>
        <v>0</v>
      </c>
      <c r="D79" s="641" t="str">
        <f>IF(LEN($B79)&gt;0,VLOOKUP($C79,Engagés!$C$10:$G$250,4,FALSE),"")</f>
        <v/>
      </c>
      <c r="E79" s="641" t="str">
        <f>IF(LEN($B79)&gt;0,VLOOKUP($C79,Engagés!$C$10:$G$250,5,FALSE),"")</f>
        <v/>
      </c>
      <c r="F79" s="642" t="str">
        <f>IF(LEN($B79)&gt;0,VLOOKUP($C79,Engagés!$C$10:$K$250,6,FALSE),"")</f>
        <v/>
      </c>
      <c r="G79" s="642" t="str">
        <f>IF(LEN($B79)&gt;0,VLOOKUP($C79,Engagés!$C$10:$K$250,7,FALSE),"")</f>
        <v/>
      </c>
      <c r="H79" s="642" t="str">
        <f>IF(LEN($B79)&gt;0,VLOOKUP($C79,Engagés!$C$10:$K$250,8,FALSE),"")</f>
        <v/>
      </c>
      <c r="I79" s="642" t="str">
        <f>IF(LEN($B79)&gt;0,VLOOKUP($C79,Engagés!$C$10:$K$250,9,FALSE),"")</f>
        <v/>
      </c>
      <c r="J79" s="642" t="str">
        <f>IF(LEN($B79)&gt;0,VLOOKUP($C79,Engagés!$C$10:$N$250,12,FALSE),"")</f>
        <v/>
      </c>
      <c r="K79" s="643" t="str">
        <f>IF(LEN($B79)&gt;0,VLOOKUP($C79,'Saisie CLASSEMENT'!$C$8:$H$252,6,FALSE),"")</f>
        <v/>
      </c>
      <c r="L79" s="644" t="str">
        <f>'Edition Class Dame'!K79</f>
        <v/>
      </c>
    </row>
    <row r="80" spans="1:12" hidden="1">
      <c r="A80" s="201">
        <f t="shared" si="1"/>
        <v>0</v>
      </c>
      <c r="B80" s="640" t="str">
        <f>'Edition Class Dame'!B80</f>
        <v/>
      </c>
      <c r="C80" s="640">
        <f>'Edition Class Dame'!D80</f>
        <v>0</v>
      </c>
      <c r="D80" s="641" t="str">
        <f>IF(LEN($B80)&gt;0,VLOOKUP($C80,Engagés!$C$10:$G$250,4,FALSE),"")</f>
        <v/>
      </c>
      <c r="E80" s="641" t="str">
        <f>IF(LEN($B80)&gt;0,VLOOKUP($C80,Engagés!$C$10:$G$250,5,FALSE),"")</f>
        <v/>
      </c>
      <c r="F80" s="642" t="str">
        <f>IF(LEN($B80)&gt;0,VLOOKUP($C80,Engagés!$C$10:$K$250,6,FALSE),"")</f>
        <v/>
      </c>
      <c r="G80" s="642" t="str">
        <f>IF(LEN($B80)&gt;0,VLOOKUP($C80,Engagés!$C$10:$K$250,7,FALSE),"")</f>
        <v/>
      </c>
      <c r="H80" s="642" t="str">
        <f>IF(LEN($B80)&gt;0,VLOOKUP($C80,Engagés!$C$10:$K$250,8,FALSE),"")</f>
        <v/>
      </c>
      <c r="I80" s="642" t="str">
        <f>IF(LEN($B80)&gt;0,VLOOKUP($C80,Engagés!$C$10:$K$250,9,FALSE),"")</f>
        <v/>
      </c>
      <c r="J80" s="642" t="str">
        <f>IF(LEN($B80)&gt;0,VLOOKUP($C80,Engagés!$C$10:$N$250,12,FALSE),"")</f>
        <v/>
      </c>
      <c r="K80" s="643" t="str">
        <f>IF(LEN($B80)&gt;0,VLOOKUP($C80,'Saisie CLASSEMENT'!$C$8:$H$252,6,FALSE),"")</f>
        <v/>
      </c>
      <c r="L80" s="644" t="str">
        <f>'Edition Class Dame'!K80</f>
        <v/>
      </c>
    </row>
    <row r="81" spans="1:12" hidden="1">
      <c r="A81" s="201">
        <f t="shared" si="1"/>
        <v>0</v>
      </c>
      <c r="B81" s="640" t="str">
        <f>'Edition Class Dame'!B81</f>
        <v/>
      </c>
      <c r="C81" s="640">
        <f>'Edition Class Dame'!D81</f>
        <v>0</v>
      </c>
      <c r="D81" s="641" t="str">
        <f>IF(LEN($B81)&gt;0,VLOOKUP($C81,Engagés!$C$10:$G$250,4,FALSE),"")</f>
        <v/>
      </c>
      <c r="E81" s="641" t="str">
        <f>IF(LEN($B81)&gt;0,VLOOKUP($C81,Engagés!$C$10:$G$250,5,FALSE),"")</f>
        <v/>
      </c>
      <c r="F81" s="642" t="str">
        <f>IF(LEN($B81)&gt;0,VLOOKUP($C81,Engagés!$C$10:$K$250,6,FALSE),"")</f>
        <v/>
      </c>
      <c r="G81" s="642" t="str">
        <f>IF(LEN($B81)&gt;0,VLOOKUP($C81,Engagés!$C$10:$K$250,7,FALSE),"")</f>
        <v/>
      </c>
      <c r="H81" s="642" t="str">
        <f>IF(LEN($B81)&gt;0,VLOOKUP($C81,Engagés!$C$10:$K$250,8,FALSE),"")</f>
        <v/>
      </c>
      <c r="I81" s="642" t="str">
        <f>IF(LEN($B81)&gt;0,VLOOKUP($C81,Engagés!$C$10:$K$250,9,FALSE),"")</f>
        <v/>
      </c>
      <c r="J81" s="642" t="str">
        <f>IF(LEN($B81)&gt;0,VLOOKUP($C81,Engagés!$C$10:$N$250,12,FALSE),"")</f>
        <v/>
      </c>
      <c r="K81" s="643" t="str">
        <f>IF(LEN($B81)&gt;0,VLOOKUP($C81,'Saisie CLASSEMENT'!$C$8:$H$252,6,FALSE),"")</f>
        <v/>
      </c>
      <c r="L81" s="644" t="str">
        <f>'Edition Class Dame'!K81</f>
        <v/>
      </c>
    </row>
    <row r="82" spans="1:12" hidden="1">
      <c r="A82" s="201">
        <f t="shared" si="1"/>
        <v>0</v>
      </c>
      <c r="B82" s="640" t="str">
        <f>'Edition Class Dame'!B82</f>
        <v/>
      </c>
      <c r="C82" s="640">
        <f>'Edition Class Dame'!D82</f>
        <v>0</v>
      </c>
      <c r="D82" s="641" t="str">
        <f>IF(LEN($B82)&gt;0,VLOOKUP($C82,Engagés!$C$10:$G$250,4,FALSE),"")</f>
        <v/>
      </c>
      <c r="E82" s="641" t="str">
        <f>IF(LEN($B82)&gt;0,VLOOKUP($C82,Engagés!$C$10:$G$250,5,FALSE),"")</f>
        <v/>
      </c>
      <c r="F82" s="642" t="str">
        <f>IF(LEN($B82)&gt;0,VLOOKUP($C82,Engagés!$C$10:$K$250,6,FALSE),"")</f>
        <v/>
      </c>
      <c r="G82" s="642" t="str">
        <f>IF(LEN($B82)&gt;0,VLOOKUP($C82,Engagés!$C$10:$K$250,7,FALSE),"")</f>
        <v/>
      </c>
      <c r="H82" s="642" t="str">
        <f>IF(LEN($B82)&gt;0,VLOOKUP($C82,Engagés!$C$10:$K$250,8,FALSE),"")</f>
        <v/>
      </c>
      <c r="I82" s="642" t="str">
        <f>IF(LEN($B82)&gt;0,VLOOKUP($C82,Engagés!$C$10:$K$250,9,FALSE),"")</f>
        <v/>
      </c>
      <c r="J82" s="642" t="str">
        <f>IF(LEN($B82)&gt;0,VLOOKUP($C82,Engagés!$C$10:$N$250,12,FALSE),"")</f>
        <v/>
      </c>
      <c r="K82" s="643" t="str">
        <f>IF(LEN($B82)&gt;0,VLOOKUP($C82,'Saisie CLASSEMENT'!$C$8:$H$252,6,FALSE),"")</f>
        <v/>
      </c>
      <c r="L82" s="644" t="str">
        <f>'Edition Class Dame'!K82</f>
        <v/>
      </c>
    </row>
    <row r="83" spans="1:12" hidden="1">
      <c r="A83" s="201">
        <f t="shared" si="1"/>
        <v>0</v>
      </c>
      <c r="B83" s="640" t="str">
        <f>'Edition Class Dame'!B83</f>
        <v/>
      </c>
      <c r="C83" s="640">
        <f>'Edition Class Dame'!D83</f>
        <v>0</v>
      </c>
      <c r="D83" s="641" t="str">
        <f>IF(LEN($B83)&gt;0,VLOOKUP($C83,Engagés!$C$10:$G$250,4,FALSE),"")</f>
        <v/>
      </c>
      <c r="E83" s="641" t="str">
        <f>IF(LEN($B83)&gt;0,VLOOKUP($C83,Engagés!$C$10:$G$250,5,FALSE),"")</f>
        <v/>
      </c>
      <c r="F83" s="642" t="str">
        <f>IF(LEN($B83)&gt;0,VLOOKUP($C83,Engagés!$C$10:$K$250,6,FALSE),"")</f>
        <v/>
      </c>
      <c r="G83" s="642" t="str">
        <f>IF(LEN($B83)&gt;0,VLOOKUP($C83,Engagés!$C$10:$K$250,7,FALSE),"")</f>
        <v/>
      </c>
      <c r="H83" s="642" t="str">
        <f>IF(LEN($B83)&gt;0,VLOOKUP($C83,Engagés!$C$10:$K$250,8,FALSE),"")</f>
        <v/>
      </c>
      <c r="I83" s="642" t="str">
        <f>IF(LEN($B83)&gt;0,VLOOKUP($C83,Engagés!$C$10:$K$250,9,FALSE),"")</f>
        <v/>
      </c>
      <c r="J83" s="642" t="str">
        <f>IF(LEN($B83)&gt;0,VLOOKUP($C83,Engagés!$C$10:$N$250,12,FALSE),"")</f>
        <v/>
      </c>
      <c r="K83" s="643" t="str">
        <f>IF(LEN($B83)&gt;0,VLOOKUP($C83,'Saisie CLASSEMENT'!$C$8:$H$252,6,FALSE),"")</f>
        <v/>
      </c>
      <c r="L83" s="644" t="str">
        <f>'Edition Class Dame'!K83</f>
        <v/>
      </c>
    </row>
    <row r="84" spans="1:12" hidden="1">
      <c r="A84" s="201">
        <f t="shared" si="1"/>
        <v>0</v>
      </c>
      <c r="B84" s="640" t="str">
        <f>'Edition Class Dame'!B84</f>
        <v/>
      </c>
      <c r="C84" s="640">
        <f>'Edition Class Dame'!D84</f>
        <v>0</v>
      </c>
      <c r="D84" s="641" t="str">
        <f>IF(LEN($B84)&gt;0,VLOOKUP($C84,Engagés!$C$10:$G$250,4,FALSE),"")</f>
        <v/>
      </c>
      <c r="E84" s="641" t="str">
        <f>IF(LEN($B84)&gt;0,VLOOKUP($C84,Engagés!$C$10:$G$250,5,FALSE),"")</f>
        <v/>
      </c>
      <c r="F84" s="642" t="str">
        <f>IF(LEN($B84)&gt;0,VLOOKUP($C84,Engagés!$C$10:$K$250,6,FALSE),"")</f>
        <v/>
      </c>
      <c r="G84" s="642" t="str">
        <f>IF(LEN($B84)&gt;0,VLOOKUP($C84,Engagés!$C$10:$K$250,7,FALSE),"")</f>
        <v/>
      </c>
      <c r="H84" s="642" t="str">
        <f>IF(LEN($B84)&gt;0,VLOOKUP($C84,Engagés!$C$10:$K$250,8,FALSE),"")</f>
        <v/>
      </c>
      <c r="I84" s="642" t="str">
        <f>IF(LEN($B84)&gt;0,VLOOKUP($C84,Engagés!$C$10:$K$250,9,FALSE),"")</f>
        <v/>
      </c>
      <c r="J84" s="642" t="str">
        <f>IF(LEN($B84)&gt;0,VLOOKUP($C84,Engagés!$C$10:$N$250,12,FALSE),"")</f>
        <v/>
      </c>
      <c r="K84" s="643" t="str">
        <f>IF(LEN($B84)&gt;0,VLOOKUP($C84,'Saisie CLASSEMENT'!$C$8:$H$252,6,FALSE),"")</f>
        <v/>
      </c>
      <c r="L84" s="644" t="str">
        <f>'Edition Class Dame'!K84</f>
        <v/>
      </c>
    </row>
    <row r="85" spans="1:12" hidden="1">
      <c r="A85" s="201">
        <f t="shared" si="1"/>
        <v>0</v>
      </c>
      <c r="B85" s="640" t="str">
        <f>'Edition Class Dame'!B85</f>
        <v/>
      </c>
      <c r="C85" s="640">
        <f>'Edition Class Dame'!D85</f>
        <v>0</v>
      </c>
      <c r="D85" s="641" t="str">
        <f>IF(LEN($B85)&gt;0,VLOOKUP($C85,Engagés!$C$10:$G$250,4,FALSE),"")</f>
        <v/>
      </c>
      <c r="E85" s="641" t="str">
        <f>IF(LEN($B85)&gt;0,VLOOKUP($C85,Engagés!$C$10:$G$250,5,FALSE),"")</f>
        <v/>
      </c>
      <c r="F85" s="642" t="str">
        <f>IF(LEN($B85)&gt;0,VLOOKUP($C85,Engagés!$C$10:$K$250,6,FALSE),"")</f>
        <v/>
      </c>
      <c r="G85" s="642" t="str">
        <f>IF(LEN($B85)&gt;0,VLOOKUP($C85,Engagés!$C$10:$K$250,7,FALSE),"")</f>
        <v/>
      </c>
      <c r="H85" s="642" t="str">
        <f>IF(LEN($B85)&gt;0,VLOOKUP($C85,Engagés!$C$10:$K$250,8,FALSE),"")</f>
        <v/>
      </c>
      <c r="I85" s="642" t="str">
        <f>IF(LEN($B85)&gt;0,VLOOKUP($C85,Engagés!$C$10:$K$250,9,FALSE),"")</f>
        <v/>
      </c>
      <c r="J85" s="642" t="str">
        <f>IF(LEN($B85)&gt;0,VLOOKUP($C85,Engagés!$C$10:$N$250,12,FALSE),"")</f>
        <v/>
      </c>
      <c r="K85" s="643" t="str">
        <f>IF(LEN($B85)&gt;0,VLOOKUP($C85,'Saisie CLASSEMENT'!$C$8:$H$252,6,FALSE),"")</f>
        <v/>
      </c>
      <c r="L85" s="644" t="str">
        <f>'Edition Class Dame'!K85</f>
        <v/>
      </c>
    </row>
    <row r="86" spans="1:12" hidden="1">
      <c r="A86" s="201">
        <f t="shared" si="1"/>
        <v>0</v>
      </c>
      <c r="B86" s="640" t="str">
        <f>'Edition Class Dame'!B86</f>
        <v/>
      </c>
      <c r="C86" s="640">
        <f>'Edition Class Dame'!D86</f>
        <v>0</v>
      </c>
      <c r="D86" s="641" t="str">
        <f>IF(LEN($B86)&gt;0,VLOOKUP($C86,Engagés!$C$10:$G$250,4,FALSE),"")</f>
        <v/>
      </c>
      <c r="E86" s="641" t="str">
        <f>IF(LEN($B86)&gt;0,VLOOKUP($C86,Engagés!$C$10:$G$250,5,FALSE),"")</f>
        <v/>
      </c>
      <c r="F86" s="642" t="str">
        <f>IF(LEN($B86)&gt;0,VLOOKUP($C86,Engagés!$C$10:$K$250,6,FALSE),"")</f>
        <v/>
      </c>
      <c r="G86" s="642" t="str">
        <f>IF(LEN($B86)&gt;0,VLOOKUP($C86,Engagés!$C$10:$K$250,7,FALSE),"")</f>
        <v/>
      </c>
      <c r="H86" s="642" t="str">
        <f>IF(LEN($B86)&gt;0,VLOOKUP($C86,Engagés!$C$10:$K$250,8,FALSE),"")</f>
        <v/>
      </c>
      <c r="I86" s="642" t="str">
        <f>IF(LEN($B86)&gt;0,VLOOKUP($C86,Engagés!$C$10:$K$250,9,FALSE),"")</f>
        <v/>
      </c>
      <c r="J86" s="642" t="str">
        <f>IF(LEN($B86)&gt;0,VLOOKUP($C86,Engagés!$C$10:$N$250,12,FALSE),"")</f>
        <v/>
      </c>
      <c r="K86" s="643" t="str">
        <f>IF(LEN($B86)&gt;0,VLOOKUP($C86,'Saisie CLASSEMENT'!$C$8:$H$252,6,FALSE),"")</f>
        <v/>
      </c>
      <c r="L86" s="644" t="str">
        <f>'Edition Class Dame'!K86</f>
        <v/>
      </c>
    </row>
    <row r="87" spans="1:12" hidden="1">
      <c r="A87" s="201">
        <f t="shared" si="1"/>
        <v>0</v>
      </c>
      <c r="B87" s="640" t="str">
        <f>'Edition Class Dame'!B87</f>
        <v/>
      </c>
      <c r="C87" s="640">
        <f>'Edition Class Dame'!D87</f>
        <v>0</v>
      </c>
      <c r="D87" s="641" t="str">
        <f>IF(LEN($B87)&gt;0,VLOOKUP($C87,Engagés!$C$10:$G$250,4,FALSE),"")</f>
        <v/>
      </c>
      <c r="E87" s="641" t="str">
        <f>IF(LEN($B87)&gt;0,VLOOKUP($C87,Engagés!$C$10:$G$250,5,FALSE),"")</f>
        <v/>
      </c>
      <c r="F87" s="642" t="str">
        <f>IF(LEN($B87)&gt;0,VLOOKUP($C87,Engagés!$C$10:$K$250,6,FALSE),"")</f>
        <v/>
      </c>
      <c r="G87" s="642" t="str">
        <f>IF(LEN($B87)&gt;0,VLOOKUP($C87,Engagés!$C$10:$K$250,7,FALSE),"")</f>
        <v/>
      </c>
      <c r="H87" s="642" t="str">
        <f>IF(LEN($B87)&gt;0,VLOOKUP($C87,Engagés!$C$10:$K$250,8,FALSE),"")</f>
        <v/>
      </c>
      <c r="I87" s="642" t="str">
        <f>IF(LEN($B87)&gt;0,VLOOKUP($C87,Engagés!$C$10:$K$250,9,FALSE),"")</f>
        <v/>
      </c>
      <c r="J87" s="642" t="str">
        <f>IF(LEN($B87)&gt;0,VLOOKUP($C87,Engagés!$C$10:$N$250,12,FALSE),"")</f>
        <v/>
      </c>
      <c r="K87" s="643" t="str">
        <f>IF(LEN($B87)&gt;0,VLOOKUP($C87,'Saisie CLASSEMENT'!$C$8:$H$252,6,FALSE),"")</f>
        <v/>
      </c>
      <c r="L87" s="644" t="str">
        <f>'Edition Class Dame'!K87</f>
        <v/>
      </c>
    </row>
    <row r="88" spans="1:12" hidden="1">
      <c r="A88" s="201">
        <f t="shared" si="1"/>
        <v>0</v>
      </c>
      <c r="B88" s="640" t="str">
        <f>'Edition Class Dame'!B88</f>
        <v/>
      </c>
      <c r="C88" s="640">
        <f>'Edition Class Dame'!D88</f>
        <v>0</v>
      </c>
      <c r="D88" s="641" t="str">
        <f>IF(LEN($B88)&gt;0,VLOOKUP($C88,Engagés!$C$10:$G$250,4,FALSE),"")</f>
        <v/>
      </c>
      <c r="E88" s="641" t="str">
        <f>IF(LEN($B88)&gt;0,VLOOKUP($C88,Engagés!$C$10:$G$250,5,FALSE),"")</f>
        <v/>
      </c>
      <c r="F88" s="642" t="str">
        <f>IF(LEN($B88)&gt;0,VLOOKUP($C88,Engagés!$C$10:$K$250,6,FALSE),"")</f>
        <v/>
      </c>
      <c r="G88" s="642" t="str">
        <f>IF(LEN($B88)&gt;0,VLOOKUP($C88,Engagés!$C$10:$K$250,7,FALSE),"")</f>
        <v/>
      </c>
      <c r="H88" s="642" t="str">
        <f>IF(LEN($B88)&gt;0,VLOOKUP($C88,Engagés!$C$10:$K$250,8,FALSE),"")</f>
        <v/>
      </c>
      <c r="I88" s="642" t="str">
        <f>IF(LEN($B88)&gt;0,VLOOKUP($C88,Engagés!$C$10:$K$250,9,FALSE),"")</f>
        <v/>
      </c>
      <c r="J88" s="642" t="str">
        <f>IF(LEN($B88)&gt;0,VLOOKUP($C88,Engagés!$C$10:$N$250,12,FALSE),"")</f>
        <v/>
      </c>
      <c r="K88" s="643" t="str">
        <f>IF(LEN($B88)&gt;0,VLOOKUP($C88,'Saisie CLASSEMENT'!$C$8:$H$252,6,FALSE),"")</f>
        <v/>
      </c>
      <c r="L88" s="644" t="str">
        <f>'Edition Class Dame'!K88</f>
        <v/>
      </c>
    </row>
    <row r="89" spans="1:12" hidden="1">
      <c r="A89" s="201">
        <f t="shared" si="1"/>
        <v>0</v>
      </c>
      <c r="B89" s="640" t="str">
        <f>'Edition Class Dame'!B89</f>
        <v/>
      </c>
      <c r="C89" s="640">
        <f>'Edition Class Dame'!D89</f>
        <v>0</v>
      </c>
      <c r="D89" s="641" t="str">
        <f>IF(LEN($B89)&gt;0,VLOOKUP($C89,Engagés!$C$10:$G$250,4,FALSE),"")</f>
        <v/>
      </c>
      <c r="E89" s="641" t="str">
        <f>IF(LEN($B89)&gt;0,VLOOKUP($C89,Engagés!$C$10:$G$250,5,FALSE),"")</f>
        <v/>
      </c>
      <c r="F89" s="642" t="str">
        <f>IF(LEN($B89)&gt;0,VLOOKUP($C89,Engagés!$C$10:$K$250,6,FALSE),"")</f>
        <v/>
      </c>
      <c r="G89" s="642" t="str">
        <f>IF(LEN($B89)&gt;0,VLOOKUP($C89,Engagés!$C$10:$K$250,7,FALSE),"")</f>
        <v/>
      </c>
      <c r="H89" s="642" t="str">
        <f>IF(LEN($B89)&gt;0,VLOOKUP($C89,Engagés!$C$10:$K$250,8,FALSE),"")</f>
        <v/>
      </c>
      <c r="I89" s="642" t="str">
        <f>IF(LEN($B89)&gt;0,VLOOKUP($C89,Engagés!$C$10:$K$250,9,FALSE),"")</f>
        <v/>
      </c>
      <c r="J89" s="642" t="str">
        <f>IF(LEN($B89)&gt;0,VLOOKUP($C89,Engagés!$C$10:$N$250,12,FALSE),"")</f>
        <v/>
      </c>
      <c r="K89" s="643" t="str">
        <f>IF(LEN($B89)&gt;0,VLOOKUP($C89,'Saisie CLASSEMENT'!$C$8:$H$252,6,FALSE),"")</f>
        <v/>
      </c>
      <c r="L89" s="644" t="str">
        <f>'Edition Class Dame'!K89</f>
        <v/>
      </c>
    </row>
    <row r="90" spans="1:12" hidden="1">
      <c r="A90" s="201">
        <f t="shared" si="1"/>
        <v>0</v>
      </c>
      <c r="B90" s="640" t="str">
        <f>'Edition Class Dame'!B90</f>
        <v/>
      </c>
      <c r="C90" s="640">
        <f>'Edition Class Dame'!D90</f>
        <v>0</v>
      </c>
      <c r="D90" s="641" t="str">
        <f>IF(LEN($B90)&gt;0,VLOOKUP($C90,Engagés!$C$10:$G$250,4,FALSE),"")</f>
        <v/>
      </c>
      <c r="E90" s="641" t="str">
        <f>IF(LEN($B90)&gt;0,VLOOKUP($C90,Engagés!$C$10:$G$250,5,FALSE),"")</f>
        <v/>
      </c>
      <c r="F90" s="642" t="str">
        <f>IF(LEN($B90)&gt;0,VLOOKUP($C90,Engagés!$C$10:$K$250,6,FALSE),"")</f>
        <v/>
      </c>
      <c r="G90" s="642" t="str">
        <f>IF(LEN($B90)&gt;0,VLOOKUP($C90,Engagés!$C$10:$K$250,7,FALSE),"")</f>
        <v/>
      </c>
      <c r="H90" s="642" t="str">
        <f>IF(LEN($B90)&gt;0,VLOOKUP($C90,Engagés!$C$10:$K$250,8,FALSE),"")</f>
        <v/>
      </c>
      <c r="I90" s="642" t="str">
        <f>IF(LEN($B90)&gt;0,VLOOKUP($C90,Engagés!$C$10:$K$250,9,FALSE),"")</f>
        <v/>
      </c>
      <c r="J90" s="642" t="str">
        <f>IF(LEN($B90)&gt;0,VLOOKUP($C90,Engagés!$C$10:$N$250,12,FALSE),"")</f>
        <v/>
      </c>
      <c r="K90" s="643" t="str">
        <f>IF(LEN($B90)&gt;0,VLOOKUP($C90,'Saisie CLASSEMENT'!$C$8:$H$252,6,FALSE),"")</f>
        <v/>
      </c>
      <c r="L90" s="644" t="str">
        <f>'Edition Class Dame'!K90</f>
        <v/>
      </c>
    </row>
    <row r="91" spans="1:12" hidden="1">
      <c r="A91" s="201">
        <f t="shared" si="1"/>
        <v>0</v>
      </c>
      <c r="B91" s="640" t="str">
        <f>'Edition Class Dame'!B91</f>
        <v/>
      </c>
      <c r="C91" s="640">
        <f>'Edition Class Dame'!D91</f>
        <v>0</v>
      </c>
      <c r="D91" s="641" t="str">
        <f>IF(LEN($B91)&gt;0,VLOOKUP($C91,Engagés!$C$10:$G$250,4,FALSE),"")</f>
        <v/>
      </c>
      <c r="E91" s="641" t="str">
        <f>IF(LEN($B91)&gt;0,VLOOKUP($C91,Engagés!$C$10:$G$250,5,FALSE),"")</f>
        <v/>
      </c>
      <c r="F91" s="642" t="str">
        <f>IF(LEN($B91)&gt;0,VLOOKUP($C91,Engagés!$C$10:$K$250,6,FALSE),"")</f>
        <v/>
      </c>
      <c r="G91" s="642" t="str">
        <f>IF(LEN($B91)&gt;0,VLOOKUP($C91,Engagés!$C$10:$K$250,7,FALSE),"")</f>
        <v/>
      </c>
      <c r="H91" s="642" t="str">
        <f>IF(LEN($B91)&gt;0,VLOOKUP($C91,Engagés!$C$10:$K$250,8,FALSE),"")</f>
        <v/>
      </c>
      <c r="I91" s="642" t="str">
        <f>IF(LEN($B91)&gt;0,VLOOKUP($C91,Engagés!$C$10:$K$250,9,FALSE),"")</f>
        <v/>
      </c>
      <c r="J91" s="642" t="str">
        <f>IF(LEN($B91)&gt;0,VLOOKUP($C91,Engagés!$C$10:$N$250,12,FALSE),"")</f>
        <v/>
      </c>
      <c r="K91" s="643" t="str">
        <f>IF(LEN($B91)&gt;0,VLOOKUP($C91,'Saisie CLASSEMENT'!$C$8:$H$252,6,FALSE),"")</f>
        <v/>
      </c>
      <c r="L91" s="644" t="str">
        <f>'Edition Class Dame'!K91</f>
        <v/>
      </c>
    </row>
    <row r="92" spans="1:12" hidden="1">
      <c r="A92" s="201">
        <f t="shared" si="1"/>
        <v>0</v>
      </c>
      <c r="B92" s="640" t="str">
        <f>'Edition Class Dame'!B92</f>
        <v/>
      </c>
      <c r="C92" s="640">
        <f>'Edition Class Dame'!D92</f>
        <v>0</v>
      </c>
      <c r="D92" s="641" t="str">
        <f>IF(LEN($B92)&gt;0,VLOOKUP($C92,Engagés!$C$10:$G$250,4,FALSE),"")</f>
        <v/>
      </c>
      <c r="E92" s="641" t="str">
        <f>IF(LEN($B92)&gt;0,VLOOKUP($C92,Engagés!$C$10:$G$250,5,FALSE),"")</f>
        <v/>
      </c>
      <c r="F92" s="642" t="str">
        <f>IF(LEN($B92)&gt;0,VLOOKUP($C92,Engagés!$C$10:$K$250,6,FALSE),"")</f>
        <v/>
      </c>
      <c r="G92" s="642" t="str">
        <f>IF(LEN($B92)&gt;0,VLOOKUP($C92,Engagés!$C$10:$K$250,7,FALSE),"")</f>
        <v/>
      </c>
      <c r="H92" s="642" t="str">
        <f>IF(LEN($B92)&gt;0,VLOOKUP($C92,Engagés!$C$10:$K$250,8,FALSE),"")</f>
        <v/>
      </c>
      <c r="I92" s="642" t="str">
        <f>IF(LEN($B92)&gt;0,VLOOKUP($C92,Engagés!$C$10:$K$250,9,FALSE),"")</f>
        <v/>
      </c>
      <c r="J92" s="642" t="str">
        <f>IF(LEN($B92)&gt;0,VLOOKUP($C92,Engagés!$C$10:$N$250,12,FALSE),"")</f>
        <v/>
      </c>
      <c r="K92" s="643" t="str">
        <f>IF(LEN($B92)&gt;0,VLOOKUP($C92,'Saisie CLASSEMENT'!$C$8:$H$252,6,FALSE),"")</f>
        <v/>
      </c>
      <c r="L92" s="644" t="str">
        <f>'Edition Class Dame'!K92</f>
        <v/>
      </c>
    </row>
    <row r="93" spans="1:12" hidden="1">
      <c r="A93" s="201">
        <f t="shared" si="1"/>
        <v>0</v>
      </c>
      <c r="B93" s="640" t="str">
        <f>'Edition Class Dame'!B93</f>
        <v/>
      </c>
      <c r="C93" s="640">
        <f>'Edition Class Dame'!D93</f>
        <v>0</v>
      </c>
      <c r="D93" s="641" t="str">
        <f>IF(LEN($B93)&gt;0,VLOOKUP($C93,Engagés!$C$10:$G$250,4,FALSE),"")</f>
        <v/>
      </c>
      <c r="E93" s="641" t="str">
        <f>IF(LEN($B93)&gt;0,VLOOKUP($C93,Engagés!$C$10:$G$250,5,FALSE),"")</f>
        <v/>
      </c>
      <c r="F93" s="642" t="str">
        <f>IF(LEN($B93)&gt;0,VLOOKUP($C93,Engagés!$C$10:$K$250,6,FALSE),"")</f>
        <v/>
      </c>
      <c r="G93" s="642" t="str">
        <f>IF(LEN($B93)&gt;0,VLOOKUP($C93,Engagés!$C$10:$K$250,7,FALSE),"")</f>
        <v/>
      </c>
      <c r="H93" s="642" t="str">
        <f>IF(LEN($B93)&gt;0,VLOOKUP($C93,Engagés!$C$10:$K$250,8,FALSE),"")</f>
        <v/>
      </c>
      <c r="I93" s="642" t="str">
        <f>IF(LEN($B93)&gt;0,VLOOKUP($C93,Engagés!$C$10:$K$250,9,FALSE),"")</f>
        <v/>
      </c>
      <c r="J93" s="642" t="str">
        <f>IF(LEN($B93)&gt;0,VLOOKUP($C93,Engagés!$C$10:$N$250,12,FALSE),"")</f>
        <v/>
      </c>
      <c r="K93" s="643" t="str">
        <f>IF(LEN($B93)&gt;0,VLOOKUP($C93,'Saisie CLASSEMENT'!$C$8:$H$252,6,FALSE),"")</f>
        <v/>
      </c>
      <c r="L93" s="644" t="str">
        <f>'Edition Class Dame'!K93</f>
        <v/>
      </c>
    </row>
    <row r="94" spans="1:12" hidden="1">
      <c r="A94" s="201">
        <f t="shared" si="1"/>
        <v>0</v>
      </c>
      <c r="B94" s="640" t="str">
        <f>'Edition Class Dame'!B94</f>
        <v/>
      </c>
      <c r="C94" s="640">
        <f>'Edition Class Dame'!D94</f>
        <v>0</v>
      </c>
      <c r="D94" s="641" t="str">
        <f>IF(LEN($B94)&gt;0,VLOOKUP($C94,Engagés!$C$10:$G$250,4,FALSE),"")</f>
        <v/>
      </c>
      <c r="E94" s="641" t="str">
        <f>IF(LEN($B94)&gt;0,VLOOKUP($C94,Engagés!$C$10:$G$250,5,FALSE),"")</f>
        <v/>
      </c>
      <c r="F94" s="642" t="str">
        <f>IF(LEN($B94)&gt;0,VLOOKUP($C94,Engagés!$C$10:$K$250,6,FALSE),"")</f>
        <v/>
      </c>
      <c r="G94" s="642" t="str">
        <f>IF(LEN($B94)&gt;0,VLOOKUP($C94,Engagés!$C$10:$K$250,7,FALSE),"")</f>
        <v/>
      </c>
      <c r="H94" s="642" t="str">
        <f>IF(LEN($B94)&gt;0,VLOOKUP($C94,Engagés!$C$10:$K$250,8,FALSE),"")</f>
        <v/>
      </c>
      <c r="I94" s="642" t="str">
        <f>IF(LEN($B94)&gt;0,VLOOKUP($C94,Engagés!$C$10:$K$250,9,FALSE),"")</f>
        <v/>
      </c>
      <c r="J94" s="642" t="str">
        <f>IF(LEN($B94)&gt;0,VLOOKUP($C94,Engagés!$C$10:$N$250,12,FALSE),"")</f>
        <v/>
      </c>
      <c r="K94" s="643" t="str">
        <f>IF(LEN($B94)&gt;0,VLOOKUP($C94,'Saisie CLASSEMENT'!$C$8:$H$252,6,FALSE),"")</f>
        <v/>
      </c>
      <c r="L94" s="644" t="str">
        <f>'Edition Class Dame'!K94</f>
        <v/>
      </c>
    </row>
    <row r="95" spans="1:12" hidden="1">
      <c r="A95" s="201">
        <f t="shared" si="1"/>
        <v>0</v>
      </c>
      <c r="B95" s="640" t="str">
        <f>'Edition Class Dame'!B95</f>
        <v/>
      </c>
      <c r="C95" s="640">
        <f>'Edition Class Dame'!D95</f>
        <v>0</v>
      </c>
      <c r="D95" s="641" t="str">
        <f>IF(LEN($B95)&gt;0,VLOOKUP($C95,Engagés!$C$10:$G$250,4,FALSE),"")</f>
        <v/>
      </c>
      <c r="E95" s="641" t="str">
        <f>IF(LEN($B95)&gt;0,VLOOKUP($C95,Engagés!$C$10:$G$250,5,FALSE),"")</f>
        <v/>
      </c>
      <c r="F95" s="642" t="str">
        <f>IF(LEN($B95)&gt;0,VLOOKUP($C95,Engagés!$C$10:$K$250,6,FALSE),"")</f>
        <v/>
      </c>
      <c r="G95" s="642" t="str">
        <f>IF(LEN($B95)&gt;0,VLOOKUP($C95,Engagés!$C$10:$K$250,7,FALSE),"")</f>
        <v/>
      </c>
      <c r="H95" s="642" t="str">
        <f>IF(LEN($B95)&gt;0,VLOOKUP($C95,Engagés!$C$10:$K$250,8,FALSE),"")</f>
        <v/>
      </c>
      <c r="I95" s="642" t="str">
        <f>IF(LEN($B95)&gt;0,VLOOKUP($C95,Engagés!$C$10:$K$250,9,FALSE),"")</f>
        <v/>
      </c>
      <c r="J95" s="642" t="str">
        <f>IF(LEN($B95)&gt;0,VLOOKUP($C95,Engagés!$C$10:$N$250,12,FALSE),"")</f>
        <v/>
      </c>
      <c r="K95" s="643" t="str">
        <f>IF(LEN($B95)&gt;0,VLOOKUP($C95,'Saisie CLASSEMENT'!$C$8:$H$252,6,FALSE),"")</f>
        <v/>
      </c>
      <c r="L95" s="644" t="str">
        <f>'Edition Class Dame'!K95</f>
        <v/>
      </c>
    </row>
    <row r="96" spans="1:12" hidden="1">
      <c r="A96" s="201">
        <f t="shared" si="1"/>
        <v>0</v>
      </c>
      <c r="B96" s="640" t="str">
        <f>'Edition Class Dame'!B96</f>
        <v/>
      </c>
      <c r="C96" s="640">
        <f>'Edition Class Dame'!D96</f>
        <v>0</v>
      </c>
      <c r="D96" s="641" t="str">
        <f>IF(LEN($B96)&gt;0,VLOOKUP($C96,Engagés!$C$10:$G$250,4,FALSE),"")</f>
        <v/>
      </c>
      <c r="E96" s="641" t="str">
        <f>IF(LEN($B96)&gt;0,VLOOKUP($C96,Engagés!$C$10:$G$250,5,FALSE),"")</f>
        <v/>
      </c>
      <c r="F96" s="642" t="str">
        <f>IF(LEN($B96)&gt;0,VLOOKUP($C96,Engagés!$C$10:$K$250,6,FALSE),"")</f>
        <v/>
      </c>
      <c r="G96" s="642" t="str">
        <f>IF(LEN($B96)&gt;0,VLOOKUP($C96,Engagés!$C$10:$K$250,7,FALSE),"")</f>
        <v/>
      </c>
      <c r="H96" s="642" t="str">
        <f>IF(LEN($B96)&gt;0,VLOOKUP($C96,Engagés!$C$10:$K$250,8,FALSE),"")</f>
        <v/>
      </c>
      <c r="I96" s="642" t="str">
        <f>IF(LEN($B96)&gt;0,VLOOKUP($C96,Engagés!$C$10:$K$250,9,FALSE),"")</f>
        <v/>
      </c>
      <c r="J96" s="642" t="str">
        <f>IF(LEN($B96)&gt;0,VLOOKUP($C96,Engagés!$C$10:$N$250,12,FALSE),"")</f>
        <v/>
      </c>
      <c r="K96" s="643" t="str">
        <f>IF(LEN($B96)&gt;0,VLOOKUP($C96,'Saisie CLASSEMENT'!$C$8:$H$252,6,FALSE),"")</f>
        <v/>
      </c>
      <c r="L96" s="644" t="str">
        <f>'Edition Class Dame'!K96</f>
        <v/>
      </c>
    </row>
    <row r="97" spans="1:12" hidden="1">
      <c r="A97" s="201">
        <f t="shared" si="1"/>
        <v>0</v>
      </c>
      <c r="B97" s="640" t="str">
        <f>'Edition Class Dame'!B97</f>
        <v/>
      </c>
      <c r="C97" s="640">
        <f>'Edition Class Dame'!D97</f>
        <v>0</v>
      </c>
      <c r="D97" s="641" t="str">
        <f>IF(LEN($B97)&gt;0,VLOOKUP($C97,Engagés!$C$10:$G$250,4,FALSE),"")</f>
        <v/>
      </c>
      <c r="E97" s="641" t="str">
        <f>IF(LEN($B97)&gt;0,VLOOKUP($C97,Engagés!$C$10:$G$250,5,FALSE),"")</f>
        <v/>
      </c>
      <c r="F97" s="642" t="str">
        <f>IF(LEN($B97)&gt;0,VLOOKUP($C97,Engagés!$C$10:$K$250,6,FALSE),"")</f>
        <v/>
      </c>
      <c r="G97" s="642" t="str">
        <f>IF(LEN($B97)&gt;0,VLOOKUP($C97,Engagés!$C$10:$K$250,7,FALSE),"")</f>
        <v/>
      </c>
      <c r="H97" s="642" t="str">
        <f>IF(LEN($B97)&gt;0,VLOOKUP($C97,Engagés!$C$10:$K$250,8,FALSE),"")</f>
        <v/>
      </c>
      <c r="I97" s="642" t="str">
        <f>IF(LEN($B97)&gt;0,VLOOKUP($C97,Engagés!$C$10:$K$250,9,FALSE),"")</f>
        <v/>
      </c>
      <c r="J97" s="642" t="str">
        <f>IF(LEN($B97)&gt;0,VLOOKUP($C97,Engagés!$C$10:$N$250,12,FALSE),"")</f>
        <v/>
      </c>
      <c r="K97" s="643" t="str">
        <f>IF(LEN($B97)&gt;0,VLOOKUP($C97,'Saisie CLASSEMENT'!$C$8:$H$252,6,FALSE),"")</f>
        <v/>
      </c>
      <c r="L97" s="644" t="str">
        <f>'Edition Class Dame'!K97</f>
        <v/>
      </c>
    </row>
    <row r="98" spans="1:12" hidden="1">
      <c r="A98" s="201">
        <f t="shared" si="1"/>
        <v>0</v>
      </c>
      <c r="B98" s="640" t="str">
        <f>'Edition Class Dame'!B98</f>
        <v/>
      </c>
      <c r="C98" s="640">
        <f>'Edition Class Dame'!D98</f>
        <v>0</v>
      </c>
      <c r="D98" s="641" t="str">
        <f>IF(LEN($B98)&gt;0,VLOOKUP($C98,Engagés!$C$10:$G$250,4,FALSE),"")</f>
        <v/>
      </c>
      <c r="E98" s="641" t="str">
        <f>IF(LEN($B98)&gt;0,VLOOKUP($C98,Engagés!$C$10:$G$250,5,FALSE),"")</f>
        <v/>
      </c>
      <c r="F98" s="642" t="str">
        <f>IF(LEN($B98)&gt;0,VLOOKUP($C98,Engagés!$C$10:$K$250,6,FALSE),"")</f>
        <v/>
      </c>
      <c r="G98" s="642" t="str">
        <f>IF(LEN($B98)&gt;0,VLOOKUP($C98,Engagés!$C$10:$K$250,7,FALSE),"")</f>
        <v/>
      </c>
      <c r="H98" s="642" t="str">
        <f>IF(LEN($B98)&gt;0,VLOOKUP($C98,Engagés!$C$10:$K$250,8,FALSE),"")</f>
        <v/>
      </c>
      <c r="I98" s="642" t="str">
        <f>IF(LEN($B98)&gt;0,VLOOKUP($C98,Engagés!$C$10:$K$250,9,FALSE),"")</f>
        <v/>
      </c>
      <c r="J98" s="642" t="str">
        <f>IF(LEN($B98)&gt;0,VLOOKUP($C98,Engagés!$C$10:$N$250,12,FALSE),"")</f>
        <v/>
      </c>
      <c r="K98" s="643" t="str">
        <f>IF(LEN($B98)&gt;0,VLOOKUP($C98,'Saisie CLASSEMENT'!$C$8:$H$252,6,FALSE),"")</f>
        <v/>
      </c>
      <c r="L98" s="644" t="str">
        <f>'Edition Class Dame'!K98</f>
        <v/>
      </c>
    </row>
    <row r="99" spans="1:12" hidden="1">
      <c r="A99" s="201">
        <f t="shared" si="1"/>
        <v>0</v>
      </c>
      <c r="B99" s="640" t="str">
        <f>'Edition Class Dame'!B99</f>
        <v/>
      </c>
      <c r="C99" s="640">
        <f>'Edition Class Dame'!D99</f>
        <v>0</v>
      </c>
      <c r="D99" s="641" t="str">
        <f>IF(LEN($B99)&gt;0,VLOOKUP($C99,Engagés!$C$10:$G$250,4,FALSE),"")</f>
        <v/>
      </c>
      <c r="E99" s="641" t="str">
        <f>IF(LEN($B99)&gt;0,VLOOKUP($C99,Engagés!$C$10:$G$250,5,FALSE),"")</f>
        <v/>
      </c>
      <c r="F99" s="642" t="str">
        <f>IF(LEN($B99)&gt;0,VLOOKUP($C99,Engagés!$C$10:$K$250,6,FALSE),"")</f>
        <v/>
      </c>
      <c r="G99" s="642" t="str">
        <f>IF(LEN($B99)&gt;0,VLOOKUP($C99,Engagés!$C$10:$K$250,7,FALSE),"")</f>
        <v/>
      </c>
      <c r="H99" s="642" t="str">
        <f>IF(LEN($B99)&gt;0,VLOOKUP($C99,Engagés!$C$10:$K$250,8,FALSE),"")</f>
        <v/>
      </c>
      <c r="I99" s="642" t="str">
        <f>IF(LEN($B99)&gt;0,VLOOKUP($C99,Engagés!$C$10:$K$250,9,FALSE),"")</f>
        <v/>
      </c>
      <c r="J99" s="642" t="str">
        <f>IF(LEN($B99)&gt;0,VLOOKUP($C99,Engagés!$C$10:$N$250,12,FALSE),"")</f>
        <v/>
      </c>
      <c r="K99" s="643" t="str">
        <f>IF(LEN($B99)&gt;0,VLOOKUP($C99,'Saisie CLASSEMENT'!$C$8:$H$252,6,FALSE),"")</f>
        <v/>
      </c>
      <c r="L99" s="644" t="str">
        <f>'Edition Class Dame'!K99</f>
        <v/>
      </c>
    </row>
    <row r="100" spans="1:12" hidden="1">
      <c r="A100" s="201">
        <f t="shared" si="1"/>
        <v>0</v>
      </c>
      <c r="B100" s="640" t="str">
        <f>'Edition Class Dame'!B100</f>
        <v/>
      </c>
      <c r="C100" s="640">
        <f>'Edition Class Dame'!D100</f>
        <v>0</v>
      </c>
      <c r="D100" s="641" t="str">
        <f>IF(LEN($B100)&gt;0,VLOOKUP($C100,Engagés!$C$10:$G$250,4,FALSE),"")</f>
        <v/>
      </c>
      <c r="E100" s="641" t="str">
        <f>IF(LEN($B100)&gt;0,VLOOKUP($C100,Engagés!$C$10:$G$250,5,FALSE),"")</f>
        <v/>
      </c>
      <c r="F100" s="642" t="str">
        <f>IF(LEN($B100)&gt;0,VLOOKUP($C100,Engagés!$C$10:$K$250,6,FALSE),"")</f>
        <v/>
      </c>
      <c r="G100" s="642" t="str">
        <f>IF(LEN($B100)&gt;0,VLOOKUP($C100,Engagés!$C$10:$K$250,7,FALSE),"")</f>
        <v/>
      </c>
      <c r="H100" s="642" t="str">
        <f>IF(LEN($B100)&gt;0,VLOOKUP($C100,Engagés!$C$10:$K$250,8,FALSE),"")</f>
        <v/>
      </c>
      <c r="I100" s="642" t="str">
        <f>IF(LEN($B100)&gt;0,VLOOKUP($C100,Engagés!$C$10:$K$250,9,FALSE),"")</f>
        <v/>
      </c>
      <c r="J100" s="642" t="str">
        <f>IF(LEN($B100)&gt;0,VLOOKUP($C100,Engagés!$C$10:$N$250,12,FALSE),"")</f>
        <v/>
      </c>
      <c r="K100" s="643" t="str">
        <f>IF(LEN($B100)&gt;0,VLOOKUP($C100,'Saisie CLASSEMENT'!$C$8:$H$252,6,FALSE),"")</f>
        <v/>
      </c>
      <c r="L100" s="644" t="str">
        <f>'Edition Class Dame'!K100</f>
        <v/>
      </c>
    </row>
    <row r="101" spans="1:12" hidden="1">
      <c r="A101" s="201">
        <f t="shared" si="1"/>
        <v>0</v>
      </c>
      <c r="B101" s="640" t="str">
        <f>'Edition Class Dame'!B101</f>
        <v/>
      </c>
      <c r="C101" s="640">
        <f>'Edition Class Dame'!D101</f>
        <v>0</v>
      </c>
      <c r="D101" s="641" t="str">
        <f>IF(LEN($B101)&gt;0,VLOOKUP($C101,Engagés!$C$10:$G$250,4,FALSE),"")</f>
        <v/>
      </c>
      <c r="E101" s="641" t="str">
        <f>IF(LEN($B101)&gt;0,VLOOKUP($C101,Engagés!$C$10:$G$250,5,FALSE),"")</f>
        <v/>
      </c>
      <c r="F101" s="642" t="str">
        <f>IF(LEN($B101)&gt;0,VLOOKUP($C101,Engagés!$C$10:$K$250,6,FALSE),"")</f>
        <v/>
      </c>
      <c r="G101" s="642" t="str">
        <f>IF(LEN($B101)&gt;0,VLOOKUP($C101,Engagés!$C$10:$K$250,7,FALSE),"")</f>
        <v/>
      </c>
      <c r="H101" s="642" t="str">
        <f>IF(LEN($B101)&gt;0,VLOOKUP($C101,Engagés!$C$10:$K$250,8,FALSE),"")</f>
        <v/>
      </c>
      <c r="I101" s="642" t="str">
        <f>IF(LEN($B101)&gt;0,VLOOKUP($C101,Engagés!$C$10:$K$250,9,FALSE),"")</f>
        <v/>
      </c>
      <c r="J101" s="642" t="str">
        <f>IF(LEN($B101)&gt;0,VLOOKUP($C101,Engagés!$C$10:$N$250,12,FALSE),"")</f>
        <v/>
      </c>
      <c r="K101" s="643" t="str">
        <f>IF(LEN($B101)&gt;0,VLOOKUP($C101,'Saisie CLASSEMENT'!$C$8:$H$252,6,FALSE),"")</f>
        <v/>
      </c>
      <c r="L101" s="644" t="str">
        <f>'Edition Class Dame'!K101</f>
        <v/>
      </c>
    </row>
    <row r="102" spans="1:12" hidden="1">
      <c r="A102" s="201">
        <f t="shared" si="1"/>
        <v>0</v>
      </c>
      <c r="B102" s="640" t="str">
        <f>'Edition Class Dame'!B102</f>
        <v/>
      </c>
      <c r="C102" s="640">
        <f>'Edition Class Dame'!D102</f>
        <v>0</v>
      </c>
      <c r="D102" s="641" t="str">
        <f>IF(LEN($B102)&gt;0,VLOOKUP($C102,Engagés!$C$10:$G$250,4,FALSE),"")</f>
        <v/>
      </c>
      <c r="E102" s="641" t="str">
        <f>IF(LEN($B102)&gt;0,VLOOKUP($C102,Engagés!$C$10:$G$250,5,FALSE),"")</f>
        <v/>
      </c>
      <c r="F102" s="642" t="str">
        <f>IF(LEN($B102)&gt;0,VLOOKUP($C102,Engagés!$C$10:$K$250,6,FALSE),"")</f>
        <v/>
      </c>
      <c r="G102" s="642" t="str">
        <f>IF(LEN($B102)&gt;0,VLOOKUP($C102,Engagés!$C$10:$K$250,7,FALSE),"")</f>
        <v/>
      </c>
      <c r="H102" s="642" t="str">
        <f>IF(LEN($B102)&gt;0,VLOOKUP($C102,Engagés!$C$10:$K$250,8,FALSE),"")</f>
        <v/>
      </c>
      <c r="I102" s="642" t="str">
        <f>IF(LEN($B102)&gt;0,VLOOKUP($C102,Engagés!$C$10:$K$250,9,FALSE),"")</f>
        <v/>
      </c>
      <c r="J102" s="642" t="str">
        <f>IF(LEN($B102)&gt;0,VLOOKUP($C102,Engagés!$C$10:$N$250,12,FALSE),"")</f>
        <v/>
      </c>
      <c r="K102" s="643" t="str">
        <f>IF(LEN($B102)&gt;0,VLOOKUP($C102,'Saisie CLASSEMENT'!$C$8:$H$252,6,FALSE),"")</f>
        <v/>
      </c>
      <c r="L102" s="644" t="str">
        <f>'Edition Class Dame'!K102</f>
        <v/>
      </c>
    </row>
    <row r="103" spans="1:12" hidden="1">
      <c r="A103" s="201">
        <f t="shared" si="1"/>
        <v>0</v>
      </c>
      <c r="B103" s="640" t="str">
        <f>'Edition Class Dame'!B103</f>
        <v/>
      </c>
      <c r="C103" s="640">
        <f>'Edition Class Dame'!D103</f>
        <v>0</v>
      </c>
      <c r="D103" s="641" t="str">
        <f>IF(LEN($B103)&gt;0,VLOOKUP($C103,Engagés!$C$10:$G$250,4,FALSE),"")</f>
        <v/>
      </c>
      <c r="E103" s="641" t="str">
        <f>IF(LEN($B103)&gt;0,VLOOKUP($C103,Engagés!$C$10:$G$250,5,FALSE),"")</f>
        <v/>
      </c>
      <c r="F103" s="642" t="str">
        <f>IF(LEN($B103)&gt;0,VLOOKUP($C103,Engagés!$C$10:$K$250,6,FALSE),"")</f>
        <v/>
      </c>
      <c r="G103" s="642" t="str">
        <f>IF(LEN($B103)&gt;0,VLOOKUP($C103,Engagés!$C$10:$K$250,7,FALSE),"")</f>
        <v/>
      </c>
      <c r="H103" s="642" t="str">
        <f>IF(LEN($B103)&gt;0,VLOOKUP($C103,Engagés!$C$10:$K$250,8,FALSE),"")</f>
        <v/>
      </c>
      <c r="I103" s="642" t="str">
        <f>IF(LEN($B103)&gt;0,VLOOKUP($C103,Engagés!$C$10:$K$250,9,FALSE),"")</f>
        <v/>
      </c>
      <c r="J103" s="642" t="str">
        <f>IF(LEN($B103)&gt;0,VLOOKUP($C103,Engagés!$C$10:$N$250,12,FALSE),"")</f>
        <v/>
      </c>
      <c r="K103" s="643" t="str">
        <f>IF(LEN($B103)&gt;0,VLOOKUP($C103,'Saisie CLASSEMENT'!$C$8:$H$252,6,FALSE),"")</f>
        <v/>
      </c>
      <c r="L103" s="644" t="str">
        <f>'Edition Class Dame'!K103</f>
        <v/>
      </c>
    </row>
    <row r="104" spans="1:12" hidden="1">
      <c r="A104" s="201">
        <f t="shared" si="1"/>
        <v>0</v>
      </c>
      <c r="B104" s="640" t="str">
        <f>'Edition Class Dame'!B104</f>
        <v/>
      </c>
      <c r="C104" s="640">
        <f>'Edition Class Dame'!D104</f>
        <v>0</v>
      </c>
      <c r="D104" s="641" t="str">
        <f>IF(LEN($B104)&gt;0,VLOOKUP($C104,Engagés!$C$10:$G$250,4,FALSE),"")</f>
        <v/>
      </c>
      <c r="E104" s="641" t="str">
        <f>IF(LEN($B104)&gt;0,VLOOKUP($C104,Engagés!$C$10:$G$250,5,FALSE),"")</f>
        <v/>
      </c>
      <c r="F104" s="642" t="str">
        <f>IF(LEN($B104)&gt;0,VLOOKUP($C104,Engagés!$C$10:$K$250,6,FALSE),"")</f>
        <v/>
      </c>
      <c r="G104" s="642" t="str">
        <f>IF(LEN($B104)&gt;0,VLOOKUP($C104,Engagés!$C$10:$K$250,7,FALSE),"")</f>
        <v/>
      </c>
      <c r="H104" s="642" t="str">
        <f>IF(LEN($B104)&gt;0,VLOOKUP($C104,Engagés!$C$10:$K$250,8,FALSE),"")</f>
        <v/>
      </c>
      <c r="I104" s="642" t="str">
        <f>IF(LEN($B104)&gt;0,VLOOKUP($C104,Engagés!$C$10:$K$250,9,FALSE),"")</f>
        <v/>
      </c>
      <c r="J104" s="642" t="str">
        <f>IF(LEN($B104)&gt;0,VLOOKUP($C104,Engagés!$C$10:$N$250,12,FALSE),"")</f>
        <v/>
      </c>
      <c r="K104" s="643" t="str">
        <f>IF(LEN($B104)&gt;0,VLOOKUP($C104,'Saisie CLASSEMENT'!$C$8:$H$252,6,FALSE),"")</f>
        <v/>
      </c>
      <c r="L104" s="644" t="str">
        <f>'Edition Class Dame'!K104</f>
        <v/>
      </c>
    </row>
    <row r="105" spans="1:12" hidden="1">
      <c r="A105" s="201">
        <f t="shared" si="1"/>
        <v>0</v>
      </c>
      <c r="B105" s="640" t="str">
        <f>'Edition Class Dame'!B105</f>
        <v/>
      </c>
      <c r="C105" s="640">
        <f>'Edition Class Dame'!D105</f>
        <v>0</v>
      </c>
      <c r="D105" s="641" t="str">
        <f>IF(LEN($B105)&gt;0,VLOOKUP($C105,Engagés!$C$10:$G$250,4,FALSE),"")</f>
        <v/>
      </c>
      <c r="E105" s="641" t="str">
        <f>IF(LEN($B105)&gt;0,VLOOKUP($C105,Engagés!$C$10:$G$250,5,FALSE),"")</f>
        <v/>
      </c>
      <c r="F105" s="642" t="str">
        <f>IF(LEN($B105)&gt;0,VLOOKUP($C105,Engagés!$C$10:$K$250,6,FALSE),"")</f>
        <v/>
      </c>
      <c r="G105" s="642" t="str">
        <f>IF(LEN($B105)&gt;0,VLOOKUP($C105,Engagés!$C$10:$K$250,7,FALSE),"")</f>
        <v/>
      </c>
      <c r="H105" s="642" t="str">
        <f>IF(LEN($B105)&gt;0,VLOOKUP($C105,Engagés!$C$10:$K$250,8,FALSE),"")</f>
        <v/>
      </c>
      <c r="I105" s="642" t="str">
        <f>IF(LEN($B105)&gt;0,VLOOKUP($C105,Engagés!$C$10:$K$250,9,FALSE),"")</f>
        <v/>
      </c>
      <c r="J105" s="642" t="str">
        <f>IF(LEN($B105)&gt;0,VLOOKUP($C105,Engagés!$C$10:$N$250,12,FALSE),"")</f>
        <v/>
      </c>
      <c r="K105" s="643" t="str">
        <f>IF(LEN($B105)&gt;0,VLOOKUP($C105,'Saisie CLASSEMENT'!$C$8:$H$252,6,FALSE),"")</f>
        <v/>
      </c>
      <c r="L105" s="644" t="str">
        <f>'Edition Class Dame'!K105</f>
        <v/>
      </c>
    </row>
    <row r="106" spans="1:12" hidden="1">
      <c r="A106" s="201">
        <f t="shared" si="1"/>
        <v>0</v>
      </c>
      <c r="B106" s="640" t="str">
        <f>'Edition Class Dame'!B106</f>
        <v/>
      </c>
      <c r="C106" s="640">
        <f>'Edition Class Dame'!D106</f>
        <v>0</v>
      </c>
      <c r="D106" s="641" t="str">
        <f>IF(LEN($B106)&gt;0,VLOOKUP($C106,Engagés!$C$10:$G$250,4,FALSE),"")</f>
        <v/>
      </c>
      <c r="E106" s="641" t="str">
        <f>IF(LEN($B106)&gt;0,VLOOKUP($C106,Engagés!$C$10:$G$250,5,FALSE),"")</f>
        <v/>
      </c>
      <c r="F106" s="642" t="str">
        <f>IF(LEN($B106)&gt;0,VLOOKUP($C106,Engagés!$C$10:$K$250,6,FALSE),"")</f>
        <v/>
      </c>
      <c r="G106" s="642" t="str">
        <f>IF(LEN($B106)&gt;0,VLOOKUP($C106,Engagés!$C$10:$K$250,7,FALSE),"")</f>
        <v/>
      </c>
      <c r="H106" s="642" t="str">
        <f>IF(LEN($B106)&gt;0,VLOOKUP($C106,Engagés!$C$10:$K$250,8,FALSE),"")</f>
        <v/>
      </c>
      <c r="I106" s="642" t="str">
        <f>IF(LEN($B106)&gt;0,VLOOKUP($C106,Engagés!$C$10:$K$250,9,FALSE),"")</f>
        <v/>
      </c>
      <c r="J106" s="642" t="str">
        <f>IF(LEN($B106)&gt;0,VLOOKUP($C106,Engagés!$C$10:$N$250,12,FALSE),"")</f>
        <v/>
      </c>
      <c r="K106" s="643" t="str">
        <f>IF(LEN($B106)&gt;0,VLOOKUP($C106,'Saisie CLASSEMENT'!$C$8:$H$252,6,FALSE),"")</f>
        <v/>
      </c>
      <c r="L106" s="644" t="str">
        <f>'Edition Class Dame'!K106</f>
        <v/>
      </c>
    </row>
    <row r="107" spans="1:12" hidden="1">
      <c r="A107" s="201">
        <f t="shared" si="1"/>
        <v>0</v>
      </c>
      <c r="B107" s="640" t="str">
        <f>'Edition Class Dame'!B107</f>
        <v/>
      </c>
      <c r="C107" s="640">
        <f>'Edition Class Dame'!D107</f>
        <v>0</v>
      </c>
      <c r="D107" s="641" t="str">
        <f>IF(LEN($B107)&gt;0,VLOOKUP($C107,Engagés!$C$10:$G$250,4,FALSE),"")</f>
        <v/>
      </c>
      <c r="E107" s="641" t="str">
        <f>IF(LEN($B107)&gt;0,VLOOKUP($C107,Engagés!$C$10:$G$250,5,FALSE),"")</f>
        <v/>
      </c>
      <c r="F107" s="642" t="str">
        <f>IF(LEN($B107)&gt;0,VLOOKUP($C107,Engagés!$C$10:$K$250,6,FALSE),"")</f>
        <v/>
      </c>
      <c r="G107" s="642" t="str">
        <f>IF(LEN($B107)&gt;0,VLOOKUP($C107,Engagés!$C$10:$K$250,7,FALSE),"")</f>
        <v/>
      </c>
      <c r="H107" s="642" t="str">
        <f>IF(LEN($B107)&gt;0,VLOOKUP($C107,Engagés!$C$10:$K$250,8,FALSE),"")</f>
        <v/>
      </c>
      <c r="I107" s="642" t="str">
        <f>IF(LEN($B107)&gt;0,VLOOKUP($C107,Engagés!$C$10:$K$250,9,FALSE),"")</f>
        <v/>
      </c>
      <c r="J107" s="642" t="str">
        <f>IF(LEN($B107)&gt;0,VLOOKUP($C107,Engagés!$C$10:$N$250,12,FALSE),"")</f>
        <v/>
      </c>
      <c r="K107" s="643" t="str">
        <f>IF(LEN($B107)&gt;0,VLOOKUP($C107,'Saisie CLASSEMENT'!$C$8:$H$252,6,FALSE),"")</f>
        <v/>
      </c>
      <c r="L107" s="644" t="str">
        <f>'Edition Class Dame'!K107</f>
        <v/>
      </c>
    </row>
    <row r="108" spans="1:12" hidden="1">
      <c r="A108" s="201">
        <f t="shared" si="1"/>
        <v>0</v>
      </c>
      <c r="B108" s="640" t="str">
        <f>'Edition Class Dame'!B108</f>
        <v/>
      </c>
      <c r="C108" s="640">
        <f>'Edition Class Dame'!D108</f>
        <v>0</v>
      </c>
      <c r="D108" s="641" t="str">
        <f>IF(LEN($B108)&gt;0,VLOOKUP($C108,Engagés!$C$10:$G$250,4,FALSE),"")</f>
        <v/>
      </c>
      <c r="E108" s="641" t="str">
        <f>IF(LEN($B108)&gt;0,VLOOKUP($C108,Engagés!$C$10:$G$250,5,FALSE),"")</f>
        <v/>
      </c>
      <c r="F108" s="642" t="str">
        <f>IF(LEN($B108)&gt;0,VLOOKUP($C108,Engagés!$C$10:$K$250,6,FALSE),"")</f>
        <v/>
      </c>
      <c r="G108" s="642" t="str">
        <f>IF(LEN($B108)&gt;0,VLOOKUP($C108,Engagés!$C$10:$K$250,7,FALSE),"")</f>
        <v/>
      </c>
      <c r="H108" s="642" t="str">
        <f>IF(LEN($B108)&gt;0,VLOOKUP($C108,Engagés!$C$10:$K$250,8,FALSE),"")</f>
        <v/>
      </c>
      <c r="I108" s="642" t="str">
        <f>IF(LEN($B108)&gt;0,VLOOKUP($C108,Engagés!$C$10:$K$250,9,FALSE),"")</f>
        <v/>
      </c>
      <c r="J108" s="642" t="str">
        <f>IF(LEN($B108)&gt;0,VLOOKUP($C108,Engagés!$C$10:$N$250,12,FALSE),"")</f>
        <v/>
      </c>
      <c r="K108" s="643" t="str">
        <f>IF(LEN($B108)&gt;0,VLOOKUP($C108,'Saisie CLASSEMENT'!$C$8:$H$252,6,FALSE),"")</f>
        <v/>
      </c>
      <c r="L108" s="644" t="str">
        <f>'Edition Class Dame'!K108</f>
        <v/>
      </c>
    </row>
    <row r="109" spans="1:12" hidden="1">
      <c r="A109" s="201">
        <f t="shared" si="1"/>
        <v>0</v>
      </c>
      <c r="B109" s="640" t="str">
        <f>'Edition Class Dame'!B109</f>
        <v/>
      </c>
      <c r="C109" s="640">
        <f>'Edition Class Dame'!D109</f>
        <v>0</v>
      </c>
      <c r="D109" s="641" t="str">
        <f>IF(LEN($B109)&gt;0,VLOOKUP($C109,Engagés!$C$10:$G$250,4,FALSE),"")</f>
        <v/>
      </c>
      <c r="E109" s="641" t="str">
        <f>IF(LEN($B109)&gt;0,VLOOKUP($C109,Engagés!$C$10:$G$250,5,FALSE),"")</f>
        <v/>
      </c>
      <c r="F109" s="642" t="str">
        <f>IF(LEN($B109)&gt;0,VLOOKUP($C109,Engagés!$C$10:$K$250,6,FALSE),"")</f>
        <v/>
      </c>
      <c r="G109" s="642" t="str">
        <f>IF(LEN($B109)&gt;0,VLOOKUP($C109,Engagés!$C$10:$K$250,7,FALSE),"")</f>
        <v/>
      </c>
      <c r="H109" s="642" t="str">
        <f>IF(LEN($B109)&gt;0,VLOOKUP($C109,Engagés!$C$10:$K$250,8,FALSE),"")</f>
        <v/>
      </c>
      <c r="I109" s="642" t="str">
        <f>IF(LEN($B109)&gt;0,VLOOKUP($C109,Engagés!$C$10:$K$250,9,FALSE),"")</f>
        <v/>
      </c>
      <c r="J109" s="642" t="str">
        <f>IF(LEN($B109)&gt;0,VLOOKUP($C109,Engagés!$C$10:$N$250,12,FALSE),"")</f>
        <v/>
      </c>
      <c r="K109" s="643" t="str">
        <f>IF(LEN($B109)&gt;0,VLOOKUP($C109,'Saisie CLASSEMENT'!$C$8:$H$252,6,FALSE),"")</f>
        <v/>
      </c>
      <c r="L109" s="644" t="str">
        <f>'Edition Class Dame'!K109</f>
        <v/>
      </c>
    </row>
    <row r="110" spans="1:12" hidden="1">
      <c r="A110" s="201">
        <f t="shared" si="1"/>
        <v>0</v>
      </c>
      <c r="B110" s="640" t="str">
        <f>'Edition Class Dame'!B110</f>
        <v/>
      </c>
      <c r="C110" s="640">
        <f>'Edition Class Dame'!D110</f>
        <v>0</v>
      </c>
      <c r="D110" s="641" t="str">
        <f>IF(LEN($B110)&gt;0,VLOOKUP($C110,Engagés!$C$10:$G$250,4,FALSE),"")</f>
        <v/>
      </c>
      <c r="E110" s="641" t="str">
        <f>IF(LEN($B110)&gt;0,VLOOKUP($C110,Engagés!$C$10:$G$250,5,FALSE),"")</f>
        <v/>
      </c>
      <c r="F110" s="642" t="str">
        <f>IF(LEN($B110)&gt;0,VLOOKUP($C110,Engagés!$C$10:$K$250,6,FALSE),"")</f>
        <v/>
      </c>
      <c r="G110" s="642" t="str">
        <f>IF(LEN($B110)&gt;0,VLOOKUP($C110,Engagés!$C$10:$K$250,7,FALSE),"")</f>
        <v/>
      </c>
      <c r="H110" s="642" t="str">
        <f>IF(LEN($B110)&gt;0,VLOOKUP($C110,Engagés!$C$10:$K$250,8,FALSE),"")</f>
        <v/>
      </c>
      <c r="I110" s="642" t="str">
        <f>IF(LEN($B110)&gt;0,VLOOKUP($C110,Engagés!$C$10:$K$250,9,FALSE),"")</f>
        <v/>
      </c>
      <c r="J110" s="642" t="str">
        <f>IF(LEN($B110)&gt;0,VLOOKUP($C110,Engagés!$C$10:$N$250,12,FALSE),"")</f>
        <v/>
      </c>
      <c r="K110" s="643" t="str">
        <f>IF(LEN($B110)&gt;0,VLOOKUP($C110,'Saisie CLASSEMENT'!$C$8:$H$252,6,FALSE),"")</f>
        <v/>
      </c>
      <c r="L110" s="644" t="str">
        <f>'Edition Class Dame'!K110</f>
        <v/>
      </c>
    </row>
    <row r="111" spans="1:12" hidden="1">
      <c r="A111" s="201">
        <f t="shared" si="1"/>
        <v>0</v>
      </c>
      <c r="B111" s="640" t="str">
        <f>'Edition Class Dame'!B111</f>
        <v/>
      </c>
      <c r="C111" s="640">
        <f>'Edition Class Dame'!D111</f>
        <v>0</v>
      </c>
      <c r="D111" s="641" t="str">
        <f>IF(LEN($B111)&gt;0,VLOOKUP($C111,Engagés!$C$10:$G$250,4,FALSE),"")</f>
        <v/>
      </c>
      <c r="E111" s="641" t="str">
        <f>IF(LEN($B111)&gt;0,VLOOKUP($C111,Engagés!$C$10:$G$250,5,FALSE),"")</f>
        <v/>
      </c>
      <c r="F111" s="642" t="str">
        <f>IF(LEN($B111)&gt;0,VLOOKUP($C111,Engagés!$C$10:$K$250,6,FALSE),"")</f>
        <v/>
      </c>
      <c r="G111" s="642" t="str">
        <f>IF(LEN($B111)&gt;0,VLOOKUP($C111,Engagés!$C$10:$K$250,7,FALSE),"")</f>
        <v/>
      </c>
      <c r="H111" s="642" t="str">
        <f>IF(LEN($B111)&gt;0,VLOOKUP($C111,Engagés!$C$10:$K$250,8,FALSE),"")</f>
        <v/>
      </c>
      <c r="I111" s="642" t="str">
        <f>IF(LEN($B111)&gt;0,VLOOKUP($C111,Engagés!$C$10:$K$250,9,FALSE),"")</f>
        <v/>
      </c>
      <c r="J111" s="642" t="str">
        <f>IF(LEN($B111)&gt;0,VLOOKUP($C111,Engagés!$C$10:$N$250,12,FALSE),"")</f>
        <v/>
      </c>
      <c r="K111" s="643" t="str">
        <f>IF(LEN($B111)&gt;0,VLOOKUP($C111,'Saisie CLASSEMENT'!$C$8:$H$252,6,FALSE),"")</f>
        <v/>
      </c>
      <c r="L111" s="644" t="str">
        <f>'Edition Class Dame'!K111</f>
        <v/>
      </c>
    </row>
    <row r="112" spans="1:12" hidden="1">
      <c r="A112" s="201">
        <f t="shared" si="1"/>
        <v>0</v>
      </c>
      <c r="B112" s="640" t="str">
        <f>'Edition Class Dame'!B112</f>
        <v/>
      </c>
      <c r="C112" s="640">
        <f>'Edition Class Dame'!D112</f>
        <v>0</v>
      </c>
      <c r="D112" s="641" t="str">
        <f>IF(LEN($B112)&gt;0,VLOOKUP($C112,Engagés!$C$10:$G$250,4,FALSE),"")</f>
        <v/>
      </c>
      <c r="E112" s="641" t="str">
        <f>IF(LEN($B112)&gt;0,VLOOKUP($C112,Engagés!$C$10:$G$250,5,FALSE),"")</f>
        <v/>
      </c>
      <c r="F112" s="642" t="str">
        <f>IF(LEN($B112)&gt;0,VLOOKUP($C112,Engagés!$C$10:$K$250,6,FALSE),"")</f>
        <v/>
      </c>
      <c r="G112" s="642" t="str">
        <f>IF(LEN($B112)&gt;0,VLOOKUP($C112,Engagés!$C$10:$K$250,7,FALSE),"")</f>
        <v/>
      </c>
      <c r="H112" s="642" t="str">
        <f>IF(LEN($B112)&gt;0,VLOOKUP($C112,Engagés!$C$10:$K$250,8,FALSE),"")</f>
        <v/>
      </c>
      <c r="I112" s="642" t="str">
        <f>IF(LEN($B112)&gt;0,VLOOKUP($C112,Engagés!$C$10:$K$250,9,FALSE),"")</f>
        <v/>
      </c>
      <c r="J112" s="642" t="str">
        <f>IF(LEN($B112)&gt;0,VLOOKUP($C112,Engagés!$C$10:$N$250,12,FALSE),"")</f>
        <v/>
      </c>
      <c r="K112" s="643" t="str">
        <f>IF(LEN($B112)&gt;0,VLOOKUP($C112,'Saisie CLASSEMENT'!$C$8:$H$252,6,FALSE),"")</f>
        <v/>
      </c>
      <c r="L112" s="644" t="str">
        <f>'Edition Class Dame'!K112</f>
        <v/>
      </c>
    </row>
    <row r="113" spans="1:12" hidden="1">
      <c r="A113" s="201">
        <f t="shared" si="1"/>
        <v>0</v>
      </c>
      <c r="B113" s="640" t="str">
        <f>'Edition Class Dame'!B113</f>
        <v/>
      </c>
      <c r="C113" s="640">
        <f>'Edition Class Dame'!D113</f>
        <v>0</v>
      </c>
      <c r="D113" s="641" t="str">
        <f>IF(LEN($B113)&gt;0,VLOOKUP($C113,Engagés!$C$10:$G$250,4,FALSE),"")</f>
        <v/>
      </c>
      <c r="E113" s="641" t="str">
        <f>IF(LEN($B113)&gt;0,VLOOKUP($C113,Engagés!$C$10:$G$250,5,FALSE),"")</f>
        <v/>
      </c>
      <c r="F113" s="642" t="str">
        <f>IF(LEN($B113)&gt;0,VLOOKUP($C113,Engagés!$C$10:$K$250,6,FALSE),"")</f>
        <v/>
      </c>
      <c r="G113" s="642" t="str">
        <f>IF(LEN($B113)&gt;0,VLOOKUP($C113,Engagés!$C$10:$K$250,7,FALSE),"")</f>
        <v/>
      </c>
      <c r="H113" s="642" t="str">
        <f>IF(LEN($B113)&gt;0,VLOOKUP($C113,Engagés!$C$10:$K$250,8,FALSE),"")</f>
        <v/>
      </c>
      <c r="I113" s="642" t="str">
        <f>IF(LEN($B113)&gt;0,VLOOKUP($C113,Engagés!$C$10:$K$250,9,FALSE),"")</f>
        <v/>
      </c>
      <c r="J113" s="642" t="str">
        <f>IF(LEN($B113)&gt;0,VLOOKUP($C113,Engagés!$C$10:$N$250,12,FALSE),"")</f>
        <v/>
      </c>
      <c r="K113" s="643" t="str">
        <f>IF(LEN($B113)&gt;0,VLOOKUP($C113,'Saisie CLASSEMENT'!$C$8:$H$252,6,FALSE),"")</f>
        <v/>
      </c>
      <c r="L113" s="644" t="str">
        <f>'Edition Class Dame'!K113</f>
        <v/>
      </c>
    </row>
    <row r="114" spans="1:12" hidden="1">
      <c r="A114" s="201">
        <f t="shared" si="1"/>
        <v>0</v>
      </c>
      <c r="B114" s="640" t="str">
        <f>'Edition Class Dame'!B114</f>
        <v/>
      </c>
      <c r="C114" s="640">
        <f>'Edition Class Dame'!D114</f>
        <v>0</v>
      </c>
      <c r="D114" s="641" t="str">
        <f>IF(LEN($B114)&gt;0,VLOOKUP($C114,Engagés!$C$10:$G$250,4,FALSE),"")</f>
        <v/>
      </c>
      <c r="E114" s="641" t="str">
        <f>IF(LEN($B114)&gt;0,VLOOKUP($C114,Engagés!$C$10:$G$250,5,FALSE),"")</f>
        <v/>
      </c>
      <c r="F114" s="642" t="str">
        <f>IF(LEN($B114)&gt;0,VLOOKUP($C114,Engagés!$C$10:$K$250,6,FALSE),"")</f>
        <v/>
      </c>
      <c r="G114" s="642" t="str">
        <f>IF(LEN($B114)&gt;0,VLOOKUP($C114,Engagés!$C$10:$K$250,7,FALSE),"")</f>
        <v/>
      </c>
      <c r="H114" s="642" t="str">
        <f>IF(LEN($B114)&gt;0,VLOOKUP($C114,Engagés!$C$10:$K$250,8,FALSE),"")</f>
        <v/>
      </c>
      <c r="I114" s="642" t="str">
        <f>IF(LEN($B114)&gt;0,VLOOKUP($C114,Engagés!$C$10:$K$250,9,FALSE),"")</f>
        <v/>
      </c>
      <c r="J114" s="642" t="str">
        <f>IF(LEN($B114)&gt;0,VLOOKUP($C114,Engagés!$C$10:$N$250,12,FALSE),"")</f>
        <v/>
      </c>
      <c r="K114" s="643" t="str">
        <f>IF(LEN($B114)&gt;0,VLOOKUP($C114,'Saisie CLASSEMENT'!$C$8:$H$252,6,FALSE),"")</f>
        <v/>
      </c>
      <c r="L114" s="644" t="str">
        <f>'Edition Class Dame'!K114</f>
        <v/>
      </c>
    </row>
    <row r="115" spans="1:12" hidden="1">
      <c r="A115" s="201">
        <f t="shared" si="1"/>
        <v>0</v>
      </c>
      <c r="B115" s="640" t="str">
        <f>'Edition Class Dame'!B115</f>
        <v/>
      </c>
      <c r="C115" s="640">
        <f>'Edition Class Dame'!D115</f>
        <v>0</v>
      </c>
      <c r="D115" s="641" t="str">
        <f>IF(LEN($B115)&gt;0,VLOOKUP($C115,Engagés!$C$10:$G$250,4,FALSE),"")</f>
        <v/>
      </c>
      <c r="E115" s="641" t="str">
        <f>IF(LEN($B115)&gt;0,VLOOKUP($C115,Engagés!$C$10:$G$250,5,FALSE),"")</f>
        <v/>
      </c>
      <c r="F115" s="642" t="str">
        <f>IF(LEN($B115)&gt;0,VLOOKUP($C115,Engagés!$C$10:$K$250,6,FALSE),"")</f>
        <v/>
      </c>
      <c r="G115" s="642" t="str">
        <f>IF(LEN($B115)&gt;0,VLOOKUP($C115,Engagés!$C$10:$K$250,7,FALSE),"")</f>
        <v/>
      </c>
      <c r="H115" s="642" t="str">
        <f>IF(LEN($B115)&gt;0,VLOOKUP($C115,Engagés!$C$10:$K$250,8,FALSE),"")</f>
        <v/>
      </c>
      <c r="I115" s="642" t="str">
        <f>IF(LEN($B115)&gt;0,VLOOKUP($C115,Engagés!$C$10:$K$250,9,FALSE),"")</f>
        <v/>
      </c>
      <c r="J115" s="642" t="str">
        <f>IF(LEN($B115)&gt;0,VLOOKUP($C115,Engagés!$C$10:$N$250,12,FALSE),"")</f>
        <v/>
      </c>
      <c r="K115" s="643" t="str">
        <f>IF(LEN($B115)&gt;0,VLOOKUP($C115,'Saisie CLASSEMENT'!$C$8:$H$252,6,FALSE),"")</f>
        <v/>
      </c>
      <c r="L115" s="644" t="str">
        <f>'Edition Class Dame'!K115</f>
        <v/>
      </c>
    </row>
    <row r="116" spans="1:12" hidden="1">
      <c r="A116" s="201">
        <f t="shared" si="1"/>
        <v>0</v>
      </c>
      <c r="B116" s="640" t="str">
        <f>'Edition Class Dame'!B116</f>
        <v/>
      </c>
      <c r="C116" s="640">
        <f>'Edition Class Dame'!D116</f>
        <v>0</v>
      </c>
      <c r="D116" s="641" t="str">
        <f>IF(LEN($B116)&gt;0,VLOOKUP($C116,Engagés!$C$10:$G$250,4,FALSE),"")</f>
        <v/>
      </c>
      <c r="E116" s="641" t="str">
        <f>IF(LEN($B116)&gt;0,VLOOKUP($C116,Engagés!$C$10:$G$250,5,FALSE),"")</f>
        <v/>
      </c>
      <c r="F116" s="642" t="str">
        <f>IF(LEN($B116)&gt;0,VLOOKUP($C116,Engagés!$C$10:$K$250,6,FALSE),"")</f>
        <v/>
      </c>
      <c r="G116" s="642" t="str">
        <f>IF(LEN($B116)&gt;0,VLOOKUP($C116,Engagés!$C$10:$K$250,7,FALSE),"")</f>
        <v/>
      </c>
      <c r="H116" s="642" t="str">
        <f>IF(LEN($B116)&gt;0,VLOOKUP($C116,Engagés!$C$10:$K$250,8,FALSE),"")</f>
        <v/>
      </c>
      <c r="I116" s="642" t="str">
        <f>IF(LEN($B116)&gt;0,VLOOKUP($C116,Engagés!$C$10:$K$250,9,FALSE),"")</f>
        <v/>
      </c>
      <c r="J116" s="642" t="str">
        <f>IF(LEN($B116)&gt;0,VLOOKUP($C116,Engagés!$C$10:$N$250,12,FALSE),"")</f>
        <v/>
      </c>
      <c r="K116" s="643" t="str">
        <f>IF(LEN($B116)&gt;0,VLOOKUP($C116,'Saisie CLASSEMENT'!$C$8:$H$252,6,FALSE),"")</f>
        <v/>
      </c>
      <c r="L116" s="644" t="str">
        <f>'Edition Class Dame'!K116</f>
        <v/>
      </c>
    </row>
    <row r="117" spans="1:12" hidden="1">
      <c r="A117" s="201">
        <f t="shared" si="1"/>
        <v>0</v>
      </c>
      <c r="B117" s="640" t="str">
        <f>'Edition Class Dame'!B117</f>
        <v/>
      </c>
      <c r="C117" s="640">
        <f>'Edition Class Dame'!D117</f>
        <v>0</v>
      </c>
      <c r="D117" s="641" t="str">
        <f>IF(LEN($B117)&gt;0,VLOOKUP($C117,Engagés!$C$10:$G$250,4,FALSE),"")</f>
        <v/>
      </c>
      <c r="E117" s="641" t="str">
        <f>IF(LEN($B117)&gt;0,VLOOKUP($C117,Engagés!$C$10:$G$250,5,FALSE),"")</f>
        <v/>
      </c>
      <c r="F117" s="642" t="str">
        <f>IF(LEN($B117)&gt;0,VLOOKUP($C117,Engagés!$C$10:$K$250,6,FALSE),"")</f>
        <v/>
      </c>
      <c r="G117" s="642" t="str">
        <f>IF(LEN($B117)&gt;0,VLOOKUP($C117,Engagés!$C$10:$K$250,7,FALSE),"")</f>
        <v/>
      </c>
      <c r="H117" s="642" t="str">
        <f>IF(LEN($B117)&gt;0,VLOOKUP($C117,Engagés!$C$10:$K$250,8,FALSE),"")</f>
        <v/>
      </c>
      <c r="I117" s="642" t="str">
        <f>IF(LEN($B117)&gt;0,VLOOKUP($C117,Engagés!$C$10:$K$250,9,FALSE),"")</f>
        <v/>
      </c>
      <c r="J117" s="642" t="str">
        <f>IF(LEN($B117)&gt;0,VLOOKUP($C117,Engagés!$C$10:$N$250,12,FALSE),"")</f>
        <v/>
      </c>
      <c r="K117" s="643" t="str">
        <f>IF(LEN($B117)&gt;0,VLOOKUP($C117,'Saisie CLASSEMENT'!$C$8:$H$252,6,FALSE),"")</f>
        <v/>
      </c>
      <c r="L117" s="644" t="str">
        <f>'Edition Class Dame'!K117</f>
        <v/>
      </c>
    </row>
    <row r="118" spans="1:12" hidden="1">
      <c r="A118" s="201">
        <f t="shared" si="1"/>
        <v>0</v>
      </c>
      <c r="B118" s="640" t="str">
        <f>'Edition Class Dame'!B118</f>
        <v/>
      </c>
      <c r="C118" s="640">
        <f>'Edition Class Dame'!D118</f>
        <v>0</v>
      </c>
      <c r="D118" s="641" t="str">
        <f>IF(LEN($B118)&gt;0,VLOOKUP($C118,Engagés!$C$10:$G$250,4,FALSE),"")</f>
        <v/>
      </c>
      <c r="E118" s="641" t="str">
        <f>IF(LEN($B118)&gt;0,VLOOKUP($C118,Engagés!$C$10:$G$250,5,FALSE),"")</f>
        <v/>
      </c>
      <c r="F118" s="642" t="str">
        <f>IF(LEN($B118)&gt;0,VLOOKUP($C118,Engagés!$C$10:$K$250,6,FALSE),"")</f>
        <v/>
      </c>
      <c r="G118" s="642" t="str">
        <f>IF(LEN($B118)&gt;0,VLOOKUP($C118,Engagés!$C$10:$K$250,7,FALSE),"")</f>
        <v/>
      </c>
      <c r="H118" s="642" t="str">
        <f>IF(LEN($B118)&gt;0,VLOOKUP($C118,Engagés!$C$10:$K$250,8,FALSE),"")</f>
        <v/>
      </c>
      <c r="I118" s="642" t="str">
        <f>IF(LEN($B118)&gt;0,VLOOKUP($C118,Engagés!$C$10:$K$250,9,FALSE),"")</f>
        <v/>
      </c>
      <c r="J118" s="642" t="str">
        <f>IF(LEN($B118)&gt;0,VLOOKUP($C118,Engagés!$C$10:$N$250,12,FALSE),"")</f>
        <v/>
      </c>
      <c r="K118" s="643" t="str">
        <f>IF(LEN($B118)&gt;0,VLOOKUP($C118,'Saisie CLASSEMENT'!$C$8:$H$252,6,FALSE),"")</f>
        <v/>
      </c>
      <c r="L118" s="644" t="str">
        <f>'Edition Class Dame'!K118</f>
        <v/>
      </c>
    </row>
    <row r="119" spans="1:12" hidden="1">
      <c r="A119" s="201">
        <f t="shared" si="1"/>
        <v>0</v>
      </c>
      <c r="B119" s="640" t="str">
        <f>'Edition Class Dame'!B119</f>
        <v/>
      </c>
      <c r="C119" s="640">
        <f>'Edition Class Dame'!D119</f>
        <v>0</v>
      </c>
      <c r="D119" s="641" t="str">
        <f>IF(LEN($B119)&gt;0,VLOOKUP($C119,Engagés!$C$10:$G$250,4,FALSE),"")</f>
        <v/>
      </c>
      <c r="E119" s="641" t="str">
        <f>IF(LEN($B119)&gt;0,VLOOKUP($C119,Engagés!$C$10:$G$250,5,FALSE),"")</f>
        <v/>
      </c>
      <c r="F119" s="642" t="str">
        <f>IF(LEN($B119)&gt;0,VLOOKUP($C119,Engagés!$C$10:$K$250,6,FALSE),"")</f>
        <v/>
      </c>
      <c r="G119" s="642" t="str">
        <f>IF(LEN($B119)&gt;0,VLOOKUP($C119,Engagés!$C$10:$K$250,7,FALSE),"")</f>
        <v/>
      </c>
      <c r="H119" s="642" t="str">
        <f>IF(LEN($B119)&gt;0,VLOOKUP($C119,Engagés!$C$10:$K$250,8,FALSE),"")</f>
        <v/>
      </c>
      <c r="I119" s="642" t="str">
        <f>IF(LEN($B119)&gt;0,VLOOKUP($C119,Engagés!$C$10:$K$250,9,FALSE),"")</f>
        <v/>
      </c>
      <c r="J119" s="642" t="str">
        <f>IF(LEN($B119)&gt;0,VLOOKUP($C119,Engagés!$C$10:$N$250,12,FALSE),"")</f>
        <v/>
      </c>
      <c r="K119" s="643" t="str">
        <f>IF(LEN($B119)&gt;0,VLOOKUP($C119,'Saisie CLASSEMENT'!$C$8:$H$252,6,FALSE),"")</f>
        <v/>
      </c>
      <c r="L119" s="644" t="str">
        <f>'Edition Class Dame'!K119</f>
        <v/>
      </c>
    </row>
    <row r="120" spans="1:12" hidden="1">
      <c r="A120" s="201">
        <f t="shared" si="1"/>
        <v>0</v>
      </c>
      <c r="B120" s="640" t="str">
        <f>'Edition Class Dame'!B120</f>
        <v/>
      </c>
      <c r="C120" s="640">
        <f>'Edition Class Dame'!D120</f>
        <v>0</v>
      </c>
      <c r="D120" s="641" t="str">
        <f>IF(LEN($B120)&gt;0,VLOOKUP($C120,Engagés!$C$10:$G$250,4,FALSE),"")</f>
        <v/>
      </c>
      <c r="E120" s="641" t="str">
        <f>IF(LEN($B120)&gt;0,VLOOKUP($C120,Engagés!$C$10:$G$250,5,FALSE),"")</f>
        <v/>
      </c>
      <c r="F120" s="642" t="str">
        <f>IF(LEN($B120)&gt;0,VLOOKUP($C120,Engagés!$C$10:$K$250,6,FALSE),"")</f>
        <v/>
      </c>
      <c r="G120" s="642" t="str">
        <f>IF(LEN($B120)&gt;0,VLOOKUP($C120,Engagés!$C$10:$K$250,7,FALSE),"")</f>
        <v/>
      </c>
      <c r="H120" s="642" t="str">
        <f>IF(LEN($B120)&gt;0,VLOOKUP($C120,Engagés!$C$10:$K$250,8,FALSE),"")</f>
        <v/>
      </c>
      <c r="I120" s="642" t="str">
        <f>IF(LEN($B120)&gt;0,VLOOKUP($C120,Engagés!$C$10:$K$250,9,FALSE),"")</f>
        <v/>
      </c>
      <c r="J120" s="642" t="str">
        <f>IF(LEN($B120)&gt;0,VLOOKUP($C120,Engagés!$C$10:$N$250,12,FALSE),"")</f>
        <v/>
      </c>
      <c r="K120" s="643" t="str">
        <f>IF(LEN($B120)&gt;0,VLOOKUP($C120,'Saisie CLASSEMENT'!$C$8:$H$252,6,FALSE),"")</f>
        <v/>
      </c>
      <c r="L120" s="644" t="str">
        <f>'Edition Class Dame'!K120</f>
        <v/>
      </c>
    </row>
    <row r="121" spans="1:12" hidden="1">
      <c r="A121" s="201">
        <f t="shared" si="1"/>
        <v>0</v>
      </c>
      <c r="B121" s="640" t="str">
        <f>'Edition Class Dame'!B121</f>
        <v/>
      </c>
      <c r="C121" s="640">
        <f>'Edition Class Dame'!D121</f>
        <v>0</v>
      </c>
      <c r="D121" s="641" t="str">
        <f>IF(LEN($B121)&gt;0,VLOOKUP($C121,Engagés!$C$10:$G$250,4,FALSE),"")</f>
        <v/>
      </c>
      <c r="E121" s="641" t="str">
        <f>IF(LEN($B121)&gt;0,VLOOKUP($C121,Engagés!$C$10:$G$250,5,FALSE),"")</f>
        <v/>
      </c>
      <c r="F121" s="642" t="str">
        <f>IF(LEN($B121)&gt;0,VLOOKUP($C121,Engagés!$C$10:$K$250,6,FALSE),"")</f>
        <v/>
      </c>
      <c r="G121" s="642" t="str">
        <f>IF(LEN($B121)&gt;0,VLOOKUP($C121,Engagés!$C$10:$K$250,7,FALSE),"")</f>
        <v/>
      </c>
      <c r="H121" s="642" t="str">
        <f>IF(LEN($B121)&gt;0,VLOOKUP($C121,Engagés!$C$10:$K$250,8,FALSE),"")</f>
        <v/>
      </c>
      <c r="I121" s="642" t="str">
        <f>IF(LEN($B121)&gt;0,VLOOKUP($C121,Engagés!$C$10:$K$250,9,FALSE),"")</f>
        <v/>
      </c>
      <c r="J121" s="642" t="str">
        <f>IF(LEN($B121)&gt;0,VLOOKUP($C121,Engagés!$C$10:$N$250,12,FALSE),"")</f>
        <v/>
      </c>
      <c r="K121" s="643" t="str">
        <f>IF(LEN($B121)&gt;0,VLOOKUP($C121,'Saisie CLASSEMENT'!$C$8:$H$252,6,FALSE),"")</f>
        <v/>
      </c>
      <c r="L121" s="644" t="str">
        <f>'Edition Class Dame'!K121</f>
        <v/>
      </c>
    </row>
    <row r="122" spans="1:12" hidden="1">
      <c r="A122" s="201">
        <f t="shared" si="1"/>
        <v>0</v>
      </c>
      <c r="B122" s="640" t="str">
        <f>'Edition Class Dame'!B122</f>
        <v/>
      </c>
      <c r="C122" s="640">
        <f>'Edition Class Dame'!D122</f>
        <v>0</v>
      </c>
      <c r="D122" s="641" t="str">
        <f>IF(LEN($B122)&gt;0,VLOOKUP($C122,Engagés!$C$10:$G$250,4,FALSE),"")</f>
        <v/>
      </c>
      <c r="E122" s="641" t="str">
        <f>IF(LEN($B122)&gt;0,VLOOKUP($C122,Engagés!$C$10:$G$250,5,FALSE),"")</f>
        <v/>
      </c>
      <c r="F122" s="642" t="str">
        <f>IF(LEN($B122)&gt;0,VLOOKUP($C122,Engagés!$C$10:$K$250,6,FALSE),"")</f>
        <v/>
      </c>
      <c r="G122" s="642" t="str">
        <f>IF(LEN($B122)&gt;0,VLOOKUP($C122,Engagés!$C$10:$K$250,7,FALSE),"")</f>
        <v/>
      </c>
      <c r="H122" s="642" t="str">
        <f>IF(LEN($B122)&gt;0,VLOOKUP($C122,Engagés!$C$10:$K$250,8,FALSE),"")</f>
        <v/>
      </c>
      <c r="I122" s="642" t="str">
        <f>IF(LEN($B122)&gt;0,VLOOKUP($C122,Engagés!$C$10:$K$250,9,FALSE),"")</f>
        <v/>
      </c>
      <c r="J122" s="642" t="str">
        <f>IF(LEN($B122)&gt;0,VLOOKUP($C122,Engagés!$C$10:$N$250,12,FALSE),"")</f>
        <v/>
      </c>
      <c r="K122" s="643" t="str">
        <f>IF(LEN($B122)&gt;0,VLOOKUP($C122,'Saisie CLASSEMENT'!$C$8:$H$252,6,FALSE),"")</f>
        <v/>
      </c>
      <c r="L122" s="644" t="str">
        <f>'Edition Class Dame'!K122</f>
        <v/>
      </c>
    </row>
    <row r="123" spans="1:12" hidden="1">
      <c r="A123" s="201">
        <f t="shared" si="1"/>
        <v>0</v>
      </c>
      <c r="B123" s="640" t="str">
        <f>'Edition Class Dame'!B123</f>
        <v/>
      </c>
      <c r="C123" s="640">
        <f>'Edition Class Dame'!D123</f>
        <v>0</v>
      </c>
      <c r="D123" s="641" t="str">
        <f>IF(LEN($B123)&gt;0,VLOOKUP($C123,Engagés!$C$10:$G$250,4,FALSE),"")</f>
        <v/>
      </c>
      <c r="E123" s="641" t="str">
        <f>IF(LEN($B123)&gt;0,VLOOKUP($C123,Engagés!$C$10:$G$250,5,FALSE),"")</f>
        <v/>
      </c>
      <c r="F123" s="642" t="str">
        <f>IF(LEN($B123)&gt;0,VLOOKUP($C123,Engagés!$C$10:$K$250,6,FALSE),"")</f>
        <v/>
      </c>
      <c r="G123" s="642" t="str">
        <f>IF(LEN($B123)&gt;0,VLOOKUP($C123,Engagés!$C$10:$K$250,7,FALSE),"")</f>
        <v/>
      </c>
      <c r="H123" s="642" t="str">
        <f>IF(LEN($B123)&gt;0,VLOOKUP($C123,Engagés!$C$10:$K$250,8,FALSE),"")</f>
        <v/>
      </c>
      <c r="I123" s="642" t="str">
        <f>IF(LEN($B123)&gt;0,VLOOKUP($C123,Engagés!$C$10:$K$250,9,FALSE),"")</f>
        <v/>
      </c>
      <c r="J123" s="642" t="str">
        <f>IF(LEN($B123)&gt;0,VLOOKUP($C123,Engagés!$C$10:$N$250,12,FALSE),"")</f>
        <v/>
      </c>
      <c r="K123" s="643" t="str">
        <f>IF(LEN($B123)&gt;0,VLOOKUP($C123,'Saisie CLASSEMENT'!$C$8:$H$252,6,FALSE),"")</f>
        <v/>
      </c>
      <c r="L123" s="644" t="str">
        <f>'Edition Class Dame'!K123</f>
        <v/>
      </c>
    </row>
    <row r="124" spans="1:12" hidden="1">
      <c r="A124" s="201">
        <f t="shared" si="1"/>
        <v>0</v>
      </c>
      <c r="B124" s="640" t="str">
        <f>'Edition Class Dame'!B124</f>
        <v/>
      </c>
      <c r="C124" s="640">
        <f>'Edition Class Dame'!D124</f>
        <v>0</v>
      </c>
      <c r="D124" s="641" t="str">
        <f>IF(LEN($B124)&gt;0,VLOOKUP($C124,Engagés!$C$10:$G$250,4,FALSE),"")</f>
        <v/>
      </c>
      <c r="E124" s="641" t="str">
        <f>IF(LEN($B124)&gt;0,VLOOKUP($C124,Engagés!$C$10:$G$250,5,FALSE),"")</f>
        <v/>
      </c>
      <c r="F124" s="642" t="str">
        <f>IF(LEN($B124)&gt;0,VLOOKUP($C124,Engagés!$C$10:$K$250,6,FALSE),"")</f>
        <v/>
      </c>
      <c r="G124" s="642" t="str">
        <f>IF(LEN($B124)&gt;0,VLOOKUP($C124,Engagés!$C$10:$K$250,7,FALSE),"")</f>
        <v/>
      </c>
      <c r="H124" s="642" t="str">
        <f>IF(LEN($B124)&gt;0,VLOOKUP($C124,Engagés!$C$10:$K$250,8,FALSE),"")</f>
        <v/>
      </c>
      <c r="I124" s="642" t="str">
        <f>IF(LEN($B124)&gt;0,VLOOKUP($C124,Engagés!$C$10:$K$250,9,FALSE),"")</f>
        <v/>
      </c>
      <c r="J124" s="642" t="str">
        <f>IF(LEN($B124)&gt;0,VLOOKUP($C124,Engagés!$C$10:$N$250,12,FALSE),"")</f>
        <v/>
      </c>
      <c r="K124" s="643" t="str">
        <f>IF(LEN($B124)&gt;0,VLOOKUP($C124,'Saisie CLASSEMENT'!$C$8:$H$252,6,FALSE),"")</f>
        <v/>
      </c>
      <c r="L124" s="644" t="str">
        <f>'Edition Class Dame'!K124</f>
        <v/>
      </c>
    </row>
    <row r="125" spans="1:12" hidden="1">
      <c r="A125" s="201">
        <f t="shared" si="1"/>
        <v>0</v>
      </c>
      <c r="B125" s="640" t="str">
        <f>'Edition Class Dame'!B125</f>
        <v/>
      </c>
      <c r="C125" s="640">
        <f>'Edition Class Dame'!D125</f>
        <v>0</v>
      </c>
      <c r="D125" s="641" t="str">
        <f>IF(LEN($B125)&gt;0,VLOOKUP($C125,Engagés!$C$10:$G$250,4,FALSE),"")</f>
        <v/>
      </c>
      <c r="E125" s="641" t="str">
        <f>IF(LEN($B125)&gt;0,VLOOKUP($C125,Engagés!$C$10:$G$250,5,FALSE),"")</f>
        <v/>
      </c>
      <c r="F125" s="642" t="str">
        <f>IF(LEN($B125)&gt;0,VLOOKUP($C125,Engagés!$C$10:$K$250,6,FALSE),"")</f>
        <v/>
      </c>
      <c r="G125" s="642" t="str">
        <f>IF(LEN($B125)&gt;0,VLOOKUP($C125,Engagés!$C$10:$K$250,7,FALSE),"")</f>
        <v/>
      </c>
      <c r="H125" s="642" t="str">
        <f>IF(LEN($B125)&gt;0,VLOOKUP($C125,Engagés!$C$10:$K$250,8,FALSE),"")</f>
        <v/>
      </c>
      <c r="I125" s="642" t="str">
        <f>IF(LEN($B125)&gt;0,VLOOKUP($C125,Engagés!$C$10:$K$250,9,FALSE),"")</f>
        <v/>
      </c>
      <c r="J125" s="642" t="str">
        <f>IF(LEN($B125)&gt;0,VLOOKUP($C125,Engagés!$C$10:$N$250,12,FALSE),"")</f>
        <v/>
      </c>
      <c r="K125" s="643" t="str">
        <f>IF(LEN($B125)&gt;0,VLOOKUP($C125,'Saisie CLASSEMENT'!$C$8:$H$252,6,FALSE),"")</f>
        <v/>
      </c>
      <c r="L125" s="644" t="str">
        <f>'Edition Class Dame'!K125</f>
        <v/>
      </c>
    </row>
    <row r="126" spans="1:12" hidden="1">
      <c r="A126" s="201">
        <f t="shared" si="1"/>
        <v>0</v>
      </c>
      <c r="B126" s="640" t="str">
        <f>'Edition Class Dame'!B126</f>
        <v/>
      </c>
      <c r="C126" s="640">
        <f>'Edition Class Dame'!D126</f>
        <v>0</v>
      </c>
      <c r="D126" s="641" t="str">
        <f>IF(LEN($B126)&gt;0,VLOOKUP($C126,Engagés!$C$10:$G$250,4,FALSE),"")</f>
        <v/>
      </c>
      <c r="E126" s="641" t="str">
        <f>IF(LEN($B126)&gt;0,VLOOKUP($C126,Engagés!$C$10:$G$250,5,FALSE),"")</f>
        <v/>
      </c>
      <c r="F126" s="642" t="str">
        <f>IF(LEN($B126)&gt;0,VLOOKUP($C126,Engagés!$C$10:$K$250,6,FALSE),"")</f>
        <v/>
      </c>
      <c r="G126" s="642" t="str">
        <f>IF(LEN($B126)&gt;0,VLOOKUP($C126,Engagés!$C$10:$K$250,7,FALSE),"")</f>
        <v/>
      </c>
      <c r="H126" s="642" t="str">
        <f>IF(LEN($B126)&gt;0,VLOOKUP($C126,Engagés!$C$10:$K$250,8,FALSE),"")</f>
        <v/>
      </c>
      <c r="I126" s="642" t="str">
        <f>IF(LEN($B126)&gt;0,VLOOKUP($C126,Engagés!$C$10:$K$250,9,FALSE),"")</f>
        <v/>
      </c>
      <c r="J126" s="642" t="str">
        <f>IF(LEN($B126)&gt;0,VLOOKUP($C126,Engagés!$C$10:$N$250,12,FALSE),"")</f>
        <v/>
      </c>
      <c r="K126" s="643" t="str">
        <f>IF(LEN($B126)&gt;0,VLOOKUP($C126,'Saisie CLASSEMENT'!$C$8:$H$252,6,FALSE),"")</f>
        <v/>
      </c>
      <c r="L126" s="644" t="str">
        <f>'Edition Class Dame'!K126</f>
        <v/>
      </c>
    </row>
    <row r="127" spans="1:12" hidden="1">
      <c r="A127" s="201">
        <f t="shared" si="1"/>
        <v>0</v>
      </c>
      <c r="B127" s="640" t="str">
        <f>'Edition Class Dame'!B127</f>
        <v/>
      </c>
      <c r="C127" s="640">
        <f>'Edition Class Dame'!D127</f>
        <v>0</v>
      </c>
      <c r="D127" s="641" t="str">
        <f>IF(LEN($B127)&gt;0,VLOOKUP($C127,Engagés!$C$10:$G$250,4,FALSE),"")</f>
        <v/>
      </c>
      <c r="E127" s="641" t="str">
        <f>IF(LEN($B127)&gt;0,VLOOKUP($C127,Engagés!$C$10:$G$250,5,FALSE),"")</f>
        <v/>
      </c>
      <c r="F127" s="642" t="str">
        <f>IF(LEN($B127)&gt;0,VLOOKUP($C127,Engagés!$C$10:$K$250,6,FALSE),"")</f>
        <v/>
      </c>
      <c r="G127" s="642" t="str">
        <f>IF(LEN($B127)&gt;0,VLOOKUP($C127,Engagés!$C$10:$K$250,7,FALSE),"")</f>
        <v/>
      </c>
      <c r="H127" s="642" t="str">
        <f>IF(LEN($B127)&gt;0,VLOOKUP($C127,Engagés!$C$10:$K$250,8,FALSE),"")</f>
        <v/>
      </c>
      <c r="I127" s="642" t="str">
        <f>IF(LEN($B127)&gt;0,VLOOKUP($C127,Engagés!$C$10:$K$250,9,FALSE),"")</f>
        <v/>
      </c>
      <c r="J127" s="642" t="str">
        <f>IF(LEN($B127)&gt;0,VLOOKUP($C127,Engagés!$C$10:$N$250,12,FALSE),"")</f>
        <v/>
      </c>
      <c r="K127" s="643" t="str">
        <f>IF(LEN($B127)&gt;0,VLOOKUP($C127,'Saisie CLASSEMENT'!$C$8:$H$252,6,FALSE),"")</f>
        <v/>
      </c>
      <c r="L127" s="644" t="str">
        <f>'Edition Class Dame'!K127</f>
        <v/>
      </c>
    </row>
    <row r="128" spans="1:12" hidden="1">
      <c r="A128" s="201">
        <f t="shared" si="1"/>
        <v>0</v>
      </c>
      <c r="B128" s="640" t="str">
        <f>'Edition Class Dame'!B128</f>
        <v/>
      </c>
      <c r="C128" s="640">
        <f>'Edition Class Dame'!D128</f>
        <v>0</v>
      </c>
      <c r="D128" s="641" t="str">
        <f>IF(LEN($B128)&gt;0,VLOOKUP($C128,Engagés!$C$10:$G$250,4,FALSE),"")</f>
        <v/>
      </c>
      <c r="E128" s="641" t="str">
        <f>IF(LEN($B128)&gt;0,VLOOKUP($C128,Engagés!$C$10:$G$250,5,FALSE),"")</f>
        <v/>
      </c>
      <c r="F128" s="642" t="str">
        <f>IF(LEN($B128)&gt;0,VLOOKUP($C128,Engagés!$C$10:$K$250,6,FALSE),"")</f>
        <v/>
      </c>
      <c r="G128" s="642" t="str">
        <f>IF(LEN($B128)&gt;0,VLOOKUP($C128,Engagés!$C$10:$K$250,7,FALSE),"")</f>
        <v/>
      </c>
      <c r="H128" s="642" t="str">
        <f>IF(LEN($B128)&gt;0,VLOOKUP($C128,Engagés!$C$10:$K$250,8,FALSE),"")</f>
        <v/>
      </c>
      <c r="I128" s="642" t="str">
        <f>IF(LEN($B128)&gt;0,VLOOKUP($C128,Engagés!$C$10:$K$250,9,FALSE),"")</f>
        <v/>
      </c>
      <c r="J128" s="642" t="str">
        <f>IF(LEN($B128)&gt;0,VLOOKUP($C128,Engagés!$C$10:$N$250,12,FALSE),"")</f>
        <v/>
      </c>
      <c r="K128" s="643" t="str">
        <f>IF(LEN($B128)&gt;0,VLOOKUP($C128,'Saisie CLASSEMENT'!$C$8:$H$252,6,FALSE),"")</f>
        <v/>
      </c>
      <c r="L128" s="644" t="str">
        <f>'Edition Class Dame'!K128</f>
        <v/>
      </c>
    </row>
    <row r="129" spans="1:12" hidden="1">
      <c r="A129" s="201">
        <f t="shared" si="1"/>
        <v>0</v>
      </c>
      <c r="B129" s="640" t="str">
        <f>'Edition Class Dame'!B129</f>
        <v/>
      </c>
      <c r="C129" s="640">
        <f>'Edition Class Dame'!D129</f>
        <v>0</v>
      </c>
      <c r="D129" s="641" t="str">
        <f>IF(LEN($B129)&gt;0,VLOOKUP($C129,Engagés!$C$10:$G$250,4,FALSE),"")</f>
        <v/>
      </c>
      <c r="E129" s="641" t="str">
        <f>IF(LEN($B129)&gt;0,VLOOKUP($C129,Engagés!$C$10:$G$250,5,FALSE),"")</f>
        <v/>
      </c>
      <c r="F129" s="642" t="str">
        <f>IF(LEN($B129)&gt;0,VLOOKUP($C129,Engagés!$C$10:$K$250,6,FALSE),"")</f>
        <v/>
      </c>
      <c r="G129" s="642" t="str">
        <f>IF(LEN($B129)&gt;0,VLOOKUP($C129,Engagés!$C$10:$K$250,7,FALSE),"")</f>
        <v/>
      </c>
      <c r="H129" s="642" t="str">
        <f>IF(LEN($B129)&gt;0,VLOOKUP($C129,Engagés!$C$10:$K$250,8,FALSE),"")</f>
        <v/>
      </c>
      <c r="I129" s="642" t="str">
        <f>IF(LEN($B129)&gt;0,VLOOKUP($C129,Engagés!$C$10:$K$250,9,FALSE),"")</f>
        <v/>
      </c>
      <c r="J129" s="642" t="str">
        <f>IF(LEN($B129)&gt;0,VLOOKUP($C129,Engagés!$C$10:$N$250,12,FALSE),"")</f>
        <v/>
      </c>
      <c r="K129" s="643" t="str">
        <f>IF(LEN($B129)&gt;0,VLOOKUP($C129,'Saisie CLASSEMENT'!$C$8:$H$252,6,FALSE),"")</f>
        <v/>
      </c>
      <c r="L129" s="644" t="str">
        <f>'Edition Class Dame'!K129</f>
        <v/>
      </c>
    </row>
    <row r="130" spans="1:12" hidden="1">
      <c r="A130" s="201">
        <f t="shared" si="1"/>
        <v>0</v>
      </c>
      <c r="B130" s="640" t="str">
        <f>'Edition Class Dame'!B130</f>
        <v/>
      </c>
      <c r="C130" s="640">
        <f>'Edition Class Dame'!D130</f>
        <v>0</v>
      </c>
      <c r="D130" s="641" t="str">
        <f>IF(LEN($B130)&gt;0,VLOOKUP($C130,Engagés!$C$10:$G$250,4,FALSE),"")</f>
        <v/>
      </c>
      <c r="E130" s="641" t="str">
        <f>IF(LEN($B130)&gt;0,VLOOKUP($C130,Engagés!$C$10:$G$250,5,FALSE),"")</f>
        <v/>
      </c>
      <c r="F130" s="642" t="str">
        <f>IF(LEN($B130)&gt;0,VLOOKUP($C130,Engagés!$C$10:$K$250,6,FALSE),"")</f>
        <v/>
      </c>
      <c r="G130" s="642" t="str">
        <f>IF(LEN($B130)&gt;0,VLOOKUP($C130,Engagés!$C$10:$K$250,7,FALSE),"")</f>
        <v/>
      </c>
      <c r="H130" s="642" t="str">
        <f>IF(LEN($B130)&gt;0,VLOOKUP($C130,Engagés!$C$10:$K$250,8,FALSE),"")</f>
        <v/>
      </c>
      <c r="I130" s="642" t="str">
        <f>IF(LEN($B130)&gt;0,VLOOKUP($C130,Engagés!$C$10:$K$250,9,FALSE),"")</f>
        <v/>
      </c>
      <c r="J130" s="642" t="str">
        <f>IF(LEN($B130)&gt;0,VLOOKUP($C130,Engagés!$C$10:$N$250,12,FALSE),"")</f>
        <v/>
      </c>
      <c r="K130" s="643" t="str">
        <f>IF(LEN($B130)&gt;0,VLOOKUP($C130,'Saisie CLASSEMENT'!$C$8:$H$252,6,FALSE),"")</f>
        <v/>
      </c>
      <c r="L130" s="644" t="str">
        <f>'Edition Class Dame'!K130</f>
        <v/>
      </c>
    </row>
    <row r="131" spans="1:12" hidden="1">
      <c r="A131" s="201">
        <f t="shared" si="1"/>
        <v>0</v>
      </c>
      <c r="B131" s="640" t="str">
        <f>'Edition Class Dame'!B131</f>
        <v/>
      </c>
      <c r="C131" s="640">
        <f>'Edition Class Dame'!D131</f>
        <v>0</v>
      </c>
      <c r="D131" s="641" t="str">
        <f>IF(LEN($B131)&gt;0,VLOOKUP($C131,Engagés!$C$10:$G$250,4,FALSE),"")</f>
        <v/>
      </c>
      <c r="E131" s="641" t="str">
        <f>IF(LEN($B131)&gt;0,VLOOKUP($C131,Engagés!$C$10:$G$250,5,FALSE),"")</f>
        <v/>
      </c>
      <c r="F131" s="642" t="str">
        <f>IF(LEN($B131)&gt;0,VLOOKUP($C131,Engagés!$C$10:$K$250,6,FALSE),"")</f>
        <v/>
      </c>
      <c r="G131" s="642" t="str">
        <f>IF(LEN($B131)&gt;0,VLOOKUP($C131,Engagés!$C$10:$K$250,7,FALSE),"")</f>
        <v/>
      </c>
      <c r="H131" s="642" t="str">
        <f>IF(LEN($B131)&gt;0,VLOOKUP($C131,Engagés!$C$10:$K$250,8,FALSE),"")</f>
        <v/>
      </c>
      <c r="I131" s="642" t="str">
        <f>IF(LEN($B131)&gt;0,VLOOKUP($C131,Engagés!$C$10:$K$250,9,FALSE),"")</f>
        <v/>
      </c>
      <c r="J131" s="642" t="str">
        <f>IF(LEN($B131)&gt;0,VLOOKUP($C131,Engagés!$C$10:$N$250,12,FALSE),"")</f>
        <v/>
      </c>
      <c r="K131" s="643" t="str">
        <f>IF(LEN($B131)&gt;0,VLOOKUP($C131,'Saisie CLASSEMENT'!$C$8:$H$252,6,FALSE),"")</f>
        <v/>
      </c>
      <c r="L131" s="644" t="str">
        <f>'Edition Class Dame'!K131</f>
        <v/>
      </c>
    </row>
    <row r="132" spans="1:12" hidden="1">
      <c r="A132" s="201">
        <f t="shared" si="1"/>
        <v>0</v>
      </c>
      <c r="B132" s="640" t="str">
        <f>'Edition Class Dame'!B132</f>
        <v/>
      </c>
      <c r="C132" s="640">
        <f>'Edition Class Dame'!D132</f>
        <v>0</v>
      </c>
      <c r="D132" s="641" t="str">
        <f>IF(LEN($B132)&gt;0,VLOOKUP($C132,Engagés!$C$10:$G$250,4,FALSE),"")</f>
        <v/>
      </c>
      <c r="E132" s="641" t="str">
        <f>IF(LEN($B132)&gt;0,VLOOKUP($C132,Engagés!$C$10:$G$250,5,FALSE),"")</f>
        <v/>
      </c>
      <c r="F132" s="642" t="str">
        <f>IF(LEN($B132)&gt;0,VLOOKUP($C132,Engagés!$C$10:$K$250,6,FALSE),"")</f>
        <v/>
      </c>
      <c r="G132" s="642" t="str">
        <f>IF(LEN($B132)&gt;0,VLOOKUP($C132,Engagés!$C$10:$K$250,7,FALSE),"")</f>
        <v/>
      </c>
      <c r="H132" s="642" t="str">
        <f>IF(LEN($B132)&gt;0,VLOOKUP($C132,Engagés!$C$10:$K$250,8,FALSE),"")</f>
        <v/>
      </c>
      <c r="I132" s="642" t="str">
        <f>IF(LEN($B132)&gt;0,VLOOKUP($C132,Engagés!$C$10:$K$250,9,FALSE),"")</f>
        <v/>
      </c>
      <c r="J132" s="642" t="str">
        <f>IF(LEN($B132)&gt;0,VLOOKUP($C132,Engagés!$C$10:$N$250,12,FALSE),"")</f>
        <v/>
      </c>
      <c r="K132" s="643" t="str">
        <f>IF(LEN($B132)&gt;0,VLOOKUP($C132,'Saisie CLASSEMENT'!$C$8:$H$252,6,FALSE),"")</f>
        <v/>
      </c>
      <c r="L132" s="644" t="str">
        <f>'Edition Class Dame'!K132</f>
        <v/>
      </c>
    </row>
    <row r="133" spans="1:12" hidden="1">
      <c r="A133" s="201">
        <f t="shared" si="1"/>
        <v>0</v>
      </c>
      <c r="B133" s="640" t="str">
        <f>'Edition Class Dame'!B133</f>
        <v/>
      </c>
      <c r="C133" s="640">
        <f>'Edition Class Dame'!D133</f>
        <v>0</v>
      </c>
      <c r="D133" s="641" t="str">
        <f>IF(LEN($B133)&gt;0,VLOOKUP($C133,Engagés!$C$10:$G$250,4,FALSE),"")</f>
        <v/>
      </c>
      <c r="E133" s="641" t="str">
        <f>IF(LEN($B133)&gt;0,VLOOKUP($C133,Engagés!$C$10:$G$250,5,FALSE),"")</f>
        <v/>
      </c>
      <c r="F133" s="642" t="str">
        <f>IF(LEN($B133)&gt;0,VLOOKUP($C133,Engagés!$C$10:$K$250,6,FALSE),"")</f>
        <v/>
      </c>
      <c r="G133" s="642" t="str">
        <f>IF(LEN($B133)&gt;0,VLOOKUP($C133,Engagés!$C$10:$K$250,7,FALSE),"")</f>
        <v/>
      </c>
      <c r="H133" s="642" t="str">
        <f>IF(LEN($B133)&gt;0,VLOOKUP($C133,Engagés!$C$10:$K$250,8,FALSE),"")</f>
        <v/>
      </c>
      <c r="I133" s="642" t="str">
        <f>IF(LEN($B133)&gt;0,VLOOKUP($C133,Engagés!$C$10:$K$250,9,FALSE),"")</f>
        <v/>
      </c>
      <c r="J133" s="642" t="str">
        <f>IF(LEN($B133)&gt;0,VLOOKUP($C133,Engagés!$C$10:$N$250,12,FALSE),"")</f>
        <v/>
      </c>
      <c r="K133" s="643" t="str">
        <f>IF(LEN($B133)&gt;0,VLOOKUP($C133,'Saisie CLASSEMENT'!$C$8:$H$252,6,FALSE),"")</f>
        <v/>
      </c>
      <c r="L133" s="644" t="str">
        <f>'Edition Class Dame'!K133</f>
        <v/>
      </c>
    </row>
    <row r="134" spans="1:12" hidden="1">
      <c r="A134" s="201">
        <f t="shared" si="1"/>
        <v>0</v>
      </c>
      <c r="B134" s="640" t="str">
        <f>'Edition Class Dame'!B134</f>
        <v/>
      </c>
      <c r="C134" s="640">
        <f>'Edition Class Dame'!D134</f>
        <v>0</v>
      </c>
      <c r="D134" s="641" t="str">
        <f>IF(LEN($B134)&gt;0,VLOOKUP($C134,Engagés!$C$10:$G$250,4,FALSE),"")</f>
        <v/>
      </c>
      <c r="E134" s="641" t="str">
        <f>IF(LEN($B134)&gt;0,VLOOKUP($C134,Engagés!$C$10:$G$250,5,FALSE),"")</f>
        <v/>
      </c>
      <c r="F134" s="642" t="str">
        <f>IF(LEN($B134)&gt;0,VLOOKUP($C134,Engagés!$C$10:$K$250,6,FALSE),"")</f>
        <v/>
      </c>
      <c r="G134" s="642" t="str">
        <f>IF(LEN($B134)&gt;0,VLOOKUP($C134,Engagés!$C$10:$K$250,7,FALSE),"")</f>
        <v/>
      </c>
      <c r="H134" s="642" t="str">
        <f>IF(LEN($B134)&gt;0,VLOOKUP($C134,Engagés!$C$10:$K$250,8,FALSE),"")</f>
        <v/>
      </c>
      <c r="I134" s="642" t="str">
        <f>IF(LEN($B134)&gt;0,VLOOKUP($C134,Engagés!$C$10:$K$250,9,FALSE),"")</f>
        <v/>
      </c>
      <c r="J134" s="642" t="str">
        <f>IF(LEN($B134)&gt;0,VLOOKUP($C134,Engagés!$C$10:$N$250,12,FALSE),"")</f>
        <v/>
      </c>
      <c r="K134" s="643" t="str">
        <f>IF(LEN($B134)&gt;0,VLOOKUP($C134,'Saisie CLASSEMENT'!$C$8:$H$252,6,FALSE),"")</f>
        <v/>
      </c>
      <c r="L134" s="644" t="str">
        <f>'Edition Class Dame'!K134</f>
        <v/>
      </c>
    </row>
    <row r="135" spans="1:12" hidden="1">
      <c r="A135" s="201">
        <f t="shared" ref="A135:A198" si="2">IF(LEN(B135)&gt;0,1,0)</f>
        <v>0</v>
      </c>
      <c r="B135" s="640" t="str">
        <f>'Edition Class Dame'!B135</f>
        <v/>
      </c>
      <c r="C135" s="640">
        <f>'Edition Class Dame'!D135</f>
        <v>0</v>
      </c>
      <c r="D135" s="641" t="str">
        <f>IF(LEN($B135)&gt;0,VLOOKUP($C135,Engagés!$C$10:$G$250,4,FALSE),"")</f>
        <v/>
      </c>
      <c r="E135" s="641" t="str">
        <f>IF(LEN($B135)&gt;0,VLOOKUP($C135,Engagés!$C$10:$G$250,5,FALSE),"")</f>
        <v/>
      </c>
      <c r="F135" s="642" t="str">
        <f>IF(LEN($B135)&gt;0,VLOOKUP($C135,Engagés!$C$10:$K$250,6,FALSE),"")</f>
        <v/>
      </c>
      <c r="G135" s="642" t="str">
        <f>IF(LEN($B135)&gt;0,VLOOKUP($C135,Engagés!$C$10:$K$250,7,FALSE),"")</f>
        <v/>
      </c>
      <c r="H135" s="642" t="str">
        <f>IF(LEN($B135)&gt;0,VLOOKUP($C135,Engagés!$C$10:$K$250,8,FALSE),"")</f>
        <v/>
      </c>
      <c r="I135" s="642" t="str">
        <f>IF(LEN($B135)&gt;0,VLOOKUP($C135,Engagés!$C$10:$K$250,9,FALSE),"")</f>
        <v/>
      </c>
      <c r="J135" s="642" t="str">
        <f>IF(LEN($B135)&gt;0,VLOOKUP($C135,Engagés!$C$10:$N$250,12,FALSE),"")</f>
        <v/>
      </c>
      <c r="K135" s="643" t="str">
        <f>IF(LEN($B135)&gt;0,VLOOKUP($C135,'Saisie CLASSEMENT'!$C$8:$H$252,6,FALSE),"")</f>
        <v/>
      </c>
      <c r="L135" s="644" t="str">
        <f>'Edition Class Dame'!K135</f>
        <v/>
      </c>
    </row>
    <row r="136" spans="1:12" hidden="1">
      <c r="A136" s="201">
        <f t="shared" si="2"/>
        <v>0</v>
      </c>
      <c r="B136" s="640" t="str">
        <f>'Edition Class Dame'!B136</f>
        <v/>
      </c>
      <c r="C136" s="640">
        <f>'Edition Class Dame'!D136</f>
        <v>0</v>
      </c>
      <c r="D136" s="641" t="str">
        <f>IF(LEN($B136)&gt;0,VLOOKUP($C136,Engagés!$C$10:$G$250,4,FALSE),"")</f>
        <v/>
      </c>
      <c r="E136" s="641" t="str">
        <f>IF(LEN($B136)&gt;0,VLOOKUP($C136,Engagés!$C$10:$G$250,5,FALSE),"")</f>
        <v/>
      </c>
      <c r="F136" s="642" t="str">
        <f>IF(LEN($B136)&gt;0,VLOOKUP($C136,Engagés!$C$10:$K$250,6,FALSE),"")</f>
        <v/>
      </c>
      <c r="G136" s="642" t="str">
        <f>IF(LEN($B136)&gt;0,VLOOKUP($C136,Engagés!$C$10:$K$250,7,FALSE),"")</f>
        <v/>
      </c>
      <c r="H136" s="642" t="str">
        <f>IF(LEN($B136)&gt;0,VLOOKUP($C136,Engagés!$C$10:$K$250,8,FALSE),"")</f>
        <v/>
      </c>
      <c r="I136" s="642" t="str">
        <f>IF(LEN($B136)&gt;0,VLOOKUP($C136,Engagés!$C$10:$K$250,9,FALSE),"")</f>
        <v/>
      </c>
      <c r="J136" s="642" t="str">
        <f>IF(LEN($B136)&gt;0,VLOOKUP($C136,Engagés!$C$10:$N$250,12,FALSE),"")</f>
        <v/>
      </c>
      <c r="K136" s="643" t="str">
        <f>IF(LEN($B136)&gt;0,VLOOKUP($C136,'Saisie CLASSEMENT'!$C$8:$H$252,6,FALSE),"")</f>
        <v/>
      </c>
      <c r="L136" s="644" t="str">
        <f>'Edition Class Dame'!K136</f>
        <v/>
      </c>
    </row>
    <row r="137" spans="1:12" hidden="1">
      <c r="A137" s="201">
        <f t="shared" si="2"/>
        <v>0</v>
      </c>
      <c r="B137" s="640" t="str">
        <f>'Edition Class Dame'!B137</f>
        <v/>
      </c>
      <c r="C137" s="640">
        <f>'Edition Class Dame'!D137</f>
        <v>0</v>
      </c>
      <c r="D137" s="641" t="str">
        <f>IF(LEN($B137)&gt;0,VLOOKUP($C137,Engagés!$C$10:$G$250,4,FALSE),"")</f>
        <v/>
      </c>
      <c r="E137" s="641" t="str">
        <f>IF(LEN($B137)&gt;0,VLOOKUP($C137,Engagés!$C$10:$G$250,5,FALSE),"")</f>
        <v/>
      </c>
      <c r="F137" s="642" t="str">
        <f>IF(LEN($B137)&gt;0,VLOOKUP($C137,Engagés!$C$10:$K$250,6,FALSE),"")</f>
        <v/>
      </c>
      <c r="G137" s="642" t="str">
        <f>IF(LEN($B137)&gt;0,VLOOKUP($C137,Engagés!$C$10:$K$250,7,FALSE),"")</f>
        <v/>
      </c>
      <c r="H137" s="642" t="str">
        <f>IF(LEN($B137)&gt;0,VLOOKUP($C137,Engagés!$C$10:$K$250,8,FALSE),"")</f>
        <v/>
      </c>
      <c r="I137" s="642" t="str">
        <f>IF(LEN($B137)&gt;0,VLOOKUP($C137,Engagés!$C$10:$K$250,9,FALSE),"")</f>
        <v/>
      </c>
      <c r="J137" s="642" t="str">
        <f>IF(LEN($B137)&gt;0,VLOOKUP($C137,Engagés!$C$10:$N$250,12,FALSE),"")</f>
        <v/>
      </c>
      <c r="K137" s="643" t="str">
        <f>IF(LEN($B137)&gt;0,VLOOKUP($C137,'Saisie CLASSEMENT'!$C$8:$H$252,6,FALSE),"")</f>
        <v/>
      </c>
      <c r="L137" s="644" t="str">
        <f>'Edition Class Dame'!K137</f>
        <v/>
      </c>
    </row>
    <row r="138" spans="1:12" hidden="1">
      <c r="A138" s="201">
        <f t="shared" si="2"/>
        <v>0</v>
      </c>
      <c r="B138" s="640" t="str">
        <f>'Edition Class Dame'!B138</f>
        <v/>
      </c>
      <c r="C138" s="640">
        <f>'Edition Class Dame'!D138</f>
        <v>0</v>
      </c>
      <c r="D138" s="641" t="str">
        <f>IF(LEN($B138)&gt;0,VLOOKUP($C138,Engagés!$C$10:$G$250,4,FALSE),"")</f>
        <v/>
      </c>
      <c r="E138" s="641" t="str">
        <f>IF(LEN($B138)&gt;0,VLOOKUP($C138,Engagés!$C$10:$G$250,5,FALSE),"")</f>
        <v/>
      </c>
      <c r="F138" s="642" t="str">
        <f>IF(LEN($B138)&gt;0,VLOOKUP($C138,Engagés!$C$10:$K$250,6,FALSE),"")</f>
        <v/>
      </c>
      <c r="G138" s="642" t="str">
        <f>IF(LEN($B138)&gt;0,VLOOKUP($C138,Engagés!$C$10:$K$250,7,FALSE),"")</f>
        <v/>
      </c>
      <c r="H138" s="642" t="str">
        <f>IF(LEN($B138)&gt;0,VLOOKUP($C138,Engagés!$C$10:$K$250,8,FALSE),"")</f>
        <v/>
      </c>
      <c r="I138" s="642" t="str">
        <f>IF(LEN($B138)&gt;0,VLOOKUP($C138,Engagés!$C$10:$K$250,9,FALSE),"")</f>
        <v/>
      </c>
      <c r="J138" s="642" t="str">
        <f>IF(LEN($B138)&gt;0,VLOOKUP($C138,Engagés!$C$10:$N$250,12,FALSE),"")</f>
        <v/>
      </c>
      <c r="K138" s="643" t="str">
        <f>IF(LEN($B138)&gt;0,VLOOKUP($C138,'Saisie CLASSEMENT'!$C$8:$H$252,6,FALSE),"")</f>
        <v/>
      </c>
      <c r="L138" s="644" t="str">
        <f>'Edition Class Dame'!K138</f>
        <v/>
      </c>
    </row>
    <row r="139" spans="1:12" hidden="1">
      <c r="A139" s="201">
        <f t="shared" si="2"/>
        <v>0</v>
      </c>
      <c r="B139" s="640" t="str">
        <f>'Edition Class Dame'!B139</f>
        <v/>
      </c>
      <c r="C139" s="640">
        <f>'Edition Class Dame'!D139</f>
        <v>0</v>
      </c>
      <c r="D139" s="641" t="str">
        <f>IF(LEN($B139)&gt;0,VLOOKUP($C139,Engagés!$C$10:$G$250,4,FALSE),"")</f>
        <v/>
      </c>
      <c r="E139" s="641" t="str">
        <f>IF(LEN($B139)&gt;0,VLOOKUP($C139,Engagés!$C$10:$G$250,5,FALSE),"")</f>
        <v/>
      </c>
      <c r="F139" s="642" t="str">
        <f>IF(LEN($B139)&gt;0,VLOOKUP($C139,Engagés!$C$10:$K$250,6,FALSE),"")</f>
        <v/>
      </c>
      <c r="G139" s="642" t="str">
        <f>IF(LEN($B139)&gt;0,VLOOKUP($C139,Engagés!$C$10:$K$250,7,FALSE),"")</f>
        <v/>
      </c>
      <c r="H139" s="642" t="str">
        <f>IF(LEN($B139)&gt;0,VLOOKUP($C139,Engagés!$C$10:$K$250,8,FALSE),"")</f>
        <v/>
      </c>
      <c r="I139" s="642" t="str">
        <f>IF(LEN($B139)&gt;0,VLOOKUP($C139,Engagés!$C$10:$K$250,9,FALSE),"")</f>
        <v/>
      </c>
      <c r="J139" s="642" t="str">
        <f>IF(LEN($B139)&gt;0,VLOOKUP($C139,Engagés!$C$10:$N$250,12,FALSE),"")</f>
        <v/>
      </c>
      <c r="K139" s="643" t="str">
        <f>IF(LEN($B139)&gt;0,VLOOKUP($C139,'Saisie CLASSEMENT'!$C$8:$H$252,6,FALSE),"")</f>
        <v/>
      </c>
      <c r="L139" s="644" t="str">
        <f>'Edition Class Dame'!K139</f>
        <v/>
      </c>
    </row>
    <row r="140" spans="1:12" hidden="1">
      <c r="A140" s="201">
        <f t="shared" si="2"/>
        <v>0</v>
      </c>
      <c r="B140" s="640" t="str">
        <f>'Edition Class Dame'!B140</f>
        <v/>
      </c>
      <c r="C140" s="640">
        <f>'Edition Class Dame'!D140</f>
        <v>0</v>
      </c>
      <c r="D140" s="641" t="str">
        <f>IF(LEN($B140)&gt;0,VLOOKUP($C140,Engagés!$C$10:$G$250,4,FALSE),"")</f>
        <v/>
      </c>
      <c r="E140" s="641" t="str">
        <f>IF(LEN($B140)&gt;0,VLOOKUP($C140,Engagés!$C$10:$G$250,5,FALSE),"")</f>
        <v/>
      </c>
      <c r="F140" s="642" t="str">
        <f>IF(LEN($B140)&gt;0,VLOOKUP($C140,Engagés!$C$10:$K$250,6,FALSE),"")</f>
        <v/>
      </c>
      <c r="G140" s="642" t="str">
        <f>IF(LEN($B140)&gt;0,VLOOKUP($C140,Engagés!$C$10:$K$250,7,FALSE),"")</f>
        <v/>
      </c>
      <c r="H140" s="642" t="str">
        <f>IF(LEN($B140)&gt;0,VLOOKUP($C140,Engagés!$C$10:$K$250,8,FALSE),"")</f>
        <v/>
      </c>
      <c r="I140" s="642" t="str">
        <f>IF(LEN($B140)&gt;0,VLOOKUP($C140,Engagés!$C$10:$K$250,9,FALSE),"")</f>
        <v/>
      </c>
      <c r="J140" s="642" t="str">
        <f>IF(LEN($B140)&gt;0,VLOOKUP($C140,Engagés!$C$10:$N$250,12,FALSE),"")</f>
        <v/>
      </c>
      <c r="K140" s="643" t="str">
        <f>IF(LEN($B140)&gt;0,VLOOKUP($C140,'Saisie CLASSEMENT'!$C$8:$H$252,6,FALSE),"")</f>
        <v/>
      </c>
      <c r="L140" s="644" t="str">
        <f>'Edition Class Dame'!K140</f>
        <v/>
      </c>
    </row>
    <row r="141" spans="1:12" hidden="1">
      <c r="A141" s="201">
        <f t="shared" si="2"/>
        <v>0</v>
      </c>
      <c r="B141" s="640" t="str">
        <f>'Edition Class Dame'!B141</f>
        <v/>
      </c>
      <c r="C141" s="640">
        <f>'Edition Class Dame'!D141</f>
        <v>0</v>
      </c>
      <c r="D141" s="641" t="str">
        <f>IF(LEN($B141)&gt;0,VLOOKUP($C141,Engagés!$C$10:$G$250,4,FALSE),"")</f>
        <v/>
      </c>
      <c r="E141" s="641" t="str">
        <f>IF(LEN($B141)&gt;0,VLOOKUP($C141,Engagés!$C$10:$G$250,5,FALSE),"")</f>
        <v/>
      </c>
      <c r="F141" s="642" t="str">
        <f>IF(LEN($B141)&gt;0,VLOOKUP($C141,Engagés!$C$10:$K$250,6,FALSE),"")</f>
        <v/>
      </c>
      <c r="G141" s="642" t="str">
        <f>IF(LEN($B141)&gt;0,VLOOKUP($C141,Engagés!$C$10:$K$250,7,FALSE),"")</f>
        <v/>
      </c>
      <c r="H141" s="642" t="str">
        <f>IF(LEN($B141)&gt;0,VLOOKUP($C141,Engagés!$C$10:$K$250,8,FALSE),"")</f>
        <v/>
      </c>
      <c r="I141" s="642" t="str">
        <f>IF(LEN($B141)&gt;0,VLOOKUP($C141,Engagés!$C$10:$K$250,9,FALSE),"")</f>
        <v/>
      </c>
      <c r="J141" s="642" t="str">
        <f>IF(LEN($B141)&gt;0,VLOOKUP($C141,Engagés!$C$10:$N$250,12,FALSE),"")</f>
        <v/>
      </c>
      <c r="K141" s="643" t="str">
        <f>IF(LEN($B141)&gt;0,VLOOKUP($C141,'Saisie CLASSEMENT'!$C$8:$H$252,6,FALSE),"")</f>
        <v/>
      </c>
      <c r="L141" s="644" t="str">
        <f>'Edition Class Dame'!K141</f>
        <v/>
      </c>
    </row>
    <row r="142" spans="1:12" hidden="1">
      <c r="A142" s="201">
        <f t="shared" si="2"/>
        <v>0</v>
      </c>
      <c r="B142" s="640" t="str">
        <f>'Edition Class Dame'!B142</f>
        <v/>
      </c>
      <c r="C142" s="640">
        <f>'Edition Class Dame'!D142</f>
        <v>0</v>
      </c>
      <c r="D142" s="641" t="str">
        <f>IF(LEN($B142)&gt;0,VLOOKUP($C142,Engagés!$C$10:$G$250,4,FALSE),"")</f>
        <v/>
      </c>
      <c r="E142" s="641" t="str">
        <f>IF(LEN($B142)&gt;0,VLOOKUP($C142,Engagés!$C$10:$G$250,5,FALSE),"")</f>
        <v/>
      </c>
      <c r="F142" s="642" t="str">
        <f>IF(LEN($B142)&gt;0,VLOOKUP($C142,Engagés!$C$10:$K$250,6,FALSE),"")</f>
        <v/>
      </c>
      <c r="G142" s="642" t="str">
        <f>IF(LEN($B142)&gt;0,VLOOKUP($C142,Engagés!$C$10:$K$250,7,FALSE),"")</f>
        <v/>
      </c>
      <c r="H142" s="642" t="str">
        <f>IF(LEN($B142)&gt;0,VLOOKUP($C142,Engagés!$C$10:$K$250,8,FALSE),"")</f>
        <v/>
      </c>
      <c r="I142" s="642" t="str">
        <f>IF(LEN($B142)&gt;0,VLOOKUP($C142,Engagés!$C$10:$K$250,9,FALSE),"")</f>
        <v/>
      </c>
      <c r="J142" s="642" t="str">
        <f>IF(LEN($B142)&gt;0,VLOOKUP($C142,Engagés!$C$10:$N$250,12,FALSE),"")</f>
        <v/>
      </c>
      <c r="K142" s="643" t="str">
        <f>IF(LEN($B142)&gt;0,VLOOKUP($C142,'Saisie CLASSEMENT'!$C$8:$H$252,6,FALSE),"")</f>
        <v/>
      </c>
      <c r="L142" s="644" t="str">
        <f>'Edition Class Dame'!K142</f>
        <v/>
      </c>
    </row>
    <row r="143" spans="1:12" hidden="1">
      <c r="A143" s="201">
        <f t="shared" si="2"/>
        <v>0</v>
      </c>
      <c r="B143" s="640" t="str">
        <f>'Edition Class Dame'!B143</f>
        <v/>
      </c>
      <c r="C143" s="640">
        <f>'Edition Class Dame'!D143</f>
        <v>0</v>
      </c>
      <c r="D143" s="641" t="str">
        <f>IF(LEN($B143)&gt;0,VLOOKUP($C143,Engagés!$C$10:$G$250,4,FALSE),"")</f>
        <v/>
      </c>
      <c r="E143" s="641" t="str">
        <f>IF(LEN($B143)&gt;0,VLOOKUP($C143,Engagés!$C$10:$G$250,5,FALSE),"")</f>
        <v/>
      </c>
      <c r="F143" s="642" t="str">
        <f>IF(LEN($B143)&gt;0,VLOOKUP($C143,Engagés!$C$10:$K$250,6,FALSE),"")</f>
        <v/>
      </c>
      <c r="G143" s="642" t="str">
        <f>IF(LEN($B143)&gt;0,VLOOKUP($C143,Engagés!$C$10:$K$250,7,FALSE),"")</f>
        <v/>
      </c>
      <c r="H143" s="642" t="str">
        <f>IF(LEN($B143)&gt;0,VLOOKUP($C143,Engagés!$C$10:$K$250,8,FALSE),"")</f>
        <v/>
      </c>
      <c r="I143" s="642" t="str">
        <f>IF(LEN($B143)&gt;0,VLOOKUP($C143,Engagés!$C$10:$K$250,9,FALSE),"")</f>
        <v/>
      </c>
      <c r="J143" s="642" t="str">
        <f>IF(LEN($B143)&gt;0,VLOOKUP($C143,Engagés!$C$10:$N$250,12,FALSE),"")</f>
        <v/>
      </c>
      <c r="K143" s="643" t="str">
        <f>IF(LEN($B143)&gt;0,VLOOKUP($C143,'Saisie CLASSEMENT'!$C$8:$H$252,6,FALSE),"")</f>
        <v/>
      </c>
      <c r="L143" s="644" t="str">
        <f>'Edition Class Dame'!K143</f>
        <v/>
      </c>
    </row>
    <row r="144" spans="1:12" hidden="1">
      <c r="A144" s="201">
        <f t="shared" si="2"/>
        <v>0</v>
      </c>
      <c r="B144" s="640" t="str">
        <f>'Edition Class Dame'!B144</f>
        <v/>
      </c>
      <c r="C144" s="640">
        <f>'Edition Class Dame'!D144</f>
        <v>0</v>
      </c>
      <c r="D144" s="641" t="str">
        <f>IF(LEN($B144)&gt;0,VLOOKUP($C144,Engagés!$C$10:$G$250,4,FALSE),"")</f>
        <v/>
      </c>
      <c r="E144" s="641" t="str">
        <f>IF(LEN($B144)&gt;0,VLOOKUP($C144,Engagés!$C$10:$G$250,5,FALSE),"")</f>
        <v/>
      </c>
      <c r="F144" s="642" t="str">
        <f>IF(LEN($B144)&gt;0,VLOOKUP($C144,Engagés!$C$10:$K$250,6,FALSE),"")</f>
        <v/>
      </c>
      <c r="G144" s="642" t="str">
        <f>IF(LEN($B144)&gt;0,VLOOKUP($C144,Engagés!$C$10:$K$250,7,FALSE),"")</f>
        <v/>
      </c>
      <c r="H144" s="642" t="str">
        <f>IF(LEN($B144)&gt;0,VLOOKUP($C144,Engagés!$C$10:$K$250,8,FALSE),"")</f>
        <v/>
      </c>
      <c r="I144" s="642" t="str">
        <f>IF(LEN($B144)&gt;0,VLOOKUP($C144,Engagés!$C$10:$K$250,9,FALSE),"")</f>
        <v/>
      </c>
      <c r="J144" s="642" t="str">
        <f>IF(LEN($B144)&gt;0,VLOOKUP($C144,Engagés!$C$10:$N$250,12,FALSE),"")</f>
        <v/>
      </c>
      <c r="K144" s="643" t="str">
        <f>IF(LEN($B144)&gt;0,VLOOKUP($C144,'Saisie CLASSEMENT'!$C$8:$H$252,6,FALSE),"")</f>
        <v/>
      </c>
      <c r="L144" s="644" t="str">
        <f>'Edition Class Dame'!K144</f>
        <v/>
      </c>
    </row>
    <row r="145" spans="1:12" hidden="1">
      <c r="A145" s="201">
        <f t="shared" si="2"/>
        <v>0</v>
      </c>
      <c r="B145" s="640" t="str">
        <f>'Edition Class Dame'!B145</f>
        <v/>
      </c>
      <c r="C145" s="640">
        <f>'Edition Class Dame'!D145</f>
        <v>0</v>
      </c>
      <c r="D145" s="641" t="str">
        <f>IF(LEN($B145)&gt;0,VLOOKUP($C145,Engagés!$C$10:$G$250,4,FALSE),"")</f>
        <v/>
      </c>
      <c r="E145" s="641" t="str">
        <f>IF(LEN($B145)&gt;0,VLOOKUP($C145,Engagés!$C$10:$G$250,5,FALSE),"")</f>
        <v/>
      </c>
      <c r="F145" s="642" t="str">
        <f>IF(LEN($B145)&gt;0,VLOOKUP($C145,Engagés!$C$10:$K$250,6,FALSE),"")</f>
        <v/>
      </c>
      <c r="G145" s="642" t="str">
        <f>IF(LEN($B145)&gt;0,VLOOKUP($C145,Engagés!$C$10:$K$250,7,FALSE),"")</f>
        <v/>
      </c>
      <c r="H145" s="642" t="str">
        <f>IF(LEN($B145)&gt;0,VLOOKUP($C145,Engagés!$C$10:$K$250,8,FALSE),"")</f>
        <v/>
      </c>
      <c r="I145" s="642" t="str">
        <f>IF(LEN($B145)&gt;0,VLOOKUP($C145,Engagés!$C$10:$K$250,9,FALSE),"")</f>
        <v/>
      </c>
      <c r="J145" s="642" t="str">
        <f>IF(LEN($B145)&gt;0,VLOOKUP($C145,Engagés!$C$10:$N$250,12,FALSE),"")</f>
        <v/>
      </c>
      <c r="K145" s="643" t="str">
        <f>IF(LEN($B145)&gt;0,VLOOKUP($C145,'Saisie CLASSEMENT'!$C$8:$H$252,6,FALSE),"")</f>
        <v/>
      </c>
      <c r="L145" s="644" t="str">
        <f>'Edition Class Dame'!K145</f>
        <v/>
      </c>
    </row>
    <row r="146" spans="1:12" hidden="1">
      <c r="A146" s="201">
        <f t="shared" si="2"/>
        <v>0</v>
      </c>
      <c r="B146" s="640" t="str">
        <f>'Edition Class Dame'!B146</f>
        <v/>
      </c>
      <c r="C146" s="640">
        <f>'Edition Class Dame'!D146</f>
        <v>0</v>
      </c>
      <c r="D146" s="641" t="str">
        <f>IF(LEN($B146)&gt;0,VLOOKUP($C146,Engagés!$C$10:$G$250,4,FALSE),"")</f>
        <v/>
      </c>
      <c r="E146" s="641" t="str">
        <f>IF(LEN($B146)&gt;0,VLOOKUP($C146,Engagés!$C$10:$G$250,5,FALSE),"")</f>
        <v/>
      </c>
      <c r="F146" s="642" t="str">
        <f>IF(LEN($B146)&gt;0,VLOOKUP($C146,Engagés!$C$10:$K$250,6,FALSE),"")</f>
        <v/>
      </c>
      <c r="G146" s="642" t="str">
        <f>IF(LEN($B146)&gt;0,VLOOKUP($C146,Engagés!$C$10:$K$250,7,FALSE),"")</f>
        <v/>
      </c>
      <c r="H146" s="642" t="str">
        <f>IF(LEN($B146)&gt;0,VLOOKUP($C146,Engagés!$C$10:$K$250,8,FALSE),"")</f>
        <v/>
      </c>
      <c r="I146" s="642" t="str">
        <f>IF(LEN($B146)&gt;0,VLOOKUP($C146,Engagés!$C$10:$K$250,9,FALSE),"")</f>
        <v/>
      </c>
      <c r="J146" s="642" t="str">
        <f>IF(LEN($B146)&gt;0,VLOOKUP($C146,Engagés!$C$10:$N$250,12,FALSE),"")</f>
        <v/>
      </c>
      <c r="K146" s="643" t="str">
        <f>IF(LEN($B146)&gt;0,VLOOKUP($C146,'Saisie CLASSEMENT'!$C$8:$H$252,6,FALSE),"")</f>
        <v/>
      </c>
      <c r="L146" s="644" t="str">
        <f>'Edition Class Dame'!K146</f>
        <v/>
      </c>
    </row>
    <row r="147" spans="1:12" hidden="1">
      <c r="A147" s="201">
        <f t="shared" si="2"/>
        <v>0</v>
      </c>
      <c r="B147" s="640" t="str">
        <f>'Edition Class Dame'!B147</f>
        <v/>
      </c>
      <c r="C147" s="640">
        <f>'Edition Class Dame'!D147</f>
        <v>0</v>
      </c>
      <c r="D147" s="641" t="str">
        <f>IF(LEN($B147)&gt;0,VLOOKUP($C147,Engagés!$C$10:$G$250,4,FALSE),"")</f>
        <v/>
      </c>
      <c r="E147" s="641" t="str">
        <f>IF(LEN($B147)&gt;0,VLOOKUP($C147,Engagés!$C$10:$G$250,5,FALSE),"")</f>
        <v/>
      </c>
      <c r="F147" s="642" t="str">
        <f>IF(LEN($B147)&gt;0,VLOOKUP($C147,Engagés!$C$10:$K$250,6,FALSE),"")</f>
        <v/>
      </c>
      <c r="G147" s="642" t="str">
        <f>IF(LEN($B147)&gt;0,VLOOKUP($C147,Engagés!$C$10:$K$250,7,FALSE),"")</f>
        <v/>
      </c>
      <c r="H147" s="642" t="str">
        <f>IF(LEN($B147)&gt;0,VLOOKUP($C147,Engagés!$C$10:$K$250,8,FALSE),"")</f>
        <v/>
      </c>
      <c r="I147" s="642" t="str">
        <f>IF(LEN($B147)&gt;0,VLOOKUP($C147,Engagés!$C$10:$K$250,9,FALSE),"")</f>
        <v/>
      </c>
      <c r="J147" s="642" t="str">
        <f>IF(LEN($B147)&gt;0,VLOOKUP($C147,Engagés!$C$10:$N$250,12,FALSE),"")</f>
        <v/>
      </c>
      <c r="K147" s="643" t="str">
        <f>IF(LEN($B147)&gt;0,VLOOKUP($C147,'Saisie CLASSEMENT'!$C$8:$H$252,6,FALSE),"")</f>
        <v/>
      </c>
      <c r="L147" s="644" t="str">
        <f>'Edition Class Dame'!K147</f>
        <v/>
      </c>
    </row>
    <row r="148" spans="1:12" hidden="1">
      <c r="A148" s="201">
        <f t="shared" si="2"/>
        <v>0</v>
      </c>
      <c r="B148" s="640" t="str">
        <f>'Edition Class Dame'!B148</f>
        <v/>
      </c>
      <c r="C148" s="640">
        <f>'Edition Class Dame'!D148</f>
        <v>0</v>
      </c>
      <c r="D148" s="641" t="str">
        <f>IF(LEN($B148)&gt;0,VLOOKUP($C148,Engagés!$C$10:$G$250,4,FALSE),"")</f>
        <v/>
      </c>
      <c r="E148" s="641" t="str">
        <f>IF(LEN($B148)&gt;0,VLOOKUP($C148,Engagés!$C$10:$G$250,5,FALSE),"")</f>
        <v/>
      </c>
      <c r="F148" s="642" t="str">
        <f>IF(LEN($B148)&gt;0,VLOOKUP($C148,Engagés!$C$10:$K$250,6,FALSE),"")</f>
        <v/>
      </c>
      <c r="G148" s="642" t="str">
        <f>IF(LEN($B148)&gt;0,VLOOKUP($C148,Engagés!$C$10:$K$250,7,FALSE),"")</f>
        <v/>
      </c>
      <c r="H148" s="642" t="str">
        <f>IF(LEN($B148)&gt;0,VLOOKUP($C148,Engagés!$C$10:$K$250,8,FALSE),"")</f>
        <v/>
      </c>
      <c r="I148" s="642" t="str">
        <f>IF(LEN($B148)&gt;0,VLOOKUP($C148,Engagés!$C$10:$K$250,9,FALSE),"")</f>
        <v/>
      </c>
      <c r="J148" s="642" t="str">
        <f>IF(LEN($B148)&gt;0,VLOOKUP($C148,Engagés!$C$10:$N$250,12,FALSE),"")</f>
        <v/>
      </c>
      <c r="K148" s="643" t="str">
        <f>IF(LEN($B148)&gt;0,VLOOKUP($C148,'Saisie CLASSEMENT'!$C$8:$H$252,6,FALSE),"")</f>
        <v/>
      </c>
      <c r="L148" s="644" t="str">
        <f>'Edition Class Dame'!K148</f>
        <v/>
      </c>
    </row>
    <row r="149" spans="1:12" hidden="1">
      <c r="A149" s="201">
        <f t="shared" si="2"/>
        <v>0</v>
      </c>
      <c r="B149" s="640" t="str">
        <f>'Edition Class Dame'!B149</f>
        <v/>
      </c>
      <c r="C149" s="640">
        <f>'Edition Class Dame'!D149</f>
        <v>0</v>
      </c>
      <c r="D149" s="641" t="str">
        <f>IF(LEN($B149)&gt;0,VLOOKUP($C149,Engagés!$C$10:$G$250,4,FALSE),"")</f>
        <v/>
      </c>
      <c r="E149" s="641" t="str">
        <f>IF(LEN($B149)&gt;0,VLOOKUP($C149,Engagés!$C$10:$G$250,5,FALSE),"")</f>
        <v/>
      </c>
      <c r="F149" s="642" t="str">
        <f>IF(LEN($B149)&gt;0,VLOOKUP($C149,Engagés!$C$10:$K$250,6,FALSE),"")</f>
        <v/>
      </c>
      <c r="G149" s="642" t="str">
        <f>IF(LEN($B149)&gt;0,VLOOKUP($C149,Engagés!$C$10:$K$250,7,FALSE),"")</f>
        <v/>
      </c>
      <c r="H149" s="642" t="str">
        <f>IF(LEN($B149)&gt;0,VLOOKUP($C149,Engagés!$C$10:$K$250,8,FALSE),"")</f>
        <v/>
      </c>
      <c r="I149" s="642" t="str">
        <f>IF(LEN($B149)&gt;0,VLOOKUP($C149,Engagés!$C$10:$K$250,9,FALSE),"")</f>
        <v/>
      </c>
      <c r="J149" s="642" t="str">
        <f>IF(LEN($B149)&gt;0,VLOOKUP($C149,Engagés!$C$10:$N$250,12,FALSE),"")</f>
        <v/>
      </c>
      <c r="K149" s="643" t="str">
        <f>IF(LEN($B149)&gt;0,VLOOKUP($C149,'Saisie CLASSEMENT'!$C$8:$H$252,6,FALSE),"")</f>
        <v/>
      </c>
      <c r="L149" s="644" t="str">
        <f>'Edition Class Dame'!K149</f>
        <v/>
      </c>
    </row>
    <row r="150" spans="1:12" hidden="1">
      <c r="A150" s="201">
        <f t="shared" si="2"/>
        <v>0</v>
      </c>
      <c r="B150" s="640" t="str">
        <f>'Edition Class Dame'!B150</f>
        <v/>
      </c>
      <c r="C150" s="640">
        <f>'Edition Class Dame'!D150</f>
        <v>0</v>
      </c>
      <c r="D150" s="641" t="str">
        <f>IF(LEN($B150)&gt;0,VLOOKUP($C150,Engagés!$C$10:$G$250,4,FALSE),"")</f>
        <v/>
      </c>
      <c r="E150" s="641" t="str">
        <f>IF(LEN($B150)&gt;0,VLOOKUP($C150,Engagés!$C$10:$G$250,5,FALSE),"")</f>
        <v/>
      </c>
      <c r="F150" s="642" t="str">
        <f>IF(LEN($B150)&gt;0,VLOOKUP($C150,Engagés!$C$10:$K$250,6,FALSE),"")</f>
        <v/>
      </c>
      <c r="G150" s="642" t="str">
        <f>IF(LEN($B150)&gt;0,VLOOKUP($C150,Engagés!$C$10:$K$250,7,FALSE),"")</f>
        <v/>
      </c>
      <c r="H150" s="642" t="str">
        <f>IF(LEN($B150)&gt;0,VLOOKUP($C150,Engagés!$C$10:$K$250,8,FALSE),"")</f>
        <v/>
      </c>
      <c r="I150" s="642" t="str">
        <f>IF(LEN($B150)&gt;0,VLOOKUP($C150,Engagés!$C$10:$K$250,9,FALSE),"")</f>
        <v/>
      </c>
      <c r="J150" s="642" t="str">
        <f>IF(LEN($B150)&gt;0,VLOOKUP($C150,Engagés!$C$10:$N$250,12,FALSE),"")</f>
        <v/>
      </c>
      <c r="K150" s="643" t="str">
        <f>IF(LEN($B150)&gt;0,VLOOKUP($C150,'Saisie CLASSEMENT'!$C$8:$H$252,6,FALSE),"")</f>
        <v/>
      </c>
      <c r="L150" s="644" t="str">
        <f>'Edition Class Dame'!K150</f>
        <v/>
      </c>
    </row>
    <row r="151" spans="1:12" hidden="1">
      <c r="A151" s="201">
        <f t="shared" si="2"/>
        <v>0</v>
      </c>
      <c r="B151" s="640" t="str">
        <f>'Edition Class Dame'!B151</f>
        <v/>
      </c>
      <c r="C151" s="640">
        <f>'Edition Class Dame'!D151</f>
        <v>0</v>
      </c>
      <c r="D151" s="641" t="str">
        <f>IF(LEN($B151)&gt;0,VLOOKUP($C151,Engagés!$C$10:$G$250,4,FALSE),"")</f>
        <v/>
      </c>
      <c r="E151" s="641" t="str">
        <f>IF(LEN($B151)&gt;0,VLOOKUP($C151,Engagés!$C$10:$G$250,5,FALSE),"")</f>
        <v/>
      </c>
      <c r="F151" s="642" t="str">
        <f>IF(LEN($B151)&gt;0,VLOOKUP($C151,Engagés!$C$10:$K$250,6,FALSE),"")</f>
        <v/>
      </c>
      <c r="G151" s="642" t="str">
        <f>IF(LEN($B151)&gt;0,VLOOKUP($C151,Engagés!$C$10:$K$250,7,FALSE),"")</f>
        <v/>
      </c>
      <c r="H151" s="642" t="str">
        <f>IF(LEN($B151)&gt;0,VLOOKUP($C151,Engagés!$C$10:$K$250,8,FALSE),"")</f>
        <v/>
      </c>
      <c r="I151" s="642" t="str">
        <f>IF(LEN($B151)&gt;0,VLOOKUP($C151,Engagés!$C$10:$K$250,9,FALSE),"")</f>
        <v/>
      </c>
      <c r="J151" s="642" t="str">
        <f>IF(LEN($B151)&gt;0,VLOOKUP($C151,Engagés!$C$10:$N$250,12,FALSE),"")</f>
        <v/>
      </c>
      <c r="K151" s="643" t="str">
        <f>IF(LEN($B151)&gt;0,VLOOKUP($C151,'Saisie CLASSEMENT'!$C$8:$H$252,6,FALSE),"")</f>
        <v/>
      </c>
      <c r="L151" s="644" t="str">
        <f>'Edition Class Dame'!K151</f>
        <v/>
      </c>
    </row>
    <row r="152" spans="1:12" hidden="1">
      <c r="A152" s="201">
        <f t="shared" si="2"/>
        <v>0</v>
      </c>
      <c r="B152" s="640" t="str">
        <f>'Edition Class Dame'!B152</f>
        <v/>
      </c>
      <c r="C152" s="640">
        <f>'Edition Class Dame'!D152</f>
        <v>0</v>
      </c>
      <c r="D152" s="641" t="str">
        <f>IF(LEN($B152)&gt;0,VLOOKUP($C152,Engagés!$C$10:$G$250,4,FALSE),"")</f>
        <v/>
      </c>
      <c r="E152" s="641" t="str">
        <f>IF(LEN($B152)&gt;0,VLOOKUP($C152,Engagés!$C$10:$G$250,5,FALSE),"")</f>
        <v/>
      </c>
      <c r="F152" s="642" t="str">
        <f>IF(LEN($B152)&gt;0,VLOOKUP($C152,Engagés!$C$10:$K$250,6,FALSE),"")</f>
        <v/>
      </c>
      <c r="G152" s="642" t="str">
        <f>IF(LEN($B152)&gt;0,VLOOKUP($C152,Engagés!$C$10:$K$250,7,FALSE),"")</f>
        <v/>
      </c>
      <c r="H152" s="642" t="str">
        <f>IF(LEN($B152)&gt;0,VLOOKUP($C152,Engagés!$C$10:$K$250,8,FALSE),"")</f>
        <v/>
      </c>
      <c r="I152" s="642" t="str">
        <f>IF(LEN($B152)&gt;0,VLOOKUP($C152,Engagés!$C$10:$K$250,9,FALSE),"")</f>
        <v/>
      </c>
      <c r="J152" s="642" t="str">
        <f>IF(LEN($B152)&gt;0,VLOOKUP($C152,Engagés!$C$10:$N$250,12,FALSE),"")</f>
        <v/>
      </c>
      <c r="K152" s="643" t="str">
        <f>IF(LEN($B152)&gt;0,VLOOKUP($C152,'Saisie CLASSEMENT'!$C$8:$H$252,6,FALSE),"")</f>
        <v/>
      </c>
      <c r="L152" s="644" t="str">
        <f>'Edition Class Dame'!K152</f>
        <v/>
      </c>
    </row>
    <row r="153" spans="1:12" hidden="1">
      <c r="A153" s="201">
        <f t="shared" si="2"/>
        <v>0</v>
      </c>
      <c r="B153" s="640" t="str">
        <f>'Edition Class Dame'!B153</f>
        <v/>
      </c>
      <c r="C153" s="640">
        <f>'Edition Class Dame'!D153</f>
        <v>0</v>
      </c>
      <c r="D153" s="641" t="str">
        <f>IF(LEN($B153)&gt;0,VLOOKUP($C153,Engagés!$C$10:$G$250,4,FALSE),"")</f>
        <v/>
      </c>
      <c r="E153" s="641" t="str">
        <f>IF(LEN($B153)&gt;0,VLOOKUP($C153,Engagés!$C$10:$G$250,5,FALSE),"")</f>
        <v/>
      </c>
      <c r="F153" s="642" t="str">
        <f>IF(LEN($B153)&gt;0,VLOOKUP($C153,Engagés!$C$10:$K$250,6,FALSE),"")</f>
        <v/>
      </c>
      <c r="G153" s="642" t="str">
        <f>IF(LEN($B153)&gt;0,VLOOKUP($C153,Engagés!$C$10:$K$250,7,FALSE),"")</f>
        <v/>
      </c>
      <c r="H153" s="642" t="str">
        <f>IF(LEN($B153)&gt;0,VLOOKUP($C153,Engagés!$C$10:$K$250,8,FALSE),"")</f>
        <v/>
      </c>
      <c r="I153" s="642" t="str">
        <f>IF(LEN($B153)&gt;0,VLOOKUP($C153,Engagés!$C$10:$K$250,9,FALSE),"")</f>
        <v/>
      </c>
      <c r="J153" s="642" t="str">
        <f>IF(LEN($B153)&gt;0,VLOOKUP($C153,Engagés!$C$10:$N$250,12,FALSE),"")</f>
        <v/>
      </c>
      <c r="K153" s="643" t="str">
        <f>IF(LEN($B153)&gt;0,VLOOKUP($C153,'Saisie CLASSEMENT'!$C$8:$H$252,6,FALSE),"")</f>
        <v/>
      </c>
      <c r="L153" s="644" t="str">
        <f>'Edition Class Dame'!K153</f>
        <v/>
      </c>
    </row>
    <row r="154" spans="1:12" hidden="1">
      <c r="A154" s="201">
        <f t="shared" si="2"/>
        <v>0</v>
      </c>
      <c r="B154" s="640" t="str">
        <f>'Edition Class Dame'!B154</f>
        <v/>
      </c>
      <c r="C154" s="640">
        <f>'Edition Class Dame'!D154</f>
        <v>0</v>
      </c>
      <c r="D154" s="641" t="str">
        <f>IF(LEN($B154)&gt;0,VLOOKUP($C154,Engagés!$C$10:$G$250,4,FALSE),"")</f>
        <v/>
      </c>
      <c r="E154" s="641" t="str">
        <f>IF(LEN($B154)&gt;0,VLOOKUP($C154,Engagés!$C$10:$G$250,5,FALSE),"")</f>
        <v/>
      </c>
      <c r="F154" s="642" t="str">
        <f>IF(LEN($B154)&gt;0,VLOOKUP($C154,Engagés!$C$10:$K$250,6,FALSE),"")</f>
        <v/>
      </c>
      <c r="G154" s="642" t="str">
        <f>IF(LEN($B154)&gt;0,VLOOKUP($C154,Engagés!$C$10:$K$250,7,FALSE),"")</f>
        <v/>
      </c>
      <c r="H154" s="642" t="str">
        <f>IF(LEN($B154)&gt;0,VLOOKUP($C154,Engagés!$C$10:$K$250,8,FALSE),"")</f>
        <v/>
      </c>
      <c r="I154" s="642" t="str">
        <f>IF(LEN($B154)&gt;0,VLOOKUP($C154,Engagés!$C$10:$K$250,9,FALSE),"")</f>
        <v/>
      </c>
      <c r="J154" s="642" t="str">
        <f>IF(LEN($B154)&gt;0,VLOOKUP($C154,Engagés!$C$10:$N$250,12,FALSE),"")</f>
        <v/>
      </c>
      <c r="K154" s="643" t="str">
        <f>IF(LEN($B154)&gt;0,VLOOKUP($C154,'Saisie CLASSEMENT'!$C$8:$H$252,6,FALSE),"")</f>
        <v/>
      </c>
      <c r="L154" s="644" t="str">
        <f>'Edition Class Dame'!K154</f>
        <v/>
      </c>
    </row>
    <row r="155" spans="1:12" hidden="1">
      <c r="A155" s="201">
        <f t="shared" si="2"/>
        <v>0</v>
      </c>
      <c r="B155" s="640" t="str">
        <f>'Edition Class Dame'!B155</f>
        <v/>
      </c>
      <c r="C155" s="640">
        <f>'Edition Class Dame'!D155</f>
        <v>0</v>
      </c>
      <c r="D155" s="641" t="str">
        <f>IF(LEN($B155)&gt;0,VLOOKUP($C155,Engagés!$C$10:$G$250,4,FALSE),"")</f>
        <v/>
      </c>
      <c r="E155" s="641" t="str">
        <f>IF(LEN($B155)&gt;0,VLOOKUP($C155,Engagés!$C$10:$G$250,5,FALSE),"")</f>
        <v/>
      </c>
      <c r="F155" s="642" t="str">
        <f>IF(LEN($B155)&gt;0,VLOOKUP($C155,Engagés!$C$10:$K$250,6,FALSE),"")</f>
        <v/>
      </c>
      <c r="G155" s="642" t="str">
        <f>IF(LEN($B155)&gt;0,VLOOKUP($C155,Engagés!$C$10:$K$250,7,FALSE),"")</f>
        <v/>
      </c>
      <c r="H155" s="642" t="str">
        <f>IF(LEN($B155)&gt;0,VLOOKUP($C155,Engagés!$C$10:$K$250,8,FALSE),"")</f>
        <v/>
      </c>
      <c r="I155" s="642" t="str">
        <f>IF(LEN($B155)&gt;0,VLOOKUP($C155,Engagés!$C$10:$K$250,9,FALSE),"")</f>
        <v/>
      </c>
      <c r="J155" s="642" t="str">
        <f>IF(LEN($B155)&gt;0,VLOOKUP($C155,Engagés!$C$10:$N$250,12,FALSE),"")</f>
        <v/>
      </c>
      <c r="K155" s="643" t="str">
        <f>IF(LEN($B155)&gt;0,VLOOKUP($C155,'Saisie CLASSEMENT'!$C$8:$H$252,6,FALSE),"")</f>
        <v/>
      </c>
      <c r="L155" s="644" t="str">
        <f>'Edition Class Dame'!K155</f>
        <v/>
      </c>
    </row>
    <row r="156" spans="1:12" hidden="1">
      <c r="A156" s="201">
        <f t="shared" si="2"/>
        <v>0</v>
      </c>
      <c r="B156" s="640" t="str">
        <f>'Edition Class Dame'!B156</f>
        <v/>
      </c>
      <c r="C156" s="640">
        <f>'Edition Class Dame'!D156</f>
        <v>0</v>
      </c>
      <c r="D156" s="641" t="str">
        <f>IF(LEN($B156)&gt;0,VLOOKUP($C156,Engagés!$C$10:$G$250,4,FALSE),"")</f>
        <v/>
      </c>
      <c r="E156" s="641" t="str">
        <f>IF(LEN($B156)&gt;0,VLOOKUP($C156,Engagés!$C$10:$G$250,5,FALSE),"")</f>
        <v/>
      </c>
      <c r="F156" s="642" t="str">
        <f>IF(LEN($B156)&gt;0,VLOOKUP($C156,Engagés!$C$10:$K$250,6,FALSE),"")</f>
        <v/>
      </c>
      <c r="G156" s="642" t="str">
        <f>IF(LEN($B156)&gt;0,VLOOKUP($C156,Engagés!$C$10:$K$250,7,FALSE),"")</f>
        <v/>
      </c>
      <c r="H156" s="642" t="str">
        <f>IF(LEN($B156)&gt;0,VLOOKUP($C156,Engagés!$C$10:$K$250,8,FALSE),"")</f>
        <v/>
      </c>
      <c r="I156" s="642" t="str">
        <f>IF(LEN($B156)&gt;0,VLOOKUP($C156,Engagés!$C$10:$K$250,9,FALSE),"")</f>
        <v/>
      </c>
      <c r="J156" s="642" t="str">
        <f>IF(LEN($B156)&gt;0,VLOOKUP($C156,Engagés!$C$10:$N$250,12,FALSE),"")</f>
        <v/>
      </c>
      <c r="K156" s="643" t="str">
        <f>IF(LEN($B156)&gt;0,VLOOKUP($C156,'Saisie CLASSEMENT'!$C$8:$H$252,6,FALSE),"")</f>
        <v/>
      </c>
      <c r="L156" s="644" t="str">
        <f>'Edition Class Dame'!K156</f>
        <v/>
      </c>
    </row>
    <row r="157" spans="1:12" hidden="1">
      <c r="A157" s="201">
        <f t="shared" si="2"/>
        <v>0</v>
      </c>
      <c r="B157" s="640" t="str">
        <f>'Edition Class Dame'!B157</f>
        <v/>
      </c>
      <c r="C157" s="640">
        <f>'Edition Class Dame'!D157</f>
        <v>0</v>
      </c>
      <c r="D157" s="641" t="str">
        <f>IF(LEN($B157)&gt;0,VLOOKUP($C157,Engagés!$C$10:$G$250,4,FALSE),"")</f>
        <v/>
      </c>
      <c r="E157" s="641" t="str">
        <f>IF(LEN($B157)&gt;0,VLOOKUP($C157,Engagés!$C$10:$G$250,5,FALSE),"")</f>
        <v/>
      </c>
      <c r="F157" s="642" t="str">
        <f>IF(LEN($B157)&gt;0,VLOOKUP($C157,Engagés!$C$10:$K$250,6,FALSE),"")</f>
        <v/>
      </c>
      <c r="G157" s="642" t="str">
        <f>IF(LEN($B157)&gt;0,VLOOKUP($C157,Engagés!$C$10:$K$250,7,FALSE),"")</f>
        <v/>
      </c>
      <c r="H157" s="642" t="str">
        <f>IF(LEN($B157)&gt;0,VLOOKUP($C157,Engagés!$C$10:$K$250,8,FALSE),"")</f>
        <v/>
      </c>
      <c r="I157" s="642" t="str">
        <f>IF(LEN($B157)&gt;0,VLOOKUP($C157,Engagés!$C$10:$K$250,9,FALSE),"")</f>
        <v/>
      </c>
      <c r="J157" s="642" t="str">
        <f>IF(LEN($B157)&gt;0,VLOOKUP($C157,Engagés!$C$10:$N$250,12,FALSE),"")</f>
        <v/>
      </c>
      <c r="K157" s="643" t="str">
        <f>IF(LEN($B157)&gt;0,VLOOKUP($C157,'Saisie CLASSEMENT'!$C$8:$H$252,6,FALSE),"")</f>
        <v/>
      </c>
      <c r="L157" s="644" t="str">
        <f>'Edition Class Dame'!K157</f>
        <v/>
      </c>
    </row>
    <row r="158" spans="1:12" hidden="1">
      <c r="A158" s="201">
        <f t="shared" si="2"/>
        <v>0</v>
      </c>
      <c r="B158" s="640" t="str">
        <f>'Edition Class Dame'!B158</f>
        <v/>
      </c>
      <c r="C158" s="640">
        <f>'Edition Class Dame'!D158</f>
        <v>0</v>
      </c>
      <c r="D158" s="641" t="str">
        <f>IF(LEN($B158)&gt;0,VLOOKUP($C158,Engagés!$C$10:$G$250,4,FALSE),"")</f>
        <v/>
      </c>
      <c r="E158" s="641" t="str">
        <f>IF(LEN($B158)&gt;0,VLOOKUP($C158,Engagés!$C$10:$G$250,5,FALSE),"")</f>
        <v/>
      </c>
      <c r="F158" s="642" t="str">
        <f>IF(LEN($B158)&gt;0,VLOOKUP($C158,Engagés!$C$10:$K$250,6,FALSE),"")</f>
        <v/>
      </c>
      <c r="G158" s="642" t="str">
        <f>IF(LEN($B158)&gt;0,VLOOKUP($C158,Engagés!$C$10:$K$250,7,FALSE),"")</f>
        <v/>
      </c>
      <c r="H158" s="642" t="str">
        <f>IF(LEN($B158)&gt;0,VLOOKUP($C158,Engagés!$C$10:$K$250,8,FALSE),"")</f>
        <v/>
      </c>
      <c r="I158" s="642" t="str">
        <f>IF(LEN($B158)&gt;0,VLOOKUP($C158,Engagés!$C$10:$K$250,9,FALSE),"")</f>
        <v/>
      </c>
      <c r="J158" s="642" t="str">
        <f>IF(LEN($B158)&gt;0,VLOOKUP($C158,Engagés!$C$10:$N$250,12,FALSE),"")</f>
        <v/>
      </c>
      <c r="K158" s="643" t="str">
        <f>IF(LEN($B158)&gt;0,VLOOKUP($C158,'Saisie CLASSEMENT'!$C$8:$H$252,6,FALSE),"")</f>
        <v/>
      </c>
      <c r="L158" s="644" t="str">
        <f>'Edition Class Dame'!K158</f>
        <v/>
      </c>
    </row>
    <row r="159" spans="1:12" hidden="1">
      <c r="A159" s="201">
        <f t="shared" si="2"/>
        <v>0</v>
      </c>
      <c r="B159" s="640" t="str">
        <f>'Edition Class Dame'!B159</f>
        <v/>
      </c>
      <c r="C159" s="640">
        <f>'Edition Class Dame'!D159</f>
        <v>0</v>
      </c>
      <c r="D159" s="641" t="str">
        <f>IF(LEN($B159)&gt;0,VLOOKUP($C159,Engagés!$C$10:$G$250,4,FALSE),"")</f>
        <v/>
      </c>
      <c r="E159" s="641" t="str">
        <f>IF(LEN($B159)&gt;0,VLOOKUP($C159,Engagés!$C$10:$G$250,5,FALSE),"")</f>
        <v/>
      </c>
      <c r="F159" s="642" t="str">
        <f>IF(LEN($B159)&gt;0,VLOOKUP($C159,Engagés!$C$10:$K$250,6,FALSE),"")</f>
        <v/>
      </c>
      <c r="G159" s="642" t="str">
        <f>IF(LEN($B159)&gt;0,VLOOKUP($C159,Engagés!$C$10:$K$250,7,FALSE),"")</f>
        <v/>
      </c>
      <c r="H159" s="642" t="str">
        <f>IF(LEN($B159)&gt;0,VLOOKUP($C159,Engagés!$C$10:$K$250,8,FALSE),"")</f>
        <v/>
      </c>
      <c r="I159" s="642" t="str">
        <f>IF(LEN($B159)&gt;0,VLOOKUP($C159,Engagés!$C$10:$K$250,9,FALSE),"")</f>
        <v/>
      </c>
      <c r="J159" s="642" t="str">
        <f>IF(LEN($B159)&gt;0,VLOOKUP($C159,Engagés!$C$10:$N$250,12,FALSE),"")</f>
        <v/>
      </c>
      <c r="K159" s="643" t="str">
        <f>IF(LEN($B159)&gt;0,VLOOKUP($C159,'Saisie CLASSEMENT'!$C$8:$H$252,6,FALSE),"")</f>
        <v/>
      </c>
      <c r="L159" s="644" t="str">
        <f>'Edition Class Dame'!K159</f>
        <v/>
      </c>
    </row>
    <row r="160" spans="1:12" hidden="1">
      <c r="A160" s="201">
        <f t="shared" si="2"/>
        <v>0</v>
      </c>
      <c r="B160" s="640" t="str">
        <f>'Edition Class Dame'!B160</f>
        <v/>
      </c>
      <c r="C160" s="640">
        <f>'Edition Class Dame'!D160</f>
        <v>0</v>
      </c>
      <c r="D160" s="641" t="str">
        <f>IF(LEN($B160)&gt;0,VLOOKUP($C160,Engagés!$C$10:$G$250,4,FALSE),"")</f>
        <v/>
      </c>
      <c r="E160" s="641" t="str">
        <f>IF(LEN($B160)&gt;0,VLOOKUP($C160,Engagés!$C$10:$G$250,5,FALSE),"")</f>
        <v/>
      </c>
      <c r="F160" s="642" t="str">
        <f>IF(LEN($B160)&gt;0,VLOOKUP($C160,Engagés!$C$10:$K$250,6,FALSE),"")</f>
        <v/>
      </c>
      <c r="G160" s="642" t="str">
        <f>IF(LEN($B160)&gt;0,VLOOKUP($C160,Engagés!$C$10:$K$250,7,FALSE),"")</f>
        <v/>
      </c>
      <c r="H160" s="642" t="str">
        <f>IF(LEN($B160)&gt;0,VLOOKUP($C160,Engagés!$C$10:$K$250,8,FALSE),"")</f>
        <v/>
      </c>
      <c r="I160" s="642" t="str">
        <f>IF(LEN($B160)&gt;0,VLOOKUP($C160,Engagés!$C$10:$K$250,9,FALSE),"")</f>
        <v/>
      </c>
      <c r="J160" s="642" t="str">
        <f>IF(LEN($B160)&gt;0,VLOOKUP($C160,Engagés!$C$10:$N$250,12,FALSE),"")</f>
        <v/>
      </c>
      <c r="K160" s="643" t="str">
        <f>IF(LEN($B160)&gt;0,VLOOKUP($C160,'Saisie CLASSEMENT'!$C$8:$H$252,6,FALSE),"")</f>
        <v/>
      </c>
      <c r="L160" s="644" t="str">
        <f>'Edition Class Dame'!K160</f>
        <v/>
      </c>
    </row>
    <row r="161" spans="1:12" hidden="1">
      <c r="A161" s="201">
        <f t="shared" si="2"/>
        <v>0</v>
      </c>
      <c r="B161" s="640" t="str">
        <f>'Edition Class Dame'!B161</f>
        <v/>
      </c>
      <c r="C161" s="640">
        <f>'Edition Class Dame'!D161</f>
        <v>0</v>
      </c>
      <c r="D161" s="641" t="str">
        <f>IF(LEN($B161)&gt;0,VLOOKUP($C161,Engagés!$C$10:$G$250,4,FALSE),"")</f>
        <v/>
      </c>
      <c r="E161" s="641" t="str">
        <f>IF(LEN($B161)&gt;0,VLOOKUP($C161,Engagés!$C$10:$G$250,5,FALSE),"")</f>
        <v/>
      </c>
      <c r="F161" s="642" t="str">
        <f>IF(LEN($B161)&gt;0,VLOOKUP($C161,Engagés!$C$10:$K$250,6,FALSE),"")</f>
        <v/>
      </c>
      <c r="G161" s="642" t="str">
        <f>IF(LEN($B161)&gt;0,VLOOKUP($C161,Engagés!$C$10:$K$250,7,FALSE),"")</f>
        <v/>
      </c>
      <c r="H161" s="642" t="str">
        <f>IF(LEN($B161)&gt;0,VLOOKUP($C161,Engagés!$C$10:$K$250,8,FALSE),"")</f>
        <v/>
      </c>
      <c r="I161" s="642" t="str">
        <f>IF(LEN($B161)&gt;0,VLOOKUP($C161,Engagés!$C$10:$K$250,9,FALSE),"")</f>
        <v/>
      </c>
      <c r="J161" s="642" t="str">
        <f>IF(LEN($B161)&gt;0,VLOOKUP($C161,Engagés!$C$10:$N$250,12,FALSE),"")</f>
        <v/>
      </c>
      <c r="K161" s="643" t="str">
        <f>IF(LEN($B161)&gt;0,VLOOKUP($C161,'Saisie CLASSEMENT'!$C$8:$H$252,6,FALSE),"")</f>
        <v/>
      </c>
      <c r="L161" s="644" t="str">
        <f>'Edition Class Dame'!K161</f>
        <v/>
      </c>
    </row>
    <row r="162" spans="1:12" hidden="1">
      <c r="A162" s="201">
        <f t="shared" si="2"/>
        <v>0</v>
      </c>
      <c r="B162" s="640" t="str">
        <f>'Edition Class Dame'!B162</f>
        <v/>
      </c>
      <c r="C162" s="640">
        <f>'Edition Class Dame'!D162</f>
        <v>0</v>
      </c>
      <c r="D162" s="641" t="str">
        <f>IF(LEN($B162)&gt;0,VLOOKUP($C162,Engagés!$C$10:$G$250,4,FALSE),"")</f>
        <v/>
      </c>
      <c r="E162" s="641" t="str">
        <f>IF(LEN($B162)&gt;0,VLOOKUP($C162,Engagés!$C$10:$G$250,5,FALSE),"")</f>
        <v/>
      </c>
      <c r="F162" s="642" t="str">
        <f>IF(LEN($B162)&gt;0,VLOOKUP($C162,Engagés!$C$10:$K$250,6,FALSE),"")</f>
        <v/>
      </c>
      <c r="G162" s="642" t="str">
        <f>IF(LEN($B162)&gt;0,VLOOKUP($C162,Engagés!$C$10:$K$250,7,FALSE),"")</f>
        <v/>
      </c>
      <c r="H162" s="642" t="str">
        <f>IF(LEN($B162)&gt;0,VLOOKUP($C162,Engagés!$C$10:$K$250,8,FALSE),"")</f>
        <v/>
      </c>
      <c r="I162" s="642" t="str">
        <f>IF(LEN($B162)&gt;0,VLOOKUP($C162,Engagés!$C$10:$K$250,9,FALSE),"")</f>
        <v/>
      </c>
      <c r="J162" s="642" t="str">
        <f>IF(LEN($B162)&gt;0,VLOOKUP($C162,Engagés!$C$10:$N$250,12,FALSE),"")</f>
        <v/>
      </c>
      <c r="K162" s="643" t="str">
        <f>IF(LEN($B162)&gt;0,VLOOKUP($C162,'Saisie CLASSEMENT'!$C$8:$H$252,6,FALSE),"")</f>
        <v/>
      </c>
      <c r="L162" s="644" t="str">
        <f>'Edition Class Dame'!K162</f>
        <v/>
      </c>
    </row>
    <row r="163" spans="1:12" hidden="1">
      <c r="A163" s="201">
        <f t="shared" si="2"/>
        <v>0</v>
      </c>
      <c r="B163" s="640" t="str">
        <f>'Edition Class Dame'!B163</f>
        <v/>
      </c>
      <c r="C163" s="640">
        <f>'Edition Class Dame'!D163</f>
        <v>0</v>
      </c>
      <c r="D163" s="641" t="str">
        <f>IF(LEN($B163)&gt;0,VLOOKUP($C163,Engagés!$C$10:$G$250,4,FALSE),"")</f>
        <v/>
      </c>
      <c r="E163" s="641" t="str">
        <f>IF(LEN($B163)&gt;0,VLOOKUP($C163,Engagés!$C$10:$G$250,5,FALSE),"")</f>
        <v/>
      </c>
      <c r="F163" s="642" t="str">
        <f>IF(LEN($B163)&gt;0,VLOOKUP($C163,Engagés!$C$10:$K$250,6,FALSE),"")</f>
        <v/>
      </c>
      <c r="G163" s="642" t="str">
        <f>IF(LEN($B163)&gt;0,VLOOKUP($C163,Engagés!$C$10:$K$250,7,FALSE),"")</f>
        <v/>
      </c>
      <c r="H163" s="642" t="str">
        <f>IF(LEN($B163)&gt;0,VLOOKUP($C163,Engagés!$C$10:$K$250,8,FALSE),"")</f>
        <v/>
      </c>
      <c r="I163" s="642" t="str">
        <f>IF(LEN($B163)&gt;0,VLOOKUP($C163,Engagés!$C$10:$K$250,9,FALSE),"")</f>
        <v/>
      </c>
      <c r="J163" s="642" t="str">
        <f>IF(LEN($B163)&gt;0,VLOOKUP($C163,Engagés!$C$10:$N$250,12,FALSE),"")</f>
        <v/>
      </c>
      <c r="K163" s="643" t="str">
        <f>IF(LEN($B163)&gt;0,VLOOKUP($C163,'Saisie CLASSEMENT'!$C$8:$H$252,6,FALSE),"")</f>
        <v/>
      </c>
      <c r="L163" s="644" t="str">
        <f>'Edition Class Dame'!K163</f>
        <v/>
      </c>
    </row>
    <row r="164" spans="1:12" hidden="1">
      <c r="A164" s="201">
        <f t="shared" si="2"/>
        <v>0</v>
      </c>
      <c r="B164" s="640" t="str">
        <f>'Edition Class Dame'!B164</f>
        <v/>
      </c>
      <c r="C164" s="640">
        <f>'Edition Class Dame'!D164</f>
        <v>0</v>
      </c>
      <c r="D164" s="641" t="str">
        <f>IF(LEN($B164)&gt;0,VLOOKUP($C164,Engagés!$C$10:$G$250,4,FALSE),"")</f>
        <v/>
      </c>
      <c r="E164" s="641" t="str">
        <f>IF(LEN($B164)&gt;0,VLOOKUP($C164,Engagés!$C$10:$G$250,5,FALSE),"")</f>
        <v/>
      </c>
      <c r="F164" s="642" t="str">
        <f>IF(LEN($B164)&gt;0,VLOOKUP($C164,Engagés!$C$10:$K$250,6,FALSE),"")</f>
        <v/>
      </c>
      <c r="G164" s="642" t="str">
        <f>IF(LEN($B164)&gt;0,VLOOKUP($C164,Engagés!$C$10:$K$250,7,FALSE),"")</f>
        <v/>
      </c>
      <c r="H164" s="642" t="str">
        <f>IF(LEN($B164)&gt;0,VLOOKUP($C164,Engagés!$C$10:$K$250,8,FALSE),"")</f>
        <v/>
      </c>
      <c r="I164" s="642" t="str">
        <f>IF(LEN($B164)&gt;0,VLOOKUP($C164,Engagés!$C$10:$K$250,9,FALSE),"")</f>
        <v/>
      </c>
      <c r="J164" s="642" t="str">
        <f>IF(LEN($B164)&gt;0,VLOOKUP($C164,Engagés!$C$10:$N$250,12,FALSE),"")</f>
        <v/>
      </c>
      <c r="K164" s="643" t="str">
        <f>IF(LEN($B164)&gt;0,VLOOKUP($C164,'Saisie CLASSEMENT'!$C$8:$H$252,6,FALSE),"")</f>
        <v/>
      </c>
      <c r="L164" s="644" t="str">
        <f>'Edition Class Dame'!K164</f>
        <v/>
      </c>
    </row>
    <row r="165" spans="1:12" hidden="1">
      <c r="A165" s="201">
        <f t="shared" si="2"/>
        <v>0</v>
      </c>
      <c r="B165" s="640" t="str">
        <f>'Edition Class Dame'!B165</f>
        <v/>
      </c>
      <c r="C165" s="640">
        <f>'Edition Class Dame'!D165</f>
        <v>0</v>
      </c>
      <c r="D165" s="641" t="str">
        <f>IF(LEN($B165)&gt;0,VLOOKUP($C165,Engagés!$C$10:$G$250,4,FALSE),"")</f>
        <v/>
      </c>
      <c r="E165" s="641" t="str">
        <f>IF(LEN($B165)&gt;0,VLOOKUP($C165,Engagés!$C$10:$G$250,5,FALSE),"")</f>
        <v/>
      </c>
      <c r="F165" s="642" t="str">
        <f>IF(LEN($B165)&gt;0,VLOOKUP($C165,Engagés!$C$10:$K$250,6,FALSE),"")</f>
        <v/>
      </c>
      <c r="G165" s="642" t="str">
        <f>IF(LEN($B165)&gt;0,VLOOKUP($C165,Engagés!$C$10:$K$250,7,FALSE),"")</f>
        <v/>
      </c>
      <c r="H165" s="642" t="str">
        <f>IF(LEN($B165)&gt;0,VLOOKUP($C165,Engagés!$C$10:$K$250,8,FALSE),"")</f>
        <v/>
      </c>
      <c r="I165" s="642" t="str">
        <f>IF(LEN($B165)&gt;0,VLOOKUP($C165,Engagés!$C$10:$K$250,9,FALSE),"")</f>
        <v/>
      </c>
      <c r="J165" s="642" t="str">
        <f>IF(LEN($B165)&gt;0,VLOOKUP($C165,Engagés!$C$10:$N$250,12,FALSE),"")</f>
        <v/>
      </c>
      <c r="K165" s="643" t="str">
        <f>IF(LEN($B165)&gt;0,VLOOKUP($C165,'Saisie CLASSEMENT'!$C$8:$H$252,6,FALSE),"")</f>
        <v/>
      </c>
      <c r="L165" s="644" t="str">
        <f>'Edition Class Dame'!K165</f>
        <v/>
      </c>
    </row>
    <row r="166" spans="1:12" hidden="1">
      <c r="A166" s="201">
        <f t="shared" si="2"/>
        <v>0</v>
      </c>
      <c r="B166" s="640" t="str">
        <f>'Edition Class Dame'!B166</f>
        <v/>
      </c>
      <c r="C166" s="640">
        <f>'Edition Class Dame'!D166</f>
        <v>0</v>
      </c>
      <c r="D166" s="641" t="str">
        <f>IF(LEN($B166)&gt;0,VLOOKUP($C166,Engagés!$C$10:$G$250,4,FALSE),"")</f>
        <v/>
      </c>
      <c r="E166" s="641" t="str">
        <f>IF(LEN($B166)&gt;0,VLOOKUP($C166,Engagés!$C$10:$G$250,5,FALSE),"")</f>
        <v/>
      </c>
      <c r="F166" s="642" t="str">
        <f>IF(LEN($B166)&gt;0,VLOOKUP($C166,Engagés!$C$10:$K$250,6,FALSE),"")</f>
        <v/>
      </c>
      <c r="G166" s="642" t="str">
        <f>IF(LEN($B166)&gt;0,VLOOKUP($C166,Engagés!$C$10:$K$250,7,FALSE),"")</f>
        <v/>
      </c>
      <c r="H166" s="642" t="str">
        <f>IF(LEN($B166)&gt;0,VLOOKUP($C166,Engagés!$C$10:$K$250,8,FALSE),"")</f>
        <v/>
      </c>
      <c r="I166" s="642" t="str">
        <f>IF(LEN($B166)&gt;0,VLOOKUP($C166,Engagés!$C$10:$K$250,9,FALSE),"")</f>
        <v/>
      </c>
      <c r="J166" s="642" t="str">
        <f>IF(LEN($B166)&gt;0,VLOOKUP($C166,Engagés!$C$10:$N$250,12,FALSE),"")</f>
        <v/>
      </c>
      <c r="K166" s="643" t="str">
        <f>IF(LEN($B166)&gt;0,VLOOKUP($C166,'Saisie CLASSEMENT'!$C$8:$H$252,6,FALSE),"")</f>
        <v/>
      </c>
      <c r="L166" s="644" t="str">
        <f>'Edition Class Dame'!K166</f>
        <v/>
      </c>
    </row>
    <row r="167" spans="1:12" hidden="1">
      <c r="A167" s="201">
        <f t="shared" si="2"/>
        <v>0</v>
      </c>
      <c r="B167" s="640" t="str">
        <f>'Edition Class Dame'!B167</f>
        <v/>
      </c>
      <c r="C167" s="640">
        <f>'Edition Class Dame'!D167</f>
        <v>0</v>
      </c>
      <c r="D167" s="641" t="str">
        <f>IF(LEN($B167)&gt;0,VLOOKUP($C167,Engagés!$C$10:$G$250,4,FALSE),"")</f>
        <v/>
      </c>
      <c r="E167" s="641" t="str">
        <f>IF(LEN($B167)&gt;0,VLOOKUP($C167,Engagés!$C$10:$G$250,5,FALSE),"")</f>
        <v/>
      </c>
      <c r="F167" s="642" t="str">
        <f>IF(LEN($B167)&gt;0,VLOOKUP($C167,Engagés!$C$10:$K$250,6,FALSE),"")</f>
        <v/>
      </c>
      <c r="G167" s="642" t="str">
        <f>IF(LEN($B167)&gt;0,VLOOKUP($C167,Engagés!$C$10:$K$250,7,FALSE),"")</f>
        <v/>
      </c>
      <c r="H167" s="642" t="str">
        <f>IF(LEN($B167)&gt;0,VLOOKUP($C167,Engagés!$C$10:$K$250,8,FALSE),"")</f>
        <v/>
      </c>
      <c r="I167" s="642" t="str">
        <f>IF(LEN($B167)&gt;0,VLOOKUP($C167,Engagés!$C$10:$K$250,9,FALSE),"")</f>
        <v/>
      </c>
      <c r="J167" s="642" t="str">
        <f>IF(LEN($B167)&gt;0,VLOOKUP($C167,Engagés!$C$10:$N$250,12,FALSE),"")</f>
        <v/>
      </c>
      <c r="K167" s="643" t="str">
        <f>IF(LEN($B167)&gt;0,VLOOKUP($C167,'Saisie CLASSEMENT'!$C$8:$H$252,6,FALSE),"")</f>
        <v/>
      </c>
      <c r="L167" s="644" t="str">
        <f>'Edition Class Dame'!K167</f>
        <v/>
      </c>
    </row>
    <row r="168" spans="1:12" hidden="1">
      <c r="A168" s="201">
        <f t="shared" si="2"/>
        <v>0</v>
      </c>
      <c r="B168" s="640" t="str">
        <f>'Edition Class Dame'!B168</f>
        <v/>
      </c>
      <c r="C168" s="640">
        <f>'Edition Class Dame'!D168</f>
        <v>0</v>
      </c>
      <c r="D168" s="641" t="str">
        <f>IF(LEN($B168)&gt;0,VLOOKUP($C168,Engagés!$C$10:$G$250,4,FALSE),"")</f>
        <v/>
      </c>
      <c r="E168" s="641" t="str">
        <f>IF(LEN($B168)&gt;0,VLOOKUP($C168,Engagés!$C$10:$G$250,5,FALSE),"")</f>
        <v/>
      </c>
      <c r="F168" s="642" t="str">
        <f>IF(LEN($B168)&gt;0,VLOOKUP($C168,Engagés!$C$10:$K$250,6,FALSE),"")</f>
        <v/>
      </c>
      <c r="G168" s="642" t="str">
        <f>IF(LEN($B168)&gt;0,VLOOKUP($C168,Engagés!$C$10:$K$250,7,FALSE),"")</f>
        <v/>
      </c>
      <c r="H168" s="642" t="str">
        <f>IF(LEN($B168)&gt;0,VLOOKUP($C168,Engagés!$C$10:$K$250,8,FALSE),"")</f>
        <v/>
      </c>
      <c r="I168" s="642" t="str">
        <f>IF(LEN($B168)&gt;0,VLOOKUP($C168,Engagés!$C$10:$K$250,9,FALSE),"")</f>
        <v/>
      </c>
      <c r="J168" s="642" t="str">
        <f>IF(LEN($B168)&gt;0,VLOOKUP($C168,Engagés!$C$10:$N$250,12,FALSE),"")</f>
        <v/>
      </c>
      <c r="K168" s="643" t="str">
        <f>IF(LEN($B168)&gt;0,VLOOKUP($C168,'Saisie CLASSEMENT'!$C$8:$H$252,6,FALSE),"")</f>
        <v/>
      </c>
      <c r="L168" s="644" t="str">
        <f>'Edition Class Dame'!K168</f>
        <v/>
      </c>
    </row>
    <row r="169" spans="1:12" hidden="1">
      <c r="A169" s="201">
        <f t="shared" si="2"/>
        <v>0</v>
      </c>
      <c r="B169" s="640" t="str">
        <f>'Edition Class Dame'!B169</f>
        <v/>
      </c>
      <c r="C169" s="640">
        <f>'Edition Class Dame'!D169</f>
        <v>0</v>
      </c>
      <c r="D169" s="641" t="str">
        <f>IF(LEN($B169)&gt;0,VLOOKUP($C169,Engagés!$C$10:$G$250,4,FALSE),"")</f>
        <v/>
      </c>
      <c r="E169" s="641" t="str">
        <f>IF(LEN($B169)&gt;0,VLOOKUP($C169,Engagés!$C$10:$G$250,5,FALSE),"")</f>
        <v/>
      </c>
      <c r="F169" s="642" t="str">
        <f>IF(LEN($B169)&gt;0,VLOOKUP($C169,Engagés!$C$10:$K$250,6,FALSE),"")</f>
        <v/>
      </c>
      <c r="G169" s="642" t="str">
        <f>IF(LEN($B169)&gt;0,VLOOKUP($C169,Engagés!$C$10:$K$250,7,FALSE),"")</f>
        <v/>
      </c>
      <c r="H169" s="642" t="str">
        <f>IF(LEN($B169)&gt;0,VLOOKUP($C169,Engagés!$C$10:$K$250,8,FALSE),"")</f>
        <v/>
      </c>
      <c r="I169" s="642" t="str">
        <f>IF(LEN($B169)&gt;0,VLOOKUP($C169,Engagés!$C$10:$K$250,9,FALSE),"")</f>
        <v/>
      </c>
      <c r="J169" s="642" t="str">
        <f>IF(LEN($B169)&gt;0,VLOOKUP($C169,Engagés!$C$10:$N$250,12,FALSE),"")</f>
        <v/>
      </c>
      <c r="K169" s="643" t="str">
        <f>IF(LEN($B169)&gt;0,VLOOKUP($C169,'Saisie CLASSEMENT'!$C$8:$H$252,6,FALSE),"")</f>
        <v/>
      </c>
      <c r="L169" s="644" t="str">
        <f>'Edition Class Dame'!K169</f>
        <v/>
      </c>
    </row>
    <row r="170" spans="1:12" hidden="1">
      <c r="A170" s="201">
        <f t="shared" si="2"/>
        <v>0</v>
      </c>
      <c r="B170" s="640" t="str">
        <f>'Edition Class Dame'!B170</f>
        <v/>
      </c>
      <c r="C170" s="640">
        <f>'Edition Class Dame'!D170</f>
        <v>0</v>
      </c>
      <c r="D170" s="641" t="str">
        <f>IF(LEN($B170)&gt;0,VLOOKUP($C170,Engagés!$C$10:$G$250,4,FALSE),"")</f>
        <v/>
      </c>
      <c r="E170" s="641" t="str">
        <f>IF(LEN($B170)&gt;0,VLOOKUP($C170,Engagés!$C$10:$G$250,5,FALSE),"")</f>
        <v/>
      </c>
      <c r="F170" s="642" t="str">
        <f>IF(LEN($B170)&gt;0,VLOOKUP($C170,Engagés!$C$10:$K$250,6,FALSE),"")</f>
        <v/>
      </c>
      <c r="G170" s="642" t="str">
        <f>IF(LEN($B170)&gt;0,VLOOKUP($C170,Engagés!$C$10:$K$250,7,FALSE),"")</f>
        <v/>
      </c>
      <c r="H170" s="642" t="str">
        <f>IF(LEN($B170)&gt;0,VLOOKUP($C170,Engagés!$C$10:$K$250,8,FALSE),"")</f>
        <v/>
      </c>
      <c r="I170" s="642" t="str">
        <f>IF(LEN($B170)&gt;0,VLOOKUP($C170,Engagés!$C$10:$K$250,9,FALSE),"")</f>
        <v/>
      </c>
      <c r="J170" s="642" t="str">
        <f>IF(LEN($B170)&gt;0,VLOOKUP($C170,Engagés!$C$10:$N$250,12,FALSE),"")</f>
        <v/>
      </c>
      <c r="K170" s="643" t="str">
        <f>IF(LEN($B170)&gt;0,VLOOKUP($C170,'Saisie CLASSEMENT'!$C$8:$H$252,6,FALSE),"")</f>
        <v/>
      </c>
      <c r="L170" s="644" t="str">
        <f>'Edition Class Dame'!K170</f>
        <v/>
      </c>
    </row>
    <row r="171" spans="1:12" hidden="1">
      <c r="A171" s="201">
        <f t="shared" si="2"/>
        <v>0</v>
      </c>
      <c r="B171" s="640" t="str">
        <f>'Edition Class Dame'!B171</f>
        <v/>
      </c>
      <c r="C171" s="640">
        <f>'Edition Class Dame'!D171</f>
        <v>0</v>
      </c>
      <c r="D171" s="641" t="str">
        <f>IF(LEN($B171)&gt;0,VLOOKUP($C171,Engagés!$C$10:$G$250,4,FALSE),"")</f>
        <v/>
      </c>
      <c r="E171" s="641" t="str">
        <f>IF(LEN($B171)&gt;0,VLOOKUP($C171,Engagés!$C$10:$G$250,5,FALSE),"")</f>
        <v/>
      </c>
      <c r="F171" s="642" t="str">
        <f>IF(LEN($B171)&gt;0,VLOOKUP($C171,Engagés!$C$10:$K$250,6,FALSE),"")</f>
        <v/>
      </c>
      <c r="G171" s="642" t="str">
        <f>IF(LEN($B171)&gt;0,VLOOKUP($C171,Engagés!$C$10:$K$250,7,FALSE),"")</f>
        <v/>
      </c>
      <c r="H171" s="642" t="str">
        <f>IF(LEN($B171)&gt;0,VLOOKUP($C171,Engagés!$C$10:$K$250,8,FALSE),"")</f>
        <v/>
      </c>
      <c r="I171" s="642" t="str">
        <f>IF(LEN($B171)&gt;0,VLOOKUP($C171,Engagés!$C$10:$K$250,9,FALSE),"")</f>
        <v/>
      </c>
      <c r="J171" s="642" t="str">
        <f>IF(LEN($B171)&gt;0,VLOOKUP($C171,Engagés!$C$10:$N$250,12,FALSE),"")</f>
        <v/>
      </c>
      <c r="K171" s="643" t="str">
        <f>IF(LEN($B171)&gt;0,VLOOKUP($C171,'Saisie CLASSEMENT'!$C$8:$H$252,6,FALSE),"")</f>
        <v/>
      </c>
      <c r="L171" s="644" t="str">
        <f>'Edition Class Dame'!K171</f>
        <v/>
      </c>
    </row>
    <row r="172" spans="1:12" hidden="1">
      <c r="A172" s="201">
        <f t="shared" si="2"/>
        <v>0</v>
      </c>
      <c r="B172" s="640" t="str">
        <f>'Edition Class Dame'!B172</f>
        <v/>
      </c>
      <c r="C172" s="640">
        <f>'Edition Class Dame'!D172</f>
        <v>0</v>
      </c>
      <c r="D172" s="641" t="str">
        <f>IF(LEN($B172)&gt;0,VLOOKUP($C172,Engagés!$C$10:$G$250,4,FALSE),"")</f>
        <v/>
      </c>
      <c r="E172" s="641" t="str">
        <f>IF(LEN($B172)&gt;0,VLOOKUP($C172,Engagés!$C$10:$G$250,5,FALSE),"")</f>
        <v/>
      </c>
      <c r="F172" s="642" t="str">
        <f>IF(LEN($B172)&gt;0,VLOOKUP($C172,Engagés!$C$10:$K$250,6,FALSE),"")</f>
        <v/>
      </c>
      <c r="G172" s="642" t="str">
        <f>IF(LEN($B172)&gt;0,VLOOKUP($C172,Engagés!$C$10:$K$250,7,FALSE),"")</f>
        <v/>
      </c>
      <c r="H172" s="642" t="str">
        <f>IF(LEN($B172)&gt;0,VLOOKUP($C172,Engagés!$C$10:$K$250,8,FALSE),"")</f>
        <v/>
      </c>
      <c r="I172" s="642" t="str">
        <f>IF(LEN($B172)&gt;0,VLOOKUP($C172,Engagés!$C$10:$K$250,9,FALSE),"")</f>
        <v/>
      </c>
      <c r="J172" s="642" t="str">
        <f>IF(LEN($B172)&gt;0,VLOOKUP($C172,Engagés!$C$10:$N$250,12,FALSE),"")</f>
        <v/>
      </c>
      <c r="K172" s="643" t="str">
        <f>IF(LEN($B172)&gt;0,VLOOKUP($C172,'Saisie CLASSEMENT'!$C$8:$H$252,6,FALSE),"")</f>
        <v/>
      </c>
      <c r="L172" s="644" t="str">
        <f>'Edition Class Dame'!K172</f>
        <v/>
      </c>
    </row>
    <row r="173" spans="1:12" hidden="1">
      <c r="A173" s="201">
        <f t="shared" si="2"/>
        <v>0</v>
      </c>
      <c r="B173" s="640" t="str">
        <f>'Edition Class Dame'!B173</f>
        <v/>
      </c>
      <c r="C173" s="640">
        <f>'Edition Class Dame'!D173</f>
        <v>0</v>
      </c>
      <c r="D173" s="641" t="str">
        <f>IF(LEN($B173)&gt;0,VLOOKUP($C173,Engagés!$C$10:$G$250,4,FALSE),"")</f>
        <v/>
      </c>
      <c r="E173" s="641" t="str">
        <f>IF(LEN($B173)&gt;0,VLOOKUP($C173,Engagés!$C$10:$G$250,5,FALSE),"")</f>
        <v/>
      </c>
      <c r="F173" s="642" t="str">
        <f>IF(LEN($B173)&gt;0,VLOOKUP($C173,Engagés!$C$10:$K$250,6,FALSE),"")</f>
        <v/>
      </c>
      <c r="G173" s="642" t="str">
        <f>IF(LEN($B173)&gt;0,VLOOKUP($C173,Engagés!$C$10:$K$250,7,FALSE),"")</f>
        <v/>
      </c>
      <c r="H173" s="642" t="str">
        <f>IF(LEN($B173)&gt;0,VLOOKUP($C173,Engagés!$C$10:$K$250,8,FALSE),"")</f>
        <v/>
      </c>
      <c r="I173" s="642" t="str">
        <f>IF(LEN($B173)&gt;0,VLOOKUP($C173,Engagés!$C$10:$K$250,9,FALSE),"")</f>
        <v/>
      </c>
      <c r="J173" s="642" t="str">
        <f>IF(LEN($B173)&gt;0,VLOOKUP($C173,Engagés!$C$10:$N$250,12,FALSE),"")</f>
        <v/>
      </c>
      <c r="K173" s="643" t="str">
        <f>IF(LEN($B173)&gt;0,VLOOKUP($C173,'Saisie CLASSEMENT'!$C$8:$H$252,6,FALSE),"")</f>
        <v/>
      </c>
      <c r="L173" s="644" t="str">
        <f>'Edition Class Dame'!K173</f>
        <v/>
      </c>
    </row>
    <row r="174" spans="1:12" hidden="1">
      <c r="A174" s="201">
        <f t="shared" si="2"/>
        <v>0</v>
      </c>
      <c r="B174" s="640" t="str">
        <f>'Edition Class Dame'!B174</f>
        <v/>
      </c>
      <c r="C174" s="640">
        <f>'Edition Class Dame'!D174</f>
        <v>0</v>
      </c>
      <c r="D174" s="641" t="str">
        <f>IF(LEN($B174)&gt;0,VLOOKUP($C174,Engagés!$C$10:$G$250,4,FALSE),"")</f>
        <v/>
      </c>
      <c r="E174" s="641" t="str">
        <f>IF(LEN($B174)&gt;0,VLOOKUP($C174,Engagés!$C$10:$G$250,5,FALSE),"")</f>
        <v/>
      </c>
      <c r="F174" s="642" t="str">
        <f>IF(LEN($B174)&gt;0,VLOOKUP($C174,Engagés!$C$10:$K$250,6,FALSE),"")</f>
        <v/>
      </c>
      <c r="G174" s="642" t="str">
        <f>IF(LEN($B174)&gt;0,VLOOKUP($C174,Engagés!$C$10:$K$250,7,FALSE),"")</f>
        <v/>
      </c>
      <c r="H174" s="642" t="str">
        <f>IF(LEN($B174)&gt;0,VLOOKUP($C174,Engagés!$C$10:$K$250,8,FALSE),"")</f>
        <v/>
      </c>
      <c r="I174" s="642" t="str">
        <f>IF(LEN($B174)&gt;0,VLOOKUP($C174,Engagés!$C$10:$K$250,9,FALSE),"")</f>
        <v/>
      </c>
      <c r="J174" s="642" t="str">
        <f>IF(LEN($B174)&gt;0,VLOOKUP($C174,Engagés!$C$10:$N$250,12,FALSE),"")</f>
        <v/>
      </c>
      <c r="K174" s="643" t="str">
        <f>IF(LEN($B174)&gt;0,VLOOKUP($C174,'Saisie CLASSEMENT'!$C$8:$H$252,6,FALSE),"")</f>
        <v/>
      </c>
      <c r="L174" s="644" t="str">
        <f>'Edition Class Dame'!K174</f>
        <v/>
      </c>
    </row>
    <row r="175" spans="1:12" hidden="1">
      <c r="A175" s="201">
        <f t="shared" si="2"/>
        <v>0</v>
      </c>
      <c r="B175" s="640" t="str">
        <f>'Edition Class Dame'!B175</f>
        <v/>
      </c>
      <c r="C175" s="640">
        <f>'Edition Class Dame'!D175</f>
        <v>0</v>
      </c>
      <c r="D175" s="641" t="str">
        <f>IF(LEN($B175)&gt;0,VLOOKUP($C175,Engagés!$C$10:$G$250,4,FALSE),"")</f>
        <v/>
      </c>
      <c r="E175" s="641" t="str">
        <f>IF(LEN($B175)&gt;0,VLOOKUP($C175,Engagés!$C$10:$G$250,5,FALSE),"")</f>
        <v/>
      </c>
      <c r="F175" s="642" t="str">
        <f>IF(LEN($B175)&gt;0,VLOOKUP($C175,Engagés!$C$10:$K$250,6,FALSE),"")</f>
        <v/>
      </c>
      <c r="G175" s="642" t="str">
        <f>IF(LEN($B175)&gt;0,VLOOKUP($C175,Engagés!$C$10:$K$250,7,FALSE),"")</f>
        <v/>
      </c>
      <c r="H175" s="642" t="str">
        <f>IF(LEN($B175)&gt;0,VLOOKUP($C175,Engagés!$C$10:$K$250,8,FALSE),"")</f>
        <v/>
      </c>
      <c r="I175" s="642" t="str">
        <f>IF(LEN($B175)&gt;0,VLOOKUP($C175,Engagés!$C$10:$K$250,9,FALSE),"")</f>
        <v/>
      </c>
      <c r="J175" s="642" t="str">
        <f>IF(LEN($B175)&gt;0,VLOOKUP($C175,Engagés!$C$10:$N$250,12,FALSE),"")</f>
        <v/>
      </c>
      <c r="K175" s="643" t="str">
        <f>IF(LEN($B175)&gt;0,VLOOKUP($C175,'Saisie CLASSEMENT'!$C$8:$H$252,6,FALSE),"")</f>
        <v/>
      </c>
      <c r="L175" s="644" t="str">
        <f>'Edition Class Dame'!K175</f>
        <v/>
      </c>
    </row>
    <row r="176" spans="1:12" hidden="1">
      <c r="A176" s="201">
        <f t="shared" si="2"/>
        <v>0</v>
      </c>
      <c r="B176" s="640" t="str">
        <f>'Edition Class Dame'!B176</f>
        <v/>
      </c>
      <c r="C176" s="640">
        <f>'Edition Class Dame'!D176</f>
        <v>0</v>
      </c>
      <c r="D176" s="641" t="str">
        <f>IF(LEN($B176)&gt;0,VLOOKUP($C176,Engagés!$C$10:$G$250,4,FALSE),"")</f>
        <v/>
      </c>
      <c r="E176" s="641" t="str">
        <f>IF(LEN($B176)&gt;0,VLOOKUP($C176,Engagés!$C$10:$G$250,5,FALSE),"")</f>
        <v/>
      </c>
      <c r="F176" s="642" t="str">
        <f>IF(LEN($B176)&gt;0,VLOOKUP($C176,Engagés!$C$10:$K$250,6,FALSE),"")</f>
        <v/>
      </c>
      <c r="G176" s="642" t="str">
        <f>IF(LEN($B176)&gt;0,VLOOKUP($C176,Engagés!$C$10:$K$250,7,FALSE),"")</f>
        <v/>
      </c>
      <c r="H176" s="642" t="str">
        <f>IF(LEN($B176)&gt;0,VLOOKUP($C176,Engagés!$C$10:$K$250,8,FALSE),"")</f>
        <v/>
      </c>
      <c r="I176" s="642" t="str">
        <f>IF(LEN($B176)&gt;0,VLOOKUP($C176,Engagés!$C$10:$K$250,9,FALSE),"")</f>
        <v/>
      </c>
      <c r="J176" s="642" t="str">
        <f>IF(LEN($B176)&gt;0,VLOOKUP($C176,Engagés!$C$10:$N$250,12,FALSE),"")</f>
        <v/>
      </c>
      <c r="K176" s="643" t="str">
        <f>IF(LEN($B176)&gt;0,VLOOKUP($C176,'Saisie CLASSEMENT'!$C$8:$H$252,6,FALSE),"")</f>
        <v/>
      </c>
      <c r="L176" s="644" t="str">
        <f>'Edition Class Dame'!K176</f>
        <v/>
      </c>
    </row>
    <row r="177" spans="1:12" hidden="1">
      <c r="A177" s="201">
        <f t="shared" si="2"/>
        <v>0</v>
      </c>
      <c r="B177" s="640" t="str">
        <f>'Edition Class Dame'!B177</f>
        <v/>
      </c>
      <c r="C177" s="640">
        <f>'Edition Class Dame'!D177</f>
        <v>0</v>
      </c>
      <c r="D177" s="641" t="str">
        <f>IF(LEN($B177)&gt;0,VLOOKUP($C177,Engagés!$C$10:$G$250,4,FALSE),"")</f>
        <v/>
      </c>
      <c r="E177" s="641" t="str">
        <f>IF(LEN($B177)&gt;0,VLOOKUP($C177,Engagés!$C$10:$G$250,5,FALSE),"")</f>
        <v/>
      </c>
      <c r="F177" s="642" t="str">
        <f>IF(LEN($B177)&gt;0,VLOOKUP($C177,Engagés!$C$10:$K$250,6,FALSE),"")</f>
        <v/>
      </c>
      <c r="G177" s="642" t="str">
        <f>IF(LEN($B177)&gt;0,VLOOKUP($C177,Engagés!$C$10:$K$250,7,FALSE),"")</f>
        <v/>
      </c>
      <c r="H177" s="642" t="str">
        <f>IF(LEN($B177)&gt;0,VLOOKUP($C177,Engagés!$C$10:$K$250,8,FALSE),"")</f>
        <v/>
      </c>
      <c r="I177" s="642" t="str">
        <f>IF(LEN($B177)&gt;0,VLOOKUP($C177,Engagés!$C$10:$K$250,9,FALSE),"")</f>
        <v/>
      </c>
      <c r="J177" s="642" t="str">
        <f>IF(LEN($B177)&gt;0,VLOOKUP($C177,Engagés!$C$10:$N$250,12,FALSE),"")</f>
        <v/>
      </c>
      <c r="K177" s="643" t="str">
        <f>IF(LEN($B177)&gt;0,VLOOKUP($C177,'Saisie CLASSEMENT'!$C$8:$H$252,6,FALSE),"")</f>
        <v/>
      </c>
      <c r="L177" s="644" t="str">
        <f>'Edition Class Dame'!K177</f>
        <v/>
      </c>
    </row>
    <row r="178" spans="1:12" hidden="1">
      <c r="A178" s="201">
        <f t="shared" si="2"/>
        <v>0</v>
      </c>
      <c r="B178" s="640" t="str">
        <f>'Edition Class Dame'!B178</f>
        <v/>
      </c>
      <c r="C178" s="640">
        <f>'Edition Class Dame'!D178</f>
        <v>0</v>
      </c>
      <c r="D178" s="641" t="str">
        <f>IF(LEN($B178)&gt;0,VLOOKUP($C178,Engagés!$C$10:$G$250,4,FALSE),"")</f>
        <v/>
      </c>
      <c r="E178" s="641" t="str">
        <f>IF(LEN($B178)&gt;0,VLOOKUP($C178,Engagés!$C$10:$G$250,5,FALSE),"")</f>
        <v/>
      </c>
      <c r="F178" s="642" t="str">
        <f>IF(LEN($B178)&gt;0,VLOOKUP($C178,Engagés!$C$10:$K$250,6,FALSE),"")</f>
        <v/>
      </c>
      <c r="G178" s="642" t="str">
        <f>IF(LEN($B178)&gt;0,VLOOKUP($C178,Engagés!$C$10:$K$250,7,FALSE),"")</f>
        <v/>
      </c>
      <c r="H178" s="642" t="str">
        <f>IF(LEN($B178)&gt;0,VLOOKUP($C178,Engagés!$C$10:$K$250,8,FALSE),"")</f>
        <v/>
      </c>
      <c r="I178" s="642" t="str">
        <f>IF(LEN($B178)&gt;0,VLOOKUP($C178,Engagés!$C$10:$K$250,9,FALSE),"")</f>
        <v/>
      </c>
      <c r="J178" s="642" t="str">
        <f>IF(LEN($B178)&gt;0,VLOOKUP($C178,Engagés!$C$10:$N$250,12,FALSE),"")</f>
        <v/>
      </c>
      <c r="K178" s="643" t="str">
        <f>IF(LEN($B178)&gt;0,VLOOKUP($C178,'Saisie CLASSEMENT'!$C$8:$H$252,6,FALSE),"")</f>
        <v/>
      </c>
      <c r="L178" s="644" t="str">
        <f>'Edition Class Dame'!K178</f>
        <v/>
      </c>
    </row>
    <row r="179" spans="1:12" hidden="1">
      <c r="A179" s="201">
        <f t="shared" si="2"/>
        <v>0</v>
      </c>
      <c r="B179" s="640" t="str">
        <f>'Edition Class Dame'!B179</f>
        <v/>
      </c>
      <c r="C179" s="640">
        <f>'Edition Class Dame'!D179</f>
        <v>0</v>
      </c>
      <c r="D179" s="641" t="str">
        <f>IF(LEN($B179)&gt;0,VLOOKUP($C179,Engagés!$C$10:$G$250,4,FALSE),"")</f>
        <v/>
      </c>
      <c r="E179" s="641" t="str">
        <f>IF(LEN($B179)&gt;0,VLOOKUP($C179,Engagés!$C$10:$G$250,5,FALSE),"")</f>
        <v/>
      </c>
      <c r="F179" s="642" t="str">
        <f>IF(LEN($B179)&gt;0,VLOOKUP($C179,Engagés!$C$10:$K$250,6,FALSE),"")</f>
        <v/>
      </c>
      <c r="G179" s="642" t="str">
        <f>IF(LEN($B179)&gt;0,VLOOKUP($C179,Engagés!$C$10:$K$250,7,FALSE),"")</f>
        <v/>
      </c>
      <c r="H179" s="642" t="str">
        <f>IF(LEN($B179)&gt;0,VLOOKUP($C179,Engagés!$C$10:$K$250,8,FALSE),"")</f>
        <v/>
      </c>
      <c r="I179" s="642" t="str">
        <f>IF(LEN($B179)&gt;0,VLOOKUP($C179,Engagés!$C$10:$K$250,9,FALSE),"")</f>
        <v/>
      </c>
      <c r="J179" s="642" t="str">
        <f>IF(LEN($B179)&gt;0,VLOOKUP($C179,Engagés!$C$10:$N$250,12,FALSE),"")</f>
        <v/>
      </c>
      <c r="K179" s="643" t="str">
        <f>IF(LEN($B179)&gt;0,VLOOKUP($C179,'Saisie CLASSEMENT'!$C$8:$H$252,6,FALSE),"")</f>
        <v/>
      </c>
      <c r="L179" s="644" t="str">
        <f>'Edition Class Dame'!K179</f>
        <v/>
      </c>
    </row>
    <row r="180" spans="1:12" hidden="1">
      <c r="A180" s="201">
        <f t="shared" si="2"/>
        <v>0</v>
      </c>
      <c r="B180" s="640" t="str">
        <f>'Edition Class Dame'!B180</f>
        <v/>
      </c>
      <c r="C180" s="640">
        <f>'Edition Class Dame'!D180</f>
        <v>0</v>
      </c>
      <c r="D180" s="641" t="str">
        <f>IF(LEN($B180)&gt;0,VLOOKUP($C180,Engagés!$C$10:$G$250,4,FALSE),"")</f>
        <v/>
      </c>
      <c r="E180" s="641" t="str">
        <f>IF(LEN($B180)&gt;0,VLOOKUP($C180,Engagés!$C$10:$G$250,5,FALSE),"")</f>
        <v/>
      </c>
      <c r="F180" s="642" t="str">
        <f>IF(LEN($B180)&gt;0,VLOOKUP($C180,Engagés!$C$10:$K$250,6,FALSE),"")</f>
        <v/>
      </c>
      <c r="G180" s="642" t="str">
        <f>IF(LEN($B180)&gt;0,VLOOKUP($C180,Engagés!$C$10:$K$250,7,FALSE),"")</f>
        <v/>
      </c>
      <c r="H180" s="642" t="str">
        <f>IF(LEN($B180)&gt;0,VLOOKUP($C180,Engagés!$C$10:$K$250,8,FALSE),"")</f>
        <v/>
      </c>
      <c r="I180" s="642" t="str">
        <f>IF(LEN($B180)&gt;0,VLOOKUP($C180,Engagés!$C$10:$K$250,9,FALSE),"")</f>
        <v/>
      </c>
      <c r="J180" s="642" t="str">
        <f>IF(LEN($B180)&gt;0,VLOOKUP($C180,Engagés!$C$10:$N$250,12,FALSE),"")</f>
        <v/>
      </c>
      <c r="K180" s="643" t="str">
        <f>IF(LEN($B180)&gt;0,VLOOKUP($C180,'Saisie CLASSEMENT'!$C$8:$H$252,6,FALSE),"")</f>
        <v/>
      </c>
      <c r="L180" s="644" t="str">
        <f>'Edition Class Dame'!K180</f>
        <v/>
      </c>
    </row>
    <row r="181" spans="1:12" hidden="1">
      <c r="A181" s="201">
        <f t="shared" si="2"/>
        <v>0</v>
      </c>
      <c r="B181" s="640" t="str">
        <f>'Edition Class Dame'!B181</f>
        <v/>
      </c>
      <c r="C181" s="640">
        <f>'Edition Class Dame'!D181</f>
        <v>0</v>
      </c>
      <c r="D181" s="641" t="str">
        <f>IF(LEN($B181)&gt;0,VLOOKUP($C181,Engagés!$C$10:$G$250,4,FALSE),"")</f>
        <v/>
      </c>
      <c r="E181" s="641" t="str">
        <f>IF(LEN($B181)&gt;0,VLOOKUP($C181,Engagés!$C$10:$G$250,5,FALSE),"")</f>
        <v/>
      </c>
      <c r="F181" s="642" t="str">
        <f>IF(LEN($B181)&gt;0,VLOOKUP($C181,Engagés!$C$10:$K$250,6,FALSE),"")</f>
        <v/>
      </c>
      <c r="G181" s="642" t="str">
        <f>IF(LEN($B181)&gt;0,VLOOKUP($C181,Engagés!$C$10:$K$250,7,FALSE),"")</f>
        <v/>
      </c>
      <c r="H181" s="642" t="str">
        <f>IF(LEN($B181)&gt;0,VLOOKUP($C181,Engagés!$C$10:$K$250,8,FALSE),"")</f>
        <v/>
      </c>
      <c r="I181" s="642" t="str">
        <f>IF(LEN($B181)&gt;0,VLOOKUP($C181,Engagés!$C$10:$K$250,9,FALSE),"")</f>
        <v/>
      </c>
      <c r="J181" s="642" t="str">
        <f>IF(LEN($B181)&gt;0,VLOOKUP($C181,Engagés!$C$10:$N$250,12,FALSE),"")</f>
        <v/>
      </c>
      <c r="K181" s="643" t="str">
        <f>IF(LEN($B181)&gt;0,VLOOKUP($C181,'Saisie CLASSEMENT'!$C$8:$H$252,6,FALSE),"")</f>
        <v/>
      </c>
      <c r="L181" s="644" t="str">
        <f>'Edition Class Dame'!K181</f>
        <v/>
      </c>
    </row>
    <row r="182" spans="1:12" hidden="1">
      <c r="A182" s="201">
        <f t="shared" si="2"/>
        <v>0</v>
      </c>
      <c r="B182" s="640" t="str">
        <f>'Edition Class Dame'!B182</f>
        <v/>
      </c>
      <c r="C182" s="640">
        <f>'Edition Class Dame'!D182</f>
        <v>0</v>
      </c>
      <c r="D182" s="641" t="str">
        <f>IF(LEN($B182)&gt;0,VLOOKUP($C182,Engagés!$C$10:$G$250,4,FALSE),"")</f>
        <v/>
      </c>
      <c r="E182" s="641" t="str">
        <f>IF(LEN($B182)&gt;0,VLOOKUP($C182,Engagés!$C$10:$G$250,5,FALSE),"")</f>
        <v/>
      </c>
      <c r="F182" s="642" t="str">
        <f>IF(LEN($B182)&gt;0,VLOOKUP($C182,Engagés!$C$10:$K$250,6,FALSE),"")</f>
        <v/>
      </c>
      <c r="G182" s="642" t="str">
        <f>IF(LEN($B182)&gt;0,VLOOKUP($C182,Engagés!$C$10:$K$250,7,FALSE),"")</f>
        <v/>
      </c>
      <c r="H182" s="642" t="str">
        <f>IF(LEN($B182)&gt;0,VLOOKUP($C182,Engagés!$C$10:$K$250,8,FALSE),"")</f>
        <v/>
      </c>
      <c r="I182" s="642" t="str">
        <f>IF(LEN($B182)&gt;0,VLOOKUP($C182,Engagés!$C$10:$K$250,9,FALSE),"")</f>
        <v/>
      </c>
      <c r="J182" s="642" t="str">
        <f>IF(LEN($B182)&gt;0,VLOOKUP($C182,Engagés!$C$10:$N$250,12,FALSE),"")</f>
        <v/>
      </c>
      <c r="K182" s="643" t="str">
        <f>IF(LEN($B182)&gt;0,VLOOKUP($C182,'Saisie CLASSEMENT'!$C$8:$H$252,6,FALSE),"")</f>
        <v/>
      </c>
      <c r="L182" s="644" t="str">
        <f>'Edition Class Dame'!K182</f>
        <v/>
      </c>
    </row>
    <row r="183" spans="1:12" hidden="1">
      <c r="A183" s="201">
        <f t="shared" si="2"/>
        <v>0</v>
      </c>
      <c r="B183" s="640" t="str">
        <f>'Edition Class Dame'!B183</f>
        <v/>
      </c>
      <c r="C183" s="640">
        <f>'Edition Class Dame'!D183</f>
        <v>0</v>
      </c>
      <c r="D183" s="641" t="str">
        <f>IF(LEN($B183)&gt;0,VLOOKUP($C183,Engagés!$C$10:$G$250,4,FALSE),"")</f>
        <v/>
      </c>
      <c r="E183" s="641" t="str">
        <f>IF(LEN($B183)&gt;0,VLOOKUP($C183,Engagés!$C$10:$G$250,5,FALSE),"")</f>
        <v/>
      </c>
      <c r="F183" s="642" t="str">
        <f>IF(LEN($B183)&gt;0,VLOOKUP($C183,Engagés!$C$10:$K$250,6,FALSE),"")</f>
        <v/>
      </c>
      <c r="G183" s="642" t="str">
        <f>IF(LEN($B183)&gt;0,VLOOKUP($C183,Engagés!$C$10:$K$250,7,FALSE),"")</f>
        <v/>
      </c>
      <c r="H183" s="642" t="str">
        <f>IF(LEN($B183)&gt;0,VLOOKUP($C183,Engagés!$C$10:$K$250,8,FALSE),"")</f>
        <v/>
      </c>
      <c r="I183" s="642" t="str">
        <f>IF(LEN($B183)&gt;0,VLOOKUP($C183,Engagés!$C$10:$K$250,9,FALSE),"")</f>
        <v/>
      </c>
      <c r="J183" s="642" t="str">
        <f>IF(LEN($B183)&gt;0,VLOOKUP($C183,Engagés!$C$10:$N$250,12,FALSE),"")</f>
        <v/>
      </c>
      <c r="K183" s="643" t="str">
        <f>IF(LEN($B183)&gt;0,VLOOKUP($C183,'Saisie CLASSEMENT'!$C$8:$H$252,6,FALSE),"")</f>
        <v/>
      </c>
      <c r="L183" s="644" t="str">
        <f>'Edition Class Dame'!K183</f>
        <v/>
      </c>
    </row>
    <row r="184" spans="1:12" hidden="1">
      <c r="A184" s="201">
        <f t="shared" si="2"/>
        <v>0</v>
      </c>
      <c r="B184" s="640" t="str">
        <f>'Edition Class Dame'!B184</f>
        <v/>
      </c>
      <c r="C184" s="640">
        <f>'Edition Class Dame'!D184</f>
        <v>0</v>
      </c>
      <c r="D184" s="641" t="str">
        <f>IF(LEN($B184)&gt;0,VLOOKUP($C184,Engagés!$C$10:$G$250,4,FALSE),"")</f>
        <v/>
      </c>
      <c r="E184" s="641" t="str">
        <f>IF(LEN($B184)&gt;0,VLOOKUP($C184,Engagés!$C$10:$G$250,5,FALSE),"")</f>
        <v/>
      </c>
      <c r="F184" s="642" t="str">
        <f>IF(LEN($B184)&gt;0,VLOOKUP($C184,Engagés!$C$10:$K$250,6,FALSE),"")</f>
        <v/>
      </c>
      <c r="G184" s="642" t="str">
        <f>IF(LEN($B184)&gt;0,VLOOKUP($C184,Engagés!$C$10:$K$250,7,FALSE),"")</f>
        <v/>
      </c>
      <c r="H184" s="642" t="str">
        <f>IF(LEN($B184)&gt;0,VLOOKUP($C184,Engagés!$C$10:$K$250,8,FALSE),"")</f>
        <v/>
      </c>
      <c r="I184" s="642" t="str">
        <f>IF(LEN($B184)&gt;0,VLOOKUP($C184,Engagés!$C$10:$K$250,9,FALSE),"")</f>
        <v/>
      </c>
      <c r="J184" s="642" t="str">
        <f>IF(LEN($B184)&gt;0,VLOOKUP($C184,Engagés!$C$10:$N$250,12,FALSE),"")</f>
        <v/>
      </c>
      <c r="K184" s="643" t="str">
        <f>IF(LEN($B184)&gt;0,VLOOKUP($C184,'Saisie CLASSEMENT'!$C$8:$H$252,6,FALSE),"")</f>
        <v/>
      </c>
      <c r="L184" s="644" t="str">
        <f>'Edition Class Dame'!K184</f>
        <v/>
      </c>
    </row>
    <row r="185" spans="1:12" hidden="1">
      <c r="A185" s="201">
        <f t="shared" si="2"/>
        <v>0</v>
      </c>
      <c r="B185" s="640" t="str">
        <f>'Edition Class Dame'!B185</f>
        <v/>
      </c>
      <c r="C185" s="640">
        <f>'Edition Class Dame'!D185</f>
        <v>0</v>
      </c>
      <c r="D185" s="641" t="str">
        <f>IF(LEN($B185)&gt;0,VLOOKUP($C185,Engagés!$C$10:$G$250,4,FALSE),"")</f>
        <v/>
      </c>
      <c r="E185" s="641" t="str">
        <f>IF(LEN($B185)&gt;0,VLOOKUP($C185,Engagés!$C$10:$G$250,5,FALSE),"")</f>
        <v/>
      </c>
      <c r="F185" s="642" t="str">
        <f>IF(LEN($B185)&gt;0,VLOOKUP($C185,Engagés!$C$10:$K$250,6,FALSE),"")</f>
        <v/>
      </c>
      <c r="G185" s="642" t="str">
        <f>IF(LEN($B185)&gt;0,VLOOKUP($C185,Engagés!$C$10:$K$250,7,FALSE),"")</f>
        <v/>
      </c>
      <c r="H185" s="642" t="str">
        <f>IF(LEN($B185)&gt;0,VLOOKUP($C185,Engagés!$C$10:$K$250,8,FALSE),"")</f>
        <v/>
      </c>
      <c r="I185" s="642" t="str">
        <f>IF(LEN($B185)&gt;0,VLOOKUP($C185,Engagés!$C$10:$K$250,9,FALSE),"")</f>
        <v/>
      </c>
      <c r="J185" s="642" t="str">
        <f>IF(LEN($B185)&gt;0,VLOOKUP($C185,Engagés!$C$10:$N$250,12,FALSE),"")</f>
        <v/>
      </c>
      <c r="K185" s="643" t="str">
        <f>IF(LEN($B185)&gt;0,VLOOKUP($C185,'Saisie CLASSEMENT'!$C$8:$H$252,6,FALSE),"")</f>
        <v/>
      </c>
      <c r="L185" s="644" t="str">
        <f>'Edition Class Dame'!K185</f>
        <v/>
      </c>
    </row>
    <row r="186" spans="1:12" hidden="1">
      <c r="A186" s="201">
        <f t="shared" si="2"/>
        <v>0</v>
      </c>
      <c r="B186" s="640" t="str">
        <f>'Edition Class Dame'!B186</f>
        <v/>
      </c>
      <c r="C186" s="640">
        <f>'Edition Class Dame'!D186</f>
        <v>0</v>
      </c>
      <c r="D186" s="641" t="str">
        <f>IF(LEN($B186)&gt;0,VLOOKUP($C186,Engagés!$C$10:$G$250,4,FALSE),"")</f>
        <v/>
      </c>
      <c r="E186" s="641" t="str">
        <f>IF(LEN($B186)&gt;0,VLOOKUP($C186,Engagés!$C$10:$G$250,5,FALSE),"")</f>
        <v/>
      </c>
      <c r="F186" s="642" t="str">
        <f>IF(LEN($B186)&gt;0,VLOOKUP($C186,Engagés!$C$10:$K$250,6,FALSE),"")</f>
        <v/>
      </c>
      <c r="G186" s="642" t="str">
        <f>IF(LEN($B186)&gt;0,VLOOKUP($C186,Engagés!$C$10:$K$250,7,FALSE),"")</f>
        <v/>
      </c>
      <c r="H186" s="642" t="str">
        <f>IF(LEN($B186)&gt;0,VLOOKUP($C186,Engagés!$C$10:$K$250,8,FALSE),"")</f>
        <v/>
      </c>
      <c r="I186" s="642" t="str">
        <f>IF(LEN($B186)&gt;0,VLOOKUP($C186,Engagés!$C$10:$K$250,9,FALSE),"")</f>
        <v/>
      </c>
      <c r="J186" s="642" t="str">
        <f>IF(LEN($B186)&gt;0,VLOOKUP($C186,Engagés!$C$10:$N$250,12,FALSE),"")</f>
        <v/>
      </c>
      <c r="K186" s="643" t="str">
        <f>IF(LEN($B186)&gt;0,VLOOKUP($C186,'Saisie CLASSEMENT'!$C$8:$H$252,6,FALSE),"")</f>
        <v/>
      </c>
      <c r="L186" s="644" t="str">
        <f>'Edition Class Dame'!K186</f>
        <v/>
      </c>
    </row>
    <row r="187" spans="1:12" hidden="1">
      <c r="A187" s="201">
        <f t="shared" si="2"/>
        <v>0</v>
      </c>
      <c r="B187" s="640" t="str">
        <f>'Edition Class Dame'!B187</f>
        <v/>
      </c>
      <c r="C187" s="640">
        <f>'Edition Class Dame'!D187</f>
        <v>0</v>
      </c>
      <c r="D187" s="641" t="str">
        <f>IF(LEN($B187)&gt;0,VLOOKUP($C187,Engagés!$C$10:$G$250,4,FALSE),"")</f>
        <v/>
      </c>
      <c r="E187" s="641" t="str">
        <f>IF(LEN($B187)&gt;0,VLOOKUP($C187,Engagés!$C$10:$G$250,5,FALSE),"")</f>
        <v/>
      </c>
      <c r="F187" s="642" t="str">
        <f>IF(LEN($B187)&gt;0,VLOOKUP($C187,Engagés!$C$10:$K$250,6,FALSE),"")</f>
        <v/>
      </c>
      <c r="G187" s="642" t="str">
        <f>IF(LEN($B187)&gt;0,VLOOKUP($C187,Engagés!$C$10:$K$250,7,FALSE),"")</f>
        <v/>
      </c>
      <c r="H187" s="642" t="str">
        <f>IF(LEN($B187)&gt;0,VLOOKUP($C187,Engagés!$C$10:$K$250,8,FALSE),"")</f>
        <v/>
      </c>
      <c r="I187" s="642" t="str">
        <f>IF(LEN($B187)&gt;0,VLOOKUP($C187,Engagés!$C$10:$K$250,9,FALSE),"")</f>
        <v/>
      </c>
      <c r="J187" s="642" t="str">
        <f>IF(LEN($B187)&gt;0,VLOOKUP($C187,Engagés!$C$10:$N$250,12,FALSE),"")</f>
        <v/>
      </c>
      <c r="K187" s="643" t="str">
        <f>IF(LEN($B187)&gt;0,VLOOKUP($C187,'Saisie CLASSEMENT'!$C$8:$H$252,6,FALSE),"")</f>
        <v/>
      </c>
      <c r="L187" s="644" t="str">
        <f>'Edition Class Dame'!K187</f>
        <v/>
      </c>
    </row>
    <row r="188" spans="1:12" hidden="1">
      <c r="A188" s="201">
        <f t="shared" si="2"/>
        <v>0</v>
      </c>
      <c r="B188" s="640" t="str">
        <f>'Edition Class Dame'!B188</f>
        <v/>
      </c>
      <c r="C188" s="640">
        <f>'Edition Class Dame'!D188</f>
        <v>0</v>
      </c>
      <c r="D188" s="641" t="str">
        <f>IF(LEN($B188)&gt;0,VLOOKUP($C188,Engagés!$C$10:$G$250,4,FALSE),"")</f>
        <v/>
      </c>
      <c r="E188" s="641" t="str">
        <f>IF(LEN($B188)&gt;0,VLOOKUP($C188,Engagés!$C$10:$G$250,5,FALSE),"")</f>
        <v/>
      </c>
      <c r="F188" s="642" t="str">
        <f>IF(LEN($B188)&gt;0,VLOOKUP($C188,Engagés!$C$10:$K$250,6,FALSE),"")</f>
        <v/>
      </c>
      <c r="G188" s="642" t="str">
        <f>IF(LEN($B188)&gt;0,VLOOKUP($C188,Engagés!$C$10:$K$250,7,FALSE),"")</f>
        <v/>
      </c>
      <c r="H188" s="642" t="str">
        <f>IF(LEN($B188)&gt;0,VLOOKUP($C188,Engagés!$C$10:$K$250,8,FALSE),"")</f>
        <v/>
      </c>
      <c r="I188" s="642" t="str">
        <f>IF(LEN($B188)&gt;0,VLOOKUP($C188,Engagés!$C$10:$K$250,9,FALSE),"")</f>
        <v/>
      </c>
      <c r="J188" s="642" t="str">
        <f>IF(LEN($B188)&gt;0,VLOOKUP($C188,Engagés!$C$10:$N$250,12,FALSE),"")</f>
        <v/>
      </c>
      <c r="K188" s="643" t="str">
        <f>IF(LEN($B188)&gt;0,VLOOKUP($C188,'Saisie CLASSEMENT'!$C$8:$H$252,6,FALSE),"")</f>
        <v/>
      </c>
      <c r="L188" s="644" t="str">
        <f>'Edition Class Dame'!K188</f>
        <v/>
      </c>
    </row>
    <row r="189" spans="1:12" hidden="1">
      <c r="A189" s="201">
        <f t="shared" si="2"/>
        <v>0</v>
      </c>
      <c r="B189" s="640" t="str">
        <f>'Edition Class Dame'!B189</f>
        <v/>
      </c>
      <c r="C189" s="640">
        <f>'Edition Class Dame'!D189</f>
        <v>0</v>
      </c>
      <c r="D189" s="641" t="str">
        <f>IF(LEN($B189)&gt;0,VLOOKUP($C189,Engagés!$C$10:$G$250,4,FALSE),"")</f>
        <v/>
      </c>
      <c r="E189" s="641" t="str">
        <f>IF(LEN($B189)&gt;0,VLOOKUP($C189,Engagés!$C$10:$G$250,5,FALSE),"")</f>
        <v/>
      </c>
      <c r="F189" s="642" t="str">
        <f>IF(LEN($B189)&gt;0,VLOOKUP($C189,Engagés!$C$10:$K$250,6,FALSE),"")</f>
        <v/>
      </c>
      <c r="G189" s="642" t="str">
        <f>IF(LEN($B189)&gt;0,VLOOKUP($C189,Engagés!$C$10:$K$250,7,FALSE),"")</f>
        <v/>
      </c>
      <c r="H189" s="642" t="str">
        <f>IF(LEN($B189)&gt;0,VLOOKUP($C189,Engagés!$C$10:$K$250,8,FALSE),"")</f>
        <v/>
      </c>
      <c r="I189" s="642" t="str">
        <f>IF(LEN($B189)&gt;0,VLOOKUP($C189,Engagés!$C$10:$K$250,9,FALSE),"")</f>
        <v/>
      </c>
      <c r="J189" s="642" t="str">
        <f>IF(LEN($B189)&gt;0,VLOOKUP($C189,Engagés!$C$10:$N$250,12,FALSE),"")</f>
        <v/>
      </c>
      <c r="K189" s="643" t="str">
        <f>IF(LEN($B189)&gt;0,VLOOKUP($C189,'Saisie CLASSEMENT'!$C$8:$H$252,6,FALSE),"")</f>
        <v/>
      </c>
      <c r="L189" s="644" t="str">
        <f>'Edition Class Dame'!K189</f>
        <v/>
      </c>
    </row>
    <row r="190" spans="1:12" hidden="1">
      <c r="A190" s="201">
        <f t="shared" si="2"/>
        <v>0</v>
      </c>
      <c r="B190" s="640" t="str">
        <f>'Edition Class Dame'!B190</f>
        <v/>
      </c>
      <c r="C190" s="640">
        <f>'Edition Class Dame'!D190</f>
        <v>0</v>
      </c>
      <c r="D190" s="641" t="str">
        <f>IF(LEN($B190)&gt;0,VLOOKUP($C190,Engagés!$C$10:$G$250,4,FALSE),"")</f>
        <v/>
      </c>
      <c r="E190" s="641" t="str">
        <f>IF(LEN($B190)&gt;0,VLOOKUP($C190,Engagés!$C$10:$G$250,5,FALSE),"")</f>
        <v/>
      </c>
      <c r="F190" s="642" t="str">
        <f>IF(LEN($B190)&gt;0,VLOOKUP($C190,Engagés!$C$10:$K$250,6,FALSE),"")</f>
        <v/>
      </c>
      <c r="G190" s="642" t="str">
        <f>IF(LEN($B190)&gt;0,VLOOKUP($C190,Engagés!$C$10:$K$250,7,FALSE),"")</f>
        <v/>
      </c>
      <c r="H190" s="642" t="str">
        <f>IF(LEN($B190)&gt;0,VLOOKUP($C190,Engagés!$C$10:$K$250,8,FALSE),"")</f>
        <v/>
      </c>
      <c r="I190" s="642" t="str">
        <f>IF(LEN($B190)&gt;0,VLOOKUP($C190,Engagés!$C$10:$K$250,9,FALSE),"")</f>
        <v/>
      </c>
      <c r="J190" s="642" t="str">
        <f>IF(LEN($B190)&gt;0,VLOOKUP($C190,Engagés!$C$10:$N$250,12,FALSE),"")</f>
        <v/>
      </c>
      <c r="K190" s="643" t="str">
        <f>IF(LEN($B190)&gt;0,VLOOKUP($C190,'Saisie CLASSEMENT'!$C$8:$H$252,6,FALSE),"")</f>
        <v/>
      </c>
      <c r="L190" s="644" t="str">
        <f>'Edition Class Dame'!K190</f>
        <v/>
      </c>
    </row>
    <row r="191" spans="1:12" hidden="1">
      <c r="A191" s="201">
        <f t="shared" si="2"/>
        <v>0</v>
      </c>
      <c r="B191" s="640" t="str">
        <f>'Edition Class Dame'!B191</f>
        <v/>
      </c>
      <c r="C191" s="640">
        <f>'Edition Class Dame'!D191</f>
        <v>0</v>
      </c>
      <c r="D191" s="641" t="str">
        <f>IF(LEN($B191)&gt;0,VLOOKUP($C191,Engagés!$C$10:$G$250,4,FALSE),"")</f>
        <v/>
      </c>
      <c r="E191" s="641" t="str">
        <f>IF(LEN($B191)&gt;0,VLOOKUP($C191,Engagés!$C$10:$G$250,5,FALSE),"")</f>
        <v/>
      </c>
      <c r="F191" s="642" t="str">
        <f>IF(LEN($B191)&gt;0,VLOOKUP($C191,Engagés!$C$10:$K$250,6,FALSE),"")</f>
        <v/>
      </c>
      <c r="G191" s="642" t="str">
        <f>IF(LEN($B191)&gt;0,VLOOKUP($C191,Engagés!$C$10:$K$250,7,FALSE),"")</f>
        <v/>
      </c>
      <c r="H191" s="642" t="str">
        <f>IF(LEN($B191)&gt;0,VLOOKUP($C191,Engagés!$C$10:$K$250,8,FALSE),"")</f>
        <v/>
      </c>
      <c r="I191" s="642" t="str">
        <f>IF(LEN($B191)&gt;0,VLOOKUP($C191,Engagés!$C$10:$K$250,9,FALSE),"")</f>
        <v/>
      </c>
      <c r="J191" s="642" t="str">
        <f>IF(LEN($B191)&gt;0,VLOOKUP($C191,Engagés!$C$10:$N$250,12,FALSE),"")</f>
        <v/>
      </c>
      <c r="K191" s="643" t="str">
        <f>IF(LEN($B191)&gt;0,VLOOKUP($C191,'Saisie CLASSEMENT'!$C$8:$H$252,6,FALSE),"")</f>
        <v/>
      </c>
      <c r="L191" s="644" t="str">
        <f>'Edition Class Dame'!K191</f>
        <v/>
      </c>
    </row>
    <row r="192" spans="1:12" hidden="1">
      <c r="A192" s="201">
        <f t="shared" si="2"/>
        <v>0</v>
      </c>
      <c r="B192" s="640" t="str">
        <f>'Edition Class Dame'!B192</f>
        <v/>
      </c>
      <c r="C192" s="640">
        <f>'Edition Class Dame'!D192</f>
        <v>0</v>
      </c>
      <c r="D192" s="641" t="str">
        <f>IF(LEN($B192)&gt;0,VLOOKUP($C192,Engagés!$C$10:$G$250,4,FALSE),"")</f>
        <v/>
      </c>
      <c r="E192" s="641" t="str">
        <f>IF(LEN($B192)&gt;0,VLOOKUP($C192,Engagés!$C$10:$G$250,5,FALSE),"")</f>
        <v/>
      </c>
      <c r="F192" s="642" t="str">
        <f>IF(LEN($B192)&gt;0,VLOOKUP($C192,Engagés!$C$10:$K$250,6,FALSE),"")</f>
        <v/>
      </c>
      <c r="G192" s="642" t="str">
        <f>IF(LEN($B192)&gt;0,VLOOKUP($C192,Engagés!$C$10:$K$250,7,FALSE),"")</f>
        <v/>
      </c>
      <c r="H192" s="642" t="str">
        <f>IF(LEN($B192)&gt;0,VLOOKUP($C192,Engagés!$C$10:$K$250,8,FALSE),"")</f>
        <v/>
      </c>
      <c r="I192" s="642" t="str">
        <f>IF(LEN($B192)&gt;0,VLOOKUP($C192,Engagés!$C$10:$K$250,9,FALSE),"")</f>
        <v/>
      </c>
      <c r="J192" s="642" t="str">
        <f>IF(LEN($B192)&gt;0,VLOOKUP($C192,Engagés!$C$10:$N$250,12,FALSE),"")</f>
        <v/>
      </c>
      <c r="K192" s="643" t="str">
        <f>IF(LEN($B192)&gt;0,VLOOKUP($C192,'Saisie CLASSEMENT'!$C$8:$H$252,6,FALSE),"")</f>
        <v/>
      </c>
      <c r="L192" s="644" t="str">
        <f>'Edition Class Dame'!K192</f>
        <v/>
      </c>
    </row>
    <row r="193" spans="1:12" hidden="1">
      <c r="A193" s="201">
        <f t="shared" si="2"/>
        <v>0</v>
      </c>
      <c r="B193" s="640" t="str">
        <f>'Edition Class Dame'!B193</f>
        <v/>
      </c>
      <c r="C193" s="640">
        <f>'Edition Class Dame'!D193</f>
        <v>0</v>
      </c>
      <c r="D193" s="641" t="str">
        <f>IF(LEN($B193)&gt;0,VLOOKUP($C193,Engagés!$C$10:$G$250,4,FALSE),"")</f>
        <v/>
      </c>
      <c r="E193" s="641" t="str">
        <f>IF(LEN($B193)&gt;0,VLOOKUP($C193,Engagés!$C$10:$G$250,5,FALSE),"")</f>
        <v/>
      </c>
      <c r="F193" s="642" t="str">
        <f>IF(LEN($B193)&gt;0,VLOOKUP($C193,Engagés!$C$10:$K$250,6,FALSE),"")</f>
        <v/>
      </c>
      <c r="G193" s="642" t="str">
        <f>IF(LEN($B193)&gt;0,VLOOKUP($C193,Engagés!$C$10:$K$250,7,FALSE),"")</f>
        <v/>
      </c>
      <c r="H193" s="642" t="str">
        <f>IF(LEN($B193)&gt;0,VLOOKUP($C193,Engagés!$C$10:$K$250,8,FALSE),"")</f>
        <v/>
      </c>
      <c r="I193" s="642" t="str">
        <f>IF(LEN($B193)&gt;0,VLOOKUP($C193,Engagés!$C$10:$K$250,9,FALSE),"")</f>
        <v/>
      </c>
      <c r="J193" s="642" t="str">
        <f>IF(LEN($B193)&gt;0,VLOOKUP($C193,Engagés!$C$10:$N$250,12,FALSE),"")</f>
        <v/>
      </c>
      <c r="K193" s="643" t="str">
        <f>IF(LEN($B193)&gt;0,VLOOKUP($C193,'Saisie CLASSEMENT'!$C$8:$H$252,6,FALSE),"")</f>
        <v/>
      </c>
      <c r="L193" s="644" t="str">
        <f>'Edition Class Dame'!K193</f>
        <v/>
      </c>
    </row>
    <row r="194" spans="1:12" hidden="1">
      <c r="A194" s="201">
        <f t="shared" si="2"/>
        <v>0</v>
      </c>
      <c r="B194" s="640" t="str">
        <f>'Edition Class Dame'!B194</f>
        <v/>
      </c>
      <c r="C194" s="640">
        <f>'Edition Class Dame'!D194</f>
        <v>0</v>
      </c>
      <c r="D194" s="641" t="str">
        <f>IF(LEN($B194)&gt;0,VLOOKUP($C194,Engagés!$C$10:$G$250,4,FALSE),"")</f>
        <v/>
      </c>
      <c r="E194" s="641" t="str">
        <f>IF(LEN($B194)&gt;0,VLOOKUP($C194,Engagés!$C$10:$G$250,5,FALSE),"")</f>
        <v/>
      </c>
      <c r="F194" s="642" t="str">
        <f>IF(LEN($B194)&gt;0,VLOOKUP($C194,Engagés!$C$10:$K$250,6,FALSE),"")</f>
        <v/>
      </c>
      <c r="G194" s="642" t="str">
        <f>IF(LEN($B194)&gt;0,VLOOKUP($C194,Engagés!$C$10:$K$250,7,FALSE),"")</f>
        <v/>
      </c>
      <c r="H194" s="642" t="str">
        <f>IF(LEN($B194)&gt;0,VLOOKUP($C194,Engagés!$C$10:$K$250,8,FALSE),"")</f>
        <v/>
      </c>
      <c r="I194" s="642" t="str">
        <f>IF(LEN($B194)&gt;0,VLOOKUP($C194,Engagés!$C$10:$K$250,9,FALSE),"")</f>
        <v/>
      </c>
      <c r="J194" s="642" t="str">
        <f>IF(LEN($B194)&gt;0,VLOOKUP($C194,Engagés!$C$10:$N$250,12,FALSE),"")</f>
        <v/>
      </c>
      <c r="K194" s="643" t="str">
        <f>IF(LEN($B194)&gt;0,VLOOKUP($C194,'Saisie CLASSEMENT'!$C$8:$H$252,6,FALSE),"")</f>
        <v/>
      </c>
      <c r="L194" s="644" t="str">
        <f>'Edition Class Dame'!K194</f>
        <v/>
      </c>
    </row>
    <row r="195" spans="1:12" hidden="1">
      <c r="A195" s="201">
        <f t="shared" si="2"/>
        <v>0</v>
      </c>
      <c r="B195" s="640" t="str">
        <f>'Edition Class Dame'!B195</f>
        <v/>
      </c>
      <c r="C195" s="640">
        <f>'Edition Class Dame'!D195</f>
        <v>0</v>
      </c>
      <c r="D195" s="641" t="str">
        <f>IF(LEN($B195)&gt;0,VLOOKUP($C195,Engagés!$C$10:$G$250,4,FALSE),"")</f>
        <v/>
      </c>
      <c r="E195" s="641" t="str">
        <f>IF(LEN($B195)&gt;0,VLOOKUP($C195,Engagés!$C$10:$G$250,5,FALSE),"")</f>
        <v/>
      </c>
      <c r="F195" s="642" t="str">
        <f>IF(LEN($B195)&gt;0,VLOOKUP($C195,Engagés!$C$10:$K$250,6,FALSE),"")</f>
        <v/>
      </c>
      <c r="G195" s="642" t="str">
        <f>IF(LEN($B195)&gt;0,VLOOKUP($C195,Engagés!$C$10:$K$250,7,FALSE),"")</f>
        <v/>
      </c>
      <c r="H195" s="642" t="str">
        <f>IF(LEN($B195)&gt;0,VLOOKUP($C195,Engagés!$C$10:$K$250,8,FALSE),"")</f>
        <v/>
      </c>
      <c r="I195" s="642" t="str">
        <f>IF(LEN($B195)&gt;0,VLOOKUP($C195,Engagés!$C$10:$K$250,9,FALSE),"")</f>
        <v/>
      </c>
      <c r="J195" s="642" t="str">
        <f>IF(LEN($B195)&gt;0,VLOOKUP($C195,Engagés!$C$10:$N$250,12,FALSE),"")</f>
        <v/>
      </c>
      <c r="K195" s="643" t="str">
        <f>IF(LEN($B195)&gt;0,VLOOKUP($C195,'Saisie CLASSEMENT'!$C$8:$H$252,6,FALSE),"")</f>
        <v/>
      </c>
      <c r="L195" s="644" t="str">
        <f>'Edition Class Dame'!K195</f>
        <v/>
      </c>
    </row>
    <row r="196" spans="1:12" hidden="1">
      <c r="A196" s="201">
        <f t="shared" si="2"/>
        <v>0</v>
      </c>
      <c r="B196" s="640" t="str">
        <f>'Edition Class Dame'!B196</f>
        <v/>
      </c>
      <c r="C196" s="640">
        <f>'Edition Class Dame'!D196</f>
        <v>0</v>
      </c>
      <c r="D196" s="641" t="str">
        <f>IF(LEN($B196)&gt;0,VLOOKUP($C196,Engagés!$C$10:$G$250,4,FALSE),"")</f>
        <v/>
      </c>
      <c r="E196" s="641" t="str">
        <f>IF(LEN($B196)&gt;0,VLOOKUP($C196,Engagés!$C$10:$G$250,5,FALSE),"")</f>
        <v/>
      </c>
      <c r="F196" s="642" t="str">
        <f>IF(LEN($B196)&gt;0,VLOOKUP($C196,Engagés!$C$10:$K$250,6,FALSE),"")</f>
        <v/>
      </c>
      <c r="G196" s="642" t="str">
        <f>IF(LEN($B196)&gt;0,VLOOKUP($C196,Engagés!$C$10:$K$250,7,FALSE),"")</f>
        <v/>
      </c>
      <c r="H196" s="642" t="str">
        <f>IF(LEN($B196)&gt;0,VLOOKUP($C196,Engagés!$C$10:$K$250,8,FALSE),"")</f>
        <v/>
      </c>
      <c r="I196" s="642" t="str">
        <f>IF(LEN($B196)&gt;0,VLOOKUP($C196,Engagés!$C$10:$K$250,9,FALSE),"")</f>
        <v/>
      </c>
      <c r="J196" s="642" t="str">
        <f>IF(LEN($B196)&gt;0,VLOOKUP($C196,Engagés!$C$10:$N$250,12,FALSE),"")</f>
        <v/>
      </c>
      <c r="K196" s="643" t="str">
        <f>IF(LEN($B196)&gt;0,VLOOKUP($C196,'Saisie CLASSEMENT'!$C$8:$H$252,6,FALSE),"")</f>
        <v/>
      </c>
      <c r="L196" s="644" t="str">
        <f>'Edition Class Dame'!K196</f>
        <v/>
      </c>
    </row>
    <row r="197" spans="1:12" hidden="1">
      <c r="A197" s="201">
        <f t="shared" si="2"/>
        <v>0</v>
      </c>
      <c r="B197" s="640" t="str">
        <f>'Edition Class Dame'!B197</f>
        <v/>
      </c>
      <c r="C197" s="640">
        <f>'Edition Class Dame'!D197</f>
        <v>0</v>
      </c>
      <c r="D197" s="641" t="str">
        <f>IF(LEN($B197)&gt;0,VLOOKUP($C197,Engagés!$C$10:$G$250,4,FALSE),"")</f>
        <v/>
      </c>
      <c r="E197" s="641" t="str">
        <f>IF(LEN($B197)&gt;0,VLOOKUP($C197,Engagés!$C$10:$G$250,5,FALSE),"")</f>
        <v/>
      </c>
      <c r="F197" s="642" t="str">
        <f>IF(LEN($B197)&gt;0,VLOOKUP($C197,Engagés!$C$10:$K$250,6,FALSE),"")</f>
        <v/>
      </c>
      <c r="G197" s="642" t="str">
        <f>IF(LEN($B197)&gt;0,VLOOKUP($C197,Engagés!$C$10:$K$250,7,FALSE),"")</f>
        <v/>
      </c>
      <c r="H197" s="642" t="str">
        <f>IF(LEN($B197)&gt;0,VLOOKUP($C197,Engagés!$C$10:$K$250,8,FALSE),"")</f>
        <v/>
      </c>
      <c r="I197" s="642" t="str">
        <f>IF(LEN($B197)&gt;0,VLOOKUP($C197,Engagés!$C$10:$K$250,9,FALSE),"")</f>
        <v/>
      </c>
      <c r="J197" s="642" t="str">
        <f>IF(LEN($B197)&gt;0,VLOOKUP($C197,Engagés!$C$10:$N$250,12,FALSE),"")</f>
        <v/>
      </c>
      <c r="K197" s="643" t="str">
        <f>IF(LEN($B197)&gt;0,VLOOKUP($C197,'Saisie CLASSEMENT'!$C$8:$H$252,6,FALSE),"")</f>
        <v/>
      </c>
      <c r="L197" s="644" t="str">
        <f>'Edition Class Dame'!K197</f>
        <v/>
      </c>
    </row>
    <row r="198" spans="1:12" hidden="1">
      <c r="A198" s="201">
        <f t="shared" si="2"/>
        <v>0</v>
      </c>
      <c r="B198" s="640" t="str">
        <f>'Edition Class Dame'!B198</f>
        <v/>
      </c>
      <c r="C198" s="640">
        <f>'Edition Class Dame'!D198</f>
        <v>0</v>
      </c>
      <c r="D198" s="641" t="str">
        <f>IF(LEN($B198)&gt;0,VLOOKUP($C198,Engagés!$C$10:$G$250,4,FALSE),"")</f>
        <v/>
      </c>
      <c r="E198" s="641" t="str">
        <f>IF(LEN($B198)&gt;0,VLOOKUP($C198,Engagés!$C$10:$G$250,5,FALSE),"")</f>
        <v/>
      </c>
      <c r="F198" s="642" t="str">
        <f>IF(LEN($B198)&gt;0,VLOOKUP($C198,Engagés!$C$10:$K$250,6,FALSE),"")</f>
        <v/>
      </c>
      <c r="G198" s="642" t="str">
        <f>IF(LEN($B198)&gt;0,VLOOKUP($C198,Engagés!$C$10:$K$250,7,FALSE),"")</f>
        <v/>
      </c>
      <c r="H198" s="642" t="str">
        <f>IF(LEN($B198)&gt;0,VLOOKUP($C198,Engagés!$C$10:$K$250,8,FALSE),"")</f>
        <v/>
      </c>
      <c r="I198" s="642" t="str">
        <f>IF(LEN($B198)&gt;0,VLOOKUP($C198,Engagés!$C$10:$K$250,9,FALSE),"")</f>
        <v/>
      </c>
      <c r="J198" s="642" t="str">
        <f>IF(LEN($B198)&gt;0,VLOOKUP($C198,Engagés!$C$10:$N$250,12,FALSE),"")</f>
        <v/>
      </c>
      <c r="K198" s="643" t="str">
        <f>IF(LEN($B198)&gt;0,VLOOKUP($C198,'Saisie CLASSEMENT'!$C$8:$H$252,6,FALSE),"")</f>
        <v/>
      </c>
      <c r="L198" s="644" t="str">
        <f>'Edition Class Dame'!K198</f>
        <v/>
      </c>
    </row>
    <row r="199" spans="1:12" hidden="1">
      <c r="A199" s="201">
        <f t="shared" ref="A199:A205" si="3">IF(LEN(B199)&gt;0,1,0)</f>
        <v>0</v>
      </c>
      <c r="B199" s="640" t="str">
        <f>'Edition Class Dame'!B199</f>
        <v/>
      </c>
      <c r="C199" s="640">
        <f>'Edition Class Dame'!D199</f>
        <v>0</v>
      </c>
      <c r="D199" s="641" t="str">
        <f>IF(LEN($B199)&gt;0,VLOOKUP($C199,Engagés!$C$10:$G$250,4,FALSE),"")</f>
        <v/>
      </c>
      <c r="E199" s="641" t="str">
        <f>IF(LEN($B199)&gt;0,VLOOKUP($C199,Engagés!$C$10:$G$250,5,FALSE),"")</f>
        <v/>
      </c>
      <c r="F199" s="642" t="str">
        <f>IF(LEN($B199)&gt;0,VLOOKUP($C199,Engagés!$C$10:$K$250,6,FALSE),"")</f>
        <v/>
      </c>
      <c r="G199" s="642" t="str">
        <f>IF(LEN($B199)&gt;0,VLOOKUP($C199,Engagés!$C$10:$K$250,7,FALSE),"")</f>
        <v/>
      </c>
      <c r="H199" s="642" t="str">
        <f>IF(LEN($B199)&gt;0,VLOOKUP($C199,Engagés!$C$10:$K$250,8,FALSE),"")</f>
        <v/>
      </c>
      <c r="I199" s="642" t="str">
        <f>IF(LEN($B199)&gt;0,VLOOKUP($C199,Engagés!$C$10:$K$250,9,FALSE),"")</f>
        <v/>
      </c>
      <c r="J199" s="642" t="str">
        <f>IF(LEN($B199)&gt;0,VLOOKUP($C199,Engagés!$C$10:$N$250,12,FALSE),"")</f>
        <v/>
      </c>
      <c r="K199" s="643" t="str">
        <f>IF(LEN($B199)&gt;0,VLOOKUP($C199,'Saisie CLASSEMENT'!$C$8:$H$252,6,FALSE),"")</f>
        <v/>
      </c>
      <c r="L199" s="644" t="str">
        <f>'Edition Class Dame'!K199</f>
        <v/>
      </c>
    </row>
    <row r="200" spans="1:12" hidden="1">
      <c r="A200" s="201">
        <f t="shared" si="3"/>
        <v>0</v>
      </c>
      <c r="B200" s="640" t="str">
        <f>'Edition Class Dame'!B200</f>
        <v/>
      </c>
      <c r="C200" s="640">
        <f>'Edition Class Dame'!D200</f>
        <v>0</v>
      </c>
      <c r="D200" s="641" t="str">
        <f>IF(LEN($B200)&gt;0,VLOOKUP($C200,Engagés!$C$10:$G$250,4,FALSE),"")</f>
        <v/>
      </c>
      <c r="E200" s="641" t="str">
        <f>IF(LEN($B200)&gt;0,VLOOKUP($C200,Engagés!$C$10:$G$250,5,FALSE),"")</f>
        <v/>
      </c>
      <c r="F200" s="642" t="str">
        <f>IF(LEN($B200)&gt;0,VLOOKUP($C200,Engagés!$C$10:$K$250,6,FALSE),"")</f>
        <v/>
      </c>
      <c r="G200" s="642" t="str">
        <f>IF(LEN($B200)&gt;0,VLOOKUP($C200,Engagés!$C$10:$K$250,7,FALSE),"")</f>
        <v/>
      </c>
      <c r="H200" s="642" t="str">
        <f>IF(LEN($B200)&gt;0,VLOOKUP($C200,Engagés!$C$10:$K$250,8,FALSE),"")</f>
        <v/>
      </c>
      <c r="I200" s="642" t="str">
        <f>IF(LEN($B200)&gt;0,VLOOKUP($C200,Engagés!$C$10:$K$250,9,FALSE),"")</f>
        <v/>
      </c>
      <c r="J200" s="642" t="str">
        <f>IF(LEN($B200)&gt;0,VLOOKUP($C200,Engagés!$C$10:$N$250,12,FALSE),"")</f>
        <v/>
      </c>
      <c r="K200" s="643" t="str">
        <f>IF(LEN($B200)&gt;0,VLOOKUP($C200,'Saisie CLASSEMENT'!$C$8:$H$252,6,FALSE),"")</f>
        <v/>
      </c>
      <c r="L200" s="644" t="str">
        <f>'Edition Class Dame'!K200</f>
        <v/>
      </c>
    </row>
    <row r="201" spans="1:12" hidden="1">
      <c r="A201" s="201">
        <f t="shared" si="3"/>
        <v>0</v>
      </c>
      <c r="B201" s="640" t="str">
        <f>'Edition Class Dame'!B201</f>
        <v/>
      </c>
      <c r="C201" s="640">
        <f>'Edition Class Dame'!D201</f>
        <v>0</v>
      </c>
      <c r="D201" s="641" t="str">
        <f>IF(LEN($B201)&gt;0,VLOOKUP($C201,Engagés!$C$10:$G$250,4,FALSE),"")</f>
        <v/>
      </c>
      <c r="E201" s="641" t="str">
        <f>IF(LEN($B201)&gt;0,VLOOKUP($C201,Engagés!$C$10:$G$250,5,FALSE),"")</f>
        <v/>
      </c>
      <c r="F201" s="642" t="str">
        <f>IF(LEN($B201)&gt;0,VLOOKUP($C201,Engagés!$C$10:$K$250,6,FALSE),"")</f>
        <v/>
      </c>
      <c r="G201" s="642" t="str">
        <f>IF(LEN($B201)&gt;0,VLOOKUP($C201,Engagés!$C$10:$K$250,7,FALSE),"")</f>
        <v/>
      </c>
      <c r="H201" s="642" t="str">
        <f>IF(LEN($B201)&gt;0,VLOOKUP($C201,Engagés!$C$10:$K$250,8,FALSE),"")</f>
        <v/>
      </c>
      <c r="I201" s="642" t="str">
        <f>IF(LEN($B201)&gt;0,VLOOKUP($C201,Engagés!$C$10:$K$250,9,FALSE),"")</f>
        <v/>
      </c>
      <c r="J201" s="642" t="str">
        <f>IF(LEN($B201)&gt;0,VLOOKUP($C201,Engagés!$C$10:$N$250,12,FALSE),"")</f>
        <v/>
      </c>
      <c r="K201" s="643" t="str">
        <f>IF(LEN($B201)&gt;0,VLOOKUP($C201,'Saisie CLASSEMENT'!$C$8:$H$252,6,FALSE),"")</f>
        <v/>
      </c>
      <c r="L201" s="644" t="str">
        <f>'Edition Class Dame'!K201</f>
        <v/>
      </c>
    </row>
    <row r="202" spans="1:12" hidden="1">
      <c r="A202" s="201">
        <f t="shared" si="3"/>
        <v>0</v>
      </c>
      <c r="B202" s="640" t="str">
        <f>'Edition Class Dame'!B202</f>
        <v/>
      </c>
      <c r="C202" s="640">
        <f>'Edition Class Dame'!D202</f>
        <v>0</v>
      </c>
      <c r="D202" s="641" t="str">
        <f>IF(LEN($B202)&gt;0,VLOOKUP($C202,Engagés!$C$10:$G$250,4,FALSE),"")</f>
        <v/>
      </c>
      <c r="E202" s="641" t="str">
        <f>IF(LEN($B202)&gt;0,VLOOKUP($C202,Engagés!$C$10:$G$250,5,FALSE),"")</f>
        <v/>
      </c>
      <c r="F202" s="642" t="str">
        <f>IF(LEN($B202)&gt;0,VLOOKUP($C202,Engagés!$C$10:$K$250,6,FALSE),"")</f>
        <v/>
      </c>
      <c r="G202" s="642" t="str">
        <f>IF(LEN($B202)&gt;0,VLOOKUP($C202,Engagés!$C$10:$K$250,7,FALSE),"")</f>
        <v/>
      </c>
      <c r="H202" s="642" t="str">
        <f>IF(LEN($B202)&gt;0,VLOOKUP($C202,Engagés!$C$10:$K$250,8,FALSE),"")</f>
        <v/>
      </c>
      <c r="I202" s="642" t="str">
        <f>IF(LEN($B202)&gt;0,VLOOKUP($C202,Engagés!$C$10:$K$250,9,FALSE),"")</f>
        <v/>
      </c>
      <c r="J202" s="642" t="str">
        <f>IF(LEN($B202)&gt;0,VLOOKUP($C202,Engagés!$C$10:$N$250,12,FALSE),"")</f>
        <v/>
      </c>
      <c r="K202" s="643" t="str">
        <f>IF(LEN($B202)&gt;0,VLOOKUP($C202,'Saisie CLASSEMENT'!$C$8:$H$252,6,FALSE),"")</f>
        <v/>
      </c>
      <c r="L202" s="644" t="str">
        <f>'Edition Class Dame'!K202</f>
        <v/>
      </c>
    </row>
    <row r="203" spans="1:12" hidden="1">
      <c r="A203" s="201">
        <f t="shared" si="3"/>
        <v>0</v>
      </c>
      <c r="B203" s="640" t="str">
        <f>'Edition Class Dame'!B203</f>
        <v/>
      </c>
      <c r="C203" s="640">
        <f>'Edition Class Dame'!D203</f>
        <v>0</v>
      </c>
      <c r="D203" s="641" t="str">
        <f>IF(LEN($B203)&gt;0,VLOOKUP($C203,Engagés!$C$10:$G$250,4,FALSE),"")</f>
        <v/>
      </c>
      <c r="E203" s="641" t="str">
        <f>IF(LEN($B203)&gt;0,VLOOKUP($C203,Engagés!$C$10:$G$250,5,FALSE),"")</f>
        <v/>
      </c>
      <c r="F203" s="642" t="str">
        <f>IF(LEN($B203)&gt;0,VLOOKUP($C203,Engagés!$C$10:$K$250,6,FALSE),"")</f>
        <v/>
      </c>
      <c r="G203" s="642" t="str">
        <f>IF(LEN($B203)&gt;0,VLOOKUP($C203,Engagés!$C$10:$K$250,7,FALSE),"")</f>
        <v/>
      </c>
      <c r="H203" s="642" t="str">
        <f>IF(LEN($B203)&gt;0,VLOOKUP($C203,Engagés!$C$10:$K$250,8,FALSE),"")</f>
        <v/>
      </c>
      <c r="I203" s="642" t="str">
        <f>IF(LEN($B203)&gt;0,VLOOKUP($C203,Engagés!$C$10:$K$250,9,FALSE),"")</f>
        <v/>
      </c>
      <c r="J203" s="642" t="str">
        <f>IF(LEN($B203)&gt;0,VLOOKUP($C203,Engagés!$C$10:$N$250,12,FALSE),"")</f>
        <v/>
      </c>
      <c r="K203" s="643" t="str">
        <f>IF(LEN($B203)&gt;0,VLOOKUP($C203,'Saisie CLASSEMENT'!$C$8:$H$252,6,FALSE),"")</f>
        <v/>
      </c>
      <c r="L203" s="644" t="str">
        <f>'Edition Class Dame'!K203</f>
        <v/>
      </c>
    </row>
    <row r="204" spans="1:12" hidden="1">
      <c r="A204" s="201">
        <f t="shared" si="3"/>
        <v>0</v>
      </c>
      <c r="B204" s="640" t="str">
        <f>'Edition Class Dame'!B204</f>
        <v/>
      </c>
      <c r="C204" s="640">
        <f>'Edition Class Dame'!D204</f>
        <v>0</v>
      </c>
      <c r="D204" s="641" t="str">
        <f>IF(LEN($B204)&gt;0,VLOOKUP($C204,Engagés!$C$10:$G$250,4,FALSE),"")</f>
        <v/>
      </c>
      <c r="E204" s="641" t="str">
        <f>IF(LEN($B204)&gt;0,VLOOKUP($C204,Engagés!$C$10:$G$250,5,FALSE),"")</f>
        <v/>
      </c>
      <c r="F204" s="642" t="str">
        <f>IF(LEN($B204)&gt;0,VLOOKUP($C204,Engagés!$C$10:$K$250,6,FALSE),"")</f>
        <v/>
      </c>
      <c r="G204" s="642" t="str">
        <f>IF(LEN($B204)&gt;0,VLOOKUP($C204,Engagés!$C$10:$K$250,7,FALSE),"")</f>
        <v/>
      </c>
      <c r="H204" s="642" t="str">
        <f>IF(LEN($B204)&gt;0,VLOOKUP($C204,Engagés!$C$10:$K$250,8,FALSE),"")</f>
        <v/>
      </c>
      <c r="I204" s="642" t="str">
        <f>IF(LEN($B204)&gt;0,VLOOKUP($C204,Engagés!$C$10:$K$250,9,FALSE),"")</f>
        <v/>
      </c>
      <c r="J204" s="642" t="str">
        <f>IF(LEN($B204)&gt;0,VLOOKUP($C204,Engagés!$C$10:$N$250,12,FALSE),"")</f>
        <v/>
      </c>
      <c r="K204" s="643" t="str">
        <f>IF(LEN($B204)&gt;0,VLOOKUP($C204,'Saisie CLASSEMENT'!$C$8:$H$252,6,FALSE),"")</f>
        <v/>
      </c>
      <c r="L204" s="644" t="str">
        <f>'Edition Class Dame'!K204</f>
        <v/>
      </c>
    </row>
    <row r="205" spans="1:12" hidden="1">
      <c r="A205" s="201">
        <f t="shared" si="3"/>
        <v>0</v>
      </c>
      <c r="B205" s="640" t="str">
        <f>'Edition Class Dame'!B205</f>
        <v/>
      </c>
      <c r="C205" s="640">
        <f>'Edition Class Dame'!D205</f>
        <v>0</v>
      </c>
      <c r="D205" s="641" t="str">
        <f>IF(LEN($B205)&gt;0,VLOOKUP($C205,Engagés!$C$10:$G$250,4,FALSE),"")</f>
        <v/>
      </c>
      <c r="E205" s="641" t="str">
        <f>IF(LEN($B205)&gt;0,VLOOKUP($C205,Engagés!$C$10:$G$250,5,FALSE),"")</f>
        <v/>
      </c>
      <c r="F205" s="642" t="str">
        <f>IF(LEN($B205)&gt;0,VLOOKUP($C205,Engagés!$C$10:$K$250,6,FALSE),"")</f>
        <v/>
      </c>
      <c r="G205" s="642" t="str">
        <f>IF(LEN($B205)&gt;0,VLOOKUP($C205,Engagés!$C$10:$K$250,7,FALSE),"")</f>
        <v/>
      </c>
      <c r="H205" s="642" t="str">
        <f>IF(LEN($B205)&gt;0,VLOOKUP($C205,Engagés!$C$10:$K$250,8,FALSE),"")</f>
        <v/>
      </c>
      <c r="I205" s="642" t="str">
        <f>IF(LEN($B205)&gt;0,VLOOKUP($C205,Engagés!$C$10:$K$250,9,FALSE),"")</f>
        <v/>
      </c>
      <c r="J205" s="642" t="str">
        <f>IF(LEN($B205)&gt;0,VLOOKUP($C205,Engagés!$C$10:$N$250,12,FALSE),"")</f>
        <v/>
      </c>
      <c r="K205" s="643" t="str">
        <f>IF(LEN($B205)&gt;0,VLOOKUP($C205,'Saisie CLASSEMENT'!$C$8:$H$252,6,FALSE),"")</f>
        <v/>
      </c>
      <c r="L205" s="644" t="str">
        <f>'Edition Class Dame'!K205</f>
        <v/>
      </c>
    </row>
    <row r="206" spans="1:12" hidden="1">
      <c r="H206" s="646"/>
    </row>
    <row r="207" spans="1:12" hidden="1">
      <c r="H207" s="646"/>
    </row>
    <row r="208" spans="1:12" hidden="1">
      <c r="H208" s="646"/>
    </row>
    <row r="209" spans="8:8" hidden="1">
      <c r="H209" s="646"/>
    </row>
    <row r="210" spans="8:8" hidden="1">
      <c r="H210" s="646"/>
    </row>
    <row r="211" spans="8:8" hidden="1">
      <c r="H211" s="646"/>
    </row>
    <row r="212" spans="8:8" hidden="1">
      <c r="H212" s="646"/>
    </row>
    <row r="213" spans="8:8" hidden="1">
      <c r="H213" s="646"/>
    </row>
    <row r="214" spans="8:8" hidden="1">
      <c r="H214" s="646"/>
    </row>
    <row r="215" spans="8:8" hidden="1">
      <c r="H215" s="646"/>
    </row>
    <row r="216" spans="8:8" hidden="1">
      <c r="H216" s="646"/>
    </row>
    <row r="217" spans="8:8" hidden="1">
      <c r="H217" s="646"/>
    </row>
    <row r="218" spans="8:8" hidden="1">
      <c r="H218" s="646"/>
    </row>
    <row r="219" spans="8:8" hidden="1">
      <c r="H219" s="646"/>
    </row>
    <row r="220" spans="8:8" hidden="1">
      <c r="H220" s="646"/>
    </row>
    <row r="221" spans="8:8">
      <c r="H221" s="646"/>
    </row>
    <row r="222" spans="8:8">
      <c r="H222" s="646"/>
    </row>
    <row r="223" spans="8:8">
      <c r="H223" s="646"/>
    </row>
    <row r="224" spans="8:8">
      <c r="H224" s="646"/>
    </row>
    <row r="225" spans="8:8">
      <c r="H225" s="646"/>
    </row>
    <row r="226" spans="8:8">
      <c r="H226" s="646"/>
    </row>
    <row r="227" spans="8:8">
      <c r="H227" s="646"/>
    </row>
    <row r="228" spans="8:8">
      <c r="H228" s="646"/>
    </row>
    <row r="229" spans="8:8">
      <c r="H229" s="646"/>
    </row>
    <row r="230" spans="8:8">
      <c r="H230" s="646"/>
    </row>
    <row r="231" spans="8:8">
      <c r="H231" s="646"/>
    </row>
    <row r="232" spans="8:8">
      <c r="H232" s="646"/>
    </row>
    <row r="233" spans="8:8">
      <c r="H233" s="646"/>
    </row>
    <row r="234" spans="8:8">
      <c r="H234" s="646"/>
    </row>
    <row r="235" spans="8:8">
      <c r="H235" s="646"/>
    </row>
    <row r="236" spans="8:8">
      <c r="H236" s="646"/>
    </row>
    <row r="237" spans="8:8">
      <c r="H237" s="646"/>
    </row>
    <row r="238" spans="8:8">
      <c r="H238" s="646"/>
    </row>
    <row r="239" spans="8:8">
      <c r="H239" s="646"/>
    </row>
    <row r="240" spans="8:8">
      <c r="H240" s="646"/>
    </row>
    <row r="241" spans="8:8">
      <c r="H241" s="646"/>
    </row>
    <row r="242" spans="8:8">
      <c r="H242" s="646"/>
    </row>
    <row r="243" spans="8:8">
      <c r="H243" s="646"/>
    </row>
    <row r="244" spans="8:8">
      <c r="H244" s="646"/>
    </row>
    <row r="245" spans="8:8">
      <c r="H245" s="646"/>
    </row>
    <row r="307" spans="2:2">
      <c r="B307" s="201" t="str">
        <f>IF('Saisie CLASSEMENT'!$C310&gt;0,'Saisie CLASSEMENT'!B310,"")</f>
        <v/>
      </c>
    </row>
    <row r="308" spans="2:2">
      <c r="B308" s="201" t="str">
        <f>IF('Saisie CLASSEMENT'!$C311&gt;0,'Saisie CLASSEMENT'!B311,"")</f>
        <v/>
      </c>
    </row>
    <row r="309" spans="2:2">
      <c r="B309" s="201" t="str">
        <f>IF('Saisie CLASSEMENT'!$C312&gt;0,'Saisie CLASSEMENT'!B312,"")</f>
        <v/>
      </c>
    </row>
    <row r="310" spans="2:2">
      <c r="B310" s="201" t="str">
        <f>IF('Saisie CLASSEMENT'!$C313&gt;0,'Saisie CLASSEMENT'!B313,"")</f>
        <v/>
      </c>
    </row>
    <row r="311" spans="2:2">
      <c r="B311" s="201" t="str">
        <f>IF('Saisie CLASSEMENT'!$C314&gt;0,'Saisie CLASSEMENT'!B314,"")</f>
        <v/>
      </c>
    </row>
    <row r="312" spans="2:2">
      <c r="B312" s="201" t="str">
        <f>IF('Saisie CLASSEMENT'!$C315&gt;0,'Saisie CLASSEMENT'!B315,"")</f>
        <v/>
      </c>
    </row>
    <row r="313" spans="2:2">
      <c r="B313" s="201" t="str">
        <f>IF('Saisie CLASSEMENT'!$C316&gt;0,'Saisie CLASSEMENT'!B316,"")</f>
        <v/>
      </c>
    </row>
    <row r="314" spans="2:2">
      <c r="B314" s="201" t="str">
        <f>IF('Saisie CLASSEMENT'!$C317&gt;0,'Saisie CLASSEMENT'!B317,"")</f>
        <v/>
      </c>
    </row>
    <row r="315" spans="2:2">
      <c r="B315" s="201" t="str">
        <f>IF('Saisie CLASSEMENT'!$C318&gt;0,'Saisie CLASSEMENT'!B318,"")</f>
        <v/>
      </c>
    </row>
    <row r="316" spans="2:2">
      <c r="B316" s="201" t="str">
        <f>IF('Saisie CLASSEMENT'!$C319&gt;0,'Saisie CLASSEMENT'!B319,"")</f>
        <v/>
      </c>
    </row>
    <row r="317" spans="2:2">
      <c r="B317" s="201" t="str">
        <f>IF('Saisie CLASSEMENT'!$C320&gt;0,'Saisie CLASSEMENT'!B320,"")</f>
        <v/>
      </c>
    </row>
    <row r="318" spans="2:2">
      <c r="B318" s="201" t="str">
        <f>IF('Saisie CLASSEMENT'!$C321&gt;0,'Saisie CLASSEMENT'!B321,"")</f>
        <v/>
      </c>
    </row>
    <row r="319" spans="2:2">
      <c r="B319" s="201" t="str">
        <f>IF('Saisie CLASSEMENT'!$C322&gt;0,'Saisie CLASSEMENT'!B322,"")</f>
        <v/>
      </c>
    </row>
    <row r="320" spans="2:2">
      <c r="B320" s="201" t="str">
        <f>IF('Saisie CLASSEMENT'!$C323&gt;0,'Saisie CLASSEMENT'!B323,"")</f>
        <v/>
      </c>
    </row>
    <row r="321" spans="2:2">
      <c r="B321" s="201" t="str">
        <f>IF('Saisie CLASSEMENT'!$C324&gt;0,'Saisie CLASSEMENT'!B324,"")</f>
        <v/>
      </c>
    </row>
    <row r="322" spans="2:2">
      <c r="B322" s="201" t="str">
        <f>IF('Saisie CLASSEMENT'!$C325&gt;0,'Saisie CLASSEMENT'!B325,"")</f>
        <v/>
      </c>
    </row>
    <row r="323" spans="2:2">
      <c r="B323" s="201" t="str">
        <f>IF('Saisie CLASSEMENT'!$C326&gt;0,'Saisie CLASSEMENT'!B326,"")</f>
        <v/>
      </c>
    </row>
    <row r="324" spans="2:2">
      <c r="B324" s="201" t="str">
        <f>IF('Saisie CLASSEMENT'!$C327&gt;0,'Saisie CLASSEMENT'!B327,"")</f>
        <v/>
      </c>
    </row>
    <row r="325" spans="2:2">
      <c r="B325" s="201" t="str">
        <f>IF('Saisie CLASSEMENT'!$C328&gt;0,'Saisie CLASSEMENT'!B328,"")</f>
        <v/>
      </c>
    </row>
    <row r="326" spans="2:2">
      <c r="B326" s="201" t="str">
        <f>IF('Saisie CLASSEMENT'!$C329&gt;0,'Saisie CLASSEMENT'!B329,"")</f>
        <v/>
      </c>
    </row>
    <row r="327" spans="2:2">
      <c r="B327" s="201" t="str">
        <f>IF('Saisie CLASSEMENT'!$C330&gt;0,'Saisie CLASSEMENT'!B330,"")</f>
        <v/>
      </c>
    </row>
    <row r="328" spans="2:2">
      <c r="B328" s="201" t="str">
        <f>IF('Saisie CLASSEMENT'!$C331&gt;0,'Saisie CLASSEMENT'!B331,"")</f>
        <v/>
      </c>
    </row>
    <row r="329" spans="2:2">
      <c r="B329" s="201" t="str">
        <f>IF('Saisie CLASSEMENT'!$C332&gt;0,'Saisie CLASSEMENT'!B332,"")</f>
        <v/>
      </c>
    </row>
    <row r="330" spans="2:2">
      <c r="B330" s="201" t="str">
        <f>IF('Saisie CLASSEMENT'!$C333&gt;0,'Saisie CLASSEMENT'!B333,"")</f>
        <v/>
      </c>
    </row>
    <row r="331" spans="2:2">
      <c r="B331" s="201" t="str">
        <f>IF('Saisie CLASSEMENT'!$C334&gt;0,'Saisie CLASSEMENT'!B334,"")</f>
        <v/>
      </c>
    </row>
    <row r="332" spans="2:2">
      <c r="B332" s="201" t="str">
        <f>IF('Saisie CLASSEMENT'!$C335&gt;0,'Saisie CLASSEMENT'!B335,"")</f>
        <v/>
      </c>
    </row>
    <row r="333" spans="2:2">
      <c r="B333" s="201" t="str">
        <f>IF('Saisie CLASSEMENT'!$C336&gt;0,'Saisie CLASSEMENT'!B336,"")</f>
        <v/>
      </c>
    </row>
    <row r="334" spans="2:2">
      <c r="B334" s="201" t="str">
        <f>IF('Saisie CLASSEMENT'!$C337&gt;0,'Saisie CLASSEMENT'!B337,"")</f>
        <v/>
      </c>
    </row>
    <row r="335" spans="2:2">
      <c r="B335" s="201" t="str">
        <f>IF('Saisie CLASSEMENT'!$C338&gt;0,'Saisie CLASSEMENT'!B338,"")</f>
        <v/>
      </c>
    </row>
    <row r="336" spans="2:2">
      <c r="B336" s="201" t="str">
        <f>IF('Saisie CLASSEMENT'!$C339&gt;0,'Saisie CLASSEMENT'!B339,"")</f>
        <v/>
      </c>
    </row>
    <row r="337" spans="2:2">
      <c r="B337" s="201" t="str">
        <f>IF('Saisie CLASSEMENT'!$C340&gt;0,'Saisie CLASSEMENT'!B340,"")</f>
        <v/>
      </c>
    </row>
    <row r="338" spans="2:2">
      <c r="B338" s="201" t="str">
        <f>IF('Saisie CLASSEMENT'!$C341&gt;0,'Saisie CLASSEMENT'!B341,"")</f>
        <v/>
      </c>
    </row>
    <row r="339" spans="2:2">
      <c r="B339" s="201" t="str">
        <f>IF('Saisie CLASSEMENT'!$C342&gt;0,'Saisie CLASSEMENT'!B342,"")</f>
        <v/>
      </c>
    </row>
    <row r="340" spans="2:2">
      <c r="B340" s="201" t="str">
        <f>IF('Saisie CLASSEMENT'!$C343&gt;0,'Saisie CLASSEMENT'!B343,"")</f>
        <v/>
      </c>
    </row>
    <row r="341" spans="2:2">
      <c r="B341" s="201" t="str">
        <f>IF('Saisie CLASSEMENT'!$C344&gt;0,'Saisie CLASSEMENT'!B344,"")</f>
        <v/>
      </c>
    </row>
    <row r="342" spans="2:2">
      <c r="B342" s="201" t="str">
        <f>IF('Saisie CLASSEMENT'!$C345&gt;0,'Saisie CLASSEMENT'!B345,"")</f>
        <v/>
      </c>
    </row>
    <row r="343" spans="2:2">
      <c r="B343" s="201" t="str">
        <f>IF('Saisie CLASSEMENT'!$C346&gt;0,'Saisie CLASSEMENT'!B346,"")</f>
        <v/>
      </c>
    </row>
    <row r="344" spans="2:2">
      <c r="B344" s="201" t="str">
        <f>IF('Saisie CLASSEMENT'!$C347&gt;0,'Saisie CLASSEMENT'!B347,"")</f>
        <v/>
      </c>
    </row>
    <row r="345" spans="2:2">
      <c r="B345" s="201" t="str">
        <f>IF('Saisie CLASSEMENT'!$C348&gt;0,'Saisie CLASSEMENT'!B348,"")</f>
        <v/>
      </c>
    </row>
    <row r="346" spans="2:2">
      <c r="B346" s="201" t="str">
        <f>IF('Saisie CLASSEMENT'!$C349&gt;0,'Saisie CLASSEMENT'!B349,"")</f>
        <v/>
      </c>
    </row>
    <row r="347" spans="2:2">
      <c r="B347" s="201" t="str">
        <f>IF('Saisie CLASSEMENT'!$C350&gt;0,'Saisie CLASSEMENT'!B350,"")</f>
        <v/>
      </c>
    </row>
    <row r="348" spans="2:2">
      <c r="B348" s="201" t="str">
        <f>IF('Saisie CLASSEMENT'!$C351&gt;0,'Saisie CLASSEMENT'!B351,"")</f>
        <v/>
      </c>
    </row>
    <row r="349" spans="2:2">
      <c r="B349" s="201" t="str">
        <f>IF('Saisie CLASSEMENT'!$C352&gt;0,'Saisie CLASSEMENT'!B352,"")</f>
        <v/>
      </c>
    </row>
    <row r="350" spans="2:2">
      <c r="B350" s="201" t="str">
        <f>IF('Saisie CLASSEMENT'!$C353&gt;0,'Saisie CLASSEMENT'!B353,"")</f>
        <v/>
      </c>
    </row>
    <row r="351" spans="2:2">
      <c r="B351" s="201" t="str">
        <f>IF('Saisie CLASSEMENT'!$C354&gt;0,'Saisie CLASSEMENT'!B354,"")</f>
        <v/>
      </c>
    </row>
    <row r="352" spans="2:2">
      <c r="B352" s="201" t="str">
        <f>IF('Saisie CLASSEMENT'!$C355&gt;0,'Saisie CLASSEMENT'!B355,"")</f>
        <v/>
      </c>
    </row>
    <row r="353" spans="2:2">
      <c r="B353" s="201" t="str">
        <f>IF('Saisie CLASSEMENT'!$C356&gt;0,'Saisie CLASSEMENT'!B356,"")</f>
        <v/>
      </c>
    </row>
    <row r="354" spans="2:2">
      <c r="B354" s="201" t="str">
        <f>IF('Saisie CLASSEMENT'!$C357&gt;0,'Saisie CLASSEMENT'!B357,"")</f>
        <v/>
      </c>
    </row>
    <row r="355" spans="2:2">
      <c r="B355" s="201" t="str">
        <f>IF('Saisie CLASSEMENT'!$C358&gt;0,'Saisie CLASSEMENT'!B358,"")</f>
        <v/>
      </c>
    </row>
    <row r="356" spans="2:2">
      <c r="B356" s="201" t="str">
        <f>IF('Saisie CLASSEMENT'!$C359&gt;0,'Saisie CLASSEMENT'!B359,"")</f>
        <v/>
      </c>
    </row>
    <row r="357" spans="2:2">
      <c r="B357" s="201" t="str">
        <f>IF('Saisie CLASSEMENT'!$C360&gt;0,'Saisie CLASSEMENT'!B360,"")</f>
        <v/>
      </c>
    </row>
    <row r="358" spans="2:2">
      <c r="B358" s="201" t="str">
        <f>IF('Saisie CLASSEMENT'!$C361&gt;0,'Saisie CLASSEMENT'!B361,"")</f>
        <v/>
      </c>
    </row>
    <row r="359" spans="2:2">
      <c r="B359" s="201" t="str">
        <f>IF('Saisie CLASSEMENT'!$C362&gt;0,'Saisie CLASSEMENT'!B362,"")</f>
        <v/>
      </c>
    </row>
    <row r="360" spans="2:2">
      <c r="B360" s="201" t="str">
        <f>IF('Saisie CLASSEMENT'!$C363&gt;0,'Saisie CLASSEMENT'!B363,"")</f>
        <v/>
      </c>
    </row>
    <row r="361" spans="2:2">
      <c r="B361" s="201" t="str">
        <f>IF('Saisie CLASSEMENT'!$C364&gt;0,'Saisie CLASSEMENT'!B364,"")</f>
        <v/>
      </c>
    </row>
    <row r="362" spans="2:2">
      <c r="B362" s="201" t="str">
        <f>IF('Saisie CLASSEMENT'!$C365&gt;0,'Saisie CLASSEMENT'!B365,"")</f>
        <v/>
      </c>
    </row>
    <row r="363" spans="2:2">
      <c r="B363" s="201" t="str">
        <f>IF('Saisie CLASSEMENT'!$C366&gt;0,'Saisie CLASSEMENT'!B366,"")</f>
        <v/>
      </c>
    </row>
    <row r="364" spans="2:2">
      <c r="B364" s="201" t="str">
        <f>IF('Saisie CLASSEMENT'!$C367&gt;0,'Saisie CLASSEMENT'!B367,"")</f>
        <v/>
      </c>
    </row>
    <row r="365" spans="2:2">
      <c r="B365" s="201" t="str">
        <f>IF('Saisie CLASSEMENT'!$C368&gt;0,'Saisie CLASSEMENT'!B368,"")</f>
        <v/>
      </c>
    </row>
    <row r="366" spans="2:2">
      <c r="B366" s="201" t="str">
        <f>IF('Saisie CLASSEMENT'!$C369&gt;0,'Saisie CLASSEMENT'!B369,"")</f>
        <v/>
      </c>
    </row>
    <row r="367" spans="2:2">
      <c r="B367" s="201" t="str">
        <f>IF('Saisie CLASSEMENT'!$C370&gt;0,'Saisie CLASSEMENT'!B370,"")</f>
        <v/>
      </c>
    </row>
    <row r="368" spans="2:2">
      <c r="B368" s="201" t="str">
        <f>IF('Saisie CLASSEMENT'!$C371&gt;0,'Saisie CLASSEMENT'!B371,"")</f>
        <v/>
      </c>
    </row>
    <row r="369" spans="2:2">
      <c r="B369" s="201" t="str">
        <f>IF('Saisie CLASSEMENT'!$C372&gt;0,'Saisie CLASSEMENT'!B372,"")</f>
        <v/>
      </c>
    </row>
    <row r="370" spans="2:2">
      <c r="B370" s="201" t="str">
        <f>IF('Saisie CLASSEMENT'!$C373&gt;0,'Saisie CLASSEMENT'!B373,"")</f>
        <v/>
      </c>
    </row>
    <row r="371" spans="2:2">
      <c r="B371" s="201" t="str">
        <f>IF('Saisie CLASSEMENT'!$C374&gt;0,'Saisie CLASSEMENT'!B374,"")</f>
        <v/>
      </c>
    </row>
    <row r="372" spans="2:2">
      <c r="B372" s="201" t="str">
        <f>IF('Saisie CLASSEMENT'!$C375&gt;0,'Saisie CLASSEMENT'!B375,"")</f>
        <v/>
      </c>
    </row>
    <row r="373" spans="2:2">
      <c r="B373" s="201" t="str">
        <f>IF('Saisie CLASSEMENT'!$C376&gt;0,'Saisie CLASSEMENT'!B376,"")</f>
        <v/>
      </c>
    </row>
    <row r="374" spans="2:2">
      <c r="B374" s="201" t="str">
        <f>IF('Saisie CLASSEMENT'!$C377&gt;0,'Saisie CLASSEMENT'!B377,"")</f>
        <v/>
      </c>
    </row>
    <row r="375" spans="2:2">
      <c r="B375" s="201" t="str">
        <f>IF('Saisie CLASSEMENT'!$C378&gt;0,'Saisie CLASSEMENT'!B378,"")</f>
        <v/>
      </c>
    </row>
    <row r="376" spans="2:2">
      <c r="B376" s="201" t="str">
        <f>IF('Saisie CLASSEMENT'!$C379&gt;0,'Saisie CLASSEMENT'!B379,"")</f>
        <v/>
      </c>
    </row>
    <row r="377" spans="2:2">
      <c r="B377" s="201" t="str">
        <f>IF('Saisie CLASSEMENT'!$C380&gt;0,'Saisie CLASSEMENT'!B380,"")</f>
        <v/>
      </c>
    </row>
    <row r="378" spans="2:2">
      <c r="B378" s="201" t="str">
        <f>IF('Saisie CLASSEMENT'!$C381&gt;0,'Saisie CLASSEMENT'!B381,"")</f>
        <v/>
      </c>
    </row>
    <row r="379" spans="2:2">
      <c r="B379" s="201" t="str">
        <f>IF('Saisie CLASSEMENT'!$C382&gt;0,'Saisie CLASSEMENT'!B382,"")</f>
        <v/>
      </c>
    </row>
    <row r="380" spans="2:2">
      <c r="B380" s="201" t="str">
        <f>IF('Saisie CLASSEMENT'!$C383&gt;0,'Saisie CLASSEMENT'!B383,"")</f>
        <v/>
      </c>
    </row>
    <row r="381" spans="2:2">
      <c r="B381" s="201" t="str">
        <f>IF('Saisie CLASSEMENT'!$C384&gt;0,'Saisie CLASSEMENT'!B384,"")</f>
        <v/>
      </c>
    </row>
    <row r="382" spans="2:2">
      <c r="B382" s="201" t="str">
        <f>IF('Saisie CLASSEMENT'!$C385&gt;0,'Saisie CLASSEMENT'!B385,"")</f>
        <v/>
      </c>
    </row>
    <row r="383" spans="2:2">
      <c r="B383" s="201" t="str">
        <f>IF('Saisie CLASSEMENT'!$C386&gt;0,'Saisie CLASSEMENT'!B386,"")</f>
        <v/>
      </c>
    </row>
    <row r="384" spans="2:2">
      <c r="B384" s="201" t="str">
        <f>IF('Saisie CLASSEMENT'!$C387&gt;0,'Saisie CLASSEMENT'!B387,"")</f>
        <v/>
      </c>
    </row>
    <row r="385" spans="2:2">
      <c r="B385" s="201" t="str">
        <f>IF('Saisie CLASSEMENT'!$C388&gt;0,'Saisie CLASSEMENT'!B388,"")</f>
        <v/>
      </c>
    </row>
    <row r="386" spans="2:2">
      <c r="B386" s="201" t="str">
        <f>IF('Saisie CLASSEMENT'!$C389&gt;0,'Saisie CLASSEMENT'!B389,"")</f>
        <v/>
      </c>
    </row>
    <row r="387" spans="2:2">
      <c r="B387" s="201" t="str">
        <f>IF('Saisie CLASSEMENT'!$C390&gt;0,'Saisie CLASSEMENT'!B390,"")</f>
        <v/>
      </c>
    </row>
    <row r="388" spans="2:2">
      <c r="B388" s="201" t="str">
        <f>IF('Saisie CLASSEMENT'!$C391&gt;0,'Saisie CLASSEMENT'!B391,"")</f>
        <v/>
      </c>
    </row>
    <row r="389" spans="2:2">
      <c r="B389" s="201" t="str">
        <f>IF('Saisie CLASSEMENT'!$C392&gt;0,'Saisie CLASSEMENT'!B392,"")</f>
        <v/>
      </c>
    </row>
  </sheetData>
  <sheetProtection password="EFB0" sheet="1" objects="1" scenarios="1" selectLockedCells="1"/>
  <mergeCells count="4">
    <mergeCell ref="B1:L1"/>
    <mergeCell ref="B2:L2"/>
    <mergeCell ref="B3:L3"/>
    <mergeCell ref="B4:I4"/>
  </mergeCells>
  <printOptions horizontalCentered="1"/>
  <pageMargins left="0.15748031496062992" right="0.15748031496062992" top="0.70866141732283472" bottom="0.6692913385826772" header="0.27559055118110237" footer="0.51181102362204722"/>
  <pageSetup paperSize="9" scale="64" orientation="portrait" horizontalDpi="4294967295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4">
    <tabColor theme="5" tint="0.59999389629810485"/>
  </sheetPr>
  <dimension ref="A1:I52"/>
  <sheetViews>
    <sheetView showGridLines="0" showZeros="0" zoomScale="90" zoomScaleNormal="90" workbookViewId="0">
      <selection activeCell="E9" sqref="E9"/>
    </sheetView>
  </sheetViews>
  <sheetFormatPr baseColWidth="10" defaultColWidth="11.5546875" defaultRowHeight="13.2"/>
  <cols>
    <col min="1" max="1" width="7.109375" customWidth="1"/>
    <col min="2" max="2" width="2.5546875" customWidth="1"/>
    <col min="3" max="3" width="10.6640625" customWidth="1"/>
    <col min="5" max="5" width="20.33203125" customWidth="1"/>
    <col min="6" max="6" width="10.5546875" customWidth="1"/>
    <col min="7" max="7" width="14.44140625" customWidth="1"/>
    <col min="8" max="8" width="7.5546875" customWidth="1"/>
    <col min="9" max="9" width="10.5546875" customWidth="1"/>
  </cols>
  <sheetData>
    <row r="1" spans="1:9" ht="20.399999999999999" customHeight="1">
      <c r="A1" s="830" t="s">
        <v>111</v>
      </c>
      <c r="B1" s="830"/>
      <c r="C1" s="830"/>
      <c r="D1" s="830"/>
      <c r="E1" s="830"/>
      <c r="F1" s="830"/>
      <c r="G1" s="830"/>
      <c r="H1" s="830"/>
      <c r="I1" s="238"/>
    </row>
    <row r="2" spans="1:9" ht="20.399999999999999" customHeight="1">
      <c r="A2" s="830" t="str">
        <f>CONCATENATE( "COMITE REGIONAL DE",'Données épreuves'!B18)</f>
        <v xml:space="preserve">COMITE REGIONAL DE MIDI-PYRÉNÉES </v>
      </c>
      <c r="B2" s="830"/>
      <c r="C2" s="830"/>
      <c r="D2" s="830"/>
      <c r="E2" s="830"/>
      <c r="F2" s="830"/>
      <c r="G2" s="830"/>
      <c r="H2" s="830"/>
      <c r="I2" s="239"/>
    </row>
    <row r="3" spans="1:9" ht="20.399999999999999" customHeight="1">
      <c r="A3" s="839" t="s">
        <v>12</v>
      </c>
      <c r="B3" s="839"/>
      <c r="C3" s="839"/>
      <c r="D3" s="839"/>
      <c r="E3" s="839"/>
      <c r="F3" s="839"/>
      <c r="G3" s="839"/>
      <c r="H3" s="839"/>
      <c r="I3" s="30"/>
    </row>
    <row r="4" spans="1:9" ht="20.399999999999999" customHeight="1">
      <c r="A4" s="240"/>
      <c r="B4" s="240"/>
      <c r="C4" s="241"/>
      <c r="D4" s="241"/>
      <c r="E4" s="242"/>
      <c r="F4" s="242"/>
      <c r="G4" s="240"/>
      <c r="H4" s="240"/>
    </row>
    <row r="5" spans="1:9" ht="20.399999999999999" customHeight="1">
      <c r="A5" s="836" t="s">
        <v>13</v>
      </c>
      <c r="B5" s="836"/>
      <c r="C5" s="836"/>
      <c r="D5" s="831">
        <f>'Données épreuves'!B20</f>
        <v>0</v>
      </c>
      <c r="E5" s="832"/>
      <c r="F5" s="832"/>
      <c r="G5" s="832"/>
      <c r="H5" s="243"/>
    </row>
    <row r="6" spans="1:9" ht="20.399999999999999" customHeight="1">
      <c r="A6" s="836" t="s">
        <v>14</v>
      </c>
      <c r="B6" s="836"/>
      <c r="C6" s="836"/>
      <c r="D6" s="832" t="str">
        <f>'Données épreuves'!B15</f>
        <v/>
      </c>
      <c r="E6" s="832"/>
      <c r="F6" s="832"/>
      <c r="G6" s="832"/>
      <c r="H6" s="243"/>
    </row>
    <row r="7" spans="1:9" ht="20.399999999999999" customHeight="1">
      <c r="A7" s="836" t="s">
        <v>175</v>
      </c>
      <c r="B7" s="836"/>
      <c r="C7" s="836"/>
      <c r="D7" s="837">
        <f>'Données épreuves'!B17</f>
        <v>0</v>
      </c>
      <c r="E7" s="837"/>
      <c r="F7" s="244" t="s">
        <v>2</v>
      </c>
      <c r="G7" s="838" t="str">
        <f>'Données épreuves'!A15</f>
        <v/>
      </c>
      <c r="H7" s="838"/>
    </row>
    <row r="8" spans="1:9" ht="15" customHeight="1">
      <c r="A8" s="245"/>
      <c r="B8" s="238"/>
      <c r="C8" s="238"/>
      <c r="D8" s="238"/>
      <c r="E8" s="1"/>
    </row>
    <row r="9" spans="1:9" ht="18.600000000000001" customHeight="1">
      <c r="A9" s="246" t="s">
        <v>112</v>
      </c>
      <c r="B9" s="247"/>
      <c r="C9" s="247"/>
      <c r="D9" s="247"/>
      <c r="E9" s="331"/>
      <c r="F9" s="248"/>
      <c r="G9" s="248"/>
      <c r="H9" s="249"/>
    </row>
    <row r="10" spans="1:9" ht="18.600000000000001" customHeight="1">
      <c r="A10" s="250" t="s">
        <v>113</v>
      </c>
      <c r="B10" s="251"/>
      <c r="C10" s="251"/>
      <c r="D10" s="251"/>
      <c r="E10" s="332"/>
      <c r="F10" s="252"/>
      <c r="G10" s="252"/>
      <c r="H10" s="253"/>
    </row>
    <row r="11" spans="1:9" ht="15" customHeight="1">
      <c r="A11" s="245"/>
      <c r="B11" s="238"/>
      <c r="C11" s="238"/>
      <c r="D11" s="238"/>
      <c r="E11" s="1"/>
    </row>
    <row r="12" spans="1:9" ht="15" customHeight="1">
      <c r="A12" s="245"/>
      <c r="B12" s="238"/>
      <c r="C12" s="238"/>
      <c r="D12" s="238"/>
      <c r="E12" s="1"/>
    </row>
    <row r="13" spans="1:9" ht="18.600000000000001" customHeight="1">
      <c r="A13" s="246" t="s">
        <v>114</v>
      </c>
      <c r="B13" s="247"/>
      <c r="C13" s="247"/>
      <c r="D13" s="247"/>
      <c r="E13" s="331"/>
      <c r="F13" s="248"/>
      <c r="G13" s="248"/>
      <c r="H13" s="249"/>
    </row>
    <row r="14" spans="1:9" ht="18.600000000000001" customHeight="1">
      <c r="A14" s="250" t="s">
        <v>178</v>
      </c>
      <c r="B14" s="251"/>
      <c r="C14" s="251"/>
      <c r="D14" s="251"/>
      <c r="E14" s="332"/>
      <c r="F14" s="252"/>
      <c r="G14" s="252"/>
      <c r="H14" s="330"/>
    </row>
    <row r="15" spans="1:9" ht="15" customHeight="1">
      <c r="A15" s="245"/>
      <c r="B15" s="238"/>
      <c r="C15" s="238"/>
      <c r="D15" s="238"/>
      <c r="E15" s="1"/>
      <c r="H15" s="249"/>
    </row>
    <row r="16" spans="1:9" ht="18.600000000000001" customHeight="1">
      <c r="A16" s="246" t="s">
        <v>116</v>
      </c>
      <c r="B16" s="247"/>
      <c r="C16" s="247"/>
      <c r="D16" s="247"/>
      <c r="E16" s="254">
        <f>E9*E13</f>
        <v>0</v>
      </c>
      <c r="F16" s="248"/>
      <c r="G16" s="248"/>
      <c r="H16" s="249"/>
    </row>
    <row r="17" spans="1:8" ht="18.600000000000001" customHeight="1">
      <c r="A17" s="250" t="s">
        <v>113</v>
      </c>
      <c r="B17" s="251"/>
      <c r="C17" s="251"/>
      <c r="D17" s="251"/>
      <c r="E17" s="255">
        <f>E10*E14</f>
        <v>0</v>
      </c>
      <c r="F17" s="252"/>
      <c r="G17" s="252"/>
      <c r="H17" s="253"/>
    </row>
    <row r="18" spans="1:8" ht="15" customHeight="1">
      <c r="A18" s="245"/>
      <c r="B18" s="238"/>
      <c r="C18" s="238"/>
      <c r="D18" s="238"/>
      <c r="E18" s="1"/>
    </row>
    <row r="19" spans="1:8" ht="18.600000000000001" customHeight="1">
      <c r="A19" s="256" t="s">
        <v>115</v>
      </c>
      <c r="B19" s="257"/>
      <c r="C19" s="257"/>
      <c r="D19" s="257"/>
      <c r="E19" s="258">
        <f>E16+E17</f>
        <v>0</v>
      </c>
      <c r="F19" s="237"/>
      <c r="G19" s="237"/>
      <c r="H19" s="259"/>
    </row>
    <row r="20" spans="1:8">
      <c r="A20" s="245"/>
      <c r="B20" s="238"/>
      <c r="C20" s="238"/>
      <c r="D20" s="238"/>
      <c r="E20" s="1"/>
    </row>
    <row r="21" spans="1:8" ht="17.25" customHeight="1">
      <c r="A21" s="260"/>
      <c r="B21" s="260"/>
      <c r="C21" s="260"/>
      <c r="D21" s="260"/>
      <c r="E21" s="260"/>
      <c r="F21" s="260"/>
      <c r="G21" s="260"/>
    </row>
    <row r="22" spans="1:8" ht="75" customHeight="1">
      <c r="A22" s="833" t="s">
        <v>310</v>
      </c>
      <c r="B22" s="834"/>
      <c r="C22" s="835"/>
      <c r="D22" s="833" t="s">
        <v>30</v>
      </c>
      <c r="E22" s="835"/>
      <c r="F22" s="833" t="s">
        <v>31</v>
      </c>
      <c r="G22" s="834"/>
      <c r="H22" s="835"/>
    </row>
    <row r="23" spans="1:8" ht="22.5" customHeight="1">
      <c r="A23" s="261" t="s">
        <v>311</v>
      </c>
      <c r="G23" s="260"/>
    </row>
    <row r="24" spans="1:8" ht="60" customHeight="1">
      <c r="G24" s="260"/>
    </row>
    <row r="25" spans="1:8" ht="60" customHeight="1"/>
    <row r="52" ht="13.5" customHeight="1"/>
  </sheetData>
  <sheetProtection password="EFB0" sheet="1" selectLockedCells="1"/>
  <mergeCells count="13">
    <mergeCell ref="A1:H1"/>
    <mergeCell ref="D5:G5"/>
    <mergeCell ref="A22:C22"/>
    <mergeCell ref="D22:E22"/>
    <mergeCell ref="F22:H22"/>
    <mergeCell ref="A5:C5"/>
    <mergeCell ref="A6:C6"/>
    <mergeCell ref="A7:C7"/>
    <mergeCell ref="D6:G6"/>
    <mergeCell ref="D7:E7"/>
    <mergeCell ref="G7:H7"/>
    <mergeCell ref="A2:H2"/>
    <mergeCell ref="A3:H3"/>
  </mergeCells>
  <phoneticPr fontId="0" type="noConversion"/>
  <conditionalFormatting sqref="E10">
    <cfRule type="expression" dxfId="15" priority="7" stopIfTrue="1">
      <formula>$H10 &lt; $H$6</formula>
    </cfRule>
    <cfRule type="expression" dxfId="14" priority="8" stopIfTrue="1">
      <formula xml:space="preserve"> $H10&lt; $H9</formula>
    </cfRule>
  </conditionalFormatting>
  <conditionalFormatting sqref="E9">
    <cfRule type="expression" dxfId="13" priority="5" stopIfTrue="1">
      <formula>$H9 &lt; $H$6</formula>
    </cfRule>
    <cfRule type="expression" dxfId="12" priority="6" stopIfTrue="1">
      <formula xml:space="preserve"> $H9&lt; $H8</formula>
    </cfRule>
  </conditionalFormatting>
  <conditionalFormatting sqref="E13">
    <cfRule type="expression" dxfId="11" priority="3" stopIfTrue="1">
      <formula>$H13 &lt; $H$6</formula>
    </cfRule>
    <cfRule type="expression" dxfId="10" priority="4" stopIfTrue="1">
      <formula xml:space="preserve"> $H13&lt; $H12</formula>
    </cfRule>
  </conditionalFormatting>
  <conditionalFormatting sqref="E14">
    <cfRule type="expression" dxfId="9" priority="1" stopIfTrue="1">
      <formula>$H14 &lt; $H$6</formula>
    </cfRule>
    <cfRule type="expression" dxfId="8" priority="2" stopIfTrue="1">
      <formula xml:space="preserve"> $H14&lt; $H13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orientation="portrait" blackAndWhite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3">
    <tabColor rgb="FF00B0F0"/>
    <pageSetUpPr fitToPage="1"/>
  </sheetPr>
  <dimension ref="A1:G93"/>
  <sheetViews>
    <sheetView showGridLines="0" showZeros="0" zoomScale="90" zoomScaleNormal="90" workbookViewId="0">
      <selection activeCell="B3" sqref="B3"/>
    </sheetView>
  </sheetViews>
  <sheetFormatPr baseColWidth="10" defaultColWidth="11.44140625" defaultRowHeight="13.2"/>
  <cols>
    <col min="1" max="1" width="28" customWidth="1"/>
    <col min="2" max="2" width="25.44140625" customWidth="1"/>
    <col min="3" max="3" width="23.5546875" customWidth="1"/>
    <col min="4" max="4" width="25.44140625" customWidth="1"/>
  </cols>
  <sheetData>
    <row r="1" spans="1:7" ht="35.4">
      <c r="A1" s="843" t="str">
        <f ca="1">CONCATENATE("ETAT DE RESULTATS ROUTE ",YEAR(TODAY()))</f>
        <v>ETAT DE RESULTATS ROUTE 2024</v>
      </c>
      <c r="B1" s="843"/>
      <c r="C1" s="843"/>
      <c r="D1" s="843"/>
      <c r="E1" s="336"/>
      <c r="F1" s="336"/>
      <c r="G1" s="336"/>
    </row>
    <row r="2" spans="1:7" ht="66.75" customHeight="1">
      <c r="A2" s="854" t="s">
        <v>135</v>
      </c>
      <c r="B2" s="854"/>
      <c r="C2" s="854"/>
      <c r="D2" s="854"/>
      <c r="E2" s="337"/>
      <c r="F2" s="337"/>
      <c r="G2" s="337"/>
    </row>
    <row r="3" spans="1:7" ht="33" customHeight="1">
      <c r="A3" s="217" t="s">
        <v>136</v>
      </c>
      <c r="B3" s="303" t="s">
        <v>8</v>
      </c>
      <c r="C3" s="200"/>
      <c r="D3" s="201"/>
      <c r="E3" s="338"/>
      <c r="F3" s="338"/>
      <c r="G3" s="338"/>
    </row>
    <row r="4" spans="1:7" ht="17.399999999999999" customHeight="1">
      <c r="A4" s="217"/>
      <c r="B4" s="217"/>
      <c r="C4" s="200"/>
      <c r="D4" s="201"/>
      <c r="E4" s="338"/>
      <c r="F4" s="338"/>
      <c r="G4" s="338"/>
    </row>
    <row r="5" spans="1:7" ht="33" customHeight="1">
      <c r="A5" s="202" t="s">
        <v>274</v>
      </c>
      <c r="B5" s="465" t="str">
        <f>'Données épreuves'!A15</f>
        <v/>
      </c>
      <c r="C5" s="202"/>
      <c r="D5" s="203"/>
      <c r="E5" s="206"/>
      <c r="F5" s="206"/>
      <c r="G5" s="206"/>
    </row>
    <row r="6" spans="1:7" ht="17.399999999999999" customHeight="1">
      <c r="A6" s="202"/>
      <c r="B6" s="204"/>
      <c r="C6" s="202"/>
      <c r="D6" s="203"/>
      <c r="E6" s="206"/>
      <c r="F6" s="206"/>
      <c r="G6" s="206"/>
    </row>
    <row r="7" spans="1:7" ht="33" customHeight="1">
      <c r="A7" s="202" t="s">
        <v>275</v>
      </c>
      <c r="B7" s="848" t="str">
        <f>'Données épreuves'!B15</f>
        <v/>
      </c>
      <c r="C7" s="849"/>
      <c r="D7" s="850"/>
      <c r="E7" s="206"/>
      <c r="F7" s="206"/>
      <c r="G7" s="206"/>
    </row>
    <row r="8" spans="1:7" ht="17.399999999999999" customHeight="1">
      <c r="A8" s="205"/>
      <c r="B8" s="206"/>
      <c r="C8" s="207"/>
      <c r="D8" s="208"/>
      <c r="E8" s="206"/>
      <c r="F8" s="206"/>
      <c r="G8" s="201"/>
    </row>
    <row r="9" spans="1:7" ht="33" customHeight="1">
      <c r="A9" s="202" t="s">
        <v>276</v>
      </c>
      <c r="B9" s="466" t="str">
        <f>'Données épreuves'!B18</f>
        <v xml:space="preserve"> MIDI-PYRÉNÉES </v>
      </c>
      <c r="C9" s="202" t="s">
        <v>279</v>
      </c>
      <c r="D9" s="467">
        <f>'Données épreuves'!B19</f>
        <v>0</v>
      </c>
      <c r="E9" s="209"/>
    </row>
    <row r="10" spans="1:7" ht="17.399999999999999" customHeight="1">
      <c r="A10" s="205"/>
      <c r="B10" s="209"/>
      <c r="C10" s="207"/>
      <c r="D10" s="210"/>
      <c r="E10" s="209"/>
      <c r="F10" s="209"/>
      <c r="G10" s="209"/>
    </row>
    <row r="11" spans="1:7" ht="33" customHeight="1">
      <c r="A11" s="202" t="s">
        <v>277</v>
      </c>
      <c r="B11" s="844">
        <f>'Données épreuves'!B20</f>
        <v>0</v>
      </c>
      <c r="C11" s="845"/>
      <c r="D11" s="846"/>
      <c r="E11" s="339"/>
      <c r="F11" s="339"/>
      <c r="G11" s="209"/>
    </row>
    <row r="12" spans="1:7" ht="17.399999999999999" customHeight="1">
      <c r="A12" s="205"/>
      <c r="B12" s="211"/>
      <c r="C12" s="211"/>
      <c r="D12" s="211"/>
      <c r="E12" s="339"/>
      <c r="F12" s="339"/>
      <c r="G12" s="209"/>
    </row>
    <row r="13" spans="1:7" ht="33" customHeight="1">
      <c r="A13" s="202" t="s">
        <v>278</v>
      </c>
      <c r="B13" s="468">
        <f>'Données épreuves'!B16</f>
        <v>0</v>
      </c>
      <c r="C13" s="855">
        <f>'Données épreuves'!B17</f>
        <v>0</v>
      </c>
      <c r="D13" s="846"/>
      <c r="E13" s="211"/>
      <c r="F13" s="211"/>
      <c r="G13" s="209"/>
    </row>
    <row r="14" spans="1:7" ht="17.399999999999999" customHeight="1">
      <c r="A14" s="207"/>
      <c r="B14" s="207"/>
      <c r="C14" s="207"/>
      <c r="D14" s="207"/>
      <c r="E14" s="207"/>
      <c r="F14" s="207"/>
      <c r="G14" s="201"/>
    </row>
    <row r="15" spans="1:7" ht="31.95" customHeight="1">
      <c r="A15" s="847" t="s">
        <v>137</v>
      </c>
      <c r="B15" s="847"/>
      <c r="C15" s="847"/>
      <c r="D15" s="847"/>
      <c r="E15" s="340"/>
      <c r="F15" s="201"/>
      <c r="G15" s="201"/>
    </row>
    <row r="16" spans="1:7" ht="26.25" customHeight="1">
      <c r="A16" s="212"/>
      <c r="B16" s="218" t="s">
        <v>179</v>
      </c>
      <c r="C16" s="213" t="s">
        <v>138</v>
      </c>
      <c r="D16" s="213" t="s">
        <v>41</v>
      </c>
      <c r="E16" s="341"/>
      <c r="F16" s="201"/>
      <c r="G16" s="201"/>
    </row>
    <row r="17" spans="1:7" ht="30" customHeight="1">
      <c r="A17" s="214" t="s">
        <v>75</v>
      </c>
      <c r="B17" s="469" t="str">
        <f>CONCATENATE('Données épreuves'!C30," ",'Données épreuves'!B30)</f>
        <v xml:space="preserve"> </v>
      </c>
      <c r="C17" s="470">
        <f>'Données épreuves'!D30</f>
        <v>0</v>
      </c>
      <c r="D17" s="470">
        <f>'Données épreuves'!E30</f>
        <v>0</v>
      </c>
      <c r="E17" s="201"/>
      <c r="F17" s="201"/>
      <c r="G17" s="201"/>
    </row>
    <row r="18" spans="1:7" ht="30" customHeight="1">
      <c r="A18" s="214" t="s">
        <v>139</v>
      </c>
      <c r="B18" s="469" t="str">
        <f>CONCATENATE('Données épreuves'!C31," ",'Données épreuves'!B31)</f>
        <v xml:space="preserve"> </v>
      </c>
      <c r="C18" s="470">
        <f>'Données épreuves'!D31</f>
        <v>0</v>
      </c>
      <c r="D18" s="470">
        <f>'Données épreuves'!E31</f>
        <v>0</v>
      </c>
      <c r="E18" s="201"/>
      <c r="F18" s="201"/>
      <c r="G18" s="201"/>
    </row>
    <row r="19" spans="1:7" ht="30" customHeight="1">
      <c r="A19" s="214" t="s">
        <v>139</v>
      </c>
      <c r="B19" s="469" t="str">
        <f>CONCATENATE('Données épreuves'!C32," ",'Données épreuves'!B32)</f>
        <v xml:space="preserve"> </v>
      </c>
      <c r="C19" s="470">
        <f>'Données épreuves'!D32</f>
        <v>0</v>
      </c>
      <c r="D19" s="470">
        <f>'Données épreuves'!E32</f>
        <v>0</v>
      </c>
      <c r="E19" s="201"/>
      <c r="F19" s="201"/>
      <c r="G19" s="201"/>
    </row>
    <row r="20" spans="1:7" ht="30" customHeight="1">
      <c r="A20" s="214" t="s">
        <v>139</v>
      </c>
      <c r="B20" s="469" t="str">
        <f>CONCATENATE('Données épreuves'!C33," ",'Données épreuves'!B33)</f>
        <v xml:space="preserve"> </v>
      </c>
      <c r="C20" s="470">
        <f>'Données épreuves'!D33</f>
        <v>0</v>
      </c>
      <c r="D20" s="470">
        <f>'Données épreuves'!E33</f>
        <v>0</v>
      </c>
      <c r="E20" s="201"/>
      <c r="F20" s="201"/>
      <c r="G20" s="201"/>
    </row>
    <row r="21" spans="1:7" ht="30" customHeight="1">
      <c r="A21" s="214" t="s">
        <v>140</v>
      </c>
      <c r="B21" s="469" t="str">
        <f>CONCATENATE('Données épreuves'!C34," ",'Données épreuves'!B34)</f>
        <v xml:space="preserve"> </v>
      </c>
      <c r="C21" s="470">
        <f>'Données épreuves'!D34</f>
        <v>0</v>
      </c>
      <c r="D21" s="470">
        <f>'Données épreuves'!E34</f>
        <v>0</v>
      </c>
      <c r="E21" s="201"/>
      <c r="F21" s="201"/>
      <c r="G21" s="201"/>
    </row>
    <row r="22" spans="1:7" ht="30" customHeight="1">
      <c r="A22" s="214" t="s">
        <v>25</v>
      </c>
      <c r="B22" s="469" t="str">
        <f>CONCATENATE('Données épreuves'!C35," ",'Données épreuves'!B35)</f>
        <v xml:space="preserve"> </v>
      </c>
      <c r="C22" s="470">
        <f>'Données épreuves'!D35</f>
        <v>0</v>
      </c>
      <c r="D22" s="470">
        <f>'Données épreuves'!E35</f>
        <v>0</v>
      </c>
      <c r="E22" s="201"/>
      <c r="F22" s="201"/>
      <c r="G22" s="201"/>
    </row>
    <row r="23" spans="1:7" ht="30" customHeight="1">
      <c r="A23" s="214" t="s">
        <v>25</v>
      </c>
      <c r="B23" s="469" t="str">
        <f>CONCATENATE('Données épreuves'!C36," ",'Données épreuves'!B36)</f>
        <v xml:space="preserve"> </v>
      </c>
      <c r="C23" s="470">
        <f>'Données épreuves'!D36</f>
        <v>0</v>
      </c>
      <c r="D23" s="470">
        <f>'Données épreuves'!E36</f>
        <v>0</v>
      </c>
      <c r="E23" s="201"/>
      <c r="F23" s="201"/>
      <c r="G23" s="201"/>
    </row>
    <row r="24" spans="1:7" ht="30" customHeight="1">
      <c r="A24" s="851" t="s">
        <v>419</v>
      </c>
      <c r="B24" s="469" t="str">
        <f>CONCATENATE('Données épreuves'!C37," ",'Données épreuves'!B37)</f>
        <v xml:space="preserve"> </v>
      </c>
      <c r="C24" s="470">
        <f>'Données épreuves'!D37</f>
        <v>0</v>
      </c>
      <c r="D24" s="470">
        <f>'Données épreuves'!E37</f>
        <v>0</v>
      </c>
      <c r="E24" s="201"/>
      <c r="F24" s="201"/>
      <c r="G24" s="201"/>
    </row>
    <row r="25" spans="1:7" ht="30" customHeight="1">
      <c r="A25" s="852"/>
      <c r="B25" s="469" t="str">
        <f>CONCATENATE('Données épreuves'!C38," ",'Données épreuves'!B38)</f>
        <v xml:space="preserve"> </v>
      </c>
      <c r="C25" s="470">
        <f>'Données épreuves'!D38</f>
        <v>0</v>
      </c>
      <c r="D25" s="470">
        <f>'Données épreuves'!E38</f>
        <v>0</v>
      </c>
      <c r="E25" s="201"/>
      <c r="F25" s="201"/>
      <c r="G25" s="201"/>
    </row>
    <row r="26" spans="1:7" ht="30" customHeight="1">
      <c r="A26" s="853"/>
      <c r="B26" s="469" t="str">
        <f>CONCATENATE('Données épreuves'!C39," ",'Données épreuves'!B39)</f>
        <v xml:space="preserve"> </v>
      </c>
      <c r="C26" s="470">
        <f>'Données épreuves'!D39</f>
        <v>0</v>
      </c>
      <c r="D26" s="470">
        <f>'Données épreuves'!E39</f>
        <v>0</v>
      </c>
      <c r="E26" s="201"/>
      <c r="F26" s="201"/>
      <c r="G26" s="201"/>
    </row>
    <row r="27" spans="1:7" ht="30" customHeight="1">
      <c r="A27" s="215" t="s">
        <v>141</v>
      </c>
      <c r="B27" s="469" t="str">
        <f>CONCATENATE('Données épreuves'!C40," ",'Données épreuves'!B40)</f>
        <v xml:space="preserve"> </v>
      </c>
      <c r="C27" s="470">
        <f>'Données épreuves'!D40</f>
        <v>0</v>
      </c>
      <c r="D27" s="470">
        <f>'Données épreuves'!E40</f>
        <v>0</v>
      </c>
      <c r="E27" s="201"/>
      <c r="F27" s="201"/>
      <c r="G27" s="201"/>
    </row>
    <row r="28" spans="1:7" ht="24.9" customHeight="1"/>
    <row r="29" spans="1:7" ht="24.9" customHeight="1">
      <c r="A29" s="216" t="s">
        <v>10</v>
      </c>
      <c r="B29" s="201"/>
      <c r="C29" s="201"/>
      <c r="D29" s="201"/>
      <c r="E29" s="201"/>
      <c r="F29" s="201"/>
      <c r="G29" s="201"/>
    </row>
    <row r="30" spans="1:7" ht="50.4" customHeight="1">
      <c r="A30" s="842" t="s">
        <v>142</v>
      </c>
      <c r="B30" s="842"/>
      <c r="C30" s="842"/>
      <c r="D30" s="842"/>
      <c r="E30" s="342"/>
      <c r="F30" s="342"/>
      <c r="G30" s="342"/>
    </row>
    <row r="31" spans="1:7" ht="30" customHeight="1">
      <c r="A31" s="841" t="s">
        <v>143</v>
      </c>
      <c r="B31" s="841"/>
      <c r="C31" s="841"/>
      <c r="D31" s="841"/>
      <c r="E31" s="342"/>
      <c r="F31" s="342"/>
      <c r="G31" s="342"/>
    </row>
    <row r="32" spans="1:7" ht="24.9" customHeight="1">
      <c r="A32" s="840" t="s">
        <v>144</v>
      </c>
      <c r="B32" s="840"/>
      <c r="C32" s="840"/>
      <c r="D32" s="840"/>
      <c r="E32" s="201"/>
      <c r="F32" s="201"/>
      <c r="G32" s="201"/>
    </row>
    <row r="33" spans="1:7" ht="24.9" customHeight="1">
      <c r="A33" s="840" t="s">
        <v>145</v>
      </c>
      <c r="B33" s="840"/>
      <c r="C33" s="840"/>
      <c r="D33" s="840"/>
      <c r="E33" s="201"/>
      <c r="F33" s="201"/>
      <c r="G33" s="201"/>
    </row>
    <row r="34" spans="1:7" ht="9.75" customHeight="1"/>
    <row r="35" spans="1:7" ht="24.9" customHeight="1"/>
    <row r="36" spans="1:7" ht="21" customHeight="1"/>
    <row r="39" spans="1:7" ht="12.75" customHeight="1"/>
    <row r="41" spans="1:7" ht="18" customHeight="1"/>
    <row r="42" spans="1:7" ht="20.25" customHeight="1"/>
    <row r="43" spans="1:7" ht="12.75" hidden="1" customHeight="1"/>
    <row r="44" spans="1:7" ht="12.75" hidden="1" customHeight="1">
      <c r="A44" s="66" t="s">
        <v>198</v>
      </c>
    </row>
    <row r="45" spans="1:7" ht="12.75" hidden="1" customHeight="1">
      <c r="A45" s="66" t="s">
        <v>199</v>
      </c>
    </row>
    <row r="46" spans="1:7" ht="12.75" hidden="1" customHeight="1">
      <c r="A46" s="66" t="s">
        <v>200</v>
      </c>
    </row>
    <row r="47" spans="1:7" ht="12.75" hidden="1" customHeight="1">
      <c r="A47" s="66" t="s">
        <v>201</v>
      </c>
    </row>
    <row r="48" spans="1:7" ht="12.75" hidden="1" customHeight="1">
      <c r="A48" s="66" t="s">
        <v>202</v>
      </c>
    </row>
    <row r="49" spans="1:1" ht="12.75" hidden="1" customHeight="1">
      <c r="A49" s="66" t="s">
        <v>203</v>
      </c>
    </row>
    <row r="50" spans="1:1" ht="12.75" hidden="1" customHeight="1">
      <c r="A50" s="66" t="s">
        <v>227</v>
      </c>
    </row>
    <row r="51" spans="1:1" ht="12.75" hidden="1" customHeight="1">
      <c r="A51" s="66" t="s">
        <v>204</v>
      </c>
    </row>
    <row r="52" spans="1:1" ht="12.75" hidden="1" customHeight="1">
      <c r="A52" s="66" t="s">
        <v>205</v>
      </c>
    </row>
    <row r="53" spans="1:1" ht="12.75" hidden="1" customHeight="1">
      <c r="A53" s="66" t="s">
        <v>206</v>
      </c>
    </row>
    <row r="54" spans="1:1" ht="12.75" hidden="1" customHeight="1">
      <c r="A54" s="66" t="s">
        <v>207</v>
      </c>
    </row>
    <row r="55" spans="1:1" ht="12.75" hidden="1" customHeight="1">
      <c r="A55" s="66" t="s">
        <v>208</v>
      </c>
    </row>
    <row r="56" spans="1:1" ht="12.75" hidden="1" customHeight="1">
      <c r="A56" s="66" t="s">
        <v>209</v>
      </c>
    </row>
    <row r="57" spans="1:1" ht="12.75" hidden="1" customHeight="1">
      <c r="A57" s="66" t="s">
        <v>210</v>
      </c>
    </row>
    <row r="58" spans="1:1" ht="12.75" hidden="1" customHeight="1">
      <c r="A58" s="66" t="s">
        <v>211</v>
      </c>
    </row>
    <row r="59" spans="1:1" ht="12.75" hidden="1" customHeight="1">
      <c r="A59" s="66" t="s">
        <v>212</v>
      </c>
    </row>
    <row r="60" spans="1:1" ht="12.75" hidden="1" customHeight="1">
      <c r="A60" s="66" t="s">
        <v>227</v>
      </c>
    </row>
    <row r="61" spans="1:1" ht="12.75" hidden="1" customHeight="1">
      <c r="A61" s="66" t="s">
        <v>213</v>
      </c>
    </row>
    <row r="62" spans="1:1" ht="12.75" hidden="1" customHeight="1">
      <c r="A62" s="66" t="s">
        <v>214</v>
      </c>
    </row>
    <row r="63" spans="1:1" ht="12.75" hidden="1" customHeight="1">
      <c r="A63" s="66" t="s">
        <v>215</v>
      </c>
    </row>
    <row r="64" spans="1:1" ht="12.75" hidden="1" customHeight="1">
      <c r="A64" s="66" t="s">
        <v>216</v>
      </c>
    </row>
    <row r="65" spans="1:1" ht="12.75" hidden="1" customHeight="1">
      <c r="A65" s="66" t="s">
        <v>227</v>
      </c>
    </row>
    <row r="66" spans="1:1" ht="12.75" hidden="1" customHeight="1">
      <c r="A66" s="66" t="s">
        <v>217</v>
      </c>
    </row>
    <row r="67" spans="1:1" ht="12.75" hidden="1" customHeight="1">
      <c r="A67" s="66" t="s">
        <v>223</v>
      </c>
    </row>
    <row r="68" spans="1:1" ht="12.75" hidden="1" customHeight="1">
      <c r="A68" s="66" t="s">
        <v>224</v>
      </c>
    </row>
    <row r="69" spans="1:1" ht="12.75" hidden="1" customHeight="1">
      <c r="A69" s="66" t="s">
        <v>225</v>
      </c>
    </row>
    <row r="70" spans="1:1" ht="12.75" hidden="1" customHeight="1">
      <c r="A70" s="66" t="s">
        <v>226</v>
      </c>
    </row>
    <row r="71" spans="1:1" ht="12.75" hidden="1" customHeight="1">
      <c r="A71" s="66" t="s">
        <v>227</v>
      </c>
    </row>
    <row r="72" spans="1:1" ht="12.75" hidden="1" customHeight="1">
      <c r="A72" s="66" t="s">
        <v>218</v>
      </c>
    </row>
    <row r="73" spans="1:1" ht="12.75" hidden="1" customHeight="1">
      <c r="A73" s="66" t="s">
        <v>227</v>
      </c>
    </row>
    <row r="74" spans="1:1" ht="12.75" hidden="1" customHeight="1">
      <c r="A74" s="66" t="s">
        <v>219</v>
      </c>
    </row>
    <row r="75" spans="1:1" ht="12.75" hidden="1" customHeight="1">
      <c r="A75" s="66" t="s">
        <v>220</v>
      </c>
    </row>
    <row r="76" spans="1:1" ht="12.75" hidden="1" customHeight="1">
      <c r="A76" s="66" t="s">
        <v>221</v>
      </c>
    </row>
    <row r="77" spans="1:1" ht="12.75" hidden="1" customHeight="1">
      <c r="A77" s="66" t="s">
        <v>222</v>
      </c>
    </row>
    <row r="78" spans="1:1" ht="12.75" hidden="1" customHeight="1"/>
    <row r="79" spans="1:1" ht="12.75" hidden="1" customHeight="1"/>
    <row r="80" spans="1:1" ht="12.75" hidden="1" customHeight="1"/>
    <row r="81" spans="1:1" ht="12.75" hidden="1" customHeight="1"/>
    <row r="82" spans="1:1" ht="12.75" hidden="1" customHeight="1"/>
    <row r="83" spans="1:1" hidden="1"/>
    <row r="84" spans="1:1" hidden="1"/>
    <row r="85" spans="1:1" hidden="1"/>
    <row r="86" spans="1:1" hidden="1"/>
    <row r="87" spans="1:1" hidden="1"/>
    <row r="88" spans="1:1" hidden="1"/>
    <row r="89" spans="1:1" hidden="1"/>
    <row r="90" spans="1:1" hidden="1"/>
    <row r="91" spans="1:1" hidden="1">
      <c r="A91" t="s">
        <v>8</v>
      </c>
    </row>
    <row r="92" spans="1:1" hidden="1">
      <c r="A92" t="s">
        <v>273</v>
      </c>
    </row>
    <row r="93" spans="1:1" hidden="1"/>
  </sheetData>
  <sheetProtection password="EFB0" sheet="1" objects="1" scenarios="1" selectLockedCells="1"/>
  <mergeCells count="11">
    <mergeCell ref="A32:D32"/>
    <mergeCell ref="A33:D33"/>
    <mergeCell ref="A31:D31"/>
    <mergeCell ref="A30:D30"/>
    <mergeCell ref="A1:D1"/>
    <mergeCell ref="B11:D11"/>
    <mergeCell ref="A15:D15"/>
    <mergeCell ref="B7:D7"/>
    <mergeCell ref="A24:A26"/>
    <mergeCell ref="A2:D2"/>
    <mergeCell ref="C13:D13"/>
  </mergeCells>
  <phoneticPr fontId="11" type="noConversion"/>
  <conditionalFormatting sqref="B3">
    <cfRule type="expression" dxfId="7" priority="1" stopIfTrue="1">
      <formula>$H3 &lt; $H$6</formula>
    </cfRule>
    <cfRule type="expression" dxfId="6" priority="2" stopIfTrue="1">
      <formula xml:space="preserve"> $H3&lt; $H2</formula>
    </cfRule>
  </conditionalFormatting>
  <dataValidations count="1">
    <dataValidation type="list" allowBlank="1" showInputMessage="1" showErrorMessage="1" sqref="B3:B4" xr:uid="{00000000-0002-0000-1A00-000000000000}">
      <formula1>$A$91:$A$92</formula1>
    </dataValidation>
  </dataValidations>
  <printOptions horizontalCentered="1" verticalCentered="1"/>
  <pageMargins left="0.59055118110236227" right="0.59055118110236227" top="0.35433070866141736" bottom="0.98425196850393704" header="0.19685039370078741" footer="0.51181102362204722"/>
  <pageSetup paperSize="9" scale="78" orientation="portrait" blackAndWhite="1" horizont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9">
    <tabColor rgb="FF00B0F0"/>
    <pageSetUpPr fitToPage="1"/>
  </sheetPr>
  <dimension ref="A1:H36"/>
  <sheetViews>
    <sheetView showGridLines="0" showZeros="0" zoomScale="90" zoomScaleNormal="90" workbookViewId="0">
      <selection activeCell="A4" sqref="A4"/>
    </sheetView>
  </sheetViews>
  <sheetFormatPr baseColWidth="10" defaultColWidth="11.5546875" defaultRowHeight="13.2"/>
  <cols>
    <col min="1" max="1" width="6" style="3" customWidth="1"/>
    <col min="2" max="2" width="13.109375" style="3" customWidth="1"/>
    <col min="3" max="3" width="14.109375" style="3" customWidth="1"/>
    <col min="4" max="4" width="26.6640625" style="3" customWidth="1"/>
    <col min="5" max="5" width="67.5546875" style="3" customWidth="1"/>
    <col min="6" max="6" width="10.88671875" style="3" customWidth="1"/>
    <col min="7" max="7" width="14.33203125" style="3" customWidth="1"/>
    <col min="8" max="8" width="14.88671875" style="3" customWidth="1"/>
    <col min="9" max="16384" width="11.5546875" style="3"/>
  </cols>
  <sheetData>
    <row r="1" spans="1:8" ht="15.75" customHeight="1">
      <c r="A1" s="117" t="s">
        <v>32</v>
      </c>
      <c r="B1" s="872" t="str">
        <f>CONCATENATE(Engagés!F2,", le ")</f>
        <v xml:space="preserve">0, le </v>
      </c>
      <c r="C1" s="872"/>
      <c r="D1" s="118" t="str">
        <f>'Données épreuves'!A15</f>
        <v/>
      </c>
      <c r="E1" s="858" t="str">
        <f>'Données épreuves'!B15</f>
        <v/>
      </c>
      <c r="F1" s="859"/>
      <c r="G1" s="864" t="s">
        <v>228</v>
      </c>
      <c r="H1" s="865"/>
    </row>
    <row r="2" spans="1:8" ht="25.95" customHeight="1">
      <c r="A2" s="861" t="s">
        <v>180</v>
      </c>
      <c r="B2" s="862"/>
      <c r="C2" s="862"/>
      <c r="D2" s="862"/>
      <c r="E2" s="862"/>
      <c r="F2" s="863"/>
      <c r="G2" s="866"/>
      <c r="H2" s="867"/>
    </row>
    <row r="3" spans="1:8" ht="22.2" customHeight="1" thickBot="1">
      <c r="A3" s="113" t="s">
        <v>151</v>
      </c>
      <c r="B3" s="110" t="s">
        <v>333</v>
      </c>
      <c r="C3" s="110" t="s">
        <v>117</v>
      </c>
      <c r="D3" s="110" t="s">
        <v>179</v>
      </c>
      <c r="E3" s="111" t="s">
        <v>312</v>
      </c>
      <c r="F3" s="112" t="s">
        <v>309</v>
      </c>
      <c r="G3" s="113" t="s">
        <v>26</v>
      </c>
      <c r="H3" s="119" t="s">
        <v>27</v>
      </c>
    </row>
    <row r="4" spans="1:8" ht="22.2" customHeight="1">
      <c r="A4" s="347"/>
      <c r="B4" s="108" t="str">
        <f>IF(LEN($A4)&gt;0,IF(ISERROR(VLOOKUP($A4,Engagés!$C$10:$K$509,5,FALSE)),"",(VLOOKUP($A4,Engagés!$C$10:$K$509,4,FALSE))),"")</f>
        <v/>
      </c>
      <c r="C4" s="108" t="str">
        <f>IF(LEN($A4)&gt;0,IF(ISERROR(VLOOKUP($A4,Engagés!$C$10:$K$509,4,FALSE)),"",(VLOOKUP($A4,Engagés!$C$10:$K$509,5,FALSE))),"")</f>
        <v/>
      </c>
      <c r="D4" s="109" t="str">
        <f>IF(LEN(C4)&gt;0,CONCATENATE((VLOOKUP($A4,Engagés!$C$10:$K$509,6,FALSE)),"  ",(VLOOKUP($A4,Engagés!$C$10:$K$509,7,FALSE)))," ")</f>
        <v xml:space="preserve"> </v>
      </c>
      <c r="E4" s="350"/>
      <c r="F4" s="456"/>
      <c r="G4" s="343"/>
      <c r="H4" s="344"/>
    </row>
    <row r="5" spans="1:8" ht="22.2" customHeight="1">
      <c r="A5" s="348"/>
      <c r="B5" s="21" t="str">
        <f>IF(LEN($A5)&gt;0,IF(ISERROR(VLOOKUP($A5,Engagés!$C$10:$K$509,5,FALSE)),"",(VLOOKUP($A5,Engagés!$C$10:$K$509,4,FALSE))),"")</f>
        <v/>
      </c>
      <c r="C5" s="21" t="str">
        <f>IF(LEN($A5)&gt;0,IF(ISERROR(VLOOKUP($A5,Engagés!$C$10:$K$509,4,FALSE)),"",(VLOOKUP($A5,Engagés!$C$10:$K$509,5,FALSE))),"")</f>
        <v/>
      </c>
      <c r="D5" s="73" t="str">
        <f>IF(LEN(C5)&gt;0,CONCATENATE((VLOOKUP($A5,Engagés!$C$10:$K$509,6,FALSE)),"  ",(VLOOKUP($A5,Engagés!$C$10:$K$509,7,FALSE)))," ")</f>
        <v xml:space="preserve"> </v>
      </c>
      <c r="E5" s="350"/>
      <c r="F5" s="458"/>
      <c r="G5" s="107"/>
      <c r="H5" s="345"/>
    </row>
    <row r="6" spans="1:8" ht="22.2" customHeight="1">
      <c r="A6" s="348"/>
      <c r="B6" s="21" t="str">
        <f>IF(LEN($A6)&gt;0,IF(ISERROR(VLOOKUP($A6,Engagés!$C$10:$K$509,5,FALSE)),"",(VLOOKUP($A6,Engagés!$C$10:$K$509,4,FALSE))),"")</f>
        <v/>
      </c>
      <c r="C6" s="21" t="str">
        <f>IF(LEN($A6)&gt;0,IF(ISERROR(VLOOKUP($A6,Engagés!$C$10:$K$509,4,FALSE)),"",(VLOOKUP($A6,Engagés!$C$10:$K$509,5,FALSE))),"")</f>
        <v/>
      </c>
      <c r="D6" s="73" t="str">
        <f>IF(LEN(C6)&gt;0,CONCATENATE((VLOOKUP($A6,Engagés!$C$10:$K$509,6,FALSE)),"  ",(VLOOKUP($A6,Engagés!$C$10:$K$509,7,FALSE)))," ")</f>
        <v xml:space="preserve"> </v>
      </c>
      <c r="E6" s="350"/>
      <c r="F6" s="458"/>
      <c r="G6" s="107"/>
      <c r="H6" s="345"/>
    </row>
    <row r="7" spans="1:8" ht="22.2" customHeight="1">
      <c r="A7" s="348"/>
      <c r="B7" s="21" t="str">
        <f>IF(LEN($A7)&gt;0,IF(ISERROR(VLOOKUP($A7,Engagés!$C$10:$K$509,5,FALSE)),"",(VLOOKUP($A7,Engagés!$C$10:$K$509,4,FALSE))),"")</f>
        <v/>
      </c>
      <c r="C7" s="21" t="str">
        <f>IF(LEN($A7)&gt;0,IF(ISERROR(VLOOKUP($A7,Engagés!$C$10:$K$509,4,FALSE)),"",(VLOOKUP($A7,Engagés!$C$10:$K$509,5,FALSE))),"")</f>
        <v/>
      </c>
      <c r="D7" s="73" t="str">
        <f>IF(LEN(C7)&gt;0,CONCATENATE((VLOOKUP($A7,Engagés!$C$10:$K$509,6,FALSE)),"  ",(VLOOKUP($A7,Engagés!$C$10:$K$509,7,FALSE)))," ")</f>
        <v xml:space="preserve"> </v>
      </c>
      <c r="E7" s="350"/>
      <c r="F7" s="458"/>
      <c r="G7" s="107"/>
      <c r="H7" s="345"/>
    </row>
    <row r="8" spans="1:8" ht="22.2" customHeight="1">
      <c r="A8" s="348"/>
      <c r="B8" s="21" t="str">
        <f>IF(LEN($A8)&gt;0,IF(ISERROR(VLOOKUP($A8,Engagés!$C$10:$K$509,5,FALSE)),"",(VLOOKUP($A8,Engagés!$C$10:$K$509,4,FALSE))),"")</f>
        <v/>
      </c>
      <c r="C8" s="21" t="str">
        <f>IF(LEN($A8)&gt;0,IF(ISERROR(VLOOKUP($A8,Engagés!$C$10:$K$509,4,FALSE)),"",(VLOOKUP($A8,Engagés!$C$10:$K$509,5,FALSE))),"")</f>
        <v/>
      </c>
      <c r="D8" s="73" t="str">
        <f>IF(LEN(C8)&gt;0,CONCATENATE((VLOOKUP($A8,Engagés!$C$10:$K$509,6,FALSE)),"  ",(VLOOKUP($A8,Engagés!$C$10:$K$509,7,FALSE)))," ")</f>
        <v xml:space="preserve"> </v>
      </c>
      <c r="E8" s="350"/>
      <c r="F8" s="458"/>
      <c r="G8" s="107"/>
      <c r="H8" s="345"/>
    </row>
    <row r="9" spans="1:8" ht="22.2" customHeight="1">
      <c r="A9" s="348"/>
      <c r="B9" s="21" t="str">
        <f>IF(LEN($A9)&gt;0,IF(ISERROR(VLOOKUP($A9,Engagés!$C$10:$K$509,5,FALSE)),"",(VLOOKUP($A9,Engagés!$C$10:$K$509,4,FALSE))),"")</f>
        <v/>
      </c>
      <c r="C9" s="21" t="str">
        <f>IF(LEN($A9)&gt;0,IF(ISERROR(VLOOKUP($A9,Engagés!$C$10:$K$509,4,FALSE)),"",(VLOOKUP($A9,Engagés!$C$10:$K$509,5,FALSE))),"")</f>
        <v/>
      </c>
      <c r="D9" s="73" t="str">
        <f>IF(LEN(C9)&gt;0,CONCATENATE((VLOOKUP($A9,Engagés!$C$10:$K$509,6,FALSE)),"  ",(VLOOKUP($A9,Engagés!$C$10:$K$509,7,FALSE)))," ")</f>
        <v xml:space="preserve"> </v>
      </c>
      <c r="E9" s="350"/>
      <c r="F9" s="458"/>
      <c r="G9" s="107"/>
      <c r="H9" s="345"/>
    </row>
    <row r="10" spans="1:8" ht="22.2" customHeight="1">
      <c r="A10" s="348"/>
      <c r="B10" s="21" t="str">
        <f>IF(LEN($A10)&gt;0,IF(ISERROR(VLOOKUP($A10,Engagés!$C$10:$K$509,5,FALSE)),"",(VLOOKUP($A10,Engagés!$C$10:$K$509,4,FALSE))),"")</f>
        <v/>
      </c>
      <c r="C10" s="21" t="str">
        <f>IF(LEN($A10)&gt;0,IF(ISERROR(VLOOKUP($A10,Engagés!$C$10:$K$509,4,FALSE)),"",(VLOOKUP($A10,Engagés!$C$10:$K$509,5,FALSE))),"")</f>
        <v/>
      </c>
      <c r="D10" s="73" t="str">
        <f>IF(LEN(C10)&gt;0,CONCATENATE((VLOOKUP($A10,Engagés!$C$10:$K$509,6,FALSE)),"  ",(VLOOKUP($A10,Engagés!$C$10:$K$509,7,FALSE)))," ")</f>
        <v xml:space="preserve"> </v>
      </c>
      <c r="E10" s="350"/>
      <c r="F10" s="458"/>
      <c r="G10" s="107"/>
      <c r="H10" s="345"/>
    </row>
    <row r="11" spans="1:8" ht="22.2" customHeight="1">
      <c r="A11" s="348"/>
      <c r="B11" s="21" t="str">
        <f>IF(LEN($A11)&gt;0,IF(ISERROR(VLOOKUP($A11,Engagés!$C$10:$K$509,5,FALSE)),"",(VLOOKUP($A11,Engagés!$C$10:$K$509,4,FALSE))),"")</f>
        <v/>
      </c>
      <c r="C11" s="21" t="str">
        <f>IF(LEN($A11)&gt;0,IF(ISERROR(VLOOKUP($A11,Engagés!$C$10:$K$509,4,FALSE)),"",(VLOOKUP($A11,Engagés!$C$10:$K$509,5,FALSE))),"")</f>
        <v/>
      </c>
      <c r="D11" s="73" t="str">
        <f>IF(LEN(C11)&gt;0,CONCATENATE((VLOOKUP($A11,Engagés!$C$10:$K$509,6,FALSE)),"  ",(VLOOKUP($A11,Engagés!$C$10:$K$509,7,FALSE)))," ")</f>
        <v xml:space="preserve"> </v>
      </c>
      <c r="E11" s="350"/>
      <c r="F11" s="458"/>
      <c r="G11" s="107"/>
      <c r="H11" s="345"/>
    </row>
    <row r="12" spans="1:8" ht="22.2" customHeight="1">
      <c r="A12" s="348"/>
      <c r="B12" s="21" t="str">
        <f>IF(LEN($A12)&gt;0,IF(ISERROR(VLOOKUP($A12,Engagés!$C$10:$K$509,5,FALSE)),"",(VLOOKUP($A12,Engagés!$C$10:$K$509,4,FALSE))),"")</f>
        <v/>
      </c>
      <c r="C12" s="21" t="str">
        <f>IF(LEN($A12)&gt;0,IF(ISERROR(VLOOKUP($A12,Engagés!$C$10:$K$509,4,FALSE)),"",(VLOOKUP($A12,Engagés!$C$10:$K$509,5,FALSE))),"")</f>
        <v/>
      </c>
      <c r="D12" s="73" t="str">
        <f>IF(LEN(C12)&gt;0,CONCATENATE((VLOOKUP($A12,Engagés!$C$10:$K$509,6,FALSE)),"  ",(VLOOKUP($A12,Engagés!$C$10:$K$509,7,FALSE)))," ")</f>
        <v xml:space="preserve"> </v>
      </c>
      <c r="E12" s="350"/>
      <c r="F12" s="458"/>
      <c r="G12" s="107"/>
      <c r="H12" s="345"/>
    </row>
    <row r="13" spans="1:8" ht="22.2" customHeight="1">
      <c r="A13" s="348"/>
      <c r="B13" s="21" t="str">
        <f>IF(LEN($A13)&gt;0,IF(ISERROR(VLOOKUP($A13,Engagés!$C$10:$K$509,5,FALSE)),"",(VLOOKUP($A13,Engagés!$C$10:$K$509,4,FALSE))),"")</f>
        <v/>
      </c>
      <c r="C13" s="21" t="str">
        <f>IF(LEN($A13)&gt;0,IF(ISERROR(VLOOKUP($A13,Engagés!$C$10:$K$509,4,FALSE)),"",(VLOOKUP($A13,Engagés!$C$10:$K$509,5,FALSE))),"")</f>
        <v/>
      </c>
      <c r="D13" s="73" t="str">
        <f>IF(LEN(C13)&gt;0,CONCATENATE((VLOOKUP($A13,Engagés!$C$10:$K$509,6,FALSE)),"  ",(VLOOKUP($A13,Engagés!$C$10:$K$509,7,FALSE)))," ")</f>
        <v xml:space="preserve"> </v>
      </c>
      <c r="E13" s="350"/>
      <c r="F13" s="458"/>
      <c r="G13" s="107"/>
      <c r="H13" s="345"/>
    </row>
    <row r="14" spans="1:8" ht="22.2" customHeight="1">
      <c r="A14" s="348"/>
      <c r="B14" s="21" t="str">
        <f>IF(LEN($A14)&gt;0,IF(ISERROR(VLOOKUP($A14,Engagés!$C$10:$K$509,5,FALSE)),"",(VLOOKUP($A14,Engagés!$C$10:$K$509,4,FALSE))),"")</f>
        <v/>
      </c>
      <c r="C14" s="21" t="str">
        <f>IF(LEN($A14)&gt;0,IF(ISERROR(VLOOKUP($A14,Engagés!$C$10:$K$509,4,FALSE)),"",(VLOOKUP($A14,Engagés!$C$10:$K$509,5,FALSE))),"")</f>
        <v/>
      </c>
      <c r="D14" s="73" t="str">
        <f>IF(LEN(C14)&gt;0,CONCATENATE((VLOOKUP($A14,Engagés!$C$10:$K$509,6,FALSE)),"  ",(VLOOKUP($A14,Engagés!$C$10:$K$509,7,FALSE)))," ")</f>
        <v xml:space="preserve"> </v>
      </c>
      <c r="E14" s="350"/>
      <c r="F14" s="458"/>
      <c r="G14" s="107"/>
      <c r="H14" s="345"/>
    </row>
    <row r="15" spans="1:8" ht="22.2" customHeight="1" thickBot="1">
      <c r="A15" s="349"/>
      <c r="B15" s="114" t="str">
        <f>IF(LEN($A15)&gt;0,IF(ISERROR(VLOOKUP($A15,Engagés!$C$10:$K$509,5,FALSE)),"",(VLOOKUP($A15,Engagés!$C$10:$K$509,4,FALSE))),"")</f>
        <v/>
      </c>
      <c r="C15" s="114" t="str">
        <f>IF(LEN($A15)&gt;0,IF(ISERROR(VLOOKUP($A15,Engagés!$C$10:$K$509,4,FALSE)),"",(VLOOKUP($A15,Engagés!$C$10:$K$509,5,FALSE))),"")</f>
        <v/>
      </c>
      <c r="D15" s="120" t="str">
        <f>IF(LEN(C15)&gt;0,CONCATENATE((VLOOKUP($A15,Engagés!$C$10:$K$509,6,FALSE)),"  ",(VLOOKUP($A15,Engagés!$C$10:$K$509,7,FALSE)))," ")</f>
        <v xml:space="preserve"> </v>
      </c>
      <c r="E15" s="351"/>
      <c r="F15" s="503"/>
      <c r="G15" s="115"/>
      <c r="H15" s="346"/>
    </row>
    <row r="16" spans="1:8" ht="7.2" customHeight="1" thickBot="1">
      <c r="A16" s="860"/>
      <c r="B16" s="860"/>
      <c r="C16" s="860"/>
      <c r="D16" s="860"/>
      <c r="E16" s="860"/>
      <c r="F16" s="860"/>
      <c r="G16" s="860"/>
      <c r="H16" s="860"/>
    </row>
    <row r="17" spans="1:8" ht="22.2" customHeight="1" thickBot="1">
      <c r="A17" s="126"/>
      <c r="B17" s="868" t="s">
        <v>79</v>
      </c>
      <c r="C17" s="869"/>
      <c r="D17" s="127" t="s">
        <v>179</v>
      </c>
      <c r="E17" s="127" t="s">
        <v>312</v>
      </c>
      <c r="F17" s="133" t="s">
        <v>309</v>
      </c>
      <c r="G17" s="121" t="str">
        <f>IF(LEN($A17)&gt;0,IF(ISERROR(VLOOKUP($A17,Engagés!$C$10:$K$509,4,FALSE)),"",(VLOOKUP($A17,Engagés!$C$10:$K$509,5,FALSE))),"")</f>
        <v/>
      </c>
      <c r="H17" s="122" t="str">
        <f>IF(LEN(G17)&gt;0,CONCATENATE((VLOOKUP($A17,Engagés!$C$10:$K$509,6,FALSE)),"  ",(VLOOKUP($A17,Engagés!$C$10:$K$509,7,FALSE)))," ")</f>
        <v xml:space="preserve"> </v>
      </c>
    </row>
    <row r="18" spans="1:8" ht="22.2" customHeight="1">
      <c r="A18" s="123" t="s">
        <v>152</v>
      </c>
      <c r="B18" s="870"/>
      <c r="C18" s="871"/>
      <c r="D18" s="350"/>
      <c r="E18" s="350"/>
      <c r="F18" s="458"/>
      <c r="G18" s="123"/>
      <c r="H18" s="344"/>
    </row>
    <row r="19" spans="1:8" ht="22.2" customHeight="1">
      <c r="A19" s="107" t="s">
        <v>152</v>
      </c>
      <c r="B19" s="856"/>
      <c r="C19" s="857"/>
      <c r="D19" s="350"/>
      <c r="E19" s="350"/>
      <c r="F19" s="458"/>
      <c r="G19" s="107"/>
      <c r="H19" s="345"/>
    </row>
    <row r="20" spans="1:8" ht="22.2" customHeight="1">
      <c r="A20" s="107" t="s">
        <v>152</v>
      </c>
      <c r="B20" s="856"/>
      <c r="C20" s="857"/>
      <c r="D20" s="350"/>
      <c r="E20" s="350"/>
      <c r="F20" s="458"/>
      <c r="G20" s="107"/>
      <c r="H20" s="345"/>
    </row>
    <row r="21" spans="1:8" ht="22.2" customHeight="1" thickBot="1">
      <c r="A21" s="115" t="s">
        <v>152</v>
      </c>
      <c r="B21" s="889"/>
      <c r="C21" s="897"/>
      <c r="D21" s="352"/>
      <c r="E21" s="351"/>
      <c r="F21" s="503"/>
      <c r="G21" s="115"/>
      <c r="H21" s="346"/>
    </row>
    <row r="22" spans="1:8" ht="7.2" customHeight="1" thickBot="1">
      <c r="A22" s="860"/>
      <c r="B22" s="860"/>
      <c r="C22" s="860"/>
      <c r="D22" s="860"/>
      <c r="E22" s="860"/>
      <c r="F22" s="860"/>
      <c r="G22" s="860"/>
      <c r="H22" s="860"/>
    </row>
    <row r="23" spans="1:8" ht="22.2" customHeight="1">
      <c r="A23" s="892" t="s">
        <v>33</v>
      </c>
      <c r="B23" s="893"/>
      <c r="C23" s="893"/>
      <c r="D23" s="893"/>
      <c r="E23" s="893"/>
      <c r="F23" s="894" t="s">
        <v>167</v>
      </c>
      <c r="G23" s="895"/>
      <c r="H23" s="896"/>
    </row>
    <row r="24" spans="1:8" ht="22.2" customHeight="1">
      <c r="A24" s="348"/>
      <c r="B24" s="21" t="str">
        <f>IF(LEN($A24)&gt;0,IF(ISERROR(VLOOKUP($A24,Engagés!$C$10:$K$509,5,FALSE)),"",(VLOOKUP($A24,Engagés!$C$10:$K$509,4,FALSE))),"")</f>
        <v/>
      </c>
      <c r="C24" s="21" t="str">
        <f>IF(LEN($A24)&gt;0,IF(ISERROR(VLOOKUP($A24,Engagés!$C$10:$K$509,4,FALSE)),"",(VLOOKUP($A24,Engagés!$C$10:$K$509,5,FALSE))),"")</f>
        <v/>
      </c>
      <c r="D24" s="22" t="str">
        <f>IF(LEN(C24)&gt;0,CONCATENATE((VLOOKUP($A24,Engagés!$C$10:$K$509,6,FALSE)),"  ",(VLOOKUP($A24,Engagés!$C$10:$K$509,7,FALSE)))," ")</f>
        <v xml:space="preserve"> </v>
      </c>
      <c r="E24" s="350"/>
      <c r="F24" s="856"/>
      <c r="G24" s="886"/>
      <c r="H24" s="887"/>
    </row>
    <row r="25" spans="1:8" ht="22.2" customHeight="1">
      <c r="A25" s="348"/>
      <c r="B25" s="21" t="str">
        <f>IF(LEN($A25)&gt;0,IF(ISERROR(VLOOKUP($A25,Engagés!$C$10:$K$509,5,FALSE)),"",(VLOOKUP($A25,Engagés!$C$10:$K$509,4,FALSE))),"")</f>
        <v/>
      </c>
      <c r="C25" s="21" t="str">
        <f>IF(LEN($A25)&gt;0,IF(ISERROR(VLOOKUP($A25,Engagés!$C$10:$K$509,4,FALSE)),"",(VLOOKUP($A25,Engagés!$C$10:$K$509,5,FALSE))),"")</f>
        <v/>
      </c>
      <c r="D25" s="22" t="str">
        <f>IF(LEN(C25)&gt;0,CONCATENATE((VLOOKUP($A25,Engagés!$C$10:$K$509,6,FALSE)),"  ",(VLOOKUP($A25,Engagés!$C$10:$K$509,7,FALSE)))," ")</f>
        <v xml:space="preserve"> </v>
      </c>
      <c r="E25" s="350"/>
      <c r="F25" s="856"/>
      <c r="G25" s="886"/>
      <c r="H25" s="887"/>
    </row>
    <row r="26" spans="1:8" ht="22.2" customHeight="1">
      <c r="A26" s="348"/>
      <c r="B26" s="21" t="str">
        <f>IF(LEN($A26)&gt;0,IF(ISERROR(VLOOKUP($A26,Engagés!$C$10:$K$509,5,FALSE)),"",(VLOOKUP($A26,Engagés!$C$10:$K$509,4,FALSE))),"")</f>
        <v/>
      </c>
      <c r="C26" s="21" t="str">
        <f>IF(LEN($A26)&gt;0,IF(ISERROR(VLOOKUP($A26,Engagés!$C$10:$K$509,4,FALSE)),"",(VLOOKUP($A26,Engagés!$C$10:$K$509,5,FALSE))),"")</f>
        <v/>
      </c>
      <c r="D26" s="22" t="str">
        <f>IF(LEN(C26)&gt;0,CONCATENATE((VLOOKUP($A26,Engagés!$C$10:$K$509,6,FALSE)),"  ",(VLOOKUP($A26,Engagés!$C$10:$K$509,7,FALSE)))," ")</f>
        <v xml:space="preserve"> </v>
      </c>
      <c r="E26" s="350"/>
      <c r="F26" s="856"/>
      <c r="G26" s="886"/>
      <c r="H26" s="887"/>
    </row>
    <row r="27" spans="1:8" ht="22.2" customHeight="1">
      <c r="A27" s="348"/>
      <c r="B27" s="21" t="str">
        <f>IF(LEN($A27)&gt;0,IF(ISERROR(VLOOKUP($A27,Engagés!$C$10:$K$509,5,FALSE)),"",(VLOOKUP($A27,Engagés!$C$10:$K$509,4,FALSE))),"")</f>
        <v/>
      </c>
      <c r="C27" s="21" t="str">
        <f>IF(LEN($A27)&gt;0,IF(ISERROR(VLOOKUP($A27,Engagés!$C$10:$K$509,4,FALSE)),"",(VLOOKUP($A27,Engagés!$C$10:$K$509,5,FALSE))),"")</f>
        <v/>
      </c>
      <c r="D27" s="22" t="str">
        <f>IF(LEN(C27)&gt;0,CONCATENATE((VLOOKUP($A27,Engagés!$C$10:$K$509,6,FALSE)),"  ",(VLOOKUP($A27,Engagés!$C$10:$K$509,7,FALSE)))," ")</f>
        <v xml:space="preserve"> </v>
      </c>
      <c r="E27" s="350"/>
      <c r="F27" s="856"/>
      <c r="G27" s="886"/>
      <c r="H27" s="887"/>
    </row>
    <row r="28" spans="1:8" ht="22.2" customHeight="1">
      <c r="A28" s="348"/>
      <c r="B28" s="21" t="str">
        <f>IF(LEN($A28)&gt;0,IF(ISERROR(VLOOKUP($A28,Engagés!$C$10:$K$509,5,FALSE)),"",(VLOOKUP($A28,Engagés!$C$10:$K$509,4,FALSE))),"")</f>
        <v/>
      </c>
      <c r="C28" s="21" t="str">
        <f>IF(LEN($A28)&gt;0,IF(ISERROR(VLOOKUP($A28,Engagés!$C$10:$K$509,4,FALSE)),"",(VLOOKUP($A28,Engagés!$C$10:$K$509,5,FALSE))),"")</f>
        <v/>
      </c>
      <c r="D28" s="22" t="str">
        <f>IF(LEN(C28)&gt;0,CONCATENATE((VLOOKUP($A28,Engagés!$C$10:$K$509,6,FALSE)),"  ",(VLOOKUP($A28,Engagés!$C$10:$K$509,7,FALSE)))," ")</f>
        <v xml:space="preserve"> </v>
      </c>
      <c r="E28" s="350"/>
      <c r="F28" s="856"/>
      <c r="G28" s="886"/>
      <c r="H28" s="887"/>
    </row>
    <row r="29" spans="1:8" ht="22.2" customHeight="1" thickBot="1">
      <c r="A29" s="349"/>
      <c r="B29" s="114" t="str">
        <f>IF(LEN($A29)&gt;0,IF(ISERROR(VLOOKUP($A29,Engagés!$C$10:$K$509,5,FALSE)),"",(VLOOKUP($A29,Engagés!$C$10:$K$509,4,FALSE))),"")</f>
        <v/>
      </c>
      <c r="C29" s="114" t="str">
        <f>IF(LEN($A29)&gt;0,IF(ISERROR(VLOOKUP($A29,Engagés!$C$10:$K$509,4,FALSE)),"",(VLOOKUP($A29,Engagés!$C$10:$K$509,5,FALSE))),"")</f>
        <v/>
      </c>
      <c r="D29" s="116" t="str">
        <f>IF(LEN(C29)&gt;0,CONCATENATE((VLOOKUP($A29,Engagés!$C$10:$K$509,6,FALSE)),"  ",(VLOOKUP($A29,Engagés!$C$10:$K$509,7,FALSE)))," ")</f>
        <v xml:space="preserve"> </v>
      </c>
      <c r="E29" s="351"/>
      <c r="F29" s="889"/>
      <c r="G29" s="890"/>
      <c r="H29" s="891"/>
    </row>
    <row r="30" spans="1:8" ht="6.75" customHeight="1">
      <c r="A30" s="23"/>
      <c r="B30" s="24"/>
      <c r="C30" s="24"/>
      <c r="D30" s="24"/>
      <c r="E30" s="24"/>
      <c r="F30" s="25"/>
      <c r="G30" s="25"/>
      <c r="H30" s="25"/>
    </row>
    <row r="31" spans="1:8" ht="15.6" customHeight="1" thickBot="1">
      <c r="A31" s="873" t="s">
        <v>185</v>
      </c>
      <c r="B31" s="873"/>
      <c r="C31" s="873"/>
      <c r="D31" s="873"/>
      <c r="E31" s="873"/>
      <c r="F31" s="873"/>
      <c r="G31" s="873"/>
      <c r="H31" s="873"/>
    </row>
    <row r="32" spans="1:8" ht="19.95" customHeight="1">
      <c r="A32" s="124" t="s">
        <v>11</v>
      </c>
      <c r="B32" s="888" t="str">
        <f>B1</f>
        <v xml:space="preserve">0, le </v>
      </c>
      <c r="C32" s="888"/>
      <c r="D32" s="125" t="str">
        <f>D1</f>
        <v/>
      </c>
      <c r="E32" s="883" t="str">
        <f>CONCATENATE("         Nombres de partants : ",Engagés!I8,"                     Nombres d'engagés : ",Engagés!G8)</f>
        <v xml:space="preserve">         Nombres de partants : 0                     Nombres d'engagés : 0</v>
      </c>
      <c r="F32" s="884"/>
      <c r="G32" s="884"/>
      <c r="H32" s="885"/>
    </row>
    <row r="33" spans="1:8">
      <c r="A33" s="874" t="s">
        <v>181</v>
      </c>
      <c r="B33" s="875"/>
      <c r="C33" s="875" t="s">
        <v>182</v>
      </c>
      <c r="D33" s="875"/>
      <c r="E33" s="875" t="s">
        <v>183</v>
      </c>
      <c r="F33" s="219"/>
      <c r="G33" s="875" t="s">
        <v>184</v>
      </c>
      <c r="H33" s="880"/>
    </row>
    <row r="34" spans="1:8">
      <c r="A34" s="876"/>
      <c r="B34" s="877"/>
      <c r="C34" s="877"/>
      <c r="D34" s="877"/>
      <c r="E34" s="877"/>
      <c r="F34" s="220"/>
      <c r="G34" s="877"/>
      <c r="H34" s="881"/>
    </row>
    <row r="35" spans="1:8">
      <c r="A35" s="876"/>
      <c r="B35" s="877"/>
      <c r="C35" s="877"/>
      <c r="D35" s="877"/>
      <c r="E35" s="877"/>
      <c r="F35" s="220"/>
      <c r="G35" s="877"/>
      <c r="H35" s="881"/>
    </row>
    <row r="36" spans="1:8" ht="13.8" thickBot="1">
      <c r="A36" s="878"/>
      <c r="B36" s="879"/>
      <c r="C36" s="879"/>
      <c r="D36" s="879"/>
      <c r="E36" s="879"/>
      <c r="F36" s="221"/>
      <c r="G36" s="879"/>
      <c r="H36" s="882"/>
    </row>
  </sheetData>
  <sheetProtection password="EFB0" sheet="1" objects="1" scenarios="1" selectLockedCells="1"/>
  <mergeCells count="26">
    <mergeCell ref="F27:H27"/>
    <mergeCell ref="A22:H22"/>
    <mergeCell ref="A23:E23"/>
    <mergeCell ref="F23:H23"/>
    <mergeCell ref="B20:C20"/>
    <mergeCell ref="F24:H24"/>
    <mergeCell ref="F25:H25"/>
    <mergeCell ref="F26:H26"/>
    <mergeCell ref="B21:C21"/>
    <mergeCell ref="A31:H31"/>
    <mergeCell ref="A33:B36"/>
    <mergeCell ref="G33:H36"/>
    <mergeCell ref="E32:H32"/>
    <mergeCell ref="F28:H28"/>
    <mergeCell ref="B32:C32"/>
    <mergeCell ref="F29:H29"/>
    <mergeCell ref="C33:D36"/>
    <mergeCell ref="E33:E36"/>
    <mergeCell ref="B19:C19"/>
    <mergeCell ref="E1:F1"/>
    <mergeCell ref="A16:H16"/>
    <mergeCell ref="A2:F2"/>
    <mergeCell ref="G1:H2"/>
    <mergeCell ref="B17:C17"/>
    <mergeCell ref="B18:C18"/>
    <mergeCell ref="B1:C1"/>
  </mergeCells>
  <phoneticPr fontId="11" type="noConversion"/>
  <printOptions horizontalCentered="1" verticalCentered="1"/>
  <pageMargins left="0.39370078740157483" right="0.39370078740157483" top="0.39370078740157483" bottom="0.39370078740157483" header="0.19685039370078741" footer="0.15748031496062992"/>
  <pageSetup paperSize="9" scale="79" orientation="landscape" blackAndWhite="1" horizont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6">
    <tabColor rgb="FF00B0F0"/>
    <pageSetUpPr fitToPage="1"/>
  </sheetPr>
  <dimension ref="A1:R43"/>
  <sheetViews>
    <sheetView showGridLines="0" showZeros="0" zoomScale="90" zoomScaleNormal="90" workbookViewId="0">
      <selection activeCell="E11" sqref="E11:I11"/>
    </sheetView>
  </sheetViews>
  <sheetFormatPr baseColWidth="10" defaultColWidth="10.6640625" defaultRowHeight="13.2"/>
  <cols>
    <col min="3" max="4" width="4.44140625" customWidth="1"/>
    <col min="10" max="10" width="4" customWidth="1"/>
    <col min="11" max="11" width="2.5546875" customWidth="1"/>
    <col min="18" max="18" width="2.5546875" customWidth="1"/>
  </cols>
  <sheetData>
    <row r="1" spans="1:18" ht="12.75" customHeight="1">
      <c r="A1" s="917" t="s">
        <v>272</v>
      </c>
      <c r="B1" s="917"/>
      <c r="C1" s="917"/>
      <c r="D1" s="917"/>
      <c r="E1" s="917"/>
      <c r="F1" s="917"/>
      <c r="G1" s="917"/>
      <c r="H1" s="917"/>
      <c r="I1" s="917"/>
    </row>
    <row r="2" spans="1:18" ht="12.75" customHeight="1">
      <c r="A2" s="917"/>
      <c r="B2" s="917"/>
      <c r="C2" s="917"/>
      <c r="D2" s="917"/>
      <c r="E2" s="917"/>
      <c r="F2" s="917"/>
      <c r="G2" s="917"/>
      <c r="H2" s="917"/>
      <c r="I2" s="917"/>
    </row>
    <row r="3" spans="1:18" ht="12.75" customHeight="1">
      <c r="A3" s="917" t="str">
        <f>CONCATENATE("COMITE  DE  ",'Données épreuves'!B18)</f>
        <v xml:space="preserve">COMITE  DE   MIDI-PYRÉNÉES </v>
      </c>
      <c r="B3" s="917"/>
      <c r="C3" s="917"/>
      <c r="D3" s="917"/>
      <c r="E3" s="917"/>
      <c r="F3" s="917"/>
      <c r="G3" s="917"/>
      <c r="H3" s="917"/>
      <c r="I3" s="917"/>
    </row>
    <row r="4" spans="1:18" ht="12.75" customHeight="1">
      <c r="A4" s="917"/>
      <c r="B4" s="917"/>
      <c r="C4" s="917"/>
      <c r="D4" s="917"/>
      <c r="E4" s="917"/>
      <c r="F4" s="917"/>
      <c r="G4" s="917"/>
      <c r="H4" s="917"/>
      <c r="I4" s="917"/>
    </row>
    <row r="5" spans="1:18" ht="13.8" thickBot="1">
      <c r="A5" s="128"/>
      <c r="B5" s="128"/>
      <c r="C5" s="128"/>
      <c r="D5" s="128"/>
      <c r="E5" s="128"/>
      <c r="F5" s="128"/>
      <c r="G5" s="128"/>
      <c r="H5" s="128"/>
      <c r="I5" s="128"/>
    </row>
    <row r="7" spans="1:18" ht="19.95" customHeight="1">
      <c r="A7" s="129" t="s">
        <v>186</v>
      </c>
      <c r="B7" s="129"/>
      <c r="D7" s="130" t="s">
        <v>187</v>
      </c>
      <c r="E7" s="914">
        <f>'Données épreuves'!B19</f>
        <v>0</v>
      </c>
      <c r="F7" s="915"/>
      <c r="G7" s="915"/>
      <c r="H7" s="915"/>
      <c r="I7" s="915"/>
    </row>
    <row r="8" spans="1:18" ht="19.95" customHeight="1">
      <c r="A8" s="129" t="s">
        <v>188</v>
      </c>
      <c r="B8" s="129"/>
      <c r="D8" s="130" t="s">
        <v>187</v>
      </c>
      <c r="E8" s="916" t="str">
        <f>'Données épreuves'!A15</f>
        <v/>
      </c>
      <c r="F8" s="915"/>
      <c r="G8" s="915"/>
      <c r="H8" s="915"/>
      <c r="I8" s="915"/>
    </row>
    <row r="9" spans="1:18" ht="19.95" customHeight="1">
      <c r="A9" s="129" t="s">
        <v>189</v>
      </c>
      <c r="B9" s="129"/>
      <c r="D9" s="130" t="s">
        <v>187</v>
      </c>
      <c r="E9" s="913" t="str">
        <f>CONCATENATE('Données épreuves'!B17," - ",LEFT('Données épreuves'!B15,11))</f>
        <v xml:space="preserve"> - </v>
      </c>
      <c r="F9" s="913"/>
      <c r="G9" s="913"/>
      <c r="H9" s="913"/>
      <c r="I9" s="913"/>
    </row>
    <row r="10" spans="1:18" ht="19.95" customHeight="1">
      <c r="A10" s="129" t="s">
        <v>190</v>
      </c>
      <c r="B10" s="129"/>
      <c r="D10" s="130" t="s">
        <v>187</v>
      </c>
      <c r="E10" s="912">
        <f>'Données épreuves'!B20</f>
        <v>0</v>
      </c>
      <c r="F10" s="913"/>
      <c r="G10" s="913"/>
      <c r="H10" s="913"/>
      <c r="I10" s="913"/>
    </row>
    <row r="11" spans="1:18" ht="19.95" customHeight="1">
      <c r="A11" s="129" t="s">
        <v>191</v>
      </c>
      <c r="B11" s="129"/>
      <c r="D11" s="130" t="s">
        <v>187</v>
      </c>
      <c r="E11" s="908"/>
      <c r="F11" s="908"/>
      <c r="G11" s="908"/>
      <c r="H11" s="908"/>
      <c r="I11" s="908"/>
    </row>
    <row r="12" spans="1:18" ht="13.8" thickBot="1">
      <c r="A12" s="128"/>
      <c r="B12" s="128"/>
      <c r="C12" s="128"/>
      <c r="D12" s="128"/>
      <c r="E12" s="128"/>
      <c r="F12" s="128"/>
      <c r="G12" s="128"/>
      <c r="H12" s="128"/>
      <c r="I12" s="128"/>
    </row>
    <row r="13" spans="1:18">
      <c r="A13" s="131"/>
      <c r="B13" s="131"/>
      <c r="C13" s="131"/>
      <c r="D13" s="131"/>
      <c r="E13" s="131"/>
      <c r="F13" s="131"/>
      <c r="G13" s="131"/>
      <c r="H13" s="131"/>
      <c r="I13" s="131"/>
    </row>
    <row r="14" spans="1:18">
      <c r="A14" s="909" t="s">
        <v>192</v>
      </c>
      <c r="B14" s="909"/>
      <c r="C14" s="909"/>
      <c r="D14" s="909"/>
      <c r="E14" s="909"/>
      <c r="F14" s="909"/>
      <c r="G14" s="909"/>
      <c r="H14" s="909"/>
      <c r="I14" s="909"/>
    </row>
    <row r="15" spans="1:18" ht="22.95" customHeight="1">
      <c r="A15" s="909"/>
      <c r="B15" s="909"/>
      <c r="C15" s="909"/>
      <c r="D15" s="909"/>
      <c r="E15" s="909"/>
      <c r="F15" s="909"/>
      <c r="G15" s="909"/>
      <c r="H15" s="909"/>
      <c r="I15" s="909"/>
    </row>
    <row r="16" spans="1:18" ht="18.75" customHeight="1">
      <c r="A16" s="911"/>
      <c r="B16" s="911"/>
      <c r="C16" s="911"/>
      <c r="D16" s="911"/>
      <c r="E16" s="911"/>
      <c r="F16" s="911"/>
      <c r="G16" s="911"/>
      <c r="H16" s="911"/>
      <c r="I16" s="911"/>
      <c r="J16" s="447"/>
      <c r="K16" s="446"/>
      <c r="L16" s="437" t="s">
        <v>332</v>
      </c>
      <c r="M16" s="445"/>
      <c r="N16" s="445"/>
      <c r="O16" s="443"/>
      <c r="P16" s="443"/>
      <c r="Q16" s="443"/>
      <c r="R16" s="442"/>
    </row>
    <row r="17" spans="1:18" ht="18.75" customHeight="1" thickBot="1">
      <c r="A17" s="911"/>
      <c r="B17" s="911"/>
      <c r="C17" s="911"/>
      <c r="D17" s="911"/>
      <c r="E17" s="911"/>
      <c r="F17" s="911"/>
      <c r="G17" s="911"/>
      <c r="H17" s="911"/>
      <c r="I17" s="911"/>
      <c r="K17" s="441"/>
      <c r="L17" s="3"/>
      <c r="M17" s="3"/>
      <c r="N17" s="3"/>
      <c r="O17" s="3"/>
      <c r="P17" s="3"/>
      <c r="Q17" s="3"/>
      <c r="R17" s="440"/>
    </row>
    <row r="18" spans="1:18" ht="18.75" customHeight="1" thickBot="1">
      <c r="A18" s="911"/>
      <c r="B18" s="911"/>
      <c r="C18" s="911"/>
      <c r="D18" s="911"/>
      <c r="E18" s="911"/>
      <c r="F18" s="911"/>
      <c r="G18" s="911"/>
      <c r="H18" s="911"/>
      <c r="I18" s="911"/>
      <c r="K18" s="441"/>
      <c r="L18" s="444">
        <v>1</v>
      </c>
      <c r="M18" s="3"/>
      <c r="N18" s="3"/>
      <c r="O18" s="3"/>
      <c r="P18" s="3"/>
      <c r="Q18" s="3"/>
      <c r="R18" s="440"/>
    </row>
    <row r="19" spans="1:18" ht="18.75" customHeight="1">
      <c r="A19" s="911"/>
      <c r="B19" s="911"/>
      <c r="C19" s="911"/>
      <c r="D19" s="911"/>
      <c r="E19" s="911"/>
      <c r="F19" s="911"/>
      <c r="G19" s="911"/>
      <c r="H19" s="911"/>
      <c r="I19" s="911"/>
      <c r="K19" s="441"/>
      <c r="L19" s="3"/>
      <c r="M19" s="3"/>
      <c r="N19" s="3"/>
      <c r="O19" s="3"/>
      <c r="P19" s="3"/>
      <c r="Q19" s="3"/>
      <c r="R19" s="440"/>
    </row>
    <row r="20" spans="1:18" ht="18.75" customHeight="1">
      <c r="A20" s="911"/>
      <c r="B20" s="911"/>
      <c r="C20" s="911"/>
      <c r="D20" s="911"/>
      <c r="E20" s="911"/>
      <c r="F20" s="911"/>
      <c r="G20" s="911"/>
      <c r="H20" s="911"/>
      <c r="I20" s="911"/>
      <c r="K20" s="441"/>
      <c r="L20" s="899" t="s">
        <v>195</v>
      </c>
      <c r="M20" s="899"/>
      <c r="N20" s="900" t="str">
        <f>IF(LEN(L18)&gt;0,CONCATENATE((VLOOKUP($L18,Engagés!$C$10:$K$509,6,FALSE)),"  ",(VLOOKUP($L18,Engagés!$C$10:$K$509,7,FALSE)))," ")</f>
        <v xml:space="preserve">  </v>
      </c>
      <c r="O20" s="900"/>
      <c r="P20" s="900"/>
      <c r="Q20" s="900"/>
      <c r="R20" s="440"/>
    </row>
    <row r="21" spans="1:18" ht="18.75" customHeight="1">
      <c r="A21" s="911"/>
      <c r="B21" s="911"/>
      <c r="C21" s="911"/>
      <c r="D21" s="911"/>
      <c r="E21" s="911"/>
      <c r="F21" s="911"/>
      <c r="G21" s="911"/>
      <c r="H21" s="911"/>
      <c r="I21" s="911"/>
      <c r="K21" s="441"/>
      <c r="L21" s="899" t="s">
        <v>334</v>
      </c>
      <c r="M21" s="899"/>
      <c r="N21" s="900" t="str">
        <f>IF(LEN(L18)&gt;0,CONCATENATE((VLOOKUP($L18,Engagés!$C$10:$K$509,4,FALSE)),"  /  ",(VLOOKUP($L18,Engagés!$C$10:$K$509,5,FALSE)))," ")</f>
        <v xml:space="preserve">  /  </v>
      </c>
      <c r="O21" s="900"/>
      <c r="P21" s="900"/>
      <c r="Q21" s="900"/>
      <c r="R21" s="440"/>
    </row>
    <row r="22" spans="1:18" ht="18.75" customHeight="1">
      <c r="A22" s="910"/>
      <c r="B22" s="910"/>
      <c r="C22" s="910"/>
      <c r="D22" s="910"/>
      <c r="E22" s="910"/>
      <c r="F22" s="910"/>
      <c r="G22" s="910"/>
      <c r="H22" s="910"/>
      <c r="I22" s="910"/>
      <c r="K22" s="439"/>
      <c r="L22" s="901" t="s">
        <v>331</v>
      </c>
      <c r="M22" s="901"/>
      <c r="N22" s="898" t="str">
        <f>IF(LEN(L18)&gt;0,CONCATENATE((VLOOKUP($L18,Engagés!$C$10:$K$509,8,FALSE))))</f>
        <v/>
      </c>
      <c r="O22" s="898"/>
      <c r="P22" s="898"/>
      <c r="Q22" s="898"/>
      <c r="R22" s="438"/>
    </row>
    <row r="23" spans="1:18" ht="18.75" customHeight="1">
      <c r="A23" s="911"/>
      <c r="B23" s="911"/>
      <c r="C23" s="911"/>
      <c r="D23" s="911"/>
      <c r="E23" s="911"/>
      <c r="F23" s="911"/>
      <c r="G23" s="911"/>
      <c r="H23" s="911"/>
      <c r="I23" s="911"/>
    </row>
    <row r="24" spans="1:18" ht="18.75" customHeight="1">
      <c r="A24" s="911"/>
      <c r="B24" s="911"/>
      <c r="C24" s="911"/>
      <c r="D24" s="911"/>
      <c r="E24" s="911"/>
      <c r="F24" s="911"/>
      <c r="G24" s="911"/>
      <c r="H24" s="911"/>
      <c r="I24" s="911"/>
    </row>
    <row r="25" spans="1:18" ht="18.75" customHeight="1">
      <c r="A25" s="911"/>
      <c r="B25" s="911"/>
      <c r="C25" s="911"/>
      <c r="D25" s="911"/>
      <c r="E25" s="911"/>
      <c r="F25" s="911"/>
      <c r="G25" s="911"/>
      <c r="H25" s="911"/>
      <c r="I25" s="911"/>
    </row>
    <row r="26" spans="1:18" ht="18.75" customHeight="1">
      <c r="A26" s="911"/>
      <c r="B26" s="911"/>
      <c r="C26" s="911"/>
      <c r="D26" s="911"/>
      <c r="E26" s="911"/>
      <c r="F26" s="911"/>
      <c r="G26" s="911"/>
      <c r="H26" s="911"/>
      <c r="I26" s="911"/>
    </row>
    <row r="27" spans="1:18" ht="18.75" customHeight="1">
      <c r="A27" s="911"/>
      <c r="B27" s="911"/>
      <c r="C27" s="911"/>
      <c r="D27" s="911"/>
      <c r="E27" s="911"/>
      <c r="F27" s="911"/>
      <c r="G27" s="911"/>
      <c r="H27" s="911"/>
      <c r="I27" s="911"/>
    </row>
    <row r="28" spans="1:18" ht="18.75" customHeight="1">
      <c r="A28" s="911"/>
      <c r="B28" s="911"/>
      <c r="C28" s="911"/>
      <c r="D28" s="911"/>
      <c r="E28" s="911"/>
      <c r="F28" s="911"/>
      <c r="G28" s="911"/>
      <c r="H28" s="911"/>
      <c r="I28" s="911"/>
    </row>
    <row r="29" spans="1:18" ht="18.75" customHeight="1">
      <c r="A29" s="910"/>
      <c r="B29" s="910"/>
      <c r="C29" s="910"/>
      <c r="D29" s="910"/>
      <c r="E29" s="910"/>
      <c r="F29" s="910"/>
      <c r="G29" s="910"/>
      <c r="H29" s="910"/>
      <c r="I29" s="910"/>
    </row>
    <row r="30" spans="1:18" ht="18.75" customHeight="1">
      <c r="A30" s="911"/>
      <c r="B30" s="911"/>
      <c r="C30" s="911"/>
      <c r="D30" s="911"/>
      <c r="E30" s="911"/>
      <c r="F30" s="911"/>
      <c r="G30" s="911"/>
      <c r="H30" s="911"/>
      <c r="I30" s="911"/>
    </row>
    <row r="31" spans="1:18" ht="18.75" customHeight="1">
      <c r="A31" s="911"/>
      <c r="B31" s="911"/>
      <c r="C31" s="911"/>
      <c r="D31" s="911"/>
      <c r="E31" s="911"/>
      <c r="F31" s="911"/>
      <c r="G31" s="911"/>
      <c r="H31" s="911"/>
      <c r="I31" s="911"/>
    </row>
    <row r="32" spans="1:18" ht="18.75" customHeight="1">
      <c r="A32" s="911"/>
      <c r="B32" s="911"/>
      <c r="C32" s="911"/>
      <c r="D32" s="911"/>
      <c r="E32" s="911"/>
      <c r="F32" s="911"/>
      <c r="G32" s="911"/>
      <c r="H32" s="911"/>
      <c r="I32" s="911"/>
    </row>
    <row r="33" spans="1:9" ht="18.75" customHeight="1">
      <c r="A33" s="911"/>
      <c r="B33" s="911"/>
      <c r="C33" s="911"/>
      <c r="D33" s="911"/>
      <c r="E33" s="911"/>
      <c r="F33" s="911"/>
      <c r="G33" s="911"/>
      <c r="H33" s="911"/>
      <c r="I33" s="911"/>
    </row>
    <row r="34" spans="1:9" ht="18.75" customHeight="1">
      <c r="A34" s="911"/>
      <c r="B34" s="911"/>
      <c r="C34" s="911"/>
      <c r="D34" s="911"/>
      <c r="E34" s="911"/>
      <c r="F34" s="911"/>
      <c r="G34" s="911"/>
      <c r="H34" s="911"/>
      <c r="I34" s="911"/>
    </row>
    <row r="35" spans="1:9" ht="18.75" customHeight="1">
      <c r="A35" s="911"/>
      <c r="B35" s="911"/>
      <c r="C35" s="911"/>
      <c r="D35" s="911"/>
      <c r="E35" s="911"/>
      <c r="F35" s="911"/>
      <c r="G35" s="911"/>
      <c r="H35" s="911"/>
      <c r="I35" s="911"/>
    </row>
    <row r="36" spans="1:9" ht="18.75" customHeight="1">
      <c r="A36" s="911"/>
      <c r="B36" s="911"/>
      <c r="C36" s="911"/>
      <c r="D36" s="911"/>
      <c r="E36" s="911"/>
      <c r="F36" s="911"/>
      <c r="G36" s="911"/>
      <c r="H36" s="911"/>
      <c r="I36" s="911"/>
    </row>
    <row r="37" spans="1:9" ht="18.75" customHeight="1">
      <c r="A37" s="903"/>
      <c r="B37" s="903"/>
      <c r="C37" s="903"/>
      <c r="D37" s="903"/>
      <c r="E37" s="903"/>
      <c r="F37" s="903"/>
      <c r="G37" s="903"/>
      <c r="H37" s="903"/>
      <c r="I37" s="903"/>
    </row>
    <row r="39" spans="1:9" ht="7.5" customHeight="1"/>
    <row r="41" spans="1:9" ht="19.95" customHeight="1">
      <c r="A41" s="902" t="s">
        <v>193</v>
      </c>
      <c r="B41" s="902"/>
      <c r="C41" s="904" t="str">
        <f>'Données épreuves'!A15</f>
        <v/>
      </c>
      <c r="D41" s="905"/>
      <c r="E41" s="905"/>
      <c r="F41" s="905"/>
      <c r="G41" s="906" t="s">
        <v>194</v>
      </c>
      <c r="H41" s="906"/>
    </row>
    <row r="42" spans="1:9" ht="19.95" customHeight="1">
      <c r="A42" s="902" t="s">
        <v>195</v>
      </c>
      <c r="B42" s="902"/>
      <c r="C42" s="907" t="str">
        <f>CONCATENATE('Données épreuves'!C30," ",'Données épreuves'!B30)</f>
        <v xml:space="preserve"> </v>
      </c>
      <c r="D42" s="907"/>
      <c r="E42" s="907"/>
      <c r="F42" s="907"/>
    </row>
    <row r="43" spans="1:9" ht="19.95" customHeight="1">
      <c r="A43" s="902" t="s">
        <v>196</v>
      </c>
      <c r="B43" s="902"/>
      <c r="C43" s="132"/>
      <c r="D43" s="132"/>
      <c r="E43" s="132"/>
      <c r="F43" s="132"/>
    </row>
  </sheetData>
  <sheetProtection password="EFB0" sheet="1" objects="1" scenarios="1" selectLockedCells="1"/>
  <mergeCells count="26">
    <mergeCell ref="E10:I10"/>
    <mergeCell ref="E7:I7"/>
    <mergeCell ref="E8:I8"/>
    <mergeCell ref="E9:I9"/>
    <mergeCell ref="A1:I2"/>
    <mergeCell ref="A3:I4"/>
    <mergeCell ref="E11:I11"/>
    <mergeCell ref="A14:I15"/>
    <mergeCell ref="A29:I29"/>
    <mergeCell ref="A23:I28"/>
    <mergeCell ref="A42:B42"/>
    <mergeCell ref="A30:I36"/>
    <mergeCell ref="A22:I22"/>
    <mergeCell ref="A16:I21"/>
    <mergeCell ref="A43:B43"/>
    <mergeCell ref="A37:I37"/>
    <mergeCell ref="A41:B41"/>
    <mergeCell ref="C41:F41"/>
    <mergeCell ref="G41:H41"/>
    <mergeCell ref="C42:F42"/>
    <mergeCell ref="N22:Q22"/>
    <mergeCell ref="L20:M20"/>
    <mergeCell ref="L21:M21"/>
    <mergeCell ref="N20:Q20"/>
    <mergeCell ref="N21:Q21"/>
    <mergeCell ref="L22:M22"/>
  </mergeCells>
  <phoneticPr fontId="0" type="noConversion"/>
  <printOptions horizontalCentered="1"/>
  <pageMargins left="0.59055118110236227" right="0.59055118110236227" top="0.59055118110236227" bottom="0.59055118110236227" header="0.51181102362204722" footer="0.51181102362204722"/>
  <pageSetup paperSize="9" orientation="portrait" blackAndWhite="1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0">
    <tabColor theme="3" tint="0.39997558519241921"/>
    <pageSetUpPr fitToPage="1"/>
  </sheetPr>
  <dimension ref="A1:N45"/>
  <sheetViews>
    <sheetView showGridLines="0" tabSelected="1" topLeftCell="A24" zoomScale="70" zoomScaleNormal="70" workbookViewId="0">
      <selection activeCell="B21" sqref="B21"/>
    </sheetView>
  </sheetViews>
  <sheetFormatPr baseColWidth="10" defaultColWidth="11.44140625" defaultRowHeight="13.2"/>
  <cols>
    <col min="1" max="1" width="22.44140625" style="33" customWidth="1"/>
    <col min="2" max="2" width="21.44140625" style="33" customWidth="1"/>
    <col min="3" max="3" width="20.109375" style="33" customWidth="1"/>
    <col min="4" max="4" width="11.88671875" style="33" customWidth="1"/>
    <col min="5" max="5" width="50.33203125" style="33" customWidth="1"/>
    <col min="6" max="6" width="11.44140625" style="33"/>
    <col min="7" max="7" width="15" style="33" customWidth="1"/>
    <col min="8" max="8" width="28.5546875" style="33" bestFit="1" customWidth="1"/>
    <col min="9" max="12" width="11.44140625" style="33"/>
    <col min="13" max="13" width="22.33203125" style="33" customWidth="1"/>
    <col min="14" max="14" width="29.6640625" style="33" hidden="1" customWidth="1"/>
    <col min="15" max="16384" width="11.44140625" style="33"/>
  </cols>
  <sheetData>
    <row r="1" spans="1:14" ht="21">
      <c r="A1" s="676" t="s">
        <v>64</v>
      </c>
      <c r="B1" s="676"/>
      <c r="C1" s="676"/>
      <c r="D1" s="676"/>
      <c r="E1" s="676"/>
      <c r="N1" s="77"/>
    </row>
    <row r="2" spans="1:14" ht="2.25" customHeight="1" thickBot="1">
      <c r="A2" s="228"/>
      <c r="B2" s="71"/>
      <c r="C2" s="71"/>
      <c r="D2" s="71"/>
      <c r="E2" s="71"/>
      <c r="N2" s="77" t="s">
        <v>85</v>
      </c>
    </row>
    <row r="3" spans="1:14" ht="15.75" customHeight="1" thickTop="1" thickBot="1">
      <c r="A3" s="677" t="s">
        <v>69</v>
      </c>
      <c r="B3" s="678"/>
      <c r="C3" s="678"/>
      <c r="D3" s="678"/>
      <c r="E3" s="679"/>
      <c r="F3" s="266" t="s">
        <v>290</v>
      </c>
      <c r="G3" s="285">
        <v>1</v>
      </c>
      <c r="H3" s="195" t="s">
        <v>72</v>
      </c>
      <c r="K3" s="227" t="str">
        <f>LEFT(B15,11)</f>
        <v/>
      </c>
      <c r="N3" s="77" t="s">
        <v>86</v>
      </c>
    </row>
    <row r="4" spans="1:14" ht="15.75" customHeight="1" thickTop="1">
      <c r="A4" s="267" t="s">
        <v>65</v>
      </c>
      <c r="B4" s="223" t="str">
        <f>IF('Insertion engagement internet'!A1="","",'Insertion engagement internet'!A1)</f>
        <v/>
      </c>
      <c r="C4" s="189"/>
      <c r="D4" s="189"/>
      <c r="E4" s="190"/>
      <c r="H4" s="195" t="s">
        <v>163</v>
      </c>
      <c r="N4" s="77" t="s">
        <v>87</v>
      </c>
    </row>
    <row r="5" spans="1:14" ht="15.75" customHeight="1">
      <c r="A5" s="268" t="s">
        <v>66</v>
      </c>
      <c r="B5" s="226" t="str">
        <f>IF('Insertion engagement internet'!A2="","",'Insertion engagement internet'!A2)</f>
        <v/>
      </c>
      <c r="C5" s="191"/>
      <c r="D5" s="191"/>
      <c r="E5" s="192"/>
      <c r="N5" s="77" t="s">
        <v>88</v>
      </c>
    </row>
    <row r="6" spans="1:14" ht="15.75" customHeight="1">
      <c r="A6" s="268" t="s">
        <v>68</v>
      </c>
      <c r="B6" s="224" t="str">
        <f>IF('Insertion engagement internet'!A3="","",'Insertion engagement internet'!A3)</f>
        <v/>
      </c>
      <c r="C6" s="191"/>
      <c r="D6" s="191"/>
      <c r="E6" s="192"/>
      <c r="N6" s="77" t="s">
        <v>89</v>
      </c>
    </row>
    <row r="7" spans="1:14" ht="15.75" customHeight="1">
      <c r="A7" s="269" t="s">
        <v>67</v>
      </c>
      <c r="B7" s="225" t="str">
        <f>IF('Insertion engagement internet'!A4="","",'Insertion engagement internet'!A4)</f>
        <v/>
      </c>
      <c r="C7" s="193"/>
      <c r="D7" s="193"/>
      <c r="E7" s="194"/>
      <c r="N7" s="77" t="s">
        <v>90</v>
      </c>
    </row>
    <row r="8" spans="1:14" ht="5.25" customHeight="1">
      <c r="A8" s="78"/>
      <c r="B8" s="78"/>
      <c r="C8" s="78"/>
      <c r="D8" s="78"/>
      <c r="E8" s="79"/>
      <c r="N8" s="77" t="s">
        <v>91</v>
      </c>
    </row>
    <row r="9" spans="1:14" ht="15.75" customHeight="1">
      <c r="A9" s="677" t="s">
        <v>70</v>
      </c>
      <c r="B9" s="678"/>
      <c r="C9" s="678"/>
      <c r="D9" s="678"/>
      <c r="E9" s="679"/>
      <c r="N9" s="77" t="s">
        <v>92</v>
      </c>
    </row>
    <row r="10" spans="1:14" ht="15.75" customHeight="1">
      <c r="A10" s="267" t="s">
        <v>440</v>
      </c>
      <c r="B10" s="686"/>
      <c r="C10" s="687"/>
      <c r="D10" s="687"/>
      <c r="E10" s="688"/>
      <c r="G10" s="80" t="s">
        <v>63</v>
      </c>
      <c r="H10" s="697"/>
      <c r="N10" s="77" t="s">
        <v>168</v>
      </c>
    </row>
    <row r="11" spans="1:14" ht="15.75" customHeight="1">
      <c r="A11" s="268" t="s">
        <v>66</v>
      </c>
      <c r="B11" s="680"/>
      <c r="C11" s="681"/>
      <c r="D11" s="681"/>
      <c r="E11" s="682"/>
      <c r="H11" s="697"/>
      <c r="N11" s="77" t="s">
        <v>93</v>
      </c>
    </row>
    <row r="12" spans="1:14" ht="15.75" customHeight="1">
      <c r="A12" s="268" t="s">
        <v>68</v>
      </c>
      <c r="B12" s="689"/>
      <c r="C12" s="690"/>
      <c r="D12" s="690"/>
      <c r="E12" s="682"/>
      <c r="H12" s="697"/>
      <c r="N12" s="77" t="s">
        <v>94</v>
      </c>
    </row>
    <row r="13" spans="1:14" ht="15.75" customHeight="1">
      <c r="A13" s="269" t="s">
        <v>67</v>
      </c>
      <c r="B13" s="691"/>
      <c r="C13" s="692"/>
      <c r="D13" s="692"/>
      <c r="E13" s="693"/>
      <c r="N13" s="77" t="s">
        <v>95</v>
      </c>
    </row>
    <row r="14" spans="1:14" ht="7.5" customHeight="1">
      <c r="A14" s="81"/>
      <c r="B14" s="81"/>
      <c r="C14" s="81"/>
      <c r="D14" s="81"/>
      <c r="E14" s="81"/>
      <c r="N14" s="77" t="s">
        <v>96</v>
      </c>
    </row>
    <row r="15" spans="1:14" ht="27" customHeight="1">
      <c r="A15" s="273" t="str">
        <f>IF(G3=1,B5,B11)</f>
        <v/>
      </c>
      <c r="B15" s="196" t="str">
        <f>IF(G3=1,B4,B10)</f>
        <v/>
      </c>
      <c r="C15" s="196"/>
      <c r="D15" s="196"/>
      <c r="E15" s="281"/>
      <c r="N15" s="77" t="s">
        <v>169</v>
      </c>
    </row>
    <row r="16" spans="1:14" ht="27" customHeight="1">
      <c r="A16" s="270" t="s">
        <v>441</v>
      </c>
      <c r="B16" s="429"/>
      <c r="C16" s="694" t="s">
        <v>291</v>
      </c>
      <c r="D16" s="695"/>
      <c r="E16" s="696"/>
      <c r="N16" s="77" t="s">
        <v>97</v>
      </c>
    </row>
    <row r="17" spans="1:14" ht="27" customHeight="1">
      <c r="A17" s="270" t="s">
        <v>61</v>
      </c>
      <c r="B17" s="683"/>
      <c r="C17" s="684"/>
      <c r="D17" s="684"/>
      <c r="E17" s="685"/>
      <c r="N17" s="77" t="s">
        <v>98</v>
      </c>
    </row>
    <row r="18" spans="1:14" ht="27" customHeight="1">
      <c r="A18" s="267" t="s">
        <v>84</v>
      </c>
      <c r="B18" s="286" t="s">
        <v>101</v>
      </c>
      <c r="C18" s="698"/>
      <c r="D18" s="698"/>
      <c r="E18" s="699"/>
      <c r="N18" s="77" t="s">
        <v>99</v>
      </c>
    </row>
    <row r="19" spans="1:14" ht="27" customHeight="1">
      <c r="A19" s="267" t="s">
        <v>82</v>
      </c>
      <c r="B19" s="700"/>
      <c r="C19" s="701"/>
      <c r="D19" s="701"/>
      <c r="E19" s="702"/>
      <c r="N19" s="77" t="s">
        <v>100</v>
      </c>
    </row>
    <row r="20" spans="1:14" ht="27" customHeight="1">
      <c r="A20" s="267" t="s">
        <v>83</v>
      </c>
      <c r="B20" s="700"/>
      <c r="C20" s="701"/>
      <c r="D20" s="701"/>
      <c r="E20" s="702"/>
      <c r="N20" s="77" t="s">
        <v>170</v>
      </c>
    </row>
    <row r="21" spans="1:14" ht="27" customHeight="1">
      <c r="A21" s="267" t="s">
        <v>281</v>
      </c>
      <c r="B21" s="287"/>
      <c r="C21" s="714" t="s">
        <v>439</v>
      </c>
      <c r="D21" s="715"/>
      <c r="E21" s="716"/>
      <c r="N21" s="77" t="s">
        <v>101</v>
      </c>
    </row>
    <row r="22" spans="1:14" ht="27" customHeight="1">
      <c r="A22" s="271" t="s">
        <v>73</v>
      </c>
      <c r="B22" s="288"/>
      <c r="C22" s="711" t="s">
        <v>371</v>
      </c>
      <c r="D22" s="712"/>
      <c r="E22" s="713"/>
      <c r="N22" s="77" t="s">
        <v>102</v>
      </c>
    </row>
    <row r="23" spans="1:14" ht="27" customHeight="1">
      <c r="A23" s="272" t="s">
        <v>74</v>
      </c>
      <c r="B23" s="289"/>
      <c r="C23" s="708" t="str">
        <f>CONCATENATE("   soit ",B22*B23," km")</f>
        <v xml:space="preserve">   soit 0 km</v>
      </c>
      <c r="D23" s="709"/>
      <c r="E23" s="710"/>
      <c r="N23" s="77" t="s">
        <v>171</v>
      </c>
    </row>
    <row r="24" spans="1:14" ht="27" customHeight="1">
      <c r="A24" s="269" t="s">
        <v>438</v>
      </c>
      <c r="B24" s="509" t="s">
        <v>273</v>
      </c>
      <c r="C24" s="577" t="s">
        <v>429</v>
      </c>
      <c r="D24" s="578"/>
      <c r="E24" s="579"/>
      <c r="N24" s="77"/>
    </row>
    <row r="25" spans="1:14" ht="27" customHeight="1">
      <c r="A25" s="270" t="s">
        <v>376</v>
      </c>
      <c r="B25" s="509" t="s">
        <v>273</v>
      </c>
      <c r="C25" s="510" t="s">
        <v>377</v>
      </c>
      <c r="D25" s="510"/>
      <c r="E25" s="510"/>
      <c r="N25" s="77"/>
    </row>
    <row r="26" spans="1:14" ht="8.25" customHeight="1">
      <c r="A26" s="78"/>
      <c r="B26" s="78"/>
      <c r="C26" s="78"/>
      <c r="D26" s="78"/>
      <c r="E26" s="79"/>
      <c r="N26" s="77" t="s">
        <v>172</v>
      </c>
    </row>
    <row r="27" spans="1:14" ht="15.6">
      <c r="A27" s="78"/>
      <c r="B27" s="78"/>
      <c r="C27" s="78"/>
      <c r="D27" s="78"/>
      <c r="E27" s="79"/>
      <c r="N27" s="77" t="s">
        <v>103</v>
      </c>
    </row>
    <row r="28" spans="1:14" ht="27" customHeight="1">
      <c r="A28" s="703"/>
      <c r="B28" s="705" t="s">
        <v>289</v>
      </c>
      <c r="C28" s="706"/>
      <c r="D28" s="706"/>
      <c r="E28" s="707"/>
      <c r="N28" s="77" t="s">
        <v>173</v>
      </c>
    </row>
    <row r="29" spans="1:14" ht="27" customHeight="1">
      <c r="A29" s="704"/>
      <c r="B29" s="274" t="s">
        <v>59</v>
      </c>
      <c r="C29" s="274" t="s">
        <v>58</v>
      </c>
      <c r="D29" s="274" t="s">
        <v>62</v>
      </c>
      <c r="E29" s="274" t="s">
        <v>41</v>
      </c>
      <c r="N29" s="77" t="s">
        <v>104</v>
      </c>
    </row>
    <row r="30" spans="1:14" ht="27" customHeight="1">
      <c r="A30" s="270" t="s">
        <v>75</v>
      </c>
      <c r="B30" s="290"/>
      <c r="C30" s="290"/>
      <c r="D30" s="290"/>
      <c r="E30" s="290"/>
      <c r="N30" s="77" t="s">
        <v>105</v>
      </c>
    </row>
    <row r="31" spans="1:14" ht="27" customHeight="1">
      <c r="A31" s="270" t="s">
        <v>423</v>
      </c>
      <c r="B31" s="290"/>
      <c r="C31" s="290"/>
      <c r="D31" s="290"/>
      <c r="E31" s="290"/>
      <c r="N31" s="77" t="s">
        <v>106</v>
      </c>
    </row>
    <row r="32" spans="1:14" ht="27" customHeight="1">
      <c r="A32" s="270" t="s">
        <v>424</v>
      </c>
      <c r="B32" s="290"/>
      <c r="C32" s="290"/>
      <c r="D32" s="290"/>
      <c r="E32" s="290"/>
    </row>
    <row r="33" spans="1:5" ht="27" customHeight="1">
      <c r="A33" s="270" t="s">
        <v>425</v>
      </c>
      <c r="B33" s="290"/>
      <c r="C33" s="290"/>
      <c r="D33" s="290"/>
      <c r="E33" s="290"/>
    </row>
    <row r="34" spans="1:5" ht="27" customHeight="1">
      <c r="A34" s="270" t="s">
        <v>24</v>
      </c>
      <c r="B34" s="290"/>
      <c r="C34" s="290"/>
      <c r="D34" s="290"/>
      <c r="E34" s="290"/>
    </row>
    <row r="35" spans="1:5" ht="27" customHeight="1">
      <c r="A35" s="270" t="s">
        <v>25</v>
      </c>
      <c r="B35" s="290"/>
      <c r="C35" s="290"/>
      <c r="D35" s="290"/>
      <c r="E35" s="290"/>
    </row>
    <row r="36" spans="1:5" ht="27" customHeight="1">
      <c r="A36" s="270" t="s">
        <v>25</v>
      </c>
      <c r="B36" s="290"/>
      <c r="C36" s="290"/>
      <c r="D36" s="290"/>
      <c r="E36" s="290"/>
    </row>
    <row r="37" spans="1:5" ht="27" customHeight="1">
      <c r="A37" s="270" t="s">
        <v>420</v>
      </c>
      <c r="B37" s="290"/>
      <c r="C37" s="290"/>
      <c r="D37" s="290"/>
      <c r="E37" s="290"/>
    </row>
    <row r="38" spans="1:5" ht="27" customHeight="1">
      <c r="A38" s="270" t="s">
        <v>421</v>
      </c>
      <c r="B38" s="290"/>
      <c r="C38" s="290"/>
      <c r="D38" s="290"/>
      <c r="E38" s="290"/>
    </row>
    <row r="39" spans="1:5" ht="27" customHeight="1">
      <c r="A39" s="270" t="s">
        <v>422</v>
      </c>
      <c r="B39" s="290"/>
      <c r="C39" s="290"/>
      <c r="D39" s="290"/>
      <c r="E39" s="290"/>
    </row>
    <row r="40" spans="1:5" ht="27" customHeight="1">
      <c r="A40" s="270" t="s">
        <v>292</v>
      </c>
      <c r="B40" s="290"/>
      <c r="C40" s="290"/>
      <c r="D40" s="290"/>
      <c r="E40" s="290"/>
    </row>
    <row r="41" spans="1:5" ht="15.6">
      <c r="A41" s="401"/>
      <c r="B41" s="31"/>
      <c r="C41" s="31"/>
      <c r="D41" s="31"/>
    </row>
    <row r="42" spans="1:5" ht="15.6">
      <c r="A42" s="82"/>
      <c r="B42" s="31"/>
      <c r="C42" s="31"/>
      <c r="D42" s="31"/>
    </row>
    <row r="43" spans="1:5">
      <c r="A43" s="31"/>
      <c r="B43" s="31"/>
      <c r="C43" s="31"/>
      <c r="D43" s="31"/>
    </row>
    <row r="44" spans="1:5">
      <c r="A44" s="31"/>
      <c r="B44" s="31"/>
      <c r="C44" s="31"/>
      <c r="D44" s="31"/>
    </row>
    <row r="45" spans="1:5">
      <c r="A45" s="31"/>
      <c r="B45" s="31"/>
      <c r="C45" s="31"/>
      <c r="D45" s="31"/>
    </row>
  </sheetData>
  <sheetProtection sheet="1" objects="1" scenarios="1" selectLockedCells="1"/>
  <mergeCells count="18">
    <mergeCell ref="H10:H12"/>
    <mergeCell ref="C18:E18"/>
    <mergeCell ref="B19:E19"/>
    <mergeCell ref="B20:E20"/>
    <mergeCell ref="A28:A29"/>
    <mergeCell ref="B28:E28"/>
    <mergeCell ref="C23:E23"/>
    <mergeCell ref="C22:E22"/>
    <mergeCell ref="C21:E21"/>
    <mergeCell ref="A1:E1"/>
    <mergeCell ref="A3:E3"/>
    <mergeCell ref="A9:E9"/>
    <mergeCell ref="B11:E11"/>
    <mergeCell ref="B17:E17"/>
    <mergeCell ref="B10:E10"/>
    <mergeCell ref="B12:E12"/>
    <mergeCell ref="B13:E13"/>
    <mergeCell ref="C16:E16"/>
  </mergeCells>
  <phoneticPr fontId="0" type="noConversion"/>
  <dataValidations count="5">
    <dataValidation type="whole" allowBlank="1" showInputMessage="1" showErrorMessage="1" sqref="G3" xr:uid="{00000000-0002-0000-0200-000000000000}">
      <formula1>1</formula1>
      <formula2>2</formula2>
    </dataValidation>
    <dataValidation type="list" allowBlank="1" showInputMessage="1" showErrorMessage="1" errorTitle="Région" error="Utilisez la liste déroulante pour choisir la région !" sqref="B18" xr:uid="{00000000-0002-0000-0200-000001000000}">
      <formula1>$N$1:$N$31</formula1>
    </dataValidation>
    <dataValidation type="whole" allowBlank="1" showInputMessage="1" showErrorMessage="1" error="Zone numérique_x000a__x000a_Minimum: 1" sqref="B22" xr:uid="{00000000-0002-0000-0200-000002000000}">
      <formula1>1</formula1>
      <formula2>200</formula2>
    </dataValidation>
    <dataValidation type="decimal" allowBlank="1" showInputMessage="1" showErrorMessage="1" sqref="B23" xr:uid="{00000000-0002-0000-0200-000003000000}">
      <formula1>0</formula1>
      <formula2>250</formula2>
    </dataValidation>
    <dataValidation type="list" showInputMessage="1" showErrorMessage="1" sqref="B24:B25" xr:uid="{00000000-0002-0000-0200-000004000000}">
      <formula1>"OUI,NON"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48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7">
    <tabColor rgb="FF92D050"/>
    <pageSetUpPr fitToPage="1"/>
  </sheetPr>
  <dimension ref="A1:J47"/>
  <sheetViews>
    <sheetView showGridLines="0" showZeros="0" zoomScale="90" zoomScaleNormal="90" workbookViewId="0">
      <selection activeCell="B23" sqref="B23"/>
    </sheetView>
  </sheetViews>
  <sheetFormatPr baseColWidth="10" defaultColWidth="8.88671875" defaultRowHeight="13.2"/>
  <cols>
    <col min="1" max="1" width="22.44140625" style="135" customWidth="1"/>
    <col min="2" max="2" width="33.33203125" style="135" customWidth="1"/>
    <col min="3" max="3" width="20.6640625" style="135" customWidth="1"/>
    <col min="4" max="4" width="22" style="135" customWidth="1"/>
    <col min="5" max="16384" width="8.88671875" style="135"/>
  </cols>
  <sheetData>
    <row r="1" spans="1:10" ht="8.2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</row>
    <row r="2" spans="1:10" ht="21.75" customHeight="1">
      <c r="A2" s="922" t="s">
        <v>15</v>
      </c>
      <c r="B2" s="922"/>
      <c r="C2" s="922"/>
      <c r="D2" s="922"/>
      <c r="E2" s="134"/>
      <c r="F2" s="134"/>
      <c r="G2" s="134"/>
      <c r="H2" s="134"/>
      <c r="I2" s="134"/>
      <c r="J2" s="134"/>
    </row>
    <row r="3" spans="1:10" ht="27.75" customHeight="1">
      <c r="A3" s="922" t="s">
        <v>229</v>
      </c>
      <c r="B3" s="922"/>
      <c r="C3" s="922"/>
      <c r="D3" s="922"/>
      <c r="E3" s="134"/>
      <c r="F3" s="134"/>
      <c r="G3" s="134"/>
      <c r="H3" s="134"/>
      <c r="I3" s="134"/>
      <c r="J3" s="134"/>
    </row>
    <row r="4" spans="1:10" ht="14.25" customHeight="1">
      <c r="A4" s="136"/>
      <c r="B4" s="136"/>
      <c r="C4" s="136"/>
      <c r="D4" s="136"/>
      <c r="E4" s="134"/>
      <c r="F4" s="134"/>
      <c r="G4" s="134"/>
      <c r="H4" s="134"/>
      <c r="I4" s="134"/>
      <c r="J4" s="134"/>
    </row>
    <row r="5" spans="1:10" ht="26.25" customHeight="1">
      <c r="A5" s="137" t="s">
        <v>193</v>
      </c>
      <c r="B5" s="138" t="str">
        <f>'Données épreuves'!A15</f>
        <v/>
      </c>
      <c r="C5" s="139" t="s">
        <v>230</v>
      </c>
      <c r="D5" s="163" t="str">
        <f>'Données épreuves'!B18</f>
        <v xml:space="preserve"> MIDI-PYRÉNÉES </v>
      </c>
      <c r="E5" s="134"/>
      <c r="F5" s="134"/>
      <c r="G5" s="134"/>
      <c r="H5" s="134"/>
      <c r="I5" s="134"/>
      <c r="J5" s="134"/>
    </row>
    <row r="6" spans="1:10" ht="26.25" customHeight="1">
      <c r="A6" s="140"/>
      <c r="B6" s="134"/>
      <c r="C6" s="134"/>
      <c r="D6" s="134"/>
      <c r="E6" s="134"/>
      <c r="F6" s="134"/>
      <c r="G6" s="134"/>
      <c r="H6" s="134"/>
      <c r="I6" s="134"/>
      <c r="J6" s="134"/>
    </row>
    <row r="7" spans="1:10" ht="26.25" customHeight="1">
      <c r="A7" s="141" t="s">
        <v>231</v>
      </c>
      <c r="B7" s="142" t="str">
        <f>LEFT('Données épreuves'!B15,11)</f>
        <v/>
      </c>
      <c r="C7" s="143"/>
      <c r="D7" s="143"/>
      <c r="E7" s="134"/>
      <c r="F7" s="134"/>
      <c r="G7" s="134"/>
      <c r="H7" s="134"/>
      <c r="I7" s="134"/>
      <c r="J7" s="134"/>
    </row>
    <row r="8" spans="1:10" ht="26.25" customHeight="1">
      <c r="A8" s="137"/>
      <c r="B8" s="923"/>
      <c r="C8" s="923"/>
      <c r="D8" s="923"/>
      <c r="E8" s="134"/>
      <c r="F8" s="134"/>
      <c r="G8" s="134"/>
      <c r="H8" s="134"/>
      <c r="I8" s="134"/>
      <c r="J8" s="134"/>
    </row>
    <row r="9" spans="1:10" ht="26.25" customHeight="1">
      <c r="A9" s="137" t="s">
        <v>232</v>
      </c>
      <c r="B9" s="920">
        <f>'Données épreuves'!B19</f>
        <v>0</v>
      </c>
      <c r="C9" s="921"/>
      <c r="D9" s="921"/>
      <c r="E9" s="134"/>
      <c r="F9" s="134"/>
      <c r="G9" s="134"/>
      <c r="H9" s="134"/>
      <c r="I9" s="134"/>
      <c r="J9" s="134"/>
    </row>
    <row r="10" spans="1:10" ht="26.25" customHeight="1">
      <c r="A10" s="139" t="s">
        <v>233</v>
      </c>
      <c r="B10" s="920">
        <f>'Données épreuves'!B20</f>
        <v>0</v>
      </c>
      <c r="C10" s="921"/>
      <c r="D10" s="921"/>
      <c r="E10" s="134"/>
      <c r="F10" s="134"/>
      <c r="G10" s="134"/>
      <c r="H10" s="134"/>
      <c r="I10" s="134"/>
      <c r="J10" s="134"/>
    </row>
    <row r="11" spans="1:10" ht="26.25" customHeight="1">
      <c r="A11" s="139" t="s">
        <v>234</v>
      </c>
      <c r="B11" s="921">
        <f>'Données épreuves'!B17:E17</f>
        <v>0</v>
      </c>
      <c r="C11" s="921"/>
      <c r="D11" s="921"/>
      <c r="E11" s="134"/>
      <c r="F11" s="134"/>
      <c r="G11" s="134"/>
      <c r="H11" s="134"/>
      <c r="I11" s="134"/>
      <c r="J11" s="134"/>
    </row>
    <row r="12" spans="1:10" ht="19.649999999999999" customHeight="1">
      <c r="A12" s="143"/>
      <c r="B12" s="144"/>
      <c r="C12" s="144"/>
      <c r="D12" s="144"/>
      <c r="E12" s="134"/>
      <c r="F12" s="134"/>
      <c r="G12" s="134"/>
      <c r="H12" s="134"/>
      <c r="I12" s="134"/>
      <c r="J12" s="134"/>
    </row>
    <row r="13" spans="1:10" ht="19.649999999999999" customHeight="1">
      <c r="A13" s="924" t="s">
        <v>235</v>
      </c>
      <c r="B13" s="925"/>
      <c r="C13" s="925"/>
      <c r="D13" s="926"/>
      <c r="E13" s="134"/>
      <c r="F13" s="134"/>
      <c r="G13" s="134"/>
      <c r="H13" s="134"/>
      <c r="I13" s="134"/>
      <c r="J13" s="134"/>
    </row>
    <row r="14" spans="1:10" ht="19.649999999999999" customHeight="1">
      <c r="A14" s="145"/>
      <c r="B14" s="146" t="s">
        <v>179</v>
      </c>
      <c r="C14" s="146" t="s">
        <v>138</v>
      </c>
      <c r="D14" s="147" t="s">
        <v>236</v>
      </c>
      <c r="E14" s="134"/>
      <c r="F14" s="134"/>
      <c r="G14" s="134"/>
      <c r="H14" s="134"/>
      <c r="I14" s="134"/>
      <c r="J14" s="134"/>
    </row>
    <row r="15" spans="1:10" ht="31.65" customHeight="1">
      <c r="A15" s="148" t="s">
        <v>237</v>
      </c>
      <c r="B15" s="149" t="str">
        <f>IF('Données épreuves'!C30="","",CONCATENATE('Données épreuves'!C30," ",'Données épreuves'!B30))</f>
        <v/>
      </c>
      <c r="C15" s="149" t="str">
        <f>IF(B15="","",'Données épreuves'!D30)</f>
        <v/>
      </c>
      <c r="D15" s="150"/>
      <c r="E15" s="134"/>
      <c r="F15" s="134"/>
      <c r="G15" s="134"/>
      <c r="H15" s="134"/>
      <c r="I15" s="134"/>
      <c r="J15" s="134"/>
    </row>
    <row r="16" spans="1:10" ht="31.65" customHeight="1">
      <c r="A16" s="151" t="s">
        <v>238</v>
      </c>
      <c r="B16" s="152" t="str">
        <f>IF('Données épreuves'!C31="","",CONCATENATE('Données épreuves'!C31," ",'Données épreuves'!B31))</f>
        <v/>
      </c>
      <c r="C16" s="152" t="str">
        <f>IF(B16="","",'Données épreuves'!D31)</f>
        <v/>
      </c>
      <c r="D16" s="153"/>
      <c r="E16" s="134"/>
      <c r="F16" s="134"/>
      <c r="G16" s="134"/>
      <c r="H16" s="134"/>
      <c r="I16" s="134"/>
      <c r="J16" s="134"/>
    </row>
    <row r="17" spans="1:10" ht="31.65" customHeight="1">
      <c r="A17" s="151" t="s">
        <v>238</v>
      </c>
      <c r="B17" s="152" t="str">
        <f>IF('Données épreuves'!C32="","",CONCATENATE('Données épreuves'!C32," ",'Données épreuves'!B32))</f>
        <v/>
      </c>
      <c r="C17" s="152" t="str">
        <f>IF(B17="","",'Données épreuves'!D32)</f>
        <v/>
      </c>
      <c r="D17" s="153"/>
      <c r="E17" s="134"/>
      <c r="F17" s="134"/>
      <c r="G17" s="134"/>
      <c r="H17" s="134"/>
      <c r="I17" s="134"/>
      <c r="J17" s="134"/>
    </row>
    <row r="18" spans="1:10" ht="31.65" customHeight="1">
      <c r="A18" s="154" t="s">
        <v>239</v>
      </c>
      <c r="B18" s="152" t="str">
        <f>IF('Données épreuves'!C34="","",CONCATENATE('Données épreuves'!C34," ",'Données épreuves'!B34))</f>
        <v/>
      </c>
      <c r="C18" s="152" t="str">
        <f>IF(B18="","",'Données épreuves'!D34)</f>
        <v/>
      </c>
      <c r="D18" s="153"/>
      <c r="E18" s="134"/>
      <c r="F18" s="134"/>
      <c r="G18" s="134"/>
      <c r="H18" s="134"/>
      <c r="I18" s="134"/>
      <c r="J18" s="134"/>
    </row>
    <row r="19" spans="1:10" ht="3.9" customHeight="1">
      <c r="A19" s="155"/>
      <c r="B19" s="156"/>
      <c r="C19" s="156"/>
      <c r="D19" s="157"/>
      <c r="E19" s="134"/>
      <c r="F19" s="134"/>
      <c r="G19" s="134"/>
      <c r="H19" s="134"/>
      <c r="I19" s="134"/>
      <c r="J19" s="134"/>
    </row>
    <row r="20" spans="1:10" ht="19.649999999999999" customHeight="1">
      <c r="A20" s="158"/>
      <c r="B20" s="158"/>
      <c r="C20" s="158"/>
      <c r="D20" s="158"/>
      <c r="E20" s="134"/>
      <c r="F20" s="134"/>
      <c r="G20" s="134"/>
      <c r="H20" s="134"/>
      <c r="I20" s="134"/>
      <c r="J20" s="134"/>
    </row>
    <row r="21" spans="1:10" ht="19.649999999999999" customHeight="1">
      <c r="A21" s="924" t="s">
        <v>240</v>
      </c>
      <c r="B21" s="925"/>
      <c r="C21" s="925"/>
      <c r="D21" s="926"/>
      <c r="E21" s="134"/>
      <c r="F21" s="134"/>
      <c r="G21" s="134"/>
      <c r="H21" s="134"/>
      <c r="I21" s="134"/>
      <c r="J21" s="134"/>
    </row>
    <row r="22" spans="1:10" ht="19.649999999999999" customHeight="1">
      <c r="A22" s="145"/>
      <c r="B22" s="146" t="s">
        <v>179</v>
      </c>
      <c r="C22" s="146" t="s">
        <v>241</v>
      </c>
      <c r="D22" s="147" t="s">
        <v>236</v>
      </c>
      <c r="E22" s="134"/>
      <c r="F22" s="134"/>
      <c r="G22" s="134"/>
      <c r="H22" s="134"/>
      <c r="I22" s="134"/>
      <c r="J22" s="134"/>
    </row>
    <row r="23" spans="1:10" ht="31.65" customHeight="1">
      <c r="A23" s="148" t="s">
        <v>242</v>
      </c>
      <c r="B23" s="353"/>
      <c r="C23" s="354"/>
      <c r="D23" s="150"/>
      <c r="E23" s="134"/>
      <c r="F23" s="134"/>
      <c r="G23" s="134"/>
      <c r="H23" s="134"/>
      <c r="I23" s="134"/>
      <c r="J23" s="134"/>
    </row>
    <row r="24" spans="1:10" ht="31.65" customHeight="1">
      <c r="A24" s="151" t="s">
        <v>243</v>
      </c>
      <c r="B24" s="355"/>
      <c r="C24" s="356"/>
      <c r="D24" s="153"/>
      <c r="E24" s="134"/>
      <c r="F24" s="134"/>
      <c r="G24" s="134"/>
      <c r="H24" s="134"/>
      <c r="I24" s="134"/>
      <c r="J24" s="134"/>
    </row>
    <row r="25" spans="1:10" ht="31.65" customHeight="1">
      <c r="A25" s="151" t="s">
        <v>244</v>
      </c>
      <c r="B25" s="355"/>
      <c r="C25" s="356"/>
      <c r="D25" s="153"/>
      <c r="E25" s="134"/>
      <c r="F25" s="134"/>
      <c r="G25" s="134"/>
      <c r="H25" s="134"/>
      <c r="I25" s="134"/>
      <c r="J25" s="134"/>
    </row>
    <row r="26" spans="1:10" ht="31.65" customHeight="1">
      <c r="A26" s="151" t="s">
        <v>245</v>
      </c>
      <c r="B26" s="355"/>
      <c r="C26" s="356"/>
      <c r="D26" s="153"/>
      <c r="E26" s="134"/>
      <c r="F26" s="134"/>
      <c r="G26" s="134"/>
      <c r="H26" s="134"/>
      <c r="I26" s="134"/>
      <c r="J26" s="134"/>
    </row>
    <row r="27" spans="1:10" ht="31.65" customHeight="1">
      <c r="A27" s="151" t="s">
        <v>245</v>
      </c>
      <c r="B27" s="355"/>
      <c r="C27" s="356"/>
      <c r="D27" s="153"/>
      <c r="E27" s="134"/>
      <c r="F27" s="134"/>
      <c r="G27" s="134"/>
      <c r="H27" s="134"/>
      <c r="I27" s="134"/>
      <c r="J27" s="134"/>
    </row>
    <row r="28" spans="1:10" ht="31.65" customHeight="1">
      <c r="A28" s="151" t="s">
        <v>245</v>
      </c>
      <c r="B28" s="355"/>
      <c r="C28" s="356"/>
      <c r="D28" s="153"/>
      <c r="E28" s="134"/>
      <c r="F28" s="134"/>
      <c r="G28" s="134"/>
      <c r="H28" s="134"/>
      <c r="I28" s="134"/>
      <c r="J28" s="134"/>
    </row>
    <row r="29" spans="1:10" ht="3.9" customHeight="1">
      <c r="A29" s="155"/>
      <c r="B29" s="156"/>
      <c r="C29" s="156"/>
      <c r="D29" s="157"/>
      <c r="E29" s="134"/>
      <c r="F29" s="134"/>
      <c r="G29" s="134"/>
      <c r="H29" s="134"/>
      <c r="I29" s="134"/>
      <c r="J29" s="134"/>
    </row>
    <row r="30" spans="1:10" ht="11.25" customHeight="1">
      <c r="A30" s="158"/>
      <c r="B30" s="158"/>
      <c r="C30" s="158"/>
      <c r="D30" s="158"/>
      <c r="E30" s="134"/>
      <c r="F30" s="134"/>
      <c r="G30" s="134"/>
      <c r="H30" s="134"/>
      <c r="I30" s="134"/>
      <c r="J30" s="134"/>
    </row>
    <row r="31" spans="1:10" ht="27.9" customHeight="1">
      <c r="A31" s="159" t="s">
        <v>246</v>
      </c>
      <c r="B31" s="134"/>
      <c r="C31" s="134"/>
      <c r="D31" s="134"/>
      <c r="E31" s="134"/>
      <c r="F31" s="134"/>
      <c r="G31" s="134"/>
      <c r="H31" s="134"/>
      <c r="I31" s="134"/>
      <c r="J31" s="134"/>
    </row>
    <row r="32" spans="1:10" ht="3.15" customHeight="1">
      <c r="A32" s="159"/>
      <c r="B32" s="134"/>
      <c r="C32" s="134"/>
      <c r="D32" s="134"/>
      <c r="E32" s="134"/>
      <c r="F32" s="134"/>
      <c r="G32" s="134"/>
      <c r="H32" s="134"/>
      <c r="I32" s="134"/>
      <c r="J32" s="134"/>
    </row>
    <row r="33" spans="1:10" ht="18" customHeight="1">
      <c r="A33" s="918" t="s">
        <v>247</v>
      </c>
      <c r="B33" s="918"/>
      <c r="C33" s="918"/>
      <c r="D33" s="918"/>
      <c r="E33" s="134"/>
      <c r="F33" s="134"/>
      <c r="G33" s="134"/>
      <c r="H33" s="134"/>
      <c r="I33" s="134"/>
      <c r="J33" s="134"/>
    </row>
    <row r="34" spans="1:10" ht="18" customHeight="1">
      <c r="A34" s="919" t="s">
        <v>248</v>
      </c>
      <c r="B34" s="919"/>
      <c r="C34" s="919"/>
      <c r="D34" s="919"/>
      <c r="E34" s="134"/>
      <c r="F34" s="134"/>
      <c r="G34" s="134"/>
      <c r="H34" s="134"/>
      <c r="I34" s="134"/>
      <c r="J34" s="134"/>
    </row>
    <row r="35" spans="1:10" ht="19.649999999999999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</row>
    <row r="36" spans="1:10" ht="19.649999999999999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</row>
    <row r="37" spans="1:10" ht="19.649999999999999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</row>
    <row r="38" spans="1:10" ht="19.649999999999999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</row>
    <row r="39" spans="1:10" ht="14.4">
      <c r="A39" s="134"/>
      <c r="B39" s="134"/>
      <c r="C39" s="134"/>
      <c r="D39" s="134"/>
      <c r="E39" s="134"/>
      <c r="F39" s="134"/>
      <c r="G39" s="134"/>
      <c r="H39" s="134"/>
      <c r="I39" s="134"/>
      <c r="J39" s="134"/>
    </row>
    <row r="40" spans="1:10" ht="14.4">
      <c r="A40" s="134"/>
      <c r="B40" s="134"/>
      <c r="C40" s="134"/>
      <c r="D40" s="134"/>
      <c r="E40" s="134"/>
      <c r="F40" s="134"/>
      <c r="G40" s="134"/>
      <c r="H40" s="134"/>
      <c r="I40" s="134"/>
      <c r="J40" s="134"/>
    </row>
    <row r="41" spans="1:10" ht="14.4">
      <c r="A41" s="134"/>
      <c r="B41" s="134"/>
      <c r="C41" s="134"/>
      <c r="D41" s="134"/>
      <c r="E41" s="134"/>
      <c r="F41" s="134"/>
      <c r="G41" s="134"/>
      <c r="H41" s="134"/>
      <c r="I41" s="134"/>
      <c r="J41" s="134"/>
    </row>
    <row r="42" spans="1:10" ht="14.4">
      <c r="A42" s="134"/>
      <c r="B42" s="134"/>
      <c r="C42" s="134"/>
      <c r="D42" s="134"/>
      <c r="E42" s="134"/>
      <c r="F42" s="134"/>
      <c r="G42" s="134"/>
      <c r="H42" s="134"/>
      <c r="I42" s="134"/>
      <c r="J42" s="134"/>
    </row>
    <row r="43" spans="1:10" ht="14.4">
      <c r="A43" s="134"/>
      <c r="B43" s="134"/>
      <c r="C43" s="134"/>
      <c r="D43" s="134"/>
      <c r="E43" s="134"/>
      <c r="F43" s="134"/>
      <c r="G43" s="134"/>
      <c r="H43" s="134"/>
      <c r="I43" s="134"/>
      <c r="J43" s="134"/>
    </row>
    <row r="44" spans="1:10" ht="14.4">
      <c r="A44" s="134"/>
      <c r="B44" s="134"/>
      <c r="C44" s="134"/>
      <c r="D44" s="134"/>
      <c r="E44" s="134"/>
      <c r="F44" s="134"/>
      <c r="G44" s="134"/>
      <c r="H44" s="134"/>
      <c r="I44" s="134"/>
      <c r="J44" s="134"/>
    </row>
    <row r="45" spans="1:10" ht="14.4">
      <c r="A45" s="134"/>
      <c r="B45" s="134"/>
      <c r="C45" s="134"/>
      <c r="D45" s="134"/>
      <c r="E45" s="134"/>
      <c r="F45" s="134"/>
      <c r="G45" s="134"/>
      <c r="H45" s="134"/>
      <c r="I45" s="134"/>
      <c r="J45" s="134"/>
    </row>
    <row r="46" spans="1:10" ht="14.4">
      <c r="A46" s="134"/>
      <c r="B46" s="134"/>
      <c r="C46" s="134"/>
      <c r="D46" s="134"/>
      <c r="E46" s="134"/>
      <c r="F46" s="134"/>
      <c r="G46" s="134"/>
      <c r="H46" s="134"/>
      <c r="I46" s="134"/>
      <c r="J46" s="134"/>
    </row>
    <row r="47" spans="1:10" ht="14.4">
      <c r="A47" s="134"/>
      <c r="B47" s="134"/>
      <c r="C47" s="134"/>
      <c r="D47" s="134"/>
      <c r="E47" s="134"/>
      <c r="F47" s="134"/>
      <c r="G47" s="134"/>
      <c r="H47" s="134"/>
      <c r="I47" s="134"/>
      <c r="J47" s="134"/>
    </row>
  </sheetData>
  <sheetProtection password="EFB0" sheet="1" objects="1" scenarios="1" selectLockedCells="1"/>
  <mergeCells count="10">
    <mergeCell ref="A33:D33"/>
    <mergeCell ref="A34:D34"/>
    <mergeCell ref="B10:D10"/>
    <mergeCell ref="B11:D11"/>
    <mergeCell ref="A2:D2"/>
    <mergeCell ref="A3:D3"/>
    <mergeCell ref="B8:D8"/>
    <mergeCell ref="B9:D9"/>
    <mergeCell ref="A13:D13"/>
    <mergeCell ref="A21:D21"/>
  </mergeCells>
  <phoneticPr fontId="0" type="noConversion"/>
  <conditionalFormatting sqref="B23:B28">
    <cfRule type="expression" dxfId="5" priority="3" stopIfTrue="1">
      <formula>$H23 &lt; $H$6</formula>
    </cfRule>
    <cfRule type="expression" dxfId="4" priority="4" stopIfTrue="1">
      <formula xml:space="preserve"> $H23&lt; $H22</formula>
    </cfRule>
  </conditionalFormatting>
  <conditionalFormatting sqref="C23:C28">
    <cfRule type="expression" dxfId="3" priority="1" stopIfTrue="1">
      <formula>$H23 &lt; $H$6</formula>
    </cfRule>
    <cfRule type="expression" dxfId="2" priority="2" stopIfTrue="1">
      <formula xml:space="preserve"> $H23&lt; $H22</formula>
    </cfRule>
  </conditionalFormatting>
  <printOptions horizontalCentered="1" verticalCentered="1"/>
  <pageMargins left="0.47244094488188981" right="0.47244094488188981" top="0.47244094488188981" bottom="0.47244094488188981" header="0.31496062992125984" footer="0.31496062992125984"/>
  <pageSetup paperSize="9" scale="96" orientation="portrait" blackAndWhite="1" horizontalDpi="4294967293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2">
    <tabColor rgb="FF92D050"/>
    <pageSetUpPr fitToPage="1"/>
  </sheetPr>
  <dimension ref="A1:N22"/>
  <sheetViews>
    <sheetView showGridLines="0" showZeros="0" zoomScale="90" zoomScaleNormal="90" workbookViewId="0">
      <selection activeCell="A5" sqref="A5"/>
    </sheetView>
  </sheetViews>
  <sheetFormatPr baseColWidth="10" defaultColWidth="8.88671875" defaultRowHeight="14.4"/>
  <cols>
    <col min="1" max="1" width="7.88671875" style="160" customWidth="1"/>
    <col min="2" max="2" width="8.109375" style="160" customWidth="1"/>
    <col min="3" max="3" width="17.109375" style="160" customWidth="1"/>
    <col min="4" max="4" width="23" style="160" customWidth="1"/>
    <col min="5" max="5" width="15.88671875" style="160" customWidth="1"/>
    <col min="6" max="6" width="26.88671875" style="160" customWidth="1"/>
    <col min="7" max="7" width="38" style="160" customWidth="1"/>
    <col min="8" max="10" width="5.88671875" style="160" customWidth="1"/>
    <col min="11" max="16384" width="8.88671875" style="160"/>
  </cols>
  <sheetData>
    <row r="1" spans="1:14" ht="19.8">
      <c r="A1" s="930" t="s">
        <v>229</v>
      </c>
      <c r="B1" s="930"/>
      <c r="C1" s="930"/>
      <c r="D1" s="930"/>
      <c r="E1" s="930"/>
      <c r="F1" s="930"/>
      <c r="G1" s="930"/>
      <c r="H1" s="930"/>
      <c r="I1" s="930"/>
      <c r="J1" s="930"/>
    </row>
    <row r="2" spans="1:14" ht="14.4" customHeight="1"/>
    <row r="3" spans="1:14" ht="20.25" customHeight="1">
      <c r="A3" s="931" t="s">
        <v>249</v>
      </c>
      <c r="B3" s="931" t="s">
        <v>57</v>
      </c>
      <c r="C3" s="931" t="s">
        <v>335</v>
      </c>
      <c r="D3" s="931" t="s">
        <v>77</v>
      </c>
      <c r="E3" s="931" t="s">
        <v>59</v>
      </c>
      <c r="F3" s="931" t="s">
        <v>118</v>
      </c>
      <c r="G3" s="931" t="s">
        <v>250</v>
      </c>
      <c r="H3" s="933" t="s">
        <v>251</v>
      </c>
      <c r="I3" s="934"/>
      <c r="J3" s="935"/>
    </row>
    <row r="4" spans="1:14" ht="25.2" customHeight="1">
      <c r="A4" s="932"/>
      <c r="B4" s="932"/>
      <c r="C4" s="932"/>
      <c r="D4" s="932"/>
      <c r="E4" s="932"/>
      <c r="F4" s="932"/>
      <c r="G4" s="932"/>
      <c r="H4" s="161" t="s">
        <v>252</v>
      </c>
      <c r="I4" s="161" t="s">
        <v>253</v>
      </c>
      <c r="J4" s="161" t="s">
        <v>254</v>
      </c>
    </row>
    <row r="5" spans="1:14" ht="31.2" customHeight="1">
      <c r="A5" s="303"/>
      <c r="B5" s="303"/>
      <c r="C5" s="276" t="str">
        <f>IF(LEN($B5)&gt;0,IF(ISERROR(CONCATENATE(VLOOKUP($B5,Engagés!$C$10:$K$509,5,FALSE),"     ",VLOOKUP($B5,Engagés!$C$10:$K$509,4,FALSE))),"",( CONCATENATE(VLOOKUP($B5,Engagés!$C$10:$K$509,5,FALSE),"     ",VLOOKUP($B5,Engagés!$C$10:$K$509,4,FALSE)))),"")</f>
        <v/>
      </c>
      <c r="D5" s="265" t="str">
        <f>IF(LEN($B5)&gt;0,IF(ISERROR(VLOOKUP($B5,Engagés!$C$10:$K$509,6,FALSE)),"",(VLOOKUP($B5,Engagés!$C$10:$K$509,6,FALSE))),"")</f>
        <v/>
      </c>
      <c r="E5" s="265" t="str">
        <f>IF(LEN($B5)&gt;0,IF(ISERROR(VLOOKUP($B5,Engagés!$C$10:$K$509,7,FALSE)),"",(VLOOKUP($B5,Engagés!$C$10:$K$509,7,FALSE))),"")</f>
        <v/>
      </c>
      <c r="F5" s="265" t="str">
        <f>IF(LEN($B5)&gt;0,IF(ISERROR(VLOOKUP($B5,Engagés!$C$10:$K$509,8,FALSE)),"",(VLOOKUP($B5,Engagés!$C$10:$K$509,8,FALSE))),"")</f>
        <v/>
      </c>
      <c r="G5" s="304"/>
      <c r="H5" s="303"/>
      <c r="I5" s="303"/>
      <c r="J5" s="303"/>
      <c r="K5" s="927"/>
      <c r="L5" s="928"/>
      <c r="M5" s="928"/>
      <c r="N5" s="928"/>
    </row>
    <row r="6" spans="1:14" ht="31.2" customHeight="1">
      <c r="A6" s="303"/>
      <c r="B6" s="303"/>
      <c r="C6" s="276" t="str">
        <f>IF(LEN($B6)&gt;0,IF(ISERROR(CONCATENATE(VLOOKUP($B6,Engagés!$C$10:$K$509,5,FALSE),"     ",VLOOKUP($B6,Engagés!$C$10:$K$509,4,FALSE))),"",( CONCATENATE(VLOOKUP($B6,Engagés!$C$10:$K$509,5,FALSE),"     ",VLOOKUP($B6,Engagés!$C$10:$K$509,4,FALSE)))),"")</f>
        <v/>
      </c>
      <c r="D6" s="265" t="str">
        <f>IF(LEN($B6)&gt;0,IF(ISERROR(VLOOKUP($B6,Engagés!$C$10:$K$509,6,FALSE)),"",(VLOOKUP($B6,Engagés!$C$10:$K$509,6,FALSE))),"")</f>
        <v/>
      </c>
      <c r="E6" s="265" t="str">
        <f>IF(LEN($B6)&gt;0,IF(ISERROR(VLOOKUP($B6,Engagés!$C$10:$K$509,7,FALSE)),"",(VLOOKUP($B6,Engagés!$C$10:$K$509,7,FALSE))),"")</f>
        <v/>
      </c>
      <c r="F6" s="265" t="str">
        <f>IF(LEN($B6)&gt;0,IF(ISERROR(VLOOKUP($B6,Engagés!$C$10:$K$509,8,FALSE)),"",(VLOOKUP($B6,Engagés!$C$10:$K$509,8,FALSE))),"")</f>
        <v/>
      </c>
      <c r="G6" s="304"/>
      <c r="H6" s="303"/>
      <c r="I6" s="303"/>
      <c r="J6" s="303"/>
    </row>
    <row r="7" spans="1:14" ht="31.2" customHeight="1">
      <c r="A7" s="303"/>
      <c r="B7" s="303"/>
      <c r="C7" s="276" t="str">
        <f>IF(LEN($B7)&gt;0,IF(ISERROR(CONCATENATE(VLOOKUP($B7,Engagés!$C$10:$K$509,5,FALSE),"     ",VLOOKUP($B7,Engagés!$C$10:$K$509,4,FALSE))),"",( CONCATENATE(VLOOKUP($B7,Engagés!$C$10:$K$509,5,FALSE),"     ",VLOOKUP($B7,Engagés!$C$10:$K$509,4,FALSE)))),"")</f>
        <v/>
      </c>
      <c r="D7" s="265" t="str">
        <f>IF(LEN($B7)&gt;0,IF(ISERROR(VLOOKUP($B7,Engagés!$C$10:$K$509,6,FALSE)),"",(VLOOKUP($B7,Engagés!$C$10:$K$509,6,FALSE))),"")</f>
        <v/>
      </c>
      <c r="E7" s="265" t="str">
        <f>IF(LEN($B7)&gt;0,IF(ISERROR(VLOOKUP($B7,Engagés!$C$10:$K$509,7,FALSE)),"",(VLOOKUP($B7,Engagés!$C$10:$K$509,7,FALSE))),"")</f>
        <v/>
      </c>
      <c r="F7" s="265" t="str">
        <f>IF(LEN($B7)&gt;0,IF(ISERROR(VLOOKUP($B7,Engagés!$C$10:$K$509,8,FALSE)),"",(VLOOKUP($B7,Engagés!$C$10:$K$509,8,FALSE))),"")</f>
        <v/>
      </c>
      <c r="G7" s="304"/>
      <c r="H7" s="303"/>
      <c r="I7" s="303"/>
      <c r="J7" s="303"/>
    </row>
    <row r="8" spans="1:14" ht="31.2" customHeight="1">
      <c r="A8" s="303"/>
      <c r="B8" s="303"/>
      <c r="C8" s="276" t="str">
        <f>IF(LEN($B8)&gt;0,IF(ISERROR(CONCATENATE(VLOOKUP($B8,Engagés!$C$10:$K$509,5,FALSE),"     ",VLOOKUP($B8,Engagés!$C$10:$K$509,4,FALSE))),"",( CONCATENATE(VLOOKUP($B8,Engagés!$C$10:$K$509,5,FALSE),"     ",VLOOKUP($B8,Engagés!$C$10:$K$509,4,FALSE)))),"")</f>
        <v/>
      </c>
      <c r="D8" s="265" t="str">
        <f>IF(LEN($B8)&gt;0,IF(ISERROR(VLOOKUP($B8,Engagés!$C$10:$K$509,6,FALSE)),"",(VLOOKUP($B8,Engagés!$C$10:$K$509,6,FALSE))),"")</f>
        <v/>
      </c>
      <c r="E8" s="265" t="str">
        <f>IF(LEN($B8)&gt;0,IF(ISERROR(VLOOKUP($B8,Engagés!$C$10:$K$509,7,FALSE)),"",(VLOOKUP($B8,Engagés!$C$10:$K$509,7,FALSE))),"")</f>
        <v/>
      </c>
      <c r="F8" s="265" t="str">
        <f>IF(LEN($B8)&gt;0,IF(ISERROR(VLOOKUP($B8,Engagés!$C$10:$K$509,8,FALSE)),"",(VLOOKUP($B8,Engagés!$C$10:$K$509,8,FALSE))),"")</f>
        <v/>
      </c>
      <c r="G8" s="304"/>
      <c r="H8" s="303"/>
      <c r="I8" s="303"/>
      <c r="J8" s="303"/>
    </row>
    <row r="9" spans="1:14" ht="31.2" customHeight="1">
      <c r="A9" s="303"/>
      <c r="B9" s="303"/>
      <c r="C9" s="276" t="str">
        <f>IF(LEN($B9)&gt;0,IF(ISERROR(CONCATENATE(VLOOKUP($B9,Engagés!$C$10:$K$509,5,FALSE),"     ",VLOOKUP($B9,Engagés!$C$10:$K$509,4,FALSE))),"",( CONCATENATE(VLOOKUP($B9,Engagés!$C$10:$K$509,5,FALSE),"     ",VLOOKUP($B9,Engagés!$C$10:$K$509,4,FALSE)))),"")</f>
        <v/>
      </c>
      <c r="D9" s="265" t="str">
        <f>IF(LEN($B9)&gt;0,IF(ISERROR(VLOOKUP($B9,Engagés!$C$10:$K$509,6,FALSE)),"",(VLOOKUP($B9,Engagés!$C$10:$K$509,6,FALSE))),"")</f>
        <v/>
      </c>
      <c r="E9" s="265" t="str">
        <f>IF(LEN($B9)&gt;0,IF(ISERROR(VLOOKUP($B9,Engagés!$C$10:$K$509,7,FALSE)),"",(VLOOKUP($B9,Engagés!$C$10:$K$509,7,FALSE))),"")</f>
        <v/>
      </c>
      <c r="F9" s="265" t="str">
        <f>IF(LEN($B9)&gt;0,IF(ISERROR(VLOOKUP($B9,Engagés!$C$10:$K$509,8,FALSE)),"",(VLOOKUP($B9,Engagés!$C$10:$K$509,8,FALSE))),"")</f>
        <v/>
      </c>
      <c r="G9" s="304"/>
      <c r="H9" s="303"/>
      <c r="I9" s="303"/>
      <c r="J9" s="303"/>
    </row>
    <row r="10" spans="1:14" ht="31.2" customHeight="1">
      <c r="A10" s="303"/>
      <c r="B10" s="303"/>
      <c r="C10" s="276" t="str">
        <f>IF(LEN($B10)&gt;0,IF(ISERROR(CONCATENATE(VLOOKUP($B10,Engagés!$C$10:$K$509,5,FALSE),"     ",VLOOKUP($B10,Engagés!$C$10:$K$509,4,FALSE))),"",( CONCATENATE(VLOOKUP($B10,Engagés!$C$10:$K$509,5,FALSE),"     ",VLOOKUP($B10,Engagés!$C$10:$K$509,4,FALSE)))),"")</f>
        <v/>
      </c>
      <c r="D10" s="265" t="str">
        <f>IF(LEN($B10)&gt;0,IF(ISERROR(VLOOKUP($B10,Engagés!$C$10:$K$509,6,FALSE)),"",(VLOOKUP($B10,Engagés!$C$10:$K$509,6,FALSE))),"")</f>
        <v/>
      </c>
      <c r="E10" s="265" t="str">
        <f>IF(LEN($B10)&gt;0,IF(ISERROR(VLOOKUP($B10,Engagés!$C$10:$K$509,7,FALSE)),"",(VLOOKUP($B10,Engagés!$C$10:$K$509,7,FALSE))),"")</f>
        <v/>
      </c>
      <c r="F10" s="265" t="str">
        <f>IF(LEN($B10)&gt;0,IF(ISERROR(VLOOKUP($B10,Engagés!$C$10:$K$509,8,FALSE)),"",(VLOOKUP($B10,Engagés!$C$10:$K$509,8,FALSE))),"")</f>
        <v/>
      </c>
      <c r="G10" s="304"/>
      <c r="H10" s="303"/>
      <c r="I10" s="303"/>
      <c r="J10" s="303"/>
    </row>
    <row r="11" spans="1:14" ht="31.2" customHeight="1">
      <c r="A11" s="303"/>
      <c r="B11" s="303"/>
      <c r="C11" s="276" t="str">
        <f>IF(LEN($B11)&gt;0,IF(ISERROR(CONCATENATE(VLOOKUP($B11,Engagés!$C$10:$K$509,5,FALSE),"     ",VLOOKUP($B11,Engagés!$C$10:$K$509,4,FALSE))),"",( CONCATENATE(VLOOKUP($B11,Engagés!$C$10:$K$509,5,FALSE),"     ",VLOOKUP($B11,Engagés!$C$10:$K$509,4,FALSE)))),"")</f>
        <v/>
      </c>
      <c r="D11" s="265" t="str">
        <f>IF(LEN($B11)&gt;0,IF(ISERROR(VLOOKUP($B11,Engagés!$C$10:$K$509,6,FALSE)),"",(VLOOKUP($B11,Engagés!$C$10:$K$509,6,FALSE))),"")</f>
        <v/>
      </c>
      <c r="E11" s="265" t="str">
        <f>IF(LEN($B11)&gt;0,IF(ISERROR(VLOOKUP($B11,Engagés!$C$10:$K$509,7,FALSE)),"",(VLOOKUP($B11,Engagés!$C$10:$K$509,7,FALSE))),"")</f>
        <v/>
      </c>
      <c r="F11" s="265" t="str">
        <f>IF(LEN($B11)&gt;0,IF(ISERROR(VLOOKUP($B11,Engagés!$C$10:$K$509,8,FALSE)),"",(VLOOKUP($B11,Engagés!$C$10:$K$509,8,FALSE))),"")</f>
        <v/>
      </c>
      <c r="G11" s="304"/>
      <c r="H11" s="303"/>
      <c r="I11" s="303"/>
      <c r="J11" s="303"/>
    </row>
    <row r="12" spans="1:14" ht="31.2" customHeight="1">
      <c r="A12" s="303"/>
      <c r="B12" s="303"/>
      <c r="C12" s="276" t="str">
        <f>IF(LEN($B12)&gt;0,IF(ISERROR(CONCATENATE(VLOOKUP($B12,Engagés!$C$10:$K$509,5,FALSE),"     ",VLOOKUP($B12,Engagés!$C$10:$K$509,4,FALSE))),"",( CONCATENATE(VLOOKUP($B12,Engagés!$C$10:$K$509,5,FALSE),"     ",VLOOKUP($B12,Engagés!$C$10:$K$509,4,FALSE)))),"")</f>
        <v/>
      </c>
      <c r="D12" s="265" t="str">
        <f>IF(LEN($B12)&gt;0,IF(ISERROR(VLOOKUP($B12,Engagés!$C$10:$K$509,6,FALSE)),"",(VLOOKUP($B12,Engagés!$C$10:$K$509,6,FALSE))),"")</f>
        <v/>
      </c>
      <c r="E12" s="265" t="str">
        <f>IF(LEN($B12)&gt;0,IF(ISERROR(VLOOKUP($B12,Engagés!$C$10:$K$509,7,FALSE)),"",(VLOOKUP($B12,Engagés!$C$10:$K$509,7,FALSE))),"")</f>
        <v/>
      </c>
      <c r="F12" s="265" t="str">
        <f>IF(LEN($B12)&gt;0,IF(ISERROR(VLOOKUP($B12,Engagés!$C$10:$K$509,8,FALSE)),"",(VLOOKUP($B12,Engagés!$C$10:$K$509,8,FALSE))),"")</f>
        <v/>
      </c>
      <c r="G12" s="304"/>
      <c r="H12" s="303"/>
      <c r="I12" s="303"/>
      <c r="J12" s="303"/>
    </row>
    <row r="13" spans="1:14" ht="31.2" customHeight="1">
      <c r="A13" s="303"/>
      <c r="B13" s="303"/>
      <c r="C13" s="276" t="str">
        <f>IF(LEN($B13)&gt;0,IF(ISERROR(CONCATENATE(VLOOKUP($B13,Engagés!$C$10:$K$509,5,FALSE),"     ",VLOOKUP($B13,Engagés!$C$10:$K$509,4,FALSE))),"",( CONCATENATE(VLOOKUP($B13,Engagés!$C$10:$K$509,5,FALSE),"     ",VLOOKUP($B13,Engagés!$C$10:$K$509,4,FALSE)))),"")</f>
        <v/>
      </c>
      <c r="D13" s="265" t="str">
        <f>IF(LEN($B13)&gt;0,IF(ISERROR(VLOOKUP($B13,Engagés!$C$10:$K$509,6,FALSE)),"",(VLOOKUP($B13,Engagés!$C$10:$K$509,6,FALSE))),"")</f>
        <v/>
      </c>
      <c r="E13" s="265" t="str">
        <f>IF(LEN($B13)&gt;0,IF(ISERROR(VLOOKUP($B13,Engagés!$C$10:$K$509,7,FALSE)),"",(VLOOKUP($B13,Engagés!$C$10:$K$509,7,FALSE))),"")</f>
        <v/>
      </c>
      <c r="F13" s="265" t="str">
        <f>IF(LEN($B13)&gt;0,IF(ISERROR(VLOOKUP($B13,Engagés!$C$10:$K$509,8,FALSE)),"",(VLOOKUP($B13,Engagés!$C$10:$K$509,8,FALSE))),"")</f>
        <v/>
      </c>
      <c r="G13" s="304"/>
      <c r="H13" s="303"/>
      <c r="I13" s="303"/>
      <c r="J13" s="303"/>
    </row>
    <row r="14" spans="1:14" ht="31.2" customHeight="1">
      <c r="A14" s="303"/>
      <c r="B14" s="303"/>
      <c r="C14" s="276" t="str">
        <f>IF(LEN($B14)&gt;0,IF(ISERROR(CONCATENATE(VLOOKUP($B14,Engagés!$C$10:$K$509,5,FALSE),"     ",VLOOKUP($B14,Engagés!$C$10:$K$509,4,FALSE))),"",( CONCATENATE(VLOOKUP($B14,Engagés!$C$10:$K$509,5,FALSE),"     ",VLOOKUP($B14,Engagés!$C$10:$K$509,4,FALSE)))),"")</f>
        <v/>
      </c>
      <c r="D14" s="265" t="str">
        <f>IF(LEN($B14)&gt;0,IF(ISERROR(VLOOKUP($B14,Engagés!$C$10:$K$509,6,FALSE)),"",(VLOOKUP($B14,Engagés!$C$10:$K$509,6,FALSE))),"")</f>
        <v/>
      </c>
      <c r="E14" s="265" t="str">
        <f>IF(LEN($B14)&gt;0,IF(ISERROR(VLOOKUP($B14,Engagés!$C$10:$K$509,7,FALSE)),"",(VLOOKUP($B14,Engagés!$C$10:$K$509,7,FALSE))),"")</f>
        <v/>
      </c>
      <c r="F14" s="265" t="str">
        <f>IF(LEN($B14)&gt;0,IF(ISERROR(VLOOKUP($B14,Engagés!$C$10:$K$509,8,FALSE)),"",(VLOOKUP($B14,Engagés!$C$10:$K$509,8,FALSE))),"")</f>
        <v/>
      </c>
      <c r="G14" s="304"/>
      <c r="H14" s="303"/>
      <c r="I14" s="303"/>
      <c r="J14" s="303"/>
    </row>
    <row r="15" spans="1:14" ht="31.2" customHeight="1">
      <c r="A15" s="303"/>
      <c r="B15" s="303"/>
      <c r="C15" s="276" t="str">
        <f>IF(LEN($B15)&gt;0,IF(ISERROR(CONCATENATE(VLOOKUP($B15,Engagés!$C$10:$K$509,5,FALSE),"     ",VLOOKUP($B15,Engagés!$C$10:$K$509,4,FALSE))),"",( CONCATENATE(VLOOKUP($B15,Engagés!$C$10:$K$509,5,FALSE),"     ",VLOOKUP($B15,Engagés!$C$10:$K$509,4,FALSE)))),"")</f>
        <v/>
      </c>
      <c r="D15" s="265" t="str">
        <f>IF(LEN($B15)&gt;0,IF(ISERROR(VLOOKUP($B15,Engagés!$C$10:$K$509,6,FALSE)),"",(VLOOKUP($B15,Engagés!$C$10:$K$509,6,FALSE))),"")</f>
        <v/>
      </c>
      <c r="E15" s="265" t="str">
        <f>IF(LEN($B15)&gt;0,IF(ISERROR(VLOOKUP($B15,Engagés!$C$10:$K$509,7,FALSE)),"",(VLOOKUP($B15,Engagés!$C$10:$K$509,7,FALSE))),"")</f>
        <v/>
      </c>
      <c r="F15" s="265" t="str">
        <f>IF(LEN($B15)&gt;0,IF(ISERROR(VLOOKUP($B15,Engagés!$C$10:$K$509,8,FALSE)),"",(VLOOKUP($B15,Engagés!$C$10:$K$509,8,FALSE))),"")</f>
        <v/>
      </c>
      <c r="G15" s="304"/>
      <c r="H15" s="303"/>
      <c r="I15" s="303"/>
      <c r="J15" s="303"/>
    </row>
    <row r="16" spans="1:14" ht="31.2" customHeight="1">
      <c r="A16" s="303"/>
      <c r="B16" s="303"/>
      <c r="C16" s="276" t="str">
        <f>IF(LEN($B16)&gt;0,IF(ISERROR(CONCATENATE(VLOOKUP($B16,Engagés!$C$10:$K$509,5,FALSE),"     ",VLOOKUP($B16,Engagés!$C$10:$K$509,4,FALSE))),"",( CONCATENATE(VLOOKUP($B16,Engagés!$C$10:$K$509,5,FALSE),"     ",VLOOKUP($B16,Engagés!$C$10:$K$509,4,FALSE)))),"")</f>
        <v/>
      </c>
      <c r="D16" s="265" t="str">
        <f>IF(LEN($B16)&gt;0,IF(ISERROR(VLOOKUP($B16,Engagés!$C$10:$K$509,6,FALSE)),"",(VLOOKUP($B16,Engagés!$C$10:$K$509,6,FALSE))),"")</f>
        <v/>
      </c>
      <c r="E16" s="265" t="str">
        <f>IF(LEN($B16)&gt;0,IF(ISERROR(VLOOKUP($B16,Engagés!$C$10:$K$509,7,FALSE)),"",(VLOOKUP($B16,Engagés!$C$10:$K$509,7,FALSE))),"")</f>
        <v/>
      </c>
      <c r="F16" s="265" t="str">
        <f>IF(LEN($B16)&gt;0,IF(ISERROR(VLOOKUP($B16,Engagés!$C$10:$K$509,8,FALSE)),"",(VLOOKUP($B16,Engagés!$C$10:$K$509,8,FALSE))),"")</f>
        <v/>
      </c>
      <c r="G16" s="304"/>
      <c r="H16" s="303"/>
      <c r="I16" s="303"/>
      <c r="J16" s="303"/>
    </row>
    <row r="17" spans="1:11" ht="31.2" customHeight="1">
      <c r="A17" s="303"/>
      <c r="B17" s="303"/>
      <c r="C17" s="276" t="str">
        <f>IF(LEN($B17)&gt;0,IF(ISERROR(CONCATENATE(VLOOKUP($B17,Engagés!$C$10:$K$509,5,FALSE),"     ",VLOOKUP($B17,Engagés!$C$10:$K$509,4,FALSE))),"",( CONCATENATE(VLOOKUP($B17,Engagés!$C$10:$K$509,5,FALSE),"     ",VLOOKUP($B17,Engagés!$C$10:$K$509,4,FALSE)))),"")</f>
        <v/>
      </c>
      <c r="D17" s="265" t="str">
        <f>IF(LEN($B17)&gt;0,IF(ISERROR(VLOOKUP($B17,Engagés!$C$10:$K$509,6,FALSE)),"",(VLOOKUP($B17,Engagés!$C$10:$K$509,6,FALSE))),"")</f>
        <v/>
      </c>
      <c r="E17" s="265" t="str">
        <f>IF(LEN($B17)&gt;0,IF(ISERROR(VLOOKUP($B17,Engagés!$C$10:$K$509,7,FALSE)),"",(VLOOKUP($B17,Engagés!$C$10:$K$509,7,FALSE))),"")</f>
        <v/>
      </c>
      <c r="F17" s="265" t="str">
        <f>IF(LEN($B17)&gt;0,IF(ISERROR(VLOOKUP($B17,Engagés!$C$10:$K$509,8,FALSE)),"",(VLOOKUP($B17,Engagés!$C$10:$K$509,8,FALSE))),"")</f>
        <v/>
      </c>
      <c r="G17" s="304"/>
      <c r="H17" s="303"/>
      <c r="I17" s="303"/>
      <c r="J17" s="303"/>
    </row>
    <row r="18" spans="1:11" ht="31.2" customHeight="1">
      <c r="A18" s="303"/>
      <c r="B18" s="303"/>
      <c r="C18" s="276" t="str">
        <f>IF(LEN($B18)&gt;0,IF(ISERROR(CONCATENATE(VLOOKUP($B18,Engagés!$C$10:$K$509,5,FALSE),"     ",VLOOKUP($B18,Engagés!$C$10:$K$509,4,FALSE))),"",( CONCATENATE(VLOOKUP($B18,Engagés!$C$10:$K$509,5,FALSE),"     ",VLOOKUP($B18,Engagés!$C$10:$K$509,4,FALSE)))),"")</f>
        <v/>
      </c>
      <c r="D18" s="265" t="str">
        <f>IF(LEN($B18)&gt;0,IF(ISERROR(VLOOKUP($B18,Engagés!$C$10:$K$509,6,FALSE)),"",(VLOOKUP($B18,Engagés!$C$10:$K$509,6,FALSE))),"")</f>
        <v/>
      </c>
      <c r="E18" s="265" t="str">
        <f>IF(LEN($B18)&gt;0,IF(ISERROR(VLOOKUP($B18,Engagés!$C$10:$K$509,7,FALSE)),"",(VLOOKUP($B18,Engagés!$C$10:$K$509,7,FALSE))),"")</f>
        <v/>
      </c>
      <c r="F18" s="265" t="str">
        <f>IF(LEN($B18)&gt;0,IF(ISERROR(VLOOKUP($B18,Engagés!$C$10:$K$509,8,FALSE)),"",(VLOOKUP($B18,Engagés!$C$10:$K$509,8,FALSE))),"")</f>
        <v/>
      </c>
      <c r="G18" s="304"/>
      <c r="H18" s="303"/>
      <c r="I18" s="303"/>
      <c r="J18" s="303"/>
    </row>
    <row r="19" spans="1:11" ht="11.4" customHeight="1"/>
    <row r="20" spans="1:11" ht="16.649999999999999" customHeight="1">
      <c r="A20" s="929" t="s">
        <v>255</v>
      </c>
      <c r="B20" s="929"/>
      <c r="C20" s="929"/>
      <c r="D20" s="929"/>
      <c r="E20" s="929"/>
      <c r="G20" s="162"/>
      <c r="H20" s="162"/>
      <c r="I20" s="162"/>
      <c r="J20" s="162"/>
      <c r="K20" s="162"/>
    </row>
    <row r="21" spans="1:11" ht="4.6500000000000004" customHeight="1"/>
    <row r="22" spans="1:11" ht="19.649999999999999" customHeight="1">
      <c r="A22" s="160" t="s">
        <v>256</v>
      </c>
      <c r="G22" s="160" t="s">
        <v>257</v>
      </c>
    </row>
  </sheetData>
  <sheetProtection password="EFB0" sheet="1" objects="1" scenarios="1" selectLockedCells="1"/>
  <mergeCells count="11">
    <mergeCell ref="K5:N5"/>
    <mergeCell ref="A20:E20"/>
    <mergeCell ref="A1:J1"/>
    <mergeCell ref="A3:A4"/>
    <mergeCell ref="B3:B4"/>
    <mergeCell ref="C3:C4"/>
    <mergeCell ref="D3:D4"/>
    <mergeCell ref="E3:E4"/>
    <mergeCell ref="F3:F4"/>
    <mergeCell ref="G3:G4"/>
    <mergeCell ref="H3:J3"/>
  </mergeCells>
  <phoneticPr fontId="0" type="noConversion"/>
  <printOptions horizontalCentered="1" verticalCentered="1"/>
  <pageMargins left="0.43307086614173229" right="0.43307086614173229" top="0.43307086614173229" bottom="0.43307086614173229" header="0.31496062992125984" footer="0.31496062992125984"/>
  <pageSetup paperSize="9" scale="91" orientation="landscape" blackAndWhite="1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23">
    <tabColor theme="7" tint="0.39997558519241921"/>
    <pageSetUpPr fitToPage="1"/>
  </sheetPr>
  <dimension ref="A1:J45"/>
  <sheetViews>
    <sheetView showGridLines="0" showZeros="0" zoomScale="90" zoomScaleNormal="90" workbookViewId="0">
      <selection activeCell="E1" sqref="E1"/>
    </sheetView>
  </sheetViews>
  <sheetFormatPr baseColWidth="10" defaultColWidth="8.88671875" defaultRowHeight="13.2"/>
  <cols>
    <col min="1" max="1" width="22.44140625" style="358" customWidth="1"/>
    <col min="2" max="2" width="33.33203125" style="358" customWidth="1"/>
    <col min="3" max="3" width="20.6640625" style="358" customWidth="1"/>
    <col min="4" max="4" width="22" style="358" customWidth="1"/>
    <col min="5" max="16384" width="8.88671875" style="358"/>
  </cols>
  <sheetData>
    <row r="1" spans="1:10" ht="39" customHeight="1">
      <c r="A1" s="357"/>
      <c r="B1" s="357"/>
      <c r="C1" s="357"/>
      <c r="D1" s="357"/>
      <c r="E1" s="357"/>
      <c r="F1" s="357"/>
      <c r="G1" s="357"/>
      <c r="H1" s="357"/>
      <c r="I1" s="357"/>
      <c r="J1" s="357"/>
    </row>
    <row r="2" spans="1:10" ht="21.75" customHeight="1">
      <c r="A2" s="942" t="s">
        <v>15</v>
      </c>
      <c r="B2" s="942"/>
      <c r="C2" s="942"/>
      <c r="D2" s="942"/>
      <c r="E2" s="357"/>
      <c r="F2" s="357"/>
      <c r="G2" s="357"/>
      <c r="H2" s="357"/>
      <c r="I2" s="357"/>
      <c r="J2" s="357"/>
    </row>
    <row r="3" spans="1:10" ht="27.75" customHeight="1">
      <c r="A3" s="942" t="s">
        <v>258</v>
      </c>
      <c r="B3" s="942"/>
      <c r="C3" s="942"/>
      <c r="D3" s="942"/>
      <c r="E3" s="357"/>
      <c r="F3" s="357"/>
      <c r="G3" s="357"/>
      <c r="H3" s="357"/>
      <c r="I3" s="357"/>
      <c r="J3" s="357"/>
    </row>
    <row r="4" spans="1:10" ht="14.25" customHeight="1">
      <c r="A4" s="359"/>
      <c r="B4" s="359"/>
      <c r="C4" s="359"/>
      <c r="D4" s="359"/>
      <c r="E4" s="357"/>
      <c r="F4" s="357"/>
      <c r="G4" s="357"/>
      <c r="H4" s="357"/>
      <c r="I4" s="357"/>
      <c r="J4" s="357"/>
    </row>
    <row r="5" spans="1:10" ht="19.649999999999999" customHeight="1">
      <c r="A5" s="943" t="s">
        <v>259</v>
      </c>
      <c r="B5" s="943"/>
      <c r="C5" s="943"/>
      <c r="D5" s="943"/>
      <c r="E5" s="357"/>
      <c r="F5" s="357"/>
      <c r="G5" s="357"/>
      <c r="H5" s="357"/>
      <c r="I5" s="357"/>
      <c r="J5" s="357"/>
    </row>
    <row r="6" spans="1:10" ht="19.649999999999999" customHeight="1">
      <c r="A6" s="943" t="s">
        <v>260</v>
      </c>
      <c r="B6" s="943"/>
      <c r="C6" s="943"/>
      <c r="D6" s="943"/>
      <c r="E6" s="357"/>
      <c r="F6" s="357"/>
      <c r="G6" s="357"/>
      <c r="H6" s="357"/>
      <c r="I6" s="357"/>
      <c r="J6" s="357"/>
    </row>
    <row r="7" spans="1:10" ht="19.649999999999999" customHeight="1">
      <c r="A7" s="360"/>
      <c r="B7" s="360"/>
      <c r="C7" s="360"/>
      <c r="D7" s="360"/>
      <c r="E7" s="357"/>
      <c r="F7" s="357"/>
      <c r="G7" s="357"/>
      <c r="H7" s="357"/>
      <c r="I7" s="357"/>
      <c r="J7" s="357"/>
    </row>
    <row r="8" spans="1:10" ht="30.9" customHeight="1">
      <c r="A8" s="361" t="s">
        <v>193</v>
      </c>
      <c r="B8" s="362" t="str">
        <f>'Secours - Recto'!B5</f>
        <v/>
      </c>
      <c r="C8" s="363" t="s">
        <v>230</v>
      </c>
      <c r="D8" s="364" t="str">
        <f>'Secours - Recto'!D5</f>
        <v xml:space="preserve"> MIDI-PYRÉNÉES </v>
      </c>
      <c r="E8" s="357"/>
      <c r="F8" s="357"/>
      <c r="G8" s="357"/>
      <c r="H8" s="357"/>
      <c r="I8" s="357"/>
      <c r="J8" s="357"/>
    </row>
    <row r="9" spans="1:10" ht="18" customHeight="1">
      <c r="A9" s="365"/>
      <c r="B9" s="357"/>
      <c r="C9" s="357"/>
      <c r="D9" s="357"/>
      <c r="E9" s="357"/>
      <c r="F9" s="357"/>
      <c r="G9" s="357"/>
      <c r="H9" s="357"/>
      <c r="I9" s="357"/>
      <c r="J9" s="357"/>
    </row>
    <row r="10" spans="1:10" ht="30.9" customHeight="1">
      <c r="A10" s="366" t="s">
        <v>231</v>
      </c>
      <c r="B10" s="367" t="str">
        <f>'Secours - Recto'!B7</f>
        <v/>
      </c>
      <c r="C10" s="368"/>
      <c r="D10" s="368"/>
      <c r="E10" s="357"/>
      <c r="F10" s="357"/>
      <c r="G10" s="357"/>
      <c r="H10" s="357"/>
      <c r="I10" s="357"/>
      <c r="J10" s="357"/>
    </row>
    <row r="11" spans="1:10" ht="30.9" customHeight="1">
      <c r="A11" s="361"/>
      <c r="B11" s="944"/>
      <c r="C11" s="944"/>
      <c r="D11" s="944"/>
      <c r="E11" s="357"/>
      <c r="F11" s="357"/>
      <c r="G11" s="357"/>
      <c r="H11" s="357"/>
      <c r="I11" s="357"/>
      <c r="J11" s="357"/>
    </row>
    <row r="12" spans="1:10" ht="30.9" customHeight="1">
      <c r="A12" s="361" t="s">
        <v>232</v>
      </c>
      <c r="B12" s="937">
        <f>'Secours - Recto'!B9:D9</f>
        <v>0</v>
      </c>
      <c r="C12" s="938"/>
      <c r="D12" s="938"/>
      <c r="E12" s="357"/>
      <c r="F12" s="357"/>
      <c r="G12" s="357"/>
      <c r="H12" s="357"/>
      <c r="I12" s="357"/>
      <c r="J12" s="357"/>
    </row>
    <row r="13" spans="1:10" ht="30.9" customHeight="1">
      <c r="A13" s="363" t="s">
        <v>233</v>
      </c>
      <c r="B13" s="937">
        <f>'Secours - Recto'!B10:D10</f>
        <v>0</v>
      </c>
      <c r="C13" s="938"/>
      <c r="D13" s="938"/>
      <c r="E13" s="357"/>
      <c r="F13" s="357"/>
      <c r="G13" s="357"/>
      <c r="H13" s="357"/>
      <c r="I13" s="357"/>
      <c r="J13" s="357"/>
    </row>
    <row r="14" spans="1:10" ht="30.9" customHeight="1">
      <c r="A14" s="363" t="s">
        <v>234</v>
      </c>
      <c r="B14" s="938">
        <f>'Secours - Recto'!B11:D11</f>
        <v>0</v>
      </c>
      <c r="C14" s="938"/>
      <c r="D14" s="938"/>
      <c r="E14" s="357"/>
      <c r="F14" s="357"/>
      <c r="G14" s="357"/>
      <c r="H14" s="357"/>
      <c r="I14" s="357"/>
      <c r="J14" s="357"/>
    </row>
    <row r="15" spans="1:10" ht="19.649999999999999" customHeight="1">
      <c r="A15" s="368"/>
      <c r="B15" s="369"/>
      <c r="C15" s="369"/>
      <c r="D15" s="369"/>
      <c r="E15" s="357"/>
      <c r="F15" s="357"/>
      <c r="G15" s="357"/>
      <c r="H15" s="357"/>
      <c r="I15" s="357"/>
      <c r="J15" s="357"/>
    </row>
    <row r="16" spans="1:10" ht="19.649999999999999" customHeight="1">
      <c r="A16" s="939" t="s">
        <v>235</v>
      </c>
      <c r="B16" s="940"/>
      <c r="C16" s="940"/>
      <c r="D16" s="941"/>
      <c r="E16" s="357"/>
      <c r="F16" s="357"/>
      <c r="G16" s="357"/>
      <c r="H16" s="357"/>
      <c r="I16" s="357"/>
      <c r="J16" s="357"/>
    </row>
    <row r="17" spans="1:10" ht="19.649999999999999" customHeight="1">
      <c r="A17" s="370"/>
      <c r="B17" s="371" t="s">
        <v>179</v>
      </c>
      <c r="C17" s="371" t="s">
        <v>138</v>
      </c>
      <c r="D17" s="372" t="s">
        <v>236</v>
      </c>
      <c r="E17" s="357"/>
      <c r="F17" s="357"/>
      <c r="G17" s="357"/>
      <c r="H17" s="357"/>
      <c r="I17" s="357"/>
      <c r="J17" s="357"/>
    </row>
    <row r="18" spans="1:10" ht="36.15" customHeight="1">
      <c r="A18" s="373" t="s">
        <v>237</v>
      </c>
      <c r="B18" s="374" t="str">
        <f>'Secours - Recto'!B15</f>
        <v/>
      </c>
      <c r="C18" s="374" t="str">
        <f>'Secours - Recto'!C15</f>
        <v/>
      </c>
      <c r="D18" s="375"/>
      <c r="E18" s="357"/>
      <c r="F18" s="357"/>
      <c r="G18" s="357"/>
      <c r="H18" s="357"/>
      <c r="I18" s="357"/>
      <c r="J18" s="357"/>
    </row>
    <row r="19" spans="1:10" ht="36.15" customHeight="1">
      <c r="A19" s="376" t="s">
        <v>238</v>
      </c>
      <c r="B19" s="377" t="str">
        <f>'Secours - Recto'!B16</f>
        <v/>
      </c>
      <c r="C19" s="377" t="str">
        <f>'Secours - Recto'!C16</f>
        <v/>
      </c>
      <c r="D19" s="378"/>
      <c r="E19" s="357"/>
      <c r="F19" s="357"/>
      <c r="G19" s="357"/>
      <c r="H19" s="357"/>
      <c r="I19" s="357"/>
      <c r="J19" s="357"/>
    </row>
    <row r="20" spans="1:10" ht="36.15" customHeight="1">
      <c r="A20" s="376" t="s">
        <v>238</v>
      </c>
      <c r="B20" s="377" t="str">
        <f>'Secours - Recto'!B17</f>
        <v/>
      </c>
      <c r="C20" s="377" t="str">
        <f>'Secours - Recto'!C17</f>
        <v/>
      </c>
      <c r="D20" s="378"/>
      <c r="E20" s="357"/>
      <c r="F20" s="357"/>
      <c r="G20" s="357"/>
      <c r="H20" s="357"/>
      <c r="I20" s="357"/>
      <c r="J20" s="357"/>
    </row>
    <row r="21" spans="1:10" ht="36.15" customHeight="1">
      <c r="A21" s="379" t="s">
        <v>239</v>
      </c>
      <c r="B21" s="377" t="str">
        <f>'Secours - Recto'!B18</f>
        <v/>
      </c>
      <c r="C21" s="377" t="str">
        <f>'Secours - Recto'!C18</f>
        <v/>
      </c>
      <c r="D21" s="378"/>
      <c r="E21" s="357"/>
      <c r="F21" s="357"/>
      <c r="G21" s="357"/>
      <c r="H21" s="357"/>
      <c r="I21" s="357"/>
      <c r="J21" s="357"/>
    </row>
    <row r="22" spans="1:10" ht="3.9" customHeight="1">
      <c r="A22" s="380"/>
      <c r="B22" s="381"/>
      <c r="C22" s="381"/>
      <c r="D22" s="382"/>
      <c r="E22" s="357"/>
      <c r="F22" s="357"/>
      <c r="G22" s="357"/>
      <c r="H22" s="357"/>
      <c r="I22" s="357"/>
      <c r="J22" s="357"/>
    </row>
    <row r="23" spans="1:10" ht="19.649999999999999" customHeight="1">
      <c r="A23" s="383"/>
      <c r="B23" s="383"/>
      <c r="C23" s="383"/>
      <c r="D23" s="383"/>
      <c r="E23" s="357"/>
      <c r="F23" s="357"/>
      <c r="G23" s="357"/>
      <c r="H23" s="357"/>
      <c r="I23" s="357"/>
      <c r="J23" s="357"/>
    </row>
    <row r="24" spans="1:10" ht="27.9" customHeight="1">
      <c r="A24" s="384" t="s">
        <v>246</v>
      </c>
      <c r="B24" s="357"/>
      <c r="C24" s="357"/>
      <c r="D24" s="357"/>
      <c r="E24" s="357"/>
      <c r="F24" s="357"/>
      <c r="G24" s="357"/>
      <c r="H24" s="357"/>
      <c r="I24" s="357"/>
      <c r="J24" s="357"/>
    </row>
    <row r="25" spans="1:10" ht="9.9" customHeight="1">
      <c r="A25" s="384"/>
      <c r="B25" s="357"/>
      <c r="C25" s="357"/>
      <c r="D25" s="357"/>
      <c r="E25" s="357"/>
      <c r="F25" s="357"/>
      <c r="G25" s="357"/>
      <c r="H25" s="357"/>
      <c r="I25" s="357"/>
      <c r="J25" s="357"/>
    </row>
    <row r="26" spans="1:10" ht="47.25" customHeight="1">
      <c r="A26" s="936" t="s">
        <v>261</v>
      </c>
      <c r="B26" s="936"/>
      <c r="C26" s="936"/>
      <c r="D26" s="936"/>
      <c r="E26" s="357"/>
      <c r="F26" s="357"/>
      <c r="G26" s="357"/>
      <c r="H26" s="357"/>
      <c r="I26" s="357"/>
      <c r="J26" s="357"/>
    </row>
    <row r="27" spans="1:10" ht="47.25" customHeight="1">
      <c r="A27" s="936" t="s">
        <v>262</v>
      </c>
      <c r="B27" s="936"/>
      <c r="C27" s="936"/>
      <c r="D27" s="936"/>
      <c r="E27" s="357"/>
      <c r="F27" s="357"/>
      <c r="G27" s="357"/>
      <c r="H27" s="357"/>
      <c r="I27" s="357"/>
      <c r="J27" s="357"/>
    </row>
    <row r="28" spans="1:10" ht="47.25" customHeight="1">
      <c r="A28" s="936" t="s">
        <v>263</v>
      </c>
      <c r="B28" s="936"/>
      <c r="C28" s="936"/>
      <c r="D28" s="936"/>
      <c r="E28" s="357"/>
      <c r="F28" s="357"/>
      <c r="G28" s="357"/>
      <c r="H28" s="357"/>
      <c r="I28" s="357"/>
      <c r="J28" s="357"/>
    </row>
    <row r="29" spans="1:10" ht="47.25" customHeight="1">
      <c r="A29" s="936" t="s">
        <v>264</v>
      </c>
      <c r="B29" s="936"/>
      <c r="C29" s="936"/>
      <c r="D29" s="936"/>
      <c r="E29" s="357"/>
      <c r="F29" s="357"/>
      <c r="G29" s="357"/>
      <c r="H29" s="357"/>
      <c r="I29" s="357"/>
      <c r="J29" s="357"/>
    </row>
    <row r="30" spans="1:10" ht="19.649999999999999" customHeight="1">
      <c r="A30" s="357"/>
      <c r="B30" s="357"/>
      <c r="C30" s="357"/>
      <c r="D30" s="357"/>
      <c r="E30" s="357"/>
      <c r="F30" s="357"/>
      <c r="G30" s="357"/>
      <c r="H30" s="357"/>
      <c r="I30" s="357"/>
      <c r="J30" s="357"/>
    </row>
    <row r="31" spans="1:10" ht="19.649999999999999" customHeight="1">
      <c r="A31" s="357"/>
      <c r="B31" s="357"/>
      <c r="C31" s="357"/>
      <c r="D31" s="357"/>
      <c r="E31" s="357"/>
      <c r="F31" s="357"/>
      <c r="G31" s="357"/>
      <c r="H31" s="357"/>
      <c r="I31" s="357"/>
      <c r="J31" s="357"/>
    </row>
    <row r="32" spans="1:10" ht="19.649999999999999" customHeight="1">
      <c r="A32" s="357"/>
      <c r="B32" s="357"/>
      <c r="C32" s="357"/>
      <c r="D32" s="357"/>
      <c r="E32" s="357"/>
      <c r="F32" s="357"/>
      <c r="G32" s="357"/>
      <c r="H32" s="357"/>
      <c r="I32" s="357"/>
      <c r="J32" s="357"/>
    </row>
    <row r="33" spans="1:10" ht="19.649999999999999" customHeight="1">
      <c r="A33" s="357"/>
      <c r="B33" s="357"/>
      <c r="C33" s="357"/>
      <c r="D33" s="357"/>
      <c r="E33" s="357"/>
      <c r="F33" s="357"/>
      <c r="G33" s="357"/>
      <c r="H33" s="357"/>
      <c r="I33" s="357"/>
      <c r="J33" s="357"/>
    </row>
    <row r="34" spans="1:10" ht="19.649999999999999" customHeight="1">
      <c r="A34" s="357"/>
      <c r="B34" s="357"/>
      <c r="C34" s="357"/>
      <c r="D34" s="357"/>
      <c r="E34" s="357"/>
      <c r="F34" s="357"/>
      <c r="G34" s="357"/>
      <c r="H34" s="357"/>
      <c r="I34" s="357"/>
      <c r="J34" s="357"/>
    </row>
    <row r="35" spans="1:10" ht="19.649999999999999" customHeight="1">
      <c r="A35" s="357"/>
      <c r="B35" s="357"/>
      <c r="C35" s="357"/>
      <c r="D35" s="357"/>
      <c r="E35" s="357"/>
      <c r="F35" s="357"/>
      <c r="G35" s="357"/>
      <c r="H35" s="357"/>
      <c r="I35" s="357"/>
      <c r="J35" s="357"/>
    </row>
    <row r="36" spans="1:10" ht="19.649999999999999" customHeight="1">
      <c r="A36" s="357"/>
      <c r="B36" s="357"/>
      <c r="C36" s="357"/>
      <c r="D36" s="357"/>
      <c r="E36" s="357"/>
      <c r="F36" s="357"/>
      <c r="G36" s="357"/>
      <c r="H36" s="357"/>
      <c r="I36" s="357"/>
      <c r="J36" s="357"/>
    </row>
    <row r="37" spans="1:10" ht="14.4">
      <c r="A37" s="357"/>
      <c r="B37" s="357"/>
      <c r="C37" s="357"/>
      <c r="D37" s="357"/>
      <c r="E37" s="357"/>
      <c r="F37" s="357"/>
      <c r="G37" s="357"/>
      <c r="H37" s="357"/>
      <c r="I37" s="357"/>
      <c r="J37" s="357"/>
    </row>
    <row r="38" spans="1:10" ht="14.4">
      <c r="A38" s="357"/>
      <c r="B38" s="357"/>
      <c r="C38" s="357"/>
      <c r="D38" s="357"/>
      <c r="E38" s="357"/>
      <c r="F38" s="357"/>
      <c r="G38" s="357"/>
      <c r="H38" s="357"/>
      <c r="I38" s="357"/>
      <c r="J38" s="357"/>
    </row>
    <row r="39" spans="1:10" ht="14.4">
      <c r="A39" s="357"/>
      <c r="B39" s="357"/>
      <c r="C39" s="357"/>
      <c r="D39" s="357"/>
      <c r="E39" s="357"/>
      <c r="F39" s="357"/>
      <c r="G39" s="357"/>
      <c r="H39" s="357"/>
      <c r="I39" s="357"/>
      <c r="J39" s="357"/>
    </row>
    <row r="40" spans="1:10" ht="14.4">
      <c r="A40" s="357"/>
      <c r="B40" s="357"/>
      <c r="C40" s="357"/>
      <c r="D40" s="357"/>
      <c r="E40" s="357"/>
      <c r="F40" s="357"/>
      <c r="G40" s="357"/>
      <c r="H40" s="357"/>
      <c r="I40" s="357"/>
      <c r="J40" s="357"/>
    </row>
    <row r="41" spans="1:10" ht="14.4">
      <c r="A41" s="357"/>
      <c r="B41" s="357"/>
      <c r="C41" s="357"/>
      <c r="D41" s="357"/>
      <c r="E41" s="357"/>
      <c r="F41" s="357"/>
      <c r="G41" s="357"/>
      <c r="H41" s="357"/>
      <c r="I41" s="357"/>
      <c r="J41" s="357"/>
    </row>
    <row r="42" spans="1:10" ht="14.4">
      <c r="A42" s="357"/>
      <c r="B42" s="357"/>
      <c r="C42" s="357"/>
      <c r="D42" s="357"/>
      <c r="E42" s="357"/>
      <c r="F42" s="357"/>
      <c r="G42" s="357"/>
      <c r="H42" s="357"/>
      <c r="I42" s="357"/>
      <c r="J42" s="357"/>
    </row>
    <row r="43" spans="1:10" ht="14.4">
      <c r="A43" s="357"/>
      <c r="B43" s="357"/>
      <c r="C43" s="357"/>
      <c r="D43" s="357"/>
      <c r="E43" s="357"/>
      <c r="F43" s="357"/>
      <c r="G43" s="357"/>
      <c r="H43" s="357"/>
      <c r="I43" s="357"/>
      <c r="J43" s="357"/>
    </row>
    <row r="44" spans="1:10" ht="14.4">
      <c r="A44" s="357"/>
      <c r="B44" s="357"/>
      <c r="C44" s="357"/>
      <c r="D44" s="357"/>
      <c r="E44" s="357"/>
      <c r="F44" s="357"/>
      <c r="G44" s="357"/>
      <c r="H44" s="357"/>
      <c r="I44" s="357"/>
      <c r="J44" s="357"/>
    </row>
    <row r="45" spans="1:10" ht="14.4">
      <c r="A45" s="357"/>
      <c r="B45" s="357"/>
      <c r="C45" s="357"/>
      <c r="D45" s="357"/>
      <c r="E45" s="357"/>
      <c r="F45" s="357"/>
      <c r="G45" s="357"/>
      <c r="H45" s="357"/>
      <c r="I45" s="357"/>
      <c r="J45" s="357"/>
    </row>
  </sheetData>
  <sheetProtection password="EFB0" sheet="1" objects="1" scenarios="1" selectLockedCells="1" selectUnlockedCells="1"/>
  <mergeCells count="13">
    <mergeCell ref="B12:D12"/>
    <mergeCell ref="A2:D2"/>
    <mergeCell ref="A3:D3"/>
    <mergeCell ref="A5:D5"/>
    <mergeCell ref="A6:D6"/>
    <mergeCell ref="B11:D11"/>
    <mergeCell ref="A29:D29"/>
    <mergeCell ref="B13:D13"/>
    <mergeCell ref="B14:D14"/>
    <mergeCell ref="A16:D16"/>
    <mergeCell ref="A26:D26"/>
    <mergeCell ref="A27:D27"/>
    <mergeCell ref="A28:D28"/>
  </mergeCells>
  <phoneticPr fontId="0" type="noConversion"/>
  <printOptions horizontalCentered="1" verticalCentered="1"/>
  <pageMargins left="0.47244094488188981" right="0.47244094488188981" top="0.47244094488188981" bottom="0.47244094488188981" header="0.31496062992125984" footer="0.31496062992125984"/>
  <pageSetup paperSize="9" scale="95" orientation="portrait" horizontalDpi="4294967293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24">
    <tabColor theme="7" tint="0.39997558519241921"/>
    <pageSetUpPr fitToPage="1"/>
  </sheetPr>
  <dimension ref="A1:L31"/>
  <sheetViews>
    <sheetView showGridLines="0" showZeros="0" zoomScale="90" zoomScaleNormal="90" workbookViewId="0">
      <selection activeCell="A4" sqref="A4"/>
    </sheetView>
  </sheetViews>
  <sheetFormatPr baseColWidth="10" defaultColWidth="8.88671875" defaultRowHeight="14.4"/>
  <cols>
    <col min="1" max="1" width="9.109375" style="386" customWidth="1"/>
    <col min="2" max="2" width="21.109375" style="386" customWidth="1"/>
    <col min="3" max="3" width="15.44140625" style="386" customWidth="1"/>
    <col min="4" max="4" width="19.109375" style="386" bestFit="1" customWidth="1"/>
    <col min="5" max="5" width="28.44140625" style="386" customWidth="1"/>
    <col min="6" max="6" width="20.109375" style="386" customWidth="1"/>
    <col min="7" max="7" width="18" style="386" customWidth="1"/>
    <col min="8" max="8" width="21.88671875" style="386" customWidth="1"/>
    <col min="9" max="9" width="5.5546875" style="435" hidden="1" customWidth="1"/>
    <col min="10" max="10" width="12.5546875" style="435" customWidth="1"/>
    <col min="11" max="16384" width="8.88671875" style="386"/>
  </cols>
  <sheetData>
    <row r="1" spans="1:12" ht="19.8">
      <c r="A1" s="945" t="s">
        <v>265</v>
      </c>
      <c r="B1" s="945"/>
      <c r="C1" s="945"/>
      <c r="D1" s="945"/>
      <c r="E1" s="945"/>
      <c r="F1" s="945"/>
      <c r="G1" s="945"/>
      <c r="H1" s="945"/>
    </row>
    <row r="2" spans="1:12" ht="3.15" customHeight="1"/>
    <row r="3" spans="1:12" ht="30" customHeight="1">
      <c r="A3" s="387" t="s">
        <v>57</v>
      </c>
      <c r="B3" s="392" t="s">
        <v>77</v>
      </c>
      <c r="C3" s="388" t="s">
        <v>59</v>
      </c>
      <c r="D3" s="388" t="s">
        <v>61</v>
      </c>
      <c r="E3" s="392" t="s">
        <v>118</v>
      </c>
      <c r="F3" s="389" t="s">
        <v>335</v>
      </c>
      <c r="G3" s="387" t="s">
        <v>266</v>
      </c>
      <c r="H3" s="387" t="s">
        <v>267</v>
      </c>
    </row>
    <row r="4" spans="1:12" ht="26.25" customHeight="1">
      <c r="A4" s="303"/>
      <c r="B4" s="277" t="str">
        <f>IF(LEN($A4)&gt;0,IF(ISERROR(VLOOKUP($A4,Engagés!$C$10:$K$509,6,FALSE)),"",(VLOOKUP($A4,Engagés!$C$10:$K$509,6,FALSE))),"")</f>
        <v/>
      </c>
      <c r="C4" s="277" t="str">
        <f>IF(LEN($A4)&gt;0,IF(ISERROR(VLOOKUP($A4,Engagés!$C$10:$K$509,7,FALSE)),"",(VLOOKUP($A4,Engagés!$C$10:$K$509,7,FALSE))),"")</f>
        <v/>
      </c>
      <c r="D4" s="277" t="str">
        <f>IF(LEN($A4)&gt;0,IF(ISERROR(VLOOKUP($A4,Engagés!$C$10:$K$509,9,FALSE)),"",(VLOOKUP($A4,Engagés!$C$10:$K$509,9,FALSE))),"")</f>
        <v/>
      </c>
      <c r="E4" s="277" t="str">
        <f>IF(LEN($A4)&gt;0,IF(ISERROR(VLOOKUP($A4,Engagés!$C$10:$K$509,8,FALSE)),"",(VLOOKUP($A4,Engagés!$C$10:$K$509,8,FALSE))),"")</f>
        <v/>
      </c>
      <c r="F4" s="279" t="str">
        <f>IF(LEN($A4)&gt;0,IF(ISERROR(CONCATENATE(VLOOKUP($A4,Engagés!$C$10:$K$509,5,FALSE),"     ",VLOOKUP($A4,Engagés!$C$10:$K$509,4,FALSE))),"",( CONCATENATE(VLOOKUP($A4,Engagés!$C$10:$K$509,5,FALSE),"     ",VLOOKUP($A4,Engagés!$C$10:$K$509,4,FALSE)))),"")</f>
        <v/>
      </c>
      <c r="G4" s="385"/>
      <c r="H4" s="278"/>
      <c r="I4" s="435" t="str">
        <f>IF(LEN($A4)&gt;0,IF(ISERROR(VLOOKUP($A4,Engagés!$C$10:$K$509,3,FALSE)),"",(VLOOKUP($A4,Engagés!$C$10:$K$509,3,FALSE))),"")</f>
        <v/>
      </c>
      <c r="J4" s="360" t="str">
        <f>IF(I4=0,"Non Partant","")</f>
        <v/>
      </c>
      <c r="K4" s="436"/>
      <c r="L4" s="436"/>
    </row>
    <row r="5" spans="1:12" ht="26.25" customHeight="1">
      <c r="A5" s="303"/>
      <c r="B5" s="277" t="str">
        <f>IF(LEN($A5)&gt;0,IF(ISERROR(VLOOKUP($A5,Engagés!$C$10:$K$509,6,FALSE)),"",(VLOOKUP($A5,Engagés!$C$10:$K$509,6,FALSE))),"")</f>
        <v/>
      </c>
      <c r="C5" s="277" t="str">
        <f>IF(LEN($A5)&gt;0,IF(ISERROR(VLOOKUP($A5,Engagés!$C$10:$K$509,7,FALSE)),"",(VLOOKUP($A5,Engagés!$C$10:$K$509,7,FALSE))),"")</f>
        <v/>
      </c>
      <c r="D5" s="277" t="str">
        <f>IF(LEN($A5)&gt;0,IF(ISERROR(VLOOKUP($A5,Engagés!$C$10:$K$509,9,FALSE)),"",(VLOOKUP($A5,Engagés!$C$10:$K$509,9,FALSE))),"")</f>
        <v/>
      </c>
      <c r="E5" s="277" t="str">
        <f>IF(LEN($A5)&gt;0,IF(ISERROR(VLOOKUP($A5,Engagés!$C$10:$K$509,8,FALSE)),"",(VLOOKUP($A5,Engagés!$C$10:$K$509,8,FALSE))),"")</f>
        <v/>
      </c>
      <c r="F5" s="279" t="str">
        <f>IF(LEN($A5)&gt;0,IF(ISERROR(CONCATENATE(VLOOKUP($A5,Engagés!$C$10:$K$509,5,FALSE),"     ",VLOOKUP($A5,Engagés!$C$10:$K$509,4,FALSE))),"",( CONCATENATE(VLOOKUP($A5,Engagés!$C$10:$K$509,5,FALSE),"     ",VLOOKUP($A5,Engagés!$C$10:$K$509,4,FALSE)))),"")</f>
        <v/>
      </c>
      <c r="G5" s="385"/>
      <c r="H5" s="278"/>
      <c r="I5" s="435" t="str">
        <f>IF(LEN($A5)&gt;0,IF(ISERROR(VLOOKUP($A5,Engagés!$C$10:$K$509,3,FALSE)),"",(VLOOKUP($A5,Engagés!$C$10:$K$509,3,FALSE))),"")</f>
        <v/>
      </c>
      <c r="J5" s="360" t="str">
        <f t="shared" ref="J5:J27" si="0">IF(I5=0,"Non Partant","")</f>
        <v/>
      </c>
    </row>
    <row r="6" spans="1:12" ht="26.25" customHeight="1">
      <c r="A6" s="303"/>
      <c r="B6" s="277" t="str">
        <f>IF(LEN($A6)&gt;0,IF(ISERROR(VLOOKUP($A6,Engagés!$C$10:$K$509,6,FALSE)),"",(VLOOKUP($A6,Engagés!$C$10:$K$509,6,FALSE))),"")</f>
        <v/>
      </c>
      <c r="C6" s="277" t="str">
        <f>IF(LEN($A6)&gt;0,IF(ISERROR(VLOOKUP($A6,Engagés!$C$10:$K$509,7,FALSE)),"",(VLOOKUP($A6,Engagés!$C$10:$K$509,7,FALSE))),"")</f>
        <v/>
      </c>
      <c r="D6" s="277" t="str">
        <f>IF(LEN($A6)&gt;0,IF(ISERROR(VLOOKUP($A6,Engagés!$C$10:$K$509,9,FALSE)),"",(VLOOKUP($A6,Engagés!$C$10:$K$509,9,FALSE))),"")</f>
        <v/>
      </c>
      <c r="E6" s="277" t="str">
        <f>IF(LEN($A6)&gt;0,IF(ISERROR(VLOOKUP($A6,Engagés!$C$10:$K$509,8,FALSE)),"",(VLOOKUP($A6,Engagés!$C$10:$K$509,8,FALSE))),"")</f>
        <v/>
      </c>
      <c r="F6" s="279" t="str">
        <f>IF(LEN($A6)&gt;0,IF(ISERROR(CONCATENATE(VLOOKUP($A6,Engagés!$C$10:$K$509,5,FALSE),"     ",VLOOKUP($A6,Engagés!$C$10:$K$509,4,FALSE))),"",( CONCATENATE(VLOOKUP($A6,Engagés!$C$10:$K$509,5,FALSE),"     ",VLOOKUP($A6,Engagés!$C$10:$K$509,4,FALSE)))),"")</f>
        <v/>
      </c>
      <c r="G6" s="385"/>
      <c r="H6" s="278"/>
      <c r="I6" s="435" t="str">
        <f>IF(LEN($A6)&gt;0,IF(ISERROR(VLOOKUP($A6,Engagés!$C$10:$K$509,3,FALSE)),"",(VLOOKUP($A6,Engagés!$C$10:$K$509,3,FALSE))),"")</f>
        <v/>
      </c>
      <c r="J6" s="360" t="str">
        <f t="shared" si="0"/>
        <v/>
      </c>
    </row>
    <row r="7" spans="1:12" ht="26.25" customHeight="1">
      <c r="A7" s="303"/>
      <c r="B7" s="277" t="str">
        <f>IF(LEN($A7)&gt;0,IF(ISERROR(VLOOKUP($A7,Engagés!$C$10:$K$509,6,FALSE)),"",(VLOOKUP($A7,Engagés!$C$10:$K$509,6,FALSE))),"")</f>
        <v/>
      </c>
      <c r="C7" s="277" t="str">
        <f>IF(LEN($A7)&gt;0,IF(ISERROR(VLOOKUP($A7,Engagés!$C$10:$K$509,7,FALSE)),"",(VLOOKUP($A7,Engagés!$C$10:$K$509,7,FALSE))),"")</f>
        <v/>
      </c>
      <c r="D7" s="277" t="str">
        <f>IF(LEN($A7)&gt;0,IF(ISERROR(VLOOKUP($A7,Engagés!$C$10:$K$509,9,FALSE)),"",(VLOOKUP($A7,Engagés!$C$10:$K$509,9,FALSE))),"")</f>
        <v/>
      </c>
      <c r="E7" s="277" t="str">
        <f>IF(LEN($A7)&gt;0,IF(ISERROR(VLOOKUP($A7,Engagés!$C$10:$K$509,8,FALSE)),"",(VLOOKUP($A7,Engagés!$C$10:$K$509,8,FALSE))),"")</f>
        <v/>
      </c>
      <c r="F7" s="279" t="str">
        <f>IF(LEN($A7)&gt;0,IF(ISERROR(CONCATENATE(VLOOKUP($A7,Engagés!$C$10:$K$509,5,FALSE),"     ",VLOOKUP($A7,Engagés!$C$10:$K$509,4,FALSE))),"",( CONCATENATE(VLOOKUP($A7,Engagés!$C$10:$K$509,5,FALSE),"     ",VLOOKUP($A7,Engagés!$C$10:$K$509,4,FALSE)))),"")</f>
        <v/>
      </c>
      <c r="G7" s="385"/>
      <c r="H7" s="278"/>
      <c r="I7" s="435" t="str">
        <f>IF(LEN($A7)&gt;0,IF(ISERROR(VLOOKUP($A7,Engagés!$C$10:$K$509,3,FALSE)),"",(VLOOKUP($A7,Engagés!$C$10:$K$509,3,FALSE))),"")</f>
        <v/>
      </c>
      <c r="J7" s="360" t="str">
        <f t="shared" si="0"/>
        <v/>
      </c>
    </row>
    <row r="8" spans="1:12" ht="26.25" customHeight="1">
      <c r="A8" s="303"/>
      <c r="B8" s="277" t="str">
        <f>IF(LEN($A8)&gt;0,IF(ISERROR(VLOOKUP($A8,Engagés!$C$10:$K$509,6,FALSE)),"",(VLOOKUP($A8,Engagés!$C$10:$K$509,6,FALSE))),"")</f>
        <v/>
      </c>
      <c r="C8" s="277" t="str">
        <f>IF(LEN($A8)&gt;0,IF(ISERROR(VLOOKUP($A8,Engagés!$C$10:$K$509,7,FALSE)),"",(VLOOKUP($A8,Engagés!$C$10:$K$509,7,FALSE))),"")</f>
        <v/>
      </c>
      <c r="D8" s="277" t="str">
        <f>IF(LEN($A8)&gt;0,IF(ISERROR(VLOOKUP($A8,Engagés!$C$10:$K$509,9,FALSE)),"",(VLOOKUP($A8,Engagés!$C$10:$K$509,9,FALSE))),"")</f>
        <v/>
      </c>
      <c r="E8" s="277" t="str">
        <f>IF(LEN($A8)&gt;0,IF(ISERROR(VLOOKUP($A8,Engagés!$C$10:$K$509,8,FALSE)),"",(VLOOKUP($A8,Engagés!$C$10:$K$509,8,FALSE))),"")</f>
        <v/>
      </c>
      <c r="F8" s="279" t="str">
        <f>IF(LEN($A8)&gt;0,IF(ISERROR(CONCATENATE(VLOOKUP($A8,Engagés!$C$10:$K$509,5,FALSE),"     ",VLOOKUP($A8,Engagés!$C$10:$K$509,4,FALSE))),"",( CONCATENATE(VLOOKUP($A8,Engagés!$C$10:$K$509,5,FALSE),"     ",VLOOKUP($A8,Engagés!$C$10:$K$509,4,FALSE)))),"")</f>
        <v/>
      </c>
      <c r="G8" s="385"/>
      <c r="H8" s="278"/>
      <c r="I8" s="435" t="str">
        <f>IF(LEN($A8)&gt;0,IF(ISERROR(VLOOKUP($A8,Engagés!$C$10:$K$509,3,FALSE)),"",(VLOOKUP($A8,Engagés!$C$10:$K$509,3,FALSE))),"")</f>
        <v/>
      </c>
      <c r="J8" s="360" t="str">
        <f t="shared" si="0"/>
        <v/>
      </c>
    </row>
    <row r="9" spans="1:12" ht="26.25" customHeight="1">
      <c r="A9" s="303"/>
      <c r="B9" s="277" t="str">
        <f>IF(LEN($A9)&gt;0,IF(ISERROR(VLOOKUP($A9,Engagés!$C$10:$K$509,6,FALSE)),"",(VLOOKUP($A9,Engagés!$C$10:$K$509,6,FALSE))),"")</f>
        <v/>
      </c>
      <c r="C9" s="277" t="str">
        <f>IF(LEN($A9)&gt;0,IF(ISERROR(VLOOKUP($A9,Engagés!$C$10:$K$509,7,FALSE)),"",(VLOOKUP($A9,Engagés!$C$10:$K$509,7,FALSE))),"")</f>
        <v/>
      </c>
      <c r="D9" s="277" t="str">
        <f>IF(LEN($A9)&gt;0,IF(ISERROR(VLOOKUP($A9,Engagés!$C$10:$K$509,9,FALSE)),"",(VLOOKUP($A9,Engagés!$C$10:$K$509,9,FALSE))),"")</f>
        <v/>
      </c>
      <c r="E9" s="277" t="str">
        <f>IF(LEN($A9)&gt;0,IF(ISERROR(VLOOKUP($A9,Engagés!$C$10:$K$509,8,FALSE)),"",(VLOOKUP($A9,Engagés!$C$10:$K$509,8,FALSE))),"")</f>
        <v/>
      </c>
      <c r="F9" s="279" t="str">
        <f>IF(LEN($A9)&gt;0,IF(ISERROR(CONCATENATE(VLOOKUP($A9,Engagés!$C$10:$K$509,5,FALSE),"     ",VLOOKUP($A9,Engagés!$C$10:$K$509,4,FALSE))),"",( CONCATENATE(VLOOKUP($A9,Engagés!$C$10:$K$509,5,FALSE),"     ",VLOOKUP($A9,Engagés!$C$10:$K$509,4,FALSE)))),"")</f>
        <v/>
      </c>
      <c r="G9" s="385"/>
      <c r="H9" s="278"/>
      <c r="I9" s="435" t="str">
        <f>IF(LEN($A9)&gt;0,IF(ISERROR(VLOOKUP($A9,Engagés!$C$10:$K$509,3,FALSE)),"",(VLOOKUP($A9,Engagés!$C$10:$K$509,3,FALSE))),"")</f>
        <v/>
      </c>
      <c r="J9" s="360" t="str">
        <f t="shared" si="0"/>
        <v/>
      </c>
    </row>
    <row r="10" spans="1:12" ht="26.25" customHeight="1">
      <c r="A10" s="303"/>
      <c r="B10" s="277" t="str">
        <f>IF(LEN($A10)&gt;0,IF(ISERROR(VLOOKUP($A10,Engagés!$C$10:$K$509,6,FALSE)),"",(VLOOKUP($A10,Engagés!$C$10:$K$509,6,FALSE))),"")</f>
        <v/>
      </c>
      <c r="C10" s="277" t="str">
        <f>IF(LEN($A10)&gt;0,IF(ISERROR(VLOOKUP($A10,Engagés!$C$10:$K$509,7,FALSE)),"",(VLOOKUP($A10,Engagés!$C$10:$K$509,7,FALSE))),"")</f>
        <v/>
      </c>
      <c r="D10" s="277" t="str">
        <f>IF(LEN($A10)&gt;0,IF(ISERROR(VLOOKUP($A10,Engagés!$C$10:$K$509,9,FALSE)),"",(VLOOKUP($A10,Engagés!$C$10:$K$509,9,FALSE))),"")</f>
        <v/>
      </c>
      <c r="E10" s="277" t="str">
        <f>IF(LEN($A10)&gt;0,IF(ISERROR(VLOOKUP($A10,Engagés!$C$10:$K$509,8,FALSE)),"",(VLOOKUP($A10,Engagés!$C$10:$K$509,8,FALSE))),"")</f>
        <v/>
      </c>
      <c r="F10" s="279" t="str">
        <f>IF(LEN($A10)&gt;0,IF(ISERROR(CONCATENATE(VLOOKUP($A10,Engagés!$C$10:$K$509,5,FALSE),"     ",VLOOKUP($A10,Engagés!$C$10:$K$509,4,FALSE))),"",( CONCATENATE(VLOOKUP($A10,Engagés!$C$10:$K$509,5,FALSE),"     ",VLOOKUP($A10,Engagés!$C$10:$K$509,4,FALSE)))),"")</f>
        <v/>
      </c>
      <c r="G10" s="385"/>
      <c r="H10" s="278"/>
      <c r="I10" s="435" t="str">
        <f>IF(LEN($A10)&gt;0,IF(ISERROR(VLOOKUP($A10,Engagés!$C$10:$K$509,3,FALSE)),"",(VLOOKUP($A10,Engagés!$C$10:$K$509,3,FALSE))),"")</f>
        <v/>
      </c>
      <c r="J10" s="360" t="str">
        <f t="shared" si="0"/>
        <v/>
      </c>
    </row>
    <row r="11" spans="1:12" ht="26.25" customHeight="1">
      <c r="A11" s="303"/>
      <c r="B11" s="277" t="str">
        <f>IF(LEN($A11)&gt;0,IF(ISERROR(VLOOKUP($A11,Engagés!$C$10:$K$509,6,FALSE)),"",(VLOOKUP($A11,Engagés!$C$10:$K$509,6,FALSE))),"")</f>
        <v/>
      </c>
      <c r="C11" s="277" t="str">
        <f>IF(LEN($A11)&gt;0,IF(ISERROR(VLOOKUP($A11,Engagés!$C$10:$K$509,7,FALSE)),"",(VLOOKUP($A11,Engagés!$C$10:$K$509,7,FALSE))),"")</f>
        <v/>
      </c>
      <c r="D11" s="277" t="str">
        <f>IF(LEN($A11)&gt;0,IF(ISERROR(VLOOKUP($A11,Engagés!$C$10:$K$509,9,FALSE)),"",(VLOOKUP($A11,Engagés!$C$10:$K$509,9,FALSE))),"")</f>
        <v/>
      </c>
      <c r="E11" s="277" t="str">
        <f>IF(LEN($A11)&gt;0,IF(ISERROR(VLOOKUP($A11,Engagés!$C$10:$K$509,8,FALSE)),"",(VLOOKUP($A11,Engagés!$C$10:$K$509,8,FALSE))),"")</f>
        <v/>
      </c>
      <c r="F11" s="279" t="str">
        <f>IF(LEN($A11)&gt;0,IF(ISERROR(CONCATENATE(VLOOKUP($A11,Engagés!$C$10:$K$509,5,FALSE),"     ",VLOOKUP($A11,Engagés!$C$10:$K$509,4,FALSE))),"",( CONCATENATE(VLOOKUP($A11,Engagés!$C$10:$K$509,5,FALSE),"     ",VLOOKUP($A11,Engagés!$C$10:$K$509,4,FALSE)))),"")</f>
        <v/>
      </c>
      <c r="G11" s="385"/>
      <c r="H11" s="278"/>
      <c r="I11" s="435" t="str">
        <f>IF(LEN($A11)&gt;0,IF(ISERROR(VLOOKUP($A11,Engagés!$C$10:$K$509,3,FALSE)),"",(VLOOKUP($A11,Engagés!$C$10:$K$509,3,FALSE))),"")</f>
        <v/>
      </c>
      <c r="J11" s="360" t="str">
        <f t="shared" si="0"/>
        <v/>
      </c>
    </row>
    <row r="12" spans="1:12" ht="26.25" customHeight="1">
      <c r="A12" s="303"/>
      <c r="B12" s="277" t="str">
        <f>IF(LEN($A12)&gt;0,IF(ISERROR(VLOOKUP($A12,Engagés!$C$10:$K$509,6,FALSE)),"",(VLOOKUP($A12,Engagés!$C$10:$K$509,6,FALSE))),"")</f>
        <v/>
      </c>
      <c r="C12" s="277" t="str">
        <f>IF(LEN($A12)&gt;0,IF(ISERROR(VLOOKUP($A12,Engagés!$C$10:$K$509,7,FALSE)),"",(VLOOKUP($A12,Engagés!$C$10:$K$509,7,FALSE))),"")</f>
        <v/>
      </c>
      <c r="D12" s="277" t="str">
        <f>IF(LEN($A12)&gt;0,IF(ISERROR(VLOOKUP($A12,Engagés!$C$10:$K$509,9,FALSE)),"",(VLOOKUP($A12,Engagés!$C$10:$K$509,9,FALSE))),"")</f>
        <v/>
      </c>
      <c r="E12" s="277" t="str">
        <f>IF(LEN($A12)&gt;0,IF(ISERROR(VLOOKUP($A12,Engagés!$C$10:$K$509,8,FALSE)),"",(VLOOKUP($A12,Engagés!$C$10:$K$509,8,FALSE))),"")</f>
        <v/>
      </c>
      <c r="F12" s="279" t="str">
        <f>IF(LEN($A12)&gt;0,IF(ISERROR(CONCATENATE(VLOOKUP($A12,Engagés!$C$10:$K$509,5,FALSE),"     ",VLOOKUP($A12,Engagés!$C$10:$K$509,4,FALSE))),"",( CONCATENATE(VLOOKUP($A12,Engagés!$C$10:$K$509,5,FALSE),"     ",VLOOKUP($A12,Engagés!$C$10:$K$509,4,FALSE)))),"")</f>
        <v/>
      </c>
      <c r="G12" s="385"/>
      <c r="H12" s="278"/>
      <c r="I12" s="435" t="str">
        <f>IF(LEN($A12)&gt;0,IF(ISERROR(VLOOKUP($A12,Engagés!$C$10:$K$509,3,FALSE)),"",(VLOOKUP($A12,Engagés!$C$10:$K$509,3,FALSE))),"")</f>
        <v/>
      </c>
      <c r="J12" s="360" t="str">
        <f t="shared" si="0"/>
        <v/>
      </c>
    </row>
    <row r="13" spans="1:12" ht="26.25" customHeight="1">
      <c r="A13" s="303"/>
      <c r="B13" s="277" t="str">
        <f>IF(LEN($A13)&gt;0,IF(ISERROR(VLOOKUP($A13,Engagés!$C$10:$K$509,6,FALSE)),"",(VLOOKUP($A13,Engagés!$C$10:$K$509,6,FALSE))),"")</f>
        <v/>
      </c>
      <c r="C13" s="277" t="str">
        <f>IF(LEN($A13)&gt;0,IF(ISERROR(VLOOKUP($A13,Engagés!$C$10:$K$509,7,FALSE)),"",(VLOOKUP($A13,Engagés!$C$10:$K$509,7,FALSE))),"")</f>
        <v/>
      </c>
      <c r="D13" s="277" t="str">
        <f>IF(LEN($A13)&gt;0,IF(ISERROR(VLOOKUP($A13,Engagés!$C$10:$K$509,9,FALSE)),"",(VLOOKUP($A13,Engagés!$C$10:$K$509,9,FALSE))),"")</f>
        <v/>
      </c>
      <c r="E13" s="277" t="str">
        <f>IF(LEN($A13)&gt;0,IF(ISERROR(VLOOKUP($A13,Engagés!$C$10:$K$509,8,FALSE)),"",(VLOOKUP($A13,Engagés!$C$10:$K$509,8,FALSE))),"")</f>
        <v/>
      </c>
      <c r="F13" s="279" t="str">
        <f>IF(LEN($A13)&gt;0,IF(ISERROR(CONCATENATE(VLOOKUP($A13,Engagés!$C$10:$K$509,5,FALSE),"     ",VLOOKUP($A13,Engagés!$C$10:$K$509,4,FALSE))),"",( CONCATENATE(VLOOKUP($A13,Engagés!$C$10:$K$509,5,FALSE),"     ",VLOOKUP($A13,Engagés!$C$10:$K$509,4,FALSE)))),"")</f>
        <v/>
      </c>
      <c r="G13" s="385"/>
      <c r="H13" s="278"/>
      <c r="I13" s="435" t="str">
        <f>IF(LEN($A13)&gt;0,IF(ISERROR(VLOOKUP($A13,Engagés!$C$10:$K$509,3,FALSE)),"",(VLOOKUP($A13,Engagés!$C$10:$K$509,3,FALSE))),"")</f>
        <v/>
      </c>
      <c r="J13" s="360" t="str">
        <f t="shared" si="0"/>
        <v/>
      </c>
    </row>
    <row r="14" spans="1:12" ht="26.25" customHeight="1">
      <c r="A14" s="303"/>
      <c r="B14" s="277" t="str">
        <f>IF(LEN($A14)&gt;0,IF(ISERROR(VLOOKUP($A14,Engagés!$C$10:$K$509,6,FALSE)),"",(VLOOKUP($A14,Engagés!$C$10:$K$509,6,FALSE))),"")</f>
        <v/>
      </c>
      <c r="C14" s="277" t="str">
        <f>IF(LEN($A14)&gt;0,IF(ISERROR(VLOOKUP($A14,Engagés!$C$10:$K$509,7,FALSE)),"",(VLOOKUP($A14,Engagés!$C$10:$K$509,7,FALSE))),"")</f>
        <v/>
      </c>
      <c r="D14" s="277" t="str">
        <f>IF(LEN($A14)&gt;0,IF(ISERROR(VLOOKUP($A14,Engagés!$C$10:$K$509,9,FALSE)),"",(VLOOKUP($A14,Engagés!$C$10:$K$509,9,FALSE))),"")</f>
        <v/>
      </c>
      <c r="E14" s="277" t="str">
        <f>IF(LEN($A14)&gt;0,IF(ISERROR(VLOOKUP($A14,Engagés!$C$10:$K$509,8,FALSE)),"",(VLOOKUP($A14,Engagés!$C$10:$K$509,8,FALSE))),"")</f>
        <v/>
      </c>
      <c r="F14" s="279" t="str">
        <f>IF(LEN($A14)&gt;0,IF(ISERROR(CONCATENATE(VLOOKUP($A14,Engagés!$C$10:$K$509,5,FALSE),"     ",VLOOKUP($A14,Engagés!$C$10:$K$509,4,FALSE))),"",( CONCATENATE(VLOOKUP($A14,Engagés!$C$10:$K$509,5,FALSE),"     ",VLOOKUP($A14,Engagés!$C$10:$K$509,4,FALSE)))),"")</f>
        <v/>
      </c>
      <c r="G14" s="385"/>
      <c r="H14" s="278"/>
      <c r="I14" s="435" t="str">
        <f>IF(LEN($A14)&gt;0,IF(ISERROR(VLOOKUP($A14,Engagés!$C$10:$K$509,3,FALSE)),"",(VLOOKUP($A14,Engagés!$C$10:$K$509,3,FALSE))),"")</f>
        <v/>
      </c>
      <c r="J14" s="360" t="str">
        <f t="shared" si="0"/>
        <v/>
      </c>
    </row>
    <row r="15" spans="1:12" ht="26.25" customHeight="1">
      <c r="A15" s="303"/>
      <c r="B15" s="277" t="str">
        <f>IF(LEN($A15)&gt;0,IF(ISERROR(VLOOKUP($A15,Engagés!$C$10:$K$509,6,FALSE)),"",(VLOOKUP($A15,Engagés!$C$10:$K$509,6,FALSE))),"")</f>
        <v/>
      </c>
      <c r="C15" s="277" t="str">
        <f>IF(LEN($A15)&gt;0,IF(ISERROR(VLOOKUP($A15,Engagés!$C$10:$K$509,7,FALSE)),"",(VLOOKUP($A15,Engagés!$C$10:$K$509,7,FALSE))),"")</f>
        <v/>
      </c>
      <c r="D15" s="277" t="str">
        <f>IF(LEN($A15)&gt;0,IF(ISERROR(VLOOKUP($A15,Engagés!$C$10:$K$509,9,FALSE)),"",(VLOOKUP($A15,Engagés!$C$10:$K$509,9,FALSE))),"")</f>
        <v/>
      </c>
      <c r="E15" s="277" t="str">
        <f>IF(LEN($A15)&gt;0,IF(ISERROR(VLOOKUP($A15,Engagés!$C$10:$K$509,8,FALSE)),"",(VLOOKUP($A15,Engagés!$C$10:$K$509,8,FALSE))),"")</f>
        <v/>
      </c>
      <c r="F15" s="279" t="str">
        <f>IF(LEN($A15)&gt;0,IF(ISERROR(CONCATENATE(VLOOKUP($A15,Engagés!$C$10:$K$509,5,FALSE),"     ",VLOOKUP($A15,Engagés!$C$10:$K$509,4,FALSE))),"",( CONCATENATE(VLOOKUP($A15,Engagés!$C$10:$K$509,5,FALSE),"     ",VLOOKUP($A15,Engagés!$C$10:$K$509,4,FALSE)))),"")</f>
        <v/>
      </c>
      <c r="G15" s="385"/>
      <c r="H15" s="278"/>
      <c r="I15" s="435" t="str">
        <f>IF(LEN($A15)&gt;0,IF(ISERROR(VLOOKUP($A15,Engagés!$C$10:$K$509,3,FALSE)),"",(VLOOKUP($A15,Engagés!$C$10:$K$509,3,FALSE))),"")</f>
        <v/>
      </c>
      <c r="J15" s="360" t="str">
        <f t="shared" si="0"/>
        <v/>
      </c>
    </row>
    <row r="16" spans="1:12" ht="26.25" customHeight="1">
      <c r="A16" s="303"/>
      <c r="B16" s="277" t="str">
        <f>IF(LEN($A16)&gt;0,IF(ISERROR(VLOOKUP($A16,Engagés!$C$10:$K$509,6,FALSE)),"",(VLOOKUP($A16,Engagés!$C$10:$K$509,6,FALSE))),"")</f>
        <v/>
      </c>
      <c r="C16" s="277" t="str">
        <f>IF(LEN($A16)&gt;0,IF(ISERROR(VLOOKUP($A16,Engagés!$C$10:$K$509,7,FALSE)),"",(VLOOKUP($A16,Engagés!$C$10:$K$509,7,FALSE))),"")</f>
        <v/>
      </c>
      <c r="D16" s="277" t="str">
        <f>IF(LEN($A16)&gt;0,IF(ISERROR(VLOOKUP($A16,Engagés!$C$10:$K$509,9,FALSE)),"",(VLOOKUP($A16,Engagés!$C$10:$K$509,9,FALSE))),"")</f>
        <v/>
      </c>
      <c r="E16" s="277" t="str">
        <f>IF(LEN($A16)&gt;0,IF(ISERROR(VLOOKUP($A16,Engagés!$C$10:$K$509,8,FALSE)),"",(VLOOKUP($A16,Engagés!$C$10:$K$509,8,FALSE))),"")</f>
        <v/>
      </c>
      <c r="F16" s="279" t="str">
        <f>IF(LEN($A16)&gt;0,IF(ISERROR(CONCATENATE(VLOOKUP($A16,Engagés!$C$10:$K$509,5,FALSE),"     ",VLOOKUP($A16,Engagés!$C$10:$K$509,4,FALSE))),"",( CONCATENATE(VLOOKUP($A16,Engagés!$C$10:$K$509,5,FALSE),"     ",VLOOKUP($A16,Engagés!$C$10:$K$509,4,FALSE)))),"")</f>
        <v/>
      </c>
      <c r="G16" s="385"/>
      <c r="H16" s="278"/>
      <c r="I16" s="435" t="str">
        <f>IF(LEN($A16)&gt;0,IF(ISERROR(VLOOKUP($A16,Engagés!$C$10:$K$509,3,FALSE)),"",(VLOOKUP($A16,Engagés!$C$10:$K$509,3,FALSE))),"")</f>
        <v/>
      </c>
      <c r="J16" s="360" t="str">
        <f t="shared" si="0"/>
        <v/>
      </c>
    </row>
    <row r="17" spans="1:10" ht="26.25" customHeight="1">
      <c r="A17" s="303"/>
      <c r="B17" s="277" t="str">
        <f>IF(LEN($A17)&gt;0,IF(ISERROR(VLOOKUP($A17,Engagés!$C$10:$K$509,6,FALSE)),"",(VLOOKUP($A17,Engagés!$C$10:$K$509,6,FALSE))),"")</f>
        <v/>
      </c>
      <c r="C17" s="277" t="str">
        <f>IF(LEN($A17)&gt;0,IF(ISERROR(VLOOKUP($A17,Engagés!$C$10:$K$509,7,FALSE)),"",(VLOOKUP($A17,Engagés!$C$10:$K$509,7,FALSE))),"")</f>
        <v/>
      </c>
      <c r="D17" s="277" t="str">
        <f>IF(LEN($A17)&gt;0,IF(ISERROR(VLOOKUP($A17,Engagés!$C$10:$K$509,9,FALSE)),"",(VLOOKUP($A17,Engagés!$C$10:$K$509,9,FALSE))),"")</f>
        <v/>
      </c>
      <c r="E17" s="277" t="str">
        <f>IF(LEN($A17)&gt;0,IF(ISERROR(VLOOKUP($A17,Engagés!$C$10:$K$509,8,FALSE)),"",(VLOOKUP($A17,Engagés!$C$10:$K$509,8,FALSE))),"")</f>
        <v/>
      </c>
      <c r="F17" s="279" t="str">
        <f>IF(LEN($A17)&gt;0,IF(ISERROR(CONCATENATE(VLOOKUP($A17,Engagés!$C$10:$K$509,5,FALSE),"     ",VLOOKUP($A17,Engagés!$C$10:$K$509,4,FALSE))),"",( CONCATENATE(VLOOKUP($A17,Engagés!$C$10:$K$509,5,FALSE),"     ",VLOOKUP($A17,Engagés!$C$10:$K$509,4,FALSE)))),"")</f>
        <v/>
      </c>
      <c r="G17" s="385"/>
      <c r="H17" s="278"/>
      <c r="I17" s="435" t="str">
        <f>IF(LEN($A17)&gt;0,IF(ISERROR(VLOOKUP($A17,Engagés!$C$10:$K$509,3,FALSE)),"",(VLOOKUP($A17,Engagés!$C$10:$K$509,3,FALSE))),"")</f>
        <v/>
      </c>
      <c r="J17" s="360" t="str">
        <f t="shared" si="0"/>
        <v/>
      </c>
    </row>
    <row r="18" spans="1:10" ht="26.25" customHeight="1">
      <c r="A18" s="303"/>
      <c r="B18" s="277" t="str">
        <f>IF(LEN($A18)&gt;0,IF(ISERROR(VLOOKUP($A18,Engagés!$C$10:$K$509,6,FALSE)),"",(VLOOKUP($A18,Engagés!$C$10:$K$509,6,FALSE))),"")</f>
        <v/>
      </c>
      <c r="C18" s="277" t="str">
        <f>IF(LEN($A18)&gt;0,IF(ISERROR(VLOOKUP($A18,Engagés!$C$10:$K$509,7,FALSE)),"",(VLOOKUP($A18,Engagés!$C$10:$K$509,7,FALSE))),"")</f>
        <v/>
      </c>
      <c r="D18" s="277" t="str">
        <f>IF(LEN($A18)&gt;0,IF(ISERROR(VLOOKUP($A18,Engagés!$C$10:$K$509,9,FALSE)),"",(VLOOKUP($A18,Engagés!$C$10:$K$509,9,FALSE))),"")</f>
        <v/>
      </c>
      <c r="E18" s="277" t="str">
        <f>IF(LEN($A18)&gt;0,IF(ISERROR(VLOOKUP($A18,Engagés!$C$10:$K$509,8,FALSE)),"",(VLOOKUP($A18,Engagés!$C$10:$K$509,8,FALSE))),"")</f>
        <v/>
      </c>
      <c r="F18" s="279" t="str">
        <f>IF(LEN($A18)&gt;0,IF(ISERROR(CONCATENATE(VLOOKUP($A18,Engagés!$C$10:$K$509,5,FALSE),"     ",VLOOKUP($A18,Engagés!$C$10:$K$509,4,FALSE))),"",( CONCATENATE(VLOOKUP($A18,Engagés!$C$10:$K$509,5,FALSE),"     ",VLOOKUP($A18,Engagés!$C$10:$K$509,4,FALSE)))),"")</f>
        <v/>
      </c>
      <c r="G18" s="385"/>
      <c r="H18" s="278"/>
      <c r="I18" s="435" t="str">
        <f>IF(LEN($A18)&gt;0,IF(ISERROR(VLOOKUP($A18,Engagés!$C$10:$K$509,3,FALSE)),"",(VLOOKUP($A18,Engagés!$C$10:$K$509,3,FALSE))),"")</f>
        <v/>
      </c>
      <c r="J18" s="360" t="str">
        <f t="shared" si="0"/>
        <v/>
      </c>
    </row>
    <row r="19" spans="1:10" ht="26.25" customHeight="1">
      <c r="A19" s="303"/>
      <c r="B19" s="277" t="str">
        <f>IF(LEN($A19)&gt;0,IF(ISERROR(VLOOKUP($A19,Engagés!$C$10:$K$509,6,FALSE)),"",(VLOOKUP($A19,Engagés!$C$10:$K$509,6,FALSE))),"")</f>
        <v/>
      </c>
      <c r="C19" s="277" t="str">
        <f>IF(LEN($A19)&gt;0,IF(ISERROR(VLOOKUP($A19,Engagés!$C$10:$K$509,7,FALSE)),"",(VLOOKUP($A19,Engagés!$C$10:$K$509,7,FALSE))),"")</f>
        <v/>
      </c>
      <c r="D19" s="277" t="str">
        <f>IF(LEN($A19)&gt;0,IF(ISERROR(VLOOKUP($A19,Engagés!$C$10:$K$509,9,FALSE)),"",(VLOOKUP($A19,Engagés!$C$10:$K$509,9,FALSE))),"")</f>
        <v/>
      </c>
      <c r="E19" s="277" t="str">
        <f>IF(LEN($A19)&gt;0,IF(ISERROR(VLOOKUP($A19,Engagés!$C$10:$K$509,8,FALSE)),"",(VLOOKUP($A19,Engagés!$C$10:$K$509,8,FALSE))),"")</f>
        <v/>
      </c>
      <c r="F19" s="279" t="str">
        <f>IF(LEN($A19)&gt;0,IF(ISERROR(CONCATENATE(VLOOKUP($A19,Engagés!$C$10:$K$509,5,FALSE),"     ",VLOOKUP($A19,Engagés!$C$10:$K$509,4,FALSE))),"",( CONCATENATE(VLOOKUP($A19,Engagés!$C$10:$K$509,5,FALSE),"     ",VLOOKUP($A19,Engagés!$C$10:$K$509,4,FALSE)))),"")</f>
        <v/>
      </c>
      <c r="G19" s="385"/>
      <c r="H19" s="278"/>
      <c r="I19" s="435" t="str">
        <f>IF(LEN($A19)&gt;0,IF(ISERROR(VLOOKUP($A19,Engagés!$C$10:$K$509,3,FALSE)),"",(VLOOKUP($A19,Engagés!$C$10:$K$509,3,FALSE))),"")</f>
        <v/>
      </c>
      <c r="J19" s="360" t="str">
        <f t="shared" si="0"/>
        <v/>
      </c>
    </row>
    <row r="20" spans="1:10" ht="26.25" customHeight="1">
      <c r="A20" s="303"/>
      <c r="B20" s="277" t="str">
        <f>IF(LEN($A20)&gt;0,IF(ISERROR(VLOOKUP($A20,Engagés!$C$10:$K$509,6,FALSE)),"",(VLOOKUP($A20,Engagés!$C$10:$K$509,6,FALSE))),"")</f>
        <v/>
      </c>
      <c r="C20" s="277" t="str">
        <f>IF(LEN($A20)&gt;0,IF(ISERROR(VLOOKUP($A20,Engagés!$C$10:$K$509,7,FALSE)),"",(VLOOKUP($A20,Engagés!$C$10:$K$509,7,FALSE))),"")</f>
        <v/>
      </c>
      <c r="D20" s="277" t="str">
        <f>IF(LEN($A20)&gt;0,IF(ISERROR(VLOOKUP($A20,Engagés!$C$10:$K$509,9,FALSE)),"",(VLOOKUP($A20,Engagés!$C$10:$K$509,9,FALSE))),"")</f>
        <v/>
      </c>
      <c r="E20" s="277" t="str">
        <f>IF(LEN($A20)&gt;0,IF(ISERROR(VLOOKUP($A20,Engagés!$C$10:$K$509,8,FALSE)),"",(VLOOKUP($A20,Engagés!$C$10:$K$509,8,FALSE))),"")</f>
        <v/>
      </c>
      <c r="F20" s="279" t="str">
        <f>IF(LEN($A20)&gt;0,IF(ISERROR(CONCATENATE(VLOOKUP($A20,Engagés!$C$10:$K$509,5,FALSE),"     ",VLOOKUP($A20,Engagés!$C$10:$K$509,4,FALSE))),"",( CONCATENATE(VLOOKUP($A20,Engagés!$C$10:$K$509,5,FALSE),"     ",VLOOKUP($A20,Engagés!$C$10:$K$509,4,FALSE)))),"")</f>
        <v/>
      </c>
      <c r="G20" s="385"/>
      <c r="H20" s="278"/>
      <c r="I20" s="435" t="str">
        <f>IF(LEN($A20)&gt;0,IF(ISERROR(VLOOKUP($A20,Engagés!$C$10:$K$509,3,FALSE)),"",(VLOOKUP($A20,Engagés!$C$10:$K$509,3,FALSE))),"")</f>
        <v/>
      </c>
      <c r="J20" s="360" t="str">
        <f t="shared" si="0"/>
        <v/>
      </c>
    </row>
    <row r="21" spans="1:10" ht="26.25" customHeight="1">
      <c r="A21" s="303"/>
      <c r="B21" s="277" t="str">
        <f>IF(LEN($A21)&gt;0,IF(ISERROR(VLOOKUP($A21,Engagés!$C$10:$K$509,6,FALSE)),"",(VLOOKUP($A21,Engagés!$C$10:$K$509,6,FALSE))),"")</f>
        <v/>
      </c>
      <c r="C21" s="277" t="str">
        <f>IF(LEN($A21)&gt;0,IF(ISERROR(VLOOKUP($A21,Engagés!$C$10:$K$509,7,FALSE)),"",(VLOOKUP($A21,Engagés!$C$10:$K$509,7,FALSE))),"")</f>
        <v/>
      </c>
      <c r="D21" s="277" t="str">
        <f>IF(LEN($A21)&gt;0,IF(ISERROR(VLOOKUP($A21,Engagés!$C$10:$K$509,9,FALSE)),"",(VLOOKUP($A21,Engagés!$C$10:$K$509,9,FALSE))),"")</f>
        <v/>
      </c>
      <c r="E21" s="277" t="str">
        <f>IF(LEN($A21)&gt;0,IF(ISERROR(VLOOKUP($A21,Engagés!$C$10:$K$509,8,FALSE)),"",(VLOOKUP($A21,Engagés!$C$10:$K$509,8,FALSE))),"")</f>
        <v/>
      </c>
      <c r="F21" s="279" t="str">
        <f>IF(LEN($A21)&gt;0,IF(ISERROR(CONCATENATE(VLOOKUP($A21,Engagés!$C$10:$K$509,5,FALSE),"     ",VLOOKUP($A21,Engagés!$C$10:$K$509,4,FALSE))),"",( CONCATENATE(VLOOKUP($A21,Engagés!$C$10:$K$509,5,FALSE),"     ",VLOOKUP($A21,Engagés!$C$10:$K$509,4,FALSE)))),"")</f>
        <v/>
      </c>
      <c r="G21" s="385"/>
      <c r="H21" s="278"/>
      <c r="I21" s="435" t="str">
        <f>IF(LEN($A21)&gt;0,IF(ISERROR(VLOOKUP($A21,Engagés!$C$10:$K$509,3,FALSE)),"",(VLOOKUP($A21,Engagés!$C$10:$K$509,3,FALSE))),"")</f>
        <v/>
      </c>
      <c r="J21" s="360" t="str">
        <f t="shared" si="0"/>
        <v/>
      </c>
    </row>
    <row r="22" spans="1:10" ht="26.25" customHeight="1">
      <c r="A22" s="303"/>
      <c r="B22" s="277" t="str">
        <f>IF(LEN($A22)&gt;0,IF(ISERROR(VLOOKUP($A22,Engagés!$C$10:$K$509,6,FALSE)),"",(VLOOKUP($A22,Engagés!$C$10:$K$509,6,FALSE))),"")</f>
        <v/>
      </c>
      <c r="C22" s="277" t="str">
        <f>IF(LEN($A22)&gt;0,IF(ISERROR(VLOOKUP($A22,Engagés!$C$10:$K$509,7,FALSE)),"",(VLOOKUP($A22,Engagés!$C$10:$K$509,7,FALSE))),"")</f>
        <v/>
      </c>
      <c r="D22" s="277" t="str">
        <f>IF(LEN($A22)&gt;0,IF(ISERROR(VLOOKUP($A22,Engagés!$C$10:$K$509,9,FALSE)),"",(VLOOKUP($A22,Engagés!$C$10:$K$509,9,FALSE))),"")</f>
        <v/>
      </c>
      <c r="E22" s="277" t="str">
        <f>IF(LEN($A22)&gt;0,IF(ISERROR(VLOOKUP($A22,Engagés!$C$10:$K$509,8,FALSE)),"",(VLOOKUP($A22,Engagés!$C$10:$K$509,8,FALSE))),"")</f>
        <v/>
      </c>
      <c r="F22" s="279" t="str">
        <f>IF(LEN($A22)&gt;0,IF(ISERROR(CONCATENATE(VLOOKUP($A22,Engagés!$C$10:$K$509,5,FALSE),"     ",VLOOKUP($A22,Engagés!$C$10:$K$509,4,FALSE))),"",( CONCATENATE(VLOOKUP($A22,Engagés!$C$10:$K$509,5,FALSE),"     ",VLOOKUP($A22,Engagés!$C$10:$K$509,4,FALSE)))),"")</f>
        <v/>
      </c>
      <c r="G22" s="385"/>
      <c r="H22" s="278"/>
      <c r="I22" s="435" t="str">
        <f>IF(LEN($A22)&gt;0,IF(ISERROR(VLOOKUP($A22,Engagés!$C$10:$K$509,3,FALSE)),"",(VLOOKUP($A22,Engagés!$C$10:$K$509,3,FALSE))),"")</f>
        <v/>
      </c>
      <c r="J22" s="360" t="str">
        <f t="shared" si="0"/>
        <v/>
      </c>
    </row>
    <row r="23" spans="1:10" ht="26.25" customHeight="1">
      <c r="A23" s="303"/>
      <c r="B23" s="277" t="str">
        <f>IF(LEN($A23)&gt;0,IF(ISERROR(VLOOKUP($A23,Engagés!$C$10:$K$509,6,FALSE)),"",(VLOOKUP($A23,Engagés!$C$10:$K$509,6,FALSE))),"")</f>
        <v/>
      </c>
      <c r="C23" s="277" t="str">
        <f>IF(LEN($A23)&gt;0,IF(ISERROR(VLOOKUP($A23,Engagés!$C$10:$K$509,7,FALSE)),"",(VLOOKUP($A23,Engagés!$C$10:$K$509,7,FALSE))),"")</f>
        <v/>
      </c>
      <c r="D23" s="277" t="str">
        <f>IF(LEN($A23)&gt;0,IF(ISERROR(VLOOKUP($A23,Engagés!$C$10:$K$509,9,FALSE)),"",(VLOOKUP($A23,Engagés!$C$10:$K$509,9,FALSE))),"")</f>
        <v/>
      </c>
      <c r="E23" s="277" t="str">
        <f>IF(LEN($A23)&gt;0,IF(ISERROR(VLOOKUP($A23,Engagés!$C$10:$K$509,8,FALSE)),"",(VLOOKUP($A23,Engagés!$C$10:$K$509,8,FALSE))),"")</f>
        <v/>
      </c>
      <c r="F23" s="279" t="str">
        <f>IF(LEN($A23)&gt;0,IF(ISERROR(CONCATENATE(VLOOKUP($A23,Engagés!$C$10:$K$509,5,FALSE),"     ",VLOOKUP($A23,Engagés!$C$10:$K$509,4,FALSE))),"",( CONCATENATE(VLOOKUP($A23,Engagés!$C$10:$K$509,5,FALSE),"     ",VLOOKUP($A23,Engagés!$C$10:$K$509,4,FALSE)))),"")</f>
        <v/>
      </c>
      <c r="G23" s="385"/>
      <c r="H23" s="278"/>
      <c r="I23" s="435" t="str">
        <f>IF(LEN($A23)&gt;0,IF(ISERROR(VLOOKUP($A23,Engagés!$C$10:$K$509,3,FALSE)),"",(VLOOKUP($A23,Engagés!$C$10:$K$509,3,FALSE))),"")</f>
        <v/>
      </c>
      <c r="J23" s="360" t="str">
        <f t="shared" si="0"/>
        <v/>
      </c>
    </row>
    <row r="24" spans="1:10" ht="26.25" customHeight="1">
      <c r="A24" s="303"/>
      <c r="B24" s="277" t="str">
        <f>IF(LEN($A24)&gt;0,IF(ISERROR(VLOOKUP($A24,Engagés!$C$10:$K$509,6,FALSE)),"",(VLOOKUP($A24,Engagés!$C$10:$K$509,6,FALSE))),"")</f>
        <v/>
      </c>
      <c r="C24" s="277" t="str">
        <f>IF(LEN($A24)&gt;0,IF(ISERROR(VLOOKUP($A24,Engagés!$C$10:$K$509,7,FALSE)),"",(VLOOKUP($A24,Engagés!$C$10:$K$509,7,FALSE))),"")</f>
        <v/>
      </c>
      <c r="D24" s="277" t="str">
        <f>IF(LEN($A24)&gt;0,IF(ISERROR(VLOOKUP($A24,Engagés!$C$10:$K$509,9,FALSE)),"",(VLOOKUP($A24,Engagés!$C$10:$K$509,9,FALSE))),"")</f>
        <v/>
      </c>
      <c r="E24" s="277" t="str">
        <f>IF(LEN($A24)&gt;0,IF(ISERROR(VLOOKUP($A24,Engagés!$C$10:$K$509,8,FALSE)),"",(VLOOKUP($A24,Engagés!$C$10:$K$509,8,FALSE))),"")</f>
        <v/>
      </c>
      <c r="F24" s="279" t="str">
        <f>IF(LEN($A24)&gt;0,IF(ISERROR(CONCATENATE(VLOOKUP($A24,Engagés!$C$10:$K$509,5,FALSE),"     ",VLOOKUP($A24,Engagés!$C$10:$K$509,4,FALSE))),"",( CONCATENATE(VLOOKUP($A24,Engagés!$C$10:$K$509,5,FALSE),"     ",VLOOKUP($A24,Engagés!$C$10:$K$509,4,FALSE)))),"")</f>
        <v/>
      </c>
      <c r="G24" s="385"/>
      <c r="H24" s="278"/>
      <c r="I24" s="435" t="str">
        <f>IF(LEN($A24)&gt;0,IF(ISERROR(VLOOKUP($A24,Engagés!$C$10:$K$509,3,FALSE)),"",(VLOOKUP($A24,Engagés!$C$10:$K$509,3,FALSE))),"")</f>
        <v/>
      </c>
      <c r="J24" s="360" t="str">
        <f t="shared" si="0"/>
        <v/>
      </c>
    </row>
    <row r="25" spans="1:10" ht="26.25" customHeight="1">
      <c r="A25" s="303"/>
      <c r="B25" s="277" t="str">
        <f>IF(LEN($A25)&gt;0,IF(ISERROR(VLOOKUP($A25,Engagés!$C$10:$K$509,6,FALSE)),"",(VLOOKUP($A25,Engagés!$C$10:$K$509,6,FALSE))),"")</f>
        <v/>
      </c>
      <c r="C25" s="277" t="str">
        <f>IF(LEN($A25)&gt;0,IF(ISERROR(VLOOKUP($A25,Engagés!$C$10:$K$509,7,FALSE)),"",(VLOOKUP($A25,Engagés!$C$10:$K$509,7,FALSE))),"")</f>
        <v/>
      </c>
      <c r="D25" s="277" t="str">
        <f>IF(LEN($A25)&gt;0,IF(ISERROR(VLOOKUP($A25,Engagés!$C$10:$K$509,9,FALSE)),"",(VLOOKUP($A25,Engagés!$C$10:$K$509,9,FALSE))),"")</f>
        <v/>
      </c>
      <c r="E25" s="277" t="str">
        <f>IF(LEN($A25)&gt;0,IF(ISERROR(VLOOKUP($A25,Engagés!$C$10:$K$509,8,FALSE)),"",(VLOOKUP($A25,Engagés!$C$10:$K$509,8,FALSE))),"")</f>
        <v/>
      </c>
      <c r="F25" s="279" t="str">
        <f>IF(LEN($A25)&gt;0,IF(ISERROR(CONCATENATE(VLOOKUP($A25,Engagés!$C$10:$K$509,5,FALSE),"     ",VLOOKUP($A25,Engagés!$C$10:$K$509,4,FALSE))),"",( CONCATENATE(VLOOKUP($A25,Engagés!$C$10:$K$509,5,FALSE),"     ",VLOOKUP($A25,Engagés!$C$10:$K$509,4,FALSE)))),"")</f>
        <v/>
      </c>
      <c r="G25" s="385"/>
      <c r="H25" s="278"/>
      <c r="I25" s="435" t="str">
        <f>IF(LEN($A25)&gt;0,IF(ISERROR(VLOOKUP($A25,Engagés!$C$10:$K$509,3,FALSE)),"",(VLOOKUP($A25,Engagés!$C$10:$K$509,3,FALSE))),"")</f>
        <v/>
      </c>
      <c r="J25" s="360" t="str">
        <f t="shared" si="0"/>
        <v/>
      </c>
    </row>
    <row r="26" spans="1:10" ht="26.25" customHeight="1">
      <c r="A26" s="303"/>
      <c r="B26" s="277" t="str">
        <f>IF(LEN($A26)&gt;0,IF(ISERROR(VLOOKUP($A26,Engagés!$C$10:$K$509,6,FALSE)),"",(VLOOKUP($A26,Engagés!$C$10:$K$509,6,FALSE))),"")</f>
        <v/>
      </c>
      <c r="C26" s="277" t="str">
        <f>IF(LEN($A26)&gt;0,IF(ISERROR(VLOOKUP($A26,Engagés!$C$10:$K$509,7,FALSE)),"",(VLOOKUP($A26,Engagés!$C$10:$K$509,7,FALSE))),"")</f>
        <v/>
      </c>
      <c r="D26" s="277" t="str">
        <f>IF(LEN($A26)&gt;0,IF(ISERROR(VLOOKUP($A26,Engagés!$C$10:$K$509,9,FALSE)),"",(VLOOKUP($A26,Engagés!$C$10:$K$509,9,FALSE))),"")</f>
        <v/>
      </c>
      <c r="E26" s="277" t="str">
        <f>IF(LEN($A26)&gt;0,IF(ISERROR(VLOOKUP($A26,Engagés!$C$10:$K$509,8,FALSE)),"",(VLOOKUP($A26,Engagés!$C$10:$K$509,8,FALSE))),"")</f>
        <v/>
      </c>
      <c r="F26" s="279" t="str">
        <f>IF(LEN($A26)&gt;0,IF(ISERROR(CONCATENATE(VLOOKUP($A26,Engagés!$C$10:$K$509,5,FALSE),"     ",VLOOKUP($A26,Engagés!$C$10:$K$509,4,FALSE))),"",( CONCATENATE(VLOOKUP($A26,Engagés!$C$10:$K$509,5,FALSE),"     ",VLOOKUP($A26,Engagés!$C$10:$K$509,4,FALSE)))),"")</f>
        <v/>
      </c>
      <c r="G26" s="385"/>
      <c r="H26" s="278"/>
      <c r="I26" s="435" t="str">
        <f>IF(LEN($A26)&gt;0,IF(ISERROR(VLOOKUP($A26,Engagés!$C$10:$K$509,3,FALSE)),"",(VLOOKUP($A26,Engagés!$C$10:$K$509,3,FALSE))),"")</f>
        <v/>
      </c>
      <c r="J26" s="360" t="str">
        <f t="shared" si="0"/>
        <v/>
      </c>
    </row>
    <row r="27" spans="1:10" ht="26.25" customHeight="1">
      <c r="A27" s="303"/>
      <c r="B27" s="277" t="str">
        <f>IF(LEN($A27)&gt;0,IF(ISERROR(VLOOKUP($A27,Engagés!$C$10:$K$509,6,FALSE)),"",(VLOOKUP($A27,Engagés!$C$10:$K$509,6,FALSE))),"")</f>
        <v/>
      </c>
      <c r="C27" s="277" t="str">
        <f>IF(LEN($A27)&gt;0,IF(ISERROR(VLOOKUP($A27,Engagés!$C$10:$K$509,7,FALSE)),"",(VLOOKUP($A27,Engagés!$C$10:$K$509,7,FALSE))),"")</f>
        <v/>
      </c>
      <c r="D27" s="277" t="str">
        <f>IF(LEN($A27)&gt;0,IF(ISERROR(VLOOKUP($A27,Engagés!$C$10:$K$509,9,FALSE)),"",(VLOOKUP($A27,Engagés!$C$10:$K$509,9,FALSE))),"")</f>
        <v/>
      </c>
      <c r="E27" s="277" t="str">
        <f>IF(LEN($A27)&gt;0,IF(ISERROR(VLOOKUP($A27,Engagés!$C$10:$K$509,8,FALSE)),"",(VLOOKUP($A27,Engagés!$C$10:$K$509,8,FALSE))),"")</f>
        <v/>
      </c>
      <c r="F27" s="279" t="str">
        <f>IF(LEN($A27)&gt;0,IF(ISERROR(CONCATENATE(VLOOKUP($A27,Engagés!$C$10:$K$509,5,FALSE),"     ",VLOOKUP($A27,Engagés!$C$10:$K$509,4,FALSE))),"",( CONCATENATE(VLOOKUP($A27,Engagés!$C$10:$K$509,5,FALSE),"     ",VLOOKUP($A27,Engagés!$C$10:$K$509,4,FALSE)))),"")</f>
        <v/>
      </c>
      <c r="G27" s="385"/>
      <c r="H27" s="278"/>
      <c r="I27" s="435" t="str">
        <f>IF(LEN($A27)&gt;0,IF(ISERROR(VLOOKUP($A27,Engagés!$C$10:$K$509,3,FALSE)),"",(VLOOKUP($A27,Engagés!$C$10:$K$509,3,FALSE))),"")</f>
        <v/>
      </c>
      <c r="J27" s="360" t="str">
        <f t="shared" si="0"/>
        <v/>
      </c>
    </row>
    <row r="28" spans="1:10" ht="3.9" customHeight="1" thickBot="1"/>
    <row r="29" spans="1:10" ht="16.649999999999999" customHeight="1" thickTop="1" thickBot="1">
      <c r="F29" s="390" t="s">
        <v>268</v>
      </c>
      <c r="G29" s="391" t="str">
        <f>IF(G4="","",SUM(G4:G27))</f>
        <v/>
      </c>
    </row>
    <row r="30" spans="1:10" ht="4.6500000000000004" customHeight="1" thickTop="1"/>
    <row r="31" spans="1:10" ht="19.649999999999999" customHeight="1">
      <c r="A31" s="386" t="s">
        <v>269</v>
      </c>
      <c r="G31" s="386" t="s">
        <v>257</v>
      </c>
    </row>
  </sheetData>
  <sheetProtection password="EFB0" sheet="1" objects="1" scenarios="1" selectLockedCells="1"/>
  <mergeCells count="1">
    <mergeCell ref="A1:H1"/>
  </mergeCells>
  <phoneticPr fontId="0" type="noConversion"/>
  <conditionalFormatting sqref="A4:A27">
    <cfRule type="duplicateValues" dxfId="1" priority="5" stopIfTrue="1"/>
  </conditionalFormatting>
  <conditionalFormatting sqref="J4:J27">
    <cfRule type="containsText" dxfId="0" priority="1" stopIfTrue="1" operator="containsText" text="Non Partant">
      <formula>NOT(ISERROR(SEARCH("Non Partant",J4)))</formula>
    </cfRule>
  </conditionalFormatting>
  <printOptions horizontalCentered="1" verticalCentered="1"/>
  <pageMargins left="0.47244094488188981" right="0.47244094488188981" top="0.39370078740157483" bottom="0.39370078740157483" header="0.31496062992125984" footer="0.31496062992125984"/>
  <pageSetup paperSize="9" scale="73" orientation="landscape" blackAndWhite="1" horizontalDpi="4294967293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12">
    <tabColor rgb="FF00B0F0"/>
  </sheetPr>
  <dimension ref="A1:M118"/>
  <sheetViews>
    <sheetView showGridLines="0" showZeros="0" zoomScale="90" zoomScaleNormal="90" workbookViewId="0">
      <selection activeCell="G22" sqref="G22"/>
    </sheetView>
  </sheetViews>
  <sheetFormatPr baseColWidth="10" defaultColWidth="11.44140625" defaultRowHeight="13.8"/>
  <cols>
    <col min="1" max="1" width="19.6640625" style="408" customWidth="1"/>
    <col min="2" max="2" width="9.88671875" style="408" customWidth="1"/>
    <col min="3" max="3" width="10.33203125" style="408" customWidth="1"/>
    <col min="4" max="4" width="6" style="408" customWidth="1"/>
    <col min="5" max="6" width="9.44140625" style="408" customWidth="1"/>
    <col min="7" max="7" width="4.5546875" style="408" customWidth="1"/>
    <col min="8" max="8" width="1.44140625" style="408" customWidth="1"/>
    <col min="9" max="9" width="8" style="408" customWidth="1"/>
    <col min="10" max="10" width="4.5546875" style="408" customWidth="1"/>
    <col min="11" max="11" width="1.44140625" style="408" customWidth="1"/>
    <col min="12" max="12" width="8" style="408" customWidth="1"/>
    <col min="13" max="13" width="4.5546875" style="408" customWidth="1"/>
    <col min="14" max="16384" width="11.44140625" style="408"/>
  </cols>
  <sheetData>
    <row r="1" spans="1:13" ht="21">
      <c r="A1" s="962" t="s">
        <v>15</v>
      </c>
      <c r="B1" s="962"/>
      <c r="C1" s="962"/>
      <c r="D1" s="962"/>
      <c r="E1" s="962"/>
      <c r="F1" s="962"/>
      <c r="G1" s="962"/>
      <c r="H1" s="962"/>
      <c r="I1" s="962"/>
      <c r="J1" s="962"/>
      <c r="K1" s="962"/>
      <c r="L1" s="962"/>
      <c r="M1" s="962"/>
    </row>
    <row r="2" spans="1:13" ht="21">
      <c r="A2" s="962" t="str">
        <f>CONCATENATE("COMITE  DE  ",'Données épreuves'!B18)</f>
        <v xml:space="preserve">COMITE  DE   MIDI-PYRÉNÉES 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</row>
    <row r="3" spans="1:13" ht="12.75" customHeight="1">
      <c r="A3" s="963" t="s">
        <v>16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963"/>
      <c r="M3" s="963"/>
    </row>
    <row r="4" spans="1:13" s="428" customFormat="1" ht="30.6" customHeight="1">
      <c r="A4" s="964" t="s">
        <v>34</v>
      </c>
      <c r="B4" s="964"/>
      <c r="C4" s="964"/>
      <c r="D4" s="964"/>
      <c r="E4" s="964"/>
      <c r="F4" s="964"/>
      <c r="G4" s="964"/>
      <c r="H4" s="964"/>
      <c r="I4" s="964"/>
      <c r="J4" s="964"/>
      <c r="K4" s="964"/>
      <c r="L4" s="964"/>
      <c r="M4" s="964"/>
    </row>
    <row r="5" spans="1:13" ht="15" customHeight="1">
      <c r="A5" s="963" t="s">
        <v>16</v>
      </c>
      <c r="B5" s="963"/>
      <c r="C5" s="963"/>
      <c r="D5" s="963"/>
      <c r="E5" s="963"/>
      <c r="F5" s="963"/>
      <c r="G5" s="963"/>
      <c r="H5" s="963"/>
      <c r="I5" s="963"/>
      <c r="J5" s="963"/>
      <c r="K5" s="963"/>
      <c r="L5" s="963"/>
      <c r="M5" s="963"/>
    </row>
    <row r="6" spans="1:13" ht="14.4">
      <c r="A6" s="409" t="s">
        <v>17</v>
      </c>
      <c r="G6" s="961" t="s">
        <v>319</v>
      </c>
      <c r="H6" s="961"/>
      <c r="I6" s="961"/>
      <c r="J6" s="961"/>
      <c r="K6" s="961"/>
      <c r="L6" s="961"/>
      <c r="M6" s="961"/>
    </row>
    <row r="7" spans="1:13" ht="14.4">
      <c r="A7" s="410"/>
    </row>
    <row r="8" spans="1:13" ht="12.75" customHeight="1">
      <c r="A8" s="959" t="s">
        <v>321</v>
      </c>
      <c r="B8" s="959"/>
      <c r="C8" s="959"/>
      <c r="D8" s="965" t="str">
        <f>Engagés!$F$1</f>
        <v/>
      </c>
      <c r="E8" s="965"/>
      <c r="F8" s="965"/>
      <c r="G8" s="965"/>
      <c r="H8" s="965"/>
      <c r="I8" s="965"/>
      <c r="J8" s="965"/>
      <c r="K8" s="965"/>
      <c r="L8" s="965"/>
      <c r="M8" s="965"/>
    </row>
    <row r="9" spans="1:13" ht="6" customHeight="1">
      <c r="A9" s="411"/>
      <c r="B9" s="411"/>
      <c r="C9" s="411"/>
      <c r="D9" s="411"/>
    </row>
    <row r="10" spans="1:13" ht="12.75" customHeight="1">
      <c r="A10" s="959" t="s">
        <v>315</v>
      </c>
      <c r="B10" s="959"/>
      <c r="C10" s="959"/>
      <c r="D10" s="957" t="str">
        <f>Engagés!$F$4</f>
        <v/>
      </c>
      <c r="E10" s="957"/>
      <c r="F10" s="957"/>
      <c r="G10" s="956" t="s">
        <v>322</v>
      </c>
      <c r="H10" s="956"/>
      <c r="I10" s="956"/>
      <c r="J10" s="956"/>
      <c r="K10" s="956"/>
      <c r="L10" s="956"/>
      <c r="M10" s="413">
        <f>Engagés!$J$2</f>
        <v>0</v>
      </c>
    </row>
    <row r="11" spans="1:13" ht="6" customHeight="1">
      <c r="A11" s="411"/>
      <c r="B11" s="411"/>
      <c r="C11" s="411"/>
      <c r="D11" s="411"/>
    </row>
    <row r="12" spans="1:13" ht="12.75" customHeight="1">
      <c r="A12" s="959" t="s">
        <v>22</v>
      </c>
      <c r="B12" s="959"/>
      <c r="C12" s="959"/>
      <c r="D12" s="958">
        <f>Engagés!$F$2</f>
        <v>0</v>
      </c>
      <c r="E12" s="958"/>
      <c r="F12" s="958"/>
      <c r="G12" s="958"/>
      <c r="H12" s="958"/>
      <c r="I12" s="958"/>
      <c r="J12" s="958"/>
      <c r="K12" s="958"/>
      <c r="L12" s="958"/>
      <c r="M12" s="958"/>
    </row>
    <row r="13" spans="1:13" ht="6" customHeight="1">
      <c r="A13" s="411"/>
      <c r="B13" s="411"/>
      <c r="C13" s="411"/>
      <c r="D13" s="411"/>
    </row>
    <row r="14" spans="1:13" ht="12.75" customHeight="1">
      <c r="A14" s="959" t="s">
        <v>23</v>
      </c>
      <c r="B14" s="959"/>
      <c r="C14" s="959"/>
      <c r="D14" s="958">
        <f>Engagés!$F$3</f>
        <v>0</v>
      </c>
      <c r="E14" s="965"/>
      <c r="F14" s="965"/>
      <c r="G14" s="965"/>
      <c r="H14" s="965"/>
      <c r="I14" s="965"/>
      <c r="J14" s="965"/>
      <c r="K14" s="965"/>
      <c r="L14" s="965"/>
      <c r="M14" s="965"/>
    </row>
    <row r="15" spans="1:13" ht="6" customHeight="1">
      <c r="A15" s="411"/>
      <c r="B15" s="411"/>
      <c r="C15" s="411"/>
      <c r="D15" s="411"/>
    </row>
    <row r="16" spans="1:13" ht="12.75" customHeight="1">
      <c r="A16" s="959" t="s">
        <v>35</v>
      </c>
      <c r="B16" s="959"/>
      <c r="C16" s="959"/>
      <c r="D16" s="958">
        <f>Engagés!$F$5</f>
        <v>0</v>
      </c>
      <c r="E16" s="958"/>
      <c r="F16" s="958"/>
      <c r="G16" s="958"/>
      <c r="H16" s="958"/>
      <c r="I16" s="958"/>
      <c r="J16" s="958"/>
      <c r="K16" s="958"/>
      <c r="L16" s="958"/>
      <c r="M16" s="958"/>
    </row>
    <row r="17" spans="1:13" ht="6" customHeight="1">
      <c r="A17" s="412"/>
    </row>
    <row r="18" spans="1:13">
      <c r="B18" s="947" t="s">
        <v>36</v>
      </c>
      <c r="C18" s="947"/>
      <c r="D18" s="413">
        <f>Engagés!$G$8</f>
        <v>0</v>
      </c>
      <c r="E18" s="947" t="s">
        <v>37</v>
      </c>
      <c r="F18" s="947"/>
      <c r="G18" s="413">
        <f>Engagés!$I$8</f>
        <v>0</v>
      </c>
      <c r="H18" s="414"/>
      <c r="I18" s="966"/>
      <c r="J18" s="966"/>
      <c r="K18" s="966"/>
      <c r="L18" s="430" t="s">
        <v>38</v>
      </c>
      <c r="M18" s="413">
        <f>'Saisie CLASSEMENT'!$R$2</f>
        <v>0</v>
      </c>
    </row>
    <row r="19" spans="1:13" ht="6" customHeight="1">
      <c r="A19" s="415"/>
    </row>
    <row r="20" spans="1:13">
      <c r="A20" s="947" t="s">
        <v>323</v>
      </c>
      <c r="B20" s="947"/>
      <c r="C20" s="947"/>
      <c r="D20" s="413">
        <f>Engagés!I6</f>
        <v>0</v>
      </c>
      <c r="E20" s="431"/>
      <c r="F20" s="430" t="s">
        <v>324</v>
      </c>
      <c r="G20" s="946" t="str">
        <f>'Edition Class INTERNET'!I6</f>
        <v/>
      </c>
      <c r="H20" s="946"/>
      <c r="I20" s="946"/>
    </row>
    <row r="21" spans="1:13">
      <c r="B21" s="416"/>
      <c r="C21" s="416"/>
      <c r="D21" s="416"/>
      <c r="E21" s="417"/>
      <c r="F21" s="417"/>
      <c r="G21" s="416"/>
      <c r="H21" s="416"/>
      <c r="I21" s="416"/>
      <c r="J21" s="418"/>
      <c r="K21" s="418"/>
      <c r="L21" s="418"/>
    </row>
    <row r="22" spans="1:13">
      <c r="A22" s="947" t="s">
        <v>325</v>
      </c>
      <c r="B22" s="947"/>
      <c r="C22" s="947"/>
      <c r="D22" s="947"/>
      <c r="E22" s="947"/>
      <c r="F22" s="417" t="s">
        <v>48</v>
      </c>
      <c r="G22" s="419"/>
      <c r="I22" s="417" t="s">
        <v>49</v>
      </c>
      <c r="J22" s="419"/>
      <c r="K22" s="418"/>
      <c r="L22" s="418"/>
    </row>
    <row r="23" spans="1:13" ht="6" customHeight="1">
      <c r="B23" s="416"/>
      <c r="C23" s="416"/>
      <c r="D23" s="416"/>
      <c r="E23" s="417"/>
      <c r="F23" s="417"/>
      <c r="G23" s="416"/>
      <c r="I23" s="417"/>
      <c r="J23" s="416"/>
      <c r="K23" s="418"/>
      <c r="L23" s="418"/>
    </row>
    <row r="24" spans="1:13">
      <c r="A24" s="947" t="s">
        <v>316</v>
      </c>
      <c r="B24" s="947"/>
      <c r="C24" s="947"/>
      <c r="D24" s="947"/>
      <c r="E24" s="947"/>
      <c r="F24" s="432">
        <f>Engagés!F6</f>
        <v>0</v>
      </c>
      <c r="G24" s="408" t="s">
        <v>54</v>
      </c>
      <c r="K24" s="418"/>
      <c r="L24" s="418"/>
    </row>
    <row r="25" spans="1:13" ht="6" customHeight="1">
      <c r="B25" s="416"/>
      <c r="C25" s="416"/>
      <c r="D25" s="416"/>
      <c r="E25" s="417"/>
      <c r="F25" s="417"/>
      <c r="G25" s="416"/>
      <c r="I25" s="417"/>
      <c r="J25" s="416"/>
      <c r="K25" s="418"/>
      <c r="L25" s="418"/>
    </row>
    <row r="26" spans="1:13">
      <c r="A26" s="947" t="s">
        <v>326</v>
      </c>
      <c r="B26" s="947"/>
      <c r="C26" s="947"/>
      <c r="D26" s="947"/>
      <c r="E26" s="947"/>
      <c r="F26" s="417" t="s">
        <v>48</v>
      </c>
      <c r="G26" s="419"/>
      <c r="I26" s="417" t="s">
        <v>49</v>
      </c>
      <c r="J26" s="419"/>
      <c r="K26" s="418"/>
      <c r="L26" s="418"/>
    </row>
    <row r="27" spans="1:13" ht="6.6" customHeight="1">
      <c r="A27" s="415"/>
    </row>
    <row r="28" spans="1:13" ht="24" customHeight="1">
      <c r="A28" s="420" t="s">
        <v>39</v>
      </c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</row>
    <row r="29" spans="1:13" ht="6" customHeight="1">
      <c r="A29" s="415"/>
    </row>
    <row r="30" spans="1:13" ht="25.2" customHeight="1">
      <c r="A30" s="422"/>
      <c r="B30" s="951" t="s">
        <v>179</v>
      </c>
      <c r="C30" s="952"/>
      <c r="D30" s="952"/>
      <c r="E30" s="953"/>
      <c r="F30" s="954" t="s">
        <v>40</v>
      </c>
      <c r="G30" s="960"/>
      <c r="H30" s="960"/>
      <c r="I30" s="960"/>
      <c r="J30" s="960"/>
      <c r="K30" s="955"/>
      <c r="L30" s="954" t="s">
        <v>41</v>
      </c>
      <c r="M30" s="955"/>
    </row>
    <row r="31" spans="1:13" ht="18.600000000000001" customHeight="1">
      <c r="A31" s="427" t="s">
        <v>42</v>
      </c>
      <c r="B31" s="948" t="str">
        <f>CONCATENATE('Données épreuves'!C30," ",'Données épreuves'!B30)</f>
        <v xml:space="preserve"> </v>
      </c>
      <c r="C31" s="949"/>
      <c r="D31" s="949"/>
      <c r="E31" s="950"/>
      <c r="F31" s="948">
        <f>'Données épreuves'!D30</f>
        <v>0</v>
      </c>
      <c r="G31" s="949"/>
      <c r="H31" s="949"/>
      <c r="I31" s="949"/>
      <c r="J31" s="949"/>
      <c r="K31" s="950"/>
      <c r="L31" s="948">
        <f>'Données épreuves'!E30</f>
        <v>0</v>
      </c>
      <c r="M31" s="950"/>
    </row>
    <row r="32" spans="1:13" ht="18.600000000000001" customHeight="1">
      <c r="A32" s="427" t="s">
        <v>43</v>
      </c>
      <c r="B32" s="948" t="str">
        <f>CONCATENATE('Données épreuves'!C31," ",'Données épreuves'!B31)</f>
        <v xml:space="preserve"> </v>
      </c>
      <c r="C32" s="949"/>
      <c r="D32" s="949"/>
      <c r="E32" s="950"/>
      <c r="F32" s="948">
        <f>'Données épreuves'!D31</f>
        <v>0</v>
      </c>
      <c r="G32" s="949"/>
      <c r="H32" s="949"/>
      <c r="I32" s="949"/>
      <c r="J32" s="949"/>
      <c r="K32" s="950"/>
      <c r="L32" s="948">
        <f>'Données épreuves'!E31</f>
        <v>0</v>
      </c>
      <c r="M32" s="950"/>
    </row>
    <row r="33" spans="1:13" ht="18.600000000000001" customHeight="1">
      <c r="A33" s="427" t="s">
        <v>44</v>
      </c>
      <c r="B33" s="948" t="str">
        <f>CONCATENATE('Données épreuves'!C32," ",'Données épreuves'!B32)</f>
        <v xml:space="preserve"> </v>
      </c>
      <c r="C33" s="949"/>
      <c r="D33" s="949"/>
      <c r="E33" s="950"/>
      <c r="F33" s="948">
        <f>'Données épreuves'!D32</f>
        <v>0</v>
      </c>
      <c r="G33" s="949"/>
      <c r="H33" s="949"/>
      <c r="I33" s="949"/>
      <c r="J33" s="949"/>
      <c r="K33" s="950"/>
      <c r="L33" s="948">
        <f>'Données épreuves'!E32</f>
        <v>0</v>
      </c>
      <c r="M33" s="950"/>
    </row>
    <row r="34" spans="1:13" ht="18.600000000000001" customHeight="1">
      <c r="A34" s="427" t="s">
        <v>146</v>
      </c>
      <c r="B34" s="948" t="str">
        <f>CONCATENATE('Données épreuves'!C33," ",'Données épreuves'!B33)</f>
        <v xml:space="preserve"> </v>
      </c>
      <c r="C34" s="949"/>
      <c r="D34" s="949"/>
      <c r="E34" s="950"/>
      <c r="F34" s="948">
        <f>'Données épreuves'!D33</f>
        <v>0</v>
      </c>
      <c r="G34" s="949"/>
      <c r="H34" s="949"/>
      <c r="I34" s="949"/>
      <c r="J34" s="949"/>
      <c r="K34" s="950"/>
      <c r="L34" s="948">
        <f>'Données épreuves'!E33</f>
        <v>0</v>
      </c>
      <c r="M34" s="950"/>
    </row>
    <row r="35" spans="1:13" ht="18.600000000000001" customHeight="1">
      <c r="A35" s="427" t="s">
        <v>24</v>
      </c>
      <c r="B35" s="948" t="str">
        <f>CONCATENATE('Données épreuves'!C34," ",'Données épreuves'!B34)</f>
        <v xml:space="preserve"> </v>
      </c>
      <c r="C35" s="949"/>
      <c r="D35" s="949"/>
      <c r="E35" s="950"/>
      <c r="F35" s="948">
        <f>'Données épreuves'!D34</f>
        <v>0</v>
      </c>
      <c r="G35" s="949"/>
      <c r="H35" s="949"/>
      <c r="I35" s="949"/>
      <c r="J35" s="949"/>
      <c r="K35" s="950"/>
      <c r="L35" s="948">
        <f>'Données épreuves'!E34</f>
        <v>0</v>
      </c>
      <c r="M35" s="950"/>
    </row>
    <row r="36" spans="1:13" ht="18.600000000000001" customHeight="1">
      <c r="A36" s="427" t="s">
        <v>25</v>
      </c>
      <c r="B36" s="948" t="str">
        <f>CONCATENATE('Données épreuves'!C35," ",'Données épreuves'!B35)</f>
        <v xml:space="preserve"> </v>
      </c>
      <c r="C36" s="949"/>
      <c r="D36" s="949"/>
      <c r="E36" s="950"/>
      <c r="F36" s="948">
        <f>'Données épreuves'!D35</f>
        <v>0</v>
      </c>
      <c r="G36" s="949"/>
      <c r="H36" s="949"/>
      <c r="I36" s="949"/>
      <c r="J36" s="949"/>
      <c r="K36" s="950"/>
      <c r="L36" s="948">
        <f>'Données épreuves'!E35</f>
        <v>0</v>
      </c>
      <c r="M36" s="950"/>
    </row>
    <row r="37" spans="1:13" ht="18.600000000000001" customHeight="1">
      <c r="A37" s="427" t="s">
        <v>25</v>
      </c>
      <c r="B37" s="948" t="str">
        <f>CONCATENATE('Données épreuves'!C36," ",'Données épreuves'!B36)</f>
        <v xml:space="preserve"> </v>
      </c>
      <c r="C37" s="949"/>
      <c r="D37" s="949"/>
      <c r="E37" s="950"/>
      <c r="F37" s="948">
        <f>'Données épreuves'!D36</f>
        <v>0</v>
      </c>
      <c r="G37" s="949"/>
      <c r="H37" s="949"/>
      <c r="I37" s="949"/>
      <c r="J37" s="949"/>
      <c r="K37" s="950"/>
      <c r="L37" s="948">
        <f>'Données épreuves'!E36</f>
        <v>0</v>
      </c>
      <c r="M37" s="950"/>
    </row>
    <row r="38" spans="1:13" ht="18.600000000000001" customHeight="1">
      <c r="A38" s="427" t="s">
        <v>420</v>
      </c>
      <c r="B38" s="948" t="str">
        <f>CONCATENATE('Données épreuves'!C37," ",'Données épreuves'!B37)</f>
        <v xml:space="preserve"> </v>
      </c>
      <c r="C38" s="949"/>
      <c r="D38" s="949"/>
      <c r="E38" s="950"/>
      <c r="F38" s="948">
        <f>'Données épreuves'!D37</f>
        <v>0</v>
      </c>
      <c r="G38" s="949"/>
      <c r="H38" s="949"/>
      <c r="I38" s="949"/>
      <c r="J38" s="949"/>
      <c r="K38" s="950"/>
      <c r="L38" s="948">
        <f>'Données épreuves'!E37</f>
        <v>0</v>
      </c>
      <c r="M38" s="950"/>
    </row>
    <row r="39" spans="1:13" ht="18.600000000000001" customHeight="1">
      <c r="A39" s="427" t="s">
        <v>421</v>
      </c>
      <c r="B39" s="948" t="str">
        <f>CONCATENATE('Données épreuves'!C38," ",'Données épreuves'!B38)</f>
        <v xml:space="preserve"> </v>
      </c>
      <c r="C39" s="949"/>
      <c r="D39" s="949"/>
      <c r="E39" s="950"/>
      <c r="F39" s="948">
        <f>'Données épreuves'!D38</f>
        <v>0</v>
      </c>
      <c r="G39" s="949"/>
      <c r="H39" s="949"/>
      <c r="I39" s="949"/>
      <c r="J39" s="949"/>
      <c r="K39" s="950"/>
      <c r="L39" s="948">
        <f>'Données épreuves'!E38</f>
        <v>0</v>
      </c>
      <c r="M39" s="950"/>
    </row>
    <row r="40" spans="1:13" ht="18.600000000000001" customHeight="1">
      <c r="A40" s="427" t="s">
        <v>422</v>
      </c>
      <c r="B40" s="948" t="str">
        <f>CONCATENATE('Données épreuves'!C39," ",'Données épreuves'!B39)</f>
        <v xml:space="preserve"> </v>
      </c>
      <c r="C40" s="949"/>
      <c r="D40" s="949"/>
      <c r="E40" s="950"/>
      <c r="F40" s="948">
        <f>'Données épreuves'!D39</f>
        <v>0</v>
      </c>
      <c r="G40" s="949"/>
      <c r="H40" s="949"/>
      <c r="I40" s="949"/>
      <c r="J40" s="949"/>
      <c r="K40" s="950"/>
      <c r="L40" s="948">
        <f>'Données épreuves'!E39</f>
        <v>0</v>
      </c>
      <c r="M40" s="950"/>
    </row>
    <row r="41" spans="1:13" ht="15" customHeight="1">
      <c r="B41" s="423"/>
      <c r="C41" s="423"/>
      <c r="D41" s="423"/>
      <c r="E41" s="423"/>
      <c r="F41" s="417"/>
      <c r="G41" s="417"/>
      <c r="H41" s="417"/>
      <c r="I41" s="417"/>
      <c r="J41" s="417"/>
      <c r="K41" s="417"/>
      <c r="L41" s="417"/>
      <c r="M41" s="417"/>
    </row>
    <row r="42" spans="1:13" ht="15" customHeight="1">
      <c r="A42" s="423" t="s">
        <v>55</v>
      </c>
      <c r="B42" s="421"/>
      <c r="C42" s="421"/>
      <c r="D42" s="421"/>
      <c r="E42" s="421"/>
      <c r="F42" s="417" t="s">
        <v>48</v>
      </c>
      <c r="G42" s="419"/>
      <c r="I42" s="417" t="s">
        <v>49</v>
      </c>
      <c r="J42" s="419"/>
      <c r="K42" s="421"/>
      <c r="L42" s="421"/>
      <c r="M42" s="421"/>
    </row>
    <row r="43" spans="1:13" ht="15" customHeight="1">
      <c r="A43" s="963"/>
      <c r="B43" s="963"/>
      <c r="C43" s="963"/>
      <c r="D43" s="963"/>
      <c r="E43" s="963"/>
      <c r="F43" s="963"/>
      <c r="G43" s="963"/>
      <c r="H43" s="963"/>
      <c r="I43" s="963"/>
      <c r="J43" s="963"/>
      <c r="K43" s="963"/>
      <c r="L43" s="963"/>
      <c r="M43" s="963"/>
    </row>
    <row r="44" spans="1:13" ht="15" customHeight="1">
      <c r="A44" s="409" t="s">
        <v>18</v>
      </c>
    </row>
    <row r="45" spans="1:13" ht="15" customHeight="1">
      <c r="A45" s="408" t="s">
        <v>391</v>
      </c>
      <c r="F45" s="417" t="s">
        <v>48</v>
      </c>
      <c r="G45" s="419"/>
      <c r="I45" s="417" t="s">
        <v>49</v>
      </c>
      <c r="J45" s="419"/>
    </row>
    <row r="46" spans="1:13" ht="6" customHeight="1">
      <c r="A46" s="409"/>
      <c r="J46" s="424"/>
    </row>
    <row r="47" spans="1:13" ht="15" customHeight="1">
      <c r="A47" s="408" t="s">
        <v>392</v>
      </c>
      <c r="F47" s="417" t="s">
        <v>45</v>
      </c>
      <c r="G47" s="419"/>
      <c r="I47" s="417" t="s">
        <v>46</v>
      </c>
      <c r="J47" s="419"/>
      <c r="L47" s="417" t="s">
        <v>47</v>
      </c>
      <c r="M47" s="419"/>
    </row>
    <row r="48" spans="1:13" ht="6" customHeight="1">
      <c r="B48" s="417"/>
      <c r="C48" s="417"/>
      <c r="D48" s="416"/>
      <c r="E48" s="417"/>
      <c r="F48" s="417"/>
      <c r="G48" s="416"/>
      <c r="I48" s="417"/>
      <c r="J48" s="417"/>
      <c r="L48" s="416"/>
      <c r="M48" s="417"/>
    </row>
    <row r="49" spans="1:13" ht="15" customHeight="1">
      <c r="A49" s="408" t="s">
        <v>393</v>
      </c>
      <c r="F49" s="417" t="s">
        <v>48</v>
      </c>
      <c r="G49" s="419"/>
      <c r="I49" s="417" t="s">
        <v>49</v>
      </c>
      <c r="J49" s="419"/>
      <c r="L49" s="417"/>
      <c r="M49" s="417"/>
    </row>
    <row r="50" spans="1:13" ht="15" customHeight="1">
      <c r="F50" s="417"/>
      <c r="G50" s="417"/>
      <c r="I50" s="417"/>
      <c r="J50" s="417"/>
      <c r="L50" s="417"/>
      <c r="M50" s="417"/>
    </row>
    <row r="51" spans="1:13" ht="14.4">
      <c r="A51" s="409" t="s">
        <v>50</v>
      </c>
      <c r="F51" s="417"/>
      <c r="G51" s="417"/>
      <c r="I51" s="417"/>
      <c r="J51" s="417"/>
      <c r="L51" s="417"/>
      <c r="M51" s="417"/>
    </row>
    <row r="52" spans="1:13" ht="15" customHeight="1">
      <c r="A52" s="408" t="s">
        <v>394</v>
      </c>
      <c r="F52" s="417" t="s">
        <v>48</v>
      </c>
      <c r="G52" s="419"/>
      <c r="I52" s="417" t="s">
        <v>49</v>
      </c>
      <c r="J52" s="419"/>
      <c r="L52" s="417"/>
      <c r="M52" s="417"/>
    </row>
    <row r="53" spans="1:13" ht="6" customHeight="1">
      <c r="F53" s="417"/>
      <c r="G53" s="417"/>
      <c r="I53" s="417"/>
      <c r="J53" s="417"/>
      <c r="L53" s="417"/>
      <c r="M53" s="417"/>
    </row>
    <row r="54" spans="1:13" ht="15" customHeight="1">
      <c r="A54" s="408" t="s">
        <v>395</v>
      </c>
      <c r="F54" s="417" t="s">
        <v>48</v>
      </c>
      <c r="G54" s="419"/>
      <c r="I54" s="417" t="s">
        <v>49</v>
      </c>
      <c r="J54" s="419"/>
      <c r="L54" s="417"/>
      <c r="M54" s="417"/>
    </row>
    <row r="55" spans="1:13" ht="6" customHeight="1">
      <c r="A55" s="409"/>
      <c r="F55" s="417"/>
      <c r="G55" s="417"/>
      <c r="I55" s="417"/>
      <c r="J55" s="417"/>
      <c r="L55" s="417"/>
      <c r="M55" s="417"/>
    </row>
    <row r="56" spans="1:13" ht="15" customHeight="1">
      <c r="A56" s="408" t="s">
        <v>396</v>
      </c>
      <c r="F56" s="417" t="s">
        <v>48</v>
      </c>
      <c r="G56" s="419"/>
      <c r="I56" s="417" t="s">
        <v>49</v>
      </c>
      <c r="J56" s="419"/>
      <c r="L56" s="417"/>
      <c r="M56" s="417"/>
    </row>
    <row r="57" spans="1:13" ht="6" customHeight="1">
      <c r="A57" s="409"/>
      <c r="F57" s="417"/>
      <c r="G57" s="417"/>
      <c r="I57" s="417"/>
      <c r="J57" s="417"/>
      <c r="L57" s="417"/>
      <c r="M57" s="417"/>
    </row>
    <row r="58" spans="1:13" ht="15" customHeight="1">
      <c r="A58" s="408" t="s">
        <v>397</v>
      </c>
      <c r="F58" s="417" t="s">
        <v>48</v>
      </c>
      <c r="G58" s="419"/>
      <c r="I58" s="417" t="s">
        <v>49</v>
      </c>
      <c r="J58" s="419"/>
      <c r="L58" s="417"/>
      <c r="M58" s="417"/>
    </row>
    <row r="59" spans="1:13" ht="6" customHeight="1">
      <c r="F59" s="417"/>
      <c r="G59" s="417"/>
      <c r="I59" s="417"/>
      <c r="J59" s="417"/>
      <c r="L59" s="417"/>
      <c r="M59" s="417"/>
    </row>
    <row r="60" spans="1:13" ht="15" customHeight="1">
      <c r="A60" s="408" t="s">
        <v>398</v>
      </c>
      <c r="F60" s="417" t="s">
        <v>48</v>
      </c>
      <c r="G60" s="419"/>
      <c r="I60" s="417" t="s">
        <v>49</v>
      </c>
      <c r="J60" s="419"/>
      <c r="L60" s="417"/>
      <c r="M60" s="417"/>
    </row>
    <row r="61" spans="1:13" ht="6" customHeight="1">
      <c r="F61" s="417"/>
      <c r="G61" s="417"/>
      <c r="I61" s="417"/>
      <c r="J61" s="417"/>
      <c r="L61" s="417"/>
      <c r="M61" s="417"/>
    </row>
    <row r="62" spans="1:13" ht="15" customHeight="1">
      <c r="A62" s="408" t="s">
        <v>399</v>
      </c>
      <c r="F62" s="417" t="s">
        <v>48</v>
      </c>
      <c r="G62" s="419"/>
      <c r="I62" s="417" t="s">
        <v>49</v>
      </c>
      <c r="J62" s="419"/>
      <c r="L62" s="417"/>
      <c r="M62" s="417"/>
    </row>
    <row r="63" spans="1:13" ht="6" customHeight="1">
      <c r="F63" s="417"/>
      <c r="G63" s="417"/>
      <c r="I63" s="417"/>
      <c r="J63" s="417"/>
      <c r="L63" s="417"/>
      <c r="M63" s="417"/>
    </row>
    <row r="64" spans="1:13" ht="15" customHeight="1">
      <c r="A64" s="408" t="s">
        <v>411</v>
      </c>
      <c r="C64" s="408" t="s">
        <v>400</v>
      </c>
      <c r="F64" s="417" t="s">
        <v>48</v>
      </c>
      <c r="G64" s="419"/>
      <c r="I64" s="417" t="s">
        <v>49</v>
      </c>
      <c r="J64" s="419"/>
      <c r="L64" s="417"/>
      <c r="M64" s="417"/>
    </row>
    <row r="65" spans="1:13" ht="6" customHeight="1">
      <c r="F65" s="417"/>
      <c r="G65" s="416"/>
      <c r="I65" s="417"/>
      <c r="J65" s="416"/>
      <c r="L65" s="417"/>
      <c r="M65" s="417"/>
    </row>
    <row r="66" spans="1:13" ht="15" customHeight="1">
      <c r="C66" s="408" t="s">
        <v>401</v>
      </c>
      <c r="F66" s="417" t="s">
        <v>48</v>
      </c>
      <c r="G66" s="419"/>
      <c r="I66" s="417" t="s">
        <v>49</v>
      </c>
      <c r="J66" s="419"/>
      <c r="L66" s="417"/>
      <c r="M66" s="417"/>
    </row>
    <row r="67" spans="1:13" ht="6" customHeight="1">
      <c r="F67" s="417"/>
      <c r="G67" s="417"/>
      <c r="I67" s="417"/>
      <c r="J67" s="417"/>
      <c r="L67" s="417"/>
      <c r="M67" s="417"/>
    </row>
    <row r="68" spans="1:13" ht="15" customHeight="1">
      <c r="A68" s="408" t="s">
        <v>402</v>
      </c>
      <c r="F68" s="417" t="s">
        <v>48</v>
      </c>
      <c r="G68" s="419"/>
      <c r="I68" s="417" t="s">
        <v>49</v>
      </c>
      <c r="J68" s="419"/>
      <c r="L68" s="417"/>
      <c r="M68" s="417"/>
    </row>
    <row r="69" spans="1:13" ht="6" customHeight="1">
      <c r="F69" s="417"/>
      <c r="G69" s="417"/>
      <c r="I69" s="417"/>
      <c r="J69" s="417"/>
      <c r="L69" s="417"/>
      <c r="M69" s="417"/>
    </row>
    <row r="70" spans="1:13" ht="15" customHeight="1">
      <c r="A70" s="408" t="s">
        <v>403</v>
      </c>
      <c r="F70" s="417" t="s">
        <v>48</v>
      </c>
      <c r="G70" s="419"/>
      <c r="I70" s="417" t="s">
        <v>49</v>
      </c>
      <c r="J70" s="419"/>
      <c r="L70" s="417"/>
      <c r="M70" s="417"/>
    </row>
    <row r="71" spans="1:13" ht="6" customHeight="1">
      <c r="F71" s="417"/>
      <c r="G71" s="417"/>
      <c r="I71" s="417"/>
      <c r="J71" s="417"/>
      <c r="L71" s="417"/>
      <c r="M71" s="417"/>
    </row>
    <row r="72" spans="1:13" ht="15" customHeight="1">
      <c r="A72" s="408" t="s">
        <v>404</v>
      </c>
      <c r="F72" s="417" t="s">
        <v>48</v>
      </c>
      <c r="G72" s="419"/>
      <c r="I72" s="417" t="s">
        <v>49</v>
      </c>
      <c r="J72" s="419"/>
      <c r="L72" s="417"/>
      <c r="M72" s="417"/>
    </row>
    <row r="73" spans="1:13" ht="6" customHeight="1">
      <c r="F73" s="417"/>
      <c r="G73" s="417"/>
      <c r="I73" s="417"/>
      <c r="J73" s="417"/>
      <c r="L73" s="417"/>
      <c r="M73" s="417"/>
    </row>
    <row r="74" spans="1:13" ht="15" customHeight="1">
      <c r="A74" s="408" t="s">
        <v>405</v>
      </c>
      <c r="F74" s="417" t="s">
        <v>51</v>
      </c>
      <c r="G74" s="419"/>
      <c r="I74" s="417">
        <v>1</v>
      </c>
      <c r="J74" s="419"/>
      <c r="L74" s="417">
        <v>2</v>
      </c>
      <c r="M74" s="419"/>
    </row>
    <row r="75" spans="1:13" ht="6" customHeight="1">
      <c r="F75" s="417"/>
      <c r="G75" s="417"/>
      <c r="I75" s="417"/>
      <c r="J75" s="417"/>
      <c r="L75" s="417"/>
      <c r="M75" s="417"/>
    </row>
    <row r="76" spans="1:13" ht="15" customHeight="1">
      <c r="A76" s="408" t="s">
        <v>406</v>
      </c>
      <c r="F76" s="417" t="s">
        <v>48</v>
      </c>
      <c r="G76" s="419"/>
      <c r="I76" s="417" t="s">
        <v>49</v>
      </c>
      <c r="J76" s="419"/>
      <c r="L76" s="417"/>
      <c r="M76" s="417"/>
    </row>
    <row r="77" spans="1:13" ht="6" customHeight="1">
      <c r="F77" s="417"/>
      <c r="G77" s="416"/>
      <c r="I77" s="417"/>
      <c r="J77" s="416"/>
      <c r="L77" s="417"/>
      <c r="M77" s="417"/>
    </row>
    <row r="78" spans="1:13" ht="15" customHeight="1">
      <c r="A78" s="425" t="s">
        <v>407</v>
      </c>
      <c r="F78" s="417" t="s">
        <v>45</v>
      </c>
      <c r="G78" s="419"/>
      <c r="I78" s="417" t="s">
        <v>46</v>
      </c>
      <c r="J78" s="419"/>
      <c r="L78" s="417" t="s">
        <v>47</v>
      </c>
      <c r="M78" s="419"/>
    </row>
    <row r="79" spans="1:13" ht="6" customHeight="1"/>
    <row r="80" spans="1:13" ht="15" customHeight="1">
      <c r="A80" s="408" t="s">
        <v>408</v>
      </c>
      <c r="F80" s="417" t="s">
        <v>45</v>
      </c>
      <c r="G80" s="419"/>
      <c r="I80" s="417" t="s">
        <v>46</v>
      </c>
      <c r="J80" s="419"/>
      <c r="L80" s="417" t="s">
        <v>47</v>
      </c>
      <c r="M80" s="419"/>
    </row>
    <row r="81" spans="1:13" ht="6" customHeight="1">
      <c r="F81" s="417"/>
      <c r="G81" s="416"/>
      <c r="I81" s="417"/>
      <c r="J81" s="416"/>
      <c r="L81" s="417"/>
      <c r="M81" s="416"/>
    </row>
    <row r="82" spans="1:13" ht="15" customHeight="1">
      <c r="A82" s="408" t="s">
        <v>409</v>
      </c>
      <c r="F82" s="417" t="s">
        <v>45</v>
      </c>
      <c r="G82" s="419"/>
      <c r="I82" s="417" t="s">
        <v>46</v>
      </c>
      <c r="J82" s="419"/>
      <c r="L82" s="417" t="s">
        <v>47</v>
      </c>
      <c r="M82" s="419"/>
    </row>
    <row r="83" spans="1:13" ht="15" customHeight="1"/>
    <row r="84" spans="1:13" ht="15" customHeight="1">
      <c r="A84" s="409" t="s">
        <v>52</v>
      </c>
    </row>
    <row r="85" spans="1:13" ht="15" customHeight="1">
      <c r="A85" s="408" t="s">
        <v>410</v>
      </c>
      <c r="F85" s="417" t="s">
        <v>45</v>
      </c>
      <c r="G85" s="419"/>
      <c r="I85" s="417" t="s">
        <v>46</v>
      </c>
      <c r="J85" s="419"/>
      <c r="L85" s="417" t="s">
        <v>47</v>
      </c>
      <c r="M85" s="419"/>
    </row>
    <row r="86" spans="1:13" ht="6" customHeight="1"/>
    <row r="87" spans="1:13" ht="15" customHeight="1">
      <c r="A87" s="408" t="s">
        <v>412</v>
      </c>
      <c r="B87" s="967" t="s">
        <v>413</v>
      </c>
      <c r="C87" s="967"/>
      <c r="D87" s="967"/>
      <c r="E87" s="967"/>
      <c r="F87" s="969"/>
      <c r="G87" s="969"/>
      <c r="H87" s="969"/>
      <c r="I87" s="969"/>
      <c r="J87" s="969"/>
      <c r="K87" s="969"/>
      <c r="L87" s="969"/>
      <c r="M87" s="969"/>
    </row>
    <row r="88" spans="1:13" ht="6" customHeight="1">
      <c r="A88" s="425"/>
    </row>
    <row r="89" spans="1:13" ht="15" customHeight="1">
      <c r="A89" s="425"/>
      <c r="B89" s="968" t="s">
        <v>414</v>
      </c>
      <c r="C89" s="968"/>
      <c r="D89" s="968"/>
      <c r="E89" s="968"/>
      <c r="F89" s="969"/>
      <c r="G89" s="969"/>
      <c r="H89" s="969"/>
      <c r="I89" s="969"/>
      <c r="J89" s="969"/>
      <c r="K89" s="969"/>
      <c r="L89" s="969"/>
      <c r="M89" s="969"/>
    </row>
    <row r="90" spans="1:13" ht="6" customHeight="1"/>
    <row r="91" spans="1:13" ht="15" customHeight="1">
      <c r="A91" s="408" t="s">
        <v>415</v>
      </c>
      <c r="F91" s="417" t="s">
        <v>45</v>
      </c>
      <c r="G91" s="419"/>
      <c r="I91" s="417" t="s">
        <v>46</v>
      </c>
      <c r="J91" s="419"/>
      <c r="L91" s="417" t="s">
        <v>47</v>
      </c>
      <c r="M91" s="419"/>
    </row>
    <row r="92" spans="1:13" ht="15" customHeight="1"/>
    <row r="93" spans="1:13" ht="15" customHeight="1">
      <c r="A93" s="409" t="s">
        <v>53</v>
      </c>
    </row>
    <row r="94" spans="1:13" ht="15" customHeight="1">
      <c r="A94" s="408" t="s">
        <v>416</v>
      </c>
      <c r="F94" s="417" t="s">
        <v>45</v>
      </c>
      <c r="G94" s="419"/>
      <c r="I94" s="417" t="s">
        <v>46</v>
      </c>
      <c r="J94" s="419"/>
      <c r="L94" s="417" t="s">
        <v>47</v>
      </c>
      <c r="M94" s="419"/>
    </row>
    <row r="95" spans="1:13" ht="6" customHeight="1"/>
    <row r="96" spans="1:13" ht="15" customHeight="1">
      <c r="A96" s="408" t="s">
        <v>417</v>
      </c>
      <c r="F96" s="417" t="s">
        <v>48</v>
      </c>
      <c r="G96" s="419"/>
      <c r="I96" s="417" t="s">
        <v>49</v>
      </c>
      <c r="J96" s="419"/>
    </row>
    <row r="97" spans="1:13" ht="6" customHeight="1"/>
    <row r="98" spans="1:13" ht="15" customHeight="1">
      <c r="A98" s="408" t="s">
        <v>418</v>
      </c>
      <c r="F98" s="417" t="s">
        <v>48</v>
      </c>
      <c r="G98" s="419"/>
      <c r="I98" s="417" t="s">
        <v>49</v>
      </c>
      <c r="J98" s="419"/>
    </row>
    <row r="99" spans="1:13" ht="6" customHeight="1"/>
    <row r="100" spans="1:13" ht="10.5" customHeight="1"/>
    <row r="101" spans="1:13" ht="28.5" customHeight="1">
      <c r="A101" s="973" t="s">
        <v>317</v>
      </c>
      <c r="B101" s="973"/>
      <c r="C101" s="973"/>
      <c r="D101" s="973"/>
      <c r="E101" s="973"/>
      <c r="F101" s="973"/>
      <c r="G101" s="973"/>
      <c r="H101" s="973"/>
      <c r="I101" s="973"/>
      <c r="J101" s="973"/>
      <c r="K101" s="973"/>
      <c r="L101" s="973"/>
      <c r="M101" s="973"/>
    </row>
    <row r="102" spans="1:13" ht="6" customHeight="1"/>
    <row r="103" spans="1:13" ht="75" customHeight="1">
      <c r="A103" s="972"/>
      <c r="B103" s="972"/>
      <c r="C103" s="972"/>
      <c r="D103" s="972"/>
      <c r="E103" s="972"/>
      <c r="F103" s="972"/>
      <c r="G103" s="972"/>
      <c r="H103" s="972"/>
      <c r="I103" s="972"/>
      <c r="J103" s="972"/>
      <c r="K103" s="972"/>
      <c r="L103" s="972"/>
      <c r="M103" s="972"/>
    </row>
    <row r="104" spans="1:13" ht="9.75" customHeight="1"/>
    <row r="105" spans="1:13" ht="15" customHeight="1">
      <c r="A105" s="971" t="s">
        <v>318</v>
      </c>
      <c r="B105" s="971"/>
      <c r="C105" s="971"/>
      <c r="D105" s="971"/>
      <c r="E105" s="971"/>
      <c r="F105" s="971"/>
      <c r="G105" s="971"/>
      <c r="H105" s="971"/>
      <c r="I105" s="971"/>
      <c r="J105" s="971"/>
      <c r="K105" s="971"/>
      <c r="L105" s="971"/>
      <c r="M105" s="971"/>
    </row>
    <row r="106" spans="1:13" ht="6" customHeight="1"/>
    <row r="107" spans="1:13" ht="75" customHeight="1">
      <c r="A107" s="972"/>
      <c r="B107" s="972"/>
      <c r="C107" s="972"/>
      <c r="D107" s="972"/>
      <c r="E107" s="972"/>
      <c r="F107" s="972"/>
      <c r="G107" s="972"/>
      <c r="H107" s="972"/>
      <c r="I107" s="972"/>
      <c r="J107" s="972"/>
      <c r="K107" s="972"/>
      <c r="L107" s="972"/>
      <c r="M107" s="972"/>
    </row>
    <row r="108" spans="1:13" ht="10.5" customHeight="1"/>
    <row r="109" spans="1:13" ht="14.4">
      <c r="G109" s="410" t="s">
        <v>21</v>
      </c>
      <c r="J109" s="975">
        <f>'Données épreuves'!B11</f>
        <v>0</v>
      </c>
      <c r="K109" s="975"/>
      <c r="L109" s="975"/>
      <c r="M109" s="975"/>
    </row>
    <row r="110" spans="1:13" ht="14.4">
      <c r="A110" s="410"/>
    </row>
    <row r="111" spans="1:13" ht="14.4">
      <c r="G111" s="410" t="s">
        <v>19</v>
      </c>
      <c r="J111" s="974"/>
      <c r="K111" s="974"/>
      <c r="L111" s="974"/>
      <c r="M111" s="974"/>
    </row>
    <row r="112" spans="1:13">
      <c r="A112" s="426" t="s">
        <v>20</v>
      </c>
      <c r="B112" s="408" t="s">
        <v>387</v>
      </c>
      <c r="J112" s="974"/>
      <c r="K112" s="974"/>
      <c r="L112" s="974"/>
      <c r="M112" s="974"/>
    </row>
    <row r="113" spans="1:13">
      <c r="B113" s="408" t="s">
        <v>388</v>
      </c>
      <c r="J113" s="974"/>
      <c r="K113" s="974"/>
      <c r="L113" s="974"/>
      <c r="M113" s="974"/>
    </row>
    <row r="114" spans="1:13">
      <c r="B114" s="408" t="s">
        <v>389</v>
      </c>
    </row>
    <row r="115" spans="1:13">
      <c r="B115" s="408" t="s">
        <v>390</v>
      </c>
    </row>
    <row r="116" spans="1:13" ht="3.6" customHeight="1">
      <c r="A116" s="415"/>
    </row>
    <row r="117" spans="1:13" ht="16.2" customHeight="1">
      <c r="A117" s="970" t="s">
        <v>320</v>
      </c>
      <c r="B117" s="970"/>
      <c r="C117" s="970"/>
      <c r="D117" s="970"/>
      <c r="E117" s="970"/>
      <c r="F117" s="970"/>
      <c r="G117" s="970"/>
      <c r="H117" s="970"/>
      <c r="I117" s="970"/>
      <c r="J117" s="970"/>
      <c r="K117" s="970"/>
      <c r="L117" s="970"/>
      <c r="M117" s="970"/>
    </row>
    <row r="118" spans="1:13">
      <c r="A118" s="415"/>
    </row>
  </sheetData>
  <sheetProtection password="EFB0" sheet="1" objects="1" scenarios="1" selectLockedCells="1"/>
  <mergeCells count="70">
    <mergeCell ref="A117:M117"/>
    <mergeCell ref="B38:E38"/>
    <mergeCell ref="F38:K38"/>
    <mergeCell ref="L38:M38"/>
    <mergeCell ref="A43:M43"/>
    <mergeCell ref="A105:M105"/>
    <mergeCell ref="A107:M107"/>
    <mergeCell ref="A101:M101"/>
    <mergeCell ref="F39:K39"/>
    <mergeCell ref="A103:M103"/>
    <mergeCell ref="L40:M40"/>
    <mergeCell ref="B39:E39"/>
    <mergeCell ref="L39:M39"/>
    <mergeCell ref="F89:M89"/>
    <mergeCell ref="J111:M113"/>
    <mergeCell ref="J109:M109"/>
    <mergeCell ref="B40:E40"/>
    <mergeCell ref="F40:K40"/>
    <mergeCell ref="B87:E87"/>
    <mergeCell ref="B89:E89"/>
    <mergeCell ref="F87:M87"/>
    <mergeCell ref="G6:M6"/>
    <mergeCell ref="B18:C18"/>
    <mergeCell ref="E18:F18"/>
    <mergeCell ref="A1:M1"/>
    <mergeCell ref="A2:M2"/>
    <mergeCell ref="A3:M3"/>
    <mergeCell ref="A4:M4"/>
    <mergeCell ref="A5:M5"/>
    <mergeCell ref="A16:C16"/>
    <mergeCell ref="A8:C8"/>
    <mergeCell ref="D8:M8"/>
    <mergeCell ref="D16:M16"/>
    <mergeCell ref="I18:K18"/>
    <mergeCell ref="A14:C14"/>
    <mergeCell ref="D14:M14"/>
    <mergeCell ref="A10:C10"/>
    <mergeCell ref="G10:L10"/>
    <mergeCell ref="D10:F10"/>
    <mergeCell ref="D12:M12"/>
    <mergeCell ref="A12:C12"/>
    <mergeCell ref="F34:K34"/>
    <mergeCell ref="L34:M34"/>
    <mergeCell ref="F32:K32"/>
    <mergeCell ref="L32:M32"/>
    <mergeCell ref="B32:E32"/>
    <mergeCell ref="B33:E33"/>
    <mergeCell ref="F33:K33"/>
    <mergeCell ref="L33:M33"/>
    <mergeCell ref="B31:E31"/>
    <mergeCell ref="A22:E22"/>
    <mergeCell ref="A26:E26"/>
    <mergeCell ref="F30:K30"/>
    <mergeCell ref="L35:M35"/>
    <mergeCell ref="B34:E34"/>
    <mergeCell ref="B37:E37"/>
    <mergeCell ref="F37:K37"/>
    <mergeCell ref="F36:K36"/>
    <mergeCell ref="L36:M36"/>
    <mergeCell ref="B35:E35"/>
    <mergeCell ref="F35:K35"/>
    <mergeCell ref="L37:M37"/>
    <mergeCell ref="B36:E36"/>
    <mergeCell ref="G20:I20"/>
    <mergeCell ref="A20:C20"/>
    <mergeCell ref="A24:E24"/>
    <mergeCell ref="F31:K31"/>
    <mergeCell ref="L31:M31"/>
    <mergeCell ref="B30:E30"/>
    <mergeCell ref="L30:M30"/>
  </mergeCells>
  <phoneticPr fontId="0" type="noConversion"/>
  <printOptions horizontalCentered="1"/>
  <pageMargins left="0.31496062992125984" right="0.31496062992125984" top="0.47244094488188981" bottom="0.47244094488188981" header="0.27559055118110237" footer="0.23622047244094491"/>
  <pageSetup paperSize="9" orientation="portrait" r:id="rId1"/>
  <headerFooter scaleWithDoc="0">
    <oddFooter>&amp;L&amp;"Arial,Italique"&amp;8Rapport du président de jury&amp;R&amp;"Arial,Italique"&amp;9Page : &amp;"Arial,Gras italique"&amp;P&amp;"Arial,Italique" / &amp;"Arial,Gras italique"&amp;N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3">
    <tabColor theme="8" tint="0.59999389629810485"/>
  </sheetPr>
  <dimension ref="A1:R68"/>
  <sheetViews>
    <sheetView zoomScale="80" zoomScaleNormal="80" workbookViewId="0">
      <selection activeCell="A2" sqref="A2"/>
    </sheetView>
  </sheetViews>
  <sheetFormatPr baseColWidth="10" defaultRowHeight="13.2"/>
  <cols>
    <col min="1" max="1" width="11.44140625" style="655"/>
    <col min="2" max="2" width="12" style="655" customWidth="1"/>
    <col min="3" max="3" width="11.44140625" style="657"/>
    <col min="4" max="4" width="11.44140625" style="658"/>
    <col min="5" max="5" width="11.44140625" style="659"/>
    <col min="6" max="6" width="11.44140625" style="661"/>
    <col min="7" max="7" width="23.6640625" style="661" customWidth="1"/>
    <col min="8" max="8" width="21.88671875" style="661" customWidth="1"/>
    <col min="9" max="9" width="11.44140625" style="663"/>
    <col min="10" max="10" width="29.33203125" style="655" customWidth="1"/>
    <col min="11" max="11" width="24.5546875" style="661" customWidth="1"/>
    <col min="12" max="12" width="21.33203125" style="661" customWidth="1"/>
    <col min="13" max="13" width="16.6640625" style="663" customWidth="1"/>
    <col min="14" max="14" width="11.44140625" style="661"/>
    <col min="15" max="15" width="21.44140625" style="655" customWidth="1"/>
    <col min="16" max="16" width="28.6640625" style="661" customWidth="1"/>
    <col min="17" max="17" width="11.44140625" style="663"/>
    <col min="18" max="18" width="15" style="664" customWidth="1"/>
    <col min="19" max="257" width="11.44140625" style="655"/>
    <col min="258" max="258" width="12" style="655" customWidth="1"/>
    <col min="259" max="262" width="11.44140625" style="655"/>
    <col min="263" max="263" width="23.6640625" style="655" customWidth="1"/>
    <col min="264" max="264" width="21.88671875" style="655" customWidth="1"/>
    <col min="265" max="265" width="11.44140625" style="655"/>
    <col min="266" max="266" width="29.33203125" style="655" customWidth="1"/>
    <col min="267" max="267" width="24.5546875" style="655" customWidth="1"/>
    <col min="268" max="268" width="21.33203125" style="655" customWidth="1"/>
    <col min="269" max="269" width="16.6640625" style="655" customWidth="1"/>
    <col min="270" max="270" width="11.44140625" style="655"/>
    <col min="271" max="271" width="21.44140625" style="655" customWidth="1"/>
    <col min="272" max="272" width="28.6640625" style="655" customWidth="1"/>
    <col min="273" max="273" width="11.44140625" style="655"/>
    <col min="274" max="274" width="15" style="655" customWidth="1"/>
    <col min="275" max="513" width="11.44140625" style="655"/>
    <col min="514" max="514" width="12" style="655" customWidth="1"/>
    <col min="515" max="518" width="11.44140625" style="655"/>
    <col min="519" max="519" width="23.6640625" style="655" customWidth="1"/>
    <col min="520" max="520" width="21.88671875" style="655" customWidth="1"/>
    <col min="521" max="521" width="11.44140625" style="655"/>
    <col min="522" max="522" width="29.33203125" style="655" customWidth="1"/>
    <col min="523" max="523" width="24.5546875" style="655" customWidth="1"/>
    <col min="524" max="524" width="21.33203125" style="655" customWidth="1"/>
    <col min="525" max="525" width="16.6640625" style="655" customWidth="1"/>
    <col min="526" max="526" width="11.44140625" style="655"/>
    <col min="527" max="527" width="21.44140625" style="655" customWidth="1"/>
    <col min="528" max="528" width="28.6640625" style="655" customWidth="1"/>
    <col min="529" max="529" width="11.44140625" style="655"/>
    <col min="530" max="530" width="15" style="655" customWidth="1"/>
    <col min="531" max="769" width="11.44140625" style="655"/>
    <col min="770" max="770" width="12" style="655" customWidth="1"/>
    <col min="771" max="774" width="11.44140625" style="655"/>
    <col min="775" max="775" width="23.6640625" style="655" customWidth="1"/>
    <col min="776" max="776" width="21.88671875" style="655" customWidth="1"/>
    <col min="777" max="777" width="11.44140625" style="655"/>
    <col min="778" max="778" width="29.33203125" style="655" customWidth="1"/>
    <col min="779" max="779" width="24.5546875" style="655" customWidth="1"/>
    <col min="780" max="780" width="21.33203125" style="655" customWidth="1"/>
    <col min="781" max="781" width="16.6640625" style="655" customWidth="1"/>
    <col min="782" max="782" width="11.44140625" style="655"/>
    <col min="783" max="783" width="21.44140625" style="655" customWidth="1"/>
    <col min="784" max="784" width="28.6640625" style="655" customWidth="1"/>
    <col min="785" max="785" width="11.44140625" style="655"/>
    <col min="786" max="786" width="15" style="655" customWidth="1"/>
    <col min="787" max="1025" width="11.44140625" style="655"/>
    <col min="1026" max="1026" width="12" style="655" customWidth="1"/>
    <col min="1027" max="1030" width="11.44140625" style="655"/>
    <col min="1031" max="1031" width="23.6640625" style="655" customWidth="1"/>
    <col min="1032" max="1032" width="21.88671875" style="655" customWidth="1"/>
    <col min="1033" max="1033" width="11.44140625" style="655"/>
    <col min="1034" max="1034" width="29.33203125" style="655" customWidth="1"/>
    <col min="1035" max="1035" width="24.5546875" style="655" customWidth="1"/>
    <col min="1036" max="1036" width="21.33203125" style="655" customWidth="1"/>
    <col min="1037" max="1037" width="16.6640625" style="655" customWidth="1"/>
    <col min="1038" max="1038" width="11.44140625" style="655"/>
    <col min="1039" max="1039" width="21.44140625" style="655" customWidth="1"/>
    <col min="1040" max="1040" width="28.6640625" style="655" customWidth="1"/>
    <col min="1041" max="1041" width="11.44140625" style="655"/>
    <col min="1042" max="1042" width="15" style="655" customWidth="1"/>
    <col min="1043" max="1281" width="11.44140625" style="655"/>
    <col min="1282" max="1282" width="12" style="655" customWidth="1"/>
    <col min="1283" max="1286" width="11.44140625" style="655"/>
    <col min="1287" max="1287" width="23.6640625" style="655" customWidth="1"/>
    <col min="1288" max="1288" width="21.88671875" style="655" customWidth="1"/>
    <col min="1289" max="1289" width="11.44140625" style="655"/>
    <col min="1290" max="1290" width="29.33203125" style="655" customWidth="1"/>
    <col min="1291" max="1291" width="24.5546875" style="655" customWidth="1"/>
    <col min="1292" max="1292" width="21.33203125" style="655" customWidth="1"/>
    <col min="1293" max="1293" width="16.6640625" style="655" customWidth="1"/>
    <col min="1294" max="1294" width="11.44140625" style="655"/>
    <col min="1295" max="1295" width="21.44140625" style="655" customWidth="1"/>
    <col min="1296" max="1296" width="28.6640625" style="655" customWidth="1"/>
    <col min="1297" max="1297" width="11.44140625" style="655"/>
    <col min="1298" max="1298" width="15" style="655" customWidth="1"/>
    <col min="1299" max="1537" width="11.44140625" style="655"/>
    <col min="1538" max="1538" width="12" style="655" customWidth="1"/>
    <col min="1539" max="1542" width="11.44140625" style="655"/>
    <col min="1543" max="1543" width="23.6640625" style="655" customWidth="1"/>
    <col min="1544" max="1544" width="21.88671875" style="655" customWidth="1"/>
    <col min="1545" max="1545" width="11.44140625" style="655"/>
    <col min="1546" max="1546" width="29.33203125" style="655" customWidth="1"/>
    <col min="1547" max="1547" width="24.5546875" style="655" customWidth="1"/>
    <col min="1548" max="1548" width="21.33203125" style="655" customWidth="1"/>
    <col min="1549" max="1549" width="16.6640625" style="655" customWidth="1"/>
    <col min="1550" max="1550" width="11.44140625" style="655"/>
    <col min="1551" max="1551" width="21.44140625" style="655" customWidth="1"/>
    <col min="1552" max="1552" width="28.6640625" style="655" customWidth="1"/>
    <col min="1553" max="1553" width="11.44140625" style="655"/>
    <col min="1554" max="1554" width="15" style="655" customWidth="1"/>
    <col min="1555" max="1793" width="11.44140625" style="655"/>
    <col min="1794" max="1794" width="12" style="655" customWidth="1"/>
    <col min="1795" max="1798" width="11.44140625" style="655"/>
    <col min="1799" max="1799" width="23.6640625" style="655" customWidth="1"/>
    <col min="1800" max="1800" width="21.88671875" style="655" customWidth="1"/>
    <col min="1801" max="1801" width="11.44140625" style="655"/>
    <col min="1802" max="1802" width="29.33203125" style="655" customWidth="1"/>
    <col min="1803" max="1803" width="24.5546875" style="655" customWidth="1"/>
    <col min="1804" max="1804" width="21.33203125" style="655" customWidth="1"/>
    <col min="1805" max="1805" width="16.6640625" style="655" customWidth="1"/>
    <col min="1806" max="1806" width="11.44140625" style="655"/>
    <col min="1807" max="1807" width="21.44140625" style="655" customWidth="1"/>
    <col min="1808" max="1808" width="28.6640625" style="655" customWidth="1"/>
    <col min="1809" max="1809" width="11.44140625" style="655"/>
    <col min="1810" max="1810" width="15" style="655" customWidth="1"/>
    <col min="1811" max="2049" width="11.44140625" style="655"/>
    <col min="2050" max="2050" width="12" style="655" customWidth="1"/>
    <col min="2051" max="2054" width="11.44140625" style="655"/>
    <col min="2055" max="2055" width="23.6640625" style="655" customWidth="1"/>
    <col min="2056" max="2056" width="21.88671875" style="655" customWidth="1"/>
    <col min="2057" max="2057" width="11.44140625" style="655"/>
    <col min="2058" max="2058" width="29.33203125" style="655" customWidth="1"/>
    <col min="2059" max="2059" width="24.5546875" style="655" customWidth="1"/>
    <col min="2060" max="2060" width="21.33203125" style="655" customWidth="1"/>
    <col min="2061" max="2061" width="16.6640625" style="655" customWidth="1"/>
    <col min="2062" max="2062" width="11.44140625" style="655"/>
    <col min="2063" max="2063" width="21.44140625" style="655" customWidth="1"/>
    <col min="2064" max="2064" width="28.6640625" style="655" customWidth="1"/>
    <col min="2065" max="2065" width="11.44140625" style="655"/>
    <col min="2066" max="2066" width="15" style="655" customWidth="1"/>
    <col min="2067" max="2305" width="11.44140625" style="655"/>
    <col min="2306" max="2306" width="12" style="655" customWidth="1"/>
    <col min="2307" max="2310" width="11.44140625" style="655"/>
    <col min="2311" max="2311" width="23.6640625" style="655" customWidth="1"/>
    <col min="2312" max="2312" width="21.88671875" style="655" customWidth="1"/>
    <col min="2313" max="2313" width="11.44140625" style="655"/>
    <col min="2314" max="2314" width="29.33203125" style="655" customWidth="1"/>
    <col min="2315" max="2315" width="24.5546875" style="655" customWidth="1"/>
    <col min="2316" max="2316" width="21.33203125" style="655" customWidth="1"/>
    <col min="2317" max="2317" width="16.6640625" style="655" customWidth="1"/>
    <col min="2318" max="2318" width="11.44140625" style="655"/>
    <col min="2319" max="2319" width="21.44140625" style="655" customWidth="1"/>
    <col min="2320" max="2320" width="28.6640625" style="655" customWidth="1"/>
    <col min="2321" max="2321" width="11.44140625" style="655"/>
    <col min="2322" max="2322" width="15" style="655" customWidth="1"/>
    <col min="2323" max="2561" width="11.44140625" style="655"/>
    <col min="2562" max="2562" width="12" style="655" customWidth="1"/>
    <col min="2563" max="2566" width="11.44140625" style="655"/>
    <col min="2567" max="2567" width="23.6640625" style="655" customWidth="1"/>
    <col min="2568" max="2568" width="21.88671875" style="655" customWidth="1"/>
    <col min="2569" max="2569" width="11.44140625" style="655"/>
    <col min="2570" max="2570" width="29.33203125" style="655" customWidth="1"/>
    <col min="2571" max="2571" width="24.5546875" style="655" customWidth="1"/>
    <col min="2572" max="2572" width="21.33203125" style="655" customWidth="1"/>
    <col min="2573" max="2573" width="16.6640625" style="655" customWidth="1"/>
    <col min="2574" max="2574" width="11.44140625" style="655"/>
    <col min="2575" max="2575" width="21.44140625" style="655" customWidth="1"/>
    <col min="2576" max="2576" width="28.6640625" style="655" customWidth="1"/>
    <col min="2577" max="2577" width="11.44140625" style="655"/>
    <col min="2578" max="2578" width="15" style="655" customWidth="1"/>
    <col min="2579" max="2817" width="11.44140625" style="655"/>
    <col min="2818" max="2818" width="12" style="655" customWidth="1"/>
    <col min="2819" max="2822" width="11.44140625" style="655"/>
    <col min="2823" max="2823" width="23.6640625" style="655" customWidth="1"/>
    <col min="2824" max="2824" width="21.88671875" style="655" customWidth="1"/>
    <col min="2825" max="2825" width="11.44140625" style="655"/>
    <col min="2826" max="2826" width="29.33203125" style="655" customWidth="1"/>
    <col min="2827" max="2827" width="24.5546875" style="655" customWidth="1"/>
    <col min="2828" max="2828" width="21.33203125" style="655" customWidth="1"/>
    <col min="2829" max="2829" width="16.6640625" style="655" customWidth="1"/>
    <col min="2830" max="2830" width="11.44140625" style="655"/>
    <col min="2831" max="2831" width="21.44140625" style="655" customWidth="1"/>
    <col min="2832" max="2832" width="28.6640625" style="655" customWidth="1"/>
    <col min="2833" max="2833" width="11.44140625" style="655"/>
    <col min="2834" max="2834" width="15" style="655" customWidth="1"/>
    <col min="2835" max="3073" width="11.44140625" style="655"/>
    <col min="3074" max="3074" width="12" style="655" customWidth="1"/>
    <col min="3075" max="3078" width="11.44140625" style="655"/>
    <col min="3079" max="3079" width="23.6640625" style="655" customWidth="1"/>
    <col min="3080" max="3080" width="21.88671875" style="655" customWidth="1"/>
    <col min="3081" max="3081" width="11.44140625" style="655"/>
    <col min="3082" max="3082" width="29.33203125" style="655" customWidth="1"/>
    <col min="3083" max="3083" width="24.5546875" style="655" customWidth="1"/>
    <col min="3084" max="3084" width="21.33203125" style="655" customWidth="1"/>
    <col min="3085" max="3085" width="16.6640625" style="655" customWidth="1"/>
    <col min="3086" max="3086" width="11.44140625" style="655"/>
    <col min="3087" max="3087" width="21.44140625" style="655" customWidth="1"/>
    <col min="3088" max="3088" width="28.6640625" style="655" customWidth="1"/>
    <col min="3089" max="3089" width="11.44140625" style="655"/>
    <col min="3090" max="3090" width="15" style="655" customWidth="1"/>
    <col min="3091" max="3329" width="11.44140625" style="655"/>
    <col min="3330" max="3330" width="12" style="655" customWidth="1"/>
    <col min="3331" max="3334" width="11.44140625" style="655"/>
    <col min="3335" max="3335" width="23.6640625" style="655" customWidth="1"/>
    <col min="3336" max="3336" width="21.88671875" style="655" customWidth="1"/>
    <col min="3337" max="3337" width="11.44140625" style="655"/>
    <col min="3338" max="3338" width="29.33203125" style="655" customWidth="1"/>
    <col min="3339" max="3339" width="24.5546875" style="655" customWidth="1"/>
    <col min="3340" max="3340" width="21.33203125" style="655" customWidth="1"/>
    <col min="3341" max="3341" width="16.6640625" style="655" customWidth="1"/>
    <col min="3342" max="3342" width="11.44140625" style="655"/>
    <col min="3343" max="3343" width="21.44140625" style="655" customWidth="1"/>
    <col min="3344" max="3344" width="28.6640625" style="655" customWidth="1"/>
    <col min="3345" max="3345" width="11.44140625" style="655"/>
    <col min="3346" max="3346" width="15" style="655" customWidth="1"/>
    <col min="3347" max="3585" width="11.44140625" style="655"/>
    <col min="3586" max="3586" width="12" style="655" customWidth="1"/>
    <col min="3587" max="3590" width="11.44140625" style="655"/>
    <col min="3591" max="3591" width="23.6640625" style="655" customWidth="1"/>
    <col min="3592" max="3592" width="21.88671875" style="655" customWidth="1"/>
    <col min="3593" max="3593" width="11.44140625" style="655"/>
    <col min="3594" max="3594" width="29.33203125" style="655" customWidth="1"/>
    <col min="3595" max="3595" width="24.5546875" style="655" customWidth="1"/>
    <col min="3596" max="3596" width="21.33203125" style="655" customWidth="1"/>
    <col min="3597" max="3597" width="16.6640625" style="655" customWidth="1"/>
    <col min="3598" max="3598" width="11.44140625" style="655"/>
    <col min="3599" max="3599" width="21.44140625" style="655" customWidth="1"/>
    <col min="3600" max="3600" width="28.6640625" style="655" customWidth="1"/>
    <col min="3601" max="3601" width="11.44140625" style="655"/>
    <col min="3602" max="3602" width="15" style="655" customWidth="1"/>
    <col min="3603" max="3841" width="11.44140625" style="655"/>
    <col min="3842" max="3842" width="12" style="655" customWidth="1"/>
    <col min="3843" max="3846" width="11.44140625" style="655"/>
    <col min="3847" max="3847" width="23.6640625" style="655" customWidth="1"/>
    <col min="3848" max="3848" width="21.88671875" style="655" customWidth="1"/>
    <col min="3849" max="3849" width="11.44140625" style="655"/>
    <col min="3850" max="3850" width="29.33203125" style="655" customWidth="1"/>
    <col min="3851" max="3851" width="24.5546875" style="655" customWidth="1"/>
    <col min="3852" max="3852" width="21.33203125" style="655" customWidth="1"/>
    <col min="3853" max="3853" width="16.6640625" style="655" customWidth="1"/>
    <col min="3854" max="3854" width="11.44140625" style="655"/>
    <col min="3855" max="3855" width="21.44140625" style="655" customWidth="1"/>
    <col min="3856" max="3856" width="28.6640625" style="655" customWidth="1"/>
    <col min="3857" max="3857" width="11.44140625" style="655"/>
    <col min="3858" max="3858" width="15" style="655" customWidth="1"/>
    <col min="3859" max="4097" width="11.44140625" style="655"/>
    <col min="4098" max="4098" width="12" style="655" customWidth="1"/>
    <col min="4099" max="4102" width="11.44140625" style="655"/>
    <col min="4103" max="4103" width="23.6640625" style="655" customWidth="1"/>
    <col min="4104" max="4104" width="21.88671875" style="655" customWidth="1"/>
    <col min="4105" max="4105" width="11.44140625" style="655"/>
    <col min="4106" max="4106" width="29.33203125" style="655" customWidth="1"/>
    <col min="4107" max="4107" width="24.5546875" style="655" customWidth="1"/>
    <col min="4108" max="4108" width="21.33203125" style="655" customWidth="1"/>
    <col min="4109" max="4109" width="16.6640625" style="655" customWidth="1"/>
    <col min="4110" max="4110" width="11.44140625" style="655"/>
    <col min="4111" max="4111" width="21.44140625" style="655" customWidth="1"/>
    <col min="4112" max="4112" width="28.6640625" style="655" customWidth="1"/>
    <col min="4113" max="4113" width="11.44140625" style="655"/>
    <col min="4114" max="4114" width="15" style="655" customWidth="1"/>
    <col min="4115" max="4353" width="11.44140625" style="655"/>
    <col min="4354" max="4354" width="12" style="655" customWidth="1"/>
    <col min="4355" max="4358" width="11.44140625" style="655"/>
    <col min="4359" max="4359" width="23.6640625" style="655" customWidth="1"/>
    <col min="4360" max="4360" width="21.88671875" style="655" customWidth="1"/>
    <col min="4361" max="4361" width="11.44140625" style="655"/>
    <col min="4362" max="4362" width="29.33203125" style="655" customWidth="1"/>
    <col min="4363" max="4363" width="24.5546875" style="655" customWidth="1"/>
    <col min="4364" max="4364" width="21.33203125" style="655" customWidth="1"/>
    <col min="4365" max="4365" width="16.6640625" style="655" customWidth="1"/>
    <col min="4366" max="4366" width="11.44140625" style="655"/>
    <col min="4367" max="4367" width="21.44140625" style="655" customWidth="1"/>
    <col min="4368" max="4368" width="28.6640625" style="655" customWidth="1"/>
    <col min="4369" max="4369" width="11.44140625" style="655"/>
    <col min="4370" max="4370" width="15" style="655" customWidth="1"/>
    <col min="4371" max="4609" width="11.44140625" style="655"/>
    <col min="4610" max="4610" width="12" style="655" customWidth="1"/>
    <col min="4611" max="4614" width="11.44140625" style="655"/>
    <col min="4615" max="4615" width="23.6640625" style="655" customWidth="1"/>
    <col min="4616" max="4616" width="21.88671875" style="655" customWidth="1"/>
    <col min="4617" max="4617" width="11.44140625" style="655"/>
    <col min="4618" max="4618" width="29.33203125" style="655" customWidth="1"/>
    <col min="4619" max="4619" width="24.5546875" style="655" customWidth="1"/>
    <col min="4620" max="4620" width="21.33203125" style="655" customWidth="1"/>
    <col min="4621" max="4621" width="16.6640625" style="655" customWidth="1"/>
    <col min="4622" max="4622" width="11.44140625" style="655"/>
    <col min="4623" max="4623" width="21.44140625" style="655" customWidth="1"/>
    <col min="4624" max="4624" width="28.6640625" style="655" customWidth="1"/>
    <col min="4625" max="4625" width="11.44140625" style="655"/>
    <col min="4626" max="4626" width="15" style="655" customWidth="1"/>
    <col min="4627" max="4865" width="11.44140625" style="655"/>
    <col min="4866" max="4866" width="12" style="655" customWidth="1"/>
    <col min="4867" max="4870" width="11.44140625" style="655"/>
    <col min="4871" max="4871" width="23.6640625" style="655" customWidth="1"/>
    <col min="4872" max="4872" width="21.88671875" style="655" customWidth="1"/>
    <col min="4873" max="4873" width="11.44140625" style="655"/>
    <col min="4874" max="4874" width="29.33203125" style="655" customWidth="1"/>
    <col min="4875" max="4875" width="24.5546875" style="655" customWidth="1"/>
    <col min="4876" max="4876" width="21.33203125" style="655" customWidth="1"/>
    <col min="4877" max="4877" width="16.6640625" style="655" customWidth="1"/>
    <col min="4878" max="4878" width="11.44140625" style="655"/>
    <col min="4879" max="4879" width="21.44140625" style="655" customWidth="1"/>
    <col min="4880" max="4880" width="28.6640625" style="655" customWidth="1"/>
    <col min="4881" max="4881" width="11.44140625" style="655"/>
    <col min="4882" max="4882" width="15" style="655" customWidth="1"/>
    <col min="4883" max="5121" width="11.44140625" style="655"/>
    <col min="5122" max="5122" width="12" style="655" customWidth="1"/>
    <col min="5123" max="5126" width="11.44140625" style="655"/>
    <col min="5127" max="5127" width="23.6640625" style="655" customWidth="1"/>
    <col min="5128" max="5128" width="21.88671875" style="655" customWidth="1"/>
    <col min="5129" max="5129" width="11.44140625" style="655"/>
    <col min="5130" max="5130" width="29.33203125" style="655" customWidth="1"/>
    <col min="5131" max="5131" width="24.5546875" style="655" customWidth="1"/>
    <col min="5132" max="5132" width="21.33203125" style="655" customWidth="1"/>
    <col min="5133" max="5133" width="16.6640625" style="655" customWidth="1"/>
    <col min="5134" max="5134" width="11.44140625" style="655"/>
    <col min="5135" max="5135" width="21.44140625" style="655" customWidth="1"/>
    <col min="5136" max="5136" width="28.6640625" style="655" customWidth="1"/>
    <col min="5137" max="5137" width="11.44140625" style="655"/>
    <col min="5138" max="5138" width="15" style="655" customWidth="1"/>
    <col min="5139" max="5377" width="11.44140625" style="655"/>
    <col min="5378" max="5378" width="12" style="655" customWidth="1"/>
    <col min="5379" max="5382" width="11.44140625" style="655"/>
    <col min="5383" max="5383" width="23.6640625" style="655" customWidth="1"/>
    <col min="5384" max="5384" width="21.88671875" style="655" customWidth="1"/>
    <col min="5385" max="5385" width="11.44140625" style="655"/>
    <col min="5386" max="5386" width="29.33203125" style="655" customWidth="1"/>
    <col min="5387" max="5387" width="24.5546875" style="655" customWidth="1"/>
    <col min="5388" max="5388" width="21.33203125" style="655" customWidth="1"/>
    <col min="5389" max="5389" width="16.6640625" style="655" customWidth="1"/>
    <col min="5390" max="5390" width="11.44140625" style="655"/>
    <col min="5391" max="5391" width="21.44140625" style="655" customWidth="1"/>
    <col min="5392" max="5392" width="28.6640625" style="655" customWidth="1"/>
    <col min="5393" max="5393" width="11.44140625" style="655"/>
    <col min="5394" max="5394" width="15" style="655" customWidth="1"/>
    <col min="5395" max="5633" width="11.44140625" style="655"/>
    <col min="5634" max="5634" width="12" style="655" customWidth="1"/>
    <col min="5635" max="5638" width="11.44140625" style="655"/>
    <col min="5639" max="5639" width="23.6640625" style="655" customWidth="1"/>
    <col min="5640" max="5640" width="21.88671875" style="655" customWidth="1"/>
    <col min="5641" max="5641" width="11.44140625" style="655"/>
    <col min="5642" max="5642" width="29.33203125" style="655" customWidth="1"/>
    <col min="5643" max="5643" width="24.5546875" style="655" customWidth="1"/>
    <col min="5644" max="5644" width="21.33203125" style="655" customWidth="1"/>
    <col min="5645" max="5645" width="16.6640625" style="655" customWidth="1"/>
    <col min="5646" max="5646" width="11.44140625" style="655"/>
    <col min="5647" max="5647" width="21.44140625" style="655" customWidth="1"/>
    <col min="5648" max="5648" width="28.6640625" style="655" customWidth="1"/>
    <col min="5649" max="5649" width="11.44140625" style="655"/>
    <col min="5650" max="5650" width="15" style="655" customWidth="1"/>
    <col min="5651" max="5889" width="11.44140625" style="655"/>
    <col min="5890" max="5890" width="12" style="655" customWidth="1"/>
    <col min="5891" max="5894" width="11.44140625" style="655"/>
    <col min="5895" max="5895" width="23.6640625" style="655" customWidth="1"/>
    <col min="5896" max="5896" width="21.88671875" style="655" customWidth="1"/>
    <col min="5897" max="5897" width="11.44140625" style="655"/>
    <col min="5898" max="5898" width="29.33203125" style="655" customWidth="1"/>
    <col min="5899" max="5899" width="24.5546875" style="655" customWidth="1"/>
    <col min="5900" max="5900" width="21.33203125" style="655" customWidth="1"/>
    <col min="5901" max="5901" width="16.6640625" style="655" customWidth="1"/>
    <col min="5902" max="5902" width="11.44140625" style="655"/>
    <col min="5903" max="5903" width="21.44140625" style="655" customWidth="1"/>
    <col min="5904" max="5904" width="28.6640625" style="655" customWidth="1"/>
    <col min="5905" max="5905" width="11.44140625" style="655"/>
    <col min="5906" max="5906" width="15" style="655" customWidth="1"/>
    <col min="5907" max="6145" width="11.44140625" style="655"/>
    <col min="6146" max="6146" width="12" style="655" customWidth="1"/>
    <col min="6147" max="6150" width="11.44140625" style="655"/>
    <col min="6151" max="6151" width="23.6640625" style="655" customWidth="1"/>
    <col min="6152" max="6152" width="21.88671875" style="655" customWidth="1"/>
    <col min="6153" max="6153" width="11.44140625" style="655"/>
    <col min="6154" max="6154" width="29.33203125" style="655" customWidth="1"/>
    <col min="6155" max="6155" width="24.5546875" style="655" customWidth="1"/>
    <col min="6156" max="6156" width="21.33203125" style="655" customWidth="1"/>
    <col min="6157" max="6157" width="16.6640625" style="655" customWidth="1"/>
    <col min="6158" max="6158" width="11.44140625" style="655"/>
    <col min="6159" max="6159" width="21.44140625" style="655" customWidth="1"/>
    <col min="6160" max="6160" width="28.6640625" style="655" customWidth="1"/>
    <col min="6161" max="6161" width="11.44140625" style="655"/>
    <col min="6162" max="6162" width="15" style="655" customWidth="1"/>
    <col min="6163" max="6401" width="11.44140625" style="655"/>
    <col min="6402" max="6402" width="12" style="655" customWidth="1"/>
    <col min="6403" max="6406" width="11.44140625" style="655"/>
    <col min="6407" max="6407" width="23.6640625" style="655" customWidth="1"/>
    <col min="6408" max="6408" width="21.88671875" style="655" customWidth="1"/>
    <col min="6409" max="6409" width="11.44140625" style="655"/>
    <col min="6410" max="6410" width="29.33203125" style="655" customWidth="1"/>
    <col min="6411" max="6411" width="24.5546875" style="655" customWidth="1"/>
    <col min="6412" max="6412" width="21.33203125" style="655" customWidth="1"/>
    <col min="6413" max="6413" width="16.6640625" style="655" customWidth="1"/>
    <col min="6414" max="6414" width="11.44140625" style="655"/>
    <col min="6415" max="6415" width="21.44140625" style="655" customWidth="1"/>
    <col min="6416" max="6416" width="28.6640625" style="655" customWidth="1"/>
    <col min="6417" max="6417" width="11.44140625" style="655"/>
    <col min="6418" max="6418" width="15" style="655" customWidth="1"/>
    <col min="6419" max="6657" width="11.44140625" style="655"/>
    <col min="6658" max="6658" width="12" style="655" customWidth="1"/>
    <col min="6659" max="6662" width="11.44140625" style="655"/>
    <col min="6663" max="6663" width="23.6640625" style="655" customWidth="1"/>
    <col min="6664" max="6664" width="21.88671875" style="655" customWidth="1"/>
    <col min="6665" max="6665" width="11.44140625" style="655"/>
    <col min="6666" max="6666" width="29.33203125" style="655" customWidth="1"/>
    <col min="6667" max="6667" width="24.5546875" style="655" customWidth="1"/>
    <col min="6668" max="6668" width="21.33203125" style="655" customWidth="1"/>
    <col min="6669" max="6669" width="16.6640625" style="655" customWidth="1"/>
    <col min="6670" max="6670" width="11.44140625" style="655"/>
    <col min="6671" max="6671" width="21.44140625" style="655" customWidth="1"/>
    <col min="6672" max="6672" width="28.6640625" style="655" customWidth="1"/>
    <col min="6673" max="6673" width="11.44140625" style="655"/>
    <col min="6674" max="6674" width="15" style="655" customWidth="1"/>
    <col min="6675" max="6913" width="11.44140625" style="655"/>
    <col min="6914" max="6914" width="12" style="655" customWidth="1"/>
    <col min="6915" max="6918" width="11.44140625" style="655"/>
    <col min="6919" max="6919" width="23.6640625" style="655" customWidth="1"/>
    <col min="6920" max="6920" width="21.88671875" style="655" customWidth="1"/>
    <col min="6921" max="6921" width="11.44140625" style="655"/>
    <col min="6922" max="6922" width="29.33203125" style="655" customWidth="1"/>
    <col min="6923" max="6923" width="24.5546875" style="655" customWidth="1"/>
    <col min="6924" max="6924" width="21.33203125" style="655" customWidth="1"/>
    <col min="6925" max="6925" width="16.6640625" style="655" customWidth="1"/>
    <col min="6926" max="6926" width="11.44140625" style="655"/>
    <col min="6927" max="6927" width="21.44140625" style="655" customWidth="1"/>
    <col min="6928" max="6928" width="28.6640625" style="655" customWidth="1"/>
    <col min="6929" max="6929" width="11.44140625" style="655"/>
    <col min="6930" max="6930" width="15" style="655" customWidth="1"/>
    <col min="6931" max="7169" width="11.44140625" style="655"/>
    <col min="7170" max="7170" width="12" style="655" customWidth="1"/>
    <col min="7171" max="7174" width="11.44140625" style="655"/>
    <col min="7175" max="7175" width="23.6640625" style="655" customWidth="1"/>
    <col min="7176" max="7176" width="21.88671875" style="655" customWidth="1"/>
    <col min="7177" max="7177" width="11.44140625" style="655"/>
    <col min="7178" max="7178" width="29.33203125" style="655" customWidth="1"/>
    <col min="7179" max="7179" width="24.5546875" style="655" customWidth="1"/>
    <col min="7180" max="7180" width="21.33203125" style="655" customWidth="1"/>
    <col min="7181" max="7181" width="16.6640625" style="655" customWidth="1"/>
    <col min="7182" max="7182" width="11.44140625" style="655"/>
    <col min="7183" max="7183" width="21.44140625" style="655" customWidth="1"/>
    <col min="7184" max="7184" width="28.6640625" style="655" customWidth="1"/>
    <col min="7185" max="7185" width="11.44140625" style="655"/>
    <col min="7186" max="7186" width="15" style="655" customWidth="1"/>
    <col min="7187" max="7425" width="11.44140625" style="655"/>
    <col min="7426" max="7426" width="12" style="655" customWidth="1"/>
    <col min="7427" max="7430" width="11.44140625" style="655"/>
    <col min="7431" max="7431" width="23.6640625" style="655" customWidth="1"/>
    <col min="7432" max="7432" width="21.88671875" style="655" customWidth="1"/>
    <col min="7433" max="7433" width="11.44140625" style="655"/>
    <col min="7434" max="7434" width="29.33203125" style="655" customWidth="1"/>
    <col min="7435" max="7435" width="24.5546875" style="655" customWidth="1"/>
    <col min="7436" max="7436" width="21.33203125" style="655" customWidth="1"/>
    <col min="7437" max="7437" width="16.6640625" style="655" customWidth="1"/>
    <col min="7438" max="7438" width="11.44140625" style="655"/>
    <col min="7439" max="7439" width="21.44140625" style="655" customWidth="1"/>
    <col min="7440" max="7440" width="28.6640625" style="655" customWidth="1"/>
    <col min="7441" max="7441" width="11.44140625" style="655"/>
    <col min="7442" max="7442" width="15" style="655" customWidth="1"/>
    <col min="7443" max="7681" width="11.44140625" style="655"/>
    <col min="7682" max="7682" width="12" style="655" customWidth="1"/>
    <col min="7683" max="7686" width="11.44140625" style="655"/>
    <col min="7687" max="7687" width="23.6640625" style="655" customWidth="1"/>
    <col min="7688" max="7688" width="21.88671875" style="655" customWidth="1"/>
    <col min="7689" max="7689" width="11.44140625" style="655"/>
    <col min="7690" max="7690" width="29.33203125" style="655" customWidth="1"/>
    <col min="7691" max="7691" width="24.5546875" style="655" customWidth="1"/>
    <col min="7692" max="7692" width="21.33203125" style="655" customWidth="1"/>
    <col min="7693" max="7693" width="16.6640625" style="655" customWidth="1"/>
    <col min="7694" max="7694" width="11.44140625" style="655"/>
    <col min="7695" max="7695" width="21.44140625" style="655" customWidth="1"/>
    <col min="7696" max="7696" width="28.6640625" style="655" customWidth="1"/>
    <col min="7697" max="7697" width="11.44140625" style="655"/>
    <col min="7698" max="7698" width="15" style="655" customWidth="1"/>
    <col min="7699" max="7937" width="11.44140625" style="655"/>
    <col min="7938" max="7938" width="12" style="655" customWidth="1"/>
    <col min="7939" max="7942" width="11.44140625" style="655"/>
    <col min="7943" max="7943" width="23.6640625" style="655" customWidth="1"/>
    <col min="7944" max="7944" width="21.88671875" style="655" customWidth="1"/>
    <col min="7945" max="7945" width="11.44140625" style="655"/>
    <col min="7946" max="7946" width="29.33203125" style="655" customWidth="1"/>
    <col min="7947" max="7947" width="24.5546875" style="655" customWidth="1"/>
    <col min="7948" max="7948" width="21.33203125" style="655" customWidth="1"/>
    <col min="7949" max="7949" width="16.6640625" style="655" customWidth="1"/>
    <col min="7950" max="7950" width="11.44140625" style="655"/>
    <col min="7951" max="7951" width="21.44140625" style="655" customWidth="1"/>
    <col min="7952" max="7952" width="28.6640625" style="655" customWidth="1"/>
    <col min="7953" max="7953" width="11.44140625" style="655"/>
    <col min="7954" max="7954" width="15" style="655" customWidth="1"/>
    <col min="7955" max="8193" width="11.44140625" style="655"/>
    <col min="8194" max="8194" width="12" style="655" customWidth="1"/>
    <col min="8195" max="8198" width="11.44140625" style="655"/>
    <col min="8199" max="8199" width="23.6640625" style="655" customWidth="1"/>
    <col min="8200" max="8200" width="21.88671875" style="655" customWidth="1"/>
    <col min="8201" max="8201" width="11.44140625" style="655"/>
    <col min="8202" max="8202" width="29.33203125" style="655" customWidth="1"/>
    <col min="8203" max="8203" width="24.5546875" style="655" customWidth="1"/>
    <col min="8204" max="8204" width="21.33203125" style="655" customWidth="1"/>
    <col min="8205" max="8205" width="16.6640625" style="655" customWidth="1"/>
    <col min="8206" max="8206" width="11.44140625" style="655"/>
    <col min="8207" max="8207" width="21.44140625" style="655" customWidth="1"/>
    <col min="8208" max="8208" width="28.6640625" style="655" customWidth="1"/>
    <col min="8209" max="8209" width="11.44140625" style="655"/>
    <col min="8210" max="8210" width="15" style="655" customWidth="1"/>
    <col min="8211" max="8449" width="11.44140625" style="655"/>
    <col min="8450" max="8450" width="12" style="655" customWidth="1"/>
    <col min="8451" max="8454" width="11.44140625" style="655"/>
    <col min="8455" max="8455" width="23.6640625" style="655" customWidth="1"/>
    <col min="8456" max="8456" width="21.88671875" style="655" customWidth="1"/>
    <col min="8457" max="8457" width="11.44140625" style="655"/>
    <col min="8458" max="8458" width="29.33203125" style="655" customWidth="1"/>
    <col min="8459" max="8459" width="24.5546875" style="655" customWidth="1"/>
    <col min="8460" max="8460" width="21.33203125" style="655" customWidth="1"/>
    <col min="8461" max="8461" width="16.6640625" style="655" customWidth="1"/>
    <col min="8462" max="8462" width="11.44140625" style="655"/>
    <col min="8463" max="8463" width="21.44140625" style="655" customWidth="1"/>
    <col min="8464" max="8464" width="28.6640625" style="655" customWidth="1"/>
    <col min="8465" max="8465" width="11.44140625" style="655"/>
    <col min="8466" max="8466" width="15" style="655" customWidth="1"/>
    <col min="8467" max="8705" width="11.44140625" style="655"/>
    <col min="8706" max="8706" width="12" style="655" customWidth="1"/>
    <col min="8707" max="8710" width="11.44140625" style="655"/>
    <col min="8711" max="8711" width="23.6640625" style="655" customWidth="1"/>
    <col min="8712" max="8712" width="21.88671875" style="655" customWidth="1"/>
    <col min="8713" max="8713" width="11.44140625" style="655"/>
    <col min="8714" max="8714" width="29.33203125" style="655" customWidth="1"/>
    <col min="8715" max="8715" width="24.5546875" style="655" customWidth="1"/>
    <col min="8716" max="8716" width="21.33203125" style="655" customWidth="1"/>
    <col min="8717" max="8717" width="16.6640625" style="655" customWidth="1"/>
    <col min="8718" max="8718" width="11.44140625" style="655"/>
    <col min="8719" max="8719" width="21.44140625" style="655" customWidth="1"/>
    <col min="8720" max="8720" width="28.6640625" style="655" customWidth="1"/>
    <col min="8721" max="8721" width="11.44140625" style="655"/>
    <col min="8722" max="8722" width="15" style="655" customWidth="1"/>
    <col min="8723" max="8961" width="11.44140625" style="655"/>
    <col min="8962" max="8962" width="12" style="655" customWidth="1"/>
    <col min="8963" max="8966" width="11.44140625" style="655"/>
    <col min="8967" max="8967" width="23.6640625" style="655" customWidth="1"/>
    <col min="8968" max="8968" width="21.88671875" style="655" customWidth="1"/>
    <col min="8969" max="8969" width="11.44140625" style="655"/>
    <col min="8970" max="8970" width="29.33203125" style="655" customWidth="1"/>
    <col min="8971" max="8971" width="24.5546875" style="655" customWidth="1"/>
    <col min="8972" max="8972" width="21.33203125" style="655" customWidth="1"/>
    <col min="8973" max="8973" width="16.6640625" style="655" customWidth="1"/>
    <col min="8974" max="8974" width="11.44140625" style="655"/>
    <col min="8975" max="8975" width="21.44140625" style="655" customWidth="1"/>
    <col min="8976" max="8976" width="28.6640625" style="655" customWidth="1"/>
    <col min="8977" max="8977" width="11.44140625" style="655"/>
    <col min="8978" max="8978" width="15" style="655" customWidth="1"/>
    <col min="8979" max="9217" width="11.44140625" style="655"/>
    <col min="9218" max="9218" width="12" style="655" customWidth="1"/>
    <col min="9219" max="9222" width="11.44140625" style="655"/>
    <col min="9223" max="9223" width="23.6640625" style="655" customWidth="1"/>
    <col min="9224" max="9224" width="21.88671875" style="655" customWidth="1"/>
    <col min="9225" max="9225" width="11.44140625" style="655"/>
    <col min="9226" max="9226" width="29.33203125" style="655" customWidth="1"/>
    <col min="9227" max="9227" width="24.5546875" style="655" customWidth="1"/>
    <col min="9228" max="9228" width="21.33203125" style="655" customWidth="1"/>
    <col min="9229" max="9229" width="16.6640625" style="655" customWidth="1"/>
    <col min="9230" max="9230" width="11.44140625" style="655"/>
    <col min="9231" max="9231" width="21.44140625" style="655" customWidth="1"/>
    <col min="9232" max="9232" width="28.6640625" style="655" customWidth="1"/>
    <col min="9233" max="9233" width="11.44140625" style="655"/>
    <col min="9234" max="9234" width="15" style="655" customWidth="1"/>
    <col min="9235" max="9473" width="11.44140625" style="655"/>
    <col min="9474" max="9474" width="12" style="655" customWidth="1"/>
    <col min="9475" max="9478" width="11.44140625" style="655"/>
    <col min="9479" max="9479" width="23.6640625" style="655" customWidth="1"/>
    <col min="9480" max="9480" width="21.88671875" style="655" customWidth="1"/>
    <col min="9481" max="9481" width="11.44140625" style="655"/>
    <col min="9482" max="9482" width="29.33203125" style="655" customWidth="1"/>
    <col min="9483" max="9483" width="24.5546875" style="655" customWidth="1"/>
    <col min="9484" max="9484" width="21.33203125" style="655" customWidth="1"/>
    <col min="9485" max="9485" width="16.6640625" style="655" customWidth="1"/>
    <col min="9486" max="9486" width="11.44140625" style="655"/>
    <col min="9487" max="9487" width="21.44140625" style="655" customWidth="1"/>
    <col min="9488" max="9488" width="28.6640625" style="655" customWidth="1"/>
    <col min="9489" max="9489" width="11.44140625" style="655"/>
    <col min="9490" max="9490" width="15" style="655" customWidth="1"/>
    <col min="9491" max="9729" width="11.44140625" style="655"/>
    <col min="9730" max="9730" width="12" style="655" customWidth="1"/>
    <col min="9731" max="9734" width="11.44140625" style="655"/>
    <col min="9735" max="9735" width="23.6640625" style="655" customWidth="1"/>
    <col min="9736" max="9736" width="21.88671875" style="655" customWidth="1"/>
    <col min="9737" max="9737" width="11.44140625" style="655"/>
    <col min="9738" max="9738" width="29.33203125" style="655" customWidth="1"/>
    <col min="9739" max="9739" width="24.5546875" style="655" customWidth="1"/>
    <col min="9740" max="9740" width="21.33203125" style="655" customWidth="1"/>
    <col min="9741" max="9741" width="16.6640625" style="655" customWidth="1"/>
    <col min="9742" max="9742" width="11.44140625" style="655"/>
    <col min="9743" max="9743" width="21.44140625" style="655" customWidth="1"/>
    <col min="9744" max="9744" width="28.6640625" style="655" customWidth="1"/>
    <col min="9745" max="9745" width="11.44140625" style="655"/>
    <col min="9746" max="9746" width="15" style="655" customWidth="1"/>
    <col min="9747" max="9985" width="11.44140625" style="655"/>
    <col min="9986" max="9986" width="12" style="655" customWidth="1"/>
    <col min="9987" max="9990" width="11.44140625" style="655"/>
    <col min="9991" max="9991" width="23.6640625" style="655" customWidth="1"/>
    <col min="9992" max="9992" width="21.88671875" style="655" customWidth="1"/>
    <col min="9993" max="9993" width="11.44140625" style="655"/>
    <col min="9994" max="9994" width="29.33203125" style="655" customWidth="1"/>
    <col min="9995" max="9995" width="24.5546875" style="655" customWidth="1"/>
    <col min="9996" max="9996" width="21.33203125" style="655" customWidth="1"/>
    <col min="9997" max="9997" width="16.6640625" style="655" customWidth="1"/>
    <col min="9998" max="9998" width="11.44140625" style="655"/>
    <col min="9999" max="9999" width="21.44140625" style="655" customWidth="1"/>
    <col min="10000" max="10000" width="28.6640625" style="655" customWidth="1"/>
    <col min="10001" max="10001" width="11.44140625" style="655"/>
    <col min="10002" max="10002" width="15" style="655" customWidth="1"/>
    <col min="10003" max="10241" width="11.44140625" style="655"/>
    <col min="10242" max="10242" width="12" style="655" customWidth="1"/>
    <col min="10243" max="10246" width="11.44140625" style="655"/>
    <col min="10247" max="10247" width="23.6640625" style="655" customWidth="1"/>
    <col min="10248" max="10248" width="21.88671875" style="655" customWidth="1"/>
    <col min="10249" max="10249" width="11.44140625" style="655"/>
    <col min="10250" max="10250" width="29.33203125" style="655" customWidth="1"/>
    <col min="10251" max="10251" width="24.5546875" style="655" customWidth="1"/>
    <col min="10252" max="10252" width="21.33203125" style="655" customWidth="1"/>
    <col min="10253" max="10253" width="16.6640625" style="655" customWidth="1"/>
    <col min="10254" max="10254" width="11.44140625" style="655"/>
    <col min="10255" max="10255" width="21.44140625" style="655" customWidth="1"/>
    <col min="10256" max="10256" width="28.6640625" style="655" customWidth="1"/>
    <col min="10257" max="10257" width="11.44140625" style="655"/>
    <col min="10258" max="10258" width="15" style="655" customWidth="1"/>
    <col min="10259" max="10497" width="11.44140625" style="655"/>
    <col min="10498" max="10498" width="12" style="655" customWidth="1"/>
    <col min="10499" max="10502" width="11.44140625" style="655"/>
    <col min="10503" max="10503" width="23.6640625" style="655" customWidth="1"/>
    <col min="10504" max="10504" width="21.88671875" style="655" customWidth="1"/>
    <col min="10505" max="10505" width="11.44140625" style="655"/>
    <col min="10506" max="10506" width="29.33203125" style="655" customWidth="1"/>
    <col min="10507" max="10507" width="24.5546875" style="655" customWidth="1"/>
    <col min="10508" max="10508" width="21.33203125" style="655" customWidth="1"/>
    <col min="10509" max="10509" width="16.6640625" style="655" customWidth="1"/>
    <col min="10510" max="10510" width="11.44140625" style="655"/>
    <col min="10511" max="10511" width="21.44140625" style="655" customWidth="1"/>
    <col min="10512" max="10512" width="28.6640625" style="655" customWidth="1"/>
    <col min="10513" max="10513" width="11.44140625" style="655"/>
    <col min="10514" max="10514" width="15" style="655" customWidth="1"/>
    <col min="10515" max="10753" width="11.44140625" style="655"/>
    <col min="10754" max="10754" width="12" style="655" customWidth="1"/>
    <col min="10755" max="10758" width="11.44140625" style="655"/>
    <col min="10759" max="10759" width="23.6640625" style="655" customWidth="1"/>
    <col min="10760" max="10760" width="21.88671875" style="655" customWidth="1"/>
    <col min="10761" max="10761" width="11.44140625" style="655"/>
    <col min="10762" max="10762" width="29.33203125" style="655" customWidth="1"/>
    <col min="10763" max="10763" width="24.5546875" style="655" customWidth="1"/>
    <col min="10764" max="10764" width="21.33203125" style="655" customWidth="1"/>
    <col min="10765" max="10765" width="16.6640625" style="655" customWidth="1"/>
    <col min="10766" max="10766" width="11.44140625" style="655"/>
    <col min="10767" max="10767" width="21.44140625" style="655" customWidth="1"/>
    <col min="10768" max="10768" width="28.6640625" style="655" customWidth="1"/>
    <col min="10769" max="10769" width="11.44140625" style="655"/>
    <col min="10770" max="10770" width="15" style="655" customWidth="1"/>
    <col min="10771" max="11009" width="11.44140625" style="655"/>
    <col min="11010" max="11010" width="12" style="655" customWidth="1"/>
    <col min="11011" max="11014" width="11.44140625" style="655"/>
    <col min="11015" max="11015" width="23.6640625" style="655" customWidth="1"/>
    <col min="11016" max="11016" width="21.88671875" style="655" customWidth="1"/>
    <col min="11017" max="11017" width="11.44140625" style="655"/>
    <col min="11018" max="11018" width="29.33203125" style="655" customWidth="1"/>
    <col min="11019" max="11019" width="24.5546875" style="655" customWidth="1"/>
    <col min="11020" max="11020" width="21.33203125" style="655" customWidth="1"/>
    <col min="11021" max="11021" width="16.6640625" style="655" customWidth="1"/>
    <col min="11022" max="11022" width="11.44140625" style="655"/>
    <col min="11023" max="11023" width="21.44140625" style="655" customWidth="1"/>
    <col min="11024" max="11024" width="28.6640625" style="655" customWidth="1"/>
    <col min="11025" max="11025" width="11.44140625" style="655"/>
    <col min="11026" max="11026" width="15" style="655" customWidth="1"/>
    <col min="11027" max="11265" width="11.44140625" style="655"/>
    <col min="11266" max="11266" width="12" style="655" customWidth="1"/>
    <col min="11267" max="11270" width="11.44140625" style="655"/>
    <col min="11271" max="11271" width="23.6640625" style="655" customWidth="1"/>
    <col min="11272" max="11272" width="21.88671875" style="655" customWidth="1"/>
    <col min="11273" max="11273" width="11.44140625" style="655"/>
    <col min="11274" max="11274" width="29.33203125" style="655" customWidth="1"/>
    <col min="11275" max="11275" width="24.5546875" style="655" customWidth="1"/>
    <col min="11276" max="11276" width="21.33203125" style="655" customWidth="1"/>
    <col min="11277" max="11277" width="16.6640625" style="655" customWidth="1"/>
    <col min="11278" max="11278" width="11.44140625" style="655"/>
    <col min="11279" max="11279" width="21.44140625" style="655" customWidth="1"/>
    <col min="11280" max="11280" width="28.6640625" style="655" customWidth="1"/>
    <col min="11281" max="11281" width="11.44140625" style="655"/>
    <col min="11282" max="11282" width="15" style="655" customWidth="1"/>
    <col min="11283" max="11521" width="11.44140625" style="655"/>
    <col min="11522" max="11522" width="12" style="655" customWidth="1"/>
    <col min="11523" max="11526" width="11.44140625" style="655"/>
    <col min="11527" max="11527" width="23.6640625" style="655" customWidth="1"/>
    <col min="11528" max="11528" width="21.88671875" style="655" customWidth="1"/>
    <col min="11529" max="11529" width="11.44140625" style="655"/>
    <col min="11530" max="11530" width="29.33203125" style="655" customWidth="1"/>
    <col min="11531" max="11531" width="24.5546875" style="655" customWidth="1"/>
    <col min="11532" max="11532" width="21.33203125" style="655" customWidth="1"/>
    <col min="11533" max="11533" width="16.6640625" style="655" customWidth="1"/>
    <col min="11534" max="11534" width="11.44140625" style="655"/>
    <col min="11535" max="11535" width="21.44140625" style="655" customWidth="1"/>
    <col min="11536" max="11536" width="28.6640625" style="655" customWidth="1"/>
    <col min="11537" max="11537" width="11.44140625" style="655"/>
    <col min="11538" max="11538" width="15" style="655" customWidth="1"/>
    <col min="11539" max="11777" width="11.44140625" style="655"/>
    <col min="11778" max="11778" width="12" style="655" customWidth="1"/>
    <col min="11779" max="11782" width="11.44140625" style="655"/>
    <col min="11783" max="11783" width="23.6640625" style="655" customWidth="1"/>
    <col min="11784" max="11784" width="21.88671875" style="655" customWidth="1"/>
    <col min="11785" max="11785" width="11.44140625" style="655"/>
    <col min="11786" max="11786" width="29.33203125" style="655" customWidth="1"/>
    <col min="11787" max="11787" width="24.5546875" style="655" customWidth="1"/>
    <col min="11788" max="11788" width="21.33203125" style="655" customWidth="1"/>
    <col min="11789" max="11789" width="16.6640625" style="655" customWidth="1"/>
    <col min="11790" max="11790" width="11.44140625" style="655"/>
    <col min="11791" max="11791" width="21.44140625" style="655" customWidth="1"/>
    <col min="11792" max="11792" width="28.6640625" style="655" customWidth="1"/>
    <col min="11793" max="11793" width="11.44140625" style="655"/>
    <col min="11794" max="11794" width="15" style="655" customWidth="1"/>
    <col min="11795" max="12033" width="11.44140625" style="655"/>
    <col min="12034" max="12034" width="12" style="655" customWidth="1"/>
    <col min="12035" max="12038" width="11.44140625" style="655"/>
    <col min="12039" max="12039" width="23.6640625" style="655" customWidth="1"/>
    <col min="12040" max="12040" width="21.88671875" style="655" customWidth="1"/>
    <col min="12041" max="12041" width="11.44140625" style="655"/>
    <col min="12042" max="12042" width="29.33203125" style="655" customWidth="1"/>
    <col min="12043" max="12043" width="24.5546875" style="655" customWidth="1"/>
    <col min="12044" max="12044" width="21.33203125" style="655" customWidth="1"/>
    <col min="12045" max="12045" width="16.6640625" style="655" customWidth="1"/>
    <col min="12046" max="12046" width="11.44140625" style="655"/>
    <col min="12047" max="12047" width="21.44140625" style="655" customWidth="1"/>
    <col min="12048" max="12048" width="28.6640625" style="655" customWidth="1"/>
    <col min="12049" max="12049" width="11.44140625" style="655"/>
    <col min="12050" max="12050" width="15" style="655" customWidth="1"/>
    <col min="12051" max="12289" width="11.44140625" style="655"/>
    <col min="12290" max="12290" width="12" style="655" customWidth="1"/>
    <col min="12291" max="12294" width="11.44140625" style="655"/>
    <col min="12295" max="12295" width="23.6640625" style="655" customWidth="1"/>
    <col min="12296" max="12296" width="21.88671875" style="655" customWidth="1"/>
    <col min="12297" max="12297" width="11.44140625" style="655"/>
    <col min="12298" max="12298" width="29.33203125" style="655" customWidth="1"/>
    <col min="12299" max="12299" width="24.5546875" style="655" customWidth="1"/>
    <col min="12300" max="12300" width="21.33203125" style="655" customWidth="1"/>
    <col min="12301" max="12301" width="16.6640625" style="655" customWidth="1"/>
    <col min="12302" max="12302" width="11.44140625" style="655"/>
    <col min="12303" max="12303" width="21.44140625" style="655" customWidth="1"/>
    <col min="12304" max="12304" width="28.6640625" style="655" customWidth="1"/>
    <col min="12305" max="12305" width="11.44140625" style="655"/>
    <col min="12306" max="12306" width="15" style="655" customWidth="1"/>
    <col min="12307" max="12545" width="11.44140625" style="655"/>
    <col min="12546" max="12546" width="12" style="655" customWidth="1"/>
    <col min="12547" max="12550" width="11.44140625" style="655"/>
    <col min="12551" max="12551" width="23.6640625" style="655" customWidth="1"/>
    <col min="12552" max="12552" width="21.88671875" style="655" customWidth="1"/>
    <col min="12553" max="12553" width="11.44140625" style="655"/>
    <col min="12554" max="12554" width="29.33203125" style="655" customWidth="1"/>
    <col min="12555" max="12555" width="24.5546875" style="655" customWidth="1"/>
    <col min="12556" max="12556" width="21.33203125" style="655" customWidth="1"/>
    <col min="12557" max="12557" width="16.6640625" style="655" customWidth="1"/>
    <col min="12558" max="12558" width="11.44140625" style="655"/>
    <col min="12559" max="12559" width="21.44140625" style="655" customWidth="1"/>
    <col min="12560" max="12560" width="28.6640625" style="655" customWidth="1"/>
    <col min="12561" max="12561" width="11.44140625" style="655"/>
    <col min="12562" max="12562" width="15" style="655" customWidth="1"/>
    <col min="12563" max="12801" width="11.44140625" style="655"/>
    <col min="12802" max="12802" width="12" style="655" customWidth="1"/>
    <col min="12803" max="12806" width="11.44140625" style="655"/>
    <col min="12807" max="12807" width="23.6640625" style="655" customWidth="1"/>
    <col min="12808" max="12808" width="21.88671875" style="655" customWidth="1"/>
    <col min="12809" max="12809" width="11.44140625" style="655"/>
    <col min="12810" max="12810" width="29.33203125" style="655" customWidth="1"/>
    <col min="12811" max="12811" width="24.5546875" style="655" customWidth="1"/>
    <col min="12812" max="12812" width="21.33203125" style="655" customWidth="1"/>
    <col min="12813" max="12813" width="16.6640625" style="655" customWidth="1"/>
    <col min="12814" max="12814" width="11.44140625" style="655"/>
    <col min="12815" max="12815" width="21.44140625" style="655" customWidth="1"/>
    <col min="12816" max="12816" width="28.6640625" style="655" customWidth="1"/>
    <col min="12817" max="12817" width="11.44140625" style="655"/>
    <col min="12818" max="12818" width="15" style="655" customWidth="1"/>
    <col min="12819" max="13057" width="11.44140625" style="655"/>
    <col min="13058" max="13058" width="12" style="655" customWidth="1"/>
    <col min="13059" max="13062" width="11.44140625" style="655"/>
    <col min="13063" max="13063" width="23.6640625" style="655" customWidth="1"/>
    <col min="13064" max="13064" width="21.88671875" style="655" customWidth="1"/>
    <col min="13065" max="13065" width="11.44140625" style="655"/>
    <col min="13066" max="13066" width="29.33203125" style="655" customWidth="1"/>
    <col min="13067" max="13067" width="24.5546875" style="655" customWidth="1"/>
    <col min="13068" max="13068" width="21.33203125" style="655" customWidth="1"/>
    <col min="13069" max="13069" width="16.6640625" style="655" customWidth="1"/>
    <col min="13070" max="13070" width="11.44140625" style="655"/>
    <col min="13071" max="13071" width="21.44140625" style="655" customWidth="1"/>
    <col min="13072" max="13072" width="28.6640625" style="655" customWidth="1"/>
    <col min="13073" max="13073" width="11.44140625" style="655"/>
    <col min="13074" max="13074" width="15" style="655" customWidth="1"/>
    <col min="13075" max="13313" width="11.44140625" style="655"/>
    <col min="13314" max="13314" width="12" style="655" customWidth="1"/>
    <col min="13315" max="13318" width="11.44140625" style="655"/>
    <col min="13319" max="13319" width="23.6640625" style="655" customWidth="1"/>
    <col min="13320" max="13320" width="21.88671875" style="655" customWidth="1"/>
    <col min="13321" max="13321" width="11.44140625" style="655"/>
    <col min="13322" max="13322" width="29.33203125" style="655" customWidth="1"/>
    <col min="13323" max="13323" width="24.5546875" style="655" customWidth="1"/>
    <col min="13324" max="13324" width="21.33203125" style="655" customWidth="1"/>
    <col min="13325" max="13325" width="16.6640625" style="655" customWidth="1"/>
    <col min="13326" max="13326" width="11.44140625" style="655"/>
    <col min="13327" max="13327" width="21.44140625" style="655" customWidth="1"/>
    <col min="13328" max="13328" width="28.6640625" style="655" customWidth="1"/>
    <col min="13329" max="13329" width="11.44140625" style="655"/>
    <col min="13330" max="13330" width="15" style="655" customWidth="1"/>
    <col min="13331" max="13569" width="11.44140625" style="655"/>
    <col min="13570" max="13570" width="12" style="655" customWidth="1"/>
    <col min="13571" max="13574" width="11.44140625" style="655"/>
    <col min="13575" max="13575" width="23.6640625" style="655" customWidth="1"/>
    <col min="13576" max="13576" width="21.88671875" style="655" customWidth="1"/>
    <col min="13577" max="13577" width="11.44140625" style="655"/>
    <col min="13578" max="13578" width="29.33203125" style="655" customWidth="1"/>
    <col min="13579" max="13579" width="24.5546875" style="655" customWidth="1"/>
    <col min="13580" max="13580" width="21.33203125" style="655" customWidth="1"/>
    <col min="13581" max="13581" width="16.6640625" style="655" customWidth="1"/>
    <col min="13582" max="13582" width="11.44140625" style="655"/>
    <col min="13583" max="13583" width="21.44140625" style="655" customWidth="1"/>
    <col min="13584" max="13584" width="28.6640625" style="655" customWidth="1"/>
    <col min="13585" max="13585" width="11.44140625" style="655"/>
    <col min="13586" max="13586" width="15" style="655" customWidth="1"/>
    <col min="13587" max="13825" width="11.44140625" style="655"/>
    <col min="13826" max="13826" width="12" style="655" customWidth="1"/>
    <col min="13827" max="13830" width="11.44140625" style="655"/>
    <col min="13831" max="13831" width="23.6640625" style="655" customWidth="1"/>
    <col min="13832" max="13832" width="21.88671875" style="655" customWidth="1"/>
    <col min="13833" max="13833" width="11.44140625" style="655"/>
    <col min="13834" max="13834" width="29.33203125" style="655" customWidth="1"/>
    <col min="13835" max="13835" width="24.5546875" style="655" customWidth="1"/>
    <col min="13836" max="13836" width="21.33203125" style="655" customWidth="1"/>
    <col min="13837" max="13837" width="16.6640625" style="655" customWidth="1"/>
    <col min="13838" max="13838" width="11.44140625" style="655"/>
    <col min="13839" max="13839" width="21.44140625" style="655" customWidth="1"/>
    <col min="13840" max="13840" width="28.6640625" style="655" customWidth="1"/>
    <col min="13841" max="13841" width="11.44140625" style="655"/>
    <col min="13842" max="13842" width="15" style="655" customWidth="1"/>
    <col min="13843" max="14081" width="11.44140625" style="655"/>
    <col min="14082" max="14082" width="12" style="655" customWidth="1"/>
    <col min="14083" max="14086" width="11.44140625" style="655"/>
    <col min="14087" max="14087" width="23.6640625" style="655" customWidth="1"/>
    <col min="14088" max="14088" width="21.88671875" style="655" customWidth="1"/>
    <col min="14089" max="14089" width="11.44140625" style="655"/>
    <col min="14090" max="14090" width="29.33203125" style="655" customWidth="1"/>
    <col min="14091" max="14091" width="24.5546875" style="655" customWidth="1"/>
    <col min="14092" max="14092" width="21.33203125" style="655" customWidth="1"/>
    <col min="14093" max="14093" width="16.6640625" style="655" customWidth="1"/>
    <col min="14094" max="14094" width="11.44140625" style="655"/>
    <col min="14095" max="14095" width="21.44140625" style="655" customWidth="1"/>
    <col min="14096" max="14096" width="28.6640625" style="655" customWidth="1"/>
    <col min="14097" max="14097" width="11.44140625" style="655"/>
    <col min="14098" max="14098" width="15" style="655" customWidth="1"/>
    <col min="14099" max="14337" width="11.44140625" style="655"/>
    <col min="14338" max="14338" width="12" style="655" customWidth="1"/>
    <col min="14339" max="14342" width="11.44140625" style="655"/>
    <col min="14343" max="14343" width="23.6640625" style="655" customWidth="1"/>
    <col min="14344" max="14344" width="21.88671875" style="655" customWidth="1"/>
    <col min="14345" max="14345" width="11.44140625" style="655"/>
    <col min="14346" max="14346" width="29.33203125" style="655" customWidth="1"/>
    <col min="14347" max="14347" width="24.5546875" style="655" customWidth="1"/>
    <col min="14348" max="14348" width="21.33203125" style="655" customWidth="1"/>
    <col min="14349" max="14349" width="16.6640625" style="655" customWidth="1"/>
    <col min="14350" max="14350" width="11.44140625" style="655"/>
    <col min="14351" max="14351" width="21.44140625" style="655" customWidth="1"/>
    <col min="14352" max="14352" width="28.6640625" style="655" customWidth="1"/>
    <col min="14353" max="14353" width="11.44140625" style="655"/>
    <col min="14354" max="14354" width="15" style="655" customWidth="1"/>
    <col min="14355" max="14593" width="11.44140625" style="655"/>
    <col min="14594" max="14594" width="12" style="655" customWidth="1"/>
    <col min="14595" max="14598" width="11.44140625" style="655"/>
    <col min="14599" max="14599" width="23.6640625" style="655" customWidth="1"/>
    <col min="14600" max="14600" width="21.88671875" style="655" customWidth="1"/>
    <col min="14601" max="14601" width="11.44140625" style="655"/>
    <col min="14602" max="14602" width="29.33203125" style="655" customWidth="1"/>
    <col min="14603" max="14603" width="24.5546875" style="655" customWidth="1"/>
    <col min="14604" max="14604" width="21.33203125" style="655" customWidth="1"/>
    <col min="14605" max="14605" width="16.6640625" style="655" customWidth="1"/>
    <col min="14606" max="14606" width="11.44140625" style="655"/>
    <col min="14607" max="14607" width="21.44140625" style="655" customWidth="1"/>
    <col min="14608" max="14608" width="28.6640625" style="655" customWidth="1"/>
    <col min="14609" max="14609" width="11.44140625" style="655"/>
    <col min="14610" max="14610" width="15" style="655" customWidth="1"/>
    <col min="14611" max="14849" width="11.44140625" style="655"/>
    <col min="14850" max="14850" width="12" style="655" customWidth="1"/>
    <col min="14851" max="14854" width="11.44140625" style="655"/>
    <col min="14855" max="14855" width="23.6640625" style="655" customWidth="1"/>
    <col min="14856" max="14856" width="21.88671875" style="655" customWidth="1"/>
    <col min="14857" max="14857" width="11.44140625" style="655"/>
    <col min="14858" max="14858" width="29.33203125" style="655" customWidth="1"/>
    <col min="14859" max="14859" width="24.5546875" style="655" customWidth="1"/>
    <col min="14860" max="14860" width="21.33203125" style="655" customWidth="1"/>
    <col min="14861" max="14861" width="16.6640625" style="655" customWidth="1"/>
    <col min="14862" max="14862" width="11.44140625" style="655"/>
    <col min="14863" max="14863" width="21.44140625" style="655" customWidth="1"/>
    <col min="14864" max="14864" width="28.6640625" style="655" customWidth="1"/>
    <col min="14865" max="14865" width="11.44140625" style="655"/>
    <col min="14866" max="14866" width="15" style="655" customWidth="1"/>
    <col min="14867" max="15105" width="11.44140625" style="655"/>
    <col min="15106" max="15106" width="12" style="655" customWidth="1"/>
    <col min="15107" max="15110" width="11.44140625" style="655"/>
    <col min="15111" max="15111" width="23.6640625" style="655" customWidth="1"/>
    <col min="15112" max="15112" width="21.88671875" style="655" customWidth="1"/>
    <col min="15113" max="15113" width="11.44140625" style="655"/>
    <col min="15114" max="15114" width="29.33203125" style="655" customWidth="1"/>
    <col min="15115" max="15115" width="24.5546875" style="655" customWidth="1"/>
    <col min="15116" max="15116" width="21.33203125" style="655" customWidth="1"/>
    <col min="15117" max="15117" width="16.6640625" style="655" customWidth="1"/>
    <col min="15118" max="15118" width="11.44140625" style="655"/>
    <col min="15119" max="15119" width="21.44140625" style="655" customWidth="1"/>
    <col min="15120" max="15120" width="28.6640625" style="655" customWidth="1"/>
    <col min="15121" max="15121" width="11.44140625" style="655"/>
    <col min="15122" max="15122" width="15" style="655" customWidth="1"/>
    <col min="15123" max="15361" width="11.44140625" style="655"/>
    <col min="15362" max="15362" width="12" style="655" customWidth="1"/>
    <col min="15363" max="15366" width="11.44140625" style="655"/>
    <col min="15367" max="15367" width="23.6640625" style="655" customWidth="1"/>
    <col min="15368" max="15368" width="21.88671875" style="655" customWidth="1"/>
    <col min="15369" max="15369" width="11.44140625" style="655"/>
    <col min="15370" max="15370" width="29.33203125" style="655" customWidth="1"/>
    <col min="15371" max="15371" width="24.5546875" style="655" customWidth="1"/>
    <col min="15372" max="15372" width="21.33203125" style="655" customWidth="1"/>
    <col min="15373" max="15373" width="16.6640625" style="655" customWidth="1"/>
    <col min="15374" max="15374" width="11.44140625" style="655"/>
    <col min="15375" max="15375" width="21.44140625" style="655" customWidth="1"/>
    <col min="15376" max="15376" width="28.6640625" style="655" customWidth="1"/>
    <col min="15377" max="15377" width="11.44140625" style="655"/>
    <col min="15378" max="15378" width="15" style="655" customWidth="1"/>
    <col min="15379" max="15617" width="11.44140625" style="655"/>
    <col min="15618" max="15618" width="12" style="655" customWidth="1"/>
    <col min="15619" max="15622" width="11.44140625" style="655"/>
    <col min="15623" max="15623" width="23.6640625" style="655" customWidth="1"/>
    <col min="15624" max="15624" width="21.88671875" style="655" customWidth="1"/>
    <col min="15625" max="15625" width="11.44140625" style="655"/>
    <col min="15626" max="15626" width="29.33203125" style="655" customWidth="1"/>
    <col min="15627" max="15627" width="24.5546875" style="655" customWidth="1"/>
    <col min="15628" max="15628" width="21.33203125" style="655" customWidth="1"/>
    <col min="15629" max="15629" width="16.6640625" style="655" customWidth="1"/>
    <col min="15630" max="15630" width="11.44140625" style="655"/>
    <col min="15631" max="15631" width="21.44140625" style="655" customWidth="1"/>
    <col min="15632" max="15632" width="28.6640625" style="655" customWidth="1"/>
    <col min="15633" max="15633" width="11.44140625" style="655"/>
    <col min="15634" max="15634" width="15" style="655" customWidth="1"/>
    <col min="15635" max="15873" width="11.44140625" style="655"/>
    <col min="15874" max="15874" width="12" style="655" customWidth="1"/>
    <col min="15875" max="15878" width="11.44140625" style="655"/>
    <col min="15879" max="15879" width="23.6640625" style="655" customWidth="1"/>
    <col min="15880" max="15880" width="21.88671875" style="655" customWidth="1"/>
    <col min="15881" max="15881" width="11.44140625" style="655"/>
    <col min="15882" max="15882" width="29.33203125" style="655" customWidth="1"/>
    <col min="15883" max="15883" width="24.5546875" style="655" customWidth="1"/>
    <col min="15884" max="15884" width="21.33203125" style="655" customWidth="1"/>
    <col min="15885" max="15885" width="16.6640625" style="655" customWidth="1"/>
    <col min="15886" max="15886" width="11.44140625" style="655"/>
    <col min="15887" max="15887" width="21.44140625" style="655" customWidth="1"/>
    <col min="15888" max="15888" width="28.6640625" style="655" customWidth="1"/>
    <col min="15889" max="15889" width="11.44140625" style="655"/>
    <col min="15890" max="15890" width="15" style="655" customWidth="1"/>
    <col min="15891" max="16129" width="11.44140625" style="655"/>
    <col min="16130" max="16130" width="12" style="655" customWidth="1"/>
    <col min="16131" max="16134" width="11.44140625" style="655"/>
    <col min="16135" max="16135" width="23.6640625" style="655" customWidth="1"/>
    <col min="16136" max="16136" width="21.88671875" style="655" customWidth="1"/>
    <col min="16137" max="16137" width="11.44140625" style="655"/>
    <col min="16138" max="16138" width="29.33203125" style="655" customWidth="1"/>
    <col min="16139" max="16139" width="24.5546875" style="655" customWidth="1"/>
    <col min="16140" max="16140" width="21.33203125" style="655" customWidth="1"/>
    <col min="16141" max="16141" width="16.6640625" style="655" customWidth="1"/>
    <col min="16142" max="16142" width="11.44140625" style="655"/>
    <col min="16143" max="16143" width="21.44140625" style="655" customWidth="1"/>
    <col min="16144" max="16144" width="28.6640625" style="655" customWidth="1"/>
    <col min="16145" max="16145" width="11.44140625" style="655"/>
    <col min="16146" max="16146" width="15" style="655" customWidth="1"/>
    <col min="16147" max="16384" width="11.44140625" style="655"/>
  </cols>
  <sheetData>
    <row r="1" spans="1:18">
      <c r="F1" s="660"/>
      <c r="H1" s="662"/>
    </row>
    <row r="6" spans="1:18" s="666" customFormat="1" ht="24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656"/>
      <c r="N6" s="656"/>
      <c r="O6" s="539"/>
      <c r="P6" s="539"/>
      <c r="Q6" s="504"/>
      <c r="R6" s="665"/>
    </row>
    <row r="7" spans="1:18">
      <c r="C7" s="504"/>
      <c r="D7" s="504"/>
      <c r="E7" s="504"/>
      <c r="F7" s="504"/>
      <c r="G7" s="504"/>
      <c r="H7"/>
      <c r="I7" s="504"/>
      <c r="J7" s="504"/>
      <c r="K7" s="504"/>
      <c r="M7" s="656"/>
      <c r="N7" s="656"/>
      <c r="O7" s="539"/>
      <c r="P7" s="539"/>
      <c r="Q7" s="504"/>
      <c r="R7" s="665"/>
    </row>
    <row r="8" spans="1:18">
      <c r="C8" s="504"/>
      <c r="D8" s="504"/>
      <c r="E8" s="504"/>
      <c r="F8" s="504"/>
      <c r="G8" s="504"/>
      <c r="H8"/>
      <c r="I8" s="504"/>
      <c r="J8" s="504"/>
      <c r="K8" s="504"/>
      <c r="M8" s="656"/>
      <c r="N8" s="656"/>
      <c r="O8" s="539"/>
      <c r="P8" s="539"/>
      <c r="Q8" s="504"/>
      <c r="R8" s="665"/>
    </row>
    <row r="9" spans="1:18">
      <c r="C9" s="504"/>
      <c r="D9" s="504"/>
      <c r="E9" s="504"/>
      <c r="F9" s="504"/>
      <c r="G9" s="504"/>
      <c r="H9"/>
      <c r="I9" s="504"/>
      <c r="J9" s="504"/>
      <c r="K9" s="504"/>
      <c r="M9" s="656"/>
      <c r="N9" s="656"/>
      <c r="O9" s="539"/>
      <c r="P9" s="539"/>
      <c r="Q9" s="504"/>
      <c r="R9" s="665"/>
    </row>
    <row r="10" spans="1:18">
      <c r="C10" s="504"/>
      <c r="D10" s="504"/>
      <c r="E10" s="504"/>
      <c r="F10" s="504"/>
      <c r="G10" s="504"/>
      <c r="H10"/>
      <c r="I10" s="504"/>
      <c r="J10" s="504"/>
      <c r="K10" s="504"/>
      <c r="M10" s="656"/>
      <c r="N10" s="656"/>
      <c r="O10" s="539"/>
      <c r="P10" s="539"/>
      <c r="Q10" s="504"/>
      <c r="R10" s="665"/>
    </row>
    <row r="11" spans="1:18">
      <c r="C11" s="504"/>
      <c r="D11" s="504"/>
      <c r="E11" s="504"/>
      <c r="F11" s="504"/>
      <c r="G11" s="504"/>
      <c r="H11"/>
      <c r="I11" s="504"/>
      <c r="J11" s="504"/>
      <c r="K11" s="504"/>
      <c r="M11" s="656"/>
      <c r="N11" s="656"/>
      <c r="O11" s="539"/>
      <c r="P11" s="539"/>
      <c r="Q11" s="504"/>
      <c r="R11" s="665"/>
    </row>
    <row r="12" spans="1:18">
      <c r="C12" s="504"/>
      <c r="D12" s="504"/>
      <c r="E12" s="504"/>
      <c r="F12" s="504"/>
      <c r="G12" s="504"/>
      <c r="H12"/>
      <c r="I12" s="504"/>
      <c r="J12" s="504"/>
      <c r="K12" s="504"/>
      <c r="M12" s="656"/>
      <c r="N12" s="656"/>
      <c r="O12" s="539"/>
      <c r="P12" s="539"/>
      <c r="Q12" s="504"/>
      <c r="R12" s="665"/>
    </row>
    <row r="13" spans="1:18">
      <c r="C13" s="504"/>
      <c r="D13" s="504"/>
      <c r="E13" s="504"/>
      <c r="F13" s="504"/>
      <c r="G13" s="504"/>
      <c r="H13"/>
      <c r="I13" s="504"/>
      <c r="J13" s="504"/>
      <c r="K13" s="504"/>
      <c r="M13" s="656"/>
      <c r="N13" s="656"/>
      <c r="O13" s="539"/>
      <c r="P13" s="539"/>
      <c r="Q13" s="504"/>
      <c r="R13" s="665"/>
    </row>
    <row r="14" spans="1:18">
      <c r="C14" s="504"/>
      <c r="D14" s="504"/>
      <c r="E14" s="504"/>
      <c r="F14" s="504"/>
      <c r="G14" s="504"/>
      <c r="H14"/>
      <c r="I14" s="504"/>
      <c r="J14" s="504"/>
      <c r="K14" s="504"/>
      <c r="M14" s="656"/>
      <c r="N14" s="656"/>
      <c r="O14" s="539"/>
      <c r="P14" s="539"/>
      <c r="Q14" s="504"/>
      <c r="R14" s="665"/>
    </row>
    <row r="15" spans="1:18">
      <c r="C15" s="504"/>
      <c r="D15" s="504"/>
      <c r="E15" s="504"/>
      <c r="F15" s="504"/>
      <c r="G15" s="504"/>
      <c r="H15"/>
      <c r="I15" s="504"/>
      <c r="J15" s="504"/>
      <c r="K15" s="504"/>
      <c r="M15" s="656"/>
      <c r="N15" s="656"/>
      <c r="O15" s="539"/>
      <c r="P15" s="539"/>
      <c r="Q15" s="504"/>
      <c r="R15" s="665"/>
    </row>
    <row r="16" spans="1:18">
      <c r="C16" s="504"/>
      <c r="D16" s="504"/>
      <c r="E16" s="504"/>
      <c r="F16" s="504"/>
      <c r="G16" s="504"/>
      <c r="H16"/>
      <c r="I16" s="504"/>
      <c r="J16" s="504"/>
      <c r="K16" s="504"/>
      <c r="M16" s="656"/>
      <c r="N16" s="656"/>
      <c r="O16" s="539"/>
      <c r="P16" s="539"/>
      <c r="Q16" s="504"/>
      <c r="R16" s="665"/>
    </row>
    <row r="17" spans="3:18">
      <c r="C17" s="504"/>
      <c r="D17" s="504"/>
      <c r="E17" s="504"/>
      <c r="F17" s="504"/>
      <c r="G17" s="504"/>
      <c r="H17"/>
      <c r="I17" s="504"/>
      <c r="J17" s="504"/>
      <c r="K17" s="504"/>
      <c r="M17" s="656"/>
      <c r="N17" s="656"/>
      <c r="O17" s="539"/>
      <c r="P17" s="539"/>
      <c r="Q17" s="504"/>
      <c r="R17" s="665"/>
    </row>
    <row r="18" spans="3:18">
      <c r="C18" s="504"/>
      <c r="D18" s="504"/>
      <c r="E18" s="504"/>
      <c r="F18" s="504"/>
      <c r="G18" s="504"/>
      <c r="H18"/>
      <c r="I18" s="504"/>
      <c r="J18" s="504"/>
      <c r="K18" s="504"/>
      <c r="M18" s="656"/>
      <c r="N18" s="656"/>
      <c r="O18" s="539"/>
      <c r="P18" s="539"/>
      <c r="Q18" s="504"/>
      <c r="R18" s="665"/>
    </row>
    <row r="19" spans="3:18">
      <c r="C19" s="504"/>
      <c r="D19" s="504"/>
      <c r="E19" s="504"/>
      <c r="F19" s="504"/>
      <c r="G19" s="504"/>
      <c r="H19"/>
      <c r="I19" s="504"/>
      <c r="J19" s="504"/>
      <c r="K19" s="504"/>
      <c r="M19" s="656"/>
      <c r="N19" s="656"/>
      <c r="O19" s="539"/>
      <c r="P19" s="539"/>
      <c r="Q19" s="504"/>
      <c r="R19" s="665"/>
    </row>
    <row r="20" spans="3:18">
      <c r="C20" s="667"/>
      <c r="D20" s="668"/>
      <c r="E20" s="540"/>
      <c r="F20" s="669"/>
      <c r="G20" s="669"/>
      <c r="I20" s="670"/>
      <c r="J20" s="671"/>
      <c r="K20" s="669"/>
      <c r="M20" s="670"/>
      <c r="N20" s="669"/>
      <c r="O20" s="539"/>
      <c r="P20" s="539"/>
      <c r="Q20" s="504"/>
      <c r="R20" s="672"/>
    </row>
    <row r="21" spans="3:18">
      <c r="C21" s="667"/>
      <c r="D21" s="668"/>
      <c r="E21" s="540"/>
      <c r="F21" s="669"/>
      <c r="G21" s="669"/>
      <c r="I21" s="670"/>
      <c r="J21" s="671"/>
      <c r="K21" s="669"/>
      <c r="M21" s="670"/>
      <c r="N21" s="669"/>
      <c r="O21" s="671"/>
      <c r="P21" s="669"/>
      <c r="Q21" s="670"/>
      <c r="R21" s="672"/>
    </row>
    <row r="22" spans="3:18">
      <c r="C22" s="667"/>
      <c r="D22" s="668"/>
      <c r="E22" s="540"/>
      <c r="F22" s="669"/>
      <c r="G22" s="669"/>
      <c r="I22" s="670"/>
      <c r="J22" s="671"/>
      <c r="K22" s="669"/>
      <c r="M22" s="670"/>
      <c r="N22" s="507"/>
      <c r="O22" s="507"/>
      <c r="P22" s="507"/>
      <c r="Q22" s="670"/>
      <c r="R22" s="672"/>
    </row>
    <row r="23" spans="3:18">
      <c r="C23" s="667"/>
      <c r="D23" s="668"/>
      <c r="E23" s="540"/>
      <c r="F23" s="669"/>
      <c r="G23" s="669"/>
      <c r="I23" s="670"/>
      <c r="J23" s="671"/>
      <c r="K23" s="669"/>
      <c r="M23" s="670"/>
      <c r="N23" s="669"/>
      <c r="O23" s="671"/>
      <c r="P23" s="669"/>
      <c r="Q23" s="670"/>
      <c r="R23" s="672"/>
    </row>
    <row r="24" spans="3:18">
      <c r="C24" s="667"/>
      <c r="D24" s="668"/>
      <c r="E24" s="540"/>
      <c r="F24" s="669"/>
      <c r="G24" s="669"/>
      <c r="I24" s="670"/>
      <c r="J24" s="671"/>
      <c r="K24" s="669"/>
      <c r="M24" s="670"/>
      <c r="N24" s="669"/>
      <c r="O24" s="671"/>
      <c r="P24" s="669"/>
      <c r="Q24" s="670"/>
      <c r="R24" s="672"/>
    </row>
    <row r="25" spans="3:18">
      <c r="C25" s="667"/>
      <c r="D25" s="668"/>
      <c r="E25" s="540"/>
      <c r="F25" s="669"/>
      <c r="G25" s="669"/>
      <c r="I25" s="670"/>
      <c r="J25" s="671"/>
      <c r="K25" s="669"/>
      <c r="M25" s="670"/>
      <c r="N25" s="669"/>
      <c r="O25" s="671"/>
      <c r="P25" s="669"/>
      <c r="Q25" s="670"/>
      <c r="R25" s="672"/>
    </row>
    <row r="26" spans="3:18">
      <c r="C26" s="667"/>
      <c r="D26" s="668"/>
      <c r="E26" s="540"/>
      <c r="F26" s="669"/>
      <c r="G26" s="669"/>
      <c r="I26" s="670"/>
      <c r="J26" s="671"/>
      <c r="K26" s="669"/>
      <c r="M26" s="670"/>
      <c r="N26" s="669"/>
      <c r="O26" s="671"/>
      <c r="P26" s="669"/>
      <c r="Q26" s="670"/>
      <c r="R26" s="672"/>
    </row>
    <row r="27" spans="3:18">
      <c r="C27" s="504"/>
      <c r="D27" s="504"/>
      <c r="E27" s="504"/>
      <c r="F27" s="504"/>
      <c r="G27" s="504"/>
      <c r="I27" s="504"/>
      <c r="J27" s="504"/>
      <c r="K27" s="504"/>
      <c r="M27" s="656"/>
      <c r="N27" s="656"/>
      <c r="O27" s="539"/>
      <c r="P27" s="539"/>
      <c r="Q27" s="504"/>
      <c r="R27" s="665"/>
    </row>
    <row r="28" spans="3:18">
      <c r="C28" s="504"/>
      <c r="D28" s="504"/>
      <c r="E28" s="504"/>
      <c r="F28" s="504"/>
      <c r="G28" s="504"/>
      <c r="I28" s="504"/>
      <c r="J28" s="504"/>
      <c r="K28" s="504"/>
      <c r="M28" s="656"/>
      <c r="N28" s="656"/>
      <c r="O28" s="539"/>
      <c r="P28" s="539"/>
      <c r="Q28" s="504"/>
      <c r="R28" s="665"/>
    </row>
    <row r="29" spans="3:18">
      <c r="C29" s="504"/>
      <c r="D29" s="504"/>
      <c r="E29" s="504"/>
      <c r="F29" s="504"/>
      <c r="G29" s="504"/>
      <c r="I29" s="504"/>
      <c r="J29" s="504"/>
      <c r="K29" s="504"/>
      <c r="M29" s="656"/>
      <c r="N29" s="656"/>
      <c r="O29" s="539"/>
      <c r="P29" s="539"/>
      <c r="Q29" s="504"/>
      <c r="R29" s="665"/>
    </row>
    <row r="30" spans="3:18">
      <c r="C30" s="504"/>
      <c r="D30" s="504"/>
      <c r="E30" s="504"/>
      <c r="F30" s="504"/>
      <c r="G30" s="504"/>
      <c r="H30" s="673"/>
      <c r="I30" s="504"/>
      <c r="J30" s="504"/>
      <c r="K30" s="504"/>
      <c r="M30" s="656"/>
      <c r="N30" s="656"/>
      <c r="O30" s="539"/>
      <c r="P30" s="539"/>
      <c r="Q30" s="504"/>
      <c r="R30" s="665"/>
    </row>
    <row r="31" spans="3:18">
      <c r="C31" s="504"/>
      <c r="D31" s="504"/>
      <c r="E31" s="504"/>
      <c r="F31" s="504"/>
      <c r="G31" s="504"/>
      <c r="H31" s="673"/>
      <c r="I31" s="504"/>
      <c r="J31" s="504"/>
      <c r="K31" s="504"/>
      <c r="M31" s="656"/>
      <c r="N31" s="656"/>
      <c r="O31" s="539"/>
      <c r="P31" s="539"/>
      <c r="Q31" s="504"/>
      <c r="R31" s="665"/>
    </row>
    <row r="32" spans="3:18">
      <c r="C32" s="504"/>
      <c r="D32" s="504"/>
      <c r="E32" s="504"/>
      <c r="F32" s="504"/>
      <c r="G32" s="504"/>
      <c r="I32" s="504"/>
      <c r="J32" s="504"/>
      <c r="K32" s="504"/>
      <c r="M32" s="656"/>
      <c r="N32" s="656"/>
      <c r="O32" s="539"/>
      <c r="P32" s="539"/>
      <c r="Q32" s="504"/>
      <c r="R32" s="665"/>
    </row>
    <row r="33" spans="3:18">
      <c r="C33" s="504"/>
      <c r="D33" s="504"/>
      <c r="E33" s="504"/>
      <c r="F33" s="504"/>
      <c r="G33" s="504"/>
      <c r="I33" s="504"/>
      <c r="J33" s="504"/>
      <c r="K33" s="504"/>
      <c r="M33" s="656"/>
      <c r="N33" s="656"/>
      <c r="O33" s="539"/>
      <c r="P33" s="539"/>
      <c r="Q33" s="504"/>
      <c r="R33" s="665"/>
    </row>
    <row r="34" spans="3:18">
      <c r="C34" s="504"/>
      <c r="D34" s="504"/>
      <c r="E34" s="504"/>
      <c r="F34" s="504"/>
      <c r="G34" s="504"/>
      <c r="H34"/>
      <c r="I34" s="504"/>
      <c r="J34" s="504"/>
      <c r="K34" s="504"/>
      <c r="M34" s="656"/>
      <c r="N34" s="656"/>
      <c r="O34" s="539"/>
      <c r="P34" s="539"/>
      <c r="Q34" s="504"/>
      <c r="R34" s="665"/>
    </row>
    <row r="35" spans="3:18">
      <c r="C35" s="504"/>
      <c r="D35" s="504"/>
      <c r="E35" s="504"/>
      <c r="F35" s="504"/>
      <c r="G35" s="504"/>
      <c r="I35" s="504"/>
      <c r="J35" s="504"/>
      <c r="K35" s="504"/>
      <c r="L35"/>
      <c r="M35" s="656"/>
      <c r="N35" s="656"/>
      <c r="O35" s="539"/>
      <c r="P35" s="539"/>
      <c r="Q35" s="504"/>
      <c r="R35" s="665"/>
    </row>
    <row r="36" spans="3:18">
      <c r="C36" s="504"/>
      <c r="D36" s="504"/>
      <c r="E36" s="504"/>
      <c r="F36" s="504"/>
      <c r="G36" s="504"/>
      <c r="I36" s="504"/>
      <c r="J36" s="504"/>
      <c r="K36" s="504"/>
      <c r="M36" s="656"/>
      <c r="N36" s="656"/>
      <c r="O36" s="539"/>
      <c r="P36" s="539"/>
      <c r="Q36" s="504"/>
      <c r="R36" s="665"/>
    </row>
    <row r="37" spans="3:18">
      <c r="C37" s="504"/>
      <c r="D37" s="504"/>
      <c r="E37" s="504"/>
      <c r="F37" s="504"/>
      <c r="G37" s="504"/>
      <c r="I37" s="504"/>
      <c r="J37" s="504"/>
      <c r="K37" s="504"/>
      <c r="M37" s="656"/>
      <c r="N37" s="656"/>
      <c r="O37" s="539"/>
      <c r="P37" s="539"/>
      <c r="Q37" s="504"/>
      <c r="R37" s="665"/>
    </row>
    <row r="38" spans="3:18">
      <c r="C38" s="504"/>
      <c r="D38" s="504"/>
      <c r="E38" s="504"/>
      <c r="F38" s="504"/>
      <c r="G38" s="504"/>
      <c r="H38"/>
      <c r="I38" s="504"/>
      <c r="J38" s="504"/>
      <c r="K38" s="504"/>
      <c r="M38" s="656"/>
      <c r="N38" s="656"/>
      <c r="O38" s="539"/>
      <c r="P38" s="539"/>
      <c r="Q38" s="504"/>
      <c r="R38" s="665"/>
    </row>
    <row r="39" spans="3:18">
      <c r="C39" s="504"/>
      <c r="D39" s="504"/>
      <c r="E39" s="504"/>
      <c r="F39" s="504"/>
      <c r="G39" s="504"/>
      <c r="I39" s="504"/>
      <c r="J39" s="504"/>
      <c r="K39" s="504"/>
      <c r="M39" s="656"/>
      <c r="N39" s="656"/>
      <c r="O39" s="539"/>
      <c r="P39" s="539"/>
      <c r="Q39" s="504"/>
      <c r="R39" s="665"/>
    </row>
    <row r="40" spans="3:18">
      <c r="C40" s="504"/>
      <c r="D40" s="504"/>
      <c r="E40" s="504"/>
      <c r="F40" s="504"/>
      <c r="G40" s="504"/>
      <c r="I40" s="504"/>
      <c r="J40" s="504"/>
      <c r="K40" s="504"/>
      <c r="M40" s="656"/>
      <c r="N40" s="656"/>
      <c r="O40" s="539"/>
      <c r="P40" s="539"/>
      <c r="Q40" s="504"/>
      <c r="R40" s="665"/>
    </row>
    <row r="41" spans="3:18">
      <c r="C41" s="504"/>
      <c r="D41" s="504"/>
      <c r="E41" s="504"/>
      <c r="F41" s="504"/>
      <c r="G41" s="504"/>
      <c r="H41"/>
      <c r="I41" s="504"/>
      <c r="J41" s="504"/>
      <c r="K41" s="504"/>
      <c r="M41" s="656"/>
      <c r="N41" s="656"/>
      <c r="O41" s="539"/>
      <c r="P41" s="539"/>
      <c r="Q41" s="504"/>
      <c r="R41" s="665"/>
    </row>
    <row r="42" spans="3:18">
      <c r="C42" s="504"/>
      <c r="D42" s="504"/>
      <c r="E42" s="504"/>
      <c r="F42" s="504"/>
      <c r="G42" s="504"/>
      <c r="H42"/>
      <c r="I42" s="504"/>
      <c r="J42" s="504"/>
      <c r="K42" s="504"/>
      <c r="M42" s="656"/>
      <c r="N42" s="656"/>
      <c r="O42" s="539"/>
      <c r="P42" s="539"/>
      <c r="Q42" s="504"/>
      <c r="R42" s="665"/>
    </row>
    <row r="43" spans="3:18">
      <c r="C43" s="504"/>
      <c r="D43" s="504"/>
      <c r="E43" s="504"/>
      <c r="F43" s="504"/>
      <c r="G43" s="504"/>
      <c r="H43"/>
      <c r="I43" s="504"/>
      <c r="J43" s="504"/>
      <c r="K43" s="504"/>
      <c r="M43" s="656"/>
      <c r="N43" s="656"/>
      <c r="O43" s="539"/>
      <c r="P43" s="539"/>
      <c r="Q43" s="504"/>
      <c r="R43" s="665"/>
    </row>
    <row r="44" spans="3:18">
      <c r="C44" s="504"/>
      <c r="D44" s="504"/>
      <c r="E44" s="504"/>
      <c r="F44" s="504"/>
      <c r="G44" s="504"/>
      <c r="H44"/>
      <c r="I44" s="504"/>
      <c r="J44" s="504"/>
      <c r="K44" s="504"/>
      <c r="M44" s="656"/>
      <c r="N44" s="656"/>
      <c r="O44" s="539"/>
      <c r="P44" s="539"/>
      <c r="Q44" s="504"/>
      <c r="R44" s="665"/>
    </row>
    <row r="45" spans="3:18">
      <c r="C45" s="504"/>
      <c r="D45" s="504"/>
      <c r="E45" s="504"/>
      <c r="F45" s="504"/>
      <c r="G45" s="504"/>
      <c r="I45" s="504"/>
      <c r="J45" s="504"/>
      <c r="K45" s="504"/>
      <c r="M45" s="656"/>
      <c r="N45" s="656"/>
      <c r="O45" s="539"/>
      <c r="P45" s="539"/>
      <c r="Q45" s="504"/>
      <c r="R45" s="665"/>
    </row>
    <row r="46" spans="3:18">
      <c r="O46" s="671"/>
      <c r="P46" s="669"/>
      <c r="Q46" s="670"/>
    </row>
    <row r="57" spans="3:18">
      <c r="C57" s="666"/>
      <c r="D57" s="666"/>
      <c r="E57" s="666"/>
      <c r="F57" s="666"/>
      <c r="G57" s="666"/>
      <c r="H57"/>
      <c r="I57" s="666"/>
      <c r="J57" s="666"/>
      <c r="K57" s="666"/>
      <c r="M57" s="674"/>
      <c r="N57" s="674"/>
      <c r="O57" s="89"/>
      <c r="P57" s="89"/>
      <c r="Q57" s="666"/>
      <c r="R57" s="675"/>
    </row>
    <row r="58" spans="3:18">
      <c r="C58" s="666"/>
      <c r="D58" s="666"/>
      <c r="E58" s="666"/>
      <c r="F58" s="666"/>
      <c r="G58" s="666"/>
      <c r="H58"/>
      <c r="I58" s="666"/>
      <c r="J58" s="666"/>
      <c r="K58" s="666"/>
      <c r="M58" s="674"/>
      <c r="N58" s="674"/>
      <c r="O58" s="89"/>
      <c r="P58" s="89"/>
      <c r="Q58" s="666"/>
      <c r="R58" s="675"/>
    </row>
    <row r="59" spans="3:18">
      <c r="C59" s="666"/>
      <c r="D59" s="666"/>
      <c r="E59" s="666"/>
      <c r="F59" s="666"/>
      <c r="G59" s="666"/>
      <c r="I59" s="666"/>
      <c r="J59" s="666"/>
      <c r="K59" s="666"/>
      <c r="M59" s="674"/>
      <c r="N59" s="674"/>
      <c r="O59" s="89"/>
      <c r="P59" s="89"/>
      <c r="Q59" s="666"/>
      <c r="R59" s="675"/>
    </row>
    <row r="60" spans="3:18">
      <c r="C60" s="666"/>
      <c r="D60" s="666"/>
      <c r="E60" s="666"/>
      <c r="F60" s="666"/>
      <c r="G60" s="666"/>
      <c r="H60"/>
      <c r="I60" s="666"/>
      <c r="J60" s="666"/>
      <c r="K60" s="666"/>
      <c r="M60" s="674"/>
      <c r="N60" s="674"/>
      <c r="O60" s="89"/>
      <c r="P60" s="89"/>
      <c r="Q60" s="666"/>
      <c r="R60" s="675"/>
    </row>
    <row r="61" spans="3:18">
      <c r="C61" s="666"/>
      <c r="D61" s="666"/>
      <c r="E61" s="666"/>
      <c r="F61" s="666"/>
      <c r="G61" s="666"/>
      <c r="H61"/>
      <c r="I61" s="666"/>
      <c r="J61" s="666"/>
      <c r="K61" s="666"/>
      <c r="M61" s="674"/>
      <c r="N61" s="674"/>
      <c r="O61" s="89"/>
      <c r="P61" s="89"/>
      <c r="Q61" s="666"/>
      <c r="R61" s="675"/>
    </row>
    <row r="67" spans="3:18">
      <c r="C67" s="666"/>
      <c r="D67" s="666"/>
      <c r="E67" s="666"/>
      <c r="F67" s="666"/>
      <c r="G67" s="666"/>
      <c r="I67" s="666"/>
      <c r="J67" s="666"/>
      <c r="K67" s="666"/>
      <c r="M67" s="674"/>
      <c r="N67" s="674"/>
      <c r="O67" s="89"/>
      <c r="P67" s="89"/>
      <c r="Q67" s="666"/>
      <c r="R67" s="675"/>
    </row>
    <row r="68" spans="3:18">
      <c r="C68" s="666"/>
      <c r="D68" s="666"/>
      <c r="E68" s="666"/>
      <c r="F68" s="666"/>
      <c r="G68" s="666"/>
      <c r="I68" s="666"/>
      <c r="J68" s="666"/>
      <c r="K68" s="666"/>
      <c r="L68"/>
      <c r="M68" s="674"/>
      <c r="N68" s="674"/>
      <c r="O68" s="89"/>
      <c r="P68" s="89"/>
      <c r="Q68" s="666"/>
      <c r="R68" s="675"/>
    </row>
  </sheetData>
  <phoneticPr fontId="0" type="noConversion"/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">
    <tabColor theme="8" tint="0.59999389629810485"/>
    <pageSetUpPr fitToPage="1"/>
  </sheetPr>
  <dimension ref="A1:AH509"/>
  <sheetViews>
    <sheetView showGridLines="0" showZeros="0" topLeftCell="C1" zoomScale="80" zoomScaleNormal="80" workbookViewId="0">
      <selection activeCell="C10" sqref="C10"/>
    </sheetView>
  </sheetViews>
  <sheetFormatPr baseColWidth="10" defaultColWidth="11.44140625" defaultRowHeight="13.2"/>
  <cols>
    <col min="1" max="1" width="11.44140625" hidden="1" customWidth="1"/>
    <col min="2" max="2" width="9.88671875" hidden="1" customWidth="1"/>
    <col min="3" max="3" width="10.109375" bestFit="1" customWidth="1"/>
    <col min="4" max="4" width="8.88671875" customWidth="1"/>
    <col min="5" max="5" width="6.5546875" bestFit="1" customWidth="1"/>
    <col min="6" max="6" width="14" customWidth="1"/>
    <col min="7" max="7" width="13.33203125" customWidth="1"/>
    <col min="8" max="8" width="26.6640625" customWidth="1"/>
    <col min="9" max="9" width="21.6640625" customWidth="1"/>
    <col min="10" max="10" width="39.33203125" customWidth="1"/>
    <col min="11" max="11" width="14.88671875" style="1" customWidth="1"/>
    <col min="12" max="12" width="7.6640625" style="1" bestFit="1" customWidth="1"/>
    <col min="13" max="13" width="6.6640625" style="1" bestFit="1" customWidth="1"/>
    <col min="14" max="14" width="9.5546875" style="1" bestFit="1" customWidth="1"/>
    <col min="15" max="15" width="5.33203125" style="1" hidden="1" customWidth="1"/>
    <col min="16" max="16" width="7.88671875" style="1" hidden="1" customWidth="1"/>
    <col min="17" max="17" width="16.6640625" style="1" hidden="1" customWidth="1"/>
    <col min="18" max="18" width="15" style="1" hidden="1" customWidth="1"/>
    <col min="19" max="19" width="11" style="1" hidden="1" customWidth="1"/>
    <col min="20" max="20" width="17.5546875" style="1" bestFit="1" customWidth="1"/>
    <col min="21" max="21" width="8" style="1" hidden="1" customWidth="1"/>
    <col min="22" max="22" width="0" hidden="1" customWidth="1"/>
    <col min="23" max="23" width="0" style="1" hidden="1" customWidth="1"/>
    <col min="24" max="24" width="27.5546875" customWidth="1"/>
  </cols>
  <sheetData>
    <row r="1" spans="1:34" ht="20.100000000000001" customHeight="1">
      <c r="C1" s="717" t="s">
        <v>293</v>
      </c>
      <c r="D1" s="718"/>
      <c r="E1" s="718"/>
      <c r="F1" s="726" t="str">
        <f>IF('Données épreuves'!G3=1,'Données épreuves'!B4,'Données épreuves'!B10)</f>
        <v/>
      </c>
      <c r="G1" s="726"/>
      <c r="H1" s="726"/>
      <c r="I1" s="726"/>
      <c r="J1" s="726"/>
      <c r="K1" s="734" t="s">
        <v>301</v>
      </c>
      <c r="L1" s="735"/>
      <c r="M1" s="735"/>
      <c r="N1" s="736"/>
      <c r="O1" s="84"/>
      <c r="P1" s="84"/>
      <c r="Q1" s="84"/>
      <c r="R1" s="84"/>
      <c r="S1" s="84"/>
      <c r="T1" s="733"/>
    </row>
    <row r="2" spans="1:34" ht="20.100000000000001" customHeight="1">
      <c r="C2" s="717" t="s">
        <v>294</v>
      </c>
      <c r="D2" s="718"/>
      <c r="E2" s="718"/>
      <c r="F2" s="723">
        <f>'Données épreuves'!B19</f>
        <v>0</v>
      </c>
      <c r="G2" s="723"/>
      <c r="H2" s="723"/>
      <c r="I2" s="291" t="s">
        <v>287</v>
      </c>
      <c r="J2" s="284">
        <f>+'Données épreuves'!B21</f>
        <v>0</v>
      </c>
      <c r="K2" s="737"/>
      <c r="L2" s="738"/>
      <c r="M2" s="738"/>
      <c r="N2" s="739"/>
      <c r="O2" s="83"/>
      <c r="P2" s="84"/>
      <c r="Q2" s="84"/>
      <c r="R2" s="84"/>
      <c r="S2" s="84"/>
      <c r="T2" s="733"/>
    </row>
    <row r="3" spans="1:34" ht="20.100000000000001" customHeight="1">
      <c r="C3" s="717" t="s">
        <v>295</v>
      </c>
      <c r="D3" s="718"/>
      <c r="E3" s="718"/>
      <c r="F3" s="723">
        <f>'Données épreuves'!B20</f>
        <v>0</v>
      </c>
      <c r="G3" s="723"/>
      <c r="H3" s="723"/>
      <c r="I3" s="723"/>
      <c r="J3" s="730"/>
      <c r="K3" s="737"/>
      <c r="L3" s="738"/>
      <c r="M3" s="738"/>
      <c r="N3" s="739"/>
      <c r="O3" s="84"/>
      <c r="P3" s="84"/>
      <c r="Q3" s="84"/>
      <c r="R3" s="84"/>
      <c r="S3" s="84"/>
      <c r="T3" s="733"/>
    </row>
    <row r="4" spans="1:34" ht="20.100000000000001" customHeight="1">
      <c r="C4" s="717" t="s">
        <v>296</v>
      </c>
      <c r="D4" s="718"/>
      <c r="E4" s="718"/>
      <c r="F4" s="729" t="str">
        <f>IF('Données épreuves'!G3=1,'Données épreuves'!B5,'Données épreuves'!B11)</f>
        <v/>
      </c>
      <c r="G4" s="729"/>
      <c r="H4" s="729"/>
      <c r="I4" s="292" t="s">
        <v>288</v>
      </c>
      <c r="J4" s="283">
        <f>'Données épreuves'!B16</f>
        <v>0</v>
      </c>
      <c r="K4" s="737"/>
      <c r="L4" s="738"/>
      <c r="M4" s="738"/>
      <c r="N4" s="739"/>
      <c r="O4" s="84"/>
      <c r="P4" s="84"/>
      <c r="Q4" s="84"/>
      <c r="R4" s="84"/>
      <c r="S4" s="84"/>
      <c r="T4" s="733"/>
    </row>
    <row r="5" spans="1:34" ht="20.100000000000001" customHeight="1">
      <c r="C5" s="717" t="s">
        <v>297</v>
      </c>
      <c r="D5" s="718"/>
      <c r="E5" s="718"/>
      <c r="F5" s="723">
        <f>+'Données épreuves'!B17</f>
        <v>0</v>
      </c>
      <c r="G5" s="723"/>
      <c r="H5" s="723"/>
      <c r="I5" s="723"/>
      <c r="J5" s="723"/>
      <c r="K5" s="737"/>
      <c r="L5" s="738"/>
      <c r="M5" s="738"/>
      <c r="N5" s="739"/>
      <c r="O5" s="84"/>
      <c r="P5" s="84"/>
      <c r="Q5" s="84"/>
      <c r="R5" s="84"/>
      <c r="S5" s="84"/>
      <c r="T5" s="733"/>
    </row>
    <row r="6" spans="1:34" ht="20.100000000000001" customHeight="1">
      <c r="C6" s="717" t="s">
        <v>298</v>
      </c>
      <c r="D6" s="718"/>
      <c r="E6" s="718"/>
      <c r="F6" s="313">
        <f>'Données épreuves'!B23</f>
        <v>0</v>
      </c>
      <c r="G6" s="275" t="s">
        <v>4</v>
      </c>
      <c r="H6" s="719" t="s">
        <v>300</v>
      </c>
      <c r="I6" s="724">
        <f>'Données épreuves'!B22*'Données épreuves'!B23</f>
        <v>0</v>
      </c>
      <c r="J6" s="715" t="s">
        <v>4</v>
      </c>
      <c r="K6" s="737"/>
      <c r="L6" s="738"/>
      <c r="M6" s="738"/>
      <c r="N6" s="739"/>
      <c r="O6" s="84"/>
      <c r="P6" s="84"/>
      <c r="Q6" s="84"/>
      <c r="R6" s="84"/>
      <c r="S6" s="84"/>
      <c r="T6" s="733"/>
    </row>
    <row r="7" spans="1:34" ht="20.100000000000001" customHeight="1" thickBot="1">
      <c r="C7" s="714" t="s">
        <v>299</v>
      </c>
      <c r="D7" s="715"/>
      <c r="E7" s="715"/>
      <c r="F7" s="282">
        <f>'Données épreuves'!B22</f>
        <v>0</v>
      </c>
      <c r="G7" s="280" t="s">
        <v>5</v>
      </c>
      <c r="H7" s="720"/>
      <c r="I7" s="725"/>
      <c r="J7" s="712"/>
      <c r="K7" s="737"/>
      <c r="L7" s="738"/>
      <c r="M7" s="738"/>
      <c r="N7" s="739"/>
      <c r="O7" s="84"/>
      <c r="P7" s="84"/>
      <c r="Q7" s="84"/>
      <c r="R7" s="84"/>
      <c r="S7" s="84"/>
      <c r="T7" s="733"/>
    </row>
    <row r="8" spans="1:34" ht="20.100000000000001" customHeight="1" thickTop="1" thickBot="1">
      <c r="A8" s="2" t="s">
        <v>378</v>
      </c>
      <c r="C8" s="727" t="s">
        <v>304</v>
      </c>
      <c r="D8" s="728"/>
      <c r="E8" s="728"/>
      <c r="F8" s="728"/>
      <c r="G8" s="293">
        <f>COUNTA(D10:D509)-COUNTIF($D$10:$D$509,"")</f>
        <v>0</v>
      </c>
      <c r="H8" s="307" t="s">
        <v>305</v>
      </c>
      <c r="I8" s="561">
        <f>COUNTIF(P10:P509,"Présent")</f>
        <v>0</v>
      </c>
      <c r="J8" s="562"/>
      <c r="K8" s="740" t="s">
        <v>3</v>
      </c>
      <c r="L8" s="721" t="s">
        <v>109</v>
      </c>
      <c r="M8" s="721" t="s">
        <v>430</v>
      </c>
      <c r="N8" s="721" t="s">
        <v>375</v>
      </c>
      <c r="O8" s="508"/>
      <c r="P8" s="508"/>
      <c r="Q8" s="508"/>
      <c r="R8" s="508"/>
      <c r="S8" s="508"/>
      <c r="T8" s="731" t="s">
        <v>328</v>
      </c>
      <c r="U8" s="2" t="s">
        <v>378</v>
      </c>
    </row>
    <row r="9" spans="1:34" s="2" customFormat="1" ht="19.95" customHeight="1" thickBot="1">
      <c r="A9" s="2">
        <v>0</v>
      </c>
      <c r="B9" s="2" t="s">
        <v>131</v>
      </c>
      <c r="C9" s="298" t="s">
        <v>1</v>
      </c>
      <c r="D9" s="298" t="s">
        <v>80</v>
      </c>
      <c r="E9" s="298" t="s">
        <v>7</v>
      </c>
      <c r="F9" s="298" t="s">
        <v>333</v>
      </c>
      <c r="G9" s="298" t="s">
        <v>6</v>
      </c>
      <c r="H9" s="299" t="s">
        <v>77</v>
      </c>
      <c r="I9" s="299" t="s">
        <v>78</v>
      </c>
      <c r="J9" s="460" t="s">
        <v>79</v>
      </c>
      <c r="K9" s="741"/>
      <c r="L9" s="722"/>
      <c r="M9" s="722"/>
      <c r="N9" s="722"/>
      <c r="O9" s="84" t="s">
        <v>81</v>
      </c>
      <c r="P9" s="84" t="s">
        <v>108</v>
      </c>
      <c r="Q9" s="84" t="s">
        <v>362</v>
      </c>
      <c r="R9" s="84" t="s">
        <v>374</v>
      </c>
      <c r="S9" s="84" t="s">
        <v>336</v>
      </c>
      <c r="T9" s="732"/>
      <c r="U9" s="2">
        <v>0</v>
      </c>
      <c r="W9" s="2" t="s">
        <v>431</v>
      </c>
      <c r="Y9"/>
      <c r="Z9"/>
      <c r="AA9"/>
      <c r="AB9"/>
      <c r="AC9"/>
      <c r="AD9"/>
      <c r="AE9"/>
      <c r="AF9"/>
      <c r="AG9"/>
      <c r="AH9"/>
    </row>
    <row r="10" spans="1:34" ht="19.350000000000001" customHeight="1" thickTop="1">
      <c r="A10">
        <f>IF(COUNTIF(J$10:J10,J10)=1,MAX(A$9:A9)+1,"")</f>
        <v>1</v>
      </c>
      <c r="B10" t="str">
        <f>IF(LEN(O10)&gt;0,RANK(O10,$O$10:$O$509,1),"")</f>
        <v/>
      </c>
      <c r="C10" s="294">
        <v>1</v>
      </c>
      <c r="D10" s="295" t="str">
        <f>IF(C10&gt;0,IF(LEN('Source Int'!$C2)&gt;1,"Internet",IF(ISERROR(VLOOKUP($C10,'Enga manuel'!$A$5:$G$355,4,FALSE))=FALSE,(IF(LEN(VLOOKUP($C10,'Enga manuel'!$A$5:$G$355,4,FALSE))&gt;0,"Manuel","")),"")),"")</f>
        <v/>
      </c>
      <c r="E10" s="296" t="s">
        <v>270</v>
      </c>
      <c r="F10" s="295" t="str">
        <f>IF(LEN('Source Int'!$C2)&gt;1,'Source Int'!R2,IF(D10="manuel",(VLOOKUP($C10,'Enga manuel'!$A$5:$G$355,2,FALSE)),""))</f>
        <v/>
      </c>
      <c r="G10" s="295" t="str">
        <f>IF(LEN('Source Int'!$C2)&gt;1,'Source Int'!F2,IF(D10="manuel",(VLOOKUP($C10,'Enga manuel'!$A$5:$G$355,3,FALSE)),""))</f>
        <v/>
      </c>
      <c r="H10" s="297" t="str">
        <f>IF(LEN('Source Int'!$C2)&gt;1,'Source Int'!C2,IF(D10="manuel",(VLOOKUP($C10,'Enga manuel'!$A$5:$G$355,4,FALSE)),""))</f>
        <v/>
      </c>
      <c r="I10" s="297" t="str">
        <f>IF(LEN('Source Int'!$C2)&gt;1,PROPER('Source Int'!D2),IF(D10="manuel",PROPER(VLOOKUP($C10,'Enga manuel'!$A$5:$G$355,5,FALSE)),""))</f>
        <v/>
      </c>
      <c r="J10" s="297" t="str">
        <f>IF(LEN('Source Int'!$C2)&gt;1,'Source Int'!P2,IF(D10="manuel",(VLOOKUP($C10,'Enga manuel'!$A$5:$G$355,6,FALSE)),""))</f>
        <v/>
      </c>
      <c r="K10" s="297" t="str">
        <f>IF(LEN('Source Int'!$C2)&gt;1,'Source Int'!$AE2,IF($D10="manuel",(VLOOKUP($C10,'Enga manuel'!$A$5:$G$355,7,FALSE)),""))</f>
        <v/>
      </c>
      <c r="L10" s="295" t="str">
        <f>IF(LEN('Source Int'!$H2)&gt;0,'Source Int'!$H2,IF($D10="manuel",(VLOOKUP($C10,'Enga manuel'!$A$5:$H$355,8,FALSE)),""))</f>
        <v/>
      </c>
      <c r="M10" s="295" t="str">
        <f>IF(AND(P10="Présent",W10="D",'Données épreuves'!$B$24="OUI"),"Dame","")</f>
        <v/>
      </c>
      <c r="N10" s="295" t="str">
        <f>IF(LEN('Source Int'!$C2)&gt;1,IF('Source Int'!$AB2="","",'Source Int'!$AB2),IF($D10="manuel",(VLOOKUP($C10,'Enga manuel'!$A$5:$M$355,11,FALSE)),""))</f>
        <v/>
      </c>
      <c r="O10" s="308" t="str">
        <f>IF(LEN(P10)&gt;0,IF(LEN(P10)&gt;0,C10,""),"")</f>
        <v/>
      </c>
      <c r="P10" s="84" t="str">
        <f>IF(LEN(D10)&gt;0,IF(LEN(E10)&gt;0,"Présent",""),"")</f>
        <v/>
      </c>
      <c r="Q10" s="84" t="str">
        <f>CONCATENATE(K10,IF(AND(LEN(engage_k)&gt;0,LEN(engage_l)&gt;0),CONCATENATE(" (",L10,"/",N10,")"),IF(AND(LEN(engage_k)=0,LEN(engage_l)&gt;0),CONCATENATE(" (",N10,")"),IF(AND(LEN(engage_l)=0,LEN(engage_k)&gt;0),CONCATENATE(" (",L10,")"),""))))</f>
        <v/>
      </c>
      <c r="R10" s="84" t="str">
        <f t="shared" ref="R10:R74" si="0">IF(D10="Internet",C10,"")</f>
        <v/>
      </c>
      <c r="S10" s="84" t="str">
        <f>IF(ISERROR(VLOOKUP(C10,'Saisie CLASSEMENT'!$C$8:$C$207,1,FALSE)),"","O")</f>
        <v/>
      </c>
      <c r="T10" s="462" t="str">
        <f>IF(LEN('Source Int'!$C2)&gt;1,'Source Int'!$M2,IF($D10="manuel",(VLOOKUP($C10,'Enga manuel'!$A$5:$L$355,9,FALSE)),""))</f>
        <v/>
      </c>
      <c r="U10" s="1">
        <f>IF(COUNTIF(K$10:K10,K10)=1,MAX(U$9:U9)+1,"")</f>
        <v>1</v>
      </c>
      <c r="V10" t="str">
        <f>K10</f>
        <v/>
      </c>
      <c r="W10" s="1" t="str">
        <f>IF(D10="Internet",'Source Int'!E2,IF(D10="manuel",UPPER((VLOOKUP($C10,'Enga manuel'!$A$5:$J$355,10,FALSE))),""))</f>
        <v/>
      </c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9.350000000000001" customHeight="1">
      <c r="A11" t="str">
        <f>IF(COUNTIF(J$10:J11,J11)=1,MAX(A$9:A10)+1,"")</f>
        <v/>
      </c>
      <c r="B11" t="str">
        <f t="shared" ref="B11:B74" si="1">IF(LEN(O11)&gt;0,RANK(O11,$O$10:$O$509,1),"")</f>
        <v/>
      </c>
      <c r="C11" s="294">
        <v>2</v>
      </c>
      <c r="D11" s="295" t="str">
        <f>IF(C11&gt;0,IF(LEN('Source Int'!$C3)&gt;1,"Internet",IF(ISERROR(VLOOKUP($C11,'Enga manuel'!$A$5:$G$355,4,FALSE))=FALSE,(IF(LEN(VLOOKUP($C11,'Enga manuel'!$A$5:$G$355,4,FALSE))&gt;0,"Manuel","")),"")),"")</f>
        <v/>
      </c>
      <c r="E11" s="296" t="s">
        <v>270</v>
      </c>
      <c r="F11" s="295" t="str">
        <f>IF(LEN('Source Int'!$C3)&gt;1,'Source Int'!R3,IF(D11="manuel",(VLOOKUP($C11,'Enga manuel'!$A$5:$G$355,2,FALSE)),""))</f>
        <v/>
      </c>
      <c r="G11" s="295" t="str">
        <f>IF(LEN('Source Int'!$C3)&gt;1,'Source Int'!F3,IF(D11="manuel",(VLOOKUP($C11,'Enga manuel'!$A$5:$G$355,3,FALSE)),""))</f>
        <v/>
      </c>
      <c r="H11" s="297" t="str">
        <f>IF(LEN('Source Int'!$C3)&gt;1,'Source Int'!C3,IF(D11="manuel",(VLOOKUP($C11,'Enga manuel'!$A$5:$G$355,4,FALSE)),""))</f>
        <v/>
      </c>
      <c r="I11" s="297" t="str">
        <f>IF(LEN('Source Int'!$C3)&gt;1,PROPER('Source Int'!D3),IF(D11="manuel",PROPER(VLOOKUP($C11,'Enga manuel'!$A$5:$G$355,5,FALSE)),""))</f>
        <v/>
      </c>
      <c r="J11" s="297" t="str">
        <f>IF(LEN('Source Int'!$C3)&gt;1,'Source Int'!P3,IF(D11="manuel",(VLOOKUP($C11,'Enga manuel'!$A$5:$G$355,6,FALSE)),""))</f>
        <v/>
      </c>
      <c r="K11" s="297" t="str">
        <f>IF(LEN('Source Int'!$C3)&gt;1,'Source Int'!$AE3,IF($D11="manuel",(VLOOKUP($C11,'Enga manuel'!$A$5:$G$355,7,FALSE)),""))</f>
        <v/>
      </c>
      <c r="L11" s="295" t="str">
        <f>IF(LEN('Source Int'!$H3)&gt;0,'Source Int'!$H3,IF($D11="manuel",(VLOOKUP($C11,'Enga manuel'!$A$5:$H$355,8,FALSE)),""))</f>
        <v/>
      </c>
      <c r="M11" s="295" t="str">
        <f>IF(AND(P11="Présent",W11="D",'Données épreuves'!$B$24="OUI"),"Dame","")</f>
        <v/>
      </c>
      <c r="N11" s="295" t="str">
        <f>IF(LEN('Source Int'!$C3)&gt;1,IF('Source Int'!$AB3="","",'Source Int'!$AB3),IF($D11="manuel",(VLOOKUP($C11,'Enga manuel'!$A$5:$M$355,11,FALSE)),""))</f>
        <v/>
      </c>
      <c r="O11" s="308" t="str">
        <f t="shared" ref="O11:O74" si="2">IF(LEN(P11)&gt;0,IF(LEN(P11)&gt;0,C11,""),"")</f>
        <v/>
      </c>
      <c r="P11" s="84" t="str">
        <f t="shared" ref="P11:P74" si="3">IF(LEN(D11)&gt;0,IF(LEN(E11)&gt;0,"Présent",""),"")</f>
        <v/>
      </c>
      <c r="Q11" s="84" t="str">
        <f>CONCATENATE(K11,IF(AND(LEN(engage_k)&gt;0,LEN(engage_l)&gt;0),CONCATENATE(" (",L11,"/",N11,")"),IF(AND(LEN(engage_k)=0,LEN(engage_l)&gt;0),CONCATENATE(" (",N11,")"),IF(AND(LEN(engage_l)=0,LEN(engage_k)&gt;0),CONCATENATE(" (",L11,")"),""))))</f>
        <v/>
      </c>
      <c r="R11" s="84" t="str">
        <f t="shared" si="0"/>
        <v/>
      </c>
      <c r="S11" s="84" t="str">
        <f>IF(ISERROR(VLOOKUP(C11,'Saisie CLASSEMENT'!$C$8:$C$207,1,FALSE)),"","O")</f>
        <v/>
      </c>
      <c r="T11" s="462" t="str">
        <f>IF(LEN('Source Int'!$C3)&gt;1,'Source Int'!$M3,IF($D11="manuel",(VLOOKUP($C11,'Enga manuel'!$A$5:$L$355,9,FALSE)),""))</f>
        <v/>
      </c>
      <c r="U11" s="1" t="str">
        <f>IF(COUNTIF(K$10:K11,K11)=1,MAX(U$9:U10)+1,"")</f>
        <v/>
      </c>
      <c r="V11" t="str">
        <f t="shared" ref="V11:V74" si="4">K11</f>
        <v/>
      </c>
      <c r="W11" s="1" t="str">
        <f>IF(D11="Internet",'Source Int'!E3,IF(D11="manuel",UPPER((VLOOKUP($C11,'Enga manuel'!$A$5:$J$355,10,FALSE))),""))</f>
        <v/>
      </c>
    </row>
    <row r="12" spans="1:34" ht="19.350000000000001" customHeight="1">
      <c r="A12" t="str">
        <f>IF(COUNTIF(J$10:J12,J12)=1,MAX(A$9:A11)+1,"")</f>
        <v/>
      </c>
      <c r="B12" t="str">
        <f t="shared" si="1"/>
        <v/>
      </c>
      <c r="C12" s="294">
        <v>3</v>
      </c>
      <c r="D12" s="295" t="str">
        <f>IF(C12&gt;0,IF(LEN('Source Int'!$C4)&gt;1,"Internet",IF(ISERROR(VLOOKUP($C12,'Enga manuel'!$A$5:$G$355,4,FALSE))=FALSE,(IF(LEN(VLOOKUP($C12,'Enga manuel'!$A$5:$G$355,4,FALSE))&gt;0,"Manuel","")),"")),"")</f>
        <v/>
      </c>
      <c r="E12" s="296" t="s">
        <v>270</v>
      </c>
      <c r="F12" s="295" t="str">
        <f>IF(LEN('Source Int'!$C4)&gt;1,'Source Int'!R4,IF(D12="manuel",(VLOOKUP($C12,'Enga manuel'!$A$5:$G$355,2,FALSE)),""))</f>
        <v/>
      </c>
      <c r="G12" s="295" t="str">
        <f>IF(LEN('Source Int'!$C4)&gt;1,'Source Int'!F4,IF(D12="manuel",(VLOOKUP($C12,'Enga manuel'!$A$5:$G$355,3,FALSE)),""))</f>
        <v/>
      </c>
      <c r="H12" s="297" t="str">
        <f>IF(LEN('Source Int'!$C4)&gt;1,'Source Int'!C4,IF(D12="manuel",(VLOOKUP($C12,'Enga manuel'!$A$5:$G$355,4,FALSE)),""))</f>
        <v/>
      </c>
      <c r="I12" s="297" t="str">
        <f>IF(LEN('Source Int'!$C4)&gt;1,PROPER('Source Int'!D4),IF(D12="manuel",PROPER(VLOOKUP($C12,'Enga manuel'!$A$5:$G$355,5,FALSE)),""))</f>
        <v/>
      </c>
      <c r="J12" s="297" t="str">
        <f>IF(LEN('Source Int'!$C4)&gt;1,'Source Int'!P4,IF(D12="manuel",(VLOOKUP($C12,'Enga manuel'!$A$5:$G$355,6,FALSE)),""))</f>
        <v/>
      </c>
      <c r="K12" s="297" t="str">
        <f>IF(LEN('Source Int'!$C4)&gt;1,'Source Int'!$AE4,IF($D12="manuel",(VLOOKUP($C12,'Enga manuel'!$A$5:$G$355,7,FALSE)),""))</f>
        <v/>
      </c>
      <c r="L12" s="295" t="str">
        <f>IF(LEN('Source Int'!$H4)&gt;0,'Source Int'!$H4,IF($D12="manuel",(VLOOKUP($C12,'Enga manuel'!$A$5:$H$355,8,FALSE)),""))</f>
        <v/>
      </c>
      <c r="M12" s="295" t="str">
        <f>IF(AND(P12="Présent",W12="D",'Données épreuves'!$B$24="OUI"),"Dame","")</f>
        <v/>
      </c>
      <c r="N12" s="295" t="str">
        <f>IF(LEN('Source Int'!$C4)&gt;1,IF('Source Int'!$AB4="","",'Source Int'!$AB4),IF($D12="manuel",(VLOOKUP($C12,'Enga manuel'!$A$5:$M$355,11,FALSE)),""))</f>
        <v/>
      </c>
      <c r="O12" s="308" t="str">
        <f t="shared" si="2"/>
        <v/>
      </c>
      <c r="P12" s="84" t="str">
        <f t="shared" si="3"/>
        <v/>
      </c>
      <c r="Q12" s="84" t="str">
        <f>CONCATENATE(K12,IF(AND(LEN(engage_k)&gt;0,LEN(engage_l)&gt;0),CONCATENATE(" (",L12,"/",N12,")"),IF(AND(LEN(engage_k)=0,LEN(engage_l)&gt;0),CONCATENATE(" (",N12,")"),IF(AND(LEN(engage_l)=0,LEN(engage_k)&gt;0),CONCATENATE(" (",L12,")"),""))))</f>
        <v/>
      </c>
      <c r="R12" s="84" t="str">
        <f t="shared" si="0"/>
        <v/>
      </c>
      <c r="S12" s="84" t="str">
        <f>IF(ISERROR(VLOOKUP(C12,'Saisie CLASSEMENT'!$C$8:$C$207,1,FALSE)),"","O")</f>
        <v/>
      </c>
      <c r="T12" s="462" t="str">
        <f>IF(LEN('Source Int'!$C4)&gt;1,'Source Int'!$M4,IF($D12="manuel",(VLOOKUP($C12,'Enga manuel'!$A$5:$L$355,9,FALSE)),""))</f>
        <v/>
      </c>
      <c r="U12" s="1" t="str">
        <f>IF(COUNTIF(K$10:K12,K12)=1,MAX(U$9:U11)+1,"")</f>
        <v/>
      </c>
      <c r="V12" t="str">
        <f t="shared" si="4"/>
        <v/>
      </c>
      <c r="W12" s="1" t="str">
        <f>IF(D12="Internet",'Source Int'!E4,IF(D12="manuel",UPPER((VLOOKUP($C12,'Enga manuel'!$A$5:$J$355,10,FALSE))),""))</f>
        <v/>
      </c>
    </row>
    <row r="13" spans="1:34" ht="19.350000000000001" customHeight="1">
      <c r="A13" t="str">
        <f>IF(COUNTIF(J$10:J13,J13)=1,MAX(A$9:A12)+1,"")</f>
        <v/>
      </c>
      <c r="B13" t="str">
        <f t="shared" si="1"/>
        <v/>
      </c>
      <c r="C13" s="294">
        <v>4</v>
      </c>
      <c r="D13" s="295" t="str">
        <f>IF(C13&gt;0,IF(LEN('Source Int'!$C5)&gt;1,"Internet",IF(ISERROR(VLOOKUP($C13,'Enga manuel'!$A$5:$G$355,4,FALSE))=FALSE,(IF(LEN(VLOOKUP($C13,'Enga manuel'!$A$5:$G$355,4,FALSE))&gt;0,"Manuel","")),"")),"")</f>
        <v/>
      </c>
      <c r="E13" s="296" t="s">
        <v>270</v>
      </c>
      <c r="F13" s="295" t="str">
        <f>IF(LEN('Source Int'!$C5)&gt;1,'Source Int'!R5,IF(D13="manuel",(VLOOKUP($C13,'Enga manuel'!$A$5:$G$355,2,FALSE)),""))</f>
        <v/>
      </c>
      <c r="G13" s="295" t="str">
        <f>IF(LEN('Source Int'!$C5)&gt;1,'Source Int'!F5,IF(D13="manuel",(VLOOKUP($C13,'Enga manuel'!$A$5:$G$355,3,FALSE)),""))</f>
        <v/>
      </c>
      <c r="H13" s="297" t="str">
        <f>IF(LEN('Source Int'!$C5)&gt;1,'Source Int'!C5,IF(D13="manuel",(VLOOKUP($C13,'Enga manuel'!$A$5:$G$355,4,FALSE)),""))</f>
        <v/>
      </c>
      <c r="I13" s="297" t="str">
        <f>IF(LEN('Source Int'!$C5)&gt;1,PROPER('Source Int'!D5),IF(D13="manuel",PROPER(VLOOKUP($C13,'Enga manuel'!$A$5:$G$355,5,FALSE)),""))</f>
        <v/>
      </c>
      <c r="J13" s="297" t="str">
        <f>IF(LEN('Source Int'!$C5)&gt;1,'Source Int'!P5,IF(D13="manuel",(VLOOKUP($C13,'Enga manuel'!$A$5:$G$355,6,FALSE)),""))</f>
        <v/>
      </c>
      <c r="K13" s="297" t="str">
        <f>IF(LEN('Source Int'!$C5)&gt;1,'Source Int'!$AE5,IF($D13="manuel",(VLOOKUP($C13,'Enga manuel'!$A$5:$G$355,7,FALSE)),""))</f>
        <v/>
      </c>
      <c r="L13" s="295" t="str">
        <f>IF(LEN('Source Int'!$H5)&gt;0,'Source Int'!$H5,IF($D13="manuel",(VLOOKUP($C13,'Enga manuel'!$A$5:$H$355,8,FALSE)),""))</f>
        <v/>
      </c>
      <c r="M13" s="295" t="str">
        <f>IF(AND(P13="Présent",W13="D",'Données épreuves'!$B$24="OUI"),"Dame","")</f>
        <v/>
      </c>
      <c r="N13" s="295" t="str">
        <f>IF(LEN('Source Int'!$C5)&gt;1,IF('Source Int'!$AB5="","",'Source Int'!$AB5),IF($D13="manuel",(VLOOKUP($C13,'Enga manuel'!$A$5:$M$355,11,FALSE)),""))</f>
        <v/>
      </c>
      <c r="O13" s="308" t="str">
        <f t="shared" si="2"/>
        <v/>
      </c>
      <c r="P13" s="84" t="str">
        <f t="shared" si="3"/>
        <v/>
      </c>
      <c r="Q13" s="84" t="str">
        <f>CONCATENATE(K13,IF(AND(LEN(engage_k)&gt;0,LEN(engage_l)&gt;0),CONCATENATE(" (",L13,"/",N13,")"),IF(AND(LEN(engage_k)=0,LEN(engage_l)&gt;0),CONCATENATE(" (",N13,")"),IF(AND(LEN(engage_l)=0,LEN(engage_k)&gt;0),CONCATENATE(" (",L13,")"),""))))</f>
        <v/>
      </c>
      <c r="R13" s="84" t="str">
        <f t="shared" si="0"/>
        <v/>
      </c>
      <c r="S13" s="84" t="str">
        <f>IF(ISERROR(VLOOKUP(C13,'Saisie CLASSEMENT'!$C$8:$C$207,1,FALSE)),"","O")</f>
        <v/>
      </c>
      <c r="T13" s="462" t="str">
        <f>IF(LEN('Source Int'!$C5)&gt;1,'Source Int'!$M5,IF($D13="manuel",(VLOOKUP($C13,'Enga manuel'!$A$5:$L$355,9,FALSE)),""))</f>
        <v/>
      </c>
      <c r="U13" s="1" t="str">
        <f>IF(COUNTIF(K$10:K13,K13)=1,MAX(U$9:U12)+1,"")</f>
        <v/>
      </c>
      <c r="V13" t="str">
        <f t="shared" si="4"/>
        <v/>
      </c>
      <c r="W13" s="1" t="str">
        <f>IF(D13="Internet",'Source Int'!E5,IF(D13="manuel",UPPER((VLOOKUP($C13,'Enga manuel'!$A$5:$J$355,10,FALSE))),""))</f>
        <v/>
      </c>
    </row>
    <row r="14" spans="1:34" ht="19.350000000000001" customHeight="1">
      <c r="A14" t="str">
        <f>IF(COUNTIF(J$10:J14,J14)=1,MAX(A$9:A13)+1,"")</f>
        <v/>
      </c>
      <c r="B14" t="str">
        <f t="shared" si="1"/>
        <v/>
      </c>
      <c r="C14" s="294">
        <v>5</v>
      </c>
      <c r="D14" s="295" t="str">
        <f>IF(C14&gt;0,IF(LEN('Source Int'!$C6)&gt;1,"Internet",IF(ISERROR(VLOOKUP($C14,'Enga manuel'!$A$5:$G$355,4,FALSE))=FALSE,(IF(LEN(VLOOKUP($C14,'Enga manuel'!$A$5:$G$355,4,FALSE))&gt;0,"Manuel","")),"")),"")</f>
        <v/>
      </c>
      <c r="E14" s="296" t="s">
        <v>270</v>
      </c>
      <c r="F14" s="295" t="str">
        <f>IF(LEN('Source Int'!$C6)&gt;1,'Source Int'!R6,IF(D14="manuel",(VLOOKUP($C14,'Enga manuel'!$A$5:$G$355,2,FALSE)),""))</f>
        <v/>
      </c>
      <c r="G14" s="295" t="str">
        <f>IF(LEN('Source Int'!$C6)&gt;1,'Source Int'!F6,IF(D14="manuel",(VLOOKUP($C14,'Enga manuel'!$A$5:$G$355,3,FALSE)),""))</f>
        <v/>
      </c>
      <c r="H14" s="297" t="str">
        <f>IF(LEN('Source Int'!$C6)&gt;1,'Source Int'!C6,IF(D14="manuel",(VLOOKUP($C14,'Enga manuel'!$A$5:$G$355,4,FALSE)),""))</f>
        <v/>
      </c>
      <c r="I14" s="297" t="str">
        <f>IF(LEN('Source Int'!$C6)&gt;1,PROPER('Source Int'!D6),IF(D14="manuel",PROPER(VLOOKUP($C14,'Enga manuel'!$A$5:$G$355,5,FALSE)),""))</f>
        <v/>
      </c>
      <c r="J14" s="297" t="str">
        <f>IF(LEN('Source Int'!$C6)&gt;1,'Source Int'!P6,IF(D14="manuel",(VLOOKUP($C14,'Enga manuel'!$A$5:$G$355,6,FALSE)),""))</f>
        <v/>
      </c>
      <c r="K14" s="297" t="str">
        <f>IF(LEN('Source Int'!$C6)&gt;1,'Source Int'!$AE6,IF($D14="manuel",(VLOOKUP($C14,'Enga manuel'!$A$5:$G$355,7,FALSE)),""))</f>
        <v/>
      </c>
      <c r="L14" s="295" t="str">
        <f>IF(LEN('Source Int'!$H6)&gt;0,'Source Int'!$H6,IF($D14="manuel",(VLOOKUP($C14,'Enga manuel'!$A$5:$H$355,8,FALSE)),""))</f>
        <v/>
      </c>
      <c r="M14" s="295" t="str">
        <f>IF(AND(P14="Présent",W14="D",'Données épreuves'!$B$24="OUI"),"Dame","")</f>
        <v/>
      </c>
      <c r="N14" s="295" t="str">
        <f>IF(LEN('Source Int'!$C6)&gt;1,IF('Source Int'!$AB6="","",'Source Int'!$AB6),IF($D14="manuel",(VLOOKUP($C14,'Enga manuel'!$A$5:$M$355,11,FALSE)),""))</f>
        <v/>
      </c>
      <c r="O14" s="308" t="str">
        <f t="shared" si="2"/>
        <v/>
      </c>
      <c r="P14" s="84" t="str">
        <f t="shared" si="3"/>
        <v/>
      </c>
      <c r="Q14" s="84" t="str">
        <f>CONCATENATE(K14,IF(AND(LEN(engage_k)&gt;0,LEN(engage_l)&gt;0),CONCATENATE(" (",L14,"/",N14,")"),IF(AND(LEN(engage_k)=0,LEN(engage_l)&gt;0),CONCATENATE(" (",N14,")"),IF(AND(LEN(engage_l)=0,LEN(engage_k)&gt;0),CONCATENATE(" (",L14,")"),""))))</f>
        <v/>
      </c>
      <c r="R14" s="84" t="str">
        <f t="shared" si="0"/>
        <v/>
      </c>
      <c r="S14" s="84" t="str">
        <f>IF(ISERROR(VLOOKUP(C14,'Saisie CLASSEMENT'!$C$8:$C$207,1,FALSE)),"","O")</f>
        <v/>
      </c>
      <c r="T14" s="462" t="str">
        <f>IF(LEN('Source Int'!$C6)&gt;1,'Source Int'!$M6,IF($D14="manuel",(VLOOKUP($C14,'Enga manuel'!$A$5:$L$355,9,FALSE)),""))</f>
        <v/>
      </c>
      <c r="U14" s="1" t="str">
        <f>IF(COUNTIF(K$10:K14,K14)=1,MAX(U$9:U13)+1,"")</f>
        <v/>
      </c>
      <c r="V14" t="str">
        <f t="shared" si="4"/>
        <v/>
      </c>
      <c r="W14" s="1" t="str">
        <f>IF(D14="Internet",'Source Int'!E6,IF(D14="manuel",UPPER((VLOOKUP($C14,'Enga manuel'!$A$5:$J$355,10,FALSE))),""))</f>
        <v/>
      </c>
    </row>
    <row r="15" spans="1:34" ht="19.350000000000001" customHeight="1">
      <c r="A15" t="str">
        <f>IF(COUNTIF(J$10:J15,J15)=1,MAX(A$9:A14)+1,"")</f>
        <v/>
      </c>
      <c r="B15" t="str">
        <f t="shared" si="1"/>
        <v/>
      </c>
      <c r="C15" s="294">
        <v>6</v>
      </c>
      <c r="D15" s="295" t="str">
        <f>IF(C15&gt;0,IF(LEN('Source Int'!$C7)&gt;1,"Internet",IF(ISERROR(VLOOKUP($C15,'Enga manuel'!$A$5:$G$355,4,FALSE))=FALSE,(IF(LEN(VLOOKUP($C15,'Enga manuel'!$A$5:$G$355,4,FALSE))&gt;0,"Manuel","")),"")),"")</f>
        <v/>
      </c>
      <c r="E15" s="296" t="s">
        <v>270</v>
      </c>
      <c r="F15" s="295" t="str">
        <f>IF(LEN('Source Int'!$C7)&gt;1,'Source Int'!R7,IF(D15="manuel",(VLOOKUP($C15,'Enga manuel'!$A$5:$G$355,2,FALSE)),""))</f>
        <v/>
      </c>
      <c r="G15" s="295" t="str">
        <f>IF(LEN('Source Int'!$C7)&gt;1,'Source Int'!F7,IF(D15="manuel",(VLOOKUP($C15,'Enga manuel'!$A$5:$G$355,3,FALSE)),""))</f>
        <v/>
      </c>
      <c r="H15" s="297" t="str">
        <f>IF(LEN('Source Int'!$C7)&gt;1,'Source Int'!C7,IF(D15="manuel",(VLOOKUP($C15,'Enga manuel'!$A$5:$G$355,4,FALSE)),""))</f>
        <v/>
      </c>
      <c r="I15" s="297" t="str">
        <f>IF(LEN('Source Int'!$C7)&gt;1,PROPER('Source Int'!D7),IF(D15="manuel",PROPER(VLOOKUP($C15,'Enga manuel'!$A$5:$G$355,5,FALSE)),""))</f>
        <v/>
      </c>
      <c r="J15" s="297" t="str">
        <f>IF(LEN('Source Int'!$C7)&gt;1,'Source Int'!P7,IF(D15="manuel",(VLOOKUP($C15,'Enga manuel'!$A$5:$G$355,6,FALSE)),""))</f>
        <v/>
      </c>
      <c r="K15" s="297" t="str">
        <f>IF(LEN('Source Int'!$C7)&gt;1,'Source Int'!$AE7,IF($D15="manuel",(VLOOKUP($C15,'Enga manuel'!$A$5:$G$355,7,FALSE)),""))</f>
        <v/>
      </c>
      <c r="L15" s="295" t="str">
        <f>IF(LEN('Source Int'!$H7)&gt;0,'Source Int'!$H7,IF($D15="manuel",(VLOOKUP($C15,'Enga manuel'!$A$5:$H$355,8,FALSE)),""))</f>
        <v/>
      </c>
      <c r="M15" s="295" t="str">
        <f>IF(AND(P15="Présent",W15="D",'Données épreuves'!$B$24="OUI"),"Dame","")</f>
        <v/>
      </c>
      <c r="N15" s="295" t="str">
        <f>IF(LEN('Source Int'!$C7)&gt;1,IF('Source Int'!$AB7="","",'Source Int'!$AB7),IF($D15="manuel",(VLOOKUP($C15,'Enga manuel'!$A$5:$M$355,11,FALSE)),""))</f>
        <v/>
      </c>
      <c r="O15" s="308" t="str">
        <f t="shared" si="2"/>
        <v/>
      </c>
      <c r="P15" s="84" t="str">
        <f t="shared" si="3"/>
        <v/>
      </c>
      <c r="Q15" s="84" t="str">
        <f>CONCATENATE(K15,IF(AND(LEN(engage_k)&gt;0,LEN(engage_l)&gt;0),CONCATENATE(" (",L15,"/",N15,")"),IF(AND(LEN(engage_k)=0,LEN(engage_l)&gt;0),CONCATENATE(" (",N15,")"),IF(AND(LEN(engage_l)=0,LEN(engage_k)&gt;0),CONCATENATE(" (",L15,")"),""))))</f>
        <v/>
      </c>
      <c r="R15" s="84" t="str">
        <f t="shared" si="0"/>
        <v/>
      </c>
      <c r="S15" s="84" t="str">
        <f>IF(ISERROR(VLOOKUP(C15,'Saisie CLASSEMENT'!$C$8:$C$207,1,FALSE)),"","O")</f>
        <v/>
      </c>
      <c r="T15" s="462" t="str">
        <f>IF(LEN('Source Int'!$C7)&gt;1,'Source Int'!$M7,IF($D15="manuel",(VLOOKUP($C15,'Enga manuel'!$A$5:$L$355,9,FALSE)),""))</f>
        <v/>
      </c>
      <c r="U15" s="1" t="str">
        <f>IF(COUNTIF(K$10:K15,K15)=1,MAX(U$9:U14)+1,"")</f>
        <v/>
      </c>
      <c r="V15" t="str">
        <f t="shared" si="4"/>
        <v/>
      </c>
      <c r="W15" s="1" t="str">
        <f>IF(D15="Internet",'Source Int'!E7,IF(D15="manuel",UPPER((VLOOKUP($C15,'Enga manuel'!$A$5:$J$355,10,FALSE))),""))</f>
        <v/>
      </c>
    </row>
    <row r="16" spans="1:34" ht="19.350000000000001" customHeight="1">
      <c r="A16" t="str">
        <f>IF(COUNTIF(J$10:J16,J16)=1,MAX(A$9:A15)+1,"")</f>
        <v/>
      </c>
      <c r="B16" t="str">
        <f t="shared" si="1"/>
        <v/>
      </c>
      <c r="C16" s="294">
        <v>7</v>
      </c>
      <c r="D16" s="295" t="str">
        <f>IF(C16&gt;0,IF(LEN('Source Int'!$C8)&gt;1,"Internet",IF(ISERROR(VLOOKUP($C16,'Enga manuel'!$A$5:$G$355,4,FALSE))=FALSE,(IF(LEN(VLOOKUP($C16,'Enga manuel'!$A$5:$G$355,4,FALSE))&gt;0,"Manuel","")),"")),"")</f>
        <v/>
      </c>
      <c r="E16" s="296" t="s">
        <v>270</v>
      </c>
      <c r="F16" s="295" t="str">
        <f>IF(LEN('Source Int'!$C8)&gt;1,'Source Int'!R8,IF(D16="manuel",(VLOOKUP($C16,'Enga manuel'!$A$5:$G$355,2,FALSE)),""))</f>
        <v/>
      </c>
      <c r="G16" s="295" t="str">
        <f>IF(LEN('Source Int'!$C8)&gt;1,'Source Int'!F8,IF(D16="manuel",(VLOOKUP($C16,'Enga manuel'!$A$5:$G$355,3,FALSE)),""))</f>
        <v/>
      </c>
      <c r="H16" s="297" t="str">
        <f>IF(LEN('Source Int'!$C8)&gt;1,'Source Int'!C8,IF(D16="manuel",(VLOOKUP($C16,'Enga manuel'!$A$5:$G$355,4,FALSE)),""))</f>
        <v/>
      </c>
      <c r="I16" s="297" t="str">
        <f>IF(LEN('Source Int'!$C8)&gt;1,PROPER('Source Int'!D8),IF(D16="manuel",PROPER(VLOOKUP($C16,'Enga manuel'!$A$5:$G$355,5,FALSE)),""))</f>
        <v/>
      </c>
      <c r="J16" s="297" t="str">
        <f>IF(LEN('Source Int'!$C8)&gt;1,'Source Int'!P8,IF(D16="manuel",(VLOOKUP($C16,'Enga manuel'!$A$5:$G$355,6,FALSE)),""))</f>
        <v/>
      </c>
      <c r="K16" s="297" t="str">
        <f>IF(LEN('Source Int'!$C8)&gt;1,'Source Int'!$AE8,IF($D16="manuel",(VLOOKUP($C16,'Enga manuel'!$A$5:$G$355,7,FALSE)),""))</f>
        <v/>
      </c>
      <c r="L16" s="295" t="str">
        <f>IF(LEN('Source Int'!$H8)&gt;0,'Source Int'!$H8,IF($D16="manuel",(VLOOKUP($C16,'Enga manuel'!$A$5:$H$355,8,FALSE)),""))</f>
        <v/>
      </c>
      <c r="M16" s="295" t="str">
        <f>IF(AND(P16="Présent",W16="D",'Données épreuves'!$B$24="OUI"),"Dame","")</f>
        <v/>
      </c>
      <c r="N16" s="295" t="str">
        <f>IF(LEN('Source Int'!$C8)&gt;1,IF('Source Int'!$AB8="","",'Source Int'!$AB8),IF($D16="manuel",(VLOOKUP($C16,'Enga manuel'!$A$5:$M$355,11,FALSE)),""))</f>
        <v/>
      </c>
      <c r="O16" s="308" t="str">
        <f t="shared" si="2"/>
        <v/>
      </c>
      <c r="P16" s="84" t="str">
        <f t="shared" si="3"/>
        <v/>
      </c>
      <c r="Q16" s="84" t="str">
        <f>CONCATENATE(K16,IF(AND(LEN(engage_k)&gt;0,LEN(engage_l)&gt;0),CONCATENATE(" (",L16,"/",N16,")"),IF(AND(LEN(engage_k)=0,LEN(engage_l)&gt;0),CONCATENATE(" (",N16,")"),IF(AND(LEN(engage_l)=0,LEN(engage_k)&gt;0),CONCATENATE(" (",L16,")"),""))))</f>
        <v/>
      </c>
      <c r="R16" s="84" t="str">
        <f t="shared" si="0"/>
        <v/>
      </c>
      <c r="S16" s="84" t="str">
        <f>IF(ISERROR(VLOOKUP(C16,'Saisie CLASSEMENT'!$C$8:$C$207,1,FALSE)),"","O")</f>
        <v/>
      </c>
      <c r="T16" s="462" t="str">
        <f>IF(LEN('Source Int'!$C8)&gt;1,'Source Int'!$M8,IF($D16="manuel",(VLOOKUP($C16,'Enga manuel'!$A$5:$L$355,9,FALSE)),""))</f>
        <v/>
      </c>
      <c r="U16" s="1" t="str">
        <f>IF(COUNTIF(K$10:K16,K16)=1,MAX(U$9:U15)+1,"")</f>
        <v/>
      </c>
      <c r="V16" t="str">
        <f t="shared" si="4"/>
        <v/>
      </c>
      <c r="W16" s="1" t="str">
        <f>IF(D16="Internet",'Source Int'!E8,IF(D16="manuel",UPPER((VLOOKUP($C16,'Enga manuel'!$A$5:$J$355,10,FALSE))),""))</f>
        <v/>
      </c>
    </row>
    <row r="17" spans="1:23" ht="19.350000000000001" customHeight="1">
      <c r="A17" t="str">
        <f>IF(COUNTIF(J$10:J17,J17)=1,MAX(A$9:A16)+1,"")</f>
        <v/>
      </c>
      <c r="B17" t="str">
        <f t="shared" si="1"/>
        <v/>
      </c>
      <c r="C17" s="294">
        <v>8</v>
      </c>
      <c r="D17" s="295" t="str">
        <f>IF(C17&gt;0,IF(LEN('Source Int'!$C9)&gt;1,"Internet",IF(ISERROR(VLOOKUP($C17,'Enga manuel'!$A$5:$G$355,4,FALSE))=FALSE,(IF(LEN(VLOOKUP($C17,'Enga manuel'!$A$5:$G$355,4,FALSE))&gt;0,"Manuel","")),"")),"")</f>
        <v/>
      </c>
      <c r="E17" s="296" t="s">
        <v>270</v>
      </c>
      <c r="F17" s="295" t="str">
        <f>IF(LEN('Source Int'!$C9)&gt;1,'Source Int'!R9,IF(D17="manuel",(VLOOKUP($C17,'Enga manuel'!$A$5:$G$355,2,FALSE)),""))</f>
        <v/>
      </c>
      <c r="G17" s="295" t="str">
        <f>IF(LEN('Source Int'!$C9)&gt;1,'Source Int'!F9,IF(D17="manuel",(VLOOKUP($C17,'Enga manuel'!$A$5:$G$355,3,FALSE)),""))</f>
        <v/>
      </c>
      <c r="H17" s="297" t="str">
        <f>IF(LEN('Source Int'!$C9)&gt;1,'Source Int'!C9,IF(D17="manuel",(VLOOKUP($C17,'Enga manuel'!$A$5:$G$355,4,FALSE)),""))</f>
        <v/>
      </c>
      <c r="I17" s="297" t="str">
        <f>IF(LEN('Source Int'!$C9)&gt;1,PROPER('Source Int'!D9),IF(D17="manuel",PROPER(VLOOKUP($C17,'Enga manuel'!$A$5:$G$355,5,FALSE)),""))</f>
        <v/>
      </c>
      <c r="J17" s="297" t="str">
        <f>IF(LEN('Source Int'!$C9)&gt;1,'Source Int'!P9,IF(D17="manuel",(VLOOKUP($C17,'Enga manuel'!$A$5:$G$355,6,FALSE)),""))</f>
        <v/>
      </c>
      <c r="K17" s="297" t="str">
        <f>IF(LEN('Source Int'!$C9)&gt;1,'Source Int'!$AE9,IF($D17="manuel",(VLOOKUP($C17,'Enga manuel'!$A$5:$G$355,7,FALSE)),""))</f>
        <v/>
      </c>
      <c r="L17" s="295" t="str">
        <f>IF(LEN('Source Int'!$H9)&gt;0,'Source Int'!$H9,IF($D17="manuel",(VLOOKUP($C17,'Enga manuel'!$A$5:$H$355,8,FALSE)),""))</f>
        <v/>
      </c>
      <c r="M17" s="295" t="str">
        <f>IF(AND(P17="Présent",W17="D",'Données épreuves'!$B$24="OUI"),"Dame","")</f>
        <v/>
      </c>
      <c r="N17" s="295" t="str">
        <f>IF(LEN('Source Int'!$C9)&gt;1,IF('Source Int'!$AB9="","",'Source Int'!$AB9),IF($D17="manuel",(VLOOKUP($C17,'Enga manuel'!$A$5:$M$355,11,FALSE)),""))</f>
        <v/>
      </c>
      <c r="O17" s="308" t="str">
        <f t="shared" si="2"/>
        <v/>
      </c>
      <c r="P17" s="84" t="str">
        <f t="shared" si="3"/>
        <v/>
      </c>
      <c r="Q17" s="84" t="str">
        <f>CONCATENATE(K17,IF(AND(LEN(engage_k)&gt;0,LEN(engage_l)&gt;0),CONCATENATE(" (",L17,"/",N17,")"),IF(AND(LEN(engage_k)=0,LEN(engage_l)&gt;0),CONCATENATE(" (",N17,")"),IF(AND(LEN(engage_l)=0,LEN(engage_k)&gt;0),CONCATENATE(" (",L17,")"),""))))</f>
        <v/>
      </c>
      <c r="R17" s="84" t="str">
        <f t="shared" si="0"/>
        <v/>
      </c>
      <c r="S17" s="84" t="str">
        <f>IF(ISERROR(VLOOKUP(C17,'Saisie CLASSEMENT'!$C$8:$C$207,1,FALSE)),"","O")</f>
        <v/>
      </c>
      <c r="T17" s="462" t="str">
        <f>IF(LEN('Source Int'!$C9)&gt;1,'Source Int'!$M9,IF($D17="manuel",(VLOOKUP($C17,'Enga manuel'!$A$5:$L$355,9,FALSE)),""))</f>
        <v/>
      </c>
      <c r="U17" s="1" t="str">
        <f>IF(COUNTIF(K$10:K17,K17)=1,MAX(U$9:U16)+1,"")</f>
        <v/>
      </c>
      <c r="V17" t="str">
        <f t="shared" si="4"/>
        <v/>
      </c>
      <c r="W17" s="1" t="str">
        <f>IF(D17="Internet",'Source Int'!E9,IF(D17="manuel",UPPER((VLOOKUP($C17,'Enga manuel'!$A$5:$J$355,10,FALSE))),""))</f>
        <v/>
      </c>
    </row>
    <row r="18" spans="1:23" ht="19.350000000000001" customHeight="1">
      <c r="A18" t="str">
        <f>IF(COUNTIF(J$10:J18,J18)=1,MAX(A$9:A17)+1,"")</f>
        <v/>
      </c>
      <c r="B18" t="str">
        <f t="shared" si="1"/>
        <v/>
      </c>
      <c r="C18" s="294">
        <v>9</v>
      </c>
      <c r="D18" s="295" t="str">
        <f>IF(C18&gt;0,IF(LEN('Source Int'!$C10)&gt;1,"Internet",IF(ISERROR(VLOOKUP($C18,'Enga manuel'!$A$5:$G$355,4,FALSE))=FALSE,(IF(LEN(VLOOKUP($C18,'Enga manuel'!$A$5:$G$355,4,FALSE))&gt;0,"Manuel","")),"")),"")</f>
        <v/>
      </c>
      <c r="E18" s="296" t="s">
        <v>270</v>
      </c>
      <c r="F18" s="295" t="str">
        <f>IF(LEN('Source Int'!$C10)&gt;1,'Source Int'!R10,IF(D18="manuel",(VLOOKUP($C18,'Enga manuel'!$A$5:$G$355,2,FALSE)),""))</f>
        <v/>
      </c>
      <c r="G18" s="295" t="str">
        <f>IF(LEN('Source Int'!$C10)&gt;1,'Source Int'!F10,IF(D18="manuel",(VLOOKUP($C18,'Enga manuel'!$A$5:$G$355,3,FALSE)),""))</f>
        <v/>
      </c>
      <c r="H18" s="297" t="str">
        <f>IF(LEN('Source Int'!$C10)&gt;1,'Source Int'!C10,IF(D18="manuel",(VLOOKUP($C18,'Enga manuel'!$A$5:$G$355,4,FALSE)),""))</f>
        <v/>
      </c>
      <c r="I18" s="297" t="str">
        <f>IF(LEN('Source Int'!$C10)&gt;1,PROPER('Source Int'!D10),IF(D18="manuel",PROPER(VLOOKUP($C18,'Enga manuel'!$A$5:$G$355,5,FALSE)),""))</f>
        <v/>
      </c>
      <c r="J18" s="297" t="str">
        <f>IF(LEN('Source Int'!$C10)&gt;1,'Source Int'!P10,IF(D18="manuel",(VLOOKUP($C18,'Enga manuel'!$A$5:$G$355,6,FALSE)),""))</f>
        <v/>
      </c>
      <c r="K18" s="297" t="str">
        <f>IF(LEN('Source Int'!$C10)&gt;1,'Source Int'!$AE10,IF($D18="manuel",(VLOOKUP($C18,'Enga manuel'!$A$5:$G$355,7,FALSE)),""))</f>
        <v/>
      </c>
      <c r="L18" s="295" t="str">
        <f>IF(LEN('Source Int'!$H10)&gt;0,'Source Int'!$H10,IF($D18="manuel",(VLOOKUP($C18,'Enga manuel'!$A$5:$H$355,8,FALSE)),""))</f>
        <v/>
      </c>
      <c r="M18" s="295" t="str">
        <f>IF(AND(P18="Présent",W18="D",'Données épreuves'!$B$24="OUI"),"Dame","")</f>
        <v/>
      </c>
      <c r="N18" s="295" t="str">
        <f>IF(LEN('Source Int'!$C10)&gt;1,IF('Source Int'!$AB10="","",'Source Int'!$AB10),IF($D18="manuel",(VLOOKUP($C18,'Enga manuel'!$A$5:$M$355,11,FALSE)),""))</f>
        <v/>
      </c>
      <c r="O18" s="308" t="str">
        <f t="shared" si="2"/>
        <v/>
      </c>
      <c r="P18" s="84" t="str">
        <f t="shared" si="3"/>
        <v/>
      </c>
      <c r="Q18" s="84" t="str">
        <f>CONCATENATE(K18,IF(AND(LEN(engage_k)&gt;0,LEN(engage_l)&gt;0),CONCATENATE(" (",L18,"/",N18,")"),IF(AND(LEN(engage_k)=0,LEN(engage_l)&gt;0),CONCATENATE(" (",N18,")"),IF(AND(LEN(engage_l)=0,LEN(engage_k)&gt;0),CONCATENATE(" (",L18,")"),""))))</f>
        <v/>
      </c>
      <c r="R18" s="84" t="str">
        <f t="shared" si="0"/>
        <v/>
      </c>
      <c r="S18" s="84" t="str">
        <f>IF(ISERROR(VLOOKUP(C18,'Saisie CLASSEMENT'!$C$8:$C$207,1,FALSE)),"","O")</f>
        <v/>
      </c>
      <c r="T18" s="462" t="str">
        <f>IF(LEN('Source Int'!$C10)&gt;1,'Source Int'!$M10,IF($D18="manuel",(VLOOKUP($C18,'Enga manuel'!$A$5:$L$355,9,FALSE)),""))</f>
        <v/>
      </c>
      <c r="U18" s="1" t="str">
        <f>IF(COUNTIF(K$10:K18,K18)=1,MAX(U$9:U17)+1,"")</f>
        <v/>
      </c>
      <c r="V18" t="str">
        <f t="shared" si="4"/>
        <v/>
      </c>
      <c r="W18" s="1" t="str">
        <f>IF(D18="Internet",'Source Int'!E10,IF(D18="manuel",UPPER((VLOOKUP($C18,'Enga manuel'!$A$5:$J$355,10,FALSE))),""))</f>
        <v/>
      </c>
    </row>
    <row r="19" spans="1:23" ht="19.350000000000001" customHeight="1">
      <c r="A19" t="str">
        <f>IF(COUNTIF(J$10:J19,J19)=1,MAX(A$9:A18)+1,"")</f>
        <v/>
      </c>
      <c r="B19" t="str">
        <f t="shared" si="1"/>
        <v/>
      </c>
      <c r="C19" s="294">
        <v>10</v>
      </c>
      <c r="D19" s="295" t="str">
        <f>IF(C19&gt;0,IF(LEN('Source Int'!$C11)&gt;1,"Internet",IF(ISERROR(VLOOKUP($C19,'Enga manuel'!$A$5:$G$355,4,FALSE))=FALSE,(IF(LEN(VLOOKUP($C19,'Enga manuel'!$A$5:$G$355,4,FALSE))&gt;0,"Manuel","")),"")),"")</f>
        <v/>
      </c>
      <c r="E19" s="296" t="s">
        <v>270</v>
      </c>
      <c r="F19" s="295" t="str">
        <f>IF(LEN('Source Int'!$C11)&gt;1,'Source Int'!R11,IF(D19="manuel",(VLOOKUP($C19,'Enga manuel'!$A$5:$G$355,2,FALSE)),""))</f>
        <v/>
      </c>
      <c r="G19" s="295" t="str">
        <f>IF(LEN('Source Int'!$C11)&gt;1,'Source Int'!F11,IF(D19="manuel",(VLOOKUP($C19,'Enga manuel'!$A$5:$G$355,3,FALSE)),""))</f>
        <v/>
      </c>
      <c r="H19" s="297" t="str">
        <f>IF(LEN('Source Int'!$C11)&gt;1,'Source Int'!C11,IF(D19="manuel",(VLOOKUP($C19,'Enga manuel'!$A$5:$G$355,4,FALSE)),""))</f>
        <v/>
      </c>
      <c r="I19" s="297" t="str">
        <f>IF(LEN('Source Int'!$C11)&gt;1,PROPER('Source Int'!D11),IF(D19="manuel",PROPER(VLOOKUP($C19,'Enga manuel'!$A$5:$G$355,5,FALSE)),""))</f>
        <v/>
      </c>
      <c r="J19" s="297" t="str">
        <f>IF(LEN('Source Int'!$C11)&gt;1,'Source Int'!P11,IF(D19="manuel",(VLOOKUP($C19,'Enga manuel'!$A$5:$G$355,6,FALSE)),""))</f>
        <v/>
      </c>
      <c r="K19" s="297" t="str">
        <f>IF(LEN('Source Int'!$C11)&gt;1,'Source Int'!$AE11,IF($D19="manuel",(VLOOKUP($C19,'Enga manuel'!$A$5:$G$355,7,FALSE)),""))</f>
        <v/>
      </c>
      <c r="L19" s="295" t="str">
        <f>IF(LEN('Source Int'!$H11)&gt;0,'Source Int'!$H11,IF($D19="manuel",(VLOOKUP($C19,'Enga manuel'!$A$5:$H$355,8,FALSE)),""))</f>
        <v/>
      </c>
      <c r="M19" s="295" t="str">
        <f>IF(AND(P19="Présent",W19="D",'Données épreuves'!$B$24="OUI"),"Dame","")</f>
        <v/>
      </c>
      <c r="N19" s="295" t="str">
        <f>IF(LEN('Source Int'!$C11)&gt;1,IF('Source Int'!$AB11="","",'Source Int'!$AB11),IF($D19="manuel",(VLOOKUP($C19,'Enga manuel'!$A$5:$M$355,11,FALSE)),""))</f>
        <v/>
      </c>
      <c r="O19" s="308" t="str">
        <f t="shared" si="2"/>
        <v/>
      </c>
      <c r="P19" s="84" t="str">
        <f t="shared" si="3"/>
        <v/>
      </c>
      <c r="Q19" s="84" t="str">
        <f>CONCATENATE(K19,IF(AND(LEN(engage_k)&gt;0,LEN(engage_l)&gt;0),CONCATENATE(" (",L19,"/",N19,")"),IF(AND(LEN(engage_k)=0,LEN(engage_l)&gt;0),CONCATENATE(" (",N19,")"),IF(AND(LEN(engage_l)=0,LEN(engage_k)&gt;0),CONCATENATE(" (",L19,")"),""))))</f>
        <v/>
      </c>
      <c r="R19" s="84" t="str">
        <f t="shared" si="0"/>
        <v/>
      </c>
      <c r="S19" s="84" t="str">
        <f>IF(ISERROR(VLOOKUP(C19,'Saisie CLASSEMENT'!$C$8:$C$207,1,FALSE)),"","O")</f>
        <v/>
      </c>
      <c r="T19" s="462" t="str">
        <f>IF(LEN('Source Int'!$C11)&gt;1,'Source Int'!$M11,IF($D19="manuel",(VLOOKUP($C19,'Enga manuel'!$A$5:$L$355,9,FALSE)),""))</f>
        <v/>
      </c>
      <c r="U19" s="1" t="str">
        <f>IF(COUNTIF(K$10:K19,K19)=1,MAX(U$9:U18)+1,"")</f>
        <v/>
      </c>
      <c r="V19" t="str">
        <f t="shared" si="4"/>
        <v/>
      </c>
      <c r="W19" s="1" t="str">
        <f>IF(D19="Internet",'Source Int'!E11,IF(D19="manuel",UPPER((VLOOKUP($C19,'Enga manuel'!$A$5:$J$355,10,FALSE))),""))</f>
        <v/>
      </c>
    </row>
    <row r="20" spans="1:23" ht="19.350000000000001" customHeight="1">
      <c r="A20" t="str">
        <f>IF(COUNTIF(J$10:J20,J20)=1,MAX(A$9:A19)+1,"")</f>
        <v/>
      </c>
      <c r="B20" t="str">
        <f t="shared" si="1"/>
        <v/>
      </c>
      <c r="C20" s="294">
        <v>11</v>
      </c>
      <c r="D20" s="295" t="str">
        <f>IF(C20&gt;0,IF(LEN('Source Int'!$C12)&gt;1,"Internet",IF(ISERROR(VLOOKUP($C20,'Enga manuel'!$A$5:$G$355,4,FALSE))=FALSE,(IF(LEN(VLOOKUP($C20,'Enga manuel'!$A$5:$G$355,4,FALSE))&gt;0,"Manuel","")),"")),"")</f>
        <v/>
      </c>
      <c r="E20" s="296" t="s">
        <v>270</v>
      </c>
      <c r="F20" s="295" t="str">
        <f>IF(LEN('Source Int'!$C12)&gt;1,'Source Int'!R12,IF(D20="manuel",(VLOOKUP($C20,'Enga manuel'!$A$5:$G$355,2,FALSE)),""))</f>
        <v/>
      </c>
      <c r="G20" s="295" t="str">
        <f>IF(LEN('Source Int'!$C12)&gt;1,'Source Int'!F12,IF(D20="manuel",(VLOOKUP($C20,'Enga manuel'!$A$5:$G$355,3,FALSE)),""))</f>
        <v/>
      </c>
      <c r="H20" s="297" t="str">
        <f>IF(LEN('Source Int'!$C12)&gt;1,'Source Int'!C12,IF(D20="manuel",(VLOOKUP($C20,'Enga manuel'!$A$5:$G$355,4,FALSE)),""))</f>
        <v/>
      </c>
      <c r="I20" s="297" t="str">
        <f>IF(LEN('Source Int'!$C12)&gt;1,PROPER('Source Int'!D12),IF(D20="manuel",PROPER(VLOOKUP($C20,'Enga manuel'!$A$5:$G$355,5,FALSE)),""))</f>
        <v/>
      </c>
      <c r="J20" s="297" t="str">
        <f>IF(LEN('Source Int'!$C12)&gt;1,'Source Int'!P12,IF(D20="manuel",(VLOOKUP($C20,'Enga manuel'!$A$5:$G$355,6,FALSE)),""))</f>
        <v/>
      </c>
      <c r="K20" s="297" t="str">
        <f>IF(LEN('Source Int'!$C12)&gt;1,'Source Int'!$AE12,IF($D20="manuel",(VLOOKUP($C20,'Enga manuel'!$A$5:$G$355,7,FALSE)),""))</f>
        <v/>
      </c>
      <c r="L20" s="295" t="str">
        <f>IF(LEN('Source Int'!$H12)&gt;0,'Source Int'!$H12,IF($D20="manuel",(VLOOKUP($C20,'Enga manuel'!$A$5:$H$355,8,FALSE)),""))</f>
        <v/>
      </c>
      <c r="M20" s="295" t="str">
        <f>IF(AND(P20="Présent",W20="D",'Données épreuves'!$B$24="OUI"),"Dame","")</f>
        <v/>
      </c>
      <c r="N20" s="295" t="str">
        <f>IF(LEN('Source Int'!$C12)&gt;1,IF('Source Int'!$AB12="","",'Source Int'!$AB12),IF($D20="manuel",(VLOOKUP($C20,'Enga manuel'!$A$5:$M$355,11,FALSE)),""))</f>
        <v/>
      </c>
      <c r="O20" s="308" t="str">
        <f t="shared" si="2"/>
        <v/>
      </c>
      <c r="P20" s="84" t="str">
        <f t="shared" si="3"/>
        <v/>
      </c>
      <c r="Q20" s="84" t="str">
        <f>CONCATENATE(K20,IF(AND(LEN(engage_k)&gt;0,LEN(engage_l)&gt;0),CONCATENATE(" (",L20,"/",N20,")"),IF(AND(LEN(engage_k)=0,LEN(engage_l)&gt;0),CONCATENATE(" (",N20,")"),IF(AND(LEN(engage_l)=0,LEN(engage_k)&gt;0),CONCATENATE(" (",L20,")"),""))))</f>
        <v/>
      </c>
      <c r="R20" s="84" t="str">
        <f t="shared" si="0"/>
        <v/>
      </c>
      <c r="S20" s="84" t="str">
        <f>IF(ISERROR(VLOOKUP(C20,'Saisie CLASSEMENT'!$C$8:$C$207,1,FALSE)),"","O")</f>
        <v/>
      </c>
      <c r="T20" s="462" t="str">
        <f>IF(LEN('Source Int'!$C12)&gt;1,'Source Int'!$M12,IF($D20="manuel",(VLOOKUP($C20,'Enga manuel'!$A$5:$L$355,9,FALSE)),""))</f>
        <v/>
      </c>
      <c r="U20" s="1" t="str">
        <f>IF(COUNTIF(K$10:K20,K20)=1,MAX(U$9:U19)+1,"")</f>
        <v/>
      </c>
      <c r="V20" t="str">
        <f t="shared" si="4"/>
        <v/>
      </c>
      <c r="W20" s="1" t="str">
        <f>IF(D20="Internet",'Source Int'!E12,IF(D20="manuel",UPPER((VLOOKUP($C20,'Enga manuel'!$A$5:$J$355,10,FALSE))),""))</f>
        <v/>
      </c>
    </row>
    <row r="21" spans="1:23" ht="19.350000000000001" customHeight="1">
      <c r="A21" t="str">
        <f>IF(COUNTIF(J$10:J21,J21)=1,MAX(A$9:A20)+1,"")</f>
        <v/>
      </c>
      <c r="B21" t="str">
        <f t="shared" si="1"/>
        <v/>
      </c>
      <c r="C21" s="294">
        <v>12</v>
      </c>
      <c r="D21" s="295" t="str">
        <f>IF(C21&gt;0,IF(LEN('Source Int'!$C13)&gt;1,"Internet",IF(ISERROR(VLOOKUP($C21,'Enga manuel'!$A$5:$G$355,4,FALSE))=FALSE,(IF(LEN(VLOOKUP($C21,'Enga manuel'!$A$5:$G$355,4,FALSE))&gt;0,"Manuel","")),"")),"")</f>
        <v/>
      </c>
      <c r="E21" s="296" t="s">
        <v>270</v>
      </c>
      <c r="F21" s="295" t="str">
        <f>IF(LEN('Source Int'!$C13)&gt;1,'Source Int'!R13,IF(D21="manuel",(VLOOKUP($C21,'Enga manuel'!$A$5:$G$355,2,FALSE)),""))</f>
        <v/>
      </c>
      <c r="G21" s="295" t="str">
        <f>IF(LEN('Source Int'!$C13)&gt;1,'Source Int'!F13,IF(D21="manuel",(VLOOKUP($C21,'Enga manuel'!$A$5:$G$355,3,FALSE)),""))</f>
        <v/>
      </c>
      <c r="H21" s="297" t="str">
        <f>IF(LEN('Source Int'!$C13)&gt;1,'Source Int'!C13,IF(D21="manuel",(VLOOKUP($C21,'Enga manuel'!$A$5:$G$355,4,FALSE)),""))</f>
        <v/>
      </c>
      <c r="I21" s="297" t="str">
        <f>IF(LEN('Source Int'!$C13)&gt;1,PROPER('Source Int'!D13),IF(D21="manuel",PROPER(VLOOKUP($C21,'Enga manuel'!$A$5:$G$355,5,FALSE)),""))</f>
        <v/>
      </c>
      <c r="J21" s="297" t="str">
        <f>IF(LEN('Source Int'!$C13)&gt;1,'Source Int'!P13,IF(D21="manuel",(VLOOKUP($C21,'Enga manuel'!$A$5:$G$355,6,FALSE)),""))</f>
        <v/>
      </c>
      <c r="K21" s="297" t="str">
        <f>IF(LEN('Source Int'!$C13)&gt;1,'Source Int'!$AE13,IF($D21="manuel",(VLOOKUP($C21,'Enga manuel'!$A$5:$G$355,7,FALSE)),""))</f>
        <v/>
      </c>
      <c r="L21" s="295" t="str">
        <f>IF(LEN('Source Int'!$H13)&gt;0,'Source Int'!$H13,IF($D21="manuel",(VLOOKUP($C21,'Enga manuel'!$A$5:$H$355,8,FALSE)),""))</f>
        <v/>
      </c>
      <c r="M21" s="295" t="str">
        <f>IF(AND(P21="Présent",W21="D",'Données épreuves'!$B$24="OUI"),"Dame","")</f>
        <v/>
      </c>
      <c r="N21" s="295" t="str">
        <f>IF(LEN('Source Int'!$C13)&gt;1,IF('Source Int'!$AB13="","",'Source Int'!$AB13),IF($D21="manuel",(VLOOKUP($C21,'Enga manuel'!$A$5:$M$355,11,FALSE)),""))</f>
        <v/>
      </c>
      <c r="O21" s="308" t="str">
        <f t="shared" si="2"/>
        <v/>
      </c>
      <c r="P21" s="84" t="str">
        <f t="shared" si="3"/>
        <v/>
      </c>
      <c r="Q21" s="84" t="str">
        <f>CONCATENATE(K21,IF(AND(LEN(engage_k)&gt;0,LEN(engage_l)&gt;0),CONCATENATE(" (",L21,"/",N21,")"),IF(AND(LEN(engage_k)=0,LEN(engage_l)&gt;0),CONCATENATE(" (",N21,")"),IF(AND(LEN(engage_l)=0,LEN(engage_k)&gt;0),CONCATENATE(" (",L21,")"),""))))</f>
        <v/>
      </c>
      <c r="R21" s="84" t="str">
        <f t="shared" si="0"/>
        <v/>
      </c>
      <c r="S21" s="84" t="str">
        <f>IF(ISERROR(VLOOKUP(C21,'Saisie CLASSEMENT'!$C$8:$C$207,1,FALSE)),"","O")</f>
        <v/>
      </c>
      <c r="T21" s="462" t="str">
        <f>IF(LEN('Source Int'!$C13)&gt;1,'Source Int'!$M13,IF($D21="manuel",(VLOOKUP($C21,'Enga manuel'!$A$5:$L$355,9,FALSE)),""))</f>
        <v/>
      </c>
      <c r="U21" s="1" t="str">
        <f>IF(COUNTIF(K$10:K21,K21)=1,MAX(U$9:U20)+1,"")</f>
        <v/>
      </c>
      <c r="V21" t="str">
        <f t="shared" si="4"/>
        <v/>
      </c>
      <c r="W21" s="1" t="str">
        <f>IF(D21="Internet",'Source Int'!E13,IF(D21="manuel",UPPER((VLOOKUP($C21,'Enga manuel'!$A$5:$J$355,10,FALSE))),""))</f>
        <v/>
      </c>
    </row>
    <row r="22" spans="1:23" ht="19.350000000000001" customHeight="1">
      <c r="A22" t="str">
        <f>IF(COUNTIF(J$10:J22,J22)=1,MAX(A$9:A21)+1,"")</f>
        <v/>
      </c>
      <c r="B22" t="str">
        <f t="shared" si="1"/>
        <v/>
      </c>
      <c r="C22" s="294">
        <v>13</v>
      </c>
      <c r="D22" s="295" t="str">
        <f>IF(C22&gt;0,IF(LEN('Source Int'!$C14)&gt;1,"Internet",IF(ISERROR(VLOOKUP($C22,'Enga manuel'!$A$5:$G$355,4,FALSE))=FALSE,(IF(LEN(VLOOKUP($C22,'Enga manuel'!$A$5:$G$355,4,FALSE))&gt;0,"Manuel","")),"")),"")</f>
        <v/>
      </c>
      <c r="E22" s="296" t="s">
        <v>270</v>
      </c>
      <c r="F22" s="295" t="str">
        <f>IF(LEN('Source Int'!$C14)&gt;1,'Source Int'!R14,IF(D22="manuel",(VLOOKUP($C22,'Enga manuel'!$A$5:$G$355,2,FALSE)),""))</f>
        <v/>
      </c>
      <c r="G22" s="295" t="str">
        <f>IF(LEN('Source Int'!$C14)&gt;1,'Source Int'!F14,IF(D22="manuel",(VLOOKUP($C22,'Enga manuel'!$A$5:$G$355,3,FALSE)),""))</f>
        <v/>
      </c>
      <c r="H22" s="297" t="str">
        <f>IF(LEN('Source Int'!$C14)&gt;1,'Source Int'!C14,IF(D22="manuel",(VLOOKUP($C22,'Enga manuel'!$A$5:$G$355,4,FALSE)),""))</f>
        <v/>
      </c>
      <c r="I22" s="297" t="str">
        <f>IF(LEN('Source Int'!$C14)&gt;1,PROPER('Source Int'!D14),IF(D22="manuel",PROPER(VLOOKUP($C22,'Enga manuel'!$A$5:$G$355,5,FALSE)),""))</f>
        <v/>
      </c>
      <c r="J22" s="297" t="str">
        <f>IF(LEN('Source Int'!$C14)&gt;1,'Source Int'!P14,IF(D22="manuel",(VLOOKUP($C22,'Enga manuel'!$A$5:$G$355,6,FALSE)),""))</f>
        <v/>
      </c>
      <c r="K22" s="297" t="str">
        <f>IF(LEN('Source Int'!$C14)&gt;1,'Source Int'!$AE14,IF($D22="manuel",(VLOOKUP($C22,'Enga manuel'!$A$5:$G$355,7,FALSE)),""))</f>
        <v/>
      </c>
      <c r="L22" s="295" t="str">
        <f>IF(LEN('Source Int'!$H14)&gt;0,'Source Int'!$H14,IF($D22="manuel",(VLOOKUP($C22,'Enga manuel'!$A$5:$H$355,8,FALSE)),""))</f>
        <v/>
      </c>
      <c r="M22" s="295" t="str">
        <f>IF(AND(P22="Présent",W22="D",'Données épreuves'!$B$24="OUI"),"Dame","")</f>
        <v/>
      </c>
      <c r="N22" s="295" t="str">
        <f>IF(LEN('Source Int'!$C14)&gt;1,IF('Source Int'!$AB14="","",'Source Int'!$AB14),IF($D22="manuel",(VLOOKUP($C22,'Enga manuel'!$A$5:$M$355,11,FALSE)),""))</f>
        <v/>
      </c>
      <c r="O22" s="308" t="str">
        <f t="shared" si="2"/>
        <v/>
      </c>
      <c r="P22" s="84" t="str">
        <f t="shared" si="3"/>
        <v/>
      </c>
      <c r="Q22" s="84" t="str">
        <f>CONCATENATE(K22,IF(AND(LEN(engage_k)&gt;0,LEN(engage_l)&gt;0),CONCATENATE(" (",L22,"/",N22,")"),IF(AND(LEN(engage_k)=0,LEN(engage_l)&gt;0),CONCATENATE(" (",N22,")"),IF(AND(LEN(engage_l)=0,LEN(engage_k)&gt;0),CONCATENATE(" (",L22,")"),""))))</f>
        <v/>
      </c>
      <c r="R22" s="84" t="str">
        <f t="shared" si="0"/>
        <v/>
      </c>
      <c r="S22" s="84" t="str">
        <f>IF(ISERROR(VLOOKUP(C22,'Saisie CLASSEMENT'!$C$8:$C$207,1,FALSE)),"","O")</f>
        <v/>
      </c>
      <c r="T22" s="462" t="str">
        <f>IF(LEN('Source Int'!$C14)&gt;1,'Source Int'!$M14,IF($D22="manuel",(VLOOKUP($C22,'Enga manuel'!$A$5:$L$355,9,FALSE)),""))</f>
        <v/>
      </c>
      <c r="U22" s="1" t="str">
        <f>IF(COUNTIF(K$10:K22,K22)=1,MAX(U$9:U21)+1,"")</f>
        <v/>
      </c>
      <c r="V22" t="str">
        <f t="shared" si="4"/>
        <v/>
      </c>
      <c r="W22" s="1" t="str">
        <f>IF(D22="Internet",'Source Int'!E14,IF(D22="manuel",UPPER((VLOOKUP($C22,'Enga manuel'!$A$5:$J$355,10,FALSE))),""))</f>
        <v/>
      </c>
    </row>
    <row r="23" spans="1:23" ht="19.350000000000001" customHeight="1">
      <c r="A23" t="str">
        <f>IF(COUNTIF(J$10:J23,J23)=1,MAX(A$9:A22)+1,"")</f>
        <v/>
      </c>
      <c r="B23" t="str">
        <f t="shared" si="1"/>
        <v/>
      </c>
      <c r="C23" s="294">
        <v>14</v>
      </c>
      <c r="D23" s="295" t="str">
        <f>IF(C23&gt;0,IF(LEN('Source Int'!$C15)&gt;1,"Internet",IF(ISERROR(VLOOKUP($C23,'Enga manuel'!$A$5:$G$355,4,FALSE))=FALSE,(IF(LEN(VLOOKUP($C23,'Enga manuel'!$A$5:$G$355,4,FALSE))&gt;0,"Manuel","")),"")),"")</f>
        <v/>
      </c>
      <c r="E23" s="296" t="s">
        <v>270</v>
      </c>
      <c r="F23" s="295" t="str">
        <f>IF(LEN('Source Int'!$C15)&gt;1,'Source Int'!R15,IF(D23="manuel",(VLOOKUP($C23,'Enga manuel'!$A$5:$G$355,2,FALSE)),""))</f>
        <v/>
      </c>
      <c r="G23" s="295" t="str">
        <f>IF(LEN('Source Int'!$C15)&gt;1,'Source Int'!F15,IF(D23="manuel",(VLOOKUP($C23,'Enga manuel'!$A$5:$G$355,3,FALSE)),""))</f>
        <v/>
      </c>
      <c r="H23" s="297" t="str">
        <f>IF(LEN('Source Int'!$C15)&gt;1,'Source Int'!C15,IF(D23="manuel",(VLOOKUP($C23,'Enga manuel'!$A$5:$G$355,4,FALSE)),""))</f>
        <v/>
      </c>
      <c r="I23" s="297" t="str">
        <f>IF(LEN('Source Int'!$C15)&gt;1,PROPER('Source Int'!D15),IF(D23="manuel",PROPER(VLOOKUP($C23,'Enga manuel'!$A$5:$G$355,5,FALSE)),""))</f>
        <v/>
      </c>
      <c r="J23" s="297" t="str">
        <f>IF(LEN('Source Int'!$C15)&gt;1,'Source Int'!P15,IF(D23="manuel",(VLOOKUP($C23,'Enga manuel'!$A$5:$G$355,6,FALSE)),""))</f>
        <v/>
      </c>
      <c r="K23" s="297" t="str">
        <f>IF(LEN('Source Int'!$C15)&gt;1,'Source Int'!$AE15,IF($D23="manuel",(VLOOKUP($C23,'Enga manuel'!$A$5:$G$355,7,FALSE)),""))</f>
        <v/>
      </c>
      <c r="L23" s="295" t="str">
        <f>IF(LEN('Source Int'!$H15)&gt;0,'Source Int'!$H15,IF($D23="manuel",(VLOOKUP($C23,'Enga manuel'!$A$5:$H$355,8,FALSE)),""))</f>
        <v/>
      </c>
      <c r="M23" s="295" t="str">
        <f>IF(AND(P23="Présent",W23="D",'Données épreuves'!$B$24="OUI"),"Dame","")</f>
        <v/>
      </c>
      <c r="N23" s="295" t="str">
        <f>IF(LEN('Source Int'!$C15)&gt;1,IF('Source Int'!$AB15="","",'Source Int'!$AB15),IF($D23="manuel",(VLOOKUP($C23,'Enga manuel'!$A$5:$M$355,11,FALSE)),""))</f>
        <v/>
      </c>
      <c r="O23" s="308" t="str">
        <f t="shared" si="2"/>
        <v/>
      </c>
      <c r="P23" s="84" t="str">
        <f t="shared" si="3"/>
        <v/>
      </c>
      <c r="Q23" s="84" t="str">
        <f>CONCATENATE(K23,IF(AND(LEN(engage_k)&gt;0,LEN(engage_l)&gt;0),CONCATENATE(" (",L23,"/",N23,")"),IF(AND(LEN(engage_k)=0,LEN(engage_l)&gt;0),CONCATENATE(" (",N23,")"),IF(AND(LEN(engage_l)=0,LEN(engage_k)&gt;0),CONCATENATE(" (",L23,")"),""))))</f>
        <v/>
      </c>
      <c r="R23" s="84" t="str">
        <f t="shared" si="0"/>
        <v/>
      </c>
      <c r="S23" s="84" t="str">
        <f>IF(ISERROR(VLOOKUP(C23,'Saisie CLASSEMENT'!$C$8:$C$207,1,FALSE)),"","O")</f>
        <v/>
      </c>
      <c r="T23" s="462" t="str">
        <f>IF(LEN('Source Int'!$C15)&gt;1,'Source Int'!$M15,IF($D23="manuel",(VLOOKUP($C23,'Enga manuel'!$A$5:$L$355,9,FALSE)),""))</f>
        <v/>
      </c>
      <c r="U23" s="1" t="str">
        <f>IF(COUNTIF(K$10:K23,K23)=1,MAX(U$9:U22)+1,"")</f>
        <v/>
      </c>
      <c r="V23" t="str">
        <f t="shared" si="4"/>
        <v/>
      </c>
      <c r="W23" s="1" t="str">
        <f>IF(D23="Internet",'Source Int'!E15,IF(D23="manuel",UPPER((VLOOKUP($C23,'Enga manuel'!$A$5:$J$355,10,FALSE))),""))</f>
        <v/>
      </c>
    </row>
    <row r="24" spans="1:23" ht="19.350000000000001" customHeight="1">
      <c r="A24" t="str">
        <f>IF(COUNTIF(J$10:J24,J24)=1,MAX(A$9:A23)+1,"")</f>
        <v/>
      </c>
      <c r="B24" t="str">
        <f t="shared" si="1"/>
        <v/>
      </c>
      <c r="C24" s="294">
        <v>15</v>
      </c>
      <c r="D24" s="295" t="str">
        <f>IF(C24&gt;0,IF(LEN('Source Int'!$C16)&gt;1,"Internet",IF(ISERROR(VLOOKUP($C24,'Enga manuel'!$A$5:$G$355,4,FALSE))=FALSE,(IF(LEN(VLOOKUP($C24,'Enga manuel'!$A$5:$G$355,4,FALSE))&gt;0,"Manuel","")),"")),"")</f>
        <v/>
      </c>
      <c r="E24" s="296" t="s">
        <v>270</v>
      </c>
      <c r="F24" s="295" t="str">
        <f>IF(LEN('Source Int'!$C16)&gt;1,'Source Int'!R16,IF(D24="manuel",(VLOOKUP($C24,'Enga manuel'!$A$5:$G$355,2,FALSE)),""))</f>
        <v/>
      </c>
      <c r="G24" s="295" t="str">
        <f>IF(LEN('Source Int'!$C16)&gt;1,'Source Int'!F16,IF(D24="manuel",(VLOOKUP($C24,'Enga manuel'!$A$5:$G$355,3,FALSE)),""))</f>
        <v/>
      </c>
      <c r="H24" s="297" t="str">
        <f>IF(LEN('Source Int'!$C16)&gt;1,'Source Int'!C16,IF(D24="manuel",(VLOOKUP($C24,'Enga manuel'!$A$5:$G$355,4,FALSE)),""))</f>
        <v/>
      </c>
      <c r="I24" s="297" t="str">
        <f>IF(LEN('Source Int'!$C16)&gt;1,PROPER('Source Int'!D16),IF(D24="manuel",PROPER(VLOOKUP($C24,'Enga manuel'!$A$5:$G$355,5,FALSE)),""))</f>
        <v/>
      </c>
      <c r="J24" s="297" t="str">
        <f>IF(LEN('Source Int'!$C16)&gt;1,'Source Int'!P16,IF(D24="manuel",(VLOOKUP($C24,'Enga manuel'!$A$5:$G$355,6,FALSE)),""))</f>
        <v/>
      </c>
      <c r="K24" s="297" t="str">
        <f>IF(LEN('Source Int'!$C16)&gt;1,'Source Int'!$AE16,IF($D24="manuel",(VLOOKUP($C24,'Enga manuel'!$A$5:$G$355,7,FALSE)),""))</f>
        <v/>
      </c>
      <c r="L24" s="295" t="str">
        <f>IF(LEN('Source Int'!$H16)&gt;0,'Source Int'!$H16,IF($D24="manuel",(VLOOKUP($C24,'Enga manuel'!$A$5:$H$355,8,FALSE)),""))</f>
        <v/>
      </c>
      <c r="M24" s="295" t="str">
        <f>IF(AND(P24="Présent",W24="D",'Données épreuves'!$B$24="OUI"),"Dame","")</f>
        <v/>
      </c>
      <c r="N24" s="295" t="str">
        <f>IF(LEN('Source Int'!$C16)&gt;1,IF('Source Int'!$AB16="","",'Source Int'!$AB16),IF($D24="manuel",(VLOOKUP($C24,'Enga manuel'!$A$5:$M$355,11,FALSE)),""))</f>
        <v/>
      </c>
      <c r="O24" s="308" t="str">
        <f t="shared" si="2"/>
        <v/>
      </c>
      <c r="P24" s="84" t="str">
        <f t="shared" si="3"/>
        <v/>
      </c>
      <c r="Q24" s="84" t="str">
        <f>CONCATENATE(K24,IF(AND(LEN(engage_k)&gt;0,LEN(engage_l)&gt;0),CONCATENATE(" (",L24,"/",N24,")"),IF(AND(LEN(engage_k)=0,LEN(engage_l)&gt;0),CONCATENATE(" (",N24,")"),IF(AND(LEN(engage_l)=0,LEN(engage_k)&gt;0),CONCATENATE(" (",L24,")"),""))))</f>
        <v/>
      </c>
      <c r="R24" s="84" t="str">
        <f t="shared" si="0"/>
        <v/>
      </c>
      <c r="S24" s="84" t="str">
        <f>IF(ISERROR(VLOOKUP(C24,'Saisie CLASSEMENT'!$C$8:$C$207,1,FALSE)),"","O")</f>
        <v/>
      </c>
      <c r="T24" s="462" t="str">
        <f>IF(LEN('Source Int'!$C16)&gt;1,'Source Int'!$M16,IF($D24="manuel",(VLOOKUP($C24,'Enga manuel'!$A$5:$L$355,9,FALSE)),""))</f>
        <v/>
      </c>
      <c r="U24" s="1" t="str">
        <f>IF(COUNTIF(K$10:K24,K24)=1,MAX(U$9:U23)+1,"")</f>
        <v/>
      </c>
      <c r="V24" t="str">
        <f t="shared" si="4"/>
        <v/>
      </c>
      <c r="W24" s="1" t="str">
        <f>IF(D24="Internet",'Source Int'!E16,IF(D24="manuel",UPPER((VLOOKUP($C24,'Enga manuel'!$A$5:$J$355,10,FALSE))),""))</f>
        <v/>
      </c>
    </row>
    <row r="25" spans="1:23" ht="19.350000000000001" customHeight="1">
      <c r="A25" t="str">
        <f>IF(COUNTIF(J$10:J25,J25)=1,MAX(A$9:A24)+1,"")</f>
        <v/>
      </c>
      <c r="B25" t="str">
        <f t="shared" si="1"/>
        <v/>
      </c>
      <c r="C25" s="294">
        <v>16</v>
      </c>
      <c r="D25" s="295" t="str">
        <f>IF(C25&gt;0,IF(LEN('Source Int'!$C17)&gt;1,"Internet",IF(ISERROR(VLOOKUP($C25,'Enga manuel'!$A$5:$G$355,4,FALSE))=FALSE,(IF(LEN(VLOOKUP($C25,'Enga manuel'!$A$5:$G$355,4,FALSE))&gt;0,"Manuel","")),"")),"")</f>
        <v/>
      </c>
      <c r="E25" s="296" t="s">
        <v>270</v>
      </c>
      <c r="F25" s="295" t="str">
        <f>IF(LEN('Source Int'!$C17)&gt;1,'Source Int'!R17,IF(D25="manuel",(VLOOKUP($C25,'Enga manuel'!$A$5:$G$355,2,FALSE)),""))</f>
        <v/>
      </c>
      <c r="G25" s="295" t="str">
        <f>IF(LEN('Source Int'!$C17)&gt;1,'Source Int'!F17,IF(D25="manuel",(VLOOKUP($C25,'Enga manuel'!$A$5:$G$355,3,FALSE)),""))</f>
        <v/>
      </c>
      <c r="H25" s="297" t="str">
        <f>IF(LEN('Source Int'!$C17)&gt;1,'Source Int'!C17,IF(D25="manuel",(VLOOKUP($C25,'Enga manuel'!$A$5:$G$355,4,FALSE)),""))</f>
        <v/>
      </c>
      <c r="I25" s="297" t="str">
        <f>IF(LEN('Source Int'!$C17)&gt;1,PROPER('Source Int'!D17),IF(D25="manuel",PROPER(VLOOKUP($C25,'Enga manuel'!$A$5:$G$355,5,FALSE)),""))</f>
        <v/>
      </c>
      <c r="J25" s="297" t="str">
        <f>IF(LEN('Source Int'!$C17)&gt;1,'Source Int'!P17,IF(D25="manuel",(VLOOKUP($C25,'Enga manuel'!$A$5:$G$355,6,FALSE)),""))</f>
        <v/>
      </c>
      <c r="K25" s="297" t="str">
        <f>IF(LEN('Source Int'!$C17)&gt;1,'Source Int'!$AE17,IF($D25="manuel",(VLOOKUP($C25,'Enga manuel'!$A$5:$G$355,7,FALSE)),""))</f>
        <v/>
      </c>
      <c r="L25" s="295" t="str">
        <f>IF(LEN('Source Int'!$H17)&gt;0,'Source Int'!$H17,IF($D25="manuel",(VLOOKUP($C25,'Enga manuel'!$A$5:$H$355,8,FALSE)),""))</f>
        <v/>
      </c>
      <c r="M25" s="295" t="str">
        <f>IF(AND(P25="Présent",W25="D",'Données épreuves'!$B$24="OUI"),"Dame","")</f>
        <v/>
      </c>
      <c r="N25" s="295" t="str">
        <f>IF(LEN('Source Int'!$C17)&gt;1,IF('Source Int'!$AB17="","",'Source Int'!$AB17),IF($D25="manuel",(VLOOKUP($C25,'Enga manuel'!$A$5:$M$355,11,FALSE)),""))</f>
        <v/>
      </c>
      <c r="O25" s="308" t="str">
        <f t="shared" si="2"/>
        <v/>
      </c>
      <c r="P25" s="84" t="str">
        <f t="shared" si="3"/>
        <v/>
      </c>
      <c r="Q25" s="84" t="str">
        <f>CONCATENATE(K25,IF(AND(LEN(engage_k)&gt;0,LEN(engage_l)&gt;0),CONCATENATE(" (",L25,"/",N25,")"),IF(AND(LEN(engage_k)=0,LEN(engage_l)&gt;0),CONCATENATE(" (",N25,")"),IF(AND(LEN(engage_l)=0,LEN(engage_k)&gt;0),CONCATENATE(" (",L25,")"),""))))</f>
        <v/>
      </c>
      <c r="R25" s="84" t="str">
        <f t="shared" si="0"/>
        <v/>
      </c>
      <c r="S25" s="84" t="str">
        <f>IF(ISERROR(VLOOKUP(C25,'Saisie CLASSEMENT'!$C$8:$C$207,1,FALSE)),"","O")</f>
        <v/>
      </c>
      <c r="T25" s="462" t="str">
        <f>IF(LEN('Source Int'!$C17)&gt;1,'Source Int'!$M17,IF($D25="manuel",(VLOOKUP($C25,'Enga manuel'!$A$5:$L$355,9,FALSE)),""))</f>
        <v/>
      </c>
      <c r="U25" s="1" t="str">
        <f>IF(COUNTIF(K$10:K25,K25)=1,MAX(U$9:U24)+1,"")</f>
        <v/>
      </c>
      <c r="V25" t="str">
        <f t="shared" si="4"/>
        <v/>
      </c>
      <c r="W25" s="1" t="str">
        <f>IF(D25="Internet",'Source Int'!E17,IF(D25="manuel",UPPER((VLOOKUP($C25,'Enga manuel'!$A$5:$J$355,10,FALSE))),""))</f>
        <v/>
      </c>
    </row>
    <row r="26" spans="1:23" ht="19.350000000000001" customHeight="1">
      <c r="A26" t="str">
        <f>IF(COUNTIF(J$10:J26,J26)=1,MAX(A$9:A25)+1,"")</f>
        <v/>
      </c>
      <c r="B26" t="str">
        <f t="shared" si="1"/>
        <v/>
      </c>
      <c r="C26" s="294">
        <v>17</v>
      </c>
      <c r="D26" s="295" t="str">
        <f>IF(C26&gt;0,IF(LEN('Source Int'!$C18)&gt;1,"Internet",IF(ISERROR(VLOOKUP($C26,'Enga manuel'!$A$5:$G$355,4,FALSE))=FALSE,(IF(LEN(VLOOKUP($C26,'Enga manuel'!$A$5:$G$355,4,FALSE))&gt;0,"Manuel","")),"")),"")</f>
        <v/>
      </c>
      <c r="E26" s="296" t="s">
        <v>270</v>
      </c>
      <c r="F26" s="295" t="str">
        <f>IF(LEN('Source Int'!$C18)&gt;1,'Source Int'!R18,IF(D26="manuel",(VLOOKUP($C26,'Enga manuel'!$A$5:$G$355,2,FALSE)),""))</f>
        <v/>
      </c>
      <c r="G26" s="295" t="str">
        <f>IF(LEN('Source Int'!$C18)&gt;1,'Source Int'!F18,IF(D26="manuel",(VLOOKUP($C26,'Enga manuel'!$A$5:$G$355,3,FALSE)),""))</f>
        <v/>
      </c>
      <c r="H26" s="297" t="str">
        <f>IF(LEN('Source Int'!$C18)&gt;1,'Source Int'!C18,IF(D26="manuel",(VLOOKUP($C26,'Enga manuel'!$A$5:$G$355,4,FALSE)),""))</f>
        <v/>
      </c>
      <c r="I26" s="297" t="str">
        <f>IF(LEN('Source Int'!$C18)&gt;1,PROPER('Source Int'!D18),IF(D26="manuel",PROPER(VLOOKUP($C26,'Enga manuel'!$A$5:$G$355,5,FALSE)),""))</f>
        <v/>
      </c>
      <c r="J26" s="297" t="str">
        <f>IF(LEN('Source Int'!$C18)&gt;1,'Source Int'!P18,IF(D26="manuel",(VLOOKUP($C26,'Enga manuel'!$A$5:$G$355,6,FALSE)),""))</f>
        <v/>
      </c>
      <c r="K26" s="297" t="str">
        <f>IF(LEN('Source Int'!$C18)&gt;1,'Source Int'!$AE18,IF($D26="manuel",(VLOOKUP($C26,'Enga manuel'!$A$5:$G$355,7,FALSE)),""))</f>
        <v/>
      </c>
      <c r="L26" s="295" t="str">
        <f>IF(LEN('Source Int'!$H18)&gt;0,'Source Int'!$H18,IF($D26="manuel",(VLOOKUP($C26,'Enga manuel'!$A$5:$H$355,8,FALSE)),""))</f>
        <v/>
      </c>
      <c r="M26" s="295" t="str">
        <f>IF(AND(P26="Présent",W26="D",'Données épreuves'!$B$24="OUI"),"Dame","")</f>
        <v/>
      </c>
      <c r="N26" s="295" t="str">
        <f>IF(LEN('Source Int'!$C18)&gt;1,IF('Source Int'!$AB18="","",'Source Int'!$AB18),IF($D26="manuel",(VLOOKUP($C26,'Enga manuel'!$A$5:$M$355,11,FALSE)),""))</f>
        <v/>
      </c>
      <c r="O26" s="308" t="str">
        <f t="shared" si="2"/>
        <v/>
      </c>
      <c r="P26" s="84" t="str">
        <f t="shared" si="3"/>
        <v/>
      </c>
      <c r="Q26" s="84" t="str">
        <f>CONCATENATE(K26,IF(AND(LEN(engage_k)&gt;0,LEN(engage_l)&gt;0),CONCATENATE(" (",L26,"/",N26,")"),IF(AND(LEN(engage_k)=0,LEN(engage_l)&gt;0),CONCATENATE(" (",N26,")"),IF(AND(LEN(engage_l)=0,LEN(engage_k)&gt;0),CONCATENATE(" (",L26,")"),""))))</f>
        <v/>
      </c>
      <c r="R26" s="84" t="str">
        <f t="shared" si="0"/>
        <v/>
      </c>
      <c r="S26" s="84" t="str">
        <f>IF(ISERROR(VLOOKUP(C26,'Saisie CLASSEMENT'!$C$8:$C$207,1,FALSE)),"","O")</f>
        <v/>
      </c>
      <c r="T26" s="462" t="str">
        <f>IF(LEN('Source Int'!$C18)&gt;1,'Source Int'!$M18,IF($D26="manuel",(VLOOKUP($C26,'Enga manuel'!$A$5:$L$355,9,FALSE)),""))</f>
        <v/>
      </c>
      <c r="U26" s="1" t="str">
        <f>IF(COUNTIF(K$10:K26,K26)=1,MAX(U$9:U25)+1,"")</f>
        <v/>
      </c>
      <c r="V26" t="str">
        <f t="shared" si="4"/>
        <v/>
      </c>
      <c r="W26" s="1" t="str">
        <f>IF(D26="Internet",'Source Int'!E18,IF(D26="manuel",UPPER((VLOOKUP($C26,'Enga manuel'!$A$5:$J$355,10,FALSE))),""))</f>
        <v/>
      </c>
    </row>
    <row r="27" spans="1:23" ht="19.350000000000001" customHeight="1">
      <c r="A27" t="str">
        <f>IF(COUNTIF(J$10:J27,J27)=1,MAX(A$9:A26)+1,"")</f>
        <v/>
      </c>
      <c r="B27" t="str">
        <f t="shared" si="1"/>
        <v/>
      </c>
      <c r="C27" s="294">
        <v>18</v>
      </c>
      <c r="D27" s="295" t="str">
        <f>IF(C27&gt;0,IF(LEN('Source Int'!$C19)&gt;1,"Internet",IF(ISERROR(VLOOKUP($C27,'Enga manuel'!$A$5:$G$355,4,FALSE))=FALSE,(IF(LEN(VLOOKUP($C27,'Enga manuel'!$A$5:$G$355,4,FALSE))&gt;0,"Manuel","")),"")),"")</f>
        <v/>
      </c>
      <c r="E27" s="296" t="s">
        <v>270</v>
      </c>
      <c r="F27" s="295" t="str">
        <f>IF(LEN('Source Int'!$C19)&gt;1,'Source Int'!R19,IF(D27="manuel",(VLOOKUP($C27,'Enga manuel'!$A$5:$G$355,2,FALSE)),""))</f>
        <v/>
      </c>
      <c r="G27" s="295" t="str">
        <f>IF(LEN('Source Int'!$C19)&gt;1,'Source Int'!F19,IF(D27="manuel",(VLOOKUP($C27,'Enga manuel'!$A$5:$G$355,3,FALSE)),""))</f>
        <v/>
      </c>
      <c r="H27" s="297" t="str">
        <f>IF(LEN('Source Int'!$C19)&gt;1,'Source Int'!C19,IF(D27="manuel",(VLOOKUP($C27,'Enga manuel'!$A$5:$G$355,4,FALSE)),""))</f>
        <v/>
      </c>
      <c r="I27" s="297" t="str">
        <f>IF(LEN('Source Int'!$C19)&gt;1,PROPER('Source Int'!D19),IF(D27="manuel",PROPER(VLOOKUP($C27,'Enga manuel'!$A$5:$G$355,5,FALSE)),""))</f>
        <v/>
      </c>
      <c r="J27" s="297" t="str">
        <f>IF(LEN('Source Int'!$C19)&gt;1,'Source Int'!P19,IF(D27="manuel",(VLOOKUP($C27,'Enga manuel'!$A$5:$G$355,6,FALSE)),""))</f>
        <v/>
      </c>
      <c r="K27" s="297" t="str">
        <f>IF(LEN('Source Int'!$C19)&gt;1,'Source Int'!$AE19,IF($D27="manuel",(VLOOKUP($C27,'Enga manuel'!$A$5:$G$355,7,FALSE)),""))</f>
        <v/>
      </c>
      <c r="L27" s="295" t="str">
        <f>IF(LEN('Source Int'!$H19)&gt;0,'Source Int'!$H19,IF($D27="manuel",(VLOOKUP($C27,'Enga manuel'!$A$5:$H$355,8,FALSE)),""))</f>
        <v/>
      </c>
      <c r="M27" s="295" t="str">
        <f>IF(AND(P27="Présent",W27="D",'Données épreuves'!$B$24="OUI"),"Dame","")</f>
        <v/>
      </c>
      <c r="N27" s="295" t="str">
        <f>IF(LEN('Source Int'!$C19)&gt;1,IF('Source Int'!$AB19="","",'Source Int'!$AB19),IF($D27="manuel",(VLOOKUP($C27,'Enga manuel'!$A$5:$M$355,11,FALSE)),""))</f>
        <v/>
      </c>
      <c r="O27" s="308" t="str">
        <f t="shared" si="2"/>
        <v/>
      </c>
      <c r="P27" s="84" t="str">
        <f t="shared" si="3"/>
        <v/>
      </c>
      <c r="Q27" s="84" t="str">
        <f>CONCATENATE(K27,IF(AND(LEN(engage_k)&gt;0,LEN(engage_l)&gt;0),CONCATENATE(" (",L27,"/",N27,")"),IF(AND(LEN(engage_k)=0,LEN(engage_l)&gt;0),CONCATENATE(" (",N27,")"),IF(AND(LEN(engage_l)=0,LEN(engage_k)&gt;0),CONCATENATE(" (",L27,")"),""))))</f>
        <v/>
      </c>
      <c r="R27" s="84" t="str">
        <f t="shared" si="0"/>
        <v/>
      </c>
      <c r="S27" s="84" t="str">
        <f>IF(ISERROR(VLOOKUP(C27,'Saisie CLASSEMENT'!$C$8:$C$207,1,FALSE)),"","O")</f>
        <v/>
      </c>
      <c r="T27" s="462" t="str">
        <f>IF(LEN('Source Int'!$C19)&gt;1,'Source Int'!$M19,IF($D27="manuel",(VLOOKUP($C27,'Enga manuel'!$A$5:$L$355,9,FALSE)),""))</f>
        <v/>
      </c>
      <c r="U27" s="1" t="str">
        <f>IF(COUNTIF(K$10:K27,K27)=1,MAX(U$9:U26)+1,"")</f>
        <v/>
      </c>
      <c r="V27" t="str">
        <f t="shared" si="4"/>
        <v/>
      </c>
      <c r="W27" s="1" t="str">
        <f>IF(D27="Internet",'Source Int'!E19,IF(D27="manuel",UPPER((VLOOKUP($C27,'Enga manuel'!$A$5:$J$355,10,FALSE))),""))</f>
        <v/>
      </c>
    </row>
    <row r="28" spans="1:23" ht="19.350000000000001" customHeight="1">
      <c r="A28" t="str">
        <f>IF(COUNTIF(J$10:J28,J28)=1,MAX(A$9:A27)+1,"")</f>
        <v/>
      </c>
      <c r="B28" t="str">
        <f t="shared" si="1"/>
        <v/>
      </c>
      <c r="C28" s="294">
        <v>19</v>
      </c>
      <c r="D28" s="295" t="str">
        <f>IF(C28&gt;0,IF(LEN('Source Int'!$C20)&gt;1,"Internet",IF(ISERROR(VLOOKUP($C28,'Enga manuel'!$A$5:$G$355,4,FALSE))=FALSE,(IF(LEN(VLOOKUP($C28,'Enga manuel'!$A$5:$G$355,4,FALSE))&gt;0,"Manuel","")),"")),"")</f>
        <v/>
      </c>
      <c r="E28" s="296" t="s">
        <v>270</v>
      </c>
      <c r="F28" s="295" t="str">
        <f>IF(LEN('Source Int'!$C20)&gt;1,'Source Int'!R20,IF(D28="manuel",(VLOOKUP($C28,'Enga manuel'!$A$5:$G$355,2,FALSE)),""))</f>
        <v/>
      </c>
      <c r="G28" s="295" t="str">
        <f>IF(LEN('Source Int'!$C20)&gt;1,'Source Int'!F20,IF(D28="manuel",(VLOOKUP($C28,'Enga manuel'!$A$5:$G$355,3,FALSE)),""))</f>
        <v/>
      </c>
      <c r="H28" s="297" t="str">
        <f>IF(LEN('Source Int'!$C20)&gt;1,'Source Int'!C20,IF(D28="manuel",(VLOOKUP($C28,'Enga manuel'!$A$5:$G$355,4,FALSE)),""))</f>
        <v/>
      </c>
      <c r="I28" s="297" t="str">
        <f>IF(LEN('Source Int'!$C20)&gt;1,PROPER('Source Int'!D20),IF(D28="manuel",PROPER(VLOOKUP($C28,'Enga manuel'!$A$5:$G$355,5,FALSE)),""))</f>
        <v/>
      </c>
      <c r="J28" s="297" t="str">
        <f>IF(LEN('Source Int'!$C20)&gt;1,'Source Int'!P20,IF(D28="manuel",(VLOOKUP($C28,'Enga manuel'!$A$5:$G$355,6,FALSE)),""))</f>
        <v/>
      </c>
      <c r="K28" s="297" t="str">
        <f>IF(LEN('Source Int'!$C20)&gt;1,'Source Int'!$AE20,IF($D28="manuel",(VLOOKUP($C28,'Enga manuel'!$A$5:$G$355,7,FALSE)),""))</f>
        <v/>
      </c>
      <c r="L28" s="295" t="str">
        <f>IF(LEN('Source Int'!$H20)&gt;0,'Source Int'!$H20,IF($D28="manuel",(VLOOKUP($C28,'Enga manuel'!$A$5:$H$355,8,FALSE)),""))</f>
        <v/>
      </c>
      <c r="M28" s="295" t="str">
        <f>IF(AND(P28="Présent",W28="D",'Données épreuves'!$B$24="OUI"),"Dame","")</f>
        <v/>
      </c>
      <c r="N28" s="295" t="str">
        <f>IF(LEN('Source Int'!$C20)&gt;1,IF('Source Int'!$AB20="","",'Source Int'!$AB20),IF($D28="manuel",(VLOOKUP($C28,'Enga manuel'!$A$5:$M$355,11,FALSE)),""))</f>
        <v/>
      </c>
      <c r="O28" s="308" t="str">
        <f t="shared" si="2"/>
        <v/>
      </c>
      <c r="P28" s="84" t="str">
        <f t="shared" si="3"/>
        <v/>
      </c>
      <c r="Q28" s="84" t="str">
        <f>CONCATENATE(K28,IF(AND(LEN(engage_k)&gt;0,LEN(engage_l)&gt;0),CONCATENATE(" (",L28,"/",N28,")"),IF(AND(LEN(engage_k)=0,LEN(engage_l)&gt;0),CONCATENATE(" (",N28,")"),IF(AND(LEN(engage_l)=0,LEN(engage_k)&gt;0),CONCATENATE(" (",L28,")"),""))))</f>
        <v/>
      </c>
      <c r="R28" s="84" t="str">
        <f t="shared" si="0"/>
        <v/>
      </c>
      <c r="S28" s="84" t="str">
        <f>IF(ISERROR(VLOOKUP(C28,'Saisie CLASSEMENT'!$C$8:$C$207,1,FALSE)),"","O")</f>
        <v/>
      </c>
      <c r="T28" s="462" t="str">
        <f>IF(LEN('Source Int'!$C20)&gt;1,'Source Int'!$M20,IF($D28="manuel",(VLOOKUP($C28,'Enga manuel'!$A$5:$L$355,9,FALSE)),""))</f>
        <v/>
      </c>
      <c r="U28" s="1" t="str">
        <f>IF(COUNTIF(K$10:K28,K28)=1,MAX(U$9:U27)+1,"")</f>
        <v/>
      </c>
      <c r="V28" t="str">
        <f t="shared" si="4"/>
        <v/>
      </c>
      <c r="W28" s="1" t="str">
        <f>IF(D28="Internet",'Source Int'!E20,IF(D28="manuel",UPPER((VLOOKUP($C28,'Enga manuel'!$A$5:$J$355,10,FALSE))),""))</f>
        <v/>
      </c>
    </row>
    <row r="29" spans="1:23" ht="19.350000000000001" customHeight="1">
      <c r="A29" t="str">
        <f>IF(COUNTIF(J$10:J29,J29)=1,MAX(A$9:A28)+1,"")</f>
        <v/>
      </c>
      <c r="B29" t="str">
        <f t="shared" si="1"/>
        <v/>
      </c>
      <c r="C29" s="294">
        <v>20</v>
      </c>
      <c r="D29" s="295" t="str">
        <f>IF(C29&gt;0,IF(LEN('Source Int'!$C21)&gt;1,"Internet",IF(ISERROR(VLOOKUP($C29,'Enga manuel'!$A$5:$G$355,4,FALSE))=FALSE,(IF(LEN(VLOOKUP($C29,'Enga manuel'!$A$5:$G$355,4,FALSE))&gt;0,"Manuel","")),"")),"")</f>
        <v/>
      </c>
      <c r="E29" s="296" t="s">
        <v>270</v>
      </c>
      <c r="F29" s="295" t="str">
        <f>IF(LEN('Source Int'!$C21)&gt;1,'Source Int'!R21,IF(D29="manuel",(VLOOKUP($C29,'Enga manuel'!$A$5:$G$355,2,FALSE)),""))</f>
        <v/>
      </c>
      <c r="G29" s="295" t="str">
        <f>IF(LEN('Source Int'!$C21)&gt;1,'Source Int'!F21,IF(D29="manuel",(VLOOKUP($C29,'Enga manuel'!$A$5:$G$355,3,FALSE)),""))</f>
        <v/>
      </c>
      <c r="H29" s="297" t="str">
        <f>IF(LEN('Source Int'!$C21)&gt;1,'Source Int'!C21,IF(D29="manuel",(VLOOKUP($C29,'Enga manuel'!$A$5:$G$355,4,FALSE)),""))</f>
        <v/>
      </c>
      <c r="I29" s="297" t="str">
        <f>IF(LEN('Source Int'!$C21)&gt;1,PROPER('Source Int'!D21),IF(D29="manuel",PROPER(VLOOKUP($C29,'Enga manuel'!$A$5:$G$355,5,FALSE)),""))</f>
        <v/>
      </c>
      <c r="J29" s="297" t="str">
        <f>IF(LEN('Source Int'!$C21)&gt;1,'Source Int'!P21,IF(D29="manuel",(VLOOKUP($C29,'Enga manuel'!$A$5:$G$355,6,FALSE)),""))</f>
        <v/>
      </c>
      <c r="K29" s="297" t="str">
        <f>IF(LEN('Source Int'!$C21)&gt;1,'Source Int'!$AE21,IF($D29="manuel",(VLOOKUP($C29,'Enga manuel'!$A$5:$G$355,7,FALSE)),""))</f>
        <v/>
      </c>
      <c r="L29" s="295" t="str">
        <f>IF(LEN('Source Int'!$H21)&gt;0,'Source Int'!$H21,IF($D29="manuel",(VLOOKUP($C29,'Enga manuel'!$A$5:$H$355,8,FALSE)),""))</f>
        <v/>
      </c>
      <c r="M29" s="295" t="str">
        <f>IF(AND(P29="Présent",W29="D",'Données épreuves'!$B$24="OUI"),"Dame","")</f>
        <v/>
      </c>
      <c r="N29" s="295" t="str">
        <f>IF(LEN('Source Int'!$C21)&gt;1,IF('Source Int'!$AB21="","",'Source Int'!$AB21),IF($D29="manuel",(VLOOKUP($C29,'Enga manuel'!$A$5:$M$355,11,FALSE)),""))</f>
        <v/>
      </c>
      <c r="O29" s="308" t="str">
        <f t="shared" si="2"/>
        <v/>
      </c>
      <c r="P29" s="84" t="str">
        <f t="shared" si="3"/>
        <v/>
      </c>
      <c r="Q29" s="84" t="str">
        <f>CONCATENATE(K29,IF(AND(LEN(engage_k)&gt;0,LEN(engage_l)&gt;0),CONCATENATE(" (",L29,"/",N29,")"),IF(AND(LEN(engage_k)=0,LEN(engage_l)&gt;0),CONCATENATE(" (",N29,")"),IF(AND(LEN(engage_l)=0,LEN(engage_k)&gt;0),CONCATENATE(" (",L29,")"),""))))</f>
        <v/>
      </c>
      <c r="R29" s="84" t="str">
        <f t="shared" si="0"/>
        <v/>
      </c>
      <c r="S29" s="84" t="str">
        <f>IF(ISERROR(VLOOKUP(C29,'Saisie CLASSEMENT'!$C$8:$C$207,1,FALSE)),"","O")</f>
        <v/>
      </c>
      <c r="T29" s="462" t="str">
        <f>IF(LEN('Source Int'!$C21)&gt;1,'Source Int'!$M21,IF($D29="manuel",(VLOOKUP($C29,'Enga manuel'!$A$5:$L$355,9,FALSE)),""))</f>
        <v/>
      </c>
      <c r="U29" s="1" t="str">
        <f>IF(COUNTIF(K$10:K29,K29)=1,MAX(U$9:U28)+1,"")</f>
        <v/>
      </c>
      <c r="V29" t="str">
        <f t="shared" si="4"/>
        <v/>
      </c>
      <c r="W29" s="1" t="str">
        <f>IF(D29="Internet",'Source Int'!E21,IF(D29="manuel",UPPER((VLOOKUP($C29,'Enga manuel'!$A$5:$J$355,10,FALSE))),""))</f>
        <v/>
      </c>
    </row>
    <row r="30" spans="1:23" ht="19.350000000000001" customHeight="1">
      <c r="A30" t="str">
        <f>IF(COUNTIF(J$10:J30,J30)=1,MAX(A$9:A29)+1,"")</f>
        <v/>
      </c>
      <c r="B30" t="str">
        <f t="shared" si="1"/>
        <v/>
      </c>
      <c r="C30" s="294">
        <v>21</v>
      </c>
      <c r="D30" s="295" t="str">
        <f>IF(C30&gt;0,IF(LEN('Source Int'!$C22)&gt;1,"Internet",IF(ISERROR(VLOOKUP($C30,'Enga manuel'!$A$5:$G$355,4,FALSE))=FALSE,(IF(LEN(VLOOKUP($C30,'Enga manuel'!$A$5:$G$355,4,FALSE))&gt;0,"Manuel","")),"")),"")</f>
        <v/>
      </c>
      <c r="E30" s="296" t="s">
        <v>270</v>
      </c>
      <c r="F30" s="295" t="str">
        <f>IF(LEN('Source Int'!$C22)&gt;1,'Source Int'!R22,IF(D30="manuel",(VLOOKUP($C30,'Enga manuel'!$A$5:$G$355,2,FALSE)),""))</f>
        <v/>
      </c>
      <c r="G30" s="295" t="str">
        <f>IF(LEN('Source Int'!$C22)&gt;1,'Source Int'!F22,IF(D30="manuel",(VLOOKUP($C30,'Enga manuel'!$A$5:$G$355,3,FALSE)),""))</f>
        <v/>
      </c>
      <c r="H30" s="297" t="str">
        <f>IF(LEN('Source Int'!$C22)&gt;1,'Source Int'!C22,IF(D30="manuel",(VLOOKUP($C30,'Enga manuel'!$A$5:$G$355,4,FALSE)),""))</f>
        <v/>
      </c>
      <c r="I30" s="297" t="str">
        <f>IF(LEN('Source Int'!$C22)&gt;1,PROPER('Source Int'!D22),IF(D30="manuel",PROPER(VLOOKUP($C30,'Enga manuel'!$A$5:$G$355,5,FALSE)),""))</f>
        <v/>
      </c>
      <c r="J30" s="297" t="str">
        <f>IF(LEN('Source Int'!$C22)&gt;1,'Source Int'!P22,IF(D30="manuel",(VLOOKUP($C30,'Enga manuel'!$A$5:$G$355,6,FALSE)),""))</f>
        <v/>
      </c>
      <c r="K30" s="297" t="str">
        <f>IF(LEN('Source Int'!$C22)&gt;1,'Source Int'!$AE22,IF($D30="manuel",(VLOOKUP($C30,'Enga manuel'!$A$5:$G$355,7,FALSE)),""))</f>
        <v/>
      </c>
      <c r="L30" s="295" t="str">
        <f>IF(LEN('Source Int'!$H22)&gt;0,'Source Int'!$H22,IF($D30="manuel",(VLOOKUP($C30,'Enga manuel'!$A$5:$H$355,8,FALSE)),""))</f>
        <v/>
      </c>
      <c r="M30" s="295" t="str">
        <f>IF(AND(P30="Présent",W30="D",'Données épreuves'!$B$24="OUI"),"Dame","")</f>
        <v/>
      </c>
      <c r="N30" s="295" t="str">
        <f>IF(LEN('Source Int'!$C22)&gt;1,IF('Source Int'!$AB22="","",'Source Int'!$AB22),IF($D30="manuel",(VLOOKUP($C30,'Enga manuel'!$A$5:$M$355,11,FALSE)),""))</f>
        <v/>
      </c>
      <c r="O30" s="308" t="str">
        <f t="shared" si="2"/>
        <v/>
      </c>
      <c r="P30" s="84" t="str">
        <f t="shared" si="3"/>
        <v/>
      </c>
      <c r="Q30" s="84" t="str">
        <f>CONCATENATE(K30,IF(AND(LEN(engage_k)&gt;0,LEN(engage_l)&gt;0),CONCATENATE(" (",L30,"/",N30,")"),IF(AND(LEN(engage_k)=0,LEN(engage_l)&gt;0),CONCATENATE(" (",N30,")"),IF(AND(LEN(engage_l)=0,LEN(engage_k)&gt;0),CONCATENATE(" (",L30,")"),""))))</f>
        <v/>
      </c>
      <c r="R30" s="84" t="str">
        <f t="shared" si="0"/>
        <v/>
      </c>
      <c r="S30" s="84" t="str">
        <f>IF(ISERROR(VLOOKUP(C30,'Saisie CLASSEMENT'!$C$8:$C$207,1,FALSE)),"","O")</f>
        <v/>
      </c>
      <c r="T30" s="462" t="str">
        <f>IF(LEN('Source Int'!$C22)&gt;1,'Source Int'!$M22,IF($D30="manuel",(VLOOKUP($C30,'Enga manuel'!$A$5:$L$355,9,FALSE)),""))</f>
        <v/>
      </c>
      <c r="U30" s="1" t="str">
        <f>IF(COUNTIF(K$10:K30,K30)=1,MAX(U$9:U29)+1,"")</f>
        <v/>
      </c>
      <c r="V30" t="str">
        <f t="shared" si="4"/>
        <v/>
      </c>
      <c r="W30" s="1" t="str">
        <f>IF(D30="Internet",'Source Int'!E22,IF(D30="manuel",UPPER((VLOOKUP($C30,'Enga manuel'!$A$5:$J$355,10,FALSE))),""))</f>
        <v/>
      </c>
    </row>
    <row r="31" spans="1:23" ht="19.350000000000001" customHeight="1">
      <c r="A31" t="str">
        <f>IF(COUNTIF(J$10:J31,J31)=1,MAX(A$9:A30)+1,"")</f>
        <v/>
      </c>
      <c r="B31" t="str">
        <f t="shared" si="1"/>
        <v/>
      </c>
      <c r="C31" s="294">
        <v>22</v>
      </c>
      <c r="D31" s="295" t="str">
        <f>IF(C31&gt;0,IF(LEN('Source Int'!$C23)&gt;1,"Internet",IF(ISERROR(VLOOKUP($C31,'Enga manuel'!$A$5:$G$355,4,FALSE))=FALSE,(IF(LEN(VLOOKUP($C31,'Enga manuel'!$A$5:$G$355,4,FALSE))&gt;0,"Manuel","")),"")),"")</f>
        <v/>
      </c>
      <c r="E31" s="296" t="s">
        <v>270</v>
      </c>
      <c r="F31" s="295" t="str">
        <f>IF(LEN('Source Int'!$C23)&gt;1,'Source Int'!R23,IF(D31="manuel",(VLOOKUP($C31,'Enga manuel'!$A$5:$G$355,2,FALSE)),""))</f>
        <v/>
      </c>
      <c r="G31" s="295" t="str">
        <f>IF(LEN('Source Int'!$C23)&gt;1,'Source Int'!F23,IF(D31="manuel",(VLOOKUP($C31,'Enga manuel'!$A$5:$G$355,3,FALSE)),""))</f>
        <v/>
      </c>
      <c r="H31" s="297" t="str">
        <f>IF(LEN('Source Int'!$C23)&gt;1,'Source Int'!C23,IF(D31="manuel",(VLOOKUP($C31,'Enga manuel'!$A$5:$G$355,4,FALSE)),""))</f>
        <v/>
      </c>
      <c r="I31" s="297" t="str">
        <f>IF(LEN('Source Int'!$C23)&gt;1,PROPER('Source Int'!D23),IF(D31="manuel",PROPER(VLOOKUP($C31,'Enga manuel'!$A$5:$G$355,5,FALSE)),""))</f>
        <v/>
      </c>
      <c r="J31" s="297" t="str">
        <f>IF(LEN('Source Int'!$C23)&gt;1,'Source Int'!P23,IF(D31="manuel",(VLOOKUP($C31,'Enga manuel'!$A$5:$G$355,6,FALSE)),""))</f>
        <v/>
      </c>
      <c r="K31" s="297" t="str">
        <f>IF(LEN('Source Int'!$C23)&gt;1,'Source Int'!$AE23,IF($D31="manuel",(VLOOKUP($C31,'Enga manuel'!$A$5:$G$355,7,FALSE)),""))</f>
        <v/>
      </c>
      <c r="L31" s="295" t="str">
        <f>IF(LEN('Source Int'!$H23)&gt;0,'Source Int'!$H23,IF($D31="manuel",(VLOOKUP($C31,'Enga manuel'!$A$5:$H$355,8,FALSE)),""))</f>
        <v/>
      </c>
      <c r="M31" s="295" t="str">
        <f>IF(AND(P31="Présent",W31="D",'Données épreuves'!$B$24="OUI"),"Dame","")</f>
        <v/>
      </c>
      <c r="N31" s="295" t="str">
        <f>IF(LEN('Source Int'!$C23)&gt;1,IF('Source Int'!$AB23="","",'Source Int'!$AB23),IF($D31="manuel",(VLOOKUP($C31,'Enga manuel'!$A$5:$M$355,11,FALSE)),""))</f>
        <v/>
      </c>
      <c r="O31" s="308" t="str">
        <f t="shared" si="2"/>
        <v/>
      </c>
      <c r="P31" s="84" t="str">
        <f t="shared" si="3"/>
        <v/>
      </c>
      <c r="Q31" s="84" t="str">
        <f>CONCATENATE(K31,IF(AND(LEN(engage_k)&gt;0,LEN(engage_l)&gt;0),CONCATENATE(" (",L31,"/",N31,")"),IF(AND(LEN(engage_k)=0,LEN(engage_l)&gt;0),CONCATENATE(" (",N31,")"),IF(AND(LEN(engage_l)=0,LEN(engage_k)&gt;0),CONCATENATE(" (",L31,")"),""))))</f>
        <v/>
      </c>
      <c r="R31" s="84" t="str">
        <f t="shared" si="0"/>
        <v/>
      </c>
      <c r="S31" s="84" t="str">
        <f>IF(ISERROR(VLOOKUP(C31,'Saisie CLASSEMENT'!$C$8:$C$207,1,FALSE)),"","O")</f>
        <v/>
      </c>
      <c r="T31" s="462" t="str">
        <f>IF(LEN('Source Int'!$C23)&gt;1,'Source Int'!$M23,IF($D31="manuel",(VLOOKUP($C31,'Enga manuel'!$A$5:$L$355,9,FALSE)),""))</f>
        <v/>
      </c>
      <c r="U31" s="1" t="str">
        <f>IF(COUNTIF(K$10:K31,K31)=1,MAX(U$9:U30)+1,"")</f>
        <v/>
      </c>
      <c r="V31" t="str">
        <f t="shared" si="4"/>
        <v/>
      </c>
      <c r="W31" s="1" t="str">
        <f>IF(D31="Internet",'Source Int'!E23,IF(D31="manuel",UPPER((VLOOKUP($C31,'Enga manuel'!$A$5:$J$355,10,FALSE))),""))</f>
        <v/>
      </c>
    </row>
    <row r="32" spans="1:23" ht="19.350000000000001" customHeight="1">
      <c r="A32" t="str">
        <f>IF(COUNTIF(J$10:J32,J32)=1,MAX(A$9:A31)+1,"")</f>
        <v/>
      </c>
      <c r="B32" t="str">
        <f t="shared" si="1"/>
        <v/>
      </c>
      <c r="C32" s="294">
        <v>23</v>
      </c>
      <c r="D32" s="295" t="str">
        <f>IF(C32&gt;0,IF(LEN('Source Int'!$C24)&gt;1,"Internet",IF(ISERROR(VLOOKUP($C32,'Enga manuel'!$A$5:$G$355,4,FALSE))=FALSE,(IF(LEN(VLOOKUP($C32,'Enga manuel'!$A$5:$G$355,4,FALSE))&gt;0,"Manuel","")),"")),"")</f>
        <v/>
      </c>
      <c r="E32" s="296" t="s">
        <v>270</v>
      </c>
      <c r="F32" s="295" t="str">
        <f>IF(LEN('Source Int'!$C24)&gt;1,'Source Int'!R24,IF(D32="manuel",(VLOOKUP($C32,'Enga manuel'!$A$5:$G$355,2,FALSE)),""))</f>
        <v/>
      </c>
      <c r="G32" s="295" t="str">
        <f>IF(LEN('Source Int'!$C24)&gt;1,'Source Int'!F24,IF(D32="manuel",(VLOOKUP($C32,'Enga manuel'!$A$5:$G$355,3,FALSE)),""))</f>
        <v/>
      </c>
      <c r="H32" s="297" t="str">
        <f>IF(LEN('Source Int'!$C24)&gt;1,'Source Int'!C24,IF(D32="manuel",(VLOOKUP($C32,'Enga manuel'!$A$5:$G$355,4,FALSE)),""))</f>
        <v/>
      </c>
      <c r="I32" s="297" t="str">
        <f>IF(LEN('Source Int'!$C24)&gt;1,PROPER('Source Int'!D24),IF(D32="manuel",PROPER(VLOOKUP($C32,'Enga manuel'!$A$5:$G$355,5,FALSE)),""))</f>
        <v/>
      </c>
      <c r="J32" s="297" t="str">
        <f>IF(LEN('Source Int'!$C24)&gt;1,'Source Int'!P24,IF(D32="manuel",(VLOOKUP($C32,'Enga manuel'!$A$5:$G$355,6,FALSE)),""))</f>
        <v/>
      </c>
      <c r="K32" s="297" t="str">
        <f>IF(LEN('Source Int'!$C24)&gt;1,'Source Int'!$AE24,IF($D32="manuel",(VLOOKUP($C32,'Enga manuel'!$A$5:$G$355,7,FALSE)),""))</f>
        <v/>
      </c>
      <c r="L32" s="295" t="str">
        <f>IF(LEN('Source Int'!$H24)&gt;0,'Source Int'!$H24,IF($D32="manuel",(VLOOKUP($C32,'Enga manuel'!$A$5:$H$355,8,FALSE)),""))</f>
        <v/>
      </c>
      <c r="M32" s="295" t="str">
        <f>IF(AND(P32="Présent",W32="D",'Données épreuves'!$B$24="OUI"),"Dame","")</f>
        <v/>
      </c>
      <c r="N32" s="295" t="str">
        <f>IF(LEN('Source Int'!$C24)&gt;1,IF('Source Int'!$AB24="","",'Source Int'!$AB24),IF($D32="manuel",(VLOOKUP($C32,'Enga manuel'!$A$5:$M$355,11,FALSE)),""))</f>
        <v/>
      </c>
      <c r="O32" s="308" t="str">
        <f t="shared" si="2"/>
        <v/>
      </c>
      <c r="P32" s="84" t="str">
        <f t="shared" si="3"/>
        <v/>
      </c>
      <c r="Q32" s="84" t="str">
        <f>CONCATENATE(K32,IF(AND(LEN(engage_k)&gt;0,LEN(engage_l)&gt;0),CONCATENATE(" (",L32,"/",N32,")"),IF(AND(LEN(engage_k)=0,LEN(engage_l)&gt;0),CONCATENATE(" (",N32,")"),IF(AND(LEN(engage_l)=0,LEN(engage_k)&gt;0),CONCATENATE(" (",L32,")"),""))))</f>
        <v/>
      </c>
      <c r="R32" s="84" t="str">
        <f t="shared" si="0"/>
        <v/>
      </c>
      <c r="S32" s="84" t="str">
        <f>IF(ISERROR(VLOOKUP(C32,'Saisie CLASSEMENT'!$C$8:$C$207,1,FALSE)),"","O")</f>
        <v/>
      </c>
      <c r="T32" s="462" t="str">
        <f>IF(LEN('Source Int'!$C24)&gt;1,'Source Int'!$M24,IF($D32="manuel",(VLOOKUP($C32,'Enga manuel'!$A$5:$L$355,9,FALSE)),""))</f>
        <v/>
      </c>
      <c r="U32" s="1" t="str">
        <f>IF(COUNTIF(K$10:K32,K32)=1,MAX(U$9:U31)+1,"")</f>
        <v/>
      </c>
      <c r="V32" t="str">
        <f t="shared" si="4"/>
        <v/>
      </c>
      <c r="W32" s="1" t="str">
        <f>IF(D32="Internet",'Source Int'!E24,IF(D32="manuel",UPPER((VLOOKUP($C32,'Enga manuel'!$A$5:$J$355,10,FALSE))),""))</f>
        <v/>
      </c>
    </row>
    <row r="33" spans="1:23" ht="19.350000000000001" customHeight="1">
      <c r="A33" t="str">
        <f>IF(COUNTIF(J$10:J33,J33)=1,MAX(A$9:A32)+1,"")</f>
        <v/>
      </c>
      <c r="B33" t="str">
        <f t="shared" si="1"/>
        <v/>
      </c>
      <c r="C33" s="294">
        <v>24</v>
      </c>
      <c r="D33" s="295" t="str">
        <f>IF(C33&gt;0,IF(LEN('Source Int'!$C25)&gt;1,"Internet",IF(ISERROR(VLOOKUP($C33,'Enga manuel'!$A$5:$G$355,4,FALSE))=FALSE,(IF(LEN(VLOOKUP($C33,'Enga manuel'!$A$5:$G$355,4,FALSE))&gt;0,"Manuel","")),"")),"")</f>
        <v/>
      </c>
      <c r="E33" s="296" t="s">
        <v>270</v>
      </c>
      <c r="F33" s="295" t="str">
        <f>IF(LEN('Source Int'!$C25)&gt;1,'Source Int'!R25,IF(D33="manuel",(VLOOKUP($C33,'Enga manuel'!$A$5:$G$355,2,FALSE)),""))</f>
        <v/>
      </c>
      <c r="G33" s="295" t="str">
        <f>IF(LEN('Source Int'!$C25)&gt;1,'Source Int'!F25,IF(D33="manuel",(VLOOKUP($C33,'Enga manuel'!$A$5:$G$355,3,FALSE)),""))</f>
        <v/>
      </c>
      <c r="H33" s="297" t="str">
        <f>IF(LEN('Source Int'!$C25)&gt;1,'Source Int'!C25,IF(D33="manuel",(VLOOKUP($C33,'Enga manuel'!$A$5:$G$355,4,FALSE)),""))</f>
        <v/>
      </c>
      <c r="I33" s="297" t="str">
        <f>IF(LEN('Source Int'!$C25)&gt;1,PROPER('Source Int'!D25),IF(D33="manuel",PROPER(VLOOKUP($C33,'Enga manuel'!$A$5:$G$355,5,FALSE)),""))</f>
        <v/>
      </c>
      <c r="J33" s="297" t="str">
        <f>IF(LEN('Source Int'!$C25)&gt;1,'Source Int'!P25,IF(D33="manuel",(VLOOKUP($C33,'Enga manuel'!$A$5:$G$355,6,FALSE)),""))</f>
        <v/>
      </c>
      <c r="K33" s="297" t="str">
        <f>IF(LEN('Source Int'!$C25)&gt;1,'Source Int'!$AE25,IF($D33="manuel",(VLOOKUP($C33,'Enga manuel'!$A$5:$G$355,7,FALSE)),""))</f>
        <v/>
      </c>
      <c r="L33" s="295" t="str">
        <f>IF(LEN('Source Int'!$H25)&gt;0,'Source Int'!$H25,IF($D33="manuel",(VLOOKUP($C33,'Enga manuel'!$A$5:$H$355,8,FALSE)),""))</f>
        <v/>
      </c>
      <c r="M33" s="295" t="str">
        <f>IF(AND(P33="Présent",W33="D",'Données épreuves'!$B$24="OUI"),"Dame","")</f>
        <v/>
      </c>
      <c r="N33" s="295" t="str">
        <f>IF(LEN('Source Int'!$C25)&gt;1,IF('Source Int'!$AB25="","",'Source Int'!$AB25),IF($D33="manuel",(VLOOKUP($C33,'Enga manuel'!$A$5:$M$355,11,FALSE)),""))</f>
        <v/>
      </c>
      <c r="O33" s="308" t="str">
        <f t="shared" si="2"/>
        <v/>
      </c>
      <c r="P33" s="84" t="str">
        <f t="shared" si="3"/>
        <v/>
      </c>
      <c r="Q33" s="84" t="str">
        <f>CONCATENATE(K33,IF(AND(LEN(engage_k)&gt;0,LEN(engage_l)&gt;0),CONCATENATE(" (",L33,"/",N33,")"),IF(AND(LEN(engage_k)=0,LEN(engage_l)&gt;0),CONCATENATE(" (",N33,")"),IF(AND(LEN(engage_l)=0,LEN(engage_k)&gt;0),CONCATENATE(" (",L33,")"),""))))</f>
        <v/>
      </c>
      <c r="R33" s="84" t="str">
        <f t="shared" si="0"/>
        <v/>
      </c>
      <c r="S33" s="84" t="str">
        <f>IF(ISERROR(VLOOKUP(C33,'Saisie CLASSEMENT'!$C$8:$C$207,1,FALSE)),"","O")</f>
        <v/>
      </c>
      <c r="T33" s="462" t="str">
        <f>IF(LEN('Source Int'!$C25)&gt;1,'Source Int'!$M25,IF($D33="manuel",(VLOOKUP($C33,'Enga manuel'!$A$5:$L$355,9,FALSE)),""))</f>
        <v/>
      </c>
      <c r="U33" s="1" t="str">
        <f>IF(COUNTIF(K$10:K33,K33)=1,MAX(U$9:U32)+1,"")</f>
        <v/>
      </c>
      <c r="V33" t="str">
        <f t="shared" si="4"/>
        <v/>
      </c>
      <c r="W33" s="1" t="str">
        <f>IF(D33="Internet",'Source Int'!E25,IF(D33="manuel",UPPER((VLOOKUP($C33,'Enga manuel'!$A$5:$J$355,10,FALSE))),""))</f>
        <v/>
      </c>
    </row>
    <row r="34" spans="1:23" ht="19.350000000000001" customHeight="1">
      <c r="A34" t="str">
        <f>IF(COUNTIF(J$10:J34,J34)=1,MAX(A$9:A33)+1,"")</f>
        <v/>
      </c>
      <c r="B34" t="str">
        <f t="shared" si="1"/>
        <v/>
      </c>
      <c r="C34" s="294">
        <v>25</v>
      </c>
      <c r="D34" s="295" t="str">
        <f>IF(C34&gt;0,IF(LEN('Source Int'!$C26)&gt;1,"Internet",IF(ISERROR(VLOOKUP($C34,'Enga manuel'!$A$5:$G$355,4,FALSE))=FALSE,(IF(LEN(VLOOKUP($C34,'Enga manuel'!$A$5:$G$355,4,FALSE))&gt;0,"Manuel","")),"")),"")</f>
        <v/>
      </c>
      <c r="E34" s="296" t="s">
        <v>270</v>
      </c>
      <c r="F34" s="295" t="str">
        <f>IF(LEN('Source Int'!$C26)&gt;1,'Source Int'!R26,IF(D34="manuel",(VLOOKUP($C34,'Enga manuel'!$A$5:$G$355,2,FALSE)),""))</f>
        <v/>
      </c>
      <c r="G34" s="295" t="str">
        <f>IF(LEN('Source Int'!$C26)&gt;1,'Source Int'!F26,IF(D34="manuel",(VLOOKUP($C34,'Enga manuel'!$A$5:$G$355,3,FALSE)),""))</f>
        <v/>
      </c>
      <c r="H34" s="297" t="str">
        <f>IF(LEN('Source Int'!$C26)&gt;1,'Source Int'!C26,IF(D34="manuel",(VLOOKUP($C34,'Enga manuel'!$A$5:$G$355,4,FALSE)),""))</f>
        <v/>
      </c>
      <c r="I34" s="297" t="str">
        <f>IF(LEN('Source Int'!$C26)&gt;1,PROPER('Source Int'!D26),IF(D34="manuel",PROPER(VLOOKUP($C34,'Enga manuel'!$A$5:$G$355,5,FALSE)),""))</f>
        <v/>
      </c>
      <c r="J34" s="297" t="str">
        <f>IF(LEN('Source Int'!$C26)&gt;1,'Source Int'!P26,IF(D34="manuel",(VLOOKUP($C34,'Enga manuel'!$A$5:$G$355,6,FALSE)),""))</f>
        <v/>
      </c>
      <c r="K34" s="297" t="str">
        <f>IF(LEN('Source Int'!$C26)&gt;1,'Source Int'!$AE26,IF($D34="manuel",(VLOOKUP($C34,'Enga manuel'!$A$5:$G$355,7,FALSE)),""))</f>
        <v/>
      </c>
      <c r="L34" s="295" t="str">
        <f>IF(LEN('Source Int'!$H26)&gt;0,'Source Int'!$H26,IF($D34="manuel",(VLOOKUP($C34,'Enga manuel'!$A$5:$H$355,8,FALSE)),""))</f>
        <v/>
      </c>
      <c r="M34" s="295" t="str">
        <f>IF(AND(P34="Présent",W34="D",'Données épreuves'!$B$24="OUI"),"Dame","")</f>
        <v/>
      </c>
      <c r="N34" s="295" t="str">
        <f>IF(LEN('Source Int'!$C26)&gt;1,IF('Source Int'!$AB26="","",'Source Int'!$AB26),IF($D34="manuel",(VLOOKUP($C34,'Enga manuel'!$A$5:$M$355,11,FALSE)),""))</f>
        <v/>
      </c>
      <c r="O34" s="308" t="str">
        <f t="shared" si="2"/>
        <v/>
      </c>
      <c r="P34" s="84" t="str">
        <f t="shared" si="3"/>
        <v/>
      </c>
      <c r="Q34" s="84" t="str">
        <f>CONCATENATE(K34,IF(AND(LEN(engage_k)&gt;0,LEN(engage_l)&gt;0),CONCATENATE(" (",L34,"/",N34,")"),IF(AND(LEN(engage_k)=0,LEN(engage_l)&gt;0),CONCATENATE(" (",N34,")"),IF(AND(LEN(engage_l)=0,LEN(engage_k)&gt;0),CONCATENATE(" (",L34,")"),""))))</f>
        <v/>
      </c>
      <c r="R34" s="84" t="str">
        <f t="shared" si="0"/>
        <v/>
      </c>
      <c r="S34" s="84" t="str">
        <f>IF(ISERROR(VLOOKUP(C34,'Saisie CLASSEMENT'!$C$8:$C$207,1,FALSE)),"","O")</f>
        <v/>
      </c>
      <c r="T34" s="462" t="str">
        <f>IF(LEN('Source Int'!$C26)&gt;1,'Source Int'!$M26,IF($D34="manuel",(VLOOKUP($C34,'Enga manuel'!$A$5:$L$355,9,FALSE)),""))</f>
        <v/>
      </c>
      <c r="U34" s="1" t="str">
        <f>IF(COUNTIF(K$10:K34,K34)=1,MAX(U$9:U33)+1,"")</f>
        <v/>
      </c>
      <c r="V34" t="str">
        <f t="shared" si="4"/>
        <v/>
      </c>
      <c r="W34" s="1" t="str">
        <f>IF(D34="Internet",'Source Int'!E26,IF(D34="manuel",UPPER((VLOOKUP($C34,'Enga manuel'!$A$5:$J$355,10,FALSE))),""))</f>
        <v/>
      </c>
    </row>
    <row r="35" spans="1:23" ht="19.350000000000001" customHeight="1">
      <c r="A35" t="str">
        <f>IF(COUNTIF(J$10:J35,J35)=1,MAX(A$9:A34)+1,"")</f>
        <v/>
      </c>
      <c r="B35" t="str">
        <f t="shared" si="1"/>
        <v/>
      </c>
      <c r="C35" s="294">
        <v>26</v>
      </c>
      <c r="D35" s="295" t="str">
        <f>IF(C35&gt;0,IF(LEN('Source Int'!$C27)&gt;1,"Internet",IF(ISERROR(VLOOKUP($C35,'Enga manuel'!$A$5:$G$355,4,FALSE))=FALSE,(IF(LEN(VLOOKUP($C35,'Enga manuel'!$A$5:$G$355,4,FALSE))&gt;0,"Manuel","")),"")),"")</f>
        <v/>
      </c>
      <c r="E35" s="296" t="s">
        <v>270</v>
      </c>
      <c r="F35" s="295" t="str">
        <f>IF(LEN('Source Int'!$C27)&gt;1,'Source Int'!R27,IF(D35="manuel",(VLOOKUP($C35,'Enga manuel'!$A$5:$G$355,2,FALSE)),""))</f>
        <v/>
      </c>
      <c r="G35" s="295" t="str">
        <f>IF(LEN('Source Int'!$C27)&gt;1,'Source Int'!F27,IF(D35="manuel",(VLOOKUP($C35,'Enga manuel'!$A$5:$G$355,3,FALSE)),""))</f>
        <v/>
      </c>
      <c r="H35" s="297" t="str">
        <f>IF(LEN('Source Int'!$C27)&gt;1,'Source Int'!C27,IF(D35="manuel",(VLOOKUP($C35,'Enga manuel'!$A$5:$G$355,4,FALSE)),""))</f>
        <v/>
      </c>
      <c r="I35" s="297" t="str">
        <f>IF(LEN('Source Int'!$C27)&gt;1,PROPER('Source Int'!D27),IF(D35="manuel",PROPER(VLOOKUP($C35,'Enga manuel'!$A$5:$G$355,5,FALSE)),""))</f>
        <v/>
      </c>
      <c r="J35" s="297" t="str">
        <f>IF(LEN('Source Int'!$C27)&gt;1,'Source Int'!P27,IF(D35="manuel",(VLOOKUP($C35,'Enga manuel'!$A$5:$G$355,6,FALSE)),""))</f>
        <v/>
      </c>
      <c r="K35" s="297" t="str">
        <f>IF(LEN('Source Int'!$C27)&gt;1,'Source Int'!$AE27,IF($D35="manuel",(VLOOKUP($C35,'Enga manuel'!$A$5:$G$355,7,FALSE)),""))</f>
        <v/>
      </c>
      <c r="L35" s="295" t="str">
        <f>IF(LEN('Source Int'!$H27)&gt;0,'Source Int'!$H27,IF($D35="manuel",(VLOOKUP($C35,'Enga manuel'!$A$5:$H$355,8,FALSE)),""))</f>
        <v/>
      </c>
      <c r="M35" s="295" t="str">
        <f>IF(AND(P35="Présent",W35="D",'Données épreuves'!$B$24="OUI"),"Dame","")</f>
        <v/>
      </c>
      <c r="N35" s="295" t="str">
        <f>IF(LEN('Source Int'!$C27)&gt;1,IF('Source Int'!$AB27="","",'Source Int'!$AB27),IF($D35="manuel",(VLOOKUP($C35,'Enga manuel'!$A$5:$M$355,11,FALSE)),""))</f>
        <v/>
      </c>
      <c r="O35" s="308" t="str">
        <f t="shared" si="2"/>
        <v/>
      </c>
      <c r="P35" s="84" t="str">
        <f t="shared" si="3"/>
        <v/>
      </c>
      <c r="Q35" s="84" t="str">
        <f>CONCATENATE(K35,IF(AND(LEN(engage_k)&gt;0,LEN(engage_l)&gt;0),CONCATENATE(" (",L35,"/",N35,")"),IF(AND(LEN(engage_k)=0,LEN(engage_l)&gt;0),CONCATENATE(" (",N35,")"),IF(AND(LEN(engage_l)=0,LEN(engage_k)&gt;0),CONCATENATE(" (",L35,")"),""))))</f>
        <v/>
      </c>
      <c r="R35" s="84" t="str">
        <f t="shared" si="0"/>
        <v/>
      </c>
      <c r="S35" s="84" t="str">
        <f>IF(ISERROR(VLOOKUP(C35,'Saisie CLASSEMENT'!$C$8:$C$207,1,FALSE)),"","O")</f>
        <v/>
      </c>
      <c r="T35" s="462" t="str">
        <f>IF(LEN('Source Int'!$C27)&gt;1,'Source Int'!$M27,IF($D35="manuel",(VLOOKUP($C35,'Enga manuel'!$A$5:$L$355,9,FALSE)),""))</f>
        <v/>
      </c>
      <c r="U35" s="1" t="str">
        <f>IF(COUNTIF(K$10:K35,K35)=1,MAX(U$9:U34)+1,"")</f>
        <v/>
      </c>
      <c r="V35" t="str">
        <f t="shared" si="4"/>
        <v/>
      </c>
      <c r="W35" s="1" t="str">
        <f>IF(D35="Internet",'Source Int'!E27,IF(D35="manuel",UPPER((VLOOKUP($C35,'Enga manuel'!$A$5:$J$355,10,FALSE))),""))</f>
        <v/>
      </c>
    </row>
    <row r="36" spans="1:23" ht="19.350000000000001" customHeight="1">
      <c r="A36" t="str">
        <f>IF(COUNTIF(J$10:J36,J36)=1,MAX(A$9:A35)+1,"")</f>
        <v/>
      </c>
      <c r="B36" t="str">
        <f t="shared" si="1"/>
        <v/>
      </c>
      <c r="C36" s="294">
        <v>27</v>
      </c>
      <c r="D36" s="295" t="str">
        <f>IF(C36&gt;0,IF(LEN('Source Int'!$C28)&gt;1,"Internet",IF(ISERROR(VLOOKUP($C36,'Enga manuel'!$A$5:$G$355,4,FALSE))=FALSE,(IF(LEN(VLOOKUP($C36,'Enga manuel'!$A$5:$G$355,4,FALSE))&gt;0,"Manuel","")),"")),"")</f>
        <v/>
      </c>
      <c r="E36" s="296" t="s">
        <v>270</v>
      </c>
      <c r="F36" s="295" t="str">
        <f>IF(LEN('Source Int'!$C28)&gt;1,'Source Int'!R28,IF(D36="manuel",(VLOOKUP($C36,'Enga manuel'!$A$5:$G$355,2,FALSE)),""))</f>
        <v/>
      </c>
      <c r="G36" s="295" t="str">
        <f>IF(LEN('Source Int'!$C28)&gt;1,'Source Int'!F28,IF(D36="manuel",(VLOOKUP($C36,'Enga manuel'!$A$5:$G$355,3,FALSE)),""))</f>
        <v/>
      </c>
      <c r="H36" s="297" t="str">
        <f>IF(LEN('Source Int'!$C28)&gt;1,'Source Int'!C28,IF(D36="manuel",(VLOOKUP($C36,'Enga manuel'!$A$5:$G$355,4,FALSE)),""))</f>
        <v/>
      </c>
      <c r="I36" s="297" t="str">
        <f>IF(LEN('Source Int'!$C28)&gt;1,PROPER('Source Int'!D28),IF(D36="manuel",PROPER(VLOOKUP($C36,'Enga manuel'!$A$5:$G$355,5,FALSE)),""))</f>
        <v/>
      </c>
      <c r="J36" s="297" t="str">
        <f>IF(LEN('Source Int'!$C28)&gt;1,'Source Int'!P28,IF(D36="manuel",(VLOOKUP($C36,'Enga manuel'!$A$5:$G$355,6,FALSE)),""))</f>
        <v/>
      </c>
      <c r="K36" s="297" t="str">
        <f>IF(LEN('Source Int'!$C28)&gt;1,'Source Int'!$AE28,IF($D36="manuel",(VLOOKUP($C36,'Enga manuel'!$A$5:$G$355,7,FALSE)),""))</f>
        <v/>
      </c>
      <c r="L36" s="295" t="str">
        <f>IF(LEN('Source Int'!$H28)&gt;0,'Source Int'!$H28,IF($D36="manuel",(VLOOKUP($C36,'Enga manuel'!$A$5:$H$355,8,FALSE)),""))</f>
        <v/>
      </c>
      <c r="M36" s="295" t="str">
        <f>IF(AND(P36="Présent",W36="D",'Données épreuves'!$B$24="OUI"),"Dame","")</f>
        <v/>
      </c>
      <c r="N36" s="295" t="str">
        <f>IF(LEN('Source Int'!$C28)&gt;1,IF('Source Int'!$AB28="","",'Source Int'!$AB28),IF($D36="manuel",(VLOOKUP($C36,'Enga manuel'!$A$5:$M$355,11,FALSE)),""))</f>
        <v/>
      </c>
      <c r="O36" s="308" t="str">
        <f t="shared" si="2"/>
        <v/>
      </c>
      <c r="P36" s="84" t="str">
        <f t="shared" si="3"/>
        <v/>
      </c>
      <c r="Q36" s="84" t="str">
        <f>CONCATENATE(K36,IF(AND(LEN(engage_k)&gt;0,LEN(engage_l)&gt;0),CONCATENATE(" (",L36,"/",N36,")"),IF(AND(LEN(engage_k)=0,LEN(engage_l)&gt;0),CONCATENATE(" (",N36,")"),IF(AND(LEN(engage_l)=0,LEN(engage_k)&gt;0),CONCATENATE(" (",L36,")"),""))))</f>
        <v/>
      </c>
      <c r="R36" s="84" t="str">
        <f t="shared" si="0"/>
        <v/>
      </c>
      <c r="S36" s="84" t="str">
        <f>IF(ISERROR(VLOOKUP(C36,'Saisie CLASSEMENT'!$C$8:$C$207,1,FALSE)),"","O")</f>
        <v/>
      </c>
      <c r="T36" s="462" t="str">
        <f>IF(LEN('Source Int'!$C28)&gt;1,'Source Int'!$M28,IF($D36="manuel",(VLOOKUP($C36,'Enga manuel'!$A$5:$L$355,9,FALSE)),""))</f>
        <v/>
      </c>
      <c r="U36" s="1" t="str">
        <f>IF(COUNTIF(K$10:K36,K36)=1,MAX(U$9:U35)+1,"")</f>
        <v/>
      </c>
      <c r="V36" t="str">
        <f t="shared" si="4"/>
        <v/>
      </c>
      <c r="W36" s="1" t="str">
        <f>IF(D36="Internet",'Source Int'!E28,IF(D36="manuel",UPPER((VLOOKUP($C36,'Enga manuel'!$A$5:$J$355,10,FALSE))),""))</f>
        <v/>
      </c>
    </row>
    <row r="37" spans="1:23" ht="19.350000000000001" customHeight="1">
      <c r="A37" t="str">
        <f>IF(COUNTIF(J$10:J37,J37)=1,MAX(A$9:A36)+1,"")</f>
        <v/>
      </c>
      <c r="B37" t="str">
        <f t="shared" si="1"/>
        <v/>
      </c>
      <c r="C37" s="294">
        <v>28</v>
      </c>
      <c r="D37" s="295" t="str">
        <f>IF(C37&gt;0,IF(LEN('Source Int'!$C29)&gt;1,"Internet",IF(ISERROR(VLOOKUP($C37,'Enga manuel'!$A$5:$G$355,4,FALSE))=FALSE,(IF(LEN(VLOOKUP($C37,'Enga manuel'!$A$5:$G$355,4,FALSE))&gt;0,"Manuel","")),"")),"")</f>
        <v/>
      </c>
      <c r="E37" s="296" t="s">
        <v>270</v>
      </c>
      <c r="F37" s="295" t="str">
        <f>IF(LEN('Source Int'!$C29)&gt;1,'Source Int'!R29,IF(D37="manuel",(VLOOKUP($C37,'Enga manuel'!$A$5:$G$355,2,FALSE)),""))</f>
        <v/>
      </c>
      <c r="G37" s="295" t="str">
        <f>IF(LEN('Source Int'!$C29)&gt;1,'Source Int'!F29,IF(D37="manuel",(VLOOKUP($C37,'Enga manuel'!$A$5:$G$355,3,FALSE)),""))</f>
        <v/>
      </c>
      <c r="H37" s="297" t="str">
        <f>IF(LEN('Source Int'!$C29)&gt;1,'Source Int'!C29,IF(D37="manuel",(VLOOKUP($C37,'Enga manuel'!$A$5:$G$355,4,FALSE)),""))</f>
        <v/>
      </c>
      <c r="I37" s="297" t="str">
        <f>IF(LEN('Source Int'!$C29)&gt;1,PROPER('Source Int'!D29),IF(D37="manuel",PROPER(VLOOKUP($C37,'Enga manuel'!$A$5:$G$355,5,FALSE)),""))</f>
        <v/>
      </c>
      <c r="J37" s="297" t="str">
        <f>IF(LEN('Source Int'!$C29)&gt;1,'Source Int'!P29,IF(D37="manuel",(VLOOKUP($C37,'Enga manuel'!$A$5:$G$355,6,FALSE)),""))</f>
        <v/>
      </c>
      <c r="K37" s="297" t="str">
        <f>IF(LEN('Source Int'!$C29)&gt;1,'Source Int'!$AE29,IF($D37="manuel",(VLOOKUP($C37,'Enga manuel'!$A$5:$G$355,7,FALSE)),""))</f>
        <v/>
      </c>
      <c r="L37" s="295" t="str">
        <f>IF(LEN('Source Int'!$H29)&gt;0,'Source Int'!$H29,IF($D37="manuel",(VLOOKUP($C37,'Enga manuel'!$A$5:$H$355,8,FALSE)),""))</f>
        <v/>
      </c>
      <c r="M37" s="295" t="str">
        <f>IF(AND(P37="Présent",W37="D",'Données épreuves'!$B$24="OUI"),"Dame","")</f>
        <v/>
      </c>
      <c r="N37" s="295" t="str">
        <f>IF(LEN('Source Int'!$C29)&gt;1,IF('Source Int'!$AB29="","",'Source Int'!$AB29),IF($D37="manuel",(VLOOKUP($C37,'Enga manuel'!$A$5:$M$355,11,FALSE)),""))</f>
        <v/>
      </c>
      <c r="O37" s="308" t="str">
        <f t="shared" si="2"/>
        <v/>
      </c>
      <c r="P37" s="84" t="str">
        <f t="shared" si="3"/>
        <v/>
      </c>
      <c r="Q37" s="84" t="str">
        <f>CONCATENATE(K37,IF(AND(LEN(engage_k)&gt;0,LEN(engage_l)&gt;0),CONCATENATE(" (",L37,"/",N37,")"),IF(AND(LEN(engage_k)=0,LEN(engage_l)&gt;0),CONCATENATE(" (",N37,")"),IF(AND(LEN(engage_l)=0,LEN(engage_k)&gt;0),CONCATENATE(" (",L37,")"),""))))</f>
        <v/>
      </c>
      <c r="R37" s="84" t="str">
        <f t="shared" si="0"/>
        <v/>
      </c>
      <c r="S37" s="84" t="str">
        <f>IF(ISERROR(VLOOKUP(C37,'Saisie CLASSEMENT'!$C$8:$C$207,1,FALSE)),"","O")</f>
        <v/>
      </c>
      <c r="T37" s="462" t="str">
        <f>IF(LEN('Source Int'!$C29)&gt;1,'Source Int'!$M29,IF($D37="manuel",(VLOOKUP($C37,'Enga manuel'!$A$5:$L$355,9,FALSE)),""))</f>
        <v/>
      </c>
      <c r="U37" s="1" t="str">
        <f>IF(COUNTIF(K$10:K37,K37)=1,MAX(U$9:U36)+1,"")</f>
        <v/>
      </c>
      <c r="V37" t="str">
        <f t="shared" si="4"/>
        <v/>
      </c>
      <c r="W37" s="1" t="str">
        <f>IF(D37="Internet",'Source Int'!E29,IF(D37="manuel",UPPER((VLOOKUP($C37,'Enga manuel'!$A$5:$J$355,10,FALSE))),""))</f>
        <v/>
      </c>
    </row>
    <row r="38" spans="1:23" ht="19.350000000000001" customHeight="1">
      <c r="A38" t="str">
        <f>IF(COUNTIF(J$10:J38,J38)=1,MAX(A$9:A37)+1,"")</f>
        <v/>
      </c>
      <c r="B38" t="str">
        <f t="shared" si="1"/>
        <v/>
      </c>
      <c r="C38" s="294">
        <v>29</v>
      </c>
      <c r="D38" s="295" t="str">
        <f>IF(C38&gt;0,IF(LEN('Source Int'!$C30)&gt;1,"Internet",IF(ISERROR(VLOOKUP($C38,'Enga manuel'!$A$5:$G$355,4,FALSE))=FALSE,(IF(LEN(VLOOKUP($C38,'Enga manuel'!$A$5:$G$355,4,FALSE))&gt;0,"Manuel","")),"")),"")</f>
        <v/>
      </c>
      <c r="E38" s="296" t="s">
        <v>270</v>
      </c>
      <c r="F38" s="295" t="str">
        <f>IF(LEN('Source Int'!$C30)&gt;1,'Source Int'!R30,IF(D38="manuel",(VLOOKUP($C38,'Enga manuel'!$A$5:$G$355,2,FALSE)),""))</f>
        <v/>
      </c>
      <c r="G38" s="295" t="str">
        <f>IF(LEN('Source Int'!$C30)&gt;1,'Source Int'!F30,IF(D38="manuel",(VLOOKUP($C38,'Enga manuel'!$A$5:$G$355,3,FALSE)),""))</f>
        <v/>
      </c>
      <c r="H38" s="297" t="str">
        <f>IF(LEN('Source Int'!$C30)&gt;1,'Source Int'!C30,IF(D38="manuel",(VLOOKUP($C38,'Enga manuel'!$A$5:$G$355,4,FALSE)),""))</f>
        <v/>
      </c>
      <c r="I38" s="297" t="str">
        <f>IF(LEN('Source Int'!$C30)&gt;1,PROPER('Source Int'!D30),IF(D38="manuel",PROPER(VLOOKUP($C38,'Enga manuel'!$A$5:$G$355,5,FALSE)),""))</f>
        <v/>
      </c>
      <c r="J38" s="297" t="str">
        <f>IF(LEN('Source Int'!$C30)&gt;1,'Source Int'!P30,IF(D38="manuel",(VLOOKUP($C38,'Enga manuel'!$A$5:$G$355,6,FALSE)),""))</f>
        <v/>
      </c>
      <c r="K38" s="297" t="str">
        <f>IF(LEN('Source Int'!$C30)&gt;1,'Source Int'!$AE30,IF($D38="manuel",(VLOOKUP($C38,'Enga manuel'!$A$5:$G$355,7,FALSE)),""))</f>
        <v/>
      </c>
      <c r="L38" s="295" t="str">
        <f>IF(LEN('Source Int'!$H30)&gt;0,'Source Int'!$H30,IF($D38="manuel",(VLOOKUP($C38,'Enga manuel'!$A$5:$H$355,8,FALSE)),""))</f>
        <v/>
      </c>
      <c r="M38" s="295" t="str">
        <f>IF(AND(P38="Présent",W38="D",'Données épreuves'!$B$24="OUI"),"Dame","")</f>
        <v/>
      </c>
      <c r="N38" s="295" t="str">
        <f>IF(LEN('Source Int'!$C30)&gt;1,IF('Source Int'!$AB30="","",'Source Int'!$AB30),IF($D38="manuel",(VLOOKUP($C38,'Enga manuel'!$A$5:$M$355,11,FALSE)),""))</f>
        <v/>
      </c>
      <c r="O38" s="308" t="str">
        <f t="shared" si="2"/>
        <v/>
      </c>
      <c r="P38" s="84" t="str">
        <f t="shared" si="3"/>
        <v/>
      </c>
      <c r="Q38" s="84" t="str">
        <f>CONCATENATE(K38,IF(AND(LEN(engage_k)&gt;0,LEN(engage_l)&gt;0),CONCATENATE(" (",L38,"/",N38,")"),IF(AND(LEN(engage_k)=0,LEN(engage_l)&gt;0),CONCATENATE(" (",N38,")"),IF(AND(LEN(engage_l)=0,LEN(engage_k)&gt;0),CONCATENATE(" (",L38,")"),""))))</f>
        <v/>
      </c>
      <c r="R38" s="84" t="str">
        <f t="shared" si="0"/>
        <v/>
      </c>
      <c r="S38" s="84" t="str">
        <f>IF(ISERROR(VLOOKUP(C38,'Saisie CLASSEMENT'!$C$8:$C$207,1,FALSE)),"","O")</f>
        <v/>
      </c>
      <c r="T38" s="462" t="str">
        <f>IF(LEN('Source Int'!$C30)&gt;1,'Source Int'!$M30,IF($D38="manuel",(VLOOKUP($C38,'Enga manuel'!$A$5:$L$355,9,FALSE)),""))</f>
        <v/>
      </c>
      <c r="U38" s="1" t="str">
        <f>IF(COUNTIF(K$10:K38,K38)=1,MAX(U$9:U37)+1,"")</f>
        <v/>
      </c>
      <c r="V38" t="str">
        <f t="shared" si="4"/>
        <v/>
      </c>
      <c r="W38" s="1" t="str">
        <f>IF(D38="Internet",'Source Int'!E30,IF(D38="manuel",UPPER((VLOOKUP($C38,'Enga manuel'!$A$5:$J$355,10,FALSE))),""))</f>
        <v/>
      </c>
    </row>
    <row r="39" spans="1:23" ht="19.350000000000001" customHeight="1">
      <c r="A39" t="str">
        <f>IF(COUNTIF(J$10:J39,J39)=1,MAX(A$9:A38)+1,"")</f>
        <v/>
      </c>
      <c r="B39" t="str">
        <f t="shared" si="1"/>
        <v/>
      </c>
      <c r="C39" s="294">
        <v>30</v>
      </c>
      <c r="D39" s="295" t="str">
        <f>IF(C39&gt;0,IF(LEN('Source Int'!$C31)&gt;1,"Internet",IF(ISERROR(VLOOKUP($C39,'Enga manuel'!$A$5:$G$355,4,FALSE))=FALSE,(IF(LEN(VLOOKUP($C39,'Enga manuel'!$A$5:$G$355,4,FALSE))&gt;0,"Manuel","")),"")),"")</f>
        <v/>
      </c>
      <c r="E39" s="296" t="s">
        <v>270</v>
      </c>
      <c r="F39" s="295" t="str">
        <f>IF(LEN('Source Int'!$C31)&gt;1,'Source Int'!R31,IF(D39="manuel",(VLOOKUP($C39,'Enga manuel'!$A$5:$G$355,2,FALSE)),""))</f>
        <v/>
      </c>
      <c r="G39" s="295" t="str">
        <f>IF(LEN('Source Int'!$C31)&gt;1,'Source Int'!F31,IF(D39="manuel",(VLOOKUP($C39,'Enga manuel'!$A$5:$G$355,3,FALSE)),""))</f>
        <v/>
      </c>
      <c r="H39" s="297" t="str">
        <f>IF(LEN('Source Int'!$C31)&gt;1,'Source Int'!C31,IF(D39="manuel",(VLOOKUP($C39,'Enga manuel'!$A$5:$G$355,4,FALSE)),""))</f>
        <v/>
      </c>
      <c r="I39" s="297" t="str">
        <f>IF(LEN('Source Int'!$C31)&gt;1,PROPER('Source Int'!D31),IF(D39="manuel",PROPER(VLOOKUP($C39,'Enga manuel'!$A$5:$G$355,5,FALSE)),""))</f>
        <v/>
      </c>
      <c r="J39" s="297" t="str">
        <f>IF(LEN('Source Int'!$C31)&gt;1,'Source Int'!P31,IF(D39="manuel",(VLOOKUP($C39,'Enga manuel'!$A$5:$G$355,6,FALSE)),""))</f>
        <v/>
      </c>
      <c r="K39" s="297" t="str">
        <f>IF(LEN('Source Int'!$C31)&gt;1,'Source Int'!$AE31,IF($D39="manuel",(VLOOKUP($C39,'Enga manuel'!$A$5:$G$355,7,FALSE)),""))</f>
        <v/>
      </c>
      <c r="L39" s="295" t="str">
        <f>IF(LEN('Source Int'!$H31)&gt;0,'Source Int'!$H31,IF($D39="manuel",(VLOOKUP($C39,'Enga manuel'!$A$5:$H$355,8,FALSE)),""))</f>
        <v/>
      </c>
      <c r="M39" s="295" t="str">
        <f>IF(AND(P39="Présent",W39="D",'Données épreuves'!$B$24="OUI"),"Dame","")</f>
        <v/>
      </c>
      <c r="N39" s="295" t="str">
        <f>IF(LEN('Source Int'!$C31)&gt;1,IF('Source Int'!$AB31="","",'Source Int'!$AB31),IF($D39="manuel",(VLOOKUP($C39,'Enga manuel'!$A$5:$M$355,11,FALSE)),""))</f>
        <v/>
      </c>
      <c r="O39" s="308" t="str">
        <f t="shared" si="2"/>
        <v/>
      </c>
      <c r="P39" s="84" t="str">
        <f t="shared" si="3"/>
        <v/>
      </c>
      <c r="Q39" s="84" t="str">
        <f>CONCATENATE(K39,IF(AND(LEN(engage_k)&gt;0,LEN(engage_l)&gt;0),CONCATENATE(" (",L39,"/",N39,")"),IF(AND(LEN(engage_k)=0,LEN(engage_l)&gt;0),CONCATENATE(" (",N39,")"),IF(AND(LEN(engage_l)=0,LEN(engage_k)&gt;0),CONCATENATE(" (",L39,")"),""))))</f>
        <v/>
      </c>
      <c r="R39" s="84" t="str">
        <f t="shared" si="0"/>
        <v/>
      </c>
      <c r="S39" s="84" t="str">
        <f>IF(ISERROR(VLOOKUP(C39,'Saisie CLASSEMENT'!$C$8:$C$207,1,FALSE)),"","O")</f>
        <v/>
      </c>
      <c r="T39" s="462" t="str">
        <f>IF(LEN('Source Int'!$C31)&gt;1,'Source Int'!$M31,IF($D39="manuel",(VLOOKUP($C39,'Enga manuel'!$A$5:$L$355,9,FALSE)),""))</f>
        <v/>
      </c>
      <c r="U39" s="1" t="str">
        <f>IF(COUNTIF(K$10:K39,K39)=1,MAX(U$9:U38)+1,"")</f>
        <v/>
      </c>
      <c r="V39" t="str">
        <f t="shared" si="4"/>
        <v/>
      </c>
      <c r="W39" s="1" t="str">
        <f>IF(D39="Internet",'Source Int'!E31,IF(D39="manuel",UPPER((VLOOKUP($C39,'Enga manuel'!$A$5:$J$355,10,FALSE))),""))</f>
        <v/>
      </c>
    </row>
    <row r="40" spans="1:23" ht="19.350000000000001" customHeight="1">
      <c r="A40" t="str">
        <f>IF(COUNTIF(J$10:J40,J40)=1,MAX(A$9:A39)+1,"")</f>
        <v/>
      </c>
      <c r="B40" t="str">
        <f t="shared" si="1"/>
        <v/>
      </c>
      <c r="C40" s="294">
        <v>31</v>
      </c>
      <c r="D40" s="295" t="str">
        <f>IF(C40&gt;0,IF(LEN('Source Int'!$C32)&gt;1,"Internet",IF(ISERROR(VLOOKUP($C40,'Enga manuel'!$A$5:$G$355,4,FALSE))=FALSE,(IF(LEN(VLOOKUP($C40,'Enga manuel'!$A$5:$G$355,4,FALSE))&gt;0,"Manuel","")),"")),"")</f>
        <v/>
      </c>
      <c r="E40" s="296" t="s">
        <v>270</v>
      </c>
      <c r="F40" s="295" t="str">
        <f>IF(LEN('Source Int'!$C32)&gt;1,'Source Int'!R32,IF(D40="manuel",(VLOOKUP($C40,'Enga manuel'!$A$5:$G$355,2,FALSE)),""))</f>
        <v/>
      </c>
      <c r="G40" s="295" t="str">
        <f>IF(LEN('Source Int'!$C32)&gt;1,'Source Int'!F32,IF(D40="manuel",(VLOOKUP($C40,'Enga manuel'!$A$5:$G$355,3,FALSE)),""))</f>
        <v/>
      </c>
      <c r="H40" s="297" t="str">
        <f>IF(LEN('Source Int'!$C32)&gt;1,'Source Int'!C32,IF(D40="manuel",(VLOOKUP($C40,'Enga manuel'!$A$5:$G$355,4,FALSE)),""))</f>
        <v/>
      </c>
      <c r="I40" s="297" t="str">
        <f>IF(LEN('Source Int'!$C32)&gt;1,PROPER('Source Int'!D32),IF(D40="manuel",PROPER(VLOOKUP($C40,'Enga manuel'!$A$5:$G$355,5,FALSE)),""))</f>
        <v/>
      </c>
      <c r="J40" s="297" t="str">
        <f>IF(LEN('Source Int'!$C32)&gt;1,'Source Int'!P32,IF(D40="manuel",(VLOOKUP($C40,'Enga manuel'!$A$5:$G$355,6,FALSE)),""))</f>
        <v/>
      </c>
      <c r="K40" s="297" t="str">
        <f>IF(LEN('Source Int'!$C32)&gt;1,'Source Int'!$AE32,IF($D40="manuel",(VLOOKUP($C40,'Enga manuel'!$A$5:$G$355,7,FALSE)),""))</f>
        <v/>
      </c>
      <c r="L40" s="295" t="str">
        <f>IF(LEN('Source Int'!$H32)&gt;0,'Source Int'!$H32,IF($D40="manuel",(VLOOKUP($C40,'Enga manuel'!$A$5:$H$355,8,FALSE)),""))</f>
        <v/>
      </c>
      <c r="M40" s="295" t="str">
        <f>IF(AND(P40="Présent",W40="D",'Données épreuves'!$B$24="OUI"),"Dame","")</f>
        <v/>
      </c>
      <c r="N40" s="295" t="str">
        <f>IF(LEN('Source Int'!$C32)&gt;1,IF('Source Int'!$AB32="","",'Source Int'!$AB32),IF($D40="manuel",(VLOOKUP($C40,'Enga manuel'!$A$5:$M$355,11,FALSE)),""))</f>
        <v/>
      </c>
      <c r="O40" s="308" t="str">
        <f t="shared" si="2"/>
        <v/>
      </c>
      <c r="P40" s="84" t="str">
        <f t="shared" si="3"/>
        <v/>
      </c>
      <c r="Q40" s="84" t="str">
        <f>CONCATENATE(K40,IF(AND(LEN(engage_k)&gt;0,LEN(engage_l)&gt;0),CONCATENATE(" (",L40,"/",N40,")"),IF(AND(LEN(engage_k)=0,LEN(engage_l)&gt;0),CONCATENATE(" (",N40,")"),IF(AND(LEN(engage_l)=0,LEN(engage_k)&gt;0),CONCATENATE(" (",L40,")"),""))))</f>
        <v/>
      </c>
      <c r="R40" s="84" t="str">
        <f t="shared" si="0"/>
        <v/>
      </c>
      <c r="S40" s="84" t="str">
        <f>IF(ISERROR(VLOOKUP(C40,'Saisie CLASSEMENT'!$C$8:$C$207,1,FALSE)),"","O")</f>
        <v/>
      </c>
      <c r="T40" s="462" t="str">
        <f>IF(LEN('Source Int'!$C32)&gt;1,'Source Int'!$M32,IF($D40="manuel",(VLOOKUP($C40,'Enga manuel'!$A$5:$L$355,9,FALSE)),""))</f>
        <v/>
      </c>
      <c r="U40" s="1" t="str">
        <f>IF(COUNTIF(K$10:K40,K40)=1,MAX(U$9:U39)+1,"")</f>
        <v/>
      </c>
      <c r="V40" t="str">
        <f t="shared" si="4"/>
        <v/>
      </c>
      <c r="W40" s="1" t="str">
        <f>IF(D40="Internet",'Source Int'!E32,IF(D40="manuel",UPPER((VLOOKUP($C40,'Enga manuel'!$A$5:$J$355,10,FALSE))),""))</f>
        <v/>
      </c>
    </row>
    <row r="41" spans="1:23" ht="19.350000000000001" customHeight="1">
      <c r="A41" t="str">
        <f>IF(COUNTIF(J$10:J41,J41)=1,MAX(A$9:A40)+1,"")</f>
        <v/>
      </c>
      <c r="B41" t="str">
        <f t="shared" si="1"/>
        <v/>
      </c>
      <c r="C41" s="294">
        <v>32</v>
      </c>
      <c r="D41" s="295" t="str">
        <f>IF(C41&gt;0,IF(LEN('Source Int'!$C33)&gt;1,"Internet",IF(ISERROR(VLOOKUP($C41,'Enga manuel'!$A$5:$G$355,4,FALSE))=FALSE,(IF(LEN(VLOOKUP($C41,'Enga manuel'!$A$5:$G$355,4,FALSE))&gt;0,"Manuel","")),"")),"")</f>
        <v/>
      </c>
      <c r="E41" s="296" t="s">
        <v>270</v>
      </c>
      <c r="F41" s="295" t="str">
        <f>IF(LEN('Source Int'!$C33)&gt;1,'Source Int'!R33,IF(D41="manuel",(VLOOKUP($C41,'Enga manuel'!$A$5:$G$355,2,FALSE)),""))</f>
        <v/>
      </c>
      <c r="G41" s="295" t="str">
        <f>IF(LEN('Source Int'!$C33)&gt;1,'Source Int'!F33,IF(D41="manuel",(VLOOKUP($C41,'Enga manuel'!$A$5:$G$355,3,FALSE)),""))</f>
        <v/>
      </c>
      <c r="H41" s="297" t="str">
        <f>IF(LEN('Source Int'!$C33)&gt;1,'Source Int'!C33,IF(D41="manuel",(VLOOKUP($C41,'Enga manuel'!$A$5:$G$355,4,FALSE)),""))</f>
        <v/>
      </c>
      <c r="I41" s="297" t="str">
        <f>IF(LEN('Source Int'!$C33)&gt;1,PROPER('Source Int'!D33),IF(D41="manuel",PROPER(VLOOKUP($C41,'Enga manuel'!$A$5:$G$355,5,FALSE)),""))</f>
        <v/>
      </c>
      <c r="J41" s="297" t="str">
        <f>IF(LEN('Source Int'!$C33)&gt;1,'Source Int'!P33,IF(D41="manuel",(VLOOKUP($C41,'Enga manuel'!$A$5:$G$355,6,FALSE)),""))</f>
        <v/>
      </c>
      <c r="K41" s="297" t="str">
        <f>IF(LEN('Source Int'!$C33)&gt;1,'Source Int'!$AE33,IF($D41="manuel",(VLOOKUP($C41,'Enga manuel'!$A$5:$G$355,7,FALSE)),""))</f>
        <v/>
      </c>
      <c r="L41" s="295" t="str">
        <f>IF(LEN('Source Int'!$H33)&gt;0,'Source Int'!$H33,IF($D41="manuel",(VLOOKUP($C41,'Enga manuel'!$A$5:$H$355,8,FALSE)),""))</f>
        <v/>
      </c>
      <c r="M41" s="295" t="str">
        <f>IF(AND(P41="Présent",W41="D",'Données épreuves'!$B$24="OUI"),"Dame","")</f>
        <v/>
      </c>
      <c r="N41" s="295" t="str">
        <f>IF(LEN('Source Int'!$C33)&gt;1,IF('Source Int'!$AB33="","",'Source Int'!$AB33),IF($D41="manuel",(VLOOKUP($C41,'Enga manuel'!$A$5:$M$355,11,FALSE)),""))</f>
        <v/>
      </c>
      <c r="O41" s="308" t="str">
        <f t="shared" si="2"/>
        <v/>
      </c>
      <c r="P41" s="84" t="str">
        <f t="shared" si="3"/>
        <v/>
      </c>
      <c r="Q41" s="84" t="str">
        <f>CONCATENATE(K41,IF(AND(LEN(engage_k)&gt;0,LEN(engage_l)&gt;0),CONCATENATE(" (",L41,"/",N41,")"),IF(AND(LEN(engage_k)=0,LEN(engage_l)&gt;0),CONCATENATE(" (",N41,")"),IF(AND(LEN(engage_l)=0,LEN(engage_k)&gt;0),CONCATENATE(" (",L41,")"),""))))</f>
        <v/>
      </c>
      <c r="R41" s="84" t="str">
        <f t="shared" si="0"/>
        <v/>
      </c>
      <c r="S41" s="84" t="str">
        <f>IF(ISERROR(VLOOKUP(C41,'Saisie CLASSEMENT'!$C$8:$C$207,1,FALSE)),"","O")</f>
        <v/>
      </c>
      <c r="T41" s="462" t="str">
        <f>IF(LEN('Source Int'!$C33)&gt;1,'Source Int'!$M33,IF($D41="manuel",(VLOOKUP($C41,'Enga manuel'!$A$5:$L$355,9,FALSE)),""))</f>
        <v/>
      </c>
      <c r="U41" s="1" t="str">
        <f>IF(COUNTIF(K$10:K41,K41)=1,MAX(U$9:U40)+1,"")</f>
        <v/>
      </c>
      <c r="V41" t="str">
        <f t="shared" si="4"/>
        <v/>
      </c>
      <c r="W41" s="1" t="str">
        <f>IF(D41="Internet",'Source Int'!E33,IF(D41="manuel",UPPER((VLOOKUP($C41,'Enga manuel'!$A$5:$J$355,10,FALSE))),""))</f>
        <v/>
      </c>
    </row>
    <row r="42" spans="1:23" ht="19.350000000000001" customHeight="1">
      <c r="A42" t="str">
        <f>IF(COUNTIF(J$10:J42,J42)=1,MAX(A$9:A41)+1,"")</f>
        <v/>
      </c>
      <c r="B42" t="str">
        <f t="shared" si="1"/>
        <v/>
      </c>
      <c r="C42" s="294">
        <v>33</v>
      </c>
      <c r="D42" s="295" t="str">
        <f>IF(C42&gt;0,IF(LEN('Source Int'!$C34)&gt;1,"Internet",IF(ISERROR(VLOOKUP($C42,'Enga manuel'!$A$5:$G$355,4,FALSE))=FALSE,(IF(LEN(VLOOKUP($C42,'Enga manuel'!$A$5:$G$355,4,FALSE))&gt;0,"Manuel","")),"")),"")</f>
        <v/>
      </c>
      <c r="E42" s="296" t="s">
        <v>270</v>
      </c>
      <c r="F42" s="295" t="str">
        <f>IF(LEN('Source Int'!$C34)&gt;1,'Source Int'!R34,IF(D42="manuel",(VLOOKUP($C42,'Enga manuel'!$A$5:$G$355,2,FALSE)),""))</f>
        <v/>
      </c>
      <c r="G42" s="295" t="str">
        <f>IF(LEN('Source Int'!$C34)&gt;1,'Source Int'!F34,IF(D42="manuel",(VLOOKUP($C42,'Enga manuel'!$A$5:$G$355,3,FALSE)),""))</f>
        <v/>
      </c>
      <c r="H42" s="297" t="str">
        <f>IF(LEN('Source Int'!$C34)&gt;1,'Source Int'!C34,IF(D42="manuel",(VLOOKUP($C42,'Enga manuel'!$A$5:$G$355,4,FALSE)),""))</f>
        <v/>
      </c>
      <c r="I42" s="297" t="str">
        <f>IF(LEN('Source Int'!$C34)&gt;1,PROPER('Source Int'!D34),IF(D42="manuel",PROPER(VLOOKUP($C42,'Enga manuel'!$A$5:$G$355,5,FALSE)),""))</f>
        <v/>
      </c>
      <c r="J42" s="297" t="str">
        <f>IF(LEN('Source Int'!$C34)&gt;1,'Source Int'!P34,IF(D42="manuel",(VLOOKUP($C42,'Enga manuel'!$A$5:$G$355,6,FALSE)),""))</f>
        <v/>
      </c>
      <c r="K42" s="297" t="str">
        <f>IF(LEN('Source Int'!$C34)&gt;1,'Source Int'!$AE34,IF($D42="manuel",(VLOOKUP($C42,'Enga manuel'!$A$5:$G$355,7,FALSE)),""))</f>
        <v/>
      </c>
      <c r="L42" s="295" t="str">
        <f>IF(LEN('Source Int'!$H34)&gt;0,'Source Int'!$H34,IF($D42="manuel",(VLOOKUP($C42,'Enga manuel'!$A$5:$H$355,8,FALSE)),""))</f>
        <v/>
      </c>
      <c r="M42" s="295" t="str">
        <f>IF(AND(P42="Présent",W42="D",'Données épreuves'!$B$24="OUI"),"Dame","")</f>
        <v/>
      </c>
      <c r="N42" s="295" t="str">
        <f>IF(LEN('Source Int'!$C34)&gt;1,IF('Source Int'!$AB34="","",'Source Int'!$AB34),IF($D42="manuel",(VLOOKUP($C42,'Enga manuel'!$A$5:$M$355,11,FALSE)),""))</f>
        <v/>
      </c>
      <c r="O42" s="308" t="str">
        <f t="shared" si="2"/>
        <v/>
      </c>
      <c r="P42" s="84" t="str">
        <f t="shared" si="3"/>
        <v/>
      </c>
      <c r="Q42" s="84" t="str">
        <f>CONCATENATE(K42,IF(AND(LEN(engage_k)&gt;0,LEN(engage_l)&gt;0),CONCATENATE(" (",L42,"/",N42,")"),IF(AND(LEN(engage_k)=0,LEN(engage_l)&gt;0),CONCATENATE(" (",N42,")"),IF(AND(LEN(engage_l)=0,LEN(engage_k)&gt;0),CONCATENATE(" (",L42,")"),""))))</f>
        <v/>
      </c>
      <c r="R42" s="84" t="str">
        <f t="shared" si="0"/>
        <v/>
      </c>
      <c r="S42" s="84" t="str">
        <f>IF(ISERROR(VLOOKUP(C42,'Saisie CLASSEMENT'!$C$8:$C$207,1,FALSE)),"","O")</f>
        <v/>
      </c>
      <c r="T42" s="462" t="str">
        <f>IF(LEN('Source Int'!$C34)&gt;1,'Source Int'!$M34,IF($D42="manuel",(VLOOKUP($C42,'Enga manuel'!$A$5:$L$355,9,FALSE)),""))</f>
        <v/>
      </c>
      <c r="U42" s="1" t="str">
        <f>IF(COUNTIF(K$10:K42,K42)=1,MAX(U$9:U41)+1,"")</f>
        <v/>
      </c>
      <c r="V42" t="str">
        <f t="shared" si="4"/>
        <v/>
      </c>
      <c r="W42" s="1" t="str">
        <f>IF(D42="Internet",'Source Int'!E34,IF(D42="manuel",UPPER((VLOOKUP($C42,'Enga manuel'!$A$5:$J$355,10,FALSE))),""))</f>
        <v/>
      </c>
    </row>
    <row r="43" spans="1:23" ht="19.350000000000001" customHeight="1">
      <c r="A43" t="str">
        <f>IF(COUNTIF(J$10:J43,J43)=1,MAX(A$9:A42)+1,"")</f>
        <v/>
      </c>
      <c r="B43" t="str">
        <f t="shared" si="1"/>
        <v/>
      </c>
      <c r="C43" s="294">
        <v>34</v>
      </c>
      <c r="D43" s="295" t="str">
        <f>IF(C43&gt;0,IF(LEN('Source Int'!$C35)&gt;1,"Internet",IF(ISERROR(VLOOKUP($C43,'Enga manuel'!$A$5:$G$355,4,FALSE))=FALSE,(IF(LEN(VLOOKUP($C43,'Enga manuel'!$A$5:$G$355,4,FALSE))&gt;0,"Manuel","")),"")),"")</f>
        <v/>
      </c>
      <c r="E43" s="296" t="s">
        <v>270</v>
      </c>
      <c r="F43" s="295" t="str">
        <f>IF(LEN('Source Int'!$C35)&gt;1,'Source Int'!R35,IF(D43="manuel",(VLOOKUP($C43,'Enga manuel'!$A$5:$G$355,2,FALSE)),""))</f>
        <v/>
      </c>
      <c r="G43" s="295" t="str">
        <f>IF(LEN('Source Int'!$C35)&gt;1,'Source Int'!F35,IF(D43="manuel",(VLOOKUP($C43,'Enga manuel'!$A$5:$G$355,3,FALSE)),""))</f>
        <v/>
      </c>
      <c r="H43" s="297" t="str">
        <f>IF(LEN('Source Int'!$C35)&gt;1,'Source Int'!C35,IF(D43="manuel",(VLOOKUP($C43,'Enga manuel'!$A$5:$G$355,4,FALSE)),""))</f>
        <v/>
      </c>
      <c r="I43" s="297" t="str">
        <f>IF(LEN('Source Int'!$C35)&gt;1,PROPER('Source Int'!D35),IF(D43="manuel",PROPER(VLOOKUP($C43,'Enga manuel'!$A$5:$G$355,5,FALSE)),""))</f>
        <v/>
      </c>
      <c r="J43" s="297" t="str">
        <f>IF(LEN('Source Int'!$C35)&gt;1,'Source Int'!P35,IF(D43="manuel",(VLOOKUP($C43,'Enga manuel'!$A$5:$G$355,6,FALSE)),""))</f>
        <v/>
      </c>
      <c r="K43" s="297" t="str">
        <f>IF(LEN('Source Int'!$C35)&gt;1,'Source Int'!$AE35,IF($D43="manuel",(VLOOKUP($C43,'Enga manuel'!$A$5:$G$355,7,FALSE)),""))</f>
        <v/>
      </c>
      <c r="L43" s="295" t="str">
        <f>IF(LEN('Source Int'!$H35)&gt;0,'Source Int'!$H35,IF($D43="manuel",(VLOOKUP($C43,'Enga manuel'!$A$5:$H$355,8,FALSE)),""))</f>
        <v/>
      </c>
      <c r="M43" s="295" t="str">
        <f>IF(AND(P43="Présent",W43="D",'Données épreuves'!$B$24="OUI"),"Dame","")</f>
        <v/>
      </c>
      <c r="N43" s="295" t="str">
        <f>IF(LEN('Source Int'!$C35)&gt;1,IF('Source Int'!$AB35="","",'Source Int'!$AB35),IF($D43="manuel",(VLOOKUP($C43,'Enga manuel'!$A$5:$M$355,11,FALSE)),""))</f>
        <v/>
      </c>
      <c r="O43" s="308" t="str">
        <f t="shared" si="2"/>
        <v/>
      </c>
      <c r="P43" s="84" t="str">
        <f t="shared" si="3"/>
        <v/>
      </c>
      <c r="Q43" s="84" t="str">
        <f>CONCATENATE(K43,IF(AND(LEN(engage_k)&gt;0,LEN(engage_l)&gt;0),CONCATENATE(" (",L43,"/",N43,")"),IF(AND(LEN(engage_k)=0,LEN(engage_l)&gt;0),CONCATENATE(" (",N43,")"),IF(AND(LEN(engage_l)=0,LEN(engage_k)&gt;0),CONCATENATE(" (",L43,")"),""))))</f>
        <v/>
      </c>
      <c r="R43" s="84" t="str">
        <f t="shared" si="0"/>
        <v/>
      </c>
      <c r="S43" s="84" t="str">
        <f>IF(ISERROR(VLOOKUP(C43,'Saisie CLASSEMENT'!$C$8:$C$207,1,FALSE)),"","O")</f>
        <v/>
      </c>
      <c r="T43" s="462" t="str">
        <f>IF(LEN('Source Int'!$C35)&gt;1,'Source Int'!$M35,IF($D43="manuel",(VLOOKUP($C43,'Enga manuel'!$A$5:$L$355,9,FALSE)),""))</f>
        <v/>
      </c>
      <c r="U43" s="1" t="str">
        <f>IF(COUNTIF(K$10:K43,K43)=1,MAX(U$9:U42)+1,"")</f>
        <v/>
      </c>
      <c r="V43" t="str">
        <f t="shared" si="4"/>
        <v/>
      </c>
      <c r="W43" s="1" t="str">
        <f>IF(D43="Internet",'Source Int'!E35,IF(D43="manuel",UPPER((VLOOKUP($C43,'Enga manuel'!$A$5:$J$355,10,FALSE))),""))</f>
        <v/>
      </c>
    </row>
    <row r="44" spans="1:23" ht="19.350000000000001" customHeight="1">
      <c r="A44" t="str">
        <f>IF(COUNTIF(J$10:J44,J44)=1,MAX(A$9:A43)+1,"")</f>
        <v/>
      </c>
      <c r="B44" t="str">
        <f t="shared" si="1"/>
        <v/>
      </c>
      <c r="C44" s="294">
        <v>35</v>
      </c>
      <c r="D44" s="295" t="str">
        <f>IF(C44&gt;0,IF(LEN('Source Int'!$C36)&gt;1,"Internet",IF(ISERROR(VLOOKUP($C44,'Enga manuel'!$A$5:$G$355,4,FALSE))=FALSE,(IF(LEN(VLOOKUP($C44,'Enga manuel'!$A$5:$G$355,4,FALSE))&gt;0,"Manuel","")),"")),"")</f>
        <v/>
      </c>
      <c r="E44" s="296" t="s">
        <v>270</v>
      </c>
      <c r="F44" s="295" t="str">
        <f>IF(LEN('Source Int'!$C36)&gt;1,'Source Int'!R36,IF(D44="manuel",(VLOOKUP($C44,'Enga manuel'!$A$5:$G$355,2,FALSE)),""))</f>
        <v/>
      </c>
      <c r="G44" s="295" t="str">
        <f>IF(LEN('Source Int'!$C36)&gt;1,'Source Int'!F36,IF(D44="manuel",(VLOOKUP($C44,'Enga manuel'!$A$5:$G$355,3,FALSE)),""))</f>
        <v/>
      </c>
      <c r="H44" s="297" t="str">
        <f>IF(LEN('Source Int'!$C36)&gt;1,'Source Int'!C36,IF(D44="manuel",(VLOOKUP($C44,'Enga manuel'!$A$5:$G$355,4,FALSE)),""))</f>
        <v/>
      </c>
      <c r="I44" s="297" t="str">
        <f>IF(LEN('Source Int'!$C36)&gt;1,PROPER('Source Int'!D36),IF(D44="manuel",PROPER(VLOOKUP($C44,'Enga manuel'!$A$5:$G$355,5,FALSE)),""))</f>
        <v/>
      </c>
      <c r="J44" s="297" t="str">
        <f>IF(LEN('Source Int'!$C36)&gt;1,'Source Int'!P36,IF(D44="manuel",(VLOOKUP($C44,'Enga manuel'!$A$5:$G$355,6,FALSE)),""))</f>
        <v/>
      </c>
      <c r="K44" s="297" t="str">
        <f>IF(LEN('Source Int'!$C36)&gt;1,'Source Int'!$AE36,IF($D44="manuel",(VLOOKUP($C44,'Enga manuel'!$A$5:$G$355,7,FALSE)),""))</f>
        <v/>
      </c>
      <c r="L44" s="295" t="str">
        <f>IF(LEN('Source Int'!$H36)&gt;0,'Source Int'!$H36,IF($D44="manuel",(VLOOKUP($C44,'Enga manuel'!$A$5:$H$355,8,FALSE)),""))</f>
        <v/>
      </c>
      <c r="M44" s="295" t="str">
        <f>IF(AND(P44="Présent",W44="D",'Données épreuves'!$B$24="OUI"),"Dame","")</f>
        <v/>
      </c>
      <c r="N44" s="295" t="str">
        <f>IF(LEN('Source Int'!$C36)&gt;1,IF('Source Int'!$AB36="","",'Source Int'!$AB36),IF($D44="manuel",(VLOOKUP($C44,'Enga manuel'!$A$5:$M$355,11,FALSE)),""))</f>
        <v/>
      </c>
      <c r="O44" s="308" t="str">
        <f t="shared" si="2"/>
        <v/>
      </c>
      <c r="P44" s="84" t="str">
        <f t="shared" si="3"/>
        <v/>
      </c>
      <c r="Q44" s="84" t="str">
        <f>CONCATENATE(K44,IF(AND(LEN(engage_k)&gt;0,LEN(engage_l)&gt;0),CONCATENATE(" (",L44,"/",N44,")"),IF(AND(LEN(engage_k)=0,LEN(engage_l)&gt;0),CONCATENATE(" (",N44,")"),IF(AND(LEN(engage_l)=0,LEN(engage_k)&gt;0),CONCATENATE(" (",L44,")"),""))))</f>
        <v/>
      </c>
      <c r="R44" s="84" t="str">
        <f t="shared" si="0"/>
        <v/>
      </c>
      <c r="S44" s="84" t="str">
        <f>IF(ISERROR(VLOOKUP(C44,'Saisie CLASSEMENT'!$C$8:$C$207,1,FALSE)),"","O")</f>
        <v/>
      </c>
      <c r="T44" s="462" t="str">
        <f>IF(LEN('Source Int'!$C36)&gt;1,'Source Int'!$M36,IF($D44="manuel",(VLOOKUP($C44,'Enga manuel'!$A$5:$L$355,9,FALSE)),""))</f>
        <v/>
      </c>
      <c r="U44" s="1" t="str">
        <f>IF(COUNTIF(K$10:K44,K44)=1,MAX(U$9:U43)+1,"")</f>
        <v/>
      </c>
      <c r="V44" t="str">
        <f t="shared" si="4"/>
        <v/>
      </c>
      <c r="W44" s="1" t="str">
        <f>IF(D44="Internet",'Source Int'!E36,IF(D44="manuel",UPPER((VLOOKUP($C44,'Enga manuel'!$A$5:$J$355,10,FALSE))),""))</f>
        <v/>
      </c>
    </row>
    <row r="45" spans="1:23" ht="19.350000000000001" customHeight="1">
      <c r="A45" t="str">
        <f>IF(COUNTIF(J$10:J45,J45)=1,MAX(A$9:A44)+1,"")</f>
        <v/>
      </c>
      <c r="B45" t="str">
        <f t="shared" si="1"/>
        <v/>
      </c>
      <c r="C45" s="294">
        <v>36</v>
      </c>
      <c r="D45" s="295" t="str">
        <f>IF(C45&gt;0,IF(LEN('Source Int'!$C37)&gt;1,"Internet",IF(ISERROR(VLOOKUP($C45,'Enga manuel'!$A$5:$G$355,4,FALSE))=FALSE,(IF(LEN(VLOOKUP($C45,'Enga manuel'!$A$5:$G$355,4,FALSE))&gt;0,"Manuel","")),"")),"")</f>
        <v/>
      </c>
      <c r="E45" s="296" t="s">
        <v>270</v>
      </c>
      <c r="F45" s="295" t="str">
        <f>IF(LEN('Source Int'!$C37)&gt;1,'Source Int'!R37,IF(D45="manuel",(VLOOKUP($C45,'Enga manuel'!$A$5:$G$355,2,FALSE)),""))</f>
        <v/>
      </c>
      <c r="G45" s="295" t="str">
        <f>IF(LEN('Source Int'!$C37)&gt;1,'Source Int'!F37,IF(D45="manuel",(VLOOKUP($C45,'Enga manuel'!$A$5:$G$355,3,FALSE)),""))</f>
        <v/>
      </c>
      <c r="H45" s="297" t="str">
        <f>IF(LEN('Source Int'!$C37)&gt;1,'Source Int'!C37,IF(D45="manuel",(VLOOKUP($C45,'Enga manuel'!$A$5:$G$355,4,FALSE)),""))</f>
        <v/>
      </c>
      <c r="I45" s="297" t="str">
        <f>IF(LEN('Source Int'!$C37)&gt;1,PROPER('Source Int'!D37),IF(D45="manuel",PROPER(VLOOKUP($C45,'Enga manuel'!$A$5:$G$355,5,FALSE)),""))</f>
        <v/>
      </c>
      <c r="J45" s="297" t="str">
        <f>IF(LEN('Source Int'!$C37)&gt;1,'Source Int'!P37,IF(D45="manuel",(VLOOKUP($C45,'Enga manuel'!$A$5:$G$355,6,FALSE)),""))</f>
        <v/>
      </c>
      <c r="K45" s="297" t="str">
        <f>IF(LEN('Source Int'!$C37)&gt;1,'Source Int'!$AE37,IF($D45="manuel",(VLOOKUP($C45,'Enga manuel'!$A$5:$G$355,7,FALSE)),""))</f>
        <v/>
      </c>
      <c r="L45" s="295" t="str">
        <f>IF(LEN('Source Int'!$H37)&gt;0,'Source Int'!$H37,IF($D45="manuel",(VLOOKUP($C45,'Enga manuel'!$A$5:$H$355,8,FALSE)),""))</f>
        <v/>
      </c>
      <c r="M45" s="295" t="str">
        <f>IF(AND(P45="Présent",W45="D",'Données épreuves'!$B$24="OUI"),"Dame","")</f>
        <v/>
      </c>
      <c r="N45" s="295" t="str">
        <f>IF(LEN('Source Int'!$C37)&gt;1,IF('Source Int'!$AB37="","",'Source Int'!$AB37),IF($D45="manuel",(VLOOKUP($C45,'Enga manuel'!$A$5:$M$355,11,FALSE)),""))</f>
        <v/>
      </c>
      <c r="O45" s="308" t="str">
        <f t="shared" si="2"/>
        <v/>
      </c>
      <c r="P45" s="84" t="str">
        <f t="shared" si="3"/>
        <v/>
      </c>
      <c r="Q45" s="84" t="str">
        <f>CONCATENATE(K45,IF(AND(LEN(engage_k)&gt;0,LEN(engage_l)&gt;0),CONCATENATE(" (",L45,"/",N45,")"),IF(AND(LEN(engage_k)=0,LEN(engage_l)&gt;0),CONCATENATE(" (",N45,")"),IF(AND(LEN(engage_l)=0,LEN(engage_k)&gt;0),CONCATENATE(" (",L45,")"),""))))</f>
        <v/>
      </c>
      <c r="R45" s="84" t="str">
        <f t="shared" si="0"/>
        <v/>
      </c>
      <c r="S45" s="84" t="str">
        <f>IF(ISERROR(VLOOKUP(C45,'Saisie CLASSEMENT'!$C$8:$C$207,1,FALSE)),"","O")</f>
        <v/>
      </c>
      <c r="T45" s="462" t="str">
        <f>IF(LEN('Source Int'!$C37)&gt;1,'Source Int'!$M37,IF($D45="manuel",(VLOOKUP($C45,'Enga manuel'!$A$5:$L$355,9,FALSE)),""))</f>
        <v/>
      </c>
      <c r="U45" s="1" t="str">
        <f>IF(COUNTIF(K$10:K45,K45)=1,MAX(U$9:U44)+1,"")</f>
        <v/>
      </c>
      <c r="V45" t="str">
        <f t="shared" si="4"/>
        <v/>
      </c>
      <c r="W45" s="1" t="str">
        <f>IF(D45="Internet",'Source Int'!E37,IF(D45="manuel",UPPER((VLOOKUP($C45,'Enga manuel'!$A$5:$J$355,10,FALSE))),""))</f>
        <v/>
      </c>
    </row>
    <row r="46" spans="1:23" ht="19.350000000000001" customHeight="1">
      <c r="A46" t="str">
        <f>IF(COUNTIF(J$10:J46,J46)=1,MAX(A$9:A45)+1,"")</f>
        <v/>
      </c>
      <c r="B46" t="str">
        <f t="shared" si="1"/>
        <v/>
      </c>
      <c r="C46" s="294">
        <v>37</v>
      </c>
      <c r="D46" s="295" t="str">
        <f>IF(C46&gt;0,IF(LEN('Source Int'!$C38)&gt;1,"Internet",IF(ISERROR(VLOOKUP($C46,'Enga manuel'!$A$5:$G$355,4,FALSE))=FALSE,(IF(LEN(VLOOKUP($C46,'Enga manuel'!$A$5:$G$355,4,FALSE))&gt;0,"Manuel","")),"")),"")</f>
        <v/>
      </c>
      <c r="E46" s="296" t="s">
        <v>270</v>
      </c>
      <c r="F46" s="295" t="str">
        <f>IF(LEN('Source Int'!$C38)&gt;1,'Source Int'!R38,IF(D46="manuel",(VLOOKUP($C46,'Enga manuel'!$A$5:$G$355,2,FALSE)),""))</f>
        <v/>
      </c>
      <c r="G46" s="295" t="str">
        <f>IF(LEN('Source Int'!$C38)&gt;1,'Source Int'!F38,IF(D46="manuel",(VLOOKUP($C46,'Enga manuel'!$A$5:$G$355,3,FALSE)),""))</f>
        <v/>
      </c>
      <c r="H46" s="297" t="str">
        <f>IF(LEN('Source Int'!$C38)&gt;1,'Source Int'!C38,IF(D46="manuel",(VLOOKUP($C46,'Enga manuel'!$A$5:$G$355,4,FALSE)),""))</f>
        <v/>
      </c>
      <c r="I46" s="297" t="str">
        <f>IF(LEN('Source Int'!$C38)&gt;1,PROPER('Source Int'!D38),IF(D46="manuel",PROPER(VLOOKUP($C46,'Enga manuel'!$A$5:$G$355,5,FALSE)),""))</f>
        <v/>
      </c>
      <c r="J46" s="297" t="str">
        <f>IF(LEN('Source Int'!$C38)&gt;1,'Source Int'!P38,IF(D46="manuel",(VLOOKUP($C46,'Enga manuel'!$A$5:$G$355,6,FALSE)),""))</f>
        <v/>
      </c>
      <c r="K46" s="297" t="str">
        <f>IF(LEN('Source Int'!$C38)&gt;1,'Source Int'!$AE38,IF($D46="manuel",(VLOOKUP($C46,'Enga manuel'!$A$5:$G$355,7,FALSE)),""))</f>
        <v/>
      </c>
      <c r="L46" s="295" t="str">
        <f>IF(LEN('Source Int'!$H38)&gt;0,'Source Int'!$H38,IF($D46="manuel",(VLOOKUP($C46,'Enga manuel'!$A$5:$H$355,8,FALSE)),""))</f>
        <v/>
      </c>
      <c r="M46" s="295" t="str">
        <f>IF(AND(P46="Présent",W46="D",'Données épreuves'!$B$24="OUI"),"Dame","")</f>
        <v/>
      </c>
      <c r="N46" s="295" t="str">
        <f>IF(LEN('Source Int'!$C38)&gt;1,IF('Source Int'!$AB38="","",'Source Int'!$AB38),IF($D46="manuel",(VLOOKUP($C46,'Enga manuel'!$A$5:$M$355,11,FALSE)),""))</f>
        <v/>
      </c>
      <c r="O46" s="308" t="str">
        <f t="shared" si="2"/>
        <v/>
      </c>
      <c r="P46" s="84" t="str">
        <f t="shared" si="3"/>
        <v/>
      </c>
      <c r="Q46" s="84" t="str">
        <f>CONCATENATE(K46,IF(AND(LEN(engage_k)&gt;0,LEN(engage_l)&gt;0),CONCATENATE(" (",L46,"/",N46,")"),IF(AND(LEN(engage_k)=0,LEN(engage_l)&gt;0),CONCATENATE(" (",N46,")"),IF(AND(LEN(engage_l)=0,LEN(engage_k)&gt;0),CONCATENATE(" (",L46,")"),""))))</f>
        <v/>
      </c>
      <c r="R46" s="84" t="str">
        <f t="shared" si="0"/>
        <v/>
      </c>
      <c r="S46" s="84" t="str">
        <f>IF(ISERROR(VLOOKUP(C46,'Saisie CLASSEMENT'!$C$8:$C$207,1,FALSE)),"","O")</f>
        <v/>
      </c>
      <c r="T46" s="462" t="str">
        <f>IF(LEN('Source Int'!$C38)&gt;1,'Source Int'!$M38,IF($D46="manuel",(VLOOKUP($C46,'Enga manuel'!$A$5:$L$355,9,FALSE)),""))</f>
        <v/>
      </c>
      <c r="U46" s="1" t="str">
        <f>IF(COUNTIF(K$10:K46,K46)=1,MAX(U$9:U45)+1,"")</f>
        <v/>
      </c>
      <c r="V46" t="str">
        <f t="shared" si="4"/>
        <v/>
      </c>
      <c r="W46" s="1" t="str">
        <f>IF(D46="Internet",'Source Int'!E38,IF(D46="manuel",UPPER((VLOOKUP($C46,'Enga manuel'!$A$5:$J$355,10,FALSE))),""))</f>
        <v/>
      </c>
    </row>
    <row r="47" spans="1:23" ht="19.350000000000001" customHeight="1">
      <c r="A47" t="str">
        <f>IF(COUNTIF(J$10:J47,J47)=1,MAX(A$9:A46)+1,"")</f>
        <v/>
      </c>
      <c r="B47" t="str">
        <f t="shared" si="1"/>
        <v/>
      </c>
      <c r="C47" s="294">
        <v>38</v>
      </c>
      <c r="D47" s="295" t="str">
        <f>IF(C47&gt;0,IF(LEN('Source Int'!$C39)&gt;1,"Internet",IF(ISERROR(VLOOKUP($C47,'Enga manuel'!$A$5:$G$355,4,FALSE))=FALSE,(IF(LEN(VLOOKUP($C47,'Enga manuel'!$A$5:$G$355,4,FALSE))&gt;0,"Manuel","")),"")),"")</f>
        <v/>
      </c>
      <c r="E47" s="296" t="s">
        <v>270</v>
      </c>
      <c r="F47" s="295" t="str">
        <f>IF(LEN('Source Int'!$C39)&gt;1,'Source Int'!R39,IF(D47="manuel",(VLOOKUP($C47,'Enga manuel'!$A$5:$G$355,2,FALSE)),""))</f>
        <v/>
      </c>
      <c r="G47" s="295" t="str">
        <f>IF(LEN('Source Int'!$C39)&gt;1,'Source Int'!F39,IF(D47="manuel",(VLOOKUP($C47,'Enga manuel'!$A$5:$G$355,3,FALSE)),""))</f>
        <v/>
      </c>
      <c r="H47" s="297" t="str">
        <f>IF(LEN('Source Int'!$C39)&gt;1,'Source Int'!C39,IF(D47="manuel",(VLOOKUP($C47,'Enga manuel'!$A$5:$G$355,4,FALSE)),""))</f>
        <v/>
      </c>
      <c r="I47" s="297" t="str">
        <f>IF(LEN('Source Int'!$C39)&gt;1,PROPER('Source Int'!D39),IF(D47="manuel",PROPER(VLOOKUP($C47,'Enga manuel'!$A$5:$G$355,5,FALSE)),""))</f>
        <v/>
      </c>
      <c r="J47" s="297" t="str">
        <f>IF(LEN('Source Int'!$C39)&gt;1,'Source Int'!P39,IF(D47="manuel",(VLOOKUP($C47,'Enga manuel'!$A$5:$G$355,6,FALSE)),""))</f>
        <v/>
      </c>
      <c r="K47" s="297" t="str">
        <f>IF(LEN('Source Int'!$C39)&gt;1,'Source Int'!$AE39,IF($D47="manuel",(VLOOKUP($C47,'Enga manuel'!$A$5:$G$355,7,FALSE)),""))</f>
        <v/>
      </c>
      <c r="L47" s="295" t="str">
        <f>IF(LEN('Source Int'!$H39)&gt;0,'Source Int'!$H39,IF($D47="manuel",(VLOOKUP($C47,'Enga manuel'!$A$5:$H$355,8,FALSE)),""))</f>
        <v/>
      </c>
      <c r="M47" s="295" t="str">
        <f>IF(AND(P47="Présent",W47="D",'Données épreuves'!$B$24="OUI"),"Dame","")</f>
        <v/>
      </c>
      <c r="N47" s="295" t="str">
        <f>IF(LEN('Source Int'!$C39)&gt;1,IF('Source Int'!$AB39="","",'Source Int'!$AB39),IF($D47="manuel",(VLOOKUP($C47,'Enga manuel'!$A$5:$M$355,11,FALSE)),""))</f>
        <v/>
      </c>
      <c r="O47" s="308" t="str">
        <f t="shared" si="2"/>
        <v/>
      </c>
      <c r="P47" s="84" t="str">
        <f t="shared" si="3"/>
        <v/>
      </c>
      <c r="Q47" s="84" t="str">
        <f>CONCATENATE(K47,IF(AND(LEN(engage_k)&gt;0,LEN(engage_l)&gt;0),CONCATENATE(" (",L47,"/",N47,")"),IF(AND(LEN(engage_k)=0,LEN(engage_l)&gt;0),CONCATENATE(" (",N47,")"),IF(AND(LEN(engage_l)=0,LEN(engage_k)&gt;0),CONCATENATE(" (",L47,")"),""))))</f>
        <v/>
      </c>
      <c r="R47" s="84" t="str">
        <f t="shared" si="0"/>
        <v/>
      </c>
      <c r="S47" s="84" t="str">
        <f>IF(ISERROR(VLOOKUP(C47,'Saisie CLASSEMENT'!$C$8:$C$207,1,FALSE)),"","O")</f>
        <v/>
      </c>
      <c r="T47" s="462" t="str">
        <f>IF(LEN('Source Int'!$C39)&gt;1,'Source Int'!$M39,IF($D47="manuel",(VLOOKUP($C47,'Enga manuel'!$A$5:$L$355,9,FALSE)),""))</f>
        <v/>
      </c>
      <c r="U47" s="1" t="str">
        <f>IF(COUNTIF(K$10:K47,K47)=1,MAX(U$9:U46)+1,"")</f>
        <v/>
      </c>
      <c r="V47" t="str">
        <f t="shared" si="4"/>
        <v/>
      </c>
      <c r="W47" s="1" t="str">
        <f>IF(D47="Internet",'Source Int'!E39,IF(D47="manuel",UPPER((VLOOKUP($C47,'Enga manuel'!$A$5:$J$355,10,FALSE))),""))</f>
        <v/>
      </c>
    </row>
    <row r="48" spans="1:23" ht="19.350000000000001" customHeight="1">
      <c r="A48" t="str">
        <f>IF(COUNTIF(J$10:J48,J48)=1,MAX(A$9:A47)+1,"")</f>
        <v/>
      </c>
      <c r="B48" t="str">
        <f t="shared" si="1"/>
        <v/>
      </c>
      <c r="C48" s="294">
        <v>39</v>
      </c>
      <c r="D48" s="295" t="str">
        <f>IF(C48&gt;0,IF(LEN('Source Int'!$C40)&gt;1,"Internet",IF(ISERROR(VLOOKUP($C48,'Enga manuel'!$A$5:$G$355,4,FALSE))=FALSE,(IF(LEN(VLOOKUP($C48,'Enga manuel'!$A$5:$G$355,4,FALSE))&gt;0,"Manuel","")),"")),"")</f>
        <v/>
      </c>
      <c r="E48" s="296" t="s">
        <v>270</v>
      </c>
      <c r="F48" s="295" t="str">
        <f>IF(LEN('Source Int'!$C40)&gt;1,'Source Int'!R40,IF(D48="manuel",(VLOOKUP($C48,'Enga manuel'!$A$5:$G$355,2,FALSE)),""))</f>
        <v/>
      </c>
      <c r="G48" s="295" t="str">
        <f>IF(LEN('Source Int'!$C40)&gt;1,'Source Int'!F40,IF(D48="manuel",(VLOOKUP($C48,'Enga manuel'!$A$5:$G$355,3,FALSE)),""))</f>
        <v/>
      </c>
      <c r="H48" s="297" t="str">
        <f>IF(LEN('Source Int'!$C40)&gt;1,'Source Int'!C40,IF(D48="manuel",(VLOOKUP($C48,'Enga manuel'!$A$5:$G$355,4,FALSE)),""))</f>
        <v/>
      </c>
      <c r="I48" s="297" t="str">
        <f>IF(LEN('Source Int'!$C40)&gt;1,PROPER('Source Int'!D40),IF(D48="manuel",PROPER(VLOOKUP($C48,'Enga manuel'!$A$5:$G$355,5,FALSE)),""))</f>
        <v/>
      </c>
      <c r="J48" s="297" t="str">
        <f>IF(LEN('Source Int'!$C40)&gt;1,'Source Int'!P40,IF(D48="manuel",(VLOOKUP($C48,'Enga manuel'!$A$5:$G$355,6,FALSE)),""))</f>
        <v/>
      </c>
      <c r="K48" s="297" t="str">
        <f>IF(LEN('Source Int'!$C40)&gt;1,'Source Int'!$AE40,IF($D48="manuel",(VLOOKUP($C48,'Enga manuel'!$A$5:$G$355,7,FALSE)),""))</f>
        <v/>
      </c>
      <c r="L48" s="295" t="str">
        <f>IF(LEN('Source Int'!$H40)&gt;0,'Source Int'!$H40,IF($D48="manuel",(VLOOKUP($C48,'Enga manuel'!$A$5:$H$355,8,FALSE)),""))</f>
        <v/>
      </c>
      <c r="M48" s="295" t="str">
        <f>IF(AND(P48="Présent",W48="D",'Données épreuves'!$B$24="OUI"),"Dame","")</f>
        <v/>
      </c>
      <c r="N48" s="295" t="str">
        <f>IF(LEN('Source Int'!$C40)&gt;1,IF('Source Int'!$AB40="","",'Source Int'!$AB40),IF($D48="manuel",(VLOOKUP($C48,'Enga manuel'!$A$5:$M$355,11,FALSE)),""))</f>
        <v/>
      </c>
      <c r="O48" s="308" t="str">
        <f t="shared" si="2"/>
        <v/>
      </c>
      <c r="P48" s="84" t="str">
        <f t="shared" si="3"/>
        <v/>
      </c>
      <c r="Q48" s="84" t="str">
        <f>CONCATENATE(K48,IF(AND(LEN(engage_k)&gt;0,LEN(engage_l)&gt;0),CONCATENATE(" (",L48,"/",N48,")"),IF(AND(LEN(engage_k)=0,LEN(engage_l)&gt;0),CONCATENATE(" (",N48,")"),IF(AND(LEN(engage_l)=0,LEN(engage_k)&gt;0),CONCATENATE(" (",L48,")"),""))))</f>
        <v/>
      </c>
      <c r="R48" s="84" t="str">
        <f t="shared" si="0"/>
        <v/>
      </c>
      <c r="S48" s="84" t="str">
        <f>IF(ISERROR(VLOOKUP(C48,'Saisie CLASSEMENT'!$C$8:$C$207,1,FALSE)),"","O")</f>
        <v/>
      </c>
      <c r="T48" s="462" t="str">
        <f>IF(LEN('Source Int'!$C40)&gt;1,'Source Int'!$M40,IF($D48="manuel",(VLOOKUP($C48,'Enga manuel'!$A$5:$L$355,9,FALSE)),""))</f>
        <v/>
      </c>
      <c r="U48" s="1" t="str">
        <f>IF(COUNTIF(K$10:K48,K48)=1,MAX(U$9:U47)+1,"")</f>
        <v/>
      </c>
      <c r="V48" t="str">
        <f t="shared" si="4"/>
        <v/>
      </c>
      <c r="W48" s="1" t="str">
        <f>IF(D48="Internet",'Source Int'!E40,IF(D48="manuel",UPPER((VLOOKUP($C48,'Enga manuel'!$A$5:$J$355,10,FALSE))),""))</f>
        <v/>
      </c>
    </row>
    <row r="49" spans="1:23" ht="19.350000000000001" customHeight="1">
      <c r="A49" t="str">
        <f>IF(COUNTIF(J$10:J49,J49)=1,MAX(A$9:A48)+1,"")</f>
        <v/>
      </c>
      <c r="B49" t="str">
        <f t="shared" si="1"/>
        <v/>
      </c>
      <c r="C49" s="294">
        <v>40</v>
      </c>
      <c r="D49" s="295" t="str">
        <f>IF(C49&gt;0,IF(LEN('Source Int'!$C41)&gt;1,"Internet",IF(ISERROR(VLOOKUP($C49,'Enga manuel'!$A$5:$G$355,4,FALSE))=FALSE,(IF(LEN(VLOOKUP($C49,'Enga manuel'!$A$5:$G$355,4,FALSE))&gt;0,"Manuel","")),"")),"")</f>
        <v/>
      </c>
      <c r="E49" s="296" t="s">
        <v>270</v>
      </c>
      <c r="F49" s="295" t="str">
        <f>IF(LEN('Source Int'!$C41)&gt;1,'Source Int'!R41,IF(D49="manuel",(VLOOKUP($C49,'Enga manuel'!$A$5:$G$355,2,FALSE)),""))</f>
        <v/>
      </c>
      <c r="G49" s="295" t="str">
        <f>IF(LEN('Source Int'!$C41)&gt;1,'Source Int'!F41,IF(D49="manuel",(VLOOKUP($C49,'Enga manuel'!$A$5:$G$355,3,FALSE)),""))</f>
        <v/>
      </c>
      <c r="H49" s="297" t="str">
        <f>IF(LEN('Source Int'!$C41)&gt;1,'Source Int'!C41,IF(D49="manuel",(VLOOKUP($C49,'Enga manuel'!$A$5:$G$355,4,FALSE)),""))</f>
        <v/>
      </c>
      <c r="I49" s="297" t="str">
        <f>IF(LEN('Source Int'!$C41)&gt;1,PROPER('Source Int'!D41),IF(D49="manuel",PROPER(VLOOKUP($C49,'Enga manuel'!$A$5:$G$355,5,FALSE)),""))</f>
        <v/>
      </c>
      <c r="J49" s="297" t="str">
        <f>IF(LEN('Source Int'!$C41)&gt;1,'Source Int'!P41,IF(D49="manuel",(VLOOKUP($C49,'Enga manuel'!$A$5:$G$355,6,FALSE)),""))</f>
        <v/>
      </c>
      <c r="K49" s="297" t="str">
        <f>IF(LEN('Source Int'!$C41)&gt;1,'Source Int'!$AE41,IF($D49="manuel",(VLOOKUP($C49,'Enga manuel'!$A$5:$G$355,7,FALSE)),""))</f>
        <v/>
      </c>
      <c r="L49" s="295" t="str">
        <f>IF(LEN('Source Int'!$H41)&gt;0,'Source Int'!$H41,IF($D49="manuel",(VLOOKUP($C49,'Enga manuel'!$A$5:$H$355,8,FALSE)),""))</f>
        <v/>
      </c>
      <c r="M49" s="295" t="str">
        <f>IF(AND(P49="Présent",W49="D",'Données épreuves'!$B$24="OUI"),"Dame","")</f>
        <v/>
      </c>
      <c r="N49" s="295" t="str">
        <f>IF(LEN('Source Int'!$C41)&gt;1,IF('Source Int'!$AB41="","",'Source Int'!$AB41),IF($D49="manuel",(VLOOKUP($C49,'Enga manuel'!$A$5:$M$355,11,FALSE)),""))</f>
        <v/>
      </c>
      <c r="O49" s="308" t="str">
        <f t="shared" si="2"/>
        <v/>
      </c>
      <c r="P49" s="84" t="str">
        <f t="shared" si="3"/>
        <v/>
      </c>
      <c r="Q49" s="84" t="str">
        <f>CONCATENATE(K49,IF(AND(LEN(engage_k)&gt;0,LEN(engage_l)&gt;0),CONCATENATE(" (",L49,"/",N49,")"),IF(AND(LEN(engage_k)=0,LEN(engage_l)&gt;0),CONCATENATE(" (",N49,")"),IF(AND(LEN(engage_l)=0,LEN(engage_k)&gt;0),CONCATENATE(" (",L49,")"),""))))</f>
        <v/>
      </c>
      <c r="R49" s="84" t="str">
        <f t="shared" si="0"/>
        <v/>
      </c>
      <c r="S49" s="84" t="str">
        <f>IF(ISERROR(VLOOKUP(C49,'Saisie CLASSEMENT'!$C$8:$C$207,1,FALSE)),"","O")</f>
        <v/>
      </c>
      <c r="T49" s="462" t="str">
        <f>IF(LEN('Source Int'!$C41)&gt;1,'Source Int'!$M41,IF($D49="manuel",(VLOOKUP($C49,'Enga manuel'!$A$5:$L$355,9,FALSE)),""))</f>
        <v/>
      </c>
      <c r="U49" s="1" t="str">
        <f>IF(COUNTIF(K$10:K49,K49)=1,MAX(U$9:U48)+1,"")</f>
        <v/>
      </c>
      <c r="V49" t="str">
        <f t="shared" si="4"/>
        <v/>
      </c>
      <c r="W49" s="1" t="str">
        <f>IF(D49="Internet",'Source Int'!E41,IF(D49="manuel",UPPER((VLOOKUP($C49,'Enga manuel'!$A$5:$J$355,10,FALSE))),""))</f>
        <v/>
      </c>
    </row>
    <row r="50" spans="1:23" ht="19.350000000000001" customHeight="1">
      <c r="A50" t="str">
        <f>IF(COUNTIF(J$10:J50,J50)=1,MAX(A$9:A49)+1,"")</f>
        <v/>
      </c>
      <c r="B50" t="str">
        <f t="shared" si="1"/>
        <v/>
      </c>
      <c r="C50" s="294">
        <v>41</v>
      </c>
      <c r="D50" s="295" t="str">
        <f>IF(C50&gt;0,IF(LEN('Source Int'!$C42)&gt;1,"Internet",IF(ISERROR(VLOOKUP($C50,'Enga manuel'!$A$5:$G$355,4,FALSE))=FALSE,(IF(LEN(VLOOKUP($C50,'Enga manuel'!$A$5:$G$355,4,FALSE))&gt;0,"Manuel","")),"")),"")</f>
        <v/>
      </c>
      <c r="E50" s="296" t="s">
        <v>270</v>
      </c>
      <c r="F50" s="295" t="str">
        <f>IF(LEN('Source Int'!$C42)&gt;1,'Source Int'!R42,IF(D50="manuel",(VLOOKUP($C50,'Enga manuel'!$A$5:$G$355,2,FALSE)),""))</f>
        <v/>
      </c>
      <c r="G50" s="295" t="str">
        <f>IF(LEN('Source Int'!$C42)&gt;1,'Source Int'!F42,IF(D50="manuel",(VLOOKUP($C50,'Enga manuel'!$A$5:$G$355,3,FALSE)),""))</f>
        <v/>
      </c>
      <c r="H50" s="297" t="str">
        <f>IF(LEN('Source Int'!$C42)&gt;1,'Source Int'!C42,IF(D50="manuel",(VLOOKUP($C50,'Enga manuel'!$A$5:$G$355,4,FALSE)),""))</f>
        <v/>
      </c>
      <c r="I50" s="297" t="str">
        <f>IF(LEN('Source Int'!$C42)&gt;1,PROPER('Source Int'!D42),IF(D50="manuel",PROPER(VLOOKUP($C50,'Enga manuel'!$A$5:$G$355,5,FALSE)),""))</f>
        <v/>
      </c>
      <c r="J50" s="297" t="str">
        <f>IF(LEN('Source Int'!$C42)&gt;1,'Source Int'!P42,IF(D50="manuel",(VLOOKUP($C50,'Enga manuel'!$A$5:$G$355,6,FALSE)),""))</f>
        <v/>
      </c>
      <c r="K50" s="297" t="str">
        <f>IF(LEN('Source Int'!$C42)&gt;1,'Source Int'!$AE42,IF($D50="manuel",(VLOOKUP($C50,'Enga manuel'!$A$5:$G$355,7,FALSE)),""))</f>
        <v/>
      </c>
      <c r="L50" s="295" t="str">
        <f>IF(LEN('Source Int'!$H42)&gt;0,'Source Int'!$H42,IF($D50="manuel",(VLOOKUP($C50,'Enga manuel'!$A$5:$H$355,8,FALSE)),""))</f>
        <v/>
      </c>
      <c r="M50" s="295" t="str">
        <f>IF(AND(P50="Présent",W50="D",'Données épreuves'!$B$24="OUI"),"Dame","")</f>
        <v/>
      </c>
      <c r="N50" s="295" t="str">
        <f>IF(LEN('Source Int'!$C42)&gt;1,IF('Source Int'!$AB42="","",'Source Int'!$AB42),IF($D50="manuel",(VLOOKUP($C50,'Enga manuel'!$A$5:$M$355,11,FALSE)),""))</f>
        <v/>
      </c>
      <c r="O50" s="308" t="str">
        <f t="shared" si="2"/>
        <v/>
      </c>
      <c r="P50" s="84" t="str">
        <f t="shared" si="3"/>
        <v/>
      </c>
      <c r="Q50" s="84" t="str">
        <f>CONCATENATE(K50,IF(AND(LEN(engage_k)&gt;0,LEN(engage_l)&gt;0),CONCATENATE(" (",L50,"/",N50,")"),IF(AND(LEN(engage_k)=0,LEN(engage_l)&gt;0),CONCATENATE(" (",N50,")"),IF(AND(LEN(engage_l)=0,LEN(engage_k)&gt;0),CONCATENATE(" (",L50,")"),""))))</f>
        <v/>
      </c>
      <c r="R50" s="84" t="str">
        <f t="shared" si="0"/>
        <v/>
      </c>
      <c r="S50" s="84" t="str">
        <f>IF(ISERROR(VLOOKUP(C50,'Saisie CLASSEMENT'!$C$8:$C$207,1,FALSE)),"","O")</f>
        <v/>
      </c>
      <c r="T50" s="462" t="str">
        <f>IF(LEN('Source Int'!$C42)&gt;1,'Source Int'!$M42,IF($D50="manuel",(VLOOKUP($C50,'Enga manuel'!$A$5:$L$355,9,FALSE)),""))</f>
        <v/>
      </c>
      <c r="U50" s="1" t="str">
        <f>IF(COUNTIF(K$10:K50,K50)=1,MAX(U$9:U49)+1,"")</f>
        <v/>
      </c>
      <c r="V50" t="str">
        <f t="shared" si="4"/>
        <v/>
      </c>
      <c r="W50" s="1" t="str">
        <f>IF(D50="Internet",'Source Int'!E42,IF(D50="manuel",UPPER((VLOOKUP($C50,'Enga manuel'!$A$5:$J$355,10,FALSE))),""))</f>
        <v/>
      </c>
    </row>
    <row r="51" spans="1:23" ht="19.350000000000001" customHeight="1">
      <c r="A51" t="str">
        <f>IF(COUNTIF(J$10:J51,J51)=1,MAX(A$9:A50)+1,"")</f>
        <v/>
      </c>
      <c r="B51" t="str">
        <f t="shared" si="1"/>
        <v/>
      </c>
      <c r="C51" s="294">
        <v>42</v>
      </c>
      <c r="D51" s="295" t="str">
        <f>IF(C51&gt;0,IF(LEN('Source Int'!$C43)&gt;1,"Internet",IF(ISERROR(VLOOKUP($C51,'Enga manuel'!$A$5:$G$355,4,FALSE))=FALSE,(IF(LEN(VLOOKUP($C51,'Enga manuel'!$A$5:$G$355,4,FALSE))&gt;0,"Manuel","")),"")),"")</f>
        <v/>
      </c>
      <c r="E51" s="296" t="s">
        <v>270</v>
      </c>
      <c r="F51" s="295" t="str">
        <f>IF(LEN('Source Int'!$C43)&gt;1,'Source Int'!R43,IF(D51="manuel",(VLOOKUP($C51,'Enga manuel'!$A$5:$G$355,2,FALSE)),""))</f>
        <v/>
      </c>
      <c r="G51" s="295" t="str">
        <f>IF(LEN('Source Int'!$C43)&gt;1,'Source Int'!F43,IF(D51="manuel",(VLOOKUP($C51,'Enga manuel'!$A$5:$G$355,3,FALSE)),""))</f>
        <v/>
      </c>
      <c r="H51" s="297" t="str">
        <f>IF(LEN('Source Int'!$C43)&gt;1,'Source Int'!C43,IF(D51="manuel",(VLOOKUP($C51,'Enga manuel'!$A$5:$G$355,4,FALSE)),""))</f>
        <v/>
      </c>
      <c r="I51" s="297" t="str">
        <f>IF(LEN('Source Int'!$C43)&gt;1,PROPER('Source Int'!D43),IF(D51="manuel",PROPER(VLOOKUP($C51,'Enga manuel'!$A$5:$G$355,5,FALSE)),""))</f>
        <v/>
      </c>
      <c r="J51" s="297" t="str">
        <f>IF(LEN('Source Int'!$C43)&gt;1,'Source Int'!P43,IF(D51="manuel",(VLOOKUP($C51,'Enga manuel'!$A$5:$G$355,6,FALSE)),""))</f>
        <v/>
      </c>
      <c r="K51" s="297" t="str">
        <f>IF(LEN('Source Int'!$C43)&gt;1,'Source Int'!$AE43,IF($D51="manuel",(VLOOKUP($C51,'Enga manuel'!$A$5:$G$355,7,FALSE)),""))</f>
        <v/>
      </c>
      <c r="L51" s="295" t="str">
        <f>IF(LEN('Source Int'!$H43)&gt;0,'Source Int'!$H43,IF($D51="manuel",(VLOOKUP($C51,'Enga manuel'!$A$5:$H$355,8,FALSE)),""))</f>
        <v/>
      </c>
      <c r="M51" s="295" t="str">
        <f>IF(AND(P51="Présent",W51="D",'Données épreuves'!$B$24="OUI"),"Dame","")</f>
        <v/>
      </c>
      <c r="N51" s="295" t="str">
        <f>IF(LEN('Source Int'!$C43)&gt;1,IF('Source Int'!$AB43="","",'Source Int'!$AB43),IF($D51="manuel",(VLOOKUP($C51,'Enga manuel'!$A$5:$M$355,11,FALSE)),""))</f>
        <v/>
      </c>
      <c r="O51" s="308" t="str">
        <f t="shared" si="2"/>
        <v/>
      </c>
      <c r="P51" s="84" t="str">
        <f t="shared" si="3"/>
        <v/>
      </c>
      <c r="Q51" s="84" t="str">
        <f>CONCATENATE(K51,IF(AND(LEN(engage_k)&gt;0,LEN(engage_l)&gt;0),CONCATENATE(" (",L51,"/",N51,")"),IF(AND(LEN(engage_k)=0,LEN(engage_l)&gt;0),CONCATENATE(" (",N51,")"),IF(AND(LEN(engage_l)=0,LEN(engage_k)&gt;0),CONCATENATE(" (",L51,")"),""))))</f>
        <v/>
      </c>
      <c r="R51" s="84" t="str">
        <f t="shared" si="0"/>
        <v/>
      </c>
      <c r="S51" s="84" t="str">
        <f>IF(ISERROR(VLOOKUP(C51,'Saisie CLASSEMENT'!$C$8:$C$207,1,FALSE)),"","O")</f>
        <v/>
      </c>
      <c r="T51" s="462" t="str">
        <f>IF(LEN('Source Int'!$C43)&gt;1,'Source Int'!$M43,IF($D51="manuel",(VLOOKUP($C51,'Enga manuel'!$A$5:$L$355,9,FALSE)),""))</f>
        <v/>
      </c>
      <c r="U51" s="1" t="str">
        <f>IF(COUNTIF(K$10:K51,K51)=1,MAX(U$9:U50)+1,"")</f>
        <v/>
      </c>
      <c r="V51" t="str">
        <f t="shared" si="4"/>
        <v/>
      </c>
      <c r="W51" s="1" t="str">
        <f>IF(D51="Internet",'Source Int'!E43,IF(D51="manuel",UPPER((VLOOKUP($C51,'Enga manuel'!$A$5:$J$355,10,FALSE))),""))</f>
        <v/>
      </c>
    </row>
    <row r="52" spans="1:23" ht="19.350000000000001" customHeight="1">
      <c r="A52" t="str">
        <f>IF(COUNTIF(J$10:J52,J52)=1,MAX(A$9:A51)+1,"")</f>
        <v/>
      </c>
      <c r="B52" t="str">
        <f t="shared" si="1"/>
        <v/>
      </c>
      <c r="C52" s="294">
        <v>43</v>
      </c>
      <c r="D52" s="295" t="str">
        <f>IF(C52&gt;0,IF(LEN('Source Int'!$C44)&gt;1,"Internet",IF(ISERROR(VLOOKUP($C52,'Enga manuel'!$A$5:$G$355,4,FALSE))=FALSE,(IF(LEN(VLOOKUP($C52,'Enga manuel'!$A$5:$G$355,4,FALSE))&gt;0,"Manuel","")),"")),"")</f>
        <v/>
      </c>
      <c r="E52" s="296" t="s">
        <v>270</v>
      </c>
      <c r="F52" s="295" t="str">
        <f>IF(LEN('Source Int'!$C44)&gt;1,'Source Int'!R44,IF(D52="manuel",(VLOOKUP($C52,'Enga manuel'!$A$5:$G$355,2,FALSE)),""))</f>
        <v/>
      </c>
      <c r="G52" s="295" t="str">
        <f>IF(LEN('Source Int'!$C44)&gt;1,'Source Int'!F44,IF(D52="manuel",(VLOOKUP($C52,'Enga manuel'!$A$5:$G$355,3,FALSE)),""))</f>
        <v/>
      </c>
      <c r="H52" s="297" t="str">
        <f>IF(LEN('Source Int'!$C44)&gt;1,'Source Int'!C44,IF(D52="manuel",(VLOOKUP($C52,'Enga manuel'!$A$5:$G$355,4,FALSE)),""))</f>
        <v/>
      </c>
      <c r="I52" s="297" t="str">
        <f>IF(LEN('Source Int'!$C44)&gt;1,PROPER('Source Int'!D44),IF(D52="manuel",PROPER(VLOOKUP($C52,'Enga manuel'!$A$5:$G$355,5,FALSE)),""))</f>
        <v/>
      </c>
      <c r="J52" s="297" t="str">
        <f>IF(LEN('Source Int'!$C44)&gt;1,'Source Int'!P44,IF(D52="manuel",(VLOOKUP($C52,'Enga manuel'!$A$5:$G$355,6,FALSE)),""))</f>
        <v/>
      </c>
      <c r="K52" s="297" t="str">
        <f>IF(LEN('Source Int'!$C44)&gt;1,'Source Int'!$AE44,IF($D52="manuel",(VLOOKUP($C52,'Enga manuel'!$A$5:$G$355,7,FALSE)),""))</f>
        <v/>
      </c>
      <c r="L52" s="295" t="str">
        <f>IF(LEN('Source Int'!$H44)&gt;0,'Source Int'!$H44,IF($D52="manuel",(VLOOKUP($C52,'Enga manuel'!$A$5:$H$355,8,FALSE)),""))</f>
        <v/>
      </c>
      <c r="M52" s="295" t="str">
        <f>IF(AND(P52="Présent",W52="D",'Données épreuves'!$B$24="OUI"),"Dame","")</f>
        <v/>
      </c>
      <c r="N52" s="295" t="str">
        <f>IF(LEN('Source Int'!$C44)&gt;1,IF('Source Int'!$AB44="","",'Source Int'!$AB44),IF($D52="manuel",(VLOOKUP($C52,'Enga manuel'!$A$5:$M$355,11,FALSE)),""))</f>
        <v/>
      </c>
      <c r="O52" s="308" t="str">
        <f t="shared" si="2"/>
        <v/>
      </c>
      <c r="P52" s="84" t="str">
        <f t="shared" si="3"/>
        <v/>
      </c>
      <c r="Q52" s="84" t="str">
        <f>CONCATENATE(K52,IF(AND(LEN(engage_k)&gt;0,LEN(engage_l)&gt;0),CONCATENATE(" (",L52,"/",N52,")"),IF(AND(LEN(engage_k)=0,LEN(engage_l)&gt;0),CONCATENATE(" (",N52,")"),IF(AND(LEN(engage_l)=0,LEN(engage_k)&gt;0),CONCATENATE(" (",L52,")"),""))))</f>
        <v/>
      </c>
      <c r="R52" s="84" t="str">
        <f t="shared" si="0"/>
        <v/>
      </c>
      <c r="S52" s="84" t="str">
        <f>IF(ISERROR(VLOOKUP(C52,'Saisie CLASSEMENT'!$C$8:$C$207,1,FALSE)),"","O")</f>
        <v/>
      </c>
      <c r="T52" s="462" t="str">
        <f>IF(LEN('Source Int'!$C44)&gt;1,'Source Int'!$M44,IF($D52="manuel",(VLOOKUP($C52,'Enga manuel'!$A$5:$L$355,9,FALSE)),""))</f>
        <v/>
      </c>
      <c r="U52" s="1" t="str">
        <f>IF(COUNTIF(K$10:K52,K52)=1,MAX(U$9:U51)+1,"")</f>
        <v/>
      </c>
      <c r="V52" t="str">
        <f t="shared" si="4"/>
        <v/>
      </c>
      <c r="W52" s="1" t="str">
        <f>IF(D52="Internet",'Source Int'!E44,IF(D52="manuel",UPPER((VLOOKUP($C52,'Enga manuel'!$A$5:$J$355,10,FALSE))),""))</f>
        <v/>
      </c>
    </row>
    <row r="53" spans="1:23" ht="19.350000000000001" customHeight="1">
      <c r="A53" t="str">
        <f>IF(COUNTIF(J$10:J53,J53)=1,MAX(A$9:A52)+1,"")</f>
        <v/>
      </c>
      <c r="B53" t="str">
        <f t="shared" si="1"/>
        <v/>
      </c>
      <c r="C53" s="294">
        <v>44</v>
      </c>
      <c r="D53" s="295" t="str">
        <f>IF(C53&gt;0,IF(LEN('Source Int'!$C45)&gt;1,"Internet",IF(ISERROR(VLOOKUP($C53,'Enga manuel'!$A$5:$G$355,4,FALSE))=FALSE,(IF(LEN(VLOOKUP($C53,'Enga manuel'!$A$5:$G$355,4,FALSE))&gt;0,"Manuel","")),"")),"")</f>
        <v/>
      </c>
      <c r="E53" s="296" t="s">
        <v>270</v>
      </c>
      <c r="F53" s="295" t="str">
        <f>IF(LEN('Source Int'!$C45)&gt;1,'Source Int'!R45,IF(D53="manuel",(VLOOKUP($C53,'Enga manuel'!$A$5:$G$355,2,FALSE)),""))</f>
        <v/>
      </c>
      <c r="G53" s="295" t="str">
        <f>IF(LEN('Source Int'!$C45)&gt;1,'Source Int'!F45,IF(D53="manuel",(VLOOKUP($C53,'Enga manuel'!$A$5:$G$355,3,FALSE)),""))</f>
        <v/>
      </c>
      <c r="H53" s="297" t="str">
        <f>IF(LEN('Source Int'!$C45)&gt;1,'Source Int'!C45,IF(D53="manuel",(VLOOKUP($C53,'Enga manuel'!$A$5:$G$355,4,FALSE)),""))</f>
        <v/>
      </c>
      <c r="I53" s="297" t="str">
        <f>IF(LEN('Source Int'!$C45)&gt;1,PROPER('Source Int'!D45),IF(D53="manuel",PROPER(VLOOKUP($C53,'Enga manuel'!$A$5:$G$355,5,FALSE)),""))</f>
        <v/>
      </c>
      <c r="J53" s="297" t="str">
        <f>IF(LEN('Source Int'!$C45)&gt;1,'Source Int'!P45,IF(D53="manuel",(VLOOKUP($C53,'Enga manuel'!$A$5:$G$355,6,FALSE)),""))</f>
        <v/>
      </c>
      <c r="K53" s="297" t="str">
        <f>IF(LEN('Source Int'!$C45)&gt;1,'Source Int'!$AE45,IF($D53="manuel",(VLOOKUP($C53,'Enga manuel'!$A$5:$G$355,7,FALSE)),""))</f>
        <v/>
      </c>
      <c r="L53" s="295" t="str">
        <f>IF(LEN('Source Int'!$H45)&gt;0,'Source Int'!$H45,IF($D53="manuel",(VLOOKUP($C53,'Enga manuel'!$A$5:$H$355,8,FALSE)),""))</f>
        <v/>
      </c>
      <c r="M53" s="295" t="str">
        <f>IF(AND(P53="Présent",W53="D",'Données épreuves'!$B$24="OUI"),"Dame","")</f>
        <v/>
      </c>
      <c r="N53" s="295" t="str">
        <f>IF(LEN('Source Int'!$C45)&gt;1,IF('Source Int'!$AB45="","",'Source Int'!$AB45),IF($D53="manuel",(VLOOKUP($C53,'Enga manuel'!$A$5:$M$355,11,FALSE)),""))</f>
        <v/>
      </c>
      <c r="O53" s="308" t="str">
        <f t="shared" si="2"/>
        <v/>
      </c>
      <c r="P53" s="84" t="str">
        <f t="shared" si="3"/>
        <v/>
      </c>
      <c r="Q53" s="84" t="str">
        <f>CONCATENATE(K53,IF(AND(LEN(engage_k)&gt;0,LEN(engage_l)&gt;0),CONCATENATE(" (",L53,"/",N53,")"),IF(AND(LEN(engage_k)=0,LEN(engage_l)&gt;0),CONCATENATE(" (",N53,")"),IF(AND(LEN(engage_l)=0,LEN(engage_k)&gt;0),CONCATENATE(" (",L53,")"),""))))</f>
        <v/>
      </c>
      <c r="R53" s="84" t="str">
        <f t="shared" si="0"/>
        <v/>
      </c>
      <c r="S53" s="84" t="str">
        <f>IF(ISERROR(VLOOKUP(C53,'Saisie CLASSEMENT'!$C$8:$C$207,1,FALSE)),"","O")</f>
        <v/>
      </c>
      <c r="T53" s="462" t="str">
        <f>IF(LEN('Source Int'!$C45)&gt;1,'Source Int'!$M45,IF($D53="manuel",(VLOOKUP($C53,'Enga manuel'!$A$5:$L$355,9,FALSE)),""))</f>
        <v/>
      </c>
      <c r="U53" s="1" t="str">
        <f>IF(COUNTIF(K$10:K53,K53)=1,MAX(U$9:U52)+1,"")</f>
        <v/>
      </c>
      <c r="V53" t="str">
        <f t="shared" si="4"/>
        <v/>
      </c>
      <c r="W53" s="1" t="str">
        <f>IF(D53="Internet",'Source Int'!E45,IF(D53="manuel",UPPER((VLOOKUP($C53,'Enga manuel'!$A$5:$J$355,10,FALSE))),""))</f>
        <v/>
      </c>
    </row>
    <row r="54" spans="1:23" ht="19.350000000000001" customHeight="1">
      <c r="A54" t="str">
        <f>IF(COUNTIF(J$10:J54,J54)=1,MAX(A$9:A53)+1,"")</f>
        <v/>
      </c>
      <c r="B54" t="str">
        <f t="shared" si="1"/>
        <v/>
      </c>
      <c r="C54" s="294">
        <v>45</v>
      </c>
      <c r="D54" s="295" t="str">
        <f>IF(C54&gt;0,IF(LEN('Source Int'!$C46)&gt;1,"Internet",IF(ISERROR(VLOOKUP($C54,'Enga manuel'!$A$5:$G$355,4,FALSE))=FALSE,(IF(LEN(VLOOKUP($C54,'Enga manuel'!$A$5:$G$355,4,FALSE))&gt;0,"Manuel","")),"")),"")</f>
        <v/>
      </c>
      <c r="E54" s="296" t="s">
        <v>270</v>
      </c>
      <c r="F54" s="295" t="str">
        <f>IF(LEN('Source Int'!$C46)&gt;1,'Source Int'!R46,IF(D54="manuel",(VLOOKUP($C54,'Enga manuel'!$A$5:$G$355,2,FALSE)),""))</f>
        <v/>
      </c>
      <c r="G54" s="295" t="str">
        <f>IF(LEN('Source Int'!$C46)&gt;1,'Source Int'!F46,IF(D54="manuel",(VLOOKUP($C54,'Enga manuel'!$A$5:$G$355,3,FALSE)),""))</f>
        <v/>
      </c>
      <c r="H54" s="297" t="str">
        <f>IF(LEN('Source Int'!$C46)&gt;1,'Source Int'!C46,IF(D54="manuel",(VLOOKUP($C54,'Enga manuel'!$A$5:$G$355,4,FALSE)),""))</f>
        <v/>
      </c>
      <c r="I54" s="297" t="str">
        <f>IF(LEN('Source Int'!$C46)&gt;1,PROPER('Source Int'!D46),IF(D54="manuel",PROPER(VLOOKUP($C54,'Enga manuel'!$A$5:$G$355,5,FALSE)),""))</f>
        <v/>
      </c>
      <c r="J54" s="297" t="str">
        <f>IF(LEN('Source Int'!$C46)&gt;1,'Source Int'!P46,IF(D54="manuel",(VLOOKUP($C54,'Enga manuel'!$A$5:$G$355,6,FALSE)),""))</f>
        <v/>
      </c>
      <c r="K54" s="297" t="str">
        <f>IF(LEN('Source Int'!$C46)&gt;1,'Source Int'!$AE46,IF($D54="manuel",(VLOOKUP($C54,'Enga manuel'!$A$5:$G$355,7,FALSE)),""))</f>
        <v/>
      </c>
      <c r="L54" s="295" t="str">
        <f>IF(LEN('Source Int'!$H46)&gt;0,'Source Int'!$H46,IF($D54="manuel",(VLOOKUP($C54,'Enga manuel'!$A$5:$H$355,8,FALSE)),""))</f>
        <v/>
      </c>
      <c r="M54" s="295" t="str">
        <f>IF(AND(P54="Présent",W54="D",'Données épreuves'!$B$24="OUI"),"Dame","")</f>
        <v/>
      </c>
      <c r="N54" s="295" t="str">
        <f>IF(LEN('Source Int'!$C46)&gt;1,IF('Source Int'!$AB46="","",'Source Int'!$AB46),IF($D54="manuel",(VLOOKUP($C54,'Enga manuel'!$A$5:$M$355,11,FALSE)),""))</f>
        <v/>
      </c>
      <c r="O54" s="308" t="str">
        <f t="shared" si="2"/>
        <v/>
      </c>
      <c r="P54" s="84" t="str">
        <f t="shared" si="3"/>
        <v/>
      </c>
      <c r="Q54" s="84" t="str">
        <f>CONCATENATE(K54,IF(AND(LEN(engage_k)&gt;0,LEN(engage_l)&gt;0),CONCATENATE(" (",L54,"/",N54,")"),IF(AND(LEN(engage_k)=0,LEN(engage_l)&gt;0),CONCATENATE(" (",N54,")"),IF(AND(LEN(engage_l)=0,LEN(engage_k)&gt;0),CONCATENATE(" (",L54,")"),""))))</f>
        <v/>
      </c>
      <c r="R54" s="84" t="str">
        <f t="shared" si="0"/>
        <v/>
      </c>
      <c r="S54" s="84" t="str">
        <f>IF(ISERROR(VLOOKUP(C54,'Saisie CLASSEMENT'!$C$8:$C$207,1,FALSE)),"","O")</f>
        <v/>
      </c>
      <c r="T54" s="462" t="str">
        <f>IF(LEN('Source Int'!$C46)&gt;1,'Source Int'!$M46,IF($D54="manuel",(VLOOKUP($C54,'Enga manuel'!$A$5:$L$355,9,FALSE)),""))</f>
        <v/>
      </c>
      <c r="U54" s="1" t="str">
        <f>IF(COUNTIF(K$10:K54,K54)=1,MAX(U$9:U53)+1,"")</f>
        <v/>
      </c>
      <c r="V54" t="str">
        <f t="shared" si="4"/>
        <v/>
      </c>
      <c r="W54" s="1" t="str">
        <f>IF(D54="Internet",'Source Int'!E46,IF(D54="manuel",UPPER((VLOOKUP($C54,'Enga manuel'!$A$5:$J$355,10,FALSE))),""))</f>
        <v/>
      </c>
    </row>
    <row r="55" spans="1:23" ht="19.350000000000001" customHeight="1">
      <c r="A55" t="str">
        <f>IF(COUNTIF(J$10:J55,J55)=1,MAX(A$9:A54)+1,"")</f>
        <v/>
      </c>
      <c r="B55" t="str">
        <f t="shared" si="1"/>
        <v/>
      </c>
      <c r="C55" s="294">
        <v>46</v>
      </c>
      <c r="D55" s="295" t="str">
        <f>IF(C55&gt;0,IF(LEN('Source Int'!$C47)&gt;1,"Internet",IF(ISERROR(VLOOKUP($C55,'Enga manuel'!$A$5:$G$355,4,FALSE))=FALSE,(IF(LEN(VLOOKUP($C55,'Enga manuel'!$A$5:$G$355,4,FALSE))&gt;0,"Manuel","")),"")),"")</f>
        <v/>
      </c>
      <c r="E55" s="296" t="s">
        <v>270</v>
      </c>
      <c r="F55" s="295" t="str">
        <f>IF(LEN('Source Int'!$C47)&gt;1,'Source Int'!R47,IF(D55="manuel",(VLOOKUP($C55,'Enga manuel'!$A$5:$G$355,2,FALSE)),""))</f>
        <v/>
      </c>
      <c r="G55" s="295" t="str">
        <f>IF(LEN('Source Int'!$C47)&gt;1,'Source Int'!F47,IF(D55="manuel",(VLOOKUP($C55,'Enga manuel'!$A$5:$G$355,3,FALSE)),""))</f>
        <v/>
      </c>
      <c r="H55" s="297" t="str">
        <f>IF(LEN('Source Int'!$C47)&gt;1,'Source Int'!C47,IF(D55="manuel",(VLOOKUP($C55,'Enga manuel'!$A$5:$G$355,4,FALSE)),""))</f>
        <v/>
      </c>
      <c r="I55" s="297" t="str">
        <f>IF(LEN('Source Int'!$C47)&gt;1,PROPER('Source Int'!D47),IF(D55="manuel",PROPER(VLOOKUP($C55,'Enga manuel'!$A$5:$G$355,5,FALSE)),""))</f>
        <v/>
      </c>
      <c r="J55" s="297" t="str">
        <f>IF(LEN('Source Int'!$C47)&gt;1,'Source Int'!P47,IF(D55="manuel",(VLOOKUP($C55,'Enga manuel'!$A$5:$G$355,6,FALSE)),""))</f>
        <v/>
      </c>
      <c r="K55" s="297" t="str">
        <f>IF(LEN('Source Int'!$C47)&gt;1,'Source Int'!$AE47,IF($D55="manuel",(VLOOKUP($C55,'Enga manuel'!$A$5:$G$355,7,FALSE)),""))</f>
        <v/>
      </c>
      <c r="L55" s="295" t="str">
        <f>IF(LEN('Source Int'!$H47)&gt;0,'Source Int'!$H47,IF($D55="manuel",(VLOOKUP($C55,'Enga manuel'!$A$5:$H$355,8,FALSE)),""))</f>
        <v/>
      </c>
      <c r="M55" s="295" t="str">
        <f>IF(AND(P55="Présent",W55="D",'Données épreuves'!$B$24="OUI"),"Dame","")</f>
        <v/>
      </c>
      <c r="N55" s="295" t="str">
        <f>IF(LEN('Source Int'!$C47)&gt;1,IF('Source Int'!$AB47="","",'Source Int'!$AB47),IF($D55="manuel",(VLOOKUP($C55,'Enga manuel'!$A$5:$M$355,11,FALSE)),""))</f>
        <v/>
      </c>
      <c r="O55" s="308" t="str">
        <f t="shared" si="2"/>
        <v/>
      </c>
      <c r="P55" s="84" t="str">
        <f t="shared" si="3"/>
        <v/>
      </c>
      <c r="Q55" s="84" t="str">
        <f>CONCATENATE(K55,IF(AND(LEN(engage_k)&gt;0,LEN(engage_l)&gt;0),CONCATENATE(" (",L55,"/",N55,")"),IF(AND(LEN(engage_k)=0,LEN(engage_l)&gt;0),CONCATENATE(" (",N55,")"),IF(AND(LEN(engage_l)=0,LEN(engage_k)&gt;0),CONCATENATE(" (",L55,")"),""))))</f>
        <v/>
      </c>
      <c r="R55" s="84" t="str">
        <f t="shared" si="0"/>
        <v/>
      </c>
      <c r="S55" s="84" t="str">
        <f>IF(ISERROR(VLOOKUP(C55,'Saisie CLASSEMENT'!$C$8:$C$207,1,FALSE)),"","O")</f>
        <v/>
      </c>
      <c r="T55" s="462" t="str">
        <f>IF(LEN('Source Int'!$C47)&gt;1,'Source Int'!$M47,IF($D55="manuel",(VLOOKUP($C55,'Enga manuel'!$A$5:$L$355,9,FALSE)),""))</f>
        <v/>
      </c>
      <c r="U55" s="1" t="str">
        <f>IF(COUNTIF(K$10:K55,K55)=1,MAX(U$9:U54)+1,"")</f>
        <v/>
      </c>
      <c r="V55" t="str">
        <f t="shared" si="4"/>
        <v/>
      </c>
      <c r="W55" s="1" t="str">
        <f>IF(D55="Internet",'Source Int'!E47,IF(D55="manuel",UPPER((VLOOKUP($C55,'Enga manuel'!$A$5:$J$355,10,FALSE))),""))</f>
        <v/>
      </c>
    </row>
    <row r="56" spans="1:23" ht="19.350000000000001" customHeight="1">
      <c r="A56" t="str">
        <f>IF(COUNTIF(J$10:J56,J56)=1,MAX(A$9:A55)+1,"")</f>
        <v/>
      </c>
      <c r="B56" t="str">
        <f t="shared" si="1"/>
        <v/>
      </c>
      <c r="C56" s="294">
        <v>47</v>
      </c>
      <c r="D56" s="295" t="str">
        <f>IF(C56&gt;0,IF(LEN('Source Int'!$C48)&gt;1,"Internet",IF(ISERROR(VLOOKUP($C56,'Enga manuel'!$A$5:$G$355,4,FALSE))=FALSE,(IF(LEN(VLOOKUP($C56,'Enga manuel'!$A$5:$G$355,4,FALSE))&gt;0,"Manuel","")),"")),"")</f>
        <v/>
      </c>
      <c r="E56" s="296" t="s">
        <v>270</v>
      </c>
      <c r="F56" s="295" t="str">
        <f>IF(LEN('Source Int'!$C48)&gt;1,'Source Int'!R48,IF(D56="manuel",(VLOOKUP($C56,'Enga manuel'!$A$5:$G$355,2,FALSE)),""))</f>
        <v/>
      </c>
      <c r="G56" s="295" t="str">
        <f>IF(LEN('Source Int'!$C48)&gt;1,'Source Int'!F48,IF(D56="manuel",(VLOOKUP($C56,'Enga manuel'!$A$5:$G$355,3,FALSE)),""))</f>
        <v/>
      </c>
      <c r="H56" s="297" t="str">
        <f>IF(LEN('Source Int'!$C48)&gt;1,'Source Int'!C48,IF(D56="manuel",(VLOOKUP($C56,'Enga manuel'!$A$5:$G$355,4,FALSE)),""))</f>
        <v/>
      </c>
      <c r="I56" s="297" t="str">
        <f>IF(LEN('Source Int'!$C48)&gt;1,PROPER('Source Int'!D48),IF(D56="manuel",PROPER(VLOOKUP($C56,'Enga manuel'!$A$5:$G$355,5,FALSE)),""))</f>
        <v/>
      </c>
      <c r="J56" s="297" t="str">
        <f>IF(LEN('Source Int'!$C48)&gt;1,'Source Int'!P48,IF(D56="manuel",(VLOOKUP($C56,'Enga manuel'!$A$5:$G$355,6,FALSE)),""))</f>
        <v/>
      </c>
      <c r="K56" s="297" t="str">
        <f>IF(LEN('Source Int'!$C48)&gt;1,'Source Int'!$AE48,IF($D56="manuel",(VLOOKUP($C56,'Enga manuel'!$A$5:$G$355,7,FALSE)),""))</f>
        <v/>
      </c>
      <c r="L56" s="295" t="str">
        <f>IF(LEN('Source Int'!$H48)&gt;0,'Source Int'!$H48,IF($D56="manuel",(VLOOKUP($C56,'Enga manuel'!$A$5:$H$355,8,FALSE)),""))</f>
        <v/>
      </c>
      <c r="M56" s="295" t="str">
        <f>IF(AND(P56="Présent",W56="D",'Données épreuves'!$B$24="OUI"),"Dame","")</f>
        <v/>
      </c>
      <c r="N56" s="295" t="str">
        <f>IF(LEN('Source Int'!$C48)&gt;1,IF('Source Int'!$AB48="","",'Source Int'!$AB48),IF($D56="manuel",(VLOOKUP($C56,'Enga manuel'!$A$5:$M$355,11,FALSE)),""))</f>
        <v/>
      </c>
      <c r="O56" s="308" t="str">
        <f t="shared" si="2"/>
        <v/>
      </c>
      <c r="P56" s="84" t="str">
        <f t="shared" si="3"/>
        <v/>
      </c>
      <c r="Q56" s="84" t="str">
        <f>CONCATENATE(K56,IF(AND(LEN(engage_k)&gt;0,LEN(engage_l)&gt;0),CONCATENATE(" (",L56,"/",N56,")"),IF(AND(LEN(engage_k)=0,LEN(engage_l)&gt;0),CONCATENATE(" (",N56,")"),IF(AND(LEN(engage_l)=0,LEN(engage_k)&gt;0),CONCATENATE(" (",L56,")"),""))))</f>
        <v/>
      </c>
      <c r="R56" s="84" t="str">
        <f t="shared" si="0"/>
        <v/>
      </c>
      <c r="S56" s="84" t="str">
        <f>IF(ISERROR(VLOOKUP(C56,'Saisie CLASSEMENT'!$C$8:$C$207,1,FALSE)),"","O")</f>
        <v/>
      </c>
      <c r="T56" s="462" t="str">
        <f>IF(LEN('Source Int'!$C48)&gt;1,'Source Int'!$M48,IF($D56="manuel",(VLOOKUP($C56,'Enga manuel'!$A$5:$L$355,9,FALSE)),""))</f>
        <v/>
      </c>
      <c r="U56" s="1" t="str">
        <f>IF(COUNTIF(K$10:K56,K56)=1,MAX(U$9:U55)+1,"")</f>
        <v/>
      </c>
      <c r="V56" t="str">
        <f t="shared" si="4"/>
        <v/>
      </c>
      <c r="W56" s="1" t="str">
        <f>IF(D56="Internet",'Source Int'!E48,IF(D56="manuel",UPPER((VLOOKUP($C56,'Enga manuel'!$A$5:$J$355,10,FALSE))),""))</f>
        <v/>
      </c>
    </row>
    <row r="57" spans="1:23" ht="19.350000000000001" customHeight="1">
      <c r="A57" t="str">
        <f>IF(COUNTIF(J$10:J57,J57)=1,MAX(A$9:A56)+1,"")</f>
        <v/>
      </c>
      <c r="B57" t="str">
        <f t="shared" si="1"/>
        <v/>
      </c>
      <c r="C57" s="294">
        <v>48</v>
      </c>
      <c r="D57" s="295" t="str">
        <f>IF(C57&gt;0,IF(LEN('Source Int'!$C49)&gt;1,"Internet",IF(ISERROR(VLOOKUP($C57,'Enga manuel'!$A$5:$G$355,4,FALSE))=FALSE,(IF(LEN(VLOOKUP($C57,'Enga manuel'!$A$5:$G$355,4,FALSE))&gt;0,"Manuel","")),"")),"")</f>
        <v/>
      </c>
      <c r="E57" s="296" t="s">
        <v>270</v>
      </c>
      <c r="F57" s="295" t="str">
        <f>IF(LEN('Source Int'!$C49)&gt;1,'Source Int'!R49,IF(D57="manuel",(VLOOKUP($C57,'Enga manuel'!$A$5:$G$355,2,FALSE)),""))</f>
        <v/>
      </c>
      <c r="G57" s="295" t="str">
        <f>IF(LEN('Source Int'!$C49)&gt;1,'Source Int'!F49,IF(D57="manuel",(VLOOKUP($C57,'Enga manuel'!$A$5:$G$355,3,FALSE)),""))</f>
        <v/>
      </c>
      <c r="H57" s="297" t="str">
        <f>IF(LEN('Source Int'!$C49)&gt;1,'Source Int'!C49,IF(D57="manuel",(VLOOKUP($C57,'Enga manuel'!$A$5:$G$355,4,FALSE)),""))</f>
        <v/>
      </c>
      <c r="I57" s="297" t="str">
        <f>IF(LEN('Source Int'!$C49)&gt;1,PROPER('Source Int'!D49),IF(D57="manuel",PROPER(VLOOKUP($C57,'Enga manuel'!$A$5:$G$355,5,FALSE)),""))</f>
        <v/>
      </c>
      <c r="J57" s="297" t="str">
        <f>IF(LEN('Source Int'!$C49)&gt;1,'Source Int'!P49,IF(D57="manuel",(VLOOKUP($C57,'Enga manuel'!$A$5:$G$355,6,FALSE)),""))</f>
        <v/>
      </c>
      <c r="K57" s="297" t="str">
        <f>IF(LEN('Source Int'!$C49)&gt;1,'Source Int'!$AE49,IF($D57="manuel",(VLOOKUP($C57,'Enga manuel'!$A$5:$G$355,7,FALSE)),""))</f>
        <v/>
      </c>
      <c r="L57" s="295" t="str">
        <f>IF(LEN('Source Int'!$H49)&gt;0,'Source Int'!$H49,IF($D57="manuel",(VLOOKUP($C57,'Enga manuel'!$A$5:$H$355,8,FALSE)),""))</f>
        <v/>
      </c>
      <c r="M57" s="295" t="str">
        <f>IF(AND(P57="Présent",W57="D",'Données épreuves'!$B$24="OUI"),"Dame","")</f>
        <v/>
      </c>
      <c r="N57" s="295" t="str">
        <f>IF(LEN('Source Int'!$C49)&gt;1,IF('Source Int'!$AB49="","",'Source Int'!$AB49),IF($D57="manuel",(VLOOKUP($C57,'Enga manuel'!$A$5:$M$355,11,FALSE)),""))</f>
        <v/>
      </c>
      <c r="O57" s="308" t="str">
        <f t="shared" si="2"/>
        <v/>
      </c>
      <c r="P57" s="84" t="str">
        <f t="shared" si="3"/>
        <v/>
      </c>
      <c r="Q57" s="84" t="str">
        <f>CONCATENATE(K57,IF(AND(LEN(engage_k)&gt;0,LEN(engage_l)&gt;0),CONCATENATE(" (",L57,"/",N57,")"),IF(AND(LEN(engage_k)=0,LEN(engage_l)&gt;0),CONCATENATE(" (",N57,")"),IF(AND(LEN(engage_l)=0,LEN(engage_k)&gt;0),CONCATENATE(" (",L57,")"),""))))</f>
        <v/>
      </c>
      <c r="R57" s="84" t="str">
        <f t="shared" si="0"/>
        <v/>
      </c>
      <c r="S57" s="84" t="str">
        <f>IF(ISERROR(VLOOKUP(C57,'Saisie CLASSEMENT'!$C$8:$C$207,1,FALSE)),"","O")</f>
        <v/>
      </c>
      <c r="T57" s="462" t="str">
        <f>IF(LEN('Source Int'!$C49)&gt;1,'Source Int'!$M49,IF($D57="manuel",(VLOOKUP($C57,'Enga manuel'!$A$5:$L$355,9,FALSE)),""))</f>
        <v/>
      </c>
      <c r="U57" s="1" t="str">
        <f>IF(COUNTIF(K$10:K57,K57)=1,MAX(U$9:U56)+1,"")</f>
        <v/>
      </c>
      <c r="V57" t="str">
        <f t="shared" si="4"/>
        <v/>
      </c>
      <c r="W57" s="1" t="str">
        <f>IF(D57="Internet",'Source Int'!E49,IF(D57="manuel",UPPER((VLOOKUP($C57,'Enga manuel'!$A$5:$J$355,10,FALSE))),""))</f>
        <v/>
      </c>
    </row>
    <row r="58" spans="1:23" ht="19.350000000000001" customHeight="1">
      <c r="A58" t="str">
        <f>IF(COUNTIF(J$10:J58,J58)=1,MAX(A$9:A57)+1,"")</f>
        <v/>
      </c>
      <c r="B58" t="str">
        <f t="shared" si="1"/>
        <v/>
      </c>
      <c r="C58" s="294">
        <v>49</v>
      </c>
      <c r="D58" s="295" t="str">
        <f>IF(C58&gt;0,IF(LEN('Source Int'!$C50)&gt;1,"Internet",IF(ISERROR(VLOOKUP($C58,'Enga manuel'!$A$5:$G$355,4,FALSE))=FALSE,(IF(LEN(VLOOKUP($C58,'Enga manuel'!$A$5:$G$355,4,FALSE))&gt;0,"Manuel","")),"")),"")</f>
        <v/>
      </c>
      <c r="E58" s="296" t="s">
        <v>270</v>
      </c>
      <c r="F58" s="295" t="str">
        <f>IF(LEN('Source Int'!$C50)&gt;1,'Source Int'!R50,IF(D58="manuel",(VLOOKUP($C58,'Enga manuel'!$A$5:$G$355,2,FALSE)),""))</f>
        <v/>
      </c>
      <c r="G58" s="295" t="str">
        <f>IF(LEN('Source Int'!$C50)&gt;1,'Source Int'!F50,IF(D58="manuel",(VLOOKUP($C58,'Enga manuel'!$A$5:$G$355,3,FALSE)),""))</f>
        <v/>
      </c>
      <c r="H58" s="297" t="str">
        <f>IF(LEN('Source Int'!$C50)&gt;1,'Source Int'!C50,IF(D58="manuel",(VLOOKUP($C58,'Enga manuel'!$A$5:$G$355,4,FALSE)),""))</f>
        <v/>
      </c>
      <c r="I58" s="297" t="str">
        <f>IF(LEN('Source Int'!$C50)&gt;1,PROPER('Source Int'!D50),IF(D58="manuel",PROPER(VLOOKUP($C58,'Enga manuel'!$A$5:$G$355,5,FALSE)),""))</f>
        <v/>
      </c>
      <c r="J58" s="297" t="str">
        <f>IF(LEN('Source Int'!$C50)&gt;1,'Source Int'!P50,IF(D58="manuel",(VLOOKUP($C58,'Enga manuel'!$A$5:$G$355,6,FALSE)),""))</f>
        <v/>
      </c>
      <c r="K58" s="297" t="str">
        <f>IF(LEN('Source Int'!$C50)&gt;1,'Source Int'!$AE50,IF($D58="manuel",(VLOOKUP($C58,'Enga manuel'!$A$5:$G$355,7,FALSE)),""))</f>
        <v/>
      </c>
      <c r="L58" s="295" t="str">
        <f>IF(LEN('Source Int'!$H50)&gt;0,'Source Int'!$H50,IF($D58="manuel",(VLOOKUP($C58,'Enga manuel'!$A$5:$H$355,8,FALSE)),""))</f>
        <v/>
      </c>
      <c r="M58" s="295" t="str">
        <f>IF(AND(P58="Présent",W58="D",'Données épreuves'!$B$24="OUI"),"Dame","")</f>
        <v/>
      </c>
      <c r="N58" s="295" t="str">
        <f>IF(LEN('Source Int'!$C50)&gt;1,IF('Source Int'!$AB50="","",'Source Int'!$AB50),IF($D58="manuel",(VLOOKUP($C58,'Enga manuel'!$A$5:$M$355,11,FALSE)),""))</f>
        <v/>
      </c>
      <c r="O58" s="308" t="str">
        <f t="shared" si="2"/>
        <v/>
      </c>
      <c r="P58" s="84" t="str">
        <f t="shared" si="3"/>
        <v/>
      </c>
      <c r="Q58" s="84" t="str">
        <f>CONCATENATE(K58,IF(AND(LEN(engage_k)&gt;0,LEN(engage_l)&gt;0),CONCATENATE(" (",L58,"/",N58,")"),IF(AND(LEN(engage_k)=0,LEN(engage_l)&gt;0),CONCATENATE(" (",N58,")"),IF(AND(LEN(engage_l)=0,LEN(engage_k)&gt;0),CONCATENATE(" (",L58,")"),""))))</f>
        <v/>
      </c>
      <c r="R58" s="84" t="str">
        <f t="shared" si="0"/>
        <v/>
      </c>
      <c r="S58" s="84" t="str">
        <f>IF(ISERROR(VLOOKUP(C58,'Saisie CLASSEMENT'!$C$8:$C$207,1,FALSE)),"","O")</f>
        <v/>
      </c>
      <c r="T58" s="462" t="str">
        <f>IF(LEN('Source Int'!$C50)&gt;1,'Source Int'!$M50,IF($D58="manuel",(VLOOKUP($C58,'Enga manuel'!$A$5:$L$355,9,FALSE)),""))</f>
        <v/>
      </c>
      <c r="U58" s="1" t="str">
        <f>IF(COUNTIF(K$10:K58,K58)=1,MAX(U$9:U57)+1,"")</f>
        <v/>
      </c>
      <c r="V58" t="str">
        <f t="shared" si="4"/>
        <v/>
      </c>
      <c r="W58" s="1" t="str">
        <f>IF(D58="Internet",'Source Int'!E50,IF(D58="manuel",UPPER((VLOOKUP($C58,'Enga manuel'!$A$5:$J$355,10,FALSE))),""))</f>
        <v/>
      </c>
    </row>
    <row r="59" spans="1:23" ht="19.350000000000001" customHeight="1">
      <c r="A59" t="str">
        <f>IF(COUNTIF(J$10:J59,J59)=1,MAX(A$9:A58)+1,"")</f>
        <v/>
      </c>
      <c r="B59" t="str">
        <f t="shared" si="1"/>
        <v/>
      </c>
      <c r="C59" s="294">
        <v>50</v>
      </c>
      <c r="D59" s="295" t="str">
        <f>IF(C59&gt;0,IF(LEN('Source Int'!$C51)&gt;1,"Internet",IF(ISERROR(VLOOKUP($C59,'Enga manuel'!$A$5:$G$355,4,FALSE))=FALSE,(IF(LEN(VLOOKUP($C59,'Enga manuel'!$A$5:$G$355,4,FALSE))&gt;0,"Manuel","")),"")),"")</f>
        <v/>
      </c>
      <c r="E59" s="296" t="s">
        <v>270</v>
      </c>
      <c r="F59" s="295" t="str">
        <f>IF(LEN('Source Int'!$C51)&gt;1,'Source Int'!R51,IF(D59="manuel",(VLOOKUP($C59,'Enga manuel'!$A$5:$G$355,2,FALSE)),""))</f>
        <v/>
      </c>
      <c r="G59" s="295" t="str">
        <f>IF(LEN('Source Int'!$C51)&gt;1,'Source Int'!F51,IF(D59="manuel",(VLOOKUP($C59,'Enga manuel'!$A$5:$G$355,3,FALSE)),""))</f>
        <v/>
      </c>
      <c r="H59" s="297" t="str">
        <f>IF(LEN('Source Int'!$C51)&gt;1,'Source Int'!C51,IF(D59="manuel",(VLOOKUP($C59,'Enga manuel'!$A$5:$G$355,4,FALSE)),""))</f>
        <v/>
      </c>
      <c r="I59" s="297" t="str">
        <f>IF(LEN('Source Int'!$C51)&gt;1,PROPER('Source Int'!D51),IF(D59="manuel",PROPER(VLOOKUP($C59,'Enga manuel'!$A$5:$G$355,5,FALSE)),""))</f>
        <v/>
      </c>
      <c r="J59" s="297" t="str">
        <f>IF(LEN('Source Int'!$C51)&gt;1,'Source Int'!P51,IF(D59="manuel",(VLOOKUP($C59,'Enga manuel'!$A$5:$G$355,6,FALSE)),""))</f>
        <v/>
      </c>
      <c r="K59" s="297" t="str">
        <f>IF(LEN('Source Int'!$C51)&gt;1,'Source Int'!$AE51,IF($D59="manuel",(VLOOKUP($C59,'Enga manuel'!$A$5:$G$355,7,FALSE)),""))</f>
        <v/>
      </c>
      <c r="L59" s="295" t="str">
        <f>IF(LEN('Source Int'!$H51)&gt;0,'Source Int'!$H51,IF($D59="manuel",(VLOOKUP($C59,'Enga manuel'!$A$5:$H$355,8,FALSE)),""))</f>
        <v/>
      </c>
      <c r="M59" s="295" t="str">
        <f>IF(AND(P59="Présent",W59="D",'Données épreuves'!$B$24="OUI"),"Dame","")</f>
        <v/>
      </c>
      <c r="N59" s="295" t="str">
        <f>IF(LEN('Source Int'!$C51)&gt;1,IF('Source Int'!$AB51="","",'Source Int'!$AB51),IF($D59="manuel",(VLOOKUP($C59,'Enga manuel'!$A$5:$M$355,11,FALSE)),""))</f>
        <v/>
      </c>
      <c r="O59" s="308" t="str">
        <f t="shared" si="2"/>
        <v/>
      </c>
      <c r="P59" s="84" t="str">
        <f t="shared" si="3"/>
        <v/>
      </c>
      <c r="Q59" s="84" t="str">
        <f>CONCATENATE(K59,IF(AND(LEN(engage_k)&gt;0,LEN(engage_l)&gt;0),CONCATENATE(" (",L59,"/",N59,")"),IF(AND(LEN(engage_k)=0,LEN(engage_l)&gt;0),CONCATENATE(" (",N59,")"),IF(AND(LEN(engage_l)=0,LEN(engage_k)&gt;0),CONCATENATE(" (",L59,")"),""))))</f>
        <v/>
      </c>
      <c r="R59" s="84" t="str">
        <f t="shared" si="0"/>
        <v/>
      </c>
      <c r="S59" s="84" t="str">
        <f>IF(ISERROR(VLOOKUP(C59,'Saisie CLASSEMENT'!$C$8:$C$207,1,FALSE)),"","O")</f>
        <v/>
      </c>
      <c r="T59" s="462" t="str">
        <f>IF(LEN('Source Int'!$C51)&gt;1,'Source Int'!$M51,IF($D59="manuel",(VLOOKUP($C59,'Enga manuel'!$A$5:$L$355,9,FALSE)),""))</f>
        <v/>
      </c>
      <c r="U59" s="1" t="str">
        <f>IF(COUNTIF(K$10:K59,K59)=1,MAX(U$9:U58)+1,"")</f>
        <v/>
      </c>
      <c r="V59" t="str">
        <f t="shared" si="4"/>
        <v/>
      </c>
      <c r="W59" s="1" t="str">
        <f>IF(D59="Internet",'Source Int'!E51,IF(D59="manuel",UPPER((VLOOKUP($C59,'Enga manuel'!$A$5:$J$355,10,FALSE))),""))</f>
        <v/>
      </c>
    </row>
    <row r="60" spans="1:23" ht="19.350000000000001" customHeight="1">
      <c r="A60" t="str">
        <f>IF(COUNTIF(J$10:J60,J60)=1,MAX(A$9:A59)+1,"")</f>
        <v/>
      </c>
      <c r="B60" t="str">
        <f t="shared" si="1"/>
        <v/>
      </c>
      <c r="C60" s="294">
        <v>51</v>
      </c>
      <c r="D60" s="295" t="str">
        <f>IF(C60&gt;0,IF(LEN('Source Int'!$C52)&gt;1,"Internet",IF(ISERROR(VLOOKUP($C60,'Enga manuel'!$A$5:$G$355,4,FALSE))=FALSE,(IF(LEN(VLOOKUP($C60,'Enga manuel'!$A$5:$G$355,4,FALSE))&gt;0,"Manuel","")),"")),"")</f>
        <v/>
      </c>
      <c r="E60" s="296" t="s">
        <v>270</v>
      </c>
      <c r="F60" s="295" t="str">
        <f>IF(LEN('Source Int'!$C52)&gt;1,'Source Int'!R52,IF(D60="manuel",(VLOOKUP($C60,'Enga manuel'!$A$5:$G$355,2,FALSE)),""))</f>
        <v/>
      </c>
      <c r="G60" s="295" t="str">
        <f>IF(LEN('Source Int'!$C52)&gt;1,'Source Int'!F52,IF(D60="manuel",(VLOOKUP($C60,'Enga manuel'!$A$5:$G$355,3,FALSE)),""))</f>
        <v/>
      </c>
      <c r="H60" s="297" t="str">
        <f>IF(LEN('Source Int'!$C52)&gt;1,'Source Int'!C52,IF(D60="manuel",(VLOOKUP($C60,'Enga manuel'!$A$5:$G$355,4,FALSE)),""))</f>
        <v/>
      </c>
      <c r="I60" s="297" t="str">
        <f>IF(LEN('Source Int'!$C52)&gt;1,PROPER('Source Int'!D52),IF(D60="manuel",PROPER(VLOOKUP($C60,'Enga manuel'!$A$5:$G$355,5,FALSE)),""))</f>
        <v/>
      </c>
      <c r="J60" s="297" t="str">
        <f>IF(LEN('Source Int'!$C52)&gt;1,'Source Int'!P52,IF(D60="manuel",(VLOOKUP($C60,'Enga manuel'!$A$5:$G$355,6,FALSE)),""))</f>
        <v/>
      </c>
      <c r="K60" s="297" t="str">
        <f>IF(LEN('Source Int'!$C52)&gt;1,'Source Int'!$AE52,IF($D60="manuel",(VLOOKUP($C60,'Enga manuel'!$A$5:$G$355,7,FALSE)),""))</f>
        <v/>
      </c>
      <c r="L60" s="295" t="str">
        <f>IF(LEN('Source Int'!$H52)&gt;0,'Source Int'!$H52,IF($D60="manuel",(VLOOKUP($C60,'Enga manuel'!$A$5:$H$355,8,FALSE)),""))</f>
        <v/>
      </c>
      <c r="M60" s="295" t="str">
        <f>IF(AND(P60="Présent",W60="D",'Données épreuves'!$B$24="OUI"),"Dame","")</f>
        <v/>
      </c>
      <c r="N60" s="295" t="str">
        <f>IF(LEN('Source Int'!$C52)&gt;1,IF('Source Int'!$AB52="","",'Source Int'!$AB52),IF($D60="manuel",(VLOOKUP($C60,'Enga manuel'!$A$5:$M$355,11,FALSE)),""))</f>
        <v/>
      </c>
      <c r="O60" s="308" t="str">
        <f t="shared" si="2"/>
        <v/>
      </c>
      <c r="P60" s="84" t="str">
        <f t="shared" si="3"/>
        <v/>
      </c>
      <c r="Q60" s="84" t="str">
        <f>CONCATENATE(K60,IF(AND(LEN(engage_k)&gt;0,LEN(engage_l)&gt;0),CONCATENATE(" (",L60,"/",N60,")"),IF(AND(LEN(engage_k)=0,LEN(engage_l)&gt;0),CONCATENATE(" (",N60,")"),IF(AND(LEN(engage_l)=0,LEN(engage_k)&gt;0),CONCATENATE(" (",L60,")"),""))))</f>
        <v/>
      </c>
      <c r="R60" s="84" t="str">
        <f t="shared" si="0"/>
        <v/>
      </c>
      <c r="S60" s="84" t="str">
        <f>IF(ISERROR(VLOOKUP(C60,'Saisie CLASSEMENT'!$C$8:$C$207,1,FALSE)),"","O")</f>
        <v/>
      </c>
      <c r="T60" s="462" t="str">
        <f>IF(LEN('Source Int'!$C52)&gt;1,'Source Int'!$M52,IF($D60="manuel",(VLOOKUP($C60,'Enga manuel'!$A$5:$L$355,9,FALSE)),""))</f>
        <v/>
      </c>
      <c r="U60" s="1" t="str">
        <f>IF(COUNTIF(K$10:K60,K60)=1,MAX(U$9:U59)+1,"")</f>
        <v/>
      </c>
      <c r="V60" t="str">
        <f t="shared" si="4"/>
        <v/>
      </c>
      <c r="W60" s="1" t="str">
        <f>IF(D60="Internet",'Source Int'!E52,IF(D60="manuel",UPPER((VLOOKUP($C60,'Enga manuel'!$A$5:$J$355,10,FALSE))),""))</f>
        <v/>
      </c>
    </row>
    <row r="61" spans="1:23" ht="19.350000000000001" customHeight="1">
      <c r="A61" t="str">
        <f>IF(COUNTIF(J$10:J61,J61)=1,MAX(A$9:A60)+1,"")</f>
        <v/>
      </c>
      <c r="B61" t="str">
        <f t="shared" si="1"/>
        <v/>
      </c>
      <c r="C61" s="294">
        <v>52</v>
      </c>
      <c r="D61" s="295" t="str">
        <f>IF(C61&gt;0,IF(LEN('Source Int'!$C53)&gt;1,"Internet",IF(ISERROR(VLOOKUP($C61,'Enga manuel'!$A$5:$G$355,4,FALSE))=FALSE,(IF(LEN(VLOOKUP($C61,'Enga manuel'!$A$5:$G$355,4,FALSE))&gt;0,"Manuel","")),"")),"")</f>
        <v/>
      </c>
      <c r="E61" s="296" t="s">
        <v>270</v>
      </c>
      <c r="F61" s="295" t="str">
        <f>IF(LEN('Source Int'!$C53)&gt;1,'Source Int'!R53,IF(D61="manuel",(VLOOKUP($C61,'Enga manuel'!$A$5:$G$355,2,FALSE)),""))</f>
        <v/>
      </c>
      <c r="G61" s="295" t="str">
        <f>IF(LEN('Source Int'!$C53)&gt;1,'Source Int'!F53,IF(D61="manuel",(VLOOKUP($C61,'Enga manuel'!$A$5:$G$355,3,FALSE)),""))</f>
        <v/>
      </c>
      <c r="H61" s="297" t="str">
        <f>IF(LEN('Source Int'!$C53)&gt;1,'Source Int'!C53,IF(D61="manuel",(VLOOKUP($C61,'Enga manuel'!$A$5:$G$355,4,FALSE)),""))</f>
        <v/>
      </c>
      <c r="I61" s="297" t="str">
        <f>IF(LEN('Source Int'!$C53)&gt;1,PROPER('Source Int'!D53),IF(D61="manuel",PROPER(VLOOKUP($C61,'Enga manuel'!$A$5:$G$355,5,FALSE)),""))</f>
        <v/>
      </c>
      <c r="J61" s="297" t="str">
        <f>IF(LEN('Source Int'!$C53)&gt;1,'Source Int'!P53,IF(D61="manuel",(VLOOKUP($C61,'Enga manuel'!$A$5:$G$355,6,FALSE)),""))</f>
        <v/>
      </c>
      <c r="K61" s="297" t="str">
        <f>IF(LEN('Source Int'!$C53)&gt;1,'Source Int'!$AE53,IF($D61="manuel",(VLOOKUP($C61,'Enga manuel'!$A$5:$G$355,7,FALSE)),""))</f>
        <v/>
      </c>
      <c r="L61" s="295" t="str">
        <f>IF(LEN('Source Int'!$H53)&gt;0,'Source Int'!$H53,IF($D61="manuel",(VLOOKUP($C61,'Enga manuel'!$A$5:$H$355,8,FALSE)),""))</f>
        <v/>
      </c>
      <c r="M61" s="295" t="str">
        <f>IF(AND(P61="Présent",W61="D",'Données épreuves'!$B$24="OUI"),"Dame","")</f>
        <v/>
      </c>
      <c r="N61" s="295" t="str">
        <f>IF(LEN('Source Int'!$C53)&gt;1,IF('Source Int'!$AB53="","",'Source Int'!$AB53),IF($D61="manuel",(VLOOKUP($C61,'Enga manuel'!$A$5:$M$355,11,FALSE)),""))</f>
        <v/>
      </c>
      <c r="O61" s="308" t="str">
        <f t="shared" si="2"/>
        <v/>
      </c>
      <c r="P61" s="84" t="str">
        <f t="shared" si="3"/>
        <v/>
      </c>
      <c r="Q61" s="84" t="str">
        <f>CONCATENATE(K61,IF(AND(LEN(engage_k)&gt;0,LEN(engage_l)&gt;0),CONCATENATE(" (",L61,"/",N61,")"),IF(AND(LEN(engage_k)=0,LEN(engage_l)&gt;0),CONCATENATE(" (",N61,")"),IF(AND(LEN(engage_l)=0,LEN(engage_k)&gt;0),CONCATENATE(" (",L61,")"),""))))</f>
        <v/>
      </c>
      <c r="R61" s="84" t="str">
        <f t="shared" si="0"/>
        <v/>
      </c>
      <c r="S61" s="84" t="str">
        <f>IF(ISERROR(VLOOKUP(C61,'Saisie CLASSEMENT'!$C$8:$C$207,1,FALSE)),"","O")</f>
        <v/>
      </c>
      <c r="T61" s="462" t="str">
        <f>IF(LEN('Source Int'!$C53)&gt;1,'Source Int'!$M53,IF($D61="manuel",(VLOOKUP($C61,'Enga manuel'!$A$5:$L$355,9,FALSE)),""))</f>
        <v/>
      </c>
      <c r="U61" s="1" t="str">
        <f>IF(COUNTIF(K$10:K61,K61)=1,MAX(U$9:U60)+1,"")</f>
        <v/>
      </c>
      <c r="V61" t="str">
        <f t="shared" si="4"/>
        <v/>
      </c>
      <c r="W61" s="1" t="str">
        <f>IF(D61="Internet",'Source Int'!E53,IF(D61="manuel",UPPER((VLOOKUP($C61,'Enga manuel'!$A$5:$J$355,10,FALSE))),""))</f>
        <v/>
      </c>
    </row>
    <row r="62" spans="1:23" ht="19.350000000000001" customHeight="1">
      <c r="A62" t="str">
        <f>IF(COUNTIF(J$10:J62,J62)=1,MAX(A$9:A61)+1,"")</f>
        <v/>
      </c>
      <c r="B62" t="str">
        <f t="shared" si="1"/>
        <v/>
      </c>
      <c r="C62" s="294">
        <v>53</v>
      </c>
      <c r="D62" s="295" t="str">
        <f>IF(C62&gt;0,IF(LEN('Source Int'!$C54)&gt;1,"Internet",IF(ISERROR(VLOOKUP($C62,'Enga manuel'!$A$5:$G$355,4,FALSE))=FALSE,(IF(LEN(VLOOKUP($C62,'Enga manuel'!$A$5:$G$355,4,FALSE))&gt;0,"Manuel","")),"")),"")</f>
        <v/>
      </c>
      <c r="E62" s="296" t="s">
        <v>270</v>
      </c>
      <c r="F62" s="295" t="str">
        <f>IF(LEN('Source Int'!$C54)&gt;1,'Source Int'!R54,IF(D62="manuel",(VLOOKUP($C62,'Enga manuel'!$A$5:$G$355,2,FALSE)),""))</f>
        <v/>
      </c>
      <c r="G62" s="295" t="str">
        <f>IF(LEN('Source Int'!$C54)&gt;1,'Source Int'!F54,IF(D62="manuel",(VLOOKUP($C62,'Enga manuel'!$A$5:$G$355,3,FALSE)),""))</f>
        <v/>
      </c>
      <c r="H62" s="297" t="str">
        <f>IF(LEN('Source Int'!$C54)&gt;1,'Source Int'!C54,IF(D62="manuel",(VLOOKUP($C62,'Enga manuel'!$A$5:$G$355,4,FALSE)),""))</f>
        <v/>
      </c>
      <c r="I62" s="297" t="str">
        <f>IF(LEN('Source Int'!$C54)&gt;1,PROPER('Source Int'!D54),IF(D62="manuel",PROPER(VLOOKUP($C62,'Enga manuel'!$A$5:$G$355,5,FALSE)),""))</f>
        <v/>
      </c>
      <c r="J62" s="297" t="str">
        <f>IF(LEN('Source Int'!$C54)&gt;1,'Source Int'!P54,IF(D62="manuel",(VLOOKUP($C62,'Enga manuel'!$A$5:$G$355,6,FALSE)),""))</f>
        <v/>
      </c>
      <c r="K62" s="297" t="str">
        <f>IF(LEN('Source Int'!$C54)&gt;1,'Source Int'!$AE54,IF($D62="manuel",(VLOOKUP($C62,'Enga manuel'!$A$5:$G$355,7,FALSE)),""))</f>
        <v/>
      </c>
      <c r="L62" s="295" t="str">
        <f>IF(LEN('Source Int'!$H54)&gt;0,'Source Int'!$H54,IF($D62="manuel",(VLOOKUP($C62,'Enga manuel'!$A$5:$H$355,8,FALSE)),""))</f>
        <v/>
      </c>
      <c r="M62" s="295" t="str">
        <f>IF(AND(P62="Présent",W62="D",'Données épreuves'!$B$24="OUI"),"Dame","")</f>
        <v/>
      </c>
      <c r="N62" s="295" t="str">
        <f>IF(LEN('Source Int'!$C54)&gt;1,IF('Source Int'!$AB54="","",'Source Int'!$AB54),IF($D62="manuel",(VLOOKUP($C62,'Enga manuel'!$A$5:$M$355,11,FALSE)),""))</f>
        <v/>
      </c>
      <c r="O62" s="308" t="str">
        <f t="shared" si="2"/>
        <v/>
      </c>
      <c r="P62" s="84" t="str">
        <f t="shared" si="3"/>
        <v/>
      </c>
      <c r="Q62" s="84" t="str">
        <f>CONCATENATE(K62,IF(AND(LEN(engage_k)&gt;0,LEN(engage_l)&gt;0),CONCATENATE(" (",L62,"/",N62,")"),IF(AND(LEN(engage_k)=0,LEN(engage_l)&gt;0),CONCATENATE(" (",N62,")"),IF(AND(LEN(engage_l)=0,LEN(engage_k)&gt;0),CONCATENATE(" (",L62,")"),""))))</f>
        <v/>
      </c>
      <c r="R62" s="84" t="str">
        <f t="shared" si="0"/>
        <v/>
      </c>
      <c r="S62" s="84" t="str">
        <f>IF(ISERROR(VLOOKUP(C62,'Saisie CLASSEMENT'!$C$8:$C$207,1,FALSE)),"","O")</f>
        <v/>
      </c>
      <c r="T62" s="462" t="str">
        <f>IF(LEN('Source Int'!$C54)&gt;1,'Source Int'!$M54,IF($D62="manuel",(VLOOKUP($C62,'Enga manuel'!$A$5:$L$355,9,FALSE)),""))</f>
        <v/>
      </c>
      <c r="U62" s="1" t="str">
        <f>IF(COUNTIF(K$10:K62,K62)=1,MAX(U$9:U61)+1,"")</f>
        <v/>
      </c>
      <c r="V62" t="str">
        <f t="shared" si="4"/>
        <v/>
      </c>
      <c r="W62" s="1" t="str">
        <f>IF(D62="Internet",'Source Int'!E54,IF(D62="manuel",UPPER((VLOOKUP($C62,'Enga manuel'!$A$5:$J$355,10,FALSE))),""))</f>
        <v/>
      </c>
    </row>
    <row r="63" spans="1:23" ht="19.350000000000001" customHeight="1">
      <c r="A63" t="str">
        <f>IF(COUNTIF(J$10:J63,J63)=1,MAX(A$9:A62)+1,"")</f>
        <v/>
      </c>
      <c r="B63" t="str">
        <f t="shared" si="1"/>
        <v/>
      </c>
      <c r="C63" s="294">
        <v>54</v>
      </c>
      <c r="D63" s="295" t="str">
        <f>IF(C63&gt;0,IF(LEN('Source Int'!$C55)&gt;1,"Internet",IF(ISERROR(VLOOKUP($C63,'Enga manuel'!$A$5:$G$355,4,FALSE))=FALSE,(IF(LEN(VLOOKUP($C63,'Enga manuel'!$A$5:$G$355,4,FALSE))&gt;0,"Manuel","")),"")),"")</f>
        <v/>
      </c>
      <c r="E63" s="296" t="s">
        <v>270</v>
      </c>
      <c r="F63" s="295" t="str">
        <f>IF(LEN('Source Int'!$C55)&gt;1,'Source Int'!R55,IF(D63="manuel",(VLOOKUP($C63,'Enga manuel'!$A$5:$G$355,2,FALSE)),""))</f>
        <v/>
      </c>
      <c r="G63" s="295" t="str">
        <f>IF(LEN('Source Int'!$C55)&gt;1,'Source Int'!F55,IF(D63="manuel",(VLOOKUP($C63,'Enga manuel'!$A$5:$G$355,3,FALSE)),""))</f>
        <v/>
      </c>
      <c r="H63" s="297" t="str">
        <f>IF(LEN('Source Int'!$C55)&gt;1,'Source Int'!C55,IF(D63="manuel",(VLOOKUP($C63,'Enga manuel'!$A$5:$G$355,4,FALSE)),""))</f>
        <v/>
      </c>
      <c r="I63" s="297" t="str">
        <f>IF(LEN('Source Int'!$C55)&gt;1,PROPER('Source Int'!D55),IF(D63="manuel",PROPER(VLOOKUP($C63,'Enga manuel'!$A$5:$G$355,5,FALSE)),""))</f>
        <v/>
      </c>
      <c r="J63" s="297" t="str">
        <f>IF(LEN('Source Int'!$C55)&gt;1,'Source Int'!P55,IF(D63="manuel",(VLOOKUP($C63,'Enga manuel'!$A$5:$G$355,6,FALSE)),""))</f>
        <v/>
      </c>
      <c r="K63" s="297" t="str">
        <f>IF(LEN('Source Int'!$C55)&gt;1,'Source Int'!$AE55,IF($D63="manuel",(VLOOKUP($C63,'Enga manuel'!$A$5:$G$355,7,FALSE)),""))</f>
        <v/>
      </c>
      <c r="L63" s="295" t="str">
        <f>IF(LEN('Source Int'!$H55)&gt;0,'Source Int'!$H55,IF($D63="manuel",(VLOOKUP($C63,'Enga manuel'!$A$5:$H$355,8,FALSE)),""))</f>
        <v/>
      </c>
      <c r="M63" s="295" t="str">
        <f>IF(AND(P63="Présent",W63="D",'Données épreuves'!$B$24="OUI"),"Dame","")</f>
        <v/>
      </c>
      <c r="N63" s="295" t="str">
        <f>IF(LEN('Source Int'!$C55)&gt;1,IF('Source Int'!$AB55="","",'Source Int'!$AB55),IF($D63="manuel",(VLOOKUP($C63,'Enga manuel'!$A$5:$M$355,11,FALSE)),""))</f>
        <v/>
      </c>
      <c r="O63" s="308" t="str">
        <f t="shared" si="2"/>
        <v/>
      </c>
      <c r="P63" s="84" t="str">
        <f t="shared" si="3"/>
        <v/>
      </c>
      <c r="Q63" s="84" t="str">
        <f>CONCATENATE(K63,IF(AND(LEN(engage_k)&gt;0,LEN(engage_l)&gt;0),CONCATENATE(" (",L63,"/",N63,")"),IF(AND(LEN(engage_k)=0,LEN(engage_l)&gt;0),CONCATENATE(" (",N63,")"),IF(AND(LEN(engage_l)=0,LEN(engage_k)&gt;0),CONCATENATE(" (",L63,")"),""))))</f>
        <v/>
      </c>
      <c r="R63" s="84" t="str">
        <f t="shared" si="0"/>
        <v/>
      </c>
      <c r="S63" s="84" t="str">
        <f>IF(ISERROR(VLOOKUP(C63,'Saisie CLASSEMENT'!$C$8:$C$207,1,FALSE)),"","O")</f>
        <v/>
      </c>
      <c r="T63" s="462" t="str">
        <f>IF(LEN('Source Int'!$C55)&gt;1,'Source Int'!$M55,IF($D63="manuel",(VLOOKUP($C63,'Enga manuel'!$A$5:$L$355,9,FALSE)),""))</f>
        <v/>
      </c>
      <c r="U63" s="1" t="str">
        <f>IF(COUNTIF(K$10:K63,K63)=1,MAX(U$9:U62)+1,"")</f>
        <v/>
      </c>
      <c r="V63" t="str">
        <f t="shared" si="4"/>
        <v/>
      </c>
      <c r="W63" s="1" t="str">
        <f>IF(D63="Internet",'Source Int'!E55,IF(D63="manuel",UPPER((VLOOKUP($C63,'Enga manuel'!$A$5:$J$355,10,FALSE))),""))</f>
        <v/>
      </c>
    </row>
    <row r="64" spans="1:23" ht="19.350000000000001" customHeight="1">
      <c r="A64" t="str">
        <f>IF(COUNTIF(J$10:J64,J64)=1,MAX(A$9:A63)+1,"")</f>
        <v/>
      </c>
      <c r="B64" t="str">
        <f t="shared" si="1"/>
        <v/>
      </c>
      <c r="C64" s="294">
        <v>55</v>
      </c>
      <c r="D64" s="295" t="str">
        <f>IF(C64&gt;0,IF(LEN('Source Int'!$C56)&gt;1,"Internet",IF(ISERROR(VLOOKUP($C64,'Enga manuel'!$A$5:$G$355,4,FALSE))=FALSE,(IF(LEN(VLOOKUP($C64,'Enga manuel'!$A$5:$G$355,4,FALSE))&gt;0,"Manuel","")),"")),"")</f>
        <v/>
      </c>
      <c r="E64" s="296" t="s">
        <v>270</v>
      </c>
      <c r="F64" s="295" t="str">
        <f>IF(LEN('Source Int'!$C56)&gt;1,'Source Int'!R56,IF(D64="manuel",(VLOOKUP($C64,'Enga manuel'!$A$5:$G$355,2,FALSE)),""))</f>
        <v/>
      </c>
      <c r="G64" s="295" t="str">
        <f>IF(LEN('Source Int'!$C56)&gt;1,'Source Int'!F56,IF(D64="manuel",(VLOOKUP($C64,'Enga manuel'!$A$5:$G$355,3,FALSE)),""))</f>
        <v/>
      </c>
      <c r="H64" s="297" t="str">
        <f>IF(LEN('Source Int'!$C56)&gt;1,'Source Int'!C56,IF(D64="manuel",(VLOOKUP($C64,'Enga manuel'!$A$5:$G$355,4,FALSE)),""))</f>
        <v/>
      </c>
      <c r="I64" s="297" t="str">
        <f>IF(LEN('Source Int'!$C56)&gt;1,PROPER('Source Int'!D56),IF(D64="manuel",PROPER(VLOOKUP($C64,'Enga manuel'!$A$5:$G$355,5,FALSE)),""))</f>
        <v/>
      </c>
      <c r="J64" s="297" t="str">
        <f>IF(LEN('Source Int'!$C56)&gt;1,'Source Int'!P56,IF(D64="manuel",(VLOOKUP($C64,'Enga manuel'!$A$5:$G$355,6,FALSE)),""))</f>
        <v/>
      </c>
      <c r="K64" s="297" t="str">
        <f>IF(LEN('Source Int'!$C56)&gt;1,'Source Int'!$AE56,IF($D64="manuel",(VLOOKUP($C64,'Enga manuel'!$A$5:$G$355,7,FALSE)),""))</f>
        <v/>
      </c>
      <c r="L64" s="295" t="str">
        <f>IF(LEN('Source Int'!$H56)&gt;0,'Source Int'!$H56,IF($D64="manuel",(VLOOKUP($C64,'Enga manuel'!$A$5:$H$355,8,FALSE)),""))</f>
        <v/>
      </c>
      <c r="M64" s="295" t="str">
        <f>IF(AND(P64="Présent",W64="D",'Données épreuves'!$B$24="OUI"),"Dame","")</f>
        <v/>
      </c>
      <c r="N64" s="295" t="str">
        <f>IF(LEN('Source Int'!$C56)&gt;1,IF('Source Int'!$AB56="","",'Source Int'!$AB56),IF($D64="manuel",(VLOOKUP($C64,'Enga manuel'!$A$5:$M$355,11,FALSE)),""))</f>
        <v/>
      </c>
      <c r="O64" s="308" t="str">
        <f t="shared" si="2"/>
        <v/>
      </c>
      <c r="P64" s="84" t="str">
        <f t="shared" si="3"/>
        <v/>
      </c>
      <c r="Q64" s="84" t="str">
        <f>CONCATENATE(K64,IF(AND(LEN(engage_k)&gt;0,LEN(engage_l)&gt;0),CONCATENATE(" (",L64,"/",N64,")"),IF(AND(LEN(engage_k)=0,LEN(engage_l)&gt;0),CONCATENATE(" (",N64,")"),IF(AND(LEN(engage_l)=0,LEN(engage_k)&gt;0),CONCATENATE(" (",L64,")"),""))))</f>
        <v/>
      </c>
      <c r="R64" s="84" t="str">
        <f t="shared" si="0"/>
        <v/>
      </c>
      <c r="S64" s="84" t="str">
        <f>IF(ISERROR(VLOOKUP(C64,'Saisie CLASSEMENT'!$C$8:$C$207,1,FALSE)),"","O")</f>
        <v/>
      </c>
      <c r="T64" s="462" t="str">
        <f>IF(LEN('Source Int'!$C56)&gt;1,'Source Int'!$M56,IF($D64="manuel",(VLOOKUP($C64,'Enga manuel'!$A$5:$L$355,9,FALSE)),""))</f>
        <v/>
      </c>
      <c r="U64" s="1" t="str">
        <f>IF(COUNTIF(K$10:K64,K64)=1,MAX(U$9:U63)+1,"")</f>
        <v/>
      </c>
      <c r="V64" t="str">
        <f t="shared" si="4"/>
        <v/>
      </c>
      <c r="W64" s="1" t="str">
        <f>IF(D64="Internet",'Source Int'!E56,IF(D64="manuel",UPPER((VLOOKUP($C64,'Enga manuel'!$A$5:$J$355,10,FALSE))),""))</f>
        <v/>
      </c>
    </row>
    <row r="65" spans="1:23" ht="19.350000000000001" customHeight="1">
      <c r="A65" t="str">
        <f>IF(COUNTIF(J$10:J65,J65)=1,MAX(A$9:A64)+1,"")</f>
        <v/>
      </c>
      <c r="B65" t="str">
        <f t="shared" si="1"/>
        <v/>
      </c>
      <c r="C65" s="294">
        <v>56</v>
      </c>
      <c r="D65" s="295" t="str">
        <f>IF(C65&gt;0,IF(LEN('Source Int'!$C57)&gt;1,"Internet",IF(ISERROR(VLOOKUP($C65,'Enga manuel'!$A$5:$G$355,4,FALSE))=FALSE,(IF(LEN(VLOOKUP($C65,'Enga manuel'!$A$5:$G$355,4,FALSE))&gt;0,"Manuel","")),"")),"")</f>
        <v/>
      </c>
      <c r="E65" s="296" t="s">
        <v>270</v>
      </c>
      <c r="F65" s="295" t="str">
        <f>IF(LEN('Source Int'!$C57)&gt;1,'Source Int'!R57,IF(D65="manuel",(VLOOKUP($C65,'Enga manuel'!$A$5:$G$355,2,FALSE)),""))</f>
        <v/>
      </c>
      <c r="G65" s="295" t="str">
        <f>IF(LEN('Source Int'!$C57)&gt;1,'Source Int'!F57,IF(D65="manuel",(VLOOKUP($C65,'Enga manuel'!$A$5:$G$355,3,FALSE)),""))</f>
        <v/>
      </c>
      <c r="H65" s="297" t="str">
        <f>IF(LEN('Source Int'!$C57)&gt;1,'Source Int'!C57,IF(D65="manuel",(VLOOKUP($C65,'Enga manuel'!$A$5:$G$355,4,FALSE)),""))</f>
        <v/>
      </c>
      <c r="I65" s="297" t="str">
        <f>IF(LEN('Source Int'!$C57)&gt;1,PROPER('Source Int'!D57),IF(D65="manuel",PROPER(VLOOKUP($C65,'Enga manuel'!$A$5:$G$355,5,FALSE)),""))</f>
        <v/>
      </c>
      <c r="J65" s="297" t="str">
        <f>IF(LEN('Source Int'!$C57)&gt;1,'Source Int'!P57,IF(D65="manuel",(VLOOKUP($C65,'Enga manuel'!$A$5:$G$355,6,FALSE)),""))</f>
        <v/>
      </c>
      <c r="K65" s="297" t="str">
        <f>IF(LEN('Source Int'!$C57)&gt;1,'Source Int'!$AE57,IF($D65="manuel",(VLOOKUP($C65,'Enga manuel'!$A$5:$G$355,7,FALSE)),""))</f>
        <v/>
      </c>
      <c r="L65" s="295" t="str">
        <f>IF(LEN('Source Int'!$H57)&gt;0,'Source Int'!$H57,IF($D65="manuel",(VLOOKUP($C65,'Enga manuel'!$A$5:$H$355,8,FALSE)),""))</f>
        <v/>
      </c>
      <c r="M65" s="295" t="str">
        <f>IF(AND(P65="Présent",W65="D",'Données épreuves'!$B$24="OUI"),"Dame","")</f>
        <v/>
      </c>
      <c r="N65" s="295" t="str">
        <f>IF(LEN('Source Int'!$C57)&gt;1,IF('Source Int'!$AB57="","",'Source Int'!$AB57),IF($D65="manuel",(VLOOKUP($C65,'Enga manuel'!$A$5:$M$355,11,FALSE)),""))</f>
        <v/>
      </c>
      <c r="O65" s="308" t="str">
        <f t="shared" si="2"/>
        <v/>
      </c>
      <c r="P65" s="84" t="str">
        <f t="shared" si="3"/>
        <v/>
      </c>
      <c r="Q65" s="84" t="str">
        <f>CONCATENATE(K65,IF(AND(LEN(engage_k)&gt;0,LEN(engage_l)&gt;0),CONCATENATE(" (",L65,"/",N65,")"),IF(AND(LEN(engage_k)=0,LEN(engage_l)&gt;0),CONCATENATE(" (",N65,")"),IF(AND(LEN(engage_l)=0,LEN(engage_k)&gt;0),CONCATENATE(" (",L65,")"),""))))</f>
        <v/>
      </c>
      <c r="R65" s="84" t="str">
        <f t="shared" si="0"/>
        <v/>
      </c>
      <c r="S65" s="84" t="str">
        <f>IF(ISERROR(VLOOKUP(C65,'Saisie CLASSEMENT'!$C$8:$C$207,1,FALSE)),"","O")</f>
        <v/>
      </c>
      <c r="T65" s="462" t="str">
        <f>IF(LEN('Source Int'!$C57)&gt;1,'Source Int'!$M57,IF($D65="manuel",(VLOOKUP($C65,'Enga manuel'!$A$5:$L$355,9,FALSE)),""))</f>
        <v/>
      </c>
      <c r="U65" s="1" t="str">
        <f>IF(COUNTIF(K$10:K65,K65)=1,MAX(U$9:U64)+1,"")</f>
        <v/>
      </c>
      <c r="V65" t="str">
        <f t="shared" si="4"/>
        <v/>
      </c>
      <c r="W65" s="1" t="str">
        <f>IF(D65="Internet",'Source Int'!E57,IF(D65="manuel",UPPER((VLOOKUP($C65,'Enga manuel'!$A$5:$J$355,10,FALSE))),""))</f>
        <v/>
      </c>
    </row>
    <row r="66" spans="1:23" ht="19.350000000000001" customHeight="1">
      <c r="A66" t="str">
        <f>IF(COUNTIF(J$10:J66,J66)=1,MAX(A$9:A65)+1,"")</f>
        <v/>
      </c>
      <c r="B66" t="str">
        <f t="shared" si="1"/>
        <v/>
      </c>
      <c r="C66" s="294">
        <v>57</v>
      </c>
      <c r="D66" s="295" t="str">
        <f>IF(C66&gt;0,IF(LEN('Source Int'!$C58)&gt;1,"Internet",IF(ISERROR(VLOOKUP($C66,'Enga manuel'!$A$5:$G$355,4,FALSE))=FALSE,(IF(LEN(VLOOKUP($C66,'Enga manuel'!$A$5:$G$355,4,FALSE))&gt;0,"Manuel","")),"")),"")</f>
        <v/>
      </c>
      <c r="E66" s="296" t="s">
        <v>270</v>
      </c>
      <c r="F66" s="295" t="str">
        <f>IF(LEN('Source Int'!$C58)&gt;1,'Source Int'!R58,IF(D66="manuel",(VLOOKUP($C66,'Enga manuel'!$A$5:$G$355,2,FALSE)),""))</f>
        <v/>
      </c>
      <c r="G66" s="295" t="str">
        <f>IF(LEN('Source Int'!$C58)&gt;1,'Source Int'!F58,IF(D66="manuel",(VLOOKUP($C66,'Enga manuel'!$A$5:$G$355,3,FALSE)),""))</f>
        <v/>
      </c>
      <c r="H66" s="297" t="str">
        <f>IF(LEN('Source Int'!$C58)&gt;1,'Source Int'!C58,IF(D66="manuel",(VLOOKUP($C66,'Enga manuel'!$A$5:$G$355,4,FALSE)),""))</f>
        <v/>
      </c>
      <c r="I66" s="297" t="str">
        <f>IF(LEN('Source Int'!$C58)&gt;1,PROPER('Source Int'!D58),IF(D66="manuel",PROPER(VLOOKUP($C66,'Enga manuel'!$A$5:$G$355,5,FALSE)),""))</f>
        <v/>
      </c>
      <c r="J66" s="297" t="str">
        <f>IF(LEN('Source Int'!$C58)&gt;1,'Source Int'!P58,IF(D66="manuel",(VLOOKUP($C66,'Enga manuel'!$A$5:$G$355,6,FALSE)),""))</f>
        <v/>
      </c>
      <c r="K66" s="297" t="str">
        <f>IF(LEN('Source Int'!$C58)&gt;1,'Source Int'!$AE58,IF($D66="manuel",(VLOOKUP($C66,'Enga manuel'!$A$5:$G$355,7,FALSE)),""))</f>
        <v/>
      </c>
      <c r="L66" s="295" t="str">
        <f>IF(LEN('Source Int'!$H58)&gt;0,'Source Int'!$H58,IF($D66="manuel",(VLOOKUP($C66,'Enga manuel'!$A$5:$H$355,8,FALSE)),""))</f>
        <v/>
      </c>
      <c r="M66" s="295" t="str">
        <f>IF(AND(P66="Présent",W66="D",'Données épreuves'!$B$24="OUI"),"Dame","")</f>
        <v/>
      </c>
      <c r="N66" s="295" t="str">
        <f>IF(LEN('Source Int'!$C58)&gt;1,IF('Source Int'!$AB58="","",'Source Int'!$AB58),IF($D66="manuel",(VLOOKUP($C66,'Enga manuel'!$A$5:$M$355,11,FALSE)),""))</f>
        <v/>
      </c>
      <c r="O66" s="308" t="str">
        <f t="shared" si="2"/>
        <v/>
      </c>
      <c r="P66" s="84" t="str">
        <f t="shared" si="3"/>
        <v/>
      </c>
      <c r="Q66" s="84" t="str">
        <f>CONCATENATE(K66,IF(AND(LEN(engage_k)&gt;0,LEN(engage_l)&gt;0),CONCATENATE(" (",L66,"/",N66,")"),IF(AND(LEN(engage_k)=0,LEN(engage_l)&gt;0),CONCATENATE(" (",N66,")"),IF(AND(LEN(engage_l)=0,LEN(engage_k)&gt;0),CONCATENATE(" (",L66,")"),""))))</f>
        <v/>
      </c>
      <c r="R66" s="84" t="str">
        <f t="shared" si="0"/>
        <v/>
      </c>
      <c r="S66" s="84" t="str">
        <f>IF(ISERROR(VLOOKUP(C66,'Saisie CLASSEMENT'!$C$8:$C$207,1,FALSE)),"","O")</f>
        <v/>
      </c>
      <c r="T66" s="462" t="str">
        <f>IF(LEN('Source Int'!$C58)&gt;1,'Source Int'!$M58,IF($D66="manuel",(VLOOKUP($C66,'Enga manuel'!$A$5:$L$355,9,FALSE)),""))</f>
        <v/>
      </c>
      <c r="U66" s="1" t="str">
        <f>IF(COUNTIF(K$10:K66,K66)=1,MAX(U$9:U65)+1,"")</f>
        <v/>
      </c>
      <c r="V66" t="str">
        <f t="shared" si="4"/>
        <v/>
      </c>
      <c r="W66" s="1" t="str">
        <f>IF(D66="Internet",'Source Int'!E58,IF(D66="manuel",UPPER((VLOOKUP($C66,'Enga manuel'!$A$5:$J$355,10,FALSE))),""))</f>
        <v/>
      </c>
    </row>
    <row r="67" spans="1:23" ht="19.350000000000001" customHeight="1">
      <c r="A67" t="str">
        <f>IF(COUNTIF(J$10:J67,J67)=1,MAX(A$9:A66)+1,"")</f>
        <v/>
      </c>
      <c r="B67" t="str">
        <f t="shared" si="1"/>
        <v/>
      </c>
      <c r="C67" s="294">
        <v>58</v>
      </c>
      <c r="D67" s="295" t="str">
        <f>IF(C67&gt;0,IF(LEN('Source Int'!$C59)&gt;1,"Internet",IF(ISERROR(VLOOKUP($C67,'Enga manuel'!$A$5:$G$355,4,FALSE))=FALSE,(IF(LEN(VLOOKUP($C67,'Enga manuel'!$A$5:$G$355,4,FALSE))&gt;0,"Manuel","")),"")),"")</f>
        <v/>
      </c>
      <c r="E67" s="296" t="s">
        <v>270</v>
      </c>
      <c r="F67" s="295" t="str">
        <f>IF(LEN('Source Int'!$C59)&gt;1,'Source Int'!R59,IF(D67="manuel",(VLOOKUP($C67,'Enga manuel'!$A$5:$G$355,2,FALSE)),""))</f>
        <v/>
      </c>
      <c r="G67" s="295" t="str">
        <f>IF(LEN('Source Int'!$C59)&gt;1,'Source Int'!F59,IF(D67="manuel",(VLOOKUP($C67,'Enga manuel'!$A$5:$G$355,3,FALSE)),""))</f>
        <v/>
      </c>
      <c r="H67" s="297" t="str">
        <f>IF(LEN('Source Int'!$C59)&gt;1,'Source Int'!C59,IF(D67="manuel",(VLOOKUP($C67,'Enga manuel'!$A$5:$G$355,4,FALSE)),""))</f>
        <v/>
      </c>
      <c r="I67" s="297" t="str">
        <f>IF(LEN('Source Int'!$C59)&gt;1,PROPER('Source Int'!D59),IF(D67="manuel",PROPER(VLOOKUP($C67,'Enga manuel'!$A$5:$G$355,5,FALSE)),""))</f>
        <v/>
      </c>
      <c r="J67" s="297" t="str">
        <f>IF(LEN('Source Int'!$C59)&gt;1,'Source Int'!P59,IF(D67="manuel",(VLOOKUP($C67,'Enga manuel'!$A$5:$G$355,6,FALSE)),""))</f>
        <v/>
      </c>
      <c r="K67" s="297" t="str">
        <f>IF(LEN('Source Int'!$C59)&gt;1,'Source Int'!$AE59,IF($D67="manuel",(VLOOKUP($C67,'Enga manuel'!$A$5:$G$355,7,FALSE)),""))</f>
        <v/>
      </c>
      <c r="L67" s="295" t="str">
        <f>IF(LEN('Source Int'!$H59)&gt;0,'Source Int'!$H59,IF($D67="manuel",(VLOOKUP($C67,'Enga manuel'!$A$5:$H$355,8,FALSE)),""))</f>
        <v/>
      </c>
      <c r="M67" s="295" t="str">
        <f>IF(AND(P67="Présent",W67="D",'Données épreuves'!$B$24="OUI"),"Dame","")</f>
        <v/>
      </c>
      <c r="N67" s="295" t="str">
        <f>IF(LEN('Source Int'!$C59)&gt;1,IF('Source Int'!$AB59="","",'Source Int'!$AB59),IF($D67="manuel",(VLOOKUP($C67,'Enga manuel'!$A$5:$M$355,11,FALSE)),""))</f>
        <v/>
      </c>
      <c r="O67" s="308" t="str">
        <f t="shared" si="2"/>
        <v/>
      </c>
      <c r="P67" s="84" t="str">
        <f t="shared" si="3"/>
        <v/>
      </c>
      <c r="Q67" s="84" t="str">
        <f>CONCATENATE(K67,IF(AND(LEN(engage_k)&gt;0,LEN(engage_l)&gt;0),CONCATENATE(" (",L67,"/",N67,")"),IF(AND(LEN(engage_k)=0,LEN(engage_l)&gt;0),CONCATENATE(" (",N67,")"),IF(AND(LEN(engage_l)=0,LEN(engage_k)&gt;0),CONCATENATE(" (",L67,")"),""))))</f>
        <v/>
      </c>
      <c r="R67" s="84" t="str">
        <f t="shared" si="0"/>
        <v/>
      </c>
      <c r="S67" s="84" t="str">
        <f>IF(ISERROR(VLOOKUP(C67,'Saisie CLASSEMENT'!$C$8:$C$207,1,FALSE)),"","O")</f>
        <v/>
      </c>
      <c r="T67" s="462" t="str">
        <f>IF(LEN('Source Int'!$C59)&gt;1,'Source Int'!$M59,IF($D67="manuel",(VLOOKUP($C67,'Enga manuel'!$A$5:$L$355,9,FALSE)),""))</f>
        <v/>
      </c>
      <c r="U67" s="1" t="str">
        <f>IF(COUNTIF(K$10:K67,K67)=1,MAX(U$9:U66)+1,"")</f>
        <v/>
      </c>
      <c r="V67" t="str">
        <f t="shared" si="4"/>
        <v/>
      </c>
      <c r="W67" s="1" t="str">
        <f>IF(D67="Internet",'Source Int'!E59,IF(D67="manuel",UPPER((VLOOKUP($C67,'Enga manuel'!$A$5:$J$355,10,FALSE))),""))</f>
        <v/>
      </c>
    </row>
    <row r="68" spans="1:23" ht="19.350000000000001" customHeight="1">
      <c r="A68" t="str">
        <f>IF(COUNTIF(J$10:J68,J68)=1,MAX(A$9:A67)+1,"")</f>
        <v/>
      </c>
      <c r="B68" t="str">
        <f t="shared" si="1"/>
        <v/>
      </c>
      <c r="C68" s="294">
        <v>59</v>
      </c>
      <c r="D68" s="295" t="str">
        <f>IF(C68&gt;0,IF(LEN('Source Int'!$C60)&gt;1,"Internet",IF(ISERROR(VLOOKUP($C68,'Enga manuel'!$A$5:$G$355,4,FALSE))=FALSE,(IF(LEN(VLOOKUP($C68,'Enga manuel'!$A$5:$G$355,4,FALSE))&gt;0,"Manuel","")),"")),"")</f>
        <v/>
      </c>
      <c r="E68" s="296" t="s">
        <v>270</v>
      </c>
      <c r="F68" s="295" t="str">
        <f>IF(LEN('Source Int'!$C60)&gt;1,'Source Int'!R60,IF(D68="manuel",(VLOOKUP($C68,'Enga manuel'!$A$5:$G$355,2,FALSE)),""))</f>
        <v/>
      </c>
      <c r="G68" s="295" t="str">
        <f>IF(LEN('Source Int'!$C60)&gt;1,'Source Int'!F60,IF(D68="manuel",(VLOOKUP($C68,'Enga manuel'!$A$5:$G$355,3,FALSE)),""))</f>
        <v/>
      </c>
      <c r="H68" s="297" t="str">
        <f>IF(LEN('Source Int'!$C60)&gt;1,'Source Int'!C60,IF(D68="manuel",(VLOOKUP($C68,'Enga manuel'!$A$5:$G$355,4,FALSE)),""))</f>
        <v/>
      </c>
      <c r="I68" s="297" t="str">
        <f>IF(LEN('Source Int'!$C60)&gt;1,PROPER('Source Int'!D60),IF(D68="manuel",PROPER(VLOOKUP($C68,'Enga manuel'!$A$5:$G$355,5,FALSE)),""))</f>
        <v/>
      </c>
      <c r="J68" s="297" t="str">
        <f>IF(LEN('Source Int'!$C60)&gt;1,'Source Int'!P60,IF(D68="manuel",(VLOOKUP($C68,'Enga manuel'!$A$5:$G$355,6,FALSE)),""))</f>
        <v/>
      </c>
      <c r="K68" s="297" t="str">
        <f>IF(LEN('Source Int'!$C60)&gt;1,'Source Int'!$AE60,IF($D68="manuel",(VLOOKUP($C68,'Enga manuel'!$A$5:$G$355,7,FALSE)),""))</f>
        <v/>
      </c>
      <c r="L68" s="295" t="str">
        <f>IF(LEN('Source Int'!$H60)&gt;0,'Source Int'!$H60,IF($D68="manuel",(VLOOKUP($C68,'Enga manuel'!$A$5:$H$355,8,FALSE)),""))</f>
        <v/>
      </c>
      <c r="M68" s="295" t="str">
        <f>IF(AND(P68="Présent",W68="D",'Données épreuves'!$B$24="OUI"),"Dame","")</f>
        <v/>
      </c>
      <c r="N68" s="295" t="str">
        <f>IF(LEN('Source Int'!$C60)&gt;1,IF('Source Int'!$AB60="","",'Source Int'!$AB60),IF($D68="manuel",(VLOOKUP($C68,'Enga manuel'!$A$5:$M$355,11,FALSE)),""))</f>
        <v/>
      </c>
      <c r="O68" s="308" t="str">
        <f t="shared" si="2"/>
        <v/>
      </c>
      <c r="P68" s="84" t="str">
        <f t="shared" si="3"/>
        <v/>
      </c>
      <c r="Q68" s="84" t="str">
        <f>CONCATENATE(K68,IF(AND(LEN(engage_k)&gt;0,LEN(engage_l)&gt;0),CONCATENATE(" (",L68,"/",N68,")"),IF(AND(LEN(engage_k)=0,LEN(engage_l)&gt;0),CONCATENATE(" (",N68,")"),IF(AND(LEN(engage_l)=0,LEN(engage_k)&gt;0),CONCATENATE(" (",L68,")"),""))))</f>
        <v/>
      </c>
      <c r="R68" s="84" t="str">
        <f t="shared" si="0"/>
        <v/>
      </c>
      <c r="S68" s="84" t="str">
        <f>IF(ISERROR(VLOOKUP(C68,'Saisie CLASSEMENT'!$C$8:$C$207,1,FALSE)),"","O")</f>
        <v/>
      </c>
      <c r="T68" s="462" t="str">
        <f>IF(LEN('Source Int'!$C60)&gt;1,'Source Int'!$M60,IF($D68="manuel",(VLOOKUP($C68,'Enga manuel'!$A$5:$L$355,9,FALSE)),""))</f>
        <v/>
      </c>
      <c r="U68" s="1" t="str">
        <f>IF(COUNTIF(K$10:K68,K68)=1,MAX(U$9:U67)+1,"")</f>
        <v/>
      </c>
      <c r="V68" t="str">
        <f t="shared" si="4"/>
        <v/>
      </c>
      <c r="W68" s="1" t="str">
        <f>IF(D68="Internet",'Source Int'!E60,IF(D68="manuel",UPPER((VLOOKUP($C68,'Enga manuel'!$A$5:$J$355,10,FALSE))),""))</f>
        <v/>
      </c>
    </row>
    <row r="69" spans="1:23" ht="19.350000000000001" customHeight="1">
      <c r="A69" t="str">
        <f>IF(COUNTIF(J$10:J69,J69)=1,MAX(A$9:A68)+1,"")</f>
        <v/>
      </c>
      <c r="B69" t="str">
        <f t="shared" si="1"/>
        <v/>
      </c>
      <c r="C69" s="294">
        <v>60</v>
      </c>
      <c r="D69" s="295" t="str">
        <f>IF(C69&gt;0,IF(LEN('Source Int'!$C61)&gt;1,"Internet",IF(ISERROR(VLOOKUP($C69,'Enga manuel'!$A$5:$G$355,4,FALSE))=FALSE,(IF(LEN(VLOOKUP($C69,'Enga manuel'!$A$5:$G$355,4,FALSE))&gt;0,"Manuel","")),"")),"")</f>
        <v/>
      </c>
      <c r="E69" s="296" t="s">
        <v>270</v>
      </c>
      <c r="F69" s="295" t="str">
        <f>IF(LEN('Source Int'!$C61)&gt;1,'Source Int'!R61,IF(D69="manuel",(VLOOKUP($C69,'Enga manuel'!$A$5:$G$355,2,FALSE)),""))</f>
        <v/>
      </c>
      <c r="G69" s="295" t="str">
        <f>IF(LEN('Source Int'!$C61)&gt;1,'Source Int'!F61,IF(D69="manuel",(VLOOKUP($C69,'Enga manuel'!$A$5:$G$355,3,FALSE)),""))</f>
        <v/>
      </c>
      <c r="H69" s="297" t="str">
        <f>IF(LEN('Source Int'!$C61)&gt;1,'Source Int'!C61,IF(D69="manuel",(VLOOKUP($C69,'Enga manuel'!$A$5:$G$355,4,FALSE)),""))</f>
        <v/>
      </c>
      <c r="I69" s="297" t="str">
        <f>IF(LEN('Source Int'!$C61)&gt;1,PROPER('Source Int'!D61),IF(D69="manuel",PROPER(VLOOKUP($C69,'Enga manuel'!$A$5:$G$355,5,FALSE)),""))</f>
        <v/>
      </c>
      <c r="J69" s="297" t="str">
        <f>IF(LEN('Source Int'!$C61)&gt;1,'Source Int'!P61,IF(D69="manuel",(VLOOKUP($C69,'Enga manuel'!$A$5:$G$355,6,FALSE)),""))</f>
        <v/>
      </c>
      <c r="K69" s="297" t="str">
        <f>IF(LEN('Source Int'!$C61)&gt;1,'Source Int'!$AE61,IF($D69="manuel",(VLOOKUP($C69,'Enga manuel'!$A$5:$G$355,7,FALSE)),""))</f>
        <v/>
      </c>
      <c r="L69" s="295" t="str">
        <f>IF(LEN('Source Int'!$H61)&gt;0,'Source Int'!$H61,IF($D69="manuel",(VLOOKUP($C69,'Enga manuel'!$A$5:$H$355,8,FALSE)),""))</f>
        <v/>
      </c>
      <c r="M69" s="295" t="str">
        <f>IF(AND(P69="Présent",W69="D",'Données épreuves'!$B$24="OUI"),"Dame","")</f>
        <v/>
      </c>
      <c r="N69" s="295" t="str">
        <f>IF(LEN('Source Int'!$C61)&gt;1,IF('Source Int'!$AB61="","",'Source Int'!$AB61),IF($D69="manuel",(VLOOKUP($C69,'Enga manuel'!$A$5:$M$355,11,FALSE)),""))</f>
        <v/>
      </c>
      <c r="O69" s="308" t="str">
        <f t="shared" si="2"/>
        <v/>
      </c>
      <c r="P69" s="84" t="str">
        <f t="shared" si="3"/>
        <v/>
      </c>
      <c r="Q69" s="84" t="str">
        <f>CONCATENATE(K69,IF(AND(LEN(engage_k)&gt;0,LEN(engage_l)&gt;0),CONCATENATE(" (",L69,"/",N69,")"),IF(AND(LEN(engage_k)=0,LEN(engage_l)&gt;0),CONCATENATE(" (",N69,")"),IF(AND(LEN(engage_l)=0,LEN(engage_k)&gt;0),CONCATENATE(" (",L69,")"),""))))</f>
        <v/>
      </c>
      <c r="R69" s="84" t="str">
        <f t="shared" si="0"/>
        <v/>
      </c>
      <c r="S69" s="84" t="str">
        <f>IF(ISERROR(VLOOKUP(C69,'Saisie CLASSEMENT'!$C$8:$C$207,1,FALSE)),"","O")</f>
        <v/>
      </c>
      <c r="T69" s="462" t="str">
        <f>IF(LEN('Source Int'!$C61)&gt;1,'Source Int'!$M61,IF($D69="manuel",(VLOOKUP($C69,'Enga manuel'!$A$5:$L$355,9,FALSE)),""))</f>
        <v/>
      </c>
      <c r="U69" s="1" t="str">
        <f>IF(COUNTIF(K$10:K69,K69)=1,MAX(U$9:U68)+1,"")</f>
        <v/>
      </c>
      <c r="V69" t="str">
        <f t="shared" si="4"/>
        <v/>
      </c>
      <c r="W69" s="1" t="str">
        <f>IF(D69="Internet",'Source Int'!E61,IF(D69="manuel",UPPER((VLOOKUP($C69,'Enga manuel'!$A$5:$J$355,10,FALSE))),""))</f>
        <v/>
      </c>
    </row>
    <row r="70" spans="1:23" ht="19.350000000000001" customHeight="1">
      <c r="A70" t="str">
        <f>IF(COUNTIF(J$10:J70,J70)=1,MAX(A$9:A69)+1,"")</f>
        <v/>
      </c>
      <c r="B70" t="str">
        <f t="shared" si="1"/>
        <v/>
      </c>
      <c r="C70" s="294">
        <v>61</v>
      </c>
      <c r="D70" s="295" t="str">
        <f>IF(C70&gt;0,IF(LEN('Source Int'!$C62)&gt;1,"Internet",IF(ISERROR(VLOOKUP($C70,'Enga manuel'!$A$5:$G$355,4,FALSE))=FALSE,(IF(LEN(VLOOKUP($C70,'Enga manuel'!$A$5:$G$355,4,FALSE))&gt;0,"Manuel","")),"")),"")</f>
        <v/>
      </c>
      <c r="E70" s="296" t="s">
        <v>270</v>
      </c>
      <c r="F70" s="295" t="str">
        <f>IF(LEN('Source Int'!$C62)&gt;1,'Source Int'!R62,IF(D70="manuel",(VLOOKUP($C70,'Enga manuel'!$A$5:$G$355,2,FALSE)),""))</f>
        <v/>
      </c>
      <c r="G70" s="295" t="str">
        <f>IF(LEN('Source Int'!$C62)&gt;1,'Source Int'!F62,IF(D70="manuel",(VLOOKUP($C70,'Enga manuel'!$A$5:$G$355,3,FALSE)),""))</f>
        <v/>
      </c>
      <c r="H70" s="297" t="str">
        <f>IF(LEN('Source Int'!$C62)&gt;1,'Source Int'!C62,IF(D70="manuel",(VLOOKUP($C70,'Enga manuel'!$A$5:$G$355,4,FALSE)),""))</f>
        <v/>
      </c>
      <c r="I70" s="297" t="str">
        <f>IF(LEN('Source Int'!$C62)&gt;1,PROPER('Source Int'!D62),IF(D70="manuel",PROPER(VLOOKUP($C70,'Enga manuel'!$A$5:$G$355,5,FALSE)),""))</f>
        <v/>
      </c>
      <c r="J70" s="297" t="str">
        <f>IF(LEN('Source Int'!$C62)&gt;1,'Source Int'!P62,IF(D70="manuel",(VLOOKUP($C70,'Enga manuel'!$A$5:$G$355,6,FALSE)),""))</f>
        <v/>
      </c>
      <c r="K70" s="297" t="str">
        <f>IF(LEN('Source Int'!$C62)&gt;1,'Source Int'!$AE62,IF($D70="manuel",(VLOOKUP($C70,'Enga manuel'!$A$5:$G$355,7,FALSE)),""))</f>
        <v/>
      </c>
      <c r="L70" s="295" t="str">
        <f>IF(LEN('Source Int'!$H62)&gt;0,'Source Int'!$H62,IF($D70="manuel",(VLOOKUP($C70,'Enga manuel'!$A$5:$H$355,8,FALSE)),""))</f>
        <v/>
      </c>
      <c r="M70" s="295" t="str">
        <f>IF(AND(P70="Présent",W70="D",'Données épreuves'!$B$24="OUI"),"Dame","")</f>
        <v/>
      </c>
      <c r="N70" s="295" t="str">
        <f>IF(LEN('Source Int'!$C62)&gt;1,IF('Source Int'!$AB62="","",'Source Int'!$AB62),IF($D70="manuel",(VLOOKUP($C70,'Enga manuel'!$A$5:$M$355,11,FALSE)),""))</f>
        <v/>
      </c>
      <c r="O70" s="308" t="str">
        <f t="shared" si="2"/>
        <v/>
      </c>
      <c r="P70" s="84" t="str">
        <f t="shared" si="3"/>
        <v/>
      </c>
      <c r="Q70" s="84" t="str">
        <f>CONCATENATE(K70,IF(AND(LEN(engage_k)&gt;0,LEN(engage_l)&gt;0),CONCATENATE(" (",L70,"/",N70,")"),IF(AND(LEN(engage_k)=0,LEN(engage_l)&gt;0),CONCATENATE(" (",N70,")"),IF(AND(LEN(engage_l)=0,LEN(engage_k)&gt;0),CONCATENATE(" (",L70,")"),""))))</f>
        <v/>
      </c>
      <c r="R70" s="84" t="str">
        <f t="shared" si="0"/>
        <v/>
      </c>
      <c r="S70" s="84" t="str">
        <f>IF(ISERROR(VLOOKUP(C70,'Saisie CLASSEMENT'!$C$8:$C$207,1,FALSE)),"","O")</f>
        <v/>
      </c>
      <c r="T70" s="462" t="str">
        <f>IF(LEN('Source Int'!$C62)&gt;1,'Source Int'!$M62,IF($D70="manuel",(VLOOKUP($C70,'Enga manuel'!$A$5:$L$355,9,FALSE)),""))</f>
        <v/>
      </c>
      <c r="U70" s="1" t="str">
        <f>IF(COUNTIF(K$10:K70,K70)=1,MAX(U$9:U69)+1,"")</f>
        <v/>
      </c>
      <c r="V70" t="str">
        <f t="shared" si="4"/>
        <v/>
      </c>
      <c r="W70" s="1" t="str">
        <f>IF(D70="Internet",'Source Int'!E62,IF(D70="manuel",UPPER((VLOOKUP($C70,'Enga manuel'!$A$5:$J$355,10,FALSE))),""))</f>
        <v/>
      </c>
    </row>
    <row r="71" spans="1:23" ht="19.350000000000001" customHeight="1">
      <c r="A71" t="str">
        <f>IF(COUNTIF(J$10:J71,J71)=1,MAX(A$9:A70)+1,"")</f>
        <v/>
      </c>
      <c r="B71" t="str">
        <f t="shared" si="1"/>
        <v/>
      </c>
      <c r="C71" s="294">
        <v>62</v>
      </c>
      <c r="D71" s="295" t="str">
        <f>IF(C71&gt;0,IF(LEN('Source Int'!$C63)&gt;1,"Internet",IF(ISERROR(VLOOKUP($C71,'Enga manuel'!$A$5:$G$355,4,FALSE))=FALSE,(IF(LEN(VLOOKUP($C71,'Enga manuel'!$A$5:$G$355,4,FALSE))&gt;0,"Manuel","")),"")),"")</f>
        <v/>
      </c>
      <c r="E71" s="296" t="s">
        <v>270</v>
      </c>
      <c r="F71" s="295" t="str">
        <f>IF(LEN('Source Int'!$C63)&gt;1,'Source Int'!R63,IF(D71="manuel",(VLOOKUP($C71,'Enga manuel'!$A$5:$G$355,2,FALSE)),""))</f>
        <v/>
      </c>
      <c r="G71" s="295" t="str">
        <f>IF(LEN('Source Int'!$C63)&gt;1,'Source Int'!F63,IF(D71="manuel",(VLOOKUP($C71,'Enga manuel'!$A$5:$G$355,3,FALSE)),""))</f>
        <v/>
      </c>
      <c r="H71" s="297" t="str">
        <f>IF(LEN('Source Int'!$C63)&gt;1,'Source Int'!C63,IF(D71="manuel",(VLOOKUP($C71,'Enga manuel'!$A$5:$G$355,4,FALSE)),""))</f>
        <v/>
      </c>
      <c r="I71" s="297" t="str">
        <f>IF(LEN('Source Int'!$C63)&gt;1,PROPER('Source Int'!D63),IF(D71="manuel",PROPER(VLOOKUP($C71,'Enga manuel'!$A$5:$G$355,5,FALSE)),""))</f>
        <v/>
      </c>
      <c r="J71" s="297" t="str">
        <f>IF(LEN('Source Int'!$C63)&gt;1,'Source Int'!P63,IF(D71="manuel",(VLOOKUP($C71,'Enga manuel'!$A$5:$G$355,6,FALSE)),""))</f>
        <v/>
      </c>
      <c r="K71" s="297" t="str">
        <f>IF(LEN('Source Int'!$C63)&gt;1,'Source Int'!$AE63,IF($D71="manuel",(VLOOKUP($C71,'Enga manuel'!$A$5:$G$355,7,FALSE)),""))</f>
        <v/>
      </c>
      <c r="L71" s="295" t="str">
        <f>IF(LEN('Source Int'!$H63)&gt;0,'Source Int'!$H63,IF($D71="manuel",(VLOOKUP($C71,'Enga manuel'!$A$5:$H$355,8,FALSE)),""))</f>
        <v/>
      </c>
      <c r="M71" s="295" t="str">
        <f>IF(AND(P71="Présent",W71="D",'Données épreuves'!$B$24="OUI"),"Dame","")</f>
        <v/>
      </c>
      <c r="N71" s="295" t="str">
        <f>IF(LEN('Source Int'!$C63)&gt;1,IF('Source Int'!$AB63="","",'Source Int'!$AB63),IF($D71="manuel",(VLOOKUP($C71,'Enga manuel'!$A$5:$M$355,11,FALSE)),""))</f>
        <v/>
      </c>
      <c r="O71" s="308" t="str">
        <f t="shared" si="2"/>
        <v/>
      </c>
      <c r="P71" s="84" t="str">
        <f t="shared" si="3"/>
        <v/>
      </c>
      <c r="Q71" s="84" t="str">
        <f>CONCATENATE(K71,IF(AND(LEN(engage_k)&gt;0,LEN(engage_l)&gt;0),CONCATENATE(" (",L71,"/",N71,")"),IF(AND(LEN(engage_k)=0,LEN(engage_l)&gt;0),CONCATENATE(" (",N71,")"),IF(AND(LEN(engage_l)=0,LEN(engage_k)&gt;0),CONCATENATE(" (",L71,")"),""))))</f>
        <v/>
      </c>
      <c r="R71" s="84" t="str">
        <f t="shared" si="0"/>
        <v/>
      </c>
      <c r="S71" s="84" t="str">
        <f>IF(ISERROR(VLOOKUP(C71,'Saisie CLASSEMENT'!$C$8:$C$207,1,FALSE)),"","O")</f>
        <v/>
      </c>
      <c r="T71" s="462" t="str">
        <f>IF(LEN('Source Int'!$C63)&gt;1,'Source Int'!$M63,IF($D71="manuel",(VLOOKUP($C71,'Enga manuel'!$A$5:$L$355,9,FALSE)),""))</f>
        <v/>
      </c>
      <c r="U71" s="1" t="str">
        <f>IF(COUNTIF(K$10:K71,K71)=1,MAX(U$9:U70)+1,"")</f>
        <v/>
      </c>
      <c r="V71" t="str">
        <f t="shared" si="4"/>
        <v/>
      </c>
      <c r="W71" s="1" t="str">
        <f>IF(D71="Internet",'Source Int'!E63,IF(D71="manuel",UPPER((VLOOKUP($C71,'Enga manuel'!$A$5:$J$355,10,FALSE))),""))</f>
        <v/>
      </c>
    </row>
    <row r="72" spans="1:23" ht="19.350000000000001" customHeight="1">
      <c r="A72" t="str">
        <f>IF(COUNTIF(J$10:J72,J72)=1,MAX(A$9:A71)+1,"")</f>
        <v/>
      </c>
      <c r="B72" t="str">
        <f t="shared" si="1"/>
        <v/>
      </c>
      <c r="C72" s="294">
        <v>63</v>
      </c>
      <c r="D72" s="295" t="str">
        <f>IF(C72&gt;0,IF(LEN('Source Int'!$C64)&gt;1,"Internet",IF(ISERROR(VLOOKUP($C72,'Enga manuel'!$A$5:$G$355,4,FALSE))=FALSE,(IF(LEN(VLOOKUP($C72,'Enga manuel'!$A$5:$G$355,4,FALSE))&gt;0,"Manuel","")),"")),"")</f>
        <v/>
      </c>
      <c r="E72" s="296" t="s">
        <v>270</v>
      </c>
      <c r="F72" s="295" t="str">
        <f>IF(LEN('Source Int'!$C64)&gt;1,'Source Int'!R64,IF(D72="manuel",(VLOOKUP($C72,'Enga manuel'!$A$5:$G$355,2,FALSE)),""))</f>
        <v/>
      </c>
      <c r="G72" s="295" t="str">
        <f>IF(LEN('Source Int'!$C64)&gt;1,'Source Int'!F64,IF(D72="manuel",(VLOOKUP($C72,'Enga manuel'!$A$5:$G$355,3,FALSE)),""))</f>
        <v/>
      </c>
      <c r="H72" s="297" t="str">
        <f>IF(LEN('Source Int'!$C64)&gt;1,'Source Int'!C64,IF(D72="manuel",(VLOOKUP($C72,'Enga manuel'!$A$5:$G$355,4,FALSE)),""))</f>
        <v/>
      </c>
      <c r="I72" s="297" t="str">
        <f>IF(LEN('Source Int'!$C64)&gt;1,PROPER('Source Int'!D64),IF(D72="manuel",PROPER(VLOOKUP($C72,'Enga manuel'!$A$5:$G$355,5,FALSE)),""))</f>
        <v/>
      </c>
      <c r="J72" s="297" t="str">
        <f>IF(LEN('Source Int'!$C64)&gt;1,'Source Int'!P64,IF(D72="manuel",(VLOOKUP($C72,'Enga manuel'!$A$5:$G$355,6,FALSE)),""))</f>
        <v/>
      </c>
      <c r="K72" s="297" t="str">
        <f>IF(LEN('Source Int'!$C64)&gt;1,'Source Int'!$AE64,IF($D72="manuel",(VLOOKUP($C72,'Enga manuel'!$A$5:$G$355,7,FALSE)),""))</f>
        <v/>
      </c>
      <c r="L72" s="295" t="str">
        <f>IF(LEN('Source Int'!$H64)&gt;0,'Source Int'!$H64,IF($D72="manuel",(VLOOKUP($C72,'Enga manuel'!$A$5:$H$355,8,FALSE)),""))</f>
        <v/>
      </c>
      <c r="M72" s="295" t="str">
        <f>IF(AND(P72="Présent",W72="D",'Données épreuves'!$B$24="OUI"),"Dame","")</f>
        <v/>
      </c>
      <c r="N72" s="295" t="str">
        <f>IF(LEN('Source Int'!$C64)&gt;1,IF('Source Int'!$AB64="","",'Source Int'!$AB64),IF($D72="manuel",(VLOOKUP($C72,'Enga manuel'!$A$5:$M$355,11,FALSE)),""))</f>
        <v/>
      </c>
      <c r="O72" s="308" t="str">
        <f t="shared" si="2"/>
        <v/>
      </c>
      <c r="P72" s="84" t="str">
        <f t="shared" si="3"/>
        <v/>
      </c>
      <c r="Q72" s="84" t="str">
        <f>CONCATENATE(K72,IF(AND(LEN(engage_k)&gt;0,LEN(engage_l)&gt;0),CONCATENATE(" (",L72,"/",N72,")"),IF(AND(LEN(engage_k)=0,LEN(engage_l)&gt;0),CONCATENATE(" (",N72,")"),IF(AND(LEN(engage_l)=0,LEN(engage_k)&gt;0),CONCATENATE(" (",L72,")"),""))))</f>
        <v/>
      </c>
      <c r="R72" s="84" t="str">
        <f t="shared" si="0"/>
        <v/>
      </c>
      <c r="S72" s="84" t="str">
        <f>IF(ISERROR(VLOOKUP(C72,'Saisie CLASSEMENT'!$C$8:$C$207,1,FALSE)),"","O")</f>
        <v/>
      </c>
      <c r="T72" s="462" t="str">
        <f>IF(LEN('Source Int'!$C64)&gt;1,'Source Int'!$M64,IF($D72="manuel",(VLOOKUP($C72,'Enga manuel'!$A$5:$L$355,9,FALSE)),""))</f>
        <v/>
      </c>
      <c r="U72" s="1" t="str">
        <f>IF(COUNTIF(K$10:K72,K72)=1,MAX(U$9:U71)+1,"")</f>
        <v/>
      </c>
      <c r="V72" t="str">
        <f t="shared" si="4"/>
        <v/>
      </c>
      <c r="W72" s="1" t="str">
        <f>IF(D72="Internet",'Source Int'!E64,IF(D72="manuel",UPPER((VLOOKUP($C72,'Enga manuel'!$A$5:$J$355,10,FALSE))),""))</f>
        <v/>
      </c>
    </row>
    <row r="73" spans="1:23" ht="19.350000000000001" customHeight="1">
      <c r="A73" t="str">
        <f>IF(COUNTIF(J$10:J73,J73)=1,MAX(A$9:A72)+1,"")</f>
        <v/>
      </c>
      <c r="B73" t="str">
        <f t="shared" si="1"/>
        <v/>
      </c>
      <c r="C73" s="294">
        <v>64</v>
      </c>
      <c r="D73" s="295" t="str">
        <f>IF(C73&gt;0,IF(LEN('Source Int'!$C65)&gt;1,"Internet",IF(ISERROR(VLOOKUP($C73,'Enga manuel'!$A$5:$G$355,4,FALSE))=FALSE,(IF(LEN(VLOOKUP($C73,'Enga manuel'!$A$5:$G$355,4,FALSE))&gt;0,"Manuel","")),"")),"")</f>
        <v/>
      </c>
      <c r="E73" s="296" t="s">
        <v>270</v>
      </c>
      <c r="F73" s="295" t="str">
        <f>IF(LEN('Source Int'!$C65)&gt;1,'Source Int'!R65,IF(D73="manuel",(VLOOKUP($C73,'Enga manuel'!$A$5:$G$355,2,FALSE)),""))</f>
        <v/>
      </c>
      <c r="G73" s="295" t="str">
        <f>IF(LEN('Source Int'!$C65)&gt;1,'Source Int'!F65,IF(D73="manuel",(VLOOKUP($C73,'Enga manuel'!$A$5:$G$355,3,FALSE)),""))</f>
        <v/>
      </c>
      <c r="H73" s="297" t="str">
        <f>IF(LEN('Source Int'!$C65)&gt;1,'Source Int'!C65,IF(D73="manuel",(VLOOKUP($C73,'Enga manuel'!$A$5:$G$355,4,FALSE)),""))</f>
        <v/>
      </c>
      <c r="I73" s="297" t="str">
        <f>IF(LEN('Source Int'!$C65)&gt;1,PROPER('Source Int'!D65),IF(D73="manuel",PROPER(VLOOKUP($C73,'Enga manuel'!$A$5:$G$355,5,FALSE)),""))</f>
        <v/>
      </c>
      <c r="J73" s="297" t="str">
        <f>IF(LEN('Source Int'!$C65)&gt;1,'Source Int'!P65,IF(D73="manuel",(VLOOKUP($C73,'Enga manuel'!$A$5:$G$355,6,FALSE)),""))</f>
        <v/>
      </c>
      <c r="K73" s="297" t="str">
        <f>IF(LEN('Source Int'!$C65)&gt;1,'Source Int'!$AE65,IF($D73="manuel",(VLOOKUP($C73,'Enga manuel'!$A$5:$G$355,7,FALSE)),""))</f>
        <v/>
      </c>
      <c r="L73" s="295" t="str">
        <f>IF(LEN('Source Int'!$H65)&gt;0,'Source Int'!$H65,IF($D73="manuel",(VLOOKUP($C73,'Enga manuel'!$A$5:$H$355,8,FALSE)),""))</f>
        <v/>
      </c>
      <c r="M73" s="295" t="str">
        <f>IF(AND(P73="Présent",W73="D",'Données épreuves'!$B$24="OUI"),"Dame","")</f>
        <v/>
      </c>
      <c r="N73" s="295" t="str">
        <f>IF(LEN('Source Int'!$C65)&gt;1,IF('Source Int'!$AB65="","",'Source Int'!$AB65),IF($D73="manuel",(VLOOKUP($C73,'Enga manuel'!$A$5:$M$355,11,FALSE)),""))</f>
        <v/>
      </c>
      <c r="O73" s="308" t="str">
        <f t="shared" si="2"/>
        <v/>
      </c>
      <c r="P73" s="84" t="str">
        <f t="shared" si="3"/>
        <v/>
      </c>
      <c r="Q73" s="84" t="str">
        <f>CONCATENATE(K73,IF(AND(LEN(engage_k)&gt;0,LEN(engage_l)&gt;0),CONCATENATE(" (",L73,"/",N73,")"),IF(AND(LEN(engage_k)=0,LEN(engage_l)&gt;0),CONCATENATE(" (",N73,")"),IF(AND(LEN(engage_l)=0,LEN(engage_k)&gt;0),CONCATENATE(" (",L73,")"),""))))</f>
        <v/>
      </c>
      <c r="R73" s="84" t="str">
        <f t="shared" si="0"/>
        <v/>
      </c>
      <c r="S73" s="84" t="str">
        <f>IF(ISERROR(VLOOKUP(C73,'Saisie CLASSEMENT'!$C$8:$C$207,1,FALSE)),"","O")</f>
        <v/>
      </c>
      <c r="T73" s="462" t="str">
        <f>IF(LEN('Source Int'!$C65)&gt;1,'Source Int'!$M65,IF($D73="manuel",(VLOOKUP($C73,'Enga manuel'!$A$5:$L$355,9,FALSE)),""))</f>
        <v/>
      </c>
      <c r="U73" s="1" t="str">
        <f>IF(COUNTIF(K$10:K73,K73)=1,MAX(U$9:U72)+1,"")</f>
        <v/>
      </c>
      <c r="V73" t="str">
        <f t="shared" si="4"/>
        <v/>
      </c>
      <c r="W73" s="1" t="str">
        <f>IF(D73="Internet",'Source Int'!E65,IF(D73="manuel",UPPER((VLOOKUP($C73,'Enga manuel'!$A$5:$J$355,10,FALSE))),""))</f>
        <v/>
      </c>
    </row>
    <row r="74" spans="1:23" ht="19.350000000000001" customHeight="1">
      <c r="A74" t="str">
        <f>IF(COUNTIF(J$10:J74,J74)=1,MAX(A$9:A73)+1,"")</f>
        <v/>
      </c>
      <c r="B74" t="str">
        <f t="shared" si="1"/>
        <v/>
      </c>
      <c r="C74" s="294">
        <v>65</v>
      </c>
      <c r="D74" s="295" t="str">
        <f>IF(C74&gt;0,IF(LEN('Source Int'!$C66)&gt;1,"Internet",IF(ISERROR(VLOOKUP($C74,'Enga manuel'!$A$5:$G$355,4,FALSE))=FALSE,(IF(LEN(VLOOKUP($C74,'Enga manuel'!$A$5:$G$355,4,FALSE))&gt;0,"Manuel","")),"")),"")</f>
        <v/>
      </c>
      <c r="E74" s="296" t="s">
        <v>270</v>
      </c>
      <c r="F74" s="295" t="str">
        <f>IF(LEN('Source Int'!$C66)&gt;1,'Source Int'!R66,IF(D74="manuel",(VLOOKUP($C74,'Enga manuel'!$A$5:$G$355,2,FALSE)),""))</f>
        <v/>
      </c>
      <c r="G74" s="295" t="str">
        <f>IF(LEN('Source Int'!$C66)&gt;1,'Source Int'!F66,IF(D74="manuel",(VLOOKUP($C74,'Enga manuel'!$A$5:$G$355,3,FALSE)),""))</f>
        <v/>
      </c>
      <c r="H74" s="297" t="str">
        <f>IF(LEN('Source Int'!$C66)&gt;1,'Source Int'!C66,IF(D74="manuel",(VLOOKUP($C74,'Enga manuel'!$A$5:$G$355,4,FALSE)),""))</f>
        <v/>
      </c>
      <c r="I74" s="297" t="str">
        <f>IF(LEN('Source Int'!$C66)&gt;1,PROPER('Source Int'!D66),IF(D74="manuel",PROPER(VLOOKUP($C74,'Enga manuel'!$A$5:$G$355,5,FALSE)),""))</f>
        <v/>
      </c>
      <c r="J74" s="297" t="str">
        <f>IF(LEN('Source Int'!$C66)&gt;1,'Source Int'!P66,IF(D74="manuel",(VLOOKUP($C74,'Enga manuel'!$A$5:$G$355,6,FALSE)),""))</f>
        <v/>
      </c>
      <c r="K74" s="297" t="str">
        <f>IF(LEN('Source Int'!$C66)&gt;1,'Source Int'!$AE66,IF($D74="manuel",(VLOOKUP($C74,'Enga manuel'!$A$5:$G$355,7,FALSE)),""))</f>
        <v/>
      </c>
      <c r="L74" s="295" t="str">
        <f>IF(LEN('Source Int'!$H66)&gt;0,'Source Int'!$H66,IF($D74="manuel",(VLOOKUP($C74,'Enga manuel'!$A$5:$H$355,8,FALSE)),""))</f>
        <v/>
      </c>
      <c r="M74" s="295" t="str">
        <f>IF(AND(P74="Présent",W74="D",'Données épreuves'!$B$24="OUI"),"Dame","")</f>
        <v/>
      </c>
      <c r="N74" s="295" t="str">
        <f>IF(LEN('Source Int'!$C66)&gt;1,IF('Source Int'!$AB66="","",'Source Int'!$AB66),IF($D74="manuel",(VLOOKUP($C74,'Enga manuel'!$A$5:$M$355,11,FALSE)),""))</f>
        <v/>
      </c>
      <c r="O74" s="308" t="str">
        <f t="shared" si="2"/>
        <v/>
      </c>
      <c r="P74" s="84" t="str">
        <f t="shared" si="3"/>
        <v/>
      </c>
      <c r="Q74" s="84" t="str">
        <f>CONCATENATE(K74,IF(AND(LEN(engage_k)&gt;0,LEN(engage_l)&gt;0),CONCATENATE(" (",L74,"/",N74,")"),IF(AND(LEN(engage_k)=0,LEN(engage_l)&gt;0),CONCATENATE(" (",N74,")"),IF(AND(LEN(engage_l)=0,LEN(engage_k)&gt;0),CONCATENATE(" (",L74,")"),""))))</f>
        <v/>
      </c>
      <c r="R74" s="84" t="str">
        <f t="shared" si="0"/>
        <v/>
      </c>
      <c r="S74" s="84" t="str">
        <f>IF(ISERROR(VLOOKUP(C74,'Saisie CLASSEMENT'!$C$8:$C$207,1,FALSE)),"","O")</f>
        <v/>
      </c>
      <c r="T74" s="462" t="str">
        <f>IF(LEN('Source Int'!$C66)&gt;1,'Source Int'!$M66,IF($D74="manuel",(VLOOKUP($C74,'Enga manuel'!$A$5:$L$355,9,FALSE)),""))</f>
        <v/>
      </c>
      <c r="U74" s="1" t="str">
        <f>IF(COUNTIF(K$10:K74,K74)=1,MAX(U$9:U73)+1,"")</f>
        <v/>
      </c>
      <c r="V74" t="str">
        <f t="shared" si="4"/>
        <v/>
      </c>
      <c r="W74" s="1" t="str">
        <f>IF(D74="Internet",'Source Int'!E66,IF(D74="manuel",UPPER((VLOOKUP($C74,'Enga manuel'!$A$5:$J$355,10,FALSE))),""))</f>
        <v/>
      </c>
    </row>
    <row r="75" spans="1:23" ht="19.350000000000001" customHeight="1">
      <c r="A75" t="str">
        <f>IF(COUNTIF(J$10:J75,J75)=1,MAX(A$9:A74)+1,"")</f>
        <v/>
      </c>
      <c r="B75" t="str">
        <f t="shared" ref="B75:B138" si="5">IF(LEN(O75)&gt;0,RANK(O75,$O$10:$O$509,1),"")</f>
        <v/>
      </c>
      <c r="C75" s="294">
        <v>66</v>
      </c>
      <c r="D75" s="295" t="str">
        <f>IF(C75&gt;0,IF(LEN('Source Int'!$C67)&gt;1,"Internet",IF(ISERROR(VLOOKUP($C75,'Enga manuel'!$A$5:$G$355,4,FALSE))=FALSE,(IF(LEN(VLOOKUP($C75,'Enga manuel'!$A$5:$G$355,4,FALSE))&gt;0,"Manuel","")),"")),"")</f>
        <v/>
      </c>
      <c r="E75" s="296" t="s">
        <v>270</v>
      </c>
      <c r="F75" s="295" t="str">
        <f>IF(LEN('Source Int'!$C67)&gt;1,'Source Int'!R67,IF(D75="manuel",(VLOOKUP($C75,'Enga manuel'!$A$5:$G$355,2,FALSE)),""))</f>
        <v/>
      </c>
      <c r="G75" s="295" t="str">
        <f>IF(LEN('Source Int'!$C67)&gt;1,'Source Int'!F67,IF(D75="manuel",(VLOOKUP($C75,'Enga manuel'!$A$5:$G$355,3,FALSE)),""))</f>
        <v/>
      </c>
      <c r="H75" s="297" t="str">
        <f>IF(LEN('Source Int'!$C67)&gt;1,'Source Int'!C67,IF(D75="manuel",(VLOOKUP($C75,'Enga manuel'!$A$5:$G$355,4,FALSE)),""))</f>
        <v/>
      </c>
      <c r="I75" s="297" t="str">
        <f>IF(LEN('Source Int'!$C67)&gt;1,PROPER('Source Int'!D67),IF(D75="manuel",PROPER(VLOOKUP($C75,'Enga manuel'!$A$5:$G$355,5,FALSE)),""))</f>
        <v/>
      </c>
      <c r="J75" s="297" t="str">
        <f>IF(LEN('Source Int'!$C67)&gt;1,'Source Int'!P67,IF(D75="manuel",(VLOOKUP($C75,'Enga manuel'!$A$5:$G$355,6,FALSE)),""))</f>
        <v/>
      </c>
      <c r="K75" s="297" t="str">
        <f>IF(LEN('Source Int'!$C67)&gt;1,'Source Int'!$AE67,IF($D75="manuel",(VLOOKUP($C75,'Enga manuel'!$A$5:$G$355,7,FALSE)),""))</f>
        <v/>
      </c>
      <c r="L75" s="295" t="str">
        <f>IF(LEN('Source Int'!$H67)&gt;0,'Source Int'!$H67,IF($D75="manuel",(VLOOKUP($C75,'Enga manuel'!$A$5:$H$355,8,FALSE)),""))</f>
        <v/>
      </c>
      <c r="M75" s="295" t="str">
        <f>IF(AND(P75="Présent",W75="D",'Données épreuves'!$B$24="OUI"),"Dame","")</f>
        <v/>
      </c>
      <c r="N75" s="295" t="str">
        <f>IF(LEN('Source Int'!$C67)&gt;1,IF('Source Int'!$AB67="","",'Source Int'!$AB67),IF($D75="manuel",(VLOOKUP($C75,'Enga manuel'!$A$5:$M$355,11,FALSE)),""))</f>
        <v/>
      </c>
      <c r="O75" s="308" t="str">
        <f t="shared" ref="O75:O138" si="6">IF(LEN(P75)&gt;0,IF(LEN(P75)&gt;0,C75,""),"")</f>
        <v/>
      </c>
      <c r="P75" s="84" t="str">
        <f t="shared" ref="P75:P138" si="7">IF(LEN(D75)&gt;0,IF(LEN(E75)&gt;0,"Présent",""),"")</f>
        <v/>
      </c>
      <c r="Q75" s="84" t="str">
        <f>CONCATENATE(K75,IF(AND(LEN(engage_k)&gt;0,LEN(engage_l)&gt;0),CONCATENATE(" (",L75,"/",N75,")"),IF(AND(LEN(engage_k)=0,LEN(engage_l)&gt;0),CONCATENATE(" (",N75,")"),IF(AND(LEN(engage_l)=0,LEN(engage_k)&gt;0),CONCATENATE(" (",L75,")"),""))))</f>
        <v/>
      </c>
      <c r="R75" s="84" t="str">
        <f t="shared" ref="R75:R138" si="8">IF(D75="Internet",C75,"")</f>
        <v/>
      </c>
      <c r="S75" s="84" t="str">
        <f>IF(ISERROR(VLOOKUP(C75,'Saisie CLASSEMENT'!$C$8:$C$207,1,FALSE)),"","O")</f>
        <v/>
      </c>
      <c r="T75" s="462" t="str">
        <f>IF(LEN('Source Int'!$C67)&gt;1,'Source Int'!$M67,IF($D75="manuel",(VLOOKUP($C75,'Enga manuel'!$A$5:$L$355,9,FALSE)),""))</f>
        <v/>
      </c>
      <c r="U75" s="1" t="str">
        <f>IF(COUNTIF(K$10:K75,K75)=1,MAX(U$9:U74)+1,"")</f>
        <v/>
      </c>
      <c r="V75" t="str">
        <f t="shared" ref="V75:V138" si="9">K75</f>
        <v/>
      </c>
      <c r="W75" s="1" t="str">
        <f>IF(D75="Internet",'Source Int'!E67,IF(D75="manuel",UPPER((VLOOKUP($C75,'Enga manuel'!$A$5:$J$355,10,FALSE))),""))</f>
        <v/>
      </c>
    </row>
    <row r="76" spans="1:23" ht="19.350000000000001" customHeight="1">
      <c r="A76" t="str">
        <f>IF(COUNTIF(J$10:J76,J76)=1,MAX(A$9:A75)+1,"")</f>
        <v/>
      </c>
      <c r="B76" t="str">
        <f t="shared" si="5"/>
        <v/>
      </c>
      <c r="C76" s="294">
        <v>67</v>
      </c>
      <c r="D76" s="295" t="str">
        <f>IF(C76&gt;0,IF(LEN('Source Int'!$C68)&gt;1,"Internet",IF(ISERROR(VLOOKUP($C76,'Enga manuel'!$A$5:$G$355,4,FALSE))=FALSE,(IF(LEN(VLOOKUP($C76,'Enga manuel'!$A$5:$G$355,4,FALSE))&gt;0,"Manuel","")),"")),"")</f>
        <v/>
      </c>
      <c r="E76" s="296" t="s">
        <v>270</v>
      </c>
      <c r="F76" s="295" t="str">
        <f>IF(LEN('Source Int'!$C68)&gt;1,'Source Int'!R68,IF(D76="manuel",(VLOOKUP($C76,'Enga manuel'!$A$5:$G$355,2,FALSE)),""))</f>
        <v/>
      </c>
      <c r="G76" s="295" t="str">
        <f>IF(LEN('Source Int'!$C68)&gt;1,'Source Int'!F68,IF(D76="manuel",(VLOOKUP($C76,'Enga manuel'!$A$5:$G$355,3,FALSE)),""))</f>
        <v/>
      </c>
      <c r="H76" s="297" t="str">
        <f>IF(LEN('Source Int'!$C68)&gt;1,'Source Int'!C68,IF(D76="manuel",(VLOOKUP($C76,'Enga manuel'!$A$5:$G$355,4,FALSE)),""))</f>
        <v/>
      </c>
      <c r="I76" s="297" t="str">
        <f>IF(LEN('Source Int'!$C68)&gt;1,PROPER('Source Int'!D68),IF(D76="manuel",PROPER(VLOOKUP($C76,'Enga manuel'!$A$5:$G$355,5,FALSE)),""))</f>
        <v/>
      </c>
      <c r="J76" s="297" t="str">
        <f>IF(LEN('Source Int'!$C68)&gt;1,'Source Int'!P68,IF(D76="manuel",(VLOOKUP($C76,'Enga manuel'!$A$5:$G$355,6,FALSE)),""))</f>
        <v/>
      </c>
      <c r="K76" s="297" t="str">
        <f>IF(LEN('Source Int'!$C68)&gt;1,'Source Int'!$AE68,IF($D76="manuel",(VLOOKUP($C76,'Enga manuel'!$A$5:$G$355,7,FALSE)),""))</f>
        <v/>
      </c>
      <c r="L76" s="295" t="str">
        <f>IF(LEN('Source Int'!$H68)&gt;0,'Source Int'!$H68,IF($D76="manuel",(VLOOKUP($C76,'Enga manuel'!$A$5:$H$355,8,FALSE)),""))</f>
        <v/>
      </c>
      <c r="M76" s="295" t="str">
        <f>IF(AND(P76="Présent",W76="D",'Données épreuves'!$B$24="OUI"),"Dame","")</f>
        <v/>
      </c>
      <c r="N76" s="295" t="str">
        <f>IF(LEN('Source Int'!$C68)&gt;1,IF('Source Int'!$AB68="","",'Source Int'!$AB68),IF($D76="manuel",(VLOOKUP($C76,'Enga manuel'!$A$5:$M$355,11,FALSE)),""))</f>
        <v/>
      </c>
      <c r="O76" s="308" t="str">
        <f t="shared" si="6"/>
        <v/>
      </c>
      <c r="P76" s="84" t="str">
        <f t="shared" si="7"/>
        <v/>
      </c>
      <c r="Q76" s="84" t="str">
        <f>CONCATENATE(K76,IF(AND(LEN(engage_k)&gt;0,LEN(engage_l)&gt;0),CONCATENATE(" (",L76,"/",N76,")"),IF(AND(LEN(engage_k)=0,LEN(engage_l)&gt;0),CONCATENATE(" (",N76,")"),IF(AND(LEN(engage_l)=0,LEN(engage_k)&gt;0),CONCATENATE(" (",L76,")"),""))))</f>
        <v/>
      </c>
      <c r="R76" s="84" t="str">
        <f t="shared" si="8"/>
        <v/>
      </c>
      <c r="S76" s="84" t="str">
        <f>IF(ISERROR(VLOOKUP(C76,'Saisie CLASSEMENT'!$C$8:$C$207,1,FALSE)),"","O")</f>
        <v/>
      </c>
      <c r="T76" s="462" t="str">
        <f>IF(LEN('Source Int'!$C68)&gt;1,'Source Int'!$M68,IF($D76="manuel",(VLOOKUP($C76,'Enga manuel'!$A$5:$L$355,9,FALSE)),""))</f>
        <v/>
      </c>
      <c r="U76" s="1" t="str">
        <f>IF(COUNTIF(K$10:K76,K76)=1,MAX(U$9:U75)+1,"")</f>
        <v/>
      </c>
      <c r="V76" t="str">
        <f t="shared" si="9"/>
        <v/>
      </c>
      <c r="W76" s="1" t="str">
        <f>IF(D76="Internet",'Source Int'!E68,IF(D76="manuel",UPPER((VLOOKUP($C76,'Enga manuel'!$A$5:$J$355,10,FALSE))),""))</f>
        <v/>
      </c>
    </row>
    <row r="77" spans="1:23" ht="19.350000000000001" customHeight="1">
      <c r="A77" t="str">
        <f>IF(COUNTIF(J$10:J77,J77)=1,MAX(A$9:A76)+1,"")</f>
        <v/>
      </c>
      <c r="B77" t="str">
        <f t="shared" si="5"/>
        <v/>
      </c>
      <c r="C77" s="294">
        <v>68</v>
      </c>
      <c r="D77" s="295" t="str">
        <f>IF(C77&gt;0,IF(LEN('Source Int'!$C69)&gt;1,"Internet",IF(ISERROR(VLOOKUP($C77,'Enga manuel'!$A$5:$G$355,4,FALSE))=FALSE,(IF(LEN(VLOOKUP($C77,'Enga manuel'!$A$5:$G$355,4,FALSE))&gt;0,"Manuel","")),"")),"")</f>
        <v/>
      </c>
      <c r="E77" s="296" t="s">
        <v>270</v>
      </c>
      <c r="F77" s="295" t="str">
        <f>IF(LEN('Source Int'!$C69)&gt;1,'Source Int'!R69,IF(D77="manuel",(VLOOKUP($C77,'Enga manuel'!$A$5:$G$355,2,FALSE)),""))</f>
        <v/>
      </c>
      <c r="G77" s="295" t="str">
        <f>IF(LEN('Source Int'!$C69)&gt;1,'Source Int'!F69,IF(D77="manuel",(VLOOKUP($C77,'Enga manuel'!$A$5:$G$355,3,FALSE)),""))</f>
        <v/>
      </c>
      <c r="H77" s="297" t="str">
        <f>IF(LEN('Source Int'!$C69)&gt;1,'Source Int'!C69,IF(D77="manuel",(VLOOKUP($C77,'Enga manuel'!$A$5:$G$355,4,FALSE)),""))</f>
        <v/>
      </c>
      <c r="I77" s="297" t="str">
        <f>IF(LEN('Source Int'!$C69)&gt;1,PROPER('Source Int'!D69),IF(D77="manuel",PROPER(VLOOKUP($C77,'Enga manuel'!$A$5:$G$355,5,FALSE)),""))</f>
        <v/>
      </c>
      <c r="J77" s="297" t="str">
        <f>IF(LEN('Source Int'!$C69)&gt;1,'Source Int'!P69,IF(D77="manuel",(VLOOKUP($C77,'Enga manuel'!$A$5:$G$355,6,FALSE)),""))</f>
        <v/>
      </c>
      <c r="K77" s="297" t="str">
        <f>IF(LEN('Source Int'!$C69)&gt;1,'Source Int'!$AE69,IF($D77="manuel",(VLOOKUP($C77,'Enga manuel'!$A$5:$G$355,7,FALSE)),""))</f>
        <v/>
      </c>
      <c r="L77" s="295" t="str">
        <f>IF(LEN('Source Int'!$H69)&gt;0,'Source Int'!$H69,IF($D77="manuel",(VLOOKUP($C77,'Enga manuel'!$A$5:$H$355,8,FALSE)),""))</f>
        <v/>
      </c>
      <c r="M77" s="295" t="str">
        <f>IF(AND(P77="Présent",W77="D",'Données épreuves'!$B$24="OUI"),"Dame","")</f>
        <v/>
      </c>
      <c r="N77" s="295" t="str">
        <f>IF(LEN('Source Int'!$C69)&gt;1,IF('Source Int'!$AB69="","",'Source Int'!$AB69),IF($D77="manuel",(VLOOKUP($C77,'Enga manuel'!$A$5:$M$355,11,FALSE)),""))</f>
        <v/>
      </c>
      <c r="O77" s="308" t="str">
        <f t="shared" si="6"/>
        <v/>
      </c>
      <c r="P77" s="84" t="str">
        <f t="shared" si="7"/>
        <v/>
      </c>
      <c r="Q77" s="84" t="str">
        <f>CONCATENATE(K77,IF(AND(LEN(engage_k)&gt;0,LEN(engage_l)&gt;0),CONCATENATE(" (",L77,"/",N77,")"),IF(AND(LEN(engage_k)=0,LEN(engage_l)&gt;0),CONCATENATE(" (",N77,")"),IF(AND(LEN(engage_l)=0,LEN(engage_k)&gt;0),CONCATENATE(" (",L77,")"),""))))</f>
        <v/>
      </c>
      <c r="R77" s="84" t="str">
        <f t="shared" si="8"/>
        <v/>
      </c>
      <c r="S77" s="84" t="str">
        <f>IF(ISERROR(VLOOKUP(C77,'Saisie CLASSEMENT'!$C$8:$C$207,1,FALSE)),"","O")</f>
        <v/>
      </c>
      <c r="T77" s="462" t="str">
        <f>IF(LEN('Source Int'!$C69)&gt;1,'Source Int'!$M69,IF($D77="manuel",(VLOOKUP($C77,'Enga manuel'!$A$5:$L$355,9,FALSE)),""))</f>
        <v/>
      </c>
      <c r="U77" s="1" t="str">
        <f>IF(COUNTIF(K$10:K77,K77)=1,MAX(U$9:U76)+1,"")</f>
        <v/>
      </c>
      <c r="V77" t="str">
        <f t="shared" si="9"/>
        <v/>
      </c>
      <c r="W77" s="1" t="str">
        <f>IF(D77="Internet",'Source Int'!E69,IF(D77="manuel",UPPER((VLOOKUP($C77,'Enga manuel'!$A$5:$J$355,10,FALSE))),""))</f>
        <v/>
      </c>
    </row>
    <row r="78" spans="1:23" ht="19.350000000000001" customHeight="1">
      <c r="A78" t="str">
        <f>IF(COUNTIF(J$10:J78,J78)=1,MAX(A$9:A77)+1,"")</f>
        <v/>
      </c>
      <c r="B78" t="str">
        <f t="shared" si="5"/>
        <v/>
      </c>
      <c r="C78" s="294">
        <v>69</v>
      </c>
      <c r="D78" s="295" t="str">
        <f>IF(C78&gt;0,IF(LEN('Source Int'!$C70)&gt;1,"Internet",IF(ISERROR(VLOOKUP($C78,'Enga manuel'!$A$5:$G$355,4,FALSE))=FALSE,(IF(LEN(VLOOKUP($C78,'Enga manuel'!$A$5:$G$355,4,FALSE))&gt;0,"Manuel","")),"")),"")</f>
        <v/>
      </c>
      <c r="E78" s="296" t="s">
        <v>270</v>
      </c>
      <c r="F78" s="295" t="str">
        <f>IF(LEN('Source Int'!$C70)&gt;1,'Source Int'!R70,IF(D78="manuel",(VLOOKUP($C78,'Enga manuel'!$A$5:$G$355,2,FALSE)),""))</f>
        <v/>
      </c>
      <c r="G78" s="295" t="str">
        <f>IF(LEN('Source Int'!$C70)&gt;1,'Source Int'!F70,IF(D78="manuel",(VLOOKUP($C78,'Enga manuel'!$A$5:$G$355,3,FALSE)),""))</f>
        <v/>
      </c>
      <c r="H78" s="297" t="str">
        <f>IF(LEN('Source Int'!$C70)&gt;1,'Source Int'!C70,IF(D78="manuel",(VLOOKUP($C78,'Enga manuel'!$A$5:$G$355,4,FALSE)),""))</f>
        <v/>
      </c>
      <c r="I78" s="297" t="str">
        <f>IF(LEN('Source Int'!$C70)&gt;1,PROPER('Source Int'!D70),IF(D78="manuel",PROPER(VLOOKUP($C78,'Enga manuel'!$A$5:$G$355,5,FALSE)),""))</f>
        <v/>
      </c>
      <c r="J78" s="297" t="str">
        <f>IF(LEN('Source Int'!$C70)&gt;1,'Source Int'!P70,IF(D78="manuel",(VLOOKUP($C78,'Enga manuel'!$A$5:$G$355,6,FALSE)),""))</f>
        <v/>
      </c>
      <c r="K78" s="297" t="str">
        <f>IF(LEN('Source Int'!$C70)&gt;1,'Source Int'!$AE70,IF($D78="manuel",(VLOOKUP($C78,'Enga manuel'!$A$5:$G$355,7,FALSE)),""))</f>
        <v/>
      </c>
      <c r="L78" s="295" t="str">
        <f>IF(LEN('Source Int'!$H70)&gt;0,'Source Int'!$H70,IF($D78="manuel",(VLOOKUP($C78,'Enga manuel'!$A$5:$H$355,8,FALSE)),""))</f>
        <v/>
      </c>
      <c r="M78" s="295" t="str">
        <f>IF(AND(P78="Présent",W78="D",'Données épreuves'!$B$24="OUI"),"Dame","")</f>
        <v/>
      </c>
      <c r="N78" s="295" t="str">
        <f>IF(LEN('Source Int'!$C70)&gt;1,IF('Source Int'!$AB70="","",'Source Int'!$AB70),IF($D78="manuel",(VLOOKUP($C78,'Enga manuel'!$A$5:$M$355,11,FALSE)),""))</f>
        <v/>
      </c>
      <c r="O78" s="308" t="str">
        <f t="shared" si="6"/>
        <v/>
      </c>
      <c r="P78" s="84" t="str">
        <f t="shared" si="7"/>
        <v/>
      </c>
      <c r="Q78" s="84" t="str">
        <f>CONCATENATE(K78,IF(AND(LEN(engage_k)&gt;0,LEN(engage_l)&gt;0),CONCATENATE(" (",L78,"/",N78,")"),IF(AND(LEN(engage_k)=0,LEN(engage_l)&gt;0),CONCATENATE(" (",N78,")"),IF(AND(LEN(engage_l)=0,LEN(engage_k)&gt;0),CONCATENATE(" (",L78,")"),""))))</f>
        <v/>
      </c>
      <c r="R78" s="84" t="str">
        <f t="shared" si="8"/>
        <v/>
      </c>
      <c r="S78" s="84" t="str">
        <f>IF(ISERROR(VLOOKUP(C78,'Saisie CLASSEMENT'!$C$8:$C$207,1,FALSE)),"","O")</f>
        <v/>
      </c>
      <c r="T78" s="462" t="str">
        <f>IF(LEN('Source Int'!$C70)&gt;1,'Source Int'!$M70,IF($D78="manuel",(VLOOKUP($C78,'Enga manuel'!$A$5:$L$355,9,FALSE)),""))</f>
        <v/>
      </c>
      <c r="U78" s="1" t="str">
        <f>IF(COUNTIF(K$10:K78,K78)=1,MAX(U$9:U77)+1,"")</f>
        <v/>
      </c>
      <c r="V78" t="str">
        <f t="shared" si="9"/>
        <v/>
      </c>
      <c r="W78" s="1" t="str">
        <f>IF(D78="Internet",'Source Int'!E70,IF(D78="manuel",UPPER((VLOOKUP($C78,'Enga manuel'!$A$5:$J$355,10,FALSE))),""))</f>
        <v/>
      </c>
    </row>
    <row r="79" spans="1:23" ht="19.350000000000001" customHeight="1">
      <c r="A79" t="str">
        <f>IF(COUNTIF(J$10:J79,J79)=1,MAX(A$9:A78)+1,"")</f>
        <v/>
      </c>
      <c r="B79" t="str">
        <f t="shared" si="5"/>
        <v/>
      </c>
      <c r="C79" s="294">
        <v>70</v>
      </c>
      <c r="D79" s="295" t="str">
        <f>IF(C79&gt;0,IF(LEN('Source Int'!$C71)&gt;1,"Internet",IF(ISERROR(VLOOKUP($C79,'Enga manuel'!$A$5:$G$355,4,FALSE))=FALSE,(IF(LEN(VLOOKUP($C79,'Enga manuel'!$A$5:$G$355,4,FALSE))&gt;0,"Manuel","")),"")),"")</f>
        <v/>
      </c>
      <c r="E79" s="296" t="s">
        <v>270</v>
      </c>
      <c r="F79" s="295" t="str">
        <f>IF(LEN('Source Int'!$C71)&gt;1,'Source Int'!R71,IF(D79="manuel",(VLOOKUP($C79,'Enga manuel'!$A$5:$G$355,2,FALSE)),""))</f>
        <v/>
      </c>
      <c r="G79" s="295" t="str">
        <f>IF(LEN('Source Int'!$C71)&gt;1,'Source Int'!F71,IF(D79="manuel",(VLOOKUP($C79,'Enga manuel'!$A$5:$G$355,3,FALSE)),""))</f>
        <v/>
      </c>
      <c r="H79" s="297" t="str">
        <f>IF(LEN('Source Int'!$C71)&gt;1,'Source Int'!C71,IF(D79="manuel",(VLOOKUP($C79,'Enga manuel'!$A$5:$G$355,4,FALSE)),""))</f>
        <v/>
      </c>
      <c r="I79" s="297" t="str">
        <f>IF(LEN('Source Int'!$C71)&gt;1,PROPER('Source Int'!D71),IF(D79="manuel",PROPER(VLOOKUP($C79,'Enga manuel'!$A$5:$G$355,5,FALSE)),""))</f>
        <v/>
      </c>
      <c r="J79" s="297" t="str">
        <f>IF(LEN('Source Int'!$C71)&gt;1,'Source Int'!P71,IF(D79="manuel",(VLOOKUP($C79,'Enga manuel'!$A$5:$G$355,6,FALSE)),""))</f>
        <v/>
      </c>
      <c r="K79" s="297" t="str">
        <f>IF(LEN('Source Int'!$C71)&gt;1,'Source Int'!$AE71,IF($D79="manuel",(VLOOKUP($C79,'Enga manuel'!$A$5:$G$355,7,FALSE)),""))</f>
        <v/>
      </c>
      <c r="L79" s="295" t="str">
        <f>IF(LEN('Source Int'!$H71)&gt;0,'Source Int'!$H71,IF($D79="manuel",(VLOOKUP($C79,'Enga manuel'!$A$5:$H$355,8,FALSE)),""))</f>
        <v/>
      </c>
      <c r="M79" s="295" t="str">
        <f>IF(AND(P79="Présent",W79="D",'Données épreuves'!$B$24="OUI"),"Dame","")</f>
        <v/>
      </c>
      <c r="N79" s="295" t="str">
        <f>IF(LEN('Source Int'!$C71)&gt;1,IF('Source Int'!$AB71="","",'Source Int'!$AB71),IF($D79="manuel",(VLOOKUP($C79,'Enga manuel'!$A$5:$M$355,11,FALSE)),""))</f>
        <v/>
      </c>
      <c r="O79" s="308" t="str">
        <f t="shared" si="6"/>
        <v/>
      </c>
      <c r="P79" s="84" t="str">
        <f t="shared" si="7"/>
        <v/>
      </c>
      <c r="Q79" s="84" t="str">
        <f>CONCATENATE(K79,IF(AND(LEN(engage_k)&gt;0,LEN(engage_l)&gt;0),CONCATENATE(" (",L79,"/",N79,")"),IF(AND(LEN(engage_k)=0,LEN(engage_l)&gt;0),CONCATENATE(" (",N79,")"),IF(AND(LEN(engage_l)=0,LEN(engage_k)&gt;0),CONCATENATE(" (",L79,")"),""))))</f>
        <v/>
      </c>
      <c r="R79" s="84" t="str">
        <f t="shared" si="8"/>
        <v/>
      </c>
      <c r="S79" s="84" t="str">
        <f>IF(ISERROR(VLOOKUP(C79,'Saisie CLASSEMENT'!$C$8:$C$207,1,FALSE)),"","O")</f>
        <v/>
      </c>
      <c r="T79" s="462" t="str">
        <f>IF(LEN('Source Int'!$C71)&gt;1,'Source Int'!$M71,IF($D79="manuel",(VLOOKUP($C79,'Enga manuel'!$A$5:$L$355,9,FALSE)),""))</f>
        <v/>
      </c>
      <c r="U79" s="1" t="str">
        <f>IF(COUNTIF(K$10:K79,K79)=1,MAX(U$9:U78)+1,"")</f>
        <v/>
      </c>
      <c r="V79" t="str">
        <f t="shared" si="9"/>
        <v/>
      </c>
      <c r="W79" s="1" t="str">
        <f>IF(D79="Internet",'Source Int'!E71,IF(D79="manuel",UPPER((VLOOKUP($C79,'Enga manuel'!$A$5:$J$355,10,FALSE))),""))</f>
        <v/>
      </c>
    </row>
    <row r="80" spans="1:23" ht="19.350000000000001" customHeight="1">
      <c r="A80" t="str">
        <f>IF(COUNTIF(J$10:J80,J80)=1,MAX(A$9:A79)+1,"")</f>
        <v/>
      </c>
      <c r="B80" t="str">
        <f t="shared" si="5"/>
        <v/>
      </c>
      <c r="C80" s="294">
        <v>71</v>
      </c>
      <c r="D80" s="295" t="str">
        <f>IF(C80&gt;0,IF(LEN('Source Int'!$C72)&gt;1,"Internet",IF(ISERROR(VLOOKUP($C80,'Enga manuel'!$A$5:$G$355,4,FALSE))=FALSE,(IF(LEN(VLOOKUP($C80,'Enga manuel'!$A$5:$G$355,4,FALSE))&gt;0,"Manuel","")),"")),"")</f>
        <v/>
      </c>
      <c r="E80" s="296" t="s">
        <v>270</v>
      </c>
      <c r="F80" s="295" t="str">
        <f>IF(LEN('Source Int'!$C72)&gt;1,'Source Int'!R72,IF(D80="manuel",(VLOOKUP($C80,'Enga manuel'!$A$5:$G$355,2,FALSE)),""))</f>
        <v/>
      </c>
      <c r="G80" s="295" t="str">
        <f>IF(LEN('Source Int'!$C72)&gt;1,'Source Int'!F72,IF(D80="manuel",(VLOOKUP($C80,'Enga manuel'!$A$5:$G$355,3,FALSE)),""))</f>
        <v/>
      </c>
      <c r="H80" s="297" t="str">
        <f>IF(LEN('Source Int'!$C72)&gt;1,'Source Int'!C72,IF(D80="manuel",(VLOOKUP($C80,'Enga manuel'!$A$5:$G$355,4,FALSE)),""))</f>
        <v/>
      </c>
      <c r="I80" s="297" t="str">
        <f>IF(LEN('Source Int'!$C72)&gt;1,PROPER('Source Int'!D72),IF(D80="manuel",PROPER(VLOOKUP($C80,'Enga manuel'!$A$5:$G$355,5,FALSE)),""))</f>
        <v/>
      </c>
      <c r="J80" s="297" t="str">
        <f>IF(LEN('Source Int'!$C72)&gt;1,'Source Int'!P72,IF(D80="manuel",(VLOOKUP($C80,'Enga manuel'!$A$5:$G$355,6,FALSE)),""))</f>
        <v/>
      </c>
      <c r="K80" s="297" t="str">
        <f>IF(LEN('Source Int'!$C72)&gt;1,'Source Int'!$AE72,IF($D80="manuel",(VLOOKUP($C80,'Enga manuel'!$A$5:$G$355,7,FALSE)),""))</f>
        <v/>
      </c>
      <c r="L80" s="295" t="str">
        <f>IF(LEN('Source Int'!$H72)&gt;0,'Source Int'!$H72,IF($D80="manuel",(VLOOKUP($C80,'Enga manuel'!$A$5:$H$355,8,FALSE)),""))</f>
        <v/>
      </c>
      <c r="M80" s="295" t="str">
        <f>IF(AND(P80="Présent",W80="D",'Données épreuves'!$B$24="OUI"),"Dame","")</f>
        <v/>
      </c>
      <c r="N80" s="295" t="str">
        <f>IF(LEN('Source Int'!$C72)&gt;1,IF('Source Int'!$AB72="","",'Source Int'!$AB72),IF($D80="manuel",(VLOOKUP($C80,'Enga manuel'!$A$5:$M$355,11,FALSE)),""))</f>
        <v/>
      </c>
      <c r="O80" s="308" t="str">
        <f t="shared" si="6"/>
        <v/>
      </c>
      <c r="P80" s="84" t="str">
        <f t="shared" si="7"/>
        <v/>
      </c>
      <c r="Q80" s="84" t="str">
        <f>CONCATENATE(K80,IF(AND(LEN(engage_k)&gt;0,LEN(engage_l)&gt;0),CONCATENATE(" (",L80,"/",N80,")"),IF(AND(LEN(engage_k)=0,LEN(engage_l)&gt;0),CONCATENATE(" (",N80,")"),IF(AND(LEN(engage_l)=0,LEN(engage_k)&gt;0),CONCATENATE(" (",L80,")"),""))))</f>
        <v/>
      </c>
      <c r="R80" s="84" t="str">
        <f t="shared" si="8"/>
        <v/>
      </c>
      <c r="S80" s="84" t="str">
        <f>IF(ISERROR(VLOOKUP(C80,'Saisie CLASSEMENT'!$C$8:$C$207,1,FALSE)),"","O")</f>
        <v/>
      </c>
      <c r="T80" s="462" t="str">
        <f>IF(LEN('Source Int'!$C72)&gt;1,'Source Int'!$M72,IF($D80="manuel",(VLOOKUP($C80,'Enga manuel'!$A$5:$L$355,9,FALSE)),""))</f>
        <v/>
      </c>
      <c r="U80" s="1" t="str">
        <f>IF(COUNTIF(K$10:K80,K80)=1,MAX(U$9:U79)+1,"")</f>
        <v/>
      </c>
      <c r="V80" t="str">
        <f t="shared" si="9"/>
        <v/>
      </c>
      <c r="W80" s="1" t="str">
        <f>IF(D80="Internet",'Source Int'!E72,IF(D80="manuel",UPPER((VLOOKUP($C80,'Enga manuel'!$A$5:$J$355,10,FALSE))),""))</f>
        <v/>
      </c>
    </row>
    <row r="81" spans="1:23" ht="19.350000000000001" customHeight="1">
      <c r="A81" t="str">
        <f>IF(COUNTIF(J$10:J81,J81)=1,MAX(A$9:A80)+1,"")</f>
        <v/>
      </c>
      <c r="B81" t="str">
        <f t="shared" si="5"/>
        <v/>
      </c>
      <c r="C81" s="294">
        <v>72</v>
      </c>
      <c r="D81" s="295" t="str">
        <f>IF(C81&gt;0,IF(LEN('Source Int'!$C73)&gt;1,"Internet",IF(ISERROR(VLOOKUP($C81,'Enga manuel'!$A$5:$G$355,4,FALSE))=FALSE,(IF(LEN(VLOOKUP($C81,'Enga manuel'!$A$5:$G$355,4,FALSE))&gt;0,"Manuel","")),"")),"")</f>
        <v/>
      </c>
      <c r="E81" s="296" t="s">
        <v>270</v>
      </c>
      <c r="F81" s="295" t="str">
        <f>IF(LEN('Source Int'!$C73)&gt;1,'Source Int'!R73,IF(D81="manuel",(VLOOKUP($C81,'Enga manuel'!$A$5:$G$355,2,FALSE)),""))</f>
        <v/>
      </c>
      <c r="G81" s="295" t="str">
        <f>IF(LEN('Source Int'!$C73)&gt;1,'Source Int'!F73,IF(D81="manuel",(VLOOKUP($C81,'Enga manuel'!$A$5:$G$355,3,FALSE)),""))</f>
        <v/>
      </c>
      <c r="H81" s="297" t="str">
        <f>IF(LEN('Source Int'!$C73)&gt;1,'Source Int'!C73,IF(D81="manuel",(VLOOKUP($C81,'Enga manuel'!$A$5:$G$355,4,FALSE)),""))</f>
        <v/>
      </c>
      <c r="I81" s="297" t="str">
        <f>IF(LEN('Source Int'!$C73)&gt;1,PROPER('Source Int'!D73),IF(D81="manuel",PROPER(VLOOKUP($C81,'Enga manuel'!$A$5:$G$355,5,FALSE)),""))</f>
        <v/>
      </c>
      <c r="J81" s="297" t="str">
        <f>IF(LEN('Source Int'!$C73)&gt;1,'Source Int'!P73,IF(D81="manuel",(VLOOKUP($C81,'Enga manuel'!$A$5:$G$355,6,FALSE)),""))</f>
        <v/>
      </c>
      <c r="K81" s="297" t="str">
        <f>IF(LEN('Source Int'!$C73)&gt;1,'Source Int'!$AE73,IF($D81="manuel",(VLOOKUP($C81,'Enga manuel'!$A$5:$G$355,7,FALSE)),""))</f>
        <v/>
      </c>
      <c r="L81" s="295" t="str">
        <f>IF(LEN('Source Int'!$H73)&gt;0,'Source Int'!$H73,IF($D81="manuel",(VLOOKUP($C81,'Enga manuel'!$A$5:$H$355,8,FALSE)),""))</f>
        <v/>
      </c>
      <c r="M81" s="295" t="str">
        <f>IF(AND(P81="Présent",W81="D",'Données épreuves'!$B$24="OUI"),"Dame","")</f>
        <v/>
      </c>
      <c r="N81" s="295" t="str">
        <f>IF(LEN('Source Int'!$C73)&gt;1,IF('Source Int'!$AB73="","",'Source Int'!$AB73),IF($D81="manuel",(VLOOKUP($C81,'Enga manuel'!$A$5:$M$355,11,FALSE)),""))</f>
        <v/>
      </c>
      <c r="O81" s="308" t="str">
        <f t="shared" si="6"/>
        <v/>
      </c>
      <c r="P81" s="84" t="str">
        <f t="shared" si="7"/>
        <v/>
      </c>
      <c r="Q81" s="84" t="str">
        <f>CONCATENATE(K81,IF(AND(LEN(engage_k)&gt;0,LEN(engage_l)&gt;0),CONCATENATE(" (",L81,"/",N81,")"),IF(AND(LEN(engage_k)=0,LEN(engage_l)&gt;0),CONCATENATE(" (",N81,")"),IF(AND(LEN(engage_l)=0,LEN(engage_k)&gt;0),CONCATENATE(" (",L81,")"),""))))</f>
        <v/>
      </c>
      <c r="R81" s="84" t="str">
        <f t="shared" si="8"/>
        <v/>
      </c>
      <c r="S81" s="84" t="str">
        <f>IF(ISERROR(VLOOKUP(C81,'Saisie CLASSEMENT'!$C$8:$C$207,1,FALSE)),"","O")</f>
        <v/>
      </c>
      <c r="T81" s="462" t="str">
        <f>IF(LEN('Source Int'!$C73)&gt;1,'Source Int'!$M73,IF($D81="manuel",(VLOOKUP($C81,'Enga manuel'!$A$5:$L$355,9,FALSE)),""))</f>
        <v/>
      </c>
      <c r="U81" s="1" t="str">
        <f>IF(COUNTIF(K$10:K81,K81)=1,MAX(U$9:U80)+1,"")</f>
        <v/>
      </c>
      <c r="V81" t="str">
        <f t="shared" si="9"/>
        <v/>
      </c>
      <c r="W81" s="1" t="str">
        <f>IF(D81="Internet",'Source Int'!E73,IF(D81="manuel",UPPER((VLOOKUP($C81,'Enga manuel'!$A$5:$J$355,10,FALSE))),""))</f>
        <v/>
      </c>
    </row>
    <row r="82" spans="1:23" ht="19.350000000000001" customHeight="1">
      <c r="A82" t="str">
        <f>IF(COUNTIF(J$10:J82,J82)=1,MAX(A$9:A81)+1,"")</f>
        <v/>
      </c>
      <c r="B82" t="str">
        <f t="shared" si="5"/>
        <v/>
      </c>
      <c r="C82" s="294">
        <v>73</v>
      </c>
      <c r="D82" s="295" t="str">
        <f>IF(C82&gt;0,IF(LEN('Source Int'!$C74)&gt;1,"Internet",IF(ISERROR(VLOOKUP($C82,'Enga manuel'!$A$5:$G$355,4,FALSE))=FALSE,(IF(LEN(VLOOKUP($C82,'Enga manuel'!$A$5:$G$355,4,FALSE))&gt;0,"Manuel","")),"")),"")</f>
        <v/>
      </c>
      <c r="E82" s="296" t="s">
        <v>270</v>
      </c>
      <c r="F82" s="295" t="str">
        <f>IF(LEN('Source Int'!$C74)&gt;1,'Source Int'!R74,IF(D82="manuel",(VLOOKUP($C82,'Enga manuel'!$A$5:$G$355,2,FALSE)),""))</f>
        <v/>
      </c>
      <c r="G82" s="295" t="str">
        <f>IF(LEN('Source Int'!$C74)&gt;1,'Source Int'!F74,IF(D82="manuel",(VLOOKUP($C82,'Enga manuel'!$A$5:$G$355,3,FALSE)),""))</f>
        <v/>
      </c>
      <c r="H82" s="297" t="str">
        <f>IF(LEN('Source Int'!$C74)&gt;1,'Source Int'!C74,IF(D82="manuel",(VLOOKUP($C82,'Enga manuel'!$A$5:$G$355,4,FALSE)),""))</f>
        <v/>
      </c>
      <c r="I82" s="297" t="str">
        <f>IF(LEN('Source Int'!$C74)&gt;1,PROPER('Source Int'!D74),IF(D82="manuel",PROPER(VLOOKUP($C82,'Enga manuel'!$A$5:$G$355,5,FALSE)),""))</f>
        <v/>
      </c>
      <c r="J82" s="297" t="str">
        <f>IF(LEN('Source Int'!$C74)&gt;1,'Source Int'!P74,IF(D82="manuel",(VLOOKUP($C82,'Enga manuel'!$A$5:$G$355,6,FALSE)),""))</f>
        <v/>
      </c>
      <c r="K82" s="297" t="str">
        <f>IF(LEN('Source Int'!$C74)&gt;1,'Source Int'!$AE74,IF($D82="manuel",(VLOOKUP($C82,'Enga manuel'!$A$5:$G$355,7,FALSE)),""))</f>
        <v/>
      </c>
      <c r="L82" s="295" t="str">
        <f>IF(LEN('Source Int'!$H74)&gt;0,'Source Int'!$H74,IF($D82="manuel",(VLOOKUP($C82,'Enga manuel'!$A$5:$H$355,8,FALSE)),""))</f>
        <v/>
      </c>
      <c r="M82" s="295" t="str">
        <f>IF(AND(P82="Présent",W82="D",'Données épreuves'!$B$24="OUI"),"Dame","")</f>
        <v/>
      </c>
      <c r="N82" s="295" t="str">
        <f>IF(LEN('Source Int'!$C74)&gt;1,IF('Source Int'!$AB74="","",'Source Int'!$AB74),IF($D82="manuel",(VLOOKUP($C82,'Enga manuel'!$A$5:$M$355,11,FALSE)),""))</f>
        <v/>
      </c>
      <c r="O82" s="308" t="str">
        <f t="shared" si="6"/>
        <v/>
      </c>
      <c r="P82" s="84" t="str">
        <f t="shared" si="7"/>
        <v/>
      </c>
      <c r="Q82" s="84" t="str">
        <f>CONCATENATE(K82,IF(AND(LEN(engage_k)&gt;0,LEN(engage_l)&gt;0),CONCATENATE(" (",L82,"/",N82,")"),IF(AND(LEN(engage_k)=0,LEN(engage_l)&gt;0),CONCATENATE(" (",N82,")"),IF(AND(LEN(engage_l)=0,LEN(engage_k)&gt;0),CONCATENATE(" (",L82,")"),""))))</f>
        <v/>
      </c>
      <c r="R82" s="84" t="str">
        <f t="shared" si="8"/>
        <v/>
      </c>
      <c r="S82" s="84" t="str">
        <f>IF(ISERROR(VLOOKUP(C82,'Saisie CLASSEMENT'!$C$8:$C$207,1,FALSE)),"","O")</f>
        <v/>
      </c>
      <c r="T82" s="462" t="str">
        <f>IF(LEN('Source Int'!$C74)&gt;1,'Source Int'!$M74,IF($D82="manuel",(VLOOKUP($C82,'Enga manuel'!$A$5:$L$355,9,FALSE)),""))</f>
        <v/>
      </c>
      <c r="U82" s="1" t="str">
        <f>IF(COUNTIF(K$10:K82,K82)=1,MAX(U$9:U81)+1,"")</f>
        <v/>
      </c>
      <c r="V82" t="str">
        <f t="shared" si="9"/>
        <v/>
      </c>
      <c r="W82" s="1" t="str">
        <f>IF(D82="Internet",'Source Int'!E74,IF(D82="manuel",UPPER((VLOOKUP($C82,'Enga manuel'!$A$5:$J$355,10,FALSE))),""))</f>
        <v/>
      </c>
    </row>
    <row r="83" spans="1:23" ht="19.350000000000001" customHeight="1">
      <c r="A83" t="str">
        <f>IF(COUNTIF(J$10:J83,J83)=1,MAX(A$9:A82)+1,"")</f>
        <v/>
      </c>
      <c r="B83" t="str">
        <f t="shared" si="5"/>
        <v/>
      </c>
      <c r="C83" s="294">
        <v>74</v>
      </c>
      <c r="D83" s="295" t="str">
        <f>IF(C83&gt;0,IF(LEN('Source Int'!$C75)&gt;1,"Internet",IF(ISERROR(VLOOKUP($C83,'Enga manuel'!$A$5:$G$355,4,FALSE))=FALSE,(IF(LEN(VLOOKUP($C83,'Enga manuel'!$A$5:$G$355,4,FALSE))&gt;0,"Manuel","")),"")),"")</f>
        <v/>
      </c>
      <c r="E83" s="296" t="s">
        <v>270</v>
      </c>
      <c r="F83" s="295" t="str">
        <f>IF(LEN('Source Int'!$C75)&gt;1,'Source Int'!R75,IF(D83="manuel",(VLOOKUP($C83,'Enga manuel'!$A$5:$G$355,2,FALSE)),""))</f>
        <v/>
      </c>
      <c r="G83" s="295" t="str">
        <f>IF(LEN('Source Int'!$C75)&gt;1,'Source Int'!F75,IF(D83="manuel",(VLOOKUP($C83,'Enga manuel'!$A$5:$G$355,3,FALSE)),""))</f>
        <v/>
      </c>
      <c r="H83" s="297" t="str">
        <f>IF(LEN('Source Int'!$C75)&gt;1,'Source Int'!C75,IF(D83="manuel",(VLOOKUP($C83,'Enga manuel'!$A$5:$G$355,4,FALSE)),""))</f>
        <v/>
      </c>
      <c r="I83" s="297" t="str">
        <f>IF(LEN('Source Int'!$C75)&gt;1,PROPER('Source Int'!D75),IF(D83="manuel",PROPER(VLOOKUP($C83,'Enga manuel'!$A$5:$G$355,5,FALSE)),""))</f>
        <v/>
      </c>
      <c r="J83" s="297" t="str">
        <f>IF(LEN('Source Int'!$C75)&gt;1,'Source Int'!P75,IF(D83="manuel",(VLOOKUP($C83,'Enga manuel'!$A$5:$G$355,6,FALSE)),""))</f>
        <v/>
      </c>
      <c r="K83" s="297" t="str">
        <f>IF(LEN('Source Int'!$C75)&gt;1,'Source Int'!$AE75,IF($D83="manuel",(VLOOKUP($C83,'Enga manuel'!$A$5:$G$355,7,FALSE)),""))</f>
        <v/>
      </c>
      <c r="L83" s="295" t="str">
        <f>IF(LEN('Source Int'!$H75)&gt;0,'Source Int'!$H75,IF($D83="manuel",(VLOOKUP($C83,'Enga manuel'!$A$5:$H$355,8,FALSE)),""))</f>
        <v/>
      </c>
      <c r="M83" s="295" t="str">
        <f>IF(AND(P83="Présent",W83="D",'Données épreuves'!$B$24="OUI"),"Dame","")</f>
        <v/>
      </c>
      <c r="N83" s="295" t="str">
        <f>IF(LEN('Source Int'!$C75)&gt;1,IF('Source Int'!$AB75="","",'Source Int'!$AB75),IF($D83="manuel",(VLOOKUP($C83,'Enga manuel'!$A$5:$M$355,11,FALSE)),""))</f>
        <v/>
      </c>
      <c r="O83" s="308" t="str">
        <f t="shared" si="6"/>
        <v/>
      </c>
      <c r="P83" s="84" t="str">
        <f t="shared" si="7"/>
        <v/>
      </c>
      <c r="Q83" s="84" t="str">
        <f>CONCATENATE(K83,IF(AND(LEN(engage_k)&gt;0,LEN(engage_l)&gt;0),CONCATENATE(" (",L83,"/",N83,")"),IF(AND(LEN(engage_k)=0,LEN(engage_l)&gt;0),CONCATENATE(" (",N83,")"),IF(AND(LEN(engage_l)=0,LEN(engage_k)&gt;0),CONCATENATE(" (",L83,")"),""))))</f>
        <v/>
      </c>
      <c r="R83" s="84" t="str">
        <f t="shared" si="8"/>
        <v/>
      </c>
      <c r="S83" s="84" t="str">
        <f>IF(ISERROR(VLOOKUP(C83,'Saisie CLASSEMENT'!$C$8:$C$207,1,FALSE)),"","O")</f>
        <v/>
      </c>
      <c r="T83" s="462" t="str">
        <f>IF(LEN('Source Int'!$C75)&gt;1,'Source Int'!$M75,IF($D83="manuel",(VLOOKUP($C83,'Enga manuel'!$A$5:$L$355,9,FALSE)),""))</f>
        <v/>
      </c>
      <c r="U83" s="1" t="str">
        <f>IF(COUNTIF(K$10:K83,K83)=1,MAX(U$9:U82)+1,"")</f>
        <v/>
      </c>
      <c r="V83" t="str">
        <f t="shared" si="9"/>
        <v/>
      </c>
      <c r="W83" s="1" t="str">
        <f>IF(D83="Internet",'Source Int'!E75,IF(D83="manuel",UPPER((VLOOKUP($C83,'Enga manuel'!$A$5:$J$355,10,FALSE))),""))</f>
        <v/>
      </c>
    </row>
    <row r="84" spans="1:23" ht="19.350000000000001" customHeight="1">
      <c r="A84" t="str">
        <f>IF(COUNTIF(J$10:J84,J84)=1,MAX(A$9:A83)+1,"")</f>
        <v/>
      </c>
      <c r="B84" t="str">
        <f t="shared" si="5"/>
        <v/>
      </c>
      <c r="C84" s="294">
        <v>75</v>
      </c>
      <c r="D84" s="295" t="str">
        <f>IF(C84&gt;0,IF(LEN('Source Int'!$C76)&gt;1,"Internet",IF(ISERROR(VLOOKUP($C84,'Enga manuel'!$A$5:$G$355,4,FALSE))=FALSE,(IF(LEN(VLOOKUP($C84,'Enga manuel'!$A$5:$G$355,4,FALSE))&gt;0,"Manuel","")),"")),"")</f>
        <v/>
      </c>
      <c r="E84" s="296" t="s">
        <v>270</v>
      </c>
      <c r="F84" s="295" t="str">
        <f>IF(LEN('Source Int'!$C76)&gt;1,'Source Int'!R76,IF(D84="manuel",(VLOOKUP($C84,'Enga manuel'!$A$5:$G$355,2,FALSE)),""))</f>
        <v/>
      </c>
      <c r="G84" s="295" t="str">
        <f>IF(LEN('Source Int'!$C76)&gt;1,'Source Int'!F76,IF(D84="manuel",(VLOOKUP($C84,'Enga manuel'!$A$5:$G$355,3,FALSE)),""))</f>
        <v/>
      </c>
      <c r="H84" s="297" t="str">
        <f>IF(LEN('Source Int'!$C76)&gt;1,'Source Int'!C76,IF(D84="manuel",(VLOOKUP($C84,'Enga manuel'!$A$5:$G$355,4,FALSE)),""))</f>
        <v/>
      </c>
      <c r="I84" s="297" t="str">
        <f>IF(LEN('Source Int'!$C76)&gt;1,PROPER('Source Int'!D76),IF(D84="manuel",PROPER(VLOOKUP($C84,'Enga manuel'!$A$5:$G$355,5,FALSE)),""))</f>
        <v/>
      </c>
      <c r="J84" s="297" t="str">
        <f>IF(LEN('Source Int'!$C76)&gt;1,'Source Int'!P76,IF(D84="manuel",(VLOOKUP($C84,'Enga manuel'!$A$5:$G$355,6,FALSE)),""))</f>
        <v/>
      </c>
      <c r="K84" s="297" t="str">
        <f>IF(LEN('Source Int'!$C76)&gt;1,'Source Int'!$AE76,IF($D84="manuel",(VLOOKUP($C84,'Enga manuel'!$A$5:$G$355,7,FALSE)),""))</f>
        <v/>
      </c>
      <c r="L84" s="295" t="str">
        <f>IF(LEN('Source Int'!$H76)&gt;0,'Source Int'!$H76,IF($D84="manuel",(VLOOKUP($C84,'Enga manuel'!$A$5:$H$355,8,FALSE)),""))</f>
        <v/>
      </c>
      <c r="M84" s="295" t="str">
        <f>IF(AND(P84="Présent",W84="D",'Données épreuves'!$B$24="OUI"),"Dame","")</f>
        <v/>
      </c>
      <c r="N84" s="295" t="str">
        <f>IF(LEN('Source Int'!$C76)&gt;1,IF('Source Int'!$AB76="","",'Source Int'!$AB76),IF($D84="manuel",(VLOOKUP($C84,'Enga manuel'!$A$5:$M$355,11,FALSE)),""))</f>
        <v/>
      </c>
      <c r="O84" s="308" t="str">
        <f t="shared" si="6"/>
        <v/>
      </c>
      <c r="P84" s="84" t="str">
        <f t="shared" si="7"/>
        <v/>
      </c>
      <c r="Q84" s="84" t="str">
        <f>CONCATENATE(K84,IF(AND(LEN(engage_k)&gt;0,LEN(engage_l)&gt;0),CONCATENATE(" (",L84,"/",N84,")"),IF(AND(LEN(engage_k)=0,LEN(engage_l)&gt;0),CONCATENATE(" (",N84,")"),IF(AND(LEN(engage_l)=0,LEN(engage_k)&gt;0),CONCATENATE(" (",L84,")"),""))))</f>
        <v/>
      </c>
      <c r="R84" s="84" t="str">
        <f t="shared" si="8"/>
        <v/>
      </c>
      <c r="S84" s="84" t="str">
        <f>IF(ISERROR(VLOOKUP(C84,'Saisie CLASSEMENT'!$C$8:$C$207,1,FALSE)),"","O")</f>
        <v/>
      </c>
      <c r="T84" s="462" t="str">
        <f>IF(LEN('Source Int'!$C76)&gt;1,'Source Int'!$M76,IF($D84="manuel",(VLOOKUP($C84,'Enga manuel'!$A$5:$L$355,9,FALSE)),""))</f>
        <v/>
      </c>
      <c r="U84" s="1" t="str">
        <f>IF(COUNTIF(K$10:K84,K84)=1,MAX(U$9:U83)+1,"")</f>
        <v/>
      </c>
      <c r="V84" t="str">
        <f t="shared" si="9"/>
        <v/>
      </c>
      <c r="W84" s="1" t="str">
        <f>IF(D84="Internet",'Source Int'!E76,IF(D84="manuel",UPPER((VLOOKUP($C84,'Enga manuel'!$A$5:$J$355,10,FALSE))),""))</f>
        <v/>
      </c>
    </row>
    <row r="85" spans="1:23" ht="19.350000000000001" customHeight="1">
      <c r="A85" t="str">
        <f>IF(COUNTIF(J$10:J85,J85)=1,MAX(A$9:A84)+1,"")</f>
        <v/>
      </c>
      <c r="B85" t="str">
        <f t="shared" si="5"/>
        <v/>
      </c>
      <c r="C85" s="294">
        <v>76</v>
      </c>
      <c r="D85" s="295" t="str">
        <f>IF(C85&gt;0,IF(LEN('Source Int'!$C77)&gt;1,"Internet",IF(ISERROR(VLOOKUP($C85,'Enga manuel'!$A$5:$G$355,4,FALSE))=FALSE,(IF(LEN(VLOOKUP($C85,'Enga manuel'!$A$5:$G$355,4,FALSE))&gt;0,"Manuel","")),"")),"")</f>
        <v/>
      </c>
      <c r="E85" s="296" t="s">
        <v>270</v>
      </c>
      <c r="F85" s="295" t="str">
        <f>IF(LEN('Source Int'!$C77)&gt;1,'Source Int'!R77,IF(D85="manuel",(VLOOKUP($C85,'Enga manuel'!$A$5:$G$355,2,FALSE)),""))</f>
        <v/>
      </c>
      <c r="G85" s="295" t="str">
        <f>IF(LEN('Source Int'!$C77)&gt;1,'Source Int'!F77,IF(D85="manuel",(VLOOKUP($C85,'Enga manuel'!$A$5:$G$355,3,FALSE)),""))</f>
        <v/>
      </c>
      <c r="H85" s="297" t="str">
        <f>IF(LEN('Source Int'!$C77)&gt;1,'Source Int'!C77,IF(D85="manuel",(VLOOKUP($C85,'Enga manuel'!$A$5:$G$355,4,FALSE)),""))</f>
        <v/>
      </c>
      <c r="I85" s="297" t="str">
        <f>IF(LEN('Source Int'!$C77)&gt;1,PROPER('Source Int'!D77),IF(D85="manuel",PROPER(VLOOKUP($C85,'Enga manuel'!$A$5:$G$355,5,FALSE)),""))</f>
        <v/>
      </c>
      <c r="J85" s="297" t="str">
        <f>IF(LEN('Source Int'!$C77)&gt;1,'Source Int'!P77,IF(D85="manuel",(VLOOKUP($C85,'Enga manuel'!$A$5:$G$355,6,FALSE)),""))</f>
        <v/>
      </c>
      <c r="K85" s="297" t="str">
        <f>IF(LEN('Source Int'!$C77)&gt;1,'Source Int'!$AE77,IF($D85="manuel",(VLOOKUP($C85,'Enga manuel'!$A$5:$G$355,7,FALSE)),""))</f>
        <v/>
      </c>
      <c r="L85" s="295" t="str">
        <f>IF(LEN('Source Int'!$H77)&gt;0,'Source Int'!$H77,IF($D85="manuel",(VLOOKUP($C85,'Enga manuel'!$A$5:$H$355,8,FALSE)),""))</f>
        <v/>
      </c>
      <c r="M85" s="295" t="str">
        <f>IF(AND(P85="Présent",W85="D",'Données épreuves'!$B$24="OUI"),"Dame","")</f>
        <v/>
      </c>
      <c r="N85" s="295" t="str">
        <f>IF(LEN('Source Int'!$C77)&gt;1,IF('Source Int'!$AB77="","",'Source Int'!$AB77),IF($D85="manuel",(VLOOKUP($C85,'Enga manuel'!$A$5:$M$355,11,FALSE)),""))</f>
        <v/>
      </c>
      <c r="O85" s="308" t="str">
        <f t="shared" si="6"/>
        <v/>
      </c>
      <c r="P85" s="84" t="str">
        <f t="shared" si="7"/>
        <v/>
      </c>
      <c r="Q85" s="84" t="str">
        <f>CONCATENATE(K85,IF(AND(LEN(engage_k)&gt;0,LEN(engage_l)&gt;0),CONCATENATE(" (",L85,"/",N85,")"),IF(AND(LEN(engage_k)=0,LEN(engage_l)&gt;0),CONCATENATE(" (",N85,")"),IF(AND(LEN(engage_l)=0,LEN(engage_k)&gt;0),CONCATENATE(" (",L85,")"),""))))</f>
        <v/>
      </c>
      <c r="R85" s="84" t="str">
        <f t="shared" si="8"/>
        <v/>
      </c>
      <c r="S85" s="84" t="str">
        <f>IF(ISERROR(VLOOKUP(C85,'Saisie CLASSEMENT'!$C$8:$C$207,1,FALSE)),"","O")</f>
        <v/>
      </c>
      <c r="T85" s="462" t="str">
        <f>IF(LEN('Source Int'!$C77)&gt;1,'Source Int'!$M77,IF($D85="manuel",(VLOOKUP($C85,'Enga manuel'!$A$5:$L$355,9,FALSE)),""))</f>
        <v/>
      </c>
      <c r="U85" s="1" t="str">
        <f>IF(COUNTIF(K$10:K85,K85)=1,MAX(U$9:U84)+1,"")</f>
        <v/>
      </c>
      <c r="V85" t="str">
        <f t="shared" si="9"/>
        <v/>
      </c>
      <c r="W85" s="1" t="str">
        <f>IF(D85="Internet",'Source Int'!E77,IF(D85="manuel",UPPER((VLOOKUP($C85,'Enga manuel'!$A$5:$J$355,10,FALSE))),""))</f>
        <v/>
      </c>
    </row>
    <row r="86" spans="1:23" ht="19.350000000000001" customHeight="1">
      <c r="A86" t="str">
        <f>IF(COUNTIF(J$10:J86,J86)=1,MAX(A$9:A85)+1,"")</f>
        <v/>
      </c>
      <c r="B86" t="str">
        <f t="shared" si="5"/>
        <v/>
      </c>
      <c r="C86" s="294">
        <v>77</v>
      </c>
      <c r="D86" s="295" t="str">
        <f>IF(C86&gt;0,IF(LEN('Source Int'!$C78)&gt;1,"Internet",IF(ISERROR(VLOOKUP($C86,'Enga manuel'!$A$5:$G$355,4,FALSE))=FALSE,(IF(LEN(VLOOKUP($C86,'Enga manuel'!$A$5:$G$355,4,FALSE))&gt;0,"Manuel","")),"")),"")</f>
        <v/>
      </c>
      <c r="E86" s="296" t="s">
        <v>270</v>
      </c>
      <c r="F86" s="295" t="str">
        <f>IF(LEN('Source Int'!$C78)&gt;1,'Source Int'!R78,IF(D86="manuel",(VLOOKUP($C86,'Enga manuel'!$A$5:$G$355,2,FALSE)),""))</f>
        <v/>
      </c>
      <c r="G86" s="295" t="str">
        <f>IF(LEN('Source Int'!$C78)&gt;1,'Source Int'!F78,IF(D86="manuel",(VLOOKUP($C86,'Enga manuel'!$A$5:$G$355,3,FALSE)),""))</f>
        <v/>
      </c>
      <c r="H86" s="297" t="str">
        <f>IF(LEN('Source Int'!$C78)&gt;1,'Source Int'!C78,IF(D86="manuel",(VLOOKUP($C86,'Enga manuel'!$A$5:$G$355,4,FALSE)),""))</f>
        <v/>
      </c>
      <c r="I86" s="297" t="str">
        <f>IF(LEN('Source Int'!$C78)&gt;1,PROPER('Source Int'!D78),IF(D86="manuel",PROPER(VLOOKUP($C86,'Enga manuel'!$A$5:$G$355,5,FALSE)),""))</f>
        <v/>
      </c>
      <c r="J86" s="297" t="str">
        <f>IF(LEN('Source Int'!$C78)&gt;1,'Source Int'!P78,IF(D86="manuel",(VLOOKUP($C86,'Enga manuel'!$A$5:$G$355,6,FALSE)),""))</f>
        <v/>
      </c>
      <c r="K86" s="297" t="str">
        <f>IF(LEN('Source Int'!$C78)&gt;1,'Source Int'!$AE78,IF($D86="manuel",(VLOOKUP($C86,'Enga manuel'!$A$5:$G$355,7,FALSE)),""))</f>
        <v/>
      </c>
      <c r="L86" s="295" t="str">
        <f>IF(LEN('Source Int'!$H78)&gt;0,'Source Int'!$H78,IF($D86="manuel",(VLOOKUP($C86,'Enga manuel'!$A$5:$H$355,8,FALSE)),""))</f>
        <v/>
      </c>
      <c r="M86" s="295" t="str">
        <f>IF(AND(P86="Présent",W86="D",'Données épreuves'!$B$24="OUI"),"Dame","")</f>
        <v/>
      </c>
      <c r="N86" s="295" t="str">
        <f>IF(LEN('Source Int'!$C78)&gt;1,IF('Source Int'!$AB78="","",'Source Int'!$AB78),IF($D86="manuel",(VLOOKUP($C86,'Enga manuel'!$A$5:$M$355,11,FALSE)),""))</f>
        <v/>
      </c>
      <c r="O86" s="308" t="str">
        <f t="shared" si="6"/>
        <v/>
      </c>
      <c r="P86" s="84" t="str">
        <f t="shared" si="7"/>
        <v/>
      </c>
      <c r="Q86" s="84" t="str">
        <f>CONCATENATE(K86,IF(AND(LEN(engage_k)&gt;0,LEN(engage_l)&gt;0),CONCATENATE(" (",L86,"/",N86,")"),IF(AND(LEN(engage_k)=0,LEN(engage_l)&gt;0),CONCATENATE(" (",N86,")"),IF(AND(LEN(engage_l)=0,LEN(engage_k)&gt;0),CONCATENATE(" (",L86,")"),""))))</f>
        <v/>
      </c>
      <c r="R86" s="84" t="str">
        <f t="shared" si="8"/>
        <v/>
      </c>
      <c r="S86" s="84" t="str">
        <f>IF(ISERROR(VLOOKUP(C86,'Saisie CLASSEMENT'!$C$8:$C$207,1,FALSE)),"","O")</f>
        <v/>
      </c>
      <c r="T86" s="462" t="str">
        <f>IF(LEN('Source Int'!$C78)&gt;1,'Source Int'!$M78,IF($D86="manuel",(VLOOKUP($C86,'Enga manuel'!$A$5:$L$355,9,FALSE)),""))</f>
        <v/>
      </c>
      <c r="U86" s="1" t="str">
        <f>IF(COUNTIF(K$10:K86,K86)=1,MAX(U$9:U85)+1,"")</f>
        <v/>
      </c>
      <c r="V86" t="str">
        <f t="shared" si="9"/>
        <v/>
      </c>
      <c r="W86" s="1" t="str">
        <f>IF(D86="Internet",'Source Int'!E78,IF(D86="manuel",UPPER((VLOOKUP($C86,'Enga manuel'!$A$5:$J$355,10,FALSE))),""))</f>
        <v/>
      </c>
    </row>
    <row r="87" spans="1:23" ht="19.350000000000001" customHeight="1">
      <c r="A87" t="str">
        <f>IF(COUNTIF(J$10:J87,J87)=1,MAX(A$9:A86)+1,"")</f>
        <v/>
      </c>
      <c r="B87" t="str">
        <f t="shared" si="5"/>
        <v/>
      </c>
      <c r="C87" s="294">
        <v>78</v>
      </c>
      <c r="D87" s="295" t="str">
        <f>IF(C87&gt;0,IF(LEN('Source Int'!$C79)&gt;1,"Internet",IF(ISERROR(VLOOKUP($C87,'Enga manuel'!$A$5:$G$355,4,FALSE))=FALSE,(IF(LEN(VLOOKUP($C87,'Enga manuel'!$A$5:$G$355,4,FALSE))&gt;0,"Manuel","")),"")),"")</f>
        <v/>
      </c>
      <c r="E87" s="296" t="s">
        <v>270</v>
      </c>
      <c r="F87" s="295" t="str">
        <f>IF(LEN('Source Int'!$C79)&gt;1,'Source Int'!R79,IF(D87="manuel",(VLOOKUP($C87,'Enga manuel'!$A$5:$G$355,2,FALSE)),""))</f>
        <v/>
      </c>
      <c r="G87" s="295" t="str">
        <f>IF(LEN('Source Int'!$C79)&gt;1,'Source Int'!F79,IF(D87="manuel",(VLOOKUP($C87,'Enga manuel'!$A$5:$G$355,3,FALSE)),""))</f>
        <v/>
      </c>
      <c r="H87" s="297" t="str">
        <f>IF(LEN('Source Int'!$C79)&gt;1,'Source Int'!C79,IF(D87="manuel",(VLOOKUP($C87,'Enga manuel'!$A$5:$G$355,4,FALSE)),""))</f>
        <v/>
      </c>
      <c r="I87" s="297" t="str">
        <f>IF(LEN('Source Int'!$C79)&gt;1,PROPER('Source Int'!D79),IF(D87="manuel",PROPER(VLOOKUP($C87,'Enga manuel'!$A$5:$G$355,5,FALSE)),""))</f>
        <v/>
      </c>
      <c r="J87" s="297" t="str">
        <f>IF(LEN('Source Int'!$C79)&gt;1,'Source Int'!P79,IF(D87="manuel",(VLOOKUP($C87,'Enga manuel'!$A$5:$G$355,6,FALSE)),""))</f>
        <v/>
      </c>
      <c r="K87" s="297" t="str">
        <f>IF(LEN('Source Int'!$C79)&gt;1,'Source Int'!$AE79,IF($D87="manuel",(VLOOKUP($C87,'Enga manuel'!$A$5:$G$355,7,FALSE)),""))</f>
        <v/>
      </c>
      <c r="L87" s="295" t="str">
        <f>IF(LEN('Source Int'!$H79)&gt;0,'Source Int'!$H79,IF($D87="manuel",(VLOOKUP($C87,'Enga manuel'!$A$5:$H$355,8,FALSE)),""))</f>
        <v/>
      </c>
      <c r="M87" s="295" t="str">
        <f>IF(AND(P87="Présent",W87="D",'Données épreuves'!$B$24="OUI"),"Dame","")</f>
        <v/>
      </c>
      <c r="N87" s="295" t="str">
        <f>IF(LEN('Source Int'!$C79)&gt;1,IF('Source Int'!$AB79="","",'Source Int'!$AB79),IF($D87="manuel",(VLOOKUP($C87,'Enga manuel'!$A$5:$M$355,11,FALSE)),""))</f>
        <v/>
      </c>
      <c r="O87" s="308" t="str">
        <f t="shared" si="6"/>
        <v/>
      </c>
      <c r="P87" s="84" t="str">
        <f t="shared" si="7"/>
        <v/>
      </c>
      <c r="Q87" s="84" t="str">
        <f>CONCATENATE(K87,IF(AND(LEN(engage_k)&gt;0,LEN(engage_l)&gt;0),CONCATENATE(" (",L87,"/",N87,")"),IF(AND(LEN(engage_k)=0,LEN(engage_l)&gt;0),CONCATENATE(" (",N87,")"),IF(AND(LEN(engage_l)=0,LEN(engage_k)&gt;0),CONCATENATE(" (",L87,")"),""))))</f>
        <v/>
      </c>
      <c r="R87" s="84" t="str">
        <f t="shared" si="8"/>
        <v/>
      </c>
      <c r="S87" s="84" t="str">
        <f>IF(ISERROR(VLOOKUP(C87,'Saisie CLASSEMENT'!$C$8:$C$207,1,FALSE)),"","O")</f>
        <v/>
      </c>
      <c r="T87" s="462" t="str">
        <f>IF(LEN('Source Int'!$C79)&gt;1,'Source Int'!$M79,IF($D87="manuel",(VLOOKUP($C87,'Enga manuel'!$A$5:$L$355,9,FALSE)),""))</f>
        <v/>
      </c>
      <c r="U87" s="1" t="str">
        <f>IF(COUNTIF(K$10:K87,K87)=1,MAX(U$9:U86)+1,"")</f>
        <v/>
      </c>
      <c r="V87" t="str">
        <f t="shared" si="9"/>
        <v/>
      </c>
      <c r="W87" s="1" t="str">
        <f>IF(D87="Internet",'Source Int'!E79,IF(D87="manuel",UPPER((VLOOKUP($C87,'Enga manuel'!$A$5:$J$355,10,FALSE))),""))</f>
        <v/>
      </c>
    </row>
    <row r="88" spans="1:23" ht="19.350000000000001" customHeight="1">
      <c r="A88" t="str">
        <f>IF(COUNTIF(J$10:J88,J88)=1,MAX(A$9:A87)+1,"")</f>
        <v/>
      </c>
      <c r="B88" t="str">
        <f t="shared" si="5"/>
        <v/>
      </c>
      <c r="C88" s="294">
        <v>79</v>
      </c>
      <c r="D88" s="295" t="str">
        <f>IF(C88&gt;0,IF(LEN('Source Int'!$C80)&gt;1,"Internet",IF(ISERROR(VLOOKUP($C88,'Enga manuel'!$A$5:$G$355,4,FALSE))=FALSE,(IF(LEN(VLOOKUP($C88,'Enga manuel'!$A$5:$G$355,4,FALSE))&gt;0,"Manuel","")),"")),"")</f>
        <v/>
      </c>
      <c r="E88" s="296" t="s">
        <v>270</v>
      </c>
      <c r="F88" s="295" t="str">
        <f>IF(LEN('Source Int'!$C80)&gt;1,'Source Int'!R80,IF(D88="manuel",(VLOOKUP($C88,'Enga manuel'!$A$5:$G$355,2,FALSE)),""))</f>
        <v/>
      </c>
      <c r="G88" s="295" t="str">
        <f>IF(LEN('Source Int'!$C80)&gt;1,'Source Int'!F80,IF(D88="manuel",(VLOOKUP($C88,'Enga manuel'!$A$5:$G$355,3,FALSE)),""))</f>
        <v/>
      </c>
      <c r="H88" s="297" t="str">
        <f>IF(LEN('Source Int'!$C80)&gt;1,'Source Int'!C80,IF(D88="manuel",(VLOOKUP($C88,'Enga manuel'!$A$5:$G$355,4,FALSE)),""))</f>
        <v/>
      </c>
      <c r="I88" s="297" t="str">
        <f>IF(LEN('Source Int'!$C80)&gt;1,PROPER('Source Int'!D80),IF(D88="manuel",PROPER(VLOOKUP($C88,'Enga manuel'!$A$5:$G$355,5,FALSE)),""))</f>
        <v/>
      </c>
      <c r="J88" s="297" t="str">
        <f>IF(LEN('Source Int'!$C80)&gt;1,'Source Int'!P80,IF(D88="manuel",(VLOOKUP($C88,'Enga manuel'!$A$5:$G$355,6,FALSE)),""))</f>
        <v/>
      </c>
      <c r="K88" s="297" t="str">
        <f>IF(LEN('Source Int'!$C80)&gt;1,'Source Int'!$AE80,IF($D88="manuel",(VLOOKUP($C88,'Enga manuel'!$A$5:$G$355,7,FALSE)),""))</f>
        <v/>
      </c>
      <c r="L88" s="295" t="str">
        <f>IF(LEN('Source Int'!$H80)&gt;0,'Source Int'!$H80,IF($D88="manuel",(VLOOKUP($C88,'Enga manuel'!$A$5:$H$355,8,FALSE)),""))</f>
        <v/>
      </c>
      <c r="M88" s="295" t="str">
        <f>IF(AND(P88="Présent",W88="D",'Données épreuves'!$B$24="OUI"),"Dame","")</f>
        <v/>
      </c>
      <c r="N88" s="295" t="str">
        <f>IF(LEN('Source Int'!$C80)&gt;1,IF('Source Int'!$AB80="","",'Source Int'!$AB80),IF($D88="manuel",(VLOOKUP($C88,'Enga manuel'!$A$5:$M$355,11,FALSE)),""))</f>
        <v/>
      </c>
      <c r="O88" s="308" t="str">
        <f t="shared" si="6"/>
        <v/>
      </c>
      <c r="P88" s="84" t="str">
        <f t="shared" si="7"/>
        <v/>
      </c>
      <c r="Q88" s="84" t="str">
        <f>CONCATENATE(K88,IF(AND(LEN(engage_k)&gt;0,LEN(engage_l)&gt;0),CONCATENATE(" (",L88,"/",N88,")"),IF(AND(LEN(engage_k)=0,LEN(engage_l)&gt;0),CONCATENATE(" (",N88,")"),IF(AND(LEN(engage_l)=0,LEN(engage_k)&gt;0),CONCATENATE(" (",L88,")"),""))))</f>
        <v/>
      </c>
      <c r="R88" s="84" t="str">
        <f t="shared" si="8"/>
        <v/>
      </c>
      <c r="S88" s="84" t="str">
        <f>IF(ISERROR(VLOOKUP(C88,'Saisie CLASSEMENT'!$C$8:$C$207,1,FALSE)),"","O")</f>
        <v/>
      </c>
      <c r="T88" s="462" t="str">
        <f>IF(LEN('Source Int'!$C80)&gt;1,'Source Int'!$M80,IF($D88="manuel",(VLOOKUP($C88,'Enga manuel'!$A$5:$L$355,9,FALSE)),""))</f>
        <v/>
      </c>
      <c r="U88" s="1" t="str">
        <f>IF(COUNTIF(K$10:K88,K88)=1,MAX(U$9:U87)+1,"")</f>
        <v/>
      </c>
      <c r="V88" t="str">
        <f t="shared" si="9"/>
        <v/>
      </c>
      <c r="W88" s="1" t="str">
        <f>IF(D88="Internet",'Source Int'!E80,IF(D88="manuel",UPPER((VLOOKUP($C88,'Enga manuel'!$A$5:$J$355,10,FALSE))),""))</f>
        <v/>
      </c>
    </row>
    <row r="89" spans="1:23" ht="19.350000000000001" customHeight="1">
      <c r="A89" t="str">
        <f>IF(COUNTIF(J$10:J89,J89)=1,MAX(A$9:A88)+1,"")</f>
        <v/>
      </c>
      <c r="B89" t="str">
        <f t="shared" si="5"/>
        <v/>
      </c>
      <c r="C89" s="294">
        <v>80</v>
      </c>
      <c r="D89" s="295" t="str">
        <f>IF(C89&gt;0,IF(LEN('Source Int'!$C81)&gt;1,"Internet",IF(ISERROR(VLOOKUP($C89,'Enga manuel'!$A$5:$G$355,4,FALSE))=FALSE,(IF(LEN(VLOOKUP($C89,'Enga manuel'!$A$5:$G$355,4,FALSE))&gt;0,"Manuel","")),"")),"")</f>
        <v/>
      </c>
      <c r="E89" s="296" t="s">
        <v>270</v>
      </c>
      <c r="F89" s="295" t="str">
        <f>IF(LEN('Source Int'!$C81)&gt;1,'Source Int'!R81,IF(D89="manuel",(VLOOKUP($C89,'Enga manuel'!$A$5:$G$355,2,FALSE)),""))</f>
        <v/>
      </c>
      <c r="G89" s="295" t="str">
        <f>IF(LEN('Source Int'!$C81)&gt;1,'Source Int'!F81,IF(D89="manuel",(VLOOKUP($C89,'Enga manuel'!$A$5:$G$355,3,FALSE)),""))</f>
        <v/>
      </c>
      <c r="H89" s="297" t="str">
        <f>IF(LEN('Source Int'!$C81)&gt;1,'Source Int'!C81,IF(D89="manuel",(VLOOKUP($C89,'Enga manuel'!$A$5:$G$355,4,FALSE)),""))</f>
        <v/>
      </c>
      <c r="I89" s="297" t="str">
        <f>IF(LEN('Source Int'!$C81)&gt;1,PROPER('Source Int'!D81),IF(D89="manuel",PROPER(VLOOKUP($C89,'Enga manuel'!$A$5:$G$355,5,FALSE)),""))</f>
        <v/>
      </c>
      <c r="J89" s="297" t="str">
        <f>IF(LEN('Source Int'!$C81)&gt;1,'Source Int'!P81,IF(D89="manuel",(VLOOKUP($C89,'Enga manuel'!$A$5:$G$355,6,FALSE)),""))</f>
        <v/>
      </c>
      <c r="K89" s="297" t="str">
        <f>IF(LEN('Source Int'!$C81)&gt;1,'Source Int'!$AE81,IF($D89="manuel",(VLOOKUP($C89,'Enga manuel'!$A$5:$G$355,7,FALSE)),""))</f>
        <v/>
      </c>
      <c r="L89" s="295" t="str">
        <f>IF(LEN('Source Int'!$H81)&gt;0,'Source Int'!$H81,IF($D89="manuel",(VLOOKUP($C89,'Enga manuel'!$A$5:$H$355,8,FALSE)),""))</f>
        <v/>
      </c>
      <c r="M89" s="295" t="str">
        <f>IF(AND(P89="Présent",W89="D",'Données épreuves'!$B$24="OUI"),"Dame","")</f>
        <v/>
      </c>
      <c r="N89" s="295" t="str">
        <f>IF(LEN('Source Int'!$C81)&gt;1,IF('Source Int'!$AB81="","",'Source Int'!$AB81),IF($D89="manuel",(VLOOKUP($C89,'Enga manuel'!$A$5:$M$355,11,FALSE)),""))</f>
        <v/>
      </c>
      <c r="O89" s="308" t="str">
        <f t="shared" si="6"/>
        <v/>
      </c>
      <c r="P89" s="84" t="str">
        <f t="shared" si="7"/>
        <v/>
      </c>
      <c r="Q89" s="84" t="str">
        <f>CONCATENATE(K89,IF(AND(LEN(engage_k)&gt;0,LEN(engage_l)&gt;0),CONCATENATE(" (",L89,"/",N89,")"),IF(AND(LEN(engage_k)=0,LEN(engage_l)&gt;0),CONCATENATE(" (",N89,")"),IF(AND(LEN(engage_l)=0,LEN(engage_k)&gt;0),CONCATENATE(" (",L89,")"),""))))</f>
        <v/>
      </c>
      <c r="R89" s="84" t="str">
        <f t="shared" si="8"/>
        <v/>
      </c>
      <c r="S89" s="84" t="str">
        <f>IF(ISERROR(VLOOKUP(C89,'Saisie CLASSEMENT'!$C$8:$C$207,1,FALSE)),"","O")</f>
        <v/>
      </c>
      <c r="T89" s="462" t="str">
        <f>IF(LEN('Source Int'!$C81)&gt;1,'Source Int'!$M81,IF($D89="manuel",(VLOOKUP($C89,'Enga manuel'!$A$5:$L$355,9,FALSE)),""))</f>
        <v/>
      </c>
      <c r="U89" s="1" t="str">
        <f>IF(COUNTIF(K$10:K89,K89)=1,MAX(U$9:U88)+1,"")</f>
        <v/>
      </c>
      <c r="V89" t="str">
        <f t="shared" si="9"/>
        <v/>
      </c>
      <c r="W89" s="1" t="str">
        <f>IF(D89="Internet",'Source Int'!E81,IF(D89="manuel",UPPER((VLOOKUP($C89,'Enga manuel'!$A$5:$J$355,10,FALSE))),""))</f>
        <v/>
      </c>
    </row>
    <row r="90" spans="1:23" ht="19.350000000000001" customHeight="1">
      <c r="A90" t="str">
        <f>IF(COUNTIF(J$10:J90,J90)=1,MAX(A$9:A89)+1,"")</f>
        <v/>
      </c>
      <c r="B90" t="str">
        <f t="shared" si="5"/>
        <v/>
      </c>
      <c r="C90" s="294">
        <v>81</v>
      </c>
      <c r="D90" s="295" t="str">
        <f>IF(C90&gt;0,IF(LEN('Source Int'!$C82)&gt;1,"Internet",IF(ISERROR(VLOOKUP($C90,'Enga manuel'!$A$5:$G$355,4,FALSE))=FALSE,(IF(LEN(VLOOKUP($C90,'Enga manuel'!$A$5:$G$355,4,FALSE))&gt;0,"Manuel","")),"")),"")</f>
        <v/>
      </c>
      <c r="E90" s="296" t="s">
        <v>270</v>
      </c>
      <c r="F90" s="295" t="str">
        <f>IF(LEN('Source Int'!$C82)&gt;1,'Source Int'!R82,IF(D90="manuel",(VLOOKUP($C90,'Enga manuel'!$A$5:$G$355,2,FALSE)),""))</f>
        <v/>
      </c>
      <c r="G90" s="295" t="str">
        <f>IF(LEN('Source Int'!$C82)&gt;1,'Source Int'!F82,IF(D90="manuel",(VLOOKUP($C90,'Enga manuel'!$A$5:$G$355,3,FALSE)),""))</f>
        <v/>
      </c>
      <c r="H90" s="297" t="str">
        <f>IF(LEN('Source Int'!$C82)&gt;1,'Source Int'!C82,IF(D90="manuel",(VLOOKUP($C90,'Enga manuel'!$A$5:$G$355,4,FALSE)),""))</f>
        <v/>
      </c>
      <c r="I90" s="297" t="str">
        <f>IF(LEN('Source Int'!$C82)&gt;1,PROPER('Source Int'!D82),IF(D90="manuel",PROPER(VLOOKUP($C90,'Enga manuel'!$A$5:$G$355,5,FALSE)),""))</f>
        <v/>
      </c>
      <c r="J90" s="297" t="str">
        <f>IF(LEN('Source Int'!$C82)&gt;1,'Source Int'!P82,IF(D90="manuel",(VLOOKUP($C90,'Enga manuel'!$A$5:$G$355,6,FALSE)),""))</f>
        <v/>
      </c>
      <c r="K90" s="297" t="str">
        <f>IF(LEN('Source Int'!$C82)&gt;1,'Source Int'!$AE82,IF($D90="manuel",(VLOOKUP($C90,'Enga manuel'!$A$5:$G$355,7,FALSE)),""))</f>
        <v/>
      </c>
      <c r="L90" s="295" t="str">
        <f>IF(LEN('Source Int'!$H82)&gt;0,'Source Int'!$H82,IF($D90="manuel",(VLOOKUP($C90,'Enga manuel'!$A$5:$H$355,8,FALSE)),""))</f>
        <v/>
      </c>
      <c r="M90" s="295" t="str">
        <f>IF(AND(P90="Présent",W90="D",'Données épreuves'!$B$24="OUI"),"Dame","")</f>
        <v/>
      </c>
      <c r="N90" s="295" t="str">
        <f>IF(LEN('Source Int'!$C82)&gt;1,IF('Source Int'!$AB82="","",'Source Int'!$AB82),IF($D90="manuel",(VLOOKUP($C90,'Enga manuel'!$A$5:$M$355,11,FALSE)),""))</f>
        <v/>
      </c>
      <c r="O90" s="308" t="str">
        <f t="shared" si="6"/>
        <v/>
      </c>
      <c r="P90" s="84" t="str">
        <f t="shared" si="7"/>
        <v/>
      </c>
      <c r="Q90" s="84" t="str">
        <f>CONCATENATE(K90,IF(AND(LEN(engage_k)&gt;0,LEN(engage_l)&gt;0),CONCATENATE(" (",L90,"/",N90,")"),IF(AND(LEN(engage_k)=0,LEN(engage_l)&gt;0),CONCATENATE(" (",N90,")"),IF(AND(LEN(engage_l)=0,LEN(engage_k)&gt;0),CONCATENATE(" (",L90,")"),""))))</f>
        <v/>
      </c>
      <c r="R90" s="84" t="str">
        <f t="shared" si="8"/>
        <v/>
      </c>
      <c r="S90" s="84" t="str">
        <f>IF(ISERROR(VLOOKUP(C90,'Saisie CLASSEMENT'!$C$8:$C$207,1,FALSE)),"","O")</f>
        <v/>
      </c>
      <c r="T90" s="462" t="str">
        <f>IF(LEN('Source Int'!$C82)&gt;1,'Source Int'!$M82,IF($D90="manuel",(VLOOKUP($C90,'Enga manuel'!$A$5:$L$355,9,FALSE)),""))</f>
        <v/>
      </c>
      <c r="U90" s="1" t="str">
        <f>IF(COUNTIF(K$10:K90,K90)=1,MAX(U$9:U89)+1,"")</f>
        <v/>
      </c>
      <c r="V90" t="str">
        <f t="shared" si="9"/>
        <v/>
      </c>
      <c r="W90" s="1" t="str">
        <f>IF(D90="Internet",'Source Int'!E82,IF(D90="manuel",UPPER((VLOOKUP($C90,'Enga manuel'!$A$5:$J$355,10,FALSE))),""))</f>
        <v/>
      </c>
    </row>
    <row r="91" spans="1:23" ht="19.350000000000001" customHeight="1">
      <c r="A91" t="str">
        <f>IF(COUNTIF(J$10:J91,J91)=1,MAX(A$9:A90)+1,"")</f>
        <v/>
      </c>
      <c r="B91" t="str">
        <f t="shared" si="5"/>
        <v/>
      </c>
      <c r="C91" s="294">
        <v>82</v>
      </c>
      <c r="D91" s="295" t="str">
        <f>IF(C91&gt;0,IF(LEN('Source Int'!$C83)&gt;1,"Internet",IF(ISERROR(VLOOKUP($C91,'Enga manuel'!$A$5:$G$355,4,FALSE))=FALSE,(IF(LEN(VLOOKUP($C91,'Enga manuel'!$A$5:$G$355,4,FALSE))&gt;0,"Manuel","")),"")),"")</f>
        <v/>
      </c>
      <c r="E91" s="296" t="s">
        <v>270</v>
      </c>
      <c r="F91" s="295" t="str">
        <f>IF(LEN('Source Int'!$C83)&gt;1,'Source Int'!R83,IF(D91="manuel",(VLOOKUP($C91,'Enga manuel'!$A$5:$G$355,2,FALSE)),""))</f>
        <v/>
      </c>
      <c r="G91" s="295" t="str">
        <f>IF(LEN('Source Int'!$C83)&gt;1,'Source Int'!F83,IF(D91="manuel",(VLOOKUP($C91,'Enga manuel'!$A$5:$G$355,3,FALSE)),""))</f>
        <v/>
      </c>
      <c r="H91" s="297" t="str">
        <f>IF(LEN('Source Int'!$C83)&gt;1,'Source Int'!C83,IF(D91="manuel",(VLOOKUP($C91,'Enga manuel'!$A$5:$G$355,4,FALSE)),""))</f>
        <v/>
      </c>
      <c r="I91" s="297" t="str">
        <f>IF(LEN('Source Int'!$C83)&gt;1,PROPER('Source Int'!D83),IF(D91="manuel",PROPER(VLOOKUP($C91,'Enga manuel'!$A$5:$G$355,5,FALSE)),""))</f>
        <v/>
      </c>
      <c r="J91" s="297" t="str">
        <f>IF(LEN('Source Int'!$C83)&gt;1,'Source Int'!P83,IF(D91="manuel",(VLOOKUP($C91,'Enga manuel'!$A$5:$G$355,6,FALSE)),""))</f>
        <v/>
      </c>
      <c r="K91" s="297" t="str">
        <f>IF(LEN('Source Int'!$C83)&gt;1,'Source Int'!$AE83,IF($D91="manuel",(VLOOKUP($C91,'Enga manuel'!$A$5:$G$355,7,FALSE)),""))</f>
        <v/>
      </c>
      <c r="L91" s="295" t="str">
        <f>IF(LEN('Source Int'!$H83)&gt;0,'Source Int'!$H83,IF($D91="manuel",(VLOOKUP($C91,'Enga manuel'!$A$5:$H$355,8,FALSE)),""))</f>
        <v/>
      </c>
      <c r="M91" s="295" t="str">
        <f>IF(AND(P91="Présent",W91="D",'Données épreuves'!$B$24="OUI"),"Dame","")</f>
        <v/>
      </c>
      <c r="N91" s="295" t="str">
        <f>IF(LEN('Source Int'!$C83)&gt;1,IF('Source Int'!$AB83="","",'Source Int'!$AB83),IF($D91="manuel",(VLOOKUP($C91,'Enga manuel'!$A$5:$M$355,11,FALSE)),""))</f>
        <v/>
      </c>
      <c r="O91" s="308" t="str">
        <f t="shared" si="6"/>
        <v/>
      </c>
      <c r="P91" s="84" t="str">
        <f t="shared" si="7"/>
        <v/>
      </c>
      <c r="Q91" s="84" t="str">
        <f>CONCATENATE(K91,IF(AND(LEN(engage_k)&gt;0,LEN(engage_l)&gt;0),CONCATENATE(" (",L91,"/",N91,")"),IF(AND(LEN(engage_k)=0,LEN(engage_l)&gt;0),CONCATENATE(" (",N91,")"),IF(AND(LEN(engage_l)=0,LEN(engage_k)&gt;0),CONCATENATE(" (",L91,")"),""))))</f>
        <v/>
      </c>
      <c r="R91" s="84" t="str">
        <f t="shared" si="8"/>
        <v/>
      </c>
      <c r="S91" s="84" t="str">
        <f>IF(ISERROR(VLOOKUP(C91,'Saisie CLASSEMENT'!$C$8:$C$207,1,FALSE)),"","O")</f>
        <v/>
      </c>
      <c r="T91" s="462" t="str">
        <f>IF(LEN('Source Int'!$C83)&gt;1,'Source Int'!$M83,IF($D91="manuel",(VLOOKUP($C91,'Enga manuel'!$A$5:$L$355,9,FALSE)),""))</f>
        <v/>
      </c>
      <c r="U91" s="1" t="str">
        <f>IF(COUNTIF(K$10:K91,K91)=1,MAX(U$9:U90)+1,"")</f>
        <v/>
      </c>
      <c r="V91" t="str">
        <f t="shared" si="9"/>
        <v/>
      </c>
      <c r="W91" s="1" t="str">
        <f>IF(D91="Internet",'Source Int'!E83,IF(D91="manuel",UPPER((VLOOKUP($C91,'Enga manuel'!$A$5:$J$355,10,FALSE))),""))</f>
        <v/>
      </c>
    </row>
    <row r="92" spans="1:23" ht="19.350000000000001" customHeight="1">
      <c r="A92" t="str">
        <f>IF(COUNTIF(J$10:J92,J92)=1,MAX(A$9:A91)+1,"")</f>
        <v/>
      </c>
      <c r="B92" t="str">
        <f t="shared" si="5"/>
        <v/>
      </c>
      <c r="C92" s="294">
        <v>83</v>
      </c>
      <c r="D92" s="295" t="str">
        <f>IF(C92&gt;0,IF(LEN('Source Int'!$C84)&gt;1,"Internet",IF(ISERROR(VLOOKUP($C92,'Enga manuel'!$A$5:$G$355,4,FALSE))=FALSE,(IF(LEN(VLOOKUP($C92,'Enga manuel'!$A$5:$G$355,4,FALSE))&gt;0,"Manuel","")),"")),"")</f>
        <v/>
      </c>
      <c r="E92" s="296" t="s">
        <v>270</v>
      </c>
      <c r="F92" s="295" t="str">
        <f>IF(LEN('Source Int'!$C84)&gt;1,'Source Int'!R84,IF(D92="manuel",(VLOOKUP($C92,'Enga manuel'!$A$5:$G$355,2,FALSE)),""))</f>
        <v/>
      </c>
      <c r="G92" s="295" t="str">
        <f>IF(LEN('Source Int'!$C84)&gt;1,'Source Int'!F84,IF(D92="manuel",(VLOOKUP($C92,'Enga manuel'!$A$5:$G$355,3,FALSE)),""))</f>
        <v/>
      </c>
      <c r="H92" s="297" t="str">
        <f>IF(LEN('Source Int'!$C84)&gt;1,'Source Int'!C84,IF(D92="manuel",(VLOOKUP($C92,'Enga manuel'!$A$5:$G$355,4,FALSE)),""))</f>
        <v/>
      </c>
      <c r="I92" s="297" t="str">
        <f>IF(LEN('Source Int'!$C84)&gt;1,PROPER('Source Int'!D84),IF(D92="manuel",PROPER(VLOOKUP($C92,'Enga manuel'!$A$5:$G$355,5,FALSE)),""))</f>
        <v/>
      </c>
      <c r="J92" s="297" t="str">
        <f>IF(LEN('Source Int'!$C84)&gt;1,'Source Int'!P84,IF(D92="manuel",(VLOOKUP($C92,'Enga manuel'!$A$5:$G$355,6,FALSE)),""))</f>
        <v/>
      </c>
      <c r="K92" s="297" t="str">
        <f>IF(LEN('Source Int'!$C84)&gt;1,'Source Int'!$AE84,IF($D92="manuel",(VLOOKUP($C92,'Enga manuel'!$A$5:$G$355,7,FALSE)),""))</f>
        <v/>
      </c>
      <c r="L92" s="295" t="str">
        <f>IF(LEN('Source Int'!$H84)&gt;0,'Source Int'!$H84,IF($D92="manuel",(VLOOKUP($C92,'Enga manuel'!$A$5:$H$355,8,FALSE)),""))</f>
        <v/>
      </c>
      <c r="M92" s="295" t="str">
        <f>IF(AND(P92="Présent",W92="D",'Données épreuves'!$B$24="OUI"),"Dame","")</f>
        <v/>
      </c>
      <c r="N92" s="295" t="str">
        <f>IF(LEN('Source Int'!$C84)&gt;1,IF('Source Int'!$AB84="","",'Source Int'!$AB84),IF($D92="manuel",(VLOOKUP($C92,'Enga manuel'!$A$5:$M$355,11,FALSE)),""))</f>
        <v/>
      </c>
      <c r="O92" s="308" t="str">
        <f t="shared" si="6"/>
        <v/>
      </c>
      <c r="P92" s="84" t="str">
        <f t="shared" si="7"/>
        <v/>
      </c>
      <c r="Q92" s="84" t="str">
        <f>CONCATENATE(K92,IF(AND(LEN(engage_k)&gt;0,LEN(engage_l)&gt;0),CONCATENATE(" (",L92,"/",N92,")"),IF(AND(LEN(engage_k)=0,LEN(engage_l)&gt;0),CONCATENATE(" (",N92,")"),IF(AND(LEN(engage_l)=0,LEN(engage_k)&gt;0),CONCATENATE(" (",L92,")"),""))))</f>
        <v/>
      </c>
      <c r="R92" s="84" t="str">
        <f t="shared" si="8"/>
        <v/>
      </c>
      <c r="S92" s="84" t="str">
        <f>IF(ISERROR(VLOOKUP(C92,'Saisie CLASSEMENT'!$C$8:$C$207,1,FALSE)),"","O")</f>
        <v/>
      </c>
      <c r="T92" s="462" t="str">
        <f>IF(LEN('Source Int'!$C84)&gt;1,'Source Int'!$M84,IF($D92="manuel",(VLOOKUP($C92,'Enga manuel'!$A$5:$L$355,9,FALSE)),""))</f>
        <v/>
      </c>
      <c r="U92" s="1" t="str">
        <f>IF(COUNTIF(K$10:K92,K92)=1,MAX(U$9:U91)+1,"")</f>
        <v/>
      </c>
      <c r="V92" t="str">
        <f t="shared" si="9"/>
        <v/>
      </c>
      <c r="W92" s="1" t="str">
        <f>IF(D92="Internet",'Source Int'!E84,IF(D92="manuel",UPPER((VLOOKUP($C92,'Enga manuel'!$A$5:$J$355,10,FALSE))),""))</f>
        <v/>
      </c>
    </row>
    <row r="93" spans="1:23" ht="19.350000000000001" customHeight="1">
      <c r="A93" t="str">
        <f>IF(COUNTIF(J$10:J93,J93)=1,MAX(A$9:A92)+1,"")</f>
        <v/>
      </c>
      <c r="B93" t="str">
        <f t="shared" si="5"/>
        <v/>
      </c>
      <c r="C93" s="294">
        <v>84</v>
      </c>
      <c r="D93" s="295" t="str">
        <f>IF(C93&gt;0,IF(LEN('Source Int'!$C85)&gt;1,"Internet",IF(ISERROR(VLOOKUP($C93,'Enga manuel'!$A$5:$G$355,4,FALSE))=FALSE,(IF(LEN(VLOOKUP($C93,'Enga manuel'!$A$5:$G$355,4,FALSE))&gt;0,"Manuel","")),"")),"")</f>
        <v/>
      </c>
      <c r="E93" s="296" t="s">
        <v>270</v>
      </c>
      <c r="F93" s="295" t="str">
        <f>IF(LEN('Source Int'!$C85)&gt;1,'Source Int'!R85,IF(D93="manuel",(VLOOKUP($C93,'Enga manuel'!$A$5:$G$355,2,FALSE)),""))</f>
        <v/>
      </c>
      <c r="G93" s="295" t="str">
        <f>IF(LEN('Source Int'!$C85)&gt;1,'Source Int'!F85,IF(D93="manuel",(VLOOKUP($C93,'Enga manuel'!$A$5:$G$355,3,FALSE)),""))</f>
        <v/>
      </c>
      <c r="H93" s="297" t="str">
        <f>IF(LEN('Source Int'!$C85)&gt;1,'Source Int'!C85,IF(D93="manuel",(VLOOKUP($C93,'Enga manuel'!$A$5:$G$355,4,FALSE)),""))</f>
        <v/>
      </c>
      <c r="I93" s="297" t="str">
        <f>IF(LEN('Source Int'!$C85)&gt;1,PROPER('Source Int'!D85),IF(D93="manuel",PROPER(VLOOKUP($C93,'Enga manuel'!$A$5:$G$355,5,FALSE)),""))</f>
        <v/>
      </c>
      <c r="J93" s="297" t="str">
        <f>IF(LEN('Source Int'!$C85)&gt;1,'Source Int'!P85,IF(D93="manuel",(VLOOKUP($C93,'Enga manuel'!$A$5:$G$355,6,FALSE)),""))</f>
        <v/>
      </c>
      <c r="K93" s="297" t="str">
        <f>IF(LEN('Source Int'!$C85)&gt;1,'Source Int'!$AE85,IF($D93="manuel",(VLOOKUP($C93,'Enga manuel'!$A$5:$G$355,7,FALSE)),""))</f>
        <v/>
      </c>
      <c r="L93" s="295" t="str">
        <f>IF(LEN('Source Int'!$H85)&gt;0,'Source Int'!$H85,IF($D93="manuel",(VLOOKUP($C93,'Enga manuel'!$A$5:$H$355,8,FALSE)),""))</f>
        <v/>
      </c>
      <c r="M93" s="295" t="str">
        <f>IF(AND(P93="Présent",W93="D",'Données épreuves'!$B$24="OUI"),"Dame","")</f>
        <v/>
      </c>
      <c r="N93" s="295" t="str">
        <f>IF(LEN('Source Int'!$C85)&gt;1,IF('Source Int'!$AB85="","",'Source Int'!$AB85),IF($D93="manuel",(VLOOKUP($C93,'Enga manuel'!$A$5:$M$355,11,FALSE)),""))</f>
        <v/>
      </c>
      <c r="O93" s="308" t="str">
        <f t="shared" si="6"/>
        <v/>
      </c>
      <c r="P93" s="84" t="str">
        <f t="shared" si="7"/>
        <v/>
      </c>
      <c r="Q93" s="84" t="str">
        <f>CONCATENATE(K93,IF(AND(LEN(engage_k)&gt;0,LEN(engage_l)&gt;0),CONCATENATE(" (",L93,"/",N93,")"),IF(AND(LEN(engage_k)=0,LEN(engage_l)&gt;0),CONCATENATE(" (",N93,")"),IF(AND(LEN(engage_l)=0,LEN(engage_k)&gt;0),CONCATENATE(" (",L93,")"),""))))</f>
        <v/>
      </c>
      <c r="R93" s="84" t="str">
        <f t="shared" si="8"/>
        <v/>
      </c>
      <c r="S93" s="84" t="str">
        <f>IF(ISERROR(VLOOKUP(C93,'Saisie CLASSEMENT'!$C$8:$C$207,1,FALSE)),"","O")</f>
        <v/>
      </c>
      <c r="T93" s="462" t="str">
        <f>IF(LEN('Source Int'!$C85)&gt;1,'Source Int'!$M85,IF($D93="manuel",(VLOOKUP($C93,'Enga manuel'!$A$5:$L$355,9,FALSE)),""))</f>
        <v/>
      </c>
      <c r="U93" s="1" t="str">
        <f>IF(COUNTIF(K$10:K93,K93)=1,MAX(U$9:U92)+1,"")</f>
        <v/>
      </c>
      <c r="V93" t="str">
        <f t="shared" si="9"/>
        <v/>
      </c>
      <c r="W93" s="1" t="str">
        <f>IF(D93="Internet",'Source Int'!E85,IF(D93="manuel",UPPER((VLOOKUP($C93,'Enga manuel'!$A$5:$J$355,10,FALSE))),""))</f>
        <v/>
      </c>
    </row>
    <row r="94" spans="1:23" ht="19.350000000000001" customHeight="1">
      <c r="A94" t="str">
        <f>IF(COUNTIF(J$10:J94,J94)=1,MAX(A$9:A93)+1,"")</f>
        <v/>
      </c>
      <c r="B94" t="str">
        <f t="shared" si="5"/>
        <v/>
      </c>
      <c r="C94" s="294">
        <v>85</v>
      </c>
      <c r="D94" s="295" t="str">
        <f>IF(C94&gt;0,IF(LEN('Source Int'!$C86)&gt;1,"Internet",IF(ISERROR(VLOOKUP($C94,'Enga manuel'!$A$5:$G$355,4,FALSE))=FALSE,(IF(LEN(VLOOKUP($C94,'Enga manuel'!$A$5:$G$355,4,FALSE))&gt;0,"Manuel","")),"")),"")</f>
        <v/>
      </c>
      <c r="E94" s="296" t="s">
        <v>270</v>
      </c>
      <c r="F94" s="295" t="str">
        <f>IF(LEN('Source Int'!$C86)&gt;1,'Source Int'!R86,IF(D94="manuel",(VLOOKUP($C94,'Enga manuel'!$A$5:$G$355,2,FALSE)),""))</f>
        <v/>
      </c>
      <c r="G94" s="295" t="str">
        <f>IF(LEN('Source Int'!$C86)&gt;1,'Source Int'!F86,IF(D94="manuel",(VLOOKUP($C94,'Enga manuel'!$A$5:$G$355,3,FALSE)),""))</f>
        <v/>
      </c>
      <c r="H94" s="297" t="str">
        <f>IF(LEN('Source Int'!$C86)&gt;1,'Source Int'!C86,IF(D94="manuel",(VLOOKUP($C94,'Enga manuel'!$A$5:$G$355,4,FALSE)),""))</f>
        <v/>
      </c>
      <c r="I94" s="297" t="str">
        <f>IF(LEN('Source Int'!$C86)&gt;1,PROPER('Source Int'!D86),IF(D94="manuel",PROPER(VLOOKUP($C94,'Enga manuel'!$A$5:$G$355,5,FALSE)),""))</f>
        <v/>
      </c>
      <c r="J94" s="297" t="str">
        <f>IF(LEN('Source Int'!$C86)&gt;1,'Source Int'!P86,IF(D94="manuel",(VLOOKUP($C94,'Enga manuel'!$A$5:$G$355,6,FALSE)),""))</f>
        <v/>
      </c>
      <c r="K94" s="297" t="str">
        <f>IF(LEN('Source Int'!$C86)&gt;1,'Source Int'!$AE86,IF($D94="manuel",(VLOOKUP($C94,'Enga manuel'!$A$5:$G$355,7,FALSE)),""))</f>
        <v/>
      </c>
      <c r="L94" s="295" t="str">
        <f>IF(LEN('Source Int'!$H86)&gt;0,'Source Int'!$H86,IF($D94="manuel",(VLOOKUP($C94,'Enga manuel'!$A$5:$H$355,8,FALSE)),""))</f>
        <v/>
      </c>
      <c r="M94" s="295" t="str">
        <f>IF(AND(P94="Présent",W94="D",'Données épreuves'!$B$24="OUI"),"Dame","")</f>
        <v/>
      </c>
      <c r="N94" s="295" t="str">
        <f>IF(LEN('Source Int'!$C86)&gt;1,IF('Source Int'!$AB86="","",'Source Int'!$AB86),IF($D94="manuel",(VLOOKUP($C94,'Enga manuel'!$A$5:$M$355,11,FALSE)),""))</f>
        <v/>
      </c>
      <c r="O94" s="308" t="str">
        <f t="shared" si="6"/>
        <v/>
      </c>
      <c r="P94" s="84" t="str">
        <f t="shared" si="7"/>
        <v/>
      </c>
      <c r="Q94" s="84" t="str">
        <f>CONCATENATE(K94,IF(AND(LEN(engage_k)&gt;0,LEN(engage_l)&gt;0),CONCATENATE(" (",L94,"/",N94,")"),IF(AND(LEN(engage_k)=0,LEN(engage_l)&gt;0),CONCATENATE(" (",N94,")"),IF(AND(LEN(engage_l)=0,LEN(engage_k)&gt;0),CONCATENATE(" (",L94,")"),""))))</f>
        <v/>
      </c>
      <c r="R94" s="84" t="str">
        <f t="shared" si="8"/>
        <v/>
      </c>
      <c r="S94" s="84" t="str">
        <f>IF(ISERROR(VLOOKUP(C94,'Saisie CLASSEMENT'!$C$8:$C$207,1,FALSE)),"","O")</f>
        <v/>
      </c>
      <c r="T94" s="462" t="str">
        <f>IF(LEN('Source Int'!$C86)&gt;1,'Source Int'!$M86,IF($D94="manuel",(VLOOKUP($C94,'Enga manuel'!$A$5:$L$355,9,FALSE)),""))</f>
        <v/>
      </c>
      <c r="U94" s="1" t="str">
        <f>IF(COUNTIF(K$10:K94,K94)=1,MAX(U$9:U93)+1,"")</f>
        <v/>
      </c>
      <c r="V94" t="str">
        <f t="shared" si="9"/>
        <v/>
      </c>
      <c r="W94" s="1" t="str">
        <f>IF(D94="Internet",'Source Int'!E86,IF(D94="manuel",UPPER((VLOOKUP($C94,'Enga manuel'!$A$5:$J$355,10,FALSE))),""))</f>
        <v/>
      </c>
    </row>
    <row r="95" spans="1:23" ht="19.350000000000001" customHeight="1">
      <c r="A95" t="str">
        <f>IF(COUNTIF(J$10:J95,J95)=1,MAX(A$9:A94)+1,"")</f>
        <v/>
      </c>
      <c r="B95" t="str">
        <f t="shared" si="5"/>
        <v/>
      </c>
      <c r="C95" s="294">
        <v>86</v>
      </c>
      <c r="D95" s="295" t="str">
        <f>IF(C95&gt;0,IF(LEN('Source Int'!$C87)&gt;1,"Internet",IF(ISERROR(VLOOKUP($C95,'Enga manuel'!$A$5:$G$355,4,FALSE))=FALSE,(IF(LEN(VLOOKUP($C95,'Enga manuel'!$A$5:$G$355,4,FALSE))&gt;0,"Manuel","")),"")),"")</f>
        <v/>
      </c>
      <c r="E95" s="296" t="s">
        <v>270</v>
      </c>
      <c r="F95" s="295" t="str">
        <f>IF(LEN('Source Int'!$C87)&gt;1,'Source Int'!R87,IF(D95="manuel",(VLOOKUP($C95,'Enga manuel'!$A$5:$G$355,2,FALSE)),""))</f>
        <v/>
      </c>
      <c r="G95" s="295" t="str">
        <f>IF(LEN('Source Int'!$C87)&gt;1,'Source Int'!F87,IF(D95="manuel",(VLOOKUP($C95,'Enga manuel'!$A$5:$G$355,3,FALSE)),""))</f>
        <v/>
      </c>
      <c r="H95" s="297" t="str">
        <f>IF(LEN('Source Int'!$C87)&gt;1,'Source Int'!C87,IF(D95="manuel",(VLOOKUP($C95,'Enga manuel'!$A$5:$G$355,4,FALSE)),""))</f>
        <v/>
      </c>
      <c r="I95" s="297" t="str">
        <f>IF(LEN('Source Int'!$C87)&gt;1,PROPER('Source Int'!D87),IF(D95="manuel",PROPER(VLOOKUP($C95,'Enga manuel'!$A$5:$G$355,5,FALSE)),""))</f>
        <v/>
      </c>
      <c r="J95" s="297" t="str">
        <f>IF(LEN('Source Int'!$C87)&gt;1,'Source Int'!P87,IF(D95="manuel",(VLOOKUP($C95,'Enga manuel'!$A$5:$G$355,6,FALSE)),""))</f>
        <v/>
      </c>
      <c r="K95" s="297" t="str">
        <f>IF(LEN('Source Int'!$C87)&gt;1,'Source Int'!$AE87,IF($D95="manuel",(VLOOKUP($C95,'Enga manuel'!$A$5:$G$355,7,FALSE)),""))</f>
        <v/>
      </c>
      <c r="L95" s="295" t="str">
        <f>IF(LEN('Source Int'!$H87)&gt;0,'Source Int'!$H87,IF($D95="manuel",(VLOOKUP($C95,'Enga manuel'!$A$5:$H$355,8,FALSE)),""))</f>
        <v/>
      </c>
      <c r="M95" s="295" t="str">
        <f>IF(AND(P95="Présent",W95="D",'Données épreuves'!$B$24="OUI"),"Dame","")</f>
        <v/>
      </c>
      <c r="N95" s="295" t="str">
        <f>IF(LEN('Source Int'!$C87)&gt;1,IF('Source Int'!$AB87="","",'Source Int'!$AB87),IF($D95="manuel",(VLOOKUP($C95,'Enga manuel'!$A$5:$M$355,11,FALSE)),""))</f>
        <v/>
      </c>
      <c r="O95" s="308" t="str">
        <f t="shared" si="6"/>
        <v/>
      </c>
      <c r="P95" s="84" t="str">
        <f t="shared" si="7"/>
        <v/>
      </c>
      <c r="Q95" s="84" t="str">
        <f>CONCATENATE(K95,IF(AND(LEN(engage_k)&gt;0,LEN(engage_l)&gt;0),CONCATENATE(" (",L95,"/",N95,")"),IF(AND(LEN(engage_k)=0,LEN(engage_l)&gt;0),CONCATENATE(" (",N95,")"),IF(AND(LEN(engage_l)=0,LEN(engage_k)&gt;0),CONCATENATE(" (",L95,")"),""))))</f>
        <v/>
      </c>
      <c r="R95" s="84" t="str">
        <f t="shared" si="8"/>
        <v/>
      </c>
      <c r="S95" s="84" t="str">
        <f>IF(ISERROR(VLOOKUP(C95,'Saisie CLASSEMENT'!$C$8:$C$207,1,FALSE)),"","O")</f>
        <v/>
      </c>
      <c r="T95" s="462" t="str">
        <f>IF(LEN('Source Int'!$C87)&gt;1,'Source Int'!$M87,IF($D95="manuel",(VLOOKUP($C95,'Enga manuel'!$A$5:$L$355,9,FALSE)),""))</f>
        <v/>
      </c>
      <c r="U95" s="1" t="str">
        <f>IF(COUNTIF(K$10:K95,K95)=1,MAX(U$9:U94)+1,"")</f>
        <v/>
      </c>
      <c r="V95" t="str">
        <f t="shared" si="9"/>
        <v/>
      </c>
      <c r="W95" s="1" t="str">
        <f>IF(D95="Internet",'Source Int'!E87,IF(D95="manuel",UPPER((VLOOKUP($C95,'Enga manuel'!$A$5:$J$355,10,FALSE))),""))</f>
        <v/>
      </c>
    </row>
    <row r="96" spans="1:23" ht="19.350000000000001" customHeight="1">
      <c r="A96" t="str">
        <f>IF(COUNTIF(J$10:J96,J96)=1,MAX(A$9:A95)+1,"")</f>
        <v/>
      </c>
      <c r="B96" t="str">
        <f t="shared" si="5"/>
        <v/>
      </c>
      <c r="C96" s="294">
        <v>87</v>
      </c>
      <c r="D96" s="295" t="str">
        <f>IF(C96&gt;0,IF(LEN('Source Int'!$C88)&gt;1,"Internet",IF(ISERROR(VLOOKUP($C96,'Enga manuel'!$A$5:$G$355,4,FALSE))=FALSE,(IF(LEN(VLOOKUP($C96,'Enga manuel'!$A$5:$G$355,4,FALSE))&gt;0,"Manuel","")),"")),"")</f>
        <v/>
      </c>
      <c r="E96" s="296" t="s">
        <v>270</v>
      </c>
      <c r="F96" s="295" t="str">
        <f>IF(LEN('Source Int'!$C88)&gt;1,'Source Int'!R88,IF(D96="manuel",(VLOOKUP($C96,'Enga manuel'!$A$5:$G$355,2,FALSE)),""))</f>
        <v/>
      </c>
      <c r="G96" s="295" t="str">
        <f>IF(LEN('Source Int'!$C88)&gt;1,'Source Int'!F88,IF(D96="manuel",(VLOOKUP($C96,'Enga manuel'!$A$5:$G$355,3,FALSE)),""))</f>
        <v/>
      </c>
      <c r="H96" s="297" t="str">
        <f>IF(LEN('Source Int'!$C88)&gt;1,'Source Int'!C88,IF(D96="manuel",(VLOOKUP($C96,'Enga manuel'!$A$5:$G$355,4,FALSE)),""))</f>
        <v/>
      </c>
      <c r="I96" s="297" t="str">
        <f>IF(LEN('Source Int'!$C88)&gt;1,PROPER('Source Int'!D88),IF(D96="manuel",PROPER(VLOOKUP($C96,'Enga manuel'!$A$5:$G$355,5,FALSE)),""))</f>
        <v/>
      </c>
      <c r="J96" s="297" t="str">
        <f>IF(LEN('Source Int'!$C88)&gt;1,'Source Int'!P88,IF(D96="manuel",(VLOOKUP($C96,'Enga manuel'!$A$5:$G$355,6,FALSE)),""))</f>
        <v/>
      </c>
      <c r="K96" s="297" t="str">
        <f>IF(LEN('Source Int'!$C88)&gt;1,'Source Int'!$AE88,IF($D96="manuel",(VLOOKUP($C96,'Enga manuel'!$A$5:$G$355,7,FALSE)),""))</f>
        <v/>
      </c>
      <c r="L96" s="295" t="str">
        <f>IF(LEN('Source Int'!$H88)&gt;0,'Source Int'!$H88,IF($D96="manuel",(VLOOKUP($C96,'Enga manuel'!$A$5:$H$355,8,FALSE)),""))</f>
        <v/>
      </c>
      <c r="M96" s="295" t="str">
        <f>IF(AND(P96="Présent",W96="D",'Données épreuves'!$B$24="OUI"),"Dame","")</f>
        <v/>
      </c>
      <c r="N96" s="295" t="str">
        <f>IF(LEN('Source Int'!$C88)&gt;1,IF('Source Int'!$AB88="","",'Source Int'!$AB88),IF($D96="manuel",(VLOOKUP($C96,'Enga manuel'!$A$5:$M$355,11,FALSE)),""))</f>
        <v/>
      </c>
      <c r="O96" s="308" t="str">
        <f t="shared" si="6"/>
        <v/>
      </c>
      <c r="P96" s="84" t="str">
        <f t="shared" si="7"/>
        <v/>
      </c>
      <c r="Q96" s="84" t="str">
        <f>CONCATENATE(K96,IF(AND(LEN(engage_k)&gt;0,LEN(engage_l)&gt;0),CONCATENATE(" (",L96,"/",N96,")"),IF(AND(LEN(engage_k)=0,LEN(engage_l)&gt;0),CONCATENATE(" (",N96,")"),IF(AND(LEN(engage_l)=0,LEN(engage_k)&gt;0),CONCATENATE(" (",L96,")"),""))))</f>
        <v/>
      </c>
      <c r="R96" s="84" t="str">
        <f t="shared" si="8"/>
        <v/>
      </c>
      <c r="S96" s="84" t="str">
        <f>IF(ISERROR(VLOOKUP(C96,'Saisie CLASSEMENT'!$C$8:$C$207,1,FALSE)),"","O")</f>
        <v/>
      </c>
      <c r="T96" s="462" t="str">
        <f>IF(LEN('Source Int'!$C88)&gt;1,'Source Int'!$M88,IF($D96="manuel",(VLOOKUP($C96,'Enga manuel'!$A$5:$L$355,9,FALSE)),""))</f>
        <v/>
      </c>
      <c r="U96" s="1" t="str">
        <f>IF(COUNTIF(K$10:K96,K96)=1,MAX(U$9:U95)+1,"")</f>
        <v/>
      </c>
      <c r="V96" t="str">
        <f t="shared" si="9"/>
        <v/>
      </c>
      <c r="W96" s="1" t="str">
        <f>IF(D96="Internet",'Source Int'!E88,IF(D96="manuel",UPPER((VLOOKUP($C96,'Enga manuel'!$A$5:$J$355,10,FALSE))),""))</f>
        <v/>
      </c>
    </row>
    <row r="97" spans="1:23" ht="19.350000000000001" customHeight="1">
      <c r="A97" t="str">
        <f>IF(COUNTIF(J$10:J97,J97)=1,MAX(A$9:A96)+1,"")</f>
        <v/>
      </c>
      <c r="B97" t="str">
        <f t="shared" si="5"/>
        <v/>
      </c>
      <c r="C97" s="294">
        <v>88</v>
      </c>
      <c r="D97" s="295" t="str">
        <f>IF(C97&gt;0,IF(LEN('Source Int'!$C89)&gt;1,"Internet",IF(ISERROR(VLOOKUP($C97,'Enga manuel'!$A$5:$G$355,4,FALSE))=FALSE,(IF(LEN(VLOOKUP($C97,'Enga manuel'!$A$5:$G$355,4,FALSE))&gt;0,"Manuel","")),"")),"")</f>
        <v/>
      </c>
      <c r="E97" s="296" t="s">
        <v>270</v>
      </c>
      <c r="F97" s="295" t="str">
        <f>IF(LEN('Source Int'!$C89)&gt;1,'Source Int'!R89,IF(D97="manuel",(VLOOKUP($C97,'Enga manuel'!$A$5:$G$355,2,FALSE)),""))</f>
        <v/>
      </c>
      <c r="G97" s="295" t="str">
        <f>IF(LEN('Source Int'!$C89)&gt;1,'Source Int'!F89,IF(D97="manuel",(VLOOKUP($C97,'Enga manuel'!$A$5:$G$355,3,FALSE)),""))</f>
        <v/>
      </c>
      <c r="H97" s="297" t="str">
        <f>IF(LEN('Source Int'!$C89)&gt;1,'Source Int'!C89,IF(D97="manuel",(VLOOKUP($C97,'Enga manuel'!$A$5:$G$355,4,FALSE)),""))</f>
        <v/>
      </c>
      <c r="I97" s="297" t="str">
        <f>IF(LEN('Source Int'!$C89)&gt;1,PROPER('Source Int'!D89),IF(D97="manuel",PROPER(VLOOKUP($C97,'Enga manuel'!$A$5:$G$355,5,FALSE)),""))</f>
        <v/>
      </c>
      <c r="J97" s="297" t="str">
        <f>IF(LEN('Source Int'!$C89)&gt;1,'Source Int'!P89,IF(D97="manuel",(VLOOKUP($C97,'Enga manuel'!$A$5:$G$355,6,FALSE)),""))</f>
        <v/>
      </c>
      <c r="K97" s="297" t="str">
        <f>IF(LEN('Source Int'!$C89)&gt;1,'Source Int'!$AE89,IF($D97="manuel",(VLOOKUP($C97,'Enga manuel'!$A$5:$G$355,7,FALSE)),""))</f>
        <v/>
      </c>
      <c r="L97" s="295" t="str">
        <f>IF(LEN('Source Int'!$H89)&gt;0,'Source Int'!$H89,IF($D97="manuel",(VLOOKUP($C97,'Enga manuel'!$A$5:$H$355,8,FALSE)),""))</f>
        <v/>
      </c>
      <c r="M97" s="295" t="str">
        <f>IF(AND(P97="Présent",W97="D",'Données épreuves'!$B$24="OUI"),"Dame","")</f>
        <v/>
      </c>
      <c r="N97" s="295" t="str">
        <f>IF(LEN('Source Int'!$C89)&gt;1,IF('Source Int'!$AB89="","",'Source Int'!$AB89),IF($D97="manuel",(VLOOKUP($C97,'Enga manuel'!$A$5:$M$355,11,FALSE)),""))</f>
        <v/>
      </c>
      <c r="O97" s="308" t="str">
        <f t="shared" si="6"/>
        <v/>
      </c>
      <c r="P97" s="84" t="str">
        <f t="shared" si="7"/>
        <v/>
      </c>
      <c r="Q97" s="84" t="str">
        <f>CONCATENATE(K97,IF(AND(LEN(engage_k)&gt;0,LEN(engage_l)&gt;0),CONCATENATE(" (",L97,"/",N97,")"),IF(AND(LEN(engage_k)=0,LEN(engage_l)&gt;0),CONCATENATE(" (",N97,")"),IF(AND(LEN(engage_l)=0,LEN(engage_k)&gt;0),CONCATENATE(" (",L97,")"),""))))</f>
        <v/>
      </c>
      <c r="R97" s="84" t="str">
        <f t="shared" si="8"/>
        <v/>
      </c>
      <c r="S97" s="84" t="str">
        <f>IF(ISERROR(VLOOKUP(C97,'Saisie CLASSEMENT'!$C$8:$C$207,1,FALSE)),"","O")</f>
        <v/>
      </c>
      <c r="T97" s="462" t="str">
        <f>IF(LEN('Source Int'!$C89)&gt;1,'Source Int'!$M89,IF($D97="manuel",(VLOOKUP($C97,'Enga manuel'!$A$5:$L$355,9,FALSE)),""))</f>
        <v/>
      </c>
      <c r="U97" s="1" t="str">
        <f>IF(COUNTIF(K$10:K97,K97)=1,MAX(U$9:U96)+1,"")</f>
        <v/>
      </c>
      <c r="V97" t="str">
        <f t="shared" si="9"/>
        <v/>
      </c>
      <c r="W97" s="1" t="str">
        <f>IF(D97="Internet",'Source Int'!E89,IF(D97="manuel",UPPER((VLOOKUP($C97,'Enga manuel'!$A$5:$J$355,10,FALSE))),""))</f>
        <v/>
      </c>
    </row>
    <row r="98" spans="1:23" ht="19.350000000000001" customHeight="1">
      <c r="A98" t="str">
        <f>IF(COUNTIF(J$10:J98,J98)=1,MAX(A$9:A97)+1,"")</f>
        <v/>
      </c>
      <c r="B98" t="str">
        <f t="shared" si="5"/>
        <v/>
      </c>
      <c r="C98" s="294">
        <v>89</v>
      </c>
      <c r="D98" s="295" t="str">
        <f>IF(C98&gt;0,IF(LEN('Source Int'!$C90)&gt;1,"Internet",IF(ISERROR(VLOOKUP($C98,'Enga manuel'!$A$5:$G$355,4,FALSE))=FALSE,(IF(LEN(VLOOKUP($C98,'Enga manuel'!$A$5:$G$355,4,FALSE))&gt;0,"Manuel","")),"")),"")</f>
        <v/>
      </c>
      <c r="E98" s="296" t="s">
        <v>270</v>
      </c>
      <c r="F98" s="295" t="str">
        <f>IF(LEN('Source Int'!$C90)&gt;1,'Source Int'!R90,IF(D98="manuel",(VLOOKUP($C98,'Enga manuel'!$A$5:$G$355,2,FALSE)),""))</f>
        <v/>
      </c>
      <c r="G98" s="295" t="str">
        <f>IF(LEN('Source Int'!$C90)&gt;1,'Source Int'!F90,IF(D98="manuel",(VLOOKUP($C98,'Enga manuel'!$A$5:$G$355,3,FALSE)),""))</f>
        <v/>
      </c>
      <c r="H98" s="297" t="str">
        <f>IF(LEN('Source Int'!$C90)&gt;1,'Source Int'!C90,IF(D98="manuel",(VLOOKUP($C98,'Enga manuel'!$A$5:$G$355,4,FALSE)),""))</f>
        <v/>
      </c>
      <c r="I98" s="297" t="str">
        <f>IF(LEN('Source Int'!$C90)&gt;1,PROPER('Source Int'!D90),IF(D98="manuel",PROPER(VLOOKUP($C98,'Enga manuel'!$A$5:$G$355,5,FALSE)),""))</f>
        <v/>
      </c>
      <c r="J98" s="297" t="str">
        <f>IF(LEN('Source Int'!$C90)&gt;1,'Source Int'!P90,IF(D98="manuel",(VLOOKUP($C98,'Enga manuel'!$A$5:$G$355,6,FALSE)),""))</f>
        <v/>
      </c>
      <c r="K98" s="297" t="str">
        <f>IF(LEN('Source Int'!$C90)&gt;1,'Source Int'!$AE90,IF($D98="manuel",(VLOOKUP($C98,'Enga manuel'!$A$5:$G$355,7,FALSE)),""))</f>
        <v/>
      </c>
      <c r="L98" s="295" t="str">
        <f>IF(LEN('Source Int'!$H90)&gt;0,'Source Int'!$H90,IF($D98="manuel",(VLOOKUP($C98,'Enga manuel'!$A$5:$H$355,8,FALSE)),""))</f>
        <v/>
      </c>
      <c r="M98" s="295" t="str">
        <f>IF(AND(P98="Présent",W98="D",'Données épreuves'!$B$24="OUI"),"Dame","")</f>
        <v/>
      </c>
      <c r="N98" s="295" t="str">
        <f>IF(LEN('Source Int'!$C90)&gt;1,IF('Source Int'!$AB90="","",'Source Int'!$AB90),IF($D98="manuel",(VLOOKUP($C98,'Enga manuel'!$A$5:$M$355,11,FALSE)),""))</f>
        <v/>
      </c>
      <c r="O98" s="308" t="str">
        <f t="shared" si="6"/>
        <v/>
      </c>
      <c r="P98" s="84" t="str">
        <f t="shared" si="7"/>
        <v/>
      </c>
      <c r="Q98" s="84" t="str">
        <f>CONCATENATE(K98,IF(AND(LEN(engage_k)&gt;0,LEN(engage_l)&gt;0),CONCATENATE(" (",L98,"/",N98,")"),IF(AND(LEN(engage_k)=0,LEN(engage_l)&gt;0),CONCATENATE(" (",N98,")"),IF(AND(LEN(engage_l)=0,LEN(engage_k)&gt;0),CONCATENATE(" (",L98,")"),""))))</f>
        <v/>
      </c>
      <c r="R98" s="84" t="str">
        <f t="shared" si="8"/>
        <v/>
      </c>
      <c r="S98" s="84" t="str">
        <f>IF(ISERROR(VLOOKUP(C98,'Saisie CLASSEMENT'!$C$8:$C$207,1,FALSE)),"","O")</f>
        <v/>
      </c>
      <c r="T98" s="462" t="str">
        <f>IF(LEN('Source Int'!$C90)&gt;1,'Source Int'!$M90,IF($D98="manuel",(VLOOKUP($C98,'Enga manuel'!$A$5:$L$355,9,FALSE)),""))</f>
        <v/>
      </c>
      <c r="U98" s="1" t="str">
        <f>IF(COUNTIF(K$10:K98,K98)=1,MAX(U$9:U97)+1,"")</f>
        <v/>
      </c>
      <c r="V98" t="str">
        <f t="shared" si="9"/>
        <v/>
      </c>
      <c r="W98" s="1" t="str">
        <f>IF(D98="Internet",'Source Int'!E90,IF(D98="manuel",UPPER((VLOOKUP($C98,'Enga manuel'!$A$5:$J$355,10,FALSE))),""))</f>
        <v/>
      </c>
    </row>
    <row r="99" spans="1:23" ht="19.350000000000001" customHeight="1">
      <c r="A99" t="str">
        <f>IF(COUNTIF(J$10:J99,J99)=1,MAX(A$9:A98)+1,"")</f>
        <v/>
      </c>
      <c r="B99" t="str">
        <f t="shared" si="5"/>
        <v/>
      </c>
      <c r="C99" s="294">
        <v>90</v>
      </c>
      <c r="D99" s="295" t="str">
        <f>IF(C99&gt;0,IF(LEN('Source Int'!$C91)&gt;1,"Internet",IF(ISERROR(VLOOKUP($C99,'Enga manuel'!$A$5:$G$355,4,FALSE))=FALSE,(IF(LEN(VLOOKUP($C99,'Enga manuel'!$A$5:$G$355,4,FALSE))&gt;0,"Manuel","")),"")),"")</f>
        <v/>
      </c>
      <c r="E99" s="296" t="s">
        <v>270</v>
      </c>
      <c r="F99" s="295" t="str">
        <f>IF(LEN('Source Int'!$C91)&gt;1,'Source Int'!R91,IF(D99="manuel",(VLOOKUP($C99,'Enga manuel'!$A$5:$G$355,2,FALSE)),""))</f>
        <v/>
      </c>
      <c r="G99" s="295" t="str">
        <f>IF(LEN('Source Int'!$C91)&gt;1,'Source Int'!F91,IF(D99="manuel",(VLOOKUP($C99,'Enga manuel'!$A$5:$G$355,3,FALSE)),""))</f>
        <v/>
      </c>
      <c r="H99" s="297" t="str">
        <f>IF(LEN('Source Int'!$C91)&gt;1,'Source Int'!C91,IF(D99="manuel",(VLOOKUP($C99,'Enga manuel'!$A$5:$G$355,4,FALSE)),""))</f>
        <v/>
      </c>
      <c r="I99" s="297" t="str">
        <f>IF(LEN('Source Int'!$C91)&gt;1,PROPER('Source Int'!D91),IF(D99="manuel",PROPER(VLOOKUP($C99,'Enga manuel'!$A$5:$G$355,5,FALSE)),""))</f>
        <v/>
      </c>
      <c r="J99" s="297" t="str">
        <f>IF(LEN('Source Int'!$C91)&gt;1,'Source Int'!P91,IF(D99="manuel",(VLOOKUP($C99,'Enga manuel'!$A$5:$G$355,6,FALSE)),""))</f>
        <v/>
      </c>
      <c r="K99" s="297" t="str">
        <f>IF(LEN('Source Int'!$C91)&gt;1,'Source Int'!$AE91,IF($D99="manuel",(VLOOKUP($C99,'Enga manuel'!$A$5:$G$355,7,FALSE)),""))</f>
        <v/>
      </c>
      <c r="L99" s="295" t="str">
        <f>IF(LEN('Source Int'!$H91)&gt;0,'Source Int'!$H91,IF($D99="manuel",(VLOOKUP($C99,'Enga manuel'!$A$5:$H$355,8,FALSE)),""))</f>
        <v/>
      </c>
      <c r="M99" s="295" t="str">
        <f>IF(AND(P99="Présent",W99="D",'Données épreuves'!$B$24="OUI"),"Dame","")</f>
        <v/>
      </c>
      <c r="N99" s="295" t="str">
        <f>IF(LEN('Source Int'!$C91)&gt;1,IF('Source Int'!$AB91="","",'Source Int'!$AB91),IF($D99="manuel",(VLOOKUP($C99,'Enga manuel'!$A$5:$M$355,11,FALSE)),""))</f>
        <v/>
      </c>
      <c r="O99" s="308" t="str">
        <f t="shared" si="6"/>
        <v/>
      </c>
      <c r="P99" s="84" t="str">
        <f t="shared" si="7"/>
        <v/>
      </c>
      <c r="Q99" s="84" t="str">
        <f>CONCATENATE(K99,IF(AND(LEN(engage_k)&gt;0,LEN(engage_l)&gt;0),CONCATENATE(" (",L99,"/",N99,")"),IF(AND(LEN(engage_k)=0,LEN(engage_l)&gt;0),CONCATENATE(" (",N99,")"),IF(AND(LEN(engage_l)=0,LEN(engage_k)&gt;0),CONCATENATE(" (",L99,")"),""))))</f>
        <v/>
      </c>
      <c r="R99" s="84" t="str">
        <f t="shared" si="8"/>
        <v/>
      </c>
      <c r="S99" s="84" t="str">
        <f>IF(ISERROR(VLOOKUP(C99,'Saisie CLASSEMENT'!$C$8:$C$207,1,FALSE)),"","O")</f>
        <v/>
      </c>
      <c r="T99" s="462" t="str">
        <f>IF(LEN('Source Int'!$C91)&gt;1,'Source Int'!$M91,IF($D99="manuel",(VLOOKUP($C99,'Enga manuel'!$A$5:$L$355,9,FALSE)),""))</f>
        <v/>
      </c>
      <c r="U99" s="1" t="str">
        <f>IF(COUNTIF(K$10:K99,K99)=1,MAX(U$9:U98)+1,"")</f>
        <v/>
      </c>
      <c r="V99" t="str">
        <f t="shared" si="9"/>
        <v/>
      </c>
      <c r="W99" s="1" t="str">
        <f>IF(D99="Internet",'Source Int'!E91,IF(D99="manuel",UPPER((VLOOKUP($C99,'Enga manuel'!$A$5:$J$355,10,FALSE))),""))</f>
        <v/>
      </c>
    </row>
    <row r="100" spans="1:23" ht="19.350000000000001" customHeight="1">
      <c r="A100" t="str">
        <f>IF(COUNTIF(J$10:J100,J100)=1,MAX(A$9:A99)+1,"")</f>
        <v/>
      </c>
      <c r="B100" t="str">
        <f t="shared" si="5"/>
        <v/>
      </c>
      <c r="C100" s="294">
        <v>91</v>
      </c>
      <c r="D100" s="295" t="str">
        <f>IF(C100&gt;0,IF(LEN('Source Int'!$C92)&gt;1,"Internet",IF(ISERROR(VLOOKUP($C100,'Enga manuel'!$A$5:$G$355,4,FALSE))=FALSE,(IF(LEN(VLOOKUP($C100,'Enga manuel'!$A$5:$G$355,4,FALSE))&gt;0,"Manuel","")),"")),"")</f>
        <v/>
      </c>
      <c r="E100" s="296" t="s">
        <v>270</v>
      </c>
      <c r="F100" s="295" t="str">
        <f>IF(LEN('Source Int'!$C92)&gt;1,'Source Int'!R92,IF(D100="manuel",(VLOOKUP($C100,'Enga manuel'!$A$5:$G$355,2,FALSE)),""))</f>
        <v/>
      </c>
      <c r="G100" s="295" t="str">
        <f>IF(LEN('Source Int'!$C92)&gt;1,'Source Int'!F92,IF(D100="manuel",(VLOOKUP($C100,'Enga manuel'!$A$5:$G$355,3,FALSE)),""))</f>
        <v/>
      </c>
      <c r="H100" s="297" t="str">
        <f>IF(LEN('Source Int'!$C92)&gt;1,'Source Int'!C92,IF(D100="manuel",(VLOOKUP($C100,'Enga manuel'!$A$5:$G$355,4,FALSE)),""))</f>
        <v/>
      </c>
      <c r="I100" s="297" t="str">
        <f>IF(LEN('Source Int'!$C92)&gt;1,PROPER('Source Int'!D92),IF(D100="manuel",PROPER(VLOOKUP($C100,'Enga manuel'!$A$5:$G$355,5,FALSE)),""))</f>
        <v/>
      </c>
      <c r="J100" s="297" t="str">
        <f>IF(LEN('Source Int'!$C92)&gt;1,'Source Int'!P92,IF(D100="manuel",(VLOOKUP($C100,'Enga manuel'!$A$5:$G$355,6,FALSE)),""))</f>
        <v/>
      </c>
      <c r="K100" s="297" t="str">
        <f>IF(LEN('Source Int'!$C92)&gt;1,'Source Int'!$AE92,IF($D100="manuel",(VLOOKUP($C100,'Enga manuel'!$A$5:$G$355,7,FALSE)),""))</f>
        <v/>
      </c>
      <c r="L100" s="295" t="str">
        <f>IF(LEN('Source Int'!$H92)&gt;0,'Source Int'!$H92,IF($D100="manuel",(VLOOKUP($C100,'Enga manuel'!$A$5:$H$355,8,FALSE)),""))</f>
        <v/>
      </c>
      <c r="M100" s="295" t="str">
        <f>IF(AND(P100="Présent",W100="D",'Données épreuves'!$B$24="OUI"),"Dame","")</f>
        <v/>
      </c>
      <c r="N100" s="295" t="str">
        <f>IF(LEN('Source Int'!$C92)&gt;1,IF('Source Int'!$AB92="","",'Source Int'!$AB92),IF($D100="manuel",(VLOOKUP($C100,'Enga manuel'!$A$5:$M$355,11,FALSE)),""))</f>
        <v/>
      </c>
      <c r="O100" s="308" t="str">
        <f t="shared" si="6"/>
        <v/>
      </c>
      <c r="P100" s="84" t="str">
        <f t="shared" si="7"/>
        <v/>
      </c>
      <c r="Q100" s="84" t="str">
        <f>CONCATENATE(K100,IF(AND(LEN(engage_k)&gt;0,LEN(engage_l)&gt;0),CONCATENATE(" (",L100,"/",N100,")"),IF(AND(LEN(engage_k)=0,LEN(engage_l)&gt;0),CONCATENATE(" (",N100,")"),IF(AND(LEN(engage_l)=0,LEN(engage_k)&gt;0),CONCATENATE(" (",L100,")"),""))))</f>
        <v/>
      </c>
      <c r="R100" s="84" t="str">
        <f t="shared" si="8"/>
        <v/>
      </c>
      <c r="S100" s="84" t="str">
        <f>IF(ISERROR(VLOOKUP(C100,'Saisie CLASSEMENT'!$C$8:$C$207,1,FALSE)),"","O")</f>
        <v/>
      </c>
      <c r="T100" s="462" t="str">
        <f>IF(LEN('Source Int'!$C92)&gt;1,'Source Int'!$M92,IF($D100="manuel",(VLOOKUP($C100,'Enga manuel'!$A$5:$L$355,9,FALSE)),""))</f>
        <v/>
      </c>
      <c r="U100" s="1" t="str">
        <f>IF(COUNTIF(K$10:K100,K100)=1,MAX(U$9:U99)+1,"")</f>
        <v/>
      </c>
      <c r="V100" t="str">
        <f t="shared" si="9"/>
        <v/>
      </c>
      <c r="W100" s="1" t="str">
        <f>IF(D100="Internet",'Source Int'!E92,IF(D100="manuel",UPPER((VLOOKUP($C100,'Enga manuel'!$A$5:$J$355,10,FALSE))),""))</f>
        <v/>
      </c>
    </row>
    <row r="101" spans="1:23" ht="19.350000000000001" customHeight="1">
      <c r="A101" t="str">
        <f>IF(COUNTIF(J$10:J101,J101)=1,MAX(A$9:A100)+1,"")</f>
        <v/>
      </c>
      <c r="B101" t="str">
        <f t="shared" si="5"/>
        <v/>
      </c>
      <c r="C101" s="294">
        <v>92</v>
      </c>
      <c r="D101" s="295" t="str">
        <f>IF(C101&gt;0,IF(LEN('Source Int'!$C93)&gt;1,"Internet",IF(ISERROR(VLOOKUP($C101,'Enga manuel'!$A$5:$G$355,4,FALSE))=FALSE,(IF(LEN(VLOOKUP($C101,'Enga manuel'!$A$5:$G$355,4,FALSE))&gt;0,"Manuel","")),"")),"")</f>
        <v/>
      </c>
      <c r="E101" s="296" t="s">
        <v>270</v>
      </c>
      <c r="F101" s="295" t="str">
        <f>IF(LEN('Source Int'!$C93)&gt;1,'Source Int'!R93,IF(D101="manuel",(VLOOKUP($C101,'Enga manuel'!$A$5:$G$355,2,FALSE)),""))</f>
        <v/>
      </c>
      <c r="G101" s="295" t="str">
        <f>IF(LEN('Source Int'!$C93)&gt;1,'Source Int'!F93,IF(D101="manuel",(VLOOKUP($C101,'Enga manuel'!$A$5:$G$355,3,FALSE)),""))</f>
        <v/>
      </c>
      <c r="H101" s="297" t="str">
        <f>IF(LEN('Source Int'!$C93)&gt;1,'Source Int'!C93,IF(D101="manuel",(VLOOKUP($C101,'Enga manuel'!$A$5:$G$355,4,FALSE)),""))</f>
        <v/>
      </c>
      <c r="I101" s="297" t="str">
        <f>IF(LEN('Source Int'!$C93)&gt;1,PROPER('Source Int'!D93),IF(D101="manuel",PROPER(VLOOKUP($C101,'Enga manuel'!$A$5:$G$355,5,FALSE)),""))</f>
        <v/>
      </c>
      <c r="J101" s="297" t="str">
        <f>IF(LEN('Source Int'!$C93)&gt;1,'Source Int'!P93,IF(D101="manuel",(VLOOKUP($C101,'Enga manuel'!$A$5:$G$355,6,FALSE)),""))</f>
        <v/>
      </c>
      <c r="K101" s="297" t="str">
        <f>IF(LEN('Source Int'!$C93)&gt;1,'Source Int'!$AE93,IF($D101="manuel",(VLOOKUP($C101,'Enga manuel'!$A$5:$G$355,7,FALSE)),""))</f>
        <v/>
      </c>
      <c r="L101" s="295" t="str">
        <f>IF(LEN('Source Int'!$H93)&gt;0,'Source Int'!$H93,IF($D101="manuel",(VLOOKUP($C101,'Enga manuel'!$A$5:$H$355,8,FALSE)),""))</f>
        <v/>
      </c>
      <c r="M101" s="295" t="str">
        <f>IF(AND(P101="Présent",W101="D",'Données épreuves'!$B$24="OUI"),"Dame","")</f>
        <v/>
      </c>
      <c r="N101" s="295" t="str">
        <f>IF(LEN('Source Int'!$C93)&gt;1,IF('Source Int'!$AB93="","",'Source Int'!$AB93),IF($D101="manuel",(VLOOKUP($C101,'Enga manuel'!$A$5:$M$355,11,FALSE)),""))</f>
        <v/>
      </c>
      <c r="O101" s="308" t="str">
        <f t="shared" si="6"/>
        <v/>
      </c>
      <c r="P101" s="84" t="str">
        <f t="shared" si="7"/>
        <v/>
      </c>
      <c r="Q101" s="84" t="str">
        <f>CONCATENATE(K101,IF(AND(LEN(engage_k)&gt;0,LEN(engage_l)&gt;0),CONCATENATE(" (",L101,"/",N101,")"),IF(AND(LEN(engage_k)=0,LEN(engage_l)&gt;0),CONCATENATE(" (",N101,")"),IF(AND(LEN(engage_l)=0,LEN(engage_k)&gt;0),CONCATENATE(" (",L101,")"),""))))</f>
        <v/>
      </c>
      <c r="R101" s="84" t="str">
        <f t="shared" si="8"/>
        <v/>
      </c>
      <c r="S101" s="84" t="str">
        <f>IF(ISERROR(VLOOKUP(C101,'Saisie CLASSEMENT'!$C$8:$C$207,1,FALSE)),"","O")</f>
        <v/>
      </c>
      <c r="T101" s="462" t="str">
        <f>IF(LEN('Source Int'!$C93)&gt;1,'Source Int'!$M93,IF($D101="manuel",(VLOOKUP($C101,'Enga manuel'!$A$5:$L$355,9,FALSE)),""))</f>
        <v/>
      </c>
      <c r="U101" s="1" t="str">
        <f>IF(COUNTIF(K$10:K101,K101)=1,MAX(U$9:U100)+1,"")</f>
        <v/>
      </c>
      <c r="V101" t="str">
        <f t="shared" si="9"/>
        <v/>
      </c>
      <c r="W101" s="1" t="str">
        <f>IF(D101="Internet",'Source Int'!E93,IF(D101="manuel",UPPER((VLOOKUP($C101,'Enga manuel'!$A$5:$J$355,10,FALSE))),""))</f>
        <v/>
      </c>
    </row>
    <row r="102" spans="1:23" ht="19.350000000000001" customHeight="1">
      <c r="A102" t="str">
        <f>IF(COUNTIF(J$10:J102,J102)=1,MAX(A$9:A101)+1,"")</f>
        <v/>
      </c>
      <c r="B102" t="str">
        <f t="shared" si="5"/>
        <v/>
      </c>
      <c r="C102" s="294">
        <v>93</v>
      </c>
      <c r="D102" s="295" t="str">
        <f>IF(C102&gt;0,IF(LEN('Source Int'!$C94)&gt;1,"Internet",IF(ISERROR(VLOOKUP($C102,'Enga manuel'!$A$5:$G$355,4,FALSE))=FALSE,(IF(LEN(VLOOKUP($C102,'Enga manuel'!$A$5:$G$355,4,FALSE))&gt;0,"Manuel","")),"")),"")</f>
        <v/>
      </c>
      <c r="E102" s="296" t="s">
        <v>270</v>
      </c>
      <c r="F102" s="295" t="str">
        <f>IF(LEN('Source Int'!$C94)&gt;1,'Source Int'!R94,IF(D102="manuel",(VLOOKUP($C102,'Enga manuel'!$A$5:$G$355,2,FALSE)),""))</f>
        <v/>
      </c>
      <c r="G102" s="295" t="str">
        <f>IF(LEN('Source Int'!$C94)&gt;1,'Source Int'!F94,IF(D102="manuel",(VLOOKUP($C102,'Enga manuel'!$A$5:$G$355,3,FALSE)),""))</f>
        <v/>
      </c>
      <c r="H102" s="297" t="str">
        <f>IF(LEN('Source Int'!$C94)&gt;1,'Source Int'!C94,IF(D102="manuel",(VLOOKUP($C102,'Enga manuel'!$A$5:$G$355,4,FALSE)),""))</f>
        <v/>
      </c>
      <c r="I102" s="297" t="str">
        <f>IF(LEN('Source Int'!$C94)&gt;1,PROPER('Source Int'!D94),IF(D102="manuel",PROPER(VLOOKUP($C102,'Enga manuel'!$A$5:$G$355,5,FALSE)),""))</f>
        <v/>
      </c>
      <c r="J102" s="297" t="str">
        <f>IF(LEN('Source Int'!$C94)&gt;1,'Source Int'!P94,IF(D102="manuel",(VLOOKUP($C102,'Enga manuel'!$A$5:$G$355,6,FALSE)),""))</f>
        <v/>
      </c>
      <c r="K102" s="297" t="str">
        <f>IF(LEN('Source Int'!$C94)&gt;1,'Source Int'!$AE94,IF($D102="manuel",(VLOOKUP($C102,'Enga manuel'!$A$5:$G$355,7,FALSE)),""))</f>
        <v/>
      </c>
      <c r="L102" s="295" t="str">
        <f>IF(LEN('Source Int'!$H94)&gt;0,'Source Int'!$H94,IF($D102="manuel",(VLOOKUP($C102,'Enga manuel'!$A$5:$H$355,8,FALSE)),""))</f>
        <v/>
      </c>
      <c r="M102" s="295" t="str">
        <f>IF(AND(P102="Présent",W102="D",'Données épreuves'!$B$24="OUI"),"Dame","")</f>
        <v/>
      </c>
      <c r="N102" s="295" t="str">
        <f>IF(LEN('Source Int'!$C94)&gt;1,IF('Source Int'!$AB94="","",'Source Int'!$AB94),IF($D102="manuel",(VLOOKUP($C102,'Enga manuel'!$A$5:$M$355,11,FALSE)),""))</f>
        <v/>
      </c>
      <c r="O102" s="308" t="str">
        <f t="shared" si="6"/>
        <v/>
      </c>
      <c r="P102" s="84" t="str">
        <f t="shared" si="7"/>
        <v/>
      </c>
      <c r="Q102" s="84" t="str">
        <f>CONCATENATE(K102,IF(AND(LEN(engage_k)&gt;0,LEN(engage_l)&gt;0),CONCATENATE(" (",L102,"/",N102,")"),IF(AND(LEN(engage_k)=0,LEN(engage_l)&gt;0),CONCATENATE(" (",N102,")"),IF(AND(LEN(engage_l)=0,LEN(engage_k)&gt;0),CONCATENATE(" (",L102,")"),""))))</f>
        <v/>
      </c>
      <c r="R102" s="84" t="str">
        <f t="shared" si="8"/>
        <v/>
      </c>
      <c r="S102" s="84" t="str">
        <f>IF(ISERROR(VLOOKUP(C102,'Saisie CLASSEMENT'!$C$8:$C$207,1,FALSE)),"","O")</f>
        <v/>
      </c>
      <c r="T102" s="462" t="str">
        <f>IF(LEN('Source Int'!$C94)&gt;1,'Source Int'!$M94,IF($D102="manuel",(VLOOKUP($C102,'Enga manuel'!$A$5:$L$355,9,FALSE)),""))</f>
        <v/>
      </c>
      <c r="U102" s="1" t="str">
        <f>IF(COUNTIF(K$10:K102,K102)=1,MAX(U$9:U101)+1,"")</f>
        <v/>
      </c>
      <c r="V102" t="str">
        <f t="shared" si="9"/>
        <v/>
      </c>
      <c r="W102" s="1" t="str">
        <f>IF(D102="Internet",'Source Int'!E94,IF(D102="manuel",UPPER((VLOOKUP($C102,'Enga manuel'!$A$5:$J$355,10,FALSE))),""))</f>
        <v/>
      </c>
    </row>
    <row r="103" spans="1:23" ht="19.350000000000001" customHeight="1">
      <c r="A103" t="str">
        <f>IF(COUNTIF(J$10:J103,J103)=1,MAX(A$9:A102)+1,"")</f>
        <v/>
      </c>
      <c r="B103" t="str">
        <f t="shared" si="5"/>
        <v/>
      </c>
      <c r="C103" s="294">
        <v>94</v>
      </c>
      <c r="D103" s="295" t="str">
        <f>IF(C103&gt;0,IF(LEN('Source Int'!$C95)&gt;1,"Internet",IF(ISERROR(VLOOKUP($C103,'Enga manuel'!$A$5:$G$355,4,FALSE))=FALSE,(IF(LEN(VLOOKUP($C103,'Enga manuel'!$A$5:$G$355,4,FALSE))&gt;0,"Manuel","")),"")),"")</f>
        <v/>
      </c>
      <c r="E103" s="296" t="s">
        <v>270</v>
      </c>
      <c r="F103" s="295" t="str">
        <f>IF(LEN('Source Int'!$C95)&gt;1,'Source Int'!R95,IF(D103="manuel",(VLOOKUP($C103,'Enga manuel'!$A$5:$G$355,2,FALSE)),""))</f>
        <v/>
      </c>
      <c r="G103" s="295" t="str">
        <f>IF(LEN('Source Int'!$C95)&gt;1,'Source Int'!F95,IF(D103="manuel",(VLOOKUP($C103,'Enga manuel'!$A$5:$G$355,3,FALSE)),""))</f>
        <v/>
      </c>
      <c r="H103" s="297" t="str">
        <f>IF(LEN('Source Int'!$C95)&gt;1,'Source Int'!C95,IF(D103="manuel",(VLOOKUP($C103,'Enga manuel'!$A$5:$G$355,4,FALSE)),""))</f>
        <v/>
      </c>
      <c r="I103" s="297" t="str">
        <f>IF(LEN('Source Int'!$C95)&gt;1,PROPER('Source Int'!D95),IF(D103="manuel",PROPER(VLOOKUP($C103,'Enga manuel'!$A$5:$G$355,5,FALSE)),""))</f>
        <v/>
      </c>
      <c r="J103" s="297" t="str">
        <f>IF(LEN('Source Int'!$C95)&gt;1,'Source Int'!P95,IF(D103="manuel",(VLOOKUP($C103,'Enga manuel'!$A$5:$G$355,6,FALSE)),""))</f>
        <v/>
      </c>
      <c r="K103" s="297" t="str">
        <f>IF(LEN('Source Int'!$C95)&gt;1,'Source Int'!$AE95,IF($D103="manuel",(VLOOKUP($C103,'Enga manuel'!$A$5:$G$355,7,FALSE)),""))</f>
        <v/>
      </c>
      <c r="L103" s="295" t="str">
        <f>IF(LEN('Source Int'!$H95)&gt;0,'Source Int'!$H95,IF($D103="manuel",(VLOOKUP($C103,'Enga manuel'!$A$5:$H$355,8,FALSE)),""))</f>
        <v/>
      </c>
      <c r="M103" s="295" t="str">
        <f>IF(AND(P103="Présent",W103="D",'Données épreuves'!$B$24="OUI"),"Dame","")</f>
        <v/>
      </c>
      <c r="N103" s="295" t="str">
        <f>IF(LEN('Source Int'!$C95)&gt;1,IF('Source Int'!$AB95="","",'Source Int'!$AB95),IF($D103="manuel",(VLOOKUP($C103,'Enga manuel'!$A$5:$M$355,11,FALSE)),""))</f>
        <v/>
      </c>
      <c r="O103" s="308" t="str">
        <f t="shared" si="6"/>
        <v/>
      </c>
      <c r="P103" s="84" t="str">
        <f t="shared" si="7"/>
        <v/>
      </c>
      <c r="Q103" s="84" t="str">
        <f>CONCATENATE(K103,IF(AND(LEN(engage_k)&gt;0,LEN(engage_l)&gt;0),CONCATENATE(" (",L103,"/",N103,")"),IF(AND(LEN(engage_k)=0,LEN(engage_l)&gt;0),CONCATENATE(" (",N103,")"),IF(AND(LEN(engage_l)=0,LEN(engage_k)&gt;0),CONCATENATE(" (",L103,")"),""))))</f>
        <v/>
      </c>
      <c r="R103" s="84" t="str">
        <f t="shared" si="8"/>
        <v/>
      </c>
      <c r="S103" s="84" t="str">
        <f>IF(ISERROR(VLOOKUP(C103,'Saisie CLASSEMENT'!$C$8:$C$207,1,FALSE)),"","O")</f>
        <v/>
      </c>
      <c r="T103" s="462" t="str">
        <f>IF(LEN('Source Int'!$C95)&gt;1,'Source Int'!$M95,IF($D103="manuel",(VLOOKUP($C103,'Enga manuel'!$A$5:$L$355,9,FALSE)),""))</f>
        <v/>
      </c>
      <c r="U103" s="1" t="str">
        <f>IF(COUNTIF(K$10:K103,K103)=1,MAX(U$9:U102)+1,"")</f>
        <v/>
      </c>
      <c r="V103" t="str">
        <f t="shared" si="9"/>
        <v/>
      </c>
      <c r="W103" s="1" t="str">
        <f>IF(D103="Internet",'Source Int'!E95,IF(D103="manuel",UPPER((VLOOKUP($C103,'Enga manuel'!$A$5:$J$355,10,FALSE))),""))</f>
        <v/>
      </c>
    </row>
    <row r="104" spans="1:23" ht="19.350000000000001" customHeight="1">
      <c r="A104" t="str">
        <f>IF(COUNTIF(J$10:J104,J104)=1,MAX(A$9:A103)+1,"")</f>
        <v/>
      </c>
      <c r="B104" t="str">
        <f t="shared" si="5"/>
        <v/>
      </c>
      <c r="C104" s="294">
        <v>95</v>
      </c>
      <c r="D104" s="295" t="str">
        <f>IF(C104&gt;0,IF(LEN('Source Int'!$C96)&gt;1,"Internet",IF(ISERROR(VLOOKUP($C104,'Enga manuel'!$A$5:$G$355,4,FALSE))=FALSE,(IF(LEN(VLOOKUP($C104,'Enga manuel'!$A$5:$G$355,4,FALSE))&gt;0,"Manuel","")),"")),"")</f>
        <v/>
      </c>
      <c r="E104" s="296" t="s">
        <v>270</v>
      </c>
      <c r="F104" s="295" t="str">
        <f>IF(LEN('Source Int'!$C96)&gt;1,'Source Int'!R96,IF(D104="manuel",(VLOOKUP($C104,'Enga manuel'!$A$5:$G$355,2,FALSE)),""))</f>
        <v/>
      </c>
      <c r="G104" s="295" t="str">
        <f>IF(LEN('Source Int'!$C96)&gt;1,'Source Int'!F96,IF(D104="manuel",(VLOOKUP($C104,'Enga manuel'!$A$5:$G$355,3,FALSE)),""))</f>
        <v/>
      </c>
      <c r="H104" s="297" t="str">
        <f>IF(LEN('Source Int'!$C96)&gt;1,'Source Int'!C96,IF(D104="manuel",(VLOOKUP($C104,'Enga manuel'!$A$5:$G$355,4,FALSE)),""))</f>
        <v/>
      </c>
      <c r="I104" s="297" t="str">
        <f>IF(LEN('Source Int'!$C96)&gt;1,PROPER('Source Int'!D96),IF(D104="manuel",PROPER(VLOOKUP($C104,'Enga manuel'!$A$5:$G$355,5,FALSE)),""))</f>
        <v/>
      </c>
      <c r="J104" s="297" t="str">
        <f>IF(LEN('Source Int'!$C96)&gt;1,'Source Int'!P96,IF(D104="manuel",(VLOOKUP($C104,'Enga manuel'!$A$5:$G$355,6,FALSE)),""))</f>
        <v/>
      </c>
      <c r="K104" s="297" t="str">
        <f>IF(LEN('Source Int'!$C96)&gt;1,'Source Int'!$AE96,IF($D104="manuel",(VLOOKUP($C104,'Enga manuel'!$A$5:$G$355,7,FALSE)),""))</f>
        <v/>
      </c>
      <c r="L104" s="295" t="str">
        <f>IF(LEN('Source Int'!$H96)&gt;0,'Source Int'!$H96,IF($D104="manuel",(VLOOKUP($C104,'Enga manuel'!$A$5:$H$355,8,FALSE)),""))</f>
        <v/>
      </c>
      <c r="M104" s="295" t="str">
        <f>IF(AND(P104="Présent",W104="D",'Données épreuves'!$B$24="OUI"),"Dame","")</f>
        <v/>
      </c>
      <c r="N104" s="295" t="str">
        <f>IF(LEN('Source Int'!$C96)&gt;1,IF('Source Int'!$AB96="","",'Source Int'!$AB96),IF($D104="manuel",(VLOOKUP($C104,'Enga manuel'!$A$5:$M$355,11,FALSE)),""))</f>
        <v/>
      </c>
      <c r="O104" s="308" t="str">
        <f t="shared" si="6"/>
        <v/>
      </c>
      <c r="P104" s="84" t="str">
        <f t="shared" si="7"/>
        <v/>
      </c>
      <c r="Q104" s="84" t="str">
        <f>CONCATENATE(K104,IF(AND(LEN(engage_k)&gt;0,LEN(engage_l)&gt;0),CONCATENATE(" (",L104,"/",N104,")"),IF(AND(LEN(engage_k)=0,LEN(engage_l)&gt;0),CONCATENATE(" (",N104,")"),IF(AND(LEN(engage_l)=0,LEN(engage_k)&gt;0),CONCATENATE(" (",L104,")"),""))))</f>
        <v/>
      </c>
      <c r="R104" s="84" t="str">
        <f t="shared" si="8"/>
        <v/>
      </c>
      <c r="S104" s="84" t="str">
        <f>IF(ISERROR(VLOOKUP(C104,'Saisie CLASSEMENT'!$C$8:$C$207,1,FALSE)),"","O")</f>
        <v/>
      </c>
      <c r="T104" s="462" t="str">
        <f>IF(LEN('Source Int'!$C96)&gt;1,'Source Int'!$M96,IF($D104="manuel",(VLOOKUP($C104,'Enga manuel'!$A$5:$L$355,9,FALSE)),""))</f>
        <v/>
      </c>
      <c r="U104" s="1" t="str">
        <f>IF(COUNTIF(K$10:K104,K104)=1,MAX(U$9:U103)+1,"")</f>
        <v/>
      </c>
      <c r="V104" t="str">
        <f t="shared" si="9"/>
        <v/>
      </c>
      <c r="W104" s="1" t="str">
        <f>IF(D104="Internet",'Source Int'!E96,IF(D104="manuel",UPPER((VLOOKUP($C104,'Enga manuel'!$A$5:$J$355,10,FALSE))),""))</f>
        <v/>
      </c>
    </row>
    <row r="105" spans="1:23" ht="19.350000000000001" customHeight="1">
      <c r="A105" t="str">
        <f>IF(COUNTIF(J$10:J105,J105)=1,MAX(A$9:A104)+1,"")</f>
        <v/>
      </c>
      <c r="B105" t="str">
        <f t="shared" si="5"/>
        <v/>
      </c>
      <c r="C105" s="294">
        <v>96</v>
      </c>
      <c r="D105" s="295" t="str">
        <f>IF(C105&gt;0,IF(LEN('Source Int'!$C97)&gt;1,"Internet",IF(ISERROR(VLOOKUP($C105,'Enga manuel'!$A$5:$G$355,4,FALSE))=FALSE,(IF(LEN(VLOOKUP($C105,'Enga manuel'!$A$5:$G$355,4,FALSE))&gt;0,"Manuel","")),"")),"")</f>
        <v/>
      </c>
      <c r="E105" s="296" t="s">
        <v>270</v>
      </c>
      <c r="F105" s="295" t="str">
        <f>IF(LEN('Source Int'!$C97)&gt;1,'Source Int'!R97,IF(D105="manuel",(VLOOKUP($C105,'Enga manuel'!$A$5:$G$355,2,FALSE)),""))</f>
        <v/>
      </c>
      <c r="G105" s="295" t="str">
        <f>IF(LEN('Source Int'!$C97)&gt;1,'Source Int'!F97,IF(D105="manuel",(VLOOKUP($C105,'Enga manuel'!$A$5:$G$355,3,FALSE)),""))</f>
        <v/>
      </c>
      <c r="H105" s="297" t="str">
        <f>IF(LEN('Source Int'!$C97)&gt;1,'Source Int'!C97,IF(D105="manuel",(VLOOKUP($C105,'Enga manuel'!$A$5:$G$355,4,FALSE)),""))</f>
        <v/>
      </c>
      <c r="I105" s="297" t="str">
        <f>IF(LEN('Source Int'!$C97)&gt;1,PROPER('Source Int'!D97),IF(D105="manuel",PROPER(VLOOKUP($C105,'Enga manuel'!$A$5:$G$355,5,FALSE)),""))</f>
        <v/>
      </c>
      <c r="J105" s="297" t="str">
        <f>IF(LEN('Source Int'!$C97)&gt;1,'Source Int'!P97,IF(D105="manuel",(VLOOKUP($C105,'Enga manuel'!$A$5:$G$355,6,FALSE)),""))</f>
        <v/>
      </c>
      <c r="K105" s="297" t="str">
        <f>IF(LEN('Source Int'!$C97)&gt;1,'Source Int'!$AE97,IF($D105="manuel",(VLOOKUP($C105,'Enga manuel'!$A$5:$G$355,7,FALSE)),""))</f>
        <v/>
      </c>
      <c r="L105" s="295" t="str">
        <f>IF(LEN('Source Int'!$H97)&gt;0,'Source Int'!$H97,IF($D105="manuel",(VLOOKUP($C105,'Enga manuel'!$A$5:$H$355,8,FALSE)),""))</f>
        <v/>
      </c>
      <c r="M105" s="295" t="str">
        <f>IF(AND(P105="Présent",W105="D",'Données épreuves'!$B$24="OUI"),"Dame","")</f>
        <v/>
      </c>
      <c r="N105" s="295" t="str">
        <f>IF(LEN('Source Int'!$C97)&gt;1,IF('Source Int'!$AB97="","",'Source Int'!$AB97),IF($D105="manuel",(VLOOKUP($C105,'Enga manuel'!$A$5:$M$355,11,FALSE)),""))</f>
        <v/>
      </c>
      <c r="O105" s="308" t="str">
        <f t="shared" si="6"/>
        <v/>
      </c>
      <c r="P105" s="84" t="str">
        <f t="shared" si="7"/>
        <v/>
      </c>
      <c r="Q105" s="84" t="str">
        <f>CONCATENATE(K105,IF(AND(LEN(engage_k)&gt;0,LEN(engage_l)&gt;0),CONCATENATE(" (",L105,"/",N105,")"),IF(AND(LEN(engage_k)=0,LEN(engage_l)&gt;0),CONCATENATE(" (",N105,")"),IF(AND(LEN(engage_l)=0,LEN(engage_k)&gt;0),CONCATENATE(" (",L105,")"),""))))</f>
        <v/>
      </c>
      <c r="R105" s="84" t="str">
        <f t="shared" si="8"/>
        <v/>
      </c>
      <c r="S105" s="84" t="str">
        <f>IF(ISERROR(VLOOKUP(C105,'Saisie CLASSEMENT'!$C$8:$C$207,1,FALSE)),"","O")</f>
        <v/>
      </c>
      <c r="T105" s="462" t="str">
        <f>IF(LEN('Source Int'!$C97)&gt;1,'Source Int'!$M97,IF($D105="manuel",(VLOOKUP($C105,'Enga manuel'!$A$5:$L$355,9,FALSE)),""))</f>
        <v/>
      </c>
      <c r="U105" s="1" t="str">
        <f>IF(COUNTIF(K$10:K105,K105)=1,MAX(U$9:U104)+1,"")</f>
        <v/>
      </c>
      <c r="V105" t="str">
        <f t="shared" si="9"/>
        <v/>
      </c>
      <c r="W105" s="1" t="str">
        <f>IF(D105="Internet",'Source Int'!E97,IF(D105="manuel",UPPER((VLOOKUP($C105,'Enga manuel'!$A$5:$J$355,10,FALSE))),""))</f>
        <v/>
      </c>
    </row>
    <row r="106" spans="1:23" ht="19.350000000000001" customHeight="1">
      <c r="A106" t="str">
        <f>IF(COUNTIF(J$10:J106,J106)=1,MAX(A$9:A105)+1,"")</f>
        <v/>
      </c>
      <c r="B106" t="str">
        <f t="shared" si="5"/>
        <v/>
      </c>
      <c r="C106" s="294">
        <v>97</v>
      </c>
      <c r="D106" s="295" t="str">
        <f>IF(C106&gt;0,IF(LEN('Source Int'!$C98)&gt;1,"Internet",IF(ISERROR(VLOOKUP($C106,'Enga manuel'!$A$5:$G$355,4,FALSE))=FALSE,(IF(LEN(VLOOKUP($C106,'Enga manuel'!$A$5:$G$355,4,FALSE))&gt;0,"Manuel","")),"")),"")</f>
        <v/>
      </c>
      <c r="E106" s="296" t="s">
        <v>270</v>
      </c>
      <c r="F106" s="295" t="str">
        <f>IF(LEN('Source Int'!$C98)&gt;1,'Source Int'!R98,IF(D106="manuel",(VLOOKUP($C106,'Enga manuel'!$A$5:$G$355,2,FALSE)),""))</f>
        <v/>
      </c>
      <c r="G106" s="295" t="str">
        <f>IF(LEN('Source Int'!$C98)&gt;1,'Source Int'!F98,IF(D106="manuel",(VLOOKUP($C106,'Enga manuel'!$A$5:$G$355,3,FALSE)),""))</f>
        <v/>
      </c>
      <c r="H106" s="297" t="str">
        <f>IF(LEN('Source Int'!$C98)&gt;1,'Source Int'!C98,IF(D106="manuel",(VLOOKUP($C106,'Enga manuel'!$A$5:$G$355,4,FALSE)),""))</f>
        <v/>
      </c>
      <c r="I106" s="297" t="str">
        <f>IF(LEN('Source Int'!$C98)&gt;1,PROPER('Source Int'!D98),IF(D106="manuel",PROPER(VLOOKUP($C106,'Enga manuel'!$A$5:$G$355,5,FALSE)),""))</f>
        <v/>
      </c>
      <c r="J106" s="297" t="str">
        <f>IF(LEN('Source Int'!$C98)&gt;1,'Source Int'!P98,IF(D106="manuel",(VLOOKUP($C106,'Enga manuel'!$A$5:$G$355,6,FALSE)),""))</f>
        <v/>
      </c>
      <c r="K106" s="297" t="str">
        <f>IF(LEN('Source Int'!$C98)&gt;1,'Source Int'!$AE98,IF($D106="manuel",(VLOOKUP($C106,'Enga manuel'!$A$5:$G$355,7,FALSE)),""))</f>
        <v/>
      </c>
      <c r="L106" s="295" t="str">
        <f>IF(LEN('Source Int'!$H98)&gt;0,'Source Int'!$H98,IF($D106="manuel",(VLOOKUP($C106,'Enga manuel'!$A$5:$H$355,8,FALSE)),""))</f>
        <v/>
      </c>
      <c r="M106" s="295" t="str">
        <f>IF(AND(P106="Présent",W106="D",'Données épreuves'!$B$24="OUI"),"Dame","")</f>
        <v/>
      </c>
      <c r="N106" s="295" t="str">
        <f>IF(LEN('Source Int'!$C98)&gt;1,IF('Source Int'!$AB98="","",'Source Int'!$AB98),IF($D106="manuel",(VLOOKUP($C106,'Enga manuel'!$A$5:$M$355,11,FALSE)),""))</f>
        <v/>
      </c>
      <c r="O106" s="308" t="str">
        <f t="shared" si="6"/>
        <v/>
      </c>
      <c r="P106" s="84" t="str">
        <f t="shared" si="7"/>
        <v/>
      </c>
      <c r="Q106" s="84" t="str">
        <f>CONCATENATE(K106,IF(AND(LEN(engage_k)&gt;0,LEN(engage_l)&gt;0),CONCATENATE(" (",L106,"/",N106,")"),IF(AND(LEN(engage_k)=0,LEN(engage_l)&gt;0),CONCATENATE(" (",N106,")"),IF(AND(LEN(engage_l)=0,LEN(engage_k)&gt;0),CONCATENATE(" (",L106,")"),""))))</f>
        <v/>
      </c>
      <c r="R106" s="84" t="str">
        <f t="shared" si="8"/>
        <v/>
      </c>
      <c r="S106" s="84" t="str">
        <f>IF(ISERROR(VLOOKUP(C106,'Saisie CLASSEMENT'!$C$8:$C$207,1,FALSE)),"","O")</f>
        <v/>
      </c>
      <c r="T106" s="462" t="str">
        <f>IF(LEN('Source Int'!$C98)&gt;1,'Source Int'!$M98,IF($D106="manuel",(VLOOKUP($C106,'Enga manuel'!$A$5:$L$355,9,FALSE)),""))</f>
        <v/>
      </c>
      <c r="U106" s="1" t="str">
        <f>IF(COUNTIF(K$10:K106,K106)=1,MAX(U$9:U105)+1,"")</f>
        <v/>
      </c>
      <c r="V106" t="str">
        <f t="shared" si="9"/>
        <v/>
      </c>
      <c r="W106" s="1" t="str">
        <f>IF(D106="Internet",'Source Int'!E98,IF(D106="manuel",UPPER((VLOOKUP($C106,'Enga manuel'!$A$5:$J$355,10,FALSE))),""))</f>
        <v/>
      </c>
    </row>
    <row r="107" spans="1:23" ht="19.350000000000001" customHeight="1">
      <c r="A107" t="str">
        <f>IF(COUNTIF(J$10:J107,J107)=1,MAX(A$9:A106)+1,"")</f>
        <v/>
      </c>
      <c r="B107" t="str">
        <f t="shared" si="5"/>
        <v/>
      </c>
      <c r="C107" s="294">
        <v>98</v>
      </c>
      <c r="D107" s="295" t="str">
        <f>IF(C107&gt;0,IF(LEN('Source Int'!$C99)&gt;1,"Internet",IF(ISERROR(VLOOKUP($C107,'Enga manuel'!$A$5:$G$355,4,FALSE))=FALSE,(IF(LEN(VLOOKUP($C107,'Enga manuel'!$A$5:$G$355,4,FALSE))&gt;0,"Manuel","")),"")),"")</f>
        <v/>
      </c>
      <c r="E107" s="296" t="s">
        <v>270</v>
      </c>
      <c r="F107" s="295" t="str">
        <f>IF(LEN('Source Int'!$C99)&gt;1,'Source Int'!R99,IF(D107="manuel",(VLOOKUP($C107,'Enga manuel'!$A$5:$G$355,2,FALSE)),""))</f>
        <v/>
      </c>
      <c r="G107" s="295" t="str">
        <f>IF(LEN('Source Int'!$C99)&gt;1,'Source Int'!F99,IF(D107="manuel",(VLOOKUP($C107,'Enga manuel'!$A$5:$G$355,3,FALSE)),""))</f>
        <v/>
      </c>
      <c r="H107" s="297" t="str">
        <f>IF(LEN('Source Int'!$C99)&gt;1,'Source Int'!C99,IF(D107="manuel",(VLOOKUP($C107,'Enga manuel'!$A$5:$G$355,4,FALSE)),""))</f>
        <v/>
      </c>
      <c r="I107" s="297" t="str">
        <f>IF(LEN('Source Int'!$C99)&gt;1,PROPER('Source Int'!D99),IF(D107="manuel",PROPER(VLOOKUP($C107,'Enga manuel'!$A$5:$G$355,5,FALSE)),""))</f>
        <v/>
      </c>
      <c r="J107" s="297" t="str">
        <f>IF(LEN('Source Int'!$C99)&gt;1,'Source Int'!P99,IF(D107="manuel",(VLOOKUP($C107,'Enga manuel'!$A$5:$G$355,6,FALSE)),""))</f>
        <v/>
      </c>
      <c r="K107" s="297" t="str">
        <f>IF(LEN('Source Int'!$C99)&gt;1,'Source Int'!$AE99,IF($D107="manuel",(VLOOKUP($C107,'Enga manuel'!$A$5:$G$355,7,FALSE)),""))</f>
        <v/>
      </c>
      <c r="L107" s="295" t="str">
        <f>IF(LEN('Source Int'!$H99)&gt;0,'Source Int'!$H99,IF($D107="manuel",(VLOOKUP($C107,'Enga manuel'!$A$5:$H$355,8,FALSE)),""))</f>
        <v/>
      </c>
      <c r="M107" s="295" t="str">
        <f>IF(AND(P107="Présent",W107="D",'Données épreuves'!$B$24="OUI"),"Dame","")</f>
        <v/>
      </c>
      <c r="N107" s="295" t="str">
        <f>IF(LEN('Source Int'!$C99)&gt;1,IF('Source Int'!$AB99="","",'Source Int'!$AB99),IF($D107="manuel",(VLOOKUP($C107,'Enga manuel'!$A$5:$M$355,11,FALSE)),""))</f>
        <v/>
      </c>
      <c r="O107" s="308" t="str">
        <f t="shared" si="6"/>
        <v/>
      </c>
      <c r="P107" s="84" t="str">
        <f t="shared" si="7"/>
        <v/>
      </c>
      <c r="Q107" s="84" t="str">
        <f>CONCATENATE(K107,IF(AND(LEN(engage_k)&gt;0,LEN(engage_l)&gt;0),CONCATENATE(" (",L107,"/",N107,")"),IF(AND(LEN(engage_k)=0,LEN(engage_l)&gt;0),CONCATENATE(" (",N107,")"),IF(AND(LEN(engage_l)=0,LEN(engage_k)&gt;0),CONCATENATE(" (",L107,")"),""))))</f>
        <v/>
      </c>
      <c r="R107" s="84" t="str">
        <f t="shared" si="8"/>
        <v/>
      </c>
      <c r="S107" s="84" t="str">
        <f>IF(ISERROR(VLOOKUP(C107,'Saisie CLASSEMENT'!$C$8:$C$207,1,FALSE)),"","O")</f>
        <v/>
      </c>
      <c r="T107" s="462" t="str">
        <f>IF(LEN('Source Int'!$C99)&gt;1,'Source Int'!$M99,IF($D107="manuel",(VLOOKUP($C107,'Enga manuel'!$A$5:$L$355,9,FALSE)),""))</f>
        <v/>
      </c>
      <c r="U107" s="1" t="str">
        <f>IF(COUNTIF(K$10:K107,K107)=1,MAX(U$9:U106)+1,"")</f>
        <v/>
      </c>
      <c r="V107" t="str">
        <f t="shared" si="9"/>
        <v/>
      </c>
      <c r="W107" s="1" t="str">
        <f>IF(D107="Internet",'Source Int'!E99,IF(D107="manuel",UPPER((VLOOKUP($C107,'Enga manuel'!$A$5:$J$355,10,FALSE))),""))</f>
        <v/>
      </c>
    </row>
    <row r="108" spans="1:23" ht="19.350000000000001" customHeight="1">
      <c r="A108" t="str">
        <f>IF(COUNTIF(J$10:J108,J108)=1,MAX(A$9:A107)+1,"")</f>
        <v/>
      </c>
      <c r="B108" t="str">
        <f t="shared" si="5"/>
        <v/>
      </c>
      <c r="C108" s="294">
        <v>99</v>
      </c>
      <c r="D108" s="295" t="str">
        <f>IF(C108&gt;0,IF(LEN('Source Int'!$C100)&gt;1,"Internet",IF(ISERROR(VLOOKUP($C108,'Enga manuel'!$A$5:$G$355,4,FALSE))=FALSE,(IF(LEN(VLOOKUP($C108,'Enga manuel'!$A$5:$G$355,4,FALSE))&gt;0,"Manuel","")),"")),"")</f>
        <v/>
      </c>
      <c r="E108" s="296" t="s">
        <v>270</v>
      </c>
      <c r="F108" s="295" t="str">
        <f>IF(LEN('Source Int'!$C100)&gt;1,'Source Int'!R100,IF(D108="manuel",(VLOOKUP($C108,'Enga manuel'!$A$5:$G$355,2,FALSE)),""))</f>
        <v/>
      </c>
      <c r="G108" s="295" t="str">
        <f>IF(LEN('Source Int'!$C100)&gt;1,'Source Int'!F100,IF(D108="manuel",(VLOOKUP($C108,'Enga manuel'!$A$5:$G$355,3,FALSE)),""))</f>
        <v/>
      </c>
      <c r="H108" s="297" t="str">
        <f>IF(LEN('Source Int'!$C100)&gt;1,'Source Int'!C100,IF(D108="manuel",(VLOOKUP($C108,'Enga manuel'!$A$5:$G$355,4,FALSE)),""))</f>
        <v/>
      </c>
      <c r="I108" s="297" t="str">
        <f>IF(LEN('Source Int'!$C100)&gt;1,PROPER('Source Int'!D100),IF(D108="manuel",PROPER(VLOOKUP($C108,'Enga manuel'!$A$5:$G$355,5,FALSE)),""))</f>
        <v/>
      </c>
      <c r="J108" s="297" t="str">
        <f>IF(LEN('Source Int'!$C100)&gt;1,'Source Int'!P100,IF(D108="manuel",(VLOOKUP($C108,'Enga manuel'!$A$5:$G$355,6,FALSE)),""))</f>
        <v/>
      </c>
      <c r="K108" s="297" t="str">
        <f>IF(LEN('Source Int'!$C100)&gt;1,'Source Int'!$AE100,IF($D108="manuel",(VLOOKUP($C108,'Enga manuel'!$A$5:$G$355,7,FALSE)),""))</f>
        <v/>
      </c>
      <c r="L108" s="295" t="str">
        <f>IF(LEN('Source Int'!$H100)&gt;0,'Source Int'!$H100,IF($D108="manuel",(VLOOKUP($C108,'Enga manuel'!$A$5:$H$355,8,FALSE)),""))</f>
        <v/>
      </c>
      <c r="M108" s="295" t="str">
        <f>IF(AND(P108="Présent",W108="D",'Données épreuves'!$B$24="OUI"),"Dame","")</f>
        <v/>
      </c>
      <c r="N108" s="295" t="str">
        <f>IF(LEN('Source Int'!$C100)&gt;1,IF('Source Int'!$AB100="","",'Source Int'!$AB100),IF($D108="manuel",(VLOOKUP($C108,'Enga manuel'!$A$5:$M$355,11,FALSE)),""))</f>
        <v/>
      </c>
      <c r="O108" s="308" t="str">
        <f t="shared" si="6"/>
        <v/>
      </c>
      <c r="P108" s="84" t="str">
        <f t="shared" si="7"/>
        <v/>
      </c>
      <c r="Q108" s="84" t="str">
        <f>CONCATENATE(K108,IF(AND(LEN(engage_k)&gt;0,LEN(engage_l)&gt;0),CONCATENATE(" (",L108,"/",N108,")"),IF(AND(LEN(engage_k)=0,LEN(engage_l)&gt;0),CONCATENATE(" (",N108,")"),IF(AND(LEN(engage_l)=0,LEN(engage_k)&gt;0),CONCATENATE(" (",L108,")"),""))))</f>
        <v/>
      </c>
      <c r="R108" s="84" t="str">
        <f t="shared" si="8"/>
        <v/>
      </c>
      <c r="S108" s="84" t="str">
        <f>IF(ISERROR(VLOOKUP(C108,'Saisie CLASSEMENT'!$C$8:$C$207,1,FALSE)),"","O")</f>
        <v/>
      </c>
      <c r="T108" s="462" t="str">
        <f>IF(LEN('Source Int'!$C100)&gt;1,'Source Int'!$M100,IF($D108="manuel",(VLOOKUP($C108,'Enga manuel'!$A$5:$L$355,9,FALSE)),""))</f>
        <v/>
      </c>
      <c r="U108" s="1" t="str">
        <f>IF(COUNTIF(K$10:K108,K108)=1,MAX(U$9:U107)+1,"")</f>
        <v/>
      </c>
      <c r="V108" t="str">
        <f t="shared" si="9"/>
        <v/>
      </c>
      <c r="W108" s="1" t="str">
        <f>IF(D108="Internet",'Source Int'!E100,IF(D108="manuel",UPPER((VLOOKUP($C108,'Enga manuel'!$A$5:$J$355,10,FALSE))),""))</f>
        <v/>
      </c>
    </row>
    <row r="109" spans="1:23" ht="19.350000000000001" customHeight="1">
      <c r="A109" t="str">
        <f>IF(COUNTIF(J$10:J109,J109)=1,MAX(A$9:A108)+1,"")</f>
        <v/>
      </c>
      <c r="B109" t="str">
        <f t="shared" si="5"/>
        <v/>
      </c>
      <c r="C109" s="294">
        <v>100</v>
      </c>
      <c r="D109" s="295" t="str">
        <f>IF(C109&gt;0,IF(LEN('Source Int'!$C101)&gt;1,"Internet",IF(ISERROR(VLOOKUP($C109,'Enga manuel'!$A$5:$G$355,4,FALSE))=FALSE,(IF(LEN(VLOOKUP($C109,'Enga manuel'!$A$5:$G$355,4,FALSE))&gt;0,"Manuel","")),"")),"")</f>
        <v/>
      </c>
      <c r="E109" s="296" t="s">
        <v>270</v>
      </c>
      <c r="F109" s="295" t="str">
        <f>IF(LEN('Source Int'!$C101)&gt;1,'Source Int'!R101,IF(D109="manuel",(VLOOKUP($C109,'Enga manuel'!$A$5:$G$355,2,FALSE)),""))</f>
        <v/>
      </c>
      <c r="G109" s="295" t="str">
        <f>IF(LEN('Source Int'!$C101)&gt;1,'Source Int'!F101,IF(D109="manuel",(VLOOKUP($C109,'Enga manuel'!$A$5:$G$355,3,FALSE)),""))</f>
        <v/>
      </c>
      <c r="H109" s="297" t="str">
        <f>IF(LEN('Source Int'!$C101)&gt;1,'Source Int'!C101,IF(D109="manuel",(VLOOKUP($C109,'Enga manuel'!$A$5:$G$355,4,FALSE)),""))</f>
        <v/>
      </c>
      <c r="I109" s="297" t="str">
        <f>IF(LEN('Source Int'!$C101)&gt;1,PROPER('Source Int'!D101),IF(D109="manuel",PROPER(VLOOKUP($C109,'Enga manuel'!$A$5:$G$355,5,FALSE)),""))</f>
        <v/>
      </c>
      <c r="J109" s="297" t="str">
        <f>IF(LEN('Source Int'!$C101)&gt;1,'Source Int'!P101,IF(D109="manuel",(VLOOKUP($C109,'Enga manuel'!$A$5:$G$355,6,FALSE)),""))</f>
        <v/>
      </c>
      <c r="K109" s="297" t="str">
        <f>IF(LEN('Source Int'!$C101)&gt;1,'Source Int'!$AE101,IF($D109="manuel",(VLOOKUP($C109,'Enga manuel'!$A$5:$G$355,7,FALSE)),""))</f>
        <v/>
      </c>
      <c r="L109" s="295" t="str">
        <f>IF(LEN('Source Int'!$H101)&gt;0,'Source Int'!$H101,IF($D109="manuel",(VLOOKUP($C109,'Enga manuel'!$A$5:$H$355,8,FALSE)),""))</f>
        <v/>
      </c>
      <c r="M109" s="295" t="str">
        <f>IF(AND(P109="Présent",W109="D",'Données épreuves'!$B$24="OUI"),"Dame","")</f>
        <v/>
      </c>
      <c r="N109" s="295" t="str">
        <f>IF(LEN('Source Int'!$C101)&gt;1,IF('Source Int'!$AB101="","",'Source Int'!$AB101),IF($D109="manuel",(VLOOKUP($C109,'Enga manuel'!$A$5:$M$355,11,FALSE)),""))</f>
        <v/>
      </c>
      <c r="O109" s="308" t="str">
        <f t="shared" si="6"/>
        <v/>
      </c>
      <c r="P109" s="84" t="str">
        <f t="shared" si="7"/>
        <v/>
      </c>
      <c r="Q109" s="84" t="str">
        <f>CONCATENATE(K109,IF(AND(LEN(engage_k)&gt;0,LEN(engage_l)&gt;0),CONCATENATE(" (",L109,"/",N109,")"),IF(AND(LEN(engage_k)=0,LEN(engage_l)&gt;0),CONCATENATE(" (",N109,")"),IF(AND(LEN(engage_l)=0,LEN(engage_k)&gt;0),CONCATENATE(" (",L109,")"),""))))</f>
        <v/>
      </c>
      <c r="R109" s="84" t="str">
        <f t="shared" si="8"/>
        <v/>
      </c>
      <c r="S109" s="84" t="str">
        <f>IF(ISERROR(VLOOKUP(C109,'Saisie CLASSEMENT'!$C$8:$C$207,1,FALSE)),"","O")</f>
        <v/>
      </c>
      <c r="T109" s="462" t="str">
        <f>IF(LEN('Source Int'!$C101)&gt;1,'Source Int'!$M101,IF($D109="manuel",(VLOOKUP($C109,'Enga manuel'!$A$5:$L$355,9,FALSE)),""))</f>
        <v/>
      </c>
      <c r="U109" s="1" t="str">
        <f>IF(COUNTIF(K$10:K109,K109)=1,MAX(U$9:U108)+1,"")</f>
        <v/>
      </c>
      <c r="V109" t="str">
        <f t="shared" si="9"/>
        <v/>
      </c>
      <c r="W109" s="1" t="str">
        <f>IF(D109="Internet",'Source Int'!E101,IF(D109="manuel",UPPER((VLOOKUP($C109,'Enga manuel'!$A$5:$J$355,10,FALSE))),""))</f>
        <v/>
      </c>
    </row>
    <row r="110" spans="1:23" ht="19.350000000000001" customHeight="1">
      <c r="A110" t="str">
        <f>IF(COUNTIF(J$10:J110,J110)=1,MAX(A$9:A109)+1,"")</f>
        <v/>
      </c>
      <c r="B110" t="str">
        <f t="shared" si="5"/>
        <v/>
      </c>
      <c r="C110" s="294">
        <v>101</v>
      </c>
      <c r="D110" s="295" t="str">
        <f>IF(C110&gt;0,IF(LEN('Source Int'!$C102)&gt;1,"Internet",IF(ISERROR(VLOOKUP($C110,'Enga manuel'!$A$5:$G$355,4,FALSE))=FALSE,(IF(LEN(VLOOKUP($C110,'Enga manuel'!$A$5:$G$355,4,FALSE))&gt;0,"Manuel","")),"")),"")</f>
        <v/>
      </c>
      <c r="E110" s="296" t="s">
        <v>270</v>
      </c>
      <c r="F110" s="295" t="str">
        <f>IF(LEN('Source Int'!$C102)&gt;1,'Source Int'!R102,IF(D110="manuel",(VLOOKUP($C110,'Enga manuel'!$A$5:$G$355,2,FALSE)),""))</f>
        <v/>
      </c>
      <c r="G110" s="295" t="str">
        <f>IF(LEN('Source Int'!$C102)&gt;1,'Source Int'!F102,IF(D110="manuel",(VLOOKUP($C110,'Enga manuel'!$A$5:$G$355,3,FALSE)),""))</f>
        <v/>
      </c>
      <c r="H110" s="297" t="str">
        <f>IF(LEN('Source Int'!$C102)&gt;1,'Source Int'!C102,IF(D110="manuel",(VLOOKUP($C110,'Enga manuel'!$A$5:$G$355,4,FALSE)),""))</f>
        <v/>
      </c>
      <c r="I110" s="297" t="str">
        <f>IF(LEN('Source Int'!$C102)&gt;1,PROPER('Source Int'!D102),IF(D110="manuel",PROPER(VLOOKUP($C110,'Enga manuel'!$A$5:$G$355,5,FALSE)),""))</f>
        <v/>
      </c>
      <c r="J110" s="297" t="str">
        <f>IF(LEN('Source Int'!$C102)&gt;1,'Source Int'!P102,IF(D110="manuel",(VLOOKUP($C110,'Enga manuel'!$A$5:$G$355,6,FALSE)),""))</f>
        <v/>
      </c>
      <c r="K110" s="297" t="str">
        <f>IF(LEN('Source Int'!$C102)&gt;1,'Source Int'!$AE102,IF($D110="manuel",(VLOOKUP($C110,'Enga manuel'!$A$5:$G$355,7,FALSE)),""))</f>
        <v/>
      </c>
      <c r="L110" s="295" t="str">
        <f>IF(LEN('Source Int'!$H102)&gt;0,'Source Int'!$H102,IF($D110="manuel",(VLOOKUP($C110,'Enga manuel'!$A$5:$H$355,8,FALSE)),""))</f>
        <v/>
      </c>
      <c r="M110" s="295" t="str">
        <f>IF(AND(P110="Présent",W110="D",'Données épreuves'!$B$24="OUI"),"Dame","")</f>
        <v/>
      </c>
      <c r="N110" s="295" t="str">
        <f>IF(LEN('Source Int'!$C102)&gt;1,IF('Source Int'!$AB102="","",'Source Int'!$AB102),IF($D110="manuel",(VLOOKUP($C110,'Enga manuel'!$A$5:$M$355,11,FALSE)),""))</f>
        <v/>
      </c>
      <c r="O110" s="308" t="str">
        <f t="shared" si="6"/>
        <v/>
      </c>
      <c r="P110" s="84" t="str">
        <f t="shared" si="7"/>
        <v/>
      </c>
      <c r="Q110" s="84" t="str">
        <f>CONCATENATE(K110,IF(AND(LEN(engage_k)&gt;0,LEN(engage_l)&gt;0),CONCATENATE(" (",L110,"/",N110,")"),IF(AND(LEN(engage_k)=0,LEN(engage_l)&gt;0),CONCATENATE(" (",N110,")"),IF(AND(LEN(engage_l)=0,LEN(engage_k)&gt;0),CONCATENATE(" (",L110,")"),""))))</f>
        <v/>
      </c>
      <c r="R110" s="84" t="str">
        <f t="shared" si="8"/>
        <v/>
      </c>
      <c r="S110" s="84" t="str">
        <f>IF(ISERROR(VLOOKUP(C110,'Saisie CLASSEMENT'!$C$8:$C$207,1,FALSE)),"","O")</f>
        <v/>
      </c>
      <c r="T110" s="462" t="str">
        <f>IF(LEN('Source Int'!$C102)&gt;1,'Source Int'!$M102,IF($D110="manuel",(VLOOKUP($C110,'Enga manuel'!$A$5:$L$355,9,FALSE)),""))</f>
        <v/>
      </c>
      <c r="U110" s="1" t="str">
        <f>IF(COUNTIF(K$10:K110,K110)=1,MAX(U$9:U109)+1,"")</f>
        <v/>
      </c>
      <c r="V110" t="str">
        <f t="shared" si="9"/>
        <v/>
      </c>
      <c r="W110" s="1" t="str">
        <f>IF(D110="Internet",'Source Int'!E102,IF(D110="manuel",UPPER((VLOOKUP($C110,'Enga manuel'!$A$5:$J$355,10,FALSE))),""))</f>
        <v/>
      </c>
    </row>
    <row r="111" spans="1:23" ht="19.350000000000001" customHeight="1">
      <c r="A111" t="str">
        <f>IF(COUNTIF(J$10:J111,J111)=1,MAX(A$9:A110)+1,"")</f>
        <v/>
      </c>
      <c r="B111" t="str">
        <f t="shared" si="5"/>
        <v/>
      </c>
      <c r="C111" s="294">
        <v>102</v>
      </c>
      <c r="D111" s="295" t="str">
        <f>IF(C111&gt;0,IF(LEN('Source Int'!$C103)&gt;1,"Internet",IF(ISERROR(VLOOKUP($C111,'Enga manuel'!$A$5:$G$355,4,FALSE))=FALSE,(IF(LEN(VLOOKUP($C111,'Enga manuel'!$A$5:$G$355,4,FALSE))&gt;0,"Manuel","")),"")),"")</f>
        <v/>
      </c>
      <c r="E111" s="296" t="s">
        <v>270</v>
      </c>
      <c r="F111" s="295" t="str">
        <f>IF(LEN('Source Int'!$C103)&gt;1,'Source Int'!R103,IF(D111="manuel",(VLOOKUP($C111,'Enga manuel'!$A$5:$G$355,2,FALSE)),""))</f>
        <v/>
      </c>
      <c r="G111" s="295" t="str">
        <f>IF(LEN('Source Int'!$C103)&gt;1,'Source Int'!F103,IF(D111="manuel",(VLOOKUP($C111,'Enga manuel'!$A$5:$G$355,3,FALSE)),""))</f>
        <v/>
      </c>
      <c r="H111" s="297" t="str">
        <f>IF(LEN('Source Int'!$C103)&gt;1,'Source Int'!C103,IF(D111="manuel",(VLOOKUP($C111,'Enga manuel'!$A$5:$G$355,4,FALSE)),""))</f>
        <v/>
      </c>
      <c r="I111" s="297" t="str">
        <f>IF(LEN('Source Int'!$C103)&gt;1,PROPER('Source Int'!D103),IF(D111="manuel",PROPER(VLOOKUP($C111,'Enga manuel'!$A$5:$G$355,5,FALSE)),""))</f>
        <v/>
      </c>
      <c r="J111" s="297" t="str">
        <f>IF(LEN('Source Int'!$C103)&gt;1,'Source Int'!P103,IF(D111="manuel",(VLOOKUP($C111,'Enga manuel'!$A$5:$G$355,6,FALSE)),""))</f>
        <v/>
      </c>
      <c r="K111" s="297" t="str">
        <f>IF(LEN('Source Int'!$C103)&gt;1,'Source Int'!$AE103,IF($D111="manuel",(VLOOKUP($C111,'Enga manuel'!$A$5:$G$355,7,FALSE)),""))</f>
        <v/>
      </c>
      <c r="L111" s="295" t="str">
        <f>IF(LEN('Source Int'!$H103)&gt;0,'Source Int'!$H103,IF($D111="manuel",(VLOOKUP($C111,'Enga manuel'!$A$5:$H$355,8,FALSE)),""))</f>
        <v/>
      </c>
      <c r="M111" s="295" t="str">
        <f>IF(AND(P111="Présent",W111="D",'Données épreuves'!$B$24="OUI"),"Dame","")</f>
        <v/>
      </c>
      <c r="N111" s="295" t="str">
        <f>IF(LEN('Source Int'!$C103)&gt;1,IF('Source Int'!$AB103="","",'Source Int'!$AB103),IF($D111="manuel",(VLOOKUP($C111,'Enga manuel'!$A$5:$M$355,11,FALSE)),""))</f>
        <v/>
      </c>
      <c r="O111" s="308" t="str">
        <f t="shared" si="6"/>
        <v/>
      </c>
      <c r="P111" s="84" t="str">
        <f t="shared" si="7"/>
        <v/>
      </c>
      <c r="Q111" s="84" t="str">
        <f>CONCATENATE(K111,IF(AND(LEN(engage_k)&gt;0,LEN(engage_l)&gt;0),CONCATENATE(" (",L111,"/",N111,")"),IF(AND(LEN(engage_k)=0,LEN(engage_l)&gt;0),CONCATENATE(" (",N111,")"),IF(AND(LEN(engage_l)=0,LEN(engage_k)&gt;0),CONCATENATE(" (",L111,")"),""))))</f>
        <v/>
      </c>
      <c r="R111" s="84" t="str">
        <f t="shared" si="8"/>
        <v/>
      </c>
      <c r="S111" s="84" t="str">
        <f>IF(ISERROR(VLOOKUP(C111,'Saisie CLASSEMENT'!$C$8:$C$207,1,FALSE)),"","O")</f>
        <v/>
      </c>
      <c r="T111" s="462" t="str">
        <f>IF(LEN('Source Int'!$C103)&gt;1,'Source Int'!$M103,IF($D111="manuel",(VLOOKUP($C111,'Enga manuel'!$A$5:$L$355,9,FALSE)),""))</f>
        <v/>
      </c>
      <c r="U111" s="1" t="str">
        <f>IF(COUNTIF(K$10:K111,K111)=1,MAX(U$9:U110)+1,"")</f>
        <v/>
      </c>
      <c r="V111" t="str">
        <f t="shared" si="9"/>
        <v/>
      </c>
      <c r="W111" s="1" t="str">
        <f>IF(D111="Internet",'Source Int'!E103,IF(D111="manuel",UPPER((VLOOKUP($C111,'Enga manuel'!$A$5:$J$355,10,FALSE))),""))</f>
        <v/>
      </c>
    </row>
    <row r="112" spans="1:23" ht="19.350000000000001" customHeight="1">
      <c r="A112" t="str">
        <f>IF(COUNTIF(J$10:J112,J112)=1,MAX(A$9:A111)+1,"")</f>
        <v/>
      </c>
      <c r="B112" t="str">
        <f t="shared" si="5"/>
        <v/>
      </c>
      <c r="C112" s="294">
        <v>103</v>
      </c>
      <c r="D112" s="295" t="str">
        <f>IF(C112&gt;0,IF(LEN('Source Int'!$C104)&gt;1,"Internet",IF(ISERROR(VLOOKUP($C112,'Enga manuel'!$A$5:$G$355,4,FALSE))=FALSE,(IF(LEN(VLOOKUP($C112,'Enga manuel'!$A$5:$G$355,4,FALSE))&gt;0,"Manuel","")),"")),"")</f>
        <v/>
      </c>
      <c r="E112" s="296" t="s">
        <v>270</v>
      </c>
      <c r="F112" s="295" t="str">
        <f>IF(LEN('Source Int'!$C104)&gt;1,'Source Int'!R104,IF(D112="manuel",(VLOOKUP($C112,'Enga manuel'!$A$5:$G$355,2,FALSE)),""))</f>
        <v/>
      </c>
      <c r="G112" s="295" t="str">
        <f>IF(LEN('Source Int'!$C104)&gt;1,'Source Int'!F104,IF(D112="manuel",(VLOOKUP($C112,'Enga manuel'!$A$5:$G$355,3,FALSE)),""))</f>
        <v/>
      </c>
      <c r="H112" s="297" t="str">
        <f>IF(LEN('Source Int'!$C104)&gt;1,'Source Int'!C104,IF(D112="manuel",(VLOOKUP($C112,'Enga manuel'!$A$5:$G$355,4,FALSE)),""))</f>
        <v/>
      </c>
      <c r="I112" s="297" t="str">
        <f>IF(LEN('Source Int'!$C104)&gt;1,PROPER('Source Int'!D104),IF(D112="manuel",PROPER(VLOOKUP($C112,'Enga manuel'!$A$5:$G$355,5,FALSE)),""))</f>
        <v/>
      </c>
      <c r="J112" s="297" t="str">
        <f>IF(LEN('Source Int'!$C104)&gt;1,'Source Int'!P104,IF(D112="manuel",(VLOOKUP($C112,'Enga manuel'!$A$5:$G$355,6,FALSE)),""))</f>
        <v/>
      </c>
      <c r="K112" s="297" t="str">
        <f>IF(LEN('Source Int'!$C104)&gt;1,'Source Int'!$AE104,IF($D112="manuel",(VLOOKUP($C112,'Enga manuel'!$A$5:$G$355,7,FALSE)),""))</f>
        <v/>
      </c>
      <c r="L112" s="295" t="str">
        <f>IF(LEN('Source Int'!$H104)&gt;0,'Source Int'!$H104,IF($D112="manuel",(VLOOKUP($C112,'Enga manuel'!$A$5:$H$355,8,FALSE)),""))</f>
        <v/>
      </c>
      <c r="M112" s="295" t="str">
        <f>IF(AND(P112="Présent",W112="D",'Données épreuves'!$B$24="OUI"),"Dame","")</f>
        <v/>
      </c>
      <c r="N112" s="295" t="str">
        <f>IF(LEN('Source Int'!$C104)&gt;1,IF('Source Int'!$AB104="","",'Source Int'!$AB104),IF($D112="manuel",(VLOOKUP($C112,'Enga manuel'!$A$5:$M$355,11,FALSE)),""))</f>
        <v/>
      </c>
      <c r="O112" s="308" t="str">
        <f t="shared" si="6"/>
        <v/>
      </c>
      <c r="P112" s="84" t="str">
        <f t="shared" si="7"/>
        <v/>
      </c>
      <c r="Q112" s="84" t="str">
        <f>CONCATENATE(K112,IF(AND(LEN(engage_k)&gt;0,LEN(engage_l)&gt;0),CONCATENATE(" (",L112,"/",N112,")"),IF(AND(LEN(engage_k)=0,LEN(engage_l)&gt;0),CONCATENATE(" (",N112,")"),IF(AND(LEN(engage_l)=0,LEN(engage_k)&gt;0),CONCATENATE(" (",L112,")"),""))))</f>
        <v/>
      </c>
      <c r="R112" s="84" t="str">
        <f t="shared" si="8"/>
        <v/>
      </c>
      <c r="S112" s="84" t="str">
        <f>IF(ISERROR(VLOOKUP(C112,'Saisie CLASSEMENT'!$C$8:$C$207,1,FALSE)),"","O")</f>
        <v/>
      </c>
      <c r="T112" s="462" t="str">
        <f>IF(LEN('Source Int'!$C104)&gt;1,'Source Int'!$M104,IF($D112="manuel",(VLOOKUP($C112,'Enga manuel'!$A$5:$L$355,9,FALSE)),""))</f>
        <v/>
      </c>
      <c r="U112" s="1" t="str">
        <f>IF(COUNTIF(K$10:K112,K112)=1,MAX(U$9:U111)+1,"")</f>
        <v/>
      </c>
      <c r="V112" t="str">
        <f t="shared" si="9"/>
        <v/>
      </c>
      <c r="W112" s="1" t="str">
        <f>IF(D112="Internet",'Source Int'!E104,IF(D112="manuel",UPPER((VLOOKUP($C112,'Enga manuel'!$A$5:$J$355,10,FALSE))),""))</f>
        <v/>
      </c>
    </row>
    <row r="113" spans="1:23" ht="19.350000000000001" customHeight="1">
      <c r="A113" t="str">
        <f>IF(COUNTIF(J$10:J113,J113)=1,MAX(A$9:A112)+1,"")</f>
        <v/>
      </c>
      <c r="B113" t="str">
        <f t="shared" si="5"/>
        <v/>
      </c>
      <c r="C113" s="294">
        <v>104</v>
      </c>
      <c r="D113" s="295" t="str">
        <f>IF(C113&gt;0,IF(LEN('Source Int'!$C105)&gt;1,"Internet",IF(ISERROR(VLOOKUP($C113,'Enga manuel'!$A$5:$G$355,4,FALSE))=FALSE,(IF(LEN(VLOOKUP($C113,'Enga manuel'!$A$5:$G$355,4,FALSE))&gt;0,"Manuel","")),"")),"")</f>
        <v/>
      </c>
      <c r="E113" s="296" t="s">
        <v>270</v>
      </c>
      <c r="F113" s="295" t="str">
        <f>IF(LEN('Source Int'!$C105)&gt;1,'Source Int'!R105,IF(D113="manuel",(VLOOKUP($C113,'Enga manuel'!$A$5:$G$355,2,FALSE)),""))</f>
        <v/>
      </c>
      <c r="G113" s="295" t="str">
        <f>IF(LEN('Source Int'!$C105)&gt;1,'Source Int'!F105,IF(D113="manuel",(VLOOKUP($C113,'Enga manuel'!$A$5:$G$355,3,FALSE)),""))</f>
        <v/>
      </c>
      <c r="H113" s="297" t="str">
        <f>IF(LEN('Source Int'!$C105)&gt;1,'Source Int'!C105,IF(D113="manuel",(VLOOKUP($C113,'Enga manuel'!$A$5:$G$355,4,FALSE)),""))</f>
        <v/>
      </c>
      <c r="I113" s="297" t="str">
        <f>IF(LEN('Source Int'!$C105)&gt;1,PROPER('Source Int'!D105),IF(D113="manuel",PROPER(VLOOKUP($C113,'Enga manuel'!$A$5:$G$355,5,FALSE)),""))</f>
        <v/>
      </c>
      <c r="J113" s="297" t="str">
        <f>IF(LEN('Source Int'!$C105)&gt;1,'Source Int'!P105,IF(D113="manuel",(VLOOKUP($C113,'Enga manuel'!$A$5:$G$355,6,FALSE)),""))</f>
        <v/>
      </c>
      <c r="K113" s="297" t="str">
        <f>IF(LEN('Source Int'!$C105)&gt;1,'Source Int'!$AE105,IF($D113="manuel",(VLOOKUP($C113,'Enga manuel'!$A$5:$G$355,7,FALSE)),""))</f>
        <v/>
      </c>
      <c r="L113" s="295" t="str">
        <f>IF(LEN('Source Int'!$H105)&gt;0,'Source Int'!$H105,IF($D113="manuel",(VLOOKUP($C113,'Enga manuel'!$A$5:$H$355,8,FALSE)),""))</f>
        <v/>
      </c>
      <c r="M113" s="295" t="str">
        <f>IF(AND(P113="Présent",W113="D",'Données épreuves'!$B$24="OUI"),"Dame","")</f>
        <v/>
      </c>
      <c r="N113" s="295" t="str">
        <f>IF(LEN('Source Int'!$C105)&gt;1,IF('Source Int'!$AB105="","",'Source Int'!$AB105),IF($D113="manuel",(VLOOKUP($C113,'Enga manuel'!$A$5:$M$355,11,FALSE)),""))</f>
        <v/>
      </c>
      <c r="O113" s="308" t="str">
        <f t="shared" si="6"/>
        <v/>
      </c>
      <c r="P113" s="84" t="str">
        <f t="shared" si="7"/>
        <v/>
      </c>
      <c r="Q113" s="84" t="str">
        <f>CONCATENATE(K113,IF(AND(LEN(engage_k)&gt;0,LEN(engage_l)&gt;0),CONCATENATE(" (",L113,"/",N113,")"),IF(AND(LEN(engage_k)=0,LEN(engage_l)&gt;0),CONCATENATE(" (",N113,")"),IF(AND(LEN(engage_l)=0,LEN(engage_k)&gt;0),CONCATENATE(" (",L113,")"),""))))</f>
        <v/>
      </c>
      <c r="R113" s="84" t="str">
        <f t="shared" si="8"/>
        <v/>
      </c>
      <c r="S113" s="84" t="str">
        <f>IF(ISERROR(VLOOKUP(C113,'Saisie CLASSEMENT'!$C$8:$C$207,1,FALSE)),"","O")</f>
        <v/>
      </c>
      <c r="T113" s="462" t="str">
        <f>IF(LEN('Source Int'!$C105)&gt;1,'Source Int'!$M105,IF($D113="manuel",(VLOOKUP($C113,'Enga manuel'!$A$5:$L$355,9,FALSE)),""))</f>
        <v/>
      </c>
      <c r="U113" s="1" t="str">
        <f>IF(COUNTIF(K$10:K113,K113)=1,MAX(U$9:U112)+1,"")</f>
        <v/>
      </c>
      <c r="V113" t="str">
        <f t="shared" si="9"/>
        <v/>
      </c>
      <c r="W113" s="1" t="str">
        <f>IF(D113="Internet",'Source Int'!E105,IF(D113="manuel",UPPER((VLOOKUP($C113,'Enga manuel'!$A$5:$J$355,10,FALSE))),""))</f>
        <v/>
      </c>
    </row>
    <row r="114" spans="1:23" ht="19.350000000000001" customHeight="1">
      <c r="A114" t="str">
        <f>IF(COUNTIF(J$10:J114,J114)=1,MAX(A$9:A113)+1,"")</f>
        <v/>
      </c>
      <c r="B114" t="str">
        <f t="shared" si="5"/>
        <v/>
      </c>
      <c r="C114" s="294">
        <v>105</v>
      </c>
      <c r="D114" s="295" t="str">
        <f>IF(C114&gt;0,IF(LEN('Source Int'!$C106)&gt;1,"Internet",IF(ISERROR(VLOOKUP($C114,'Enga manuel'!$A$5:$G$355,4,FALSE))=FALSE,(IF(LEN(VLOOKUP($C114,'Enga manuel'!$A$5:$G$355,4,FALSE))&gt;0,"Manuel","")),"")),"")</f>
        <v/>
      </c>
      <c r="E114" s="296" t="s">
        <v>270</v>
      </c>
      <c r="F114" s="295" t="str">
        <f>IF(LEN('Source Int'!$C106)&gt;1,'Source Int'!R106,IF(D114="manuel",(VLOOKUP($C114,'Enga manuel'!$A$5:$G$355,2,FALSE)),""))</f>
        <v/>
      </c>
      <c r="G114" s="295" t="str">
        <f>IF(LEN('Source Int'!$C106)&gt;1,'Source Int'!F106,IF(D114="manuel",(VLOOKUP($C114,'Enga manuel'!$A$5:$G$355,3,FALSE)),""))</f>
        <v/>
      </c>
      <c r="H114" s="297" t="str">
        <f>IF(LEN('Source Int'!$C106)&gt;1,'Source Int'!C106,IF(D114="manuel",(VLOOKUP($C114,'Enga manuel'!$A$5:$G$355,4,FALSE)),""))</f>
        <v/>
      </c>
      <c r="I114" s="297" t="str">
        <f>IF(LEN('Source Int'!$C106)&gt;1,PROPER('Source Int'!D106),IF(D114="manuel",PROPER(VLOOKUP($C114,'Enga manuel'!$A$5:$G$355,5,FALSE)),""))</f>
        <v/>
      </c>
      <c r="J114" s="297" t="str">
        <f>IF(LEN('Source Int'!$C106)&gt;1,'Source Int'!P106,IF(D114="manuel",(VLOOKUP($C114,'Enga manuel'!$A$5:$G$355,6,FALSE)),""))</f>
        <v/>
      </c>
      <c r="K114" s="297" t="str">
        <f>IF(LEN('Source Int'!$C106)&gt;1,'Source Int'!$AE106,IF($D114="manuel",(VLOOKUP($C114,'Enga manuel'!$A$5:$G$355,7,FALSE)),""))</f>
        <v/>
      </c>
      <c r="L114" s="295" t="str">
        <f>IF(LEN('Source Int'!$H106)&gt;0,'Source Int'!$H106,IF($D114="manuel",(VLOOKUP($C114,'Enga manuel'!$A$5:$H$355,8,FALSE)),""))</f>
        <v/>
      </c>
      <c r="M114" s="295" t="str">
        <f>IF(AND(P114="Présent",W114="D",'Données épreuves'!$B$24="OUI"),"Dame","")</f>
        <v/>
      </c>
      <c r="N114" s="295" t="str">
        <f>IF(LEN('Source Int'!$C106)&gt;1,IF('Source Int'!$AB106="","",'Source Int'!$AB106),IF($D114="manuel",(VLOOKUP($C114,'Enga manuel'!$A$5:$M$355,11,FALSE)),""))</f>
        <v/>
      </c>
      <c r="O114" s="308" t="str">
        <f t="shared" si="6"/>
        <v/>
      </c>
      <c r="P114" s="84" t="str">
        <f t="shared" si="7"/>
        <v/>
      </c>
      <c r="Q114" s="84" t="str">
        <f>CONCATENATE(K114,IF(AND(LEN(engage_k)&gt;0,LEN(engage_l)&gt;0),CONCATENATE(" (",L114,"/",N114,")"),IF(AND(LEN(engage_k)=0,LEN(engage_l)&gt;0),CONCATENATE(" (",N114,")"),IF(AND(LEN(engage_l)=0,LEN(engage_k)&gt;0),CONCATENATE(" (",L114,")"),""))))</f>
        <v/>
      </c>
      <c r="R114" s="84" t="str">
        <f t="shared" si="8"/>
        <v/>
      </c>
      <c r="S114" s="84" t="str">
        <f>IF(ISERROR(VLOOKUP(C114,'Saisie CLASSEMENT'!$C$8:$C$207,1,FALSE)),"","O")</f>
        <v/>
      </c>
      <c r="T114" s="462" t="str">
        <f>IF(LEN('Source Int'!$C106)&gt;1,'Source Int'!$M106,IF($D114="manuel",(VLOOKUP($C114,'Enga manuel'!$A$5:$L$355,9,FALSE)),""))</f>
        <v/>
      </c>
      <c r="U114" s="1" t="str">
        <f>IF(COUNTIF(K$10:K114,K114)=1,MAX(U$9:U113)+1,"")</f>
        <v/>
      </c>
      <c r="V114" t="str">
        <f t="shared" si="9"/>
        <v/>
      </c>
      <c r="W114" s="1" t="str">
        <f>IF(D114="Internet",'Source Int'!E106,IF(D114="manuel",UPPER((VLOOKUP($C114,'Enga manuel'!$A$5:$J$355,10,FALSE))),""))</f>
        <v/>
      </c>
    </row>
    <row r="115" spans="1:23" ht="19.350000000000001" customHeight="1">
      <c r="A115" t="str">
        <f>IF(COUNTIF(J$10:J115,J115)=1,MAX(A$9:A114)+1,"")</f>
        <v/>
      </c>
      <c r="B115" t="str">
        <f t="shared" si="5"/>
        <v/>
      </c>
      <c r="C115" s="294">
        <v>106</v>
      </c>
      <c r="D115" s="295" t="str">
        <f>IF(C115&gt;0,IF(LEN('Source Int'!$C107)&gt;1,"Internet",IF(ISERROR(VLOOKUP($C115,'Enga manuel'!$A$5:$G$355,4,FALSE))=FALSE,(IF(LEN(VLOOKUP($C115,'Enga manuel'!$A$5:$G$355,4,FALSE))&gt;0,"Manuel","")),"")),"")</f>
        <v/>
      </c>
      <c r="E115" s="296" t="s">
        <v>270</v>
      </c>
      <c r="F115" s="295" t="str">
        <f>IF(LEN('Source Int'!$C107)&gt;1,'Source Int'!R107,IF(D115="manuel",(VLOOKUP($C115,'Enga manuel'!$A$5:$G$355,2,FALSE)),""))</f>
        <v/>
      </c>
      <c r="G115" s="295" t="str">
        <f>IF(LEN('Source Int'!$C107)&gt;1,'Source Int'!F107,IF(D115="manuel",(VLOOKUP($C115,'Enga manuel'!$A$5:$G$355,3,FALSE)),""))</f>
        <v/>
      </c>
      <c r="H115" s="297" t="str">
        <f>IF(LEN('Source Int'!$C107)&gt;1,'Source Int'!C107,IF(D115="manuel",(VLOOKUP($C115,'Enga manuel'!$A$5:$G$355,4,FALSE)),""))</f>
        <v/>
      </c>
      <c r="I115" s="297" t="str">
        <f>IF(LEN('Source Int'!$C107)&gt;1,PROPER('Source Int'!D107),IF(D115="manuel",PROPER(VLOOKUP($C115,'Enga manuel'!$A$5:$G$355,5,FALSE)),""))</f>
        <v/>
      </c>
      <c r="J115" s="297" t="str">
        <f>IF(LEN('Source Int'!$C107)&gt;1,'Source Int'!P107,IF(D115="manuel",(VLOOKUP($C115,'Enga manuel'!$A$5:$G$355,6,FALSE)),""))</f>
        <v/>
      </c>
      <c r="K115" s="297" t="str">
        <f>IF(LEN('Source Int'!$C107)&gt;1,'Source Int'!$AE107,IF($D115="manuel",(VLOOKUP($C115,'Enga manuel'!$A$5:$G$355,7,FALSE)),""))</f>
        <v/>
      </c>
      <c r="L115" s="295" t="str">
        <f>IF(LEN('Source Int'!$H107)&gt;0,'Source Int'!$H107,IF($D115="manuel",(VLOOKUP($C115,'Enga manuel'!$A$5:$H$355,8,FALSE)),""))</f>
        <v/>
      </c>
      <c r="M115" s="295" t="str">
        <f>IF(AND(P115="Présent",W115="D",'Données épreuves'!$B$24="OUI"),"Dame","")</f>
        <v/>
      </c>
      <c r="N115" s="295" t="str">
        <f>IF(LEN('Source Int'!$C107)&gt;1,IF('Source Int'!$AB107="","",'Source Int'!$AB107),IF($D115="manuel",(VLOOKUP($C115,'Enga manuel'!$A$5:$M$355,11,FALSE)),""))</f>
        <v/>
      </c>
      <c r="O115" s="308" t="str">
        <f t="shared" si="6"/>
        <v/>
      </c>
      <c r="P115" s="84" t="str">
        <f t="shared" si="7"/>
        <v/>
      </c>
      <c r="Q115" s="84" t="str">
        <f>CONCATENATE(K115,IF(AND(LEN(engage_k)&gt;0,LEN(engage_l)&gt;0),CONCATENATE(" (",L115,"/",N115,")"),IF(AND(LEN(engage_k)=0,LEN(engage_l)&gt;0),CONCATENATE(" (",N115,")"),IF(AND(LEN(engage_l)=0,LEN(engage_k)&gt;0),CONCATENATE(" (",L115,")"),""))))</f>
        <v/>
      </c>
      <c r="R115" s="84" t="str">
        <f t="shared" si="8"/>
        <v/>
      </c>
      <c r="S115" s="84" t="str">
        <f>IF(ISERROR(VLOOKUP(C115,'Saisie CLASSEMENT'!$C$8:$C$207,1,FALSE)),"","O")</f>
        <v/>
      </c>
      <c r="T115" s="462" t="str">
        <f>IF(LEN('Source Int'!$C107)&gt;1,'Source Int'!$M107,IF($D115="manuel",(VLOOKUP($C115,'Enga manuel'!$A$5:$L$355,9,FALSE)),""))</f>
        <v/>
      </c>
      <c r="U115" s="1" t="str">
        <f>IF(COUNTIF(K$10:K115,K115)=1,MAX(U$9:U114)+1,"")</f>
        <v/>
      </c>
      <c r="V115" t="str">
        <f t="shared" si="9"/>
        <v/>
      </c>
      <c r="W115" s="1" t="str">
        <f>IF(D115="Internet",'Source Int'!E107,IF(D115="manuel",UPPER((VLOOKUP($C115,'Enga manuel'!$A$5:$J$355,10,FALSE))),""))</f>
        <v/>
      </c>
    </row>
    <row r="116" spans="1:23" ht="19.350000000000001" customHeight="1">
      <c r="A116" t="str">
        <f>IF(COUNTIF(J$10:J116,J116)=1,MAX(A$9:A115)+1,"")</f>
        <v/>
      </c>
      <c r="B116" t="str">
        <f t="shared" si="5"/>
        <v/>
      </c>
      <c r="C116" s="294">
        <v>107</v>
      </c>
      <c r="D116" s="295" t="str">
        <f>IF(C116&gt;0,IF(LEN('Source Int'!$C108)&gt;1,"Internet",IF(ISERROR(VLOOKUP($C116,'Enga manuel'!$A$5:$G$355,4,FALSE))=FALSE,(IF(LEN(VLOOKUP($C116,'Enga manuel'!$A$5:$G$355,4,FALSE))&gt;0,"Manuel","")),"")),"")</f>
        <v/>
      </c>
      <c r="E116" s="296" t="s">
        <v>270</v>
      </c>
      <c r="F116" s="295" t="str">
        <f>IF(LEN('Source Int'!$C108)&gt;1,'Source Int'!R108,IF(D116="manuel",(VLOOKUP($C116,'Enga manuel'!$A$5:$G$355,2,FALSE)),""))</f>
        <v/>
      </c>
      <c r="G116" s="295" t="str">
        <f>IF(LEN('Source Int'!$C108)&gt;1,'Source Int'!F108,IF(D116="manuel",(VLOOKUP($C116,'Enga manuel'!$A$5:$G$355,3,FALSE)),""))</f>
        <v/>
      </c>
      <c r="H116" s="297" t="str">
        <f>IF(LEN('Source Int'!$C108)&gt;1,'Source Int'!C108,IF(D116="manuel",(VLOOKUP($C116,'Enga manuel'!$A$5:$G$355,4,FALSE)),""))</f>
        <v/>
      </c>
      <c r="I116" s="297" t="str">
        <f>IF(LEN('Source Int'!$C108)&gt;1,PROPER('Source Int'!D108),IF(D116="manuel",PROPER(VLOOKUP($C116,'Enga manuel'!$A$5:$G$355,5,FALSE)),""))</f>
        <v/>
      </c>
      <c r="J116" s="297" t="str">
        <f>IF(LEN('Source Int'!$C108)&gt;1,'Source Int'!P108,IF(D116="manuel",(VLOOKUP($C116,'Enga manuel'!$A$5:$G$355,6,FALSE)),""))</f>
        <v/>
      </c>
      <c r="K116" s="297" t="str">
        <f>IF(LEN('Source Int'!$C108)&gt;1,'Source Int'!$AE108,IF($D116="manuel",(VLOOKUP($C116,'Enga manuel'!$A$5:$G$355,7,FALSE)),""))</f>
        <v/>
      </c>
      <c r="L116" s="295" t="str">
        <f>IF(LEN('Source Int'!$H108)&gt;0,'Source Int'!$H108,IF($D116="manuel",(VLOOKUP($C116,'Enga manuel'!$A$5:$H$355,8,FALSE)),""))</f>
        <v/>
      </c>
      <c r="M116" s="295" t="str">
        <f>IF(AND(P116="Présent",W116="D",'Données épreuves'!$B$24="OUI"),"Dame","")</f>
        <v/>
      </c>
      <c r="N116" s="295" t="str">
        <f>IF(LEN('Source Int'!$C108)&gt;1,IF('Source Int'!$AB108="","",'Source Int'!$AB108),IF($D116="manuel",(VLOOKUP($C116,'Enga manuel'!$A$5:$M$355,11,FALSE)),""))</f>
        <v/>
      </c>
      <c r="O116" s="308" t="str">
        <f t="shared" si="6"/>
        <v/>
      </c>
      <c r="P116" s="84" t="str">
        <f t="shared" si="7"/>
        <v/>
      </c>
      <c r="Q116" s="84" t="str">
        <f>CONCATENATE(K116,IF(AND(LEN(engage_k)&gt;0,LEN(engage_l)&gt;0),CONCATENATE(" (",L116,"/",N116,")"),IF(AND(LEN(engage_k)=0,LEN(engage_l)&gt;0),CONCATENATE(" (",N116,")"),IF(AND(LEN(engage_l)=0,LEN(engage_k)&gt;0),CONCATENATE(" (",L116,")"),""))))</f>
        <v/>
      </c>
      <c r="R116" s="84" t="str">
        <f t="shared" si="8"/>
        <v/>
      </c>
      <c r="S116" s="84" t="str">
        <f>IF(ISERROR(VLOOKUP(C116,'Saisie CLASSEMENT'!$C$8:$C$207,1,FALSE)),"","O")</f>
        <v/>
      </c>
      <c r="T116" s="462" t="str">
        <f>IF(LEN('Source Int'!$C108)&gt;1,'Source Int'!$M108,IF($D116="manuel",(VLOOKUP($C116,'Enga manuel'!$A$5:$L$355,9,FALSE)),""))</f>
        <v/>
      </c>
      <c r="U116" s="1" t="str">
        <f>IF(COUNTIF(K$10:K116,K116)=1,MAX(U$9:U115)+1,"")</f>
        <v/>
      </c>
      <c r="V116" t="str">
        <f t="shared" si="9"/>
        <v/>
      </c>
      <c r="W116" s="1" t="str">
        <f>IF(D116="Internet",'Source Int'!E108,IF(D116="manuel",UPPER((VLOOKUP($C116,'Enga manuel'!$A$5:$J$355,10,FALSE))),""))</f>
        <v/>
      </c>
    </row>
    <row r="117" spans="1:23" ht="19.350000000000001" customHeight="1">
      <c r="A117" t="str">
        <f>IF(COUNTIF(J$10:J117,J117)=1,MAX(A$9:A116)+1,"")</f>
        <v/>
      </c>
      <c r="B117" t="str">
        <f t="shared" si="5"/>
        <v/>
      </c>
      <c r="C117" s="294">
        <v>108</v>
      </c>
      <c r="D117" s="295" t="str">
        <f>IF(C117&gt;0,IF(LEN('Source Int'!$C109)&gt;1,"Internet",IF(ISERROR(VLOOKUP($C117,'Enga manuel'!$A$5:$G$355,4,FALSE))=FALSE,(IF(LEN(VLOOKUP($C117,'Enga manuel'!$A$5:$G$355,4,FALSE))&gt;0,"Manuel","")),"")),"")</f>
        <v/>
      </c>
      <c r="E117" s="296" t="s">
        <v>270</v>
      </c>
      <c r="F117" s="295" t="str">
        <f>IF(LEN('Source Int'!$C109)&gt;1,'Source Int'!R109,IF(D117="manuel",(VLOOKUP($C117,'Enga manuel'!$A$5:$G$355,2,FALSE)),""))</f>
        <v/>
      </c>
      <c r="G117" s="295" t="str">
        <f>IF(LEN('Source Int'!$C109)&gt;1,'Source Int'!F109,IF(D117="manuel",(VLOOKUP($C117,'Enga manuel'!$A$5:$G$355,3,FALSE)),""))</f>
        <v/>
      </c>
      <c r="H117" s="297" t="str">
        <f>IF(LEN('Source Int'!$C109)&gt;1,'Source Int'!C109,IF(D117="manuel",(VLOOKUP($C117,'Enga manuel'!$A$5:$G$355,4,FALSE)),""))</f>
        <v/>
      </c>
      <c r="I117" s="297" t="str">
        <f>IF(LEN('Source Int'!$C109)&gt;1,PROPER('Source Int'!D109),IF(D117="manuel",PROPER(VLOOKUP($C117,'Enga manuel'!$A$5:$G$355,5,FALSE)),""))</f>
        <v/>
      </c>
      <c r="J117" s="297" t="str">
        <f>IF(LEN('Source Int'!$C109)&gt;1,'Source Int'!P109,IF(D117="manuel",(VLOOKUP($C117,'Enga manuel'!$A$5:$G$355,6,FALSE)),""))</f>
        <v/>
      </c>
      <c r="K117" s="297" t="str">
        <f>IF(LEN('Source Int'!$C109)&gt;1,'Source Int'!$AE109,IF($D117="manuel",(VLOOKUP($C117,'Enga manuel'!$A$5:$G$355,7,FALSE)),""))</f>
        <v/>
      </c>
      <c r="L117" s="295" t="str">
        <f>IF(LEN('Source Int'!$H109)&gt;0,'Source Int'!$H109,IF($D117="manuel",(VLOOKUP($C117,'Enga manuel'!$A$5:$H$355,8,FALSE)),""))</f>
        <v/>
      </c>
      <c r="M117" s="295" t="str">
        <f>IF(AND(P117="Présent",W117="D",'Données épreuves'!$B$24="OUI"),"Dame","")</f>
        <v/>
      </c>
      <c r="N117" s="295" t="str">
        <f>IF(LEN('Source Int'!$C109)&gt;1,IF('Source Int'!$AB109="","",'Source Int'!$AB109),IF($D117="manuel",(VLOOKUP($C117,'Enga manuel'!$A$5:$M$355,11,FALSE)),""))</f>
        <v/>
      </c>
      <c r="O117" s="308" t="str">
        <f t="shared" si="6"/>
        <v/>
      </c>
      <c r="P117" s="84" t="str">
        <f t="shared" si="7"/>
        <v/>
      </c>
      <c r="Q117" s="84" t="str">
        <f>CONCATENATE(K117,IF(AND(LEN(engage_k)&gt;0,LEN(engage_l)&gt;0),CONCATENATE(" (",L117,"/",N117,")"),IF(AND(LEN(engage_k)=0,LEN(engage_l)&gt;0),CONCATENATE(" (",N117,")"),IF(AND(LEN(engage_l)=0,LEN(engage_k)&gt;0),CONCATENATE(" (",L117,")"),""))))</f>
        <v/>
      </c>
      <c r="R117" s="84" t="str">
        <f t="shared" si="8"/>
        <v/>
      </c>
      <c r="S117" s="84" t="str">
        <f>IF(ISERROR(VLOOKUP(C117,'Saisie CLASSEMENT'!$C$8:$C$207,1,FALSE)),"","O")</f>
        <v/>
      </c>
      <c r="T117" s="462" t="str">
        <f>IF(LEN('Source Int'!$C109)&gt;1,'Source Int'!$M109,IF($D117="manuel",(VLOOKUP($C117,'Enga manuel'!$A$5:$L$355,9,FALSE)),""))</f>
        <v/>
      </c>
      <c r="U117" s="1" t="str">
        <f>IF(COUNTIF(K$10:K117,K117)=1,MAX(U$9:U116)+1,"")</f>
        <v/>
      </c>
      <c r="V117" t="str">
        <f t="shared" si="9"/>
        <v/>
      </c>
      <c r="W117" s="1" t="str">
        <f>IF(D117="Internet",'Source Int'!E109,IF(D117="manuel",UPPER((VLOOKUP($C117,'Enga manuel'!$A$5:$J$355,10,FALSE))),""))</f>
        <v/>
      </c>
    </row>
    <row r="118" spans="1:23" ht="19.350000000000001" customHeight="1">
      <c r="A118" t="str">
        <f>IF(COUNTIF(J$10:J118,J118)=1,MAX(A$9:A117)+1,"")</f>
        <v/>
      </c>
      <c r="B118" t="str">
        <f t="shared" si="5"/>
        <v/>
      </c>
      <c r="C118" s="294">
        <v>109</v>
      </c>
      <c r="D118" s="295" t="str">
        <f>IF(C118&gt;0,IF(LEN('Source Int'!$C110)&gt;1,"Internet",IF(ISERROR(VLOOKUP($C118,'Enga manuel'!$A$5:$G$355,4,FALSE))=FALSE,(IF(LEN(VLOOKUP($C118,'Enga manuel'!$A$5:$G$355,4,FALSE))&gt;0,"Manuel","")),"")),"")</f>
        <v/>
      </c>
      <c r="E118" s="296" t="s">
        <v>270</v>
      </c>
      <c r="F118" s="295" t="str">
        <f>IF(LEN('Source Int'!$C110)&gt;1,'Source Int'!R110,IF(D118="manuel",(VLOOKUP($C118,'Enga manuel'!$A$5:$G$355,2,FALSE)),""))</f>
        <v/>
      </c>
      <c r="G118" s="295" t="str">
        <f>IF(LEN('Source Int'!$C110)&gt;1,'Source Int'!F110,IF(D118="manuel",(VLOOKUP($C118,'Enga manuel'!$A$5:$G$355,3,FALSE)),""))</f>
        <v/>
      </c>
      <c r="H118" s="297" t="str">
        <f>IF(LEN('Source Int'!$C110)&gt;1,'Source Int'!C110,IF(D118="manuel",(VLOOKUP($C118,'Enga manuel'!$A$5:$G$355,4,FALSE)),""))</f>
        <v/>
      </c>
      <c r="I118" s="297" t="str">
        <f>IF(LEN('Source Int'!$C110)&gt;1,PROPER('Source Int'!D110),IF(D118="manuel",PROPER(VLOOKUP($C118,'Enga manuel'!$A$5:$G$355,5,FALSE)),""))</f>
        <v/>
      </c>
      <c r="J118" s="297" t="str">
        <f>IF(LEN('Source Int'!$C110)&gt;1,'Source Int'!P110,IF(D118="manuel",(VLOOKUP($C118,'Enga manuel'!$A$5:$G$355,6,FALSE)),""))</f>
        <v/>
      </c>
      <c r="K118" s="297" t="str">
        <f>IF(LEN('Source Int'!$C110)&gt;1,'Source Int'!$AE110,IF($D118="manuel",(VLOOKUP($C118,'Enga manuel'!$A$5:$G$355,7,FALSE)),""))</f>
        <v/>
      </c>
      <c r="L118" s="295" t="str">
        <f>IF(LEN('Source Int'!$H110)&gt;0,'Source Int'!$H110,IF($D118="manuel",(VLOOKUP($C118,'Enga manuel'!$A$5:$H$355,8,FALSE)),""))</f>
        <v/>
      </c>
      <c r="M118" s="295" t="str">
        <f>IF(AND(P118="Présent",W118="D",'Données épreuves'!$B$24="OUI"),"Dame","")</f>
        <v/>
      </c>
      <c r="N118" s="295" t="str">
        <f>IF(LEN('Source Int'!$C110)&gt;1,IF('Source Int'!$AB110="","",'Source Int'!$AB110),IF($D118="manuel",(VLOOKUP($C118,'Enga manuel'!$A$5:$M$355,11,FALSE)),""))</f>
        <v/>
      </c>
      <c r="O118" s="308" t="str">
        <f t="shared" si="6"/>
        <v/>
      </c>
      <c r="P118" s="84" t="str">
        <f t="shared" si="7"/>
        <v/>
      </c>
      <c r="Q118" s="84" t="str">
        <f>CONCATENATE(K118,IF(AND(LEN(engage_k)&gt;0,LEN(engage_l)&gt;0),CONCATENATE(" (",L118,"/",N118,")"),IF(AND(LEN(engage_k)=0,LEN(engage_l)&gt;0),CONCATENATE(" (",N118,")"),IF(AND(LEN(engage_l)=0,LEN(engage_k)&gt;0),CONCATENATE(" (",L118,")"),""))))</f>
        <v/>
      </c>
      <c r="R118" s="84" t="str">
        <f t="shared" si="8"/>
        <v/>
      </c>
      <c r="S118" s="84" t="str">
        <f>IF(ISERROR(VLOOKUP(C118,'Saisie CLASSEMENT'!$C$8:$C$207,1,FALSE)),"","O")</f>
        <v/>
      </c>
      <c r="T118" s="462" t="str">
        <f>IF(LEN('Source Int'!$C110)&gt;1,'Source Int'!$M110,IF($D118="manuel",(VLOOKUP($C118,'Enga manuel'!$A$5:$L$355,9,FALSE)),""))</f>
        <v/>
      </c>
      <c r="U118" s="1" t="str">
        <f>IF(COUNTIF(K$10:K118,K118)=1,MAX(U$9:U117)+1,"")</f>
        <v/>
      </c>
      <c r="V118" t="str">
        <f t="shared" si="9"/>
        <v/>
      </c>
      <c r="W118" s="1" t="str">
        <f>IF(D118="Internet",'Source Int'!E110,IF(D118="manuel",UPPER((VLOOKUP($C118,'Enga manuel'!$A$5:$J$355,10,FALSE))),""))</f>
        <v/>
      </c>
    </row>
    <row r="119" spans="1:23" ht="19.350000000000001" customHeight="1">
      <c r="A119" t="str">
        <f>IF(COUNTIF(J$10:J119,J119)=1,MAX(A$9:A118)+1,"")</f>
        <v/>
      </c>
      <c r="B119" t="str">
        <f t="shared" si="5"/>
        <v/>
      </c>
      <c r="C119" s="294">
        <v>110</v>
      </c>
      <c r="D119" s="295" t="str">
        <f>IF(C119&gt;0,IF(LEN('Source Int'!$C111)&gt;1,"Internet",IF(ISERROR(VLOOKUP($C119,'Enga manuel'!$A$5:$G$355,4,FALSE))=FALSE,(IF(LEN(VLOOKUP($C119,'Enga manuel'!$A$5:$G$355,4,FALSE))&gt;0,"Manuel","")),"")),"")</f>
        <v/>
      </c>
      <c r="E119" s="296" t="s">
        <v>270</v>
      </c>
      <c r="F119" s="295" t="str">
        <f>IF(LEN('Source Int'!$C111)&gt;1,'Source Int'!R111,IF(D119="manuel",(VLOOKUP($C119,'Enga manuel'!$A$5:$G$355,2,FALSE)),""))</f>
        <v/>
      </c>
      <c r="G119" s="295" t="str">
        <f>IF(LEN('Source Int'!$C111)&gt;1,'Source Int'!F111,IF(D119="manuel",(VLOOKUP($C119,'Enga manuel'!$A$5:$G$355,3,FALSE)),""))</f>
        <v/>
      </c>
      <c r="H119" s="297" t="str">
        <f>IF(LEN('Source Int'!$C111)&gt;1,'Source Int'!C111,IF(D119="manuel",(VLOOKUP($C119,'Enga manuel'!$A$5:$G$355,4,FALSE)),""))</f>
        <v/>
      </c>
      <c r="I119" s="297" t="str">
        <f>IF(LEN('Source Int'!$C111)&gt;1,PROPER('Source Int'!D111),IF(D119="manuel",PROPER(VLOOKUP($C119,'Enga manuel'!$A$5:$G$355,5,FALSE)),""))</f>
        <v/>
      </c>
      <c r="J119" s="297" t="str">
        <f>IF(LEN('Source Int'!$C111)&gt;1,'Source Int'!P111,IF(D119="manuel",(VLOOKUP($C119,'Enga manuel'!$A$5:$G$355,6,FALSE)),""))</f>
        <v/>
      </c>
      <c r="K119" s="297" t="str">
        <f>IF(LEN('Source Int'!$C111)&gt;1,'Source Int'!$AE111,IF($D119="manuel",(VLOOKUP($C119,'Enga manuel'!$A$5:$G$355,7,FALSE)),""))</f>
        <v/>
      </c>
      <c r="L119" s="295" t="str">
        <f>IF(LEN('Source Int'!$H111)&gt;0,'Source Int'!$H111,IF($D119="manuel",(VLOOKUP($C119,'Enga manuel'!$A$5:$H$355,8,FALSE)),""))</f>
        <v/>
      </c>
      <c r="M119" s="295" t="str">
        <f>IF(AND(P119="Présent",W119="D",'Données épreuves'!$B$24="OUI"),"Dame","")</f>
        <v/>
      </c>
      <c r="N119" s="295" t="str">
        <f>IF(LEN('Source Int'!$C111)&gt;1,IF('Source Int'!$AB111="","",'Source Int'!$AB111),IF($D119="manuel",(VLOOKUP($C119,'Enga manuel'!$A$5:$M$355,11,FALSE)),""))</f>
        <v/>
      </c>
      <c r="O119" s="308" t="str">
        <f t="shared" si="6"/>
        <v/>
      </c>
      <c r="P119" s="84" t="str">
        <f t="shared" si="7"/>
        <v/>
      </c>
      <c r="Q119" s="84" t="str">
        <f>CONCATENATE(K119,IF(AND(LEN(engage_k)&gt;0,LEN(engage_l)&gt;0),CONCATENATE(" (",L119,"/",N119,")"),IF(AND(LEN(engage_k)=0,LEN(engage_l)&gt;0),CONCATENATE(" (",N119,")"),IF(AND(LEN(engage_l)=0,LEN(engage_k)&gt;0),CONCATENATE(" (",L119,")"),""))))</f>
        <v/>
      </c>
      <c r="R119" s="84" t="str">
        <f t="shared" si="8"/>
        <v/>
      </c>
      <c r="S119" s="84" t="str">
        <f>IF(ISERROR(VLOOKUP(C119,'Saisie CLASSEMENT'!$C$8:$C$207,1,FALSE)),"","O")</f>
        <v/>
      </c>
      <c r="T119" s="462" t="str">
        <f>IF(LEN('Source Int'!$C111)&gt;1,'Source Int'!$M111,IF($D119="manuel",(VLOOKUP($C119,'Enga manuel'!$A$5:$L$355,9,FALSE)),""))</f>
        <v/>
      </c>
      <c r="U119" s="1" t="str">
        <f>IF(COUNTIF(K$10:K119,K119)=1,MAX(U$9:U118)+1,"")</f>
        <v/>
      </c>
      <c r="V119" t="str">
        <f t="shared" si="9"/>
        <v/>
      </c>
      <c r="W119" s="1" t="str">
        <f>IF(D119="Internet",'Source Int'!E111,IF(D119="manuel",UPPER((VLOOKUP($C119,'Enga manuel'!$A$5:$J$355,10,FALSE))),""))</f>
        <v/>
      </c>
    </row>
    <row r="120" spans="1:23" ht="19.350000000000001" customHeight="1">
      <c r="A120" t="str">
        <f>IF(COUNTIF(J$10:J120,J120)=1,MAX(A$9:A119)+1,"")</f>
        <v/>
      </c>
      <c r="B120" t="str">
        <f t="shared" si="5"/>
        <v/>
      </c>
      <c r="C120" s="294">
        <v>111</v>
      </c>
      <c r="D120" s="295" t="str">
        <f>IF(C120&gt;0,IF(LEN('Source Int'!$C112)&gt;1,"Internet",IF(ISERROR(VLOOKUP($C120,'Enga manuel'!$A$5:$G$355,4,FALSE))=FALSE,(IF(LEN(VLOOKUP($C120,'Enga manuel'!$A$5:$G$355,4,FALSE))&gt;0,"Manuel","")),"")),"")</f>
        <v/>
      </c>
      <c r="E120" s="296" t="s">
        <v>270</v>
      </c>
      <c r="F120" s="295" t="str">
        <f>IF(LEN('Source Int'!$C112)&gt;1,'Source Int'!R112,IF(D120="manuel",(VLOOKUP($C120,'Enga manuel'!$A$5:$G$355,2,FALSE)),""))</f>
        <v/>
      </c>
      <c r="G120" s="295" t="str">
        <f>IF(LEN('Source Int'!$C112)&gt;1,'Source Int'!F112,IF(D120="manuel",(VLOOKUP($C120,'Enga manuel'!$A$5:$G$355,3,FALSE)),""))</f>
        <v/>
      </c>
      <c r="H120" s="297" t="str">
        <f>IF(LEN('Source Int'!$C112)&gt;1,'Source Int'!C112,IF(D120="manuel",(VLOOKUP($C120,'Enga manuel'!$A$5:$G$355,4,FALSE)),""))</f>
        <v/>
      </c>
      <c r="I120" s="297" t="str">
        <f>IF(LEN('Source Int'!$C112)&gt;1,PROPER('Source Int'!D112),IF(D120="manuel",PROPER(VLOOKUP($C120,'Enga manuel'!$A$5:$G$355,5,FALSE)),""))</f>
        <v/>
      </c>
      <c r="J120" s="297" t="str">
        <f>IF(LEN('Source Int'!$C112)&gt;1,'Source Int'!P112,IF(D120="manuel",(VLOOKUP($C120,'Enga manuel'!$A$5:$G$355,6,FALSE)),""))</f>
        <v/>
      </c>
      <c r="K120" s="297" t="str">
        <f>IF(LEN('Source Int'!$C112)&gt;1,'Source Int'!$AE112,IF($D120="manuel",(VLOOKUP($C120,'Enga manuel'!$A$5:$G$355,7,FALSE)),""))</f>
        <v/>
      </c>
      <c r="L120" s="295" t="str">
        <f>IF(LEN('Source Int'!$H112)&gt;0,'Source Int'!$H112,IF($D120="manuel",(VLOOKUP($C120,'Enga manuel'!$A$5:$H$355,8,FALSE)),""))</f>
        <v/>
      </c>
      <c r="M120" s="295" t="str">
        <f>IF(AND(P120="Présent",W120="D",'Données épreuves'!$B$24="OUI"),"Dame","")</f>
        <v/>
      </c>
      <c r="N120" s="295" t="str">
        <f>IF(LEN('Source Int'!$C112)&gt;1,IF('Source Int'!$AB112="","",'Source Int'!$AB112),IF($D120="manuel",(VLOOKUP($C120,'Enga manuel'!$A$5:$M$355,11,FALSE)),""))</f>
        <v/>
      </c>
      <c r="O120" s="308" t="str">
        <f t="shared" si="6"/>
        <v/>
      </c>
      <c r="P120" s="84" t="str">
        <f t="shared" si="7"/>
        <v/>
      </c>
      <c r="Q120" s="84" t="str">
        <f>CONCATENATE(K120,IF(AND(LEN(engage_k)&gt;0,LEN(engage_l)&gt;0),CONCATENATE(" (",L120,"/",N120,")"),IF(AND(LEN(engage_k)=0,LEN(engage_l)&gt;0),CONCATENATE(" (",N120,")"),IF(AND(LEN(engage_l)=0,LEN(engage_k)&gt;0),CONCATENATE(" (",L120,")"),""))))</f>
        <v/>
      </c>
      <c r="R120" s="84" t="str">
        <f t="shared" si="8"/>
        <v/>
      </c>
      <c r="S120" s="84" t="str">
        <f>IF(ISERROR(VLOOKUP(C120,'Saisie CLASSEMENT'!$C$8:$C$207,1,FALSE)),"","O")</f>
        <v/>
      </c>
      <c r="T120" s="462" t="str">
        <f>IF(LEN('Source Int'!$C112)&gt;1,'Source Int'!$M112,IF($D120="manuel",(VLOOKUP($C120,'Enga manuel'!$A$5:$L$355,9,FALSE)),""))</f>
        <v/>
      </c>
      <c r="U120" s="1" t="str">
        <f>IF(COUNTIF(K$10:K120,K120)=1,MAX(U$9:U119)+1,"")</f>
        <v/>
      </c>
      <c r="V120" t="str">
        <f t="shared" si="9"/>
        <v/>
      </c>
      <c r="W120" s="1" t="str">
        <f>IF(D120="Internet",'Source Int'!E112,IF(D120="manuel",UPPER((VLOOKUP($C120,'Enga manuel'!$A$5:$J$355,10,FALSE))),""))</f>
        <v/>
      </c>
    </row>
    <row r="121" spans="1:23" ht="19.350000000000001" customHeight="1">
      <c r="A121" t="str">
        <f>IF(COUNTIF(J$10:J121,J121)=1,MAX(A$9:A120)+1,"")</f>
        <v/>
      </c>
      <c r="B121" t="str">
        <f t="shared" si="5"/>
        <v/>
      </c>
      <c r="C121" s="294">
        <v>112</v>
      </c>
      <c r="D121" s="295" t="str">
        <f>IF(C121&gt;0,IF(LEN('Source Int'!$C113)&gt;1,"Internet",IF(ISERROR(VLOOKUP($C121,'Enga manuel'!$A$5:$G$355,4,FALSE))=FALSE,(IF(LEN(VLOOKUP($C121,'Enga manuel'!$A$5:$G$355,4,FALSE))&gt;0,"Manuel","")),"")),"")</f>
        <v/>
      </c>
      <c r="E121" s="296" t="s">
        <v>270</v>
      </c>
      <c r="F121" s="295" t="str">
        <f>IF(LEN('Source Int'!$C113)&gt;1,'Source Int'!R113,IF(D121="manuel",(VLOOKUP($C121,'Enga manuel'!$A$5:$G$355,2,FALSE)),""))</f>
        <v/>
      </c>
      <c r="G121" s="295" t="str">
        <f>IF(LEN('Source Int'!$C113)&gt;1,'Source Int'!F113,IF(D121="manuel",(VLOOKUP($C121,'Enga manuel'!$A$5:$G$355,3,FALSE)),""))</f>
        <v/>
      </c>
      <c r="H121" s="297" t="str">
        <f>IF(LEN('Source Int'!$C113)&gt;1,'Source Int'!C113,IF(D121="manuel",(VLOOKUP($C121,'Enga manuel'!$A$5:$G$355,4,FALSE)),""))</f>
        <v/>
      </c>
      <c r="I121" s="297" t="str">
        <f>IF(LEN('Source Int'!$C113)&gt;1,PROPER('Source Int'!D113),IF(D121="manuel",PROPER(VLOOKUP($C121,'Enga manuel'!$A$5:$G$355,5,FALSE)),""))</f>
        <v/>
      </c>
      <c r="J121" s="297" t="str">
        <f>IF(LEN('Source Int'!$C113)&gt;1,'Source Int'!P113,IF(D121="manuel",(VLOOKUP($C121,'Enga manuel'!$A$5:$G$355,6,FALSE)),""))</f>
        <v/>
      </c>
      <c r="K121" s="297" t="str">
        <f>IF(LEN('Source Int'!$C113)&gt;1,'Source Int'!$AE113,IF($D121="manuel",(VLOOKUP($C121,'Enga manuel'!$A$5:$G$355,7,FALSE)),""))</f>
        <v/>
      </c>
      <c r="L121" s="295" t="str">
        <f>IF(LEN('Source Int'!$H113)&gt;0,'Source Int'!$H113,IF($D121="manuel",(VLOOKUP($C121,'Enga manuel'!$A$5:$H$355,8,FALSE)),""))</f>
        <v/>
      </c>
      <c r="M121" s="295" t="str">
        <f>IF(AND(P121="Présent",W121="D",'Données épreuves'!$B$24="OUI"),"Dame","")</f>
        <v/>
      </c>
      <c r="N121" s="295" t="str">
        <f>IF(LEN('Source Int'!$C113)&gt;1,IF('Source Int'!$AB113="","",'Source Int'!$AB113),IF($D121="manuel",(VLOOKUP($C121,'Enga manuel'!$A$5:$M$355,11,FALSE)),""))</f>
        <v/>
      </c>
      <c r="O121" s="308" t="str">
        <f t="shared" si="6"/>
        <v/>
      </c>
      <c r="P121" s="84" t="str">
        <f t="shared" si="7"/>
        <v/>
      </c>
      <c r="Q121" s="84" t="str">
        <f>CONCATENATE(K121,IF(AND(LEN(engage_k)&gt;0,LEN(engage_l)&gt;0),CONCATENATE(" (",L121,"/",N121,")"),IF(AND(LEN(engage_k)=0,LEN(engage_l)&gt;0),CONCATENATE(" (",N121,")"),IF(AND(LEN(engage_l)=0,LEN(engage_k)&gt;0),CONCATENATE(" (",L121,")"),""))))</f>
        <v/>
      </c>
      <c r="R121" s="84" t="str">
        <f t="shared" si="8"/>
        <v/>
      </c>
      <c r="S121" s="84" t="str">
        <f>IF(ISERROR(VLOOKUP(C121,'Saisie CLASSEMENT'!$C$8:$C$207,1,FALSE)),"","O")</f>
        <v/>
      </c>
      <c r="T121" s="462" t="str">
        <f>IF(LEN('Source Int'!$C113)&gt;1,'Source Int'!$M113,IF($D121="manuel",(VLOOKUP($C121,'Enga manuel'!$A$5:$L$355,9,FALSE)),""))</f>
        <v/>
      </c>
      <c r="U121" s="1" t="str">
        <f>IF(COUNTIF(K$10:K121,K121)=1,MAX(U$9:U120)+1,"")</f>
        <v/>
      </c>
      <c r="V121" t="str">
        <f t="shared" si="9"/>
        <v/>
      </c>
      <c r="W121" s="1" t="str">
        <f>IF(D121="Internet",'Source Int'!E113,IF(D121="manuel",UPPER((VLOOKUP($C121,'Enga manuel'!$A$5:$J$355,10,FALSE))),""))</f>
        <v/>
      </c>
    </row>
    <row r="122" spans="1:23" ht="19.350000000000001" customHeight="1">
      <c r="A122" t="str">
        <f>IF(COUNTIF(J$10:J122,J122)=1,MAX(A$9:A121)+1,"")</f>
        <v/>
      </c>
      <c r="B122" t="str">
        <f t="shared" si="5"/>
        <v/>
      </c>
      <c r="C122" s="294">
        <v>113</v>
      </c>
      <c r="D122" s="295" t="str">
        <f>IF(C122&gt;0,IF(LEN('Source Int'!$C114)&gt;1,"Internet",IF(ISERROR(VLOOKUP($C122,'Enga manuel'!$A$5:$G$355,4,FALSE))=FALSE,(IF(LEN(VLOOKUP($C122,'Enga manuel'!$A$5:$G$355,4,FALSE))&gt;0,"Manuel","")),"")),"")</f>
        <v/>
      </c>
      <c r="E122" s="296" t="s">
        <v>270</v>
      </c>
      <c r="F122" s="295" t="str">
        <f>IF(LEN('Source Int'!$C114)&gt;1,'Source Int'!R114,IF(D122="manuel",(VLOOKUP($C122,'Enga manuel'!$A$5:$G$355,2,FALSE)),""))</f>
        <v/>
      </c>
      <c r="G122" s="295" t="str">
        <f>IF(LEN('Source Int'!$C114)&gt;1,'Source Int'!F114,IF(D122="manuel",(VLOOKUP($C122,'Enga manuel'!$A$5:$G$355,3,FALSE)),""))</f>
        <v/>
      </c>
      <c r="H122" s="297" t="str">
        <f>IF(LEN('Source Int'!$C114)&gt;1,'Source Int'!C114,IF(D122="manuel",(VLOOKUP($C122,'Enga manuel'!$A$5:$G$355,4,FALSE)),""))</f>
        <v/>
      </c>
      <c r="I122" s="297" t="str">
        <f>IF(LEN('Source Int'!$C114)&gt;1,PROPER('Source Int'!D114),IF(D122="manuel",PROPER(VLOOKUP($C122,'Enga manuel'!$A$5:$G$355,5,FALSE)),""))</f>
        <v/>
      </c>
      <c r="J122" s="297" t="str">
        <f>IF(LEN('Source Int'!$C114)&gt;1,'Source Int'!P114,IF(D122="manuel",(VLOOKUP($C122,'Enga manuel'!$A$5:$G$355,6,FALSE)),""))</f>
        <v/>
      </c>
      <c r="K122" s="297" t="str">
        <f>IF(LEN('Source Int'!$C114)&gt;1,'Source Int'!$AE114,IF($D122="manuel",(VLOOKUP($C122,'Enga manuel'!$A$5:$G$355,7,FALSE)),""))</f>
        <v/>
      </c>
      <c r="L122" s="295" t="str">
        <f>IF(LEN('Source Int'!$H114)&gt;0,'Source Int'!$H114,IF($D122="manuel",(VLOOKUP($C122,'Enga manuel'!$A$5:$H$355,8,FALSE)),""))</f>
        <v/>
      </c>
      <c r="M122" s="295" t="str">
        <f>IF(AND(P122="Présent",W122="D",'Données épreuves'!$B$24="OUI"),"Dame","")</f>
        <v/>
      </c>
      <c r="N122" s="295" t="str">
        <f>IF(LEN('Source Int'!$C114)&gt;1,IF('Source Int'!$AB114="","",'Source Int'!$AB114),IF($D122="manuel",(VLOOKUP($C122,'Enga manuel'!$A$5:$M$355,11,FALSE)),""))</f>
        <v/>
      </c>
      <c r="O122" s="308" t="str">
        <f t="shared" si="6"/>
        <v/>
      </c>
      <c r="P122" s="84" t="str">
        <f t="shared" si="7"/>
        <v/>
      </c>
      <c r="Q122" s="84" t="str">
        <f>CONCATENATE(K122,IF(AND(LEN(engage_k)&gt;0,LEN(engage_l)&gt;0),CONCATENATE(" (",L122,"/",N122,")"),IF(AND(LEN(engage_k)=0,LEN(engage_l)&gt;0),CONCATENATE(" (",N122,")"),IF(AND(LEN(engage_l)=0,LEN(engage_k)&gt;0),CONCATENATE(" (",L122,")"),""))))</f>
        <v/>
      </c>
      <c r="R122" s="84" t="str">
        <f t="shared" si="8"/>
        <v/>
      </c>
      <c r="S122" s="84" t="str">
        <f>IF(ISERROR(VLOOKUP(C122,'Saisie CLASSEMENT'!$C$8:$C$207,1,FALSE)),"","O")</f>
        <v/>
      </c>
      <c r="T122" s="462" t="str">
        <f>IF(LEN('Source Int'!$C114)&gt;1,'Source Int'!$M114,IF($D122="manuel",(VLOOKUP($C122,'Enga manuel'!$A$5:$L$355,9,FALSE)),""))</f>
        <v/>
      </c>
      <c r="U122" s="1" t="str">
        <f>IF(COUNTIF(K$10:K122,K122)=1,MAX(U$9:U121)+1,"")</f>
        <v/>
      </c>
      <c r="V122" t="str">
        <f t="shared" si="9"/>
        <v/>
      </c>
      <c r="W122" s="1" t="str">
        <f>IF(D122="Internet",'Source Int'!E114,IF(D122="manuel",UPPER((VLOOKUP($C122,'Enga manuel'!$A$5:$J$355,10,FALSE))),""))</f>
        <v/>
      </c>
    </row>
    <row r="123" spans="1:23" ht="19.350000000000001" customHeight="1">
      <c r="A123" t="str">
        <f>IF(COUNTIF(J$10:J123,J123)=1,MAX(A$9:A122)+1,"")</f>
        <v/>
      </c>
      <c r="B123" t="str">
        <f t="shared" si="5"/>
        <v/>
      </c>
      <c r="C123" s="294">
        <v>114</v>
      </c>
      <c r="D123" s="295" t="str">
        <f>IF(C123&gt;0,IF(LEN('Source Int'!$C115)&gt;1,"Internet",IF(ISERROR(VLOOKUP($C123,'Enga manuel'!$A$5:$G$355,4,FALSE))=FALSE,(IF(LEN(VLOOKUP($C123,'Enga manuel'!$A$5:$G$355,4,FALSE))&gt;0,"Manuel","")),"")),"")</f>
        <v/>
      </c>
      <c r="E123" s="296" t="s">
        <v>270</v>
      </c>
      <c r="F123" s="295" t="str">
        <f>IF(LEN('Source Int'!$C115)&gt;1,'Source Int'!R115,IF(D123="manuel",(VLOOKUP($C123,'Enga manuel'!$A$5:$G$355,2,FALSE)),""))</f>
        <v/>
      </c>
      <c r="G123" s="295" t="str">
        <f>IF(LEN('Source Int'!$C115)&gt;1,'Source Int'!F115,IF(D123="manuel",(VLOOKUP($C123,'Enga manuel'!$A$5:$G$355,3,FALSE)),""))</f>
        <v/>
      </c>
      <c r="H123" s="297" t="str">
        <f>IF(LEN('Source Int'!$C115)&gt;1,'Source Int'!C115,IF(D123="manuel",(VLOOKUP($C123,'Enga manuel'!$A$5:$G$355,4,FALSE)),""))</f>
        <v/>
      </c>
      <c r="I123" s="297" t="str">
        <f>IF(LEN('Source Int'!$C115)&gt;1,PROPER('Source Int'!D115),IF(D123="manuel",PROPER(VLOOKUP($C123,'Enga manuel'!$A$5:$G$355,5,FALSE)),""))</f>
        <v/>
      </c>
      <c r="J123" s="297" t="str">
        <f>IF(LEN('Source Int'!$C115)&gt;1,'Source Int'!P115,IF(D123="manuel",(VLOOKUP($C123,'Enga manuel'!$A$5:$G$355,6,FALSE)),""))</f>
        <v/>
      </c>
      <c r="K123" s="297" t="str">
        <f>IF(LEN('Source Int'!$C115)&gt;1,'Source Int'!$AE115,IF($D123="manuel",(VLOOKUP($C123,'Enga manuel'!$A$5:$G$355,7,FALSE)),""))</f>
        <v/>
      </c>
      <c r="L123" s="295" t="str">
        <f>IF(LEN('Source Int'!$H115)&gt;0,'Source Int'!$H115,IF($D123="manuel",(VLOOKUP($C123,'Enga manuel'!$A$5:$H$355,8,FALSE)),""))</f>
        <v/>
      </c>
      <c r="M123" s="295" t="str">
        <f>IF(AND(P123="Présent",W123="D",'Données épreuves'!$B$24="OUI"),"Dame","")</f>
        <v/>
      </c>
      <c r="N123" s="295" t="str">
        <f>IF(LEN('Source Int'!$C115)&gt;1,IF('Source Int'!$AB115="","",'Source Int'!$AB115),IF($D123="manuel",(VLOOKUP($C123,'Enga manuel'!$A$5:$M$355,11,FALSE)),""))</f>
        <v/>
      </c>
      <c r="O123" s="308" t="str">
        <f t="shared" si="6"/>
        <v/>
      </c>
      <c r="P123" s="84" t="str">
        <f t="shared" si="7"/>
        <v/>
      </c>
      <c r="Q123" s="84" t="str">
        <f>CONCATENATE(K123,IF(AND(LEN(engage_k)&gt;0,LEN(engage_l)&gt;0),CONCATENATE(" (",L123,"/",N123,")"),IF(AND(LEN(engage_k)=0,LEN(engage_l)&gt;0),CONCATENATE(" (",N123,")"),IF(AND(LEN(engage_l)=0,LEN(engage_k)&gt;0),CONCATENATE(" (",L123,")"),""))))</f>
        <v/>
      </c>
      <c r="R123" s="84" t="str">
        <f t="shared" si="8"/>
        <v/>
      </c>
      <c r="S123" s="84" t="str">
        <f>IF(ISERROR(VLOOKUP(C123,'Saisie CLASSEMENT'!$C$8:$C$207,1,FALSE)),"","O")</f>
        <v/>
      </c>
      <c r="T123" s="462" t="str">
        <f>IF(LEN('Source Int'!$C115)&gt;1,'Source Int'!$M115,IF($D123="manuel",(VLOOKUP($C123,'Enga manuel'!$A$5:$L$355,9,FALSE)),""))</f>
        <v/>
      </c>
      <c r="U123" s="1" t="str">
        <f>IF(COUNTIF(K$10:K123,K123)=1,MAX(U$9:U122)+1,"")</f>
        <v/>
      </c>
      <c r="V123" t="str">
        <f t="shared" si="9"/>
        <v/>
      </c>
      <c r="W123" s="1" t="str">
        <f>IF(D123="Internet",'Source Int'!E115,IF(D123="manuel",UPPER((VLOOKUP($C123,'Enga manuel'!$A$5:$J$355,10,FALSE))),""))</f>
        <v/>
      </c>
    </row>
    <row r="124" spans="1:23" ht="19.350000000000001" customHeight="1">
      <c r="A124" t="str">
        <f>IF(COUNTIF(J$10:J124,J124)=1,MAX(A$9:A123)+1,"")</f>
        <v/>
      </c>
      <c r="B124" t="str">
        <f t="shared" si="5"/>
        <v/>
      </c>
      <c r="C124" s="294">
        <v>115</v>
      </c>
      <c r="D124" s="295" t="str">
        <f>IF(C124&gt;0,IF(LEN('Source Int'!$C116)&gt;1,"Internet",IF(ISERROR(VLOOKUP($C124,'Enga manuel'!$A$5:$G$355,4,FALSE))=FALSE,(IF(LEN(VLOOKUP($C124,'Enga manuel'!$A$5:$G$355,4,FALSE))&gt;0,"Manuel","")),"")),"")</f>
        <v/>
      </c>
      <c r="E124" s="296" t="s">
        <v>270</v>
      </c>
      <c r="F124" s="295" t="str">
        <f>IF(LEN('Source Int'!$C116)&gt;1,'Source Int'!R116,IF(D124="manuel",(VLOOKUP($C124,'Enga manuel'!$A$5:$G$355,2,FALSE)),""))</f>
        <v/>
      </c>
      <c r="G124" s="295" t="str">
        <f>IF(LEN('Source Int'!$C116)&gt;1,'Source Int'!F116,IF(D124="manuel",(VLOOKUP($C124,'Enga manuel'!$A$5:$G$355,3,FALSE)),""))</f>
        <v/>
      </c>
      <c r="H124" s="297" t="str">
        <f>IF(LEN('Source Int'!$C116)&gt;1,'Source Int'!C116,IF(D124="manuel",(VLOOKUP($C124,'Enga manuel'!$A$5:$G$355,4,FALSE)),""))</f>
        <v/>
      </c>
      <c r="I124" s="297" t="str">
        <f>IF(LEN('Source Int'!$C116)&gt;1,PROPER('Source Int'!D116),IF(D124="manuel",PROPER(VLOOKUP($C124,'Enga manuel'!$A$5:$G$355,5,FALSE)),""))</f>
        <v/>
      </c>
      <c r="J124" s="297" t="str">
        <f>IF(LEN('Source Int'!$C116)&gt;1,'Source Int'!P116,IF(D124="manuel",(VLOOKUP($C124,'Enga manuel'!$A$5:$G$355,6,FALSE)),""))</f>
        <v/>
      </c>
      <c r="K124" s="297" t="str">
        <f>IF(LEN('Source Int'!$C116)&gt;1,'Source Int'!$AE116,IF($D124="manuel",(VLOOKUP($C124,'Enga manuel'!$A$5:$G$355,7,FALSE)),""))</f>
        <v/>
      </c>
      <c r="L124" s="295" t="str">
        <f>IF(LEN('Source Int'!$H116)&gt;0,'Source Int'!$H116,IF($D124="manuel",(VLOOKUP($C124,'Enga manuel'!$A$5:$H$355,8,FALSE)),""))</f>
        <v/>
      </c>
      <c r="M124" s="295" t="str">
        <f>IF(AND(P124="Présent",W124="D",'Données épreuves'!$B$24="OUI"),"Dame","")</f>
        <v/>
      </c>
      <c r="N124" s="295" t="str">
        <f>IF(LEN('Source Int'!$C116)&gt;1,IF('Source Int'!$AB116="","",'Source Int'!$AB116),IF($D124="manuel",(VLOOKUP($C124,'Enga manuel'!$A$5:$M$355,11,FALSE)),""))</f>
        <v/>
      </c>
      <c r="O124" s="308" t="str">
        <f t="shared" si="6"/>
        <v/>
      </c>
      <c r="P124" s="84" t="str">
        <f t="shared" si="7"/>
        <v/>
      </c>
      <c r="Q124" s="84" t="str">
        <f>CONCATENATE(K124,IF(AND(LEN(engage_k)&gt;0,LEN(engage_l)&gt;0),CONCATENATE(" (",L124,"/",N124,")"),IF(AND(LEN(engage_k)=0,LEN(engage_l)&gt;0),CONCATENATE(" (",N124,")"),IF(AND(LEN(engage_l)=0,LEN(engage_k)&gt;0),CONCATENATE(" (",L124,")"),""))))</f>
        <v/>
      </c>
      <c r="R124" s="84" t="str">
        <f t="shared" si="8"/>
        <v/>
      </c>
      <c r="S124" s="84" t="str">
        <f>IF(ISERROR(VLOOKUP(C124,'Saisie CLASSEMENT'!$C$8:$C$207,1,FALSE)),"","O")</f>
        <v/>
      </c>
      <c r="T124" s="462" t="str">
        <f>IF(LEN('Source Int'!$C116)&gt;1,'Source Int'!$M116,IF($D124="manuel",(VLOOKUP($C124,'Enga manuel'!$A$5:$L$355,9,FALSE)),""))</f>
        <v/>
      </c>
      <c r="U124" s="1" t="str">
        <f>IF(COUNTIF(K$10:K124,K124)=1,MAX(U$9:U123)+1,"")</f>
        <v/>
      </c>
      <c r="V124" t="str">
        <f t="shared" si="9"/>
        <v/>
      </c>
      <c r="W124" s="1" t="str">
        <f>IF(D124="Internet",'Source Int'!E116,IF(D124="manuel",UPPER((VLOOKUP($C124,'Enga manuel'!$A$5:$J$355,10,FALSE))),""))</f>
        <v/>
      </c>
    </row>
    <row r="125" spans="1:23" ht="19.350000000000001" customHeight="1">
      <c r="A125" t="str">
        <f>IF(COUNTIF(J$10:J125,J125)=1,MAX(A$9:A124)+1,"")</f>
        <v/>
      </c>
      <c r="B125" t="str">
        <f t="shared" si="5"/>
        <v/>
      </c>
      <c r="C125" s="294">
        <v>116</v>
      </c>
      <c r="D125" s="295" t="str">
        <f>IF(C125&gt;0,IF(LEN('Source Int'!$C117)&gt;1,"Internet",IF(ISERROR(VLOOKUP($C125,'Enga manuel'!$A$5:$G$355,4,FALSE))=FALSE,(IF(LEN(VLOOKUP($C125,'Enga manuel'!$A$5:$G$355,4,FALSE))&gt;0,"Manuel","")),"")),"")</f>
        <v/>
      </c>
      <c r="E125" s="296" t="s">
        <v>270</v>
      </c>
      <c r="F125" s="295" t="str">
        <f>IF(LEN('Source Int'!$C117)&gt;1,'Source Int'!R117,IF(D125="manuel",(VLOOKUP($C125,'Enga manuel'!$A$5:$G$355,2,FALSE)),""))</f>
        <v/>
      </c>
      <c r="G125" s="295" t="str">
        <f>IF(LEN('Source Int'!$C117)&gt;1,'Source Int'!F117,IF(D125="manuel",(VLOOKUP($C125,'Enga manuel'!$A$5:$G$355,3,FALSE)),""))</f>
        <v/>
      </c>
      <c r="H125" s="297" t="str">
        <f>IF(LEN('Source Int'!$C117)&gt;1,'Source Int'!C117,IF(D125="manuel",(VLOOKUP($C125,'Enga manuel'!$A$5:$G$355,4,FALSE)),""))</f>
        <v/>
      </c>
      <c r="I125" s="297" t="str">
        <f>IF(LEN('Source Int'!$C117)&gt;1,PROPER('Source Int'!D117),IF(D125="manuel",PROPER(VLOOKUP($C125,'Enga manuel'!$A$5:$G$355,5,FALSE)),""))</f>
        <v/>
      </c>
      <c r="J125" s="297" t="str">
        <f>IF(LEN('Source Int'!$C117)&gt;1,'Source Int'!P117,IF(D125="manuel",(VLOOKUP($C125,'Enga manuel'!$A$5:$G$355,6,FALSE)),""))</f>
        <v/>
      </c>
      <c r="K125" s="297" t="str">
        <f>IF(LEN('Source Int'!$C117)&gt;1,'Source Int'!$AE117,IF($D125="manuel",(VLOOKUP($C125,'Enga manuel'!$A$5:$G$355,7,FALSE)),""))</f>
        <v/>
      </c>
      <c r="L125" s="295" t="str">
        <f>IF(LEN('Source Int'!$H117)&gt;0,'Source Int'!$H117,IF($D125="manuel",(VLOOKUP($C125,'Enga manuel'!$A$5:$H$355,8,FALSE)),""))</f>
        <v/>
      </c>
      <c r="M125" s="295" t="str">
        <f>IF(AND(P125="Présent",W125="D",'Données épreuves'!$B$24="OUI"),"Dame","")</f>
        <v/>
      </c>
      <c r="N125" s="295" t="str">
        <f>IF(LEN('Source Int'!$C117)&gt;1,IF('Source Int'!$AB117="","",'Source Int'!$AB117),IF($D125="manuel",(VLOOKUP($C125,'Enga manuel'!$A$5:$M$355,11,FALSE)),""))</f>
        <v/>
      </c>
      <c r="O125" s="308" t="str">
        <f t="shared" si="6"/>
        <v/>
      </c>
      <c r="P125" s="84" t="str">
        <f t="shared" si="7"/>
        <v/>
      </c>
      <c r="Q125" s="84" t="str">
        <f>CONCATENATE(K125,IF(AND(LEN(engage_k)&gt;0,LEN(engage_l)&gt;0),CONCATENATE(" (",L125,"/",N125,")"),IF(AND(LEN(engage_k)=0,LEN(engage_l)&gt;0),CONCATENATE(" (",N125,")"),IF(AND(LEN(engage_l)=0,LEN(engage_k)&gt;0),CONCATENATE(" (",L125,")"),""))))</f>
        <v/>
      </c>
      <c r="R125" s="84" t="str">
        <f t="shared" si="8"/>
        <v/>
      </c>
      <c r="S125" s="84" t="str">
        <f>IF(ISERROR(VLOOKUP(C125,'Saisie CLASSEMENT'!$C$8:$C$207,1,FALSE)),"","O")</f>
        <v/>
      </c>
      <c r="T125" s="462" t="str">
        <f>IF(LEN('Source Int'!$C117)&gt;1,'Source Int'!$M117,IF($D125="manuel",(VLOOKUP($C125,'Enga manuel'!$A$5:$L$355,9,FALSE)),""))</f>
        <v/>
      </c>
      <c r="U125" s="1" t="str">
        <f>IF(COUNTIF(K$10:K125,K125)=1,MAX(U$9:U124)+1,"")</f>
        <v/>
      </c>
      <c r="V125" t="str">
        <f t="shared" si="9"/>
        <v/>
      </c>
      <c r="W125" s="1" t="str">
        <f>IF(D125="Internet",'Source Int'!E117,IF(D125="manuel",UPPER((VLOOKUP($C125,'Enga manuel'!$A$5:$J$355,10,FALSE))),""))</f>
        <v/>
      </c>
    </row>
    <row r="126" spans="1:23" ht="19.350000000000001" customHeight="1">
      <c r="A126" t="str">
        <f>IF(COUNTIF(J$10:J126,J126)=1,MAX(A$9:A125)+1,"")</f>
        <v/>
      </c>
      <c r="B126" t="str">
        <f t="shared" si="5"/>
        <v/>
      </c>
      <c r="C126" s="294">
        <v>117</v>
      </c>
      <c r="D126" s="295" t="str">
        <f>IF(C126&gt;0,IF(LEN('Source Int'!$C118)&gt;1,"Internet",IF(ISERROR(VLOOKUP($C126,'Enga manuel'!$A$5:$G$355,4,FALSE))=FALSE,(IF(LEN(VLOOKUP($C126,'Enga manuel'!$A$5:$G$355,4,FALSE))&gt;0,"Manuel","")),"")),"")</f>
        <v/>
      </c>
      <c r="E126" s="296" t="s">
        <v>270</v>
      </c>
      <c r="F126" s="295" t="str">
        <f>IF(LEN('Source Int'!$C118)&gt;1,'Source Int'!R118,IF(D126="manuel",(VLOOKUP($C126,'Enga manuel'!$A$5:$G$355,2,FALSE)),""))</f>
        <v/>
      </c>
      <c r="G126" s="295" t="str">
        <f>IF(LEN('Source Int'!$C118)&gt;1,'Source Int'!F118,IF(D126="manuel",(VLOOKUP($C126,'Enga manuel'!$A$5:$G$355,3,FALSE)),""))</f>
        <v/>
      </c>
      <c r="H126" s="297" t="str">
        <f>IF(LEN('Source Int'!$C118)&gt;1,'Source Int'!C118,IF(D126="manuel",(VLOOKUP($C126,'Enga manuel'!$A$5:$G$355,4,FALSE)),""))</f>
        <v/>
      </c>
      <c r="I126" s="297" t="str">
        <f>IF(LEN('Source Int'!$C118)&gt;1,PROPER('Source Int'!D118),IF(D126="manuel",PROPER(VLOOKUP($C126,'Enga manuel'!$A$5:$G$355,5,FALSE)),""))</f>
        <v/>
      </c>
      <c r="J126" s="297" t="str">
        <f>IF(LEN('Source Int'!$C118)&gt;1,'Source Int'!P118,IF(D126="manuel",(VLOOKUP($C126,'Enga manuel'!$A$5:$G$355,6,FALSE)),""))</f>
        <v/>
      </c>
      <c r="K126" s="297" t="str">
        <f>IF(LEN('Source Int'!$C118)&gt;1,'Source Int'!$AE118,IF($D126="manuel",(VLOOKUP($C126,'Enga manuel'!$A$5:$G$355,7,FALSE)),""))</f>
        <v/>
      </c>
      <c r="L126" s="295" t="str">
        <f>IF(LEN('Source Int'!$H118)&gt;0,'Source Int'!$H118,IF($D126="manuel",(VLOOKUP($C126,'Enga manuel'!$A$5:$H$355,8,FALSE)),""))</f>
        <v/>
      </c>
      <c r="M126" s="295" t="str">
        <f>IF(AND(P126="Présent",W126="D",'Données épreuves'!$B$24="OUI"),"Dame","")</f>
        <v/>
      </c>
      <c r="N126" s="295" t="str">
        <f>IF(LEN('Source Int'!$C118)&gt;1,IF('Source Int'!$AB118="","",'Source Int'!$AB118),IF($D126="manuel",(VLOOKUP($C126,'Enga manuel'!$A$5:$M$355,11,FALSE)),""))</f>
        <v/>
      </c>
      <c r="O126" s="308" t="str">
        <f t="shared" si="6"/>
        <v/>
      </c>
      <c r="P126" s="84" t="str">
        <f t="shared" si="7"/>
        <v/>
      </c>
      <c r="Q126" s="84" t="str">
        <f>CONCATENATE(K126,IF(AND(LEN(engage_k)&gt;0,LEN(engage_l)&gt;0),CONCATENATE(" (",L126,"/",N126,")"),IF(AND(LEN(engage_k)=0,LEN(engage_l)&gt;0),CONCATENATE(" (",N126,")"),IF(AND(LEN(engage_l)=0,LEN(engage_k)&gt;0),CONCATENATE(" (",L126,")"),""))))</f>
        <v/>
      </c>
      <c r="R126" s="84" t="str">
        <f t="shared" si="8"/>
        <v/>
      </c>
      <c r="S126" s="84" t="str">
        <f>IF(ISERROR(VLOOKUP(C126,'Saisie CLASSEMENT'!$C$8:$C$207,1,FALSE)),"","O")</f>
        <v/>
      </c>
      <c r="T126" s="462" t="str">
        <f>IF(LEN('Source Int'!$C118)&gt;1,'Source Int'!$M118,IF($D126="manuel",(VLOOKUP($C126,'Enga manuel'!$A$5:$L$355,9,FALSE)),""))</f>
        <v/>
      </c>
      <c r="U126" s="1" t="str">
        <f>IF(COUNTIF(K$10:K126,K126)=1,MAX(U$9:U125)+1,"")</f>
        <v/>
      </c>
      <c r="V126" t="str">
        <f t="shared" si="9"/>
        <v/>
      </c>
      <c r="W126" s="1" t="str">
        <f>IF(D126="Internet",'Source Int'!E118,IF(D126="manuel",UPPER((VLOOKUP($C126,'Enga manuel'!$A$5:$J$355,10,FALSE))),""))</f>
        <v/>
      </c>
    </row>
    <row r="127" spans="1:23" ht="19.350000000000001" customHeight="1">
      <c r="A127" t="str">
        <f>IF(COUNTIF(J$10:J127,J127)=1,MAX(A$9:A126)+1,"")</f>
        <v/>
      </c>
      <c r="B127" t="str">
        <f t="shared" si="5"/>
        <v/>
      </c>
      <c r="C127" s="294">
        <v>118</v>
      </c>
      <c r="D127" s="295" t="str">
        <f>IF(C127&gt;0,IF(LEN('Source Int'!$C119)&gt;1,"Internet",IF(ISERROR(VLOOKUP($C127,'Enga manuel'!$A$5:$G$355,4,FALSE))=FALSE,(IF(LEN(VLOOKUP($C127,'Enga manuel'!$A$5:$G$355,4,FALSE))&gt;0,"Manuel","")),"")),"")</f>
        <v/>
      </c>
      <c r="E127" s="296" t="s">
        <v>270</v>
      </c>
      <c r="F127" s="295" t="str">
        <f>IF(LEN('Source Int'!$C119)&gt;1,'Source Int'!R119,IF(D127="manuel",(VLOOKUP($C127,'Enga manuel'!$A$5:$G$355,2,FALSE)),""))</f>
        <v/>
      </c>
      <c r="G127" s="295" t="str">
        <f>IF(LEN('Source Int'!$C119)&gt;1,'Source Int'!F119,IF(D127="manuel",(VLOOKUP($C127,'Enga manuel'!$A$5:$G$355,3,FALSE)),""))</f>
        <v/>
      </c>
      <c r="H127" s="297" t="str">
        <f>IF(LEN('Source Int'!$C119)&gt;1,'Source Int'!C119,IF(D127="manuel",(VLOOKUP($C127,'Enga manuel'!$A$5:$G$355,4,FALSE)),""))</f>
        <v/>
      </c>
      <c r="I127" s="297" t="str">
        <f>IF(LEN('Source Int'!$C119)&gt;1,PROPER('Source Int'!D119),IF(D127="manuel",PROPER(VLOOKUP($C127,'Enga manuel'!$A$5:$G$355,5,FALSE)),""))</f>
        <v/>
      </c>
      <c r="J127" s="297" t="str">
        <f>IF(LEN('Source Int'!$C119)&gt;1,'Source Int'!P119,IF(D127="manuel",(VLOOKUP($C127,'Enga manuel'!$A$5:$G$355,6,FALSE)),""))</f>
        <v/>
      </c>
      <c r="K127" s="297" t="str">
        <f>IF(LEN('Source Int'!$C119)&gt;1,'Source Int'!$AE119,IF($D127="manuel",(VLOOKUP($C127,'Enga manuel'!$A$5:$G$355,7,FALSE)),""))</f>
        <v/>
      </c>
      <c r="L127" s="295" t="str">
        <f>IF(LEN('Source Int'!$H119)&gt;0,'Source Int'!$H119,IF($D127="manuel",(VLOOKUP($C127,'Enga manuel'!$A$5:$H$355,8,FALSE)),""))</f>
        <v/>
      </c>
      <c r="M127" s="295" t="str">
        <f>IF(AND(P127="Présent",W127="D",'Données épreuves'!$B$24="OUI"),"Dame","")</f>
        <v/>
      </c>
      <c r="N127" s="295" t="str">
        <f>IF(LEN('Source Int'!$C119)&gt;1,IF('Source Int'!$AB119="","",'Source Int'!$AB119),IF($D127="manuel",(VLOOKUP($C127,'Enga manuel'!$A$5:$M$355,11,FALSE)),""))</f>
        <v/>
      </c>
      <c r="O127" s="308" t="str">
        <f t="shared" si="6"/>
        <v/>
      </c>
      <c r="P127" s="84" t="str">
        <f t="shared" si="7"/>
        <v/>
      </c>
      <c r="Q127" s="84" t="str">
        <f>CONCATENATE(K127,IF(AND(LEN(engage_k)&gt;0,LEN(engage_l)&gt;0),CONCATENATE(" (",L127,"/",N127,")"),IF(AND(LEN(engage_k)=0,LEN(engage_l)&gt;0),CONCATENATE(" (",N127,")"),IF(AND(LEN(engage_l)=0,LEN(engage_k)&gt;0),CONCATENATE(" (",L127,")"),""))))</f>
        <v/>
      </c>
      <c r="R127" s="84" t="str">
        <f t="shared" si="8"/>
        <v/>
      </c>
      <c r="S127" s="84" t="str">
        <f>IF(ISERROR(VLOOKUP(C127,'Saisie CLASSEMENT'!$C$8:$C$207,1,FALSE)),"","O")</f>
        <v/>
      </c>
      <c r="T127" s="462" t="str">
        <f>IF(LEN('Source Int'!$C119)&gt;1,'Source Int'!$M119,IF($D127="manuel",(VLOOKUP($C127,'Enga manuel'!$A$5:$L$355,9,FALSE)),""))</f>
        <v/>
      </c>
      <c r="U127" s="1" t="str">
        <f>IF(COUNTIF(K$10:K127,K127)=1,MAX(U$9:U126)+1,"")</f>
        <v/>
      </c>
      <c r="V127" t="str">
        <f t="shared" si="9"/>
        <v/>
      </c>
      <c r="W127" s="1" t="str">
        <f>IF(D127="Internet",'Source Int'!E119,IF(D127="manuel",UPPER((VLOOKUP($C127,'Enga manuel'!$A$5:$J$355,10,FALSE))),""))</f>
        <v/>
      </c>
    </row>
    <row r="128" spans="1:23" ht="19.350000000000001" customHeight="1">
      <c r="A128" t="str">
        <f>IF(COUNTIF(J$10:J128,J128)=1,MAX(A$9:A127)+1,"")</f>
        <v/>
      </c>
      <c r="B128" t="str">
        <f t="shared" si="5"/>
        <v/>
      </c>
      <c r="C128" s="294">
        <v>119</v>
      </c>
      <c r="D128" s="295" t="str">
        <f>IF(C128&gt;0,IF(LEN('Source Int'!$C120)&gt;1,"Internet",IF(ISERROR(VLOOKUP($C128,'Enga manuel'!$A$5:$G$355,4,FALSE))=FALSE,(IF(LEN(VLOOKUP($C128,'Enga manuel'!$A$5:$G$355,4,FALSE))&gt;0,"Manuel","")),"")),"")</f>
        <v/>
      </c>
      <c r="E128" s="296" t="s">
        <v>270</v>
      </c>
      <c r="F128" s="295" t="str">
        <f>IF(LEN('Source Int'!$C120)&gt;1,'Source Int'!R120,IF(D128="manuel",(VLOOKUP($C128,'Enga manuel'!$A$5:$G$355,2,FALSE)),""))</f>
        <v/>
      </c>
      <c r="G128" s="295" t="str">
        <f>IF(LEN('Source Int'!$C120)&gt;1,'Source Int'!F120,IF(D128="manuel",(VLOOKUP($C128,'Enga manuel'!$A$5:$G$355,3,FALSE)),""))</f>
        <v/>
      </c>
      <c r="H128" s="297" t="str">
        <f>IF(LEN('Source Int'!$C120)&gt;1,'Source Int'!C120,IF(D128="manuel",(VLOOKUP($C128,'Enga manuel'!$A$5:$G$355,4,FALSE)),""))</f>
        <v/>
      </c>
      <c r="I128" s="297" t="str">
        <f>IF(LEN('Source Int'!$C120)&gt;1,PROPER('Source Int'!D120),IF(D128="manuel",PROPER(VLOOKUP($C128,'Enga manuel'!$A$5:$G$355,5,FALSE)),""))</f>
        <v/>
      </c>
      <c r="J128" s="297" t="str">
        <f>IF(LEN('Source Int'!$C120)&gt;1,'Source Int'!P120,IF(D128="manuel",(VLOOKUP($C128,'Enga manuel'!$A$5:$G$355,6,FALSE)),""))</f>
        <v/>
      </c>
      <c r="K128" s="297" t="str">
        <f>IF(LEN('Source Int'!$C120)&gt;1,'Source Int'!$AE120,IF($D128="manuel",(VLOOKUP($C128,'Enga manuel'!$A$5:$G$355,7,FALSE)),""))</f>
        <v/>
      </c>
      <c r="L128" s="295" t="str">
        <f>IF(LEN('Source Int'!$H120)&gt;0,'Source Int'!$H120,IF($D128="manuel",(VLOOKUP($C128,'Enga manuel'!$A$5:$H$355,8,FALSE)),""))</f>
        <v/>
      </c>
      <c r="M128" s="295" t="str">
        <f>IF(AND(P128="Présent",W128="D",'Données épreuves'!$B$24="OUI"),"Dame","")</f>
        <v/>
      </c>
      <c r="N128" s="295" t="str">
        <f>IF(LEN('Source Int'!$C120)&gt;1,IF('Source Int'!$AB120="","",'Source Int'!$AB120),IF($D128="manuel",(VLOOKUP($C128,'Enga manuel'!$A$5:$M$355,11,FALSE)),""))</f>
        <v/>
      </c>
      <c r="O128" s="308" t="str">
        <f t="shared" si="6"/>
        <v/>
      </c>
      <c r="P128" s="84" t="str">
        <f t="shared" si="7"/>
        <v/>
      </c>
      <c r="Q128" s="84" t="str">
        <f>CONCATENATE(K128,IF(AND(LEN(engage_k)&gt;0,LEN(engage_l)&gt;0),CONCATENATE(" (",L128,"/",N128,")"),IF(AND(LEN(engage_k)=0,LEN(engage_l)&gt;0),CONCATENATE(" (",N128,")"),IF(AND(LEN(engage_l)=0,LEN(engage_k)&gt;0),CONCATENATE(" (",L128,")"),""))))</f>
        <v/>
      </c>
      <c r="R128" s="84" t="str">
        <f t="shared" si="8"/>
        <v/>
      </c>
      <c r="S128" s="84" t="str">
        <f>IF(ISERROR(VLOOKUP(C128,'Saisie CLASSEMENT'!$C$8:$C$207,1,FALSE)),"","O")</f>
        <v/>
      </c>
      <c r="T128" s="462" t="str">
        <f>IF(LEN('Source Int'!$C120)&gt;1,'Source Int'!$M120,IF($D128="manuel",(VLOOKUP($C128,'Enga manuel'!$A$5:$L$355,9,FALSE)),""))</f>
        <v/>
      </c>
      <c r="U128" s="1" t="str">
        <f>IF(COUNTIF(K$10:K128,K128)=1,MAX(U$9:U127)+1,"")</f>
        <v/>
      </c>
      <c r="V128" t="str">
        <f t="shared" si="9"/>
        <v/>
      </c>
      <c r="W128" s="1" t="str">
        <f>IF(D128="Internet",'Source Int'!E120,IF(D128="manuel",UPPER((VLOOKUP($C128,'Enga manuel'!$A$5:$J$355,10,FALSE))),""))</f>
        <v/>
      </c>
    </row>
    <row r="129" spans="1:23" ht="19.350000000000001" customHeight="1">
      <c r="A129" t="str">
        <f>IF(COUNTIF(J$10:J129,J129)=1,MAX(A$9:A128)+1,"")</f>
        <v/>
      </c>
      <c r="B129" t="str">
        <f t="shared" si="5"/>
        <v/>
      </c>
      <c r="C129" s="294">
        <v>120</v>
      </c>
      <c r="D129" s="295" t="str">
        <f>IF(C129&gt;0,IF(LEN('Source Int'!$C121)&gt;1,"Internet",IF(ISERROR(VLOOKUP($C129,'Enga manuel'!$A$5:$G$355,4,FALSE))=FALSE,(IF(LEN(VLOOKUP($C129,'Enga manuel'!$A$5:$G$355,4,FALSE))&gt;0,"Manuel","")),"")),"")</f>
        <v/>
      </c>
      <c r="E129" s="296" t="s">
        <v>270</v>
      </c>
      <c r="F129" s="295" t="str">
        <f>IF(LEN('Source Int'!$C121)&gt;1,'Source Int'!R121,IF(D129="manuel",(VLOOKUP($C129,'Enga manuel'!$A$5:$G$355,2,FALSE)),""))</f>
        <v/>
      </c>
      <c r="G129" s="295" t="str">
        <f>IF(LEN('Source Int'!$C121)&gt;1,'Source Int'!F121,IF(D129="manuel",(VLOOKUP($C129,'Enga manuel'!$A$5:$G$355,3,FALSE)),""))</f>
        <v/>
      </c>
      <c r="H129" s="297" t="str">
        <f>IF(LEN('Source Int'!$C121)&gt;1,'Source Int'!C121,IF(D129="manuel",(VLOOKUP($C129,'Enga manuel'!$A$5:$G$355,4,FALSE)),""))</f>
        <v/>
      </c>
      <c r="I129" s="297" t="str">
        <f>IF(LEN('Source Int'!$C121)&gt;1,PROPER('Source Int'!D121),IF(D129="manuel",PROPER(VLOOKUP($C129,'Enga manuel'!$A$5:$G$355,5,FALSE)),""))</f>
        <v/>
      </c>
      <c r="J129" s="297" t="str">
        <f>IF(LEN('Source Int'!$C121)&gt;1,'Source Int'!P121,IF(D129="manuel",(VLOOKUP($C129,'Enga manuel'!$A$5:$G$355,6,FALSE)),""))</f>
        <v/>
      </c>
      <c r="K129" s="297" t="str">
        <f>IF(LEN('Source Int'!$C121)&gt;1,'Source Int'!$AE121,IF($D129="manuel",(VLOOKUP($C129,'Enga manuel'!$A$5:$G$355,7,FALSE)),""))</f>
        <v/>
      </c>
      <c r="L129" s="295" t="str">
        <f>IF(LEN('Source Int'!$H121)&gt;0,'Source Int'!$H121,IF($D129="manuel",(VLOOKUP($C129,'Enga manuel'!$A$5:$H$355,8,FALSE)),""))</f>
        <v/>
      </c>
      <c r="M129" s="295" t="str">
        <f>IF(AND(P129="Présent",W129="D",'Données épreuves'!$B$24="OUI"),"Dame","")</f>
        <v/>
      </c>
      <c r="N129" s="295" t="str">
        <f>IF(LEN('Source Int'!$C121)&gt;1,IF('Source Int'!$AB121="","",'Source Int'!$AB121),IF($D129="manuel",(VLOOKUP($C129,'Enga manuel'!$A$5:$M$355,11,FALSE)),""))</f>
        <v/>
      </c>
      <c r="O129" s="308" t="str">
        <f t="shared" si="6"/>
        <v/>
      </c>
      <c r="P129" s="84" t="str">
        <f t="shared" si="7"/>
        <v/>
      </c>
      <c r="Q129" s="84" t="str">
        <f>CONCATENATE(K129,IF(AND(LEN(engage_k)&gt;0,LEN(engage_l)&gt;0),CONCATENATE(" (",L129,"/",N129,")"),IF(AND(LEN(engage_k)=0,LEN(engage_l)&gt;0),CONCATENATE(" (",N129,")"),IF(AND(LEN(engage_l)=0,LEN(engage_k)&gt;0),CONCATENATE(" (",L129,")"),""))))</f>
        <v/>
      </c>
      <c r="R129" s="84" t="str">
        <f t="shared" si="8"/>
        <v/>
      </c>
      <c r="S129" s="84" t="str">
        <f>IF(ISERROR(VLOOKUP(C129,'Saisie CLASSEMENT'!$C$8:$C$207,1,FALSE)),"","O")</f>
        <v/>
      </c>
      <c r="T129" s="462" t="str">
        <f>IF(LEN('Source Int'!$C121)&gt;1,'Source Int'!$M121,IF($D129="manuel",(VLOOKUP($C129,'Enga manuel'!$A$5:$L$355,9,FALSE)),""))</f>
        <v/>
      </c>
      <c r="U129" s="1" t="str">
        <f>IF(COUNTIF(K$10:K129,K129)=1,MAX(U$9:U128)+1,"")</f>
        <v/>
      </c>
      <c r="V129" t="str">
        <f t="shared" si="9"/>
        <v/>
      </c>
      <c r="W129" s="1" t="str">
        <f>IF(D129="Internet",'Source Int'!E121,IF(D129="manuel",UPPER((VLOOKUP($C129,'Enga manuel'!$A$5:$J$355,10,FALSE))),""))</f>
        <v/>
      </c>
    </row>
    <row r="130" spans="1:23" ht="19.350000000000001" customHeight="1">
      <c r="A130" t="str">
        <f>IF(COUNTIF(J$10:J130,J130)=1,MAX(A$9:A129)+1,"")</f>
        <v/>
      </c>
      <c r="B130" t="str">
        <f t="shared" si="5"/>
        <v/>
      </c>
      <c r="C130" s="294">
        <v>121</v>
      </c>
      <c r="D130" s="295" t="str">
        <f>IF(C130&gt;0,IF(LEN('Source Int'!$C122)&gt;1,"Internet",IF(ISERROR(VLOOKUP($C130,'Enga manuel'!$A$5:$G$355,4,FALSE))=FALSE,(IF(LEN(VLOOKUP($C130,'Enga manuel'!$A$5:$G$355,4,FALSE))&gt;0,"Manuel","")),"")),"")</f>
        <v/>
      </c>
      <c r="E130" s="296" t="s">
        <v>270</v>
      </c>
      <c r="F130" s="295" t="str">
        <f>IF(LEN('Source Int'!$C122)&gt;1,'Source Int'!R122,IF(D130="manuel",(VLOOKUP($C130,'Enga manuel'!$A$5:$G$355,2,FALSE)),""))</f>
        <v/>
      </c>
      <c r="G130" s="295" t="str">
        <f>IF(LEN('Source Int'!$C122)&gt;1,'Source Int'!F122,IF(D130="manuel",(VLOOKUP($C130,'Enga manuel'!$A$5:$G$355,3,FALSE)),""))</f>
        <v/>
      </c>
      <c r="H130" s="297" t="str">
        <f>IF(LEN('Source Int'!$C122)&gt;1,'Source Int'!C122,IF(D130="manuel",(VLOOKUP($C130,'Enga manuel'!$A$5:$G$355,4,FALSE)),""))</f>
        <v/>
      </c>
      <c r="I130" s="297" t="str">
        <f>IF(LEN('Source Int'!$C122)&gt;1,PROPER('Source Int'!D122),IF(D130="manuel",PROPER(VLOOKUP($C130,'Enga manuel'!$A$5:$G$355,5,FALSE)),""))</f>
        <v/>
      </c>
      <c r="J130" s="297" t="str">
        <f>IF(LEN('Source Int'!$C122)&gt;1,'Source Int'!P122,IF(D130="manuel",(VLOOKUP($C130,'Enga manuel'!$A$5:$G$355,6,FALSE)),""))</f>
        <v/>
      </c>
      <c r="K130" s="297" t="str">
        <f>IF(LEN('Source Int'!$C122)&gt;1,'Source Int'!$AE122,IF($D130="manuel",(VLOOKUP($C130,'Enga manuel'!$A$5:$G$355,7,FALSE)),""))</f>
        <v/>
      </c>
      <c r="L130" s="295" t="str">
        <f>IF(LEN('Source Int'!$H122)&gt;0,'Source Int'!$H122,IF($D130="manuel",(VLOOKUP($C130,'Enga manuel'!$A$5:$H$355,8,FALSE)),""))</f>
        <v/>
      </c>
      <c r="M130" s="295" t="str">
        <f>IF(AND(P130="Présent",W130="D",'Données épreuves'!$B$24="OUI"),"Dame","")</f>
        <v/>
      </c>
      <c r="N130" s="295" t="str">
        <f>IF(LEN('Source Int'!$C122)&gt;1,IF('Source Int'!$AB122="","",'Source Int'!$AB122),IF($D130="manuel",(VLOOKUP($C130,'Enga manuel'!$A$5:$M$355,11,FALSE)),""))</f>
        <v/>
      </c>
      <c r="O130" s="308" t="str">
        <f t="shared" si="6"/>
        <v/>
      </c>
      <c r="P130" s="84" t="str">
        <f t="shared" si="7"/>
        <v/>
      </c>
      <c r="Q130" s="84" t="str">
        <f>CONCATENATE(K130,IF(AND(LEN(engage_k)&gt;0,LEN(engage_l)&gt;0),CONCATENATE(" (",L130,"/",N130,")"),IF(AND(LEN(engage_k)=0,LEN(engage_l)&gt;0),CONCATENATE(" (",N130,")"),IF(AND(LEN(engage_l)=0,LEN(engage_k)&gt;0),CONCATENATE(" (",L130,")"),""))))</f>
        <v/>
      </c>
      <c r="R130" s="84" t="str">
        <f t="shared" si="8"/>
        <v/>
      </c>
      <c r="S130" s="84" t="str">
        <f>IF(ISERROR(VLOOKUP(C130,'Saisie CLASSEMENT'!$C$8:$C$207,1,FALSE)),"","O")</f>
        <v/>
      </c>
      <c r="T130" s="462" t="str">
        <f>IF(LEN('Source Int'!$C122)&gt;1,'Source Int'!$M122,IF($D130="manuel",(VLOOKUP($C130,'Enga manuel'!$A$5:$L$355,9,FALSE)),""))</f>
        <v/>
      </c>
      <c r="U130" s="1" t="str">
        <f>IF(COUNTIF(K$10:K130,K130)=1,MAX(U$9:U129)+1,"")</f>
        <v/>
      </c>
      <c r="V130" t="str">
        <f t="shared" si="9"/>
        <v/>
      </c>
      <c r="W130" s="1" t="str">
        <f>IF(D130="Internet",'Source Int'!E122,IF(D130="manuel",UPPER((VLOOKUP($C130,'Enga manuel'!$A$5:$J$355,10,FALSE))),""))</f>
        <v/>
      </c>
    </row>
    <row r="131" spans="1:23" ht="19.350000000000001" customHeight="1">
      <c r="A131" t="str">
        <f>IF(COUNTIF(J$10:J131,J131)=1,MAX(A$9:A130)+1,"")</f>
        <v/>
      </c>
      <c r="B131" t="str">
        <f t="shared" si="5"/>
        <v/>
      </c>
      <c r="C131" s="294">
        <v>122</v>
      </c>
      <c r="D131" s="295" t="str">
        <f>IF(C131&gt;0,IF(LEN('Source Int'!$C123)&gt;1,"Internet",IF(ISERROR(VLOOKUP($C131,'Enga manuel'!$A$5:$G$355,4,FALSE))=FALSE,(IF(LEN(VLOOKUP($C131,'Enga manuel'!$A$5:$G$355,4,FALSE))&gt;0,"Manuel","")),"")),"")</f>
        <v/>
      </c>
      <c r="E131" s="296" t="s">
        <v>270</v>
      </c>
      <c r="F131" s="295" t="str">
        <f>IF(LEN('Source Int'!$C123)&gt;1,'Source Int'!R123,IF(D131="manuel",(VLOOKUP($C131,'Enga manuel'!$A$5:$G$355,2,FALSE)),""))</f>
        <v/>
      </c>
      <c r="G131" s="295" t="str">
        <f>IF(LEN('Source Int'!$C123)&gt;1,'Source Int'!F123,IF(D131="manuel",(VLOOKUP($C131,'Enga manuel'!$A$5:$G$355,3,FALSE)),""))</f>
        <v/>
      </c>
      <c r="H131" s="297" t="str">
        <f>IF(LEN('Source Int'!$C123)&gt;1,'Source Int'!C123,IF(D131="manuel",(VLOOKUP($C131,'Enga manuel'!$A$5:$G$355,4,FALSE)),""))</f>
        <v/>
      </c>
      <c r="I131" s="297" t="str">
        <f>IF(LEN('Source Int'!$C123)&gt;1,PROPER('Source Int'!D123),IF(D131="manuel",PROPER(VLOOKUP($C131,'Enga manuel'!$A$5:$G$355,5,FALSE)),""))</f>
        <v/>
      </c>
      <c r="J131" s="297" t="str">
        <f>IF(LEN('Source Int'!$C123)&gt;1,'Source Int'!P123,IF(D131="manuel",(VLOOKUP($C131,'Enga manuel'!$A$5:$G$355,6,FALSE)),""))</f>
        <v/>
      </c>
      <c r="K131" s="297" t="str">
        <f>IF(LEN('Source Int'!$C123)&gt;1,'Source Int'!$AE123,IF($D131="manuel",(VLOOKUP($C131,'Enga manuel'!$A$5:$G$355,7,FALSE)),""))</f>
        <v/>
      </c>
      <c r="L131" s="295" t="str">
        <f>IF(LEN('Source Int'!$H123)&gt;0,'Source Int'!$H123,IF($D131="manuel",(VLOOKUP($C131,'Enga manuel'!$A$5:$H$355,8,FALSE)),""))</f>
        <v/>
      </c>
      <c r="M131" s="295" t="str">
        <f>IF(AND(P131="Présent",W131="D",'Données épreuves'!$B$24="OUI"),"Dame","")</f>
        <v/>
      </c>
      <c r="N131" s="295" t="str">
        <f>IF(LEN('Source Int'!$C123)&gt;1,IF('Source Int'!$AB123="","",'Source Int'!$AB123),IF($D131="manuel",(VLOOKUP($C131,'Enga manuel'!$A$5:$M$355,11,FALSE)),""))</f>
        <v/>
      </c>
      <c r="O131" s="308" t="str">
        <f t="shared" si="6"/>
        <v/>
      </c>
      <c r="P131" s="84" t="str">
        <f t="shared" si="7"/>
        <v/>
      </c>
      <c r="Q131" s="84" t="str">
        <f>CONCATENATE(K131,IF(AND(LEN(engage_k)&gt;0,LEN(engage_l)&gt;0),CONCATENATE(" (",L131,"/",N131,")"),IF(AND(LEN(engage_k)=0,LEN(engage_l)&gt;0),CONCATENATE(" (",N131,")"),IF(AND(LEN(engage_l)=0,LEN(engage_k)&gt;0),CONCATENATE(" (",L131,")"),""))))</f>
        <v/>
      </c>
      <c r="R131" s="84" t="str">
        <f t="shared" si="8"/>
        <v/>
      </c>
      <c r="S131" s="84" t="str">
        <f>IF(ISERROR(VLOOKUP(C131,'Saisie CLASSEMENT'!$C$8:$C$207,1,FALSE)),"","O")</f>
        <v/>
      </c>
      <c r="T131" s="462" t="str">
        <f>IF(LEN('Source Int'!$C123)&gt;1,'Source Int'!$M123,IF($D131="manuel",(VLOOKUP($C131,'Enga manuel'!$A$5:$L$355,9,FALSE)),""))</f>
        <v/>
      </c>
      <c r="U131" s="1" t="str">
        <f>IF(COUNTIF(K$10:K131,K131)=1,MAX(U$9:U130)+1,"")</f>
        <v/>
      </c>
      <c r="V131" t="str">
        <f t="shared" si="9"/>
        <v/>
      </c>
      <c r="W131" s="1" t="str">
        <f>IF(D131="Internet",'Source Int'!E123,IF(D131="manuel",UPPER((VLOOKUP($C131,'Enga manuel'!$A$5:$J$355,10,FALSE))),""))</f>
        <v/>
      </c>
    </row>
    <row r="132" spans="1:23" ht="19.350000000000001" customHeight="1">
      <c r="A132" t="str">
        <f>IF(COUNTIF(J$10:J132,J132)=1,MAX(A$9:A131)+1,"")</f>
        <v/>
      </c>
      <c r="B132" t="str">
        <f t="shared" si="5"/>
        <v/>
      </c>
      <c r="C132" s="294">
        <v>123</v>
      </c>
      <c r="D132" s="295" t="str">
        <f>IF(C132&gt;0,IF(LEN('Source Int'!$C124)&gt;1,"Internet",IF(ISERROR(VLOOKUP($C132,'Enga manuel'!$A$5:$G$355,4,FALSE))=FALSE,(IF(LEN(VLOOKUP($C132,'Enga manuel'!$A$5:$G$355,4,FALSE))&gt;0,"Manuel","")),"")),"")</f>
        <v/>
      </c>
      <c r="E132" s="296" t="s">
        <v>270</v>
      </c>
      <c r="F132" s="295" t="str">
        <f>IF(LEN('Source Int'!$C124)&gt;1,'Source Int'!R124,IF(D132="manuel",(VLOOKUP($C132,'Enga manuel'!$A$5:$G$355,2,FALSE)),""))</f>
        <v/>
      </c>
      <c r="G132" s="295" t="str">
        <f>IF(LEN('Source Int'!$C124)&gt;1,'Source Int'!F124,IF(D132="manuel",(VLOOKUP($C132,'Enga manuel'!$A$5:$G$355,3,FALSE)),""))</f>
        <v/>
      </c>
      <c r="H132" s="297" t="str">
        <f>IF(LEN('Source Int'!$C124)&gt;1,'Source Int'!C124,IF(D132="manuel",(VLOOKUP($C132,'Enga manuel'!$A$5:$G$355,4,FALSE)),""))</f>
        <v/>
      </c>
      <c r="I132" s="297" t="str">
        <f>IF(LEN('Source Int'!$C124)&gt;1,PROPER('Source Int'!D124),IF(D132="manuel",PROPER(VLOOKUP($C132,'Enga manuel'!$A$5:$G$355,5,FALSE)),""))</f>
        <v/>
      </c>
      <c r="J132" s="297" t="str">
        <f>IF(LEN('Source Int'!$C124)&gt;1,'Source Int'!P124,IF(D132="manuel",(VLOOKUP($C132,'Enga manuel'!$A$5:$G$355,6,FALSE)),""))</f>
        <v/>
      </c>
      <c r="K132" s="297" t="str">
        <f>IF(LEN('Source Int'!$C124)&gt;1,'Source Int'!$AE124,IF($D132="manuel",(VLOOKUP($C132,'Enga manuel'!$A$5:$G$355,7,FALSE)),""))</f>
        <v/>
      </c>
      <c r="L132" s="295" t="str">
        <f>IF(LEN('Source Int'!$H124)&gt;0,'Source Int'!$H124,IF($D132="manuel",(VLOOKUP($C132,'Enga manuel'!$A$5:$H$355,8,FALSE)),""))</f>
        <v/>
      </c>
      <c r="M132" s="295" t="str">
        <f>IF(AND(P132="Présent",W132="D",'Données épreuves'!$B$24="OUI"),"Dame","")</f>
        <v/>
      </c>
      <c r="N132" s="295" t="str">
        <f>IF(LEN('Source Int'!$C124)&gt;1,IF('Source Int'!$AB124="","",'Source Int'!$AB124),IF($D132="manuel",(VLOOKUP($C132,'Enga manuel'!$A$5:$M$355,11,FALSE)),""))</f>
        <v/>
      </c>
      <c r="O132" s="308" t="str">
        <f t="shared" si="6"/>
        <v/>
      </c>
      <c r="P132" s="84" t="str">
        <f t="shared" si="7"/>
        <v/>
      </c>
      <c r="Q132" s="84" t="str">
        <f>CONCATENATE(K132,IF(AND(LEN(engage_k)&gt;0,LEN(engage_l)&gt;0),CONCATENATE(" (",L132,"/",N132,")"),IF(AND(LEN(engage_k)=0,LEN(engage_l)&gt;0),CONCATENATE(" (",N132,")"),IF(AND(LEN(engage_l)=0,LEN(engage_k)&gt;0),CONCATENATE(" (",L132,")"),""))))</f>
        <v/>
      </c>
      <c r="R132" s="84" t="str">
        <f t="shared" si="8"/>
        <v/>
      </c>
      <c r="S132" s="84" t="str">
        <f>IF(ISERROR(VLOOKUP(C132,'Saisie CLASSEMENT'!$C$8:$C$207,1,FALSE)),"","O")</f>
        <v/>
      </c>
      <c r="T132" s="462" t="str">
        <f>IF(LEN('Source Int'!$C124)&gt;1,'Source Int'!$M124,IF($D132="manuel",(VLOOKUP($C132,'Enga manuel'!$A$5:$L$355,9,FALSE)),""))</f>
        <v/>
      </c>
      <c r="U132" s="1" t="str">
        <f>IF(COUNTIF(K$10:K132,K132)=1,MAX(U$9:U131)+1,"")</f>
        <v/>
      </c>
      <c r="V132" t="str">
        <f t="shared" si="9"/>
        <v/>
      </c>
      <c r="W132" s="1" t="str">
        <f>IF(D132="Internet",'Source Int'!E124,IF(D132="manuel",UPPER((VLOOKUP($C132,'Enga manuel'!$A$5:$J$355,10,FALSE))),""))</f>
        <v/>
      </c>
    </row>
    <row r="133" spans="1:23" ht="19.350000000000001" customHeight="1">
      <c r="A133" t="str">
        <f>IF(COUNTIF(J$10:J133,J133)=1,MAX(A$9:A132)+1,"")</f>
        <v/>
      </c>
      <c r="B133" t="str">
        <f t="shared" si="5"/>
        <v/>
      </c>
      <c r="C133" s="294">
        <v>124</v>
      </c>
      <c r="D133" s="295" t="str">
        <f>IF(C133&gt;0,IF(LEN('Source Int'!$C125)&gt;1,"Internet",IF(ISERROR(VLOOKUP($C133,'Enga manuel'!$A$5:$G$355,4,FALSE))=FALSE,(IF(LEN(VLOOKUP($C133,'Enga manuel'!$A$5:$G$355,4,FALSE))&gt;0,"Manuel","")),"")),"")</f>
        <v/>
      </c>
      <c r="E133" s="296" t="s">
        <v>270</v>
      </c>
      <c r="F133" s="295" t="str">
        <f>IF(LEN('Source Int'!$C125)&gt;1,'Source Int'!R125,IF(D133="manuel",(VLOOKUP($C133,'Enga manuel'!$A$5:$G$355,2,FALSE)),""))</f>
        <v/>
      </c>
      <c r="G133" s="295" t="str">
        <f>IF(LEN('Source Int'!$C125)&gt;1,'Source Int'!F125,IF(D133="manuel",(VLOOKUP($C133,'Enga manuel'!$A$5:$G$355,3,FALSE)),""))</f>
        <v/>
      </c>
      <c r="H133" s="297" t="str">
        <f>IF(LEN('Source Int'!$C125)&gt;1,'Source Int'!C125,IF(D133="manuel",(VLOOKUP($C133,'Enga manuel'!$A$5:$G$355,4,FALSE)),""))</f>
        <v/>
      </c>
      <c r="I133" s="297" t="str">
        <f>IF(LEN('Source Int'!$C125)&gt;1,PROPER('Source Int'!D125),IF(D133="manuel",PROPER(VLOOKUP($C133,'Enga manuel'!$A$5:$G$355,5,FALSE)),""))</f>
        <v/>
      </c>
      <c r="J133" s="297" t="str">
        <f>IF(LEN('Source Int'!$C125)&gt;1,'Source Int'!P125,IF(D133="manuel",(VLOOKUP($C133,'Enga manuel'!$A$5:$G$355,6,FALSE)),""))</f>
        <v/>
      </c>
      <c r="K133" s="297" t="str">
        <f>IF(LEN('Source Int'!$C125)&gt;1,'Source Int'!$AE125,IF($D133="manuel",(VLOOKUP($C133,'Enga manuel'!$A$5:$G$355,7,FALSE)),""))</f>
        <v/>
      </c>
      <c r="L133" s="295" t="str">
        <f>IF(LEN('Source Int'!$H125)&gt;0,'Source Int'!$H125,IF($D133="manuel",(VLOOKUP($C133,'Enga manuel'!$A$5:$H$355,8,FALSE)),""))</f>
        <v/>
      </c>
      <c r="M133" s="295" t="str">
        <f>IF(AND(P133="Présent",W133="D",'Données épreuves'!$B$24="OUI"),"Dame","")</f>
        <v/>
      </c>
      <c r="N133" s="295" t="str">
        <f>IF(LEN('Source Int'!$C125)&gt;1,IF('Source Int'!$AB125="","",'Source Int'!$AB125),IF($D133="manuel",(VLOOKUP($C133,'Enga manuel'!$A$5:$M$355,11,FALSE)),""))</f>
        <v/>
      </c>
      <c r="O133" s="308" t="str">
        <f t="shared" si="6"/>
        <v/>
      </c>
      <c r="P133" s="84" t="str">
        <f t="shared" si="7"/>
        <v/>
      </c>
      <c r="Q133" s="84" t="str">
        <f>CONCATENATE(K133,IF(AND(LEN(engage_k)&gt;0,LEN(engage_l)&gt;0),CONCATENATE(" (",L133,"/",N133,")"),IF(AND(LEN(engage_k)=0,LEN(engage_l)&gt;0),CONCATENATE(" (",N133,")"),IF(AND(LEN(engage_l)=0,LEN(engage_k)&gt;0),CONCATENATE(" (",L133,")"),""))))</f>
        <v/>
      </c>
      <c r="R133" s="84" t="str">
        <f t="shared" si="8"/>
        <v/>
      </c>
      <c r="S133" s="84" t="str">
        <f>IF(ISERROR(VLOOKUP(C133,'Saisie CLASSEMENT'!$C$8:$C$207,1,FALSE)),"","O")</f>
        <v/>
      </c>
      <c r="T133" s="462" t="str">
        <f>IF(LEN('Source Int'!$C125)&gt;1,'Source Int'!$M125,IF($D133="manuel",(VLOOKUP($C133,'Enga manuel'!$A$5:$L$355,9,FALSE)),""))</f>
        <v/>
      </c>
      <c r="U133" s="1" t="str">
        <f>IF(COUNTIF(K$10:K133,K133)=1,MAX(U$9:U132)+1,"")</f>
        <v/>
      </c>
      <c r="V133" t="str">
        <f t="shared" si="9"/>
        <v/>
      </c>
      <c r="W133" s="1" t="str">
        <f>IF(D133="Internet",'Source Int'!E125,IF(D133="manuel",UPPER((VLOOKUP($C133,'Enga manuel'!$A$5:$J$355,10,FALSE))),""))</f>
        <v/>
      </c>
    </row>
    <row r="134" spans="1:23" ht="19.350000000000001" customHeight="1">
      <c r="A134" t="str">
        <f>IF(COUNTIF(J$10:J134,J134)=1,MAX(A$9:A133)+1,"")</f>
        <v/>
      </c>
      <c r="B134" t="str">
        <f t="shared" si="5"/>
        <v/>
      </c>
      <c r="C134" s="294">
        <v>125</v>
      </c>
      <c r="D134" s="295" t="str">
        <f>IF(C134&gt;0,IF(LEN('Source Int'!$C126)&gt;1,"Internet",IF(ISERROR(VLOOKUP($C134,'Enga manuel'!$A$5:$G$355,4,FALSE))=FALSE,(IF(LEN(VLOOKUP($C134,'Enga manuel'!$A$5:$G$355,4,FALSE))&gt;0,"Manuel","")),"")),"")</f>
        <v/>
      </c>
      <c r="E134" s="296" t="s">
        <v>270</v>
      </c>
      <c r="F134" s="295" t="str">
        <f>IF(LEN('Source Int'!$C126)&gt;1,'Source Int'!R126,IF(D134="manuel",(VLOOKUP($C134,'Enga manuel'!$A$5:$G$355,2,FALSE)),""))</f>
        <v/>
      </c>
      <c r="G134" s="295" t="str">
        <f>IF(LEN('Source Int'!$C126)&gt;1,'Source Int'!F126,IF(D134="manuel",(VLOOKUP($C134,'Enga manuel'!$A$5:$G$355,3,FALSE)),""))</f>
        <v/>
      </c>
      <c r="H134" s="297" t="str">
        <f>IF(LEN('Source Int'!$C126)&gt;1,'Source Int'!C126,IF(D134="manuel",(VLOOKUP($C134,'Enga manuel'!$A$5:$G$355,4,FALSE)),""))</f>
        <v/>
      </c>
      <c r="I134" s="297" t="str">
        <f>IF(LEN('Source Int'!$C126)&gt;1,PROPER('Source Int'!D126),IF(D134="manuel",PROPER(VLOOKUP($C134,'Enga manuel'!$A$5:$G$355,5,FALSE)),""))</f>
        <v/>
      </c>
      <c r="J134" s="297" t="str">
        <f>IF(LEN('Source Int'!$C126)&gt;1,'Source Int'!P126,IF(D134="manuel",(VLOOKUP($C134,'Enga manuel'!$A$5:$G$355,6,FALSE)),""))</f>
        <v/>
      </c>
      <c r="K134" s="297" t="str">
        <f>IF(LEN('Source Int'!$C126)&gt;1,'Source Int'!$AE126,IF($D134="manuel",(VLOOKUP($C134,'Enga manuel'!$A$5:$G$355,7,FALSE)),""))</f>
        <v/>
      </c>
      <c r="L134" s="295" t="str">
        <f>IF(LEN('Source Int'!$H126)&gt;0,'Source Int'!$H126,IF($D134="manuel",(VLOOKUP($C134,'Enga manuel'!$A$5:$H$355,8,FALSE)),""))</f>
        <v/>
      </c>
      <c r="M134" s="295" t="str">
        <f>IF(AND(P134="Présent",W134="D",'Données épreuves'!$B$24="OUI"),"Dame","")</f>
        <v/>
      </c>
      <c r="N134" s="295" t="str">
        <f>IF(LEN('Source Int'!$C126)&gt;1,IF('Source Int'!$AB126="","",'Source Int'!$AB126),IF($D134="manuel",(VLOOKUP($C134,'Enga manuel'!$A$5:$M$355,11,FALSE)),""))</f>
        <v/>
      </c>
      <c r="O134" s="308" t="str">
        <f t="shared" si="6"/>
        <v/>
      </c>
      <c r="P134" s="84" t="str">
        <f t="shared" si="7"/>
        <v/>
      </c>
      <c r="Q134" s="84" t="str">
        <f>CONCATENATE(K134,IF(AND(LEN(engage_k)&gt;0,LEN(engage_l)&gt;0),CONCATENATE(" (",L134,"/",N134,")"),IF(AND(LEN(engage_k)=0,LEN(engage_l)&gt;0),CONCATENATE(" (",N134,")"),IF(AND(LEN(engage_l)=0,LEN(engage_k)&gt;0),CONCATENATE(" (",L134,")"),""))))</f>
        <v/>
      </c>
      <c r="R134" s="84" t="str">
        <f t="shared" si="8"/>
        <v/>
      </c>
      <c r="S134" s="84" t="str">
        <f>IF(ISERROR(VLOOKUP(C134,'Saisie CLASSEMENT'!$C$8:$C$207,1,FALSE)),"","O")</f>
        <v/>
      </c>
      <c r="T134" s="462" t="str">
        <f>IF(LEN('Source Int'!$C126)&gt;1,'Source Int'!$M126,IF($D134="manuel",(VLOOKUP($C134,'Enga manuel'!$A$5:$L$355,9,FALSE)),""))</f>
        <v/>
      </c>
      <c r="U134" s="1" t="str">
        <f>IF(COUNTIF(K$10:K134,K134)=1,MAX(U$9:U133)+1,"")</f>
        <v/>
      </c>
      <c r="V134" t="str">
        <f t="shared" si="9"/>
        <v/>
      </c>
      <c r="W134" s="1" t="str">
        <f>IF(D134="Internet",'Source Int'!E126,IF(D134="manuel",UPPER((VLOOKUP($C134,'Enga manuel'!$A$5:$J$355,10,FALSE))),""))</f>
        <v/>
      </c>
    </row>
    <row r="135" spans="1:23" ht="19.350000000000001" customHeight="1">
      <c r="A135" t="str">
        <f>IF(COUNTIF(J$10:J135,J135)=1,MAX(A$9:A134)+1,"")</f>
        <v/>
      </c>
      <c r="B135" t="str">
        <f t="shared" si="5"/>
        <v/>
      </c>
      <c r="C135" s="294">
        <v>126</v>
      </c>
      <c r="D135" s="295" t="str">
        <f>IF(C135&gt;0,IF(LEN('Source Int'!$C127)&gt;1,"Internet",IF(ISERROR(VLOOKUP($C135,'Enga manuel'!$A$5:$G$355,4,FALSE))=FALSE,(IF(LEN(VLOOKUP($C135,'Enga manuel'!$A$5:$G$355,4,FALSE))&gt;0,"Manuel","")),"")),"")</f>
        <v/>
      </c>
      <c r="E135" s="296" t="s">
        <v>270</v>
      </c>
      <c r="F135" s="295" t="str">
        <f>IF(LEN('Source Int'!$C127)&gt;1,'Source Int'!R127,IF(D135="manuel",(VLOOKUP($C135,'Enga manuel'!$A$5:$G$355,2,FALSE)),""))</f>
        <v/>
      </c>
      <c r="G135" s="295" t="str">
        <f>IF(LEN('Source Int'!$C127)&gt;1,'Source Int'!F127,IF(D135="manuel",(VLOOKUP($C135,'Enga manuel'!$A$5:$G$355,3,FALSE)),""))</f>
        <v/>
      </c>
      <c r="H135" s="297" t="str">
        <f>IF(LEN('Source Int'!$C127)&gt;1,'Source Int'!C127,IF(D135="manuel",(VLOOKUP($C135,'Enga manuel'!$A$5:$G$355,4,FALSE)),""))</f>
        <v/>
      </c>
      <c r="I135" s="297" t="str">
        <f>IF(LEN('Source Int'!$C127)&gt;1,PROPER('Source Int'!D127),IF(D135="manuel",PROPER(VLOOKUP($C135,'Enga manuel'!$A$5:$G$355,5,FALSE)),""))</f>
        <v/>
      </c>
      <c r="J135" s="297" t="str">
        <f>IF(LEN('Source Int'!$C127)&gt;1,'Source Int'!P127,IF(D135="manuel",(VLOOKUP($C135,'Enga manuel'!$A$5:$G$355,6,FALSE)),""))</f>
        <v/>
      </c>
      <c r="K135" s="297" t="str">
        <f>IF(LEN('Source Int'!$C127)&gt;1,'Source Int'!$AE127,IF($D135="manuel",(VLOOKUP($C135,'Enga manuel'!$A$5:$G$355,7,FALSE)),""))</f>
        <v/>
      </c>
      <c r="L135" s="295" t="str">
        <f>IF(LEN('Source Int'!$H127)&gt;0,'Source Int'!$H127,IF($D135="manuel",(VLOOKUP($C135,'Enga manuel'!$A$5:$H$355,8,FALSE)),""))</f>
        <v/>
      </c>
      <c r="M135" s="295" t="str">
        <f>IF(AND(P135="Présent",W135="D",'Données épreuves'!$B$24="OUI"),"Dame","")</f>
        <v/>
      </c>
      <c r="N135" s="295" t="str">
        <f>IF(LEN('Source Int'!$C127)&gt;1,IF('Source Int'!$AB127="","",'Source Int'!$AB127),IF($D135="manuel",(VLOOKUP($C135,'Enga manuel'!$A$5:$M$355,11,FALSE)),""))</f>
        <v/>
      </c>
      <c r="O135" s="308" t="str">
        <f t="shared" si="6"/>
        <v/>
      </c>
      <c r="P135" s="84" t="str">
        <f t="shared" si="7"/>
        <v/>
      </c>
      <c r="Q135" s="84" t="str">
        <f>CONCATENATE(K135,IF(AND(LEN(engage_k)&gt;0,LEN(engage_l)&gt;0),CONCATENATE(" (",L135,"/",N135,")"),IF(AND(LEN(engage_k)=0,LEN(engage_l)&gt;0),CONCATENATE(" (",N135,")"),IF(AND(LEN(engage_l)=0,LEN(engage_k)&gt;0),CONCATENATE(" (",L135,")"),""))))</f>
        <v/>
      </c>
      <c r="R135" s="84" t="str">
        <f t="shared" si="8"/>
        <v/>
      </c>
      <c r="S135" s="84" t="str">
        <f>IF(ISERROR(VLOOKUP(C135,'Saisie CLASSEMENT'!$C$8:$C$207,1,FALSE)),"","O")</f>
        <v/>
      </c>
      <c r="T135" s="462" t="str">
        <f>IF(LEN('Source Int'!$C127)&gt;1,'Source Int'!$M127,IF($D135="manuel",(VLOOKUP($C135,'Enga manuel'!$A$5:$L$355,9,FALSE)),""))</f>
        <v/>
      </c>
      <c r="U135" s="1" t="str">
        <f>IF(COUNTIF(K$10:K135,K135)=1,MAX(U$9:U134)+1,"")</f>
        <v/>
      </c>
      <c r="V135" t="str">
        <f t="shared" si="9"/>
        <v/>
      </c>
      <c r="W135" s="1" t="str">
        <f>IF(D135="Internet",'Source Int'!E127,IF(D135="manuel",UPPER((VLOOKUP($C135,'Enga manuel'!$A$5:$J$355,10,FALSE))),""))</f>
        <v/>
      </c>
    </row>
    <row r="136" spans="1:23" ht="19.350000000000001" customHeight="1">
      <c r="A136" t="str">
        <f>IF(COUNTIF(J$10:J136,J136)=1,MAX(A$9:A135)+1,"")</f>
        <v/>
      </c>
      <c r="B136" t="str">
        <f t="shared" si="5"/>
        <v/>
      </c>
      <c r="C136" s="294">
        <v>127</v>
      </c>
      <c r="D136" s="295" t="str">
        <f>IF(C136&gt;0,IF(LEN('Source Int'!$C128)&gt;1,"Internet",IF(ISERROR(VLOOKUP($C136,'Enga manuel'!$A$5:$G$355,4,FALSE))=FALSE,(IF(LEN(VLOOKUP($C136,'Enga manuel'!$A$5:$G$355,4,FALSE))&gt;0,"Manuel","")),"")),"")</f>
        <v/>
      </c>
      <c r="E136" s="296" t="s">
        <v>270</v>
      </c>
      <c r="F136" s="295" t="str">
        <f>IF(LEN('Source Int'!$C128)&gt;1,'Source Int'!R128,IF(D136="manuel",(VLOOKUP($C136,'Enga manuel'!$A$5:$G$355,2,FALSE)),""))</f>
        <v/>
      </c>
      <c r="G136" s="295" t="str">
        <f>IF(LEN('Source Int'!$C128)&gt;1,'Source Int'!F128,IF(D136="manuel",(VLOOKUP($C136,'Enga manuel'!$A$5:$G$355,3,FALSE)),""))</f>
        <v/>
      </c>
      <c r="H136" s="297" t="str">
        <f>IF(LEN('Source Int'!$C128)&gt;1,'Source Int'!C128,IF(D136="manuel",(VLOOKUP($C136,'Enga manuel'!$A$5:$G$355,4,FALSE)),""))</f>
        <v/>
      </c>
      <c r="I136" s="297" t="str">
        <f>IF(LEN('Source Int'!$C128)&gt;1,PROPER('Source Int'!D128),IF(D136="manuel",PROPER(VLOOKUP($C136,'Enga manuel'!$A$5:$G$355,5,FALSE)),""))</f>
        <v/>
      </c>
      <c r="J136" s="297" t="str">
        <f>IF(LEN('Source Int'!$C128)&gt;1,'Source Int'!P128,IF(D136="manuel",(VLOOKUP($C136,'Enga manuel'!$A$5:$G$355,6,FALSE)),""))</f>
        <v/>
      </c>
      <c r="K136" s="297" t="str">
        <f>IF(LEN('Source Int'!$C128)&gt;1,'Source Int'!$AE128,IF($D136="manuel",(VLOOKUP($C136,'Enga manuel'!$A$5:$G$355,7,FALSE)),""))</f>
        <v/>
      </c>
      <c r="L136" s="295" t="str">
        <f>IF(LEN('Source Int'!$H128)&gt;0,'Source Int'!$H128,IF($D136="manuel",(VLOOKUP($C136,'Enga manuel'!$A$5:$H$355,8,FALSE)),""))</f>
        <v/>
      </c>
      <c r="M136" s="295" t="str">
        <f>IF(AND(P136="Présent",W136="D",'Données épreuves'!$B$24="OUI"),"Dame","")</f>
        <v/>
      </c>
      <c r="N136" s="295" t="str">
        <f>IF(LEN('Source Int'!$C128)&gt;1,IF('Source Int'!$AB128="","",'Source Int'!$AB128),IF($D136="manuel",(VLOOKUP($C136,'Enga manuel'!$A$5:$M$355,11,FALSE)),""))</f>
        <v/>
      </c>
      <c r="O136" s="308" t="str">
        <f t="shared" si="6"/>
        <v/>
      </c>
      <c r="P136" s="84" t="str">
        <f t="shared" si="7"/>
        <v/>
      </c>
      <c r="Q136" s="84" t="str">
        <f>CONCATENATE(K136,IF(AND(LEN(engage_k)&gt;0,LEN(engage_l)&gt;0),CONCATENATE(" (",L136,"/",N136,")"),IF(AND(LEN(engage_k)=0,LEN(engage_l)&gt;0),CONCATENATE(" (",N136,")"),IF(AND(LEN(engage_l)=0,LEN(engage_k)&gt;0),CONCATENATE(" (",L136,")"),""))))</f>
        <v/>
      </c>
      <c r="R136" s="84" t="str">
        <f t="shared" si="8"/>
        <v/>
      </c>
      <c r="S136" s="84" t="str">
        <f>IF(ISERROR(VLOOKUP(C136,'Saisie CLASSEMENT'!$C$8:$C$207,1,FALSE)),"","O")</f>
        <v/>
      </c>
      <c r="T136" s="462" t="str">
        <f>IF(LEN('Source Int'!$C128)&gt;1,'Source Int'!$M128,IF($D136="manuel",(VLOOKUP($C136,'Enga manuel'!$A$5:$L$355,9,FALSE)),""))</f>
        <v/>
      </c>
      <c r="U136" s="1" t="str">
        <f>IF(COUNTIF(K$10:K136,K136)=1,MAX(U$9:U135)+1,"")</f>
        <v/>
      </c>
      <c r="V136" t="str">
        <f t="shared" si="9"/>
        <v/>
      </c>
      <c r="W136" s="1" t="str">
        <f>IF(D136="Internet",'Source Int'!E128,IF(D136="manuel",UPPER((VLOOKUP($C136,'Enga manuel'!$A$5:$J$355,10,FALSE))),""))</f>
        <v/>
      </c>
    </row>
    <row r="137" spans="1:23" ht="19.350000000000001" customHeight="1">
      <c r="A137" t="str">
        <f>IF(COUNTIF(J$10:J137,J137)=1,MAX(A$9:A136)+1,"")</f>
        <v/>
      </c>
      <c r="B137" t="str">
        <f t="shared" si="5"/>
        <v/>
      </c>
      <c r="C137" s="294">
        <v>128</v>
      </c>
      <c r="D137" s="295" t="str">
        <f>IF(C137&gt;0,IF(LEN('Source Int'!$C129)&gt;1,"Internet",IF(ISERROR(VLOOKUP($C137,'Enga manuel'!$A$5:$G$355,4,FALSE))=FALSE,(IF(LEN(VLOOKUP($C137,'Enga manuel'!$A$5:$G$355,4,FALSE))&gt;0,"Manuel","")),"")),"")</f>
        <v/>
      </c>
      <c r="E137" s="296" t="s">
        <v>270</v>
      </c>
      <c r="F137" s="295" t="str">
        <f>IF(LEN('Source Int'!$C129)&gt;1,'Source Int'!R129,IF(D137="manuel",(VLOOKUP($C137,'Enga manuel'!$A$5:$G$355,2,FALSE)),""))</f>
        <v/>
      </c>
      <c r="G137" s="295" t="str">
        <f>IF(LEN('Source Int'!$C129)&gt;1,'Source Int'!F129,IF(D137="manuel",(VLOOKUP($C137,'Enga manuel'!$A$5:$G$355,3,FALSE)),""))</f>
        <v/>
      </c>
      <c r="H137" s="297" t="str">
        <f>IF(LEN('Source Int'!$C129)&gt;1,'Source Int'!C129,IF(D137="manuel",(VLOOKUP($C137,'Enga manuel'!$A$5:$G$355,4,FALSE)),""))</f>
        <v/>
      </c>
      <c r="I137" s="297" t="str">
        <f>IF(LEN('Source Int'!$C129)&gt;1,PROPER('Source Int'!D129),IF(D137="manuel",PROPER(VLOOKUP($C137,'Enga manuel'!$A$5:$G$355,5,FALSE)),""))</f>
        <v/>
      </c>
      <c r="J137" s="297" t="str">
        <f>IF(LEN('Source Int'!$C129)&gt;1,'Source Int'!P129,IF(D137="manuel",(VLOOKUP($C137,'Enga manuel'!$A$5:$G$355,6,FALSE)),""))</f>
        <v/>
      </c>
      <c r="K137" s="297" t="str">
        <f>IF(LEN('Source Int'!$C129)&gt;1,'Source Int'!$AE129,IF($D137="manuel",(VLOOKUP($C137,'Enga manuel'!$A$5:$G$355,7,FALSE)),""))</f>
        <v/>
      </c>
      <c r="L137" s="295" t="str">
        <f>IF(LEN('Source Int'!$H129)&gt;0,'Source Int'!$H129,IF($D137="manuel",(VLOOKUP($C137,'Enga manuel'!$A$5:$H$355,8,FALSE)),""))</f>
        <v/>
      </c>
      <c r="M137" s="295" t="str">
        <f>IF(AND(P137="Présent",W137="D",'Données épreuves'!$B$24="OUI"),"Dame","")</f>
        <v/>
      </c>
      <c r="N137" s="295" t="str">
        <f>IF(LEN('Source Int'!$C129)&gt;1,IF('Source Int'!$AB129="","",'Source Int'!$AB129),IF($D137="manuel",(VLOOKUP($C137,'Enga manuel'!$A$5:$M$355,11,FALSE)),""))</f>
        <v/>
      </c>
      <c r="O137" s="308" t="str">
        <f t="shared" si="6"/>
        <v/>
      </c>
      <c r="P137" s="84" t="str">
        <f t="shared" si="7"/>
        <v/>
      </c>
      <c r="Q137" s="84" t="str">
        <f>CONCATENATE(K137,IF(AND(LEN(engage_k)&gt;0,LEN(engage_l)&gt;0),CONCATENATE(" (",L137,"/",N137,")"),IF(AND(LEN(engage_k)=0,LEN(engage_l)&gt;0),CONCATENATE(" (",N137,")"),IF(AND(LEN(engage_l)=0,LEN(engage_k)&gt;0),CONCATENATE(" (",L137,")"),""))))</f>
        <v/>
      </c>
      <c r="R137" s="84" t="str">
        <f t="shared" si="8"/>
        <v/>
      </c>
      <c r="S137" s="84" t="str">
        <f>IF(ISERROR(VLOOKUP(C137,'Saisie CLASSEMENT'!$C$8:$C$207,1,FALSE)),"","O")</f>
        <v/>
      </c>
      <c r="T137" s="462" t="str">
        <f>IF(LEN('Source Int'!$C129)&gt;1,'Source Int'!$M129,IF($D137="manuel",(VLOOKUP($C137,'Enga manuel'!$A$5:$L$355,9,FALSE)),""))</f>
        <v/>
      </c>
      <c r="U137" s="1" t="str">
        <f>IF(COUNTIF(K$10:K137,K137)=1,MAX(U$9:U136)+1,"")</f>
        <v/>
      </c>
      <c r="V137" t="str">
        <f t="shared" si="9"/>
        <v/>
      </c>
      <c r="W137" s="1" t="str">
        <f>IF(D137="Internet",'Source Int'!E129,IF(D137="manuel",UPPER((VLOOKUP($C137,'Enga manuel'!$A$5:$J$355,10,FALSE))),""))</f>
        <v/>
      </c>
    </row>
    <row r="138" spans="1:23" ht="19.350000000000001" customHeight="1">
      <c r="A138" t="str">
        <f>IF(COUNTIF(J$10:J138,J138)=1,MAX(A$9:A137)+1,"")</f>
        <v/>
      </c>
      <c r="B138" t="str">
        <f t="shared" si="5"/>
        <v/>
      </c>
      <c r="C138" s="294">
        <v>129</v>
      </c>
      <c r="D138" s="295" t="str">
        <f>IF(C138&gt;0,IF(LEN('Source Int'!$C130)&gt;1,"Internet",IF(ISERROR(VLOOKUP($C138,'Enga manuel'!$A$5:$G$355,4,FALSE))=FALSE,(IF(LEN(VLOOKUP($C138,'Enga manuel'!$A$5:$G$355,4,FALSE))&gt;0,"Manuel","")),"")),"")</f>
        <v/>
      </c>
      <c r="E138" s="296" t="s">
        <v>270</v>
      </c>
      <c r="F138" s="295" t="str">
        <f>IF(LEN('Source Int'!$C130)&gt;1,'Source Int'!R130,IF(D138="manuel",(VLOOKUP($C138,'Enga manuel'!$A$5:$G$355,2,FALSE)),""))</f>
        <v/>
      </c>
      <c r="G138" s="295" t="str">
        <f>IF(LEN('Source Int'!$C130)&gt;1,'Source Int'!F130,IF(D138="manuel",(VLOOKUP($C138,'Enga manuel'!$A$5:$G$355,3,FALSE)),""))</f>
        <v/>
      </c>
      <c r="H138" s="297" t="str">
        <f>IF(LEN('Source Int'!$C130)&gt;1,'Source Int'!C130,IF(D138="manuel",(VLOOKUP($C138,'Enga manuel'!$A$5:$G$355,4,FALSE)),""))</f>
        <v/>
      </c>
      <c r="I138" s="297" t="str">
        <f>IF(LEN('Source Int'!$C130)&gt;1,PROPER('Source Int'!D130),IF(D138="manuel",PROPER(VLOOKUP($C138,'Enga manuel'!$A$5:$G$355,5,FALSE)),""))</f>
        <v/>
      </c>
      <c r="J138" s="297" t="str">
        <f>IF(LEN('Source Int'!$C130)&gt;1,'Source Int'!P130,IF(D138="manuel",(VLOOKUP($C138,'Enga manuel'!$A$5:$G$355,6,FALSE)),""))</f>
        <v/>
      </c>
      <c r="K138" s="297" t="str">
        <f>IF(LEN('Source Int'!$C130)&gt;1,'Source Int'!$AE130,IF($D138="manuel",(VLOOKUP($C138,'Enga manuel'!$A$5:$G$355,7,FALSE)),""))</f>
        <v/>
      </c>
      <c r="L138" s="295" t="str">
        <f>IF(LEN('Source Int'!$H130)&gt;0,'Source Int'!$H130,IF($D138="manuel",(VLOOKUP($C138,'Enga manuel'!$A$5:$H$355,8,FALSE)),""))</f>
        <v/>
      </c>
      <c r="M138" s="295" t="str">
        <f>IF(AND(P138="Présent",W138="D",'Données épreuves'!$B$24="OUI"),"Dame","")</f>
        <v/>
      </c>
      <c r="N138" s="295" t="str">
        <f>IF(LEN('Source Int'!$C130)&gt;1,IF('Source Int'!$AB130="","",'Source Int'!$AB130),IF($D138="manuel",(VLOOKUP($C138,'Enga manuel'!$A$5:$M$355,11,FALSE)),""))</f>
        <v/>
      </c>
      <c r="O138" s="308" t="str">
        <f t="shared" si="6"/>
        <v/>
      </c>
      <c r="P138" s="84" t="str">
        <f t="shared" si="7"/>
        <v/>
      </c>
      <c r="Q138" s="84" t="str">
        <f>CONCATENATE(K138,IF(AND(LEN(engage_k)&gt;0,LEN(engage_l)&gt;0),CONCATENATE(" (",L138,"/",N138,")"),IF(AND(LEN(engage_k)=0,LEN(engage_l)&gt;0),CONCATENATE(" (",N138,")"),IF(AND(LEN(engage_l)=0,LEN(engage_k)&gt;0),CONCATENATE(" (",L138,")"),""))))</f>
        <v/>
      </c>
      <c r="R138" s="84" t="str">
        <f t="shared" si="8"/>
        <v/>
      </c>
      <c r="S138" s="84" t="str">
        <f>IF(ISERROR(VLOOKUP(C138,'Saisie CLASSEMENT'!$C$8:$C$207,1,FALSE)),"","O")</f>
        <v/>
      </c>
      <c r="T138" s="462" t="str">
        <f>IF(LEN('Source Int'!$C130)&gt;1,'Source Int'!$M130,IF($D138="manuel",(VLOOKUP($C138,'Enga manuel'!$A$5:$L$355,9,FALSE)),""))</f>
        <v/>
      </c>
      <c r="U138" s="1" t="str">
        <f>IF(COUNTIF(K$10:K138,K138)=1,MAX(U$9:U137)+1,"")</f>
        <v/>
      </c>
      <c r="V138" t="str">
        <f t="shared" si="9"/>
        <v/>
      </c>
      <c r="W138" s="1" t="str">
        <f>IF(D138="Internet",'Source Int'!E130,IF(D138="manuel",UPPER((VLOOKUP($C138,'Enga manuel'!$A$5:$J$355,10,FALSE))),""))</f>
        <v/>
      </c>
    </row>
    <row r="139" spans="1:23" ht="19.350000000000001" customHeight="1">
      <c r="A139" t="str">
        <f>IF(COUNTIF(J$10:J139,J139)=1,MAX(A$9:A138)+1,"")</f>
        <v/>
      </c>
      <c r="B139" t="str">
        <f t="shared" ref="B139:B202" si="10">IF(LEN(O139)&gt;0,RANK(O139,$O$10:$O$509,1),"")</f>
        <v/>
      </c>
      <c r="C139" s="294">
        <v>130</v>
      </c>
      <c r="D139" s="295" t="str">
        <f>IF(C139&gt;0,IF(LEN('Source Int'!$C131)&gt;1,"Internet",IF(ISERROR(VLOOKUP($C139,'Enga manuel'!$A$5:$G$355,4,FALSE))=FALSE,(IF(LEN(VLOOKUP($C139,'Enga manuel'!$A$5:$G$355,4,FALSE))&gt;0,"Manuel","")),"")),"")</f>
        <v/>
      </c>
      <c r="E139" s="296" t="s">
        <v>270</v>
      </c>
      <c r="F139" s="295" t="str">
        <f>IF(LEN('Source Int'!$C131)&gt;1,'Source Int'!R131,IF(D139="manuel",(VLOOKUP($C139,'Enga manuel'!$A$5:$G$355,2,FALSE)),""))</f>
        <v/>
      </c>
      <c r="G139" s="295" t="str">
        <f>IF(LEN('Source Int'!$C131)&gt;1,'Source Int'!F131,IF(D139="manuel",(VLOOKUP($C139,'Enga manuel'!$A$5:$G$355,3,FALSE)),""))</f>
        <v/>
      </c>
      <c r="H139" s="297" t="str">
        <f>IF(LEN('Source Int'!$C131)&gt;1,'Source Int'!C131,IF(D139="manuel",(VLOOKUP($C139,'Enga manuel'!$A$5:$G$355,4,FALSE)),""))</f>
        <v/>
      </c>
      <c r="I139" s="297" t="str">
        <f>IF(LEN('Source Int'!$C131)&gt;1,PROPER('Source Int'!D131),IF(D139="manuel",PROPER(VLOOKUP($C139,'Enga manuel'!$A$5:$G$355,5,FALSE)),""))</f>
        <v/>
      </c>
      <c r="J139" s="297" t="str">
        <f>IF(LEN('Source Int'!$C131)&gt;1,'Source Int'!P131,IF(D139="manuel",(VLOOKUP($C139,'Enga manuel'!$A$5:$G$355,6,FALSE)),""))</f>
        <v/>
      </c>
      <c r="K139" s="297" t="str">
        <f>IF(LEN('Source Int'!$C131)&gt;1,'Source Int'!$AE131,IF($D139="manuel",(VLOOKUP($C139,'Enga manuel'!$A$5:$G$355,7,FALSE)),""))</f>
        <v/>
      </c>
      <c r="L139" s="295" t="str">
        <f>IF(LEN('Source Int'!$H131)&gt;0,'Source Int'!$H131,IF($D139="manuel",(VLOOKUP($C139,'Enga manuel'!$A$5:$H$355,8,FALSE)),""))</f>
        <v/>
      </c>
      <c r="M139" s="295" t="str">
        <f>IF(AND(P139="Présent",W139="D",'Données épreuves'!$B$24="OUI"),"Dame","")</f>
        <v/>
      </c>
      <c r="N139" s="295" t="str">
        <f>IF(LEN('Source Int'!$C131)&gt;1,IF('Source Int'!$AB131="","",'Source Int'!$AB131),IF($D139="manuel",(VLOOKUP($C139,'Enga manuel'!$A$5:$M$355,11,FALSE)),""))</f>
        <v/>
      </c>
      <c r="O139" s="308" t="str">
        <f t="shared" ref="O139:O202" si="11">IF(LEN(P139)&gt;0,IF(LEN(P139)&gt;0,C139,""),"")</f>
        <v/>
      </c>
      <c r="P139" s="84" t="str">
        <f t="shared" ref="P139:P202" si="12">IF(LEN(D139)&gt;0,IF(LEN(E139)&gt;0,"Présent",""),"")</f>
        <v/>
      </c>
      <c r="Q139" s="84" t="str">
        <f>CONCATENATE(K139,IF(AND(LEN(engage_k)&gt;0,LEN(engage_l)&gt;0),CONCATENATE(" (",L139,"/",N139,")"),IF(AND(LEN(engage_k)=0,LEN(engage_l)&gt;0),CONCATENATE(" (",N139,")"),IF(AND(LEN(engage_l)=0,LEN(engage_k)&gt;0),CONCATENATE(" (",L139,")"),""))))</f>
        <v/>
      </c>
      <c r="R139" s="84" t="str">
        <f t="shared" ref="R139:R202" si="13">IF(D139="Internet",C139,"")</f>
        <v/>
      </c>
      <c r="S139" s="84" t="str">
        <f>IF(ISERROR(VLOOKUP(C139,'Saisie CLASSEMENT'!$C$8:$C$207,1,FALSE)),"","O")</f>
        <v/>
      </c>
      <c r="T139" s="462" t="str">
        <f>IF(LEN('Source Int'!$C131)&gt;1,'Source Int'!$M131,IF($D139="manuel",(VLOOKUP($C139,'Enga manuel'!$A$5:$L$355,9,FALSE)),""))</f>
        <v/>
      </c>
      <c r="U139" s="1" t="str">
        <f>IF(COUNTIF(K$10:K139,K139)=1,MAX(U$9:U138)+1,"")</f>
        <v/>
      </c>
      <c r="V139" t="str">
        <f t="shared" ref="V139:V202" si="14">K139</f>
        <v/>
      </c>
      <c r="W139" s="1" t="str">
        <f>IF(D139="Internet",'Source Int'!E131,IF(D139="manuel",UPPER((VLOOKUP($C139,'Enga manuel'!$A$5:$J$355,10,FALSE))),""))</f>
        <v/>
      </c>
    </row>
    <row r="140" spans="1:23" ht="19.350000000000001" customHeight="1">
      <c r="A140" t="str">
        <f>IF(COUNTIF(J$10:J140,J140)=1,MAX(A$9:A139)+1,"")</f>
        <v/>
      </c>
      <c r="B140" t="str">
        <f t="shared" si="10"/>
        <v/>
      </c>
      <c r="C140" s="294">
        <v>131</v>
      </c>
      <c r="D140" s="295" t="str">
        <f>IF(C140&gt;0,IF(LEN('Source Int'!$C132)&gt;1,"Internet",IF(ISERROR(VLOOKUP($C140,'Enga manuel'!$A$5:$G$355,4,FALSE))=FALSE,(IF(LEN(VLOOKUP($C140,'Enga manuel'!$A$5:$G$355,4,FALSE))&gt;0,"Manuel","")),"")),"")</f>
        <v/>
      </c>
      <c r="E140" s="296" t="s">
        <v>270</v>
      </c>
      <c r="F140" s="295" t="str">
        <f>IF(LEN('Source Int'!$C132)&gt;1,'Source Int'!R132,IF(D140="manuel",(VLOOKUP($C140,'Enga manuel'!$A$5:$G$355,2,FALSE)),""))</f>
        <v/>
      </c>
      <c r="G140" s="295" t="str">
        <f>IF(LEN('Source Int'!$C132)&gt;1,'Source Int'!F132,IF(D140="manuel",(VLOOKUP($C140,'Enga manuel'!$A$5:$G$355,3,FALSE)),""))</f>
        <v/>
      </c>
      <c r="H140" s="297" t="str">
        <f>IF(LEN('Source Int'!$C132)&gt;1,'Source Int'!C132,IF(D140="manuel",(VLOOKUP($C140,'Enga manuel'!$A$5:$G$355,4,FALSE)),""))</f>
        <v/>
      </c>
      <c r="I140" s="297" t="str">
        <f>IF(LEN('Source Int'!$C132)&gt;1,PROPER('Source Int'!D132),IF(D140="manuel",PROPER(VLOOKUP($C140,'Enga manuel'!$A$5:$G$355,5,FALSE)),""))</f>
        <v/>
      </c>
      <c r="J140" s="297" t="str">
        <f>IF(LEN('Source Int'!$C132)&gt;1,'Source Int'!P132,IF(D140="manuel",(VLOOKUP($C140,'Enga manuel'!$A$5:$G$355,6,FALSE)),""))</f>
        <v/>
      </c>
      <c r="K140" s="297" t="str">
        <f>IF(LEN('Source Int'!$C132)&gt;1,'Source Int'!$AE132,IF($D140="manuel",(VLOOKUP($C140,'Enga manuel'!$A$5:$G$355,7,FALSE)),""))</f>
        <v/>
      </c>
      <c r="L140" s="295" t="str">
        <f>IF(LEN('Source Int'!$H132)&gt;0,'Source Int'!$H132,IF($D140="manuel",(VLOOKUP($C140,'Enga manuel'!$A$5:$H$355,8,FALSE)),""))</f>
        <v/>
      </c>
      <c r="M140" s="295" t="str">
        <f>IF(AND(P140="Présent",W140="D",'Données épreuves'!$B$24="OUI"),"Dame","")</f>
        <v/>
      </c>
      <c r="N140" s="295" t="str">
        <f>IF(LEN('Source Int'!$C132)&gt;1,IF('Source Int'!$AB132="","",'Source Int'!$AB132),IF($D140="manuel",(VLOOKUP($C140,'Enga manuel'!$A$5:$M$355,11,FALSE)),""))</f>
        <v/>
      </c>
      <c r="O140" s="308" t="str">
        <f t="shared" si="11"/>
        <v/>
      </c>
      <c r="P140" s="84" t="str">
        <f t="shared" si="12"/>
        <v/>
      </c>
      <c r="Q140" s="84" t="str">
        <f>CONCATENATE(K140,IF(AND(LEN(engage_k)&gt;0,LEN(engage_l)&gt;0),CONCATENATE(" (",L140,"/",N140,")"),IF(AND(LEN(engage_k)=0,LEN(engage_l)&gt;0),CONCATENATE(" (",N140,")"),IF(AND(LEN(engage_l)=0,LEN(engage_k)&gt;0),CONCATENATE(" (",L140,")"),""))))</f>
        <v/>
      </c>
      <c r="R140" s="84" t="str">
        <f t="shared" si="13"/>
        <v/>
      </c>
      <c r="S140" s="84" t="str">
        <f>IF(ISERROR(VLOOKUP(C140,'Saisie CLASSEMENT'!$C$8:$C$207,1,FALSE)),"","O")</f>
        <v/>
      </c>
      <c r="T140" s="462" t="str">
        <f>IF(LEN('Source Int'!$C132)&gt;1,'Source Int'!$M132,IF($D140="manuel",(VLOOKUP($C140,'Enga manuel'!$A$5:$L$355,9,FALSE)),""))</f>
        <v/>
      </c>
      <c r="U140" s="1" t="str">
        <f>IF(COUNTIF(K$10:K140,K140)=1,MAX(U$9:U139)+1,"")</f>
        <v/>
      </c>
      <c r="V140" t="str">
        <f t="shared" si="14"/>
        <v/>
      </c>
      <c r="W140" s="1" t="str">
        <f>IF(D140="Internet",'Source Int'!E132,IF(D140="manuel",UPPER((VLOOKUP($C140,'Enga manuel'!$A$5:$J$355,10,FALSE))),""))</f>
        <v/>
      </c>
    </row>
    <row r="141" spans="1:23" ht="19.350000000000001" customHeight="1">
      <c r="A141" t="str">
        <f>IF(COUNTIF(J$10:J141,J141)=1,MAX(A$9:A140)+1,"")</f>
        <v/>
      </c>
      <c r="B141" t="str">
        <f t="shared" si="10"/>
        <v/>
      </c>
      <c r="C141" s="294">
        <v>132</v>
      </c>
      <c r="D141" s="295" t="str">
        <f>IF(C141&gt;0,IF(LEN('Source Int'!$C133)&gt;1,"Internet",IF(ISERROR(VLOOKUP($C141,'Enga manuel'!$A$5:$G$355,4,FALSE))=FALSE,(IF(LEN(VLOOKUP($C141,'Enga manuel'!$A$5:$G$355,4,FALSE))&gt;0,"Manuel","")),"")),"")</f>
        <v/>
      </c>
      <c r="E141" s="296" t="s">
        <v>270</v>
      </c>
      <c r="F141" s="295" t="str">
        <f>IF(LEN('Source Int'!$C133)&gt;1,'Source Int'!R133,IF(D141="manuel",(VLOOKUP($C141,'Enga manuel'!$A$5:$G$355,2,FALSE)),""))</f>
        <v/>
      </c>
      <c r="G141" s="295" t="str">
        <f>IF(LEN('Source Int'!$C133)&gt;1,'Source Int'!F133,IF(D141="manuel",(VLOOKUP($C141,'Enga manuel'!$A$5:$G$355,3,FALSE)),""))</f>
        <v/>
      </c>
      <c r="H141" s="297" t="str">
        <f>IF(LEN('Source Int'!$C133)&gt;1,'Source Int'!C133,IF(D141="manuel",(VLOOKUP($C141,'Enga manuel'!$A$5:$G$355,4,FALSE)),""))</f>
        <v/>
      </c>
      <c r="I141" s="297" t="str">
        <f>IF(LEN('Source Int'!$C133)&gt;1,PROPER('Source Int'!D133),IF(D141="manuel",PROPER(VLOOKUP($C141,'Enga manuel'!$A$5:$G$355,5,FALSE)),""))</f>
        <v/>
      </c>
      <c r="J141" s="297" t="str">
        <f>IF(LEN('Source Int'!$C133)&gt;1,'Source Int'!P133,IF(D141="manuel",(VLOOKUP($C141,'Enga manuel'!$A$5:$G$355,6,FALSE)),""))</f>
        <v/>
      </c>
      <c r="K141" s="297" t="str">
        <f>IF(LEN('Source Int'!$C133)&gt;1,'Source Int'!$AE133,IF($D141="manuel",(VLOOKUP($C141,'Enga manuel'!$A$5:$G$355,7,FALSE)),""))</f>
        <v/>
      </c>
      <c r="L141" s="295" t="str">
        <f>IF(LEN('Source Int'!$H133)&gt;0,'Source Int'!$H133,IF($D141="manuel",(VLOOKUP($C141,'Enga manuel'!$A$5:$H$355,8,FALSE)),""))</f>
        <v/>
      </c>
      <c r="M141" s="295" t="str">
        <f>IF(AND(P141="Présent",W141="D",'Données épreuves'!$B$24="OUI"),"Dame","")</f>
        <v/>
      </c>
      <c r="N141" s="295" t="str">
        <f>IF(LEN('Source Int'!$C133)&gt;1,IF('Source Int'!$AB133="","",'Source Int'!$AB133),IF($D141="manuel",(VLOOKUP($C141,'Enga manuel'!$A$5:$M$355,11,FALSE)),""))</f>
        <v/>
      </c>
      <c r="O141" s="308" t="str">
        <f t="shared" si="11"/>
        <v/>
      </c>
      <c r="P141" s="84" t="str">
        <f t="shared" si="12"/>
        <v/>
      </c>
      <c r="Q141" s="84" t="str">
        <f>CONCATENATE(K141,IF(AND(LEN(engage_k)&gt;0,LEN(engage_l)&gt;0),CONCATENATE(" (",L141,"/",N141,")"),IF(AND(LEN(engage_k)=0,LEN(engage_l)&gt;0),CONCATENATE(" (",N141,")"),IF(AND(LEN(engage_l)=0,LEN(engage_k)&gt;0),CONCATENATE(" (",L141,")"),""))))</f>
        <v/>
      </c>
      <c r="R141" s="84" t="str">
        <f t="shared" si="13"/>
        <v/>
      </c>
      <c r="S141" s="84" t="str">
        <f>IF(ISERROR(VLOOKUP(C141,'Saisie CLASSEMENT'!$C$8:$C$207,1,FALSE)),"","O")</f>
        <v/>
      </c>
      <c r="T141" s="462" t="str">
        <f>IF(LEN('Source Int'!$C133)&gt;1,'Source Int'!$M133,IF($D141="manuel",(VLOOKUP($C141,'Enga manuel'!$A$5:$L$355,9,FALSE)),""))</f>
        <v/>
      </c>
      <c r="U141" s="1" t="str">
        <f>IF(COUNTIF(K$10:K141,K141)=1,MAX(U$9:U140)+1,"")</f>
        <v/>
      </c>
      <c r="V141" t="str">
        <f t="shared" si="14"/>
        <v/>
      </c>
      <c r="W141" s="1" t="str">
        <f>IF(D141="Internet",'Source Int'!E133,IF(D141="manuel",UPPER((VLOOKUP($C141,'Enga manuel'!$A$5:$J$355,10,FALSE))),""))</f>
        <v/>
      </c>
    </row>
    <row r="142" spans="1:23" ht="19.350000000000001" customHeight="1">
      <c r="A142" t="str">
        <f>IF(COUNTIF(J$10:J142,J142)=1,MAX(A$9:A141)+1,"")</f>
        <v/>
      </c>
      <c r="B142" t="str">
        <f t="shared" si="10"/>
        <v/>
      </c>
      <c r="C142" s="294">
        <v>133</v>
      </c>
      <c r="D142" s="295" t="str">
        <f>IF(C142&gt;0,IF(LEN('Source Int'!$C134)&gt;1,"Internet",IF(ISERROR(VLOOKUP($C142,'Enga manuel'!$A$5:$G$355,4,FALSE))=FALSE,(IF(LEN(VLOOKUP($C142,'Enga manuel'!$A$5:$G$355,4,FALSE))&gt;0,"Manuel","")),"")),"")</f>
        <v/>
      </c>
      <c r="E142" s="296" t="s">
        <v>270</v>
      </c>
      <c r="F142" s="295" t="str">
        <f>IF(LEN('Source Int'!$C134)&gt;1,'Source Int'!R134,IF(D142="manuel",(VLOOKUP($C142,'Enga manuel'!$A$5:$G$355,2,FALSE)),""))</f>
        <v/>
      </c>
      <c r="G142" s="295" t="str">
        <f>IF(LEN('Source Int'!$C134)&gt;1,'Source Int'!F134,IF(D142="manuel",(VLOOKUP($C142,'Enga manuel'!$A$5:$G$355,3,FALSE)),""))</f>
        <v/>
      </c>
      <c r="H142" s="297" t="str">
        <f>IF(LEN('Source Int'!$C134)&gt;1,'Source Int'!C134,IF(D142="manuel",(VLOOKUP($C142,'Enga manuel'!$A$5:$G$355,4,FALSE)),""))</f>
        <v/>
      </c>
      <c r="I142" s="297" t="str">
        <f>IF(LEN('Source Int'!$C134)&gt;1,PROPER('Source Int'!D134),IF(D142="manuel",PROPER(VLOOKUP($C142,'Enga manuel'!$A$5:$G$355,5,FALSE)),""))</f>
        <v/>
      </c>
      <c r="J142" s="297" t="str">
        <f>IF(LEN('Source Int'!$C134)&gt;1,'Source Int'!P134,IF(D142="manuel",(VLOOKUP($C142,'Enga manuel'!$A$5:$G$355,6,FALSE)),""))</f>
        <v/>
      </c>
      <c r="K142" s="297" t="str">
        <f>IF(LEN('Source Int'!$C134)&gt;1,'Source Int'!$AE134,IF($D142="manuel",(VLOOKUP($C142,'Enga manuel'!$A$5:$G$355,7,FALSE)),""))</f>
        <v/>
      </c>
      <c r="L142" s="295" t="str">
        <f>IF(LEN('Source Int'!$H134)&gt;0,'Source Int'!$H134,IF($D142="manuel",(VLOOKUP($C142,'Enga manuel'!$A$5:$H$355,8,FALSE)),""))</f>
        <v/>
      </c>
      <c r="M142" s="295" t="str">
        <f>IF(AND(P142="Présent",W142="D",'Données épreuves'!$B$24="OUI"),"Dame","")</f>
        <v/>
      </c>
      <c r="N142" s="295" t="str">
        <f>IF(LEN('Source Int'!$C134)&gt;1,IF('Source Int'!$AB134="","",'Source Int'!$AB134),IF($D142="manuel",(VLOOKUP($C142,'Enga manuel'!$A$5:$M$355,11,FALSE)),""))</f>
        <v/>
      </c>
      <c r="O142" s="308" t="str">
        <f t="shared" si="11"/>
        <v/>
      </c>
      <c r="P142" s="84" t="str">
        <f t="shared" si="12"/>
        <v/>
      </c>
      <c r="Q142" s="84" t="str">
        <f>CONCATENATE(K142,IF(AND(LEN(engage_k)&gt;0,LEN(engage_l)&gt;0),CONCATENATE(" (",L142,"/",N142,")"),IF(AND(LEN(engage_k)=0,LEN(engage_l)&gt;0),CONCATENATE(" (",N142,")"),IF(AND(LEN(engage_l)=0,LEN(engage_k)&gt;0),CONCATENATE(" (",L142,")"),""))))</f>
        <v/>
      </c>
      <c r="R142" s="84" t="str">
        <f t="shared" si="13"/>
        <v/>
      </c>
      <c r="S142" s="84" t="str">
        <f>IF(ISERROR(VLOOKUP(C142,'Saisie CLASSEMENT'!$C$8:$C$207,1,FALSE)),"","O")</f>
        <v/>
      </c>
      <c r="T142" s="462" t="str">
        <f>IF(LEN('Source Int'!$C134)&gt;1,'Source Int'!$M134,IF($D142="manuel",(VLOOKUP($C142,'Enga manuel'!$A$5:$L$355,9,FALSE)),""))</f>
        <v/>
      </c>
      <c r="U142" s="1" t="str">
        <f>IF(COUNTIF(K$10:K142,K142)=1,MAX(U$9:U141)+1,"")</f>
        <v/>
      </c>
      <c r="V142" t="str">
        <f t="shared" si="14"/>
        <v/>
      </c>
      <c r="W142" s="1" t="str">
        <f>IF(D142="Internet",'Source Int'!E134,IF(D142="manuel",UPPER((VLOOKUP($C142,'Enga manuel'!$A$5:$J$355,10,FALSE))),""))</f>
        <v/>
      </c>
    </row>
    <row r="143" spans="1:23" ht="19.350000000000001" customHeight="1">
      <c r="A143" t="str">
        <f>IF(COUNTIF(J$10:J143,J143)=1,MAX(A$9:A142)+1,"")</f>
        <v/>
      </c>
      <c r="B143" t="str">
        <f t="shared" si="10"/>
        <v/>
      </c>
      <c r="C143" s="294">
        <v>134</v>
      </c>
      <c r="D143" s="295" t="str">
        <f>IF(C143&gt;0,IF(LEN('Source Int'!$C135)&gt;1,"Internet",IF(ISERROR(VLOOKUP($C143,'Enga manuel'!$A$5:$G$355,4,FALSE))=FALSE,(IF(LEN(VLOOKUP($C143,'Enga manuel'!$A$5:$G$355,4,FALSE))&gt;0,"Manuel","")),"")),"")</f>
        <v/>
      </c>
      <c r="E143" s="296" t="s">
        <v>270</v>
      </c>
      <c r="F143" s="295" t="str">
        <f>IF(LEN('Source Int'!$C135)&gt;1,'Source Int'!R135,IF(D143="manuel",(VLOOKUP($C143,'Enga manuel'!$A$5:$G$355,2,FALSE)),""))</f>
        <v/>
      </c>
      <c r="G143" s="295" t="str">
        <f>IF(LEN('Source Int'!$C135)&gt;1,'Source Int'!F135,IF(D143="manuel",(VLOOKUP($C143,'Enga manuel'!$A$5:$G$355,3,FALSE)),""))</f>
        <v/>
      </c>
      <c r="H143" s="297" t="str">
        <f>IF(LEN('Source Int'!$C135)&gt;1,'Source Int'!C135,IF(D143="manuel",(VLOOKUP($C143,'Enga manuel'!$A$5:$G$355,4,FALSE)),""))</f>
        <v/>
      </c>
      <c r="I143" s="297" t="str">
        <f>IF(LEN('Source Int'!$C135)&gt;1,PROPER('Source Int'!D135),IF(D143="manuel",PROPER(VLOOKUP($C143,'Enga manuel'!$A$5:$G$355,5,FALSE)),""))</f>
        <v/>
      </c>
      <c r="J143" s="297" t="str">
        <f>IF(LEN('Source Int'!$C135)&gt;1,'Source Int'!P135,IF(D143="manuel",(VLOOKUP($C143,'Enga manuel'!$A$5:$G$355,6,FALSE)),""))</f>
        <v/>
      </c>
      <c r="K143" s="297" t="str">
        <f>IF(LEN('Source Int'!$C135)&gt;1,'Source Int'!$AE135,IF($D143="manuel",(VLOOKUP($C143,'Enga manuel'!$A$5:$G$355,7,FALSE)),""))</f>
        <v/>
      </c>
      <c r="L143" s="295" t="str">
        <f>IF(LEN('Source Int'!$H135)&gt;0,'Source Int'!$H135,IF($D143="manuel",(VLOOKUP($C143,'Enga manuel'!$A$5:$H$355,8,FALSE)),""))</f>
        <v/>
      </c>
      <c r="M143" s="295" t="str">
        <f>IF(AND(P143="Présent",W143="D",'Données épreuves'!$B$24="OUI"),"Dame","")</f>
        <v/>
      </c>
      <c r="N143" s="295" t="str">
        <f>IF(LEN('Source Int'!$C135)&gt;1,IF('Source Int'!$AB135="","",'Source Int'!$AB135),IF($D143="manuel",(VLOOKUP($C143,'Enga manuel'!$A$5:$M$355,11,FALSE)),""))</f>
        <v/>
      </c>
      <c r="O143" s="308" t="str">
        <f t="shared" si="11"/>
        <v/>
      </c>
      <c r="P143" s="84" t="str">
        <f t="shared" si="12"/>
        <v/>
      </c>
      <c r="Q143" s="84" t="str">
        <f>CONCATENATE(K143,IF(AND(LEN(engage_k)&gt;0,LEN(engage_l)&gt;0),CONCATENATE(" (",L143,"/",N143,")"),IF(AND(LEN(engage_k)=0,LEN(engage_l)&gt;0),CONCATENATE(" (",N143,")"),IF(AND(LEN(engage_l)=0,LEN(engage_k)&gt;0),CONCATENATE(" (",L143,")"),""))))</f>
        <v/>
      </c>
      <c r="R143" s="84" t="str">
        <f t="shared" si="13"/>
        <v/>
      </c>
      <c r="S143" s="84" t="str">
        <f>IF(ISERROR(VLOOKUP(C143,'Saisie CLASSEMENT'!$C$8:$C$207,1,FALSE)),"","O")</f>
        <v/>
      </c>
      <c r="T143" s="462" t="str">
        <f>IF(LEN('Source Int'!$C135)&gt;1,'Source Int'!$M135,IF($D143="manuel",(VLOOKUP($C143,'Enga manuel'!$A$5:$L$355,9,FALSE)),""))</f>
        <v/>
      </c>
      <c r="U143" s="1" t="str">
        <f>IF(COUNTIF(K$10:K143,K143)=1,MAX(U$9:U142)+1,"")</f>
        <v/>
      </c>
      <c r="V143" t="str">
        <f t="shared" si="14"/>
        <v/>
      </c>
      <c r="W143" s="1" t="str">
        <f>IF(D143="Internet",'Source Int'!E135,IF(D143="manuel",UPPER((VLOOKUP($C143,'Enga manuel'!$A$5:$J$355,10,FALSE))),""))</f>
        <v/>
      </c>
    </row>
    <row r="144" spans="1:23" ht="19.350000000000001" customHeight="1">
      <c r="A144" t="str">
        <f>IF(COUNTIF(J$10:J144,J144)=1,MAX(A$9:A143)+1,"")</f>
        <v/>
      </c>
      <c r="B144" t="str">
        <f t="shared" si="10"/>
        <v/>
      </c>
      <c r="C144" s="294">
        <v>135</v>
      </c>
      <c r="D144" s="295" t="str">
        <f>IF(C144&gt;0,IF(LEN('Source Int'!$C136)&gt;1,"Internet",IF(ISERROR(VLOOKUP($C144,'Enga manuel'!$A$5:$G$355,4,FALSE))=FALSE,(IF(LEN(VLOOKUP($C144,'Enga manuel'!$A$5:$G$355,4,FALSE))&gt;0,"Manuel","")),"")),"")</f>
        <v/>
      </c>
      <c r="E144" s="296" t="s">
        <v>270</v>
      </c>
      <c r="F144" s="295" t="str">
        <f>IF(LEN('Source Int'!$C136)&gt;1,'Source Int'!R136,IF(D144="manuel",(VLOOKUP($C144,'Enga manuel'!$A$5:$G$355,2,FALSE)),""))</f>
        <v/>
      </c>
      <c r="G144" s="295" t="str">
        <f>IF(LEN('Source Int'!$C136)&gt;1,'Source Int'!F136,IF(D144="manuel",(VLOOKUP($C144,'Enga manuel'!$A$5:$G$355,3,FALSE)),""))</f>
        <v/>
      </c>
      <c r="H144" s="297" t="str">
        <f>IF(LEN('Source Int'!$C136)&gt;1,'Source Int'!C136,IF(D144="manuel",(VLOOKUP($C144,'Enga manuel'!$A$5:$G$355,4,FALSE)),""))</f>
        <v/>
      </c>
      <c r="I144" s="297" t="str">
        <f>IF(LEN('Source Int'!$C136)&gt;1,PROPER('Source Int'!D136),IF(D144="manuel",PROPER(VLOOKUP($C144,'Enga manuel'!$A$5:$G$355,5,FALSE)),""))</f>
        <v/>
      </c>
      <c r="J144" s="297" t="str">
        <f>IF(LEN('Source Int'!$C136)&gt;1,'Source Int'!P136,IF(D144="manuel",(VLOOKUP($C144,'Enga manuel'!$A$5:$G$355,6,FALSE)),""))</f>
        <v/>
      </c>
      <c r="K144" s="297" t="str">
        <f>IF(LEN('Source Int'!$C136)&gt;1,'Source Int'!$AE136,IF($D144="manuel",(VLOOKUP($C144,'Enga manuel'!$A$5:$G$355,7,FALSE)),""))</f>
        <v/>
      </c>
      <c r="L144" s="295" t="str">
        <f>IF(LEN('Source Int'!$H136)&gt;0,'Source Int'!$H136,IF($D144="manuel",(VLOOKUP($C144,'Enga manuel'!$A$5:$H$355,8,FALSE)),""))</f>
        <v/>
      </c>
      <c r="M144" s="295" t="str">
        <f>IF(AND(P144="Présent",W144="D",'Données épreuves'!$B$24="OUI"),"Dame","")</f>
        <v/>
      </c>
      <c r="N144" s="295" t="str">
        <f>IF(LEN('Source Int'!$C136)&gt;1,IF('Source Int'!$AB136="","",'Source Int'!$AB136),IF($D144="manuel",(VLOOKUP($C144,'Enga manuel'!$A$5:$M$355,11,FALSE)),""))</f>
        <v/>
      </c>
      <c r="O144" s="308" t="str">
        <f t="shared" si="11"/>
        <v/>
      </c>
      <c r="P144" s="84" t="str">
        <f t="shared" si="12"/>
        <v/>
      </c>
      <c r="Q144" s="84" t="str">
        <f>CONCATENATE(K144,IF(AND(LEN(engage_k)&gt;0,LEN(engage_l)&gt;0),CONCATENATE(" (",L144,"/",N144,")"),IF(AND(LEN(engage_k)=0,LEN(engage_l)&gt;0),CONCATENATE(" (",N144,")"),IF(AND(LEN(engage_l)=0,LEN(engage_k)&gt;0),CONCATENATE(" (",L144,")"),""))))</f>
        <v/>
      </c>
      <c r="R144" s="84" t="str">
        <f t="shared" si="13"/>
        <v/>
      </c>
      <c r="S144" s="84" t="str">
        <f>IF(ISERROR(VLOOKUP(C144,'Saisie CLASSEMENT'!$C$8:$C$207,1,FALSE)),"","O")</f>
        <v/>
      </c>
      <c r="T144" s="462" t="str">
        <f>IF(LEN('Source Int'!$C136)&gt;1,'Source Int'!$M136,IF($D144="manuel",(VLOOKUP($C144,'Enga manuel'!$A$5:$L$355,9,FALSE)),""))</f>
        <v/>
      </c>
      <c r="U144" s="1" t="str">
        <f>IF(COUNTIF(K$10:K144,K144)=1,MAX(U$9:U143)+1,"")</f>
        <v/>
      </c>
      <c r="V144" t="str">
        <f t="shared" si="14"/>
        <v/>
      </c>
      <c r="W144" s="1" t="str">
        <f>IF(D144="Internet",'Source Int'!E136,IF(D144="manuel",UPPER((VLOOKUP($C144,'Enga manuel'!$A$5:$J$355,10,FALSE))),""))</f>
        <v/>
      </c>
    </row>
    <row r="145" spans="1:23" ht="19.350000000000001" customHeight="1">
      <c r="A145" t="str">
        <f>IF(COUNTIF(J$10:J145,J145)=1,MAX(A$9:A144)+1,"")</f>
        <v/>
      </c>
      <c r="B145" t="str">
        <f t="shared" si="10"/>
        <v/>
      </c>
      <c r="C145" s="294">
        <v>136</v>
      </c>
      <c r="D145" s="295" t="str">
        <f>IF(C145&gt;0,IF(LEN('Source Int'!$C137)&gt;1,"Internet",IF(ISERROR(VLOOKUP($C145,'Enga manuel'!$A$5:$G$355,4,FALSE))=FALSE,(IF(LEN(VLOOKUP($C145,'Enga manuel'!$A$5:$G$355,4,FALSE))&gt;0,"Manuel","")),"")),"")</f>
        <v/>
      </c>
      <c r="E145" s="296" t="s">
        <v>270</v>
      </c>
      <c r="F145" s="295" t="str">
        <f>IF(LEN('Source Int'!$C137)&gt;1,'Source Int'!R137,IF(D145="manuel",(VLOOKUP($C145,'Enga manuel'!$A$5:$G$355,2,FALSE)),""))</f>
        <v/>
      </c>
      <c r="G145" s="295" t="str">
        <f>IF(LEN('Source Int'!$C137)&gt;1,'Source Int'!F137,IF(D145="manuel",(VLOOKUP($C145,'Enga manuel'!$A$5:$G$355,3,FALSE)),""))</f>
        <v/>
      </c>
      <c r="H145" s="297" t="str">
        <f>IF(LEN('Source Int'!$C137)&gt;1,'Source Int'!C137,IF(D145="manuel",(VLOOKUP($C145,'Enga manuel'!$A$5:$G$355,4,FALSE)),""))</f>
        <v/>
      </c>
      <c r="I145" s="297" t="str">
        <f>IF(LEN('Source Int'!$C137)&gt;1,PROPER('Source Int'!D137),IF(D145="manuel",PROPER(VLOOKUP($C145,'Enga manuel'!$A$5:$G$355,5,FALSE)),""))</f>
        <v/>
      </c>
      <c r="J145" s="297" t="str">
        <f>IF(LEN('Source Int'!$C137)&gt;1,'Source Int'!P137,IF(D145="manuel",(VLOOKUP($C145,'Enga manuel'!$A$5:$G$355,6,FALSE)),""))</f>
        <v/>
      </c>
      <c r="K145" s="297" t="str">
        <f>IF(LEN('Source Int'!$C137)&gt;1,'Source Int'!$AE137,IF($D145="manuel",(VLOOKUP($C145,'Enga manuel'!$A$5:$G$355,7,FALSE)),""))</f>
        <v/>
      </c>
      <c r="L145" s="295" t="str">
        <f>IF(LEN('Source Int'!$H137)&gt;0,'Source Int'!$H137,IF($D145="manuel",(VLOOKUP($C145,'Enga manuel'!$A$5:$H$355,8,FALSE)),""))</f>
        <v/>
      </c>
      <c r="M145" s="295" t="str">
        <f>IF(AND(P145="Présent",W145="D",'Données épreuves'!$B$24="OUI"),"Dame","")</f>
        <v/>
      </c>
      <c r="N145" s="295" t="str">
        <f>IF(LEN('Source Int'!$C137)&gt;1,IF('Source Int'!$AB137="","",'Source Int'!$AB137),IF($D145="manuel",(VLOOKUP($C145,'Enga manuel'!$A$5:$M$355,11,FALSE)),""))</f>
        <v/>
      </c>
      <c r="O145" s="308" t="str">
        <f t="shared" si="11"/>
        <v/>
      </c>
      <c r="P145" s="84" t="str">
        <f t="shared" si="12"/>
        <v/>
      </c>
      <c r="Q145" s="84" t="str">
        <f>CONCATENATE(K145,IF(AND(LEN(engage_k)&gt;0,LEN(engage_l)&gt;0),CONCATENATE(" (",L145,"/",N145,")"),IF(AND(LEN(engage_k)=0,LEN(engage_l)&gt;0),CONCATENATE(" (",N145,")"),IF(AND(LEN(engage_l)=0,LEN(engage_k)&gt;0),CONCATENATE(" (",L145,")"),""))))</f>
        <v/>
      </c>
      <c r="R145" s="84" t="str">
        <f t="shared" si="13"/>
        <v/>
      </c>
      <c r="S145" s="84" t="str">
        <f>IF(ISERROR(VLOOKUP(C145,'Saisie CLASSEMENT'!$C$8:$C$207,1,FALSE)),"","O")</f>
        <v/>
      </c>
      <c r="T145" s="462" t="str">
        <f>IF(LEN('Source Int'!$C137)&gt;1,'Source Int'!$M137,IF($D145="manuel",(VLOOKUP($C145,'Enga manuel'!$A$5:$L$355,9,FALSE)),""))</f>
        <v/>
      </c>
      <c r="U145" s="1" t="str">
        <f>IF(COUNTIF(K$10:K145,K145)=1,MAX(U$9:U144)+1,"")</f>
        <v/>
      </c>
      <c r="V145" t="str">
        <f t="shared" si="14"/>
        <v/>
      </c>
      <c r="W145" s="1" t="str">
        <f>IF(D145="Internet",'Source Int'!E137,IF(D145="manuel",UPPER((VLOOKUP($C145,'Enga manuel'!$A$5:$J$355,10,FALSE))),""))</f>
        <v/>
      </c>
    </row>
    <row r="146" spans="1:23" ht="19.350000000000001" customHeight="1">
      <c r="A146" t="str">
        <f>IF(COUNTIF(J$10:J146,J146)=1,MAX(A$9:A145)+1,"")</f>
        <v/>
      </c>
      <c r="B146" t="str">
        <f t="shared" si="10"/>
        <v/>
      </c>
      <c r="C146" s="294">
        <v>137</v>
      </c>
      <c r="D146" s="295" t="str">
        <f>IF(C146&gt;0,IF(LEN('Source Int'!$C138)&gt;1,"Internet",IF(ISERROR(VLOOKUP($C146,'Enga manuel'!$A$5:$G$355,4,FALSE))=FALSE,(IF(LEN(VLOOKUP($C146,'Enga manuel'!$A$5:$G$355,4,FALSE))&gt;0,"Manuel","")),"")),"")</f>
        <v/>
      </c>
      <c r="E146" s="296" t="s">
        <v>270</v>
      </c>
      <c r="F146" s="295" t="str">
        <f>IF(LEN('Source Int'!$C138)&gt;1,'Source Int'!R138,IF(D146="manuel",(VLOOKUP($C146,'Enga manuel'!$A$5:$G$355,2,FALSE)),""))</f>
        <v/>
      </c>
      <c r="G146" s="295" t="str">
        <f>IF(LEN('Source Int'!$C138)&gt;1,'Source Int'!F138,IF(D146="manuel",(VLOOKUP($C146,'Enga manuel'!$A$5:$G$355,3,FALSE)),""))</f>
        <v/>
      </c>
      <c r="H146" s="297" t="str">
        <f>IF(LEN('Source Int'!$C138)&gt;1,'Source Int'!C138,IF(D146="manuel",(VLOOKUP($C146,'Enga manuel'!$A$5:$G$355,4,FALSE)),""))</f>
        <v/>
      </c>
      <c r="I146" s="297" t="str">
        <f>IF(LEN('Source Int'!$C138)&gt;1,PROPER('Source Int'!D138),IF(D146="manuel",PROPER(VLOOKUP($C146,'Enga manuel'!$A$5:$G$355,5,FALSE)),""))</f>
        <v/>
      </c>
      <c r="J146" s="297" t="str">
        <f>IF(LEN('Source Int'!$C138)&gt;1,'Source Int'!P138,IF(D146="manuel",(VLOOKUP($C146,'Enga manuel'!$A$5:$G$355,6,FALSE)),""))</f>
        <v/>
      </c>
      <c r="K146" s="297" t="str">
        <f>IF(LEN('Source Int'!$C138)&gt;1,'Source Int'!$AE138,IF($D146="manuel",(VLOOKUP($C146,'Enga manuel'!$A$5:$G$355,7,FALSE)),""))</f>
        <v/>
      </c>
      <c r="L146" s="295" t="str">
        <f>IF(LEN('Source Int'!$H138)&gt;0,'Source Int'!$H138,IF($D146="manuel",(VLOOKUP($C146,'Enga manuel'!$A$5:$H$355,8,FALSE)),""))</f>
        <v/>
      </c>
      <c r="M146" s="295" t="str">
        <f>IF(AND(P146="Présent",W146="D",'Données épreuves'!$B$24="OUI"),"Dame","")</f>
        <v/>
      </c>
      <c r="N146" s="295" t="str">
        <f>IF(LEN('Source Int'!$C138)&gt;1,IF('Source Int'!$AB138="","",'Source Int'!$AB138),IF($D146="manuel",(VLOOKUP($C146,'Enga manuel'!$A$5:$M$355,11,FALSE)),""))</f>
        <v/>
      </c>
      <c r="O146" s="308" t="str">
        <f t="shared" si="11"/>
        <v/>
      </c>
      <c r="P146" s="84" t="str">
        <f t="shared" si="12"/>
        <v/>
      </c>
      <c r="Q146" s="84" t="str">
        <f>CONCATENATE(K146,IF(AND(LEN(engage_k)&gt;0,LEN(engage_l)&gt;0),CONCATENATE(" (",L146,"/",N146,")"),IF(AND(LEN(engage_k)=0,LEN(engage_l)&gt;0),CONCATENATE(" (",N146,")"),IF(AND(LEN(engage_l)=0,LEN(engage_k)&gt;0),CONCATENATE(" (",L146,")"),""))))</f>
        <v/>
      </c>
      <c r="R146" s="84" t="str">
        <f t="shared" si="13"/>
        <v/>
      </c>
      <c r="S146" s="84" t="str">
        <f>IF(ISERROR(VLOOKUP(C146,'Saisie CLASSEMENT'!$C$8:$C$207,1,FALSE)),"","O")</f>
        <v/>
      </c>
      <c r="T146" s="462" t="str">
        <f>IF(LEN('Source Int'!$C138)&gt;1,'Source Int'!$M138,IF($D146="manuel",(VLOOKUP($C146,'Enga manuel'!$A$5:$L$355,9,FALSE)),""))</f>
        <v/>
      </c>
      <c r="U146" s="1" t="str">
        <f>IF(COUNTIF(K$10:K146,K146)=1,MAX(U$9:U145)+1,"")</f>
        <v/>
      </c>
      <c r="V146" t="str">
        <f t="shared" si="14"/>
        <v/>
      </c>
      <c r="W146" s="1" t="str">
        <f>IF(D146="Internet",'Source Int'!E138,IF(D146="manuel",UPPER((VLOOKUP($C146,'Enga manuel'!$A$5:$J$355,10,FALSE))),""))</f>
        <v/>
      </c>
    </row>
    <row r="147" spans="1:23" ht="19.350000000000001" customHeight="1">
      <c r="A147" t="str">
        <f>IF(COUNTIF(J$10:J147,J147)=1,MAX(A$9:A146)+1,"")</f>
        <v/>
      </c>
      <c r="B147" t="str">
        <f t="shared" si="10"/>
        <v/>
      </c>
      <c r="C147" s="294">
        <v>138</v>
      </c>
      <c r="D147" s="295" t="str">
        <f>IF(C147&gt;0,IF(LEN('Source Int'!$C139)&gt;1,"Internet",IF(ISERROR(VLOOKUP($C147,'Enga manuel'!$A$5:$G$355,4,FALSE))=FALSE,(IF(LEN(VLOOKUP($C147,'Enga manuel'!$A$5:$G$355,4,FALSE))&gt;0,"Manuel","")),"")),"")</f>
        <v/>
      </c>
      <c r="E147" s="296" t="s">
        <v>270</v>
      </c>
      <c r="F147" s="295" t="str">
        <f>IF(LEN('Source Int'!$C139)&gt;1,'Source Int'!R139,IF(D147="manuel",(VLOOKUP($C147,'Enga manuel'!$A$5:$G$355,2,FALSE)),""))</f>
        <v/>
      </c>
      <c r="G147" s="295" t="str">
        <f>IF(LEN('Source Int'!$C139)&gt;1,'Source Int'!F139,IF(D147="manuel",(VLOOKUP($C147,'Enga manuel'!$A$5:$G$355,3,FALSE)),""))</f>
        <v/>
      </c>
      <c r="H147" s="297" t="str">
        <f>IF(LEN('Source Int'!$C139)&gt;1,'Source Int'!C139,IF(D147="manuel",(VLOOKUP($C147,'Enga manuel'!$A$5:$G$355,4,FALSE)),""))</f>
        <v/>
      </c>
      <c r="I147" s="297" t="str">
        <f>IF(LEN('Source Int'!$C139)&gt;1,PROPER('Source Int'!D139),IF(D147="manuel",PROPER(VLOOKUP($C147,'Enga manuel'!$A$5:$G$355,5,FALSE)),""))</f>
        <v/>
      </c>
      <c r="J147" s="297" t="str">
        <f>IF(LEN('Source Int'!$C139)&gt;1,'Source Int'!P139,IF(D147="manuel",(VLOOKUP($C147,'Enga manuel'!$A$5:$G$355,6,FALSE)),""))</f>
        <v/>
      </c>
      <c r="K147" s="297" t="str">
        <f>IF(LEN('Source Int'!$C139)&gt;1,'Source Int'!$AE139,IF($D147="manuel",(VLOOKUP($C147,'Enga manuel'!$A$5:$G$355,7,FALSE)),""))</f>
        <v/>
      </c>
      <c r="L147" s="295" t="str">
        <f>IF(LEN('Source Int'!$H139)&gt;0,'Source Int'!$H139,IF($D147="manuel",(VLOOKUP($C147,'Enga manuel'!$A$5:$H$355,8,FALSE)),""))</f>
        <v/>
      </c>
      <c r="M147" s="295" t="str">
        <f>IF(AND(P147="Présent",W147="D",'Données épreuves'!$B$24="OUI"),"Dame","")</f>
        <v/>
      </c>
      <c r="N147" s="295" t="str">
        <f>IF(LEN('Source Int'!$C139)&gt;1,IF('Source Int'!$AB139="","",'Source Int'!$AB139),IF($D147="manuel",(VLOOKUP($C147,'Enga manuel'!$A$5:$M$355,11,FALSE)),""))</f>
        <v/>
      </c>
      <c r="O147" s="308" t="str">
        <f t="shared" si="11"/>
        <v/>
      </c>
      <c r="P147" s="84" t="str">
        <f t="shared" si="12"/>
        <v/>
      </c>
      <c r="Q147" s="84" t="str">
        <f>CONCATENATE(K147,IF(AND(LEN(engage_k)&gt;0,LEN(engage_l)&gt;0),CONCATENATE(" (",L147,"/",N147,")"),IF(AND(LEN(engage_k)=0,LEN(engage_l)&gt;0),CONCATENATE(" (",N147,")"),IF(AND(LEN(engage_l)=0,LEN(engage_k)&gt;0),CONCATENATE(" (",L147,")"),""))))</f>
        <v/>
      </c>
      <c r="R147" s="84" t="str">
        <f t="shared" si="13"/>
        <v/>
      </c>
      <c r="S147" s="84" t="str">
        <f>IF(ISERROR(VLOOKUP(C147,'Saisie CLASSEMENT'!$C$8:$C$207,1,FALSE)),"","O")</f>
        <v/>
      </c>
      <c r="T147" s="462" t="str">
        <f>IF(LEN('Source Int'!$C139)&gt;1,'Source Int'!$M139,IF($D147="manuel",(VLOOKUP($C147,'Enga manuel'!$A$5:$L$355,9,FALSE)),""))</f>
        <v/>
      </c>
      <c r="U147" s="1" t="str">
        <f>IF(COUNTIF(K$10:K147,K147)=1,MAX(U$9:U146)+1,"")</f>
        <v/>
      </c>
      <c r="V147" t="str">
        <f t="shared" si="14"/>
        <v/>
      </c>
      <c r="W147" s="1" t="str">
        <f>IF(D147="Internet",'Source Int'!E139,IF(D147="manuel",UPPER((VLOOKUP($C147,'Enga manuel'!$A$5:$J$355,10,FALSE))),""))</f>
        <v/>
      </c>
    </row>
    <row r="148" spans="1:23" ht="19.350000000000001" customHeight="1">
      <c r="A148" t="str">
        <f>IF(COUNTIF(J$10:J148,J148)=1,MAX(A$9:A147)+1,"")</f>
        <v/>
      </c>
      <c r="B148" t="str">
        <f t="shared" si="10"/>
        <v/>
      </c>
      <c r="C148" s="294">
        <v>139</v>
      </c>
      <c r="D148" s="295" t="str">
        <f>IF(C148&gt;0,IF(LEN('Source Int'!$C140)&gt;1,"Internet",IF(ISERROR(VLOOKUP($C148,'Enga manuel'!$A$5:$G$355,4,FALSE))=FALSE,(IF(LEN(VLOOKUP($C148,'Enga manuel'!$A$5:$G$355,4,FALSE))&gt;0,"Manuel","")),"")),"")</f>
        <v/>
      </c>
      <c r="E148" s="296" t="s">
        <v>270</v>
      </c>
      <c r="F148" s="295" t="str">
        <f>IF(LEN('Source Int'!$C140)&gt;1,'Source Int'!R140,IF(D148="manuel",(VLOOKUP($C148,'Enga manuel'!$A$5:$G$355,2,FALSE)),""))</f>
        <v/>
      </c>
      <c r="G148" s="295" t="str">
        <f>IF(LEN('Source Int'!$C140)&gt;1,'Source Int'!F140,IF(D148="manuel",(VLOOKUP($C148,'Enga manuel'!$A$5:$G$355,3,FALSE)),""))</f>
        <v/>
      </c>
      <c r="H148" s="297" t="str">
        <f>IF(LEN('Source Int'!$C140)&gt;1,'Source Int'!C140,IF(D148="manuel",(VLOOKUP($C148,'Enga manuel'!$A$5:$G$355,4,FALSE)),""))</f>
        <v/>
      </c>
      <c r="I148" s="297" t="str">
        <f>IF(LEN('Source Int'!$C140)&gt;1,PROPER('Source Int'!D140),IF(D148="manuel",PROPER(VLOOKUP($C148,'Enga manuel'!$A$5:$G$355,5,FALSE)),""))</f>
        <v/>
      </c>
      <c r="J148" s="297" t="str">
        <f>IF(LEN('Source Int'!$C140)&gt;1,'Source Int'!P140,IF(D148="manuel",(VLOOKUP($C148,'Enga manuel'!$A$5:$G$355,6,FALSE)),""))</f>
        <v/>
      </c>
      <c r="K148" s="297" t="str">
        <f>IF(LEN('Source Int'!$C140)&gt;1,'Source Int'!$AE140,IF($D148="manuel",(VLOOKUP($C148,'Enga manuel'!$A$5:$G$355,7,FALSE)),""))</f>
        <v/>
      </c>
      <c r="L148" s="295" t="str">
        <f>IF(LEN('Source Int'!$H140)&gt;0,'Source Int'!$H140,IF($D148="manuel",(VLOOKUP($C148,'Enga manuel'!$A$5:$H$355,8,FALSE)),""))</f>
        <v/>
      </c>
      <c r="M148" s="295" t="str">
        <f>IF(AND(P148="Présent",W148="D",'Données épreuves'!$B$24="OUI"),"Dame","")</f>
        <v/>
      </c>
      <c r="N148" s="295" t="str">
        <f>IF(LEN('Source Int'!$C140)&gt;1,IF('Source Int'!$AB140="","",'Source Int'!$AB140),IF($D148="manuel",(VLOOKUP($C148,'Enga manuel'!$A$5:$M$355,11,FALSE)),""))</f>
        <v/>
      </c>
      <c r="O148" s="308" t="str">
        <f t="shared" si="11"/>
        <v/>
      </c>
      <c r="P148" s="84" t="str">
        <f t="shared" si="12"/>
        <v/>
      </c>
      <c r="Q148" s="84" t="str">
        <f>CONCATENATE(K148,IF(AND(LEN(engage_k)&gt;0,LEN(engage_l)&gt;0),CONCATENATE(" (",L148,"/",N148,")"),IF(AND(LEN(engage_k)=0,LEN(engage_l)&gt;0),CONCATENATE(" (",N148,")"),IF(AND(LEN(engage_l)=0,LEN(engage_k)&gt;0),CONCATENATE(" (",L148,")"),""))))</f>
        <v/>
      </c>
      <c r="R148" s="84" t="str">
        <f t="shared" si="13"/>
        <v/>
      </c>
      <c r="S148" s="84" t="str">
        <f>IF(ISERROR(VLOOKUP(C148,'Saisie CLASSEMENT'!$C$8:$C$207,1,FALSE)),"","O")</f>
        <v/>
      </c>
      <c r="T148" s="462" t="str">
        <f>IF(LEN('Source Int'!$C140)&gt;1,'Source Int'!$M140,IF($D148="manuel",(VLOOKUP($C148,'Enga manuel'!$A$5:$L$355,9,FALSE)),""))</f>
        <v/>
      </c>
      <c r="U148" s="1" t="str">
        <f>IF(COUNTIF(K$10:K148,K148)=1,MAX(U$9:U147)+1,"")</f>
        <v/>
      </c>
      <c r="V148" t="str">
        <f t="shared" si="14"/>
        <v/>
      </c>
      <c r="W148" s="1" t="str">
        <f>IF(D148="Internet",'Source Int'!E140,IF(D148="manuel",UPPER((VLOOKUP($C148,'Enga manuel'!$A$5:$J$355,10,FALSE))),""))</f>
        <v/>
      </c>
    </row>
    <row r="149" spans="1:23" ht="19.350000000000001" customHeight="1">
      <c r="A149" t="str">
        <f>IF(COUNTIF(J$10:J149,J149)=1,MAX(A$9:A148)+1,"")</f>
        <v/>
      </c>
      <c r="B149" t="str">
        <f t="shared" si="10"/>
        <v/>
      </c>
      <c r="C149" s="294">
        <v>140</v>
      </c>
      <c r="D149" s="295" t="str">
        <f>IF(C149&gt;0,IF(LEN('Source Int'!$C141)&gt;1,"Internet",IF(ISERROR(VLOOKUP($C149,'Enga manuel'!$A$5:$G$355,4,FALSE))=FALSE,(IF(LEN(VLOOKUP($C149,'Enga manuel'!$A$5:$G$355,4,FALSE))&gt;0,"Manuel","")),"")),"")</f>
        <v/>
      </c>
      <c r="E149" s="296" t="s">
        <v>270</v>
      </c>
      <c r="F149" s="295" t="str">
        <f>IF(LEN('Source Int'!$C141)&gt;1,'Source Int'!R141,IF(D149="manuel",(VLOOKUP($C149,'Enga manuel'!$A$5:$G$355,2,FALSE)),""))</f>
        <v/>
      </c>
      <c r="G149" s="295" t="str">
        <f>IF(LEN('Source Int'!$C141)&gt;1,'Source Int'!F141,IF(D149="manuel",(VLOOKUP($C149,'Enga manuel'!$A$5:$G$355,3,FALSE)),""))</f>
        <v/>
      </c>
      <c r="H149" s="297" t="str">
        <f>IF(LEN('Source Int'!$C141)&gt;1,'Source Int'!C141,IF(D149="manuel",(VLOOKUP($C149,'Enga manuel'!$A$5:$G$355,4,FALSE)),""))</f>
        <v/>
      </c>
      <c r="I149" s="297" t="str">
        <f>IF(LEN('Source Int'!$C141)&gt;1,PROPER('Source Int'!D141),IF(D149="manuel",PROPER(VLOOKUP($C149,'Enga manuel'!$A$5:$G$355,5,FALSE)),""))</f>
        <v/>
      </c>
      <c r="J149" s="297" t="str">
        <f>IF(LEN('Source Int'!$C141)&gt;1,'Source Int'!P141,IF(D149="manuel",(VLOOKUP($C149,'Enga manuel'!$A$5:$G$355,6,FALSE)),""))</f>
        <v/>
      </c>
      <c r="K149" s="297" t="str">
        <f>IF(LEN('Source Int'!$C141)&gt;1,'Source Int'!$AE141,IF($D149="manuel",(VLOOKUP($C149,'Enga manuel'!$A$5:$G$355,7,FALSE)),""))</f>
        <v/>
      </c>
      <c r="L149" s="295" t="str">
        <f>IF(LEN('Source Int'!$H141)&gt;0,'Source Int'!$H141,IF($D149="manuel",(VLOOKUP($C149,'Enga manuel'!$A$5:$H$355,8,FALSE)),""))</f>
        <v/>
      </c>
      <c r="M149" s="295" t="str">
        <f>IF(AND(P149="Présent",W149="D",'Données épreuves'!$B$24="OUI"),"Dame","")</f>
        <v/>
      </c>
      <c r="N149" s="295" t="str">
        <f>IF(LEN('Source Int'!$C141)&gt;1,IF('Source Int'!$AB141="","",'Source Int'!$AB141),IF($D149="manuel",(VLOOKUP($C149,'Enga manuel'!$A$5:$M$355,11,FALSE)),""))</f>
        <v/>
      </c>
      <c r="O149" s="308" t="str">
        <f t="shared" si="11"/>
        <v/>
      </c>
      <c r="P149" s="84" t="str">
        <f t="shared" si="12"/>
        <v/>
      </c>
      <c r="Q149" s="84" t="str">
        <f>CONCATENATE(K149,IF(AND(LEN(engage_k)&gt;0,LEN(engage_l)&gt;0),CONCATENATE(" (",L149,"/",N149,")"),IF(AND(LEN(engage_k)=0,LEN(engage_l)&gt;0),CONCATENATE(" (",N149,")"),IF(AND(LEN(engage_l)=0,LEN(engage_k)&gt;0),CONCATENATE(" (",L149,")"),""))))</f>
        <v/>
      </c>
      <c r="R149" s="84" t="str">
        <f t="shared" si="13"/>
        <v/>
      </c>
      <c r="S149" s="84" t="str">
        <f>IF(ISERROR(VLOOKUP(C149,'Saisie CLASSEMENT'!$C$8:$C$207,1,FALSE)),"","O")</f>
        <v/>
      </c>
      <c r="T149" s="462" t="str">
        <f>IF(LEN('Source Int'!$C141)&gt;1,'Source Int'!$M141,IF($D149="manuel",(VLOOKUP($C149,'Enga manuel'!$A$5:$L$355,9,FALSE)),""))</f>
        <v/>
      </c>
      <c r="U149" s="1" t="str">
        <f>IF(COUNTIF(K$10:K149,K149)=1,MAX(U$9:U148)+1,"")</f>
        <v/>
      </c>
      <c r="V149" t="str">
        <f t="shared" si="14"/>
        <v/>
      </c>
      <c r="W149" s="1" t="str">
        <f>IF(D149="Internet",'Source Int'!E141,IF(D149="manuel",UPPER((VLOOKUP($C149,'Enga manuel'!$A$5:$J$355,10,FALSE))),""))</f>
        <v/>
      </c>
    </row>
    <row r="150" spans="1:23" ht="19.350000000000001" customHeight="1">
      <c r="A150" t="str">
        <f>IF(COUNTIF(J$10:J150,J150)=1,MAX(A$9:A149)+1,"")</f>
        <v/>
      </c>
      <c r="B150" t="str">
        <f t="shared" si="10"/>
        <v/>
      </c>
      <c r="C150" s="294">
        <v>141</v>
      </c>
      <c r="D150" s="295" t="str">
        <f>IF(C150&gt;0,IF(LEN('Source Int'!$C142)&gt;1,"Internet",IF(ISERROR(VLOOKUP($C150,'Enga manuel'!$A$5:$G$355,4,FALSE))=FALSE,(IF(LEN(VLOOKUP($C150,'Enga manuel'!$A$5:$G$355,4,FALSE))&gt;0,"Manuel","")),"")),"")</f>
        <v/>
      </c>
      <c r="E150" s="296" t="s">
        <v>270</v>
      </c>
      <c r="F150" s="295" t="str">
        <f>IF(LEN('Source Int'!$C142)&gt;1,'Source Int'!R142,IF(D150="manuel",(VLOOKUP($C150,'Enga manuel'!$A$5:$G$355,2,FALSE)),""))</f>
        <v/>
      </c>
      <c r="G150" s="295" t="str">
        <f>IF(LEN('Source Int'!$C142)&gt;1,'Source Int'!F142,IF(D150="manuel",(VLOOKUP($C150,'Enga manuel'!$A$5:$G$355,3,FALSE)),""))</f>
        <v/>
      </c>
      <c r="H150" s="297" t="str">
        <f>IF(LEN('Source Int'!$C142)&gt;1,'Source Int'!C142,IF(D150="manuel",(VLOOKUP($C150,'Enga manuel'!$A$5:$G$355,4,FALSE)),""))</f>
        <v/>
      </c>
      <c r="I150" s="297" t="str">
        <f>IF(LEN('Source Int'!$C142)&gt;1,PROPER('Source Int'!D142),IF(D150="manuel",PROPER(VLOOKUP($C150,'Enga manuel'!$A$5:$G$355,5,FALSE)),""))</f>
        <v/>
      </c>
      <c r="J150" s="297" t="str">
        <f>IF(LEN('Source Int'!$C142)&gt;1,'Source Int'!P142,IF(D150="manuel",(VLOOKUP($C150,'Enga manuel'!$A$5:$G$355,6,FALSE)),""))</f>
        <v/>
      </c>
      <c r="K150" s="297" t="str">
        <f>IF(LEN('Source Int'!$C142)&gt;1,'Source Int'!$AE142,IF($D150="manuel",(VLOOKUP($C150,'Enga manuel'!$A$5:$G$355,7,FALSE)),""))</f>
        <v/>
      </c>
      <c r="L150" s="295" t="str">
        <f>IF(LEN('Source Int'!$H142)&gt;0,'Source Int'!$H142,IF($D150="manuel",(VLOOKUP($C150,'Enga manuel'!$A$5:$H$355,8,FALSE)),""))</f>
        <v/>
      </c>
      <c r="M150" s="295" t="str">
        <f>IF(AND(P150="Présent",W150="D",'Données épreuves'!$B$24="OUI"),"Dame","")</f>
        <v/>
      </c>
      <c r="N150" s="295" t="str">
        <f>IF(LEN('Source Int'!$C142)&gt;1,IF('Source Int'!$AB142="","",'Source Int'!$AB142),IF($D150="manuel",(VLOOKUP($C150,'Enga manuel'!$A$5:$M$355,11,FALSE)),""))</f>
        <v/>
      </c>
      <c r="O150" s="308" t="str">
        <f t="shared" si="11"/>
        <v/>
      </c>
      <c r="P150" s="84" t="str">
        <f t="shared" si="12"/>
        <v/>
      </c>
      <c r="Q150" s="84" t="str">
        <f>CONCATENATE(K150,IF(AND(LEN(engage_k)&gt;0,LEN(engage_l)&gt;0),CONCATENATE(" (",L150,"/",N150,")"),IF(AND(LEN(engage_k)=0,LEN(engage_l)&gt;0),CONCATENATE(" (",N150,")"),IF(AND(LEN(engage_l)=0,LEN(engage_k)&gt;0),CONCATENATE(" (",L150,")"),""))))</f>
        <v/>
      </c>
      <c r="R150" s="84" t="str">
        <f t="shared" si="13"/>
        <v/>
      </c>
      <c r="S150" s="84" t="str">
        <f>IF(ISERROR(VLOOKUP(C150,'Saisie CLASSEMENT'!$C$8:$C$207,1,FALSE)),"","O")</f>
        <v/>
      </c>
      <c r="T150" s="462" t="str">
        <f>IF(LEN('Source Int'!$C142)&gt;1,'Source Int'!$M142,IF($D150="manuel",(VLOOKUP($C150,'Enga manuel'!$A$5:$L$355,9,FALSE)),""))</f>
        <v/>
      </c>
      <c r="U150" s="1" t="str">
        <f>IF(COUNTIF(K$10:K150,K150)=1,MAX(U$9:U149)+1,"")</f>
        <v/>
      </c>
      <c r="V150" t="str">
        <f t="shared" si="14"/>
        <v/>
      </c>
      <c r="W150" s="1" t="str">
        <f>IF(D150="Internet",'Source Int'!E142,IF(D150="manuel",UPPER((VLOOKUP($C150,'Enga manuel'!$A$5:$J$355,10,FALSE))),""))</f>
        <v/>
      </c>
    </row>
    <row r="151" spans="1:23" ht="19.350000000000001" customHeight="1">
      <c r="A151" t="str">
        <f>IF(COUNTIF(J$10:J151,J151)=1,MAX(A$9:A150)+1,"")</f>
        <v/>
      </c>
      <c r="B151" t="str">
        <f t="shared" si="10"/>
        <v/>
      </c>
      <c r="C151" s="294">
        <v>142</v>
      </c>
      <c r="D151" s="295" t="str">
        <f>IF(C151&gt;0,IF(LEN('Source Int'!$C143)&gt;1,"Internet",IF(ISERROR(VLOOKUP($C151,'Enga manuel'!$A$5:$G$355,4,FALSE))=FALSE,(IF(LEN(VLOOKUP($C151,'Enga manuel'!$A$5:$G$355,4,FALSE))&gt;0,"Manuel","")),"")),"")</f>
        <v/>
      </c>
      <c r="E151" s="296" t="s">
        <v>270</v>
      </c>
      <c r="F151" s="295" t="str">
        <f>IF(LEN('Source Int'!$C143)&gt;1,'Source Int'!R143,IF(D151="manuel",(VLOOKUP($C151,'Enga manuel'!$A$5:$G$355,2,FALSE)),""))</f>
        <v/>
      </c>
      <c r="G151" s="295" t="str">
        <f>IF(LEN('Source Int'!$C143)&gt;1,'Source Int'!F143,IF(D151="manuel",(VLOOKUP($C151,'Enga manuel'!$A$5:$G$355,3,FALSE)),""))</f>
        <v/>
      </c>
      <c r="H151" s="297" t="str">
        <f>IF(LEN('Source Int'!$C143)&gt;1,'Source Int'!C143,IF(D151="manuel",(VLOOKUP($C151,'Enga manuel'!$A$5:$G$355,4,FALSE)),""))</f>
        <v/>
      </c>
      <c r="I151" s="297" t="str">
        <f>IF(LEN('Source Int'!$C143)&gt;1,PROPER('Source Int'!D143),IF(D151="manuel",PROPER(VLOOKUP($C151,'Enga manuel'!$A$5:$G$355,5,FALSE)),""))</f>
        <v/>
      </c>
      <c r="J151" s="297" t="str">
        <f>IF(LEN('Source Int'!$C143)&gt;1,'Source Int'!P143,IF(D151="manuel",(VLOOKUP($C151,'Enga manuel'!$A$5:$G$355,6,FALSE)),""))</f>
        <v/>
      </c>
      <c r="K151" s="297" t="str">
        <f>IF(LEN('Source Int'!$C143)&gt;1,'Source Int'!$AE143,IF($D151="manuel",(VLOOKUP($C151,'Enga manuel'!$A$5:$G$355,7,FALSE)),""))</f>
        <v/>
      </c>
      <c r="L151" s="295" t="str">
        <f>IF(LEN('Source Int'!$H143)&gt;0,'Source Int'!$H143,IF($D151="manuel",(VLOOKUP($C151,'Enga manuel'!$A$5:$H$355,8,FALSE)),""))</f>
        <v/>
      </c>
      <c r="M151" s="295" t="str">
        <f>IF(AND(P151="Présent",W151="D",'Données épreuves'!$B$24="OUI"),"Dame","")</f>
        <v/>
      </c>
      <c r="N151" s="295" t="str">
        <f>IF(LEN('Source Int'!$C143)&gt;1,IF('Source Int'!$AB143="","",'Source Int'!$AB143),IF($D151="manuel",(VLOOKUP($C151,'Enga manuel'!$A$5:$M$355,11,FALSE)),""))</f>
        <v/>
      </c>
      <c r="O151" s="308" t="str">
        <f t="shared" si="11"/>
        <v/>
      </c>
      <c r="P151" s="84" t="str">
        <f t="shared" si="12"/>
        <v/>
      </c>
      <c r="Q151" s="84" t="str">
        <f>CONCATENATE(K151,IF(AND(LEN(engage_k)&gt;0,LEN(engage_l)&gt;0),CONCATENATE(" (",L151,"/",N151,")"),IF(AND(LEN(engage_k)=0,LEN(engage_l)&gt;0),CONCATENATE(" (",N151,")"),IF(AND(LEN(engage_l)=0,LEN(engage_k)&gt;0),CONCATENATE(" (",L151,")"),""))))</f>
        <v/>
      </c>
      <c r="R151" s="84" t="str">
        <f t="shared" si="13"/>
        <v/>
      </c>
      <c r="S151" s="84" t="str">
        <f>IF(ISERROR(VLOOKUP(C151,'Saisie CLASSEMENT'!$C$8:$C$207,1,FALSE)),"","O")</f>
        <v/>
      </c>
      <c r="T151" s="462" t="str">
        <f>IF(LEN('Source Int'!$C143)&gt;1,'Source Int'!$M143,IF($D151="manuel",(VLOOKUP($C151,'Enga manuel'!$A$5:$L$355,9,FALSE)),""))</f>
        <v/>
      </c>
      <c r="U151" s="1" t="str">
        <f>IF(COUNTIF(K$10:K151,K151)=1,MAX(U$9:U150)+1,"")</f>
        <v/>
      </c>
      <c r="V151" t="str">
        <f t="shared" si="14"/>
        <v/>
      </c>
      <c r="W151" s="1" t="str">
        <f>IF(D151="Internet",'Source Int'!E143,IF(D151="manuel",UPPER((VLOOKUP($C151,'Enga manuel'!$A$5:$J$355,10,FALSE))),""))</f>
        <v/>
      </c>
    </row>
    <row r="152" spans="1:23" ht="19.350000000000001" customHeight="1">
      <c r="A152" t="str">
        <f>IF(COUNTIF(J$10:J152,J152)=1,MAX(A$9:A151)+1,"")</f>
        <v/>
      </c>
      <c r="B152" t="str">
        <f t="shared" si="10"/>
        <v/>
      </c>
      <c r="C152" s="294">
        <v>143</v>
      </c>
      <c r="D152" s="295" t="str">
        <f>IF(C152&gt;0,IF(LEN('Source Int'!$C144)&gt;1,"Internet",IF(ISERROR(VLOOKUP($C152,'Enga manuel'!$A$5:$G$355,4,FALSE))=FALSE,(IF(LEN(VLOOKUP($C152,'Enga manuel'!$A$5:$G$355,4,FALSE))&gt;0,"Manuel","")),"")),"")</f>
        <v/>
      </c>
      <c r="E152" s="296" t="s">
        <v>270</v>
      </c>
      <c r="F152" s="295" t="str">
        <f>IF(LEN('Source Int'!$C144)&gt;1,'Source Int'!R144,IF(D152="manuel",(VLOOKUP($C152,'Enga manuel'!$A$5:$G$355,2,FALSE)),""))</f>
        <v/>
      </c>
      <c r="G152" s="295" t="str">
        <f>IF(LEN('Source Int'!$C144)&gt;1,'Source Int'!F144,IF(D152="manuel",(VLOOKUP($C152,'Enga manuel'!$A$5:$G$355,3,FALSE)),""))</f>
        <v/>
      </c>
      <c r="H152" s="297" t="str">
        <f>IF(LEN('Source Int'!$C144)&gt;1,'Source Int'!C144,IF(D152="manuel",(VLOOKUP($C152,'Enga manuel'!$A$5:$G$355,4,FALSE)),""))</f>
        <v/>
      </c>
      <c r="I152" s="297" t="str">
        <f>IF(LEN('Source Int'!$C144)&gt;1,PROPER('Source Int'!D144),IF(D152="manuel",PROPER(VLOOKUP($C152,'Enga manuel'!$A$5:$G$355,5,FALSE)),""))</f>
        <v/>
      </c>
      <c r="J152" s="297" t="str">
        <f>IF(LEN('Source Int'!$C144)&gt;1,'Source Int'!P144,IF(D152="manuel",(VLOOKUP($C152,'Enga manuel'!$A$5:$G$355,6,FALSE)),""))</f>
        <v/>
      </c>
      <c r="K152" s="297" t="str">
        <f>IF(LEN('Source Int'!$C144)&gt;1,'Source Int'!$AE144,IF($D152="manuel",(VLOOKUP($C152,'Enga manuel'!$A$5:$G$355,7,FALSE)),""))</f>
        <v/>
      </c>
      <c r="L152" s="295" t="str">
        <f>IF(LEN('Source Int'!$H144)&gt;0,'Source Int'!$H144,IF($D152="manuel",(VLOOKUP($C152,'Enga manuel'!$A$5:$H$355,8,FALSE)),""))</f>
        <v/>
      </c>
      <c r="M152" s="295" t="str">
        <f>IF(AND(P152="Présent",W152="D",'Données épreuves'!$B$24="OUI"),"Dame","")</f>
        <v/>
      </c>
      <c r="N152" s="295" t="str">
        <f>IF(LEN('Source Int'!$C144)&gt;1,IF('Source Int'!$AB144="","",'Source Int'!$AB144),IF($D152="manuel",(VLOOKUP($C152,'Enga manuel'!$A$5:$M$355,11,FALSE)),""))</f>
        <v/>
      </c>
      <c r="O152" s="308" t="str">
        <f t="shared" si="11"/>
        <v/>
      </c>
      <c r="P152" s="84" t="str">
        <f t="shared" si="12"/>
        <v/>
      </c>
      <c r="Q152" s="84" t="str">
        <f>CONCATENATE(K152,IF(AND(LEN(engage_k)&gt;0,LEN(engage_l)&gt;0),CONCATENATE(" (",L152,"/",N152,")"),IF(AND(LEN(engage_k)=0,LEN(engage_l)&gt;0),CONCATENATE(" (",N152,")"),IF(AND(LEN(engage_l)=0,LEN(engage_k)&gt;0),CONCATENATE(" (",L152,")"),""))))</f>
        <v/>
      </c>
      <c r="R152" s="84" t="str">
        <f t="shared" si="13"/>
        <v/>
      </c>
      <c r="S152" s="84" t="str">
        <f>IF(ISERROR(VLOOKUP(C152,'Saisie CLASSEMENT'!$C$8:$C$207,1,FALSE)),"","O")</f>
        <v/>
      </c>
      <c r="T152" s="462" t="str">
        <f>IF(LEN('Source Int'!$C144)&gt;1,'Source Int'!$M144,IF($D152="manuel",(VLOOKUP($C152,'Enga manuel'!$A$5:$L$355,9,FALSE)),""))</f>
        <v/>
      </c>
      <c r="U152" s="1" t="str">
        <f>IF(COUNTIF(K$10:K152,K152)=1,MAX(U$9:U151)+1,"")</f>
        <v/>
      </c>
      <c r="V152" t="str">
        <f t="shared" si="14"/>
        <v/>
      </c>
      <c r="W152" s="1" t="str">
        <f>IF(D152="Internet",'Source Int'!E144,IF(D152="manuel",UPPER((VLOOKUP($C152,'Enga manuel'!$A$5:$J$355,10,FALSE))),""))</f>
        <v/>
      </c>
    </row>
    <row r="153" spans="1:23" ht="19.350000000000001" customHeight="1">
      <c r="A153" t="str">
        <f>IF(COUNTIF(J$10:J153,J153)=1,MAX(A$9:A152)+1,"")</f>
        <v/>
      </c>
      <c r="B153" t="str">
        <f t="shared" si="10"/>
        <v/>
      </c>
      <c r="C153" s="294">
        <v>144</v>
      </c>
      <c r="D153" s="295" t="str">
        <f>IF(C153&gt;0,IF(LEN('Source Int'!$C145)&gt;1,"Internet",IF(ISERROR(VLOOKUP($C153,'Enga manuel'!$A$5:$G$355,4,FALSE))=FALSE,(IF(LEN(VLOOKUP($C153,'Enga manuel'!$A$5:$G$355,4,FALSE))&gt;0,"Manuel","")),"")),"")</f>
        <v/>
      </c>
      <c r="E153" s="296" t="s">
        <v>270</v>
      </c>
      <c r="F153" s="295" t="str">
        <f>IF(LEN('Source Int'!$C145)&gt;1,'Source Int'!R145,IF(D153="manuel",(VLOOKUP($C153,'Enga manuel'!$A$5:$G$355,2,FALSE)),""))</f>
        <v/>
      </c>
      <c r="G153" s="295" t="str">
        <f>IF(LEN('Source Int'!$C145)&gt;1,'Source Int'!F145,IF(D153="manuel",(VLOOKUP($C153,'Enga manuel'!$A$5:$G$355,3,FALSE)),""))</f>
        <v/>
      </c>
      <c r="H153" s="297" t="str">
        <f>IF(LEN('Source Int'!$C145)&gt;1,'Source Int'!C145,IF(D153="manuel",(VLOOKUP($C153,'Enga manuel'!$A$5:$G$355,4,FALSE)),""))</f>
        <v/>
      </c>
      <c r="I153" s="297" t="str">
        <f>IF(LEN('Source Int'!$C145)&gt;1,PROPER('Source Int'!D145),IF(D153="manuel",PROPER(VLOOKUP($C153,'Enga manuel'!$A$5:$G$355,5,FALSE)),""))</f>
        <v/>
      </c>
      <c r="J153" s="297" t="str">
        <f>IF(LEN('Source Int'!$C145)&gt;1,'Source Int'!P145,IF(D153="manuel",(VLOOKUP($C153,'Enga manuel'!$A$5:$G$355,6,FALSE)),""))</f>
        <v/>
      </c>
      <c r="K153" s="297" t="str">
        <f>IF(LEN('Source Int'!$C145)&gt;1,'Source Int'!$AE145,IF($D153="manuel",(VLOOKUP($C153,'Enga manuel'!$A$5:$G$355,7,FALSE)),""))</f>
        <v/>
      </c>
      <c r="L153" s="295" t="str">
        <f>IF(LEN('Source Int'!$H145)&gt;0,'Source Int'!$H145,IF($D153="manuel",(VLOOKUP($C153,'Enga manuel'!$A$5:$H$355,8,FALSE)),""))</f>
        <v/>
      </c>
      <c r="M153" s="295" t="str">
        <f>IF(AND(P153="Présent",W153="D",'Données épreuves'!$B$24="OUI"),"Dame","")</f>
        <v/>
      </c>
      <c r="N153" s="295" t="str">
        <f>IF(LEN('Source Int'!$C145)&gt;1,IF('Source Int'!$AB145="","",'Source Int'!$AB145),IF($D153="manuel",(VLOOKUP($C153,'Enga manuel'!$A$5:$M$355,11,FALSE)),""))</f>
        <v/>
      </c>
      <c r="O153" s="308" t="str">
        <f t="shared" si="11"/>
        <v/>
      </c>
      <c r="P153" s="84" t="str">
        <f t="shared" si="12"/>
        <v/>
      </c>
      <c r="Q153" s="84" t="str">
        <f>CONCATENATE(K153,IF(AND(LEN(engage_k)&gt;0,LEN(engage_l)&gt;0),CONCATENATE(" (",L153,"/",N153,")"),IF(AND(LEN(engage_k)=0,LEN(engage_l)&gt;0),CONCATENATE(" (",N153,")"),IF(AND(LEN(engage_l)=0,LEN(engage_k)&gt;0),CONCATENATE(" (",L153,")"),""))))</f>
        <v/>
      </c>
      <c r="R153" s="84" t="str">
        <f t="shared" si="13"/>
        <v/>
      </c>
      <c r="S153" s="84" t="str">
        <f>IF(ISERROR(VLOOKUP(C153,'Saisie CLASSEMENT'!$C$8:$C$207,1,FALSE)),"","O")</f>
        <v/>
      </c>
      <c r="T153" s="462" t="str">
        <f>IF(LEN('Source Int'!$C145)&gt;1,'Source Int'!$M145,IF($D153="manuel",(VLOOKUP($C153,'Enga manuel'!$A$5:$L$355,9,FALSE)),""))</f>
        <v/>
      </c>
      <c r="U153" s="1" t="str">
        <f>IF(COUNTIF(K$10:K153,K153)=1,MAX(U$9:U152)+1,"")</f>
        <v/>
      </c>
      <c r="V153" t="str">
        <f t="shared" si="14"/>
        <v/>
      </c>
      <c r="W153" s="1" t="str">
        <f>IF(D153="Internet",'Source Int'!E145,IF(D153="manuel",UPPER((VLOOKUP($C153,'Enga manuel'!$A$5:$J$355,10,FALSE))),""))</f>
        <v/>
      </c>
    </row>
    <row r="154" spans="1:23" ht="19.350000000000001" customHeight="1">
      <c r="A154" t="str">
        <f>IF(COUNTIF(J$10:J154,J154)=1,MAX(A$9:A153)+1,"")</f>
        <v/>
      </c>
      <c r="B154" t="str">
        <f t="shared" si="10"/>
        <v/>
      </c>
      <c r="C154" s="294">
        <v>145</v>
      </c>
      <c r="D154" s="295" t="str">
        <f>IF(C154&gt;0,IF(LEN('Source Int'!$C146)&gt;1,"Internet",IF(ISERROR(VLOOKUP($C154,'Enga manuel'!$A$5:$G$355,4,FALSE))=FALSE,(IF(LEN(VLOOKUP($C154,'Enga manuel'!$A$5:$G$355,4,FALSE))&gt;0,"Manuel","")),"")),"")</f>
        <v/>
      </c>
      <c r="E154" s="296" t="s">
        <v>270</v>
      </c>
      <c r="F154" s="295" t="str">
        <f>IF(LEN('Source Int'!$C146)&gt;1,'Source Int'!R146,IF(D154="manuel",(VLOOKUP($C154,'Enga manuel'!$A$5:$G$355,2,FALSE)),""))</f>
        <v/>
      </c>
      <c r="G154" s="295" t="str">
        <f>IF(LEN('Source Int'!$C146)&gt;1,'Source Int'!F146,IF(D154="manuel",(VLOOKUP($C154,'Enga manuel'!$A$5:$G$355,3,FALSE)),""))</f>
        <v/>
      </c>
      <c r="H154" s="297" t="str">
        <f>IF(LEN('Source Int'!$C146)&gt;1,'Source Int'!C146,IF(D154="manuel",(VLOOKUP($C154,'Enga manuel'!$A$5:$G$355,4,FALSE)),""))</f>
        <v/>
      </c>
      <c r="I154" s="297" t="str">
        <f>IF(LEN('Source Int'!$C146)&gt;1,PROPER('Source Int'!D146),IF(D154="manuel",PROPER(VLOOKUP($C154,'Enga manuel'!$A$5:$G$355,5,FALSE)),""))</f>
        <v/>
      </c>
      <c r="J154" s="297" t="str">
        <f>IF(LEN('Source Int'!$C146)&gt;1,'Source Int'!P146,IF(D154="manuel",(VLOOKUP($C154,'Enga manuel'!$A$5:$G$355,6,FALSE)),""))</f>
        <v/>
      </c>
      <c r="K154" s="297" t="str">
        <f>IF(LEN('Source Int'!$C146)&gt;1,'Source Int'!$AE146,IF($D154="manuel",(VLOOKUP($C154,'Enga manuel'!$A$5:$G$355,7,FALSE)),""))</f>
        <v/>
      </c>
      <c r="L154" s="295" t="str">
        <f>IF(LEN('Source Int'!$H146)&gt;0,'Source Int'!$H146,IF($D154="manuel",(VLOOKUP($C154,'Enga manuel'!$A$5:$H$355,8,FALSE)),""))</f>
        <v/>
      </c>
      <c r="M154" s="295" t="str">
        <f>IF(AND(P154="Présent",W154="D",'Données épreuves'!$B$24="OUI"),"Dame","")</f>
        <v/>
      </c>
      <c r="N154" s="295" t="str">
        <f>IF(LEN('Source Int'!$C146)&gt;1,IF('Source Int'!$AB146="","",'Source Int'!$AB146),IF($D154="manuel",(VLOOKUP($C154,'Enga manuel'!$A$5:$M$355,11,FALSE)),""))</f>
        <v/>
      </c>
      <c r="O154" s="308" t="str">
        <f t="shared" si="11"/>
        <v/>
      </c>
      <c r="P154" s="84" t="str">
        <f t="shared" si="12"/>
        <v/>
      </c>
      <c r="Q154" s="84" t="str">
        <f>CONCATENATE(K154,IF(AND(LEN(engage_k)&gt;0,LEN(engage_l)&gt;0),CONCATENATE(" (",L154,"/",N154,")"),IF(AND(LEN(engage_k)=0,LEN(engage_l)&gt;0),CONCATENATE(" (",N154,")"),IF(AND(LEN(engage_l)=0,LEN(engage_k)&gt;0),CONCATENATE(" (",L154,")"),""))))</f>
        <v/>
      </c>
      <c r="R154" s="84" t="str">
        <f t="shared" si="13"/>
        <v/>
      </c>
      <c r="S154" s="84" t="str">
        <f>IF(ISERROR(VLOOKUP(C154,'Saisie CLASSEMENT'!$C$8:$C$207,1,FALSE)),"","O")</f>
        <v/>
      </c>
      <c r="T154" s="462" t="str">
        <f>IF(LEN('Source Int'!$C146)&gt;1,'Source Int'!$M146,IF($D154="manuel",(VLOOKUP($C154,'Enga manuel'!$A$5:$L$355,9,FALSE)),""))</f>
        <v/>
      </c>
      <c r="U154" s="1" t="str">
        <f>IF(COUNTIF(K$10:K154,K154)=1,MAX(U$9:U153)+1,"")</f>
        <v/>
      </c>
      <c r="V154" t="str">
        <f t="shared" si="14"/>
        <v/>
      </c>
      <c r="W154" s="1" t="str">
        <f>IF(D154="Internet",'Source Int'!E146,IF(D154="manuel",UPPER((VLOOKUP($C154,'Enga manuel'!$A$5:$J$355,10,FALSE))),""))</f>
        <v/>
      </c>
    </row>
    <row r="155" spans="1:23" ht="19.350000000000001" customHeight="1">
      <c r="A155" t="str">
        <f>IF(COUNTIF(J$10:J155,J155)=1,MAX(A$9:A154)+1,"")</f>
        <v/>
      </c>
      <c r="B155" t="str">
        <f t="shared" si="10"/>
        <v/>
      </c>
      <c r="C155" s="294">
        <v>146</v>
      </c>
      <c r="D155" s="295" t="str">
        <f>IF(C155&gt;0,IF(LEN('Source Int'!$C147)&gt;1,"Internet",IF(ISERROR(VLOOKUP($C155,'Enga manuel'!$A$5:$G$355,4,FALSE))=FALSE,(IF(LEN(VLOOKUP($C155,'Enga manuel'!$A$5:$G$355,4,FALSE))&gt;0,"Manuel","")),"")),"")</f>
        <v/>
      </c>
      <c r="E155" s="296" t="s">
        <v>270</v>
      </c>
      <c r="F155" s="295" t="str">
        <f>IF(LEN('Source Int'!$C147)&gt;1,'Source Int'!R147,IF(D155="manuel",(VLOOKUP($C155,'Enga manuel'!$A$5:$G$355,2,FALSE)),""))</f>
        <v/>
      </c>
      <c r="G155" s="295" t="str">
        <f>IF(LEN('Source Int'!$C147)&gt;1,'Source Int'!F147,IF(D155="manuel",(VLOOKUP($C155,'Enga manuel'!$A$5:$G$355,3,FALSE)),""))</f>
        <v/>
      </c>
      <c r="H155" s="297" t="str">
        <f>IF(LEN('Source Int'!$C147)&gt;1,'Source Int'!C147,IF(D155="manuel",(VLOOKUP($C155,'Enga manuel'!$A$5:$G$355,4,FALSE)),""))</f>
        <v/>
      </c>
      <c r="I155" s="297" t="str">
        <f>IF(LEN('Source Int'!$C147)&gt;1,PROPER('Source Int'!D147),IF(D155="manuel",PROPER(VLOOKUP($C155,'Enga manuel'!$A$5:$G$355,5,FALSE)),""))</f>
        <v/>
      </c>
      <c r="J155" s="297" t="str">
        <f>IF(LEN('Source Int'!$C147)&gt;1,'Source Int'!P147,IF(D155="manuel",(VLOOKUP($C155,'Enga manuel'!$A$5:$G$355,6,FALSE)),""))</f>
        <v/>
      </c>
      <c r="K155" s="297" t="str">
        <f>IF(LEN('Source Int'!$C147)&gt;1,'Source Int'!$AE147,IF($D155="manuel",(VLOOKUP($C155,'Enga manuel'!$A$5:$G$355,7,FALSE)),""))</f>
        <v/>
      </c>
      <c r="L155" s="295" t="str">
        <f>IF(LEN('Source Int'!$H147)&gt;0,'Source Int'!$H147,IF($D155="manuel",(VLOOKUP($C155,'Enga manuel'!$A$5:$H$355,8,FALSE)),""))</f>
        <v/>
      </c>
      <c r="M155" s="295" t="str">
        <f>IF(AND(P155="Présent",W155="D",'Données épreuves'!$B$24="OUI"),"Dame","")</f>
        <v/>
      </c>
      <c r="N155" s="295" t="str">
        <f>IF(LEN('Source Int'!$C147)&gt;1,IF('Source Int'!$AB147="","",'Source Int'!$AB147),IF($D155="manuel",(VLOOKUP($C155,'Enga manuel'!$A$5:$M$355,11,FALSE)),""))</f>
        <v/>
      </c>
      <c r="O155" s="308" t="str">
        <f t="shared" si="11"/>
        <v/>
      </c>
      <c r="P155" s="84" t="str">
        <f t="shared" si="12"/>
        <v/>
      </c>
      <c r="Q155" s="84" t="str">
        <f>CONCATENATE(K155,IF(AND(LEN(engage_k)&gt;0,LEN(engage_l)&gt;0),CONCATENATE(" (",L155,"/",N155,")"),IF(AND(LEN(engage_k)=0,LEN(engage_l)&gt;0),CONCATENATE(" (",N155,")"),IF(AND(LEN(engage_l)=0,LEN(engage_k)&gt;0),CONCATENATE(" (",L155,")"),""))))</f>
        <v/>
      </c>
      <c r="R155" s="84" t="str">
        <f t="shared" si="13"/>
        <v/>
      </c>
      <c r="S155" s="84" t="str">
        <f>IF(ISERROR(VLOOKUP(C155,'Saisie CLASSEMENT'!$C$8:$C$207,1,FALSE)),"","O")</f>
        <v/>
      </c>
      <c r="T155" s="462" t="str">
        <f>IF(LEN('Source Int'!$C147)&gt;1,'Source Int'!$M147,IF($D155="manuel",(VLOOKUP($C155,'Enga manuel'!$A$5:$L$355,9,FALSE)),""))</f>
        <v/>
      </c>
      <c r="U155" s="1" t="str">
        <f>IF(COUNTIF(K$10:K155,K155)=1,MAX(U$9:U154)+1,"")</f>
        <v/>
      </c>
      <c r="V155" t="str">
        <f t="shared" si="14"/>
        <v/>
      </c>
      <c r="W155" s="1" t="str">
        <f>IF(D155="Internet",'Source Int'!E147,IF(D155="manuel",UPPER((VLOOKUP($C155,'Enga manuel'!$A$5:$J$355,10,FALSE))),""))</f>
        <v/>
      </c>
    </row>
    <row r="156" spans="1:23" ht="19.350000000000001" customHeight="1">
      <c r="A156" t="str">
        <f>IF(COUNTIF(J$10:J156,J156)=1,MAX(A$9:A155)+1,"")</f>
        <v/>
      </c>
      <c r="B156" t="str">
        <f t="shared" si="10"/>
        <v/>
      </c>
      <c r="C156" s="294">
        <v>147</v>
      </c>
      <c r="D156" s="295" t="str">
        <f>IF(C156&gt;0,IF(LEN('Source Int'!$C148)&gt;1,"Internet",IF(ISERROR(VLOOKUP($C156,'Enga manuel'!$A$5:$G$355,4,FALSE))=FALSE,(IF(LEN(VLOOKUP($C156,'Enga manuel'!$A$5:$G$355,4,FALSE))&gt;0,"Manuel","")),"")),"")</f>
        <v/>
      </c>
      <c r="E156" s="296" t="s">
        <v>270</v>
      </c>
      <c r="F156" s="295" t="str">
        <f>IF(LEN('Source Int'!$C148)&gt;1,'Source Int'!R148,IF(D156="manuel",(VLOOKUP($C156,'Enga manuel'!$A$5:$G$355,2,FALSE)),""))</f>
        <v/>
      </c>
      <c r="G156" s="295" t="str">
        <f>IF(LEN('Source Int'!$C148)&gt;1,'Source Int'!F148,IF(D156="manuel",(VLOOKUP($C156,'Enga manuel'!$A$5:$G$355,3,FALSE)),""))</f>
        <v/>
      </c>
      <c r="H156" s="297" t="str">
        <f>IF(LEN('Source Int'!$C148)&gt;1,'Source Int'!C148,IF(D156="manuel",(VLOOKUP($C156,'Enga manuel'!$A$5:$G$355,4,FALSE)),""))</f>
        <v/>
      </c>
      <c r="I156" s="297" t="str">
        <f>IF(LEN('Source Int'!$C148)&gt;1,PROPER('Source Int'!D148),IF(D156="manuel",PROPER(VLOOKUP($C156,'Enga manuel'!$A$5:$G$355,5,FALSE)),""))</f>
        <v/>
      </c>
      <c r="J156" s="297" t="str">
        <f>IF(LEN('Source Int'!$C148)&gt;1,'Source Int'!P148,IF(D156="manuel",(VLOOKUP($C156,'Enga manuel'!$A$5:$G$355,6,FALSE)),""))</f>
        <v/>
      </c>
      <c r="K156" s="297" t="str">
        <f>IF(LEN('Source Int'!$C148)&gt;1,'Source Int'!$AE148,IF($D156="manuel",(VLOOKUP($C156,'Enga manuel'!$A$5:$G$355,7,FALSE)),""))</f>
        <v/>
      </c>
      <c r="L156" s="295" t="str">
        <f>IF(LEN('Source Int'!$H148)&gt;0,'Source Int'!$H148,IF($D156="manuel",(VLOOKUP($C156,'Enga manuel'!$A$5:$H$355,8,FALSE)),""))</f>
        <v/>
      </c>
      <c r="M156" s="295" t="str">
        <f>IF(AND(P156="Présent",W156="D",'Données épreuves'!$B$24="OUI"),"Dame","")</f>
        <v/>
      </c>
      <c r="N156" s="295" t="str">
        <f>IF(LEN('Source Int'!$C148)&gt;1,IF('Source Int'!$AB148="","",'Source Int'!$AB148),IF($D156="manuel",(VLOOKUP($C156,'Enga manuel'!$A$5:$M$355,11,FALSE)),""))</f>
        <v/>
      </c>
      <c r="O156" s="308" t="str">
        <f t="shared" si="11"/>
        <v/>
      </c>
      <c r="P156" s="84" t="str">
        <f t="shared" si="12"/>
        <v/>
      </c>
      <c r="Q156" s="84" t="str">
        <f>CONCATENATE(K156,IF(AND(LEN(engage_k)&gt;0,LEN(engage_l)&gt;0),CONCATENATE(" (",L156,"/",N156,")"),IF(AND(LEN(engage_k)=0,LEN(engage_l)&gt;0),CONCATENATE(" (",N156,")"),IF(AND(LEN(engage_l)=0,LEN(engage_k)&gt;0),CONCATENATE(" (",L156,")"),""))))</f>
        <v/>
      </c>
      <c r="R156" s="84" t="str">
        <f t="shared" si="13"/>
        <v/>
      </c>
      <c r="S156" s="84" t="str">
        <f>IF(ISERROR(VLOOKUP(C156,'Saisie CLASSEMENT'!$C$8:$C$207,1,FALSE)),"","O")</f>
        <v/>
      </c>
      <c r="T156" s="462" t="str">
        <f>IF(LEN('Source Int'!$C148)&gt;1,'Source Int'!$M148,IF($D156="manuel",(VLOOKUP($C156,'Enga manuel'!$A$5:$L$355,9,FALSE)),""))</f>
        <v/>
      </c>
      <c r="U156" s="1" t="str">
        <f>IF(COUNTIF(K$10:K156,K156)=1,MAX(U$9:U155)+1,"")</f>
        <v/>
      </c>
      <c r="V156" t="str">
        <f t="shared" si="14"/>
        <v/>
      </c>
      <c r="W156" s="1" t="str">
        <f>IF(D156="Internet",'Source Int'!E148,IF(D156="manuel",UPPER((VLOOKUP($C156,'Enga manuel'!$A$5:$J$355,10,FALSE))),""))</f>
        <v/>
      </c>
    </row>
    <row r="157" spans="1:23" ht="19.350000000000001" customHeight="1">
      <c r="A157" t="str">
        <f>IF(COUNTIF(J$10:J157,J157)=1,MAX(A$9:A156)+1,"")</f>
        <v/>
      </c>
      <c r="B157" t="str">
        <f t="shared" si="10"/>
        <v/>
      </c>
      <c r="C157" s="294">
        <v>148</v>
      </c>
      <c r="D157" s="295" t="str">
        <f>IF(C157&gt;0,IF(LEN('Source Int'!$C149)&gt;1,"Internet",IF(ISERROR(VLOOKUP($C157,'Enga manuel'!$A$5:$G$355,4,FALSE))=FALSE,(IF(LEN(VLOOKUP($C157,'Enga manuel'!$A$5:$G$355,4,FALSE))&gt;0,"Manuel","")),"")),"")</f>
        <v/>
      </c>
      <c r="E157" s="296" t="s">
        <v>270</v>
      </c>
      <c r="F157" s="295" t="str">
        <f>IF(LEN('Source Int'!$C149)&gt;1,'Source Int'!R149,IF(D157="manuel",(VLOOKUP($C157,'Enga manuel'!$A$5:$G$355,2,FALSE)),""))</f>
        <v/>
      </c>
      <c r="G157" s="295" t="str">
        <f>IF(LEN('Source Int'!$C149)&gt;1,'Source Int'!F149,IF(D157="manuel",(VLOOKUP($C157,'Enga manuel'!$A$5:$G$355,3,FALSE)),""))</f>
        <v/>
      </c>
      <c r="H157" s="297" t="str">
        <f>IF(LEN('Source Int'!$C149)&gt;1,'Source Int'!C149,IF(D157="manuel",(VLOOKUP($C157,'Enga manuel'!$A$5:$G$355,4,FALSE)),""))</f>
        <v/>
      </c>
      <c r="I157" s="297" t="str">
        <f>IF(LEN('Source Int'!$C149)&gt;1,PROPER('Source Int'!D149),IF(D157="manuel",PROPER(VLOOKUP($C157,'Enga manuel'!$A$5:$G$355,5,FALSE)),""))</f>
        <v/>
      </c>
      <c r="J157" s="297" t="str">
        <f>IF(LEN('Source Int'!$C149)&gt;1,'Source Int'!P149,IF(D157="manuel",(VLOOKUP($C157,'Enga manuel'!$A$5:$G$355,6,FALSE)),""))</f>
        <v/>
      </c>
      <c r="K157" s="297" t="str">
        <f>IF(LEN('Source Int'!$C149)&gt;1,'Source Int'!$AE149,IF($D157="manuel",(VLOOKUP($C157,'Enga manuel'!$A$5:$G$355,7,FALSE)),""))</f>
        <v/>
      </c>
      <c r="L157" s="295" t="str">
        <f>IF(LEN('Source Int'!$H149)&gt;0,'Source Int'!$H149,IF($D157="manuel",(VLOOKUP($C157,'Enga manuel'!$A$5:$H$355,8,FALSE)),""))</f>
        <v/>
      </c>
      <c r="M157" s="295" t="str">
        <f>IF(AND(P157="Présent",W157="D",'Données épreuves'!$B$24="OUI"),"Dame","")</f>
        <v/>
      </c>
      <c r="N157" s="295" t="str">
        <f>IF(LEN('Source Int'!$C149)&gt;1,IF('Source Int'!$AB149="","",'Source Int'!$AB149),IF($D157="manuel",(VLOOKUP($C157,'Enga manuel'!$A$5:$M$355,11,FALSE)),""))</f>
        <v/>
      </c>
      <c r="O157" s="308" t="str">
        <f t="shared" si="11"/>
        <v/>
      </c>
      <c r="P157" s="84" t="str">
        <f t="shared" si="12"/>
        <v/>
      </c>
      <c r="Q157" s="84" t="str">
        <f>CONCATENATE(K157,IF(AND(LEN(engage_k)&gt;0,LEN(engage_l)&gt;0),CONCATENATE(" (",L157,"/",N157,")"),IF(AND(LEN(engage_k)=0,LEN(engage_l)&gt;0),CONCATENATE(" (",N157,")"),IF(AND(LEN(engage_l)=0,LEN(engage_k)&gt;0),CONCATENATE(" (",L157,")"),""))))</f>
        <v/>
      </c>
      <c r="R157" s="84" t="str">
        <f t="shared" si="13"/>
        <v/>
      </c>
      <c r="S157" s="84" t="str">
        <f>IF(ISERROR(VLOOKUP(C157,'Saisie CLASSEMENT'!$C$8:$C$207,1,FALSE)),"","O")</f>
        <v/>
      </c>
      <c r="T157" s="462" t="str">
        <f>IF(LEN('Source Int'!$C149)&gt;1,'Source Int'!$M149,IF($D157="manuel",(VLOOKUP($C157,'Enga manuel'!$A$5:$L$355,9,FALSE)),""))</f>
        <v/>
      </c>
      <c r="U157" s="1" t="str">
        <f>IF(COUNTIF(K$10:K157,K157)=1,MAX(U$9:U156)+1,"")</f>
        <v/>
      </c>
      <c r="V157" t="str">
        <f t="shared" si="14"/>
        <v/>
      </c>
      <c r="W157" s="1" t="str">
        <f>IF(D157="Internet",'Source Int'!E149,IF(D157="manuel",UPPER((VLOOKUP($C157,'Enga manuel'!$A$5:$J$355,10,FALSE))),""))</f>
        <v/>
      </c>
    </row>
    <row r="158" spans="1:23" ht="19.350000000000001" customHeight="1">
      <c r="A158" t="str">
        <f>IF(COUNTIF(J$10:J158,J158)=1,MAX(A$9:A157)+1,"")</f>
        <v/>
      </c>
      <c r="B158" t="str">
        <f t="shared" si="10"/>
        <v/>
      </c>
      <c r="C158" s="294">
        <v>149</v>
      </c>
      <c r="D158" s="295" t="str">
        <f>IF(C158&gt;0,IF(LEN('Source Int'!$C150)&gt;1,"Internet",IF(ISERROR(VLOOKUP($C158,'Enga manuel'!$A$5:$G$355,4,FALSE))=FALSE,(IF(LEN(VLOOKUP($C158,'Enga manuel'!$A$5:$G$355,4,FALSE))&gt;0,"Manuel","")),"")),"")</f>
        <v/>
      </c>
      <c r="E158" s="296" t="s">
        <v>270</v>
      </c>
      <c r="F158" s="295" t="str">
        <f>IF(LEN('Source Int'!$C150)&gt;1,'Source Int'!R150,IF(D158="manuel",(VLOOKUP($C158,'Enga manuel'!$A$5:$G$355,2,FALSE)),""))</f>
        <v/>
      </c>
      <c r="G158" s="295" t="str">
        <f>IF(LEN('Source Int'!$C150)&gt;1,'Source Int'!F150,IF(D158="manuel",(VLOOKUP($C158,'Enga manuel'!$A$5:$G$355,3,FALSE)),""))</f>
        <v/>
      </c>
      <c r="H158" s="297" t="str">
        <f>IF(LEN('Source Int'!$C150)&gt;1,'Source Int'!C150,IF(D158="manuel",(VLOOKUP($C158,'Enga manuel'!$A$5:$G$355,4,FALSE)),""))</f>
        <v/>
      </c>
      <c r="I158" s="297" t="str">
        <f>IF(LEN('Source Int'!$C150)&gt;1,PROPER('Source Int'!D150),IF(D158="manuel",PROPER(VLOOKUP($C158,'Enga manuel'!$A$5:$G$355,5,FALSE)),""))</f>
        <v/>
      </c>
      <c r="J158" s="297" t="str">
        <f>IF(LEN('Source Int'!$C150)&gt;1,'Source Int'!P150,IF(D158="manuel",(VLOOKUP($C158,'Enga manuel'!$A$5:$G$355,6,FALSE)),""))</f>
        <v/>
      </c>
      <c r="K158" s="297" t="str">
        <f>IF(LEN('Source Int'!$C150)&gt;1,'Source Int'!$AE150,IF($D158="manuel",(VLOOKUP($C158,'Enga manuel'!$A$5:$G$355,7,FALSE)),""))</f>
        <v/>
      </c>
      <c r="L158" s="295" t="str">
        <f>IF(LEN('Source Int'!$H150)&gt;0,'Source Int'!$H150,IF($D158="manuel",(VLOOKUP($C158,'Enga manuel'!$A$5:$H$355,8,FALSE)),""))</f>
        <v/>
      </c>
      <c r="M158" s="295" t="str">
        <f>IF(AND(P158="Présent",W158="D",'Données épreuves'!$B$24="OUI"),"Dame","")</f>
        <v/>
      </c>
      <c r="N158" s="295" t="str">
        <f>IF(LEN('Source Int'!$C150)&gt;1,IF('Source Int'!$AB150="","",'Source Int'!$AB150),IF($D158="manuel",(VLOOKUP($C158,'Enga manuel'!$A$5:$M$355,11,FALSE)),""))</f>
        <v/>
      </c>
      <c r="O158" s="308" t="str">
        <f t="shared" si="11"/>
        <v/>
      </c>
      <c r="P158" s="84" t="str">
        <f t="shared" si="12"/>
        <v/>
      </c>
      <c r="Q158" s="84" t="str">
        <f>CONCATENATE(K158,IF(AND(LEN(engage_k)&gt;0,LEN(engage_l)&gt;0),CONCATENATE(" (",L158,"/",N158,")"),IF(AND(LEN(engage_k)=0,LEN(engage_l)&gt;0),CONCATENATE(" (",N158,")"),IF(AND(LEN(engage_l)=0,LEN(engage_k)&gt;0),CONCATENATE(" (",L158,")"),""))))</f>
        <v/>
      </c>
      <c r="R158" s="84" t="str">
        <f t="shared" si="13"/>
        <v/>
      </c>
      <c r="S158" s="84" t="str">
        <f>IF(ISERROR(VLOOKUP(C158,'Saisie CLASSEMENT'!$C$8:$C$207,1,FALSE)),"","O")</f>
        <v/>
      </c>
      <c r="T158" s="462" t="str">
        <f>IF(LEN('Source Int'!$C150)&gt;1,'Source Int'!$M150,IF($D158="manuel",(VLOOKUP($C158,'Enga manuel'!$A$5:$L$355,9,FALSE)),""))</f>
        <v/>
      </c>
      <c r="U158" s="1" t="str">
        <f>IF(COUNTIF(K$10:K158,K158)=1,MAX(U$9:U157)+1,"")</f>
        <v/>
      </c>
      <c r="V158" t="str">
        <f t="shared" si="14"/>
        <v/>
      </c>
      <c r="W158" s="1" t="str">
        <f>IF(D158="Internet",'Source Int'!E150,IF(D158="manuel",UPPER((VLOOKUP($C158,'Enga manuel'!$A$5:$J$355,10,FALSE))),""))</f>
        <v/>
      </c>
    </row>
    <row r="159" spans="1:23" ht="19.350000000000001" customHeight="1">
      <c r="A159" t="str">
        <f>IF(COUNTIF(J$10:J159,J159)=1,MAX(A$9:A158)+1,"")</f>
        <v/>
      </c>
      <c r="B159" t="str">
        <f t="shared" si="10"/>
        <v/>
      </c>
      <c r="C159" s="294">
        <v>150</v>
      </c>
      <c r="D159" s="295" t="str">
        <f>IF(C159&gt;0,IF(LEN('Source Int'!$C151)&gt;1,"Internet",IF(ISERROR(VLOOKUP($C159,'Enga manuel'!$A$5:$G$355,4,FALSE))=FALSE,(IF(LEN(VLOOKUP($C159,'Enga manuel'!$A$5:$G$355,4,FALSE))&gt;0,"Manuel","")),"")),"")</f>
        <v/>
      </c>
      <c r="E159" s="296" t="s">
        <v>270</v>
      </c>
      <c r="F159" s="295" t="str">
        <f>IF(LEN('Source Int'!$C151)&gt;1,'Source Int'!R151,IF(D159="manuel",(VLOOKUP($C159,'Enga manuel'!$A$5:$G$355,2,FALSE)),""))</f>
        <v/>
      </c>
      <c r="G159" s="295" t="str">
        <f>IF(LEN('Source Int'!$C151)&gt;1,'Source Int'!F151,IF(D159="manuel",(VLOOKUP($C159,'Enga manuel'!$A$5:$G$355,3,FALSE)),""))</f>
        <v/>
      </c>
      <c r="H159" s="297" t="str">
        <f>IF(LEN('Source Int'!$C151)&gt;1,'Source Int'!C151,IF(D159="manuel",(VLOOKUP($C159,'Enga manuel'!$A$5:$G$355,4,FALSE)),""))</f>
        <v/>
      </c>
      <c r="I159" s="297" t="str">
        <f>IF(LEN('Source Int'!$C151)&gt;1,PROPER('Source Int'!D151),IF(D159="manuel",PROPER(VLOOKUP($C159,'Enga manuel'!$A$5:$G$355,5,FALSE)),""))</f>
        <v/>
      </c>
      <c r="J159" s="297" t="str">
        <f>IF(LEN('Source Int'!$C151)&gt;1,'Source Int'!P151,IF(D159="manuel",(VLOOKUP($C159,'Enga manuel'!$A$5:$G$355,6,FALSE)),""))</f>
        <v/>
      </c>
      <c r="K159" s="297" t="str">
        <f>IF(LEN('Source Int'!$C151)&gt;1,'Source Int'!$AE151,IF($D159="manuel",(VLOOKUP($C159,'Enga manuel'!$A$5:$G$355,7,FALSE)),""))</f>
        <v/>
      </c>
      <c r="L159" s="295" t="str">
        <f>IF(LEN('Source Int'!$H151)&gt;0,'Source Int'!$H151,IF($D159="manuel",(VLOOKUP($C159,'Enga manuel'!$A$5:$H$355,8,FALSE)),""))</f>
        <v/>
      </c>
      <c r="M159" s="295" t="str">
        <f>IF(AND(P159="Présent",W159="D",'Données épreuves'!$B$24="OUI"),"Dame","")</f>
        <v/>
      </c>
      <c r="N159" s="295" t="str">
        <f>IF(LEN('Source Int'!$C151)&gt;1,IF('Source Int'!$AB151="","",'Source Int'!$AB151),IF($D159="manuel",(VLOOKUP($C159,'Enga manuel'!$A$5:$M$355,11,FALSE)),""))</f>
        <v/>
      </c>
      <c r="O159" s="308" t="str">
        <f t="shared" si="11"/>
        <v/>
      </c>
      <c r="P159" s="84" t="str">
        <f t="shared" si="12"/>
        <v/>
      </c>
      <c r="Q159" s="84" t="str">
        <f>CONCATENATE(K159,IF(AND(LEN(engage_k)&gt;0,LEN(engage_l)&gt;0),CONCATENATE(" (",L159,"/",N159,")"),IF(AND(LEN(engage_k)=0,LEN(engage_l)&gt;0),CONCATENATE(" (",N159,")"),IF(AND(LEN(engage_l)=0,LEN(engage_k)&gt;0),CONCATENATE(" (",L159,")"),""))))</f>
        <v/>
      </c>
      <c r="R159" s="84" t="str">
        <f t="shared" si="13"/>
        <v/>
      </c>
      <c r="S159" s="84" t="str">
        <f>IF(ISERROR(VLOOKUP(C159,'Saisie CLASSEMENT'!$C$8:$C$207,1,FALSE)),"","O")</f>
        <v/>
      </c>
      <c r="T159" s="462" t="str">
        <f>IF(LEN('Source Int'!$C151)&gt;1,'Source Int'!$M151,IF($D159="manuel",(VLOOKUP($C159,'Enga manuel'!$A$5:$L$355,9,FALSE)),""))</f>
        <v/>
      </c>
      <c r="U159" s="1" t="str">
        <f>IF(COUNTIF(K$10:K159,K159)=1,MAX(U$9:U158)+1,"")</f>
        <v/>
      </c>
      <c r="V159" t="str">
        <f t="shared" si="14"/>
        <v/>
      </c>
      <c r="W159" s="1" t="str">
        <f>IF(D159="Internet",'Source Int'!E151,IF(D159="manuel",UPPER((VLOOKUP($C159,'Enga manuel'!$A$5:$J$355,10,FALSE))),""))</f>
        <v/>
      </c>
    </row>
    <row r="160" spans="1:23" ht="19.350000000000001" customHeight="1">
      <c r="A160" t="str">
        <f>IF(COUNTIF(J$10:J160,J160)=1,MAX(A$9:A159)+1,"")</f>
        <v/>
      </c>
      <c r="B160" t="str">
        <f t="shared" si="10"/>
        <v/>
      </c>
      <c r="C160" s="294">
        <v>151</v>
      </c>
      <c r="D160" s="295" t="str">
        <f>IF(C160&gt;0,IF(LEN('Source Int'!$C152)&gt;1,"Internet",IF(ISERROR(VLOOKUP($C160,'Enga manuel'!$A$5:$G$355,4,FALSE))=FALSE,(IF(LEN(VLOOKUP($C160,'Enga manuel'!$A$5:$G$355,4,FALSE))&gt;0,"Manuel","")),"")),"")</f>
        <v/>
      </c>
      <c r="E160" s="296" t="s">
        <v>270</v>
      </c>
      <c r="F160" s="295" t="str">
        <f>IF(LEN('Source Int'!$C152)&gt;1,'Source Int'!R152,IF(D160="manuel",(VLOOKUP($C160,'Enga manuel'!$A$5:$G$355,2,FALSE)),""))</f>
        <v/>
      </c>
      <c r="G160" s="295" t="str">
        <f>IF(LEN('Source Int'!$C152)&gt;1,'Source Int'!F152,IF(D160="manuel",(VLOOKUP($C160,'Enga manuel'!$A$5:$G$355,3,FALSE)),""))</f>
        <v/>
      </c>
      <c r="H160" s="297" t="str">
        <f>IF(LEN('Source Int'!$C152)&gt;1,'Source Int'!C152,IF(D160="manuel",(VLOOKUP($C160,'Enga manuel'!$A$5:$G$355,4,FALSE)),""))</f>
        <v/>
      </c>
      <c r="I160" s="297" t="str">
        <f>IF(LEN('Source Int'!$C152)&gt;1,PROPER('Source Int'!D152),IF(D160="manuel",PROPER(VLOOKUP($C160,'Enga manuel'!$A$5:$G$355,5,FALSE)),""))</f>
        <v/>
      </c>
      <c r="J160" s="297" t="str">
        <f>IF(LEN('Source Int'!$C152)&gt;1,'Source Int'!P152,IF(D160="manuel",(VLOOKUP($C160,'Enga manuel'!$A$5:$G$355,6,FALSE)),""))</f>
        <v/>
      </c>
      <c r="K160" s="297" t="str">
        <f>IF(LEN('Source Int'!$C152)&gt;1,'Source Int'!$AE152,IF($D160="manuel",(VLOOKUP($C160,'Enga manuel'!$A$5:$G$355,7,FALSE)),""))</f>
        <v/>
      </c>
      <c r="L160" s="295" t="str">
        <f>IF(LEN('Source Int'!$H152)&gt;0,'Source Int'!$H152,IF($D160="manuel",(VLOOKUP($C160,'Enga manuel'!$A$5:$H$355,8,FALSE)),""))</f>
        <v/>
      </c>
      <c r="M160" s="295" t="str">
        <f>IF(AND(P160="Présent",W160="D",'Données épreuves'!$B$24="OUI"),"Dame","")</f>
        <v/>
      </c>
      <c r="N160" s="295" t="str">
        <f>IF(LEN('Source Int'!$C152)&gt;1,IF('Source Int'!$AB152="","",'Source Int'!$AB152),IF($D160="manuel",(VLOOKUP($C160,'Enga manuel'!$A$5:$M$355,11,FALSE)),""))</f>
        <v/>
      </c>
      <c r="O160" s="308" t="str">
        <f t="shared" si="11"/>
        <v/>
      </c>
      <c r="P160" s="84" t="str">
        <f t="shared" si="12"/>
        <v/>
      </c>
      <c r="Q160" s="84" t="str">
        <f>CONCATENATE(K160,IF(AND(LEN(engage_k)&gt;0,LEN(engage_l)&gt;0),CONCATENATE(" (",L160,"/",N160,")"),IF(AND(LEN(engage_k)=0,LEN(engage_l)&gt;0),CONCATENATE(" (",N160,")"),IF(AND(LEN(engage_l)=0,LEN(engage_k)&gt;0),CONCATENATE(" (",L160,")"),""))))</f>
        <v/>
      </c>
      <c r="R160" s="84" t="str">
        <f t="shared" si="13"/>
        <v/>
      </c>
      <c r="S160" s="84" t="str">
        <f>IF(ISERROR(VLOOKUP(C160,'Saisie CLASSEMENT'!$C$8:$C$207,1,FALSE)),"","O")</f>
        <v/>
      </c>
      <c r="T160" s="462" t="str">
        <f>IF(LEN('Source Int'!$C152)&gt;1,'Source Int'!$M152,IF($D160="manuel",(VLOOKUP($C160,'Enga manuel'!$A$5:$L$355,9,FALSE)),""))</f>
        <v/>
      </c>
      <c r="U160" s="1" t="str">
        <f>IF(COUNTIF(K$10:K160,K160)=1,MAX(U$9:U159)+1,"")</f>
        <v/>
      </c>
      <c r="V160" t="str">
        <f t="shared" si="14"/>
        <v/>
      </c>
      <c r="W160" s="1" t="str">
        <f>IF(D160="Internet",'Source Int'!E152,IF(D160="manuel",UPPER((VLOOKUP($C160,'Enga manuel'!$A$5:$J$355,10,FALSE))),""))</f>
        <v/>
      </c>
    </row>
    <row r="161" spans="1:23" ht="19.350000000000001" customHeight="1">
      <c r="A161" t="str">
        <f>IF(COUNTIF(J$10:J161,J161)=1,MAX(A$9:A160)+1,"")</f>
        <v/>
      </c>
      <c r="B161" t="str">
        <f t="shared" si="10"/>
        <v/>
      </c>
      <c r="C161" s="294">
        <v>152</v>
      </c>
      <c r="D161" s="295" t="str">
        <f>IF(C161&gt;0,IF(LEN('Source Int'!$C153)&gt;1,"Internet",IF(ISERROR(VLOOKUP($C161,'Enga manuel'!$A$5:$G$355,4,FALSE))=FALSE,(IF(LEN(VLOOKUP($C161,'Enga manuel'!$A$5:$G$355,4,FALSE))&gt;0,"Manuel","")),"")),"")</f>
        <v/>
      </c>
      <c r="E161" s="296" t="s">
        <v>270</v>
      </c>
      <c r="F161" s="295" t="str">
        <f>IF(LEN('Source Int'!$C153)&gt;1,'Source Int'!R153,IF(D161="manuel",(VLOOKUP($C161,'Enga manuel'!$A$5:$G$355,2,FALSE)),""))</f>
        <v/>
      </c>
      <c r="G161" s="295" t="str">
        <f>IF(LEN('Source Int'!$C153)&gt;1,'Source Int'!F153,IF(D161="manuel",(VLOOKUP($C161,'Enga manuel'!$A$5:$G$355,3,FALSE)),""))</f>
        <v/>
      </c>
      <c r="H161" s="297" t="str">
        <f>IF(LEN('Source Int'!$C153)&gt;1,'Source Int'!C153,IF(D161="manuel",(VLOOKUP($C161,'Enga manuel'!$A$5:$G$355,4,FALSE)),""))</f>
        <v/>
      </c>
      <c r="I161" s="297" t="str">
        <f>IF(LEN('Source Int'!$C153)&gt;1,PROPER('Source Int'!D153),IF(D161="manuel",PROPER(VLOOKUP($C161,'Enga manuel'!$A$5:$G$355,5,FALSE)),""))</f>
        <v/>
      </c>
      <c r="J161" s="297" t="str">
        <f>IF(LEN('Source Int'!$C153)&gt;1,'Source Int'!P153,IF(D161="manuel",(VLOOKUP($C161,'Enga manuel'!$A$5:$G$355,6,FALSE)),""))</f>
        <v/>
      </c>
      <c r="K161" s="297" t="str">
        <f>IF(LEN('Source Int'!$C153)&gt;1,'Source Int'!$AE153,IF($D161="manuel",(VLOOKUP($C161,'Enga manuel'!$A$5:$G$355,7,FALSE)),""))</f>
        <v/>
      </c>
      <c r="L161" s="295" t="str">
        <f>IF(LEN('Source Int'!$H153)&gt;0,'Source Int'!$H153,IF($D161="manuel",(VLOOKUP($C161,'Enga manuel'!$A$5:$H$355,8,FALSE)),""))</f>
        <v/>
      </c>
      <c r="M161" s="295" t="str">
        <f>IF(AND(P161="Présent",W161="D",'Données épreuves'!$B$24="OUI"),"Dame","")</f>
        <v/>
      </c>
      <c r="N161" s="295" t="str">
        <f>IF(LEN('Source Int'!$C153)&gt;1,IF('Source Int'!$AB153="","",'Source Int'!$AB153),IF($D161="manuel",(VLOOKUP($C161,'Enga manuel'!$A$5:$M$355,11,FALSE)),""))</f>
        <v/>
      </c>
      <c r="O161" s="308" t="str">
        <f t="shared" si="11"/>
        <v/>
      </c>
      <c r="P161" s="84" t="str">
        <f t="shared" si="12"/>
        <v/>
      </c>
      <c r="Q161" s="84" t="str">
        <f>CONCATENATE(K161,IF(AND(LEN(engage_k)&gt;0,LEN(engage_l)&gt;0),CONCATENATE(" (",L161,"/",N161,")"),IF(AND(LEN(engage_k)=0,LEN(engage_l)&gt;0),CONCATENATE(" (",N161,")"),IF(AND(LEN(engage_l)=0,LEN(engage_k)&gt;0),CONCATENATE(" (",L161,")"),""))))</f>
        <v/>
      </c>
      <c r="R161" s="84" t="str">
        <f t="shared" si="13"/>
        <v/>
      </c>
      <c r="S161" s="84" t="str">
        <f>IF(ISERROR(VLOOKUP(C161,'Saisie CLASSEMENT'!$C$8:$C$207,1,FALSE)),"","O")</f>
        <v/>
      </c>
      <c r="T161" s="462" t="str">
        <f>IF(LEN('Source Int'!$C153)&gt;1,'Source Int'!$M153,IF($D161="manuel",(VLOOKUP($C161,'Enga manuel'!$A$5:$L$355,9,FALSE)),""))</f>
        <v/>
      </c>
      <c r="U161" s="1" t="str">
        <f>IF(COUNTIF(K$10:K161,K161)=1,MAX(U$9:U160)+1,"")</f>
        <v/>
      </c>
      <c r="V161" t="str">
        <f t="shared" si="14"/>
        <v/>
      </c>
      <c r="W161" s="1" t="str">
        <f>IF(D161="Internet",'Source Int'!E153,IF(D161="manuel",UPPER((VLOOKUP($C161,'Enga manuel'!$A$5:$J$355,10,FALSE))),""))</f>
        <v/>
      </c>
    </row>
    <row r="162" spans="1:23" ht="19.350000000000001" customHeight="1">
      <c r="A162" t="str">
        <f>IF(COUNTIF(J$10:J162,J162)=1,MAX(A$9:A161)+1,"")</f>
        <v/>
      </c>
      <c r="B162" t="str">
        <f t="shared" si="10"/>
        <v/>
      </c>
      <c r="C162" s="294">
        <v>153</v>
      </c>
      <c r="D162" s="295" t="str">
        <f>IF(C162&gt;0,IF(LEN('Source Int'!$C154)&gt;1,"Internet",IF(ISERROR(VLOOKUP($C162,'Enga manuel'!$A$5:$G$355,4,FALSE))=FALSE,(IF(LEN(VLOOKUP($C162,'Enga manuel'!$A$5:$G$355,4,FALSE))&gt;0,"Manuel","")),"")),"")</f>
        <v/>
      </c>
      <c r="E162" s="296" t="s">
        <v>270</v>
      </c>
      <c r="F162" s="295" t="str">
        <f>IF(LEN('Source Int'!$C154)&gt;1,'Source Int'!R154,IF(D162="manuel",(VLOOKUP($C162,'Enga manuel'!$A$5:$G$355,2,FALSE)),""))</f>
        <v/>
      </c>
      <c r="G162" s="295" t="str">
        <f>IF(LEN('Source Int'!$C154)&gt;1,'Source Int'!F154,IF(D162="manuel",(VLOOKUP($C162,'Enga manuel'!$A$5:$G$355,3,FALSE)),""))</f>
        <v/>
      </c>
      <c r="H162" s="297" t="str">
        <f>IF(LEN('Source Int'!$C154)&gt;1,'Source Int'!C154,IF(D162="manuel",(VLOOKUP($C162,'Enga manuel'!$A$5:$G$355,4,FALSE)),""))</f>
        <v/>
      </c>
      <c r="I162" s="297" t="str">
        <f>IF(LEN('Source Int'!$C154)&gt;1,PROPER('Source Int'!D154),IF(D162="manuel",PROPER(VLOOKUP($C162,'Enga manuel'!$A$5:$G$355,5,FALSE)),""))</f>
        <v/>
      </c>
      <c r="J162" s="297" t="str">
        <f>IF(LEN('Source Int'!$C154)&gt;1,'Source Int'!P154,IF(D162="manuel",(VLOOKUP($C162,'Enga manuel'!$A$5:$G$355,6,FALSE)),""))</f>
        <v/>
      </c>
      <c r="K162" s="297" t="str">
        <f>IF(LEN('Source Int'!$C154)&gt;1,'Source Int'!$AE154,IF($D162="manuel",(VLOOKUP($C162,'Enga manuel'!$A$5:$G$355,7,FALSE)),""))</f>
        <v/>
      </c>
      <c r="L162" s="295" t="str">
        <f>IF(LEN('Source Int'!$H154)&gt;0,'Source Int'!$H154,IF($D162="manuel",(VLOOKUP($C162,'Enga manuel'!$A$5:$H$355,8,FALSE)),""))</f>
        <v/>
      </c>
      <c r="M162" s="295" t="str">
        <f>IF(AND(P162="Présent",W162="D",'Données épreuves'!$B$24="OUI"),"Dame","")</f>
        <v/>
      </c>
      <c r="N162" s="295" t="str">
        <f>IF(LEN('Source Int'!$C154)&gt;1,IF('Source Int'!$AB154="","",'Source Int'!$AB154),IF($D162="manuel",(VLOOKUP($C162,'Enga manuel'!$A$5:$M$355,11,FALSE)),""))</f>
        <v/>
      </c>
      <c r="O162" s="308" t="str">
        <f t="shared" si="11"/>
        <v/>
      </c>
      <c r="P162" s="84" t="str">
        <f t="shared" si="12"/>
        <v/>
      </c>
      <c r="Q162" s="84" t="str">
        <f>CONCATENATE(K162,IF(AND(LEN(engage_k)&gt;0,LEN(engage_l)&gt;0),CONCATENATE(" (",L162,"/",N162,")"),IF(AND(LEN(engage_k)=0,LEN(engage_l)&gt;0),CONCATENATE(" (",N162,")"),IF(AND(LEN(engage_l)=0,LEN(engage_k)&gt;0),CONCATENATE(" (",L162,")"),""))))</f>
        <v/>
      </c>
      <c r="R162" s="84" t="str">
        <f t="shared" si="13"/>
        <v/>
      </c>
      <c r="S162" s="84" t="str">
        <f>IF(ISERROR(VLOOKUP(C162,'Saisie CLASSEMENT'!$C$8:$C$207,1,FALSE)),"","O")</f>
        <v/>
      </c>
      <c r="T162" s="462" t="str">
        <f>IF(LEN('Source Int'!$C154)&gt;1,'Source Int'!$M154,IF($D162="manuel",(VLOOKUP($C162,'Enga manuel'!$A$5:$L$355,9,FALSE)),""))</f>
        <v/>
      </c>
      <c r="U162" s="1" t="str">
        <f>IF(COUNTIF(K$10:K162,K162)=1,MAX(U$9:U161)+1,"")</f>
        <v/>
      </c>
      <c r="V162" t="str">
        <f t="shared" si="14"/>
        <v/>
      </c>
      <c r="W162" s="1" t="str">
        <f>IF(D162="Internet",'Source Int'!E154,IF(D162="manuel",UPPER((VLOOKUP($C162,'Enga manuel'!$A$5:$J$355,10,FALSE))),""))</f>
        <v/>
      </c>
    </row>
    <row r="163" spans="1:23" ht="19.350000000000001" customHeight="1">
      <c r="A163" t="str">
        <f>IF(COUNTIF(J$10:J163,J163)=1,MAX(A$9:A162)+1,"")</f>
        <v/>
      </c>
      <c r="B163" t="str">
        <f t="shared" si="10"/>
        <v/>
      </c>
      <c r="C163" s="294">
        <v>154</v>
      </c>
      <c r="D163" s="295" t="str">
        <f>IF(C163&gt;0,IF(LEN('Source Int'!$C155)&gt;1,"Internet",IF(ISERROR(VLOOKUP($C163,'Enga manuel'!$A$5:$G$355,4,FALSE))=FALSE,(IF(LEN(VLOOKUP($C163,'Enga manuel'!$A$5:$G$355,4,FALSE))&gt;0,"Manuel","")),"")),"")</f>
        <v/>
      </c>
      <c r="E163" s="296" t="s">
        <v>270</v>
      </c>
      <c r="F163" s="295" t="str">
        <f>IF(LEN('Source Int'!$C155)&gt;1,'Source Int'!R155,IF(D163="manuel",(VLOOKUP($C163,'Enga manuel'!$A$5:$G$355,2,FALSE)),""))</f>
        <v/>
      </c>
      <c r="G163" s="295" t="str">
        <f>IF(LEN('Source Int'!$C155)&gt;1,'Source Int'!F155,IF(D163="manuel",(VLOOKUP($C163,'Enga manuel'!$A$5:$G$355,3,FALSE)),""))</f>
        <v/>
      </c>
      <c r="H163" s="297" t="str">
        <f>IF(LEN('Source Int'!$C155)&gt;1,'Source Int'!C155,IF(D163="manuel",(VLOOKUP($C163,'Enga manuel'!$A$5:$G$355,4,FALSE)),""))</f>
        <v/>
      </c>
      <c r="I163" s="297" t="str">
        <f>IF(LEN('Source Int'!$C155)&gt;1,PROPER('Source Int'!D155),IF(D163="manuel",PROPER(VLOOKUP($C163,'Enga manuel'!$A$5:$G$355,5,FALSE)),""))</f>
        <v/>
      </c>
      <c r="J163" s="297" t="str">
        <f>IF(LEN('Source Int'!$C155)&gt;1,'Source Int'!P155,IF(D163="manuel",(VLOOKUP($C163,'Enga manuel'!$A$5:$G$355,6,FALSE)),""))</f>
        <v/>
      </c>
      <c r="K163" s="297" t="str">
        <f>IF(LEN('Source Int'!$C155)&gt;1,'Source Int'!$AE155,IF($D163="manuel",(VLOOKUP($C163,'Enga manuel'!$A$5:$G$355,7,FALSE)),""))</f>
        <v/>
      </c>
      <c r="L163" s="295" t="str">
        <f>IF(LEN('Source Int'!$H155)&gt;0,'Source Int'!$H155,IF($D163="manuel",(VLOOKUP($C163,'Enga manuel'!$A$5:$H$355,8,FALSE)),""))</f>
        <v/>
      </c>
      <c r="M163" s="295" t="str">
        <f>IF(AND(P163="Présent",W163="D",'Données épreuves'!$B$24="OUI"),"Dame","")</f>
        <v/>
      </c>
      <c r="N163" s="295" t="str">
        <f>IF(LEN('Source Int'!$C155)&gt;1,IF('Source Int'!$AB155="","",'Source Int'!$AB155),IF($D163="manuel",(VLOOKUP($C163,'Enga manuel'!$A$5:$M$355,11,FALSE)),""))</f>
        <v/>
      </c>
      <c r="O163" s="308" t="str">
        <f t="shared" si="11"/>
        <v/>
      </c>
      <c r="P163" s="84" t="str">
        <f t="shared" si="12"/>
        <v/>
      </c>
      <c r="Q163" s="84" t="str">
        <f>CONCATENATE(K163,IF(AND(LEN(engage_k)&gt;0,LEN(engage_l)&gt;0),CONCATENATE(" (",L163,"/",N163,")"),IF(AND(LEN(engage_k)=0,LEN(engage_l)&gt;0),CONCATENATE(" (",N163,")"),IF(AND(LEN(engage_l)=0,LEN(engage_k)&gt;0),CONCATENATE(" (",L163,")"),""))))</f>
        <v/>
      </c>
      <c r="R163" s="84" t="str">
        <f t="shared" si="13"/>
        <v/>
      </c>
      <c r="S163" s="84" t="str">
        <f>IF(ISERROR(VLOOKUP(C163,'Saisie CLASSEMENT'!$C$8:$C$207,1,FALSE)),"","O")</f>
        <v/>
      </c>
      <c r="T163" s="462" t="str">
        <f>IF(LEN('Source Int'!$C155)&gt;1,'Source Int'!$M155,IF($D163="manuel",(VLOOKUP($C163,'Enga manuel'!$A$5:$L$355,9,FALSE)),""))</f>
        <v/>
      </c>
      <c r="U163" s="1" t="str">
        <f>IF(COUNTIF(K$10:K163,K163)=1,MAX(U$9:U162)+1,"")</f>
        <v/>
      </c>
      <c r="V163" t="str">
        <f t="shared" si="14"/>
        <v/>
      </c>
      <c r="W163" s="1" t="str">
        <f>IF(D163="Internet",'Source Int'!E155,IF(D163="manuel",UPPER((VLOOKUP($C163,'Enga manuel'!$A$5:$J$355,10,FALSE))),""))</f>
        <v/>
      </c>
    </row>
    <row r="164" spans="1:23" ht="19.350000000000001" customHeight="1">
      <c r="A164" t="str">
        <f>IF(COUNTIF(J$10:J164,J164)=1,MAX(A$9:A163)+1,"")</f>
        <v/>
      </c>
      <c r="B164" t="str">
        <f t="shared" si="10"/>
        <v/>
      </c>
      <c r="C164" s="294">
        <v>155</v>
      </c>
      <c r="D164" s="295" t="str">
        <f>IF(C164&gt;0,IF(LEN('Source Int'!$C156)&gt;1,"Internet",IF(ISERROR(VLOOKUP($C164,'Enga manuel'!$A$5:$G$355,4,FALSE))=FALSE,(IF(LEN(VLOOKUP($C164,'Enga manuel'!$A$5:$G$355,4,FALSE))&gt;0,"Manuel","")),"")),"")</f>
        <v/>
      </c>
      <c r="E164" s="296" t="s">
        <v>270</v>
      </c>
      <c r="F164" s="295" t="str">
        <f>IF(LEN('Source Int'!$C156)&gt;1,'Source Int'!R156,IF(D164="manuel",(VLOOKUP($C164,'Enga manuel'!$A$5:$G$355,2,FALSE)),""))</f>
        <v/>
      </c>
      <c r="G164" s="295" t="str">
        <f>IF(LEN('Source Int'!$C156)&gt;1,'Source Int'!F156,IF(D164="manuel",(VLOOKUP($C164,'Enga manuel'!$A$5:$G$355,3,FALSE)),""))</f>
        <v/>
      </c>
      <c r="H164" s="297" t="str">
        <f>IF(LEN('Source Int'!$C156)&gt;1,'Source Int'!C156,IF(D164="manuel",(VLOOKUP($C164,'Enga manuel'!$A$5:$G$355,4,FALSE)),""))</f>
        <v/>
      </c>
      <c r="I164" s="297" t="str">
        <f>IF(LEN('Source Int'!$C156)&gt;1,PROPER('Source Int'!D156),IF(D164="manuel",PROPER(VLOOKUP($C164,'Enga manuel'!$A$5:$G$355,5,FALSE)),""))</f>
        <v/>
      </c>
      <c r="J164" s="297" t="str">
        <f>IF(LEN('Source Int'!$C156)&gt;1,'Source Int'!P156,IF(D164="manuel",(VLOOKUP($C164,'Enga manuel'!$A$5:$G$355,6,FALSE)),""))</f>
        <v/>
      </c>
      <c r="K164" s="297" t="str">
        <f>IF(LEN('Source Int'!$C156)&gt;1,'Source Int'!$AE156,IF($D164="manuel",(VLOOKUP($C164,'Enga manuel'!$A$5:$G$355,7,FALSE)),""))</f>
        <v/>
      </c>
      <c r="L164" s="295" t="str">
        <f>IF(LEN('Source Int'!$H156)&gt;0,'Source Int'!$H156,IF($D164="manuel",(VLOOKUP($C164,'Enga manuel'!$A$5:$H$355,8,FALSE)),""))</f>
        <v/>
      </c>
      <c r="M164" s="295" t="str">
        <f>IF(AND(P164="Présent",W164="D",'Données épreuves'!$B$24="OUI"),"Dame","")</f>
        <v/>
      </c>
      <c r="N164" s="295" t="str">
        <f>IF(LEN('Source Int'!$C156)&gt;1,IF('Source Int'!$AB156="","",'Source Int'!$AB156),IF($D164="manuel",(VLOOKUP($C164,'Enga manuel'!$A$5:$M$355,11,FALSE)),""))</f>
        <v/>
      </c>
      <c r="O164" s="308" t="str">
        <f t="shared" si="11"/>
        <v/>
      </c>
      <c r="P164" s="84" t="str">
        <f t="shared" si="12"/>
        <v/>
      </c>
      <c r="Q164" s="84" t="str">
        <f>CONCATENATE(K164,IF(AND(LEN(engage_k)&gt;0,LEN(engage_l)&gt;0),CONCATENATE(" (",L164,"/",N164,")"),IF(AND(LEN(engage_k)=0,LEN(engage_l)&gt;0),CONCATENATE(" (",N164,")"),IF(AND(LEN(engage_l)=0,LEN(engage_k)&gt;0),CONCATENATE(" (",L164,")"),""))))</f>
        <v/>
      </c>
      <c r="R164" s="84" t="str">
        <f t="shared" si="13"/>
        <v/>
      </c>
      <c r="S164" s="84" t="str">
        <f>IF(ISERROR(VLOOKUP(C164,'Saisie CLASSEMENT'!$C$8:$C$207,1,FALSE)),"","O")</f>
        <v/>
      </c>
      <c r="T164" s="462" t="str">
        <f>IF(LEN('Source Int'!$C156)&gt;1,'Source Int'!$M156,IF($D164="manuel",(VLOOKUP($C164,'Enga manuel'!$A$5:$L$355,9,FALSE)),""))</f>
        <v/>
      </c>
      <c r="U164" s="1" t="str">
        <f>IF(COUNTIF(K$10:K164,K164)=1,MAX(U$9:U163)+1,"")</f>
        <v/>
      </c>
      <c r="V164" t="str">
        <f t="shared" si="14"/>
        <v/>
      </c>
      <c r="W164" s="1" t="str">
        <f>IF(D164="Internet",'Source Int'!E156,IF(D164="manuel",UPPER((VLOOKUP($C164,'Enga manuel'!$A$5:$J$355,10,FALSE))),""))</f>
        <v/>
      </c>
    </row>
    <row r="165" spans="1:23" ht="19.350000000000001" customHeight="1">
      <c r="A165" t="str">
        <f>IF(COUNTIF(J$10:J165,J165)=1,MAX(A$9:A164)+1,"")</f>
        <v/>
      </c>
      <c r="B165" t="str">
        <f t="shared" si="10"/>
        <v/>
      </c>
      <c r="C165" s="294">
        <v>156</v>
      </c>
      <c r="D165" s="295" t="str">
        <f>IF(C165&gt;0,IF(LEN('Source Int'!$C157)&gt;1,"Internet",IF(ISERROR(VLOOKUP($C165,'Enga manuel'!$A$5:$G$355,4,FALSE))=FALSE,(IF(LEN(VLOOKUP($C165,'Enga manuel'!$A$5:$G$355,4,FALSE))&gt;0,"Manuel","")),"")),"")</f>
        <v/>
      </c>
      <c r="E165" s="296" t="s">
        <v>270</v>
      </c>
      <c r="F165" s="295" t="str">
        <f>IF(LEN('Source Int'!$C157)&gt;1,'Source Int'!R157,IF(D165="manuel",(VLOOKUP($C165,'Enga manuel'!$A$5:$G$355,2,FALSE)),""))</f>
        <v/>
      </c>
      <c r="G165" s="295" t="str">
        <f>IF(LEN('Source Int'!$C157)&gt;1,'Source Int'!F157,IF(D165="manuel",(VLOOKUP($C165,'Enga manuel'!$A$5:$G$355,3,FALSE)),""))</f>
        <v/>
      </c>
      <c r="H165" s="297" t="str">
        <f>IF(LEN('Source Int'!$C157)&gt;1,'Source Int'!C157,IF(D165="manuel",(VLOOKUP($C165,'Enga manuel'!$A$5:$G$355,4,FALSE)),""))</f>
        <v/>
      </c>
      <c r="I165" s="297" t="str">
        <f>IF(LEN('Source Int'!$C157)&gt;1,PROPER('Source Int'!D157),IF(D165="manuel",PROPER(VLOOKUP($C165,'Enga manuel'!$A$5:$G$355,5,FALSE)),""))</f>
        <v/>
      </c>
      <c r="J165" s="297" t="str">
        <f>IF(LEN('Source Int'!$C157)&gt;1,'Source Int'!P157,IF(D165="manuel",(VLOOKUP($C165,'Enga manuel'!$A$5:$G$355,6,FALSE)),""))</f>
        <v/>
      </c>
      <c r="K165" s="297" t="str">
        <f>IF(LEN('Source Int'!$C157)&gt;1,'Source Int'!$AE157,IF($D165="manuel",(VLOOKUP($C165,'Enga manuel'!$A$5:$G$355,7,FALSE)),""))</f>
        <v/>
      </c>
      <c r="L165" s="295" t="str">
        <f>IF(LEN('Source Int'!$H157)&gt;0,'Source Int'!$H157,IF($D165="manuel",(VLOOKUP($C165,'Enga manuel'!$A$5:$H$355,8,FALSE)),""))</f>
        <v/>
      </c>
      <c r="M165" s="295" t="str">
        <f>IF(AND(P165="Présent",W165="D",'Données épreuves'!$B$24="OUI"),"Dame","")</f>
        <v/>
      </c>
      <c r="N165" s="295" t="str">
        <f>IF(LEN('Source Int'!$C157)&gt;1,IF('Source Int'!$AB157="","",'Source Int'!$AB157),IF($D165="manuel",(VLOOKUP($C165,'Enga manuel'!$A$5:$M$355,11,FALSE)),""))</f>
        <v/>
      </c>
      <c r="O165" s="308" t="str">
        <f t="shared" si="11"/>
        <v/>
      </c>
      <c r="P165" s="84" t="str">
        <f t="shared" si="12"/>
        <v/>
      </c>
      <c r="Q165" s="84" t="str">
        <f>CONCATENATE(K165,IF(AND(LEN(engage_k)&gt;0,LEN(engage_l)&gt;0),CONCATENATE(" (",L165,"/",N165,")"),IF(AND(LEN(engage_k)=0,LEN(engage_l)&gt;0),CONCATENATE(" (",N165,")"),IF(AND(LEN(engage_l)=0,LEN(engage_k)&gt;0),CONCATENATE(" (",L165,")"),""))))</f>
        <v/>
      </c>
      <c r="R165" s="84" t="str">
        <f t="shared" si="13"/>
        <v/>
      </c>
      <c r="S165" s="84" t="str">
        <f>IF(ISERROR(VLOOKUP(C165,'Saisie CLASSEMENT'!$C$8:$C$207,1,FALSE)),"","O")</f>
        <v/>
      </c>
      <c r="T165" s="462" t="str">
        <f>IF(LEN('Source Int'!$C157)&gt;1,'Source Int'!$M157,IF($D165="manuel",(VLOOKUP($C165,'Enga manuel'!$A$5:$L$355,9,FALSE)),""))</f>
        <v/>
      </c>
      <c r="U165" s="1" t="str">
        <f>IF(COUNTIF(K$10:K165,K165)=1,MAX(U$9:U164)+1,"")</f>
        <v/>
      </c>
      <c r="V165" t="str">
        <f t="shared" si="14"/>
        <v/>
      </c>
      <c r="W165" s="1" t="str">
        <f>IF(D165="Internet",'Source Int'!E157,IF(D165="manuel",UPPER((VLOOKUP($C165,'Enga manuel'!$A$5:$J$355,10,FALSE))),""))</f>
        <v/>
      </c>
    </row>
    <row r="166" spans="1:23" ht="19.350000000000001" customHeight="1">
      <c r="A166" t="str">
        <f>IF(COUNTIF(J$10:J166,J166)=1,MAX(A$9:A165)+1,"")</f>
        <v/>
      </c>
      <c r="B166" t="str">
        <f t="shared" si="10"/>
        <v/>
      </c>
      <c r="C166" s="294">
        <v>157</v>
      </c>
      <c r="D166" s="295" t="str">
        <f>IF(C166&gt;0,IF(LEN('Source Int'!$C158)&gt;1,"Internet",IF(ISERROR(VLOOKUP($C166,'Enga manuel'!$A$5:$G$355,4,FALSE))=FALSE,(IF(LEN(VLOOKUP($C166,'Enga manuel'!$A$5:$G$355,4,FALSE))&gt;0,"Manuel","")),"")),"")</f>
        <v/>
      </c>
      <c r="E166" s="296" t="s">
        <v>270</v>
      </c>
      <c r="F166" s="295" t="str">
        <f>IF(LEN('Source Int'!$C158)&gt;1,'Source Int'!R158,IF(D166="manuel",(VLOOKUP($C166,'Enga manuel'!$A$5:$G$355,2,FALSE)),""))</f>
        <v/>
      </c>
      <c r="G166" s="295" t="str">
        <f>IF(LEN('Source Int'!$C158)&gt;1,'Source Int'!F158,IF(D166="manuel",(VLOOKUP($C166,'Enga manuel'!$A$5:$G$355,3,FALSE)),""))</f>
        <v/>
      </c>
      <c r="H166" s="297" t="str">
        <f>IF(LEN('Source Int'!$C158)&gt;1,'Source Int'!C158,IF(D166="manuel",(VLOOKUP($C166,'Enga manuel'!$A$5:$G$355,4,FALSE)),""))</f>
        <v/>
      </c>
      <c r="I166" s="297" t="str">
        <f>IF(LEN('Source Int'!$C158)&gt;1,PROPER('Source Int'!D158),IF(D166="manuel",PROPER(VLOOKUP($C166,'Enga manuel'!$A$5:$G$355,5,FALSE)),""))</f>
        <v/>
      </c>
      <c r="J166" s="297" t="str">
        <f>IF(LEN('Source Int'!$C158)&gt;1,'Source Int'!P158,IF(D166="manuel",(VLOOKUP($C166,'Enga manuel'!$A$5:$G$355,6,FALSE)),""))</f>
        <v/>
      </c>
      <c r="K166" s="297" t="str">
        <f>IF(LEN('Source Int'!$C158)&gt;1,'Source Int'!$AE158,IF($D166="manuel",(VLOOKUP($C166,'Enga manuel'!$A$5:$G$355,7,FALSE)),""))</f>
        <v/>
      </c>
      <c r="L166" s="295" t="str">
        <f>IF(LEN('Source Int'!$H158)&gt;0,'Source Int'!$H158,IF($D166="manuel",(VLOOKUP($C166,'Enga manuel'!$A$5:$H$355,8,FALSE)),""))</f>
        <v/>
      </c>
      <c r="M166" s="295" t="str">
        <f>IF(AND(P166="Présent",W166="D",'Données épreuves'!$B$24="OUI"),"Dame","")</f>
        <v/>
      </c>
      <c r="N166" s="295" t="str">
        <f>IF(LEN('Source Int'!$C158)&gt;1,IF('Source Int'!$AB158="","",'Source Int'!$AB158),IF($D166="manuel",(VLOOKUP($C166,'Enga manuel'!$A$5:$M$355,11,FALSE)),""))</f>
        <v/>
      </c>
      <c r="O166" s="308" t="str">
        <f t="shared" si="11"/>
        <v/>
      </c>
      <c r="P166" s="84" t="str">
        <f t="shared" si="12"/>
        <v/>
      </c>
      <c r="Q166" s="84" t="str">
        <f>CONCATENATE(K166,IF(AND(LEN(engage_k)&gt;0,LEN(engage_l)&gt;0),CONCATENATE(" (",L166,"/",N166,")"),IF(AND(LEN(engage_k)=0,LEN(engage_l)&gt;0),CONCATENATE(" (",N166,")"),IF(AND(LEN(engage_l)=0,LEN(engage_k)&gt;0),CONCATENATE(" (",L166,")"),""))))</f>
        <v/>
      </c>
      <c r="R166" s="84" t="str">
        <f t="shared" si="13"/>
        <v/>
      </c>
      <c r="S166" s="84" t="str">
        <f>IF(ISERROR(VLOOKUP(C166,'Saisie CLASSEMENT'!$C$8:$C$207,1,FALSE)),"","O")</f>
        <v/>
      </c>
      <c r="T166" s="462" t="str">
        <f>IF(LEN('Source Int'!$C158)&gt;1,'Source Int'!$M158,IF($D166="manuel",(VLOOKUP($C166,'Enga manuel'!$A$5:$L$355,9,FALSE)),""))</f>
        <v/>
      </c>
      <c r="U166" s="1" t="str">
        <f>IF(COUNTIF(K$10:K166,K166)=1,MAX(U$9:U165)+1,"")</f>
        <v/>
      </c>
      <c r="V166" t="str">
        <f t="shared" si="14"/>
        <v/>
      </c>
      <c r="W166" s="1" t="str">
        <f>IF(D166="Internet",'Source Int'!E158,IF(D166="manuel",UPPER((VLOOKUP($C166,'Enga manuel'!$A$5:$J$355,10,FALSE))),""))</f>
        <v/>
      </c>
    </row>
    <row r="167" spans="1:23" ht="19.350000000000001" customHeight="1">
      <c r="A167" t="str">
        <f>IF(COUNTIF(J$10:J167,J167)=1,MAX(A$9:A166)+1,"")</f>
        <v/>
      </c>
      <c r="B167" t="str">
        <f t="shared" si="10"/>
        <v/>
      </c>
      <c r="C167" s="294">
        <v>158</v>
      </c>
      <c r="D167" s="295" t="str">
        <f>IF(C167&gt;0,IF(LEN('Source Int'!$C159)&gt;1,"Internet",IF(ISERROR(VLOOKUP($C167,'Enga manuel'!$A$5:$G$355,4,FALSE))=FALSE,(IF(LEN(VLOOKUP($C167,'Enga manuel'!$A$5:$G$355,4,FALSE))&gt;0,"Manuel","")),"")),"")</f>
        <v/>
      </c>
      <c r="E167" s="296" t="s">
        <v>270</v>
      </c>
      <c r="F167" s="295" t="str">
        <f>IF(LEN('Source Int'!$C159)&gt;1,'Source Int'!R159,IF(D167="manuel",(VLOOKUP($C167,'Enga manuel'!$A$5:$G$355,2,FALSE)),""))</f>
        <v/>
      </c>
      <c r="G167" s="295" t="str">
        <f>IF(LEN('Source Int'!$C159)&gt;1,'Source Int'!F159,IF(D167="manuel",(VLOOKUP($C167,'Enga manuel'!$A$5:$G$355,3,FALSE)),""))</f>
        <v/>
      </c>
      <c r="H167" s="297" t="str">
        <f>IF(LEN('Source Int'!$C159)&gt;1,'Source Int'!C159,IF(D167="manuel",(VLOOKUP($C167,'Enga manuel'!$A$5:$G$355,4,FALSE)),""))</f>
        <v/>
      </c>
      <c r="I167" s="297" t="str">
        <f>IF(LEN('Source Int'!$C159)&gt;1,PROPER('Source Int'!D159),IF(D167="manuel",PROPER(VLOOKUP($C167,'Enga manuel'!$A$5:$G$355,5,FALSE)),""))</f>
        <v/>
      </c>
      <c r="J167" s="297" t="str">
        <f>IF(LEN('Source Int'!$C159)&gt;1,'Source Int'!P159,IF(D167="manuel",(VLOOKUP($C167,'Enga manuel'!$A$5:$G$355,6,FALSE)),""))</f>
        <v/>
      </c>
      <c r="K167" s="297" t="str">
        <f>IF(LEN('Source Int'!$C159)&gt;1,'Source Int'!$AE159,IF($D167="manuel",(VLOOKUP($C167,'Enga manuel'!$A$5:$G$355,7,FALSE)),""))</f>
        <v/>
      </c>
      <c r="L167" s="295" t="str">
        <f>IF(LEN('Source Int'!$H159)&gt;0,'Source Int'!$H159,IF($D167="manuel",(VLOOKUP($C167,'Enga manuel'!$A$5:$H$355,8,FALSE)),""))</f>
        <v/>
      </c>
      <c r="M167" s="295" t="str">
        <f>IF(AND(P167="Présent",W167="D",'Données épreuves'!$B$24="OUI"),"Dame","")</f>
        <v/>
      </c>
      <c r="N167" s="295" t="str">
        <f>IF(LEN('Source Int'!$C159)&gt;1,IF('Source Int'!$AB159="","",'Source Int'!$AB159),IF($D167="manuel",(VLOOKUP($C167,'Enga manuel'!$A$5:$M$355,11,FALSE)),""))</f>
        <v/>
      </c>
      <c r="O167" s="308" t="str">
        <f t="shared" si="11"/>
        <v/>
      </c>
      <c r="P167" s="84" t="str">
        <f t="shared" si="12"/>
        <v/>
      </c>
      <c r="Q167" s="84" t="str">
        <f>CONCATENATE(K167,IF(AND(LEN(engage_k)&gt;0,LEN(engage_l)&gt;0),CONCATENATE(" (",L167,"/",N167,")"),IF(AND(LEN(engage_k)=0,LEN(engage_l)&gt;0),CONCATENATE(" (",N167,")"),IF(AND(LEN(engage_l)=0,LEN(engage_k)&gt;0),CONCATENATE(" (",L167,")"),""))))</f>
        <v/>
      </c>
      <c r="R167" s="84" t="str">
        <f t="shared" si="13"/>
        <v/>
      </c>
      <c r="S167" s="84" t="str">
        <f>IF(ISERROR(VLOOKUP(C167,'Saisie CLASSEMENT'!$C$8:$C$207,1,FALSE)),"","O")</f>
        <v/>
      </c>
      <c r="T167" s="462" t="str">
        <f>IF(LEN('Source Int'!$C159)&gt;1,'Source Int'!$M159,IF($D167="manuel",(VLOOKUP($C167,'Enga manuel'!$A$5:$L$355,9,FALSE)),""))</f>
        <v/>
      </c>
      <c r="U167" s="1" t="str">
        <f>IF(COUNTIF(K$10:K167,K167)=1,MAX(U$9:U166)+1,"")</f>
        <v/>
      </c>
      <c r="V167" t="str">
        <f t="shared" si="14"/>
        <v/>
      </c>
      <c r="W167" s="1" t="str">
        <f>IF(D167="Internet",'Source Int'!E159,IF(D167="manuel",UPPER((VLOOKUP($C167,'Enga manuel'!$A$5:$J$355,10,FALSE))),""))</f>
        <v/>
      </c>
    </row>
    <row r="168" spans="1:23" ht="19.350000000000001" customHeight="1">
      <c r="A168" t="str">
        <f>IF(COUNTIF(J$10:J168,J168)=1,MAX(A$9:A167)+1,"")</f>
        <v/>
      </c>
      <c r="B168" t="str">
        <f t="shared" si="10"/>
        <v/>
      </c>
      <c r="C168" s="294">
        <v>159</v>
      </c>
      <c r="D168" s="295" t="str">
        <f>IF(C168&gt;0,IF(LEN('Source Int'!$C160)&gt;1,"Internet",IF(ISERROR(VLOOKUP($C168,'Enga manuel'!$A$5:$G$355,4,FALSE))=FALSE,(IF(LEN(VLOOKUP($C168,'Enga manuel'!$A$5:$G$355,4,FALSE))&gt;0,"Manuel","")),"")),"")</f>
        <v/>
      </c>
      <c r="E168" s="296" t="s">
        <v>270</v>
      </c>
      <c r="F168" s="295" t="str">
        <f>IF(LEN('Source Int'!$C160)&gt;1,'Source Int'!R160,IF(D168="manuel",(VLOOKUP($C168,'Enga manuel'!$A$5:$G$355,2,FALSE)),""))</f>
        <v/>
      </c>
      <c r="G168" s="295" t="str">
        <f>IF(LEN('Source Int'!$C160)&gt;1,'Source Int'!F160,IF(D168="manuel",(VLOOKUP($C168,'Enga manuel'!$A$5:$G$355,3,FALSE)),""))</f>
        <v/>
      </c>
      <c r="H168" s="297" t="str">
        <f>IF(LEN('Source Int'!$C160)&gt;1,'Source Int'!C160,IF(D168="manuel",(VLOOKUP($C168,'Enga manuel'!$A$5:$G$355,4,FALSE)),""))</f>
        <v/>
      </c>
      <c r="I168" s="297" t="str">
        <f>IF(LEN('Source Int'!$C160)&gt;1,PROPER('Source Int'!D160),IF(D168="manuel",PROPER(VLOOKUP($C168,'Enga manuel'!$A$5:$G$355,5,FALSE)),""))</f>
        <v/>
      </c>
      <c r="J168" s="297" t="str">
        <f>IF(LEN('Source Int'!$C160)&gt;1,'Source Int'!P160,IF(D168="manuel",(VLOOKUP($C168,'Enga manuel'!$A$5:$G$355,6,FALSE)),""))</f>
        <v/>
      </c>
      <c r="K168" s="297" t="str">
        <f>IF(LEN('Source Int'!$C160)&gt;1,'Source Int'!$AE160,IF($D168="manuel",(VLOOKUP($C168,'Enga manuel'!$A$5:$G$355,7,FALSE)),""))</f>
        <v/>
      </c>
      <c r="L168" s="295" t="str">
        <f>IF(LEN('Source Int'!$H160)&gt;0,'Source Int'!$H160,IF($D168="manuel",(VLOOKUP($C168,'Enga manuel'!$A$5:$H$355,8,FALSE)),""))</f>
        <v/>
      </c>
      <c r="M168" s="295" t="str">
        <f>IF(AND(P168="Présent",W168="D",'Données épreuves'!$B$24="OUI"),"Dame","")</f>
        <v/>
      </c>
      <c r="N168" s="295" t="str">
        <f>IF(LEN('Source Int'!$C160)&gt;1,IF('Source Int'!$AB160="","",'Source Int'!$AB160),IF($D168="manuel",(VLOOKUP($C168,'Enga manuel'!$A$5:$M$355,11,FALSE)),""))</f>
        <v/>
      </c>
      <c r="O168" s="308" t="str">
        <f t="shared" si="11"/>
        <v/>
      </c>
      <c r="P168" s="84" t="str">
        <f t="shared" si="12"/>
        <v/>
      </c>
      <c r="Q168" s="84" t="str">
        <f>CONCATENATE(K168,IF(AND(LEN(engage_k)&gt;0,LEN(engage_l)&gt;0),CONCATENATE(" (",L168,"/",N168,")"),IF(AND(LEN(engage_k)=0,LEN(engage_l)&gt;0),CONCATENATE(" (",N168,")"),IF(AND(LEN(engage_l)=0,LEN(engage_k)&gt;0),CONCATENATE(" (",L168,")"),""))))</f>
        <v/>
      </c>
      <c r="R168" s="84" t="str">
        <f t="shared" si="13"/>
        <v/>
      </c>
      <c r="S168" s="84" t="str">
        <f>IF(ISERROR(VLOOKUP(C168,'Saisie CLASSEMENT'!$C$8:$C$207,1,FALSE)),"","O")</f>
        <v/>
      </c>
      <c r="T168" s="462" t="str">
        <f>IF(LEN('Source Int'!$C160)&gt;1,'Source Int'!$M160,IF($D168="manuel",(VLOOKUP($C168,'Enga manuel'!$A$5:$L$355,9,FALSE)),""))</f>
        <v/>
      </c>
      <c r="U168" s="1" t="str">
        <f>IF(COUNTIF(K$10:K168,K168)=1,MAX(U$9:U167)+1,"")</f>
        <v/>
      </c>
      <c r="V168" t="str">
        <f t="shared" si="14"/>
        <v/>
      </c>
      <c r="W168" s="1" t="str">
        <f>IF(D168="Internet",'Source Int'!E160,IF(D168="manuel",UPPER((VLOOKUP($C168,'Enga manuel'!$A$5:$J$355,10,FALSE))),""))</f>
        <v/>
      </c>
    </row>
    <row r="169" spans="1:23" ht="19.350000000000001" customHeight="1">
      <c r="A169" t="str">
        <f>IF(COUNTIF(J$10:J169,J169)=1,MAX(A$9:A168)+1,"")</f>
        <v/>
      </c>
      <c r="B169" t="str">
        <f t="shared" si="10"/>
        <v/>
      </c>
      <c r="C169" s="294">
        <v>160</v>
      </c>
      <c r="D169" s="295" t="str">
        <f>IF(C169&gt;0,IF(LEN('Source Int'!$C161)&gt;1,"Internet",IF(ISERROR(VLOOKUP($C169,'Enga manuel'!$A$5:$G$355,4,FALSE))=FALSE,(IF(LEN(VLOOKUP($C169,'Enga manuel'!$A$5:$G$355,4,FALSE))&gt;0,"Manuel","")),"")),"")</f>
        <v/>
      </c>
      <c r="E169" s="296" t="s">
        <v>270</v>
      </c>
      <c r="F169" s="295" t="str">
        <f>IF(LEN('Source Int'!$C161)&gt;1,'Source Int'!R161,IF(D169="manuel",(VLOOKUP($C169,'Enga manuel'!$A$5:$G$355,2,FALSE)),""))</f>
        <v/>
      </c>
      <c r="G169" s="295" t="str">
        <f>IF(LEN('Source Int'!$C161)&gt;1,'Source Int'!F161,IF(D169="manuel",(VLOOKUP($C169,'Enga manuel'!$A$5:$G$355,3,FALSE)),""))</f>
        <v/>
      </c>
      <c r="H169" s="297" t="str">
        <f>IF(LEN('Source Int'!$C161)&gt;1,'Source Int'!C161,IF(D169="manuel",(VLOOKUP($C169,'Enga manuel'!$A$5:$G$355,4,FALSE)),""))</f>
        <v/>
      </c>
      <c r="I169" s="297" t="str">
        <f>IF(LEN('Source Int'!$C161)&gt;1,PROPER('Source Int'!D161),IF(D169="manuel",PROPER(VLOOKUP($C169,'Enga manuel'!$A$5:$G$355,5,FALSE)),""))</f>
        <v/>
      </c>
      <c r="J169" s="297" t="str">
        <f>IF(LEN('Source Int'!$C161)&gt;1,'Source Int'!P161,IF(D169="manuel",(VLOOKUP($C169,'Enga manuel'!$A$5:$G$355,6,FALSE)),""))</f>
        <v/>
      </c>
      <c r="K169" s="297" t="str">
        <f>IF(LEN('Source Int'!$C161)&gt;1,'Source Int'!$AE161,IF($D169="manuel",(VLOOKUP($C169,'Enga manuel'!$A$5:$G$355,7,FALSE)),""))</f>
        <v/>
      </c>
      <c r="L169" s="295" t="str">
        <f>IF(LEN('Source Int'!$H161)&gt;0,'Source Int'!$H161,IF($D169="manuel",(VLOOKUP($C169,'Enga manuel'!$A$5:$H$355,8,FALSE)),""))</f>
        <v/>
      </c>
      <c r="M169" s="295" t="str">
        <f>IF(AND(P169="Présent",W169="D",'Données épreuves'!$B$24="OUI"),"Dame","")</f>
        <v/>
      </c>
      <c r="N169" s="295" t="str">
        <f>IF(LEN('Source Int'!$C161)&gt;1,IF('Source Int'!$AB161="","",'Source Int'!$AB161),IF($D169="manuel",(VLOOKUP($C169,'Enga manuel'!$A$5:$M$355,11,FALSE)),""))</f>
        <v/>
      </c>
      <c r="O169" s="308" t="str">
        <f t="shared" si="11"/>
        <v/>
      </c>
      <c r="P169" s="84" t="str">
        <f t="shared" si="12"/>
        <v/>
      </c>
      <c r="Q169" s="84" t="str">
        <f>CONCATENATE(K169,IF(AND(LEN(engage_k)&gt;0,LEN(engage_l)&gt;0),CONCATENATE(" (",L169,"/",N169,")"),IF(AND(LEN(engage_k)=0,LEN(engage_l)&gt;0),CONCATENATE(" (",N169,")"),IF(AND(LEN(engage_l)=0,LEN(engage_k)&gt;0),CONCATENATE(" (",L169,")"),""))))</f>
        <v/>
      </c>
      <c r="R169" s="84" t="str">
        <f t="shared" si="13"/>
        <v/>
      </c>
      <c r="S169" s="84" t="str">
        <f>IF(ISERROR(VLOOKUP(C169,'Saisie CLASSEMENT'!$C$8:$C$207,1,FALSE)),"","O")</f>
        <v/>
      </c>
      <c r="T169" s="462" t="str">
        <f>IF(LEN('Source Int'!$C161)&gt;1,'Source Int'!$M161,IF($D169="manuel",(VLOOKUP($C169,'Enga manuel'!$A$5:$L$355,9,FALSE)),""))</f>
        <v/>
      </c>
      <c r="U169" s="1" t="str">
        <f>IF(COUNTIF(K$10:K169,K169)=1,MAX(U$9:U168)+1,"")</f>
        <v/>
      </c>
      <c r="V169" t="str">
        <f t="shared" si="14"/>
        <v/>
      </c>
      <c r="W169" s="1" t="str">
        <f>IF(D169="Internet",'Source Int'!E161,IF(D169="manuel",UPPER((VLOOKUP($C169,'Enga manuel'!$A$5:$J$355,10,FALSE))),""))</f>
        <v/>
      </c>
    </row>
    <row r="170" spans="1:23" ht="19.350000000000001" customHeight="1">
      <c r="A170" t="str">
        <f>IF(COUNTIF(J$10:J170,J170)=1,MAX(A$9:A169)+1,"")</f>
        <v/>
      </c>
      <c r="B170" t="str">
        <f t="shared" si="10"/>
        <v/>
      </c>
      <c r="C170" s="294">
        <v>161</v>
      </c>
      <c r="D170" s="295" t="str">
        <f>IF(C170&gt;0,IF(LEN('Source Int'!$C162)&gt;1,"Internet",IF(ISERROR(VLOOKUP($C170,'Enga manuel'!$A$5:$G$355,4,FALSE))=FALSE,(IF(LEN(VLOOKUP($C170,'Enga manuel'!$A$5:$G$355,4,FALSE))&gt;0,"Manuel","")),"")),"")</f>
        <v/>
      </c>
      <c r="E170" s="296" t="s">
        <v>270</v>
      </c>
      <c r="F170" s="295" t="str">
        <f>IF(LEN('Source Int'!$C162)&gt;1,'Source Int'!R162,IF(D170="manuel",(VLOOKUP($C170,'Enga manuel'!$A$5:$G$355,2,FALSE)),""))</f>
        <v/>
      </c>
      <c r="G170" s="295" t="str">
        <f>IF(LEN('Source Int'!$C162)&gt;1,'Source Int'!F162,IF(D170="manuel",(VLOOKUP($C170,'Enga manuel'!$A$5:$G$355,3,FALSE)),""))</f>
        <v/>
      </c>
      <c r="H170" s="297" t="str">
        <f>IF(LEN('Source Int'!$C162)&gt;1,'Source Int'!C162,IF(D170="manuel",(VLOOKUP($C170,'Enga manuel'!$A$5:$G$355,4,FALSE)),""))</f>
        <v/>
      </c>
      <c r="I170" s="297" t="str">
        <f>IF(LEN('Source Int'!$C162)&gt;1,PROPER('Source Int'!D162),IF(D170="manuel",PROPER(VLOOKUP($C170,'Enga manuel'!$A$5:$G$355,5,FALSE)),""))</f>
        <v/>
      </c>
      <c r="J170" s="297" t="str">
        <f>IF(LEN('Source Int'!$C162)&gt;1,'Source Int'!P162,IF(D170="manuel",(VLOOKUP($C170,'Enga manuel'!$A$5:$G$355,6,FALSE)),""))</f>
        <v/>
      </c>
      <c r="K170" s="297" t="str">
        <f>IF(LEN('Source Int'!$C162)&gt;1,'Source Int'!$AE162,IF($D170="manuel",(VLOOKUP($C170,'Enga manuel'!$A$5:$G$355,7,FALSE)),""))</f>
        <v/>
      </c>
      <c r="L170" s="295" t="str">
        <f>IF(LEN('Source Int'!$H162)&gt;0,'Source Int'!$H162,IF($D170="manuel",(VLOOKUP($C170,'Enga manuel'!$A$5:$H$355,8,FALSE)),""))</f>
        <v/>
      </c>
      <c r="M170" s="295" t="str">
        <f>IF(AND(P170="Présent",W170="D",'Données épreuves'!$B$24="OUI"),"Dame","")</f>
        <v/>
      </c>
      <c r="N170" s="295" t="str">
        <f>IF(LEN('Source Int'!$C162)&gt;1,IF('Source Int'!$AB162="","",'Source Int'!$AB162),IF($D170="manuel",(VLOOKUP($C170,'Enga manuel'!$A$5:$M$355,11,FALSE)),""))</f>
        <v/>
      </c>
      <c r="O170" s="308" t="str">
        <f t="shared" si="11"/>
        <v/>
      </c>
      <c r="P170" s="84" t="str">
        <f t="shared" si="12"/>
        <v/>
      </c>
      <c r="Q170" s="84" t="str">
        <f>CONCATENATE(K170,IF(AND(LEN(engage_k)&gt;0,LEN(engage_l)&gt;0),CONCATENATE(" (",L170,"/",N170,")"),IF(AND(LEN(engage_k)=0,LEN(engage_l)&gt;0),CONCATENATE(" (",N170,")"),IF(AND(LEN(engage_l)=0,LEN(engage_k)&gt;0),CONCATENATE(" (",L170,")"),""))))</f>
        <v/>
      </c>
      <c r="R170" s="84" t="str">
        <f t="shared" si="13"/>
        <v/>
      </c>
      <c r="S170" s="84" t="str">
        <f>IF(ISERROR(VLOOKUP(C170,'Saisie CLASSEMENT'!$C$8:$C$207,1,FALSE)),"","O")</f>
        <v/>
      </c>
      <c r="T170" s="462" t="str">
        <f>IF(LEN('Source Int'!$C162)&gt;1,'Source Int'!$M162,IF($D170="manuel",(VLOOKUP($C170,'Enga manuel'!$A$5:$L$355,9,FALSE)),""))</f>
        <v/>
      </c>
      <c r="U170" s="1" t="str">
        <f>IF(COUNTIF(K$10:K170,K170)=1,MAX(U$9:U169)+1,"")</f>
        <v/>
      </c>
      <c r="V170" t="str">
        <f t="shared" si="14"/>
        <v/>
      </c>
      <c r="W170" s="1" t="str">
        <f>IF(D170="Internet",'Source Int'!E162,IF(D170="manuel",UPPER((VLOOKUP($C170,'Enga manuel'!$A$5:$J$355,10,FALSE))),""))</f>
        <v/>
      </c>
    </row>
    <row r="171" spans="1:23" ht="19.350000000000001" customHeight="1">
      <c r="A171" t="str">
        <f>IF(COUNTIF(J$10:J171,J171)=1,MAX(A$9:A170)+1,"")</f>
        <v/>
      </c>
      <c r="B171" t="str">
        <f t="shared" si="10"/>
        <v/>
      </c>
      <c r="C171" s="294">
        <v>162</v>
      </c>
      <c r="D171" s="295" t="str">
        <f>IF(C171&gt;0,IF(LEN('Source Int'!$C163)&gt;1,"Internet",IF(ISERROR(VLOOKUP($C171,'Enga manuel'!$A$5:$G$355,4,FALSE))=FALSE,(IF(LEN(VLOOKUP($C171,'Enga manuel'!$A$5:$G$355,4,FALSE))&gt;0,"Manuel","")),"")),"")</f>
        <v/>
      </c>
      <c r="E171" s="296" t="s">
        <v>270</v>
      </c>
      <c r="F171" s="295" t="str">
        <f>IF(LEN('Source Int'!$C163)&gt;1,'Source Int'!R163,IF(D171="manuel",(VLOOKUP($C171,'Enga manuel'!$A$5:$G$355,2,FALSE)),""))</f>
        <v/>
      </c>
      <c r="G171" s="295" t="str">
        <f>IF(LEN('Source Int'!$C163)&gt;1,'Source Int'!F163,IF(D171="manuel",(VLOOKUP($C171,'Enga manuel'!$A$5:$G$355,3,FALSE)),""))</f>
        <v/>
      </c>
      <c r="H171" s="297" t="str">
        <f>IF(LEN('Source Int'!$C163)&gt;1,'Source Int'!C163,IF(D171="manuel",(VLOOKUP($C171,'Enga manuel'!$A$5:$G$355,4,FALSE)),""))</f>
        <v/>
      </c>
      <c r="I171" s="297" t="str">
        <f>IF(LEN('Source Int'!$C163)&gt;1,PROPER('Source Int'!D163),IF(D171="manuel",PROPER(VLOOKUP($C171,'Enga manuel'!$A$5:$G$355,5,FALSE)),""))</f>
        <v/>
      </c>
      <c r="J171" s="297" t="str">
        <f>IF(LEN('Source Int'!$C163)&gt;1,'Source Int'!P163,IF(D171="manuel",(VLOOKUP($C171,'Enga manuel'!$A$5:$G$355,6,FALSE)),""))</f>
        <v/>
      </c>
      <c r="K171" s="297" t="str">
        <f>IF(LEN('Source Int'!$C163)&gt;1,'Source Int'!$AE163,IF($D171="manuel",(VLOOKUP($C171,'Enga manuel'!$A$5:$G$355,7,FALSE)),""))</f>
        <v/>
      </c>
      <c r="L171" s="295" t="str">
        <f>IF(LEN('Source Int'!$H163)&gt;0,'Source Int'!$H163,IF($D171="manuel",(VLOOKUP($C171,'Enga manuel'!$A$5:$H$355,8,FALSE)),""))</f>
        <v/>
      </c>
      <c r="M171" s="295" t="str">
        <f>IF(AND(P171="Présent",W171="D",'Données épreuves'!$B$24="OUI"),"Dame","")</f>
        <v/>
      </c>
      <c r="N171" s="295" t="str">
        <f>IF(LEN('Source Int'!$C163)&gt;1,IF('Source Int'!$AB163="","",'Source Int'!$AB163),IF($D171="manuel",(VLOOKUP($C171,'Enga manuel'!$A$5:$M$355,11,FALSE)),""))</f>
        <v/>
      </c>
      <c r="O171" s="308" t="str">
        <f t="shared" si="11"/>
        <v/>
      </c>
      <c r="P171" s="84" t="str">
        <f t="shared" si="12"/>
        <v/>
      </c>
      <c r="Q171" s="84" t="str">
        <f>CONCATENATE(K171,IF(AND(LEN(engage_k)&gt;0,LEN(engage_l)&gt;0),CONCATENATE(" (",L171,"/",N171,")"),IF(AND(LEN(engage_k)=0,LEN(engage_l)&gt;0),CONCATENATE(" (",N171,")"),IF(AND(LEN(engage_l)=0,LEN(engage_k)&gt;0),CONCATENATE(" (",L171,")"),""))))</f>
        <v/>
      </c>
      <c r="R171" s="84" t="str">
        <f t="shared" si="13"/>
        <v/>
      </c>
      <c r="S171" s="84" t="str">
        <f>IF(ISERROR(VLOOKUP(C171,'Saisie CLASSEMENT'!$C$8:$C$207,1,FALSE)),"","O")</f>
        <v/>
      </c>
      <c r="T171" s="462" t="str">
        <f>IF(LEN('Source Int'!$C163)&gt;1,'Source Int'!$M163,IF($D171="manuel",(VLOOKUP($C171,'Enga manuel'!$A$5:$L$355,9,FALSE)),""))</f>
        <v/>
      </c>
      <c r="U171" s="1" t="str">
        <f>IF(COUNTIF(K$10:K171,K171)=1,MAX(U$9:U170)+1,"")</f>
        <v/>
      </c>
      <c r="V171" t="str">
        <f t="shared" si="14"/>
        <v/>
      </c>
      <c r="W171" s="1" t="str">
        <f>IF(D171="Internet",'Source Int'!E163,IF(D171="manuel",UPPER((VLOOKUP($C171,'Enga manuel'!$A$5:$J$355,10,FALSE))),""))</f>
        <v/>
      </c>
    </row>
    <row r="172" spans="1:23" ht="19.350000000000001" customHeight="1">
      <c r="A172" t="str">
        <f>IF(COUNTIF(J$10:J172,J172)=1,MAX(A$9:A171)+1,"")</f>
        <v/>
      </c>
      <c r="B172" t="str">
        <f t="shared" si="10"/>
        <v/>
      </c>
      <c r="C172" s="294">
        <v>163</v>
      </c>
      <c r="D172" s="295" t="str">
        <f>IF(C172&gt;0,IF(LEN('Source Int'!$C164)&gt;1,"Internet",IF(ISERROR(VLOOKUP($C172,'Enga manuel'!$A$5:$G$355,4,FALSE))=FALSE,(IF(LEN(VLOOKUP($C172,'Enga manuel'!$A$5:$G$355,4,FALSE))&gt;0,"Manuel","")),"")),"")</f>
        <v/>
      </c>
      <c r="E172" s="296" t="s">
        <v>270</v>
      </c>
      <c r="F172" s="295" t="str">
        <f>IF(LEN('Source Int'!$C164)&gt;1,'Source Int'!R164,IF(D172="manuel",(VLOOKUP($C172,'Enga manuel'!$A$5:$G$355,2,FALSE)),""))</f>
        <v/>
      </c>
      <c r="G172" s="295" t="str">
        <f>IF(LEN('Source Int'!$C164)&gt;1,'Source Int'!F164,IF(D172="manuel",(VLOOKUP($C172,'Enga manuel'!$A$5:$G$355,3,FALSE)),""))</f>
        <v/>
      </c>
      <c r="H172" s="297" t="str">
        <f>IF(LEN('Source Int'!$C164)&gt;1,'Source Int'!C164,IF(D172="manuel",(VLOOKUP($C172,'Enga manuel'!$A$5:$G$355,4,FALSE)),""))</f>
        <v/>
      </c>
      <c r="I172" s="297" t="str">
        <f>IF(LEN('Source Int'!$C164)&gt;1,PROPER('Source Int'!D164),IF(D172="manuel",PROPER(VLOOKUP($C172,'Enga manuel'!$A$5:$G$355,5,FALSE)),""))</f>
        <v/>
      </c>
      <c r="J172" s="297" t="str">
        <f>IF(LEN('Source Int'!$C164)&gt;1,'Source Int'!P164,IF(D172="manuel",(VLOOKUP($C172,'Enga manuel'!$A$5:$G$355,6,FALSE)),""))</f>
        <v/>
      </c>
      <c r="K172" s="297" t="str">
        <f>IF(LEN('Source Int'!$C164)&gt;1,'Source Int'!$AE164,IF($D172="manuel",(VLOOKUP($C172,'Enga manuel'!$A$5:$G$355,7,FALSE)),""))</f>
        <v/>
      </c>
      <c r="L172" s="295" t="str">
        <f>IF(LEN('Source Int'!$H164)&gt;0,'Source Int'!$H164,IF($D172="manuel",(VLOOKUP($C172,'Enga manuel'!$A$5:$H$355,8,FALSE)),""))</f>
        <v/>
      </c>
      <c r="M172" s="295" t="str">
        <f>IF(AND(P172="Présent",W172="D",'Données épreuves'!$B$24="OUI"),"Dame","")</f>
        <v/>
      </c>
      <c r="N172" s="295" t="str">
        <f>IF(LEN('Source Int'!$C164)&gt;1,IF('Source Int'!$AB164="","",'Source Int'!$AB164),IF($D172="manuel",(VLOOKUP($C172,'Enga manuel'!$A$5:$M$355,11,FALSE)),""))</f>
        <v/>
      </c>
      <c r="O172" s="308" t="str">
        <f t="shared" si="11"/>
        <v/>
      </c>
      <c r="P172" s="84" t="str">
        <f t="shared" si="12"/>
        <v/>
      </c>
      <c r="Q172" s="84" t="str">
        <f>CONCATENATE(K172,IF(AND(LEN(engage_k)&gt;0,LEN(engage_l)&gt;0),CONCATENATE(" (",L172,"/",N172,")"),IF(AND(LEN(engage_k)=0,LEN(engage_l)&gt;0),CONCATENATE(" (",N172,")"),IF(AND(LEN(engage_l)=0,LEN(engage_k)&gt;0),CONCATENATE(" (",L172,")"),""))))</f>
        <v/>
      </c>
      <c r="R172" s="84" t="str">
        <f t="shared" si="13"/>
        <v/>
      </c>
      <c r="S172" s="84" t="str">
        <f>IF(ISERROR(VLOOKUP(C172,'Saisie CLASSEMENT'!$C$8:$C$207,1,FALSE)),"","O")</f>
        <v/>
      </c>
      <c r="T172" s="462" t="str">
        <f>IF(LEN('Source Int'!$C164)&gt;1,'Source Int'!$M164,IF($D172="manuel",(VLOOKUP($C172,'Enga manuel'!$A$5:$L$355,9,FALSE)),""))</f>
        <v/>
      </c>
      <c r="U172" s="1" t="str">
        <f>IF(COUNTIF(K$10:K172,K172)=1,MAX(U$9:U171)+1,"")</f>
        <v/>
      </c>
      <c r="V172" t="str">
        <f t="shared" si="14"/>
        <v/>
      </c>
      <c r="W172" s="1" t="str">
        <f>IF(D172="Internet",'Source Int'!E164,IF(D172="manuel",UPPER((VLOOKUP($C172,'Enga manuel'!$A$5:$J$355,10,FALSE))),""))</f>
        <v/>
      </c>
    </row>
    <row r="173" spans="1:23" ht="19.350000000000001" customHeight="1">
      <c r="A173" t="str">
        <f>IF(COUNTIF(J$10:J173,J173)=1,MAX(A$9:A172)+1,"")</f>
        <v/>
      </c>
      <c r="B173" t="str">
        <f t="shared" si="10"/>
        <v/>
      </c>
      <c r="C173" s="294">
        <v>164</v>
      </c>
      <c r="D173" s="295" t="str">
        <f>IF(C173&gt;0,IF(LEN('Source Int'!$C165)&gt;1,"Internet",IF(ISERROR(VLOOKUP($C173,'Enga manuel'!$A$5:$G$355,4,FALSE))=FALSE,(IF(LEN(VLOOKUP($C173,'Enga manuel'!$A$5:$G$355,4,FALSE))&gt;0,"Manuel","")),"")),"")</f>
        <v/>
      </c>
      <c r="E173" s="296" t="s">
        <v>270</v>
      </c>
      <c r="F173" s="295" t="str">
        <f>IF(LEN('Source Int'!$C165)&gt;1,'Source Int'!R165,IF(D173="manuel",(VLOOKUP($C173,'Enga manuel'!$A$5:$G$355,2,FALSE)),""))</f>
        <v/>
      </c>
      <c r="G173" s="295" t="str">
        <f>IF(LEN('Source Int'!$C165)&gt;1,'Source Int'!F165,IF(D173="manuel",(VLOOKUP($C173,'Enga manuel'!$A$5:$G$355,3,FALSE)),""))</f>
        <v/>
      </c>
      <c r="H173" s="297" t="str">
        <f>IF(LEN('Source Int'!$C165)&gt;1,'Source Int'!C165,IF(D173="manuel",(VLOOKUP($C173,'Enga manuel'!$A$5:$G$355,4,FALSE)),""))</f>
        <v/>
      </c>
      <c r="I173" s="297" t="str">
        <f>IF(LEN('Source Int'!$C165)&gt;1,PROPER('Source Int'!D165),IF(D173="manuel",PROPER(VLOOKUP($C173,'Enga manuel'!$A$5:$G$355,5,FALSE)),""))</f>
        <v/>
      </c>
      <c r="J173" s="297" t="str">
        <f>IF(LEN('Source Int'!$C165)&gt;1,'Source Int'!P165,IF(D173="manuel",(VLOOKUP($C173,'Enga manuel'!$A$5:$G$355,6,FALSE)),""))</f>
        <v/>
      </c>
      <c r="K173" s="297" t="str">
        <f>IF(LEN('Source Int'!$C165)&gt;1,'Source Int'!$AE165,IF($D173="manuel",(VLOOKUP($C173,'Enga manuel'!$A$5:$G$355,7,FALSE)),""))</f>
        <v/>
      </c>
      <c r="L173" s="295" t="str">
        <f>IF(LEN('Source Int'!$H165)&gt;0,'Source Int'!$H165,IF($D173="manuel",(VLOOKUP($C173,'Enga manuel'!$A$5:$H$355,8,FALSE)),""))</f>
        <v/>
      </c>
      <c r="M173" s="295" t="str">
        <f>IF(AND(P173="Présent",W173="D",'Données épreuves'!$B$24="OUI"),"Dame","")</f>
        <v/>
      </c>
      <c r="N173" s="295" t="str">
        <f>IF(LEN('Source Int'!$C165)&gt;1,IF('Source Int'!$AB165="","",'Source Int'!$AB165),IF($D173="manuel",(VLOOKUP($C173,'Enga manuel'!$A$5:$M$355,11,FALSE)),""))</f>
        <v/>
      </c>
      <c r="O173" s="308" t="str">
        <f t="shared" si="11"/>
        <v/>
      </c>
      <c r="P173" s="84" t="str">
        <f t="shared" si="12"/>
        <v/>
      </c>
      <c r="Q173" s="84" t="str">
        <f>CONCATENATE(K173,IF(AND(LEN(engage_k)&gt;0,LEN(engage_l)&gt;0),CONCATENATE(" (",L173,"/",N173,")"),IF(AND(LEN(engage_k)=0,LEN(engage_l)&gt;0),CONCATENATE(" (",N173,")"),IF(AND(LEN(engage_l)=0,LEN(engage_k)&gt;0),CONCATENATE(" (",L173,")"),""))))</f>
        <v/>
      </c>
      <c r="R173" s="84" t="str">
        <f t="shared" si="13"/>
        <v/>
      </c>
      <c r="S173" s="84" t="str">
        <f>IF(ISERROR(VLOOKUP(C173,'Saisie CLASSEMENT'!$C$8:$C$207,1,FALSE)),"","O")</f>
        <v/>
      </c>
      <c r="T173" s="462" t="str">
        <f>IF(LEN('Source Int'!$C165)&gt;1,'Source Int'!$M165,IF($D173="manuel",(VLOOKUP($C173,'Enga manuel'!$A$5:$L$355,9,FALSE)),""))</f>
        <v/>
      </c>
      <c r="U173" s="1" t="str">
        <f>IF(COUNTIF(K$10:K173,K173)=1,MAX(U$9:U172)+1,"")</f>
        <v/>
      </c>
      <c r="V173" t="str">
        <f t="shared" si="14"/>
        <v/>
      </c>
      <c r="W173" s="1" t="str">
        <f>IF(D173="Internet",'Source Int'!E165,IF(D173="manuel",UPPER((VLOOKUP($C173,'Enga manuel'!$A$5:$J$355,10,FALSE))),""))</f>
        <v/>
      </c>
    </row>
    <row r="174" spans="1:23" ht="19.350000000000001" customHeight="1">
      <c r="A174" t="str">
        <f>IF(COUNTIF(J$10:J174,J174)=1,MAX(A$9:A173)+1,"")</f>
        <v/>
      </c>
      <c r="B174" t="str">
        <f t="shared" si="10"/>
        <v/>
      </c>
      <c r="C174" s="294">
        <v>165</v>
      </c>
      <c r="D174" s="295" t="str">
        <f>IF(C174&gt;0,IF(LEN('Source Int'!$C166)&gt;1,"Internet",IF(ISERROR(VLOOKUP($C174,'Enga manuel'!$A$5:$G$355,4,FALSE))=FALSE,(IF(LEN(VLOOKUP($C174,'Enga manuel'!$A$5:$G$355,4,FALSE))&gt;0,"Manuel","")),"")),"")</f>
        <v/>
      </c>
      <c r="E174" s="296" t="s">
        <v>270</v>
      </c>
      <c r="F174" s="295" t="str">
        <f>IF(LEN('Source Int'!$C166)&gt;1,'Source Int'!R166,IF(D174="manuel",(VLOOKUP($C174,'Enga manuel'!$A$5:$G$355,2,FALSE)),""))</f>
        <v/>
      </c>
      <c r="G174" s="295" t="str">
        <f>IF(LEN('Source Int'!$C166)&gt;1,'Source Int'!F166,IF(D174="manuel",(VLOOKUP($C174,'Enga manuel'!$A$5:$G$355,3,FALSE)),""))</f>
        <v/>
      </c>
      <c r="H174" s="297" t="str">
        <f>IF(LEN('Source Int'!$C166)&gt;1,'Source Int'!C166,IF(D174="manuel",(VLOOKUP($C174,'Enga manuel'!$A$5:$G$355,4,FALSE)),""))</f>
        <v/>
      </c>
      <c r="I174" s="297" t="str">
        <f>IF(LEN('Source Int'!$C166)&gt;1,PROPER('Source Int'!D166),IF(D174="manuel",PROPER(VLOOKUP($C174,'Enga manuel'!$A$5:$G$355,5,FALSE)),""))</f>
        <v/>
      </c>
      <c r="J174" s="297" t="str">
        <f>IF(LEN('Source Int'!$C166)&gt;1,'Source Int'!P166,IF(D174="manuel",(VLOOKUP($C174,'Enga manuel'!$A$5:$G$355,6,FALSE)),""))</f>
        <v/>
      </c>
      <c r="K174" s="297" t="str">
        <f>IF(LEN('Source Int'!$C166)&gt;1,'Source Int'!$AE166,IF($D174="manuel",(VLOOKUP($C174,'Enga manuel'!$A$5:$G$355,7,FALSE)),""))</f>
        <v/>
      </c>
      <c r="L174" s="295" t="str">
        <f>IF(LEN('Source Int'!$H166)&gt;0,'Source Int'!$H166,IF($D174="manuel",(VLOOKUP($C174,'Enga manuel'!$A$5:$H$355,8,FALSE)),""))</f>
        <v/>
      </c>
      <c r="M174" s="295" t="str">
        <f>IF(AND(P174="Présent",W174="D",'Données épreuves'!$B$24="OUI"),"Dame","")</f>
        <v/>
      </c>
      <c r="N174" s="295" t="str">
        <f>IF(LEN('Source Int'!$C166)&gt;1,IF('Source Int'!$AB166="","",'Source Int'!$AB166),IF($D174="manuel",(VLOOKUP($C174,'Enga manuel'!$A$5:$M$355,11,FALSE)),""))</f>
        <v/>
      </c>
      <c r="O174" s="308" t="str">
        <f t="shared" si="11"/>
        <v/>
      </c>
      <c r="P174" s="84" t="str">
        <f t="shared" si="12"/>
        <v/>
      </c>
      <c r="Q174" s="84" t="str">
        <f>CONCATENATE(K174,IF(AND(LEN(engage_k)&gt;0,LEN(engage_l)&gt;0),CONCATENATE(" (",L174,"/",N174,")"),IF(AND(LEN(engage_k)=0,LEN(engage_l)&gt;0),CONCATENATE(" (",N174,")"),IF(AND(LEN(engage_l)=0,LEN(engage_k)&gt;0),CONCATENATE(" (",L174,")"),""))))</f>
        <v/>
      </c>
      <c r="R174" s="84" t="str">
        <f t="shared" si="13"/>
        <v/>
      </c>
      <c r="S174" s="84" t="str">
        <f>IF(ISERROR(VLOOKUP(C174,'Saisie CLASSEMENT'!$C$8:$C$207,1,FALSE)),"","O")</f>
        <v/>
      </c>
      <c r="T174" s="462" t="str">
        <f>IF(LEN('Source Int'!$C166)&gt;1,'Source Int'!$M166,IF($D174="manuel",(VLOOKUP($C174,'Enga manuel'!$A$5:$L$355,9,FALSE)),""))</f>
        <v/>
      </c>
      <c r="U174" s="1" t="str">
        <f>IF(COUNTIF(K$10:K174,K174)=1,MAX(U$9:U173)+1,"")</f>
        <v/>
      </c>
      <c r="V174" t="str">
        <f t="shared" si="14"/>
        <v/>
      </c>
      <c r="W174" s="1" t="str">
        <f>IF(D174="Internet",'Source Int'!E166,IF(D174="manuel",UPPER((VLOOKUP($C174,'Enga manuel'!$A$5:$J$355,10,FALSE))),""))</f>
        <v/>
      </c>
    </row>
    <row r="175" spans="1:23" ht="19.350000000000001" customHeight="1">
      <c r="A175" t="str">
        <f>IF(COUNTIF(J$10:J175,J175)=1,MAX(A$9:A174)+1,"")</f>
        <v/>
      </c>
      <c r="B175" t="str">
        <f t="shared" si="10"/>
        <v/>
      </c>
      <c r="C175" s="294">
        <v>166</v>
      </c>
      <c r="D175" s="295" t="str">
        <f>IF(C175&gt;0,IF(LEN('Source Int'!$C167)&gt;1,"Internet",IF(ISERROR(VLOOKUP($C175,'Enga manuel'!$A$5:$G$355,4,FALSE))=FALSE,(IF(LEN(VLOOKUP($C175,'Enga manuel'!$A$5:$G$355,4,FALSE))&gt;0,"Manuel","")),"")),"")</f>
        <v/>
      </c>
      <c r="E175" s="296" t="s">
        <v>270</v>
      </c>
      <c r="F175" s="295" t="str">
        <f>IF(LEN('Source Int'!$C167)&gt;1,'Source Int'!R167,IF(D175="manuel",(VLOOKUP($C175,'Enga manuel'!$A$5:$G$355,2,FALSE)),""))</f>
        <v/>
      </c>
      <c r="G175" s="295" t="str">
        <f>IF(LEN('Source Int'!$C167)&gt;1,'Source Int'!F167,IF(D175="manuel",(VLOOKUP($C175,'Enga manuel'!$A$5:$G$355,3,FALSE)),""))</f>
        <v/>
      </c>
      <c r="H175" s="297" t="str">
        <f>IF(LEN('Source Int'!$C167)&gt;1,'Source Int'!C167,IF(D175="manuel",(VLOOKUP($C175,'Enga manuel'!$A$5:$G$355,4,FALSE)),""))</f>
        <v/>
      </c>
      <c r="I175" s="297" t="str">
        <f>IF(LEN('Source Int'!$C167)&gt;1,PROPER('Source Int'!D167),IF(D175="manuel",PROPER(VLOOKUP($C175,'Enga manuel'!$A$5:$G$355,5,FALSE)),""))</f>
        <v/>
      </c>
      <c r="J175" s="297" t="str">
        <f>IF(LEN('Source Int'!$C167)&gt;1,'Source Int'!P167,IF(D175="manuel",(VLOOKUP($C175,'Enga manuel'!$A$5:$G$355,6,FALSE)),""))</f>
        <v/>
      </c>
      <c r="K175" s="297" t="str">
        <f>IF(LEN('Source Int'!$C167)&gt;1,'Source Int'!$AE167,IF($D175="manuel",(VLOOKUP($C175,'Enga manuel'!$A$5:$G$355,7,FALSE)),""))</f>
        <v/>
      </c>
      <c r="L175" s="295" t="str">
        <f>IF(LEN('Source Int'!$H167)&gt;0,'Source Int'!$H167,IF($D175="manuel",(VLOOKUP($C175,'Enga manuel'!$A$5:$H$355,8,FALSE)),""))</f>
        <v/>
      </c>
      <c r="M175" s="295" t="str">
        <f>IF(AND(P175="Présent",W175="D",'Données épreuves'!$B$24="OUI"),"Dame","")</f>
        <v/>
      </c>
      <c r="N175" s="295" t="str">
        <f>IF(LEN('Source Int'!$C167)&gt;1,IF('Source Int'!$AB167="","",'Source Int'!$AB167),IF($D175="manuel",(VLOOKUP($C175,'Enga manuel'!$A$5:$M$355,11,FALSE)),""))</f>
        <v/>
      </c>
      <c r="O175" s="308" t="str">
        <f t="shared" si="11"/>
        <v/>
      </c>
      <c r="P175" s="84" t="str">
        <f t="shared" si="12"/>
        <v/>
      </c>
      <c r="Q175" s="84" t="str">
        <f>CONCATENATE(K175,IF(AND(LEN(engage_k)&gt;0,LEN(engage_l)&gt;0),CONCATENATE(" (",L175,"/",N175,")"),IF(AND(LEN(engage_k)=0,LEN(engage_l)&gt;0),CONCATENATE(" (",N175,")"),IF(AND(LEN(engage_l)=0,LEN(engage_k)&gt;0),CONCATENATE(" (",L175,")"),""))))</f>
        <v/>
      </c>
      <c r="R175" s="84" t="str">
        <f t="shared" si="13"/>
        <v/>
      </c>
      <c r="S175" s="84" t="str">
        <f>IF(ISERROR(VLOOKUP(C175,'Saisie CLASSEMENT'!$C$8:$C$207,1,FALSE)),"","O")</f>
        <v/>
      </c>
      <c r="T175" s="462" t="str">
        <f>IF(LEN('Source Int'!$C167)&gt;1,'Source Int'!$M167,IF($D175="manuel",(VLOOKUP($C175,'Enga manuel'!$A$5:$L$355,9,FALSE)),""))</f>
        <v/>
      </c>
      <c r="U175" s="1" t="str">
        <f>IF(COUNTIF(K$10:K175,K175)=1,MAX(U$9:U174)+1,"")</f>
        <v/>
      </c>
      <c r="V175" t="str">
        <f t="shared" si="14"/>
        <v/>
      </c>
      <c r="W175" s="1" t="str">
        <f>IF(D175="Internet",'Source Int'!E167,IF(D175="manuel",UPPER((VLOOKUP($C175,'Enga manuel'!$A$5:$J$355,10,FALSE))),""))</f>
        <v/>
      </c>
    </row>
    <row r="176" spans="1:23" ht="19.350000000000001" customHeight="1">
      <c r="A176" t="str">
        <f>IF(COUNTIF(J$10:J176,J176)=1,MAX(A$9:A175)+1,"")</f>
        <v/>
      </c>
      <c r="B176" t="str">
        <f t="shared" si="10"/>
        <v/>
      </c>
      <c r="C176" s="294">
        <v>167</v>
      </c>
      <c r="D176" s="295" t="str">
        <f>IF(C176&gt;0,IF(LEN('Source Int'!$C168)&gt;1,"Internet",IF(ISERROR(VLOOKUP($C176,'Enga manuel'!$A$5:$G$355,4,FALSE))=FALSE,(IF(LEN(VLOOKUP($C176,'Enga manuel'!$A$5:$G$355,4,FALSE))&gt;0,"Manuel","")),"")),"")</f>
        <v/>
      </c>
      <c r="E176" s="296" t="s">
        <v>270</v>
      </c>
      <c r="F176" s="295" t="str">
        <f>IF(LEN('Source Int'!$C168)&gt;1,'Source Int'!R168,IF(D176="manuel",(VLOOKUP($C176,'Enga manuel'!$A$5:$G$355,2,FALSE)),""))</f>
        <v/>
      </c>
      <c r="G176" s="295" t="str">
        <f>IF(LEN('Source Int'!$C168)&gt;1,'Source Int'!F168,IF(D176="manuel",(VLOOKUP($C176,'Enga manuel'!$A$5:$G$355,3,FALSE)),""))</f>
        <v/>
      </c>
      <c r="H176" s="297" t="str">
        <f>IF(LEN('Source Int'!$C168)&gt;1,'Source Int'!C168,IF(D176="manuel",(VLOOKUP($C176,'Enga manuel'!$A$5:$G$355,4,FALSE)),""))</f>
        <v/>
      </c>
      <c r="I176" s="297" t="str">
        <f>IF(LEN('Source Int'!$C168)&gt;1,PROPER('Source Int'!D168),IF(D176="manuel",PROPER(VLOOKUP($C176,'Enga manuel'!$A$5:$G$355,5,FALSE)),""))</f>
        <v/>
      </c>
      <c r="J176" s="297" t="str">
        <f>IF(LEN('Source Int'!$C168)&gt;1,'Source Int'!P168,IF(D176="manuel",(VLOOKUP($C176,'Enga manuel'!$A$5:$G$355,6,FALSE)),""))</f>
        <v/>
      </c>
      <c r="K176" s="297" t="str">
        <f>IF(LEN('Source Int'!$C168)&gt;1,'Source Int'!$AE168,IF($D176="manuel",(VLOOKUP($C176,'Enga manuel'!$A$5:$G$355,7,FALSE)),""))</f>
        <v/>
      </c>
      <c r="L176" s="295" t="str">
        <f>IF(LEN('Source Int'!$H168)&gt;0,'Source Int'!$H168,IF($D176="manuel",(VLOOKUP($C176,'Enga manuel'!$A$5:$H$355,8,FALSE)),""))</f>
        <v/>
      </c>
      <c r="M176" s="295" t="str">
        <f>IF(AND(P176="Présent",W176="D",'Données épreuves'!$B$24="OUI"),"Dame","")</f>
        <v/>
      </c>
      <c r="N176" s="295" t="str">
        <f>IF(LEN('Source Int'!$C168)&gt;1,IF('Source Int'!$AB168="","",'Source Int'!$AB168),IF($D176="manuel",(VLOOKUP($C176,'Enga manuel'!$A$5:$M$355,11,FALSE)),""))</f>
        <v/>
      </c>
      <c r="O176" s="308" t="str">
        <f t="shared" si="11"/>
        <v/>
      </c>
      <c r="P176" s="84" t="str">
        <f t="shared" si="12"/>
        <v/>
      </c>
      <c r="Q176" s="84" t="str">
        <f>CONCATENATE(K176,IF(AND(LEN(engage_k)&gt;0,LEN(engage_l)&gt;0),CONCATENATE(" (",L176,"/",N176,")"),IF(AND(LEN(engage_k)=0,LEN(engage_l)&gt;0),CONCATENATE(" (",N176,")"),IF(AND(LEN(engage_l)=0,LEN(engage_k)&gt;0),CONCATENATE(" (",L176,")"),""))))</f>
        <v/>
      </c>
      <c r="R176" s="84" t="str">
        <f t="shared" si="13"/>
        <v/>
      </c>
      <c r="S176" s="84" t="str">
        <f>IF(ISERROR(VLOOKUP(C176,'Saisie CLASSEMENT'!$C$8:$C$207,1,FALSE)),"","O")</f>
        <v/>
      </c>
      <c r="T176" s="462" t="str">
        <f>IF(LEN('Source Int'!$C168)&gt;1,'Source Int'!$M168,IF($D176="manuel",(VLOOKUP($C176,'Enga manuel'!$A$5:$L$355,9,FALSE)),""))</f>
        <v/>
      </c>
      <c r="U176" s="1" t="str">
        <f>IF(COUNTIF(K$10:K176,K176)=1,MAX(U$9:U175)+1,"")</f>
        <v/>
      </c>
      <c r="V176" t="str">
        <f t="shared" si="14"/>
        <v/>
      </c>
      <c r="W176" s="1" t="str">
        <f>IF(D176="Internet",'Source Int'!E168,IF(D176="manuel",UPPER((VLOOKUP($C176,'Enga manuel'!$A$5:$J$355,10,FALSE))),""))</f>
        <v/>
      </c>
    </row>
    <row r="177" spans="1:23" ht="19.350000000000001" customHeight="1">
      <c r="A177" t="str">
        <f>IF(COUNTIF(J$10:J177,J177)=1,MAX(A$9:A176)+1,"")</f>
        <v/>
      </c>
      <c r="B177" t="str">
        <f t="shared" si="10"/>
        <v/>
      </c>
      <c r="C177" s="294">
        <v>168</v>
      </c>
      <c r="D177" s="295" t="str">
        <f>IF(C177&gt;0,IF(LEN('Source Int'!$C169)&gt;1,"Internet",IF(ISERROR(VLOOKUP($C177,'Enga manuel'!$A$5:$G$355,4,FALSE))=FALSE,(IF(LEN(VLOOKUP($C177,'Enga manuel'!$A$5:$G$355,4,FALSE))&gt;0,"Manuel","")),"")),"")</f>
        <v/>
      </c>
      <c r="E177" s="296" t="s">
        <v>270</v>
      </c>
      <c r="F177" s="295" t="str">
        <f>IF(LEN('Source Int'!$C169)&gt;1,'Source Int'!R169,IF(D177="manuel",(VLOOKUP($C177,'Enga manuel'!$A$5:$G$355,2,FALSE)),""))</f>
        <v/>
      </c>
      <c r="G177" s="295" t="str">
        <f>IF(LEN('Source Int'!$C169)&gt;1,'Source Int'!F169,IF(D177="manuel",(VLOOKUP($C177,'Enga manuel'!$A$5:$G$355,3,FALSE)),""))</f>
        <v/>
      </c>
      <c r="H177" s="297" t="str">
        <f>IF(LEN('Source Int'!$C169)&gt;1,'Source Int'!C169,IF(D177="manuel",(VLOOKUP($C177,'Enga manuel'!$A$5:$G$355,4,FALSE)),""))</f>
        <v/>
      </c>
      <c r="I177" s="297" t="str">
        <f>IF(LEN('Source Int'!$C169)&gt;1,PROPER('Source Int'!D169),IF(D177="manuel",PROPER(VLOOKUP($C177,'Enga manuel'!$A$5:$G$355,5,FALSE)),""))</f>
        <v/>
      </c>
      <c r="J177" s="297" t="str">
        <f>IF(LEN('Source Int'!$C169)&gt;1,'Source Int'!P169,IF(D177="manuel",(VLOOKUP($C177,'Enga manuel'!$A$5:$G$355,6,FALSE)),""))</f>
        <v/>
      </c>
      <c r="K177" s="297" t="str">
        <f>IF(LEN('Source Int'!$C169)&gt;1,'Source Int'!$AE169,IF($D177="manuel",(VLOOKUP($C177,'Enga manuel'!$A$5:$G$355,7,FALSE)),""))</f>
        <v/>
      </c>
      <c r="L177" s="295" t="str">
        <f>IF(LEN('Source Int'!$H169)&gt;0,'Source Int'!$H169,IF($D177="manuel",(VLOOKUP($C177,'Enga manuel'!$A$5:$H$355,8,FALSE)),""))</f>
        <v/>
      </c>
      <c r="M177" s="295" t="str">
        <f>IF(AND(P177="Présent",W177="D",'Données épreuves'!$B$24="OUI"),"Dame","")</f>
        <v/>
      </c>
      <c r="N177" s="295" t="str">
        <f>IF(LEN('Source Int'!$C169)&gt;1,IF('Source Int'!$AB169="","",'Source Int'!$AB169),IF($D177="manuel",(VLOOKUP($C177,'Enga manuel'!$A$5:$M$355,11,FALSE)),""))</f>
        <v/>
      </c>
      <c r="O177" s="308" t="str">
        <f t="shared" si="11"/>
        <v/>
      </c>
      <c r="P177" s="84" t="str">
        <f t="shared" si="12"/>
        <v/>
      </c>
      <c r="Q177" s="84" t="str">
        <f>CONCATENATE(K177,IF(AND(LEN(engage_k)&gt;0,LEN(engage_l)&gt;0),CONCATENATE(" (",L177,"/",N177,")"),IF(AND(LEN(engage_k)=0,LEN(engage_l)&gt;0),CONCATENATE(" (",N177,")"),IF(AND(LEN(engage_l)=0,LEN(engage_k)&gt;0),CONCATENATE(" (",L177,")"),""))))</f>
        <v/>
      </c>
      <c r="R177" s="84" t="str">
        <f t="shared" si="13"/>
        <v/>
      </c>
      <c r="S177" s="84" t="str">
        <f>IF(ISERROR(VLOOKUP(C177,'Saisie CLASSEMENT'!$C$8:$C$207,1,FALSE)),"","O")</f>
        <v/>
      </c>
      <c r="T177" s="462" t="str">
        <f>IF(LEN('Source Int'!$C169)&gt;1,'Source Int'!$M169,IF($D177="manuel",(VLOOKUP($C177,'Enga manuel'!$A$5:$L$355,9,FALSE)),""))</f>
        <v/>
      </c>
      <c r="U177" s="1" t="str">
        <f>IF(COUNTIF(K$10:K177,K177)=1,MAX(U$9:U176)+1,"")</f>
        <v/>
      </c>
      <c r="V177" t="str">
        <f t="shared" si="14"/>
        <v/>
      </c>
      <c r="W177" s="1" t="str">
        <f>IF(D177="Internet",'Source Int'!E169,IF(D177="manuel",UPPER((VLOOKUP($C177,'Enga manuel'!$A$5:$J$355,10,FALSE))),""))</f>
        <v/>
      </c>
    </row>
    <row r="178" spans="1:23" ht="19.350000000000001" customHeight="1">
      <c r="A178" t="str">
        <f>IF(COUNTIF(J$10:J178,J178)=1,MAX(A$9:A177)+1,"")</f>
        <v/>
      </c>
      <c r="B178" t="str">
        <f t="shared" si="10"/>
        <v/>
      </c>
      <c r="C178" s="294">
        <v>169</v>
      </c>
      <c r="D178" s="295" t="str">
        <f>IF(C178&gt;0,IF(LEN('Source Int'!$C170)&gt;1,"Internet",IF(ISERROR(VLOOKUP($C178,'Enga manuel'!$A$5:$G$355,4,FALSE))=FALSE,(IF(LEN(VLOOKUP($C178,'Enga manuel'!$A$5:$G$355,4,FALSE))&gt;0,"Manuel","")),"")),"")</f>
        <v/>
      </c>
      <c r="E178" s="296" t="s">
        <v>270</v>
      </c>
      <c r="F178" s="295" t="str">
        <f>IF(LEN('Source Int'!$C170)&gt;1,'Source Int'!R170,IF(D178="manuel",(VLOOKUP($C178,'Enga manuel'!$A$5:$G$355,2,FALSE)),""))</f>
        <v/>
      </c>
      <c r="G178" s="295" t="str">
        <f>IF(LEN('Source Int'!$C170)&gt;1,'Source Int'!F170,IF(D178="manuel",(VLOOKUP($C178,'Enga manuel'!$A$5:$G$355,3,FALSE)),""))</f>
        <v/>
      </c>
      <c r="H178" s="297" t="str">
        <f>IF(LEN('Source Int'!$C170)&gt;1,'Source Int'!C170,IF(D178="manuel",(VLOOKUP($C178,'Enga manuel'!$A$5:$G$355,4,FALSE)),""))</f>
        <v/>
      </c>
      <c r="I178" s="297" t="str">
        <f>IF(LEN('Source Int'!$C170)&gt;1,PROPER('Source Int'!D170),IF(D178="manuel",PROPER(VLOOKUP($C178,'Enga manuel'!$A$5:$G$355,5,FALSE)),""))</f>
        <v/>
      </c>
      <c r="J178" s="297" t="str">
        <f>IF(LEN('Source Int'!$C170)&gt;1,'Source Int'!P170,IF(D178="manuel",(VLOOKUP($C178,'Enga manuel'!$A$5:$G$355,6,FALSE)),""))</f>
        <v/>
      </c>
      <c r="K178" s="297" t="str">
        <f>IF(LEN('Source Int'!$C170)&gt;1,'Source Int'!$AE170,IF($D178="manuel",(VLOOKUP($C178,'Enga manuel'!$A$5:$G$355,7,FALSE)),""))</f>
        <v/>
      </c>
      <c r="L178" s="295" t="str">
        <f>IF(LEN('Source Int'!$H170)&gt;0,'Source Int'!$H170,IF($D178="manuel",(VLOOKUP($C178,'Enga manuel'!$A$5:$H$355,8,FALSE)),""))</f>
        <v/>
      </c>
      <c r="M178" s="295" t="str">
        <f>IF(AND(P178="Présent",W178="D",'Données épreuves'!$B$24="OUI"),"Dame","")</f>
        <v/>
      </c>
      <c r="N178" s="295" t="str">
        <f>IF(LEN('Source Int'!$C170)&gt;1,IF('Source Int'!$AB170="","",'Source Int'!$AB170),IF($D178="manuel",(VLOOKUP($C178,'Enga manuel'!$A$5:$M$355,11,FALSE)),""))</f>
        <v/>
      </c>
      <c r="O178" s="308" t="str">
        <f t="shared" si="11"/>
        <v/>
      </c>
      <c r="P178" s="84" t="str">
        <f t="shared" si="12"/>
        <v/>
      </c>
      <c r="Q178" s="84" t="str">
        <f>CONCATENATE(K178,IF(AND(LEN(engage_k)&gt;0,LEN(engage_l)&gt;0),CONCATENATE(" (",L178,"/",N178,")"),IF(AND(LEN(engage_k)=0,LEN(engage_l)&gt;0),CONCATENATE(" (",N178,")"),IF(AND(LEN(engage_l)=0,LEN(engage_k)&gt;0),CONCATENATE(" (",L178,")"),""))))</f>
        <v/>
      </c>
      <c r="R178" s="84" t="str">
        <f t="shared" si="13"/>
        <v/>
      </c>
      <c r="S178" s="84" t="str">
        <f>IF(ISERROR(VLOOKUP(C178,'Saisie CLASSEMENT'!$C$8:$C$207,1,FALSE)),"","O")</f>
        <v/>
      </c>
      <c r="T178" s="462" t="str">
        <f>IF(LEN('Source Int'!$C170)&gt;1,'Source Int'!$M170,IF($D178="manuel",(VLOOKUP($C178,'Enga manuel'!$A$5:$L$355,9,FALSE)),""))</f>
        <v/>
      </c>
      <c r="U178" s="1" t="str">
        <f>IF(COUNTIF(K$10:K178,K178)=1,MAX(U$9:U177)+1,"")</f>
        <v/>
      </c>
      <c r="V178" t="str">
        <f t="shared" si="14"/>
        <v/>
      </c>
      <c r="W178" s="1" t="str">
        <f>IF(D178="Internet",'Source Int'!E170,IF(D178="manuel",UPPER((VLOOKUP($C178,'Enga manuel'!$A$5:$J$355,10,FALSE))),""))</f>
        <v/>
      </c>
    </row>
    <row r="179" spans="1:23" ht="19.350000000000001" customHeight="1">
      <c r="A179" t="str">
        <f>IF(COUNTIF(J$10:J179,J179)=1,MAX(A$9:A178)+1,"")</f>
        <v/>
      </c>
      <c r="B179" t="str">
        <f t="shared" si="10"/>
        <v/>
      </c>
      <c r="C179" s="294">
        <v>170</v>
      </c>
      <c r="D179" s="295" t="str">
        <f>IF(C179&gt;0,IF(LEN('Source Int'!$C171)&gt;1,"Internet",IF(ISERROR(VLOOKUP($C179,'Enga manuel'!$A$5:$G$355,4,FALSE))=FALSE,(IF(LEN(VLOOKUP($C179,'Enga manuel'!$A$5:$G$355,4,FALSE))&gt;0,"Manuel","")),"")),"")</f>
        <v/>
      </c>
      <c r="E179" s="296" t="s">
        <v>270</v>
      </c>
      <c r="F179" s="295" t="str">
        <f>IF(LEN('Source Int'!$C171)&gt;1,'Source Int'!R171,IF(D179="manuel",(VLOOKUP($C179,'Enga manuel'!$A$5:$G$355,2,FALSE)),""))</f>
        <v/>
      </c>
      <c r="G179" s="295" t="str">
        <f>IF(LEN('Source Int'!$C171)&gt;1,'Source Int'!F171,IF(D179="manuel",(VLOOKUP($C179,'Enga manuel'!$A$5:$G$355,3,FALSE)),""))</f>
        <v/>
      </c>
      <c r="H179" s="297" t="str">
        <f>IF(LEN('Source Int'!$C171)&gt;1,'Source Int'!C171,IF(D179="manuel",(VLOOKUP($C179,'Enga manuel'!$A$5:$G$355,4,FALSE)),""))</f>
        <v/>
      </c>
      <c r="I179" s="297" t="str">
        <f>IF(LEN('Source Int'!$C171)&gt;1,PROPER('Source Int'!D171),IF(D179="manuel",PROPER(VLOOKUP($C179,'Enga manuel'!$A$5:$G$355,5,FALSE)),""))</f>
        <v/>
      </c>
      <c r="J179" s="297" t="str">
        <f>IF(LEN('Source Int'!$C171)&gt;1,'Source Int'!P171,IF(D179="manuel",(VLOOKUP($C179,'Enga manuel'!$A$5:$G$355,6,FALSE)),""))</f>
        <v/>
      </c>
      <c r="K179" s="297" t="str">
        <f>IF(LEN('Source Int'!$C171)&gt;1,'Source Int'!$AE171,IF($D179="manuel",(VLOOKUP($C179,'Enga manuel'!$A$5:$G$355,7,FALSE)),""))</f>
        <v/>
      </c>
      <c r="L179" s="295" t="str">
        <f>IF(LEN('Source Int'!$H171)&gt;0,'Source Int'!$H171,IF($D179="manuel",(VLOOKUP($C179,'Enga manuel'!$A$5:$H$355,8,FALSE)),""))</f>
        <v/>
      </c>
      <c r="M179" s="295" t="str">
        <f>IF(AND(P179="Présent",W179="D",'Données épreuves'!$B$24="OUI"),"Dame","")</f>
        <v/>
      </c>
      <c r="N179" s="295" t="str">
        <f>IF(LEN('Source Int'!$C171)&gt;1,IF('Source Int'!$AB171="","",'Source Int'!$AB171),IF($D179="manuel",(VLOOKUP($C179,'Enga manuel'!$A$5:$M$355,11,FALSE)),""))</f>
        <v/>
      </c>
      <c r="O179" s="308" t="str">
        <f t="shared" si="11"/>
        <v/>
      </c>
      <c r="P179" s="84" t="str">
        <f t="shared" si="12"/>
        <v/>
      </c>
      <c r="Q179" s="84" t="str">
        <f>CONCATENATE(K179,IF(AND(LEN(engage_k)&gt;0,LEN(engage_l)&gt;0),CONCATENATE(" (",L179,"/",N179,")"),IF(AND(LEN(engage_k)=0,LEN(engage_l)&gt;0),CONCATENATE(" (",N179,")"),IF(AND(LEN(engage_l)=0,LEN(engage_k)&gt;0),CONCATENATE(" (",L179,")"),""))))</f>
        <v/>
      </c>
      <c r="R179" s="84" t="str">
        <f t="shared" si="13"/>
        <v/>
      </c>
      <c r="S179" s="84" t="str">
        <f>IF(ISERROR(VLOOKUP(C179,'Saisie CLASSEMENT'!$C$8:$C$207,1,FALSE)),"","O")</f>
        <v/>
      </c>
      <c r="T179" s="462" t="str">
        <f>IF(LEN('Source Int'!$C171)&gt;1,'Source Int'!$M171,IF($D179="manuel",(VLOOKUP($C179,'Enga manuel'!$A$5:$L$355,9,FALSE)),""))</f>
        <v/>
      </c>
      <c r="U179" s="1" t="str">
        <f>IF(COUNTIF(K$10:K179,K179)=1,MAX(U$9:U178)+1,"")</f>
        <v/>
      </c>
      <c r="V179" t="str">
        <f t="shared" si="14"/>
        <v/>
      </c>
      <c r="W179" s="1" t="str">
        <f>IF(D179="Internet",'Source Int'!E171,IF(D179="manuel",UPPER((VLOOKUP($C179,'Enga manuel'!$A$5:$J$355,10,FALSE))),""))</f>
        <v/>
      </c>
    </row>
    <row r="180" spans="1:23" ht="19.350000000000001" customHeight="1">
      <c r="A180" t="str">
        <f>IF(COUNTIF(J$10:J180,J180)=1,MAX(A$9:A179)+1,"")</f>
        <v/>
      </c>
      <c r="B180" t="str">
        <f t="shared" si="10"/>
        <v/>
      </c>
      <c r="C180" s="294">
        <v>171</v>
      </c>
      <c r="D180" s="295" t="str">
        <f>IF(C180&gt;0,IF(LEN('Source Int'!$C172)&gt;1,"Internet",IF(ISERROR(VLOOKUP($C180,'Enga manuel'!$A$5:$G$355,4,FALSE))=FALSE,(IF(LEN(VLOOKUP($C180,'Enga manuel'!$A$5:$G$355,4,FALSE))&gt;0,"Manuel","")),"")),"")</f>
        <v/>
      </c>
      <c r="E180" s="296" t="s">
        <v>270</v>
      </c>
      <c r="F180" s="295" t="str">
        <f>IF(LEN('Source Int'!$C172)&gt;1,'Source Int'!R172,IF(D180="manuel",(VLOOKUP($C180,'Enga manuel'!$A$5:$G$355,2,FALSE)),""))</f>
        <v/>
      </c>
      <c r="G180" s="295" t="str">
        <f>IF(LEN('Source Int'!$C172)&gt;1,'Source Int'!F172,IF(D180="manuel",(VLOOKUP($C180,'Enga manuel'!$A$5:$G$355,3,FALSE)),""))</f>
        <v/>
      </c>
      <c r="H180" s="297" t="str">
        <f>IF(LEN('Source Int'!$C172)&gt;1,'Source Int'!C172,IF(D180="manuel",(VLOOKUP($C180,'Enga manuel'!$A$5:$G$355,4,FALSE)),""))</f>
        <v/>
      </c>
      <c r="I180" s="297" t="str">
        <f>IF(LEN('Source Int'!$C172)&gt;1,PROPER('Source Int'!D172),IF(D180="manuel",PROPER(VLOOKUP($C180,'Enga manuel'!$A$5:$G$355,5,FALSE)),""))</f>
        <v/>
      </c>
      <c r="J180" s="297" t="str">
        <f>IF(LEN('Source Int'!$C172)&gt;1,'Source Int'!P172,IF(D180="manuel",(VLOOKUP($C180,'Enga manuel'!$A$5:$G$355,6,FALSE)),""))</f>
        <v/>
      </c>
      <c r="K180" s="297" t="str">
        <f>IF(LEN('Source Int'!$C172)&gt;1,'Source Int'!$AE172,IF($D180="manuel",(VLOOKUP($C180,'Enga manuel'!$A$5:$G$355,7,FALSE)),""))</f>
        <v/>
      </c>
      <c r="L180" s="295" t="str">
        <f>IF(LEN('Source Int'!$H172)&gt;0,'Source Int'!$H172,IF($D180="manuel",(VLOOKUP($C180,'Enga manuel'!$A$5:$H$355,8,FALSE)),""))</f>
        <v/>
      </c>
      <c r="M180" s="295" t="str">
        <f>IF(AND(P180="Présent",W180="D",'Données épreuves'!$B$24="OUI"),"Dame","")</f>
        <v/>
      </c>
      <c r="N180" s="295" t="str">
        <f>IF(LEN('Source Int'!$C172)&gt;1,IF('Source Int'!$AB172="","",'Source Int'!$AB172),IF($D180="manuel",(VLOOKUP($C180,'Enga manuel'!$A$5:$M$355,11,FALSE)),""))</f>
        <v/>
      </c>
      <c r="O180" s="308" t="str">
        <f t="shared" si="11"/>
        <v/>
      </c>
      <c r="P180" s="84" t="str">
        <f t="shared" si="12"/>
        <v/>
      </c>
      <c r="Q180" s="84" t="str">
        <f>CONCATENATE(K180,IF(AND(LEN(engage_k)&gt;0,LEN(engage_l)&gt;0),CONCATENATE(" (",L180,"/",N180,")"),IF(AND(LEN(engage_k)=0,LEN(engage_l)&gt;0),CONCATENATE(" (",N180,")"),IF(AND(LEN(engage_l)=0,LEN(engage_k)&gt;0),CONCATENATE(" (",L180,")"),""))))</f>
        <v/>
      </c>
      <c r="R180" s="84" t="str">
        <f t="shared" si="13"/>
        <v/>
      </c>
      <c r="S180" s="84" t="str">
        <f>IF(ISERROR(VLOOKUP(C180,'Saisie CLASSEMENT'!$C$8:$C$207,1,FALSE)),"","O")</f>
        <v/>
      </c>
      <c r="T180" s="462" t="str">
        <f>IF(LEN('Source Int'!$C172)&gt;1,'Source Int'!$M172,IF($D180="manuel",(VLOOKUP($C180,'Enga manuel'!$A$5:$L$355,9,FALSE)),""))</f>
        <v/>
      </c>
      <c r="U180" s="1" t="str">
        <f>IF(COUNTIF(K$10:K180,K180)=1,MAX(U$9:U179)+1,"")</f>
        <v/>
      </c>
      <c r="V180" t="str">
        <f t="shared" si="14"/>
        <v/>
      </c>
      <c r="W180" s="1" t="str">
        <f>IF(D180="Internet",'Source Int'!E172,IF(D180="manuel",UPPER((VLOOKUP($C180,'Enga manuel'!$A$5:$J$355,10,FALSE))),""))</f>
        <v/>
      </c>
    </row>
    <row r="181" spans="1:23" ht="19.350000000000001" customHeight="1">
      <c r="A181" t="str">
        <f>IF(COUNTIF(J$10:J181,J181)=1,MAX(A$9:A180)+1,"")</f>
        <v/>
      </c>
      <c r="B181" t="str">
        <f t="shared" si="10"/>
        <v/>
      </c>
      <c r="C181" s="294">
        <v>172</v>
      </c>
      <c r="D181" s="295" t="str">
        <f>IF(C181&gt;0,IF(LEN('Source Int'!$C173)&gt;1,"Internet",IF(ISERROR(VLOOKUP($C181,'Enga manuel'!$A$5:$G$355,4,FALSE))=FALSE,(IF(LEN(VLOOKUP($C181,'Enga manuel'!$A$5:$G$355,4,FALSE))&gt;0,"Manuel","")),"")),"")</f>
        <v/>
      </c>
      <c r="E181" s="296" t="s">
        <v>270</v>
      </c>
      <c r="F181" s="295" t="str">
        <f>IF(LEN('Source Int'!$C173)&gt;1,'Source Int'!R173,IF(D181="manuel",(VLOOKUP($C181,'Enga manuel'!$A$5:$G$355,2,FALSE)),""))</f>
        <v/>
      </c>
      <c r="G181" s="295" t="str">
        <f>IF(LEN('Source Int'!$C173)&gt;1,'Source Int'!F173,IF(D181="manuel",(VLOOKUP($C181,'Enga manuel'!$A$5:$G$355,3,FALSE)),""))</f>
        <v/>
      </c>
      <c r="H181" s="297" t="str">
        <f>IF(LEN('Source Int'!$C173)&gt;1,'Source Int'!C173,IF(D181="manuel",(VLOOKUP($C181,'Enga manuel'!$A$5:$G$355,4,FALSE)),""))</f>
        <v/>
      </c>
      <c r="I181" s="297" t="str">
        <f>IF(LEN('Source Int'!$C173)&gt;1,PROPER('Source Int'!D173),IF(D181="manuel",PROPER(VLOOKUP($C181,'Enga manuel'!$A$5:$G$355,5,FALSE)),""))</f>
        <v/>
      </c>
      <c r="J181" s="297" t="str">
        <f>IF(LEN('Source Int'!$C173)&gt;1,'Source Int'!P173,IF(D181="manuel",(VLOOKUP($C181,'Enga manuel'!$A$5:$G$355,6,FALSE)),""))</f>
        <v/>
      </c>
      <c r="K181" s="297" t="str">
        <f>IF(LEN('Source Int'!$C173)&gt;1,'Source Int'!$AE173,IF($D181="manuel",(VLOOKUP($C181,'Enga manuel'!$A$5:$G$355,7,FALSE)),""))</f>
        <v/>
      </c>
      <c r="L181" s="295" t="str">
        <f>IF(LEN('Source Int'!$H173)&gt;0,'Source Int'!$H173,IF($D181="manuel",(VLOOKUP($C181,'Enga manuel'!$A$5:$H$355,8,FALSE)),""))</f>
        <v/>
      </c>
      <c r="M181" s="295" t="str">
        <f>IF(AND(P181="Présent",W181="D",'Données épreuves'!$B$24="OUI"),"Dame","")</f>
        <v/>
      </c>
      <c r="N181" s="295" t="str">
        <f>IF(LEN('Source Int'!$C173)&gt;1,IF('Source Int'!$AB173="","",'Source Int'!$AB173),IF($D181="manuel",(VLOOKUP($C181,'Enga manuel'!$A$5:$M$355,11,FALSE)),""))</f>
        <v/>
      </c>
      <c r="O181" s="308" t="str">
        <f t="shared" si="11"/>
        <v/>
      </c>
      <c r="P181" s="84" t="str">
        <f t="shared" si="12"/>
        <v/>
      </c>
      <c r="Q181" s="84" t="str">
        <f>CONCATENATE(K181,IF(AND(LEN(engage_k)&gt;0,LEN(engage_l)&gt;0),CONCATENATE(" (",L181,"/",N181,")"),IF(AND(LEN(engage_k)=0,LEN(engage_l)&gt;0),CONCATENATE(" (",N181,")"),IF(AND(LEN(engage_l)=0,LEN(engage_k)&gt;0),CONCATENATE(" (",L181,")"),""))))</f>
        <v/>
      </c>
      <c r="R181" s="84" t="str">
        <f t="shared" si="13"/>
        <v/>
      </c>
      <c r="S181" s="84" t="str">
        <f>IF(ISERROR(VLOOKUP(C181,'Saisie CLASSEMENT'!$C$8:$C$207,1,FALSE)),"","O")</f>
        <v/>
      </c>
      <c r="T181" s="462" t="str">
        <f>IF(LEN('Source Int'!$C173)&gt;1,'Source Int'!$M173,IF($D181="manuel",(VLOOKUP($C181,'Enga manuel'!$A$5:$L$355,9,FALSE)),""))</f>
        <v/>
      </c>
      <c r="U181" s="1" t="str">
        <f>IF(COUNTIF(K$10:K181,K181)=1,MAX(U$9:U180)+1,"")</f>
        <v/>
      </c>
      <c r="V181" t="str">
        <f t="shared" si="14"/>
        <v/>
      </c>
      <c r="W181" s="1" t="str">
        <f>IF(D181="Internet",'Source Int'!E173,IF(D181="manuel",UPPER((VLOOKUP($C181,'Enga manuel'!$A$5:$J$355,10,FALSE))),""))</f>
        <v/>
      </c>
    </row>
    <row r="182" spans="1:23" ht="19.350000000000001" customHeight="1">
      <c r="A182" t="str">
        <f>IF(COUNTIF(J$10:J182,J182)=1,MAX(A$9:A181)+1,"")</f>
        <v/>
      </c>
      <c r="B182" t="str">
        <f t="shared" si="10"/>
        <v/>
      </c>
      <c r="C182" s="294">
        <v>173</v>
      </c>
      <c r="D182" s="295" t="str">
        <f>IF(C182&gt;0,IF(LEN('Source Int'!$C174)&gt;1,"Internet",IF(ISERROR(VLOOKUP($C182,'Enga manuel'!$A$5:$G$355,4,FALSE))=FALSE,(IF(LEN(VLOOKUP($C182,'Enga manuel'!$A$5:$G$355,4,FALSE))&gt;0,"Manuel","")),"")),"")</f>
        <v/>
      </c>
      <c r="E182" s="296" t="s">
        <v>270</v>
      </c>
      <c r="F182" s="295" t="str">
        <f>IF(LEN('Source Int'!$C174)&gt;1,'Source Int'!R174,IF(D182="manuel",(VLOOKUP($C182,'Enga manuel'!$A$5:$G$355,2,FALSE)),""))</f>
        <v/>
      </c>
      <c r="G182" s="295" t="str">
        <f>IF(LEN('Source Int'!$C174)&gt;1,'Source Int'!F174,IF(D182="manuel",(VLOOKUP($C182,'Enga manuel'!$A$5:$G$355,3,FALSE)),""))</f>
        <v/>
      </c>
      <c r="H182" s="297" t="str">
        <f>IF(LEN('Source Int'!$C174)&gt;1,'Source Int'!C174,IF(D182="manuel",(VLOOKUP($C182,'Enga manuel'!$A$5:$G$355,4,FALSE)),""))</f>
        <v/>
      </c>
      <c r="I182" s="297" t="str">
        <f>IF(LEN('Source Int'!$C174)&gt;1,PROPER('Source Int'!D174),IF(D182="manuel",PROPER(VLOOKUP($C182,'Enga manuel'!$A$5:$G$355,5,FALSE)),""))</f>
        <v/>
      </c>
      <c r="J182" s="297" t="str">
        <f>IF(LEN('Source Int'!$C174)&gt;1,'Source Int'!P174,IF(D182="manuel",(VLOOKUP($C182,'Enga manuel'!$A$5:$G$355,6,FALSE)),""))</f>
        <v/>
      </c>
      <c r="K182" s="297" t="str">
        <f>IF(LEN('Source Int'!$C174)&gt;1,'Source Int'!$AE174,IF($D182="manuel",(VLOOKUP($C182,'Enga manuel'!$A$5:$G$355,7,FALSE)),""))</f>
        <v/>
      </c>
      <c r="L182" s="295" t="str">
        <f>IF(LEN('Source Int'!$H174)&gt;0,'Source Int'!$H174,IF($D182="manuel",(VLOOKUP($C182,'Enga manuel'!$A$5:$H$355,8,FALSE)),""))</f>
        <v/>
      </c>
      <c r="M182" s="295" t="str">
        <f>IF(AND(P182="Présent",W182="D",'Données épreuves'!$B$24="OUI"),"Dame","")</f>
        <v/>
      </c>
      <c r="N182" s="295" t="str">
        <f>IF(LEN('Source Int'!$C174)&gt;1,IF('Source Int'!$AB174="","",'Source Int'!$AB174),IF($D182="manuel",(VLOOKUP($C182,'Enga manuel'!$A$5:$M$355,11,FALSE)),""))</f>
        <v/>
      </c>
      <c r="O182" s="308" t="str">
        <f t="shared" si="11"/>
        <v/>
      </c>
      <c r="P182" s="84" t="str">
        <f t="shared" si="12"/>
        <v/>
      </c>
      <c r="Q182" s="84" t="str">
        <f>CONCATENATE(K182,IF(AND(LEN(engage_k)&gt;0,LEN(engage_l)&gt;0),CONCATENATE(" (",L182,"/",N182,")"),IF(AND(LEN(engage_k)=0,LEN(engage_l)&gt;0),CONCATENATE(" (",N182,")"),IF(AND(LEN(engage_l)=0,LEN(engage_k)&gt;0),CONCATENATE(" (",L182,")"),""))))</f>
        <v/>
      </c>
      <c r="R182" s="84" t="str">
        <f t="shared" si="13"/>
        <v/>
      </c>
      <c r="S182" s="84" t="str">
        <f>IF(ISERROR(VLOOKUP(C182,'Saisie CLASSEMENT'!$C$8:$C$207,1,FALSE)),"","O")</f>
        <v/>
      </c>
      <c r="T182" s="462" t="str">
        <f>IF(LEN('Source Int'!$C174)&gt;1,'Source Int'!$M174,IF($D182="manuel",(VLOOKUP($C182,'Enga manuel'!$A$5:$L$355,9,FALSE)),""))</f>
        <v/>
      </c>
      <c r="U182" s="1" t="str">
        <f>IF(COUNTIF(K$10:K182,K182)=1,MAX(U$9:U181)+1,"")</f>
        <v/>
      </c>
      <c r="V182" t="str">
        <f t="shared" si="14"/>
        <v/>
      </c>
      <c r="W182" s="1" t="str">
        <f>IF(D182="Internet",'Source Int'!E174,IF(D182="manuel",UPPER((VLOOKUP($C182,'Enga manuel'!$A$5:$J$355,10,FALSE))),""))</f>
        <v/>
      </c>
    </row>
    <row r="183" spans="1:23" ht="19.350000000000001" customHeight="1">
      <c r="A183" t="str">
        <f>IF(COUNTIF(J$10:J183,J183)=1,MAX(A$9:A182)+1,"")</f>
        <v/>
      </c>
      <c r="B183" t="str">
        <f t="shared" si="10"/>
        <v/>
      </c>
      <c r="C183" s="294">
        <v>174</v>
      </c>
      <c r="D183" s="295" t="str">
        <f>IF(C183&gt;0,IF(LEN('Source Int'!$C175)&gt;1,"Internet",IF(ISERROR(VLOOKUP($C183,'Enga manuel'!$A$5:$G$355,4,FALSE))=FALSE,(IF(LEN(VLOOKUP($C183,'Enga manuel'!$A$5:$G$355,4,FALSE))&gt;0,"Manuel","")),"")),"")</f>
        <v/>
      </c>
      <c r="E183" s="296" t="s">
        <v>270</v>
      </c>
      <c r="F183" s="295" t="str">
        <f>IF(LEN('Source Int'!$C175)&gt;1,'Source Int'!R175,IF(D183="manuel",(VLOOKUP($C183,'Enga manuel'!$A$5:$G$355,2,FALSE)),""))</f>
        <v/>
      </c>
      <c r="G183" s="295" t="str">
        <f>IF(LEN('Source Int'!$C175)&gt;1,'Source Int'!F175,IF(D183="manuel",(VLOOKUP($C183,'Enga manuel'!$A$5:$G$355,3,FALSE)),""))</f>
        <v/>
      </c>
      <c r="H183" s="297" t="str">
        <f>IF(LEN('Source Int'!$C175)&gt;1,'Source Int'!C175,IF(D183="manuel",(VLOOKUP($C183,'Enga manuel'!$A$5:$G$355,4,FALSE)),""))</f>
        <v/>
      </c>
      <c r="I183" s="297" t="str">
        <f>IF(LEN('Source Int'!$C175)&gt;1,PROPER('Source Int'!D175),IF(D183="manuel",PROPER(VLOOKUP($C183,'Enga manuel'!$A$5:$G$355,5,FALSE)),""))</f>
        <v/>
      </c>
      <c r="J183" s="297" t="str">
        <f>IF(LEN('Source Int'!$C175)&gt;1,'Source Int'!P175,IF(D183="manuel",(VLOOKUP($C183,'Enga manuel'!$A$5:$G$355,6,FALSE)),""))</f>
        <v/>
      </c>
      <c r="K183" s="297" t="str">
        <f>IF(LEN('Source Int'!$C175)&gt;1,'Source Int'!$AE175,IF($D183="manuel",(VLOOKUP($C183,'Enga manuel'!$A$5:$G$355,7,FALSE)),""))</f>
        <v/>
      </c>
      <c r="L183" s="295" t="str">
        <f>IF(LEN('Source Int'!$H175)&gt;0,'Source Int'!$H175,IF($D183="manuel",(VLOOKUP($C183,'Enga manuel'!$A$5:$H$355,8,FALSE)),""))</f>
        <v/>
      </c>
      <c r="M183" s="295" t="str">
        <f>IF(AND(P183="Présent",W183="D",'Données épreuves'!$B$24="OUI"),"Dame","")</f>
        <v/>
      </c>
      <c r="N183" s="295" t="str">
        <f>IF(LEN('Source Int'!$C175)&gt;1,IF('Source Int'!$AB175="","",'Source Int'!$AB175),IF($D183="manuel",(VLOOKUP($C183,'Enga manuel'!$A$5:$M$355,11,FALSE)),""))</f>
        <v/>
      </c>
      <c r="O183" s="308" t="str">
        <f t="shared" si="11"/>
        <v/>
      </c>
      <c r="P183" s="84" t="str">
        <f t="shared" si="12"/>
        <v/>
      </c>
      <c r="Q183" s="84" t="str">
        <f>CONCATENATE(K183,IF(AND(LEN(engage_k)&gt;0,LEN(engage_l)&gt;0),CONCATENATE(" (",L183,"/",N183,")"),IF(AND(LEN(engage_k)=0,LEN(engage_l)&gt;0),CONCATENATE(" (",N183,")"),IF(AND(LEN(engage_l)=0,LEN(engage_k)&gt;0),CONCATENATE(" (",L183,")"),""))))</f>
        <v/>
      </c>
      <c r="R183" s="84" t="str">
        <f t="shared" si="13"/>
        <v/>
      </c>
      <c r="S183" s="84" t="str">
        <f>IF(ISERROR(VLOOKUP(C183,'Saisie CLASSEMENT'!$C$8:$C$207,1,FALSE)),"","O")</f>
        <v/>
      </c>
      <c r="T183" s="462" t="str">
        <f>IF(LEN('Source Int'!$C175)&gt;1,'Source Int'!$M175,IF($D183="manuel",(VLOOKUP($C183,'Enga manuel'!$A$5:$L$355,9,FALSE)),""))</f>
        <v/>
      </c>
      <c r="U183" s="1" t="str">
        <f>IF(COUNTIF(K$10:K183,K183)=1,MAX(U$9:U182)+1,"")</f>
        <v/>
      </c>
      <c r="V183" t="str">
        <f t="shared" si="14"/>
        <v/>
      </c>
      <c r="W183" s="1" t="str">
        <f>IF(D183="Internet",'Source Int'!E175,IF(D183="manuel",UPPER((VLOOKUP($C183,'Enga manuel'!$A$5:$J$355,10,FALSE))),""))</f>
        <v/>
      </c>
    </row>
    <row r="184" spans="1:23" ht="19.350000000000001" customHeight="1">
      <c r="A184" t="str">
        <f>IF(COUNTIF(J$10:J184,J184)=1,MAX(A$9:A183)+1,"")</f>
        <v/>
      </c>
      <c r="B184" t="str">
        <f t="shared" si="10"/>
        <v/>
      </c>
      <c r="C184" s="294">
        <v>175</v>
      </c>
      <c r="D184" s="295" t="str">
        <f>IF(C184&gt;0,IF(LEN('Source Int'!$C176)&gt;1,"Internet",IF(ISERROR(VLOOKUP($C184,'Enga manuel'!$A$5:$G$355,4,FALSE))=FALSE,(IF(LEN(VLOOKUP($C184,'Enga manuel'!$A$5:$G$355,4,FALSE))&gt;0,"Manuel","")),"")),"")</f>
        <v/>
      </c>
      <c r="E184" s="296" t="s">
        <v>270</v>
      </c>
      <c r="F184" s="295" t="str">
        <f>IF(LEN('Source Int'!$C176)&gt;1,'Source Int'!R176,IF(D184="manuel",(VLOOKUP($C184,'Enga manuel'!$A$5:$G$355,2,FALSE)),""))</f>
        <v/>
      </c>
      <c r="G184" s="295" t="str">
        <f>IF(LEN('Source Int'!$C176)&gt;1,'Source Int'!F176,IF(D184="manuel",(VLOOKUP($C184,'Enga manuel'!$A$5:$G$355,3,FALSE)),""))</f>
        <v/>
      </c>
      <c r="H184" s="297" t="str">
        <f>IF(LEN('Source Int'!$C176)&gt;1,'Source Int'!C176,IF(D184="manuel",(VLOOKUP($C184,'Enga manuel'!$A$5:$G$355,4,FALSE)),""))</f>
        <v/>
      </c>
      <c r="I184" s="297" t="str">
        <f>IF(LEN('Source Int'!$C176)&gt;1,PROPER('Source Int'!D176),IF(D184="manuel",PROPER(VLOOKUP($C184,'Enga manuel'!$A$5:$G$355,5,FALSE)),""))</f>
        <v/>
      </c>
      <c r="J184" s="297" t="str">
        <f>IF(LEN('Source Int'!$C176)&gt;1,'Source Int'!P176,IF(D184="manuel",(VLOOKUP($C184,'Enga manuel'!$A$5:$G$355,6,FALSE)),""))</f>
        <v/>
      </c>
      <c r="K184" s="297" t="str">
        <f>IF(LEN('Source Int'!$C176)&gt;1,'Source Int'!$AE176,IF($D184="manuel",(VLOOKUP($C184,'Enga manuel'!$A$5:$G$355,7,FALSE)),""))</f>
        <v/>
      </c>
      <c r="L184" s="295" t="str">
        <f>IF(LEN('Source Int'!$H176)&gt;0,'Source Int'!$H176,IF($D184="manuel",(VLOOKUP($C184,'Enga manuel'!$A$5:$H$355,8,FALSE)),""))</f>
        <v/>
      </c>
      <c r="M184" s="295" t="str">
        <f>IF(AND(P184="Présent",W184="D",'Données épreuves'!$B$24="OUI"),"Dame","")</f>
        <v/>
      </c>
      <c r="N184" s="295" t="str">
        <f>IF(LEN('Source Int'!$C176)&gt;1,IF('Source Int'!$AB176="","",'Source Int'!$AB176),IF($D184="manuel",(VLOOKUP($C184,'Enga manuel'!$A$5:$M$355,11,FALSE)),""))</f>
        <v/>
      </c>
      <c r="O184" s="308" t="str">
        <f t="shared" si="11"/>
        <v/>
      </c>
      <c r="P184" s="84" t="str">
        <f t="shared" si="12"/>
        <v/>
      </c>
      <c r="Q184" s="84" t="str">
        <f>CONCATENATE(K184,IF(AND(LEN(engage_k)&gt;0,LEN(engage_l)&gt;0),CONCATENATE(" (",L184,"/",N184,")"),IF(AND(LEN(engage_k)=0,LEN(engage_l)&gt;0),CONCATENATE(" (",N184,")"),IF(AND(LEN(engage_l)=0,LEN(engage_k)&gt;0),CONCATENATE(" (",L184,")"),""))))</f>
        <v/>
      </c>
      <c r="R184" s="84" t="str">
        <f t="shared" si="13"/>
        <v/>
      </c>
      <c r="S184" s="84" t="str">
        <f>IF(ISERROR(VLOOKUP(C184,'Saisie CLASSEMENT'!$C$8:$C$207,1,FALSE)),"","O")</f>
        <v/>
      </c>
      <c r="T184" s="462" t="str">
        <f>IF(LEN('Source Int'!$C176)&gt;1,'Source Int'!$M176,IF($D184="manuel",(VLOOKUP($C184,'Enga manuel'!$A$5:$L$355,9,FALSE)),""))</f>
        <v/>
      </c>
      <c r="U184" s="1" t="str">
        <f>IF(COUNTIF(K$10:K184,K184)=1,MAX(U$9:U183)+1,"")</f>
        <v/>
      </c>
      <c r="V184" t="str">
        <f t="shared" si="14"/>
        <v/>
      </c>
      <c r="W184" s="1" t="str">
        <f>IF(D184="Internet",'Source Int'!E176,IF(D184="manuel",UPPER((VLOOKUP($C184,'Enga manuel'!$A$5:$J$355,10,FALSE))),""))</f>
        <v/>
      </c>
    </row>
    <row r="185" spans="1:23" ht="19.350000000000001" customHeight="1">
      <c r="A185" t="str">
        <f>IF(COUNTIF(J$10:J185,J185)=1,MAX(A$9:A184)+1,"")</f>
        <v/>
      </c>
      <c r="B185" t="str">
        <f t="shared" si="10"/>
        <v/>
      </c>
      <c r="C185" s="294">
        <v>176</v>
      </c>
      <c r="D185" s="295" t="str">
        <f>IF(C185&gt;0,IF(LEN('Source Int'!$C177)&gt;1,"Internet",IF(ISERROR(VLOOKUP($C185,'Enga manuel'!$A$5:$G$355,4,FALSE))=FALSE,(IF(LEN(VLOOKUP($C185,'Enga manuel'!$A$5:$G$355,4,FALSE))&gt;0,"Manuel","")),"")),"")</f>
        <v/>
      </c>
      <c r="E185" s="296" t="s">
        <v>270</v>
      </c>
      <c r="F185" s="295" t="str">
        <f>IF(LEN('Source Int'!$C177)&gt;1,'Source Int'!R177,IF(D185="manuel",(VLOOKUP($C185,'Enga manuel'!$A$5:$G$355,2,FALSE)),""))</f>
        <v/>
      </c>
      <c r="G185" s="295" t="str">
        <f>IF(LEN('Source Int'!$C177)&gt;1,'Source Int'!F177,IF(D185="manuel",(VLOOKUP($C185,'Enga manuel'!$A$5:$G$355,3,FALSE)),""))</f>
        <v/>
      </c>
      <c r="H185" s="297" t="str">
        <f>IF(LEN('Source Int'!$C177)&gt;1,'Source Int'!C177,IF(D185="manuel",(VLOOKUP($C185,'Enga manuel'!$A$5:$G$355,4,FALSE)),""))</f>
        <v/>
      </c>
      <c r="I185" s="297" t="str">
        <f>IF(LEN('Source Int'!$C177)&gt;1,PROPER('Source Int'!D177),IF(D185="manuel",PROPER(VLOOKUP($C185,'Enga manuel'!$A$5:$G$355,5,FALSE)),""))</f>
        <v/>
      </c>
      <c r="J185" s="297" t="str">
        <f>IF(LEN('Source Int'!$C177)&gt;1,'Source Int'!P177,IF(D185="manuel",(VLOOKUP($C185,'Enga manuel'!$A$5:$G$355,6,FALSE)),""))</f>
        <v/>
      </c>
      <c r="K185" s="297" t="str">
        <f>IF(LEN('Source Int'!$C177)&gt;1,'Source Int'!$AE177,IF($D185="manuel",(VLOOKUP($C185,'Enga manuel'!$A$5:$G$355,7,FALSE)),""))</f>
        <v/>
      </c>
      <c r="L185" s="295" t="str">
        <f>IF(LEN('Source Int'!$H177)&gt;0,'Source Int'!$H177,IF($D185="manuel",(VLOOKUP($C185,'Enga manuel'!$A$5:$H$355,8,FALSE)),""))</f>
        <v/>
      </c>
      <c r="M185" s="295" t="str">
        <f>IF(AND(P185="Présent",W185="D",'Données épreuves'!$B$24="OUI"),"Dame","")</f>
        <v/>
      </c>
      <c r="N185" s="295" t="str">
        <f>IF(LEN('Source Int'!$C177)&gt;1,IF('Source Int'!$AB177="","",'Source Int'!$AB177),IF($D185="manuel",(VLOOKUP($C185,'Enga manuel'!$A$5:$M$355,11,FALSE)),""))</f>
        <v/>
      </c>
      <c r="O185" s="308" t="str">
        <f t="shared" si="11"/>
        <v/>
      </c>
      <c r="P185" s="84" t="str">
        <f t="shared" si="12"/>
        <v/>
      </c>
      <c r="Q185" s="84" t="str">
        <f>CONCATENATE(K185,IF(AND(LEN(engage_k)&gt;0,LEN(engage_l)&gt;0),CONCATENATE(" (",L185,"/",N185,")"),IF(AND(LEN(engage_k)=0,LEN(engage_l)&gt;0),CONCATENATE(" (",N185,")"),IF(AND(LEN(engage_l)=0,LEN(engage_k)&gt;0),CONCATENATE(" (",L185,")"),""))))</f>
        <v/>
      </c>
      <c r="R185" s="84" t="str">
        <f t="shared" si="13"/>
        <v/>
      </c>
      <c r="S185" s="84" t="str">
        <f>IF(ISERROR(VLOOKUP(C185,'Saisie CLASSEMENT'!$C$8:$C$207,1,FALSE)),"","O")</f>
        <v/>
      </c>
      <c r="T185" s="462" t="str">
        <f>IF(LEN('Source Int'!$C177)&gt;1,'Source Int'!$M177,IF($D185="manuel",(VLOOKUP($C185,'Enga manuel'!$A$5:$L$355,9,FALSE)),""))</f>
        <v/>
      </c>
      <c r="U185" s="1" t="str">
        <f>IF(COUNTIF(K$10:K185,K185)=1,MAX(U$9:U184)+1,"")</f>
        <v/>
      </c>
      <c r="V185" t="str">
        <f t="shared" si="14"/>
        <v/>
      </c>
      <c r="W185" s="1" t="str">
        <f>IF(D185="Internet",'Source Int'!E177,IF(D185="manuel",UPPER((VLOOKUP($C185,'Enga manuel'!$A$5:$J$355,10,FALSE))),""))</f>
        <v/>
      </c>
    </row>
    <row r="186" spans="1:23" ht="19.350000000000001" customHeight="1">
      <c r="A186" t="str">
        <f>IF(COUNTIF(J$10:J186,J186)=1,MAX(A$9:A185)+1,"")</f>
        <v/>
      </c>
      <c r="B186" t="str">
        <f t="shared" si="10"/>
        <v/>
      </c>
      <c r="C186" s="294">
        <v>177</v>
      </c>
      <c r="D186" s="295" t="str">
        <f>IF(C186&gt;0,IF(LEN('Source Int'!$C178)&gt;1,"Internet",IF(ISERROR(VLOOKUP($C186,'Enga manuel'!$A$5:$G$355,4,FALSE))=FALSE,(IF(LEN(VLOOKUP($C186,'Enga manuel'!$A$5:$G$355,4,FALSE))&gt;0,"Manuel","")),"")),"")</f>
        <v/>
      </c>
      <c r="E186" s="296" t="s">
        <v>270</v>
      </c>
      <c r="F186" s="295" t="str">
        <f>IF(LEN('Source Int'!$C178)&gt;1,'Source Int'!R178,IF(D186="manuel",(VLOOKUP($C186,'Enga manuel'!$A$5:$G$355,2,FALSE)),""))</f>
        <v/>
      </c>
      <c r="G186" s="295" t="str">
        <f>IF(LEN('Source Int'!$C178)&gt;1,'Source Int'!F178,IF(D186="manuel",(VLOOKUP($C186,'Enga manuel'!$A$5:$G$355,3,FALSE)),""))</f>
        <v/>
      </c>
      <c r="H186" s="297" t="str">
        <f>IF(LEN('Source Int'!$C178)&gt;1,'Source Int'!C178,IF(D186="manuel",(VLOOKUP($C186,'Enga manuel'!$A$5:$G$355,4,FALSE)),""))</f>
        <v/>
      </c>
      <c r="I186" s="297" t="str">
        <f>IF(LEN('Source Int'!$C178)&gt;1,PROPER('Source Int'!D178),IF(D186="manuel",PROPER(VLOOKUP($C186,'Enga manuel'!$A$5:$G$355,5,FALSE)),""))</f>
        <v/>
      </c>
      <c r="J186" s="297" t="str">
        <f>IF(LEN('Source Int'!$C178)&gt;1,'Source Int'!P178,IF(D186="manuel",(VLOOKUP($C186,'Enga manuel'!$A$5:$G$355,6,FALSE)),""))</f>
        <v/>
      </c>
      <c r="K186" s="297" t="str">
        <f>IF(LEN('Source Int'!$C178)&gt;1,'Source Int'!$AE178,IF($D186="manuel",(VLOOKUP($C186,'Enga manuel'!$A$5:$G$355,7,FALSE)),""))</f>
        <v/>
      </c>
      <c r="L186" s="295" t="str">
        <f>IF(LEN('Source Int'!$H178)&gt;0,'Source Int'!$H178,IF($D186="manuel",(VLOOKUP($C186,'Enga manuel'!$A$5:$H$355,8,FALSE)),""))</f>
        <v/>
      </c>
      <c r="M186" s="295" t="str">
        <f>IF(AND(P186="Présent",W186="D",'Données épreuves'!$B$24="OUI"),"Dame","")</f>
        <v/>
      </c>
      <c r="N186" s="295" t="str">
        <f>IF(LEN('Source Int'!$C178)&gt;1,IF('Source Int'!$AB178="","",'Source Int'!$AB178),IF($D186="manuel",(VLOOKUP($C186,'Enga manuel'!$A$5:$M$355,11,FALSE)),""))</f>
        <v/>
      </c>
      <c r="O186" s="308" t="str">
        <f t="shared" si="11"/>
        <v/>
      </c>
      <c r="P186" s="84" t="str">
        <f t="shared" si="12"/>
        <v/>
      </c>
      <c r="Q186" s="84" t="str">
        <f>CONCATENATE(K186,IF(AND(LEN(engage_k)&gt;0,LEN(engage_l)&gt;0),CONCATENATE(" (",L186,"/",N186,")"),IF(AND(LEN(engage_k)=0,LEN(engage_l)&gt;0),CONCATENATE(" (",N186,")"),IF(AND(LEN(engage_l)=0,LEN(engage_k)&gt;0),CONCATENATE(" (",L186,")"),""))))</f>
        <v/>
      </c>
      <c r="R186" s="84" t="str">
        <f t="shared" si="13"/>
        <v/>
      </c>
      <c r="S186" s="84" t="str">
        <f>IF(ISERROR(VLOOKUP(C186,'Saisie CLASSEMENT'!$C$8:$C$207,1,FALSE)),"","O")</f>
        <v/>
      </c>
      <c r="T186" s="462" t="str">
        <f>IF(LEN('Source Int'!$C178)&gt;1,'Source Int'!$M178,IF($D186="manuel",(VLOOKUP($C186,'Enga manuel'!$A$5:$L$355,9,FALSE)),""))</f>
        <v/>
      </c>
      <c r="U186" s="1" t="str">
        <f>IF(COUNTIF(K$10:K186,K186)=1,MAX(U$9:U185)+1,"")</f>
        <v/>
      </c>
      <c r="V186" t="str">
        <f t="shared" si="14"/>
        <v/>
      </c>
      <c r="W186" s="1" t="str">
        <f>IF(D186="Internet",'Source Int'!E178,IF(D186="manuel",UPPER((VLOOKUP($C186,'Enga manuel'!$A$5:$J$355,10,FALSE))),""))</f>
        <v/>
      </c>
    </row>
    <row r="187" spans="1:23" ht="19.350000000000001" customHeight="1">
      <c r="A187" t="str">
        <f>IF(COUNTIF(J$10:J187,J187)=1,MAX(A$9:A186)+1,"")</f>
        <v/>
      </c>
      <c r="B187" t="str">
        <f t="shared" si="10"/>
        <v/>
      </c>
      <c r="C187" s="294">
        <v>178</v>
      </c>
      <c r="D187" s="295" t="str">
        <f>IF(C187&gt;0,IF(LEN('Source Int'!$C179)&gt;1,"Internet",IF(ISERROR(VLOOKUP($C187,'Enga manuel'!$A$5:$G$355,4,FALSE))=FALSE,(IF(LEN(VLOOKUP($C187,'Enga manuel'!$A$5:$G$355,4,FALSE))&gt;0,"Manuel","")),"")),"")</f>
        <v/>
      </c>
      <c r="E187" s="296" t="s">
        <v>270</v>
      </c>
      <c r="F187" s="295" t="str">
        <f>IF(LEN('Source Int'!$C179)&gt;1,'Source Int'!R179,IF(D187="manuel",(VLOOKUP($C187,'Enga manuel'!$A$5:$G$355,2,FALSE)),""))</f>
        <v/>
      </c>
      <c r="G187" s="295" t="str">
        <f>IF(LEN('Source Int'!$C179)&gt;1,'Source Int'!F179,IF(D187="manuel",(VLOOKUP($C187,'Enga manuel'!$A$5:$G$355,3,FALSE)),""))</f>
        <v/>
      </c>
      <c r="H187" s="297" t="str">
        <f>IF(LEN('Source Int'!$C179)&gt;1,'Source Int'!C179,IF(D187="manuel",(VLOOKUP($C187,'Enga manuel'!$A$5:$G$355,4,FALSE)),""))</f>
        <v/>
      </c>
      <c r="I187" s="297" t="str">
        <f>IF(LEN('Source Int'!$C179)&gt;1,PROPER('Source Int'!D179),IF(D187="manuel",PROPER(VLOOKUP($C187,'Enga manuel'!$A$5:$G$355,5,FALSE)),""))</f>
        <v/>
      </c>
      <c r="J187" s="297" t="str">
        <f>IF(LEN('Source Int'!$C179)&gt;1,'Source Int'!P179,IF(D187="manuel",(VLOOKUP($C187,'Enga manuel'!$A$5:$G$355,6,FALSE)),""))</f>
        <v/>
      </c>
      <c r="K187" s="297" t="str">
        <f>IF(LEN('Source Int'!$C179)&gt;1,'Source Int'!$AE179,IF($D187="manuel",(VLOOKUP($C187,'Enga manuel'!$A$5:$G$355,7,FALSE)),""))</f>
        <v/>
      </c>
      <c r="L187" s="295" t="str">
        <f>IF(LEN('Source Int'!$H179)&gt;0,'Source Int'!$H179,IF($D187="manuel",(VLOOKUP($C187,'Enga manuel'!$A$5:$H$355,8,FALSE)),""))</f>
        <v/>
      </c>
      <c r="M187" s="295" t="str">
        <f>IF(AND(P187="Présent",W187="D",'Données épreuves'!$B$24="OUI"),"Dame","")</f>
        <v/>
      </c>
      <c r="N187" s="295" t="str">
        <f>IF(LEN('Source Int'!$C179)&gt;1,IF('Source Int'!$AB179="","",'Source Int'!$AB179),IF($D187="manuel",(VLOOKUP($C187,'Enga manuel'!$A$5:$M$355,11,FALSE)),""))</f>
        <v/>
      </c>
      <c r="O187" s="308" t="str">
        <f t="shared" si="11"/>
        <v/>
      </c>
      <c r="P187" s="84" t="str">
        <f t="shared" si="12"/>
        <v/>
      </c>
      <c r="Q187" s="84" t="str">
        <f>CONCATENATE(K187,IF(AND(LEN(engage_k)&gt;0,LEN(engage_l)&gt;0),CONCATENATE(" (",L187,"/",N187,")"),IF(AND(LEN(engage_k)=0,LEN(engage_l)&gt;0),CONCATENATE(" (",N187,")"),IF(AND(LEN(engage_l)=0,LEN(engage_k)&gt;0),CONCATENATE(" (",L187,")"),""))))</f>
        <v/>
      </c>
      <c r="R187" s="84" t="str">
        <f t="shared" si="13"/>
        <v/>
      </c>
      <c r="S187" s="84" t="str">
        <f>IF(ISERROR(VLOOKUP(C187,'Saisie CLASSEMENT'!$C$8:$C$207,1,FALSE)),"","O")</f>
        <v/>
      </c>
      <c r="T187" s="462" t="str">
        <f>IF(LEN('Source Int'!$C179)&gt;1,'Source Int'!$M179,IF($D187="manuel",(VLOOKUP($C187,'Enga manuel'!$A$5:$L$355,9,FALSE)),""))</f>
        <v/>
      </c>
      <c r="U187" s="1" t="str">
        <f>IF(COUNTIF(K$10:K187,K187)=1,MAX(U$9:U186)+1,"")</f>
        <v/>
      </c>
      <c r="V187" t="str">
        <f t="shared" si="14"/>
        <v/>
      </c>
      <c r="W187" s="1" t="str">
        <f>IF(D187="Internet",'Source Int'!E179,IF(D187="manuel",UPPER((VLOOKUP($C187,'Enga manuel'!$A$5:$J$355,10,FALSE))),""))</f>
        <v/>
      </c>
    </row>
    <row r="188" spans="1:23" ht="19.350000000000001" customHeight="1">
      <c r="A188" t="str">
        <f>IF(COUNTIF(J$10:J188,J188)=1,MAX(A$9:A187)+1,"")</f>
        <v/>
      </c>
      <c r="B188" t="str">
        <f t="shared" si="10"/>
        <v/>
      </c>
      <c r="C188" s="294">
        <v>179</v>
      </c>
      <c r="D188" s="295" t="str">
        <f>IF(C188&gt;0,IF(LEN('Source Int'!$C180)&gt;1,"Internet",IF(ISERROR(VLOOKUP($C188,'Enga manuel'!$A$5:$G$355,4,FALSE))=FALSE,(IF(LEN(VLOOKUP($C188,'Enga manuel'!$A$5:$G$355,4,FALSE))&gt;0,"Manuel","")),"")),"")</f>
        <v/>
      </c>
      <c r="E188" s="296" t="s">
        <v>270</v>
      </c>
      <c r="F188" s="295" t="str">
        <f>IF(LEN('Source Int'!$C180)&gt;1,'Source Int'!R180,IF(D188="manuel",(VLOOKUP($C188,'Enga manuel'!$A$5:$G$355,2,FALSE)),""))</f>
        <v/>
      </c>
      <c r="G188" s="295" t="str">
        <f>IF(LEN('Source Int'!$C180)&gt;1,'Source Int'!F180,IF(D188="manuel",(VLOOKUP($C188,'Enga manuel'!$A$5:$G$355,3,FALSE)),""))</f>
        <v/>
      </c>
      <c r="H188" s="297" t="str">
        <f>IF(LEN('Source Int'!$C180)&gt;1,'Source Int'!C180,IF(D188="manuel",(VLOOKUP($C188,'Enga manuel'!$A$5:$G$355,4,FALSE)),""))</f>
        <v/>
      </c>
      <c r="I188" s="297" t="str">
        <f>IF(LEN('Source Int'!$C180)&gt;1,PROPER('Source Int'!D180),IF(D188="manuel",PROPER(VLOOKUP($C188,'Enga manuel'!$A$5:$G$355,5,FALSE)),""))</f>
        <v/>
      </c>
      <c r="J188" s="297" t="str">
        <f>IF(LEN('Source Int'!$C180)&gt;1,'Source Int'!P180,IF(D188="manuel",(VLOOKUP($C188,'Enga manuel'!$A$5:$G$355,6,FALSE)),""))</f>
        <v/>
      </c>
      <c r="K188" s="297" t="str">
        <f>IF(LEN('Source Int'!$C180)&gt;1,'Source Int'!$AE180,IF($D188="manuel",(VLOOKUP($C188,'Enga manuel'!$A$5:$G$355,7,FALSE)),""))</f>
        <v/>
      </c>
      <c r="L188" s="295" t="str">
        <f>IF(LEN('Source Int'!$H180)&gt;0,'Source Int'!$H180,IF($D188="manuel",(VLOOKUP($C188,'Enga manuel'!$A$5:$H$355,8,FALSE)),""))</f>
        <v/>
      </c>
      <c r="M188" s="295" t="str">
        <f>IF(AND(P188="Présent",W188="D",'Données épreuves'!$B$24="OUI"),"Dame","")</f>
        <v/>
      </c>
      <c r="N188" s="295" t="str">
        <f>IF(LEN('Source Int'!$C180)&gt;1,IF('Source Int'!$AB180="","",'Source Int'!$AB180),IF($D188="manuel",(VLOOKUP($C188,'Enga manuel'!$A$5:$M$355,11,FALSE)),""))</f>
        <v/>
      </c>
      <c r="O188" s="308" t="str">
        <f t="shared" si="11"/>
        <v/>
      </c>
      <c r="P188" s="84" t="str">
        <f t="shared" si="12"/>
        <v/>
      </c>
      <c r="Q188" s="84" t="str">
        <f>CONCATENATE(K188,IF(AND(LEN(engage_k)&gt;0,LEN(engage_l)&gt;0),CONCATENATE(" (",L188,"/",N188,")"),IF(AND(LEN(engage_k)=0,LEN(engage_l)&gt;0),CONCATENATE(" (",N188,")"),IF(AND(LEN(engage_l)=0,LEN(engage_k)&gt;0),CONCATENATE(" (",L188,")"),""))))</f>
        <v/>
      </c>
      <c r="R188" s="84" t="str">
        <f t="shared" si="13"/>
        <v/>
      </c>
      <c r="S188" s="84" t="str">
        <f>IF(ISERROR(VLOOKUP(C188,'Saisie CLASSEMENT'!$C$8:$C$207,1,FALSE)),"","O")</f>
        <v/>
      </c>
      <c r="T188" s="462" t="str">
        <f>IF(LEN('Source Int'!$C180)&gt;1,'Source Int'!$M180,IF($D188="manuel",(VLOOKUP($C188,'Enga manuel'!$A$5:$L$355,9,FALSE)),""))</f>
        <v/>
      </c>
      <c r="U188" s="1" t="str">
        <f>IF(COUNTIF(K$10:K188,K188)=1,MAX(U$9:U187)+1,"")</f>
        <v/>
      </c>
      <c r="V188" t="str">
        <f t="shared" si="14"/>
        <v/>
      </c>
      <c r="W188" s="1" t="str">
        <f>IF(D188="Internet",'Source Int'!E180,IF(D188="manuel",UPPER((VLOOKUP($C188,'Enga manuel'!$A$5:$J$355,10,FALSE))),""))</f>
        <v/>
      </c>
    </row>
    <row r="189" spans="1:23" ht="19.350000000000001" customHeight="1">
      <c r="A189" t="str">
        <f>IF(COUNTIF(J$10:J189,J189)=1,MAX(A$9:A188)+1,"")</f>
        <v/>
      </c>
      <c r="B189" t="str">
        <f t="shared" si="10"/>
        <v/>
      </c>
      <c r="C189" s="294">
        <v>180</v>
      </c>
      <c r="D189" s="295" t="str">
        <f>IF(C189&gt;0,IF(LEN('Source Int'!$C181)&gt;1,"Internet",IF(ISERROR(VLOOKUP($C189,'Enga manuel'!$A$5:$G$355,4,FALSE))=FALSE,(IF(LEN(VLOOKUP($C189,'Enga manuel'!$A$5:$G$355,4,FALSE))&gt;0,"Manuel","")),"")),"")</f>
        <v/>
      </c>
      <c r="E189" s="296" t="s">
        <v>270</v>
      </c>
      <c r="F189" s="295" t="str">
        <f>IF(LEN('Source Int'!$C181)&gt;1,'Source Int'!R181,IF(D189="manuel",(VLOOKUP($C189,'Enga manuel'!$A$5:$G$355,2,FALSE)),""))</f>
        <v/>
      </c>
      <c r="G189" s="295" t="str">
        <f>IF(LEN('Source Int'!$C181)&gt;1,'Source Int'!F181,IF(D189="manuel",(VLOOKUP($C189,'Enga manuel'!$A$5:$G$355,3,FALSE)),""))</f>
        <v/>
      </c>
      <c r="H189" s="297" t="str">
        <f>IF(LEN('Source Int'!$C181)&gt;1,'Source Int'!C181,IF(D189="manuel",(VLOOKUP($C189,'Enga manuel'!$A$5:$G$355,4,FALSE)),""))</f>
        <v/>
      </c>
      <c r="I189" s="297" t="str">
        <f>IF(LEN('Source Int'!$C181)&gt;1,PROPER('Source Int'!D181),IF(D189="manuel",PROPER(VLOOKUP($C189,'Enga manuel'!$A$5:$G$355,5,FALSE)),""))</f>
        <v/>
      </c>
      <c r="J189" s="297" t="str">
        <f>IF(LEN('Source Int'!$C181)&gt;1,'Source Int'!P181,IF(D189="manuel",(VLOOKUP($C189,'Enga manuel'!$A$5:$G$355,6,FALSE)),""))</f>
        <v/>
      </c>
      <c r="K189" s="297" t="str">
        <f>IF(LEN('Source Int'!$C181)&gt;1,'Source Int'!$AE181,IF($D189="manuel",(VLOOKUP($C189,'Enga manuel'!$A$5:$G$355,7,FALSE)),""))</f>
        <v/>
      </c>
      <c r="L189" s="295" t="str">
        <f>IF(LEN('Source Int'!$H181)&gt;0,'Source Int'!$H181,IF($D189="manuel",(VLOOKUP($C189,'Enga manuel'!$A$5:$H$355,8,FALSE)),""))</f>
        <v/>
      </c>
      <c r="M189" s="295" t="str">
        <f>IF(AND(P189="Présent",W189="D",'Données épreuves'!$B$24="OUI"),"Dame","")</f>
        <v/>
      </c>
      <c r="N189" s="295" t="str">
        <f>IF(LEN('Source Int'!$C181)&gt;1,IF('Source Int'!$AB181="","",'Source Int'!$AB181),IF($D189="manuel",(VLOOKUP($C189,'Enga manuel'!$A$5:$M$355,11,FALSE)),""))</f>
        <v/>
      </c>
      <c r="O189" s="308" t="str">
        <f t="shared" si="11"/>
        <v/>
      </c>
      <c r="P189" s="84" t="str">
        <f t="shared" si="12"/>
        <v/>
      </c>
      <c r="Q189" s="84" t="str">
        <f>CONCATENATE(K189,IF(AND(LEN(engage_k)&gt;0,LEN(engage_l)&gt;0),CONCATENATE(" (",L189,"/",N189,")"),IF(AND(LEN(engage_k)=0,LEN(engage_l)&gt;0),CONCATENATE(" (",N189,")"),IF(AND(LEN(engage_l)=0,LEN(engage_k)&gt;0),CONCATENATE(" (",L189,")"),""))))</f>
        <v/>
      </c>
      <c r="R189" s="84" t="str">
        <f t="shared" si="13"/>
        <v/>
      </c>
      <c r="S189" s="84" t="str">
        <f>IF(ISERROR(VLOOKUP(C189,'Saisie CLASSEMENT'!$C$8:$C$207,1,FALSE)),"","O")</f>
        <v/>
      </c>
      <c r="T189" s="462" t="str">
        <f>IF(LEN('Source Int'!$C181)&gt;1,'Source Int'!$M181,IF($D189="manuel",(VLOOKUP($C189,'Enga manuel'!$A$5:$L$355,9,FALSE)),""))</f>
        <v/>
      </c>
      <c r="U189" s="1" t="str">
        <f>IF(COUNTIF(K$10:K189,K189)=1,MAX(U$9:U188)+1,"")</f>
        <v/>
      </c>
      <c r="V189" t="str">
        <f t="shared" si="14"/>
        <v/>
      </c>
      <c r="W189" s="1" t="str">
        <f>IF(D189="Internet",'Source Int'!E181,IF(D189="manuel",UPPER((VLOOKUP($C189,'Enga manuel'!$A$5:$J$355,10,FALSE))),""))</f>
        <v/>
      </c>
    </row>
    <row r="190" spans="1:23" ht="19.350000000000001" customHeight="1">
      <c r="A190" t="str">
        <f>IF(COUNTIF(J$10:J190,J190)=1,MAX(A$9:A189)+1,"")</f>
        <v/>
      </c>
      <c r="B190" t="str">
        <f t="shared" si="10"/>
        <v/>
      </c>
      <c r="C190" s="294">
        <v>181</v>
      </c>
      <c r="D190" s="295" t="str">
        <f>IF(C190&gt;0,IF(LEN('Source Int'!$C182)&gt;1,"Internet",IF(ISERROR(VLOOKUP($C190,'Enga manuel'!$A$5:$G$355,4,FALSE))=FALSE,(IF(LEN(VLOOKUP($C190,'Enga manuel'!$A$5:$G$355,4,FALSE))&gt;0,"Manuel","")),"")),"")</f>
        <v/>
      </c>
      <c r="E190" s="296" t="s">
        <v>270</v>
      </c>
      <c r="F190" s="295" t="str">
        <f>IF(LEN('Source Int'!$C182)&gt;1,'Source Int'!R182,IF(D190="manuel",(VLOOKUP($C190,'Enga manuel'!$A$5:$G$355,2,FALSE)),""))</f>
        <v/>
      </c>
      <c r="G190" s="295" t="str">
        <f>IF(LEN('Source Int'!$C182)&gt;1,'Source Int'!F182,IF(D190="manuel",(VLOOKUP($C190,'Enga manuel'!$A$5:$G$355,3,FALSE)),""))</f>
        <v/>
      </c>
      <c r="H190" s="297" t="str">
        <f>IF(LEN('Source Int'!$C182)&gt;1,'Source Int'!C182,IF(D190="manuel",(VLOOKUP($C190,'Enga manuel'!$A$5:$G$355,4,FALSE)),""))</f>
        <v/>
      </c>
      <c r="I190" s="297" t="str">
        <f>IF(LEN('Source Int'!$C182)&gt;1,PROPER('Source Int'!D182),IF(D190="manuel",PROPER(VLOOKUP($C190,'Enga manuel'!$A$5:$G$355,5,FALSE)),""))</f>
        <v/>
      </c>
      <c r="J190" s="297" t="str">
        <f>IF(LEN('Source Int'!$C182)&gt;1,'Source Int'!P182,IF(D190="manuel",(VLOOKUP($C190,'Enga manuel'!$A$5:$G$355,6,FALSE)),""))</f>
        <v/>
      </c>
      <c r="K190" s="297" t="str">
        <f>IF(LEN('Source Int'!$C182)&gt;1,'Source Int'!$AE182,IF($D190="manuel",(VLOOKUP($C190,'Enga manuel'!$A$5:$G$355,7,FALSE)),""))</f>
        <v/>
      </c>
      <c r="L190" s="295" t="str">
        <f>IF(LEN('Source Int'!$H182)&gt;0,'Source Int'!$H182,IF($D190="manuel",(VLOOKUP($C190,'Enga manuel'!$A$5:$H$355,8,FALSE)),""))</f>
        <v/>
      </c>
      <c r="M190" s="295" t="str">
        <f>IF(AND(P190="Présent",W190="D",'Données épreuves'!$B$24="OUI"),"Dame","")</f>
        <v/>
      </c>
      <c r="N190" s="295" t="str">
        <f>IF(LEN('Source Int'!$C182)&gt;1,IF('Source Int'!$AB182="","",'Source Int'!$AB182),IF($D190="manuel",(VLOOKUP($C190,'Enga manuel'!$A$5:$M$355,11,FALSE)),""))</f>
        <v/>
      </c>
      <c r="O190" s="308" t="str">
        <f t="shared" si="11"/>
        <v/>
      </c>
      <c r="P190" s="84" t="str">
        <f t="shared" si="12"/>
        <v/>
      </c>
      <c r="Q190" s="84" t="str">
        <f>CONCATENATE(K190,IF(AND(LEN(engage_k)&gt;0,LEN(engage_l)&gt;0),CONCATENATE(" (",L190,"/",N190,")"),IF(AND(LEN(engage_k)=0,LEN(engage_l)&gt;0),CONCATENATE(" (",N190,")"),IF(AND(LEN(engage_l)=0,LEN(engage_k)&gt;0),CONCATENATE(" (",L190,")"),""))))</f>
        <v/>
      </c>
      <c r="R190" s="84" t="str">
        <f t="shared" si="13"/>
        <v/>
      </c>
      <c r="S190" s="84" t="str">
        <f>IF(ISERROR(VLOOKUP(C190,'Saisie CLASSEMENT'!$C$8:$C$207,1,FALSE)),"","O")</f>
        <v/>
      </c>
      <c r="T190" s="462" t="str">
        <f>IF(LEN('Source Int'!$C182)&gt;1,'Source Int'!$M182,IF($D190="manuel",(VLOOKUP($C190,'Enga manuel'!$A$5:$L$355,9,FALSE)),""))</f>
        <v/>
      </c>
      <c r="U190" s="1" t="str">
        <f>IF(COUNTIF(K$10:K190,K190)=1,MAX(U$9:U189)+1,"")</f>
        <v/>
      </c>
      <c r="V190" t="str">
        <f t="shared" si="14"/>
        <v/>
      </c>
      <c r="W190" s="1" t="str">
        <f>IF(D190="Internet",'Source Int'!E182,IF(D190="manuel",UPPER((VLOOKUP($C190,'Enga manuel'!$A$5:$J$355,10,FALSE))),""))</f>
        <v/>
      </c>
    </row>
    <row r="191" spans="1:23" ht="19.350000000000001" customHeight="1">
      <c r="A191" t="str">
        <f>IF(COUNTIF(J$10:J191,J191)=1,MAX(A$9:A190)+1,"")</f>
        <v/>
      </c>
      <c r="B191" t="str">
        <f t="shared" si="10"/>
        <v/>
      </c>
      <c r="C191" s="294">
        <v>182</v>
      </c>
      <c r="D191" s="295" t="str">
        <f>IF(C191&gt;0,IF(LEN('Source Int'!$C183)&gt;1,"Internet",IF(ISERROR(VLOOKUP($C191,'Enga manuel'!$A$5:$G$355,4,FALSE))=FALSE,(IF(LEN(VLOOKUP($C191,'Enga manuel'!$A$5:$G$355,4,FALSE))&gt;0,"Manuel","")),"")),"")</f>
        <v/>
      </c>
      <c r="E191" s="296" t="s">
        <v>270</v>
      </c>
      <c r="F191" s="295" t="str">
        <f>IF(LEN('Source Int'!$C183)&gt;1,'Source Int'!R183,IF(D191="manuel",(VLOOKUP($C191,'Enga manuel'!$A$5:$G$355,2,FALSE)),""))</f>
        <v/>
      </c>
      <c r="G191" s="295" t="str">
        <f>IF(LEN('Source Int'!$C183)&gt;1,'Source Int'!F183,IF(D191="manuel",(VLOOKUP($C191,'Enga manuel'!$A$5:$G$355,3,FALSE)),""))</f>
        <v/>
      </c>
      <c r="H191" s="297" t="str">
        <f>IF(LEN('Source Int'!$C183)&gt;1,'Source Int'!C183,IF(D191="manuel",(VLOOKUP($C191,'Enga manuel'!$A$5:$G$355,4,FALSE)),""))</f>
        <v/>
      </c>
      <c r="I191" s="297" t="str">
        <f>IF(LEN('Source Int'!$C183)&gt;1,PROPER('Source Int'!D183),IF(D191="manuel",PROPER(VLOOKUP($C191,'Enga manuel'!$A$5:$G$355,5,FALSE)),""))</f>
        <v/>
      </c>
      <c r="J191" s="297" t="str">
        <f>IF(LEN('Source Int'!$C183)&gt;1,'Source Int'!P183,IF(D191="manuel",(VLOOKUP($C191,'Enga manuel'!$A$5:$G$355,6,FALSE)),""))</f>
        <v/>
      </c>
      <c r="K191" s="297" t="str">
        <f>IF(LEN('Source Int'!$C183)&gt;1,'Source Int'!$AE183,IF($D191="manuel",(VLOOKUP($C191,'Enga manuel'!$A$5:$G$355,7,FALSE)),""))</f>
        <v/>
      </c>
      <c r="L191" s="295" t="str">
        <f>IF(LEN('Source Int'!$H183)&gt;0,'Source Int'!$H183,IF($D191="manuel",(VLOOKUP($C191,'Enga manuel'!$A$5:$H$355,8,FALSE)),""))</f>
        <v/>
      </c>
      <c r="M191" s="295" t="str">
        <f>IF(AND(P191="Présent",W191="D",'Données épreuves'!$B$24="OUI"),"Dame","")</f>
        <v/>
      </c>
      <c r="N191" s="295" t="str">
        <f>IF(LEN('Source Int'!$C183)&gt;1,IF('Source Int'!$AB183="","",'Source Int'!$AB183),IF($D191="manuel",(VLOOKUP($C191,'Enga manuel'!$A$5:$M$355,11,FALSE)),""))</f>
        <v/>
      </c>
      <c r="O191" s="308" t="str">
        <f t="shared" si="11"/>
        <v/>
      </c>
      <c r="P191" s="84" t="str">
        <f t="shared" si="12"/>
        <v/>
      </c>
      <c r="Q191" s="84" t="str">
        <f>CONCATENATE(K191,IF(AND(LEN(engage_k)&gt;0,LEN(engage_l)&gt;0),CONCATENATE(" (",L191,"/",N191,")"),IF(AND(LEN(engage_k)=0,LEN(engage_l)&gt;0),CONCATENATE(" (",N191,")"),IF(AND(LEN(engage_l)=0,LEN(engage_k)&gt;0),CONCATENATE(" (",L191,")"),""))))</f>
        <v/>
      </c>
      <c r="R191" s="84" t="str">
        <f t="shared" si="13"/>
        <v/>
      </c>
      <c r="S191" s="84" t="str">
        <f>IF(ISERROR(VLOOKUP(C191,'Saisie CLASSEMENT'!$C$8:$C$207,1,FALSE)),"","O")</f>
        <v/>
      </c>
      <c r="T191" s="462" t="str">
        <f>IF(LEN('Source Int'!$C183)&gt;1,'Source Int'!$M183,IF($D191="manuel",(VLOOKUP($C191,'Enga manuel'!$A$5:$L$355,9,FALSE)),""))</f>
        <v/>
      </c>
      <c r="U191" s="1" t="str">
        <f>IF(COUNTIF(K$10:K191,K191)=1,MAX(U$9:U190)+1,"")</f>
        <v/>
      </c>
      <c r="V191" t="str">
        <f t="shared" si="14"/>
        <v/>
      </c>
      <c r="W191" s="1" t="str">
        <f>IF(D191="Internet",'Source Int'!E183,IF(D191="manuel",UPPER((VLOOKUP($C191,'Enga manuel'!$A$5:$J$355,10,FALSE))),""))</f>
        <v/>
      </c>
    </row>
    <row r="192" spans="1:23" ht="19.350000000000001" customHeight="1">
      <c r="A192" t="str">
        <f>IF(COUNTIF(J$10:J192,J192)=1,MAX(A$9:A191)+1,"")</f>
        <v/>
      </c>
      <c r="B192" t="str">
        <f t="shared" si="10"/>
        <v/>
      </c>
      <c r="C192" s="294">
        <v>183</v>
      </c>
      <c r="D192" s="295" t="str">
        <f>IF(C192&gt;0,IF(LEN('Source Int'!$C184)&gt;1,"Internet",IF(ISERROR(VLOOKUP($C192,'Enga manuel'!$A$5:$G$355,4,FALSE))=FALSE,(IF(LEN(VLOOKUP($C192,'Enga manuel'!$A$5:$G$355,4,FALSE))&gt;0,"Manuel","")),"")),"")</f>
        <v/>
      </c>
      <c r="E192" s="296" t="s">
        <v>270</v>
      </c>
      <c r="F192" s="295" t="str">
        <f>IF(LEN('Source Int'!$C184)&gt;1,'Source Int'!R184,IF(D192="manuel",(VLOOKUP($C192,'Enga manuel'!$A$5:$G$355,2,FALSE)),""))</f>
        <v/>
      </c>
      <c r="G192" s="295" t="str">
        <f>IF(LEN('Source Int'!$C184)&gt;1,'Source Int'!F184,IF(D192="manuel",(VLOOKUP($C192,'Enga manuel'!$A$5:$G$355,3,FALSE)),""))</f>
        <v/>
      </c>
      <c r="H192" s="297" t="str">
        <f>IF(LEN('Source Int'!$C184)&gt;1,'Source Int'!C184,IF(D192="manuel",(VLOOKUP($C192,'Enga manuel'!$A$5:$G$355,4,FALSE)),""))</f>
        <v/>
      </c>
      <c r="I192" s="297" t="str">
        <f>IF(LEN('Source Int'!$C184)&gt;1,PROPER('Source Int'!D184),IF(D192="manuel",PROPER(VLOOKUP($C192,'Enga manuel'!$A$5:$G$355,5,FALSE)),""))</f>
        <v/>
      </c>
      <c r="J192" s="297" t="str">
        <f>IF(LEN('Source Int'!$C184)&gt;1,'Source Int'!P184,IF(D192="manuel",(VLOOKUP($C192,'Enga manuel'!$A$5:$G$355,6,FALSE)),""))</f>
        <v/>
      </c>
      <c r="K192" s="297" t="str">
        <f>IF(LEN('Source Int'!$C184)&gt;1,'Source Int'!$AE184,IF($D192="manuel",(VLOOKUP($C192,'Enga manuel'!$A$5:$G$355,7,FALSE)),""))</f>
        <v/>
      </c>
      <c r="L192" s="295" t="str">
        <f>IF(LEN('Source Int'!$H184)&gt;0,'Source Int'!$H184,IF($D192="manuel",(VLOOKUP($C192,'Enga manuel'!$A$5:$H$355,8,FALSE)),""))</f>
        <v/>
      </c>
      <c r="M192" s="295" t="str">
        <f>IF(AND(P192="Présent",W192="D",'Données épreuves'!$B$24="OUI"),"Dame","")</f>
        <v/>
      </c>
      <c r="N192" s="295" t="str">
        <f>IF(LEN('Source Int'!$C184)&gt;1,IF('Source Int'!$AB184="","",'Source Int'!$AB184),IF($D192="manuel",(VLOOKUP($C192,'Enga manuel'!$A$5:$M$355,11,FALSE)),""))</f>
        <v/>
      </c>
      <c r="O192" s="308" t="str">
        <f t="shared" si="11"/>
        <v/>
      </c>
      <c r="P192" s="84" t="str">
        <f t="shared" si="12"/>
        <v/>
      </c>
      <c r="Q192" s="84" t="str">
        <f>CONCATENATE(K192,IF(AND(LEN(engage_k)&gt;0,LEN(engage_l)&gt;0),CONCATENATE(" (",L192,"/",N192,")"),IF(AND(LEN(engage_k)=0,LEN(engage_l)&gt;0),CONCATENATE(" (",N192,")"),IF(AND(LEN(engage_l)=0,LEN(engage_k)&gt;0),CONCATENATE(" (",L192,")"),""))))</f>
        <v/>
      </c>
      <c r="R192" s="84" t="str">
        <f t="shared" si="13"/>
        <v/>
      </c>
      <c r="S192" s="84" t="str">
        <f>IF(ISERROR(VLOOKUP(C192,'Saisie CLASSEMENT'!$C$8:$C$207,1,FALSE)),"","O")</f>
        <v/>
      </c>
      <c r="T192" s="462" t="str">
        <f>IF(LEN('Source Int'!$C184)&gt;1,'Source Int'!$M184,IF($D192="manuel",(VLOOKUP($C192,'Enga manuel'!$A$5:$L$355,9,FALSE)),""))</f>
        <v/>
      </c>
      <c r="U192" s="1" t="str">
        <f>IF(COUNTIF(K$10:K192,K192)=1,MAX(U$9:U191)+1,"")</f>
        <v/>
      </c>
      <c r="V192" t="str">
        <f t="shared" si="14"/>
        <v/>
      </c>
      <c r="W192" s="1" t="str">
        <f>IF(D192="Internet",'Source Int'!E184,IF(D192="manuel",UPPER((VLOOKUP($C192,'Enga manuel'!$A$5:$J$355,10,FALSE))),""))</f>
        <v/>
      </c>
    </row>
    <row r="193" spans="1:23" ht="19.350000000000001" customHeight="1">
      <c r="A193" t="str">
        <f>IF(COUNTIF(J$10:J193,J193)=1,MAX(A$9:A192)+1,"")</f>
        <v/>
      </c>
      <c r="B193" t="str">
        <f t="shared" si="10"/>
        <v/>
      </c>
      <c r="C193" s="294">
        <v>184</v>
      </c>
      <c r="D193" s="295" t="str">
        <f>IF(C193&gt;0,IF(LEN('Source Int'!$C185)&gt;1,"Internet",IF(ISERROR(VLOOKUP($C193,'Enga manuel'!$A$5:$G$355,4,FALSE))=FALSE,(IF(LEN(VLOOKUP($C193,'Enga manuel'!$A$5:$G$355,4,FALSE))&gt;0,"Manuel","")),"")),"")</f>
        <v/>
      </c>
      <c r="E193" s="296" t="s">
        <v>270</v>
      </c>
      <c r="F193" s="295" t="str">
        <f>IF(LEN('Source Int'!$C185)&gt;1,'Source Int'!R185,IF(D193="manuel",(VLOOKUP($C193,'Enga manuel'!$A$5:$G$355,2,FALSE)),""))</f>
        <v/>
      </c>
      <c r="G193" s="295" t="str">
        <f>IF(LEN('Source Int'!$C185)&gt;1,'Source Int'!F185,IF(D193="manuel",(VLOOKUP($C193,'Enga manuel'!$A$5:$G$355,3,FALSE)),""))</f>
        <v/>
      </c>
      <c r="H193" s="297" t="str">
        <f>IF(LEN('Source Int'!$C185)&gt;1,'Source Int'!C185,IF(D193="manuel",(VLOOKUP($C193,'Enga manuel'!$A$5:$G$355,4,FALSE)),""))</f>
        <v/>
      </c>
      <c r="I193" s="297" t="str">
        <f>IF(LEN('Source Int'!$C185)&gt;1,PROPER('Source Int'!D185),IF(D193="manuel",PROPER(VLOOKUP($C193,'Enga manuel'!$A$5:$G$355,5,FALSE)),""))</f>
        <v/>
      </c>
      <c r="J193" s="297" t="str">
        <f>IF(LEN('Source Int'!$C185)&gt;1,'Source Int'!P185,IF(D193="manuel",(VLOOKUP($C193,'Enga manuel'!$A$5:$G$355,6,FALSE)),""))</f>
        <v/>
      </c>
      <c r="K193" s="297" t="str">
        <f>IF(LEN('Source Int'!$C185)&gt;1,'Source Int'!$AE185,IF($D193="manuel",(VLOOKUP($C193,'Enga manuel'!$A$5:$G$355,7,FALSE)),""))</f>
        <v/>
      </c>
      <c r="L193" s="295" t="str">
        <f>IF(LEN('Source Int'!$H185)&gt;0,'Source Int'!$H185,IF($D193="manuel",(VLOOKUP($C193,'Enga manuel'!$A$5:$H$355,8,FALSE)),""))</f>
        <v/>
      </c>
      <c r="M193" s="295" t="str">
        <f>IF(AND(P193="Présent",W193="D",'Données épreuves'!$B$24="OUI"),"Dame","")</f>
        <v/>
      </c>
      <c r="N193" s="295" t="str">
        <f>IF(LEN('Source Int'!$C185)&gt;1,IF('Source Int'!$AB185="","",'Source Int'!$AB185),IF($D193="manuel",(VLOOKUP($C193,'Enga manuel'!$A$5:$M$355,11,FALSE)),""))</f>
        <v/>
      </c>
      <c r="O193" s="308" t="str">
        <f t="shared" si="11"/>
        <v/>
      </c>
      <c r="P193" s="84" t="str">
        <f t="shared" si="12"/>
        <v/>
      </c>
      <c r="Q193" s="84" t="str">
        <f>CONCATENATE(K193,IF(AND(LEN(engage_k)&gt;0,LEN(engage_l)&gt;0),CONCATENATE(" (",L193,"/",N193,")"),IF(AND(LEN(engage_k)=0,LEN(engage_l)&gt;0),CONCATENATE(" (",N193,")"),IF(AND(LEN(engage_l)=0,LEN(engage_k)&gt;0),CONCATENATE(" (",L193,")"),""))))</f>
        <v/>
      </c>
      <c r="R193" s="84" t="str">
        <f t="shared" si="13"/>
        <v/>
      </c>
      <c r="S193" s="84" t="str">
        <f>IF(ISERROR(VLOOKUP(C193,'Saisie CLASSEMENT'!$C$8:$C$207,1,FALSE)),"","O")</f>
        <v/>
      </c>
      <c r="T193" s="462" t="str">
        <f>IF(LEN('Source Int'!$C185)&gt;1,'Source Int'!$M185,IF($D193="manuel",(VLOOKUP($C193,'Enga manuel'!$A$5:$L$355,9,FALSE)),""))</f>
        <v/>
      </c>
      <c r="U193" s="1" t="str">
        <f>IF(COUNTIF(K$10:K193,K193)=1,MAX(U$9:U192)+1,"")</f>
        <v/>
      </c>
      <c r="V193" t="str">
        <f t="shared" si="14"/>
        <v/>
      </c>
      <c r="W193" s="1" t="str">
        <f>IF(D193="Internet",'Source Int'!E185,IF(D193="manuel",UPPER((VLOOKUP($C193,'Enga manuel'!$A$5:$J$355,10,FALSE))),""))</f>
        <v/>
      </c>
    </row>
    <row r="194" spans="1:23" ht="19.350000000000001" customHeight="1">
      <c r="A194" t="str">
        <f>IF(COUNTIF(J$10:J194,J194)=1,MAX(A$9:A193)+1,"")</f>
        <v/>
      </c>
      <c r="B194" t="str">
        <f t="shared" si="10"/>
        <v/>
      </c>
      <c r="C194" s="294">
        <v>185</v>
      </c>
      <c r="D194" s="295" t="str">
        <f>IF(C194&gt;0,IF(LEN('Source Int'!$C186)&gt;1,"Internet",IF(ISERROR(VLOOKUP($C194,'Enga manuel'!$A$5:$G$355,4,FALSE))=FALSE,(IF(LEN(VLOOKUP($C194,'Enga manuel'!$A$5:$G$355,4,FALSE))&gt;0,"Manuel","")),"")),"")</f>
        <v/>
      </c>
      <c r="E194" s="296" t="s">
        <v>270</v>
      </c>
      <c r="F194" s="295" t="str">
        <f>IF(LEN('Source Int'!$C186)&gt;1,'Source Int'!R186,IF(D194="manuel",(VLOOKUP($C194,'Enga manuel'!$A$5:$G$355,2,FALSE)),""))</f>
        <v/>
      </c>
      <c r="G194" s="295" t="str">
        <f>IF(LEN('Source Int'!$C186)&gt;1,'Source Int'!F186,IF(D194="manuel",(VLOOKUP($C194,'Enga manuel'!$A$5:$G$355,3,FALSE)),""))</f>
        <v/>
      </c>
      <c r="H194" s="297" t="str">
        <f>IF(LEN('Source Int'!$C186)&gt;1,'Source Int'!C186,IF(D194="manuel",(VLOOKUP($C194,'Enga manuel'!$A$5:$G$355,4,FALSE)),""))</f>
        <v/>
      </c>
      <c r="I194" s="297" t="str">
        <f>IF(LEN('Source Int'!$C186)&gt;1,PROPER('Source Int'!D186),IF(D194="manuel",PROPER(VLOOKUP($C194,'Enga manuel'!$A$5:$G$355,5,FALSE)),""))</f>
        <v/>
      </c>
      <c r="J194" s="297" t="str">
        <f>IF(LEN('Source Int'!$C186)&gt;1,'Source Int'!P186,IF(D194="manuel",(VLOOKUP($C194,'Enga manuel'!$A$5:$G$355,6,FALSE)),""))</f>
        <v/>
      </c>
      <c r="K194" s="297" t="str">
        <f>IF(LEN('Source Int'!$C186)&gt;1,'Source Int'!$AE186,IF($D194="manuel",(VLOOKUP($C194,'Enga manuel'!$A$5:$G$355,7,FALSE)),""))</f>
        <v/>
      </c>
      <c r="L194" s="295" t="str">
        <f>IF(LEN('Source Int'!$H186)&gt;0,'Source Int'!$H186,IF($D194="manuel",(VLOOKUP($C194,'Enga manuel'!$A$5:$H$355,8,FALSE)),""))</f>
        <v/>
      </c>
      <c r="M194" s="295" t="str">
        <f>IF(AND(P194="Présent",W194="D",'Données épreuves'!$B$24="OUI"),"Dame","")</f>
        <v/>
      </c>
      <c r="N194" s="295" t="str">
        <f>IF(LEN('Source Int'!$C186)&gt;1,IF('Source Int'!$AB186="","",'Source Int'!$AB186),IF($D194="manuel",(VLOOKUP($C194,'Enga manuel'!$A$5:$M$355,11,FALSE)),""))</f>
        <v/>
      </c>
      <c r="O194" s="308" t="str">
        <f t="shared" si="11"/>
        <v/>
      </c>
      <c r="P194" s="84" t="str">
        <f t="shared" si="12"/>
        <v/>
      </c>
      <c r="Q194" s="84" t="str">
        <f>CONCATENATE(K194,IF(AND(LEN(engage_k)&gt;0,LEN(engage_l)&gt;0),CONCATENATE(" (",L194,"/",N194,")"),IF(AND(LEN(engage_k)=0,LEN(engage_l)&gt;0),CONCATENATE(" (",N194,")"),IF(AND(LEN(engage_l)=0,LEN(engage_k)&gt;0),CONCATENATE(" (",L194,")"),""))))</f>
        <v/>
      </c>
      <c r="R194" s="84" t="str">
        <f t="shared" si="13"/>
        <v/>
      </c>
      <c r="S194" s="84" t="str">
        <f>IF(ISERROR(VLOOKUP(C194,'Saisie CLASSEMENT'!$C$8:$C$207,1,FALSE)),"","O")</f>
        <v/>
      </c>
      <c r="T194" s="462" t="str">
        <f>IF(LEN('Source Int'!$C186)&gt;1,'Source Int'!$M186,IF($D194="manuel",(VLOOKUP($C194,'Enga manuel'!$A$5:$L$355,9,FALSE)),""))</f>
        <v/>
      </c>
      <c r="U194" s="1" t="str">
        <f>IF(COUNTIF(K$10:K194,K194)=1,MAX(U$9:U193)+1,"")</f>
        <v/>
      </c>
      <c r="V194" t="str">
        <f t="shared" si="14"/>
        <v/>
      </c>
      <c r="W194" s="1" t="str">
        <f>IF(D194="Internet",'Source Int'!E186,IF(D194="manuel",UPPER((VLOOKUP($C194,'Enga manuel'!$A$5:$J$355,10,FALSE))),""))</f>
        <v/>
      </c>
    </row>
    <row r="195" spans="1:23" ht="19.350000000000001" customHeight="1">
      <c r="A195" t="str">
        <f>IF(COUNTIF(J$10:J195,J195)=1,MAX(A$9:A194)+1,"")</f>
        <v/>
      </c>
      <c r="B195" t="str">
        <f t="shared" si="10"/>
        <v/>
      </c>
      <c r="C195" s="294">
        <v>186</v>
      </c>
      <c r="D195" s="295" t="str">
        <f>IF(C195&gt;0,IF(LEN('Source Int'!$C187)&gt;1,"Internet",IF(ISERROR(VLOOKUP($C195,'Enga manuel'!$A$5:$G$355,4,FALSE))=FALSE,(IF(LEN(VLOOKUP($C195,'Enga manuel'!$A$5:$G$355,4,FALSE))&gt;0,"Manuel","")),"")),"")</f>
        <v/>
      </c>
      <c r="E195" s="296" t="s">
        <v>270</v>
      </c>
      <c r="F195" s="295" t="str">
        <f>IF(LEN('Source Int'!$C187)&gt;1,'Source Int'!R187,IF(D195="manuel",(VLOOKUP($C195,'Enga manuel'!$A$5:$G$355,2,FALSE)),""))</f>
        <v/>
      </c>
      <c r="G195" s="295" t="str">
        <f>IF(LEN('Source Int'!$C187)&gt;1,'Source Int'!F187,IF(D195="manuel",(VLOOKUP($C195,'Enga manuel'!$A$5:$G$355,3,FALSE)),""))</f>
        <v/>
      </c>
      <c r="H195" s="297" t="str">
        <f>IF(LEN('Source Int'!$C187)&gt;1,'Source Int'!C187,IF(D195="manuel",(VLOOKUP($C195,'Enga manuel'!$A$5:$G$355,4,FALSE)),""))</f>
        <v/>
      </c>
      <c r="I195" s="297" t="str">
        <f>IF(LEN('Source Int'!$C187)&gt;1,PROPER('Source Int'!D187),IF(D195="manuel",PROPER(VLOOKUP($C195,'Enga manuel'!$A$5:$G$355,5,FALSE)),""))</f>
        <v/>
      </c>
      <c r="J195" s="297" t="str">
        <f>IF(LEN('Source Int'!$C187)&gt;1,'Source Int'!P187,IF(D195="manuel",(VLOOKUP($C195,'Enga manuel'!$A$5:$G$355,6,FALSE)),""))</f>
        <v/>
      </c>
      <c r="K195" s="297" t="str">
        <f>IF(LEN('Source Int'!$C187)&gt;1,'Source Int'!$AE187,IF($D195="manuel",(VLOOKUP($C195,'Enga manuel'!$A$5:$G$355,7,FALSE)),""))</f>
        <v/>
      </c>
      <c r="L195" s="295" t="str">
        <f>IF(LEN('Source Int'!$H187)&gt;0,'Source Int'!$H187,IF($D195="manuel",(VLOOKUP($C195,'Enga manuel'!$A$5:$H$355,8,FALSE)),""))</f>
        <v/>
      </c>
      <c r="M195" s="295" t="str">
        <f>IF(AND(P195="Présent",W195="D",'Données épreuves'!$B$24="OUI"),"Dame","")</f>
        <v/>
      </c>
      <c r="N195" s="295" t="str">
        <f>IF(LEN('Source Int'!$C187)&gt;1,IF('Source Int'!$AB187="","",'Source Int'!$AB187),IF($D195="manuel",(VLOOKUP($C195,'Enga manuel'!$A$5:$M$355,11,FALSE)),""))</f>
        <v/>
      </c>
      <c r="O195" s="308" t="str">
        <f t="shared" si="11"/>
        <v/>
      </c>
      <c r="P195" s="84" t="str">
        <f t="shared" si="12"/>
        <v/>
      </c>
      <c r="Q195" s="84" t="str">
        <f>CONCATENATE(K195,IF(AND(LEN(engage_k)&gt;0,LEN(engage_l)&gt;0),CONCATENATE(" (",L195,"/",N195,")"),IF(AND(LEN(engage_k)=0,LEN(engage_l)&gt;0),CONCATENATE(" (",N195,")"),IF(AND(LEN(engage_l)=0,LEN(engage_k)&gt;0),CONCATENATE(" (",L195,")"),""))))</f>
        <v/>
      </c>
      <c r="R195" s="84" t="str">
        <f t="shared" si="13"/>
        <v/>
      </c>
      <c r="S195" s="84" t="str">
        <f>IF(ISERROR(VLOOKUP(C195,'Saisie CLASSEMENT'!$C$8:$C$207,1,FALSE)),"","O")</f>
        <v/>
      </c>
      <c r="T195" s="462" t="str">
        <f>IF(LEN('Source Int'!$C187)&gt;1,'Source Int'!$M187,IF($D195="manuel",(VLOOKUP($C195,'Enga manuel'!$A$5:$L$355,9,FALSE)),""))</f>
        <v/>
      </c>
      <c r="U195" s="1" t="str">
        <f>IF(COUNTIF(K$10:K195,K195)=1,MAX(U$9:U194)+1,"")</f>
        <v/>
      </c>
      <c r="V195" t="str">
        <f t="shared" si="14"/>
        <v/>
      </c>
      <c r="W195" s="1" t="str">
        <f>IF(D195="Internet",'Source Int'!E187,IF(D195="manuel",UPPER((VLOOKUP($C195,'Enga manuel'!$A$5:$J$355,10,FALSE))),""))</f>
        <v/>
      </c>
    </row>
    <row r="196" spans="1:23" ht="19.350000000000001" customHeight="1">
      <c r="A196" t="str">
        <f>IF(COUNTIF(J$10:J196,J196)=1,MAX(A$9:A195)+1,"")</f>
        <v/>
      </c>
      <c r="B196" t="str">
        <f t="shared" si="10"/>
        <v/>
      </c>
      <c r="C196" s="294">
        <v>187</v>
      </c>
      <c r="D196" s="295" t="str">
        <f>IF(C196&gt;0,IF(LEN('Source Int'!$C188)&gt;1,"Internet",IF(ISERROR(VLOOKUP($C196,'Enga manuel'!$A$5:$G$355,4,FALSE))=FALSE,(IF(LEN(VLOOKUP($C196,'Enga manuel'!$A$5:$G$355,4,FALSE))&gt;0,"Manuel","")),"")),"")</f>
        <v/>
      </c>
      <c r="E196" s="296" t="s">
        <v>270</v>
      </c>
      <c r="F196" s="295" t="str">
        <f>IF(LEN('Source Int'!$C188)&gt;1,'Source Int'!R188,IF(D196="manuel",(VLOOKUP($C196,'Enga manuel'!$A$5:$G$355,2,FALSE)),""))</f>
        <v/>
      </c>
      <c r="G196" s="295" t="str">
        <f>IF(LEN('Source Int'!$C188)&gt;1,'Source Int'!F188,IF(D196="manuel",(VLOOKUP($C196,'Enga manuel'!$A$5:$G$355,3,FALSE)),""))</f>
        <v/>
      </c>
      <c r="H196" s="297" t="str">
        <f>IF(LEN('Source Int'!$C188)&gt;1,'Source Int'!C188,IF(D196="manuel",(VLOOKUP($C196,'Enga manuel'!$A$5:$G$355,4,FALSE)),""))</f>
        <v/>
      </c>
      <c r="I196" s="297" t="str">
        <f>IF(LEN('Source Int'!$C188)&gt;1,PROPER('Source Int'!D188),IF(D196="manuel",PROPER(VLOOKUP($C196,'Enga manuel'!$A$5:$G$355,5,FALSE)),""))</f>
        <v/>
      </c>
      <c r="J196" s="297" t="str">
        <f>IF(LEN('Source Int'!$C188)&gt;1,'Source Int'!P188,IF(D196="manuel",(VLOOKUP($C196,'Enga manuel'!$A$5:$G$355,6,FALSE)),""))</f>
        <v/>
      </c>
      <c r="K196" s="297" t="str">
        <f>IF(LEN('Source Int'!$C188)&gt;1,'Source Int'!$AE188,IF($D196="manuel",(VLOOKUP($C196,'Enga manuel'!$A$5:$G$355,7,FALSE)),""))</f>
        <v/>
      </c>
      <c r="L196" s="295" t="str">
        <f>IF(LEN('Source Int'!$H188)&gt;0,'Source Int'!$H188,IF($D196="manuel",(VLOOKUP($C196,'Enga manuel'!$A$5:$H$355,8,FALSE)),""))</f>
        <v/>
      </c>
      <c r="M196" s="295" t="str">
        <f>IF(AND(P196="Présent",W196="D",'Données épreuves'!$B$24="OUI"),"Dame","")</f>
        <v/>
      </c>
      <c r="N196" s="295" t="str">
        <f>IF(LEN('Source Int'!$C188)&gt;1,IF('Source Int'!$AB188="","",'Source Int'!$AB188),IF($D196="manuel",(VLOOKUP($C196,'Enga manuel'!$A$5:$M$355,11,FALSE)),""))</f>
        <v/>
      </c>
      <c r="O196" s="308" t="str">
        <f t="shared" si="11"/>
        <v/>
      </c>
      <c r="P196" s="84" t="str">
        <f t="shared" si="12"/>
        <v/>
      </c>
      <c r="Q196" s="84" t="str">
        <f>CONCATENATE(K196,IF(AND(LEN(engage_k)&gt;0,LEN(engage_l)&gt;0),CONCATENATE(" (",L196,"/",N196,")"),IF(AND(LEN(engage_k)=0,LEN(engage_l)&gt;0),CONCATENATE(" (",N196,")"),IF(AND(LEN(engage_l)=0,LEN(engage_k)&gt;0),CONCATENATE(" (",L196,")"),""))))</f>
        <v/>
      </c>
      <c r="R196" s="84" t="str">
        <f t="shared" si="13"/>
        <v/>
      </c>
      <c r="S196" s="84" t="str">
        <f>IF(ISERROR(VLOOKUP(C196,'Saisie CLASSEMENT'!$C$8:$C$207,1,FALSE)),"","O")</f>
        <v/>
      </c>
      <c r="T196" s="462" t="str">
        <f>IF(LEN('Source Int'!$C188)&gt;1,'Source Int'!$M188,IF($D196="manuel",(VLOOKUP($C196,'Enga manuel'!$A$5:$L$355,9,FALSE)),""))</f>
        <v/>
      </c>
      <c r="U196" s="1" t="str">
        <f>IF(COUNTIF(K$10:K196,K196)=1,MAX(U$9:U195)+1,"")</f>
        <v/>
      </c>
      <c r="V196" t="str">
        <f t="shared" si="14"/>
        <v/>
      </c>
      <c r="W196" s="1" t="str">
        <f>IF(D196="Internet",'Source Int'!E188,IF(D196="manuel",UPPER((VLOOKUP($C196,'Enga manuel'!$A$5:$J$355,10,FALSE))),""))</f>
        <v/>
      </c>
    </row>
    <row r="197" spans="1:23" ht="19.350000000000001" customHeight="1">
      <c r="A197" t="str">
        <f>IF(COUNTIF(J$10:J197,J197)=1,MAX(A$9:A196)+1,"")</f>
        <v/>
      </c>
      <c r="B197" t="str">
        <f t="shared" si="10"/>
        <v/>
      </c>
      <c r="C197" s="294">
        <v>188</v>
      </c>
      <c r="D197" s="295" t="str">
        <f>IF(C197&gt;0,IF(LEN('Source Int'!$C189)&gt;1,"Internet",IF(ISERROR(VLOOKUP($C197,'Enga manuel'!$A$5:$G$355,4,FALSE))=FALSE,(IF(LEN(VLOOKUP($C197,'Enga manuel'!$A$5:$G$355,4,FALSE))&gt;0,"Manuel","")),"")),"")</f>
        <v/>
      </c>
      <c r="E197" s="296" t="s">
        <v>270</v>
      </c>
      <c r="F197" s="295" t="str">
        <f>IF(LEN('Source Int'!$C189)&gt;1,'Source Int'!R189,IF(D197="manuel",(VLOOKUP($C197,'Enga manuel'!$A$5:$G$355,2,FALSE)),""))</f>
        <v/>
      </c>
      <c r="G197" s="295" t="str">
        <f>IF(LEN('Source Int'!$C189)&gt;1,'Source Int'!F189,IF(D197="manuel",(VLOOKUP($C197,'Enga manuel'!$A$5:$G$355,3,FALSE)),""))</f>
        <v/>
      </c>
      <c r="H197" s="297" t="str">
        <f>IF(LEN('Source Int'!$C189)&gt;1,'Source Int'!C189,IF(D197="manuel",(VLOOKUP($C197,'Enga manuel'!$A$5:$G$355,4,FALSE)),""))</f>
        <v/>
      </c>
      <c r="I197" s="297" t="str">
        <f>IF(LEN('Source Int'!$C189)&gt;1,PROPER('Source Int'!D189),IF(D197="manuel",PROPER(VLOOKUP($C197,'Enga manuel'!$A$5:$G$355,5,FALSE)),""))</f>
        <v/>
      </c>
      <c r="J197" s="297" t="str">
        <f>IF(LEN('Source Int'!$C189)&gt;1,'Source Int'!P189,IF(D197="manuel",(VLOOKUP($C197,'Enga manuel'!$A$5:$G$355,6,FALSE)),""))</f>
        <v/>
      </c>
      <c r="K197" s="297" t="str">
        <f>IF(LEN('Source Int'!$C189)&gt;1,'Source Int'!$AE189,IF($D197="manuel",(VLOOKUP($C197,'Enga manuel'!$A$5:$G$355,7,FALSE)),""))</f>
        <v/>
      </c>
      <c r="L197" s="295" t="str">
        <f>IF(LEN('Source Int'!$H189)&gt;0,'Source Int'!$H189,IF($D197="manuel",(VLOOKUP($C197,'Enga manuel'!$A$5:$H$355,8,FALSE)),""))</f>
        <v/>
      </c>
      <c r="M197" s="295" t="str">
        <f>IF(AND(P197="Présent",W197="D",'Données épreuves'!$B$24="OUI"),"Dame","")</f>
        <v/>
      </c>
      <c r="N197" s="295" t="str">
        <f>IF(LEN('Source Int'!$C189)&gt;1,IF('Source Int'!$AB189="","",'Source Int'!$AB189),IF($D197="manuel",(VLOOKUP($C197,'Enga manuel'!$A$5:$M$355,11,FALSE)),""))</f>
        <v/>
      </c>
      <c r="O197" s="308" t="str">
        <f t="shared" si="11"/>
        <v/>
      </c>
      <c r="P197" s="84" t="str">
        <f t="shared" si="12"/>
        <v/>
      </c>
      <c r="Q197" s="84" t="str">
        <f>CONCATENATE(K197,IF(AND(LEN(engage_k)&gt;0,LEN(engage_l)&gt;0),CONCATENATE(" (",L197,"/",N197,")"),IF(AND(LEN(engage_k)=0,LEN(engage_l)&gt;0),CONCATENATE(" (",N197,")"),IF(AND(LEN(engage_l)=0,LEN(engage_k)&gt;0),CONCATENATE(" (",L197,")"),""))))</f>
        <v/>
      </c>
      <c r="R197" s="84" t="str">
        <f t="shared" si="13"/>
        <v/>
      </c>
      <c r="S197" s="84" t="str">
        <f>IF(ISERROR(VLOOKUP(C197,'Saisie CLASSEMENT'!$C$8:$C$207,1,FALSE)),"","O")</f>
        <v/>
      </c>
      <c r="T197" s="462" t="str">
        <f>IF(LEN('Source Int'!$C189)&gt;1,'Source Int'!$M189,IF($D197="manuel",(VLOOKUP($C197,'Enga manuel'!$A$5:$L$355,9,FALSE)),""))</f>
        <v/>
      </c>
      <c r="U197" s="1" t="str">
        <f>IF(COUNTIF(K$10:K197,K197)=1,MAX(U$9:U196)+1,"")</f>
        <v/>
      </c>
      <c r="V197" t="str">
        <f t="shared" si="14"/>
        <v/>
      </c>
      <c r="W197" s="1" t="str">
        <f>IF(D197="Internet",'Source Int'!E189,IF(D197="manuel",UPPER((VLOOKUP($C197,'Enga manuel'!$A$5:$J$355,10,FALSE))),""))</f>
        <v/>
      </c>
    </row>
    <row r="198" spans="1:23" ht="19.350000000000001" customHeight="1">
      <c r="A198" t="str">
        <f>IF(COUNTIF(J$10:J198,J198)=1,MAX(A$9:A197)+1,"")</f>
        <v/>
      </c>
      <c r="B198" t="str">
        <f t="shared" si="10"/>
        <v/>
      </c>
      <c r="C198" s="294">
        <v>189</v>
      </c>
      <c r="D198" s="295" t="str">
        <f>IF(C198&gt;0,IF(LEN('Source Int'!$C190)&gt;1,"Internet",IF(ISERROR(VLOOKUP($C198,'Enga manuel'!$A$5:$G$355,4,FALSE))=FALSE,(IF(LEN(VLOOKUP($C198,'Enga manuel'!$A$5:$G$355,4,FALSE))&gt;0,"Manuel","")),"")),"")</f>
        <v/>
      </c>
      <c r="E198" s="296" t="s">
        <v>270</v>
      </c>
      <c r="F198" s="295" t="str">
        <f>IF(LEN('Source Int'!$C190)&gt;1,'Source Int'!R190,IF(D198="manuel",(VLOOKUP($C198,'Enga manuel'!$A$5:$G$355,2,FALSE)),""))</f>
        <v/>
      </c>
      <c r="G198" s="295" t="str">
        <f>IF(LEN('Source Int'!$C190)&gt;1,'Source Int'!F190,IF(D198="manuel",(VLOOKUP($C198,'Enga manuel'!$A$5:$G$355,3,FALSE)),""))</f>
        <v/>
      </c>
      <c r="H198" s="297" t="str">
        <f>IF(LEN('Source Int'!$C190)&gt;1,'Source Int'!C190,IF(D198="manuel",(VLOOKUP($C198,'Enga manuel'!$A$5:$G$355,4,FALSE)),""))</f>
        <v/>
      </c>
      <c r="I198" s="297" t="str">
        <f>IF(LEN('Source Int'!$C190)&gt;1,PROPER('Source Int'!D190),IF(D198="manuel",PROPER(VLOOKUP($C198,'Enga manuel'!$A$5:$G$355,5,FALSE)),""))</f>
        <v/>
      </c>
      <c r="J198" s="297" t="str">
        <f>IF(LEN('Source Int'!$C190)&gt;1,'Source Int'!P190,IF(D198="manuel",(VLOOKUP($C198,'Enga manuel'!$A$5:$G$355,6,FALSE)),""))</f>
        <v/>
      </c>
      <c r="K198" s="297" t="str">
        <f>IF(LEN('Source Int'!$C190)&gt;1,'Source Int'!$AE190,IF($D198="manuel",(VLOOKUP($C198,'Enga manuel'!$A$5:$G$355,7,FALSE)),""))</f>
        <v/>
      </c>
      <c r="L198" s="295" t="str">
        <f>IF(LEN('Source Int'!$H190)&gt;0,'Source Int'!$H190,IF($D198="manuel",(VLOOKUP($C198,'Enga manuel'!$A$5:$H$355,8,FALSE)),""))</f>
        <v/>
      </c>
      <c r="M198" s="295" t="str">
        <f>IF(AND(P198="Présent",W198="D",'Données épreuves'!$B$24="OUI"),"Dame","")</f>
        <v/>
      </c>
      <c r="N198" s="295" t="str">
        <f>IF(LEN('Source Int'!$C190)&gt;1,IF('Source Int'!$AB190="","",'Source Int'!$AB190),IF($D198="manuel",(VLOOKUP($C198,'Enga manuel'!$A$5:$M$355,11,FALSE)),""))</f>
        <v/>
      </c>
      <c r="O198" s="308" t="str">
        <f t="shared" si="11"/>
        <v/>
      </c>
      <c r="P198" s="84" t="str">
        <f t="shared" si="12"/>
        <v/>
      </c>
      <c r="Q198" s="84" t="str">
        <f>CONCATENATE(K198,IF(AND(LEN(engage_k)&gt;0,LEN(engage_l)&gt;0),CONCATENATE(" (",L198,"/",N198,")"),IF(AND(LEN(engage_k)=0,LEN(engage_l)&gt;0),CONCATENATE(" (",N198,")"),IF(AND(LEN(engage_l)=0,LEN(engage_k)&gt;0),CONCATENATE(" (",L198,")"),""))))</f>
        <v/>
      </c>
      <c r="R198" s="84" t="str">
        <f t="shared" si="13"/>
        <v/>
      </c>
      <c r="S198" s="84" t="str">
        <f>IF(ISERROR(VLOOKUP(C198,'Saisie CLASSEMENT'!$C$8:$C$207,1,FALSE)),"","O")</f>
        <v/>
      </c>
      <c r="T198" s="462" t="str">
        <f>IF(LEN('Source Int'!$C190)&gt;1,'Source Int'!$M190,IF($D198="manuel",(VLOOKUP($C198,'Enga manuel'!$A$5:$L$355,9,FALSE)),""))</f>
        <v/>
      </c>
      <c r="U198" s="1" t="str">
        <f>IF(COUNTIF(K$10:K198,K198)=1,MAX(U$9:U197)+1,"")</f>
        <v/>
      </c>
      <c r="V198" t="str">
        <f t="shared" si="14"/>
        <v/>
      </c>
      <c r="W198" s="1" t="str">
        <f>IF(D198="Internet",'Source Int'!E190,IF(D198="manuel",UPPER((VLOOKUP($C198,'Enga manuel'!$A$5:$J$355,10,FALSE))),""))</f>
        <v/>
      </c>
    </row>
    <row r="199" spans="1:23" ht="19.350000000000001" customHeight="1">
      <c r="A199" t="str">
        <f>IF(COUNTIF(J$10:J199,J199)=1,MAX(A$9:A198)+1,"")</f>
        <v/>
      </c>
      <c r="B199" t="str">
        <f t="shared" si="10"/>
        <v/>
      </c>
      <c r="C199" s="294">
        <v>190</v>
      </c>
      <c r="D199" s="295" t="str">
        <f>IF(C199&gt;0,IF(LEN('Source Int'!$C191)&gt;1,"Internet",IF(ISERROR(VLOOKUP($C199,'Enga manuel'!$A$5:$G$355,4,FALSE))=FALSE,(IF(LEN(VLOOKUP($C199,'Enga manuel'!$A$5:$G$355,4,FALSE))&gt;0,"Manuel","")),"")),"")</f>
        <v/>
      </c>
      <c r="E199" s="296" t="s">
        <v>270</v>
      </c>
      <c r="F199" s="295" t="str">
        <f>IF(LEN('Source Int'!$C191)&gt;1,'Source Int'!R191,IF(D199="manuel",(VLOOKUP($C199,'Enga manuel'!$A$5:$G$355,2,FALSE)),""))</f>
        <v/>
      </c>
      <c r="G199" s="295" t="str">
        <f>IF(LEN('Source Int'!$C191)&gt;1,'Source Int'!F191,IF(D199="manuel",(VLOOKUP($C199,'Enga manuel'!$A$5:$G$355,3,FALSE)),""))</f>
        <v/>
      </c>
      <c r="H199" s="297" t="str">
        <f>IF(LEN('Source Int'!$C191)&gt;1,'Source Int'!C191,IF(D199="manuel",(VLOOKUP($C199,'Enga manuel'!$A$5:$G$355,4,FALSE)),""))</f>
        <v/>
      </c>
      <c r="I199" s="297" t="str">
        <f>IF(LEN('Source Int'!$C191)&gt;1,PROPER('Source Int'!D191),IF(D199="manuel",PROPER(VLOOKUP($C199,'Enga manuel'!$A$5:$G$355,5,FALSE)),""))</f>
        <v/>
      </c>
      <c r="J199" s="297" t="str">
        <f>IF(LEN('Source Int'!$C191)&gt;1,'Source Int'!P191,IF(D199="manuel",(VLOOKUP($C199,'Enga manuel'!$A$5:$G$355,6,FALSE)),""))</f>
        <v/>
      </c>
      <c r="K199" s="297" t="str">
        <f>IF(LEN('Source Int'!$C191)&gt;1,'Source Int'!$AE191,IF($D199="manuel",(VLOOKUP($C199,'Enga manuel'!$A$5:$G$355,7,FALSE)),""))</f>
        <v/>
      </c>
      <c r="L199" s="295" t="str">
        <f>IF(LEN('Source Int'!$H191)&gt;0,'Source Int'!$H191,IF($D199="manuel",(VLOOKUP($C199,'Enga manuel'!$A$5:$H$355,8,FALSE)),""))</f>
        <v/>
      </c>
      <c r="M199" s="295" t="str">
        <f>IF(AND(P199="Présent",W199="D",'Données épreuves'!$B$24="OUI"),"Dame","")</f>
        <v/>
      </c>
      <c r="N199" s="295" t="str">
        <f>IF(LEN('Source Int'!$C191)&gt;1,IF('Source Int'!$AB191="","",'Source Int'!$AB191),IF($D199="manuel",(VLOOKUP($C199,'Enga manuel'!$A$5:$M$355,11,FALSE)),""))</f>
        <v/>
      </c>
      <c r="O199" s="308" t="str">
        <f t="shared" si="11"/>
        <v/>
      </c>
      <c r="P199" s="84" t="str">
        <f t="shared" si="12"/>
        <v/>
      </c>
      <c r="Q199" s="84" t="str">
        <f>CONCATENATE(K199,IF(AND(LEN(engage_k)&gt;0,LEN(engage_l)&gt;0),CONCATENATE(" (",L199,"/",N199,")"),IF(AND(LEN(engage_k)=0,LEN(engage_l)&gt;0),CONCATENATE(" (",N199,")"),IF(AND(LEN(engage_l)=0,LEN(engage_k)&gt;0),CONCATENATE(" (",L199,")"),""))))</f>
        <v/>
      </c>
      <c r="R199" s="84" t="str">
        <f t="shared" si="13"/>
        <v/>
      </c>
      <c r="S199" s="84" t="str">
        <f>IF(ISERROR(VLOOKUP(C199,'Saisie CLASSEMENT'!$C$8:$C$207,1,FALSE)),"","O")</f>
        <v/>
      </c>
      <c r="T199" s="462" t="str">
        <f>IF(LEN('Source Int'!$C191)&gt;1,'Source Int'!$M191,IF($D199="manuel",(VLOOKUP($C199,'Enga manuel'!$A$5:$L$355,9,FALSE)),""))</f>
        <v/>
      </c>
      <c r="U199" s="1" t="str">
        <f>IF(COUNTIF(K$10:K199,K199)=1,MAX(U$9:U198)+1,"")</f>
        <v/>
      </c>
      <c r="V199" t="str">
        <f t="shared" si="14"/>
        <v/>
      </c>
      <c r="W199" s="1" t="str">
        <f>IF(D199="Internet",'Source Int'!E191,IF(D199="manuel",UPPER((VLOOKUP($C199,'Enga manuel'!$A$5:$J$355,10,FALSE))),""))</f>
        <v/>
      </c>
    </row>
    <row r="200" spans="1:23" ht="19.350000000000001" customHeight="1">
      <c r="A200" t="str">
        <f>IF(COUNTIF(J$10:J200,J200)=1,MAX(A$9:A199)+1,"")</f>
        <v/>
      </c>
      <c r="B200" t="str">
        <f t="shared" si="10"/>
        <v/>
      </c>
      <c r="C200" s="294">
        <v>191</v>
      </c>
      <c r="D200" s="295" t="str">
        <f>IF(C200&gt;0,IF(LEN('Source Int'!$C192)&gt;1,"Internet",IF(ISERROR(VLOOKUP($C200,'Enga manuel'!$A$5:$G$355,4,FALSE))=FALSE,(IF(LEN(VLOOKUP($C200,'Enga manuel'!$A$5:$G$355,4,FALSE))&gt;0,"Manuel","")),"")),"")</f>
        <v/>
      </c>
      <c r="E200" s="296" t="s">
        <v>270</v>
      </c>
      <c r="F200" s="295" t="str">
        <f>IF(LEN('Source Int'!$C192)&gt;1,'Source Int'!R192,IF(D200="manuel",(VLOOKUP($C200,'Enga manuel'!$A$5:$G$355,2,FALSE)),""))</f>
        <v/>
      </c>
      <c r="G200" s="295" t="str">
        <f>IF(LEN('Source Int'!$C192)&gt;1,'Source Int'!F192,IF(D200="manuel",(VLOOKUP($C200,'Enga manuel'!$A$5:$G$355,3,FALSE)),""))</f>
        <v/>
      </c>
      <c r="H200" s="297" t="str">
        <f>IF(LEN('Source Int'!$C192)&gt;1,'Source Int'!C192,IF(D200="manuel",(VLOOKUP($C200,'Enga manuel'!$A$5:$G$355,4,FALSE)),""))</f>
        <v/>
      </c>
      <c r="I200" s="297" t="str">
        <f>IF(LEN('Source Int'!$C192)&gt;1,PROPER('Source Int'!D192),IF(D200="manuel",PROPER(VLOOKUP($C200,'Enga manuel'!$A$5:$G$355,5,FALSE)),""))</f>
        <v/>
      </c>
      <c r="J200" s="297" t="str">
        <f>IF(LEN('Source Int'!$C192)&gt;1,'Source Int'!P192,IF(D200="manuel",(VLOOKUP($C200,'Enga manuel'!$A$5:$G$355,6,FALSE)),""))</f>
        <v/>
      </c>
      <c r="K200" s="297" t="str">
        <f>IF(LEN('Source Int'!$C192)&gt;1,'Source Int'!$AE192,IF($D200="manuel",(VLOOKUP($C200,'Enga manuel'!$A$5:$G$355,7,FALSE)),""))</f>
        <v/>
      </c>
      <c r="L200" s="295" t="str">
        <f>IF(LEN('Source Int'!$H192)&gt;0,'Source Int'!$H192,IF($D200="manuel",(VLOOKUP($C200,'Enga manuel'!$A$5:$H$355,8,FALSE)),""))</f>
        <v/>
      </c>
      <c r="M200" s="295" t="str">
        <f>IF(AND(P200="Présent",W200="D",'Données épreuves'!$B$24="OUI"),"Dame","")</f>
        <v/>
      </c>
      <c r="N200" s="295" t="str">
        <f>IF(LEN('Source Int'!$C192)&gt;1,IF('Source Int'!$AB192="","",'Source Int'!$AB192),IF($D200="manuel",(VLOOKUP($C200,'Enga manuel'!$A$5:$M$355,11,FALSE)),""))</f>
        <v/>
      </c>
      <c r="O200" s="308" t="str">
        <f t="shared" si="11"/>
        <v/>
      </c>
      <c r="P200" s="84" t="str">
        <f t="shared" si="12"/>
        <v/>
      </c>
      <c r="Q200" s="84" t="str">
        <f>CONCATENATE(K200,IF(AND(LEN(engage_k)&gt;0,LEN(engage_l)&gt;0),CONCATENATE(" (",L200,"/",N200,")"),IF(AND(LEN(engage_k)=0,LEN(engage_l)&gt;0),CONCATENATE(" (",N200,")"),IF(AND(LEN(engage_l)=0,LEN(engage_k)&gt;0),CONCATENATE(" (",L200,")"),""))))</f>
        <v/>
      </c>
      <c r="R200" s="84" t="str">
        <f t="shared" si="13"/>
        <v/>
      </c>
      <c r="S200" s="84" t="str">
        <f>IF(ISERROR(VLOOKUP(C200,'Saisie CLASSEMENT'!$C$8:$C$207,1,FALSE)),"","O")</f>
        <v/>
      </c>
      <c r="T200" s="462" t="str">
        <f>IF(LEN('Source Int'!$C192)&gt;1,'Source Int'!$M192,IF($D200="manuel",(VLOOKUP($C200,'Enga manuel'!$A$5:$L$355,9,FALSE)),""))</f>
        <v/>
      </c>
      <c r="U200" s="1" t="str">
        <f>IF(COUNTIF(K$10:K200,K200)=1,MAX(U$9:U199)+1,"")</f>
        <v/>
      </c>
      <c r="V200" t="str">
        <f t="shared" si="14"/>
        <v/>
      </c>
      <c r="W200" s="1" t="str">
        <f>IF(D200="Internet",'Source Int'!E192,IF(D200="manuel",UPPER((VLOOKUP($C200,'Enga manuel'!$A$5:$J$355,10,FALSE))),""))</f>
        <v/>
      </c>
    </row>
    <row r="201" spans="1:23" ht="19.350000000000001" customHeight="1">
      <c r="A201" t="str">
        <f>IF(COUNTIF(J$10:J201,J201)=1,MAX(A$9:A200)+1,"")</f>
        <v/>
      </c>
      <c r="B201" t="str">
        <f t="shared" si="10"/>
        <v/>
      </c>
      <c r="C201" s="294">
        <v>192</v>
      </c>
      <c r="D201" s="295" t="str">
        <f>IF(C201&gt;0,IF(LEN('Source Int'!$C193)&gt;1,"Internet",IF(ISERROR(VLOOKUP($C201,'Enga manuel'!$A$5:$G$355,4,FALSE))=FALSE,(IF(LEN(VLOOKUP($C201,'Enga manuel'!$A$5:$G$355,4,FALSE))&gt;0,"Manuel","")),"")),"")</f>
        <v/>
      </c>
      <c r="E201" s="296" t="s">
        <v>270</v>
      </c>
      <c r="F201" s="295" t="str">
        <f>IF(LEN('Source Int'!$C193)&gt;1,'Source Int'!R193,IF(D201="manuel",(VLOOKUP($C201,'Enga manuel'!$A$5:$G$355,2,FALSE)),""))</f>
        <v/>
      </c>
      <c r="G201" s="295" t="str">
        <f>IF(LEN('Source Int'!$C193)&gt;1,'Source Int'!F193,IF(D201="manuel",(VLOOKUP($C201,'Enga manuel'!$A$5:$G$355,3,FALSE)),""))</f>
        <v/>
      </c>
      <c r="H201" s="297" t="str">
        <f>IF(LEN('Source Int'!$C193)&gt;1,'Source Int'!C193,IF(D201="manuel",(VLOOKUP($C201,'Enga manuel'!$A$5:$G$355,4,FALSE)),""))</f>
        <v/>
      </c>
      <c r="I201" s="297" t="str">
        <f>IF(LEN('Source Int'!$C193)&gt;1,PROPER('Source Int'!D193),IF(D201="manuel",PROPER(VLOOKUP($C201,'Enga manuel'!$A$5:$G$355,5,FALSE)),""))</f>
        <v/>
      </c>
      <c r="J201" s="297" t="str">
        <f>IF(LEN('Source Int'!$C193)&gt;1,'Source Int'!P193,IF(D201="manuel",(VLOOKUP($C201,'Enga manuel'!$A$5:$G$355,6,FALSE)),""))</f>
        <v/>
      </c>
      <c r="K201" s="297" t="str">
        <f>IF(LEN('Source Int'!$C193)&gt;1,'Source Int'!$AE193,IF($D201="manuel",(VLOOKUP($C201,'Enga manuel'!$A$5:$G$355,7,FALSE)),""))</f>
        <v/>
      </c>
      <c r="L201" s="295" t="str">
        <f>IF(LEN('Source Int'!$H193)&gt;0,'Source Int'!$H193,IF($D201="manuel",(VLOOKUP($C201,'Enga manuel'!$A$5:$H$355,8,FALSE)),""))</f>
        <v/>
      </c>
      <c r="M201" s="295" t="str">
        <f>IF(AND(P201="Présent",W201="D",'Données épreuves'!$B$24="OUI"),"Dame","")</f>
        <v/>
      </c>
      <c r="N201" s="295" t="str">
        <f>IF(LEN('Source Int'!$C193)&gt;1,IF('Source Int'!$AB193="","",'Source Int'!$AB193),IF($D201="manuel",(VLOOKUP($C201,'Enga manuel'!$A$5:$M$355,11,FALSE)),""))</f>
        <v/>
      </c>
      <c r="O201" s="308" t="str">
        <f t="shared" si="11"/>
        <v/>
      </c>
      <c r="P201" s="84" t="str">
        <f t="shared" si="12"/>
        <v/>
      </c>
      <c r="Q201" s="84" t="str">
        <f>CONCATENATE(K201,IF(AND(LEN(engage_k)&gt;0,LEN(engage_l)&gt;0),CONCATENATE(" (",L201,"/",N201,")"),IF(AND(LEN(engage_k)=0,LEN(engage_l)&gt;0),CONCATENATE(" (",N201,")"),IF(AND(LEN(engage_l)=0,LEN(engage_k)&gt;0),CONCATENATE(" (",L201,")"),""))))</f>
        <v/>
      </c>
      <c r="R201" s="84" t="str">
        <f t="shared" si="13"/>
        <v/>
      </c>
      <c r="S201" s="84" t="str">
        <f>IF(ISERROR(VLOOKUP(C201,'Saisie CLASSEMENT'!$C$8:$C$207,1,FALSE)),"","O")</f>
        <v/>
      </c>
      <c r="T201" s="462" t="str">
        <f>IF(LEN('Source Int'!$C193)&gt;1,'Source Int'!$M193,IF($D201="manuel",(VLOOKUP($C201,'Enga manuel'!$A$5:$L$355,9,FALSE)),""))</f>
        <v/>
      </c>
      <c r="U201" s="1" t="str">
        <f>IF(COUNTIF(K$10:K201,K201)=1,MAX(U$9:U200)+1,"")</f>
        <v/>
      </c>
      <c r="V201" t="str">
        <f t="shared" si="14"/>
        <v/>
      </c>
      <c r="W201" s="1" t="str">
        <f>IF(D201="Internet",'Source Int'!E193,IF(D201="manuel",UPPER((VLOOKUP($C201,'Enga manuel'!$A$5:$J$355,10,FALSE))),""))</f>
        <v/>
      </c>
    </row>
    <row r="202" spans="1:23" ht="19.350000000000001" customHeight="1">
      <c r="A202" t="str">
        <f>IF(COUNTIF(J$10:J202,J202)=1,MAX(A$9:A201)+1,"")</f>
        <v/>
      </c>
      <c r="B202" t="str">
        <f t="shared" si="10"/>
        <v/>
      </c>
      <c r="C202" s="294">
        <v>193</v>
      </c>
      <c r="D202" s="295" t="str">
        <f>IF(C202&gt;0,IF(LEN('Source Int'!$C194)&gt;1,"Internet",IF(ISERROR(VLOOKUP($C202,'Enga manuel'!$A$5:$G$355,4,FALSE))=FALSE,(IF(LEN(VLOOKUP($C202,'Enga manuel'!$A$5:$G$355,4,FALSE))&gt;0,"Manuel","")),"")),"")</f>
        <v/>
      </c>
      <c r="E202" s="296" t="s">
        <v>270</v>
      </c>
      <c r="F202" s="295" t="str">
        <f>IF(LEN('Source Int'!$C194)&gt;1,'Source Int'!R194,IF(D202="manuel",(VLOOKUP($C202,'Enga manuel'!$A$5:$G$355,2,FALSE)),""))</f>
        <v/>
      </c>
      <c r="G202" s="295" t="str">
        <f>IF(LEN('Source Int'!$C194)&gt;1,'Source Int'!F194,IF(D202="manuel",(VLOOKUP($C202,'Enga manuel'!$A$5:$G$355,3,FALSE)),""))</f>
        <v/>
      </c>
      <c r="H202" s="297" t="str">
        <f>IF(LEN('Source Int'!$C194)&gt;1,'Source Int'!C194,IF(D202="manuel",(VLOOKUP($C202,'Enga manuel'!$A$5:$G$355,4,FALSE)),""))</f>
        <v/>
      </c>
      <c r="I202" s="297" t="str">
        <f>IF(LEN('Source Int'!$C194)&gt;1,PROPER('Source Int'!D194),IF(D202="manuel",PROPER(VLOOKUP($C202,'Enga manuel'!$A$5:$G$355,5,FALSE)),""))</f>
        <v/>
      </c>
      <c r="J202" s="297" t="str">
        <f>IF(LEN('Source Int'!$C194)&gt;1,'Source Int'!P194,IF(D202="manuel",(VLOOKUP($C202,'Enga manuel'!$A$5:$G$355,6,FALSE)),""))</f>
        <v/>
      </c>
      <c r="K202" s="297" t="str">
        <f>IF(LEN('Source Int'!$C194)&gt;1,'Source Int'!$AE194,IF($D202="manuel",(VLOOKUP($C202,'Enga manuel'!$A$5:$G$355,7,FALSE)),""))</f>
        <v/>
      </c>
      <c r="L202" s="295" t="str">
        <f>IF(LEN('Source Int'!$H194)&gt;0,'Source Int'!$H194,IF($D202="manuel",(VLOOKUP($C202,'Enga manuel'!$A$5:$H$355,8,FALSE)),""))</f>
        <v/>
      </c>
      <c r="M202" s="295" t="str">
        <f>IF(AND(P202="Présent",W202="D",'Données épreuves'!$B$24="OUI"),"Dame","")</f>
        <v/>
      </c>
      <c r="N202" s="295" t="str">
        <f>IF(LEN('Source Int'!$C194)&gt;1,IF('Source Int'!$AB194="","",'Source Int'!$AB194),IF($D202="manuel",(VLOOKUP($C202,'Enga manuel'!$A$5:$M$355,11,FALSE)),""))</f>
        <v/>
      </c>
      <c r="O202" s="308" t="str">
        <f t="shared" si="11"/>
        <v/>
      </c>
      <c r="P202" s="84" t="str">
        <f t="shared" si="12"/>
        <v/>
      </c>
      <c r="Q202" s="84" t="str">
        <f>CONCATENATE(K202,IF(AND(LEN(engage_k)&gt;0,LEN(engage_l)&gt;0),CONCATENATE(" (",L202,"/",N202,")"),IF(AND(LEN(engage_k)=0,LEN(engage_l)&gt;0),CONCATENATE(" (",N202,")"),IF(AND(LEN(engage_l)=0,LEN(engage_k)&gt;0),CONCATENATE(" (",L202,")"),""))))</f>
        <v/>
      </c>
      <c r="R202" s="84" t="str">
        <f t="shared" si="13"/>
        <v/>
      </c>
      <c r="S202" s="84" t="str">
        <f>IF(ISERROR(VLOOKUP(C202,'Saisie CLASSEMENT'!$C$8:$C$207,1,FALSE)),"","O")</f>
        <v/>
      </c>
      <c r="T202" s="462" t="str">
        <f>IF(LEN('Source Int'!$C194)&gt;1,'Source Int'!$M194,IF($D202="manuel",(VLOOKUP($C202,'Enga manuel'!$A$5:$L$355,9,FALSE)),""))</f>
        <v/>
      </c>
      <c r="U202" s="1" t="str">
        <f>IF(COUNTIF(K$10:K202,K202)=1,MAX(U$9:U201)+1,"")</f>
        <v/>
      </c>
      <c r="V202" t="str">
        <f t="shared" si="14"/>
        <v/>
      </c>
      <c r="W202" s="1" t="str">
        <f>IF(D202="Internet",'Source Int'!E194,IF(D202="manuel",UPPER((VLOOKUP($C202,'Enga manuel'!$A$5:$J$355,10,FALSE))),""))</f>
        <v/>
      </c>
    </row>
    <row r="203" spans="1:23" ht="19.350000000000001" customHeight="1">
      <c r="A203" t="str">
        <f>IF(COUNTIF(J$10:J203,J203)=1,MAX(A$9:A202)+1,"")</f>
        <v/>
      </c>
      <c r="B203" t="str">
        <f t="shared" ref="B203:B266" si="15">IF(LEN(O203)&gt;0,RANK(O203,$O$10:$O$509,1),"")</f>
        <v/>
      </c>
      <c r="C203" s="294">
        <v>194</v>
      </c>
      <c r="D203" s="295" t="str">
        <f>IF(C203&gt;0,IF(LEN('Source Int'!$C195)&gt;1,"Internet",IF(ISERROR(VLOOKUP($C203,'Enga manuel'!$A$5:$G$355,4,FALSE))=FALSE,(IF(LEN(VLOOKUP($C203,'Enga manuel'!$A$5:$G$355,4,FALSE))&gt;0,"Manuel","")),"")),"")</f>
        <v/>
      </c>
      <c r="E203" s="296" t="s">
        <v>270</v>
      </c>
      <c r="F203" s="295" t="str">
        <f>IF(LEN('Source Int'!$C195)&gt;1,'Source Int'!R195,IF(D203="manuel",(VLOOKUP($C203,'Enga manuel'!$A$5:$G$355,2,FALSE)),""))</f>
        <v/>
      </c>
      <c r="G203" s="295" t="str">
        <f>IF(LEN('Source Int'!$C195)&gt;1,'Source Int'!F195,IF(D203="manuel",(VLOOKUP($C203,'Enga manuel'!$A$5:$G$355,3,FALSE)),""))</f>
        <v/>
      </c>
      <c r="H203" s="297" t="str">
        <f>IF(LEN('Source Int'!$C195)&gt;1,'Source Int'!C195,IF(D203="manuel",(VLOOKUP($C203,'Enga manuel'!$A$5:$G$355,4,FALSE)),""))</f>
        <v/>
      </c>
      <c r="I203" s="297" t="str">
        <f>IF(LEN('Source Int'!$C195)&gt;1,PROPER('Source Int'!D195),IF(D203="manuel",PROPER(VLOOKUP($C203,'Enga manuel'!$A$5:$G$355,5,FALSE)),""))</f>
        <v/>
      </c>
      <c r="J203" s="297" t="str">
        <f>IF(LEN('Source Int'!$C195)&gt;1,'Source Int'!P195,IF(D203="manuel",(VLOOKUP($C203,'Enga manuel'!$A$5:$G$355,6,FALSE)),""))</f>
        <v/>
      </c>
      <c r="K203" s="297" t="str">
        <f>IF(LEN('Source Int'!$C195)&gt;1,'Source Int'!$AE195,IF($D203="manuel",(VLOOKUP($C203,'Enga manuel'!$A$5:$G$355,7,FALSE)),""))</f>
        <v/>
      </c>
      <c r="L203" s="295" t="str">
        <f>IF(LEN('Source Int'!$H195)&gt;0,'Source Int'!$H195,IF($D203="manuel",(VLOOKUP($C203,'Enga manuel'!$A$5:$H$355,8,FALSE)),""))</f>
        <v/>
      </c>
      <c r="M203" s="295" t="str">
        <f>IF(AND(P203="Présent",W203="D",'Données épreuves'!$B$24="OUI"),"Dame","")</f>
        <v/>
      </c>
      <c r="N203" s="295" t="str">
        <f>IF(LEN('Source Int'!$C195)&gt;1,IF('Source Int'!$AB195="","",'Source Int'!$AB195),IF($D203="manuel",(VLOOKUP($C203,'Enga manuel'!$A$5:$M$355,11,FALSE)),""))</f>
        <v/>
      </c>
      <c r="O203" s="308" t="str">
        <f t="shared" ref="O203:O266" si="16">IF(LEN(P203)&gt;0,IF(LEN(P203)&gt;0,C203,""),"")</f>
        <v/>
      </c>
      <c r="P203" s="84" t="str">
        <f t="shared" ref="P203:P266" si="17">IF(LEN(D203)&gt;0,IF(LEN(E203)&gt;0,"Présent",""),"")</f>
        <v/>
      </c>
      <c r="Q203" s="84" t="str">
        <f>CONCATENATE(K203,IF(AND(LEN(engage_k)&gt;0,LEN(engage_l)&gt;0),CONCATENATE(" (",L203,"/",N203,")"),IF(AND(LEN(engage_k)=0,LEN(engage_l)&gt;0),CONCATENATE(" (",N203,")"),IF(AND(LEN(engage_l)=0,LEN(engage_k)&gt;0),CONCATENATE(" (",L203,")"),""))))</f>
        <v/>
      </c>
      <c r="R203" s="84" t="str">
        <f t="shared" ref="R203:R266" si="18">IF(D203="Internet",C203,"")</f>
        <v/>
      </c>
      <c r="S203" s="84" t="str">
        <f>IF(ISERROR(VLOOKUP(C203,'Saisie CLASSEMENT'!$C$8:$C$207,1,FALSE)),"","O")</f>
        <v/>
      </c>
      <c r="T203" s="462" t="str">
        <f>IF(LEN('Source Int'!$C195)&gt;1,'Source Int'!$M195,IF($D203="manuel",(VLOOKUP($C203,'Enga manuel'!$A$5:$L$355,9,FALSE)),""))</f>
        <v/>
      </c>
      <c r="U203" s="1" t="str">
        <f>IF(COUNTIF(K$10:K203,K203)=1,MAX(U$9:U202)+1,"")</f>
        <v/>
      </c>
      <c r="V203" t="str">
        <f t="shared" ref="V203:V266" si="19">K203</f>
        <v/>
      </c>
      <c r="W203" s="1" t="str">
        <f>IF(D203="Internet",'Source Int'!E195,IF(D203="manuel",UPPER((VLOOKUP($C203,'Enga manuel'!$A$5:$J$355,10,FALSE))),""))</f>
        <v/>
      </c>
    </row>
    <row r="204" spans="1:23" ht="19.350000000000001" customHeight="1">
      <c r="A204" t="str">
        <f>IF(COUNTIF(J$10:J204,J204)=1,MAX(A$9:A203)+1,"")</f>
        <v/>
      </c>
      <c r="B204" t="str">
        <f t="shared" si="15"/>
        <v/>
      </c>
      <c r="C204" s="294">
        <v>195</v>
      </c>
      <c r="D204" s="295" t="str">
        <f>IF(C204&gt;0,IF(LEN('Source Int'!$C196)&gt;1,"Internet",IF(ISERROR(VLOOKUP($C204,'Enga manuel'!$A$5:$G$355,4,FALSE))=FALSE,(IF(LEN(VLOOKUP($C204,'Enga manuel'!$A$5:$G$355,4,FALSE))&gt;0,"Manuel","")),"")),"")</f>
        <v/>
      </c>
      <c r="E204" s="296" t="s">
        <v>270</v>
      </c>
      <c r="F204" s="295" t="str">
        <f>IF(LEN('Source Int'!$C196)&gt;1,'Source Int'!R196,IF(D204="manuel",(VLOOKUP($C204,'Enga manuel'!$A$5:$G$355,2,FALSE)),""))</f>
        <v/>
      </c>
      <c r="G204" s="295" t="str">
        <f>IF(LEN('Source Int'!$C196)&gt;1,'Source Int'!F196,IF(D204="manuel",(VLOOKUP($C204,'Enga manuel'!$A$5:$G$355,3,FALSE)),""))</f>
        <v/>
      </c>
      <c r="H204" s="297" t="str">
        <f>IF(LEN('Source Int'!$C196)&gt;1,'Source Int'!C196,IF(D204="manuel",(VLOOKUP($C204,'Enga manuel'!$A$5:$G$355,4,FALSE)),""))</f>
        <v/>
      </c>
      <c r="I204" s="297" t="str">
        <f>IF(LEN('Source Int'!$C196)&gt;1,PROPER('Source Int'!D196),IF(D204="manuel",PROPER(VLOOKUP($C204,'Enga manuel'!$A$5:$G$355,5,FALSE)),""))</f>
        <v/>
      </c>
      <c r="J204" s="297" t="str">
        <f>IF(LEN('Source Int'!$C196)&gt;1,'Source Int'!P196,IF(D204="manuel",(VLOOKUP($C204,'Enga manuel'!$A$5:$G$355,6,FALSE)),""))</f>
        <v/>
      </c>
      <c r="K204" s="297" t="str">
        <f>IF(LEN('Source Int'!$C196)&gt;1,'Source Int'!$AE196,IF($D204="manuel",(VLOOKUP($C204,'Enga manuel'!$A$5:$G$355,7,FALSE)),""))</f>
        <v/>
      </c>
      <c r="L204" s="295" t="str">
        <f>IF(LEN('Source Int'!$H196)&gt;0,'Source Int'!$H196,IF($D204="manuel",(VLOOKUP($C204,'Enga manuel'!$A$5:$H$355,8,FALSE)),""))</f>
        <v/>
      </c>
      <c r="M204" s="295" t="str">
        <f>IF(AND(P204="Présent",W204="D",'Données épreuves'!$B$24="OUI"),"Dame","")</f>
        <v/>
      </c>
      <c r="N204" s="295" t="str">
        <f>IF(LEN('Source Int'!$C196)&gt;1,IF('Source Int'!$AB196="","",'Source Int'!$AB196),IF($D204="manuel",(VLOOKUP($C204,'Enga manuel'!$A$5:$M$355,11,FALSE)),""))</f>
        <v/>
      </c>
      <c r="O204" s="308" t="str">
        <f t="shared" si="16"/>
        <v/>
      </c>
      <c r="P204" s="84" t="str">
        <f t="shared" si="17"/>
        <v/>
      </c>
      <c r="Q204" s="84" t="str">
        <f>CONCATENATE(K204,IF(AND(LEN(engage_k)&gt;0,LEN(engage_l)&gt;0),CONCATENATE(" (",L204,"/",N204,")"),IF(AND(LEN(engage_k)=0,LEN(engage_l)&gt;0),CONCATENATE(" (",N204,")"),IF(AND(LEN(engage_l)=0,LEN(engage_k)&gt;0),CONCATENATE(" (",L204,")"),""))))</f>
        <v/>
      </c>
      <c r="R204" s="84" t="str">
        <f t="shared" si="18"/>
        <v/>
      </c>
      <c r="S204" s="84" t="str">
        <f>IF(ISERROR(VLOOKUP(C204,'Saisie CLASSEMENT'!$C$8:$C$207,1,FALSE)),"","O")</f>
        <v/>
      </c>
      <c r="T204" s="462" t="str">
        <f>IF(LEN('Source Int'!$C196)&gt;1,'Source Int'!$M196,IF($D204="manuel",(VLOOKUP($C204,'Enga manuel'!$A$5:$L$355,9,FALSE)),""))</f>
        <v/>
      </c>
      <c r="U204" s="1" t="str">
        <f>IF(COUNTIF(K$10:K204,K204)=1,MAX(U$9:U203)+1,"")</f>
        <v/>
      </c>
      <c r="V204" t="str">
        <f t="shared" si="19"/>
        <v/>
      </c>
      <c r="W204" s="1" t="str">
        <f>IF(D204="Internet",'Source Int'!E196,IF(D204="manuel",UPPER((VLOOKUP($C204,'Enga manuel'!$A$5:$J$355,10,FALSE))),""))</f>
        <v/>
      </c>
    </row>
    <row r="205" spans="1:23" ht="19.350000000000001" customHeight="1">
      <c r="A205" t="str">
        <f>IF(COUNTIF(J$10:J205,J205)=1,MAX(A$9:A204)+1,"")</f>
        <v/>
      </c>
      <c r="B205" t="str">
        <f t="shared" si="15"/>
        <v/>
      </c>
      <c r="C205" s="294">
        <v>196</v>
      </c>
      <c r="D205" s="295" t="str">
        <f>IF(C205&gt;0,IF(LEN('Source Int'!$C197)&gt;1,"Internet",IF(ISERROR(VLOOKUP($C205,'Enga manuel'!$A$5:$G$355,4,FALSE))=FALSE,(IF(LEN(VLOOKUP($C205,'Enga manuel'!$A$5:$G$355,4,FALSE))&gt;0,"Manuel","")),"")),"")</f>
        <v/>
      </c>
      <c r="E205" s="296" t="s">
        <v>270</v>
      </c>
      <c r="F205" s="295" t="str">
        <f>IF(LEN('Source Int'!$C197)&gt;1,'Source Int'!R197,IF(D205="manuel",(VLOOKUP($C205,'Enga manuel'!$A$5:$G$355,2,FALSE)),""))</f>
        <v/>
      </c>
      <c r="G205" s="295" t="str">
        <f>IF(LEN('Source Int'!$C197)&gt;1,'Source Int'!F197,IF(D205="manuel",(VLOOKUP($C205,'Enga manuel'!$A$5:$G$355,3,FALSE)),""))</f>
        <v/>
      </c>
      <c r="H205" s="297" t="str">
        <f>IF(LEN('Source Int'!$C197)&gt;1,'Source Int'!C197,IF(D205="manuel",(VLOOKUP($C205,'Enga manuel'!$A$5:$G$355,4,FALSE)),""))</f>
        <v/>
      </c>
      <c r="I205" s="297" t="str">
        <f>IF(LEN('Source Int'!$C197)&gt;1,PROPER('Source Int'!D197),IF(D205="manuel",PROPER(VLOOKUP($C205,'Enga manuel'!$A$5:$G$355,5,FALSE)),""))</f>
        <v/>
      </c>
      <c r="J205" s="297" t="str">
        <f>IF(LEN('Source Int'!$C197)&gt;1,'Source Int'!P197,IF(D205="manuel",(VLOOKUP($C205,'Enga manuel'!$A$5:$G$355,6,FALSE)),""))</f>
        <v/>
      </c>
      <c r="K205" s="297" t="str">
        <f>IF(LEN('Source Int'!$C197)&gt;1,'Source Int'!$AE197,IF($D205="manuel",(VLOOKUP($C205,'Enga manuel'!$A$5:$G$355,7,FALSE)),""))</f>
        <v/>
      </c>
      <c r="L205" s="295" t="str">
        <f>IF(LEN('Source Int'!$H197)&gt;0,'Source Int'!$H197,IF($D205="manuel",(VLOOKUP($C205,'Enga manuel'!$A$5:$H$355,8,FALSE)),""))</f>
        <v/>
      </c>
      <c r="M205" s="295" t="str">
        <f>IF(AND(P205="Présent",W205="D",'Données épreuves'!$B$24="OUI"),"Dame","")</f>
        <v/>
      </c>
      <c r="N205" s="295" t="str">
        <f>IF(LEN('Source Int'!$C197)&gt;1,IF('Source Int'!$AB197="","",'Source Int'!$AB197),IF($D205="manuel",(VLOOKUP($C205,'Enga manuel'!$A$5:$M$355,11,FALSE)),""))</f>
        <v/>
      </c>
      <c r="O205" s="308" t="str">
        <f t="shared" si="16"/>
        <v/>
      </c>
      <c r="P205" s="84" t="str">
        <f t="shared" si="17"/>
        <v/>
      </c>
      <c r="Q205" s="84" t="str">
        <f>CONCATENATE(K205,IF(AND(LEN(engage_k)&gt;0,LEN(engage_l)&gt;0),CONCATENATE(" (",L205,"/",N205,")"),IF(AND(LEN(engage_k)=0,LEN(engage_l)&gt;0),CONCATENATE(" (",N205,")"),IF(AND(LEN(engage_l)=0,LEN(engage_k)&gt;0),CONCATENATE(" (",L205,")"),""))))</f>
        <v/>
      </c>
      <c r="R205" s="84" t="str">
        <f t="shared" si="18"/>
        <v/>
      </c>
      <c r="S205" s="84" t="str">
        <f>IF(ISERROR(VLOOKUP(C205,'Saisie CLASSEMENT'!$C$8:$C$207,1,FALSE)),"","O")</f>
        <v/>
      </c>
      <c r="T205" s="462" t="str">
        <f>IF(LEN('Source Int'!$C197)&gt;1,'Source Int'!$M197,IF($D205="manuel",(VLOOKUP($C205,'Enga manuel'!$A$5:$L$355,9,FALSE)),""))</f>
        <v/>
      </c>
      <c r="U205" s="1" t="str">
        <f>IF(COUNTIF(K$10:K205,K205)=1,MAX(U$9:U204)+1,"")</f>
        <v/>
      </c>
      <c r="V205" t="str">
        <f t="shared" si="19"/>
        <v/>
      </c>
      <c r="W205" s="1" t="str">
        <f>IF(D205="Internet",'Source Int'!E197,IF(D205="manuel",UPPER((VLOOKUP($C205,'Enga manuel'!$A$5:$J$355,10,FALSE))),""))</f>
        <v/>
      </c>
    </row>
    <row r="206" spans="1:23" ht="19.350000000000001" customHeight="1">
      <c r="A206" t="str">
        <f>IF(COUNTIF(J$10:J206,J206)=1,MAX(A$9:A205)+1,"")</f>
        <v/>
      </c>
      <c r="B206" t="str">
        <f t="shared" si="15"/>
        <v/>
      </c>
      <c r="C206" s="294">
        <v>197</v>
      </c>
      <c r="D206" s="295" t="str">
        <f>IF(C206&gt;0,IF(LEN('Source Int'!$C198)&gt;1,"Internet",IF(ISERROR(VLOOKUP($C206,'Enga manuel'!$A$5:$G$355,4,FALSE))=FALSE,(IF(LEN(VLOOKUP($C206,'Enga manuel'!$A$5:$G$355,4,FALSE))&gt;0,"Manuel","")),"")),"")</f>
        <v/>
      </c>
      <c r="E206" s="296" t="s">
        <v>270</v>
      </c>
      <c r="F206" s="295" t="str">
        <f>IF(LEN('Source Int'!$C198)&gt;1,'Source Int'!R198,IF(D206="manuel",(VLOOKUP($C206,'Enga manuel'!$A$5:$G$355,2,FALSE)),""))</f>
        <v/>
      </c>
      <c r="G206" s="295" t="str">
        <f>IF(LEN('Source Int'!$C198)&gt;1,'Source Int'!F198,IF(D206="manuel",(VLOOKUP($C206,'Enga manuel'!$A$5:$G$355,3,FALSE)),""))</f>
        <v/>
      </c>
      <c r="H206" s="297" t="str">
        <f>IF(LEN('Source Int'!$C198)&gt;1,'Source Int'!C198,IF(D206="manuel",(VLOOKUP($C206,'Enga manuel'!$A$5:$G$355,4,FALSE)),""))</f>
        <v/>
      </c>
      <c r="I206" s="297" t="str">
        <f>IF(LEN('Source Int'!$C198)&gt;1,PROPER('Source Int'!D198),IF(D206="manuel",PROPER(VLOOKUP($C206,'Enga manuel'!$A$5:$G$355,5,FALSE)),""))</f>
        <v/>
      </c>
      <c r="J206" s="297" t="str">
        <f>IF(LEN('Source Int'!$C198)&gt;1,'Source Int'!P198,IF(D206="manuel",(VLOOKUP($C206,'Enga manuel'!$A$5:$G$355,6,FALSE)),""))</f>
        <v/>
      </c>
      <c r="K206" s="297" t="str">
        <f>IF(LEN('Source Int'!$C198)&gt;1,'Source Int'!$AE198,IF($D206="manuel",(VLOOKUP($C206,'Enga manuel'!$A$5:$G$355,7,FALSE)),""))</f>
        <v/>
      </c>
      <c r="L206" s="295" t="str">
        <f>IF(LEN('Source Int'!$H198)&gt;0,'Source Int'!$H198,IF($D206="manuel",(VLOOKUP($C206,'Enga manuel'!$A$5:$H$355,8,FALSE)),""))</f>
        <v/>
      </c>
      <c r="M206" s="295" t="str">
        <f>IF(AND(P206="Présent",W206="D",'Données épreuves'!$B$24="OUI"),"Dame","")</f>
        <v/>
      </c>
      <c r="N206" s="295" t="str">
        <f>IF(LEN('Source Int'!$C198)&gt;1,IF('Source Int'!$AB198="","",'Source Int'!$AB198),IF($D206="manuel",(VLOOKUP($C206,'Enga manuel'!$A$5:$M$355,11,FALSE)),""))</f>
        <v/>
      </c>
      <c r="O206" s="308" t="str">
        <f t="shared" si="16"/>
        <v/>
      </c>
      <c r="P206" s="84" t="str">
        <f t="shared" si="17"/>
        <v/>
      </c>
      <c r="Q206" s="84" t="str">
        <f>CONCATENATE(K206,IF(AND(LEN(engage_k)&gt;0,LEN(engage_l)&gt;0),CONCATENATE(" (",L206,"/",N206,")"),IF(AND(LEN(engage_k)=0,LEN(engage_l)&gt;0),CONCATENATE(" (",N206,")"),IF(AND(LEN(engage_l)=0,LEN(engage_k)&gt;0),CONCATENATE(" (",L206,")"),""))))</f>
        <v/>
      </c>
      <c r="R206" s="84" t="str">
        <f t="shared" si="18"/>
        <v/>
      </c>
      <c r="S206" s="84" t="str">
        <f>IF(ISERROR(VLOOKUP(C206,'Saisie CLASSEMENT'!$C$8:$C$207,1,FALSE)),"","O")</f>
        <v/>
      </c>
      <c r="T206" s="462" t="str">
        <f>IF(LEN('Source Int'!$C198)&gt;1,'Source Int'!$M198,IF($D206="manuel",(VLOOKUP($C206,'Enga manuel'!$A$5:$L$355,9,FALSE)),""))</f>
        <v/>
      </c>
      <c r="U206" s="1" t="str">
        <f>IF(COUNTIF(K$10:K206,K206)=1,MAX(U$9:U205)+1,"")</f>
        <v/>
      </c>
      <c r="V206" t="str">
        <f t="shared" si="19"/>
        <v/>
      </c>
      <c r="W206" s="1" t="str">
        <f>IF(D206="Internet",'Source Int'!E198,IF(D206="manuel",UPPER((VLOOKUP($C206,'Enga manuel'!$A$5:$J$355,10,FALSE))),""))</f>
        <v/>
      </c>
    </row>
    <row r="207" spans="1:23" ht="19.350000000000001" customHeight="1">
      <c r="A207" t="str">
        <f>IF(COUNTIF(J$10:J207,J207)=1,MAX(A$9:A206)+1,"")</f>
        <v/>
      </c>
      <c r="B207" t="str">
        <f t="shared" si="15"/>
        <v/>
      </c>
      <c r="C207" s="294">
        <v>198</v>
      </c>
      <c r="D207" s="295" t="str">
        <f>IF(C207&gt;0,IF(LEN('Source Int'!$C199)&gt;1,"Internet",IF(ISERROR(VLOOKUP($C207,'Enga manuel'!$A$5:$G$355,4,FALSE))=FALSE,(IF(LEN(VLOOKUP($C207,'Enga manuel'!$A$5:$G$355,4,FALSE))&gt;0,"Manuel","")),"")),"")</f>
        <v/>
      </c>
      <c r="E207" s="296" t="s">
        <v>270</v>
      </c>
      <c r="F207" s="295" t="str">
        <f>IF(LEN('Source Int'!$C199)&gt;1,'Source Int'!R199,IF(D207="manuel",(VLOOKUP($C207,'Enga manuel'!$A$5:$G$355,2,FALSE)),""))</f>
        <v/>
      </c>
      <c r="G207" s="295" t="str">
        <f>IF(LEN('Source Int'!$C199)&gt;1,'Source Int'!F199,IF(D207="manuel",(VLOOKUP($C207,'Enga manuel'!$A$5:$G$355,3,FALSE)),""))</f>
        <v/>
      </c>
      <c r="H207" s="297" t="str">
        <f>IF(LEN('Source Int'!$C199)&gt;1,'Source Int'!C199,IF(D207="manuel",(VLOOKUP($C207,'Enga manuel'!$A$5:$G$355,4,FALSE)),""))</f>
        <v/>
      </c>
      <c r="I207" s="297" t="str">
        <f>IF(LEN('Source Int'!$C199)&gt;1,PROPER('Source Int'!D199),IF(D207="manuel",PROPER(VLOOKUP($C207,'Enga manuel'!$A$5:$G$355,5,FALSE)),""))</f>
        <v/>
      </c>
      <c r="J207" s="297" t="str">
        <f>IF(LEN('Source Int'!$C199)&gt;1,'Source Int'!P199,IF(D207="manuel",(VLOOKUP($C207,'Enga manuel'!$A$5:$G$355,6,FALSE)),""))</f>
        <v/>
      </c>
      <c r="K207" s="297" t="str">
        <f>IF(LEN('Source Int'!$C199)&gt;1,'Source Int'!$AE199,IF($D207="manuel",(VLOOKUP($C207,'Enga manuel'!$A$5:$G$355,7,FALSE)),""))</f>
        <v/>
      </c>
      <c r="L207" s="295" t="str">
        <f>IF(LEN('Source Int'!$H199)&gt;0,'Source Int'!$H199,IF($D207="manuel",(VLOOKUP($C207,'Enga manuel'!$A$5:$H$355,8,FALSE)),""))</f>
        <v/>
      </c>
      <c r="M207" s="295" t="str">
        <f>IF(AND(P207="Présent",W207="D",'Données épreuves'!$B$24="OUI"),"Dame","")</f>
        <v/>
      </c>
      <c r="N207" s="295" t="str">
        <f>IF(LEN('Source Int'!$C199)&gt;1,IF('Source Int'!$AB199="","",'Source Int'!$AB199),IF($D207="manuel",(VLOOKUP($C207,'Enga manuel'!$A$5:$M$355,11,FALSE)),""))</f>
        <v/>
      </c>
      <c r="O207" s="308" t="str">
        <f t="shared" si="16"/>
        <v/>
      </c>
      <c r="P207" s="84" t="str">
        <f t="shared" si="17"/>
        <v/>
      </c>
      <c r="Q207" s="84" t="str">
        <f>CONCATENATE(K207,IF(AND(LEN(engage_k)&gt;0,LEN(engage_l)&gt;0),CONCATENATE(" (",L207,"/",N207,")"),IF(AND(LEN(engage_k)=0,LEN(engage_l)&gt;0),CONCATENATE(" (",N207,")"),IF(AND(LEN(engage_l)=0,LEN(engage_k)&gt;0),CONCATENATE(" (",L207,")"),""))))</f>
        <v/>
      </c>
      <c r="R207" s="84" t="str">
        <f t="shared" si="18"/>
        <v/>
      </c>
      <c r="S207" s="84" t="str">
        <f>IF(ISERROR(VLOOKUP(C207,'Saisie CLASSEMENT'!$C$8:$C$207,1,FALSE)),"","O")</f>
        <v/>
      </c>
      <c r="T207" s="462" t="str">
        <f>IF(LEN('Source Int'!$C199)&gt;1,'Source Int'!$M199,IF($D207="manuel",(VLOOKUP($C207,'Enga manuel'!$A$5:$L$355,9,FALSE)),""))</f>
        <v/>
      </c>
      <c r="U207" s="1" t="str">
        <f>IF(COUNTIF(K$10:K207,K207)=1,MAX(U$9:U206)+1,"")</f>
        <v/>
      </c>
      <c r="V207" t="str">
        <f t="shared" si="19"/>
        <v/>
      </c>
      <c r="W207" s="1" t="str">
        <f>IF(D207="Internet",'Source Int'!E199,IF(D207="manuel",UPPER((VLOOKUP($C207,'Enga manuel'!$A$5:$J$355,10,FALSE))),""))</f>
        <v/>
      </c>
    </row>
    <row r="208" spans="1:23" ht="19.350000000000001" customHeight="1">
      <c r="A208" t="str">
        <f>IF(COUNTIF(J$10:J208,J208)=1,MAX(A$9:A207)+1,"")</f>
        <v/>
      </c>
      <c r="B208" t="str">
        <f t="shared" si="15"/>
        <v/>
      </c>
      <c r="C208" s="294">
        <v>199</v>
      </c>
      <c r="D208" s="295" t="str">
        <f>IF(C208&gt;0,IF(LEN('Source Int'!$C200)&gt;1,"Internet",IF(ISERROR(VLOOKUP($C208,'Enga manuel'!$A$5:$G$355,4,FALSE))=FALSE,(IF(LEN(VLOOKUP($C208,'Enga manuel'!$A$5:$G$355,4,FALSE))&gt;0,"Manuel","")),"")),"")</f>
        <v/>
      </c>
      <c r="E208" s="296" t="s">
        <v>270</v>
      </c>
      <c r="F208" s="295" t="str">
        <f>IF(LEN('Source Int'!$C200)&gt;1,'Source Int'!R200,IF(D208="manuel",(VLOOKUP($C208,'Enga manuel'!$A$5:$G$355,2,FALSE)),""))</f>
        <v/>
      </c>
      <c r="G208" s="295" t="str">
        <f>IF(LEN('Source Int'!$C200)&gt;1,'Source Int'!F200,IF(D208="manuel",(VLOOKUP($C208,'Enga manuel'!$A$5:$G$355,3,FALSE)),""))</f>
        <v/>
      </c>
      <c r="H208" s="297" t="str">
        <f>IF(LEN('Source Int'!$C200)&gt;1,'Source Int'!C200,IF(D208="manuel",(VLOOKUP($C208,'Enga manuel'!$A$5:$G$355,4,FALSE)),""))</f>
        <v/>
      </c>
      <c r="I208" s="297" t="str">
        <f>IF(LEN('Source Int'!$C200)&gt;1,PROPER('Source Int'!D200),IF(D208="manuel",PROPER(VLOOKUP($C208,'Enga manuel'!$A$5:$G$355,5,FALSE)),""))</f>
        <v/>
      </c>
      <c r="J208" s="297" t="str">
        <f>IF(LEN('Source Int'!$C200)&gt;1,'Source Int'!P200,IF(D208="manuel",(VLOOKUP($C208,'Enga manuel'!$A$5:$G$355,6,FALSE)),""))</f>
        <v/>
      </c>
      <c r="K208" s="297" t="str">
        <f>IF(LEN('Source Int'!$C200)&gt;1,'Source Int'!$AE200,IF($D208="manuel",(VLOOKUP($C208,'Enga manuel'!$A$5:$G$355,7,FALSE)),""))</f>
        <v/>
      </c>
      <c r="L208" s="295" t="str">
        <f>IF(LEN('Source Int'!$H200)&gt;0,'Source Int'!$H200,IF($D208="manuel",(VLOOKUP($C208,'Enga manuel'!$A$5:$H$355,8,FALSE)),""))</f>
        <v/>
      </c>
      <c r="M208" s="295" t="str">
        <f>IF(AND(P208="Présent",W208="D",'Données épreuves'!$B$24="OUI"),"Dame","")</f>
        <v/>
      </c>
      <c r="N208" s="295" t="str">
        <f>IF(LEN('Source Int'!$C200)&gt;1,IF('Source Int'!$AB200="","",'Source Int'!$AB200),IF($D208="manuel",(VLOOKUP($C208,'Enga manuel'!$A$5:$M$355,11,FALSE)),""))</f>
        <v/>
      </c>
      <c r="O208" s="308" t="str">
        <f t="shared" si="16"/>
        <v/>
      </c>
      <c r="P208" s="84" t="str">
        <f t="shared" si="17"/>
        <v/>
      </c>
      <c r="Q208" s="84" t="str">
        <f>CONCATENATE(K208,IF(AND(LEN(engage_k)&gt;0,LEN(engage_l)&gt;0),CONCATENATE(" (",L208,"/",N208,")"),IF(AND(LEN(engage_k)=0,LEN(engage_l)&gt;0),CONCATENATE(" (",N208,")"),IF(AND(LEN(engage_l)=0,LEN(engage_k)&gt;0),CONCATENATE(" (",L208,")"),""))))</f>
        <v/>
      </c>
      <c r="R208" s="84" t="str">
        <f t="shared" si="18"/>
        <v/>
      </c>
      <c r="S208" s="84" t="str">
        <f>IF(ISERROR(VLOOKUP(C208,'Saisie CLASSEMENT'!$C$8:$C$207,1,FALSE)),"","O")</f>
        <v/>
      </c>
      <c r="T208" s="462" t="str">
        <f>IF(LEN('Source Int'!$C200)&gt;1,'Source Int'!$M200,IF($D208="manuel",(VLOOKUP($C208,'Enga manuel'!$A$5:$L$355,9,FALSE)),""))</f>
        <v/>
      </c>
      <c r="U208" s="1" t="str">
        <f>IF(COUNTIF(K$10:K208,K208)=1,MAX(U$9:U207)+1,"")</f>
        <v/>
      </c>
      <c r="V208" t="str">
        <f t="shared" si="19"/>
        <v/>
      </c>
      <c r="W208" s="1" t="str">
        <f>IF(D208="Internet",'Source Int'!E200,IF(D208="manuel",UPPER((VLOOKUP($C208,'Enga manuel'!$A$5:$J$355,10,FALSE))),""))</f>
        <v/>
      </c>
    </row>
    <row r="209" spans="1:23" ht="19.350000000000001" customHeight="1">
      <c r="A209" t="str">
        <f>IF(COUNTIF(J$10:J209,J209)=1,MAX(A$9:A208)+1,"")</f>
        <v/>
      </c>
      <c r="B209" t="str">
        <f t="shared" si="15"/>
        <v/>
      </c>
      <c r="C209" s="294">
        <v>200</v>
      </c>
      <c r="D209" s="295" t="str">
        <f>IF(C209&gt;0,IF(LEN('Source Int'!$C201)&gt;1,"Internet",IF(ISERROR(VLOOKUP($C209,'Enga manuel'!$A$5:$G$355,4,FALSE))=FALSE,(IF(LEN(VLOOKUP($C209,'Enga manuel'!$A$5:$G$355,4,FALSE))&gt;0,"Manuel","")),"")),"")</f>
        <v/>
      </c>
      <c r="E209" s="296" t="s">
        <v>270</v>
      </c>
      <c r="F209" s="295" t="str">
        <f>IF(LEN('Source Int'!$C201)&gt;1,'Source Int'!R201,IF(D209="manuel",(VLOOKUP($C209,'Enga manuel'!$A$5:$G$355,2,FALSE)),""))</f>
        <v/>
      </c>
      <c r="G209" s="295" t="str">
        <f>IF(LEN('Source Int'!$C201)&gt;1,'Source Int'!F201,IF(D209="manuel",(VLOOKUP($C209,'Enga manuel'!$A$5:$G$355,3,FALSE)),""))</f>
        <v/>
      </c>
      <c r="H209" s="297" t="str">
        <f>IF(LEN('Source Int'!$C201)&gt;1,'Source Int'!C201,IF(D209="manuel",(VLOOKUP($C209,'Enga manuel'!$A$5:$G$355,4,FALSE)),""))</f>
        <v/>
      </c>
      <c r="I209" s="297" t="str">
        <f>IF(LEN('Source Int'!$C201)&gt;1,PROPER('Source Int'!D201),IF(D209="manuel",PROPER(VLOOKUP($C209,'Enga manuel'!$A$5:$G$355,5,FALSE)),""))</f>
        <v/>
      </c>
      <c r="J209" s="297" t="str">
        <f>IF(LEN('Source Int'!$C201)&gt;1,'Source Int'!P201,IF(D209="manuel",(VLOOKUP($C209,'Enga manuel'!$A$5:$G$355,6,FALSE)),""))</f>
        <v/>
      </c>
      <c r="K209" s="297" t="str">
        <f>IF(LEN('Source Int'!$C201)&gt;1,'Source Int'!$AE201,IF($D209="manuel",(VLOOKUP($C209,'Enga manuel'!$A$5:$G$355,7,FALSE)),""))</f>
        <v/>
      </c>
      <c r="L209" s="295" t="str">
        <f>IF(LEN('Source Int'!$H201)&gt;0,'Source Int'!$H201,IF($D209="manuel",(VLOOKUP($C209,'Enga manuel'!$A$5:$H$355,8,FALSE)),""))</f>
        <v/>
      </c>
      <c r="M209" s="295" t="str">
        <f>IF(AND(P209="Présent",W209="D",'Données épreuves'!$B$24="OUI"),"Dame","")</f>
        <v/>
      </c>
      <c r="N209" s="295" t="str">
        <f>IF(LEN('Source Int'!$C201)&gt;1,IF('Source Int'!$AB201="","",'Source Int'!$AB201),IF($D209="manuel",(VLOOKUP($C209,'Enga manuel'!$A$5:$M$355,11,FALSE)),""))</f>
        <v/>
      </c>
      <c r="O209" s="308" t="str">
        <f t="shared" si="16"/>
        <v/>
      </c>
      <c r="P209" s="84" t="str">
        <f t="shared" si="17"/>
        <v/>
      </c>
      <c r="Q209" s="84" t="str">
        <f>CONCATENATE(K209,IF(AND(LEN(engage_k)&gt;0,LEN(engage_l)&gt;0),CONCATENATE(" (",L209,"/",N209,")"),IF(AND(LEN(engage_k)=0,LEN(engage_l)&gt;0),CONCATENATE(" (",N209,")"),IF(AND(LEN(engage_l)=0,LEN(engage_k)&gt;0),CONCATENATE(" (",L209,")"),""))))</f>
        <v/>
      </c>
      <c r="R209" s="84" t="str">
        <f t="shared" si="18"/>
        <v/>
      </c>
      <c r="S209" s="84" t="str">
        <f>IF(ISERROR(VLOOKUP(C209,'Saisie CLASSEMENT'!$C$8:$C$207,1,FALSE)),"","O")</f>
        <v/>
      </c>
      <c r="T209" s="462" t="str">
        <f>IF(LEN('Source Int'!$C201)&gt;1,'Source Int'!$M201,IF($D209="manuel",(VLOOKUP($C209,'Enga manuel'!$A$5:$L$355,9,FALSE)),""))</f>
        <v/>
      </c>
      <c r="U209" s="1" t="str">
        <f>IF(COUNTIF(K$10:K209,K209)=1,MAX(U$9:U208)+1,"")</f>
        <v/>
      </c>
      <c r="V209" t="str">
        <f t="shared" si="19"/>
        <v/>
      </c>
      <c r="W209" s="1" t="str">
        <f>IF(D209="Internet",'Source Int'!E201,IF(D209="manuel",UPPER((VLOOKUP($C209,'Enga manuel'!$A$5:$J$355,10,FALSE))),""))</f>
        <v/>
      </c>
    </row>
    <row r="210" spans="1:23" ht="19.350000000000001" customHeight="1">
      <c r="A210" t="str">
        <f>IF(COUNTIF(J$10:J210,J210)=1,MAX(A$9:A209)+1,"")</f>
        <v/>
      </c>
      <c r="B210" t="str">
        <f t="shared" si="15"/>
        <v/>
      </c>
      <c r="C210" s="294">
        <v>201</v>
      </c>
      <c r="D210" s="295" t="str">
        <f>IF(C210&gt;0,IF(LEN('Source Int'!$C202)&gt;1,"Internet",IF(ISERROR(VLOOKUP($C210,'Enga manuel'!$A$5:$G$355,4,FALSE))=FALSE,(IF(LEN(VLOOKUP($C210,'Enga manuel'!$A$5:$G$355,4,FALSE))&gt;0,"Manuel","")),"")),"")</f>
        <v/>
      </c>
      <c r="E210" s="296" t="s">
        <v>270</v>
      </c>
      <c r="F210" s="295" t="str">
        <f>IF(LEN('Source Int'!$C202)&gt;1,'Source Int'!R202,IF(D210="manuel",(VLOOKUP($C210,'Enga manuel'!$A$5:$G$355,2,FALSE)),""))</f>
        <v/>
      </c>
      <c r="G210" s="295" t="str">
        <f>IF(LEN('Source Int'!$C202)&gt;1,'Source Int'!F202,IF(D210="manuel",(VLOOKUP($C210,'Enga manuel'!$A$5:$G$355,3,FALSE)),""))</f>
        <v/>
      </c>
      <c r="H210" s="297" t="str">
        <f>IF(LEN('Source Int'!$C202)&gt;1,'Source Int'!C202,IF(D210="manuel",(VLOOKUP($C210,'Enga manuel'!$A$5:$G$355,4,FALSE)),""))</f>
        <v/>
      </c>
      <c r="I210" s="297" t="str">
        <f>IF(LEN('Source Int'!$C202)&gt;1,PROPER('Source Int'!D202),IF(D210="manuel",PROPER(VLOOKUP($C210,'Enga manuel'!$A$5:$G$355,5,FALSE)),""))</f>
        <v/>
      </c>
      <c r="J210" s="297" t="str">
        <f>IF(LEN('Source Int'!$C202)&gt;1,'Source Int'!P202,IF(D210="manuel",(VLOOKUP($C210,'Enga manuel'!$A$5:$G$355,6,FALSE)),""))</f>
        <v/>
      </c>
      <c r="K210" s="297" t="str">
        <f>IF(LEN('Source Int'!$C202)&gt;1,'Source Int'!$AE202,IF($D210="manuel",(VLOOKUP($C210,'Enga manuel'!$A$5:$G$355,7,FALSE)),""))</f>
        <v/>
      </c>
      <c r="L210" s="295" t="str">
        <f>IF(LEN('Source Int'!$H202)&gt;0,'Source Int'!$H202,IF($D210="manuel",(VLOOKUP($C210,'Enga manuel'!$A$5:$H$355,8,FALSE)),""))</f>
        <v/>
      </c>
      <c r="M210" s="295" t="str">
        <f>IF(AND(P210="Présent",W210="D",'Données épreuves'!$B$24="OUI"),"Dame","")</f>
        <v/>
      </c>
      <c r="N210" s="295" t="str">
        <f>IF(LEN('Source Int'!$C202)&gt;1,IF('Source Int'!$AB202="","",'Source Int'!$AB202),IF($D210="manuel",(VLOOKUP($C210,'Enga manuel'!$A$5:$M$355,11,FALSE)),""))</f>
        <v/>
      </c>
      <c r="O210" s="308" t="str">
        <f t="shared" si="16"/>
        <v/>
      </c>
      <c r="P210" s="84" t="str">
        <f t="shared" si="17"/>
        <v/>
      </c>
      <c r="Q210" s="84" t="str">
        <f>CONCATENATE(K210,IF(AND(LEN(engage_k)&gt;0,LEN(engage_l)&gt;0),CONCATENATE(" (",L210,"/",N210,")"),IF(AND(LEN(engage_k)=0,LEN(engage_l)&gt;0),CONCATENATE(" (",N210,")"),IF(AND(LEN(engage_l)=0,LEN(engage_k)&gt;0),CONCATENATE(" (",L210,")"),""))))</f>
        <v/>
      </c>
      <c r="R210" s="84" t="str">
        <f t="shared" si="18"/>
        <v/>
      </c>
      <c r="S210" s="84" t="str">
        <f>IF(ISERROR(VLOOKUP(C210,'Saisie CLASSEMENT'!$C$8:$C$207,1,FALSE)),"","O")</f>
        <v/>
      </c>
      <c r="T210" s="462" t="str">
        <f>IF(LEN('Source Int'!$C202)&gt;1,'Source Int'!$M202,IF($D210="manuel",(VLOOKUP($C210,'Enga manuel'!$A$5:$L$355,9,FALSE)),""))</f>
        <v/>
      </c>
      <c r="U210" s="1" t="str">
        <f>IF(COUNTIF(K$10:K210,K210)=1,MAX(U$9:U209)+1,"")</f>
        <v/>
      </c>
      <c r="V210" t="str">
        <f t="shared" si="19"/>
        <v/>
      </c>
      <c r="W210" s="1" t="str">
        <f>IF(D210="Internet",'Source Int'!E202,IF(D210="manuel",UPPER((VLOOKUP($C210,'Enga manuel'!$A$5:$J$355,10,FALSE))),""))</f>
        <v/>
      </c>
    </row>
    <row r="211" spans="1:23" ht="19.350000000000001" customHeight="1">
      <c r="A211" t="str">
        <f>IF(COUNTIF(J$10:J211,J211)=1,MAX(A$9:A210)+1,"")</f>
        <v/>
      </c>
      <c r="B211" t="str">
        <f t="shared" si="15"/>
        <v/>
      </c>
      <c r="C211" s="294">
        <v>202</v>
      </c>
      <c r="D211" s="295" t="str">
        <f>IF(C211&gt;0,IF(LEN('Source Int'!$C203)&gt;1,"Internet",IF(ISERROR(VLOOKUP($C211,'Enga manuel'!$A$5:$G$355,4,FALSE))=FALSE,(IF(LEN(VLOOKUP($C211,'Enga manuel'!$A$5:$G$355,4,FALSE))&gt;0,"Manuel","")),"")),"")</f>
        <v/>
      </c>
      <c r="E211" s="296" t="s">
        <v>270</v>
      </c>
      <c r="F211" s="295" t="str">
        <f>IF(LEN('Source Int'!$C203)&gt;1,'Source Int'!R203,IF(D211="manuel",(VLOOKUP($C211,'Enga manuel'!$A$5:$G$355,2,FALSE)),""))</f>
        <v/>
      </c>
      <c r="G211" s="295" t="str">
        <f>IF(LEN('Source Int'!$C203)&gt;1,'Source Int'!F203,IF(D211="manuel",(VLOOKUP($C211,'Enga manuel'!$A$5:$G$355,3,FALSE)),""))</f>
        <v/>
      </c>
      <c r="H211" s="297" t="str">
        <f>IF(LEN('Source Int'!$C203)&gt;1,'Source Int'!C203,IF(D211="manuel",(VLOOKUP($C211,'Enga manuel'!$A$5:$G$355,4,FALSE)),""))</f>
        <v/>
      </c>
      <c r="I211" s="297" t="str">
        <f>IF(LEN('Source Int'!$C203)&gt;1,PROPER('Source Int'!D203),IF(D211="manuel",PROPER(VLOOKUP($C211,'Enga manuel'!$A$5:$G$355,5,FALSE)),""))</f>
        <v/>
      </c>
      <c r="J211" s="297" t="str">
        <f>IF(LEN('Source Int'!$C203)&gt;1,'Source Int'!P203,IF(D211="manuel",(VLOOKUP($C211,'Enga manuel'!$A$5:$G$355,6,FALSE)),""))</f>
        <v/>
      </c>
      <c r="K211" s="297" t="str">
        <f>IF(LEN('Source Int'!$C203)&gt;1,'Source Int'!$AE203,IF($D211="manuel",(VLOOKUP($C211,'Enga manuel'!$A$5:$G$355,7,FALSE)),""))</f>
        <v/>
      </c>
      <c r="L211" s="295" t="str">
        <f>IF(LEN('Source Int'!$H203)&gt;0,'Source Int'!$H203,IF($D211="manuel",(VLOOKUP($C211,'Enga manuel'!$A$5:$H$355,8,FALSE)),""))</f>
        <v/>
      </c>
      <c r="M211" s="295" t="str">
        <f>IF(AND(P211="Présent",W211="D",'Données épreuves'!$B$24="OUI"),"Dame","")</f>
        <v/>
      </c>
      <c r="N211" s="295" t="str">
        <f>IF(LEN('Source Int'!$C203)&gt;1,IF('Source Int'!$AB203="","",'Source Int'!$AB203),IF($D211="manuel",(VLOOKUP($C211,'Enga manuel'!$A$5:$M$355,11,FALSE)),""))</f>
        <v/>
      </c>
      <c r="O211" s="308" t="str">
        <f t="shared" si="16"/>
        <v/>
      </c>
      <c r="P211" s="84" t="str">
        <f t="shared" si="17"/>
        <v/>
      </c>
      <c r="Q211" s="84" t="str">
        <f>CONCATENATE(K211,IF(AND(LEN(engage_k)&gt;0,LEN(engage_l)&gt;0),CONCATENATE(" (",L211,"/",N211,")"),IF(AND(LEN(engage_k)=0,LEN(engage_l)&gt;0),CONCATENATE(" (",N211,")"),IF(AND(LEN(engage_l)=0,LEN(engage_k)&gt;0),CONCATENATE(" (",L211,")"),""))))</f>
        <v/>
      </c>
      <c r="R211" s="84" t="str">
        <f t="shared" si="18"/>
        <v/>
      </c>
      <c r="S211" s="84" t="str">
        <f>IF(ISERROR(VLOOKUP(C211,'Saisie CLASSEMENT'!$C$8:$C$207,1,FALSE)),"","O")</f>
        <v/>
      </c>
      <c r="T211" s="462" t="str">
        <f>IF(LEN('Source Int'!$C203)&gt;1,'Source Int'!$M203,IF($D211="manuel",(VLOOKUP($C211,'Enga manuel'!$A$5:$L$355,9,FALSE)),""))</f>
        <v/>
      </c>
      <c r="U211" s="1" t="str">
        <f>IF(COUNTIF(K$10:K211,K211)=1,MAX(U$9:U210)+1,"")</f>
        <v/>
      </c>
      <c r="V211" t="str">
        <f t="shared" si="19"/>
        <v/>
      </c>
      <c r="W211" s="1" t="str">
        <f>IF(D211="Internet",'Source Int'!E203,IF(D211="manuel",UPPER((VLOOKUP($C211,'Enga manuel'!$A$5:$J$355,10,FALSE))),""))</f>
        <v/>
      </c>
    </row>
    <row r="212" spans="1:23" ht="19.350000000000001" customHeight="1">
      <c r="A212" t="str">
        <f>IF(COUNTIF(J$10:J212,J212)=1,MAX(A$9:A211)+1,"")</f>
        <v/>
      </c>
      <c r="B212" t="str">
        <f t="shared" si="15"/>
        <v/>
      </c>
      <c r="C212" s="294">
        <v>203</v>
      </c>
      <c r="D212" s="295" t="str">
        <f>IF(C212&gt;0,IF(LEN('Source Int'!$C204)&gt;1,"Internet",IF(ISERROR(VLOOKUP($C212,'Enga manuel'!$A$5:$G$355,4,FALSE))=FALSE,(IF(LEN(VLOOKUP($C212,'Enga manuel'!$A$5:$G$355,4,FALSE))&gt;0,"Manuel","")),"")),"")</f>
        <v/>
      </c>
      <c r="E212" s="296" t="s">
        <v>270</v>
      </c>
      <c r="F212" s="295" t="str">
        <f>IF(LEN('Source Int'!$C204)&gt;1,'Source Int'!R204,IF(D212="manuel",(VLOOKUP($C212,'Enga manuel'!$A$5:$G$355,2,FALSE)),""))</f>
        <v/>
      </c>
      <c r="G212" s="295" t="str">
        <f>IF(LEN('Source Int'!$C204)&gt;1,'Source Int'!F204,IF(D212="manuel",(VLOOKUP($C212,'Enga manuel'!$A$5:$G$355,3,FALSE)),""))</f>
        <v/>
      </c>
      <c r="H212" s="297" t="str">
        <f>IF(LEN('Source Int'!$C204)&gt;1,'Source Int'!C204,IF(D212="manuel",(VLOOKUP($C212,'Enga manuel'!$A$5:$G$355,4,FALSE)),""))</f>
        <v/>
      </c>
      <c r="I212" s="297" t="str">
        <f>IF(LEN('Source Int'!$C204)&gt;1,PROPER('Source Int'!D204),IF(D212="manuel",PROPER(VLOOKUP($C212,'Enga manuel'!$A$5:$G$355,5,FALSE)),""))</f>
        <v/>
      </c>
      <c r="J212" s="297" t="str">
        <f>IF(LEN('Source Int'!$C204)&gt;1,'Source Int'!P204,IF(D212="manuel",(VLOOKUP($C212,'Enga manuel'!$A$5:$G$355,6,FALSE)),""))</f>
        <v/>
      </c>
      <c r="K212" s="297" t="str">
        <f>IF(LEN('Source Int'!$C204)&gt;1,'Source Int'!$AE204,IF($D212="manuel",(VLOOKUP($C212,'Enga manuel'!$A$5:$G$355,7,FALSE)),""))</f>
        <v/>
      </c>
      <c r="L212" s="295" t="str">
        <f>IF(LEN('Source Int'!$H204)&gt;0,'Source Int'!$H204,IF($D212="manuel",(VLOOKUP($C212,'Enga manuel'!$A$5:$H$355,8,FALSE)),""))</f>
        <v/>
      </c>
      <c r="M212" s="295" t="str">
        <f>IF(AND(P212="Présent",W212="D",'Données épreuves'!$B$24="OUI"),"Dame","")</f>
        <v/>
      </c>
      <c r="N212" s="295" t="str">
        <f>IF(LEN('Source Int'!$C204)&gt;1,IF('Source Int'!$AB204="","",'Source Int'!$AB204),IF($D212="manuel",(VLOOKUP($C212,'Enga manuel'!$A$5:$M$355,11,FALSE)),""))</f>
        <v/>
      </c>
      <c r="O212" s="308" t="str">
        <f t="shared" si="16"/>
        <v/>
      </c>
      <c r="P212" s="84" t="str">
        <f t="shared" si="17"/>
        <v/>
      </c>
      <c r="Q212" s="84" t="str">
        <f>CONCATENATE(K212,IF(AND(LEN(engage_k)&gt;0,LEN(engage_l)&gt;0),CONCATENATE(" (",L212,"/",N212,")"),IF(AND(LEN(engage_k)=0,LEN(engage_l)&gt;0),CONCATENATE(" (",N212,")"),IF(AND(LEN(engage_l)=0,LEN(engage_k)&gt;0),CONCATENATE(" (",L212,")"),""))))</f>
        <v/>
      </c>
      <c r="R212" s="84" t="str">
        <f t="shared" si="18"/>
        <v/>
      </c>
      <c r="S212" s="84" t="str">
        <f>IF(ISERROR(VLOOKUP(C212,'Saisie CLASSEMENT'!$C$8:$C$207,1,FALSE)),"","O")</f>
        <v/>
      </c>
      <c r="T212" s="462" t="str">
        <f>IF(LEN('Source Int'!$C204)&gt;1,'Source Int'!$M204,IF($D212="manuel",(VLOOKUP($C212,'Enga manuel'!$A$5:$L$355,9,FALSE)),""))</f>
        <v/>
      </c>
      <c r="U212" s="1" t="str">
        <f>IF(COUNTIF(K$10:K212,K212)=1,MAX(U$9:U211)+1,"")</f>
        <v/>
      </c>
      <c r="V212" t="str">
        <f t="shared" si="19"/>
        <v/>
      </c>
      <c r="W212" s="1" t="str">
        <f>IF(D212="Internet",'Source Int'!E204,IF(D212="manuel",UPPER((VLOOKUP($C212,'Enga manuel'!$A$5:$J$355,10,FALSE))),""))</f>
        <v/>
      </c>
    </row>
    <row r="213" spans="1:23" ht="19.350000000000001" customHeight="1">
      <c r="A213" t="str">
        <f>IF(COUNTIF(J$10:J213,J213)=1,MAX(A$9:A212)+1,"")</f>
        <v/>
      </c>
      <c r="B213" t="str">
        <f t="shared" si="15"/>
        <v/>
      </c>
      <c r="C213" s="294">
        <v>204</v>
      </c>
      <c r="D213" s="295" t="str">
        <f>IF(C213&gt;0,IF(LEN('Source Int'!$C205)&gt;1,"Internet",IF(ISERROR(VLOOKUP($C213,'Enga manuel'!$A$5:$G$355,4,FALSE))=FALSE,(IF(LEN(VLOOKUP($C213,'Enga manuel'!$A$5:$G$355,4,FALSE))&gt;0,"Manuel","")),"")),"")</f>
        <v/>
      </c>
      <c r="E213" s="296" t="s">
        <v>270</v>
      </c>
      <c r="F213" s="295" t="str">
        <f>IF(LEN('Source Int'!$C205)&gt;1,'Source Int'!R205,IF(D213="manuel",(VLOOKUP($C213,'Enga manuel'!$A$5:$G$355,2,FALSE)),""))</f>
        <v/>
      </c>
      <c r="G213" s="295" t="str">
        <f>IF(LEN('Source Int'!$C205)&gt;1,'Source Int'!F205,IF(D213="manuel",(VLOOKUP($C213,'Enga manuel'!$A$5:$G$355,3,FALSE)),""))</f>
        <v/>
      </c>
      <c r="H213" s="297" t="str">
        <f>IF(LEN('Source Int'!$C205)&gt;1,'Source Int'!C205,IF(D213="manuel",(VLOOKUP($C213,'Enga manuel'!$A$5:$G$355,4,FALSE)),""))</f>
        <v/>
      </c>
      <c r="I213" s="297" t="str">
        <f>IF(LEN('Source Int'!$C205)&gt;1,PROPER('Source Int'!D205),IF(D213="manuel",PROPER(VLOOKUP($C213,'Enga manuel'!$A$5:$G$355,5,FALSE)),""))</f>
        <v/>
      </c>
      <c r="J213" s="297" t="str">
        <f>IF(LEN('Source Int'!$C205)&gt;1,'Source Int'!P205,IF(D213="manuel",(VLOOKUP($C213,'Enga manuel'!$A$5:$G$355,6,FALSE)),""))</f>
        <v/>
      </c>
      <c r="K213" s="297" t="str">
        <f>IF(LEN('Source Int'!$C205)&gt;1,'Source Int'!$AE205,IF($D213="manuel",(VLOOKUP($C213,'Enga manuel'!$A$5:$G$355,7,FALSE)),""))</f>
        <v/>
      </c>
      <c r="L213" s="295" t="str">
        <f>IF(LEN('Source Int'!$H205)&gt;0,'Source Int'!$H205,IF($D213="manuel",(VLOOKUP($C213,'Enga manuel'!$A$5:$H$355,8,FALSE)),""))</f>
        <v/>
      </c>
      <c r="M213" s="295" t="str">
        <f>IF(AND(P213="Présent",W213="D",'Données épreuves'!$B$24="OUI"),"Dame","")</f>
        <v/>
      </c>
      <c r="N213" s="295" t="str">
        <f>IF(LEN('Source Int'!$C205)&gt;1,IF('Source Int'!$AB205="","",'Source Int'!$AB205),IF($D213="manuel",(VLOOKUP($C213,'Enga manuel'!$A$5:$M$355,11,FALSE)),""))</f>
        <v/>
      </c>
      <c r="O213" s="308" t="str">
        <f t="shared" si="16"/>
        <v/>
      </c>
      <c r="P213" s="84" t="str">
        <f t="shared" si="17"/>
        <v/>
      </c>
      <c r="Q213" s="84" t="str">
        <f>CONCATENATE(K213,IF(AND(LEN(engage_k)&gt;0,LEN(engage_l)&gt;0),CONCATENATE(" (",L213,"/",N213,")"),IF(AND(LEN(engage_k)=0,LEN(engage_l)&gt;0),CONCATENATE(" (",N213,")"),IF(AND(LEN(engage_l)=0,LEN(engage_k)&gt;0),CONCATENATE(" (",L213,")"),""))))</f>
        <v/>
      </c>
      <c r="R213" s="84" t="str">
        <f t="shared" si="18"/>
        <v/>
      </c>
      <c r="S213" s="84" t="str">
        <f>IF(ISERROR(VLOOKUP(C213,'Saisie CLASSEMENT'!$C$8:$C$207,1,FALSE)),"","O")</f>
        <v/>
      </c>
      <c r="T213" s="462" t="str">
        <f>IF(LEN('Source Int'!$C205)&gt;1,'Source Int'!$M205,IF($D213="manuel",(VLOOKUP($C213,'Enga manuel'!$A$5:$L$355,9,FALSE)),""))</f>
        <v/>
      </c>
      <c r="U213" s="1" t="str">
        <f>IF(COUNTIF(K$10:K213,K213)=1,MAX(U$9:U212)+1,"")</f>
        <v/>
      </c>
      <c r="V213" t="str">
        <f t="shared" si="19"/>
        <v/>
      </c>
      <c r="W213" s="1" t="str">
        <f>IF(D213="Internet",'Source Int'!E205,IF(D213="manuel",UPPER((VLOOKUP($C213,'Enga manuel'!$A$5:$J$355,10,FALSE))),""))</f>
        <v/>
      </c>
    </row>
    <row r="214" spans="1:23" ht="19.350000000000001" customHeight="1">
      <c r="A214" t="str">
        <f>IF(COUNTIF(J$10:J214,J214)=1,MAX(A$9:A213)+1,"")</f>
        <v/>
      </c>
      <c r="B214" t="str">
        <f t="shared" si="15"/>
        <v/>
      </c>
      <c r="C214" s="294">
        <v>205</v>
      </c>
      <c r="D214" s="295" t="str">
        <f>IF(C214&gt;0,IF(LEN('Source Int'!$C206)&gt;1,"Internet",IF(ISERROR(VLOOKUP($C214,'Enga manuel'!$A$5:$G$355,4,FALSE))=FALSE,(IF(LEN(VLOOKUP($C214,'Enga manuel'!$A$5:$G$355,4,FALSE))&gt;0,"Manuel","")),"")),"")</f>
        <v/>
      </c>
      <c r="E214" s="296" t="s">
        <v>270</v>
      </c>
      <c r="F214" s="295" t="str">
        <f>IF(LEN('Source Int'!$C206)&gt;1,'Source Int'!R206,IF(D214="manuel",(VLOOKUP($C214,'Enga manuel'!$A$5:$G$355,2,FALSE)),""))</f>
        <v/>
      </c>
      <c r="G214" s="295" t="str">
        <f>IF(LEN('Source Int'!$C206)&gt;1,'Source Int'!F206,IF(D214="manuel",(VLOOKUP($C214,'Enga manuel'!$A$5:$G$355,3,FALSE)),""))</f>
        <v/>
      </c>
      <c r="H214" s="297" t="str">
        <f>IF(LEN('Source Int'!$C206)&gt;1,'Source Int'!C206,IF(D214="manuel",(VLOOKUP($C214,'Enga manuel'!$A$5:$G$355,4,FALSE)),""))</f>
        <v/>
      </c>
      <c r="I214" s="297" t="str">
        <f>IF(LEN('Source Int'!$C206)&gt;1,PROPER('Source Int'!D206),IF(D214="manuel",PROPER(VLOOKUP($C214,'Enga manuel'!$A$5:$G$355,5,FALSE)),""))</f>
        <v/>
      </c>
      <c r="J214" s="297" t="str">
        <f>IF(LEN('Source Int'!$C206)&gt;1,'Source Int'!P206,IF(D214="manuel",(VLOOKUP($C214,'Enga manuel'!$A$5:$G$355,6,FALSE)),""))</f>
        <v/>
      </c>
      <c r="K214" s="297" t="str">
        <f>IF(LEN('Source Int'!$C206)&gt;1,'Source Int'!$AE206,IF($D214="manuel",(VLOOKUP($C214,'Enga manuel'!$A$5:$G$355,7,FALSE)),""))</f>
        <v/>
      </c>
      <c r="L214" s="295" t="str">
        <f>IF(LEN('Source Int'!$H206)&gt;0,'Source Int'!$H206,IF($D214="manuel",(VLOOKUP($C214,'Enga manuel'!$A$5:$H$355,8,FALSE)),""))</f>
        <v/>
      </c>
      <c r="M214" s="295" t="str">
        <f>IF(AND(P214="Présent",W214="D",'Données épreuves'!$B$24="OUI"),"Dame","")</f>
        <v/>
      </c>
      <c r="N214" s="295" t="str">
        <f>IF(LEN('Source Int'!$C206)&gt;1,IF('Source Int'!$AB206="","",'Source Int'!$AB206),IF($D214="manuel",(VLOOKUP($C214,'Enga manuel'!$A$5:$M$355,11,FALSE)),""))</f>
        <v/>
      </c>
      <c r="O214" s="308" t="str">
        <f t="shared" si="16"/>
        <v/>
      </c>
      <c r="P214" s="84" t="str">
        <f t="shared" si="17"/>
        <v/>
      </c>
      <c r="Q214" s="84" t="str">
        <f>CONCATENATE(K214,IF(AND(LEN(engage_k)&gt;0,LEN(engage_l)&gt;0),CONCATENATE(" (",L214,"/",N214,")"),IF(AND(LEN(engage_k)=0,LEN(engage_l)&gt;0),CONCATENATE(" (",N214,")"),IF(AND(LEN(engage_l)=0,LEN(engage_k)&gt;0),CONCATENATE(" (",L214,")"),""))))</f>
        <v/>
      </c>
      <c r="R214" s="84" t="str">
        <f t="shared" si="18"/>
        <v/>
      </c>
      <c r="S214" s="84" t="str">
        <f>IF(ISERROR(VLOOKUP(C214,'Saisie CLASSEMENT'!$C$8:$C$207,1,FALSE)),"","O")</f>
        <v/>
      </c>
      <c r="T214" s="462" t="str">
        <f>IF(LEN('Source Int'!$C206)&gt;1,'Source Int'!$M206,IF($D214="manuel",(VLOOKUP($C214,'Enga manuel'!$A$5:$L$355,9,FALSE)),""))</f>
        <v/>
      </c>
      <c r="U214" s="1" t="str">
        <f>IF(COUNTIF(K$10:K214,K214)=1,MAX(U$9:U213)+1,"")</f>
        <v/>
      </c>
      <c r="V214" t="str">
        <f t="shared" si="19"/>
        <v/>
      </c>
      <c r="W214" s="1" t="str">
        <f>IF(D214="Internet",'Source Int'!E206,IF(D214="manuel",UPPER((VLOOKUP($C214,'Enga manuel'!$A$5:$J$355,10,FALSE))),""))</f>
        <v/>
      </c>
    </row>
    <row r="215" spans="1:23" ht="19.350000000000001" customHeight="1">
      <c r="A215" t="str">
        <f>IF(COUNTIF(J$10:J215,J215)=1,MAX(A$9:A214)+1,"")</f>
        <v/>
      </c>
      <c r="B215" t="str">
        <f t="shared" si="15"/>
        <v/>
      </c>
      <c r="C215" s="294">
        <v>206</v>
      </c>
      <c r="D215" s="295" t="str">
        <f>IF(C215&gt;0,IF(LEN('Source Int'!$C207)&gt;1,"Internet",IF(ISERROR(VLOOKUP($C215,'Enga manuel'!$A$5:$G$355,4,FALSE))=FALSE,(IF(LEN(VLOOKUP($C215,'Enga manuel'!$A$5:$G$355,4,FALSE))&gt;0,"Manuel","")),"")),"")</f>
        <v/>
      </c>
      <c r="E215" s="296" t="s">
        <v>270</v>
      </c>
      <c r="F215" s="295" t="str">
        <f>IF(LEN('Source Int'!$C207)&gt;1,'Source Int'!R207,IF(D215="manuel",(VLOOKUP($C215,'Enga manuel'!$A$5:$G$355,2,FALSE)),""))</f>
        <v/>
      </c>
      <c r="G215" s="295" t="str">
        <f>IF(LEN('Source Int'!$C207)&gt;1,'Source Int'!F207,IF(D215="manuel",(VLOOKUP($C215,'Enga manuel'!$A$5:$G$355,3,FALSE)),""))</f>
        <v/>
      </c>
      <c r="H215" s="297" t="str">
        <f>IF(LEN('Source Int'!$C207)&gt;1,'Source Int'!C207,IF(D215="manuel",(VLOOKUP($C215,'Enga manuel'!$A$5:$G$355,4,FALSE)),""))</f>
        <v/>
      </c>
      <c r="I215" s="297" t="str">
        <f>IF(LEN('Source Int'!$C207)&gt;1,PROPER('Source Int'!D207),IF(D215="manuel",PROPER(VLOOKUP($C215,'Enga manuel'!$A$5:$G$355,5,FALSE)),""))</f>
        <v/>
      </c>
      <c r="J215" s="297" t="str">
        <f>IF(LEN('Source Int'!$C207)&gt;1,'Source Int'!P207,IF(D215="manuel",(VLOOKUP($C215,'Enga manuel'!$A$5:$G$355,6,FALSE)),""))</f>
        <v/>
      </c>
      <c r="K215" s="297" t="str">
        <f>IF(LEN('Source Int'!$C207)&gt;1,'Source Int'!$AE207,IF($D215="manuel",(VLOOKUP($C215,'Enga manuel'!$A$5:$G$355,7,FALSE)),""))</f>
        <v/>
      </c>
      <c r="L215" s="295" t="str">
        <f>IF(LEN('Source Int'!$H207)&gt;0,'Source Int'!$H207,IF($D215="manuel",(VLOOKUP($C215,'Enga manuel'!$A$5:$H$355,8,FALSE)),""))</f>
        <v/>
      </c>
      <c r="M215" s="295" t="str">
        <f>IF(AND(P215="Présent",W215="D",'Données épreuves'!$B$24="OUI"),"Dame","")</f>
        <v/>
      </c>
      <c r="N215" s="295" t="str">
        <f>IF(LEN('Source Int'!$C207)&gt;1,IF('Source Int'!$AB207="","",'Source Int'!$AB207),IF($D215="manuel",(VLOOKUP($C215,'Enga manuel'!$A$5:$M$355,11,FALSE)),""))</f>
        <v/>
      </c>
      <c r="O215" s="308" t="str">
        <f t="shared" si="16"/>
        <v/>
      </c>
      <c r="P215" s="84" t="str">
        <f t="shared" si="17"/>
        <v/>
      </c>
      <c r="Q215" s="84" t="str">
        <f>CONCATENATE(K215,IF(AND(LEN(engage_k)&gt;0,LEN(engage_l)&gt;0),CONCATENATE(" (",L215,"/",N215,")"),IF(AND(LEN(engage_k)=0,LEN(engage_l)&gt;0),CONCATENATE(" (",N215,")"),IF(AND(LEN(engage_l)=0,LEN(engage_k)&gt;0),CONCATENATE(" (",L215,")"),""))))</f>
        <v/>
      </c>
      <c r="R215" s="84" t="str">
        <f t="shared" si="18"/>
        <v/>
      </c>
      <c r="S215" s="84" t="str">
        <f>IF(ISERROR(VLOOKUP(C215,'Saisie CLASSEMENT'!$C$8:$C$207,1,FALSE)),"","O")</f>
        <v/>
      </c>
      <c r="T215" s="462" t="str">
        <f>IF(LEN('Source Int'!$C207)&gt;1,'Source Int'!$M207,IF($D215="manuel",(VLOOKUP($C215,'Enga manuel'!$A$5:$L$355,9,FALSE)),""))</f>
        <v/>
      </c>
      <c r="U215" s="1" t="str">
        <f>IF(COUNTIF(K$10:K215,K215)=1,MAX(U$9:U214)+1,"")</f>
        <v/>
      </c>
      <c r="V215" t="str">
        <f t="shared" si="19"/>
        <v/>
      </c>
      <c r="W215" s="1" t="str">
        <f>IF(D215="Internet",'Source Int'!E207,IF(D215="manuel",UPPER((VLOOKUP($C215,'Enga manuel'!$A$5:$J$355,10,FALSE))),""))</f>
        <v/>
      </c>
    </row>
    <row r="216" spans="1:23" ht="19.350000000000001" customHeight="1">
      <c r="A216" t="str">
        <f>IF(COUNTIF(J$10:J216,J216)=1,MAX(A$9:A215)+1,"")</f>
        <v/>
      </c>
      <c r="B216" t="str">
        <f t="shared" si="15"/>
        <v/>
      </c>
      <c r="C216" s="294">
        <v>207</v>
      </c>
      <c r="D216" s="295" t="str">
        <f>IF(C216&gt;0,IF(LEN('Source Int'!$C208)&gt;1,"Internet",IF(ISERROR(VLOOKUP($C216,'Enga manuel'!$A$5:$G$355,4,FALSE))=FALSE,(IF(LEN(VLOOKUP($C216,'Enga manuel'!$A$5:$G$355,4,FALSE))&gt;0,"Manuel","")),"")),"")</f>
        <v/>
      </c>
      <c r="E216" s="296" t="s">
        <v>270</v>
      </c>
      <c r="F216" s="295" t="str">
        <f>IF(LEN('Source Int'!$C208)&gt;1,'Source Int'!R208,IF(D216="manuel",(VLOOKUP($C216,'Enga manuel'!$A$5:$G$355,2,FALSE)),""))</f>
        <v/>
      </c>
      <c r="G216" s="295" t="str">
        <f>IF(LEN('Source Int'!$C208)&gt;1,'Source Int'!F208,IF(D216="manuel",(VLOOKUP($C216,'Enga manuel'!$A$5:$G$355,3,FALSE)),""))</f>
        <v/>
      </c>
      <c r="H216" s="297" t="str">
        <f>IF(LEN('Source Int'!$C208)&gt;1,'Source Int'!C208,IF(D216="manuel",(VLOOKUP($C216,'Enga manuel'!$A$5:$G$355,4,FALSE)),""))</f>
        <v/>
      </c>
      <c r="I216" s="297" t="str">
        <f>IF(LEN('Source Int'!$C208)&gt;1,PROPER('Source Int'!D208),IF(D216="manuel",PROPER(VLOOKUP($C216,'Enga manuel'!$A$5:$G$355,5,FALSE)),""))</f>
        <v/>
      </c>
      <c r="J216" s="297" t="str">
        <f>IF(LEN('Source Int'!$C208)&gt;1,'Source Int'!P208,IF(D216="manuel",(VLOOKUP($C216,'Enga manuel'!$A$5:$G$355,6,FALSE)),""))</f>
        <v/>
      </c>
      <c r="K216" s="297" t="str">
        <f>IF(LEN('Source Int'!$C208)&gt;1,'Source Int'!$AE208,IF($D216="manuel",(VLOOKUP($C216,'Enga manuel'!$A$5:$G$355,7,FALSE)),""))</f>
        <v/>
      </c>
      <c r="L216" s="295" t="str">
        <f>IF(LEN('Source Int'!$H208)&gt;0,'Source Int'!$H208,IF($D216="manuel",(VLOOKUP($C216,'Enga manuel'!$A$5:$H$355,8,FALSE)),""))</f>
        <v/>
      </c>
      <c r="M216" s="295" t="str">
        <f>IF(AND(P216="Présent",W216="D",'Données épreuves'!$B$24="OUI"),"Dame","")</f>
        <v/>
      </c>
      <c r="N216" s="295" t="str">
        <f>IF(LEN('Source Int'!$C208)&gt;1,IF('Source Int'!$AB208="","",'Source Int'!$AB208),IF($D216="manuel",(VLOOKUP($C216,'Enga manuel'!$A$5:$M$355,11,FALSE)),""))</f>
        <v/>
      </c>
      <c r="O216" s="308" t="str">
        <f t="shared" si="16"/>
        <v/>
      </c>
      <c r="P216" s="84" t="str">
        <f t="shared" si="17"/>
        <v/>
      </c>
      <c r="Q216" s="84" t="str">
        <f>CONCATENATE(K216,IF(AND(LEN(engage_k)&gt;0,LEN(engage_l)&gt;0),CONCATENATE(" (",L216,"/",N216,")"),IF(AND(LEN(engage_k)=0,LEN(engage_l)&gt;0),CONCATENATE(" (",N216,")"),IF(AND(LEN(engage_l)=0,LEN(engage_k)&gt;0),CONCATENATE(" (",L216,")"),""))))</f>
        <v/>
      </c>
      <c r="R216" s="84" t="str">
        <f t="shared" si="18"/>
        <v/>
      </c>
      <c r="S216" s="84" t="str">
        <f>IF(ISERROR(VLOOKUP(C216,'Saisie CLASSEMENT'!$C$8:$C$207,1,FALSE)),"","O")</f>
        <v/>
      </c>
      <c r="T216" s="462" t="str">
        <f>IF(LEN('Source Int'!$C208)&gt;1,'Source Int'!$M208,IF($D216="manuel",(VLOOKUP($C216,'Enga manuel'!$A$5:$L$355,9,FALSE)),""))</f>
        <v/>
      </c>
      <c r="U216" s="1" t="str">
        <f>IF(COUNTIF(K$10:K216,K216)=1,MAX(U$9:U215)+1,"")</f>
        <v/>
      </c>
      <c r="V216" t="str">
        <f t="shared" si="19"/>
        <v/>
      </c>
      <c r="W216" s="1" t="str">
        <f>IF(D216="Internet",'Source Int'!E208,IF(D216="manuel",UPPER((VLOOKUP($C216,'Enga manuel'!$A$5:$J$355,10,FALSE))),""))</f>
        <v/>
      </c>
    </row>
    <row r="217" spans="1:23" ht="19.350000000000001" customHeight="1">
      <c r="A217" t="str">
        <f>IF(COUNTIF(J$10:J217,J217)=1,MAX(A$9:A216)+1,"")</f>
        <v/>
      </c>
      <c r="B217" t="str">
        <f t="shared" si="15"/>
        <v/>
      </c>
      <c r="C217" s="294">
        <v>208</v>
      </c>
      <c r="D217" s="295" t="str">
        <f>IF(C217&gt;0,IF(LEN('Source Int'!$C209)&gt;1,"Internet",IF(ISERROR(VLOOKUP($C217,'Enga manuel'!$A$5:$G$355,4,FALSE))=FALSE,(IF(LEN(VLOOKUP($C217,'Enga manuel'!$A$5:$G$355,4,FALSE))&gt;0,"Manuel","")),"")),"")</f>
        <v/>
      </c>
      <c r="E217" s="296" t="s">
        <v>270</v>
      </c>
      <c r="F217" s="295" t="str">
        <f>IF(LEN('Source Int'!$C209)&gt;1,'Source Int'!R209,IF(D217="manuel",(VLOOKUP($C217,'Enga manuel'!$A$5:$G$355,2,FALSE)),""))</f>
        <v/>
      </c>
      <c r="G217" s="295" t="str">
        <f>IF(LEN('Source Int'!$C209)&gt;1,'Source Int'!F209,IF(D217="manuel",(VLOOKUP($C217,'Enga manuel'!$A$5:$G$355,3,FALSE)),""))</f>
        <v/>
      </c>
      <c r="H217" s="297" t="str">
        <f>IF(LEN('Source Int'!$C209)&gt;1,'Source Int'!C209,IF(D217="manuel",(VLOOKUP($C217,'Enga manuel'!$A$5:$G$355,4,FALSE)),""))</f>
        <v/>
      </c>
      <c r="I217" s="297" t="str">
        <f>IF(LEN('Source Int'!$C209)&gt;1,PROPER('Source Int'!D209),IF(D217="manuel",PROPER(VLOOKUP($C217,'Enga manuel'!$A$5:$G$355,5,FALSE)),""))</f>
        <v/>
      </c>
      <c r="J217" s="297" t="str">
        <f>IF(LEN('Source Int'!$C209)&gt;1,'Source Int'!P209,IF(D217="manuel",(VLOOKUP($C217,'Enga manuel'!$A$5:$G$355,6,FALSE)),""))</f>
        <v/>
      </c>
      <c r="K217" s="297" t="str">
        <f>IF(LEN('Source Int'!$C209)&gt;1,'Source Int'!$AE209,IF($D217="manuel",(VLOOKUP($C217,'Enga manuel'!$A$5:$G$355,7,FALSE)),""))</f>
        <v/>
      </c>
      <c r="L217" s="295" t="str">
        <f>IF(LEN('Source Int'!$H209)&gt;0,'Source Int'!$H209,IF($D217="manuel",(VLOOKUP($C217,'Enga manuel'!$A$5:$H$355,8,FALSE)),""))</f>
        <v/>
      </c>
      <c r="M217" s="295" t="str">
        <f>IF(AND(P217="Présent",W217="D",'Données épreuves'!$B$24="OUI"),"Dame","")</f>
        <v/>
      </c>
      <c r="N217" s="295" t="str">
        <f>IF(LEN('Source Int'!$C209)&gt;1,IF('Source Int'!$AB209="","",'Source Int'!$AB209),IF($D217="manuel",(VLOOKUP($C217,'Enga manuel'!$A$5:$M$355,11,FALSE)),""))</f>
        <v/>
      </c>
      <c r="O217" s="308" t="str">
        <f t="shared" si="16"/>
        <v/>
      </c>
      <c r="P217" s="84" t="str">
        <f t="shared" si="17"/>
        <v/>
      </c>
      <c r="Q217" s="84" t="str">
        <f>CONCATENATE(K217,IF(AND(LEN(engage_k)&gt;0,LEN(engage_l)&gt;0),CONCATENATE(" (",L217,"/",N217,")"),IF(AND(LEN(engage_k)=0,LEN(engage_l)&gt;0),CONCATENATE(" (",N217,")"),IF(AND(LEN(engage_l)=0,LEN(engage_k)&gt;0),CONCATENATE(" (",L217,")"),""))))</f>
        <v/>
      </c>
      <c r="R217" s="84" t="str">
        <f t="shared" si="18"/>
        <v/>
      </c>
      <c r="S217" s="84" t="str">
        <f>IF(ISERROR(VLOOKUP(C217,'Saisie CLASSEMENT'!$C$8:$C$207,1,FALSE)),"","O")</f>
        <v/>
      </c>
      <c r="T217" s="462" t="str">
        <f>IF(LEN('Source Int'!$C209)&gt;1,'Source Int'!$M209,IF($D217="manuel",(VLOOKUP($C217,'Enga manuel'!$A$5:$L$355,9,FALSE)),""))</f>
        <v/>
      </c>
      <c r="U217" s="1" t="str">
        <f>IF(COUNTIF(K$10:K217,K217)=1,MAX(U$9:U216)+1,"")</f>
        <v/>
      </c>
      <c r="V217" t="str">
        <f t="shared" si="19"/>
        <v/>
      </c>
      <c r="W217" s="1" t="str">
        <f>IF(D217="Internet",'Source Int'!E209,IF(D217="manuel",UPPER((VLOOKUP($C217,'Enga manuel'!$A$5:$J$355,10,FALSE))),""))</f>
        <v/>
      </c>
    </row>
    <row r="218" spans="1:23" ht="19.350000000000001" customHeight="1">
      <c r="A218" t="str">
        <f>IF(COUNTIF(J$10:J218,J218)=1,MAX(A$9:A217)+1,"")</f>
        <v/>
      </c>
      <c r="B218" t="str">
        <f t="shared" si="15"/>
        <v/>
      </c>
      <c r="C218" s="294">
        <v>209</v>
      </c>
      <c r="D218" s="295" t="str">
        <f>IF(C218&gt;0,IF(LEN('Source Int'!$C210)&gt;1,"Internet",IF(ISERROR(VLOOKUP($C218,'Enga manuel'!$A$5:$G$355,4,FALSE))=FALSE,(IF(LEN(VLOOKUP($C218,'Enga manuel'!$A$5:$G$355,4,FALSE))&gt;0,"Manuel","")),"")),"")</f>
        <v/>
      </c>
      <c r="E218" s="296" t="s">
        <v>270</v>
      </c>
      <c r="F218" s="295" t="str">
        <f>IF(LEN('Source Int'!$C210)&gt;1,'Source Int'!R210,IF(D218="manuel",(VLOOKUP($C218,'Enga manuel'!$A$5:$G$355,2,FALSE)),""))</f>
        <v/>
      </c>
      <c r="G218" s="295" t="str">
        <f>IF(LEN('Source Int'!$C210)&gt;1,'Source Int'!F210,IF(D218="manuel",(VLOOKUP($C218,'Enga manuel'!$A$5:$G$355,3,FALSE)),""))</f>
        <v/>
      </c>
      <c r="H218" s="297" t="str">
        <f>IF(LEN('Source Int'!$C210)&gt;1,'Source Int'!C210,IF(D218="manuel",(VLOOKUP($C218,'Enga manuel'!$A$5:$G$355,4,FALSE)),""))</f>
        <v/>
      </c>
      <c r="I218" s="297" t="str">
        <f>IF(LEN('Source Int'!$C210)&gt;1,PROPER('Source Int'!D210),IF(D218="manuel",PROPER(VLOOKUP($C218,'Enga manuel'!$A$5:$G$355,5,FALSE)),""))</f>
        <v/>
      </c>
      <c r="J218" s="297" t="str">
        <f>IF(LEN('Source Int'!$C210)&gt;1,'Source Int'!P210,IF(D218="manuel",(VLOOKUP($C218,'Enga manuel'!$A$5:$G$355,6,FALSE)),""))</f>
        <v/>
      </c>
      <c r="K218" s="297" t="str">
        <f>IF(LEN('Source Int'!$C210)&gt;1,'Source Int'!$AE210,IF($D218="manuel",(VLOOKUP($C218,'Enga manuel'!$A$5:$G$355,7,FALSE)),""))</f>
        <v/>
      </c>
      <c r="L218" s="295" t="str">
        <f>IF(LEN('Source Int'!$H210)&gt;0,'Source Int'!$H210,IF($D218="manuel",(VLOOKUP($C218,'Enga manuel'!$A$5:$H$355,8,FALSE)),""))</f>
        <v/>
      </c>
      <c r="M218" s="295" t="str">
        <f>IF(AND(P218="Présent",W218="D",'Données épreuves'!$B$24="OUI"),"Dame","")</f>
        <v/>
      </c>
      <c r="N218" s="295" t="str">
        <f>IF(LEN('Source Int'!$C210)&gt;1,IF('Source Int'!$AB210="","",'Source Int'!$AB210),IF($D218="manuel",(VLOOKUP($C218,'Enga manuel'!$A$5:$M$355,11,FALSE)),""))</f>
        <v/>
      </c>
      <c r="O218" s="308" t="str">
        <f t="shared" si="16"/>
        <v/>
      </c>
      <c r="P218" s="84" t="str">
        <f t="shared" si="17"/>
        <v/>
      </c>
      <c r="Q218" s="84" t="str">
        <f>CONCATENATE(K218,IF(AND(LEN(engage_k)&gt;0,LEN(engage_l)&gt;0),CONCATENATE(" (",L218,"/",N218,")"),IF(AND(LEN(engage_k)=0,LEN(engage_l)&gt;0),CONCATENATE(" (",N218,")"),IF(AND(LEN(engage_l)=0,LEN(engage_k)&gt;0),CONCATENATE(" (",L218,")"),""))))</f>
        <v/>
      </c>
      <c r="R218" s="84" t="str">
        <f t="shared" si="18"/>
        <v/>
      </c>
      <c r="S218" s="84" t="str">
        <f>IF(ISERROR(VLOOKUP(C218,'Saisie CLASSEMENT'!$C$8:$C$207,1,FALSE)),"","O")</f>
        <v/>
      </c>
      <c r="T218" s="462" t="str">
        <f>IF(LEN('Source Int'!$C210)&gt;1,'Source Int'!$M210,IF($D218="manuel",(VLOOKUP($C218,'Enga manuel'!$A$5:$L$355,9,FALSE)),""))</f>
        <v/>
      </c>
      <c r="U218" s="1" t="str">
        <f>IF(COUNTIF(K$10:K218,K218)=1,MAX(U$9:U217)+1,"")</f>
        <v/>
      </c>
      <c r="V218" t="str">
        <f t="shared" si="19"/>
        <v/>
      </c>
      <c r="W218" s="1" t="str">
        <f>IF(D218="Internet",'Source Int'!E210,IF(D218="manuel",UPPER((VLOOKUP($C218,'Enga manuel'!$A$5:$J$355,10,FALSE))),""))</f>
        <v/>
      </c>
    </row>
    <row r="219" spans="1:23" ht="19.350000000000001" customHeight="1">
      <c r="A219" t="str">
        <f>IF(COUNTIF(J$10:J219,J219)=1,MAX(A$9:A218)+1,"")</f>
        <v/>
      </c>
      <c r="B219" t="str">
        <f t="shared" si="15"/>
        <v/>
      </c>
      <c r="C219" s="294">
        <v>210</v>
      </c>
      <c r="D219" s="295" t="str">
        <f>IF(C219&gt;0,IF(LEN('Source Int'!$C211)&gt;1,"Internet",IF(ISERROR(VLOOKUP($C219,'Enga manuel'!$A$5:$G$355,4,FALSE))=FALSE,(IF(LEN(VLOOKUP($C219,'Enga manuel'!$A$5:$G$355,4,FALSE))&gt;0,"Manuel","")),"")),"")</f>
        <v/>
      </c>
      <c r="E219" s="296" t="s">
        <v>270</v>
      </c>
      <c r="F219" s="295" t="str">
        <f>IF(LEN('Source Int'!$C211)&gt;1,'Source Int'!R211,IF(D219="manuel",(VLOOKUP($C219,'Enga manuel'!$A$5:$G$355,2,FALSE)),""))</f>
        <v/>
      </c>
      <c r="G219" s="295" t="str">
        <f>IF(LEN('Source Int'!$C211)&gt;1,'Source Int'!F211,IF(D219="manuel",(VLOOKUP($C219,'Enga manuel'!$A$5:$G$355,3,FALSE)),""))</f>
        <v/>
      </c>
      <c r="H219" s="297" t="str">
        <f>IF(LEN('Source Int'!$C211)&gt;1,'Source Int'!C211,IF(D219="manuel",(VLOOKUP($C219,'Enga manuel'!$A$5:$G$355,4,FALSE)),""))</f>
        <v/>
      </c>
      <c r="I219" s="297" t="str">
        <f>IF(LEN('Source Int'!$C211)&gt;1,PROPER('Source Int'!D211),IF(D219="manuel",PROPER(VLOOKUP($C219,'Enga manuel'!$A$5:$G$355,5,FALSE)),""))</f>
        <v/>
      </c>
      <c r="J219" s="297" t="str">
        <f>IF(LEN('Source Int'!$C211)&gt;1,'Source Int'!P211,IF(D219="manuel",(VLOOKUP($C219,'Enga manuel'!$A$5:$G$355,6,FALSE)),""))</f>
        <v/>
      </c>
      <c r="K219" s="297" t="str">
        <f>IF(LEN('Source Int'!$C211)&gt;1,'Source Int'!$AE211,IF($D219="manuel",(VLOOKUP($C219,'Enga manuel'!$A$5:$G$355,7,FALSE)),""))</f>
        <v/>
      </c>
      <c r="L219" s="295" t="str">
        <f>IF(LEN('Source Int'!$H211)&gt;0,'Source Int'!$H211,IF($D219="manuel",(VLOOKUP($C219,'Enga manuel'!$A$5:$H$355,8,FALSE)),""))</f>
        <v/>
      </c>
      <c r="M219" s="295" t="str">
        <f>IF(AND(P219="Présent",W219="D",'Données épreuves'!$B$24="OUI"),"Dame","")</f>
        <v/>
      </c>
      <c r="N219" s="295" t="str">
        <f>IF(LEN('Source Int'!$C211)&gt;1,IF('Source Int'!$AB211="","",'Source Int'!$AB211),IF($D219="manuel",(VLOOKUP($C219,'Enga manuel'!$A$5:$M$355,11,FALSE)),""))</f>
        <v/>
      </c>
      <c r="O219" s="308" t="str">
        <f t="shared" si="16"/>
        <v/>
      </c>
      <c r="P219" s="84" t="str">
        <f t="shared" si="17"/>
        <v/>
      </c>
      <c r="Q219" s="84" t="str">
        <f>CONCATENATE(K219,IF(AND(LEN(engage_k)&gt;0,LEN(engage_l)&gt;0),CONCATENATE(" (",L219,"/",N219,")"),IF(AND(LEN(engage_k)=0,LEN(engage_l)&gt;0),CONCATENATE(" (",N219,")"),IF(AND(LEN(engage_l)=0,LEN(engage_k)&gt;0),CONCATENATE(" (",L219,")"),""))))</f>
        <v/>
      </c>
      <c r="R219" s="84" t="str">
        <f t="shared" si="18"/>
        <v/>
      </c>
      <c r="S219" s="84" t="str">
        <f>IF(ISERROR(VLOOKUP(C219,'Saisie CLASSEMENT'!$C$8:$C$207,1,FALSE)),"","O")</f>
        <v/>
      </c>
      <c r="T219" s="462" t="str">
        <f>IF(LEN('Source Int'!$C211)&gt;1,'Source Int'!$M211,IF($D219="manuel",(VLOOKUP($C219,'Enga manuel'!$A$5:$L$355,9,FALSE)),""))</f>
        <v/>
      </c>
      <c r="U219" s="1" t="str">
        <f>IF(COUNTIF(K$10:K219,K219)=1,MAX(U$9:U218)+1,"")</f>
        <v/>
      </c>
      <c r="V219" t="str">
        <f t="shared" si="19"/>
        <v/>
      </c>
      <c r="W219" s="1" t="str">
        <f>IF(D219="Internet",'Source Int'!E211,IF(D219="manuel",UPPER((VLOOKUP($C219,'Enga manuel'!$A$5:$J$355,10,FALSE))),""))</f>
        <v/>
      </c>
    </row>
    <row r="220" spans="1:23" ht="19.350000000000001" customHeight="1">
      <c r="A220" t="str">
        <f>IF(COUNTIF(J$10:J220,J220)=1,MAX(A$9:A219)+1,"")</f>
        <v/>
      </c>
      <c r="B220" t="str">
        <f t="shared" si="15"/>
        <v/>
      </c>
      <c r="C220" s="294">
        <v>211</v>
      </c>
      <c r="D220" s="295" t="str">
        <f>IF(C220&gt;0,IF(LEN('Source Int'!$C212)&gt;1,"Internet",IF(ISERROR(VLOOKUP($C220,'Enga manuel'!$A$5:$G$355,4,FALSE))=FALSE,(IF(LEN(VLOOKUP($C220,'Enga manuel'!$A$5:$G$355,4,FALSE))&gt;0,"Manuel","")),"")),"")</f>
        <v/>
      </c>
      <c r="E220" s="296" t="s">
        <v>270</v>
      </c>
      <c r="F220" s="295" t="str">
        <f>IF(LEN('Source Int'!$C212)&gt;1,'Source Int'!R212,IF(D220="manuel",(VLOOKUP($C220,'Enga manuel'!$A$5:$G$355,2,FALSE)),""))</f>
        <v/>
      </c>
      <c r="G220" s="295" t="str">
        <f>IF(LEN('Source Int'!$C212)&gt;1,'Source Int'!F212,IF(D220="manuel",(VLOOKUP($C220,'Enga manuel'!$A$5:$G$355,3,FALSE)),""))</f>
        <v/>
      </c>
      <c r="H220" s="297" t="str">
        <f>IF(LEN('Source Int'!$C212)&gt;1,'Source Int'!C212,IF(D220="manuel",(VLOOKUP($C220,'Enga manuel'!$A$5:$G$355,4,FALSE)),""))</f>
        <v/>
      </c>
      <c r="I220" s="297" t="str">
        <f>IF(LEN('Source Int'!$C212)&gt;1,PROPER('Source Int'!D212),IF(D220="manuel",PROPER(VLOOKUP($C220,'Enga manuel'!$A$5:$G$355,5,FALSE)),""))</f>
        <v/>
      </c>
      <c r="J220" s="297" t="str">
        <f>IF(LEN('Source Int'!$C212)&gt;1,'Source Int'!P212,IF(D220="manuel",(VLOOKUP($C220,'Enga manuel'!$A$5:$G$355,6,FALSE)),""))</f>
        <v/>
      </c>
      <c r="K220" s="297" t="str">
        <f>IF(LEN('Source Int'!$C212)&gt;1,'Source Int'!$AE212,IF($D220="manuel",(VLOOKUP($C220,'Enga manuel'!$A$5:$G$355,7,FALSE)),""))</f>
        <v/>
      </c>
      <c r="L220" s="295" t="str">
        <f>IF(LEN('Source Int'!$H212)&gt;0,'Source Int'!$H212,IF($D220="manuel",(VLOOKUP($C220,'Enga manuel'!$A$5:$H$355,8,FALSE)),""))</f>
        <v/>
      </c>
      <c r="M220" s="295" t="str">
        <f>IF(AND(P220="Présent",W220="D",'Données épreuves'!$B$24="OUI"),"Dame","")</f>
        <v/>
      </c>
      <c r="N220" s="295" t="str">
        <f>IF(LEN('Source Int'!$C212)&gt;1,IF('Source Int'!$AB212="","",'Source Int'!$AB212),IF($D220="manuel",(VLOOKUP($C220,'Enga manuel'!$A$5:$M$355,11,FALSE)),""))</f>
        <v/>
      </c>
      <c r="O220" s="308" t="str">
        <f t="shared" si="16"/>
        <v/>
      </c>
      <c r="P220" s="84" t="str">
        <f t="shared" si="17"/>
        <v/>
      </c>
      <c r="Q220" s="84" t="str">
        <f>CONCATENATE(K220,IF(AND(LEN(engage_k)&gt;0,LEN(engage_l)&gt;0),CONCATENATE(" (",L220,"/",N220,")"),IF(AND(LEN(engage_k)=0,LEN(engage_l)&gt;0),CONCATENATE(" (",N220,")"),IF(AND(LEN(engage_l)=0,LEN(engage_k)&gt;0),CONCATENATE(" (",L220,")"),""))))</f>
        <v/>
      </c>
      <c r="R220" s="84" t="str">
        <f t="shared" si="18"/>
        <v/>
      </c>
      <c r="S220" s="84" t="str">
        <f>IF(ISERROR(VLOOKUP(C220,'Saisie CLASSEMENT'!$C$8:$C$207,1,FALSE)),"","O")</f>
        <v/>
      </c>
      <c r="T220" s="462" t="str">
        <f>IF(LEN('Source Int'!$C212)&gt;1,'Source Int'!$M212,IF($D220="manuel",(VLOOKUP($C220,'Enga manuel'!$A$5:$L$355,9,FALSE)),""))</f>
        <v/>
      </c>
      <c r="U220" s="1" t="str">
        <f>IF(COUNTIF(K$10:K220,K220)=1,MAX(U$9:U219)+1,"")</f>
        <v/>
      </c>
      <c r="V220" t="str">
        <f t="shared" si="19"/>
        <v/>
      </c>
      <c r="W220" s="1" t="str">
        <f>IF(D220="Internet",'Source Int'!E212,IF(D220="manuel",UPPER((VLOOKUP($C220,'Enga manuel'!$A$5:$J$355,10,FALSE))),""))</f>
        <v/>
      </c>
    </row>
    <row r="221" spans="1:23" ht="19.350000000000001" customHeight="1">
      <c r="A221" t="str">
        <f>IF(COUNTIF(J$10:J221,J221)=1,MAX(A$9:A220)+1,"")</f>
        <v/>
      </c>
      <c r="B221" t="str">
        <f t="shared" si="15"/>
        <v/>
      </c>
      <c r="C221" s="294">
        <v>212</v>
      </c>
      <c r="D221" s="295" t="str">
        <f>IF(C221&gt;0,IF(LEN('Source Int'!$C213)&gt;1,"Internet",IF(ISERROR(VLOOKUP($C221,'Enga manuel'!$A$5:$G$355,4,FALSE))=FALSE,(IF(LEN(VLOOKUP($C221,'Enga manuel'!$A$5:$G$355,4,FALSE))&gt;0,"Manuel","")),"")),"")</f>
        <v/>
      </c>
      <c r="E221" s="296" t="s">
        <v>270</v>
      </c>
      <c r="F221" s="295" t="str">
        <f>IF(LEN('Source Int'!$C213)&gt;1,'Source Int'!R213,IF(D221="manuel",(VLOOKUP($C221,'Enga manuel'!$A$5:$G$355,2,FALSE)),""))</f>
        <v/>
      </c>
      <c r="G221" s="295" t="str">
        <f>IF(LEN('Source Int'!$C213)&gt;1,'Source Int'!F213,IF(D221="manuel",(VLOOKUP($C221,'Enga manuel'!$A$5:$G$355,3,FALSE)),""))</f>
        <v/>
      </c>
      <c r="H221" s="297" t="str">
        <f>IF(LEN('Source Int'!$C213)&gt;1,'Source Int'!C213,IF(D221="manuel",(VLOOKUP($C221,'Enga manuel'!$A$5:$G$355,4,FALSE)),""))</f>
        <v/>
      </c>
      <c r="I221" s="297" t="str">
        <f>IF(LEN('Source Int'!$C213)&gt;1,PROPER('Source Int'!D213),IF(D221="manuel",PROPER(VLOOKUP($C221,'Enga manuel'!$A$5:$G$355,5,FALSE)),""))</f>
        <v/>
      </c>
      <c r="J221" s="297" t="str">
        <f>IF(LEN('Source Int'!$C213)&gt;1,'Source Int'!P213,IF(D221="manuel",(VLOOKUP($C221,'Enga manuel'!$A$5:$G$355,6,FALSE)),""))</f>
        <v/>
      </c>
      <c r="K221" s="297" t="str">
        <f>IF(LEN('Source Int'!$C213)&gt;1,'Source Int'!$AE213,IF($D221="manuel",(VLOOKUP($C221,'Enga manuel'!$A$5:$G$355,7,FALSE)),""))</f>
        <v/>
      </c>
      <c r="L221" s="295" t="str">
        <f>IF(LEN('Source Int'!$H213)&gt;0,'Source Int'!$H213,IF($D221="manuel",(VLOOKUP($C221,'Enga manuel'!$A$5:$H$355,8,FALSE)),""))</f>
        <v/>
      </c>
      <c r="M221" s="295" t="str">
        <f>IF(AND(P221="Présent",W221="D",'Données épreuves'!$B$24="OUI"),"Dame","")</f>
        <v/>
      </c>
      <c r="N221" s="295" t="str">
        <f>IF(LEN('Source Int'!$C213)&gt;1,IF('Source Int'!$AB213="","",'Source Int'!$AB213),IF($D221="manuel",(VLOOKUP($C221,'Enga manuel'!$A$5:$M$355,11,FALSE)),""))</f>
        <v/>
      </c>
      <c r="O221" s="308" t="str">
        <f t="shared" si="16"/>
        <v/>
      </c>
      <c r="P221" s="84" t="str">
        <f t="shared" si="17"/>
        <v/>
      </c>
      <c r="Q221" s="84" t="str">
        <f>CONCATENATE(K221,IF(AND(LEN(engage_k)&gt;0,LEN(engage_l)&gt;0),CONCATENATE(" (",L221,"/",N221,")"),IF(AND(LEN(engage_k)=0,LEN(engage_l)&gt;0),CONCATENATE(" (",N221,")"),IF(AND(LEN(engage_l)=0,LEN(engage_k)&gt;0),CONCATENATE(" (",L221,")"),""))))</f>
        <v/>
      </c>
      <c r="R221" s="84" t="str">
        <f t="shared" si="18"/>
        <v/>
      </c>
      <c r="S221" s="84" t="str">
        <f>IF(ISERROR(VLOOKUP(C221,'Saisie CLASSEMENT'!$C$8:$C$207,1,FALSE)),"","O")</f>
        <v/>
      </c>
      <c r="T221" s="462" t="str">
        <f>IF(LEN('Source Int'!$C213)&gt;1,'Source Int'!$M213,IF($D221="manuel",(VLOOKUP($C221,'Enga manuel'!$A$5:$L$355,9,FALSE)),""))</f>
        <v/>
      </c>
      <c r="U221" s="1" t="str">
        <f>IF(COUNTIF(K$10:K221,K221)=1,MAX(U$9:U220)+1,"")</f>
        <v/>
      </c>
      <c r="V221" t="str">
        <f t="shared" si="19"/>
        <v/>
      </c>
      <c r="W221" s="1" t="str">
        <f>IF(D221="Internet",'Source Int'!E213,IF(D221="manuel",UPPER((VLOOKUP($C221,'Enga manuel'!$A$5:$J$355,10,FALSE))),""))</f>
        <v/>
      </c>
    </row>
    <row r="222" spans="1:23" ht="19.350000000000001" customHeight="1">
      <c r="A222" t="str">
        <f>IF(COUNTIF(J$10:J222,J222)=1,MAX(A$9:A221)+1,"")</f>
        <v/>
      </c>
      <c r="B222" t="str">
        <f t="shared" si="15"/>
        <v/>
      </c>
      <c r="C222" s="294">
        <v>213</v>
      </c>
      <c r="D222" s="295" t="str">
        <f>IF(C222&gt;0,IF(LEN('Source Int'!$C214)&gt;1,"Internet",IF(ISERROR(VLOOKUP($C222,'Enga manuel'!$A$5:$G$355,4,FALSE))=FALSE,(IF(LEN(VLOOKUP($C222,'Enga manuel'!$A$5:$G$355,4,FALSE))&gt;0,"Manuel","")),"")),"")</f>
        <v/>
      </c>
      <c r="E222" s="296" t="s">
        <v>270</v>
      </c>
      <c r="F222" s="295" t="str">
        <f>IF(LEN('Source Int'!$C214)&gt;1,'Source Int'!R214,IF(D222="manuel",(VLOOKUP($C222,'Enga manuel'!$A$5:$G$355,2,FALSE)),""))</f>
        <v/>
      </c>
      <c r="G222" s="295" t="str">
        <f>IF(LEN('Source Int'!$C214)&gt;1,'Source Int'!F214,IF(D222="manuel",(VLOOKUP($C222,'Enga manuel'!$A$5:$G$355,3,FALSE)),""))</f>
        <v/>
      </c>
      <c r="H222" s="297" t="str">
        <f>IF(LEN('Source Int'!$C214)&gt;1,'Source Int'!C214,IF(D222="manuel",(VLOOKUP($C222,'Enga manuel'!$A$5:$G$355,4,FALSE)),""))</f>
        <v/>
      </c>
      <c r="I222" s="297" t="str">
        <f>IF(LEN('Source Int'!$C214)&gt;1,PROPER('Source Int'!D214),IF(D222="manuel",PROPER(VLOOKUP($C222,'Enga manuel'!$A$5:$G$355,5,FALSE)),""))</f>
        <v/>
      </c>
      <c r="J222" s="297" t="str">
        <f>IF(LEN('Source Int'!$C214)&gt;1,'Source Int'!P214,IF(D222="manuel",(VLOOKUP($C222,'Enga manuel'!$A$5:$G$355,6,FALSE)),""))</f>
        <v/>
      </c>
      <c r="K222" s="297" t="str">
        <f>IF(LEN('Source Int'!$C214)&gt;1,'Source Int'!$AE214,IF($D222="manuel",(VLOOKUP($C222,'Enga manuel'!$A$5:$G$355,7,FALSE)),""))</f>
        <v/>
      </c>
      <c r="L222" s="295" t="str">
        <f>IF(LEN('Source Int'!$H214)&gt;0,'Source Int'!$H214,IF($D222="manuel",(VLOOKUP($C222,'Enga manuel'!$A$5:$H$355,8,FALSE)),""))</f>
        <v/>
      </c>
      <c r="M222" s="295" t="str">
        <f>IF(AND(P222="Présent",W222="D",'Données épreuves'!$B$24="OUI"),"Dame","")</f>
        <v/>
      </c>
      <c r="N222" s="295" t="str">
        <f>IF(LEN('Source Int'!$C214)&gt;1,IF('Source Int'!$AB214="","",'Source Int'!$AB214),IF($D222="manuel",(VLOOKUP($C222,'Enga manuel'!$A$5:$M$355,11,FALSE)),""))</f>
        <v/>
      </c>
      <c r="O222" s="308" t="str">
        <f t="shared" si="16"/>
        <v/>
      </c>
      <c r="P222" s="84" t="str">
        <f t="shared" si="17"/>
        <v/>
      </c>
      <c r="Q222" s="84" t="str">
        <f>CONCATENATE(K222,IF(AND(LEN(engage_k)&gt;0,LEN(engage_l)&gt;0),CONCATENATE(" (",L222,"/",N222,")"),IF(AND(LEN(engage_k)=0,LEN(engage_l)&gt;0),CONCATENATE(" (",N222,")"),IF(AND(LEN(engage_l)=0,LEN(engage_k)&gt;0),CONCATENATE(" (",L222,")"),""))))</f>
        <v/>
      </c>
      <c r="R222" s="84" t="str">
        <f t="shared" si="18"/>
        <v/>
      </c>
      <c r="S222" s="84" t="str">
        <f>IF(ISERROR(VLOOKUP(C222,'Saisie CLASSEMENT'!$C$8:$C$207,1,FALSE)),"","O")</f>
        <v/>
      </c>
      <c r="T222" s="462" t="str">
        <f>IF(LEN('Source Int'!$C214)&gt;1,'Source Int'!$M214,IF($D222="manuel",(VLOOKUP($C222,'Enga manuel'!$A$5:$L$355,9,FALSE)),""))</f>
        <v/>
      </c>
      <c r="U222" s="1" t="str">
        <f>IF(COUNTIF(K$10:K222,K222)=1,MAX(U$9:U221)+1,"")</f>
        <v/>
      </c>
      <c r="V222" t="str">
        <f t="shared" si="19"/>
        <v/>
      </c>
      <c r="W222" s="1" t="str">
        <f>IF(D222="Internet",'Source Int'!E214,IF(D222="manuel",UPPER((VLOOKUP($C222,'Enga manuel'!$A$5:$J$355,10,FALSE))),""))</f>
        <v/>
      </c>
    </row>
    <row r="223" spans="1:23" ht="19.350000000000001" customHeight="1">
      <c r="A223" t="str">
        <f>IF(COUNTIF(J$10:J223,J223)=1,MAX(A$9:A222)+1,"")</f>
        <v/>
      </c>
      <c r="B223" t="str">
        <f t="shared" si="15"/>
        <v/>
      </c>
      <c r="C223" s="294">
        <v>214</v>
      </c>
      <c r="D223" s="295" t="str">
        <f>IF(C223&gt;0,IF(LEN('Source Int'!$C215)&gt;1,"Internet",IF(ISERROR(VLOOKUP($C223,'Enga manuel'!$A$5:$G$355,4,FALSE))=FALSE,(IF(LEN(VLOOKUP($C223,'Enga manuel'!$A$5:$G$355,4,FALSE))&gt;0,"Manuel","")),"")),"")</f>
        <v/>
      </c>
      <c r="E223" s="296" t="s">
        <v>270</v>
      </c>
      <c r="F223" s="295" t="str">
        <f>IF(LEN('Source Int'!$C215)&gt;1,'Source Int'!R215,IF(D223="manuel",(VLOOKUP($C223,'Enga manuel'!$A$5:$G$355,2,FALSE)),""))</f>
        <v/>
      </c>
      <c r="G223" s="295" t="str">
        <f>IF(LEN('Source Int'!$C215)&gt;1,'Source Int'!F215,IF(D223="manuel",(VLOOKUP($C223,'Enga manuel'!$A$5:$G$355,3,FALSE)),""))</f>
        <v/>
      </c>
      <c r="H223" s="297" t="str">
        <f>IF(LEN('Source Int'!$C215)&gt;1,'Source Int'!C215,IF(D223="manuel",(VLOOKUP($C223,'Enga manuel'!$A$5:$G$355,4,FALSE)),""))</f>
        <v/>
      </c>
      <c r="I223" s="297" t="str">
        <f>IF(LEN('Source Int'!$C215)&gt;1,PROPER('Source Int'!D215),IF(D223="manuel",PROPER(VLOOKUP($C223,'Enga manuel'!$A$5:$G$355,5,FALSE)),""))</f>
        <v/>
      </c>
      <c r="J223" s="297" t="str">
        <f>IF(LEN('Source Int'!$C215)&gt;1,'Source Int'!P215,IF(D223="manuel",(VLOOKUP($C223,'Enga manuel'!$A$5:$G$355,6,FALSE)),""))</f>
        <v/>
      </c>
      <c r="K223" s="297" t="str">
        <f>IF(LEN('Source Int'!$C215)&gt;1,'Source Int'!$AE215,IF($D223="manuel",(VLOOKUP($C223,'Enga manuel'!$A$5:$G$355,7,FALSE)),""))</f>
        <v/>
      </c>
      <c r="L223" s="295" t="str">
        <f>IF(LEN('Source Int'!$H215)&gt;0,'Source Int'!$H215,IF($D223="manuel",(VLOOKUP($C223,'Enga manuel'!$A$5:$H$355,8,FALSE)),""))</f>
        <v/>
      </c>
      <c r="M223" s="295" t="str">
        <f>IF(AND(P223="Présent",W223="D",'Données épreuves'!$B$24="OUI"),"Dame","")</f>
        <v/>
      </c>
      <c r="N223" s="295" t="str">
        <f>IF(LEN('Source Int'!$C215)&gt;1,IF('Source Int'!$AB215="","",'Source Int'!$AB215),IF($D223="manuel",(VLOOKUP($C223,'Enga manuel'!$A$5:$M$355,11,FALSE)),""))</f>
        <v/>
      </c>
      <c r="O223" s="308" t="str">
        <f t="shared" si="16"/>
        <v/>
      </c>
      <c r="P223" s="84" t="str">
        <f t="shared" si="17"/>
        <v/>
      </c>
      <c r="Q223" s="84" t="str">
        <f>CONCATENATE(K223,IF(AND(LEN(engage_k)&gt;0,LEN(engage_l)&gt;0),CONCATENATE(" (",L223,"/",N223,")"),IF(AND(LEN(engage_k)=0,LEN(engage_l)&gt;0),CONCATENATE(" (",N223,")"),IF(AND(LEN(engage_l)=0,LEN(engage_k)&gt;0),CONCATENATE(" (",L223,")"),""))))</f>
        <v/>
      </c>
      <c r="R223" s="84" t="str">
        <f t="shared" si="18"/>
        <v/>
      </c>
      <c r="S223" s="84" t="str">
        <f>IF(ISERROR(VLOOKUP(C223,'Saisie CLASSEMENT'!$C$8:$C$207,1,FALSE)),"","O")</f>
        <v/>
      </c>
      <c r="T223" s="462" t="str">
        <f>IF(LEN('Source Int'!$C215)&gt;1,'Source Int'!$M215,IF($D223="manuel",(VLOOKUP($C223,'Enga manuel'!$A$5:$L$355,9,FALSE)),""))</f>
        <v/>
      </c>
      <c r="U223" s="1" t="str">
        <f>IF(COUNTIF(K$10:K223,K223)=1,MAX(U$9:U222)+1,"")</f>
        <v/>
      </c>
      <c r="V223" t="str">
        <f t="shared" si="19"/>
        <v/>
      </c>
      <c r="W223" s="1" t="str">
        <f>IF(D223="Internet",'Source Int'!E215,IF(D223="manuel",UPPER((VLOOKUP($C223,'Enga manuel'!$A$5:$J$355,10,FALSE))),""))</f>
        <v/>
      </c>
    </row>
    <row r="224" spans="1:23" ht="19.350000000000001" customHeight="1">
      <c r="A224" t="str">
        <f>IF(COUNTIF(J$10:J224,J224)=1,MAX(A$9:A223)+1,"")</f>
        <v/>
      </c>
      <c r="B224" t="str">
        <f t="shared" si="15"/>
        <v/>
      </c>
      <c r="C224" s="294">
        <v>215</v>
      </c>
      <c r="D224" s="295" t="str">
        <f>IF(C224&gt;0,IF(LEN('Source Int'!$C216)&gt;1,"Internet",IF(ISERROR(VLOOKUP($C224,'Enga manuel'!$A$5:$G$355,4,FALSE))=FALSE,(IF(LEN(VLOOKUP($C224,'Enga manuel'!$A$5:$G$355,4,FALSE))&gt;0,"Manuel","")),"")),"")</f>
        <v/>
      </c>
      <c r="E224" s="296" t="s">
        <v>270</v>
      </c>
      <c r="F224" s="295" t="str">
        <f>IF(LEN('Source Int'!$C216)&gt;1,'Source Int'!R216,IF(D224="manuel",(VLOOKUP($C224,'Enga manuel'!$A$5:$G$355,2,FALSE)),""))</f>
        <v/>
      </c>
      <c r="G224" s="295" t="str">
        <f>IF(LEN('Source Int'!$C216)&gt;1,'Source Int'!F216,IF(D224="manuel",(VLOOKUP($C224,'Enga manuel'!$A$5:$G$355,3,FALSE)),""))</f>
        <v/>
      </c>
      <c r="H224" s="297" t="str">
        <f>IF(LEN('Source Int'!$C216)&gt;1,'Source Int'!C216,IF(D224="manuel",(VLOOKUP($C224,'Enga manuel'!$A$5:$G$355,4,FALSE)),""))</f>
        <v/>
      </c>
      <c r="I224" s="297" t="str">
        <f>IF(LEN('Source Int'!$C216)&gt;1,PROPER('Source Int'!D216),IF(D224="manuel",PROPER(VLOOKUP($C224,'Enga manuel'!$A$5:$G$355,5,FALSE)),""))</f>
        <v/>
      </c>
      <c r="J224" s="297" t="str">
        <f>IF(LEN('Source Int'!$C216)&gt;1,'Source Int'!P216,IF(D224="manuel",(VLOOKUP($C224,'Enga manuel'!$A$5:$G$355,6,FALSE)),""))</f>
        <v/>
      </c>
      <c r="K224" s="297" t="str">
        <f>IF(LEN('Source Int'!$C216)&gt;1,'Source Int'!$AE216,IF($D224="manuel",(VLOOKUP($C224,'Enga manuel'!$A$5:$G$355,7,FALSE)),""))</f>
        <v/>
      </c>
      <c r="L224" s="295" t="str">
        <f>IF(LEN('Source Int'!$H216)&gt;0,'Source Int'!$H216,IF($D224="manuel",(VLOOKUP($C224,'Enga manuel'!$A$5:$H$355,8,FALSE)),""))</f>
        <v/>
      </c>
      <c r="M224" s="295" t="str">
        <f>IF(AND(P224="Présent",W224="D",'Données épreuves'!$B$24="OUI"),"Dame","")</f>
        <v/>
      </c>
      <c r="N224" s="295" t="str">
        <f>IF(LEN('Source Int'!$C216)&gt;1,IF('Source Int'!$AB216="","",'Source Int'!$AB216),IF($D224="manuel",(VLOOKUP($C224,'Enga manuel'!$A$5:$M$355,11,FALSE)),""))</f>
        <v/>
      </c>
      <c r="O224" s="308" t="str">
        <f t="shared" si="16"/>
        <v/>
      </c>
      <c r="P224" s="84" t="str">
        <f t="shared" si="17"/>
        <v/>
      </c>
      <c r="Q224" s="84" t="str">
        <f>CONCATENATE(K224,IF(AND(LEN(engage_k)&gt;0,LEN(engage_l)&gt;0),CONCATENATE(" (",L224,"/",N224,")"),IF(AND(LEN(engage_k)=0,LEN(engage_l)&gt;0),CONCATENATE(" (",N224,")"),IF(AND(LEN(engage_l)=0,LEN(engage_k)&gt;0),CONCATENATE(" (",L224,")"),""))))</f>
        <v/>
      </c>
      <c r="R224" s="84" t="str">
        <f t="shared" si="18"/>
        <v/>
      </c>
      <c r="S224" s="84" t="str">
        <f>IF(ISERROR(VLOOKUP(C224,'Saisie CLASSEMENT'!$C$8:$C$207,1,FALSE)),"","O")</f>
        <v/>
      </c>
      <c r="T224" s="462" t="str">
        <f>IF(LEN('Source Int'!$C216)&gt;1,'Source Int'!$M216,IF($D224="manuel",(VLOOKUP($C224,'Enga manuel'!$A$5:$L$355,9,FALSE)),""))</f>
        <v/>
      </c>
      <c r="U224" s="1" t="str">
        <f>IF(COUNTIF(K$10:K224,K224)=1,MAX(U$9:U223)+1,"")</f>
        <v/>
      </c>
      <c r="V224" t="str">
        <f t="shared" si="19"/>
        <v/>
      </c>
      <c r="W224" s="1" t="str">
        <f>IF(D224="Internet",'Source Int'!E216,IF(D224="manuel",UPPER((VLOOKUP($C224,'Enga manuel'!$A$5:$J$355,10,FALSE))),""))</f>
        <v/>
      </c>
    </row>
    <row r="225" spans="1:23" ht="19.350000000000001" customHeight="1">
      <c r="A225" t="str">
        <f>IF(COUNTIF(J$10:J225,J225)=1,MAX(A$9:A224)+1,"")</f>
        <v/>
      </c>
      <c r="B225" t="str">
        <f t="shared" si="15"/>
        <v/>
      </c>
      <c r="C225" s="294">
        <v>216</v>
      </c>
      <c r="D225" s="295" t="str">
        <f>IF(C225&gt;0,IF(LEN('Source Int'!$C217)&gt;1,"Internet",IF(ISERROR(VLOOKUP($C225,'Enga manuel'!$A$5:$G$355,4,FALSE))=FALSE,(IF(LEN(VLOOKUP($C225,'Enga manuel'!$A$5:$G$355,4,FALSE))&gt;0,"Manuel","")),"")),"")</f>
        <v/>
      </c>
      <c r="E225" s="296" t="s">
        <v>270</v>
      </c>
      <c r="F225" s="295" t="str">
        <f>IF(LEN('Source Int'!$C217)&gt;1,'Source Int'!R217,IF(D225="manuel",(VLOOKUP($C225,'Enga manuel'!$A$5:$G$355,2,FALSE)),""))</f>
        <v/>
      </c>
      <c r="G225" s="295" t="str">
        <f>IF(LEN('Source Int'!$C217)&gt;1,'Source Int'!F217,IF(D225="manuel",(VLOOKUP($C225,'Enga manuel'!$A$5:$G$355,3,FALSE)),""))</f>
        <v/>
      </c>
      <c r="H225" s="297" t="str">
        <f>IF(LEN('Source Int'!$C217)&gt;1,'Source Int'!C217,IF(D225="manuel",(VLOOKUP($C225,'Enga manuel'!$A$5:$G$355,4,FALSE)),""))</f>
        <v/>
      </c>
      <c r="I225" s="297" t="str">
        <f>IF(LEN('Source Int'!$C217)&gt;1,PROPER('Source Int'!D217),IF(D225="manuel",PROPER(VLOOKUP($C225,'Enga manuel'!$A$5:$G$355,5,FALSE)),""))</f>
        <v/>
      </c>
      <c r="J225" s="297" t="str">
        <f>IF(LEN('Source Int'!$C217)&gt;1,'Source Int'!P217,IF(D225="manuel",(VLOOKUP($C225,'Enga manuel'!$A$5:$G$355,6,FALSE)),""))</f>
        <v/>
      </c>
      <c r="K225" s="297" t="str">
        <f>IF(LEN('Source Int'!$C217)&gt;1,'Source Int'!$AE217,IF($D225="manuel",(VLOOKUP($C225,'Enga manuel'!$A$5:$G$355,7,FALSE)),""))</f>
        <v/>
      </c>
      <c r="L225" s="295" t="str">
        <f>IF(LEN('Source Int'!$H217)&gt;0,'Source Int'!$H217,IF($D225="manuel",(VLOOKUP($C225,'Enga manuel'!$A$5:$H$355,8,FALSE)),""))</f>
        <v/>
      </c>
      <c r="M225" s="295" t="str">
        <f>IF(AND(P225="Présent",W225="D",'Données épreuves'!$B$24="OUI"),"Dame","")</f>
        <v/>
      </c>
      <c r="N225" s="295" t="str">
        <f>IF(LEN('Source Int'!$C217)&gt;1,IF('Source Int'!$AB217="","",'Source Int'!$AB217),IF($D225="manuel",(VLOOKUP($C225,'Enga manuel'!$A$5:$M$355,11,FALSE)),""))</f>
        <v/>
      </c>
      <c r="O225" s="308" t="str">
        <f t="shared" si="16"/>
        <v/>
      </c>
      <c r="P225" s="84" t="str">
        <f t="shared" si="17"/>
        <v/>
      </c>
      <c r="Q225" s="84" t="str">
        <f>CONCATENATE(K225,IF(AND(LEN(engage_k)&gt;0,LEN(engage_l)&gt;0),CONCATENATE(" (",L225,"/",N225,")"),IF(AND(LEN(engage_k)=0,LEN(engage_l)&gt;0),CONCATENATE(" (",N225,")"),IF(AND(LEN(engage_l)=0,LEN(engage_k)&gt;0),CONCATENATE(" (",L225,")"),""))))</f>
        <v/>
      </c>
      <c r="R225" s="84" t="str">
        <f t="shared" si="18"/>
        <v/>
      </c>
      <c r="S225" s="84" t="str">
        <f>IF(ISERROR(VLOOKUP(C225,'Saisie CLASSEMENT'!$C$8:$C$207,1,FALSE)),"","O")</f>
        <v/>
      </c>
      <c r="T225" s="462" t="str">
        <f>IF(LEN('Source Int'!$C217)&gt;1,'Source Int'!$M217,IF($D225="manuel",(VLOOKUP($C225,'Enga manuel'!$A$5:$L$355,9,FALSE)),""))</f>
        <v/>
      </c>
      <c r="U225" s="1" t="str">
        <f>IF(COUNTIF(K$10:K225,K225)=1,MAX(U$9:U224)+1,"")</f>
        <v/>
      </c>
      <c r="V225" t="str">
        <f t="shared" si="19"/>
        <v/>
      </c>
      <c r="W225" s="1" t="str">
        <f>IF(D225="Internet",'Source Int'!E217,IF(D225="manuel",UPPER((VLOOKUP($C225,'Enga manuel'!$A$5:$J$355,10,FALSE))),""))</f>
        <v/>
      </c>
    </row>
    <row r="226" spans="1:23" ht="19.350000000000001" customHeight="1">
      <c r="A226" t="str">
        <f>IF(COUNTIF(J$10:J226,J226)=1,MAX(A$9:A225)+1,"")</f>
        <v/>
      </c>
      <c r="B226" t="str">
        <f t="shared" si="15"/>
        <v/>
      </c>
      <c r="C226" s="294">
        <v>217</v>
      </c>
      <c r="D226" s="295" t="str">
        <f>IF(C226&gt;0,IF(LEN('Source Int'!$C218)&gt;1,"Internet",IF(ISERROR(VLOOKUP($C226,'Enga manuel'!$A$5:$G$355,4,FALSE))=FALSE,(IF(LEN(VLOOKUP($C226,'Enga manuel'!$A$5:$G$355,4,FALSE))&gt;0,"Manuel","")),"")),"")</f>
        <v/>
      </c>
      <c r="E226" s="296" t="s">
        <v>270</v>
      </c>
      <c r="F226" s="295" t="str">
        <f>IF(LEN('Source Int'!$C218)&gt;1,'Source Int'!R218,IF(D226="manuel",(VLOOKUP($C226,'Enga manuel'!$A$5:$G$355,2,FALSE)),""))</f>
        <v/>
      </c>
      <c r="G226" s="295" t="str">
        <f>IF(LEN('Source Int'!$C218)&gt;1,'Source Int'!F218,IF(D226="manuel",(VLOOKUP($C226,'Enga manuel'!$A$5:$G$355,3,FALSE)),""))</f>
        <v/>
      </c>
      <c r="H226" s="297" t="str">
        <f>IF(LEN('Source Int'!$C218)&gt;1,'Source Int'!C218,IF(D226="manuel",(VLOOKUP($C226,'Enga manuel'!$A$5:$G$355,4,FALSE)),""))</f>
        <v/>
      </c>
      <c r="I226" s="297" t="str">
        <f>IF(LEN('Source Int'!$C218)&gt;1,PROPER('Source Int'!D218),IF(D226="manuel",PROPER(VLOOKUP($C226,'Enga manuel'!$A$5:$G$355,5,FALSE)),""))</f>
        <v/>
      </c>
      <c r="J226" s="297" t="str">
        <f>IF(LEN('Source Int'!$C218)&gt;1,'Source Int'!P218,IF(D226="manuel",(VLOOKUP($C226,'Enga manuel'!$A$5:$G$355,6,FALSE)),""))</f>
        <v/>
      </c>
      <c r="K226" s="297" t="str">
        <f>IF(LEN('Source Int'!$C218)&gt;1,'Source Int'!$AE218,IF($D226="manuel",(VLOOKUP($C226,'Enga manuel'!$A$5:$G$355,7,FALSE)),""))</f>
        <v/>
      </c>
      <c r="L226" s="295" t="str">
        <f>IF(LEN('Source Int'!$H218)&gt;0,'Source Int'!$H218,IF($D226="manuel",(VLOOKUP($C226,'Enga manuel'!$A$5:$H$355,8,FALSE)),""))</f>
        <v/>
      </c>
      <c r="M226" s="295" t="str">
        <f>IF(AND(P226="Présent",W226="D",'Données épreuves'!$B$24="OUI"),"Dame","")</f>
        <v/>
      </c>
      <c r="N226" s="295" t="str">
        <f>IF(LEN('Source Int'!$C218)&gt;1,IF('Source Int'!$AB218="","",'Source Int'!$AB218),IF($D226="manuel",(VLOOKUP($C226,'Enga manuel'!$A$5:$M$355,11,FALSE)),""))</f>
        <v/>
      </c>
      <c r="O226" s="308" t="str">
        <f t="shared" si="16"/>
        <v/>
      </c>
      <c r="P226" s="84" t="str">
        <f t="shared" si="17"/>
        <v/>
      </c>
      <c r="Q226" s="84" t="str">
        <f>CONCATENATE(K226,IF(AND(LEN(engage_k)&gt;0,LEN(engage_l)&gt;0),CONCATENATE(" (",L226,"/",N226,")"),IF(AND(LEN(engage_k)=0,LEN(engage_l)&gt;0),CONCATENATE(" (",N226,")"),IF(AND(LEN(engage_l)=0,LEN(engage_k)&gt;0),CONCATENATE(" (",L226,")"),""))))</f>
        <v/>
      </c>
      <c r="R226" s="84" t="str">
        <f t="shared" si="18"/>
        <v/>
      </c>
      <c r="S226" s="84" t="str">
        <f>IF(ISERROR(VLOOKUP(C226,'Saisie CLASSEMENT'!$C$8:$C$207,1,FALSE)),"","O")</f>
        <v/>
      </c>
      <c r="T226" s="462" t="str">
        <f>IF(LEN('Source Int'!$C218)&gt;1,'Source Int'!$M218,IF($D226="manuel",(VLOOKUP($C226,'Enga manuel'!$A$5:$L$355,9,FALSE)),""))</f>
        <v/>
      </c>
      <c r="U226" s="1" t="str">
        <f>IF(COUNTIF(K$10:K226,K226)=1,MAX(U$9:U225)+1,"")</f>
        <v/>
      </c>
      <c r="V226" t="str">
        <f t="shared" si="19"/>
        <v/>
      </c>
      <c r="W226" s="1" t="str">
        <f>IF(D226="Internet",'Source Int'!E218,IF(D226="manuel",UPPER((VLOOKUP($C226,'Enga manuel'!$A$5:$J$355,10,FALSE))),""))</f>
        <v/>
      </c>
    </row>
    <row r="227" spans="1:23" ht="19.350000000000001" customHeight="1">
      <c r="A227" t="str">
        <f>IF(COUNTIF(J$10:J227,J227)=1,MAX(A$9:A226)+1,"")</f>
        <v/>
      </c>
      <c r="B227" t="str">
        <f t="shared" si="15"/>
        <v/>
      </c>
      <c r="C227" s="294">
        <v>218</v>
      </c>
      <c r="D227" s="295" t="str">
        <f>IF(C227&gt;0,IF(LEN('Source Int'!$C219)&gt;1,"Internet",IF(ISERROR(VLOOKUP($C227,'Enga manuel'!$A$5:$G$355,4,FALSE))=FALSE,(IF(LEN(VLOOKUP($C227,'Enga manuel'!$A$5:$G$355,4,FALSE))&gt;0,"Manuel","")),"")),"")</f>
        <v/>
      </c>
      <c r="E227" s="296" t="s">
        <v>270</v>
      </c>
      <c r="F227" s="295" t="str">
        <f>IF(LEN('Source Int'!$C219)&gt;1,'Source Int'!R219,IF(D227="manuel",(VLOOKUP($C227,'Enga manuel'!$A$5:$G$355,2,FALSE)),""))</f>
        <v/>
      </c>
      <c r="G227" s="295" t="str">
        <f>IF(LEN('Source Int'!$C219)&gt;1,'Source Int'!F219,IF(D227="manuel",(VLOOKUP($C227,'Enga manuel'!$A$5:$G$355,3,FALSE)),""))</f>
        <v/>
      </c>
      <c r="H227" s="297" t="str">
        <f>IF(LEN('Source Int'!$C219)&gt;1,'Source Int'!C219,IF(D227="manuel",(VLOOKUP($C227,'Enga manuel'!$A$5:$G$355,4,FALSE)),""))</f>
        <v/>
      </c>
      <c r="I227" s="297" t="str">
        <f>IF(LEN('Source Int'!$C219)&gt;1,PROPER('Source Int'!D219),IF(D227="manuel",PROPER(VLOOKUP($C227,'Enga manuel'!$A$5:$G$355,5,FALSE)),""))</f>
        <v/>
      </c>
      <c r="J227" s="297" t="str">
        <f>IF(LEN('Source Int'!$C219)&gt;1,'Source Int'!P219,IF(D227="manuel",(VLOOKUP($C227,'Enga manuel'!$A$5:$G$355,6,FALSE)),""))</f>
        <v/>
      </c>
      <c r="K227" s="297" t="str">
        <f>IF(LEN('Source Int'!$C219)&gt;1,'Source Int'!$AE219,IF($D227="manuel",(VLOOKUP($C227,'Enga manuel'!$A$5:$G$355,7,FALSE)),""))</f>
        <v/>
      </c>
      <c r="L227" s="295" t="str">
        <f>IF(LEN('Source Int'!$H219)&gt;0,'Source Int'!$H219,IF($D227="manuel",(VLOOKUP($C227,'Enga manuel'!$A$5:$H$355,8,FALSE)),""))</f>
        <v/>
      </c>
      <c r="M227" s="295" t="str">
        <f>IF(AND(P227="Présent",W227="D",'Données épreuves'!$B$24="OUI"),"Dame","")</f>
        <v/>
      </c>
      <c r="N227" s="295" t="str">
        <f>IF(LEN('Source Int'!$C219)&gt;1,IF('Source Int'!$AB219="","",'Source Int'!$AB219),IF($D227="manuel",(VLOOKUP($C227,'Enga manuel'!$A$5:$M$355,11,FALSE)),""))</f>
        <v/>
      </c>
      <c r="O227" s="308" t="str">
        <f t="shared" si="16"/>
        <v/>
      </c>
      <c r="P227" s="84" t="str">
        <f t="shared" si="17"/>
        <v/>
      </c>
      <c r="Q227" s="84" t="str">
        <f>CONCATENATE(K227,IF(AND(LEN(engage_k)&gt;0,LEN(engage_l)&gt;0),CONCATENATE(" (",L227,"/",N227,")"),IF(AND(LEN(engage_k)=0,LEN(engage_l)&gt;0),CONCATENATE(" (",N227,")"),IF(AND(LEN(engage_l)=0,LEN(engage_k)&gt;0),CONCATENATE(" (",L227,")"),""))))</f>
        <v/>
      </c>
      <c r="R227" s="84" t="str">
        <f t="shared" si="18"/>
        <v/>
      </c>
      <c r="S227" s="84" t="str">
        <f>IF(ISERROR(VLOOKUP(C227,'Saisie CLASSEMENT'!$C$8:$C$207,1,FALSE)),"","O")</f>
        <v/>
      </c>
      <c r="T227" s="462" t="str">
        <f>IF(LEN('Source Int'!$C219)&gt;1,'Source Int'!$M219,IF($D227="manuel",(VLOOKUP($C227,'Enga manuel'!$A$5:$L$355,9,FALSE)),""))</f>
        <v/>
      </c>
      <c r="U227" s="1" t="str">
        <f>IF(COUNTIF(K$10:K227,K227)=1,MAX(U$9:U226)+1,"")</f>
        <v/>
      </c>
      <c r="V227" t="str">
        <f t="shared" si="19"/>
        <v/>
      </c>
      <c r="W227" s="1" t="str">
        <f>IF(D227="Internet",'Source Int'!E219,IF(D227="manuel",UPPER((VLOOKUP($C227,'Enga manuel'!$A$5:$J$355,10,FALSE))),""))</f>
        <v/>
      </c>
    </row>
    <row r="228" spans="1:23" ht="19.350000000000001" customHeight="1">
      <c r="A228" t="str">
        <f>IF(COUNTIF(J$10:J228,J228)=1,MAX(A$9:A227)+1,"")</f>
        <v/>
      </c>
      <c r="B228" t="str">
        <f t="shared" si="15"/>
        <v/>
      </c>
      <c r="C228" s="294">
        <v>219</v>
      </c>
      <c r="D228" s="295" t="str">
        <f>IF(C228&gt;0,IF(LEN('Source Int'!$C220)&gt;1,"Internet",IF(ISERROR(VLOOKUP($C228,'Enga manuel'!$A$5:$G$355,4,FALSE))=FALSE,(IF(LEN(VLOOKUP($C228,'Enga manuel'!$A$5:$G$355,4,FALSE))&gt;0,"Manuel","")),"")),"")</f>
        <v/>
      </c>
      <c r="E228" s="296" t="s">
        <v>270</v>
      </c>
      <c r="F228" s="295" t="str">
        <f>IF(LEN('Source Int'!$C220)&gt;1,'Source Int'!R220,IF(D228="manuel",(VLOOKUP($C228,'Enga manuel'!$A$5:$G$355,2,FALSE)),""))</f>
        <v/>
      </c>
      <c r="G228" s="295" t="str">
        <f>IF(LEN('Source Int'!$C220)&gt;1,'Source Int'!F220,IF(D228="manuel",(VLOOKUP($C228,'Enga manuel'!$A$5:$G$355,3,FALSE)),""))</f>
        <v/>
      </c>
      <c r="H228" s="297" t="str">
        <f>IF(LEN('Source Int'!$C220)&gt;1,'Source Int'!C220,IF(D228="manuel",(VLOOKUP($C228,'Enga manuel'!$A$5:$G$355,4,FALSE)),""))</f>
        <v/>
      </c>
      <c r="I228" s="297" t="str">
        <f>IF(LEN('Source Int'!$C220)&gt;1,PROPER('Source Int'!D220),IF(D228="manuel",PROPER(VLOOKUP($C228,'Enga manuel'!$A$5:$G$355,5,FALSE)),""))</f>
        <v/>
      </c>
      <c r="J228" s="297" t="str">
        <f>IF(LEN('Source Int'!$C220)&gt;1,'Source Int'!P220,IF(D228="manuel",(VLOOKUP($C228,'Enga manuel'!$A$5:$G$355,6,FALSE)),""))</f>
        <v/>
      </c>
      <c r="K228" s="297" t="str">
        <f>IF(LEN('Source Int'!$C220)&gt;1,'Source Int'!$AE220,IF($D228="manuel",(VLOOKUP($C228,'Enga manuel'!$A$5:$G$355,7,FALSE)),""))</f>
        <v/>
      </c>
      <c r="L228" s="295" t="str">
        <f>IF(LEN('Source Int'!$H220)&gt;0,'Source Int'!$H220,IF($D228="manuel",(VLOOKUP($C228,'Enga manuel'!$A$5:$H$355,8,FALSE)),""))</f>
        <v/>
      </c>
      <c r="M228" s="295" t="str">
        <f>IF(AND(P228="Présent",W228="D",'Données épreuves'!$B$24="OUI"),"Dame","")</f>
        <v/>
      </c>
      <c r="N228" s="295" t="str">
        <f>IF(LEN('Source Int'!$C220)&gt;1,IF('Source Int'!$AB220="","",'Source Int'!$AB220),IF($D228="manuel",(VLOOKUP($C228,'Enga manuel'!$A$5:$M$355,11,FALSE)),""))</f>
        <v/>
      </c>
      <c r="O228" s="308" t="str">
        <f t="shared" si="16"/>
        <v/>
      </c>
      <c r="P228" s="84" t="str">
        <f t="shared" si="17"/>
        <v/>
      </c>
      <c r="Q228" s="84" t="str">
        <f>CONCATENATE(K228,IF(AND(LEN(engage_k)&gt;0,LEN(engage_l)&gt;0),CONCATENATE(" (",L228,"/",N228,")"),IF(AND(LEN(engage_k)=0,LEN(engage_l)&gt;0),CONCATENATE(" (",N228,")"),IF(AND(LEN(engage_l)=0,LEN(engage_k)&gt;0),CONCATENATE(" (",L228,")"),""))))</f>
        <v/>
      </c>
      <c r="R228" s="84" t="str">
        <f t="shared" si="18"/>
        <v/>
      </c>
      <c r="S228" s="84" t="str">
        <f>IF(ISERROR(VLOOKUP(C228,'Saisie CLASSEMENT'!$C$8:$C$207,1,FALSE)),"","O")</f>
        <v/>
      </c>
      <c r="T228" s="462" t="str">
        <f>IF(LEN('Source Int'!$C220)&gt;1,'Source Int'!$M220,IF($D228="manuel",(VLOOKUP($C228,'Enga manuel'!$A$5:$L$355,9,FALSE)),""))</f>
        <v/>
      </c>
      <c r="U228" s="1" t="str">
        <f>IF(COUNTIF(K$10:K228,K228)=1,MAX(U$9:U227)+1,"")</f>
        <v/>
      </c>
      <c r="V228" t="str">
        <f t="shared" si="19"/>
        <v/>
      </c>
      <c r="W228" s="1" t="str">
        <f>IF(D228="Internet",'Source Int'!E220,IF(D228="manuel",UPPER((VLOOKUP($C228,'Enga manuel'!$A$5:$J$355,10,FALSE))),""))</f>
        <v/>
      </c>
    </row>
    <row r="229" spans="1:23" ht="19.350000000000001" customHeight="1">
      <c r="A229" t="str">
        <f>IF(COUNTIF(J$10:J229,J229)=1,MAX(A$9:A228)+1,"")</f>
        <v/>
      </c>
      <c r="B229" t="str">
        <f t="shared" si="15"/>
        <v/>
      </c>
      <c r="C229" s="294">
        <v>220</v>
      </c>
      <c r="D229" s="295" t="str">
        <f>IF(C229&gt;0,IF(LEN('Source Int'!$C221)&gt;1,"Internet",IF(ISERROR(VLOOKUP($C229,'Enga manuel'!$A$5:$G$355,4,FALSE))=FALSE,(IF(LEN(VLOOKUP($C229,'Enga manuel'!$A$5:$G$355,4,FALSE))&gt;0,"Manuel","")),"")),"")</f>
        <v/>
      </c>
      <c r="E229" s="296" t="s">
        <v>270</v>
      </c>
      <c r="F229" s="295" t="str">
        <f>IF(LEN('Source Int'!$C221)&gt;1,'Source Int'!R221,IF(D229="manuel",(VLOOKUP($C229,'Enga manuel'!$A$5:$G$355,2,FALSE)),""))</f>
        <v/>
      </c>
      <c r="G229" s="295" t="str">
        <f>IF(LEN('Source Int'!$C221)&gt;1,'Source Int'!F221,IF(D229="manuel",(VLOOKUP($C229,'Enga manuel'!$A$5:$G$355,3,FALSE)),""))</f>
        <v/>
      </c>
      <c r="H229" s="297" t="str">
        <f>IF(LEN('Source Int'!$C221)&gt;1,'Source Int'!C221,IF(D229="manuel",(VLOOKUP($C229,'Enga manuel'!$A$5:$G$355,4,FALSE)),""))</f>
        <v/>
      </c>
      <c r="I229" s="297" t="str">
        <f>IF(LEN('Source Int'!$C221)&gt;1,PROPER('Source Int'!D221),IF(D229="manuel",PROPER(VLOOKUP($C229,'Enga manuel'!$A$5:$G$355,5,FALSE)),""))</f>
        <v/>
      </c>
      <c r="J229" s="297" t="str">
        <f>IF(LEN('Source Int'!$C221)&gt;1,'Source Int'!P221,IF(D229="manuel",(VLOOKUP($C229,'Enga manuel'!$A$5:$G$355,6,FALSE)),""))</f>
        <v/>
      </c>
      <c r="K229" s="297" t="str">
        <f>IF(LEN('Source Int'!$C221)&gt;1,'Source Int'!$AE221,IF($D229="manuel",(VLOOKUP($C229,'Enga manuel'!$A$5:$G$355,7,FALSE)),""))</f>
        <v/>
      </c>
      <c r="L229" s="295" t="str">
        <f>IF(LEN('Source Int'!$H221)&gt;0,'Source Int'!$H221,IF($D229="manuel",(VLOOKUP($C229,'Enga manuel'!$A$5:$H$355,8,FALSE)),""))</f>
        <v/>
      </c>
      <c r="M229" s="295" t="str">
        <f>IF(AND(P229="Présent",W229="D",'Données épreuves'!$B$24="OUI"),"Dame","")</f>
        <v/>
      </c>
      <c r="N229" s="295" t="str">
        <f>IF(LEN('Source Int'!$C221)&gt;1,IF('Source Int'!$AB221="","",'Source Int'!$AB221),IF($D229="manuel",(VLOOKUP($C229,'Enga manuel'!$A$5:$M$355,11,FALSE)),""))</f>
        <v/>
      </c>
      <c r="O229" s="308" t="str">
        <f t="shared" si="16"/>
        <v/>
      </c>
      <c r="P229" s="84" t="str">
        <f t="shared" si="17"/>
        <v/>
      </c>
      <c r="Q229" s="84" t="str">
        <f>CONCATENATE(K229,IF(AND(LEN(engage_k)&gt;0,LEN(engage_l)&gt;0),CONCATENATE(" (",L229,"/",N229,")"),IF(AND(LEN(engage_k)=0,LEN(engage_l)&gt;0),CONCATENATE(" (",N229,")"),IF(AND(LEN(engage_l)=0,LEN(engage_k)&gt;0),CONCATENATE(" (",L229,")"),""))))</f>
        <v/>
      </c>
      <c r="R229" s="84" t="str">
        <f t="shared" si="18"/>
        <v/>
      </c>
      <c r="S229" s="84" t="str">
        <f>IF(ISERROR(VLOOKUP(C229,'Saisie CLASSEMENT'!$C$8:$C$207,1,FALSE)),"","O")</f>
        <v/>
      </c>
      <c r="T229" s="462" t="str">
        <f>IF(LEN('Source Int'!$C221)&gt;1,'Source Int'!$M221,IF($D229="manuel",(VLOOKUP($C229,'Enga manuel'!$A$5:$L$355,9,FALSE)),""))</f>
        <v/>
      </c>
      <c r="U229" s="1" t="str">
        <f>IF(COUNTIF(K$10:K229,K229)=1,MAX(U$9:U228)+1,"")</f>
        <v/>
      </c>
      <c r="V229" t="str">
        <f t="shared" si="19"/>
        <v/>
      </c>
      <c r="W229" s="1" t="str">
        <f>IF(D229="Internet",'Source Int'!E221,IF(D229="manuel",UPPER((VLOOKUP($C229,'Enga manuel'!$A$5:$J$355,10,FALSE))),""))</f>
        <v/>
      </c>
    </row>
    <row r="230" spans="1:23" ht="19.350000000000001" customHeight="1">
      <c r="A230" t="str">
        <f>IF(COUNTIF(J$10:J230,J230)=1,MAX(A$9:A229)+1,"")</f>
        <v/>
      </c>
      <c r="B230" t="str">
        <f t="shared" si="15"/>
        <v/>
      </c>
      <c r="C230" s="294">
        <v>221</v>
      </c>
      <c r="D230" s="295" t="str">
        <f>IF(C230&gt;0,IF(LEN('Source Int'!$C222)&gt;1,"Internet",IF(ISERROR(VLOOKUP($C230,'Enga manuel'!$A$5:$G$355,4,FALSE))=FALSE,(IF(LEN(VLOOKUP($C230,'Enga manuel'!$A$5:$G$355,4,FALSE))&gt;0,"Manuel","")),"")),"")</f>
        <v/>
      </c>
      <c r="E230" s="296" t="s">
        <v>270</v>
      </c>
      <c r="F230" s="295" t="str">
        <f>IF(LEN('Source Int'!$C222)&gt;1,'Source Int'!R222,IF(D230="manuel",(VLOOKUP($C230,'Enga manuel'!$A$5:$G$355,2,FALSE)),""))</f>
        <v/>
      </c>
      <c r="G230" s="295" t="str">
        <f>IF(LEN('Source Int'!$C222)&gt;1,'Source Int'!F222,IF(D230="manuel",(VLOOKUP($C230,'Enga manuel'!$A$5:$G$355,3,FALSE)),""))</f>
        <v/>
      </c>
      <c r="H230" s="297" t="str">
        <f>IF(LEN('Source Int'!$C222)&gt;1,'Source Int'!C222,IF(D230="manuel",(VLOOKUP($C230,'Enga manuel'!$A$5:$G$355,4,FALSE)),""))</f>
        <v/>
      </c>
      <c r="I230" s="297" t="str">
        <f>IF(LEN('Source Int'!$C222)&gt;1,PROPER('Source Int'!D222),IF(D230="manuel",PROPER(VLOOKUP($C230,'Enga manuel'!$A$5:$G$355,5,FALSE)),""))</f>
        <v/>
      </c>
      <c r="J230" s="297" t="str">
        <f>IF(LEN('Source Int'!$C222)&gt;1,'Source Int'!P222,IF(D230="manuel",(VLOOKUP($C230,'Enga manuel'!$A$5:$G$355,6,FALSE)),""))</f>
        <v/>
      </c>
      <c r="K230" s="297" t="str">
        <f>IF(LEN('Source Int'!$C222)&gt;1,'Source Int'!$AE222,IF($D230="manuel",(VLOOKUP($C230,'Enga manuel'!$A$5:$G$355,7,FALSE)),""))</f>
        <v/>
      </c>
      <c r="L230" s="295" t="str">
        <f>IF(LEN('Source Int'!$H222)&gt;0,'Source Int'!$H222,IF($D230="manuel",(VLOOKUP($C230,'Enga manuel'!$A$5:$H$355,8,FALSE)),""))</f>
        <v/>
      </c>
      <c r="M230" s="295" t="str">
        <f>IF(AND(P230="Présent",W230="D",'Données épreuves'!$B$24="OUI"),"Dame","")</f>
        <v/>
      </c>
      <c r="N230" s="295" t="str">
        <f>IF(LEN('Source Int'!$C222)&gt;1,IF('Source Int'!$AB222="","",'Source Int'!$AB222),IF($D230="manuel",(VLOOKUP($C230,'Enga manuel'!$A$5:$M$355,11,FALSE)),""))</f>
        <v/>
      </c>
      <c r="O230" s="308" t="str">
        <f t="shared" si="16"/>
        <v/>
      </c>
      <c r="P230" s="84" t="str">
        <f t="shared" si="17"/>
        <v/>
      </c>
      <c r="Q230" s="84" t="str">
        <f>CONCATENATE(K230,IF(AND(LEN(engage_k)&gt;0,LEN(engage_l)&gt;0),CONCATENATE(" (",L230,"/",N230,")"),IF(AND(LEN(engage_k)=0,LEN(engage_l)&gt;0),CONCATENATE(" (",N230,")"),IF(AND(LEN(engage_l)=0,LEN(engage_k)&gt;0),CONCATENATE(" (",L230,")"),""))))</f>
        <v/>
      </c>
      <c r="R230" s="84" t="str">
        <f t="shared" si="18"/>
        <v/>
      </c>
      <c r="S230" s="84" t="str">
        <f>IF(ISERROR(VLOOKUP(C230,'Saisie CLASSEMENT'!$C$8:$C$207,1,FALSE)),"","O")</f>
        <v/>
      </c>
      <c r="T230" s="462" t="str">
        <f>IF(LEN('Source Int'!$C222)&gt;1,'Source Int'!$M222,IF($D230="manuel",(VLOOKUP($C230,'Enga manuel'!$A$5:$L$355,9,FALSE)),""))</f>
        <v/>
      </c>
      <c r="U230" s="1" t="str">
        <f>IF(COUNTIF(K$10:K230,K230)=1,MAX(U$9:U229)+1,"")</f>
        <v/>
      </c>
      <c r="V230" t="str">
        <f t="shared" si="19"/>
        <v/>
      </c>
      <c r="W230" s="1" t="str">
        <f>IF(D230="Internet",'Source Int'!E222,IF(D230="manuel",UPPER((VLOOKUP($C230,'Enga manuel'!$A$5:$J$355,10,FALSE))),""))</f>
        <v/>
      </c>
    </row>
    <row r="231" spans="1:23" ht="19.350000000000001" customHeight="1">
      <c r="A231" t="str">
        <f>IF(COUNTIF(J$10:J231,J231)=1,MAX(A$9:A230)+1,"")</f>
        <v/>
      </c>
      <c r="B231" t="str">
        <f t="shared" si="15"/>
        <v/>
      </c>
      <c r="C231" s="294">
        <v>222</v>
      </c>
      <c r="D231" s="295" t="str">
        <f>IF(C231&gt;0,IF(LEN('Source Int'!$C223)&gt;1,"Internet",IF(ISERROR(VLOOKUP($C231,'Enga manuel'!$A$5:$G$355,4,FALSE))=FALSE,(IF(LEN(VLOOKUP($C231,'Enga manuel'!$A$5:$G$355,4,FALSE))&gt;0,"Manuel","")),"")),"")</f>
        <v/>
      </c>
      <c r="E231" s="296" t="s">
        <v>270</v>
      </c>
      <c r="F231" s="295" t="str">
        <f>IF(LEN('Source Int'!$C223)&gt;1,'Source Int'!R223,IF(D231="manuel",(VLOOKUP($C231,'Enga manuel'!$A$5:$G$355,2,FALSE)),""))</f>
        <v/>
      </c>
      <c r="G231" s="295" t="str">
        <f>IF(LEN('Source Int'!$C223)&gt;1,'Source Int'!F223,IF(D231="manuel",(VLOOKUP($C231,'Enga manuel'!$A$5:$G$355,3,FALSE)),""))</f>
        <v/>
      </c>
      <c r="H231" s="297" t="str">
        <f>IF(LEN('Source Int'!$C223)&gt;1,'Source Int'!C223,IF(D231="manuel",(VLOOKUP($C231,'Enga manuel'!$A$5:$G$355,4,FALSE)),""))</f>
        <v/>
      </c>
      <c r="I231" s="297" t="str">
        <f>IF(LEN('Source Int'!$C223)&gt;1,PROPER('Source Int'!D223),IF(D231="manuel",PROPER(VLOOKUP($C231,'Enga manuel'!$A$5:$G$355,5,FALSE)),""))</f>
        <v/>
      </c>
      <c r="J231" s="297" t="str">
        <f>IF(LEN('Source Int'!$C223)&gt;1,'Source Int'!P223,IF(D231="manuel",(VLOOKUP($C231,'Enga manuel'!$A$5:$G$355,6,FALSE)),""))</f>
        <v/>
      </c>
      <c r="K231" s="297" t="str">
        <f>IF(LEN('Source Int'!$C223)&gt;1,'Source Int'!$AE223,IF($D231="manuel",(VLOOKUP($C231,'Enga manuel'!$A$5:$G$355,7,FALSE)),""))</f>
        <v/>
      </c>
      <c r="L231" s="295" t="str">
        <f>IF(LEN('Source Int'!$H223)&gt;0,'Source Int'!$H223,IF($D231="manuel",(VLOOKUP($C231,'Enga manuel'!$A$5:$H$355,8,FALSE)),""))</f>
        <v/>
      </c>
      <c r="M231" s="295" t="str">
        <f>IF(AND(P231="Présent",W231="D",'Données épreuves'!$B$24="OUI"),"Dame","")</f>
        <v/>
      </c>
      <c r="N231" s="295" t="str">
        <f>IF(LEN('Source Int'!$C223)&gt;1,IF('Source Int'!$AB223="","",'Source Int'!$AB223),IF($D231="manuel",(VLOOKUP($C231,'Enga manuel'!$A$5:$M$355,11,FALSE)),""))</f>
        <v/>
      </c>
      <c r="O231" s="308" t="str">
        <f t="shared" si="16"/>
        <v/>
      </c>
      <c r="P231" s="84" t="str">
        <f t="shared" si="17"/>
        <v/>
      </c>
      <c r="Q231" s="84" t="str">
        <f>CONCATENATE(K231,IF(AND(LEN(engage_k)&gt;0,LEN(engage_l)&gt;0),CONCATENATE(" (",L231,"/",N231,")"),IF(AND(LEN(engage_k)=0,LEN(engage_l)&gt;0),CONCATENATE(" (",N231,")"),IF(AND(LEN(engage_l)=0,LEN(engage_k)&gt;0),CONCATENATE(" (",L231,")"),""))))</f>
        <v/>
      </c>
      <c r="R231" s="84" t="str">
        <f t="shared" si="18"/>
        <v/>
      </c>
      <c r="S231" s="84" t="str">
        <f>IF(ISERROR(VLOOKUP(C231,'Saisie CLASSEMENT'!$C$8:$C$207,1,FALSE)),"","O")</f>
        <v/>
      </c>
      <c r="T231" s="462" t="str">
        <f>IF(LEN('Source Int'!$C223)&gt;1,'Source Int'!$M223,IF($D231="manuel",(VLOOKUP($C231,'Enga manuel'!$A$5:$L$355,9,FALSE)),""))</f>
        <v/>
      </c>
      <c r="U231" s="1" t="str">
        <f>IF(COUNTIF(K$10:K231,K231)=1,MAX(U$9:U230)+1,"")</f>
        <v/>
      </c>
      <c r="V231" t="str">
        <f t="shared" si="19"/>
        <v/>
      </c>
      <c r="W231" s="1" t="str">
        <f>IF(D231="Internet",'Source Int'!E223,IF(D231="manuel",UPPER((VLOOKUP($C231,'Enga manuel'!$A$5:$J$355,10,FALSE))),""))</f>
        <v/>
      </c>
    </row>
    <row r="232" spans="1:23" ht="19.350000000000001" customHeight="1">
      <c r="A232" t="str">
        <f>IF(COUNTIF(J$10:J232,J232)=1,MAX(A$9:A231)+1,"")</f>
        <v/>
      </c>
      <c r="B232" t="str">
        <f t="shared" si="15"/>
        <v/>
      </c>
      <c r="C232" s="294">
        <v>223</v>
      </c>
      <c r="D232" s="295" t="str">
        <f>IF(C232&gt;0,IF(LEN('Source Int'!$C224)&gt;1,"Internet",IF(ISERROR(VLOOKUP($C232,'Enga manuel'!$A$5:$G$355,4,FALSE))=FALSE,(IF(LEN(VLOOKUP($C232,'Enga manuel'!$A$5:$G$355,4,FALSE))&gt;0,"Manuel","")),"")),"")</f>
        <v/>
      </c>
      <c r="E232" s="296" t="s">
        <v>270</v>
      </c>
      <c r="F232" s="295" t="str">
        <f>IF(LEN('Source Int'!$C224)&gt;1,'Source Int'!R224,IF(D232="manuel",(VLOOKUP($C232,'Enga manuel'!$A$5:$G$355,2,FALSE)),""))</f>
        <v/>
      </c>
      <c r="G232" s="295" t="str">
        <f>IF(LEN('Source Int'!$C224)&gt;1,'Source Int'!F224,IF(D232="manuel",(VLOOKUP($C232,'Enga manuel'!$A$5:$G$355,3,FALSE)),""))</f>
        <v/>
      </c>
      <c r="H232" s="297" t="str">
        <f>IF(LEN('Source Int'!$C224)&gt;1,'Source Int'!C224,IF(D232="manuel",(VLOOKUP($C232,'Enga manuel'!$A$5:$G$355,4,FALSE)),""))</f>
        <v/>
      </c>
      <c r="I232" s="297" t="str">
        <f>IF(LEN('Source Int'!$C224)&gt;1,PROPER('Source Int'!D224),IF(D232="manuel",PROPER(VLOOKUP($C232,'Enga manuel'!$A$5:$G$355,5,FALSE)),""))</f>
        <v/>
      </c>
      <c r="J232" s="297" t="str">
        <f>IF(LEN('Source Int'!$C224)&gt;1,'Source Int'!P224,IF(D232="manuel",(VLOOKUP($C232,'Enga manuel'!$A$5:$G$355,6,FALSE)),""))</f>
        <v/>
      </c>
      <c r="K232" s="297" t="str">
        <f>IF(LEN('Source Int'!$C224)&gt;1,'Source Int'!$AE224,IF($D232="manuel",(VLOOKUP($C232,'Enga manuel'!$A$5:$G$355,7,FALSE)),""))</f>
        <v/>
      </c>
      <c r="L232" s="295" t="str">
        <f>IF(LEN('Source Int'!$H224)&gt;0,'Source Int'!$H224,IF($D232="manuel",(VLOOKUP($C232,'Enga manuel'!$A$5:$H$355,8,FALSE)),""))</f>
        <v/>
      </c>
      <c r="M232" s="295" t="str">
        <f>IF(AND(P232="Présent",W232="D",'Données épreuves'!$B$24="OUI"),"Dame","")</f>
        <v/>
      </c>
      <c r="N232" s="295" t="str">
        <f>IF(LEN('Source Int'!$C224)&gt;1,IF('Source Int'!$AB224="","",'Source Int'!$AB224),IF($D232="manuel",(VLOOKUP($C232,'Enga manuel'!$A$5:$M$355,11,FALSE)),""))</f>
        <v/>
      </c>
      <c r="O232" s="308" t="str">
        <f t="shared" si="16"/>
        <v/>
      </c>
      <c r="P232" s="84" t="str">
        <f t="shared" si="17"/>
        <v/>
      </c>
      <c r="Q232" s="84" t="str">
        <f>CONCATENATE(K232,IF(AND(LEN(engage_k)&gt;0,LEN(engage_l)&gt;0),CONCATENATE(" (",L232,"/",N232,")"),IF(AND(LEN(engage_k)=0,LEN(engage_l)&gt;0),CONCATENATE(" (",N232,")"),IF(AND(LEN(engage_l)=0,LEN(engage_k)&gt;0),CONCATENATE(" (",L232,")"),""))))</f>
        <v/>
      </c>
      <c r="R232" s="84" t="str">
        <f t="shared" si="18"/>
        <v/>
      </c>
      <c r="S232" s="84" t="str">
        <f>IF(ISERROR(VLOOKUP(C232,'Saisie CLASSEMENT'!$C$8:$C$207,1,FALSE)),"","O")</f>
        <v/>
      </c>
      <c r="T232" s="462" t="str">
        <f>IF(LEN('Source Int'!$C224)&gt;1,'Source Int'!$M224,IF($D232="manuel",(VLOOKUP($C232,'Enga manuel'!$A$5:$L$355,9,FALSE)),""))</f>
        <v/>
      </c>
      <c r="U232" s="1" t="str">
        <f>IF(COUNTIF(K$10:K232,K232)=1,MAX(U$9:U231)+1,"")</f>
        <v/>
      </c>
      <c r="V232" t="str">
        <f t="shared" si="19"/>
        <v/>
      </c>
      <c r="W232" s="1" t="str">
        <f>IF(D232="Internet",'Source Int'!E224,IF(D232="manuel",UPPER((VLOOKUP($C232,'Enga manuel'!$A$5:$J$355,10,FALSE))),""))</f>
        <v/>
      </c>
    </row>
    <row r="233" spans="1:23" ht="19.350000000000001" customHeight="1">
      <c r="A233" t="str">
        <f>IF(COUNTIF(J$10:J233,J233)=1,MAX(A$9:A232)+1,"")</f>
        <v/>
      </c>
      <c r="B233" t="str">
        <f t="shared" si="15"/>
        <v/>
      </c>
      <c r="C233" s="294">
        <v>224</v>
      </c>
      <c r="D233" s="295" t="str">
        <f>IF(C233&gt;0,IF(LEN('Source Int'!$C225)&gt;1,"Internet",IF(ISERROR(VLOOKUP($C233,'Enga manuel'!$A$5:$G$355,4,FALSE))=FALSE,(IF(LEN(VLOOKUP($C233,'Enga manuel'!$A$5:$G$355,4,FALSE))&gt;0,"Manuel","")),"")),"")</f>
        <v/>
      </c>
      <c r="E233" s="296" t="s">
        <v>270</v>
      </c>
      <c r="F233" s="295" t="str">
        <f>IF(LEN('Source Int'!$C225)&gt;1,'Source Int'!R225,IF(D233="manuel",(VLOOKUP($C233,'Enga manuel'!$A$5:$G$355,2,FALSE)),""))</f>
        <v/>
      </c>
      <c r="G233" s="295" t="str">
        <f>IF(LEN('Source Int'!$C225)&gt;1,'Source Int'!F225,IF(D233="manuel",(VLOOKUP($C233,'Enga manuel'!$A$5:$G$355,3,FALSE)),""))</f>
        <v/>
      </c>
      <c r="H233" s="297" t="str">
        <f>IF(LEN('Source Int'!$C225)&gt;1,'Source Int'!C225,IF(D233="manuel",(VLOOKUP($C233,'Enga manuel'!$A$5:$G$355,4,FALSE)),""))</f>
        <v/>
      </c>
      <c r="I233" s="297" t="str">
        <f>IF(LEN('Source Int'!$C225)&gt;1,PROPER('Source Int'!D225),IF(D233="manuel",PROPER(VLOOKUP($C233,'Enga manuel'!$A$5:$G$355,5,FALSE)),""))</f>
        <v/>
      </c>
      <c r="J233" s="297" t="str">
        <f>IF(LEN('Source Int'!$C225)&gt;1,'Source Int'!P225,IF(D233="manuel",(VLOOKUP($C233,'Enga manuel'!$A$5:$G$355,6,FALSE)),""))</f>
        <v/>
      </c>
      <c r="K233" s="297" t="str">
        <f>IF(LEN('Source Int'!$C225)&gt;1,'Source Int'!$AE225,IF($D233="manuel",(VLOOKUP($C233,'Enga manuel'!$A$5:$G$355,7,FALSE)),""))</f>
        <v/>
      </c>
      <c r="L233" s="295" t="str">
        <f>IF(LEN('Source Int'!$H225)&gt;0,'Source Int'!$H225,IF($D233="manuel",(VLOOKUP($C233,'Enga manuel'!$A$5:$H$355,8,FALSE)),""))</f>
        <v/>
      </c>
      <c r="M233" s="295" t="str">
        <f>IF(AND(P233="Présent",W233="D",'Données épreuves'!$B$24="OUI"),"Dame","")</f>
        <v/>
      </c>
      <c r="N233" s="295" t="str">
        <f>IF(LEN('Source Int'!$C225)&gt;1,IF('Source Int'!$AB225="","",'Source Int'!$AB225),IF($D233="manuel",(VLOOKUP($C233,'Enga manuel'!$A$5:$M$355,11,FALSE)),""))</f>
        <v/>
      </c>
      <c r="O233" s="308" t="str">
        <f t="shared" si="16"/>
        <v/>
      </c>
      <c r="P233" s="84" t="str">
        <f t="shared" si="17"/>
        <v/>
      </c>
      <c r="Q233" s="84" t="str">
        <f>CONCATENATE(K233,IF(AND(LEN(engage_k)&gt;0,LEN(engage_l)&gt;0),CONCATENATE(" (",L233,"/",N233,")"),IF(AND(LEN(engage_k)=0,LEN(engage_l)&gt;0),CONCATENATE(" (",N233,")"),IF(AND(LEN(engage_l)=0,LEN(engage_k)&gt;0),CONCATENATE(" (",L233,")"),""))))</f>
        <v/>
      </c>
      <c r="R233" s="84" t="str">
        <f t="shared" si="18"/>
        <v/>
      </c>
      <c r="S233" s="84" t="str">
        <f>IF(ISERROR(VLOOKUP(C233,'Saisie CLASSEMENT'!$C$8:$C$207,1,FALSE)),"","O")</f>
        <v/>
      </c>
      <c r="T233" s="462" t="str">
        <f>IF(LEN('Source Int'!$C225)&gt;1,'Source Int'!$M225,IF($D233="manuel",(VLOOKUP($C233,'Enga manuel'!$A$5:$L$355,9,FALSE)),""))</f>
        <v/>
      </c>
      <c r="U233" s="1" t="str">
        <f>IF(COUNTIF(K$10:K233,K233)=1,MAX(U$9:U232)+1,"")</f>
        <v/>
      </c>
      <c r="V233" t="str">
        <f t="shared" si="19"/>
        <v/>
      </c>
      <c r="W233" s="1" t="str">
        <f>IF(D233="Internet",'Source Int'!E225,IF(D233="manuel",UPPER((VLOOKUP($C233,'Enga manuel'!$A$5:$J$355,10,FALSE))),""))</f>
        <v/>
      </c>
    </row>
    <row r="234" spans="1:23" ht="19.350000000000001" customHeight="1">
      <c r="A234" t="str">
        <f>IF(COUNTIF(J$10:J234,J234)=1,MAX(A$9:A233)+1,"")</f>
        <v/>
      </c>
      <c r="B234" t="str">
        <f t="shared" si="15"/>
        <v/>
      </c>
      <c r="C234" s="294">
        <v>225</v>
      </c>
      <c r="D234" s="295" t="str">
        <f>IF(C234&gt;0,IF(LEN('Source Int'!$C226)&gt;1,"Internet",IF(ISERROR(VLOOKUP($C234,'Enga manuel'!$A$5:$G$355,4,FALSE))=FALSE,(IF(LEN(VLOOKUP($C234,'Enga manuel'!$A$5:$G$355,4,FALSE))&gt;0,"Manuel","")),"")),"")</f>
        <v/>
      </c>
      <c r="E234" s="296" t="s">
        <v>270</v>
      </c>
      <c r="F234" s="295" t="str">
        <f>IF(LEN('Source Int'!$C226)&gt;1,'Source Int'!R226,IF(D234="manuel",(VLOOKUP($C234,'Enga manuel'!$A$5:$G$355,2,FALSE)),""))</f>
        <v/>
      </c>
      <c r="G234" s="295" t="str">
        <f>IF(LEN('Source Int'!$C226)&gt;1,'Source Int'!F226,IF(D234="manuel",(VLOOKUP($C234,'Enga manuel'!$A$5:$G$355,3,FALSE)),""))</f>
        <v/>
      </c>
      <c r="H234" s="297" t="str">
        <f>IF(LEN('Source Int'!$C226)&gt;1,'Source Int'!C226,IF(D234="manuel",(VLOOKUP($C234,'Enga manuel'!$A$5:$G$355,4,FALSE)),""))</f>
        <v/>
      </c>
      <c r="I234" s="297" t="str">
        <f>IF(LEN('Source Int'!$C226)&gt;1,PROPER('Source Int'!D226),IF(D234="manuel",PROPER(VLOOKUP($C234,'Enga manuel'!$A$5:$G$355,5,FALSE)),""))</f>
        <v/>
      </c>
      <c r="J234" s="297" t="str">
        <f>IF(LEN('Source Int'!$C226)&gt;1,'Source Int'!P226,IF(D234="manuel",(VLOOKUP($C234,'Enga manuel'!$A$5:$G$355,6,FALSE)),""))</f>
        <v/>
      </c>
      <c r="K234" s="297" t="str">
        <f>IF(LEN('Source Int'!$C226)&gt;1,'Source Int'!$AE226,IF($D234="manuel",(VLOOKUP($C234,'Enga manuel'!$A$5:$G$355,7,FALSE)),""))</f>
        <v/>
      </c>
      <c r="L234" s="295" t="str">
        <f>IF(LEN('Source Int'!$H226)&gt;0,'Source Int'!$H226,IF($D234="manuel",(VLOOKUP($C234,'Enga manuel'!$A$5:$H$355,8,FALSE)),""))</f>
        <v/>
      </c>
      <c r="M234" s="295" t="str">
        <f>IF(AND(P234="Présent",W234="D",'Données épreuves'!$B$24="OUI"),"Dame","")</f>
        <v/>
      </c>
      <c r="N234" s="295" t="str">
        <f>IF(LEN('Source Int'!$C226)&gt;1,IF('Source Int'!$AB226="","",'Source Int'!$AB226),IF($D234="manuel",(VLOOKUP($C234,'Enga manuel'!$A$5:$M$355,11,FALSE)),""))</f>
        <v/>
      </c>
      <c r="O234" s="308" t="str">
        <f t="shared" si="16"/>
        <v/>
      </c>
      <c r="P234" s="84" t="str">
        <f t="shared" si="17"/>
        <v/>
      </c>
      <c r="Q234" s="84" t="str">
        <f>CONCATENATE(K234,IF(AND(LEN(engage_k)&gt;0,LEN(engage_l)&gt;0),CONCATENATE(" (",L234,"/",N234,")"),IF(AND(LEN(engage_k)=0,LEN(engage_l)&gt;0),CONCATENATE(" (",N234,")"),IF(AND(LEN(engage_l)=0,LEN(engage_k)&gt;0),CONCATENATE(" (",L234,")"),""))))</f>
        <v/>
      </c>
      <c r="R234" s="84" t="str">
        <f t="shared" si="18"/>
        <v/>
      </c>
      <c r="S234" s="84" t="str">
        <f>IF(ISERROR(VLOOKUP(C234,'Saisie CLASSEMENT'!$C$8:$C$207,1,FALSE)),"","O")</f>
        <v/>
      </c>
      <c r="T234" s="462" t="str">
        <f>IF(LEN('Source Int'!$C226)&gt;1,'Source Int'!$M226,IF($D234="manuel",(VLOOKUP($C234,'Enga manuel'!$A$5:$L$355,9,FALSE)),""))</f>
        <v/>
      </c>
      <c r="U234" s="1" t="str">
        <f>IF(COUNTIF(K$10:K234,K234)=1,MAX(U$9:U233)+1,"")</f>
        <v/>
      </c>
      <c r="V234" t="str">
        <f t="shared" si="19"/>
        <v/>
      </c>
      <c r="W234" s="1" t="str">
        <f>IF(D234="Internet",'Source Int'!E226,IF(D234="manuel",UPPER((VLOOKUP($C234,'Enga manuel'!$A$5:$J$355,10,FALSE))),""))</f>
        <v/>
      </c>
    </row>
    <row r="235" spans="1:23" ht="19.350000000000001" customHeight="1">
      <c r="A235" t="str">
        <f>IF(COUNTIF(J$10:J235,J235)=1,MAX(A$9:A234)+1,"")</f>
        <v/>
      </c>
      <c r="B235" t="str">
        <f t="shared" si="15"/>
        <v/>
      </c>
      <c r="C235" s="294">
        <v>226</v>
      </c>
      <c r="D235" s="295" t="str">
        <f>IF(C235&gt;0,IF(LEN('Source Int'!$C227)&gt;1,"Internet",IF(ISERROR(VLOOKUP($C235,'Enga manuel'!$A$5:$G$355,4,FALSE))=FALSE,(IF(LEN(VLOOKUP($C235,'Enga manuel'!$A$5:$G$355,4,FALSE))&gt;0,"Manuel","")),"")),"")</f>
        <v/>
      </c>
      <c r="E235" s="296" t="s">
        <v>270</v>
      </c>
      <c r="F235" s="295" t="str">
        <f>IF(LEN('Source Int'!$C227)&gt;1,'Source Int'!R227,IF(D235="manuel",(VLOOKUP($C235,'Enga manuel'!$A$5:$G$355,2,FALSE)),""))</f>
        <v/>
      </c>
      <c r="G235" s="295" t="str">
        <f>IF(LEN('Source Int'!$C227)&gt;1,'Source Int'!F227,IF(D235="manuel",(VLOOKUP($C235,'Enga manuel'!$A$5:$G$355,3,FALSE)),""))</f>
        <v/>
      </c>
      <c r="H235" s="297" t="str">
        <f>IF(LEN('Source Int'!$C227)&gt;1,'Source Int'!C227,IF(D235="manuel",(VLOOKUP($C235,'Enga manuel'!$A$5:$G$355,4,FALSE)),""))</f>
        <v/>
      </c>
      <c r="I235" s="297" t="str">
        <f>IF(LEN('Source Int'!$C227)&gt;1,PROPER('Source Int'!D227),IF(D235="manuel",PROPER(VLOOKUP($C235,'Enga manuel'!$A$5:$G$355,5,FALSE)),""))</f>
        <v/>
      </c>
      <c r="J235" s="297" t="str">
        <f>IF(LEN('Source Int'!$C227)&gt;1,'Source Int'!P227,IF(D235="manuel",(VLOOKUP($C235,'Enga manuel'!$A$5:$G$355,6,FALSE)),""))</f>
        <v/>
      </c>
      <c r="K235" s="297" t="str">
        <f>IF(LEN('Source Int'!$C227)&gt;1,'Source Int'!$AE227,IF($D235="manuel",(VLOOKUP($C235,'Enga manuel'!$A$5:$G$355,7,FALSE)),""))</f>
        <v/>
      </c>
      <c r="L235" s="295" t="str">
        <f>IF(LEN('Source Int'!$H227)&gt;0,'Source Int'!$H227,IF($D235="manuel",(VLOOKUP($C235,'Enga manuel'!$A$5:$H$355,8,FALSE)),""))</f>
        <v/>
      </c>
      <c r="M235" s="295" t="str">
        <f>IF(AND(P235="Présent",W235="D",'Données épreuves'!$B$24="OUI"),"Dame","")</f>
        <v/>
      </c>
      <c r="N235" s="295" t="str">
        <f>IF(LEN('Source Int'!$C227)&gt;1,IF('Source Int'!$AB227="","",'Source Int'!$AB227),IF($D235="manuel",(VLOOKUP($C235,'Enga manuel'!$A$5:$M$355,11,FALSE)),""))</f>
        <v/>
      </c>
      <c r="O235" s="308" t="str">
        <f t="shared" si="16"/>
        <v/>
      </c>
      <c r="P235" s="84" t="str">
        <f t="shared" si="17"/>
        <v/>
      </c>
      <c r="Q235" s="84" t="str">
        <f>CONCATENATE(K235,IF(AND(LEN(engage_k)&gt;0,LEN(engage_l)&gt;0),CONCATENATE(" (",L235,"/",N235,")"),IF(AND(LEN(engage_k)=0,LEN(engage_l)&gt;0),CONCATENATE(" (",N235,")"),IF(AND(LEN(engage_l)=0,LEN(engage_k)&gt;0),CONCATENATE(" (",L235,")"),""))))</f>
        <v/>
      </c>
      <c r="R235" s="84" t="str">
        <f t="shared" si="18"/>
        <v/>
      </c>
      <c r="S235" s="84" t="str">
        <f>IF(ISERROR(VLOOKUP(C235,'Saisie CLASSEMENT'!$C$8:$C$207,1,FALSE)),"","O")</f>
        <v/>
      </c>
      <c r="T235" s="462" t="str">
        <f>IF(LEN('Source Int'!$C227)&gt;1,'Source Int'!$M227,IF($D235="manuel",(VLOOKUP($C235,'Enga manuel'!$A$5:$L$355,9,FALSE)),""))</f>
        <v/>
      </c>
      <c r="U235" s="1" t="str">
        <f>IF(COUNTIF(K$10:K235,K235)=1,MAX(U$9:U234)+1,"")</f>
        <v/>
      </c>
      <c r="V235" t="str">
        <f t="shared" si="19"/>
        <v/>
      </c>
      <c r="W235" s="1" t="str">
        <f>IF(D235="Internet",'Source Int'!E227,IF(D235="manuel",UPPER((VLOOKUP($C235,'Enga manuel'!$A$5:$J$355,10,FALSE))),""))</f>
        <v/>
      </c>
    </row>
    <row r="236" spans="1:23" ht="19.350000000000001" customHeight="1">
      <c r="A236" t="str">
        <f>IF(COUNTIF(J$10:J236,J236)=1,MAX(A$9:A235)+1,"")</f>
        <v/>
      </c>
      <c r="B236" t="str">
        <f t="shared" si="15"/>
        <v/>
      </c>
      <c r="C236" s="294">
        <v>227</v>
      </c>
      <c r="D236" s="295" t="str">
        <f>IF(C236&gt;0,IF(LEN('Source Int'!$C228)&gt;1,"Internet",IF(ISERROR(VLOOKUP($C236,'Enga manuel'!$A$5:$G$355,4,FALSE))=FALSE,(IF(LEN(VLOOKUP($C236,'Enga manuel'!$A$5:$G$355,4,FALSE))&gt;0,"Manuel","")),"")),"")</f>
        <v/>
      </c>
      <c r="E236" s="296" t="s">
        <v>270</v>
      </c>
      <c r="F236" s="295" t="str">
        <f>IF(LEN('Source Int'!$C228)&gt;1,'Source Int'!R228,IF(D236="manuel",(VLOOKUP($C236,'Enga manuel'!$A$5:$G$355,2,FALSE)),""))</f>
        <v/>
      </c>
      <c r="G236" s="295" t="str">
        <f>IF(LEN('Source Int'!$C228)&gt;1,'Source Int'!F228,IF(D236="manuel",(VLOOKUP($C236,'Enga manuel'!$A$5:$G$355,3,FALSE)),""))</f>
        <v/>
      </c>
      <c r="H236" s="297" t="str">
        <f>IF(LEN('Source Int'!$C228)&gt;1,'Source Int'!C228,IF(D236="manuel",(VLOOKUP($C236,'Enga manuel'!$A$5:$G$355,4,FALSE)),""))</f>
        <v/>
      </c>
      <c r="I236" s="297" t="str">
        <f>IF(LEN('Source Int'!$C228)&gt;1,PROPER('Source Int'!D228),IF(D236="manuel",PROPER(VLOOKUP($C236,'Enga manuel'!$A$5:$G$355,5,FALSE)),""))</f>
        <v/>
      </c>
      <c r="J236" s="297" t="str">
        <f>IF(LEN('Source Int'!$C228)&gt;1,'Source Int'!P228,IF(D236="manuel",(VLOOKUP($C236,'Enga manuel'!$A$5:$G$355,6,FALSE)),""))</f>
        <v/>
      </c>
      <c r="K236" s="297" t="str">
        <f>IF(LEN('Source Int'!$C228)&gt;1,'Source Int'!$AE228,IF($D236="manuel",(VLOOKUP($C236,'Enga manuel'!$A$5:$G$355,7,FALSE)),""))</f>
        <v/>
      </c>
      <c r="L236" s="295" t="str">
        <f>IF(LEN('Source Int'!$H228)&gt;0,'Source Int'!$H228,IF($D236="manuel",(VLOOKUP($C236,'Enga manuel'!$A$5:$H$355,8,FALSE)),""))</f>
        <v/>
      </c>
      <c r="M236" s="295" t="str">
        <f>IF(AND(P236="Présent",W236="D",'Données épreuves'!$B$24="OUI"),"Dame","")</f>
        <v/>
      </c>
      <c r="N236" s="295" t="str">
        <f>IF(LEN('Source Int'!$C228)&gt;1,IF('Source Int'!$AB228="","",'Source Int'!$AB228),IF($D236="manuel",(VLOOKUP($C236,'Enga manuel'!$A$5:$M$355,11,FALSE)),""))</f>
        <v/>
      </c>
      <c r="O236" s="308" t="str">
        <f t="shared" si="16"/>
        <v/>
      </c>
      <c r="P236" s="84" t="str">
        <f t="shared" si="17"/>
        <v/>
      </c>
      <c r="Q236" s="84" t="str">
        <f>CONCATENATE(K236,IF(AND(LEN(engage_k)&gt;0,LEN(engage_l)&gt;0),CONCATENATE(" (",L236,"/",N236,")"),IF(AND(LEN(engage_k)=0,LEN(engage_l)&gt;0),CONCATENATE(" (",N236,")"),IF(AND(LEN(engage_l)=0,LEN(engage_k)&gt;0),CONCATENATE(" (",L236,")"),""))))</f>
        <v/>
      </c>
      <c r="R236" s="84" t="str">
        <f t="shared" si="18"/>
        <v/>
      </c>
      <c r="S236" s="84" t="str">
        <f>IF(ISERROR(VLOOKUP(C236,'Saisie CLASSEMENT'!$C$8:$C$207,1,FALSE)),"","O")</f>
        <v/>
      </c>
      <c r="T236" s="462" t="str">
        <f>IF(LEN('Source Int'!$C228)&gt;1,'Source Int'!$M228,IF($D236="manuel",(VLOOKUP($C236,'Enga manuel'!$A$5:$L$355,9,FALSE)),""))</f>
        <v/>
      </c>
      <c r="U236" s="1" t="str">
        <f>IF(COUNTIF(K$10:K236,K236)=1,MAX(U$9:U235)+1,"")</f>
        <v/>
      </c>
      <c r="V236" t="str">
        <f t="shared" si="19"/>
        <v/>
      </c>
      <c r="W236" s="1" t="str">
        <f>IF(D236="Internet",'Source Int'!E228,IF(D236="manuel",UPPER((VLOOKUP($C236,'Enga manuel'!$A$5:$J$355,10,FALSE))),""))</f>
        <v/>
      </c>
    </row>
    <row r="237" spans="1:23" ht="19.350000000000001" customHeight="1">
      <c r="A237" t="str">
        <f>IF(COUNTIF(J$10:J237,J237)=1,MAX(A$9:A236)+1,"")</f>
        <v/>
      </c>
      <c r="B237" t="str">
        <f t="shared" si="15"/>
        <v/>
      </c>
      <c r="C237" s="294">
        <v>228</v>
      </c>
      <c r="D237" s="295" t="str">
        <f>IF(C237&gt;0,IF(LEN('Source Int'!$C229)&gt;1,"Internet",IF(ISERROR(VLOOKUP($C237,'Enga manuel'!$A$5:$G$355,4,FALSE))=FALSE,(IF(LEN(VLOOKUP($C237,'Enga manuel'!$A$5:$G$355,4,FALSE))&gt;0,"Manuel","")),"")),"")</f>
        <v/>
      </c>
      <c r="E237" s="296" t="s">
        <v>270</v>
      </c>
      <c r="F237" s="295" t="str">
        <f>IF(LEN('Source Int'!$C229)&gt;1,'Source Int'!R229,IF(D237="manuel",(VLOOKUP($C237,'Enga manuel'!$A$5:$G$355,2,FALSE)),""))</f>
        <v/>
      </c>
      <c r="G237" s="295" t="str">
        <f>IF(LEN('Source Int'!$C229)&gt;1,'Source Int'!F229,IF(D237="manuel",(VLOOKUP($C237,'Enga manuel'!$A$5:$G$355,3,FALSE)),""))</f>
        <v/>
      </c>
      <c r="H237" s="297" t="str">
        <f>IF(LEN('Source Int'!$C229)&gt;1,'Source Int'!C229,IF(D237="manuel",(VLOOKUP($C237,'Enga manuel'!$A$5:$G$355,4,FALSE)),""))</f>
        <v/>
      </c>
      <c r="I237" s="297" t="str">
        <f>IF(LEN('Source Int'!$C229)&gt;1,PROPER('Source Int'!D229),IF(D237="manuel",PROPER(VLOOKUP($C237,'Enga manuel'!$A$5:$G$355,5,FALSE)),""))</f>
        <v/>
      </c>
      <c r="J237" s="297" t="str">
        <f>IF(LEN('Source Int'!$C229)&gt;1,'Source Int'!P229,IF(D237="manuel",(VLOOKUP($C237,'Enga manuel'!$A$5:$G$355,6,FALSE)),""))</f>
        <v/>
      </c>
      <c r="K237" s="297" t="str">
        <f>IF(LEN('Source Int'!$C229)&gt;1,'Source Int'!$AE229,IF($D237="manuel",(VLOOKUP($C237,'Enga manuel'!$A$5:$G$355,7,FALSE)),""))</f>
        <v/>
      </c>
      <c r="L237" s="295" t="str">
        <f>IF(LEN('Source Int'!$H229)&gt;0,'Source Int'!$H229,IF($D237="manuel",(VLOOKUP($C237,'Enga manuel'!$A$5:$H$355,8,FALSE)),""))</f>
        <v/>
      </c>
      <c r="M237" s="295" t="str">
        <f>IF(AND(P237="Présent",W237="D",'Données épreuves'!$B$24="OUI"),"Dame","")</f>
        <v/>
      </c>
      <c r="N237" s="295" t="str">
        <f>IF(LEN('Source Int'!$C229)&gt;1,IF('Source Int'!$AB229="","",'Source Int'!$AB229),IF($D237="manuel",(VLOOKUP($C237,'Enga manuel'!$A$5:$M$355,11,FALSE)),""))</f>
        <v/>
      </c>
      <c r="O237" s="308" t="str">
        <f t="shared" si="16"/>
        <v/>
      </c>
      <c r="P237" s="84" t="str">
        <f t="shared" si="17"/>
        <v/>
      </c>
      <c r="Q237" s="84" t="str">
        <f>CONCATENATE(K237,IF(AND(LEN(engage_k)&gt;0,LEN(engage_l)&gt;0),CONCATENATE(" (",L237,"/",N237,")"),IF(AND(LEN(engage_k)=0,LEN(engage_l)&gt;0),CONCATENATE(" (",N237,")"),IF(AND(LEN(engage_l)=0,LEN(engage_k)&gt;0),CONCATENATE(" (",L237,")"),""))))</f>
        <v/>
      </c>
      <c r="R237" s="84" t="str">
        <f t="shared" si="18"/>
        <v/>
      </c>
      <c r="S237" s="84" t="str">
        <f>IF(ISERROR(VLOOKUP(C237,'Saisie CLASSEMENT'!$C$8:$C$207,1,FALSE)),"","O")</f>
        <v/>
      </c>
      <c r="T237" s="462" t="str">
        <f>IF(LEN('Source Int'!$C229)&gt;1,'Source Int'!$M229,IF($D237="manuel",(VLOOKUP($C237,'Enga manuel'!$A$5:$L$355,9,FALSE)),""))</f>
        <v/>
      </c>
      <c r="U237" s="1" t="str">
        <f>IF(COUNTIF(K$10:K237,K237)=1,MAX(U$9:U236)+1,"")</f>
        <v/>
      </c>
      <c r="V237" t="str">
        <f t="shared" si="19"/>
        <v/>
      </c>
      <c r="W237" s="1" t="str">
        <f>IF(D237="Internet",'Source Int'!E229,IF(D237="manuel",UPPER((VLOOKUP($C237,'Enga manuel'!$A$5:$J$355,10,FALSE))),""))</f>
        <v/>
      </c>
    </row>
    <row r="238" spans="1:23" ht="19.350000000000001" customHeight="1">
      <c r="A238" t="str">
        <f>IF(COUNTIF(J$10:J238,J238)=1,MAX(A$9:A237)+1,"")</f>
        <v/>
      </c>
      <c r="B238" t="str">
        <f t="shared" si="15"/>
        <v/>
      </c>
      <c r="C238" s="294">
        <v>229</v>
      </c>
      <c r="D238" s="295" t="str">
        <f>IF(C238&gt;0,IF(LEN('Source Int'!$C230)&gt;1,"Internet",IF(ISERROR(VLOOKUP($C238,'Enga manuel'!$A$5:$G$355,4,FALSE))=FALSE,(IF(LEN(VLOOKUP($C238,'Enga manuel'!$A$5:$G$355,4,FALSE))&gt;0,"Manuel","")),"")),"")</f>
        <v/>
      </c>
      <c r="E238" s="296" t="s">
        <v>270</v>
      </c>
      <c r="F238" s="295" t="str">
        <f>IF(LEN('Source Int'!$C230)&gt;1,'Source Int'!R230,IF(D238="manuel",(VLOOKUP($C238,'Enga manuel'!$A$5:$G$355,2,FALSE)),""))</f>
        <v/>
      </c>
      <c r="G238" s="295" t="str">
        <f>IF(LEN('Source Int'!$C230)&gt;1,'Source Int'!F230,IF(D238="manuel",(VLOOKUP($C238,'Enga manuel'!$A$5:$G$355,3,FALSE)),""))</f>
        <v/>
      </c>
      <c r="H238" s="297" t="str">
        <f>IF(LEN('Source Int'!$C230)&gt;1,'Source Int'!C230,IF(D238="manuel",(VLOOKUP($C238,'Enga manuel'!$A$5:$G$355,4,FALSE)),""))</f>
        <v/>
      </c>
      <c r="I238" s="297" t="str">
        <f>IF(LEN('Source Int'!$C230)&gt;1,PROPER('Source Int'!D230),IF(D238="manuel",PROPER(VLOOKUP($C238,'Enga manuel'!$A$5:$G$355,5,FALSE)),""))</f>
        <v/>
      </c>
      <c r="J238" s="297" t="str">
        <f>IF(LEN('Source Int'!$C230)&gt;1,'Source Int'!P230,IF(D238="manuel",(VLOOKUP($C238,'Enga manuel'!$A$5:$G$355,6,FALSE)),""))</f>
        <v/>
      </c>
      <c r="K238" s="297" t="str">
        <f>IF(LEN('Source Int'!$C230)&gt;1,'Source Int'!$AE230,IF($D238="manuel",(VLOOKUP($C238,'Enga manuel'!$A$5:$G$355,7,FALSE)),""))</f>
        <v/>
      </c>
      <c r="L238" s="295" t="str">
        <f>IF(LEN('Source Int'!$H230)&gt;0,'Source Int'!$H230,IF($D238="manuel",(VLOOKUP($C238,'Enga manuel'!$A$5:$H$355,8,FALSE)),""))</f>
        <v/>
      </c>
      <c r="M238" s="295" t="str">
        <f>IF(AND(P238="Présent",W238="D",'Données épreuves'!$B$24="OUI"),"Dame","")</f>
        <v/>
      </c>
      <c r="N238" s="295" t="str">
        <f>IF(LEN('Source Int'!$C230)&gt;1,IF('Source Int'!$AB230="","",'Source Int'!$AB230),IF($D238="manuel",(VLOOKUP($C238,'Enga manuel'!$A$5:$M$355,11,FALSE)),""))</f>
        <v/>
      </c>
      <c r="O238" s="308" t="str">
        <f t="shared" si="16"/>
        <v/>
      </c>
      <c r="P238" s="84" t="str">
        <f t="shared" si="17"/>
        <v/>
      </c>
      <c r="Q238" s="84" t="str">
        <f>CONCATENATE(K238,IF(AND(LEN(engage_k)&gt;0,LEN(engage_l)&gt;0),CONCATENATE(" (",L238,"/",N238,")"),IF(AND(LEN(engage_k)=0,LEN(engage_l)&gt;0),CONCATENATE(" (",N238,")"),IF(AND(LEN(engage_l)=0,LEN(engage_k)&gt;0),CONCATENATE(" (",L238,")"),""))))</f>
        <v/>
      </c>
      <c r="R238" s="84" t="str">
        <f t="shared" si="18"/>
        <v/>
      </c>
      <c r="S238" s="84" t="str">
        <f>IF(ISERROR(VLOOKUP(C238,'Saisie CLASSEMENT'!$C$8:$C$207,1,FALSE)),"","O")</f>
        <v/>
      </c>
      <c r="T238" s="462" t="str">
        <f>IF(LEN('Source Int'!$C230)&gt;1,'Source Int'!$M230,IF($D238="manuel",(VLOOKUP($C238,'Enga manuel'!$A$5:$L$355,9,FALSE)),""))</f>
        <v/>
      </c>
      <c r="U238" s="1" t="str">
        <f>IF(COUNTIF(K$10:K238,K238)=1,MAX(U$9:U237)+1,"")</f>
        <v/>
      </c>
      <c r="V238" t="str">
        <f t="shared" si="19"/>
        <v/>
      </c>
      <c r="W238" s="1" t="str">
        <f>IF(D238="Internet",'Source Int'!E230,IF(D238="manuel",UPPER((VLOOKUP($C238,'Enga manuel'!$A$5:$J$355,10,FALSE))),""))</f>
        <v/>
      </c>
    </row>
    <row r="239" spans="1:23" ht="19.350000000000001" customHeight="1">
      <c r="A239" t="str">
        <f>IF(COUNTIF(J$10:J239,J239)=1,MAX(A$9:A238)+1,"")</f>
        <v/>
      </c>
      <c r="B239" t="str">
        <f t="shared" si="15"/>
        <v/>
      </c>
      <c r="C239" s="294">
        <v>230</v>
      </c>
      <c r="D239" s="295" t="str">
        <f>IF(C239&gt;0,IF(LEN('Source Int'!$C231)&gt;1,"Internet",IF(ISERROR(VLOOKUP($C239,'Enga manuel'!$A$5:$G$355,4,FALSE))=FALSE,(IF(LEN(VLOOKUP($C239,'Enga manuel'!$A$5:$G$355,4,FALSE))&gt;0,"Manuel","")),"")),"")</f>
        <v/>
      </c>
      <c r="E239" s="296" t="s">
        <v>270</v>
      </c>
      <c r="F239" s="295" t="str">
        <f>IF(LEN('Source Int'!$C231)&gt;1,'Source Int'!R231,IF(D239="manuel",(VLOOKUP($C239,'Enga manuel'!$A$5:$G$355,2,FALSE)),""))</f>
        <v/>
      </c>
      <c r="G239" s="295" t="str">
        <f>IF(LEN('Source Int'!$C231)&gt;1,'Source Int'!F231,IF(D239="manuel",(VLOOKUP($C239,'Enga manuel'!$A$5:$G$355,3,FALSE)),""))</f>
        <v/>
      </c>
      <c r="H239" s="297" t="str">
        <f>IF(LEN('Source Int'!$C231)&gt;1,'Source Int'!C231,IF(D239="manuel",(VLOOKUP($C239,'Enga manuel'!$A$5:$G$355,4,FALSE)),""))</f>
        <v/>
      </c>
      <c r="I239" s="297" t="str">
        <f>IF(LEN('Source Int'!$C231)&gt;1,PROPER('Source Int'!D231),IF(D239="manuel",PROPER(VLOOKUP($C239,'Enga manuel'!$A$5:$G$355,5,FALSE)),""))</f>
        <v/>
      </c>
      <c r="J239" s="297" t="str">
        <f>IF(LEN('Source Int'!$C231)&gt;1,'Source Int'!P231,IF(D239="manuel",(VLOOKUP($C239,'Enga manuel'!$A$5:$G$355,6,FALSE)),""))</f>
        <v/>
      </c>
      <c r="K239" s="297" t="str">
        <f>IF(LEN('Source Int'!$C231)&gt;1,'Source Int'!$AE231,IF($D239="manuel",(VLOOKUP($C239,'Enga manuel'!$A$5:$G$355,7,FALSE)),""))</f>
        <v/>
      </c>
      <c r="L239" s="295" t="str">
        <f>IF(LEN('Source Int'!$H231)&gt;0,'Source Int'!$H231,IF($D239="manuel",(VLOOKUP($C239,'Enga manuel'!$A$5:$H$355,8,FALSE)),""))</f>
        <v/>
      </c>
      <c r="M239" s="295" t="str">
        <f>IF(AND(P239="Présent",W239="D",'Données épreuves'!$B$24="OUI"),"Dame","")</f>
        <v/>
      </c>
      <c r="N239" s="295" t="str">
        <f>IF(LEN('Source Int'!$C231)&gt;1,IF('Source Int'!$AB231="","",'Source Int'!$AB231),IF($D239="manuel",(VLOOKUP($C239,'Enga manuel'!$A$5:$M$355,11,FALSE)),""))</f>
        <v/>
      </c>
      <c r="O239" s="308" t="str">
        <f t="shared" si="16"/>
        <v/>
      </c>
      <c r="P239" s="84" t="str">
        <f t="shared" si="17"/>
        <v/>
      </c>
      <c r="Q239" s="84" t="str">
        <f>CONCATENATE(K239,IF(AND(LEN(engage_k)&gt;0,LEN(engage_l)&gt;0),CONCATENATE(" (",L239,"/",N239,")"),IF(AND(LEN(engage_k)=0,LEN(engage_l)&gt;0),CONCATENATE(" (",N239,")"),IF(AND(LEN(engage_l)=0,LEN(engage_k)&gt;0),CONCATENATE(" (",L239,")"),""))))</f>
        <v/>
      </c>
      <c r="R239" s="84" t="str">
        <f t="shared" si="18"/>
        <v/>
      </c>
      <c r="S239" s="84" t="str">
        <f>IF(ISERROR(VLOOKUP(C239,'Saisie CLASSEMENT'!$C$8:$C$207,1,FALSE)),"","O")</f>
        <v/>
      </c>
      <c r="T239" s="462" t="str">
        <f>IF(LEN('Source Int'!$C231)&gt;1,'Source Int'!$M231,IF($D239="manuel",(VLOOKUP($C239,'Enga manuel'!$A$5:$L$355,9,FALSE)),""))</f>
        <v/>
      </c>
      <c r="U239" s="1" t="str">
        <f>IF(COUNTIF(K$10:K239,K239)=1,MAX(U$9:U238)+1,"")</f>
        <v/>
      </c>
      <c r="V239" t="str">
        <f t="shared" si="19"/>
        <v/>
      </c>
      <c r="W239" s="1" t="str">
        <f>IF(D239="Internet",'Source Int'!E231,IF(D239="manuel",UPPER((VLOOKUP($C239,'Enga manuel'!$A$5:$J$355,10,FALSE))),""))</f>
        <v/>
      </c>
    </row>
    <row r="240" spans="1:23" ht="19.350000000000001" customHeight="1">
      <c r="A240" t="str">
        <f>IF(COUNTIF(J$10:J240,J240)=1,MAX(A$9:A239)+1,"")</f>
        <v/>
      </c>
      <c r="B240" t="str">
        <f t="shared" si="15"/>
        <v/>
      </c>
      <c r="C240" s="294">
        <v>231</v>
      </c>
      <c r="D240" s="295" t="str">
        <f>IF(C240&gt;0,IF(LEN('Source Int'!$C232)&gt;1,"Internet",IF(ISERROR(VLOOKUP($C240,'Enga manuel'!$A$5:$G$355,4,FALSE))=FALSE,(IF(LEN(VLOOKUP($C240,'Enga manuel'!$A$5:$G$355,4,FALSE))&gt;0,"Manuel","")),"")),"")</f>
        <v/>
      </c>
      <c r="E240" s="296" t="s">
        <v>270</v>
      </c>
      <c r="F240" s="295" t="str">
        <f>IF(LEN('Source Int'!$C232)&gt;1,'Source Int'!R232,IF(D240="manuel",(VLOOKUP($C240,'Enga manuel'!$A$5:$G$355,2,FALSE)),""))</f>
        <v/>
      </c>
      <c r="G240" s="295" t="str">
        <f>IF(LEN('Source Int'!$C232)&gt;1,'Source Int'!F232,IF(D240="manuel",(VLOOKUP($C240,'Enga manuel'!$A$5:$G$355,3,FALSE)),""))</f>
        <v/>
      </c>
      <c r="H240" s="297" t="str">
        <f>IF(LEN('Source Int'!$C232)&gt;1,'Source Int'!C232,IF(D240="manuel",(VLOOKUP($C240,'Enga manuel'!$A$5:$G$355,4,FALSE)),""))</f>
        <v/>
      </c>
      <c r="I240" s="297" t="str">
        <f>IF(LEN('Source Int'!$C232)&gt;1,PROPER('Source Int'!D232),IF(D240="manuel",PROPER(VLOOKUP($C240,'Enga manuel'!$A$5:$G$355,5,FALSE)),""))</f>
        <v/>
      </c>
      <c r="J240" s="297" t="str">
        <f>IF(LEN('Source Int'!$C232)&gt;1,'Source Int'!P232,IF(D240="manuel",(VLOOKUP($C240,'Enga manuel'!$A$5:$G$355,6,FALSE)),""))</f>
        <v/>
      </c>
      <c r="K240" s="297" t="str">
        <f>IF(LEN('Source Int'!$C232)&gt;1,'Source Int'!$AE232,IF($D240="manuel",(VLOOKUP($C240,'Enga manuel'!$A$5:$G$355,7,FALSE)),""))</f>
        <v/>
      </c>
      <c r="L240" s="295" t="str">
        <f>IF(LEN('Source Int'!$H232)&gt;0,'Source Int'!$H232,IF($D240="manuel",(VLOOKUP($C240,'Enga manuel'!$A$5:$H$355,8,FALSE)),""))</f>
        <v/>
      </c>
      <c r="M240" s="295" t="str">
        <f>IF(AND(P240="Présent",W240="D",'Données épreuves'!$B$24="OUI"),"Dame","")</f>
        <v/>
      </c>
      <c r="N240" s="295" t="str">
        <f>IF(LEN('Source Int'!$C232)&gt;1,IF('Source Int'!$AB232="","",'Source Int'!$AB232),IF($D240="manuel",(VLOOKUP($C240,'Enga manuel'!$A$5:$M$355,11,FALSE)),""))</f>
        <v/>
      </c>
      <c r="O240" s="308" t="str">
        <f t="shared" si="16"/>
        <v/>
      </c>
      <c r="P240" s="84" t="str">
        <f t="shared" si="17"/>
        <v/>
      </c>
      <c r="Q240" s="84" t="str">
        <f>CONCATENATE(K240,IF(AND(LEN(engage_k)&gt;0,LEN(engage_l)&gt;0),CONCATENATE(" (",L240,"/",N240,")"),IF(AND(LEN(engage_k)=0,LEN(engage_l)&gt;0),CONCATENATE(" (",N240,")"),IF(AND(LEN(engage_l)=0,LEN(engage_k)&gt;0),CONCATENATE(" (",L240,")"),""))))</f>
        <v/>
      </c>
      <c r="R240" s="84" t="str">
        <f t="shared" si="18"/>
        <v/>
      </c>
      <c r="S240" s="84" t="str">
        <f>IF(ISERROR(VLOOKUP(C240,'Saisie CLASSEMENT'!$C$8:$C$207,1,FALSE)),"","O")</f>
        <v/>
      </c>
      <c r="T240" s="462" t="str">
        <f>IF(LEN('Source Int'!$C232)&gt;1,'Source Int'!$M232,IF($D240="manuel",(VLOOKUP($C240,'Enga manuel'!$A$5:$L$355,9,FALSE)),""))</f>
        <v/>
      </c>
      <c r="U240" s="1" t="str">
        <f>IF(COUNTIF(K$10:K240,K240)=1,MAX(U$9:U239)+1,"")</f>
        <v/>
      </c>
      <c r="V240" t="str">
        <f t="shared" si="19"/>
        <v/>
      </c>
      <c r="W240" s="1" t="str">
        <f>IF(D240="Internet",'Source Int'!E232,IF(D240="manuel",UPPER((VLOOKUP($C240,'Enga manuel'!$A$5:$J$355,10,FALSE))),""))</f>
        <v/>
      </c>
    </row>
    <row r="241" spans="1:23" ht="19.350000000000001" customHeight="1">
      <c r="A241" t="str">
        <f>IF(COUNTIF(J$10:J241,J241)=1,MAX(A$9:A240)+1,"")</f>
        <v/>
      </c>
      <c r="B241" t="str">
        <f t="shared" si="15"/>
        <v/>
      </c>
      <c r="C241" s="294">
        <v>232</v>
      </c>
      <c r="D241" s="295" t="str">
        <f>IF(C241&gt;0,IF(LEN('Source Int'!$C233)&gt;1,"Internet",IF(ISERROR(VLOOKUP($C241,'Enga manuel'!$A$5:$G$355,4,FALSE))=FALSE,(IF(LEN(VLOOKUP($C241,'Enga manuel'!$A$5:$G$355,4,FALSE))&gt;0,"Manuel","")),"")),"")</f>
        <v/>
      </c>
      <c r="E241" s="296" t="s">
        <v>270</v>
      </c>
      <c r="F241" s="295" t="str">
        <f>IF(LEN('Source Int'!$C233)&gt;1,'Source Int'!R233,IF(D241="manuel",(VLOOKUP($C241,'Enga manuel'!$A$5:$G$355,2,FALSE)),""))</f>
        <v/>
      </c>
      <c r="G241" s="295" t="str">
        <f>IF(LEN('Source Int'!$C233)&gt;1,'Source Int'!F233,IF(D241="manuel",(VLOOKUP($C241,'Enga manuel'!$A$5:$G$355,3,FALSE)),""))</f>
        <v/>
      </c>
      <c r="H241" s="297" t="str">
        <f>IF(LEN('Source Int'!$C233)&gt;1,'Source Int'!C233,IF(D241="manuel",(VLOOKUP($C241,'Enga manuel'!$A$5:$G$355,4,FALSE)),""))</f>
        <v/>
      </c>
      <c r="I241" s="297" t="str">
        <f>IF(LEN('Source Int'!$C233)&gt;1,PROPER('Source Int'!D233),IF(D241="manuel",PROPER(VLOOKUP($C241,'Enga manuel'!$A$5:$G$355,5,FALSE)),""))</f>
        <v/>
      </c>
      <c r="J241" s="297" t="str">
        <f>IF(LEN('Source Int'!$C233)&gt;1,'Source Int'!P233,IF(D241="manuel",(VLOOKUP($C241,'Enga manuel'!$A$5:$G$355,6,FALSE)),""))</f>
        <v/>
      </c>
      <c r="K241" s="297" t="str">
        <f>IF(LEN('Source Int'!$C233)&gt;1,'Source Int'!$AE233,IF($D241="manuel",(VLOOKUP($C241,'Enga manuel'!$A$5:$G$355,7,FALSE)),""))</f>
        <v/>
      </c>
      <c r="L241" s="295" t="str">
        <f>IF(LEN('Source Int'!$H233)&gt;0,'Source Int'!$H233,IF($D241="manuel",(VLOOKUP($C241,'Enga manuel'!$A$5:$H$355,8,FALSE)),""))</f>
        <v/>
      </c>
      <c r="M241" s="295" t="str">
        <f>IF(AND(P241="Présent",W241="D",'Données épreuves'!$B$24="OUI"),"Dame","")</f>
        <v/>
      </c>
      <c r="N241" s="295" t="str">
        <f>IF(LEN('Source Int'!$C233)&gt;1,IF('Source Int'!$AB233="","",'Source Int'!$AB233),IF($D241="manuel",(VLOOKUP($C241,'Enga manuel'!$A$5:$M$355,11,FALSE)),""))</f>
        <v/>
      </c>
      <c r="O241" s="308" t="str">
        <f t="shared" si="16"/>
        <v/>
      </c>
      <c r="P241" s="84" t="str">
        <f t="shared" si="17"/>
        <v/>
      </c>
      <c r="Q241" s="84" t="str">
        <f>CONCATENATE(K241,IF(AND(LEN(engage_k)&gt;0,LEN(engage_l)&gt;0),CONCATENATE(" (",L241,"/",N241,")"),IF(AND(LEN(engage_k)=0,LEN(engage_l)&gt;0),CONCATENATE(" (",N241,")"),IF(AND(LEN(engage_l)=0,LEN(engage_k)&gt;0),CONCATENATE(" (",L241,")"),""))))</f>
        <v/>
      </c>
      <c r="R241" s="84" t="str">
        <f t="shared" si="18"/>
        <v/>
      </c>
      <c r="S241" s="84" t="str">
        <f>IF(ISERROR(VLOOKUP(C241,'Saisie CLASSEMENT'!$C$8:$C$207,1,FALSE)),"","O")</f>
        <v/>
      </c>
      <c r="T241" s="462" t="str">
        <f>IF(LEN('Source Int'!$C233)&gt;1,'Source Int'!$M233,IF($D241="manuel",(VLOOKUP($C241,'Enga manuel'!$A$5:$L$355,9,FALSE)),""))</f>
        <v/>
      </c>
      <c r="U241" s="1" t="str">
        <f>IF(COUNTIF(K$10:K241,K241)=1,MAX(U$9:U240)+1,"")</f>
        <v/>
      </c>
      <c r="V241" t="str">
        <f t="shared" si="19"/>
        <v/>
      </c>
      <c r="W241" s="1" t="str">
        <f>IF(D241="Internet",'Source Int'!E233,IF(D241="manuel",UPPER((VLOOKUP($C241,'Enga manuel'!$A$5:$J$355,10,FALSE))),""))</f>
        <v/>
      </c>
    </row>
    <row r="242" spans="1:23" ht="19.350000000000001" customHeight="1">
      <c r="A242" t="str">
        <f>IF(COUNTIF(J$10:J242,J242)=1,MAX(A$9:A241)+1,"")</f>
        <v/>
      </c>
      <c r="B242" t="str">
        <f t="shared" si="15"/>
        <v/>
      </c>
      <c r="C242" s="294">
        <v>233</v>
      </c>
      <c r="D242" s="295" t="str">
        <f>IF(C242&gt;0,IF(LEN('Source Int'!$C234)&gt;1,"Internet",IF(ISERROR(VLOOKUP($C242,'Enga manuel'!$A$5:$G$355,4,FALSE))=FALSE,(IF(LEN(VLOOKUP($C242,'Enga manuel'!$A$5:$G$355,4,FALSE))&gt;0,"Manuel","")),"")),"")</f>
        <v/>
      </c>
      <c r="E242" s="296" t="s">
        <v>270</v>
      </c>
      <c r="F242" s="295" t="str">
        <f>IF(LEN('Source Int'!$C234)&gt;1,'Source Int'!R234,IF(D242="manuel",(VLOOKUP($C242,'Enga manuel'!$A$5:$G$355,2,FALSE)),""))</f>
        <v/>
      </c>
      <c r="G242" s="295" t="str">
        <f>IF(LEN('Source Int'!$C234)&gt;1,'Source Int'!F234,IF(D242="manuel",(VLOOKUP($C242,'Enga manuel'!$A$5:$G$355,3,FALSE)),""))</f>
        <v/>
      </c>
      <c r="H242" s="297" t="str">
        <f>IF(LEN('Source Int'!$C234)&gt;1,'Source Int'!C234,IF(D242="manuel",(VLOOKUP($C242,'Enga manuel'!$A$5:$G$355,4,FALSE)),""))</f>
        <v/>
      </c>
      <c r="I242" s="297" t="str">
        <f>IF(LEN('Source Int'!$C234)&gt;1,PROPER('Source Int'!D234),IF(D242="manuel",PROPER(VLOOKUP($C242,'Enga manuel'!$A$5:$G$355,5,FALSE)),""))</f>
        <v/>
      </c>
      <c r="J242" s="297" t="str">
        <f>IF(LEN('Source Int'!$C234)&gt;1,'Source Int'!P234,IF(D242="manuel",(VLOOKUP($C242,'Enga manuel'!$A$5:$G$355,6,FALSE)),""))</f>
        <v/>
      </c>
      <c r="K242" s="297" t="str">
        <f>IF(LEN('Source Int'!$C234)&gt;1,'Source Int'!$AE234,IF($D242="manuel",(VLOOKUP($C242,'Enga manuel'!$A$5:$G$355,7,FALSE)),""))</f>
        <v/>
      </c>
      <c r="L242" s="295" t="str">
        <f>IF(LEN('Source Int'!$H234)&gt;0,'Source Int'!$H234,IF($D242="manuel",(VLOOKUP($C242,'Enga manuel'!$A$5:$H$355,8,FALSE)),""))</f>
        <v/>
      </c>
      <c r="M242" s="295" t="str">
        <f>IF(AND(P242="Présent",W242="D",'Données épreuves'!$B$24="OUI"),"Dame","")</f>
        <v/>
      </c>
      <c r="N242" s="295" t="str">
        <f>IF(LEN('Source Int'!$C234)&gt;1,IF('Source Int'!$AB234="","",'Source Int'!$AB234),IF($D242="manuel",(VLOOKUP($C242,'Enga manuel'!$A$5:$M$355,11,FALSE)),""))</f>
        <v/>
      </c>
      <c r="O242" s="308" t="str">
        <f t="shared" si="16"/>
        <v/>
      </c>
      <c r="P242" s="84" t="str">
        <f t="shared" si="17"/>
        <v/>
      </c>
      <c r="Q242" s="84" t="str">
        <f>CONCATENATE(K242,IF(AND(LEN(engage_k)&gt;0,LEN(engage_l)&gt;0),CONCATENATE(" (",L242,"/",N242,")"),IF(AND(LEN(engage_k)=0,LEN(engage_l)&gt;0),CONCATENATE(" (",N242,")"),IF(AND(LEN(engage_l)=0,LEN(engage_k)&gt;0),CONCATENATE(" (",L242,")"),""))))</f>
        <v/>
      </c>
      <c r="R242" s="84" t="str">
        <f t="shared" si="18"/>
        <v/>
      </c>
      <c r="S242" s="84" t="str">
        <f>IF(ISERROR(VLOOKUP(C242,'Saisie CLASSEMENT'!$C$8:$C$207,1,FALSE)),"","O")</f>
        <v/>
      </c>
      <c r="T242" s="462" t="str">
        <f>IF(LEN('Source Int'!$C234)&gt;1,'Source Int'!$M234,IF($D242="manuel",(VLOOKUP($C242,'Enga manuel'!$A$5:$L$355,9,FALSE)),""))</f>
        <v/>
      </c>
      <c r="U242" s="1" t="str">
        <f>IF(COUNTIF(K$10:K242,K242)=1,MAX(U$9:U241)+1,"")</f>
        <v/>
      </c>
      <c r="V242" t="str">
        <f t="shared" si="19"/>
        <v/>
      </c>
      <c r="W242" s="1" t="str">
        <f>IF(D242="Internet",'Source Int'!E234,IF(D242="manuel",UPPER((VLOOKUP($C242,'Enga manuel'!$A$5:$J$355,10,FALSE))),""))</f>
        <v/>
      </c>
    </row>
    <row r="243" spans="1:23" ht="19.350000000000001" customHeight="1">
      <c r="A243" t="str">
        <f>IF(COUNTIF(J$10:J243,J243)=1,MAX(A$9:A242)+1,"")</f>
        <v/>
      </c>
      <c r="B243" t="str">
        <f t="shared" si="15"/>
        <v/>
      </c>
      <c r="C243" s="294">
        <v>234</v>
      </c>
      <c r="D243" s="295" t="str">
        <f>IF(C243&gt;0,IF(LEN('Source Int'!$C235)&gt;1,"Internet",IF(ISERROR(VLOOKUP($C243,'Enga manuel'!$A$5:$G$355,4,FALSE))=FALSE,(IF(LEN(VLOOKUP($C243,'Enga manuel'!$A$5:$G$355,4,FALSE))&gt;0,"Manuel","")),"")),"")</f>
        <v/>
      </c>
      <c r="E243" s="296" t="s">
        <v>270</v>
      </c>
      <c r="F243" s="295" t="str">
        <f>IF(LEN('Source Int'!$C235)&gt;1,'Source Int'!R235,IF(D243="manuel",(VLOOKUP($C243,'Enga manuel'!$A$5:$G$355,2,FALSE)),""))</f>
        <v/>
      </c>
      <c r="G243" s="295" t="str">
        <f>IF(LEN('Source Int'!$C235)&gt;1,'Source Int'!F235,IF(D243="manuel",(VLOOKUP($C243,'Enga manuel'!$A$5:$G$355,3,FALSE)),""))</f>
        <v/>
      </c>
      <c r="H243" s="297" t="str">
        <f>IF(LEN('Source Int'!$C235)&gt;1,'Source Int'!C235,IF(D243="manuel",(VLOOKUP($C243,'Enga manuel'!$A$5:$G$355,4,FALSE)),""))</f>
        <v/>
      </c>
      <c r="I243" s="297" t="str">
        <f>IF(LEN('Source Int'!$C235)&gt;1,PROPER('Source Int'!D235),IF(D243="manuel",PROPER(VLOOKUP($C243,'Enga manuel'!$A$5:$G$355,5,FALSE)),""))</f>
        <v/>
      </c>
      <c r="J243" s="297" t="str">
        <f>IF(LEN('Source Int'!$C235)&gt;1,'Source Int'!P235,IF(D243="manuel",(VLOOKUP($C243,'Enga manuel'!$A$5:$G$355,6,FALSE)),""))</f>
        <v/>
      </c>
      <c r="K243" s="297" t="str">
        <f>IF(LEN('Source Int'!$C235)&gt;1,'Source Int'!$AE235,IF($D243="manuel",(VLOOKUP($C243,'Enga manuel'!$A$5:$G$355,7,FALSE)),""))</f>
        <v/>
      </c>
      <c r="L243" s="295" t="str">
        <f>IF(LEN('Source Int'!$H235)&gt;0,'Source Int'!$H235,IF($D243="manuel",(VLOOKUP($C243,'Enga manuel'!$A$5:$H$355,8,FALSE)),""))</f>
        <v/>
      </c>
      <c r="M243" s="295" t="str">
        <f>IF(AND(P243="Présent",W243="D",'Données épreuves'!$B$24="OUI"),"Dame","")</f>
        <v/>
      </c>
      <c r="N243" s="295" t="str">
        <f>IF(LEN('Source Int'!$C235)&gt;1,IF('Source Int'!$AB235="","",'Source Int'!$AB235),IF($D243="manuel",(VLOOKUP($C243,'Enga manuel'!$A$5:$M$355,11,FALSE)),""))</f>
        <v/>
      </c>
      <c r="O243" s="308" t="str">
        <f t="shared" si="16"/>
        <v/>
      </c>
      <c r="P243" s="84" t="str">
        <f t="shared" si="17"/>
        <v/>
      </c>
      <c r="Q243" s="84" t="str">
        <f>CONCATENATE(K243,IF(AND(LEN(engage_k)&gt;0,LEN(engage_l)&gt;0),CONCATENATE(" (",L243,"/",N243,")"),IF(AND(LEN(engage_k)=0,LEN(engage_l)&gt;0),CONCATENATE(" (",N243,")"),IF(AND(LEN(engage_l)=0,LEN(engage_k)&gt;0),CONCATENATE(" (",L243,")"),""))))</f>
        <v/>
      </c>
      <c r="R243" s="84" t="str">
        <f t="shared" si="18"/>
        <v/>
      </c>
      <c r="S243" s="84" t="str">
        <f>IF(ISERROR(VLOOKUP(C243,'Saisie CLASSEMENT'!$C$8:$C$207,1,FALSE)),"","O")</f>
        <v/>
      </c>
      <c r="T243" s="462" t="str">
        <f>IF(LEN('Source Int'!$C235)&gt;1,'Source Int'!$M235,IF($D243="manuel",(VLOOKUP($C243,'Enga manuel'!$A$5:$L$355,9,FALSE)),""))</f>
        <v/>
      </c>
      <c r="U243" s="1" t="str">
        <f>IF(COUNTIF(K$10:K243,K243)=1,MAX(U$9:U242)+1,"")</f>
        <v/>
      </c>
      <c r="V243" t="str">
        <f t="shared" si="19"/>
        <v/>
      </c>
      <c r="W243" s="1" t="str">
        <f>IF(D243="Internet",'Source Int'!E235,IF(D243="manuel",UPPER((VLOOKUP($C243,'Enga manuel'!$A$5:$J$355,10,FALSE))),""))</f>
        <v/>
      </c>
    </row>
    <row r="244" spans="1:23" ht="19.350000000000001" customHeight="1">
      <c r="A244" t="str">
        <f>IF(COUNTIF(J$10:J244,J244)=1,MAX(A$9:A243)+1,"")</f>
        <v/>
      </c>
      <c r="B244" t="str">
        <f t="shared" si="15"/>
        <v/>
      </c>
      <c r="C244" s="294">
        <v>235</v>
      </c>
      <c r="D244" s="295" t="str">
        <f>IF(C244&gt;0,IF(LEN('Source Int'!$C236)&gt;1,"Internet",IF(ISERROR(VLOOKUP($C244,'Enga manuel'!$A$5:$G$355,4,FALSE))=FALSE,(IF(LEN(VLOOKUP($C244,'Enga manuel'!$A$5:$G$355,4,FALSE))&gt;0,"Manuel","")),"")),"")</f>
        <v/>
      </c>
      <c r="E244" s="296" t="s">
        <v>270</v>
      </c>
      <c r="F244" s="295" t="str">
        <f>IF(LEN('Source Int'!$C236)&gt;1,'Source Int'!R236,IF(D244="manuel",(VLOOKUP($C244,'Enga manuel'!$A$5:$G$355,2,FALSE)),""))</f>
        <v/>
      </c>
      <c r="G244" s="295" t="str">
        <f>IF(LEN('Source Int'!$C236)&gt;1,'Source Int'!F236,IF(D244="manuel",(VLOOKUP($C244,'Enga manuel'!$A$5:$G$355,3,FALSE)),""))</f>
        <v/>
      </c>
      <c r="H244" s="297" t="str">
        <f>IF(LEN('Source Int'!$C236)&gt;1,'Source Int'!C236,IF(D244="manuel",(VLOOKUP($C244,'Enga manuel'!$A$5:$G$355,4,FALSE)),""))</f>
        <v/>
      </c>
      <c r="I244" s="297" t="str">
        <f>IF(LEN('Source Int'!$C236)&gt;1,PROPER('Source Int'!D236),IF(D244="manuel",PROPER(VLOOKUP($C244,'Enga manuel'!$A$5:$G$355,5,FALSE)),""))</f>
        <v/>
      </c>
      <c r="J244" s="297" t="str">
        <f>IF(LEN('Source Int'!$C236)&gt;1,'Source Int'!P236,IF(D244="manuel",(VLOOKUP($C244,'Enga manuel'!$A$5:$G$355,6,FALSE)),""))</f>
        <v/>
      </c>
      <c r="K244" s="297" t="str">
        <f>IF(LEN('Source Int'!$C236)&gt;1,'Source Int'!$AE236,IF($D244="manuel",(VLOOKUP($C244,'Enga manuel'!$A$5:$G$355,7,FALSE)),""))</f>
        <v/>
      </c>
      <c r="L244" s="295" t="str">
        <f>IF(LEN('Source Int'!$H236)&gt;0,'Source Int'!$H236,IF($D244="manuel",(VLOOKUP($C244,'Enga manuel'!$A$5:$H$355,8,FALSE)),""))</f>
        <v/>
      </c>
      <c r="M244" s="295" t="str">
        <f>IF(AND(P244="Présent",W244="D",'Données épreuves'!$B$24="OUI"),"Dame","")</f>
        <v/>
      </c>
      <c r="N244" s="295" t="str">
        <f>IF(LEN('Source Int'!$C236)&gt;1,IF('Source Int'!$AB236="","",'Source Int'!$AB236),IF($D244="manuel",(VLOOKUP($C244,'Enga manuel'!$A$5:$M$355,11,FALSE)),""))</f>
        <v/>
      </c>
      <c r="O244" s="308" t="str">
        <f t="shared" si="16"/>
        <v/>
      </c>
      <c r="P244" s="84" t="str">
        <f t="shared" si="17"/>
        <v/>
      </c>
      <c r="Q244" s="84" t="str">
        <f>CONCATENATE(K244,IF(AND(LEN(engage_k)&gt;0,LEN(engage_l)&gt;0),CONCATENATE(" (",L244,"/",N244,")"),IF(AND(LEN(engage_k)=0,LEN(engage_l)&gt;0),CONCATENATE(" (",N244,")"),IF(AND(LEN(engage_l)=0,LEN(engage_k)&gt;0),CONCATENATE(" (",L244,")"),""))))</f>
        <v/>
      </c>
      <c r="R244" s="84" t="str">
        <f t="shared" si="18"/>
        <v/>
      </c>
      <c r="S244" s="84" t="str">
        <f>IF(ISERROR(VLOOKUP(C244,'Saisie CLASSEMENT'!$C$8:$C$207,1,FALSE)),"","O")</f>
        <v/>
      </c>
      <c r="T244" s="462" t="str">
        <f>IF(LEN('Source Int'!$C236)&gt;1,'Source Int'!$M236,IF($D244="manuel",(VLOOKUP($C244,'Enga manuel'!$A$5:$L$355,9,FALSE)),""))</f>
        <v/>
      </c>
      <c r="U244" s="1" t="str">
        <f>IF(COUNTIF(K$10:K244,K244)=1,MAX(U$9:U243)+1,"")</f>
        <v/>
      </c>
      <c r="V244" t="str">
        <f t="shared" si="19"/>
        <v/>
      </c>
      <c r="W244" s="1" t="str">
        <f>IF(D244="Internet",'Source Int'!E236,IF(D244="manuel",UPPER((VLOOKUP($C244,'Enga manuel'!$A$5:$J$355,10,FALSE))),""))</f>
        <v/>
      </c>
    </row>
    <row r="245" spans="1:23" ht="19.350000000000001" customHeight="1">
      <c r="A245" t="str">
        <f>IF(COUNTIF(J$10:J245,J245)=1,MAX(A$9:A244)+1,"")</f>
        <v/>
      </c>
      <c r="B245" t="str">
        <f t="shared" si="15"/>
        <v/>
      </c>
      <c r="C245" s="294">
        <v>236</v>
      </c>
      <c r="D245" s="295" t="str">
        <f>IF(C245&gt;0,IF(LEN('Source Int'!$C237)&gt;1,"Internet",IF(ISERROR(VLOOKUP($C245,'Enga manuel'!$A$5:$G$355,4,FALSE))=FALSE,(IF(LEN(VLOOKUP($C245,'Enga manuel'!$A$5:$G$355,4,FALSE))&gt;0,"Manuel","")),"")),"")</f>
        <v/>
      </c>
      <c r="E245" s="296" t="s">
        <v>270</v>
      </c>
      <c r="F245" s="295" t="str">
        <f>IF(LEN('Source Int'!$C237)&gt;1,'Source Int'!R237,IF(D245="manuel",(VLOOKUP($C245,'Enga manuel'!$A$5:$G$355,2,FALSE)),""))</f>
        <v/>
      </c>
      <c r="G245" s="295" t="str">
        <f>IF(LEN('Source Int'!$C237)&gt;1,'Source Int'!F237,IF(D245="manuel",(VLOOKUP($C245,'Enga manuel'!$A$5:$G$355,3,FALSE)),""))</f>
        <v/>
      </c>
      <c r="H245" s="297" t="str">
        <f>IF(LEN('Source Int'!$C237)&gt;1,'Source Int'!C237,IF(D245="manuel",(VLOOKUP($C245,'Enga manuel'!$A$5:$G$355,4,FALSE)),""))</f>
        <v/>
      </c>
      <c r="I245" s="297" t="str">
        <f>IF(LEN('Source Int'!$C237)&gt;1,PROPER('Source Int'!D237),IF(D245="manuel",PROPER(VLOOKUP($C245,'Enga manuel'!$A$5:$G$355,5,FALSE)),""))</f>
        <v/>
      </c>
      <c r="J245" s="297" t="str">
        <f>IF(LEN('Source Int'!$C237)&gt;1,'Source Int'!P237,IF(D245="manuel",(VLOOKUP($C245,'Enga manuel'!$A$5:$G$355,6,FALSE)),""))</f>
        <v/>
      </c>
      <c r="K245" s="297" t="str">
        <f>IF(LEN('Source Int'!$C237)&gt;1,'Source Int'!$AE237,IF($D245="manuel",(VLOOKUP($C245,'Enga manuel'!$A$5:$G$355,7,FALSE)),""))</f>
        <v/>
      </c>
      <c r="L245" s="295" t="str">
        <f>IF(LEN('Source Int'!$H237)&gt;0,'Source Int'!$H237,IF($D245="manuel",(VLOOKUP($C245,'Enga manuel'!$A$5:$H$355,8,FALSE)),""))</f>
        <v/>
      </c>
      <c r="M245" s="295" t="str">
        <f>IF(AND(P245="Présent",W245="D",'Données épreuves'!$B$24="OUI"),"Dame","")</f>
        <v/>
      </c>
      <c r="N245" s="295" t="str">
        <f>IF(LEN('Source Int'!$C237)&gt;1,IF('Source Int'!$AB237="","",'Source Int'!$AB237),IF($D245="manuel",(VLOOKUP($C245,'Enga manuel'!$A$5:$M$355,11,FALSE)),""))</f>
        <v/>
      </c>
      <c r="O245" s="308" t="str">
        <f t="shared" si="16"/>
        <v/>
      </c>
      <c r="P245" s="84" t="str">
        <f t="shared" si="17"/>
        <v/>
      </c>
      <c r="Q245" s="84" t="str">
        <f>CONCATENATE(K245,IF(AND(LEN(engage_k)&gt;0,LEN(engage_l)&gt;0),CONCATENATE(" (",L245,"/",N245,")"),IF(AND(LEN(engage_k)=0,LEN(engage_l)&gt;0),CONCATENATE(" (",N245,")"),IF(AND(LEN(engage_l)=0,LEN(engage_k)&gt;0),CONCATENATE(" (",L245,")"),""))))</f>
        <v/>
      </c>
      <c r="R245" s="84" t="str">
        <f t="shared" si="18"/>
        <v/>
      </c>
      <c r="S245" s="84" t="str">
        <f>IF(ISERROR(VLOOKUP(C245,'Saisie CLASSEMENT'!$C$8:$C$207,1,FALSE)),"","O")</f>
        <v/>
      </c>
      <c r="T245" s="462" t="str">
        <f>IF(LEN('Source Int'!$C237)&gt;1,'Source Int'!$M237,IF($D245="manuel",(VLOOKUP($C245,'Enga manuel'!$A$5:$L$355,9,FALSE)),""))</f>
        <v/>
      </c>
      <c r="U245" s="1" t="str">
        <f>IF(COUNTIF(K$10:K245,K245)=1,MAX(U$9:U244)+1,"")</f>
        <v/>
      </c>
      <c r="V245" t="str">
        <f t="shared" si="19"/>
        <v/>
      </c>
      <c r="W245" s="1" t="str">
        <f>IF(D245="Internet",'Source Int'!E237,IF(D245="manuel",UPPER((VLOOKUP($C245,'Enga manuel'!$A$5:$J$355,10,FALSE))),""))</f>
        <v/>
      </c>
    </row>
    <row r="246" spans="1:23" ht="19.350000000000001" customHeight="1">
      <c r="A246" t="str">
        <f>IF(COUNTIF(J$10:J246,J246)=1,MAX(A$9:A245)+1,"")</f>
        <v/>
      </c>
      <c r="B246" t="str">
        <f t="shared" si="15"/>
        <v/>
      </c>
      <c r="C246" s="294">
        <v>237</v>
      </c>
      <c r="D246" s="295" t="str">
        <f>IF(C246&gt;0,IF(LEN('Source Int'!$C238)&gt;1,"Internet",IF(ISERROR(VLOOKUP($C246,'Enga manuel'!$A$5:$G$355,4,FALSE))=FALSE,(IF(LEN(VLOOKUP($C246,'Enga manuel'!$A$5:$G$355,4,FALSE))&gt;0,"Manuel","")),"")),"")</f>
        <v/>
      </c>
      <c r="E246" s="296" t="s">
        <v>270</v>
      </c>
      <c r="F246" s="295" t="str">
        <f>IF(LEN('Source Int'!$C238)&gt;1,'Source Int'!R238,IF(D246="manuel",(VLOOKUP($C246,'Enga manuel'!$A$5:$G$355,2,FALSE)),""))</f>
        <v/>
      </c>
      <c r="G246" s="295" t="str">
        <f>IF(LEN('Source Int'!$C238)&gt;1,'Source Int'!F238,IF(D246="manuel",(VLOOKUP($C246,'Enga manuel'!$A$5:$G$355,3,FALSE)),""))</f>
        <v/>
      </c>
      <c r="H246" s="297" t="str">
        <f>IF(LEN('Source Int'!$C238)&gt;1,'Source Int'!C238,IF(D246="manuel",(VLOOKUP($C246,'Enga manuel'!$A$5:$G$355,4,FALSE)),""))</f>
        <v/>
      </c>
      <c r="I246" s="297" t="str">
        <f>IF(LEN('Source Int'!$C238)&gt;1,PROPER('Source Int'!D238),IF(D246="manuel",PROPER(VLOOKUP($C246,'Enga manuel'!$A$5:$G$355,5,FALSE)),""))</f>
        <v/>
      </c>
      <c r="J246" s="297" t="str">
        <f>IF(LEN('Source Int'!$C238)&gt;1,'Source Int'!P238,IF(D246="manuel",(VLOOKUP($C246,'Enga manuel'!$A$5:$G$355,6,FALSE)),""))</f>
        <v/>
      </c>
      <c r="K246" s="297" t="str">
        <f>IF(LEN('Source Int'!$C238)&gt;1,'Source Int'!$AE238,IF($D246="manuel",(VLOOKUP($C246,'Enga manuel'!$A$5:$G$355,7,FALSE)),""))</f>
        <v/>
      </c>
      <c r="L246" s="295" t="str">
        <f>IF(LEN('Source Int'!$H238)&gt;0,'Source Int'!$H238,IF($D246="manuel",(VLOOKUP($C246,'Enga manuel'!$A$5:$H$355,8,FALSE)),""))</f>
        <v/>
      </c>
      <c r="M246" s="295" t="str">
        <f>IF(AND(P246="Présent",W246="D",'Données épreuves'!$B$24="OUI"),"Dame","")</f>
        <v/>
      </c>
      <c r="N246" s="295" t="str">
        <f>IF(LEN('Source Int'!$C238)&gt;1,IF('Source Int'!$AB238="","",'Source Int'!$AB238),IF($D246="manuel",(VLOOKUP($C246,'Enga manuel'!$A$5:$M$355,11,FALSE)),""))</f>
        <v/>
      </c>
      <c r="O246" s="308" t="str">
        <f t="shared" si="16"/>
        <v/>
      </c>
      <c r="P246" s="84" t="str">
        <f t="shared" si="17"/>
        <v/>
      </c>
      <c r="Q246" s="84" t="str">
        <f>CONCATENATE(K246,IF(AND(LEN(engage_k)&gt;0,LEN(engage_l)&gt;0),CONCATENATE(" (",L246,"/",N246,")"),IF(AND(LEN(engage_k)=0,LEN(engage_l)&gt;0),CONCATENATE(" (",N246,")"),IF(AND(LEN(engage_l)=0,LEN(engage_k)&gt;0),CONCATENATE(" (",L246,")"),""))))</f>
        <v/>
      </c>
      <c r="R246" s="84" t="str">
        <f t="shared" si="18"/>
        <v/>
      </c>
      <c r="S246" s="84" t="str">
        <f>IF(ISERROR(VLOOKUP(C246,'Saisie CLASSEMENT'!$C$8:$C$207,1,FALSE)),"","O")</f>
        <v/>
      </c>
      <c r="T246" s="462" t="str">
        <f>IF(LEN('Source Int'!$C238)&gt;1,'Source Int'!$M238,IF($D246="manuel",(VLOOKUP($C246,'Enga manuel'!$A$5:$L$355,9,FALSE)),""))</f>
        <v/>
      </c>
      <c r="U246" s="1" t="str">
        <f>IF(COUNTIF(K$10:K246,K246)=1,MAX(U$9:U245)+1,"")</f>
        <v/>
      </c>
      <c r="V246" t="str">
        <f t="shared" si="19"/>
        <v/>
      </c>
      <c r="W246" s="1" t="str">
        <f>IF(D246="Internet",'Source Int'!E238,IF(D246="manuel",UPPER((VLOOKUP($C246,'Enga manuel'!$A$5:$J$355,10,FALSE))),""))</f>
        <v/>
      </c>
    </row>
    <row r="247" spans="1:23" ht="19.350000000000001" customHeight="1">
      <c r="A247" t="str">
        <f>IF(COUNTIF(J$10:J247,J247)=1,MAX(A$9:A246)+1,"")</f>
        <v/>
      </c>
      <c r="B247" t="str">
        <f t="shared" si="15"/>
        <v/>
      </c>
      <c r="C247" s="294">
        <v>238</v>
      </c>
      <c r="D247" s="295" t="str">
        <f>IF(C247&gt;0,IF(LEN('Source Int'!$C239)&gt;1,"Internet",IF(ISERROR(VLOOKUP($C247,'Enga manuel'!$A$5:$G$355,4,FALSE))=FALSE,(IF(LEN(VLOOKUP($C247,'Enga manuel'!$A$5:$G$355,4,FALSE))&gt;0,"Manuel","")),"")),"")</f>
        <v/>
      </c>
      <c r="E247" s="296" t="s">
        <v>270</v>
      </c>
      <c r="F247" s="295" t="str">
        <f>IF(LEN('Source Int'!$C239)&gt;1,'Source Int'!R239,IF(D247="manuel",(VLOOKUP($C247,'Enga manuel'!$A$5:$G$355,2,FALSE)),""))</f>
        <v/>
      </c>
      <c r="G247" s="295" t="str">
        <f>IF(LEN('Source Int'!$C239)&gt;1,'Source Int'!F239,IF(D247="manuel",(VLOOKUP($C247,'Enga manuel'!$A$5:$G$355,3,FALSE)),""))</f>
        <v/>
      </c>
      <c r="H247" s="297" t="str">
        <f>IF(LEN('Source Int'!$C239)&gt;1,'Source Int'!C239,IF(D247="manuel",(VLOOKUP($C247,'Enga manuel'!$A$5:$G$355,4,FALSE)),""))</f>
        <v/>
      </c>
      <c r="I247" s="297" t="str">
        <f>IF(LEN('Source Int'!$C239)&gt;1,PROPER('Source Int'!D239),IF(D247="manuel",PROPER(VLOOKUP($C247,'Enga manuel'!$A$5:$G$355,5,FALSE)),""))</f>
        <v/>
      </c>
      <c r="J247" s="297" t="str">
        <f>IF(LEN('Source Int'!$C239)&gt;1,'Source Int'!P239,IF(D247="manuel",(VLOOKUP($C247,'Enga manuel'!$A$5:$G$355,6,FALSE)),""))</f>
        <v/>
      </c>
      <c r="K247" s="297" t="str">
        <f>IF(LEN('Source Int'!$C239)&gt;1,'Source Int'!$AE239,IF($D247="manuel",(VLOOKUP($C247,'Enga manuel'!$A$5:$G$355,7,FALSE)),""))</f>
        <v/>
      </c>
      <c r="L247" s="295" t="str">
        <f>IF(LEN('Source Int'!$H239)&gt;0,'Source Int'!$H239,IF($D247="manuel",(VLOOKUP($C247,'Enga manuel'!$A$5:$H$355,8,FALSE)),""))</f>
        <v/>
      </c>
      <c r="M247" s="295" t="str">
        <f>IF(AND(P247="Présent",W247="D",'Données épreuves'!$B$24="OUI"),"Dame","")</f>
        <v/>
      </c>
      <c r="N247" s="295" t="str">
        <f>IF(LEN('Source Int'!$C239)&gt;1,IF('Source Int'!$AB239="","",'Source Int'!$AB239),IF($D247="manuel",(VLOOKUP($C247,'Enga manuel'!$A$5:$M$355,11,FALSE)),""))</f>
        <v/>
      </c>
      <c r="O247" s="308" t="str">
        <f t="shared" si="16"/>
        <v/>
      </c>
      <c r="P247" s="84" t="str">
        <f t="shared" si="17"/>
        <v/>
      </c>
      <c r="Q247" s="84" t="str">
        <f>CONCATENATE(K247,IF(AND(LEN(engage_k)&gt;0,LEN(engage_l)&gt;0),CONCATENATE(" (",L247,"/",N247,")"),IF(AND(LEN(engage_k)=0,LEN(engage_l)&gt;0),CONCATENATE(" (",N247,")"),IF(AND(LEN(engage_l)=0,LEN(engage_k)&gt;0),CONCATENATE(" (",L247,")"),""))))</f>
        <v/>
      </c>
      <c r="R247" s="84" t="str">
        <f t="shared" si="18"/>
        <v/>
      </c>
      <c r="S247" s="84" t="str">
        <f>IF(ISERROR(VLOOKUP(C247,'Saisie CLASSEMENT'!$C$8:$C$207,1,FALSE)),"","O")</f>
        <v/>
      </c>
      <c r="T247" s="462" t="str">
        <f>IF(LEN('Source Int'!$C239)&gt;1,'Source Int'!$M239,IF($D247="manuel",(VLOOKUP($C247,'Enga manuel'!$A$5:$L$355,9,FALSE)),""))</f>
        <v/>
      </c>
      <c r="U247" s="1" t="str">
        <f>IF(COUNTIF(K$10:K247,K247)=1,MAX(U$9:U246)+1,"")</f>
        <v/>
      </c>
      <c r="V247" t="str">
        <f t="shared" si="19"/>
        <v/>
      </c>
      <c r="W247" s="1" t="str">
        <f>IF(D247="Internet",'Source Int'!E239,IF(D247="manuel",UPPER((VLOOKUP($C247,'Enga manuel'!$A$5:$J$355,10,FALSE))),""))</f>
        <v/>
      </c>
    </row>
    <row r="248" spans="1:23" ht="19.350000000000001" customHeight="1">
      <c r="A248" t="str">
        <f>IF(COUNTIF(J$10:J248,J248)=1,MAX(A$9:A247)+1,"")</f>
        <v/>
      </c>
      <c r="B248" t="str">
        <f t="shared" si="15"/>
        <v/>
      </c>
      <c r="C248" s="294">
        <v>239</v>
      </c>
      <c r="D248" s="295" t="str">
        <f>IF(C248&gt;0,IF(LEN('Source Int'!$C240)&gt;1,"Internet",IF(ISERROR(VLOOKUP($C248,'Enga manuel'!$A$5:$G$355,4,FALSE))=FALSE,(IF(LEN(VLOOKUP($C248,'Enga manuel'!$A$5:$G$355,4,FALSE))&gt;0,"Manuel","")),"")),"")</f>
        <v/>
      </c>
      <c r="E248" s="296" t="s">
        <v>270</v>
      </c>
      <c r="F248" s="295" t="str">
        <f>IF(LEN('Source Int'!$C240)&gt;1,'Source Int'!R240,IF(D248="manuel",(VLOOKUP($C248,'Enga manuel'!$A$5:$G$355,2,FALSE)),""))</f>
        <v/>
      </c>
      <c r="G248" s="295" t="str">
        <f>IF(LEN('Source Int'!$C240)&gt;1,'Source Int'!F240,IF(D248="manuel",(VLOOKUP($C248,'Enga manuel'!$A$5:$G$355,3,FALSE)),""))</f>
        <v/>
      </c>
      <c r="H248" s="297" t="str">
        <f>IF(LEN('Source Int'!$C240)&gt;1,'Source Int'!C240,IF(D248="manuel",(VLOOKUP($C248,'Enga manuel'!$A$5:$G$355,4,FALSE)),""))</f>
        <v/>
      </c>
      <c r="I248" s="297" t="str">
        <f>IF(LEN('Source Int'!$C240)&gt;1,PROPER('Source Int'!D240),IF(D248="manuel",PROPER(VLOOKUP($C248,'Enga manuel'!$A$5:$G$355,5,FALSE)),""))</f>
        <v/>
      </c>
      <c r="J248" s="297" t="str">
        <f>IF(LEN('Source Int'!$C240)&gt;1,'Source Int'!P240,IF(D248="manuel",(VLOOKUP($C248,'Enga manuel'!$A$5:$G$355,6,FALSE)),""))</f>
        <v/>
      </c>
      <c r="K248" s="297" t="str">
        <f>IF(LEN('Source Int'!$C240)&gt;1,'Source Int'!$AE240,IF($D248="manuel",(VLOOKUP($C248,'Enga manuel'!$A$5:$G$355,7,FALSE)),""))</f>
        <v/>
      </c>
      <c r="L248" s="295" t="str">
        <f>IF(LEN('Source Int'!$H240)&gt;0,'Source Int'!$H240,IF($D248="manuel",(VLOOKUP($C248,'Enga manuel'!$A$5:$H$355,8,FALSE)),""))</f>
        <v/>
      </c>
      <c r="M248" s="295" t="str">
        <f>IF(AND(P248="Présent",W248="D",'Données épreuves'!$B$24="OUI"),"Dame","")</f>
        <v/>
      </c>
      <c r="N248" s="295" t="str">
        <f>IF(LEN('Source Int'!$C240)&gt;1,IF('Source Int'!$AB240="","",'Source Int'!$AB240),IF($D248="manuel",(VLOOKUP($C248,'Enga manuel'!$A$5:$M$355,11,FALSE)),""))</f>
        <v/>
      </c>
      <c r="O248" s="308" t="str">
        <f t="shared" si="16"/>
        <v/>
      </c>
      <c r="P248" s="84" t="str">
        <f t="shared" si="17"/>
        <v/>
      </c>
      <c r="Q248" s="84" t="str">
        <f>CONCATENATE(K248,IF(AND(LEN(engage_k)&gt;0,LEN(engage_l)&gt;0),CONCATENATE(" (",L248,"/",N248,")"),IF(AND(LEN(engage_k)=0,LEN(engage_l)&gt;0),CONCATENATE(" (",N248,")"),IF(AND(LEN(engage_l)=0,LEN(engage_k)&gt;0),CONCATENATE(" (",L248,")"),""))))</f>
        <v/>
      </c>
      <c r="R248" s="84" t="str">
        <f t="shared" si="18"/>
        <v/>
      </c>
      <c r="S248" s="84" t="str">
        <f>IF(ISERROR(VLOOKUP(C248,'Saisie CLASSEMENT'!$C$8:$C$207,1,FALSE)),"","O")</f>
        <v/>
      </c>
      <c r="T248" s="462" t="str">
        <f>IF(LEN('Source Int'!$C240)&gt;1,'Source Int'!$M240,IF($D248="manuel",(VLOOKUP($C248,'Enga manuel'!$A$5:$L$355,9,FALSE)),""))</f>
        <v/>
      </c>
      <c r="U248" s="1" t="str">
        <f>IF(COUNTIF(K$10:K248,K248)=1,MAX(U$9:U247)+1,"")</f>
        <v/>
      </c>
      <c r="V248" t="str">
        <f t="shared" si="19"/>
        <v/>
      </c>
      <c r="W248" s="1" t="str">
        <f>IF(D248="Internet",'Source Int'!E240,IF(D248="manuel",UPPER((VLOOKUP($C248,'Enga manuel'!$A$5:$J$355,10,FALSE))),""))</f>
        <v/>
      </c>
    </row>
    <row r="249" spans="1:23" ht="19.350000000000001" customHeight="1">
      <c r="A249" t="str">
        <f>IF(COUNTIF(J$10:J249,J249)=1,MAX(A$9:A248)+1,"")</f>
        <v/>
      </c>
      <c r="B249" t="str">
        <f t="shared" si="15"/>
        <v/>
      </c>
      <c r="C249" s="294">
        <v>240</v>
      </c>
      <c r="D249" s="295" t="str">
        <f>IF(C249&gt;0,IF(LEN('Source Int'!$C241)&gt;1,"Internet",IF(ISERROR(VLOOKUP($C249,'Enga manuel'!$A$5:$G$355,4,FALSE))=FALSE,(IF(LEN(VLOOKUP($C249,'Enga manuel'!$A$5:$G$355,4,FALSE))&gt;0,"Manuel","")),"")),"")</f>
        <v/>
      </c>
      <c r="E249" s="296" t="s">
        <v>270</v>
      </c>
      <c r="F249" s="295" t="str">
        <f>IF(LEN('Source Int'!$C241)&gt;1,'Source Int'!R241,IF(D249="manuel",(VLOOKUP($C249,'Enga manuel'!$A$5:$G$355,2,FALSE)),""))</f>
        <v/>
      </c>
      <c r="G249" s="295" t="str">
        <f>IF(LEN('Source Int'!$C241)&gt;1,'Source Int'!F241,IF(D249="manuel",(VLOOKUP($C249,'Enga manuel'!$A$5:$G$355,3,FALSE)),""))</f>
        <v/>
      </c>
      <c r="H249" s="297" t="str">
        <f>IF(LEN('Source Int'!$C241)&gt;1,'Source Int'!C241,IF(D249="manuel",(VLOOKUP($C249,'Enga manuel'!$A$5:$G$355,4,FALSE)),""))</f>
        <v/>
      </c>
      <c r="I249" s="297" t="str">
        <f>IF(LEN('Source Int'!$C241)&gt;1,PROPER('Source Int'!D241),IF(D249="manuel",PROPER(VLOOKUP($C249,'Enga manuel'!$A$5:$G$355,5,FALSE)),""))</f>
        <v/>
      </c>
      <c r="J249" s="297" t="str">
        <f>IF(LEN('Source Int'!$C241)&gt;1,'Source Int'!P241,IF(D249="manuel",(VLOOKUP($C249,'Enga manuel'!$A$5:$G$355,6,FALSE)),""))</f>
        <v/>
      </c>
      <c r="K249" s="297" t="str">
        <f>IF(LEN('Source Int'!$C241)&gt;1,'Source Int'!$AE241,IF($D249="manuel",(VLOOKUP($C249,'Enga manuel'!$A$5:$G$355,7,FALSE)),""))</f>
        <v/>
      </c>
      <c r="L249" s="295" t="str">
        <f>IF(LEN('Source Int'!$H241)&gt;0,'Source Int'!$H241,IF($D249="manuel",(VLOOKUP($C249,'Enga manuel'!$A$5:$H$355,8,FALSE)),""))</f>
        <v/>
      </c>
      <c r="M249" s="295" t="str">
        <f>IF(AND(P249="Présent",W249="D",'Données épreuves'!$B$24="OUI"),"Dame","")</f>
        <v/>
      </c>
      <c r="N249" s="295" t="str">
        <f>IF(LEN('Source Int'!$C241)&gt;1,IF('Source Int'!$AB241="","",'Source Int'!$AB241),IF($D249="manuel",(VLOOKUP($C249,'Enga manuel'!$A$5:$M$355,11,FALSE)),""))</f>
        <v/>
      </c>
      <c r="O249" s="308" t="str">
        <f t="shared" si="16"/>
        <v/>
      </c>
      <c r="P249" s="84" t="str">
        <f t="shared" si="17"/>
        <v/>
      </c>
      <c r="Q249" s="84" t="str">
        <f>CONCATENATE(K249,IF(AND(LEN(engage_k)&gt;0,LEN(engage_l)&gt;0),CONCATENATE(" (",L249,"/",N249,")"),IF(AND(LEN(engage_k)=0,LEN(engage_l)&gt;0),CONCATENATE(" (",N249,")"),IF(AND(LEN(engage_l)=0,LEN(engage_k)&gt;0),CONCATENATE(" (",L249,")"),""))))</f>
        <v/>
      </c>
      <c r="R249" s="84" t="str">
        <f t="shared" si="18"/>
        <v/>
      </c>
      <c r="S249" s="84" t="str">
        <f>IF(ISERROR(VLOOKUP(C249,'Saisie CLASSEMENT'!$C$8:$C$207,1,FALSE)),"","O")</f>
        <v/>
      </c>
      <c r="T249" s="462" t="str">
        <f>IF(LEN('Source Int'!$C241)&gt;1,'Source Int'!$M241,IF($D249="manuel",(VLOOKUP($C249,'Enga manuel'!$A$5:$L$355,9,FALSE)),""))</f>
        <v/>
      </c>
      <c r="U249" s="1" t="str">
        <f>IF(COUNTIF(K$10:K249,K249)=1,MAX(U$9:U248)+1,"")</f>
        <v/>
      </c>
      <c r="V249" t="str">
        <f t="shared" si="19"/>
        <v/>
      </c>
      <c r="W249" s="1" t="str">
        <f>IF(D249="Internet",'Source Int'!E241,IF(D249="manuel",UPPER((VLOOKUP($C249,'Enga manuel'!$A$5:$J$355,10,FALSE))),""))</f>
        <v/>
      </c>
    </row>
    <row r="250" spans="1:23" ht="19.350000000000001" customHeight="1">
      <c r="A250" t="str">
        <f>IF(COUNTIF(J$10:J250,J250)=1,MAX(A$9:A249)+1,"")</f>
        <v/>
      </c>
      <c r="B250" t="str">
        <f t="shared" si="15"/>
        <v/>
      </c>
      <c r="C250" s="294">
        <v>241</v>
      </c>
      <c r="D250" s="295" t="str">
        <f>IF(C250&gt;0,IF(LEN('Source Int'!$C242)&gt;1,"Internet",IF(ISERROR(VLOOKUP($C250,'Enga manuel'!$A$5:$G$355,4,FALSE))=FALSE,(IF(LEN(VLOOKUP($C250,'Enga manuel'!$A$5:$G$355,4,FALSE))&gt;0,"Manuel","")),"")),"")</f>
        <v/>
      </c>
      <c r="E250" s="296" t="s">
        <v>270</v>
      </c>
      <c r="F250" s="295" t="str">
        <f>IF(LEN('Source Int'!$C242)&gt;1,'Source Int'!R242,IF(D250="manuel",(VLOOKUP($C250,'Enga manuel'!$A$5:$G$355,2,FALSE)),""))</f>
        <v/>
      </c>
      <c r="G250" s="295" t="str">
        <f>IF(LEN('Source Int'!$C242)&gt;1,'Source Int'!F242,IF(D250="manuel",(VLOOKUP($C250,'Enga manuel'!$A$5:$G$355,3,FALSE)),""))</f>
        <v/>
      </c>
      <c r="H250" s="297" t="str">
        <f>IF(LEN('Source Int'!$C242)&gt;1,'Source Int'!C242,IF(D250="manuel",(VLOOKUP($C250,'Enga manuel'!$A$5:$G$355,4,FALSE)),""))</f>
        <v/>
      </c>
      <c r="I250" s="297" t="str">
        <f>IF(LEN('Source Int'!$C242)&gt;1,PROPER('Source Int'!D242),IF(D250="manuel",PROPER(VLOOKUP($C250,'Enga manuel'!$A$5:$G$355,5,FALSE)),""))</f>
        <v/>
      </c>
      <c r="J250" s="297" t="str">
        <f>IF(LEN('Source Int'!$C242)&gt;1,'Source Int'!P242,IF(D250="manuel",(VLOOKUP($C250,'Enga manuel'!$A$5:$G$355,6,FALSE)),""))</f>
        <v/>
      </c>
      <c r="K250" s="297" t="str">
        <f>IF(LEN('Source Int'!$C242)&gt;1,'Source Int'!$AE242,IF($D250="manuel",(VLOOKUP($C250,'Enga manuel'!$A$5:$G$355,7,FALSE)),""))</f>
        <v/>
      </c>
      <c r="L250" s="295" t="str">
        <f>IF(LEN('Source Int'!$H242)&gt;0,'Source Int'!$H242,IF($D250="manuel",(VLOOKUP($C250,'Enga manuel'!$A$5:$H$355,8,FALSE)),""))</f>
        <v/>
      </c>
      <c r="M250" s="295" t="str">
        <f>IF(AND(P250="Présent",W250="D",'Données épreuves'!$B$24="OUI"),"Dame","")</f>
        <v/>
      </c>
      <c r="N250" s="295" t="str">
        <f>IF(LEN('Source Int'!$C242)&gt;1,IF('Source Int'!$AB242="","",'Source Int'!$AB242),IF($D250="manuel",(VLOOKUP($C250,'Enga manuel'!$A$5:$M$355,11,FALSE)),""))</f>
        <v/>
      </c>
      <c r="O250" s="308" t="str">
        <f t="shared" si="16"/>
        <v/>
      </c>
      <c r="P250" s="84" t="str">
        <f t="shared" si="17"/>
        <v/>
      </c>
      <c r="Q250" s="84" t="str">
        <f>CONCATENATE(K250,IF(AND(LEN(engage_k)&gt;0,LEN(engage_l)&gt;0),CONCATENATE(" (",L250,"/",N250,")"),IF(AND(LEN(engage_k)=0,LEN(engage_l)&gt;0),CONCATENATE(" (",N250,")"),IF(AND(LEN(engage_l)=0,LEN(engage_k)&gt;0),CONCATENATE(" (",L250,")"),""))))</f>
        <v/>
      </c>
      <c r="R250" s="84" t="str">
        <f t="shared" si="18"/>
        <v/>
      </c>
      <c r="S250" s="84" t="str">
        <f>IF(ISERROR(VLOOKUP(C250,'Saisie CLASSEMENT'!$C$8:$C$207,1,FALSE)),"","O")</f>
        <v/>
      </c>
      <c r="T250" s="462" t="str">
        <f>IF(LEN('Source Int'!$C242)&gt;1,'Source Int'!$M242,IF($D250="manuel",(VLOOKUP($C250,'Enga manuel'!$A$5:$L$355,9,FALSE)),""))</f>
        <v/>
      </c>
      <c r="U250" s="1" t="str">
        <f>IF(COUNTIF(K$10:K250,K250)=1,MAX(U$9:U249)+1,"")</f>
        <v/>
      </c>
      <c r="V250" t="str">
        <f t="shared" si="19"/>
        <v/>
      </c>
      <c r="W250" s="1" t="str">
        <f>IF(D250="Internet",'Source Int'!E242,IF(D250="manuel",UPPER((VLOOKUP($C250,'Enga manuel'!$A$5:$J$355,10,FALSE))),""))</f>
        <v/>
      </c>
    </row>
    <row r="251" spans="1:23" ht="19.350000000000001" customHeight="1">
      <c r="A251" t="str">
        <f>IF(COUNTIF(J$10:J251,J251)=1,MAX(A$9:A250)+1,"")</f>
        <v/>
      </c>
      <c r="B251" t="str">
        <f t="shared" si="15"/>
        <v/>
      </c>
      <c r="C251" s="294">
        <v>242</v>
      </c>
      <c r="D251" s="295" t="str">
        <f>IF(C251&gt;0,IF(LEN('Source Int'!$C243)&gt;1,"Internet",IF(ISERROR(VLOOKUP($C251,'Enga manuel'!$A$5:$G$355,4,FALSE))=FALSE,(IF(LEN(VLOOKUP($C251,'Enga manuel'!$A$5:$G$355,4,FALSE))&gt;0,"Manuel","")),"")),"")</f>
        <v/>
      </c>
      <c r="E251" s="296" t="s">
        <v>270</v>
      </c>
      <c r="F251" s="295" t="str">
        <f>IF(LEN('Source Int'!$C243)&gt;1,'Source Int'!R243,IF(D251="manuel",(VLOOKUP($C251,'Enga manuel'!$A$5:$G$355,2,FALSE)),""))</f>
        <v/>
      </c>
      <c r="G251" s="295" t="str">
        <f>IF(LEN('Source Int'!$C243)&gt;1,'Source Int'!F243,IF(D251="manuel",(VLOOKUP($C251,'Enga manuel'!$A$5:$G$355,3,FALSE)),""))</f>
        <v/>
      </c>
      <c r="H251" s="297" t="str">
        <f>IF(LEN('Source Int'!$C243)&gt;1,'Source Int'!C243,IF(D251="manuel",(VLOOKUP($C251,'Enga manuel'!$A$5:$G$355,4,FALSE)),""))</f>
        <v/>
      </c>
      <c r="I251" s="297" t="str">
        <f>IF(LEN('Source Int'!$C243)&gt;1,PROPER('Source Int'!D243),IF(D251="manuel",PROPER(VLOOKUP($C251,'Enga manuel'!$A$5:$G$355,5,FALSE)),""))</f>
        <v/>
      </c>
      <c r="J251" s="297" t="str">
        <f>IF(LEN('Source Int'!$C243)&gt;1,'Source Int'!P243,IF(D251="manuel",(VLOOKUP($C251,'Enga manuel'!$A$5:$G$355,6,FALSE)),""))</f>
        <v/>
      </c>
      <c r="K251" s="297" t="str">
        <f>IF(LEN('Source Int'!$C243)&gt;1,'Source Int'!$AE243,IF($D251="manuel",(VLOOKUP($C251,'Enga manuel'!$A$5:$G$355,7,FALSE)),""))</f>
        <v/>
      </c>
      <c r="L251" s="295" t="str">
        <f>IF(LEN('Source Int'!$H243)&gt;0,'Source Int'!$H243,IF($D251="manuel",(VLOOKUP($C251,'Enga manuel'!$A$5:$H$355,8,FALSE)),""))</f>
        <v/>
      </c>
      <c r="M251" s="295" t="str">
        <f>IF(AND(P251="Présent",W251="D",'Données épreuves'!$B$24="OUI"),"Dame","")</f>
        <v/>
      </c>
      <c r="N251" s="295" t="str">
        <f>IF(LEN('Source Int'!$C243)&gt;1,IF('Source Int'!$AB243="","",'Source Int'!$AB243),IF($D251="manuel",(VLOOKUP($C251,'Enga manuel'!$A$5:$M$355,11,FALSE)),""))</f>
        <v/>
      </c>
      <c r="O251" s="308" t="str">
        <f t="shared" si="16"/>
        <v/>
      </c>
      <c r="P251" s="84" t="str">
        <f t="shared" si="17"/>
        <v/>
      </c>
      <c r="Q251" s="84" t="str">
        <f>CONCATENATE(K251,IF(AND(LEN(engage_k)&gt;0,LEN(engage_l)&gt;0),CONCATENATE(" (",L251,"/",N251,")"),IF(AND(LEN(engage_k)=0,LEN(engage_l)&gt;0),CONCATENATE(" (",N251,")"),IF(AND(LEN(engage_l)=0,LEN(engage_k)&gt;0),CONCATENATE(" (",L251,")"),""))))</f>
        <v/>
      </c>
      <c r="R251" s="84" t="str">
        <f t="shared" si="18"/>
        <v/>
      </c>
      <c r="S251" s="84" t="str">
        <f>IF(ISERROR(VLOOKUP(C251,'Saisie CLASSEMENT'!$C$8:$C$207,1,FALSE)),"","O")</f>
        <v/>
      </c>
      <c r="T251" s="462" t="str">
        <f>IF(LEN('Source Int'!$C243)&gt;1,'Source Int'!$M243,IF($D251="manuel",(VLOOKUP($C251,'Enga manuel'!$A$5:$L$355,9,FALSE)),""))</f>
        <v/>
      </c>
      <c r="U251" s="1" t="str">
        <f>IF(COUNTIF(K$10:K251,K251)=1,MAX(U$9:U250)+1,"")</f>
        <v/>
      </c>
      <c r="V251" t="str">
        <f t="shared" si="19"/>
        <v/>
      </c>
      <c r="W251" s="1" t="str">
        <f>IF(D251="Internet",'Source Int'!E243,IF(D251="manuel",UPPER((VLOOKUP($C251,'Enga manuel'!$A$5:$J$355,10,FALSE))),""))</f>
        <v/>
      </c>
    </row>
    <row r="252" spans="1:23" ht="19.350000000000001" customHeight="1">
      <c r="A252" t="str">
        <f>IF(COUNTIF(J$10:J252,J252)=1,MAX(A$9:A251)+1,"")</f>
        <v/>
      </c>
      <c r="B252" t="str">
        <f t="shared" si="15"/>
        <v/>
      </c>
      <c r="C252" s="294">
        <v>243</v>
      </c>
      <c r="D252" s="295" t="str">
        <f>IF(C252&gt;0,IF(LEN('Source Int'!$C244)&gt;1,"Internet",IF(ISERROR(VLOOKUP($C252,'Enga manuel'!$A$5:$G$355,4,FALSE))=FALSE,(IF(LEN(VLOOKUP($C252,'Enga manuel'!$A$5:$G$355,4,FALSE))&gt;0,"Manuel","")),"")),"")</f>
        <v/>
      </c>
      <c r="E252" s="296" t="s">
        <v>270</v>
      </c>
      <c r="F252" s="295" t="str">
        <f>IF(LEN('Source Int'!$C244)&gt;1,'Source Int'!R244,IF(D252="manuel",(VLOOKUP($C252,'Enga manuel'!$A$5:$G$355,2,FALSE)),""))</f>
        <v/>
      </c>
      <c r="G252" s="295" t="str">
        <f>IF(LEN('Source Int'!$C244)&gt;1,'Source Int'!F244,IF(D252="manuel",(VLOOKUP($C252,'Enga manuel'!$A$5:$G$355,3,FALSE)),""))</f>
        <v/>
      </c>
      <c r="H252" s="297" t="str">
        <f>IF(LEN('Source Int'!$C244)&gt;1,'Source Int'!C244,IF(D252="manuel",(VLOOKUP($C252,'Enga manuel'!$A$5:$G$355,4,FALSE)),""))</f>
        <v/>
      </c>
      <c r="I252" s="297" t="str">
        <f>IF(LEN('Source Int'!$C244)&gt;1,PROPER('Source Int'!D244),IF(D252="manuel",PROPER(VLOOKUP($C252,'Enga manuel'!$A$5:$G$355,5,FALSE)),""))</f>
        <v/>
      </c>
      <c r="J252" s="297" t="str">
        <f>IF(LEN('Source Int'!$C244)&gt;1,'Source Int'!P244,IF(D252="manuel",(VLOOKUP($C252,'Enga manuel'!$A$5:$G$355,6,FALSE)),""))</f>
        <v/>
      </c>
      <c r="K252" s="297" t="str">
        <f>IF(LEN('Source Int'!$C244)&gt;1,'Source Int'!$AE244,IF($D252="manuel",(VLOOKUP($C252,'Enga manuel'!$A$5:$G$355,7,FALSE)),""))</f>
        <v/>
      </c>
      <c r="L252" s="295" t="str">
        <f>IF(LEN('Source Int'!$H244)&gt;0,'Source Int'!$H244,IF($D252="manuel",(VLOOKUP($C252,'Enga manuel'!$A$5:$H$355,8,FALSE)),""))</f>
        <v/>
      </c>
      <c r="M252" s="295" t="str">
        <f>IF(AND(P252="Présent",W252="D",'Données épreuves'!$B$24="OUI"),"Dame","")</f>
        <v/>
      </c>
      <c r="N252" s="295" t="str">
        <f>IF(LEN('Source Int'!$C244)&gt;1,IF('Source Int'!$AB244="","",'Source Int'!$AB244),IF($D252="manuel",(VLOOKUP($C252,'Enga manuel'!$A$5:$M$355,11,FALSE)),""))</f>
        <v/>
      </c>
      <c r="O252" s="308" t="str">
        <f t="shared" si="16"/>
        <v/>
      </c>
      <c r="P252" s="84" t="str">
        <f t="shared" si="17"/>
        <v/>
      </c>
      <c r="Q252" s="84" t="str">
        <f>CONCATENATE(K252,IF(AND(LEN(engage_k)&gt;0,LEN(engage_l)&gt;0),CONCATENATE(" (",L252,"/",N252,")"),IF(AND(LEN(engage_k)=0,LEN(engage_l)&gt;0),CONCATENATE(" (",N252,")"),IF(AND(LEN(engage_l)=0,LEN(engage_k)&gt;0),CONCATENATE(" (",L252,")"),""))))</f>
        <v/>
      </c>
      <c r="R252" s="84" t="str">
        <f t="shared" si="18"/>
        <v/>
      </c>
      <c r="S252" s="84" t="str">
        <f>IF(ISERROR(VLOOKUP(C252,'Saisie CLASSEMENT'!$C$8:$C$207,1,FALSE)),"","O")</f>
        <v/>
      </c>
      <c r="T252" s="462" t="str">
        <f>IF(LEN('Source Int'!$C244)&gt;1,'Source Int'!$M244,IF($D252="manuel",(VLOOKUP($C252,'Enga manuel'!$A$5:$L$355,9,FALSE)),""))</f>
        <v/>
      </c>
      <c r="U252" s="1" t="str">
        <f>IF(COUNTIF(K$10:K252,K252)=1,MAX(U$9:U251)+1,"")</f>
        <v/>
      </c>
      <c r="V252" t="str">
        <f t="shared" si="19"/>
        <v/>
      </c>
      <c r="W252" s="1" t="str">
        <f>IF(D252="Internet",'Source Int'!E244,IF(D252="manuel",UPPER((VLOOKUP($C252,'Enga manuel'!$A$5:$J$355,10,FALSE))),""))</f>
        <v/>
      </c>
    </row>
    <row r="253" spans="1:23" ht="19.350000000000001" customHeight="1">
      <c r="A253" t="str">
        <f>IF(COUNTIF(J$10:J253,J253)=1,MAX(A$9:A252)+1,"")</f>
        <v/>
      </c>
      <c r="B253" t="str">
        <f t="shared" si="15"/>
        <v/>
      </c>
      <c r="C253" s="294">
        <v>244</v>
      </c>
      <c r="D253" s="295" t="str">
        <f>IF(C253&gt;0,IF(LEN('Source Int'!$C245)&gt;1,"Internet",IF(ISERROR(VLOOKUP($C253,'Enga manuel'!$A$5:$G$355,4,FALSE))=FALSE,(IF(LEN(VLOOKUP($C253,'Enga manuel'!$A$5:$G$355,4,FALSE))&gt;0,"Manuel","")),"")),"")</f>
        <v/>
      </c>
      <c r="E253" s="296" t="s">
        <v>270</v>
      </c>
      <c r="F253" s="295" t="str">
        <f>IF(LEN('Source Int'!$C245)&gt;1,'Source Int'!R245,IF(D253="manuel",(VLOOKUP($C253,'Enga manuel'!$A$5:$G$355,2,FALSE)),""))</f>
        <v/>
      </c>
      <c r="G253" s="295" t="str">
        <f>IF(LEN('Source Int'!$C245)&gt;1,'Source Int'!F245,IF(D253="manuel",(VLOOKUP($C253,'Enga manuel'!$A$5:$G$355,3,FALSE)),""))</f>
        <v/>
      </c>
      <c r="H253" s="297" t="str">
        <f>IF(LEN('Source Int'!$C245)&gt;1,'Source Int'!C245,IF(D253="manuel",(VLOOKUP($C253,'Enga manuel'!$A$5:$G$355,4,FALSE)),""))</f>
        <v/>
      </c>
      <c r="I253" s="297" t="str">
        <f>IF(LEN('Source Int'!$C245)&gt;1,PROPER('Source Int'!D245),IF(D253="manuel",PROPER(VLOOKUP($C253,'Enga manuel'!$A$5:$G$355,5,FALSE)),""))</f>
        <v/>
      </c>
      <c r="J253" s="297" t="str">
        <f>IF(LEN('Source Int'!$C245)&gt;1,'Source Int'!P245,IF(D253="manuel",(VLOOKUP($C253,'Enga manuel'!$A$5:$G$355,6,FALSE)),""))</f>
        <v/>
      </c>
      <c r="K253" s="297" t="str">
        <f>IF(LEN('Source Int'!$C245)&gt;1,'Source Int'!$AE245,IF($D253="manuel",(VLOOKUP($C253,'Enga manuel'!$A$5:$G$355,7,FALSE)),""))</f>
        <v/>
      </c>
      <c r="L253" s="295" t="str">
        <f>IF(LEN('Source Int'!$H245)&gt;0,'Source Int'!$H245,IF($D253="manuel",(VLOOKUP($C253,'Enga manuel'!$A$5:$H$355,8,FALSE)),""))</f>
        <v/>
      </c>
      <c r="M253" s="295" t="str">
        <f>IF(AND(P253="Présent",W253="D",'Données épreuves'!$B$24="OUI"),"Dame","")</f>
        <v/>
      </c>
      <c r="N253" s="295" t="str">
        <f>IF(LEN('Source Int'!$C245)&gt;1,IF('Source Int'!$AB245="","",'Source Int'!$AB245),IF($D253="manuel",(VLOOKUP($C253,'Enga manuel'!$A$5:$M$355,11,FALSE)),""))</f>
        <v/>
      </c>
      <c r="O253" s="308" t="str">
        <f t="shared" si="16"/>
        <v/>
      </c>
      <c r="P253" s="84" t="str">
        <f t="shared" si="17"/>
        <v/>
      </c>
      <c r="Q253" s="84" t="str">
        <f>CONCATENATE(K253,IF(AND(LEN(engage_k)&gt;0,LEN(engage_l)&gt;0),CONCATENATE(" (",L253,"/",N253,")"),IF(AND(LEN(engage_k)=0,LEN(engage_l)&gt;0),CONCATENATE(" (",N253,")"),IF(AND(LEN(engage_l)=0,LEN(engage_k)&gt;0),CONCATENATE(" (",L253,")"),""))))</f>
        <v/>
      </c>
      <c r="R253" s="84" t="str">
        <f t="shared" si="18"/>
        <v/>
      </c>
      <c r="S253" s="84" t="str">
        <f>IF(ISERROR(VLOOKUP(C253,'Saisie CLASSEMENT'!$C$8:$C$207,1,FALSE)),"","O")</f>
        <v/>
      </c>
      <c r="T253" s="462" t="str">
        <f>IF(LEN('Source Int'!$C245)&gt;1,'Source Int'!$M245,IF($D253="manuel",(VLOOKUP($C253,'Enga manuel'!$A$5:$L$355,9,FALSE)),""))</f>
        <v/>
      </c>
      <c r="U253" s="1" t="str">
        <f>IF(COUNTIF(K$10:K253,K253)=1,MAX(U$9:U252)+1,"")</f>
        <v/>
      </c>
      <c r="V253" t="str">
        <f t="shared" si="19"/>
        <v/>
      </c>
      <c r="W253" s="1" t="str">
        <f>IF(D253="Internet",'Source Int'!E245,IF(D253="manuel",UPPER((VLOOKUP($C253,'Enga manuel'!$A$5:$J$355,10,FALSE))),""))</f>
        <v/>
      </c>
    </row>
    <row r="254" spans="1:23" ht="19.350000000000001" customHeight="1">
      <c r="A254" t="str">
        <f>IF(COUNTIF(J$10:J254,J254)=1,MAX(A$9:A253)+1,"")</f>
        <v/>
      </c>
      <c r="B254" t="str">
        <f t="shared" si="15"/>
        <v/>
      </c>
      <c r="C254" s="294">
        <v>245</v>
      </c>
      <c r="D254" s="295" t="str">
        <f>IF(C254&gt;0,IF(LEN('Source Int'!$C246)&gt;1,"Internet",IF(ISERROR(VLOOKUP($C254,'Enga manuel'!$A$5:$G$355,4,FALSE))=FALSE,(IF(LEN(VLOOKUP($C254,'Enga manuel'!$A$5:$G$355,4,FALSE))&gt;0,"Manuel","")),"")),"")</f>
        <v/>
      </c>
      <c r="E254" s="296" t="s">
        <v>270</v>
      </c>
      <c r="F254" s="295" t="str">
        <f>IF(LEN('Source Int'!$C246)&gt;1,'Source Int'!R246,IF(D254="manuel",(VLOOKUP($C254,'Enga manuel'!$A$5:$G$355,2,FALSE)),""))</f>
        <v/>
      </c>
      <c r="G254" s="295" t="str">
        <f>IF(LEN('Source Int'!$C246)&gt;1,'Source Int'!F246,IF(D254="manuel",(VLOOKUP($C254,'Enga manuel'!$A$5:$G$355,3,FALSE)),""))</f>
        <v/>
      </c>
      <c r="H254" s="297" t="str">
        <f>IF(LEN('Source Int'!$C246)&gt;1,'Source Int'!C246,IF(D254="manuel",(VLOOKUP($C254,'Enga manuel'!$A$5:$G$355,4,FALSE)),""))</f>
        <v/>
      </c>
      <c r="I254" s="297" t="str">
        <f>IF(LEN('Source Int'!$C246)&gt;1,PROPER('Source Int'!D246),IF(D254="manuel",PROPER(VLOOKUP($C254,'Enga manuel'!$A$5:$G$355,5,FALSE)),""))</f>
        <v/>
      </c>
      <c r="J254" s="297" t="str">
        <f>IF(LEN('Source Int'!$C246)&gt;1,'Source Int'!P246,IF(D254="manuel",(VLOOKUP($C254,'Enga manuel'!$A$5:$G$355,6,FALSE)),""))</f>
        <v/>
      </c>
      <c r="K254" s="297" t="str">
        <f>IF(LEN('Source Int'!$C246)&gt;1,'Source Int'!$AE246,IF($D254="manuel",(VLOOKUP($C254,'Enga manuel'!$A$5:$G$355,7,FALSE)),""))</f>
        <v/>
      </c>
      <c r="L254" s="295" t="str">
        <f>IF(LEN('Source Int'!$H246)&gt;0,'Source Int'!$H246,IF($D254="manuel",(VLOOKUP($C254,'Enga manuel'!$A$5:$H$355,8,FALSE)),""))</f>
        <v/>
      </c>
      <c r="M254" s="295" t="str">
        <f>IF(AND(P254="Présent",W254="D",'Données épreuves'!$B$24="OUI"),"Dame","")</f>
        <v/>
      </c>
      <c r="N254" s="295" t="str">
        <f>IF(LEN('Source Int'!$C246)&gt;1,IF('Source Int'!$AB246="","",'Source Int'!$AB246),IF($D254="manuel",(VLOOKUP($C254,'Enga manuel'!$A$5:$M$355,11,FALSE)),""))</f>
        <v/>
      </c>
      <c r="O254" s="308" t="str">
        <f t="shared" si="16"/>
        <v/>
      </c>
      <c r="P254" s="84" t="str">
        <f t="shared" si="17"/>
        <v/>
      </c>
      <c r="Q254" s="84" t="str">
        <f>CONCATENATE(K254,IF(AND(LEN(engage_k)&gt;0,LEN(engage_l)&gt;0),CONCATENATE(" (",L254,"/",N254,")"),IF(AND(LEN(engage_k)=0,LEN(engage_l)&gt;0),CONCATENATE(" (",N254,")"),IF(AND(LEN(engage_l)=0,LEN(engage_k)&gt;0),CONCATENATE(" (",L254,")"),""))))</f>
        <v/>
      </c>
      <c r="R254" s="84" t="str">
        <f t="shared" si="18"/>
        <v/>
      </c>
      <c r="S254" s="84" t="str">
        <f>IF(ISERROR(VLOOKUP(C254,'Saisie CLASSEMENT'!$C$8:$C$207,1,FALSE)),"","O")</f>
        <v/>
      </c>
      <c r="T254" s="462" t="str">
        <f>IF(LEN('Source Int'!$C246)&gt;1,'Source Int'!$M246,IF($D254="manuel",(VLOOKUP($C254,'Enga manuel'!$A$5:$L$355,9,FALSE)),""))</f>
        <v/>
      </c>
      <c r="U254" s="1" t="str">
        <f>IF(COUNTIF(K$10:K254,K254)=1,MAX(U$9:U253)+1,"")</f>
        <v/>
      </c>
      <c r="V254" t="str">
        <f t="shared" si="19"/>
        <v/>
      </c>
      <c r="W254" s="1" t="str">
        <f>IF(D254="Internet",'Source Int'!E246,IF(D254="manuel",UPPER((VLOOKUP($C254,'Enga manuel'!$A$5:$J$355,10,FALSE))),""))</f>
        <v/>
      </c>
    </row>
    <row r="255" spans="1:23" ht="19.350000000000001" customHeight="1">
      <c r="A255" t="str">
        <f>IF(COUNTIF(J$10:J255,J255)=1,MAX(A$9:A254)+1,"")</f>
        <v/>
      </c>
      <c r="B255" t="str">
        <f t="shared" si="15"/>
        <v/>
      </c>
      <c r="C255" s="294">
        <v>246</v>
      </c>
      <c r="D255" s="295" t="str">
        <f>IF(C255&gt;0,IF(LEN('Source Int'!$C247)&gt;1,"Internet",IF(ISERROR(VLOOKUP($C255,'Enga manuel'!$A$5:$G$355,4,FALSE))=FALSE,(IF(LEN(VLOOKUP($C255,'Enga manuel'!$A$5:$G$355,4,FALSE))&gt;0,"Manuel","")),"")),"")</f>
        <v/>
      </c>
      <c r="E255" s="296" t="s">
        <v>270</v>
      </c>
      <c r="F255" s="295" t="str">
        <f>IF(LEN('Source Int'!$C247)&gt;1,'Source Int'!R247,IF(D255="manuel",(VLOOKUP($C255,'Enga manuel'!$A$5:$G$355,2,FALSE)),""))</f>
        <v/>
      </c>
      <c r="G255" s="295" t="str">
        <f>IF(LEN('Source Int'!$C247)&gt;1,'Source Int'!F247,IF(D255="manuel",(VLOOKUP($C255,'Enga manuel'!$A$5:$G$355,3,FALSE)),""))</f>
        <v/>
      </c>
      <c r="H255" s="297" t="str">
        <f>IF(LEN('Source Int'!$C247)&gt;1,'Source Int'!C247,IF(D255="manuel",(VLOOKUP($C255,'Enga manuel'!$A$5:$G$355,4,FALSE)),""))</f>
        <v/>
      </c>
      <c r="I255" s="297" t="str">
        <f>IF(LEN('Source Int'!$C247)&gt;1,PROPER('Source Int'!D247),IF(D255="manuel",PROPER(VLOOKUP($C255,'Enga manuel'!$A$5:$G$355,5,FALSE)),""))</f>
        <v/>
      </c>
      <c r="J255" s="297" t="str">
        <f>IF(LEN('Source Int'!$C247)&gt;1,'Source Int'!P247,IF(D255="manuel",(VLOOKUP($C255,'Enga manuel'!$A$5:$G$355,6,FALSE)),""))</f>
        <v/>
      </c>
      <c r="K255" s="297" t="str">
        <f>IF(LEN('Source Int'!$C247)&gt;1,'Source Int'!$AE247,IF($D255="manuel",(VLOOKUP($C255,'Enga manuel'!$A$5:$G$355,7,FALSE)),""))</f>
        <v/>
      </c>
      <c r="L255" s="295" t="str">
        <f>IF(LEN('Source Int'!$H247)&gt;0,'Source Int'!$H247,IF($D255="manuel",(VLOOKUP($C255,'Enga manuel'!$A$5:$H$355,8,FALSE)),""))</f>
        <v/>
      </c>
      <c r="M255" s="295" t="str">
        <f>IF(AND(P255="Présent",W255="D",'Données épreuves'!$B$24="OUI"),"Dame","")</f>
        <v/>
      </c>
      <c r="N255" s="295" t="str">
        <f>IF(LEN('Source Int'!$C247)&gt;1,IF('Source Int'!$AB247="","",'Source Int'!$AB247),IF($D255="manuel",(VLOOKUP($C255,'Enga manuel'!$A$5:$M$355,11,FALSE)),""))</f>
        <v/>
      </c>
      <c r="O255" s="308" t="str">
        <f t="shared" si="16"/>
        <v/>
      </c>
      <c r="P255" s="84" t="str">
        <f t="shared" si="17"/>
        <v/>
      </c>
      <c r="Q255" s="84" t="str">
        <f>CONCATENATE(K255,IF(AND(LEN(engage_k)&gt;0,LEN(engage_l)&gt;0),CONCATENATE(" (",L255,"/",N255,")"),IF(AND(LEN(engage_k)=0,LEN(engage_l)&gt;0),CONCATENATE(" (",N255,")"),IF(AND(LEN(engage_l)=0,LEN(engage_k)&gt;0),CONCATENATE(" (",L255,")"),""))))</f>
        <v/>
      </c>
      <c r="R255" s="84" t="str">
        <f t="shared" si="18"/>
        <v/>
      </c>
      <c r="S255" s="84" t="str">
        <f>IF(ISERROR(VLOOKUP(C255,'Saisie CLASSEMENT'!$C$8:$C$207,1,FALSE)),"","O")</f>
        <v/>
      </c>
      <c r="T255" s="462" t="str">
        <f>IF(LEN('Source Int'!$C247)&gt;1,'Source Int'!$M247,IF($D255="manuel",(VLOOKUP($C255,'Enga manuel'!$A$5:$L$355,9,FALSE)),""))</f>
        <v/>
      </c>
      <c r="U255" s="1" t="str">
        <f>IF(COUNTIF(K$10:K255,K255)=1,MAX(U$9:U254)+1,"")</f>
        <v/>
      </c>
      <c r="V255" t="str">
        <f t="shared" si="19"/>
        <v/>
      </c>
      <c r="W255" s="1" t="str">
        <f>IF(D255="Internet",'Source Int'!E247,IF(D255="manuel",UPPER((VLOOKUP($C255,'Enga manuel'!$A$5:$J$355,10,FALSE))),""))</f>
        <v/>
      </c>
    </row>
    <row r="256" spans="1:23" ht="19.350000000000001" customHeight="1">
      <c r="A256" t="str">
        <f>IF(COUNTIF(J$10:J256,J256)=1,MAX(A$9:A255)+1,"")</f>
        <v/>
      </c>
      <c r="B256" t="str">
        <f t="shared" si="15"/>
        <v/>
      </c>
      <c r="C256" s="294">
        <v>247</v>
      </c>
      <c r="D256" s="295" t="str">
        <f>IF(C256&gt;0,IF(LEN('Source Int'!$C248)&gt;1,"Internet",IF(ISERROR(VLOOKUP($C256,'Enga manuel'!$A$5:$G$355,4,FALSE))=FALSE,(IF(LEN(VLOOKUP($C256,'Enga manuel'!$A$5:$G$355,4,FALSE))&gt;0,"Manuel","")),"")),"")</f>
        <v/>
      </c>
      <c r="E256" s="296" t="s">
        <v>270</v>
      </c>
      <c r="F256" s="295" t="str">
        <f>IF(LEN('Source Int'!$C248)&gt;1,'Source Int'!R248,IF(D256="manuel",(VLOOKUP($C256,'Enga manuel'!$A$5:$G$355,2,FALSE)),""))</f>
        <v/>
      </c>
      <c r="G256" s="295" t="str">
        <f>IF(LEN('Source Int'!$C248)&gt;1,'Source Int'!F248,IF(D256="manuel",(VLOOKUP($C256,'Enga manuel'!$A$5:$G$355,3,FALSE)),""))</f>
        <v/>
      </c>
      <c r="H256" s="297" t="str">
        <f>IF(LEN('Source Int'!$C248)&gt;1,'Source Int'!C248,IF(D256="manuel",(VLOOKUP($C256,'Enga manuel'!$A$5:$G$355,4,FALSE)),""))</f>
        <v/>
      </c>
      <c r="I256" s="297" t="str">
        <f>IF(LEN('Source Int'!$C248)&gt;1,PROPER('Source Int'!D248),IF(D256="manuel",PROPER(VLOOKUP($C256,'Enga manuel'!$A$5:$G$355,5,FALSE)),""))</f>
        <v/>
      </c>
      <c r="J256" s="297" t="str">
        <f>IF(LEN('Source Int'!$C248)&gt;1,'Source Int'!P248,IF(D256="manuel",(VLOOKUP($C256,'Enga manuel'!$A$5:$G$355,6,FALSE)),""))</f>
        <v/>
      </c>
      <c r="K256" s="297" t="str">
        <f>IF(LEN('Source Int'!$C248)&gt;1,'Source Int'!$AE248,IF($D256="manuel",(VLOOKUP($C256,'Enga manuel'!$A$5:$G$355,7,FALSE)),""))</f>
        <v/>
      </c>
      <c r="L256" s="295" t="str">
        <f>IF(LEN('Source Int'!$H248)&gt;0,'Source Int'!$H248,IF($D256="manuel",(VLOOKUP($C256,'Enga manuel'!$A$5:$H$355,8,FALSE)),""))</f>
        <v/>
      </c>
      <c r="M256" s="295" t="str">
        <f>IF(AND(P256="Présent",W256="D",'Données épreuves'!$B$24="OUI"),"Dame","")</f>
        <v/>
      </c>
      <c r="N256" s="295" t="str">
        <f>IF(LEN('Source Int'!$C248)&gt;1,IF('Source Int'!$AB248="","",'Source Int'!$AB248),IF($D256="manuel",(VLOOKUP($C256,'Enga manuel'!$A$5:$M$355,11,FALSE)),""))</f>
        <v/>
      </c>
      <c r="O256" s="308" t="str">
        <f t="shared" si="16"/>
        <v/>
      </c>
      <c r="P256" s="84" t="str">
        <f t="shared" si="17"/>
        <v/>
      </c>
      <c r="Q256" s="84" t="str">
        <f>CONCATENATE(K256,IF(AND(LEN(engage_k)&gt;0,LEN(engage_l)&gt;0),CONCATENATE(" (",L256,"/",N256,")"),IF(AND(LEN(engage_k)=0,LEN(engage_l)&gt;0),CONCATENATE(" (",N256,")"),IF(AND(LEN(engage_l)=0,LEN(engage_k)&gt;0),CONCATENATE(" (",L256,")"),""))))</f>
        <v/>
      </c>
      <c r="R256" s="84" t="str">
        <f t="shared" si="18"/>
        <v/>
      </c>
      <c r="S256" s="84" t="str">
        <f>IF(ISERROR(VLOOKUP(C256,'Saisie CLASSEMENT'!$C$8:$C$207,1,FALSE)),"","O")</f>
        <v/>
      </c>
      <c r="T256" s="462" t="str">
        <f>IF(LEN('Source Int'!$C248)&gt;1,'Source Int'!$M248,IF($D256="manuel",(VLOOKUP($C256,'Enga manuel'!$A$5:$L$355,9,FALSE)),""))</f>
        <v/>
      </c>
      <c r="U256" s="1" t="str">
        <f>IF(COUNTIF(K$10:K256,K256)=1,MAX(U$9:U255)+1,"")</f>
        <v/>
      </c>
      <c r="V256" t="str">
        <f t="shared" si="19"/>
        <v/>
      </c>
      <c r="W256" s="1" t="str">
        <f>IF(D256="Internet",'Source Int'!E248,IF(D256="manuel",UPPER((VLOOKUP($C256,'Enga manuel'!$A$5:$J$355,10,FALSE))),""))</f>
        <v/>
      </c>
    </row>
    <row r="257" spans="1:23" ht="19.350000000000001" customHeight="1">
      <c r="A257" t="str">
        <f>IF(COUNTIF(J$10:J257,J257)=1,MAX(A$9:A256)+1,"")</f>
        <v/>
      </c>
      <c r="B257" t="str">
        <f t="shared" si="15"/>
        <v/>
      </c>
      <c r="C257" s="294">
        <v>248</v>
      </c>
      <c r="D257" s="295" t="str">
        <f>IF(C257&gt;0,IF(LEN('Source Int'!$C249)&gt;1,"Internet",IF(ISERROR(VLOOKUP($C257,'Enga manuel'!$A$5:$G$355,4,FALSE))=FALSE,(IF(LEN(VLOOKUP($C257,'Enga manuel'!$A$5:$G$355,4,FALSE))&gt;0,"Manuel","")),"")),"")</f>
        <v/>
      </c>
      <c r="E257" s="296" t="s">
        <v>270</v>
      </c>
      <c r="F257" s="295" t="str">
        <f>IF(LEN('Source Int'!$C249)&gt;1,'Source Int'!R249,IF(D257="manuel",(VLOOKUP($C257,'Enga manuel'!$A$5:$G$355,2,FALSE)),""))</f>
        <v/>
      </c>
      <c r="G257" s="295" t="str">
        <f>IF(LEN('Source Int'!$C249)&gt;1,'Source Int'!F249,IF(D257="manuel",(VLOOKUP($C257,'Enga manuel'!$A$5:$G$355,3,FALSE)),""))</f>
        <v/>
      </c>
      <c r="H257" s="297" t="str">
        <f>IF(LEN('Source Int'!$C249)&gt;1,'Source Int'!C249,IF(D257="manuel",(VLOOKUP($C257,'Enga manuel'!$A$5:$G$355,4,FALSE)),""))</f>
        <v/>
      </c>
      <c r="I257" s="297" t="str">
        <f>IF(LEN('Source Int'!$C249)&gt;1,PROPER('Source Int'!D249),IF(D257="manuel",PROPER(VLOOKUP($C257,'Enga manuel'!$A$5:$G$355,5,FALSE)),""))</f>
        <v/>
      </c>
      <c r="J257" s="297" t="str">
        <f>IF(LEN('Source Int'!$C249)&gt;1,'Source Int'!P249,IF(D257="manuel",(VLOOKUP($C257,'Enga manuel'!$A$5:$G$355,6,FALSE)),""))</f>
        <v/>
      </c>
      <c r="K257" s="297" t="str">
        <f>IF(LEN('Source Int'!$C249)&gt;1,'Source Int'!$AE249,IF($D257="manuel",(VLOOKUP($C257,'Enga manuel'!$A$5:$G$355,7,FALSE)),""))</f>
        <v/>
      </c>
      <c r="L257" s="295" t="str">
        <f>IF(LEN('Source Int'!$H249)&gt;0,'Source Int'!$H249,IF($D257="manuel",(VLOOKUP($C257,'Enga manuel'!$A$5:$H$355,8,FALSE)),""))</f>
        <v/>
      </c>
      <c r="M257" s="295" t="str">
        <f>IF(AND(P257="Présent",W257="D",'Données épreuves'!$B$24="OUI"),"Dame","")</f>
        <v/>
      </c>
      <c r="N257" s="295" t="str">
        <f>IF(LEN('Source Int'!$C249)&gt;1,IF('Source Int'!$AB249="","",'Source Int'!$AB249),IF($D257="manuel",(VLOOKUP($C257,'Enga manuel'!$A$5:$M$355,11,FALSE)),""))</f>
        <v/>
      </c>
      <c r="O257" s="308" t="str">
        <f t="shared" si="16"/>
        <v/>
      </c>
      <c r="P257" s="84" t="str">
        <f t="shared" si="17"/>
        <v/>
      </c>
      <c r="Q257" s="84" t="str">
        <f>CONCATENATE(K257,IF(AND(LEN(engage_k)&gt;0,LEN(engage_l)&gt;0),CONCATENATE(" (",L257,"/",N257,")"),IF(AND(LEN(engage_k)=0,LEN(engage_l)&gt;0),CONCATENATE(" (",N257,")"),IF(AND(LEN(engage_l)=0,LEN(engage_k)&gt;0),CONCATENATE(" (",L257,")"),""))))</f>
        <v/>
      </c>
      <c r="R257" s="84" t="str">
        <f t="shared" si="18"/>
        <v/>
      </c>
      <c r="S257" s="84" t="str">
        <f>IF(ISERROR(VLOOKUP(C257,'Saisie CLASSEMENT'!$C$8:$C$207,1,FALSE)),"","O")</f>
        <v/>
      </c>
      <c r="T257" s="462" t="str">
        <f>IF(LEN('Source Int'!$C249)&gt;1,'Source Int'!$M249,IF($D257="manuel",(VLOOKUP($C257,'Enga manuel'!$A$5:$L$355,9,FALSE)),""))</f>
        <v/>
      </c>
      <c r="U257" s="1" t="str">
        <f>IF(COUNTIF(K$10:K257,K257)=1,MAX(U$9:U256)+1,"")</f>
        <v/>
      </c>
      <c r="V257" t="str">
        <f t="shared" si="19"/>
        <v/>
      </c>
      <c r="W257" s="1" t="str">
        <f>IF(D257="Internet",'Source Int'!E249,IF(D257="manuel",UPPER((VLOOKUP($C257,'Enga manuel'!$A$5:$J$355,10,FALSE))),""))</f>
        <v/>
      </c>
    </row>
    <row r="258" spans="1:23" ht="19.350000000000001" customHeight="1">
      <c r="A258" t="str">
        <f>IF(COUNTIF(J$10:J258,J258)=1,MAX(A$9:A257)+1,"")</f>
        <v/>
      </c>
      <c r="B258" t="str">
        <f t="shared" si="15"/>
        <v/>
      </c>
      <c r="C258" s="294">
        <v>249</v>
      </c>
      <c r="D258" s="295" t="str">
        <f>IF(C258&gt;0,IF(LEN('Source Int'!$C250)&gt;1,"Internet",IF(ISERROR(VLOOKUP($C258,'Enga manuel'!$A$5:$G$355,4,FALSE))=FALSE,(IF(LEN(VLOOKUP($C258,'Enga manuel'!$A$5:$G$355,4,FALSE))&gt;0,"Manuel","")),"")),"")</f>
        <v/>
      </c>
      <c r="E258" s="296" t="s">
        <v>270</v>
      </c>
      <c r="F258" s="295" t="str">
        <f>IF(LEN('Source Int'!$C250)&gt;1,'Source Int'!R250,IF(D258="manuel",(VLOOKUP($C258,'Enga manuel'!$A$5:$G$355,2,FALSE)),""))</f>
        <v/>
      </c>
      <c r="G258" s="295" t="str">
        <f>IF(LEN('Source Int'!$C250)&gt;1,'Source Int'!F250,IF(D258="manuel",(VLOOKUP($C258,'Enga manuel'!$A$5:$G$355,3,FALSE)),""))</f>
        <v/>
      </c>
      <c r="H258" s="297" t="str">
        <f>IF(LEN('Source Int'!$C250)&gt;1,'Source Int'!C250,IF(D258="manuel",(VLOOKUP($C258,'Enga manuel'!$A$5:$G$355,4,FALSE)),""))</f>
        <v/>
      </c>
      <c r="I258" s="297" t="str">
        <f>IF(LEN('Source Int'!$C250)&gt;1,PROPER('Source Int'!D250),IF(D258="manuel",PROPER(VLOOKUP($C258,'Enga manuel'!$A$5:$G$355,5,FALSE)),""))</f>
        <v/>
      </c>
      <c r="J258" s="297" t="str">
        <f>IF(LEN('Source Int'!$C250)&gt;1,'Source Int'!P250,IF(D258="manuel",(VLOOKUP($C258,'Enga manuel'!$A$5:$G$355,6,FALSE)),""))</f>
        <v/>
      </c>
      <c r="K258" s="297" t="str">
        <f>IF(LEN('Source Int'!$C250)&gt;1,'Source Int'!$AE250,IF($D258="manuel",(VLOOKUP($C258,'Enga manuel'!$A$5:$G$355,7,FALSE)),""))</f>
        <v/>
      </c>
      <c r="L258" s="295" t="str">
        <f>IF(LEN('Source Int'!$H250)&gt;0,'Source Int'!$H250,IF($D258="manuel",(VLOOKUP($C258,'Enga manuel'!$A$5:$H$355,8,FALSE)),""))</f>
        <v/>
      </c>
      <c r="M258" s="295" t="str">
        <f>IF(AND(P258="Présent",W258="D",'Données épreuves'!$B$24="OUI"),"Dame","")</f>
        <v/>
      </c>
      <c r="N258" s="295" t="str">
        <f>IF(LEN('Source Int'!$C250)&gt;1,IF('Source Int'!$AB250="","",'Source Int'!$AB250),IF($D258="manuel",(VLOOKUP($C258,'Enga manuel'!$A$5:$M$355,11,FALSE)),""))</f>
        <v/>
      </c>
      <c r="O258" s="308" t="str">
        <f t="shared" si="16"/>
        <v/>
      </c>
      <c r="P258" s="84" t="str">
        <f t="shared" si="17"/>
        <v/>
      </c>
      <c r="Q258" s="84" t="str">
        <f>CONCATENATE(K258,IF(AND(LEN(engage_k)&gt;0,LEN(engage_l)&gt;0),CONCATENATE(" (",L258,"/",N258,")"),IF(AND(LEN(engage_k)=0,LEN(engage_l)&gt;0),CONCATENATE(" (",N258,")"),IF(AND(LEN(engage_l)=0,LEN(engage_k)&gt;0),CONCATENATE(" (",L258,")"),""))))</f>
        <v/>
      </c>
      <c r="R258" s="84" t="str">
        <f t="shared" si="18"/>
        <v/>
      </c>
      <c r="S258" s="84" t="str">
        <f>IF(ISERROR(VLOOKUP(C258,'Saisie CLASSEMENT'!$C$8:$C$207,1,FALSE)),"","O")</f>
        <v/>
      </c>
      <c r="T258" s="462" t="str">
        <f>IF(LEN('Source Int'!$C250)&gt;1,'Source Int'!$M250,IF($D258="manuel",(VLOOKUP($C258,'Enga manuel'!$A$5:$L$355,9,FALSE)),""))</f>
        <v/>
      </c>
      <c r="U258" s="1" t="str">
        <f>IF(COUNTIF(K$10:K258,K258)=1,MAX(U$9:U257)+1,"")</f>
        <v/>
      </c>
      <c r="V258" t="str">
        <f t="shared" si="19"/>
        <v/>
      </c>
      <c r="W258" s="1" t="str">
        <f>IF(D258="Internet",'Source Int'!E250,IF(D258="manuel",UPPER((VLOOKUP($C258,'Enga manuel'!$A$5:$J$355,10,FALSE))),""))</f>
        <v/>
      </c>
    </row>
    <row r="259" spans="1:23" ht="19.350000000000001" customHeight="1">
      <c r="A259" t="str">
        <f>IF(COUNTIF(J$10:J259,J259)=1,MAX(A$9:A258)+1,"")</f>
        <v/>
      </c>
      <c r="B259" t="str">
        <f t="shared" si="15"/>
        <v/>
      </c>
      <c r="C259" s="294">
        <v>250</v>
      </c>
      <c r="D259" s="295" t="str">
        <f>IF(C259&gt;0,IF(LEN('Source Int'!$C251)&gt;1,"Internet",IF(ISERROR(VLOOKUP($C259,'Enga manuel'!$A$5:$G$355,4,FALSE))=FALSE,(IF(LEN(VLOOKUP($C259,'Enga manuel'!$A$5:$G$355,4,FALSE))&gt;0,"Manuel","")),"")),"")</f>
        <v/>
      </c>
      <c r="E259" s="296" t="s">
        <v>270</v>
      </c>
      <c r="F259" s="295" t="str">
        <f>IF(LEN('Source Int'!$C251)&gt;1,'Source Int'!R251,IF(D259="manuel",(VLOOKUP($C259,'Enga manuel'!$A$5:$G$355,2,FALSE)),""))</f>
        <v/>
      </c>
      <c r="G259" s="295" t="str">
        <f>IF(LEN('Source Int'!$C251)&gt;1,'Source Int'!F251,IF(D259="manuel",(VLOOKUP($C259,'Enga manuel'!$A$5:$G$355,3,FALSE)),""))</f>
        <v/>
      </c>
      <c r="H259" s="297" t="str">
        <f>IF(LEN('Source Int'!$C251)&gt;1,'Source Int'!C251,IF(D259="manuel",(VLOOKUP($C259,'Enga manuel'!$A$5:$G$355,4,FALSE)),""))</f>
        <v/>
      </c>
      <c r="I259" s="297" t="str">
        <f>IF(LEN('Source Int'!$C251)&gt;1,PROPER('Source Int'!D251),IF(D259="manuel",PROPER(VLOOKUP($C259,'Enga manuel'!$A$5:$G$355,5,FALSE)),""))</f>
        <v/>
      </c>
      <c r="J259" s="297" t="str">
        <f>IF(LEN('Source Int'!$C251)&gt;1,'Source Int'!P251,IF(D259="manuel",(VLOOKUP($C259,'Enga manuel'!$A$5:$G$355,6,FALSE)),""))</f>
        <v/>
      </c>
      <c r="K259" s="297" t="str">
        <f>IF(LEN('Source Int'!$C251)&gt;1,'Source Int'!$AE251,IF($D259="manuel",(VLOOKUP($C259,'Enga manuel'!$A$5:$G$355,7,FALSE)),""))</f>
        <v/>
      </c>
      <c r="L259" s="295" t="str">
        <f>IF(LEN('Source Int'!$H251)&gt;0,'Source Int'!$H251,IF($D259="manuel",(VLOOKUP($C259,'Enga manuel'!$A$5:$H$355,8,FALSE)),""))</f>
        <v/>
      </c>
      <c r="M259" s="295" t="str">
        <f>IF(AND(P259="Présent",W259="D",'Données épreuves'!$B$24="OUI"),"Dame","")</f>
        <v/>
      </c>
      <c r="N259" s="295" t="str">
        <f>IF(LEN('Source Int'!$C251)&gt;1,IF('Source Int'!$AB251="","",'Source Int'!$AB251),IF($D259="manuel",(VLOOKUP($C259,'Enga manuel'!$A$5:$M$355,11,FALSE)),""))</f>
        <v/>
      </c>
      <c r="O259" s="308" t="str">
        <f t="shared" si="16"/>
        <v/>
      </c>
      <c r="P259" s="84" t="str">
        <f t="shared" si="17"/>
        <v/>
      </c>
      <c r="Q259" s="84" t="str">
        <f>CONCATENATE(K259,IF(AND(LEN(engage_k)&gt;0,LEN(engage_l)&gt;0),CONCATENATE(" (",L259,"/",N259,")"),IF(AND(LEN(engage_k)=0,LEN(engage_l)&gt;0),CONCATENATE(" (",N259,")"),IF(AND(LEN(engage_l)=0,LEN(engage_k)&gt;0),CONCATENATE(" (",L259,")"),""))))</f>
        <v/>
      </c>
      <c r="R259" s="84" t="str">
        <f t="shared" si="18"/>
        <v/>
      </c>
      <c r="S259" s="84" t="str">
        <f>IF(ISERROR(VLOOKUP(C259,'Saisie CLASSEMENT'!$C$8:$C$207,1,FALSE)),"","O")</f>
        <v/>
      </c>
      <c r="T259" s="462" t="str">
        <f>IF(LEN('Source Int'!$C251)&gt;1,'Source Int'!$M251,IF($D259="manuel",(VLOOKUP($C259,'Enga manuel'!$A$5:$L$355,9,FALSE)),""))</f>
        <v/>
      </c>
      <c r="U259" s="1" t="str">
        <f>IF(COUNTIF(K$10:K259,K259)=1,MAX(U$9:U258)+1,"")</f>
        <v/>
      </c>
      <c r="V259" t="str">
        <f t="shared" si="19"/>
        <v/>
      </c>
      <c r="W259" s="1" t="str">
        <f>IF(D259="Internet",'Source Int'!E251,IF(D259="manuel",UPPER((VLOOKUP($C259,'Enga manuel'!$A$5:$J$355,10,FALSE))),""))</f>
        <v/>
      </c>
    </row>
    <row r="260" spans="1:23" ht="19.350000000000001" customHeight="1">
      <c r="A260" t="str">
        <f>IF(COUNTIF(J$10:J260,J260)=1,MAX(A$9:A259)+1,"")</f>
        <v/>
      </c>
      <c r="B260" t="str">
        <f t="shared" si="15"/>
        <v/>
      </c>
      <c r="C260" s="294">
        <v>251</v>
      </c>
      <c r="D260" s="295" t="str">
        <f>IF(C260&gt;0,IF(LEN('Source Int'!$C252)&gt;1,"Internet",IF(ISERROR(VLOOKUP($C260,'Enga manuel'!$A$5:$G$355,4,FALSE))=FALSE,(IF(LEN(VLOOKUP($C260,'Enga manuel'!$A$5:$G$355,4,FALSE))&gt;0,"Manuel","")),"")),"")</f>
        <v/>
      </c>
      <c r="E260" s="296" t="s">
        <v>270</v>
      </c>
      <c r="F260" s="295" t="str">
        <f>IF(LEN('Source Int'!$C252)&gt;1,'Source Int'!R252,IF(D260="manuel",(VLOOKUP($C260,'Enga manuel'!$A$5:$G$355,2,FALSE)),""))</f>
        <v/>
      </c>
      <c r="G260" s="295" t="str">
        <f>IF(LEN('Source Int'!$C252)&gt;1,'Source Int'!F252,IF(D260="manuel",(VLOOKUP($C260,'Enga manuel'!$A$5:$G$355,3,FALSE)),""))</f>
        <v/>
      </c>
      <c r="H260" s="297" t="str">
        <f>IF(LEN('Source Int'!$C252)&gt;1,'Source Int'!C252,IF(D260="manuel",(VLOOKUP($C260,'Enga manuel'!$A$5:$G$355,4,FALSE)),""))</f>
        <v/>
      </c>
      <c r="I260" s="297" t="str">
        <f>IF(LEN('Source Int'!$C252)&gt;1,PROPER('Source Int'!D252),IF(D260="manuel",PROPER(VLOOKUP($C260,'Enga manuel'!$A$5:$G$355,5,FALSE)),""))</f>
        <v/>
      </c>
      <c r="J260" s="297" t="str">
        <f>IF(LEN('Source Int'!$C252)&gt;1,'Source Int'!P252,IF(D260="manuel",(VLOOKUP($C260,'Enga manuel'!$A$5:$G$355,6,FALSE)),""))</f>
        <v/>
      </c>
      <c r="K260" s="297" t="str">
        <f>IF(LEN('Source Int'!$C252)&gt;1,'Source Int'!$AE252,IF($D260="manuel",(VLOOKUP($C260,'Enga manuel'!$A$5:$G$355,7,FALSE)),""))</f>
        <v/>
      </c>
      <c r="L260" s="295" t="str">
        <f>IF(LEN('Source Int'!$H252)&gt;0,'Source Int'!$H252,IF($D260="manuel",(VLOOKUP($C260,'Enga manuel'!$A$5:$H$355,8,FALSE)),""))</f>
        <v/>
      </c>
      <c r="M260" s="295" t="str">
        <f>IF(AND(P260="Présent",W260="D",'Données épreuves'!$B$24="OUI"),"Dame","")</f>
        <v/>
      </c>
      <c r="N260" s="295" t="str">
        <f>IF(LEN('Source Int'!$C252)&gt;1,IF('Source Int'!$AB252="","",'Source Int'!$AB252),IF($D260="manuel",(VLOOKUP($C260,'Enga manuel'!$A$5:$M$355,11,FALSE)),""))</f>
        <v/>
      </c>
      <c r="O260" s="308" t="str">
        <f t="shared" si="16"/>
        <v/>
      </c>
      <c r="P260" s="84" t="str">
        <f t="shared" si="17"/>
        <v/>
      </c>
      <c r="Q260" s="84" t="str">
        <f>CONCATENATE(K260,IF(AND(LEN(engage_k)&gt;0,LEN(engage_l)&gt;0),CONCATENATE(" (",L260,"/",N260,")"),IF(AND(LEN(engage_k)=0,LEN(engage_l)&gt;0),CONCATENATE(" (",N260,")"),IF(AND(LEN(engage_l)=0,LEN(engage_k)&gt;0),CONCATENATE(" (",L260,")"),""))))</f>
        <v/>
      </c>
      <c r="R260" s="84" t="str">
        <f t="shared" si="18"/>
        <v/>
      </c>
      <c r="S260" s="84" t="str">
        <f>IF(ISERROR(VLOOKUP(C260,'Saisie CLASSEMENT'!$C$8:$C$207,1,FALSE)),"","O")</f>
        <v/>
      </c>
      <c r="T260" s="462" t="str">
        <f>IF(LEN('Source Int'!$C252)&gt;1,'Source Int'!$M252,IF($D260="manuel",(VLOOKUP($C260,'Enga manuel'!$A$5:$L$355,9,FALSE)),""))</f>
        <v/>
      </c>
      <c r="U260" s="1" t="str">
        <f>IF(COUNTIF(K$10:K260,K260)=1,MAX(U$9:U259)+1,"")</f>
        <v/>
      </c>
      <c r="V260" t="str">
        <f t="shared" si="19"/>
        <v/>
      </c>
      <c r="W260" s="1" t="str">
        <f>IF(D260="Internet",'Source Int'!E252,IF(D260="manuel",UPPER((VLOOKUP($C260,'Enga manuel'!$A$5:$J$355,10,FALSE))),""))</f>
        <v/>
      </c>
    </row>
    <row r="261" spans="1:23" ht="19.350000000000001" customHeight="1">
      <c r="A261" t="str">
        <f>IF(COUNTIF(J$10:J261,J261)=1,MAX(A$9:A260)+1,"")</f>
        <v/>
      </c>
      <c r="B261" t="str">
        <f t="shared" si="15"/>
        <v/>
      </c>
      <c r="C261" s="294">
        <v>252</v>
      </c>
      <c r="D261" s="295" t="str">
        <f>IF(C261&gt;0,IF(LEN('Source Int'!$C253)&gt;1,"Internet",IF(ISERROR(VLOOKUP($C261,'Enga manuel'!$A$5:$G$355,4,FALSE))=FALSE,(IF(LEN(VLOOKUP($C261,'Enga manuel'!$A$5:$G$355,4,FALSE))&gt;0,"Manuel","")),"")),"")</f>
        <v/>
      </c>
      <c r="E261" s="296" t="s">
        <v>270</v>
      </c>
      <c r="F261" s="295" t="str">
        <f>IF(LEN('Source Int'!$C253)&gt;1,'Source Int'!R253,IF(D261="manuel",(VLOOKUP($C261,'Enga manuel'!$A$5:$G$355,2,FALSE)),""))</f>
        <v/>
      </c>
      <c r="G261" s="295" t="str">
        <f>IF(LEN('Source Int'!$C253)&gt;1,'Source Int'!F253,IF(D261="manuel",(VLOOKUP($C261,'Enga manuel'!$A$5:$G$355,3,FALSE)),""))</f>
        <v/>
      </c>
      <c r="H261" s="297" t="str">
        <f>IF(LEN('Source Int'!$C253)&gt;1,'Source Int'!C253,IF(D261="manuel",(VLOOKUP($C261,'Enga manuel'!$A$5:$G$355,4,FALSE)),""))</f>
        <v/>
      </c>
      <c r="I261" s="297" t="str">
        <f>IF(LEN('Source Int'!$C253)&gt;1,PROPER('Source Int'!D253),IF(D261="manuel",PROPER(VLOOKUP($C261,'Enga manuel'!$A$5:$G$355,5,FALSE)),""))</f>
        <v/>
      </c>
      <c r="J261" s="297" t="str">
        <f>IF(LEN('Source Int'!$C253)&gt;1,'Source Int'!P253,IF(D261="manuel",(VLOOKUP($C261,'Enga manuel'!$A$5:$G$355,6,FALSE)),""))</f>
        <v/>
      </c>
      <c r="K261" s="297" t="str">
        <f>IF(LEN('Source Int'!$C253)&gt;1,'Source Int'!$AE253,IF($D261="manuel",(VLOOKUP($C261,'Enga manuel'!$A$5:$G$355,7,FALSE)),""))</f>
        <v/>
      </c>
      <c r="L261" s="295" t="str">
        <f>IF(LEN('Source Int'!$H253)&gt;0,'Source Int'!$H253,IF($D261="manuel",(VLOOKUP($C261,'Enga manuel'!$A$5:$H$355,8,FALSE)),""))</f>
        <v/>
      </c>
      <c r="M261" s="295" t="str">
        <f>IF(AND(P261="Présent",W261="D",'Données épreuves'!$B$24="OUI"),"Dame","")</f>
        <v/>
      </c>
      <c r="N261" s="295" t="str">
        <f>IF(LEN('Source Int'!$C253)&gt;1,IF('Source Int'!$AB253="","",'Source Int'!$AB253),IF($D261="manuel",(VLOOKUP($C261,'Enga manuel'!$A$5:$M$355,11,FALSE)),""))</f>
        <v/>
      </c>
      <c r="O261" s="308" t="str">
        <f t="shared" si="16"/>
        <v/>
      </c>
      <c r="P261" s="84" t="str">
        <f t="shared" si="17"/>
        <v/>
      </c>
      <c r="Q261" s="84" t="str">
        <f>CONCATENATE(K261,IF(AND(LEN(engage_k)&gt;0,LEN(engage_l)&gt;0),CONCATENATE(" (",L261,"/",N261,")"),IF(AND(LEN(engage_k)=0,LEN(engage_l)&gt;0),CONCATENATE(" (",N261,")"),IF(AND(LEN(engage_l)=0,LEN(engage_k)&gt;0),CONCATENATE(" (",L261,")"),""))))</f>
        <v/>
      </c>
      <c r="R261" s="84" t="str">
        <f t="shared" si="18"/>
        <v/>
      </c>
      <c r="S261" s="84" t="str">
        <f>IF(ISERROR(VLOOKUP(C261,'Saisie CLASSEMENT'!$C$8:$C$207,1,FALSE)),"","O")</f>
        <v/>
      </c>
      <c r="T261" s="462" t="str">
        <f>IF(LEN('Source Int'!$C253)&gt;1,'Source Int'!$M253,IF($D261="manuel",(VLOOKUP($C261,'Enga manuel'!$A$5:$L$355,9,FALSE)),""))</f>
        <v/>
      </c>
      <c r="U261" s="1" t="str">
        <f>IF(COUNTIF(K$10:K261,K261)=1,MAX(U$9:U260)+1,"")</f>
        <v/>
      </c>
      <c r="V261" t="str">
        <f t="shared" si="19"/>
        <v/>
      </c>
      <c r="W261" s="1" t="str">
        <f>IF(D261="Internet",'Source Int'!E253,IF(D261="manuel",UPPER((VLOOKUP($C261,'Enga manuel'!$A$5:$J$355,10,FALSE))),""))</f>
        <v/>
      </c>
    </row>
    <row r="262" spans="1:23" ht="19.350000000000001" customHeight="1">
      <c r="A262" t="str">
        <f>IF(COUNTIF(J$10:J262,J262)=1,MAX(A$9:A261)+1,"")</f>
        <v/>
      </c>
      <c r="B262" t="str">
        <f t="shared" si="15"/>
        <v/>
      </c>
      <c r="C262" s="294">
        <v>253</v>
      </c>
      <c r="D262" s="295" t="str">
        <f>IF(C262&gt;0,IF(LEN('Source Int'!$C254)&gt;1,"Internet",IF(ISERROR(VLOOKUP($C262,'Enga manuel'!$A$5:$G$355,4,FALSE))=FALSE,(IF(LEN(VLOOKUP($C262,'Enga manuel'!$A$5:$G$355,4,FALSE))&gt;0,"Manuel","")),"")),"")</f>
        <v/>
      </c>
      <c r="E262" s="296" t="s">
        <v>270</v>
      </c>
      <c r="F262" s="295" t="str">
        <f>IF(LEN('Source Int'!$C254)&gt;1,'Source Int'!R254,IF(D262="manuel",(VLOOKUP($C262,'Enga manuel'!$A$5:$G$355,2,FALSE)),""))</f>
        <v/>
      </c>
      <c r="G262" s="295" t="str">
        <f>IF(LEN('Source Int'!$C254)&gt;1,'Source Int'!F254,IF(D262="manuel",(VLOOKUP($C262,'Enga manuel'!$A$5:$G$355,3,FALSE)),""))</f>
        <v/>
      </c>
      <c r="H262" s="297" t="str">
        <f>IF(LEN('Source Int'!$C254)&gt;1,'Source Int'!C254,IF(D262="manuel",(VLOOKUP($C262,'Enga manuel'!$A$5:$G$355,4,FALSE)),""))</f>
        <v/>
      </c>
      <c r="I262" s="297" t="str">
        <f>IF(LEN('Source Int'!$C254)&gt;1,PROPER('Source Int'!D254),IF(D262="manuel",PROPER(VLOOKUP($C262,'Enga manuel'!$A$5:$G$355,5,FALSE)),""))</f>
        <v/>
      </c>
      <c r="J262" s="297" t="str">
        <f>IF(LEN('Source Int'!$C254)&gt;1,'Source Int'!P254,IF(D262="manuel",(VLOOKUP($C262,'Enga manuel'!$A$5:$G$355,6,FALSE)),""))</f>
        <v/>
      </c>
      <c r="K262" s="297" t="str">
        <f>IF(LEN('Source Int'!$C254)&gt;1,'Source Int'!$AE254,IF($D262="manuel",(VLOOKUP($C262,'Enga manuel'!$A$5:$G$355,7,FALSE)),""))</f>
        <v/>
      </c>
      <c r="L262" s="295" t="str">
        <f>IF(LEN('Source Int'!$H254)&gt;0,'Source Int'!$H254,IF($D262="manuel",(VLOOKUP($C262,'Enga manuel'!$A$5:$H$355,8,FALSE)),""))</f>
        <v/>
      </c>
      <c r="M262" s="295" t="str">
        <f>IF(AND(P262="Présent",W262="D",'Données épreuves'!$B$24="OUI"),"Dame","")</f>
        <v/>
      </c>
      <c r="N262" s="295" t="str">
        <f>IF(LEN('Source Int'!$C254)&gt;1,IF('Source Int'!$AB254="","",'Source Int'!$AB254),IF($D262="manuel",(VLOOKUP($C262,'Enga manuel'!$A$5:$M$355,11,FALSE)),""))</f>
        <v/>
      </c>
      <c r="O262" s="308" t="str">
        <f t="shared" si="16"/>
        <v/>
      </c>
      <c r="P262" s="84" t="str">
        <f t="shared" si="17"/>
        <v/>
      </c>
      <c r="Q262" s="84" t="str">
        <f>CONCATENATE(K262,IF(AND(LEN(engage_k)&gt;0,LEN(engage_l)&gt;0),CONCATENATE(" (",L262,"/",N262,")"),IF(AND(LEN(engage_k)=0,LEN(engage_l)&gt;0),CONCATENATE(" (",N262,")"),IF(AND(LEN(engage_l)=0,LEN(engage_k)&gt;0),CONCATENATE(" (",L262,")"),""))))</f>
        <v/>
      </c>
      <c r="R262" s="84" t="str">
        <f t="shared" si="18"/>
        <v/>
      </c>
      <c r="S262" s="84" t="str">
        <f>IF(ISERROR(VLOOKUP(C262,'Saisie CLASSEMENT'!$C$8:$C$207,1,FALSE)),"","O")</f>
        <v/>
      </c>
      <c r="T262" s="462" t="str">
        <f>IF(LEN('Source Int'!$C254)&gt;1,'Source Int'!$M254,IF($D262="manuel",(VLOOKUP($C262,'Enga manuel'!$A$5:$L$355,9,FALSE)),""))</f>
        <v/>
      </c>
      <c r="U262" s="1" t="str">
        <f>IF(COUNTIF(K$10:K262,K262)=1,MAX(U$9:U261)+1,"")</f>
        <v/>
      </c>
      <c r="V262" t="str">
        <f t="shared" si="19"/>
        <v/>
      </c>
      <c r="W262" s="1" t="str">
        <f>IF(D262="Internet",'Source Int'!E254,IF(D262="manuel",UPPER((VLOOKUP($C262,'Enga manuel'!$A$5:$J$355,10,FALSE))),""))</f>
        <v/>
      </c>
    </row>
    <row r="263" spans="1:23" ht="19.350000000000001" customHeight="1">
      <c r="A263" t="str">
        <f>IF(COUNTIF(J$10:J263,J263)=1,MAX(A$9:A262)+1,"")</f>
        <v/>
      </c>
      <c r="B263" t="str">
        <f t="shared" si="15"/>
        <v/>
      </c>
      <c r="C263" s="294">
        <v>254</v>
      </c>
      <c r="D263" s="295" t="str">
        <f>IF(C263&gt;0,IF(LEN('Source Int'!$C255)&gt;1,"Internet",IF(ISERROR(VLOOKUP($C263,'Enga manuel'!$A$5:$G$355,4,FALSE))=FALSE,(IF(LEN(VLOOKUP($C263,'Enga manuel'!$A$5:$G$355,4,FALSE))&gt;0,"Manuel","")),"")),"")</f>
        <v/>
      </c>
      <c r="E263" s="296" t="s">
        <v>270</v>
      </c>
      <c r="F263" s="295" t="str">
        <f>IF(LEN('Source Int'!$C255)&gt;1,'Source Int'!R255,IF(D263="manuel",(VLOOKUP($C263,'Enga manuel'!$A$5:$G$355,2,FALSE)),""))</f>
        <v/>
      </c>
      <c r="G263" s="295" t="str">
        <f>IF(LEN('Source Int'!$C255)&gt;1,'Source Int'!F255,IF(D263="manuel",(VLOOKUP($C263,'Enga manuel'!$A$5:$G$355,3,FALSE)),""))</f>
        <v/>
      </c>
      <c r="H263" s="297" t="str">
        <f>IF(LEN('Source Int'!$C255)&gt;1,'Source Int'!C255,IF(D263="manuel",(VLOOKUP($C263,'Enga manuel'!$A$5:$G$355,4,FALSE)),""))</f>
        <v/>
      </c>
      <c r="I263" s="297" t="str">
        <f>IF(LEN('Source Int'!$C255)&gt;1,PROPER('Source Int'!D255),IF(D263="manuel",PROPER(VLOOKUP($C263,'Enga manuel'!$A$5:$G$355,5,FALSE)),""))</f>
        <v/>
      </c>
      <c r="J263" s="297" t="str">
        <f>IF(LEN('Source Int'!$C255)&gt;1,'Source Int'!P255,IF(D263="manuel",(VLOOKUP($C263,'Enga manuel'!$A$5:$G$355,6,FALSE)),""))</f>
        <v/>
      </c>
      <c r="K263" s="297" t="str">
        <f>IF(LEN('Source Int'!$C255)&gt;1,'Source Int'!$AE255,IF($D263="manuel",(VLOOKUP($C263,'Enga manuel'!$A$5:$G$355,7,FALSE)),""))</f>
        <v/>
      </c>
      <c r="L263" s="295" t="str">
        <f>IF(LEN('Source Int'!$H255)&gt;0,'Source Int'!$H255,IF($D263="manuel",(VLOOKUP($C263,'Enga manuel'!$A$5:$H$355,8,FALSE)),""))</f>
        <v/>
      </c>
      <c r="M263" s="295" t="str">
        <f>IF(AND(P263="Présent",W263="D",'Données épreuves'!$B$24="OUI"),"Dame","")</f>
        <v/>
      </c>
      <c r="N263" s="295" t="str">
        <f>IF(LEN('Source Int'!$C255)&gt;1,IF('Source Int'!$AB255="","",'Source Int'!$AB255),IF($D263="manuel",(VLOOKUP($C263,'Enga manuel'!$A$5:$M$355,11,FALSE)),""))</f>
        <v/>
      </c>
      <c r="O263" s="308" t="str">
        <f t="shared" si="16"/>
        <v/>
      </c>
      <c r="P263" s="84" t="str">
        <f t="shared" si="17"/>
        <v/>
      </c>
      <c r="Q263" s="84" t="str">
        <f>CONCATENATE(K263,IF(AND(LEN(engage_k)&gt;0,LEN(engage_l)&gt;0),CONCATENATE(" (",L263,"/",N263,")"),IF(AND(LEN(engage_k)=0,LEN(engage_l)&gt;0),CONCATENATE(" (",N263,")"),IF(AND(LEN(engage_l)=0,LEN(engage_k)&gt;0),CONCATENATE(" (",L263,")"),""))))</f>
        <v/>
      </c>
      <c r="R263" s="84" t="str">
        <f t="shared" si="18"/>
        <v/>
      </c>
      <c r="S263" s="84" t="str">
        <f>IF(ISERROR(VLOOKUP(C263,'Saisie CLASSEMENT'!$C$8:$C$207,1,FALSE)),"","O")</f>
        <v/>
      </c>
      <c r="T263" s="462" t="str">
        <f>IF(LEN('Source Int'!$C255)&gt;1,'Source Int'!$M255,IF($D263="manuel",(VLOOKUP($C263,'Enga manuel'!$A$5:$L$355,9,FALSE)),""))</f>
        <v/>
      </c>
      <c r="U263" s="1" t="str">
        <f>IF(COUNTIF(K$10:K263,K263)=1,MAX(U$9:U262)+1,"")</f>
        <v/>
      </c>
      <c r="V263" t="str">
        <f t="shared" si="19"/>
        <v/>
      </c>
      <c r="W263" s="1" t="str">
        <f>IF(D263="Internet",'Source Int'!E255,IF(D263="manuel",UPPER((VLOOKUP($C263,'Enga manuel'!$A$5:$J$355,10,FALSE))),""))</f>
        <v/>
      </c>
    </row>
    <row r="264" spans="1:23" ht="19.350000000000001" customHeight="1">
      <c r="A264" t="str">
        <f>IF(COUNTIF(J$10:J264,J264)=1,MAX(A$9:A263)+1,"")</f>
        <v/>
      </c>
      <c r="B264" t="str">
        <f t="shared" si="15"/>
        <v/>
      </c>
      <c r="C264" s="294">
        <v>255</v>
      </c>
      <c r="D264" s="295" t="str">
        <f>IF(C264&gt;0,IF(LEN('Source Int'!$C256)&gt;1,"Internet",IF(ISERROR(VLOOKUP($C264,'Enga manuel'!$A$5:$G$355,4,FALSE))=FALSE,(IF(LEN(VLOOKUP($C264,'Enga manuel'!$A$5:$G$355,4,FALSE))&gt;0,"Manuel","")),"")),"")</f>
        <v/>
      </c>
      <c r="E264" s="296" t="s">
        <v>270</v>
      </c>
      <c r="F264" s="295" t="str">
        <f>IF(LEN('Source Int'!$C256)&gt;1,'Source Int'!R256,IF(D264="manuel",(VLOOKUP($C264,'Enga manuel'!$A$5:$G$355,2,FALSE)),""))</f>
        <v/>
      </c>
      <c r="G264" s="295" t="str">
        <f>IF(LEN('Source Int'!$C256)&gt;1,'Source Int'!F256,IF(D264="manuel",(VLOOKUP($C264,'Enga manuel'!$A$5:$G$355,3,FALSE)),""))</f>
        <v/>
      </c>
      <c r="H264" s="297" t="str">
        <f>IF(LEN('Source Int'!$C256)&gt;1,'Source Int'!C256,IF(D264="manuel",(VLOOKUP($C264,'Enga manuel'!$A$5:$G$355,4,FALSE)),""))</f>
        <v/>
      </c>
      <c r="I264" s="297" t="str">
        <f>IF(LEN('Source Int'!$C256)&gt;1,PROPER('Source Int'!D256),IF(D264="manuel",PROPER(VLOOKUP($C264,'Enga manuel'!$A$5:$G$355,5,FALSE)),""))</f>
        <v/>
      </c>
      <c r="J264" s="297" t="str">
        <f>IF(LEN('Source Int'!$C256)&gt;1,'Source Int'!P256,IF(D264="manuel",(VLOOKUP($C264,'Enga manuel'!$A$5:$G$355,6,FALSE)),""))</f>
        <v/>
      </c>
      <c r="K264" s="297" t="str">
        <f>IF(LEN('Source Int'!$C256)&gt;1,'Source Int'!$AE256,IF($D264="manuel",(VLOOKUP($C264,'Enga manuel'!$A$5:$G$355,7,FALSE)),""))</f>
        <v/>
      </c>
      <c r="L264" s="295" t="str">
        <f>IF(LEN('Source Int'!$H256)&gt;0,'Source Int'!$H256,IF($D264="manuel",(VLOOKUP($C264,'Enga manuel'!$A$5:$H$355,8,FALSE)),""))</f>
        <v/>
      </c>
      <c r="M264" s="295" t="str">
        <f>IF(AND(P264="Présent",W264="D",'Données épreuves'!$B$24="OUI"),"Dame","")</f>
        <v/>
      </c>
      <c r="N264" s="295" t="str">
        <f>IF(LEN('Source Int'!$C256)&gt;1,IF('Source Int'!$AB256="","",'Source Int'!$AB256),IF($D264="manuel",(VLOOKUP($C264,'Enga manuel'!$A$5:$M$355,11,FALSE)),""))</f>
        <v/>
      </c>
      <c r="O264" s="308" t="str">
        <f t="shared" si="16"/>
        <v/>
      </c>
      <c r="P264" s="84" t="str">
        <f t="shared" si="17"/>
        <v/>
      </c>
      <c r="Q264" s="84" t="str">
        <f>CONCATENATE(K264,IF(AND(LEN(engage_k)&gt;0,LEN(engage_l)&gt;0),CONCATENATE(" (",L264,"/",N264,")"),IF(AND(LEN(engage_k)=0,LEN(engage_l)&gt;0),CONCATENATE(" (",N264,")"),IF(AND(LEN(engage_l)=0,LEN(engage_k)&gt;0),CONCATENATE(" (",L264,")"),""))))</f>
        <v/>
      </c>
      <c r="R264" s="84" t="str">
        <f t="shared" si="18"/>
        <v/>
      </c>
      <c r="S264" s="84" t="str">
        <f>IF(ISERROR(VLOOKUP(C264,'Saisie CLASSEMENT'!$C$8:$C$207,1,FALSE)),"","O")</f>
        <v/>
      </c>
      <c r="T264" s="462" t="str">
        <f>IF(LEN('Source Int'!$C256)&gt;1,'Source Int'!$M256,IF($D264="manuel",(VLOOKUP($C264,'Enga manuel'!$A$5:$L$355,9,FALSE)),""))</f>
        <v/>
      </c>
      <c r="U264" s="1" t="str">
        <f>IF(COUNTIF(K$10:K264,K264)=1,MAX(U$9:U263)+1,"")</f>
        <v/>
      </c>
      <c r="V264" t="str">
        <f t="shared" si="19"/>
        <v/>
      </c>
      <c r="W264" s="1" t="str">
        <f>IF(D264="Internet",'Source Int'!E256,IF(D264="manuel",UPPER((VLOOKUP($C264,'Enga manuel'!$A$5:$J$355,10,FALSE))),""))</f>
        <v/>
      </c>
    </row>
    <row r="265" spans="1:23" ht="19.350000000000001" customHeight="1">
      <c r="A265" t="str">
        <f>IF(COUNTIF(J$10:J265,J265)=1,MAX(A$9:A264)+1,"")</f>
        <v/>
      </c>
      <c r="B265" t="str">
        <f t="shared" si="15"/>
        <v/>
      </c>
      <c r="C265" s="294">
        <v>256</v>
      </c>
      <c r="D265" s="295" t="str">
        <f>IF(C265&gt;0,IF(LEN('Source Int'!$C257)&gt;1,"Internet",IF(ISERROR(VLOOKUP($C265,'Enga manuel'!$A$5:$G$355,4,FALSE))=FALSE,(IF(LEN(VLOOKUP($C265,'Enga manuel'!$A$5:$G$355,4,FALSE))&gt;0,"Manuel","")),"")),"")</f>
        <v/>
      </c>
      <c r="E265" s="296" t="s">
        <v>270</v>
      </c>
      <c r="F265" s="295" t="str">
        <f>IF(LEN('Source Int'!$C257)&gt;1,'Source Int'!R257,IF(D265="manuel",(VLOOKUP($C265,'Enga manuel'!$A$5:$G$355,2,FALSE)),""))</f>
        <v/>
      </c>
      <c r="G265" s="295" t="str">
        <f>IF(LEN('Source Int'!$C257)&gt;1,'Source Int'!F257,IF(D265="manuel",(VLOOKUP($C265,'Enga manuel'!$A$5:$G$355,3,FALSE)),""))</f>
        <v/>
      </c>
      <c r="H265" s="297" t="str">
        <f>IF(LEN('Source Int'!$C257)&gt;1,'Source Int'!C257,IF(D265="manuel",(VLOOKUP($C265,'Enga manuel'!$A$5:$G$355,4,FALSE)),""))</f>
        <v/>
      </c>
      <c r="I265" s="297" t="str">
        <f>IF(LEN('Source Int'!$C257)&gt;1,PROPER('Source Int'!D257),IF(D265="manuel",PROPER(VLOOKUP($C265,'Enga manuel'!$A$5:$G$355,5,FALSE)),""))</f>
        <v/>
      </c>
      <c r="J265" s="297" t="str">
        <f>IF(LEN('Source Int'!$C257)&gt;1,'Source Int'!P257,IF(D265="manuel",(VLOOKUP($C265,'Enga manuel'!$A$5:$G$355,6,FALSE)),""))</f>
        <v/>
      </c>
      <c r="K265" s="297" t="str">
        <f>IF(LEN('Source Int'!$C257)&gt;1,'Source Int'!$AE257,IF($D265="manuel",(VLOOKUP($C265,'Enga manuel'!$A$5:$G$355,7,FALSE)),""))</f>
        <v/>
      </c>
      <c r="L265" s="295" t="str">
        <f>IF(LEN('Source Int'!$H257)&gt;0,'Source Int'!$H257,IF($D265="manuel",(VLOOKUP($C265,'Enga manuel'!$A$5:$H$355,8,FALSE)),""))</f>
        <v/>
      </c>
      <c r="M265" s="295" t="str">
        <f>IF(AND(P265="Présent",W265="D",'Données épreuves'!$B$24="OUI"),"Dame","")</f>
        <v/>
      </c>
      <c r="N265" s="295" t="str">
        <f>IF(LEN('Source Int'!$C257)&gt;1,IF('Source Int'!$AB257="","",'Source Int'!$AB257),IF($D265="manuel",(VLOOKUP($C265,'Enga manuel'!$A$5:$M$355,11,FALSE)),""))</f>
        <v/>
      </c>
      <c r="O265" s="308" t="str">
        <f t="shared" si="16"/>
        <v/>
      </c>
      <c r="P265" s="84" t="str">
        <f t="shared" si="17"/>
        <v/>
      </c>
      <c r="Q265" s="84" t="str">
        <f>CONCATENATE(K265,IF(AND(LEN(engage_k)&gt;0,LEN(engage_l)&gt;0),CONCATENATE(" (",L265,"/",N265,")"),IF(AND(LEN(engage_k)=0,LEN(engage_l)&gt;0),CONCATENATE(" (",N265,")"),IF(AND(LEN(engage_l)=0,LEN(engage_k)&gt;0),CONCATENATE(" (",L265,")"),""))))</f>
        <v/>
      </c>
      <c r="R265" s="84" t="str">
        <f t="shared" si="18"/>
        <v/>
      </c>
      <c r="S265" s="84" t="str">
        <f>IF(ISERROR(VLOOKUP(C265,'Saisie CLASSEMENT'!$C$8:$C$207,1,FALSE)),"","O")</f>
        <v/>
      </c>
      <c r="T265" s="462" t="str">
        <f>IF(LEN('Source Int'!$C257)&gt;1,'Source Int'!$M257,IF($D265="manuel",(VLOOKUP($C265,'Enga manuel'!$A$5:$L$355,9,FALSE)),""))</f>
        <v/>
      </c>
      <c r="U265" s="1" t="str">
        <f>IF(COUNTIF(K$10:K265,K265)=1,MAX(U$9:U264)+1,"")</f>
        <v/>
      </c>
      <c r="V265" t="str">
        <f t="shared" si="19"/>
        <v/>
      </c>
      <c r="W265" s="1" t="str">
        <f>IF(D265="Internet",'Source Int'!E257,IF(D265="manuel",UPPER((VLOOKUP($C265,'Enga manuel'!$A$5:$J$355,10,FALSE))),""))</f>
        <v/>
      </c>
    </row>
    <row r="266" spans="1:23" ht="19.350000000000001" customHeight="1">
      <c r="A266" t="str">
        <f>IF(COUNTIF(J$10:J266,J266)=1,MAX(A$9:A265)+1,"")</f>
        <v/>
      </c>
      <c r="B266" t="str">
        <f t="shared" si="15"/>
        <v/>
      </c>
      <c r="C266" s="294">
        <v>257</v>
      </c>
      <c r="D266" s="295" t="str">
        <f>IF(C266&gt;0,IF(LEN('Source Int'!$C258)&gt;1,"Internet",IF(ISERROR(VLOOKUP($C266,'Enga manuel'!$A$5:$G$355,4,FALSE))=FALSE,(IF(LEN(VLOOKUP($C266,'Enga manuel'!$A$5:$G$355,4,FALSE))&gt;0,"Manuel","")),"")),"")</f>
        <v/>
      </c>
      <c r="E266" s="296" t="s">
        <v>270</v>
      </c>
      <c r="F266" s="295" t="str">
        <f>IF(LEN('Source Int'!$C258)&gt;1,'Source Int'!R258,IF(D266="manuel",(VLOOKUP($C266,'Enga manuel'!$A$5:$G$355,2,FALSE)),""))</f>
        <v/>
      </c>
      <c r="G266" s="295" t="str">
        <f>IF(LEN('Source Int'!$C258)&gt;1,'Source Int'!F258,IF(D266="manuel",(VLOOKUP($C266,'Enga manuel'!$A$5:$G$355,3,FALSE)),""))</f>
        <v/>
      </c>
      <c r="H266" s="297" t="str">
        <f>IF(LEN('Source Int'!$C258)&gt;1,'Source Int'!C258,IF(D266="manuel",(VLOOKUP($C266,'Enga manuel'!$A$5:$G$355,4,FALSE)),""))</f>
        <v/>
      </c>
      <c r="I266" s="297" t="str">
        <f>IF(LEN('Source Int'!$C258)&gt;1,PROPER('Source Int'!D258),IF(D266="manuel",PROPER(VLOOKUP($C266,'Enga manuel'!$A$5:$G$355,5,FALSE)),""))</f>
        <v/>
      </c>
      <c r="J266" s="297" t="str">
        <f>IF(LEN('Source Int'!$C258)&gt;1,'Source Int'!P258,IF(D266="manuel",(VLOOKUP($C266,'Enga manuel'!$A$5:$G$355,6,FALSE)),""))</f>
        <v/>
      </c>
      <c r="K266" s="297" t="str">
        <f>IF(LEN('Source Int'!$C258)&gt;1,'Source Int'!$AE258,IF($D266="manuel",(VLOOKUP($C266,'Enga manuel'!$A$5:$G$355,7,FALSE)),""))</f>
        <v/>
      </c>
      <c r="L266" s="295" t="str">
        <f>IF(LEN('Source Int'!$H258)&gt;0,'Source Int'!$H258,IF($D266="manuel",(VLOOKUP($C266,'Enga manuel'!$A$5:$H$355,8,FALSE)),""))</f>
        <v/>
      </c>
      <c r="M266" s="295" t="str">
        <f>IF(AND(P266="Présent",W266="D",'Données épreuves'!$B$24="OUI"),"Dame","")</f>
        <v/>
      </c>
      <c r="N266" s="295" t="str">
        <f>IF(LEN('Source Int'!$C258)&gt;1,IF('Source Int'!$AB258="","",'Source Int'!$AB258),IF($D266="manuel",(VLOOKUP($C266,'Enga manuel'!$A$5:$M$355,11,FALSE)),""))</f>
        <v/>
      </c>
      <c r="O266" s="308" t="str">
        <f t="shared" si="16"/>
        <v/>
      </c>
      <c r="P266" s="84" t="str">
        <f t="shared" si="17"/>
        <v/>
      </c>
      <c r="Q266" s="84" t="str">
        <f>CONCATENATE(K266,IF(AND(LEN(engage_k)&gt;0,LEN(engage_l)&gt;0),CONCATENATE(" (",L266,"/",N266,")"),IF(AND(LEN(engage_k)=0,LEN(engage_l)&gt;0),CONCATENATE(" (",N266,")"),IF(AND(LEN(engage_l)=0,LEN(engage_k)&gt;0),CONCATENATE(" (",L266,")"),""))))</f>
        <v/>
      </c>
      <c r="R266" s="84" t="str">
        <f t="shared" si="18"/>
        <v/>
      </c>
      <c r="S266" s="84" t="str">
        <f>IF(ISERROR(VLOOKUP(C266,'Saisie CLASSEMENT'!$C$8:$C$207,1,FALSE)),"","O")</f>
        <v/>
      </c>
      <c r="T266" s="462" t="str">
        <f>IF(LEN('Source Int'!$C258)&gt;1,'Source Int'!$M258,IF($D266="manuel",(VLOOKUP($C266,'Enga manuel'!$A$5:$L$355,9,FALSE)),""))</f>
        <v/>
      </c>
      <c r="U266" s="1" t="str">
        <f>IF(COUNTIF(K$10:K266,K266)=1,MAX(U$9:U265)+1,"")</f>
        <v/>
      </c>
      <c r="V266" t="str">
        <f t="shared" si="19"/>
        <v/>
      </c>
      <c r="W266" s="1" t="str">
        <f>IF(D266="Internet",'Source Int'!E258,IF(D266="manuel",UPPER((VLOOKUP($C266,'Enga manuel'!$A$5:$J$355,10,FALSE))),""))</f>
        <v/>
      </c>
    </row>
    <row r="267" spans="1:23" ht="19.350000000000001" customHeight="1">
      <c r="A267" t="str">
        <f>IF(COUNTIF(J$10:J267,J267)=1,MAX(A$9:A266)+1,"")</f>
        <v/>
      </c>
      <c r="B267" t="str">
        <f t="shared" ref="B267:B330" si="20">IF(LEN(O267)&gt;0,RANK(O267,$O$10:$O$509,1),"")</f>
        <v/>
      </c>
      <c r="C267" s="294">
        <v>258</v>
      </c>
      <c r="D267" s="295" t="str">
        <f>IF(C267&gt;0,IF(LEN('Source Int'!$C259)&gt;1,"Internet",IF(ISERROR(VLOOKUP($C267,'Enga manuel'!$A$5:$G$355,4,FALSE))=FALSE,(IF(LEN(VLOOKUP($C267,'Enga manuel'!$A$5:$G$355,4,FALSE))&gt;0,"Manuel","")),"")),"")</f>
        <v/>
      </c>
      <c r="E267" s="296" t="s">
        <v>270</v>
      </c>
      <c r="F267" s="295" t="str">
        <f>IF(LEN('Source Int'!$C259)&gt;1,'Source Int'!R259,IF(D267="manuel",(VLOOKUP($C267,'Enga manuel'!$A$5:$G$355,2,FALSE)),""))</f>
        <v/>
      </c>
      <c r="G267" s="295" t="str">
        <f>IF(LEN('Source Int'!$C259)&gt;1,'Source Int'!F259,IF(D267="manuel",(VLOOKUP($C267,'Enga manuel'!$A$5:$G$355,3,FALSE)),""))</f>
        <v/>
      </c>
      <c r="H267" s="297" t="str">
        <f>IF(LEN('Source Int'!$C259)&gt;1,'Source Int'!C259,IF(D267="manuel",(VLOOKUP($C267,'Enga manuel'!$A$5:$G$355,4,FALSE)),""))</f>
        <v/>
      </c>
      <c r="I267" s="297" t="str">
        <f>IF(LEN('Source Int'!$C259)&gt;1,PROPER('Source Int'!D259),IF(D267="manuel",PROPER(VLOOKUP($C267,'Enga manuel'!$A$5:$G$355,5,FALSE)),""))</f>
        <v/>
      </c>
      <c r="J267" s="297" t="str">
        <f>IF(LEN('Source Int'!$C259)&gt;1,'Source Int'!P259,IF(D267="manuel",(VLOOKUP($C267,'Enga manuel'!$A$5:$G$355,6,FALSE)),""))</f>
        <v/>
      </c>
      <c r="K267" s="297" t="str">
        <f>IF(LEN('Source Int'!$C259)&gt;1,'Source Int'!$AE259,IF($D267="manuel",(VLOOKUP($C267,'Enga manuel'!$A$5:$G$355,7,FALSE)),""))</f>
        <v/>
      </c>
      <c r="L267" s="295" t="str">
        <f>IF(LEN('Source Int'!$H259)&gt;0,'Source Int'!$H259,IF($D267="manuel",(VLOOKUP($C267,'Enga manuel'!$A$5:$H$355,8,FALSE)),""))</f>
        <v/>
      </c>
      <c r="M267" s="295" t="str">
        <f>IF(AND(P267="Présent",W267="D",'Données épreuves'!$B$24="OUI"),"Dame","")</f>
        <v/>
      </c>
      <c r="N267" s="295" t="str">
        <f>IF(LEN('Source Int'!$C259)&gt;1,IF('Source Int'!$AB259="","",'Source Int'!$AB259),IF($D267="manuel",(VLOOKUP($C267,'Enga manuel'!$A$5:$M$355,11,FALSE)),""))</f>
        <v/>
      </c>
      <c r="O267" s="308" t="str">
        <f t="shared" ref="O267:O280" si="21">IF(LEN(P267)&gt;0,IF(LEN(P267)&gt;0,C267,""),"")</f>
        <v/>
      </c>
      <c r="P267" s="84" t="str">
        <f t="shared" ref="P267:P299" si="22">IF(LEN(D267)&gt;0,IF(LEN(E267)&gt;0,"Présent",""),"")</f>
        <v/>
      </c>
      <c r="Q267" s="84" t="str">
        <f>CONCATENATE(K267,IF(AND(LEN(engage_k)&gt;0,LEN(engage_l)&gt;0),CONCATENATE(" (",L267,"/",N267,")"),IF(AND(LEN(engage_k)=0,LEN(engage_l)&gt;0),CONCATENATE(" (",N267,")"),IF(AND(LEN(engage_l)=0,LEN(engage_k)&gt;0),CONCATENATE(" (",L267,")"),""))))</f>
        <v/>
      </c>
      <c r="R267" s="84" t="str">
        <f t="shared" ref="R267:R299" si="23">IF(D267="Internet",C267,"")</f>
        <v/>
      </c>
      <c r="S267" s="84" t="str">
        <f>IF(ISERROR(VLOOKUP(C267,'Saisie CLASSEMENT'!$C$8:$C$207,1,FALSE)),"","O")</f>
        <v/>
      </c>
      <c r="T267" s="462" t="str">
        <f>IF(LEN('Source Int'!$C259)&gt;1,'Source Int'!$M259,IF($D267="manuel",(VLOOKUP($C267,'Enga manuel'!$A$5:$L$355,9,FALSE)),""))</f>
        <v/>
      </c>
      <c r="U267" s="1" t="str">
        <f>IF(COUNTIF(K$10:K267,K267)=1,MAX(U$9:U266)+1,"")</f>
        <v/>
      </c>
      <c r="V267" t="str">
        <f t="shared" ref="V267:V330" si="24">K267</f>
        <v/>
      </c>
      <c r="W267" s="1" t="str">
        <f>IF(D267="Internet",'Source Int'!E259,IF(D267="manuel",UPPER((VLOOKUP($C267,'Enga manuel'!$A$5:$J$355,10,FALSE))),""))</f>
        <v/>
      </c>
    </row>
    <row r="268" spans="1:23" ht="19.350000000000001" customHeight="1">
      <c r="A268" t="str">
        <f>IF(COUNTIF(J$10:J268,J268)=1,MAX(A$9:A267)+1,"")</f>
        <v/>
      </c>
      <c r="B268" t="str">
        <f t="shared" si="20"/>
        <v/>
      </c>
      <c r="C268" s="294">
        <v>259</v>
      </c>
      <c r="D268" s="295" t="str">
        <f>IF(C268&gt;0,IF(LEN('Source Int'!$C260)&gt;1,"Internet",IF(ISERROR(VLOOKUP($C268,'Enga manuel'!$A$5:$G$355,4,FALSE))=FALSE,(IF(LEN(VLOOKUP($C268,'Enga manuel'!$A$5:$G$355,4,FALSE))&gt;0,"Manuel","")),"")),"")</f>
        <v/>
      </c>
      <c r="E268" s="296" t="s">
        <v>270</v>
      </c>
      <c r="F268" s="295" t="str">
        <f>IF(LEN('Source Int'!$C260)&gt;1,'Source Int'!R260,IF(D268="manuel",(VLOOKUP($C268,'Enga manuel'!$A$5:$G$355,2,FALSE)),""))</f>
        <v/>
      </c>
      <c r="G268" s="295" t="str">
        <f>IF(LEN('Source Int'!$C260)&gt;1,'Source Int'!F260,IF(D268="manuel",(VLOOKUP($C268,'Enga manuel'!$A$5:$G$355,3,FALSE)),""))</f>
        <v/>
      </c>
      <c r="H268" s="297" t="str">
        <f>IF(LEN('Source Int'!$C260)&gt;1,'Source Int'!C260,IF(D268="manuel",(VLOOKUP($C268,'Enga manuel'!$A$5:$G$355,4,FALSE)),""))</f>
        <v/>
      </c>
      <c r="I268" s="297" t="str">
        <f>IF(LEN('Source Int'!$C260)&gt;1,PROPER('Source Int'!D260),IF(D268="manuel",PROPER(VLOOKUP($C268,'Enga manuel'!$A$5:$G$355,5,FALSE)),""))</f>
        <v/>
      </c>
      <c r="J268" s="297" t="str">
        <f>IF(LEN('Source Int'!$C260)&gt;1,'Source Int'!P260,IF(D268="manuel",(VLOOKUP($C268,'Enga manuel'!$A$5:$G$355,6,FALSE)),""))</f>
        <v/>
      </c>
      <c r="K268" s="297" t="str">
        <f>IF(LEN('Source Int'!$C260)&gt;1,'Source Int'!$AE260,IF($D268="manuel",(VLOOKUP($C268,'Enga manuel'!$A$5:$G$355,7,FALSE)),""))</f>
        <v/>
      </c>
      <c r="L268" s="295" t="str">
        <f>IF(LEN('Source Int'!$H260)&gt;0,'Source Int'!$H260,IF($D268="manuel",(VLOOKUP($C268,'Enga manuel'!$A$5:$H$355,8,FALSE)),""))</f>
        <v/>
      </c>
      <c r="M268" s="295" t="str">
        <f>IF(AND(P268="Présent",W268="D",'Données épreuves'!$B$24="OUI"),"Dame","")</f>
        <v/>
      </c>
      <c r="N268" s="295" t="str">
        <f>IF(LEN('Source Int'!$C260)&gt;1,IF('Source Int'!$AB260="","",'Source Int'!$AB260),IF($D268="manuel",(VLOOKUP($C268,'Enga manuel'!$A$5:$M$355,11,FALSE)),""))</f>
        <v/>
      </c>
      <c r="O268" s="308" t="str">
        <f t="shared" si="21"/>
        <v/>
      </c>
      <c r="P268" s="84" t="str">
        <f t="shared" si="22"/>
        <v/>
      </c>
      <c r="Q268" s="84" t="str">
        <f>CONCATENATE(K268,IF(AND(LEN(engage_k)&gt;0,LEN(engage_l)&gt;0),CONCATENATE(" (",L268,"/",N268,")"),IF(AND(LEN(engage_k)=0,LEN(engage_l)&gt;0),CONCATENATE(" (",N268,")"),IF(AND(LEN(engage_l)=0,LEN(engage_k)&gt;0),CONCATENATE(" (",L268,")"),""))))</f>
        <v/>
      </c>
      <c r="R268" s="84" t="str">
        <f t="shared" si="23"/>
        <v/>
      </c>
      <c r="S268" s="84" t="str">
        <f>IF(ISERROR(VLOOKUP(C268,'Saisie CLASSEMENT'!$C$8:$C$207,1,FALSE)),"","O")</f>
        <v/>
      </c>
      <c r="T268" s="462" t="str">
        <f>IF(LEN('Source Int'!$C260)&gt;1,'Source Int'!$M260,IF($D268="manuel",(VLOOKUP($C268,'Enga manuel'!$A$5:$L$355,9,FALSE)),""))</f>
        <v/>
      </c>
      <c r="U268" s="1" t="str">
        <f>IF(COUNTIF(K$10:K268,K268)=1,MAX(U$9:U267)+1,"")</f>
        <v/>
      </c>
      <c r="V268" t="str">
        <f t="shared" si="24"/>
        <v/>
      </c>
      <c r="W268" s="1" t="str">
        <f>IF(D268="Internet",'Source Int'!E260,IF(D268="manuel",UPPER((VLOOKUP($C268,'Enga manuel'!$A$5:$J$355,10,FALSE))),""))</f>
        <v/>
      </c>
    </row>
    <row r="269" spans="1:23" ht="19.350000000000001" customHeight="1">
      <c r="A269" t="str">
        <f>IF(COUNTIF(J$10:J269,J269)=1,MAX(A$9:A268)+1,"")</f>
        <v/>
      </c>
      <c r="B269" t="str">
        <f t="shared" si="20"/>
        <v/>
      </c>
      <c r="C269" s="294">
        <v>260</v>
      </c>
      <c r="D269" s="295" t="str">
        <f>IF(C269&gt;0,IF(LEN('Source Int'!$C261)&gt;1,"Internet",IF(ISERROR(VLOOKUP($C269,'Enga manuel'!$A$5:$G$355,4,FALSE))=FALSE,(IF(LEN(VLOOKUP($C269,'Enga manuel'!$A$5:$G$355,4,FALSE))&gt;0,"Manuel","")),"")),"")</f>
        <v/>
      </c>
      <c r="E269" s="296" t="s">
        <v>270</v>
      </c>
      <c r="F269" s="295" t="str">
        <f>IF(LEN('Source Int'!$C261)&gt;1,'Source Int'!R261,IF(D269="manuel",(VLOOKUP($C269,'Enga manuel'!$A$5:$G$355,2,FALSE)),""))</f>
        <v/>
      </c>
      <c r="G269" s="295" t="str">
        <f>IF(LEN('Source Int'!$C261)&gt;1,'Source Int'!F261,IF(D269="manuel",(VLOOKUP($C269,'Enga manuel'!$A$5:$G$355,3,FALSE)),""))</f>
        <v/>
      </c>
      <c r="H269" s="297" t="str">
        <f>IF(LEN('Source Int'!$C261)&gt;1,'Source Int'!C261,IF(D269="manuel",(VLOOKUP($C269,'Enga manuel'!$A$5:$G$355,4,FALSE)),""))</f>
        <v/>
      </c>
      <c r="I269" s="297" t="str">
        <f>IF(LEN('Source Int'!$C261)&gt;1,PROPER('Source Int'!D261),IF(D269="manuel",PROPER(VLOOKUP($C269,'Enga manuel'!$A$5:$G$355,5,FALSE)),""))</f>
        <v/>
      </c>
      <c r="J269" s="297" t="str">
        <f>IF(LEN('Source Int'!$C261)&gt;1,'Source Int'!P261,IF(D269="manuel",(VLOOKUP($C269,'Enga manuel'!$A$5:$G$355,6,FALSE)),""))</f>
        <v/>
      </c>
      <c r="K269" s="297" t="str">
        <f>IF(LEN('Source Int'!$C261)&gt;1,'Source Int'!$AE261,IF($D269="manuel",(VLOOKUP($C269,'Enga manuel'!$A$5:$G$355,7,FALSE)),""))</f>
        <v/>
      </c>
      <c r="L269" s="295" t="str">
        <f>IF(LEN('Source Int'!$H261)&gt;0,'Source Int'!$H261,IF($D269="manuel",(VLOOKUP($C269,'Enga manuel'!$A$5:$H$355,8,FALSE)),""))</f>
        <v/>
      </c>
      <c r="M269" s="295" t="str">
        <f>IF(AND(P269="Présent",W269="D",'Données épreuves'!$B$24="OUI"),"Dame","")</f>
        <v/>
      </c>
      <c r="N269" s="295" t="str">
        <f>IF(LEN('Source Int'!$C261)&gt;1,IF('Source Int'!$AB261="","",'Source Int'!$AB261),IF($D269="manuel",(VLOOKUP($C269,'Enga manuel'!$A$5:$M$355,11,FALSE)),""))</f>
        <v/>
      </c>
      <c r="O269" s="308" t="str">
        <f t="shared" si="21"/>
        <v/>
      </c>
      <c r="P269" s="84" t="str">
        <f t="shared" si="22"/>
        <v/>
      </c>
      <c r="Q269" s="84" t="str">
        <f>CONCATENATE(K269,IF(AND(LEN(engage_k)&gt;0,LEN(engage_l)&gt;0),CONCATENATE(" (",L269,"/",N269,")"),IF(AND(LEN(engage_k)=0,LEN(engage_l)&gt;0),CONCATENATE(" (",N269,")"),IF(AND(LEN(engage_l)=0,LEN(engage_k)&gt;0),CONCATENATE(" (",L269,")"),""))))</f>
        <v/>
      </c>
      <c r="R269" s="84" t="str">
        <f t="shared" si="23"/>
        <v/>
      </c>
      <c r="S269" s="84" t="str">
        <f>IF(ISERROR(VLOOKUP(C269,'Saisie CLASSEMENT'!$C$8:$C$207,1,FALSE)),"","O")</f>
        <v/>
      </c>
      <c r="T269" s="462" t="str">
        <f>IF(LEN('Source Int'!$C261)&gt;1,'Source Int'!$M261,IF($D269="manuel",(VLOOKUP($C269,'Enga manuel'!$A$5:$L$355,9,FALSE)),""))</f>
        <v/>
      </c>
      <c r="U269" s="1" t="str">
        <f>IF(COUNTIF(K$10:K269,K269)=1,MAX(U$9:U268)+1,"")</f>
        <v/>
      </c>
      <c r="V269" t="str">
        <f t="shared" si="24"/>
        <v/>
      </c>
      <c r="W269" s="1" t="str">
        <f>IF(D269="Internet",'Source Int'!E261,IF(D269="manuel",UPPER((VLOOKUP($C269,'Enga manuel'!$A$5:$J$355,10,FALSE))),""))</f>
        <v/>
      </c>
    </row>
    <row r="270" spans="1:23" ht="19.350000000000001" customHeight="1">
      <c r="A270" t="str">
        <f>IF(COUNTIF(J$10:J270,J270)=1,MAX(A$9:A269)+1,"")</f>
        <v/>
      </c>
      <c r="B270" t="str">
        <f t="shared" si="20"/>
        <v/>
      </c>
      <c r="C270" s="294">
        <v>261</v>
      </c>
      <c r="D270" s="295" t="str">
        <f>IF(C270&gt;0,IF(LEN('Source Int'!$C262)&gt;1,"Internet",IF(ISERROR(VLOOKUP($C270,'Enga manuel'!$A$5:$G$355,4,FALSE))=FALSE,(IF(LEN(VLOOKUP($C270,'Enga manuel'!$A$5:$G$355,4,FALSE))&gt;0,"Manuel","")),"")),"")</f>
        <v/>
      </c>
      <c r="E270" s="296" t="s">
        <v>270</v>
      </c>
      <c r="F270" s="295" t="str">
        <f>IF(LEN('Source Int'!$C262)&gt;1,'Source Int'!R262,IF(D270="manuel",(VLOOKUP($C270,'Enga manuel'!$A$5:$G$355,2,FALSE)),""))</f>
        <v/>
      </c>
      <c r="G270" s="295" t="str">
        <f>IF(LEN('Source Int'!$C262)&gt;1,'Source Int'!F262,IF(D270="manuel",(VLOOKUP($C270,'Enga manuel'!$A$5:$G$355,3,FALSE)),""))</f>
        <v/>
      </c>
      <c r="H270" s="297" t="str">
        <f>IF(LEN('Source Int'!$C262)&gt;1,'Source Int'!C262,IF(D270="manuel",(VLOOKUP($C270,'Enga manuel'!$A$5:$G$355,4,FALSE)),""))</f>
        <v/>
      </c>
      <c r="I270" s="297" t="str">
        <f>IF(LEN('Source Int'!$C262)&gt;1,PROPER('Source Int'!D262),IF(D270="manuel",PROPER(VLOOKUP($C270,'Enga manuel'!$A$5:$G$355,5,FALSE)),""))</f>
        <v/>
      </c>
      <c r="J270" s="297" t="str">
        <f>IF(LEN('Source Int'!$C262)&gt;1,'Source Int'!P262,IF(D270="manuel",(VLOOKUP($C270,'Enga manuel'!$A$5:$G$355,6,FALSE)),""))</f>
        <v/>
      </c>
      <c r="K270" s="297" t="str">
        <f>IF(LEN('Source Int'!$C262)&gt;1,'Source Int'!$AE262,IF($D270="manuel",(VLOOKUP($C270,'Enga manuel'!$A$5:$G$355,7,FALSE)),""))</f>
        <v/>
      </c>
      <c r="L270" s="295" t="str">
        <f>IF(LEN('Source Int'!$H262)&gt;0,'Source Int'!$H262,IF($D270="manuel",(VLOOKUP($C270,'Enga manuel'!$A$5:$H$355,8,FALSE)),""))</f>
        <v/>
      </c>
      <c r="M270" s="295" t="str">
        <f>IF(AND(P270="Présent",W270="D",'Données épreuves'!$B$24="OUI"),"Dame","")</f>
        <v/>
      </c>
      <c r="N270" s="295" t="str">
        <f>IF(LEN('Source Int'!$C262)&gt;1,IF('Source Int'!$AB262="","",'Source Int'!$AB262),IF($D270="manuel",(VLOOKUP($C270,'Enga manuel'!$A$5:$M$355,11,FALSE)),""))</f>
        <v/>
      </c>
      <c r="O270" s="308" t="str">
        <f t="shared" si="21"/>
        <v/>
      </c>
      <c r="P270" s="84" t="str">
        <f t="shared" si="22"/>
        <v/>
      </c>
      <c r="Q270" s="84" t="str">
        <f>CONCATENATE(K270,IF(AND(LEN(engage_k)&gt;0,LEN(engage_l)&gt;0),CONCATENATE(" (",L270,"/",N270,")"),IF(AND(LEN(engage_k)=0,LEN(engage_l)&gt;0),CONCATENATE(" (",N270,")"),IF(AND(LEN(engage_l)=0,LEN(engage_k)&gt;0),CONCATENATE(" (",L270,")"),""))))</f>
        <v/>
      </c>
      <c r="R270" s="84" t="str">
        <f t="shared" si="23"/>
        <v/>
      </c>
      <c r="S270" s="84" t="str">
        <f>IF(ISERROR(VLOOKUP(C270,'Saisie CLASSEMENT'!$C$8:$C$207,1,FALSE)),"","O")</f>
        <v/>
      </c>
      <c r="T270" s="462" t="str">
        <f>IF(LEN('Source Int'!$C262)&gt;1,'Source Int'!$M262,IF($D270="manuel",(VLOOKUP($C270,'Enga manuel'!$A$5:$L$355,9,FALSE)),""))</f>
        <v/>
      </c>
      <c r="U270" s="1" t="str">
        <f>IF(COUNTIF(K$10:K270,K270)=1,MAX(U$9:U269)+1,"")</f>
        <v/>
      </c>
      <c r="V270" t="str">
        <f t="shared" si="24"/>
        <v/>
      </c>
      <c r="W270" s="1" t="str">
        <f>IF(D270="Internet",'Source Int'!E262,IF(D270="manuel",UPPER((VLOOKUP($C270,'Enga manuel'!$A$5:$J$355,10,FALSE))),""))</f>
        <v/>
      </c>
    </row>
    <row r="271" spans="1:23" ht="19.350000000000001" customHeight="1">
      <c r="A271" t="str">
        <f>IF(COUNTIF(J$10:J271,J271)=1,MAX(A$9:A270)+1,"")</f>
        <v/>
      </c>
      <c r="B271" t="str">
        <f t="shared" si="20"/>
        <v/>
      </c>
      <c r="C271" s="294">
        <v>262</v>
      </c>
      <c r="D271" s="295" t="str">
        <f>IF(C271&gt;0,IF(LEN('Source Int'!$C263)&gt;1,"Internet",IF(ISERROR(VLOOKUP($C271,'Enga manuel'!$A$5:$G$355,4,FALSE))=FALSE,(IF(LEN(VLOOKUP($C271,'Enga manuel'!$A$5:$G$355,4,FALSE))&gt;0,"Manuel","")),"")),"")</f>
        <v/>
      </c>
      <c r="E271" s="296" t="s">
        <v>270</v>
      </c>
      <c r="F271" s="295" t="str">
        <f>IF(LEN('Source Int'!$C263)&gt;1,'Source Int'!R263,IF(D271="manuel",(VLOOKUP($C271,'Enga manuel'!$A$5:$G$355,2,FALSE)),""))</f>
        <v/>
      </c>
      <c r="G271" s="295" t="str">
        <f>IF(LEN('Source Int'!$C263)&gt;1,'Source Int'!F263,IF(D271="manuel",(VLOOKUP($C271,'Enga manuel'!$A$5:$G$355,3,FALSE)),""))</f>
        <v/>
      </c>
      <c r="H271" s="297" t="str">
        <f>IF(LEN('Source Int'!$C263)&gt;1,'Source Int'!C263,IF(D271="manuel",(VLOOKUP($C271,'Enga manuel'!$A$5:$G$355,4,FALSE)),""))</f>
        <v/>
      </c>
      <c r="I271" s="297" t="str">
        <f>IF(LEN('Source Int'!$C263)&gt;1,PROPER('Source Int'!D263),IF(D271="manuel",PROPER(VLOOKUP($C271,'Enga manuel'!$A$5:$G$355,5,FALSE)),""))</f>
        <v/>
      </c>
      <c r="J271" s="297" t="str">
        <f>IF(LEN('Source Int'!$C263)&gt;1,'Source Int'!P263,IF(D271="manuel",(VLOOKUP($C271,'Enga manuel'!$A$5:$G$355,6,FALSE)),""))</f>
        <v/>
      </c>
      <c r="K271" s="297" t="str">
        <f>IF(LEN('Source Int'!$C263)&gt;1,'Source Int'!$AE263,IF($D271="manuel",(VLOOKUP($C271,'Enga manuel'!$A$5:$G$355,7,FALSE)),""))</f>
        <v/>
      </c>
      <c r="L271" s="295" t="str">
        <f>IF(LEN('Source Int'!$H263)&gt;0,'Source Int'!$H263,IF($D271="manuel",(VLOOKUP($C271,'Enga manuel'!$A$5:$H$355,8,FALSE)),""))</f>
        <v/>
      </c>
      <c r="M271" s="295" t="str">
        <f>IF(AND(P271="Présent",W271="D",'Données épreuves'!$B$24="OUI"),"Dame","")</f>
        <v/>
      </c>
      <c r="N271" s="295" t="str">
        <f>IF(LEN('Source Int'!$C263)&gt;1,IF('Source Int'!$AB263="","",'Source Int'!$AB263),IF($D271="manuel",(VLOOKUP($C271,'Enga manuel'!$A$5:$M$355,11,FALSE)),""))</f>
        <v/>
      </c>
      <c r="O271" s="308" t="str">
        <f t="shared" si="21"/>
        <v/>
      </c>
      <c r="P271" s="84" t="str">
        <f t="shared" si="22"/>
        <v/>
      </c>
      <c r="Q271" s="84" t="str">
        <f>CONCATENATE(K271,IF(AND(LEN(engage_k)&gt;0,LEN(engage_l)&gt;0),CONCATENATE(" (",L271,"/",N271,")"),IF(AND(LEN(engage_k)=0,LEN(engage_l)&gt;0),CONCATENATE(" (",N271,")"),IF(AND(LEN(engage_l)=0,LEN(engage_k)&gt;0),CONCATENATE(" (",L271,")"),""))))</f>
        <v/>
      </c>
      <c r="R271" s="84" t="str">
        <f t="shared" si="23"/>
        <v/>
      </c>
      <c r="S271" s="84" t="str">
        <f>IF(ISERROR(VLOOKUP(C271,'Saisie CLASSEMENT'!$C$8:$C$207,1,FALSE)),"","O")</f>
        <v/>
      </c>
      <c r="T271" s="462" t="str">
        <f>IF(LEN('Source Int'!$C263)&gt;1,'Source Int'!$M263,IF($D271="manuel",(VLOOKUP($C271,'Enga manuel'!$A$5:$L$355,9,FALSE)),""))</f>
        <v/>
      </c>
      <c r="U271" s="1" t="str">
        <f>IF(COUNTIF(K$10:K271,K271)=1,MAX(U$9:U270)+1,"")</f>
        <v/>
      </c>
      <c r="V271" t="str">
        <f t="shared" si="24"/>
        <v/>
      </c>
      <c r="W271" s="1" t="str">
        <f>IF(D271="Internet",'Source Int'!E263,IF(D271="manuel",UPPER((VLOOKUP($C271,'Enga manuel'!$A$5:$J$355,10,FALSE))),""))</f>
        <v/>
      </c>
    </row>
    <row r="272" spans="1:23" ht="19.350000000000001" customHeight="1">
      <c r="A272" t="str">
        <f>IF(COUNTIF(J$10:J272,J272)=1,MAX(A$9:A271)+1,"")</f>
        <v/>
      </c>
      <c r="B272" t="str">
        <f t="shared" si="20"/>
        <v/>
      </c>
      <c r="C272" s="294">
        <v>263</v>
      </c>
      <c r="D272" s="295" t="str">
        <f>IF(C272&gt;0,IF(LEN('Source Int'!$C264)&gt;1,"Internet",IF(ISERROR(VLOOKUP($C272,'Enga manuel'!$A$5:$G$355,4,FALSE))=FALSE,(IF(LEN(VLOOKUP($C272,'Enga manuel'!$A$5:$G$355,4,FALSE))&gt;0,"Manuel","")),"")),"")</f>
        <v/>
      </c>
      <c r="E272" s="296" t="s">
        <v>270</v>
      </c>
      <c r="F272" s="295" t="str">
        <f>IF(LEN('Source Int'!$C264)&gt;1,'Source Int'!R264,IF(D272="manuel",(VLOOKUP($C272,'Enga manuel'!$A$5:$G$355,2,FALSE)),""))</f>
        <v/>
      </c>
      <c r="G272" s="295" t="str">
        <f>IF(LEN('Source Int'!$C264)&gt;1,'Source Int'!F264,IF(D272="manuel",(VLOOKUP($C272,'Enga manuel'!$A$5:$G$355,3,FALSE)),""))</f>
        <v/>
      </c>
      <c r="H272" s="297" t="str">
        <f>IF(LEN('Source Int'!$C264)&gt;1,'Source Int'!C264,IF(D272="manuel",(VLOOKUP($C272,'Enga manuel'!$A$5:$G$355,4,FALSE)),""))</f>
        <v/>
      </c>
      <c r="I272" s="297" t="str">
        <f>IF(LEN('Source Int'!$C264)&gt;1,PROPER('Source Int'!D264),IF(D272="manuel",PROPER(VLOOKUP($C272,'Enga manuel'!$A$5:$G$355,5,FALSE)),""))</f>
        <v/>
      </c>
      <c r="J272" s="297" t="str">
        <f>IF(LEN('Source Int'!$C264)&gt;1,'Source Int'!P264,IF(D272="manuel",(VLOOKUP($C272,'Enga manuel'!$A$5:$G$355,6,FALSE)),""))</f>
        <v/>
      </c>
      <c r="K272" s="297" t="str">
        <f>IF(LEN('Source Int'!$C264)&gt;1,'Source Int'!$AE264,IF($D272="manuel",(VLOOKUP($C272,'Enga manuel'!$A$5:$G$355,7,FALSE)),""))</f>
        <v/>
      </c>
      <c r="L272" s="295" t="str">
        <f>IF(LEN('Source Int'!$H264)&gt;0,'Source Int'!$H264,IF($D272="manuel",(VLOOKUP($C272,'Enga manuel'!$A$5:$H$355,8,FALSE)),""))</f>
        <v/>
      </c>
      <c r="M272" s="295" t="str">
        <f>IF(AND(P272="Présent",W272="D",'Données épreuves'!$B$24="OUI"),"Dame","")</f>
        <v/>
      </c>
      <c r="N272" s="295" t="str">
        <f>IF(LEN('Source Int'!$C264)&gt;1,IF('Source Int'!$AB264="","",'Source Int'!$AB264),IF($D272="manuel",(VLOOKUP($C272,'Enga manuel'!$A$5:$M$355,11,FALSE)),""))</f>
        <v/>
      </c>
      <c r="O272" s="308" t="str">
        <f t="shared" si="21"/>
        <v/>
      </c>
      <c r="P272" s="84" t="str">
        <f t="shared" si="22"/>
        <v/>
      </c>
      <c r="Q272" s="84" t="str">
        <f>CONCATENATE(K272,IF(AND(LEN(engage_k)&gt;0,LEN(engage_l)&gt;0),CONCATENATE(" (",L272,"/",N272,")"),IF(AND(LEN(engage_k)=0,LEN(engage_l)&gt;0),CONCATENATE(" (",N272,")"),IF(AND(LEN(engage_l)=0,LEN(engage_k)&gt;0),CONCATENATE(" (",L272,")"),""))))</f>
        <v/>
      </c>
      <c r="R272" s="84" t="str">
        <f t="shared" si="23"/>
        <v/>
      </c>
      <c r="S272" s="84" t="str">
        <f>IF(ISERROR(VLOOKUP(C272,'Saisie CLASSEMENT'!$C$8:$C$207,1,FALSE)),"","O")</f>
        <v/>
      </c>
      <c r="T272" s="462" t="str">
        <f>IF(LEN('Source Int'!$C264)&gt;1,'Source Int'!$M264,IF($D272="manuel",(VLOOKUP($C272,'Enga manuel'!$A$5:$L$355,9,FALSE)),""))</f>
        <v/>
      </c>
      <c r="U272" s="1" t="str">
        <f>IF(COUNTIF(K$10:K272,K272)=1,MAX(U$9:U271)+1,"")</f>
        <v/>
      </c>
      <c r="V272" t="str">
        <f t="shared" si="24"/>
        <v/>
      </c>
      <c r="W272" s="1" t="str">
        <f>IF(D272="Internet",'Source Int'!E264,IF(D272="manuel",UPPER((VLOOKUP($C272,'Enga manuel'!$A$5:$J$355,10,FALSE))),""))</f>
        <v/>
      </c>
    </row>
    <row r="273" spans="1:23" ht="19.350000000000001" customHeight="1">
      <c r="A273" t="str">
        <f>IF(COUNTIF(J$10:J273,J273)=1,MAX(A$9:A272)+1,"")</f>
        <v/>
      </c>
      <c r="B273" t="str">
        <f t="shared" si="20"/>
        <v/>
      </c>
      <c r="C273" s="294">
        <v>264</v>
      </c>
      <c r="D273" s="295" t="str">
        <f>IF(C273&gt;0,IF(LEN('Source Int'!$C265)&gt;1,"Internet",IF(ISERROR(VLOOKUP($C273,'Enga manuel'!$A$5:$G$355,4,FALSE))=FALSE,(IF(LEN(VLOOKUP($C273,'Enga manuel'!$A$5:$G$355,4,FALSE))&gt;0,"Manuel","")),"")),"")</f>
        <v/>
      </c>
      <c r="E273" s="296" t="s">
        <v>270</v>
      </c>
      <c r="F273" s="295" t="str">
        <f>IF(LEN('Source Int'!$C265)&gt;1,'Source Int'!R265,IF(D273="manuel",(VLOOKUP($C273,'Enga manuel'!$A$5:$G$355,2,FALSE)),""))</f>
        <v/>
      </c>
      <c r="G273" s="295" t="str">
        <f>IF(LEN('Source Int'!$C265)&gt;1,'Source Int'!F265,IF(D273="manuel",(VLOOKUP($C273,'Enga manuel'!$A$5:$G$355,3,FALSE)),""))</f>
        <v/>
      </c>
      <c r="H273" s="297" t="str">
        <f>IF(LEN('Source Int'!$C265)&gt;1,'Source Int'!C265,IF(D273="manuel",(VLOOKUP($C273,'Enga manuel'!$A$5:$G$355,4,FALSE)),""))</f>
        <v/>
      </c>
      <c r="I273" s="297" t="str">
        <f>IF(LEN('Source Int'!$C265)&gt;1,PROPER('Source Int'!D265),IF(D273="manuel",PROPER(VLOOKUP($C273,'Enga manuel'!$A$5:$G$355,5,FALSE)),""))</f>
        <v/>
      </c>
      <c r="J273" s="297" t="str">
        <f>IF(LEN('Source Int'!$C265)&gt;1,'Source Int'!P265,IF(D273="manuel",(VLOOKUP($C273,'Enga manuel'!$A$5:$G$355,6,FALSE)),""))</f>
        <v/>
      </c>
      <c r="K273" s="297" t="str">
        <f>IF(LEN('Source Int'!$C265)&gt;1,'Source Int'!$AE265,IF($D273="manuel",(VLOOKUP($C273,'Enga manuel'!$A$5:$G$355,7,FALSE)),""))</f>
        <v/>
      </c>
      <c r="L273" s="295" t="str">
        <f>IF(LEN('Source Int'!$H265)&gt;0,'Source Int'!$H265,IF($D273="manuel",(VLOOKUP($C273,'Enga manuel'!$A$5:$H$355,8,FALSE)),""))</f>
        <v/>
      </c>
      <c r="M273" s="295" t="str">
        <f>IF(AND(P273="Présent",W273="D",'Données épreuves'!$B$24="OUI"),"Dame","")</f>
        <v/>
      </c>
      <c r="N273" s="295" t="str">
        <f>IF(LEN('Source Int'!$C265)&gt;1,IF('Source Int'!$AB265="","",'Source Int'!$AB265),IF($D273="manuel",(VLOOKUP($C273,'Enga manuel'!$A$5:$M$355,11,FALSE)),""))</f>
        <v/>
      </c>
      <c r="O273" s="308" t="str">
        <f t="shared" si="21"/>
        <v/>
      </c>
      <c r="P273" s="84" t="str">
        <f t="shared" si="22"/>
        <v/>
      </c>
      <c r="Q273" s="84" t="str">
        <f>CONCATENATE(K273,IF(AND(LEN(engage_k)&gt;0,LEN(engage_l)&gt;0),CONCATENATE(" (",L273,"/",N273,")"),IF(AND(LEN(engage_k)=0,LEN(engage_l)&gt;0),CONCATENATE(" (",N273,")"),IF(AND(LEN(engage_l)=0,LEN(engage_k)&gt;0),CONCATENATE(" (",L273,")"),""))))</f>
        <v/>
      </c>
      <c r="R273" s="84" t="str">
        <f t="shared" si="23"/>
        <v/>
      </c>
      <c r="S273" s="84" t="str">
        <f>IF(ISERROR(VLOOKUP(C273,'Saisie CLASSEMENT'!$C$8:$C$207,1,FALSE)),"","O")</f>
        <v/>
      </c>
      <c r="T273" s="462" t="str">
        <f>IF(LEN('Source Int'!$C265)&gt;1,'Source Int'!$M265,IF($D273="manuel",(VLOOKUP($C273,'Enga manuel'!$A$5:$L$355,9,FALSE)),""))</f>
        <v/>
      </c>
      <c r="U273" s="1" t="str">
        <f>IF(COUNTIF(K$10:K273,K273)=1,MAX(U$9:U272)+1,"")</f>
        <v/>
      </c>
      <c r="V273" t="str">
        <f t="shared" si="24"/>
        <v/>
      </c>
      <c r="W273" s="1" t="str">
        <f>IF(D273="Internet",'Source Int'!E265,IF(D273="manuel",UPPER((VLOOKUP($C273,'Enga manuel'!$A$5:$J$355,10,FALSE))),""))</f>
        <v/>
      </c>
    </row>
    <row r="274" spans="1:23" ht="19.350000000000001" customHeight="1">
      <c r="A274" t="str">
        <f>IF(COUNTIF(J$10:J274,J274)=1,MAX(A$9:A273)+1,"")</f>
        <v/>
      </c>
      <c r="B274" t="str">
        <f t="shared" si="20"/>
        <v/>
      </c>
      <c r="C274" s="294">
        <v>265</v>
      </c>
      <c r="D274" s="295" t="str">
        <f>IF(C274&gt;0,IF(LEN('Source Int'!$C266)&gt;1,"Internet",IF(ISERROR(VLOOKUP($C274,'Enga manuel'!$A$5:$G$355,4,FALSE))=FALSE,(IF(LEN(VLOOKUP($C274,'Enga manuel'!$A$5:$G$355,4,FALSE))&gt;0,"Manuel","")),"")),"")</f>
        <v/>
      </c>
      <c r="E274" s="296" t="s">
        <v>270</v>
      </c>
      <c r="F274" s="295" t="str">
        <f>IF(LEN('Source Int'!$C266)&gt;1,'Source Int'!R266,IF(D274="manuel",(VLOOKUP($C274,'Enga manuel'!$A$5:$G$355,2,FALSE)),""))</f>
        <v/>
      </c>
      <c r="G274" s="295" t="str">
        <f>IF(LEN('Source Int'!$C266)&gt;1,'Source Int'!F266,IF(D274="manuel",(VLOOKUP($C274,'Enga manuel'!$A$5:$G$355,3,FALSE)),""))</f>
        <v/>
      </c>
      <c r="H274" s="297" t="str">
        <f>IF(LEN('Source Int'!$C266)&gt;1,'Source Int'!C266,IF(D274="manuel",(VLOOKUP($C274,'Enga manuel'!$A$5:$G$355,4,FALSE)),""))</f>
        <v/>
      </c>
      <c r="I274" s="297" t="str">
        <f>IF(LEN('Source Int'!$C266)&gt;1,PROPER('Source Int'!D266),IF(D274="manuel",PROPER(VLOOKUP($C274,'Enga manuel'!$A$5:$G$355,5,FALSE)),""))</f>
        <v/>
      </c>
      <c r="J274" s="297" t="str">
        <f>IF(LEN('Source Int'!$C266)&gt;1,'Source Int'!P266,IF(D274="manuel",(VLOOKUP($C274,'Enga manuel'!$A$5:$G$355,6,FALSE)),""))</f>
        <v/>
      </c>
      <c r="K274" s="297" t="str">
        <f>IF(LEN('Source Int'!$C266)&gt;1,'Source Int'!$AE266,IF($D274="manuel",(VLOOKUP($C274,'Enga manuel'!$A$5:$G$355,7,FALSE)),""))</f>
        <v/>
      </c>
      <c r="L274" s="295" t="str">
        <f>IF(LEN('Source Int'!$H266)&gt;0,'Source Int'!$H266,IF($D274="manuel",(VLOOKUP($C274,'Enga manuel'!$A$5:$H$355,8,FALSE)),""))</f>
        <v/>
      </c>
      <c r="M274" s="295" t="str">
        <f>IF(AND(P274="Présent",W274="D",'Données épreuves'!$B$24="OUI"),"Dame","")</f>
        <v/>
      </c>
      <c r="N274" s="295" t="str">
        <f>IF(LEN('Source Int'!$C266)&gt;1,IF('Source Int'!$AB266="","",'Source Int'!$AB266),IF($D274="manuel",(VLOOKUP($C274,'Enga manuel'!$A$5:$M$355,11,FALSE)),""))</f>
        <v/>
      </c>
      <c r="O274" s="308" t="str">
        <f t="shared" si="21"/>
        <v/>
      </c>
      <c r="P274" s="84" t="str">
        <f t="shared" si="22"/>
        <v/>
      </c>
      <c r="Q274" s="84" t="str">
        <f>CONCATENATE(K274,IF(AND(LEN(engage_k)&gt;0,LEN(engage_l)&gt;0),CONCATENATE(" (",L274,"/",N274,")"),IF(AND(LEN(engage_k)=0,LEN(engage_l)&gt;0),CONCATENATE(" (",N274,")"),IF(AND(LEN(engage_l)=0,LEN(engage_k)&gt;0),CONCATENATE(" (",L274,")"),""))))</f>
        <v/>
      </c>
      <c r="R274" s="84" t="str">
        <f t="shared" si="23"/>
        <v/>
      </c>
      <c r="S274" s="84" t="str">
        <f>IF(ISERROR(VLOOKUP(C274,'Saisie CLASSEMENT'!$C$8:$C$207,1,FALSE)),"","O")</f>
        <v/>
      </c>
      <c r="T274" s="462" t="str">
        <f>IF(LEN('Source Int'!$C266)&gt;1,'Source Int'!$M266,IF($D274="manuel",(VLOOKUP($C274,'Enga manuel'!$A$5:$L$355,9,FALSE)),""))</f>
        <v/>
      </c>
      <c r="U274" s="1" t="str">
        <f>IF(COUNTIF(K$10:K274,K274)=1,MAX(U$9:U273)+1,"")</f>
        <v/>
      </c>
      <c r="V274" t="str">
        <f t="shared" si="24"/>
        <v/>
      </c>
      <c r="W274" s="1" t="str">
        <f>IF(D274="Internet",'Source Int'!E266,IF(D274="manuel",UPPER((VLOOKUP($C274,'Enga manuel'!$A$5:$J$355,10,FALSE))),""))</f>
        <v/>
      </c>
    </row>
    <row r="275" spans="1:23" ht="19.350000000000001" customHeight="1">
      <c r="A275" t="str">
        <f>IF(COUNTIF(J$10:J275,J275)=1,MAX(A$9:A274)+1,"")</f>
        <v/>
      </c>
      <c r="B275" t="str">
        <f t="shared" si="20"/>
        <v/>
      </c>
      <c r="C275" s="294">
        <v>266</v>
      </c>
      <c r="D275" s="295" t="str">
        <f>IF(C275&gt;0,IF(LEN('Source Int'!$C267)&gt;1,"Internet",IF(ISERROR(VLOOKUP($C275,'Enga manuel'!$A$5:$G$355,4,FALSE))=FALSE,(IF(LEN(VLOOKUP($C275,'Enga manuel'!$A$5:$G$355,4,FALSE))&gt;0,"Manuel","")),"")),"")</f>
        <v/>
      </c>
      <c r="E275" s="296" t="s">
        <v>270</v>
      </c>
      <c r="F275" s="295" t="str">
        <f>IF(LEN('Source Int'!$C267)&gt;1,'Source Int'!R267,IF(D275="manuel",(VLOOKUP($C275,'Enga manuel'!$A$5:$G$355,2,FALSE)),""))</f>
        <v/>
      </c>
      <c r="G275" s="295" t="str">
        <f>IF(LEN('Source Int'!$C267)&gt;1,'Source Int'!F267,IF(D275="manuel",(VLOOKUP($C275,'Enga manuel'!$A$5:$G$355,3,FALSE)),""))</f>
        <v/>
      </c>
      <c r="H275" s="297" t="str">
        <f>IF(LEN('Source Int'!$C267)&gt;1,'Source Int'!C267,IF(D275="manuel",(VLOOKUP($C275,'Enga manuel'!$A$5:$G$355,4,FALSE)),""))</f>
        <v/>
      </c>
      <c r="I275" s="297" t="str">
        <f>IF(LEN('Source Int'!$C267)&gt;1,PROPER('Source Int'!D267),IF(D275="manuel",PROPER(VLOOKUP($C275,'Enga manuel'!$A$5:$G$355,5,FALSE)),""))</f>
        <v/>
      </c>
      <c r="J275" s="297" t="str">
        <f>IF(LEN('Source Int'!$C267)&gt;1,'Source Int'!P267,IF(D275="manuel",(VLOOKUP($C275,'Enga manuel'!$A$5:$G$355,6,FALSE)),""))</f>
        <v/>
      </c>
      <c r="K275" s="297" t="str">
        <f>IF(LEN('Source Int'!$C267)&gt;1,'Source Int'!$AE267,IF($D275="manuel",(VLOOKUP($C275,'Enga manuel'!$A$5:$G$355,7,FALSE)),""))</f>
        <v/>
      </c>
      <c r="L275" s="295" t="str">
        <f>IF(LEN('Source Int'!$H267)&gt;0,'Source Int'!$H267,IF($D275="manuel",(VLOOKUP($C275,'Enga manuel'!$A$5:$H$355,8,FALSE)),""))</f>
        <v/>
      </c>
      <c r="M275" s="295" t="str">
        <f>IF(AND(P275="Présent",W275="D",'Données épreuves'!$B$24="OUI"),"Dame","")</f>
        <v/>
      </c>
      <c r="N275" s="295" t="str">
        <f>IF(LEN('Source Int'!$C267)&gt;1,IF('Source Int'!$AB267="","",'Source Int'!$AB267),IF($D275="manuel",(VLOOKUP($C275,'Enga manuel'!$A$5:$M$355,11,FALSE)),""))</f>
        <v/>
      </c>
      <c r="O275" s="308" t="str">
        <f t="shared" si="21"/>
        <v/>
      </c>
      <c r="P275" s="84" t="str">
        <f t="shared" si="22"/>
        <v/>
      </c>
      <c r="Q275" s="84" t="str">
        <f>CONCATENATE(K275,IF(AND(LEN(engage_k)&gt;0,LEN(engage_l)&gt;0),CONCATENATE(" (",L275,"/",N275,")"),IF(AND(LEN(engage_k)=0,LEN(engage_l)&gt;0),CONCATENATE(" (",N275,")"),IF(AND(LEN(engage_l)=0,LEN(engage_k)&gt;0),CONCATENATE(" (",L275,")"),""))))</f>
        <v/>
      </c>
      <c r="R275" s="84" t="str">
        <f t="shared" si="23"/>
        <v/>
      </c>
      <c r="S275" s="84" t="str">
        <f>IF(ISERROR(VLOOKUP(C275,'Saisie CLASSEMENT'!$C$8:$C$207,1,FALSE)),"","O")</f>
        <v/>
      </c>
      <c r="T275" s="462" t="str">
        <f>IF(LEN('Source Int'!$C267)&gt;1,'Source Int'!$M267,IF($D275="manuel",(VLOOKUP($C275,'Enga manuel'!$A$5:$L$355,9,FALSE)),""))</f>
        <v/>
      </c>
      <c r="U275" s="1" t="str">
        <f>IF(COUNTIF(K$10:K275,K275)=1,MAX(U$9:U274)+1,"")</f>
        <v/>
      </c>
      <c r="V275" t="str">
        <f t="shared" si="24"/>
        <v/>
      </c>
      <c r="W275" s="1" t="str">
        <f>IF(D275="Internet",'Source Int'!E267,IF(D275="manuel",UPPER((VLOOKUP($C275,'Enga manuel'!$A$5:$J$355,10,FALSE))),""))</f>
        <v/>
      </c>
    </row>
    <row r="276" spans="1:23" ht="19.350000000000001" customHeight="1">
      <c r="A276" t="str">
        <f>IF(COUNTIF(J$10:J276,J276)=1,MAX(A$9:A275)+1,"")</f>
        <v/>
      </c>
      <c r="B276" t="str">
        <f t="shared" si="20"/>
        <v/>
      </c>
      <c r="C276" s="294">
        <v>267</v>
      </c>
      <c r="D276" s="295" t="str">
        <f>IF(C276&gt;0,IF(LEN('Source Int'!$C268)&gt;1,"Internet",IF(ISERROR(VLOOKUP($C276,'Enga manuel'!$A$5:$G$355,4,FALSE))=FALSE,(IF(LEN(VLOOKUP($C276,'Enga manuel'!$A$5:$G$355,4,FALSE))&gt;0,"Manuel","")),"")),"")</f>
        <v/>
      </c>
      <c r="E276" s="296" t="s">
        <v>270</v>
      </c>
      <c r="F276" s="295" t="str">
        <f>IF(LEN('Source Int'!$C268)&gt;1,'Source Int'!R268,IF(D276="manuel",(VLOOKUP($C276,'Enga manuel'!$A$5:$G$355,2,FALSE)),""))</f>
        <v/>
      </c>
      <c r="G276" s="295" t="str">
        <f>IF(LEN('Source Int'!$C268)&gt;1,'Source Int'!F268,IF(D276="manuel",(VLOOKUP($C276,'Enga manuel'!$A$5:$G$355,3,FALSE)),""))</f>
        <v/>
      </c>
      <c r="H276" s="297" t="str">
        <f>IF(LEN('Source Int'!$C268)&gt;1,'Source Int'!C268,IF(D276="manuel",(VLOOKUP($C276,'Enga manuel'!$A$5:$G$355,4,FALSE)),""))</f>
        <v/>
      </c>
      <c r="I276" s="297" t="str">
        <f>IF(LEN('Source Int'!$C268)&gt;1,PROPER('Source Int'!D268),IF(D276="manuel",PROPER(VLOOKUP($C276,'Enga manuel'!$A$5:$G$355,5,FALSE)),""))</f>
        <v/>
      </c>
      <c r="J276" s="297" t="str">
        <f>IF(LEN('Source Int'!$C268)&gt;1,'Source Int'!P268,IF(D276="manuel",(VLOOKUP($C276,'Enga manuel'!$A$5:$G$355,6,FALSE)),""))</f>
        <v/>
      </c>
      <c r="K276" s="297" t="str">
        <f>IF(LEN('Source Int'!$C268)&gt;1,'Source Int'!$AE268,IF($D276="manuel",(VLOOKUP($C276,'Enga manuel'!$A$5:$G$355,7,FALSE)),""))</f>
        <v/>
      </c>
      <c r="L276" s="295" t="str">
        <f>IF(LEN('Source Int'!$H268)&gt;0,'Source Int'!$H268,IF($D276="manuel",(VLOOKUP($C276,'Enga manuel'!$A$5:$H$355,8,FALSE)),""))</f>
        <v/>
      </c>
      <c r="M276" s="295" t="str">
        <f>IF(AND(P276="Présent",W276="D",'Données épreuves'!$B$24="OUI"),"Dame","")</f>
        <v/>
      </c>
      <c r="N276" s="295" t="str">
        <f>IF(LEN('Source Int'!$C268)&gt;1,IF('Source Int'!$AB268="","",'Source Int'!$AB268),IF($D276="manuel",(VLOOKUP($C276,'Enga manuel'!$A$5:$M$355,11,FALSE)),""))</f>
        <v/>
      </c>
      <c r="O276" s="308" t="str">
        <f t="shared" si="21"/>
        <v/>
      </c>
      <c r="P276" s="84" t="str">
        <f t="shared" si="22"/>
        <v/>
      </c>
      <c r="Q276" s="84" t="str">
        <f>CONCATENATE(K276,IF(AND(LEN(engage_k)&gt;0,LEN(engage_l)&gt;0),CONCATENATE(" (",L276,"/",N276,")"),IF(AND(LEN(engage_k)=0,LEN(engage_l)&gt;0),CONCATENATE(" (",N276,")"),IF(AND(LEN(engage_l)=0,LEN(engage_k)&gt;0),CONCATENATE(" (",L276,")"),""))))</f>
        <v/>
      </c>
      <c r="R276" s="84" t="str">
        <f t="shared" si="23"/>
        <v/>
      </c>
      <c r="S276" s="84" t="str">
        <f>IF(ISERROR(VLOOKUP(C276,'Saisie CLASSEMENT'!$C$8:$C$207,1,FALSE)),"","O")</f>
        <v/>
      </c>
      <c r="T276" s="462" t="str">
        <f>IF(LEN('Source Int'!$C268)&gt;1,'Source Int'!$M268,IF($D276="manuel",(VLOOKUP($C276,'Enga manuel'!$A$5:$L$355,9,FALSE)),""))</f>
        <v/>
      </c>
      <c r="U276" s="1" t="str">
        <f>IF(COUNTIF(K$10:K276,K276)=1,MAX(U$9:U275)+1,"")</f>
        <v/>
      </c>
      <c r="V276" t="str">
        <f t="shared" si="24"/>
        <v/>
      </c>
      <c r="W276" s="1" t="str">
        <f>IF(D276="Internet",'Source Int'!E268,IF(D276="manuel",UPPER((VLOOKUP($C276,'Enga manuel'!$A$5:$J$355,10,FALSE))),""))</f>
        <v/>
      </c>
    </row>
    <row r="277" spans="1:23" ht="19.350000000000001" customHeight="1">
      <c r="A277" t="str">
        <f>IF(COUNTIF(J$10:J277,J277)=1,MAX(A$9:A276)+1,"")</f>
        <v/>
      </c>
      <c r="B277" t="str">
        <f t="shared" si="20"/>
        <v/>
      </c>
      <c r="C277" s="294">
        <v>268</v>
      </c>
      <c r="D277" s="295" t="str">
        <f>IF(C277&gt;0,IF(LEN('Source Int'!$C269)&gt;1,"Internet",IF(ISERROR(VLOOKUP($C277,'Enga manuel'!$A$5:$G$355,4,FALSE))=FALSE,(IF(LEN(VLOOKUP($C277,'Enga manuel'!$A$5:$G$355,4,FALSE))&gt;0,"Manuel","")),"")),"")</f>
        <v/>
      </c>
      <c r="E277" s="296" t="s">
        <v>270</v>
      </c>
      <c r="F277" s="295" t="str">
        <f>IF(LEN('Source Int'!$C269)&gt;1,'Source Int'!R269,IF(D277="manuel",(VLOOKUP($C277,'Enga manuel'!$A$5:$G$355,2,FALSE)),""))</f>
        <v/>
      </c>
      <c r="G277" s="295" t="str">
        <f>IF(LEN('Source Int'!$C269)&gt;1,'Source Int'!F269,IF(D277="manuel",(VLOOKUP($C277,'Enga manuel'!$A$5:$G$355,3,FALSE)),""))</f>
        <v/>
      </c>
      <c r="H277" s="297" t="str">
        <f>IF(LEN('Source Int'!$C269)&gt;1,'Source Int'!C269,IF(D277="manuel",(VLOOKUP($C277,'Enga manuel'!$A$5:$G$355,4,FALSE)),""))</f>
        <v/>
      </c>
      <c r="I277" s="297" t="str">
        <f>IF(LEN('Source Int'!$C269)&gt;1,PROPER('Source Int'!D269),IF(D277="manuel",PROPER(VLOOKUP($C277,'Enga manuel'!$A$5:$G$355,5,FALSE)),""))</f>
        <v/>
      </c>
      <c r="J277" s="297" t="str">
        <f>IF(LEN('Source Int'!$C269)&gt;1,'Source Int'!P269,IF(D277="manuel",(VLOOKUP($C277,'Enga manuel'!$A$5:$G$355,6,FALSE)),""))</f>
        <v/>
      </c>
      <c r="K277" s="297" t="str">
        <f>IF(LEN('Source Int'!$C269)&gt;1,'Source Int'!$AE269,IF($D277="manuel",(VLOOKUP($C277,'Enga manuel'!$A$5:$G$355,7,FALSE)),""))</f>
        <v/>
      </c>
      <c r="L277" s="295" t="str">
        <f>IF(LEN('Source Int'!$H269)&gt;0,'Source Int'!$H269,IF($D277="manuel",(VLOOKUP($C277,'Enga manuel'!$A$5:$H$355,8,FALSE)),""))</f>
        <v/>
      </c>
      <c r="M277" s="295" t="str">
        <f>IF(AND(P277="Présent",W277="D",'Données épreuves'!$B$24="OUI"),"Dame","")</f>
        <v/>
      </c>
      <c r="N277" s="295" t="str">
        <f>IF(LEN('Source Int'!$C269)&gt;1,IF('Source Int'!$AB269="","",'Source Int'!$AB269),IF($D277="manuel",(VLOOKUP($C277,'Enga manuel'!$A$5:$M$355,11,FALSE)),""))</f>
        <v/>
      </c>
      <c r="O277" s="308" t="str">
        <f t="shared" si="21"/>
        <v/>
      </c>
      <c r="P277" s="84" t="str">
        <f t="shared" si="22"/>
        <v/>
      </c>
      <c r="Q277" s="84" t="str">
        <f>CONCATENATE(K277,IF(AND(LEN(engage_k)&gt;0,LEN(engage_l)&gt;0),CONCATENATE(" (",L277,"/",N277,")"),IF(AND(LEN(engage_k)=0,LEN(engage_l)&gt;0),CONCATENATE(" (",N277,")"),IF(AND(LEN(engage_l)=0,LEN(engage_k)&gt;0),CONCATENATE(" (",L277,")"),""))))</f>
        <v/>
      </c>
      <c r="R277" s="84" t="str">
        <f t="shared" si="23"/>
        <v/>
      </c>
      <c r="S277" s="84" t="str">
        <f>IF(ISERROR(VLOOKUP(C277,'Saisie CLASSEMENT'!$C$8:$C$207,1,FALSE)),"","O")</f>
        <v/>
      </c>
      <c r="T277" s="462" t="str">
        <f>IF(LEN('Source Int'!$C269)&gt;1,'Source Int'!$M269,IF($D277="manuel",(VLOOKUP($C277,'Enga manuel'!$A$5:$L$355,9,FALSE)),""))</f>
        <v/>
      </c>
      <c r="U277" s="1" t="str">
        <f>IF(COUNTIF(K$10:K277,K277)=1,MAX(U$9:U276)+1,"")</f>
        <v/>
      </c>
      <c r="V277" t="str">
        <f t="shared" si="24"/>
        <v/>
      </c>
      <c r="W277" s="1" t="str">
        <f>IF(D277="Internet",'Source Int'!E269,IF(D277="manuel",UPPER((VLOOKUP($C277,'Enga manuel'!$A$5:$J$355,10,FALSE))),""))</f>
        <v/>
      </c>
    </row>
    <row r="278" spans="1:23" ht="19.350000000000001" customHeight="1">
      <c r="A278" t="str">
        <f>IF(COUNTIF(J$10:J278,J278)=1,MAX(A$9:A277)+1,"")</f>
        <v/>
      </c>
      <c r="B278" t="str">
        <f t="shared" si="20"/>
        <v/>
      </c>
      <c r="C278" s="294">
        <v>269</v>
      </c>
      <c r="D278" s="295" t="str">
        <f>IF(C278&gt;0,IF(LEN('Source Int'!$C270)&gt;1,"Internet",IF(ISERROR(VLOOKUP($C278,'Enga manuel'!$A$5:$G$355,4,FALSE))=FALSE,(IF(LEN(VLOOKUP($C278,'Enga manuel'!$A$5:$G$355,4,FALSE))&gt;0,"Manuel","")),"")),"")</f>
        <v/>
      </c>
      <c r="E278" s="296" t="s">
        <v>270</v>
      </c>
      <c r="F278" s="295" t="str">
        <f>IF(LEN('Source Int'!$C270)&gt;1,'Source Int'!R270,IF(D278="manuel",(VLOOKUP($C278,'Enga manuel'!$A$5:$G$355,2,FALSE)),""))</f>
        <v/>
      </c>
      <c r="G278" s="295" t="str">
        <f>IF(LEN('Source Int'!$C270)&gt;1,'Source Int'!F270,IF(D278="manuel",(VLOOKUP($C278,'Enga manuel'!$A$5:$G$355,3,FALSE)),""))</f>
        <v/>
      </c>
      <c r="H278" s="297" t="str">
        <f>IF(LEN('Source Int'!$C270)&gt;1,'Source Int'!C270,IF(D278="manuel",(VLOOKUP($C278,'Enga manuel'!$A$5:$G$355,4,FALSE)),""))</f>
        <v/>
      </c>
      <c r="I278" s="297" t="str">
        <f>IF(LEN('Source Int'!$C270)&gt;1,PROPER('Source Int'!D270),IF(D278="manuel",PROPER(VLOOKUP($C278,'Enga manuel'!$A$5:$G$355,5,FALSE)),""))</f>
        <v/>
      </c>
      <c r="J278" s="297" t="str">
        <f>IF(LEN('Source Int'!$C270)&gt;1,'Source Int'!P270,IF(D278="manuel",(VLOOKUP($C278,'Enga manuel'!$A$5:$G$355,6,FALSE)),""))</f>
        <v/>
      </c>
      <c r="K278" s="297" t="str">
        <f>IF(LEN('Source Int'!$C270)&gt;1,'Source Int'!$AE270,IF($D278="manuel",(VLOOKUP($C278,'Enga manuel'!$A$5:$G$355,7,FALSE)),""))</f>
        <v/>
      </c>
      <c r="L278" s="295" t="str">
        <f>IF(LEN('Source Int'!$H270)&gt;0,'Source Int'!$H270,IF($D278="manuel",(VLOOKUP($C278,'Enga manuel'!$A$5:$H$355,8,FALSE)),""))</f>
        <v/>
      </c>
      <c r="M278" s="295" t="str">
        <f>IF(AND(P278="Présent",W278="D",'Données épreuves'!$B$24="OUI"),"Dame","")</f>
        <v/>
      </c>
      <c r="N278" s="295" t="str">
        <f>IF(LEN('Source Int'!$C270)&gt;1,IF('Source Int'!$AB270="","",'Source Int'!$AB270),IF($D278="manuel",(VLOOKUP($C278,'Enga manuel'!$A$5:$M$355,11,FALSE)),""))</f>
        <v/>
      </c>
      <c r="O278" s="308" t="str">
        <f t="shared" si="21"/>
        <v/>
      </c>
      <c r="P278" s="84" t="str">
        <f t="shared" si="22"/>
        <v/>
      </c>
      <c r="Q278" s="84" t="str">
        <f>CONCATENATE(K278,IF(AND(LEN(engage_k)&gt;0,LEN(engage_l)&gt;0),CONCATENATE(" (",L278,"/",N278,")"),IF(AND(LEN(engage_k)=0,LEN(engage_l)&gt;0),CONCATENATE(" (",N278,")"),IF(AND(LEN(engage_l)=0,LEN(engage_k)&gt;0),CONCATENATE(" (",L278,")"),""))))</f>
        <v/>
      </c>
      <c r="R278" s="84" t="str">
        <f t="shared" si="23"/>
        <v/>
      </c>
      <c r="S278" s="84" t="str">
        <f>IF(ISERROR(VLOOKUP(C278,'Saisie CLASSEMENT'!$C$8:$C$207,1,FALSE)),"","O")</f>
        <v/>
      </c>
      <c r="T278" s="462" t="str">
        <f>IF(LEN('Source Int'!$C270)&gt;1,'Source Int'!$M270,IF($D278="manuel",(VLOOKUP($C278,'Enga manuel'!$A$5:$L$355,9,FALSE)),""))</f>
        <v/>
      </c>
      <c r="U278" s="1" t="str">
        <f>IF(COUNTIF(K$10:K278,K278)=1,MAX(U$9:U277)+1,"")</f>
        <v/>
      </c>
      <c r="V278" t="str">
        <f t="shared" si="24"/>
        <v/>
      </c>
      <c r="W278" s="1" t="str">
        <f>IF(D278="Internet",'Source Int'!E270,IF(D278="manuel",UPPER((VLOOKUP($C278,'Enga manuel'!$A$5:$J$355,10,FALSE))),""))</f>
        <v/>
      </c>
    </row>
    <row r="279" spans="1:23" ht="19.350000000000001" customHeight="1">
      <c r="A279" t="str">
        <f>IF(COUNTIF(J$10:J279,J279)=1,MAX(A$9:A278)+1,"")</f>
        <v/>
      </c>
      <c r="B279" t="str">
        <f t="shared" si="20"/>
        <v/>
      </c>
      <c r="C279" s="294">
        <v>270</v>
      </c>
      <c r="D279" s="295" t="str">
        <f>IF(C279&gt;0,IF(LEN('Source Int'!$C271)&gt;1,"Internet",IF(ISERROR(VLOOKUP($C279,'Enga manuel'!$A$5:$G$355,4,FALSE))=FALSE,(IF(LEN(VLOOKUP($C279,'Enga manuel'!$A$5:$G$355,4,FALSE))&gt;0,"Manuel","")),"")),"")</f>
        <v/>
      </c>
      <c r="E279" s="296" t="s">
        <v>270</v>
      </c>
      <c r="F279" s="295" t="str">
        <f>IF(LEN('Source Int'!$C271)&gt;1,'Source Int'!R271,IF(D279="manuel",(VLOOKUP($C279,'Enga manuel'!$A$5:$G$355,2,FALSE)),""))</f>
        <v/>
      </c>
      <c r="G279" s="295" t="str">
        <f>IF(LEN('Source Int'!$C271)&gt;1,'Source Int'!F271,IF(D279="manuel",(VLOOKUP($C279,'Enga manuel'!$A$5:$G$355,3,FALSE)),""))</f>
        <v/>
      </c>
      <c r="H279" s="297" t="str">
        <f>IF(LEN('Source Int'!$C271)&gt;1,'Source Int'!C271,IF(D279="manuel",(VLOOKUP($C279,'Enga manuel'!$A$5:$G$355,4,FALSE)),""))</f>
        <v/>
      </c>
      <c r="I279" s="297" t="str">
        <f>IF(LEN('Source Int'!$C271)&gt;1,PROPER('Source Int'!D271),IF(D279="manuel",PROPER(VLOOKUP($C279,'Enga manuel'!$A$5:$G$355,5,FALSE)),""))</f>
        <v/>
      </c>
      <c r="J279" s="297" t="str">
        <f>IF(LEN('Source Int'!$C271)&gt;1,'Source Int'!P271,IF(D279="manuel",(VLOOKUP($C279,'Enga manuel'!$A$5:$G$355,6,FALSE)),""))</f>
        <v/>
      </c>
      <c r="K279" s="297" t="str">
        <f>IF(LEN('Source Int'!$C271)&gt;1,'Source Int'!$AE271,IF($D279="manuel",(VLOOKUP($C279,'Enga manuel'!$A$5:$G$355,7,FALSE)),""))</f>
        <v/>
      </c>
      <c r="L279" s="295" t="str">
        <f>IF(LEN('Source Int'!$H271)&gt;0,'Source Int'!$H271,IF($D279="manuel",(VLOOKUP($C279,'Enga manuel'!$A$5:$H$355,8,FALSE)),""))</f>
        <v/>
      </c>
      <c r="M279" s="295" t="str">
        <f>IF(AND(P279="Présent",W279="D",'Données épreuves'!$B$24="OUI"),"Dame","")</f>
        <v/>
      </c>
      <c r="N279" s="295" t="str">
        <f>IF(LEN('Source Int'!$C271)&gt;1,IF('Source Int'!$AB271="","",'Source Int'!$AB271),IF($D279="manuel",(VLOOKUP($C279,'Enga manuel'!$A$5:$M$355,11,FALSE)),""))</f>
        <v/>
      </c>
      <c r="O279" s="308" t="str">
        <f t="shared" si="21"/>
        <v/>
      </c>
      <c r="P279" s="84" t="str">
        <f t="shared" si="22"/>
        <v/>
      </c>
      <c r="Q279" s="84" t="str">
        <f>CONCATENATE(K279,IF(AND(LEN(engage_k)&gt;0,LEN(engage_l)&gt;0),CONCATENATE(" (",L279,"/",N279,")"),IF(AND(LEN(engage_k)=0,LEN(engage_l)&gt;0),CONCATENATE(" (",N279,")"),IF(AND(LEN(engage_l)=0,LEN(engage_k)&gt;0),CONCATENATE(" (",L279,")"),""))))</f>
        <v/>
      </c>
      <c r="R279" s="84" t="str">
        <f t="shared" si="23"/>
        <v/>
      </c>
      <c r="S279" s="84" t="str">
        <f>IF(ISERROR(VLOOKUP(C279,'Saisie CLASSEMENT'!$C$8:$C$207,1,FALSE)),"","O")</f>
        <v/>
      </c>
      <c r="T279" s="462" t="str">
        <f>IF(LEN('Source Int'!$C271)&gt;1,'Source Int'!$M271,IF($D279="manuel",(VLOOKUP($C279,'Enga manuel'!$A$5:$L$355,9,FALSE)),""))</f>
        <v/>
      </c>
      <c r="U279" s="1" t="str">
        <f>IF(COUNTIF(K$10:K279,K279)=1,MAX(U$9:U278)+1,"")</f>
        <v/>
      </c>
      <c r="V279" t="str">
        <f t="shared" si="24"/>
        <v/>
      </c>
      <c r="W279" s="1" t="str">
        <f>IF(D279="Internet",'Source Int'!E271,IF(D279="manuel",UPPER((VLOOKUP($C279,'Enga manuel'!$A$5:$J$355,10,FALSE))),""))</f>
        <v/>
      </c>
    </row>
    <row r="280" spans="1:23" ht="19.350000000000001" customHeight="1">
      <c r="A280" t="str">
        <f>IF(COUNTIF(J$10:J280,J280)=1,MAX(A$9:A279)+1,"")</f>
        <v/>
      </c>
      <c r="B280" t="str">
        <f t="shared" si="20"/>
        <v/>
      </c>
      <c r="C280" s="294">
        <v>271</v>
      </c>
      <c r="D280" s="295" t="str">
        <f>IF(C280&gt;0,IF(LEN('Source Int'!$C272)&gt;1,"Internet",IF(ISERROR(VLOOKUP($C280,'Enga manuel'!$A$5:$G$355,4,FALSE))=FALSE,(IF(LEN(VLOOKUP($C280,'Enga manuel'!$A$5:$G$355,4,FALSE))&gt;0,"Manuel","")),"")),"")</f>
        <v/>
      </c>
      <c r="E280" s="296" t="s">
        <v>270</v>
      </c>
      <c r="F280" s="295" t="str">
        <f>IF(LEN('Source Int'!$C272)&gt;1,'Source Int'!R272,IF(D280="manuel",(VLOOKUP($C280,'Enga manuel'!$A$5:$G$355,2,FALSE)),""))</f>
        <v/>
      </c>
      <c r="G280" s="295" t="str">
        <f>IF(LEN('Source Int'!$C272)&gt;1,'Source Int'!F272,IF(D280="manuel",(VLOOKUP($C280,'Enga manuel'!$A$5:$G$355,3,FALSE)),""))</f>
        <v/>
      </c>
      <c r="H280" s="297" t="str">
        <f>IF(LEN('Source Int'!$C272)&gt;1,'Source Int'!C272,IF(D280="manuel",(VLOOKUP($C280,'Enga manuel'!$A$5:$G$355,4,FALSE)),""))</f>
        <v/>
      </c>
      <c r="I280" s="297" t="str">
        <f>IF(LEN('Source Int'!$C272)&gt;1,PROPER('Source Int'!D272),IF(D280="manuel",PROPER(VLOOKUP($C280,'Enga manuel'!$A$5:$G$355,5,FALSE)),""))</f>
        <v/>
      </c>
      <c r="J280" s="297" t="str">
        <f>IF(LEN('Source Int'!$C272)&gt;1,'Source Int'!P272,IF(D280="manuel",(VLOOKUP($C280,'Enga manuel'!$A$5:$G$355,6,FALSE)),""))</f>
        <v/>
      </c>
      <c r="K280" s="297" t="str">
        <f>IF(LEN('Source Int'!$C272)&gt;1,'Source Int'!$AE272,IF($D280="manuel",(VLOOKUP($C280,'Enga manuel'!$A$5:$G$355,7,FALSE)),""))</f>
        <v/>
      </c>
      <c r="L280" s="295" t="str">
        <f>IF(LEN('Source Int'!$H272)&gt;0,'Source Int'!$H272,IF($D280="manuel",(VLOOKUP($C280,'Enga manuel'!$A$5:$H$355,8,FALSE)),""))</f>
        <v/>
      </c>
      <c r="M280" s="295" t="str">
        <f>IF(AND(P280="Présent",W280="D",'Données épreuves'!$B$24="OUI"),"Dame","")</f>
        <v/>
      </c>
      <c r="N280" s="295" t="str">
        <f>IF(LEN('Source Int'!$C272)&gt;1,IF('Source Int'!$AB272="","",'Source Int'!$AB272),IF($D280="manuel",(VLOOKUP($C280,'Enga manuel'!$A$5:$M$355,11,FALSE)),""))</f>
        <v/>
      </c>
      <c r="O280" s="308" t="str">
        <f t="shared" si="21"/>
        <v/>
      </c>
      <c r="P280" s="84" t="str">
        <f t="shared" si="22"/>
        <v/>
      </c>
      <c r="Q280" s="84" t="str">
        <f>CONCATENATE(K280,IF(AND(LEN(engage_k)&gt;0,LEN(engage_l)&gt;0),CONCATENATE(" (",L280,"/",N280,")"),IF(AND(LEN(engage_k)=0,LEN(engage_l)&gt;0),CONCATENATE(" (",N280,")"),IF(AND(LEN(engage_l)=0,LEN(engage_k)&gt;0),CONCATENATE(" (",L280,")"),""))))</f>
        <v/>
      </c>
      <c r="R280" s="84" t="str">
        <f t="shared" si="23"/>
        <v/>
      </c>
      <c r="S280" s="84" t="str">
        <f>IF(ISERROR(VLOOKUP(C280,'Saisie CLASSEMENT'!$C$8:$C$207,1,FALSE)),"","O")</f>
        <v/>
      </c>
      <c r="T280" s="462" t="str">
        <f>IF(LEN('Source Int'!$C272)&gt;1,'Source Int'!$M272,IF($D280="manuel",(VLOOKUP($C280,'Enga manuel'!$A$5:$L$355,9,FALSE)),""))</f>
        <v/>
      </c>
      <c r="U280" s="1" t="str">
        <f>IF(COUNTIF(K$10:K280,K280)=1,MAX(U$9:U279)+1,"")</f>
        <v/>
      </c>
      <c r="V280" t="str">
        <f t="shared" si="24"/>
        <v/>
      </c>
      <c r="W280" s="1" t="str">
        <f>IF(D280="Internet",'Source Int'!E272,IF(D280="manuel",UPPER((VLOOKUP($C280,'Enga manuel'!$A$5:$J$355,10,FALSE))),""))</f>
        <v/>
      </c>
    </row>
    <row r="281" spans="1:23" ht="19.350000000000001" customHeight="1">
      <c r="A281" t="str">
        <f>IF(COUNTIF(J$10:J281,J281)=1,MAX(A$9:A280)+1,"")</f>
        <v/>
      </c>
      <c r="B281" t="str">
        <f t="shared" si="20"/>
        <v/>
      </c>
      <c r="C281" s="294">
        <v>272</v>
      </c>
      <c r="D281" s="295" t="str">
        <f>IF(C281&gt;0,IF(LEN('Source Int'!$C273)&gt;1,"Internet",IF(ISERROR(VLOOKUP($C281,'Enga manuel'!$A$5:$G$355,4,FALSE))=FALSE,(IF(LEN(VLOOKUP($C281,'Enga manuel'!$A$5:$G$355,4,FALSE))&gt;0,"Manuel","")),"")),"")</f>
        <v/>
      </c>
      <c r="E281" s="296" t="s">
        <v>270</v>
      </c>
      <c r="F281" s="295" t="str">
        <f>IF(LEN('Source Int'!$C273)&gt;1,'Source Int'!R273,IF(D281="manuel",(VLOOKUP($C281,'Enga manuel'!$A$5:$G$355,2,FALSE)),""))</f>
        <v/>
      </c>
      <c r="G281" s="295" t="str">
        <f>IF(LEN('Source Int'!$C273)&gt;1,'Source Int'!F273,IF(D281="manuel",(VLOOKUP($C281,'Enga manuel'!$A$5:$G$355,3,FALSE)),""))</f>
        <v/>
      </c>
      <c r="H281" s="297" t="str">
        <f>IF(LEN('Source Int'!$C273)&gt;1,'Source Int'!C273,IF(D281="manuel",(VLOOKUP($C281,'Enga manuel'!$A$5:$G$355,4,FALSE)),""))</f>
        <v/>
      </c>
      <c r="I281" s="297" t="str">
        <f>IF(LEN('Source Int'!$C273)&gt;1,PROPER('Source Int'!D273),IF(D281="manuel",PROPER(VLOOKUP($C281,'Enga manuel'!$A$5:$G$355,5,FALSE)),""))</f>
        <v/>
      </c>
      <c r="J281" s="297" t="str">
        <f>IF(LEN('Source Int'!$C273)&gt;1,'Source Int'!P273,IF(D281="manuel",(VLOOKUP($C281,'Enga manuel'!$A$5:$G$355,6,FALSE)),""))</f>
        <v/>
      </c>
      <c r="K281" s="297" t="str">
        <f>IF(LEN('Source Int'!$C273)&gt;1,'Source Int'!$AE273,IF($D281="manuel",(VLOOKUP($C281,'Enga manuel'!$A$5:$G$355,7,FALSE)),""))</f>
        <v/>
      </c>
      <c r="L281" s="295" t="str">
        <f>IF(LEN('Source Int'!$H273)&gt;0,'Source Int'!$H273,IF($D281="manuel",(VLOOKUP($C281,'Enga manuel'!$A$5:$H$355,8,FALSE)),""))</f>
        <v/>
      </c>
      <c r="M281" s="295" t="str">
        <f>IF(AND(P281="Présent",W281="D",'Données épreuves'!$B$24="OUI"),"Dame","")</f>
        <v/>
      </c>
      <c r="N281" s="295" t="str">
        <f>IF(LEN('Source Int'!$C273)&gt;1,IF('Source Int'!$AB273="","",'Source Int'!$AB273),IF($D281="manuel",(VLOOKUP($C281,'Enga manuel'!$A$5:$M$355,11,FALSE)),""))</f>
        <v/>
      </c>
      <c r="O281" s="308" t="str">
        <f t="shared" ref="O281:O299" si="25">IF(LEN(P281)&gt;0,IF(LEN(P281)&gt;0,C281,""),"")</f>
        <v/>
      </c>
      <c r="P281" s="84" t="str">
        <f t="shared" si="22"/>
        <v/>
      </c>
      <c r="Q281" s="84" t="str">
        <f>CONCATENATE(K281,IF(AND(LEN(engage_k)&gt;0,LEN(engage_l)&gt;0),CONCATENATE(" (",L281,"/",N281,")"),IF(AND(LEN(engage_k)=0,LEN(engage_l)&gt;0),CONCATENATE(" (",N281,")"),IF(AND(LEN(engage_l)=0,LEN(engage_k)&gt;0),CONCATENATE(" (",L281,")"),""))))</f>
        <v/>
      </c>
      <c r="R281" s="84" t="str">
        <f t="shared" si="23"/>
        <v/>
      </c>
      <c r="S281" s="84" t="str">
        <f>IF(ISERROR(VLOOKUP(C281,'Saisie CLASSEMENT'!$C$8:$C$207,1,FALSE)),"","O")</f>
        <v/>
      </c>
      <c r="T281" s="462" t="str">
        <f>IF(LEN('Source Int'!$C273)&gt;1,'Source Int'!$M273,IF($D281="manuel",(VLOOKUP($C281,'Enga manuel'!$A$5:$L$355,9,FALSE)),""))</f>
        <v/>
      </c>
      <c r="U281" s="1" t="str">
        <f>IF(COUNTIF(K$10:K281,K281)=1,MAX(U$9:U280)+1,"")</f>
        <v/>
      </c>
      <c r="V281" t="str">
        <f t="shared" si="24"/>
        <v/>
      </c>
      <c r="W281" s="1" t="str">
        <f>IF(D281="Internet",'Source Int'!E273,IF(D281="manuel",UPPER((VLOOKUP($C281,'Enga manuel'!$A$5:$J$355,10,FALSE))),""))</f>
        <v/>
      </c>
    </row>
    <row r="282" spans="1:23" ht="19.350000000000001" customHeight="1">
      <c r="A282" t="str">
        <f>IF(COUNTIF(J$10:J282,J282)=1,MAX(A$9:A281)+1,"")</f>
        <v/>
      </c>
      <c r="B282" t="str">
        <f t="shared" si="20"/>
        <v/>
      </c>
      <c r="C282" s="294">
        <v>273</v>
      </c>
      <c r="D282" s="295" t="str">
        <f>IF(C282&gt;0,IF(LEN('Source Int'!$C274)&gt;1,"Internet",IF(ISERROR(VLOOKUP($C282,'Enga manuel'!$A$5:$G$355,4,FALSE))=FALSE,(IF(LEN(VLOOKUP($C282,'Enga manuel'!$A$5:$G$355,4,FALSE))&gt;0,"Manuel","")),"")),"")</f>
        <v/>
      </c>
      <c r="E282" s="296" t="s">
        <v>270</v>
      </c>
      <c r="F282" s="295" t="str">
        <f>IF(LEN('Source Int'!$C274)&gt;1,'Source Int'!R274,IF(D282="manuel",(VLOOKUP($C282,'Enga manuel'!$A$5:$G$355,2,FALSE)),""))</f>
        <v/>
      </c>
      <c r="G282" s="295" t="str">
        <f>IF(LEN('Source Int'!$C274)&gt;1,'Source Int'!F274,IF(D282="manuel",(VLOOKUP($C282,'Enga manuel'!$A$5:$G$355,3,FALSE)),""))</f>
        <v/>
      </c>
      <c r="H282" s="297" t="str">
        <f>IF(LEN('Source Int'!$C274)&gt;1,'Source Int'!C274,IF(D282="manuel",(VLOOKUP($C282,'Enga manuel'!$A$5:$G$355,4,FALSE)),""))</f>
        <v/>
      </c>
      <c r="I282" s="297" t="str">
        <f>IF(LEN('Source Int'!$C274)&gt;1,PROPER('Source Int'!D274),IF(D282="manuel",PROPER(VLOOKUP($C282,'Enga manuel'!$A$5:$G$355,5,FALSE)),""))</f>
        <v/>
      </c>
      <c r="J282" s="297" t="str">
        <f>IF(LEN('Source Int'!$C274)&gt;1,'Source Int'!P274,IF(D282="manuel",(VLOOKUP($C282,'Enga manuel'!$A$5:$G$355,6,FALSE)),""))</f>
        <v/>
      </c>
      <c r="K282" s="297" t="str">
        <f>IF(LEN('Source Int'!$C274)&gt;1,'Source Int'!$AE274,IF($D282="manuel",(VLOOKUP($C282,'Enga manuel'!$A$5:$G$355,7,FALSE)),""))</f>
        <v/>
      </c>
      <c r="L282" s="295" t="str">
        <f>IF(LEN('Source Int'!$H274)&gt;0,'Source Int'!$H274,IF($D282="manuel",(VLOOKUP($C282,'Enga manuel'!$A$5:$H$355,8,FALSE)),""))</f>
        <v/>
      </c>
      <c r="M282" s="295" t="str">
        <f>IF(AND(P282="Présent",W282="D",'Données épreuves'!$B$24="OUI"),"Dame","")</f>
        <v/>
      </c>
      <c r="N282" s="295" t="str">
        <f>IF(LEN('Source Int'!$C274)&gt;1,IF('Source Int'!$AB274="","",'Source Int'!$AB274),IF($D282="manuel",(VLOOKUP($C282,'Enga manuel'!$A$5:$M$355,11,FALSE)),""))</f>
        <v/>
      </c>
      <c r="O282" s="308" t="str">
        <f t="shared" si="25"/>
        <v/>
      </c>
      <c r="P282" s="84" t="str">
        <f t="shared" si="22"/>
        <v/>
      </c>
      <c r="Q282" s="84" t="str">
        <f>CONCATENATE(K282,IF(AND(LEN(engage_k)&gt;0,LEN(engage_l)&gt;0),CONCATENATE(" (",L282,"/",N282,")"),IF(AND(LEN(engage_k)=0,LEN(engage_l)&gt;0),CONCATENATE(" (",N282,")"),IF(AND(LEN(engage_l)=0,LEN(engage_k)&gt;0),CONCATENATE(" (",L282,")"),""))))</f>
        <v/>
      </c>
      <c r="R282" s="84" t="str">
        <f t="shared" si="23"/>
        <v/>
      </c>
      <c r="S282" s="84" t="str">
        <f>IF(ISERROR(VLOOKUP(C282,'Saisie CLASSEMENT'!$C$8:$C$207,1,FALSE)),"","O")</f>
        <v/>
      </c>
      <c r="T282" s="462" t="str">
        <f>IF(LEN('Source Int'!$C274)&gt;1,'Source Int'!$M274,IF($D282="manuel",(VLOOKUP($C282,'Enga manuel'!$A$5:$L$355,9,FALSE)),""))</f>
        <v/>
      </c>
      <c r="U282" s="1" t="str">
        <f>IF(COUNTIF(K$10:K282,K282)=1,MAX(U$9:U281)+1,"")</f>
        <v/>
      </c>
      <c r="V282" t="str">
        <f t="shared" si="24"/>
        <v/>
      </c>
      <c r="W282" s="1" t="str">
        <f>IF(D282="Internet",'Source Int'!E274,IF(D282="manuel",UPPER((VLOOKUP($C282,'Enga manuel'!$A$5:$J$355,10,FALSE))),""))</f>
        <v/>
      </c>
    </row>
    <row r="283" spans="1:23" ht="19.350000000000001" customHeight="1">
      <c r="A283" t="str">
        <f>IF(COUNTIF(J$10:J283,J283)=1,MAX(A$9:A282)+1,"")</f>
        <v/>
      </c>
      <c r="B283" t="str">
        <f t="shared" si="20"/>
        <v/>
      </c>
      <c r="C283" s="294">
        <v>274</v>
      </c>
      <c r="D283" s="295" t="str">
        <f>IF(C283&gt;0,IF(LEN('Source Int'!$C275)&gt;1,"Internet",IF(ISERROR(VLOOKUP($C283,'Enga manuel'!$A$5:$G$355,4,FALSE))=FALSE,(IF(LEN(VLOOKUP($C283,'Enga manuel'!$A$5:$G$355,4,FALSE))&gt;0,"Manuel","")),"")),"")</f>
        <v/>
      </c>
      <c r="E283" s="296" t="s">
        <v>270</v>
      </c>
      <c r="F283" s="295" t="str">
        <f>IF(LEN('Source Int'!$C275)&gt;1,'Source Int'!R275,IF(D283="manuel",(VLOOKUP($C283,'Enga manuel'!$A$5:$G$355,2,FALSE)),""))</f>
        <v/>
      </c>
      <c r="G283" s="295" t="str">
        <f>IF(LEN('Source Int'!$C275)&gt;1,'Source Int'!F275,IF(D283="manuel",(VLOOKUP($C283,'Enga manuel'!$A$5:$G$355,3,FALSE)),""))</f>
        <v/>
      </c>
      <c r="H283" s="297" t="str">
        <f>IF(LEN('Source Int'!$C275)&gt;1,'Source Int'!C275,IF(D283="manuel",(VLOOKUP($C283,'Enga manuel'!$A$5:$G$355,4,FALSE)),""))</f>
        <v/>
      </c>
      <c r="I283" s="297" t="str">
        <f>IF(LEN('Source Int'!$C275)&gt;1,PROPER('Source Int'!D275),IF(D283="manuel",PROPER(VLOOKUP($C283,'Enga manuel'!$A$5:$G$355,5,FALSE)),""))</f>
        <v/>
      </c>
      <c r="J283" s="297" t="str">
        <f>IF(LEN('Source Int'!$C275)&gt;1,'Source Int'!P275,IF(D283="manuel",(VLOOKUP($C283,'Enga manuel'!$A$5:$G$355,6,FALSE)),""))</f>
        <v/>
      </c>
      <c r="K283" s="297" t="str">
        <f>IF(LEN('Source Int'!$C275)&gt;1,'Source Int'!$AE275,IF($D283="manuel",(VLOOKUP($C283,'Enga manuel'!$A$5:$G$355,7,FALSE)),""))</f>
        <v/>
      </c>
      <c r="L283" s="295" t="str">
        <f>IF(LEN('Source Int'!$H275)&gt;0,'Source Int'!$H275,IF($D283="manuel",(VLOOKUP($C283,'Enga manuel'!$A$5:$H$355,8,FALSE)),""))</f>
        <v/>
      </c>
      <c r="M283" s="295" t="str">
        <f>IF(AND(P283="Présent",W283="D",'Données épreuves'!$B$24="OUI"),"Dame","")</f>
        <v/>
      </c>
      <c r="N283" s="295" t="str">
        <f>IF(LEN('Source Int'!$C275)&gt;1,IF('Source Int'!$AB275="","",'Source Int'!$AB275),IF($D283="manuel",(VLOOKUP($C283,'Enga manuel'!$A$5:$M$355,11,FALSE)),""))</f>
        <v/>
      </c>
      <c r="O283" s="308" t="str">
        <f t="shared" si="25"/>
        <v/>
      </c>
      <c r="P283" s="84" t="str">
        <f t="shared" si="22"/>
        <v/>
      </c>
      <c r="Q283" s="84" t="str">
        <f>CONCATENATE(K283,IF(AND(LEN(engage_k)&gt;0,LEN(engage_l)&gt;0),CONCATENATE(" (",L283,"/",N283,")"),IF(AND(LEN(engage_k)=0,LEN(engage_l)&gt;0),CONCATENATE(" (",N283,")"),IF(AND(LEN(engage_l)=0,LEN(engage_k)&gt;0),CONCATENATE(" (",L283,")"),""))))</f>
        <v/>
      </c>
      <c r="R283" s="84" t="str">
        <f t="shared" si="23"/>
        <v/>
      </c>
      <c r="S283" s="84" t="str">
        <f>IF(ISERROR(VLOOKUP(C283,'Saisie CLASSEMENT'!$C$8:$C$207,1,FALSE)),"","O")</f>
        <v/>
      </c>
      <c r="T283" s="462" t="str">
        <f>IF(LEN('Source Int'!$C275)&gt;1,'Source Int'!$M275,IF($D283="manuel",(VLOOKUP($C283,'Enga manuel'!$A$5:$L$355,9,FALSE)),""))</f>
        <v/>
      </c>
      <c r="U283" s="1" t="str">
        <f>IF(COUNTIF(K$10:K283,K283)=1,MAX(U$9:U282)+1,"")</f>
        <v/>
      </c>
      <c r="V283" t="str">
        <f t="shared" si="24"/>
        <v/>
      </c>
      <c r="W283" s="1" t="str">
        <f>IF(D283="Internet",'Source Int'!E275,IF(D283="manuel",UPPER((VLOOKUP($C283,'Enga manuel'!$A$5:$J$355,10,FALSE))),""))</f>
        <v/>
      </c>
    </row>
    <row r="284" spans="1:23" ht="19.350000000000001" customHeight="1">
      <c r="A284" t="str">
        <f>IF(COUNTIF(J$10:J284,J284)=1,MAX(A$9:A283)+1,"")</f>
        <v/>
      </c>
      <c r="B284" t="str">
        <f t="shared" si="20"/>
        <v/>
      </c>
      <c r="C284" s="294">
        <v>275</v>
      </c>
      <c r="D284" s="295" t="str">
        <f>IF(C284&gt;0,IF(LEN('Source Int'!$C276)&gt;1,"Internet",IF(ISERROR(VLOOKUP($C284,'Enga manuel'!$A$5:$G$355,4,FALSE))=FALSE,(IF(LEN(VLOOKUP($C284,'Enga manuel'!$A$5:$G$355,4,FALSE))&gt;0,"Manuel","")),"")),"")</f>
        <v/>
      </c>
      <c r="E284" s="296" t="s">
        <v>270</v>
      </c>
      <c r="F284" s="295" t="str">
        <f>IF(LEN('Source Int'!$C276)&gt;1,'Source Int'!R276,IF(D284="manuel",(VLOOKUP($C284,'Enga manuel'!$A$5:$G$355,2,FALSE)),""))</f>
        <v/>
      </c>
      <c r="G284" s="295" t="str">
        <f>IF(LEN('Source Int'!$C276)&gt;1,'Source Int'!F276,IF(D284="manuel",(VLOOKUP($C284,'Enga manuel'!$A$5:$G$355,3,FALSE)),""))</f>
        <v/>
      </c>
      <c r="H284" s="297" t="str">
        <f>IF(LEN('Source Int'!$C276)&gt;1,'Source Int'!C276,IF(D284="manuel",(VLOOKUP($C284,'Enga manuel'!$A$5:$G$355,4,FALSE)),""))</f>
        <v/>
      </c>
      <c r="I284" s="297" t="str">
        <f>IF(LEN('Source Int'!$C276)&gt;1,PROPER('Source Int'!D276),IF(D284="manuel",PROPER(VLOOKUP($C284,'Enga manuel'!$A$5:$G$355,5,FALSE)),""))</f>
        <v/>
      </c>
      <c r="J284" s="297" t="str">
        <f>IF(LEN('Source Int'!$C276)&gt;1,'Source Int'!P276,IF(D284="manuel",(VLOOKUP($C284,'Enga manuel'!$A$5:$G$355,6,FALSE)),""))</f>
        <v/>
      </c>
      <c r="K284" s="297" t="str">
        <f>IF(LEN('Source Int'!$C276)&gt;1,'Source Int'!$AE276,IF($D284="manuel",(VLOOKUP($C284,'Enga manuel'!$A$5:$G$355,7,FALSE)),""))</f>
        <v/>
      </c>
      <c r="L284" s="295" t="str">
        <f>IF(LEN('Source Int'!$H276)&gt;0,'Source Int'!$H276,IF($D284="manuel",(VLOOKUP($C284,'Enga manuel'!$A$5:$H$355,8,FALSE)),""))</f>
        <v/>
      </c>
      <c r="M284" s="295" t="str">
        <f>IF(AND(P284="Présent",W284="D",'Données épreuves'!$B$24="OUI"),"Dame","")</f>
        <v/>
      </c>
      <c r="N284" s="295" t="str">
        <f>IF(LEN('Source Int'!$C276)&gt;1,IF('Source Int'!$AB276="","",'Source Int'!$AB276),IF($D284="manuel",(VLOOKUP($C284,'Enga manuel'!$A$5:$M$355,11,FALSE)),""))</f>
        <v/>
      </c>
      <c r="O284" s="308" t="str">
        <f t="shared" si="25"/>
        <v/>
      </c>
      <c r="P284" s="84" t="str">
        <f t="shared" si="22"/>
        <v/>
      </c>
      <c r="Q284" s="84" t="str">
        <f>CONCATENATE(K284,IF(AND(LEN(engage_k)&gt;0,LEN(engage_l)&gt;0),CONCATENATE(" (",L284,"/",N284,")"),IF(AND(LEN(engage_k)=0,LEN(engage_l)&gt;0),CONCATENATE(" (",N284,")"),IF(AND(LEN(engage_l)=0,LEN(engage_k)&gt;0),CONCATENATE(" (",L284,")"),""))))</f>
        <v/>
      </c>
      <c r="R284" s="84" t="str">
        <f t="shared" si="23"/>
        <v/>
      </c>
      <c r="S284" s="84" t="str">
        <f>IF(ISERROR(VLOOKUP(C284,'Saisie CLASSEMENT'!$C$8:$C$207,1,FALSE)),"","O")</f>
        <v/>
      </c>
      <c r="T284" s="462" t="str">
        <f>IF(LEN('Source Int'!$C276)&gt;1,'Source Int'!$M276,IF($D284="manuel",(VLOOKUP($C284,'Enga manuel'!$A$5:$L$355,9,FALSE)),""))</f>
        <v/>
      </c>
      <c r="U284" s="1" t="str">
        <f>IF(COUNTIF(K$10:K284,K284)=1,MAX(U$9:U283)+1,"")</f>
        <v/>
      </c>
      <c r="V284" t="str">
        <f t="shared" si="24"/>
        <v/>
      </c>
      <c r="W284" s="1" t="str">
        <f>IF(D284="Internet",'Source Int'!E276,IF(D284="manuel",UPPER((VLOOKUP($C284,'Enga manuel'!$A$5:$J$355,10,FALSE))),""))</f>
        <v/>
      </c>
    </row>
    <row r="285" spans="1:23" ht="19.350000000000001" customHeight="1">
      <c r="A285" t="str">
        <f>IF(COUNTIF(J$10:J285,J285)=1,MAX(A$9:A284)+1,"")</f>
        <v/>
      </c>
      <c r="B285" t="str">
        <f t="shared" si="20"/>
        <v/>
      </c>
      <c r="C285" s="294">
        <v>276</v>
      </c>
      <c r="D285" s="295" t="str">
        <f>IF(C285&gt;0,IF(LEN('Source Int'!$C277)&gt;1,"Internet",IF(ISERROR(VLOOKUP($C285,'Enga manuel'!$A$5:$G$355,4,FALSE))=FALSE,(IF(LEN(VLOOKUP($C285,'Enga manuel'!$A$5:$G$355,4,FALSE))&gt;0,"Manuel","")),"")),"")</f>
        <v/>
      </c>
      <c r="E285" s="296" t="s">
        <v>270</v>
      </c>
      <c r="F285" s="295" t="str">
        <f>IF(LEN('Source Int'!$C277)&gt;1,'Source Int'!R277,IF(D285="manuel",(VLOOKUP($C285,'Enga manuel'!$A$5:$G$355,2,FALSE)),""))</f>
        <v/>
      </c>
      <c r="G285" s="295" t="str">
        <f>IF(LEN('Source Int'!$C277)&gt;1,'Source Int'!F277,IF(D285="manuel",(VLOOKUP($C285,'Enga manuel'!$A$5:$G$355,3,FALSE)),""))</f>
        <v/>
      </c>
      <c r="H285" s="297" t="str">
        <f>IF(LEN('Source Int'!$C277)&gt;1,'Source Int'!C277,IF(D285="manuel",(VLOOKUP($C285,'Enga manuel'!$A$5:$G$355,4,FALSE)),""))</f>
        <v/>
      </c>
      <c r="I285" s="297" t="str">
        <f>IF(LEN('Source Int'!$C277)&gt;1,PROPER('Source Int'!D277),IF(D285="manuel",PROPER(VLOOKUP($C285,'Enga manuel'!$A$5:$G$355,5,FALSE)),""))</f>
        <v/>
      </c>
      <c r="J285" s="297" t="str">
        <f>IF(LEN('Source Int'!$C277)&gt;1,'Source Int'!P277,IF(D285="manuel",(VLOOKUP($C285,'Enga manuel'!$A$5:$G$355,6,FALSE)),""))</f>
        <v/>
      </c>
      <c r="K285" s="297" t="str">
        <f>IF(LEN('Source Int'!$C277)&gt;1,'Source Int'!$AE277,IF($D285="manuel",(VLOOKUP($C285,'Enga manuel'!$A$5:$G$355,7,FALSE)),""))</f>
        <v/>
      </c>
      <c r="L285" s="295" t="str">
        <f>IF(LEN('Source Int'!$H277)&gt;0,'Source Int'!$H277,IF($D285="manuel",(VLOOKUP($C285,'Enga manuel'!$A$5:$H$355,8,FALSE)),""))</f>
        <v/>
      </c>
      <c r="M285" s="295" t="str">
        <f>IF(AND(P285="Présent",W285="D",'Données épreuves'!$B$24="OUI"),"Dame","")</f>
        <v/>
      </c>
      <c r="N285" s="295" t="str">
        <f>IF(LEN('Source Int'!$C277)&gt;1,IF('Source Int'!$AB277="","",'Source Int'!$AB277),IF($D285="manuel",(VLOOKUP($C285,'Enga manuel'!$A$5:$M$355,11,FALSE)),""))</f>
        <v/>
      </c>
      <c r="O285" s="308" t="str">
        <f t="shared" si="25"/>
        <v/>
      </c>
      <c r="P285" s="84" t="str">
        <f t="shared" si="22"/>
        <v/>
      </c>
      <c r="Q285" s="84" t="str">
        <f>CONCATENATE(K285,IF(AND(LEN(engage_k)&gt;0,LEN(engage_l)&gt;0),CONCATENATE(" (",L285,"/",N285,")"),IF(AND(LEN(engage_k)=0,LEN(engage_l)&gt;0),CONCATENATE(" (",N285,")"),IF(AND(LEN(engage_l)=0,LEN(engage_k)&gt;0),CONCATENATE(" (",L285,")"),""))))</f>
        <v/>
      </c>
      <c r="R285" s="84" t="str">
        <f t="shared" si="23"/>
        <v/>
      </c>
      <c r="S285" s="84" t="str">
        <f>IF(ISERROR(VLOOKUP(C285,'Saisie CLASSEMENT'!$C$8:$C$207,1,FALSE)),"","O")</f>
        <v/>
      </c>
      <c r="T285" s="462" t="str">
        <f>IF(LEN('Source Int'!$C277)&gt;1,'Source Int'!$M277,IF($D285="manuel",(VLOOKUP($C285,'Enga manuel'!$A$5:$L$355,9,FALSE)),""))</f>
        <v/>
      </c>
      <c r="U285" s="1" t="str">
        <f>IF(COUNTIF(K$10:K285,K285)=1,MAX(U$9:U284)+1,"")</f>
        <v/>
      </c>
      <c r="V285" t="str">
        <f t="shared" si="24"/>
        <v/>
      </c>
      <c r="W285" s="1" t="str">
        <f>IF(D285="Internet",'Source Int'!E277,IF(D285="manuel",UPPER((VLOOKUP($C285,'Enga manuel'!$A$5:$J$355,10,FALSE))),""))</f>
        <v/>
      </c>
    </row>
    <row r="286" spans="1:23" ht="19.350000000000001" customHeight="1">
      <c r="A286" t="str">
        <f>IF(COUNTIF(J$10:J286,J286)=1,MAX(A$9:A285)+1,"")</f>
        <v/>
      </c>
      <c r="B286" t="str">
        <f t="shared" si="20"/>
        <v/>
      </c>
      <c r="C286" s="294">
        <v>277</v>
      </c>
      <c r="D286" s="295" t="str">
        <f>IF(C286&gt;0,IF(LEN('Source Int'!$C278)&gt;1,"Internet",IF(ISERROR(VLOOKUP($C286,'Enga manuel'!$A$5:$G$355,4,FALSE))=FALSE,(IF(LEN(VLOOKUP($C286,'Enga manuel'!$A$5:$G$355,4,FALSE))&gt;0,"Manuel","")),"")),"")</f>
        <v/>
      </c>
      <c r="E286" s="296" t="s">
        <v>270</v>
      </c>
      <c r="F286" s="295" t="str">
        <f>IF(LEN('Source Int'!$C278)&gt;1,'Source Int'!R278,IF(D286="manuel",(VLOOKUP($C286,'Enga manuel'!$A$5:$G$355,2,FALSE)),""))</f>
        <v/>
      </c>
      <c r="G286" s="295" t="str">
        <f>IF(LEN('Source Int'!$C278)&gt;1,'Source Int'!F278,IF(D286="manuel",(VLOOKUP($C286,'Enga manuel'!$A$5:$G$355,3,FALSE)),""))</f>
        <v/>
      </c>
      <c r="H286" s="297" t="str">
        <f>IF(LEN('Source Int'!$C278)&gt;1,'Source Int'!C278,IF(D286="manuel",(VLOOKUP($C286,'Enga manuel'!$A$5:$G$355,4,FALSE)),""))</f>
        <v/>
      </c>
      <c r="I286" s="297" t="str">
        <f>IF(LEN('Source Int'!$C278)&gt;1,PROPER('Source Int'!D278),IF(D286="manuel",PROPER(VLOOKUP($C286,'Enga manuel'!$A$5:$G$355,5,FALSE)),""))</f>
        <v/>
      </c>
      <c r="J286" s="297" t="str">
        <f>IF(LEN('Source Int'!$C278)&gt;1,'Source Int'!P278,IF(D286="manuel",(VLOOKUP($C286,'Enga manuel'!$A$5:$G$355,6,FALSE)),""))</f>
        <v/>
      </c>
      <c r="K286" s="297" t="str">
        <f>IF(LEN('Source Int'!$C278)&gt;1,'Source Int'!$AE278,IF($D286="manuel",(VLOOKUP($C286,'Enga manuel'!$A$5:$G$355,7,FALSE)),""))</f>
        <v/>
      </c>
      <c r="L286" s="295" t="str">
        <f>IF(LEN('Source Int'!$H278)&gt;0,'Source Int'!$H278,IF($D286="manuel",(VLOOKUP($C286,'Enga manuel'!$A$5:$H$355,8,FALSE)),""))</f>
        <v/>
      </c>
      <c r="M286" s="295" t="str">
        <f>IF(AND(P286="Présent",W286="D",'Données épreuves'!$B$24="OUI"),"Dame","")</f>
        <v/>
      </c>
      <c r="N286" s="295" t="str">
        <f>IF(LEN('Source Int'!$C278)&gt;1,IF('Source Int'!$AB278="","",'Source Int'!$AB278),IF($D286="manuel",(VLOOKUP($C286,'Enga manuel'!$A$5:$M$355,11,FALSE)),""))</f>
        <v/>
      </c>
      <c r="O286" s="308" t="str">
        <f t="shared" si="25"/>
        <v/>
      </c>
      <c r="P286" s="84" t="str">
        <f t="shared" si="22"/>
        <v/>
      </c>
      <c r="Q286" s="84" t="str">
        <f>CONCATENATE(K286,IF(AND(LEN(engage_k)&gt;0,LEN(engage_l)&gt;0),CONCATENATE(" (",L286,"/",N286,")"),IF(AND(LEN(engage_k)=0,LEN(engage_l)&gt;0),CONCATENATE(" (",N286,")"),IF(AND(LEN(engage_l)=0,LEN(engage_k)&gt;0),CONCATENATE(" (",L286,")"),""))))</f>
        <v/>
      </c>
      <c r="R286" s="84" t="str">
        <f t="shared" si="23"/>
        <v/>
      </c>
      <c r="S286" s="84" t="str">
        <f>IF(ISERROR(VLOOKUP(C286,'Saisie CLASSEMENT'!$C$8:$C$207,1,FALSE)),"","O")</f>
        <v/>
      </c>
      <c r="T286" s="462" t="str">
        <f>IF(LEN('Source Int'!$C278)&gt;1,'Source Int'!$M278,IF($D286="manuel",(VLOOKUP($C286,'Enga manuel'!$A$5:$L$355,9,FALSE)),""))</f>
        <v/>
      </c>
      <c r="U286" s="1" t="str">
        <f>IF(COUNTIF(K$10:K286,K286)=1,MAX(U$9:U285)+1,"")</f>
        <v/>
      </c>
      <c r="V286" t="str">
        <f t="shared" si="24"/>
        <v/>
      </c>
      <c r="W286" s="1" t="str">
        <f>IF(D286="Internet",'Source Int'!E278,IF(D286="manuel",UPPER((VLOOKUP($C286,'Enga manuel'!$A$5:$J$355,10,FALSE))),""))</f>
        <v/>
      </c>
    </row>
    <row r="287" spans="1:23" ht="19.350000000000001" customHeight="1">
      <c r="A287" t="str">
        <f>IF(COUNTIF(J$10:J287,J287)=1,MAX(A$9:A286)+1,"")</f>
        <v/>
      </c>
      <c r="B287" t="str">
        <f t="shared" si="20"/>
        <v/>
      </c>
      <c r="C287" s="294">
        <v>278</v>
      </c>
      <c r="D287" s="295" t="str">
        <f>IF(C287&gt;0,IF(LEN('Source Int'!$C279)&gt;1,"Internet",IF(ISERROR(VLOOKUP($C287,'Enga manuel'!$A$5:$G$355,4,FALSE))=FALSE,(IF(LEN(VLOOKUP($C287,'Enga manuel'!$A$5:$G$355,4,FALSE))&gt;0,"Manuel","")),"")),"")</f>
        <v/>
      </c>
      <c r="E287" s="296" t="s">
        <v>270</v>
      </c>
      <c r="F287" s="295" t="str">
        <f>IF(LEN('Source Int'!$C279)&gt;1,'Source Int'!R279,IF(D287="manuel",(VLOOKUP($C287,'Enga manuel'!$A$5:$G$355,2,FALSE)),""))</f>
        <v/>
      </c>
      <c r="G287" s="295" t="str">
        <f>IF(LEN('Source Int'!$C279)&gt;1,'Source Int'!F279,IF(D287="manuel",(VLOOKUP($C287,'Enga manuel'!$A$5:$G$355,3,FALSE)),""))</f>
        <v/>
      </c>
      <c r="H287" s="297" t="str">
        <f>IF(LEN('Source Int'!$C279)&gt;1,'Source Int'!C279,IF(D287="manuel",(VLOOKUP($C287,'Enga manuel'!$A$5:$G$355,4,FALSE)),""))</f>
        <v/>
      </c>
      <c r="I287" s="297" t="str">
        <f>IF(LEN('Source Int'!$C279)&gt;1,PROPER('Source Int'!D279),IF(D287="manuel",PROPER(VLOOKUP($C287,'Enga manuel'!$A$5:$G$355,5,FALSE)),""))</f>
        <v/>
      </c>
      <c r="J287" s="297" t="str">
        <f>IF(LEN('Source Int'!$C279)&gt;1,'Source Int'!P279,IF(D287="manuel",(VLOOKUP($C287,'Enga manuel'!$A$5:$G$355,6,FALSE)),""))</f>
        <v/>
      </c>
      <c r="K287" s="297" t="str">
        <f>IF(LEN('Source Int'!$C279)&gt;1,'Source Int'!$AE279,IF($D287="manuel",(VLOOKUP($C287,'Enga manuel'!$A$5:$G$355,7,FALSE)),""))</f>
        <v/>
      </c>
      <c r="L287" s="295" t="str">
        <f>IF(LEN('Source Int'!$H279)&gt;0,'Source Int'!$H279,IF($D287="manuel",(VLOOKUP($C287,'Enga manuel'!$A$5:$H$355,8,FALSE)),""))</f>
        <v/>
      </c>
      <c r="M287" s="295" t="str">
        <f>IF(AND(P287="Présent",W287="D",'Données épreuves'!$B$24="OUI"),"Dame","")</f>
        <v/>
      </c>
      <c r="N287" s="295" t="str">
        <f>IF(LEN('Source Int'!$C279)&gt;1,IF('Source Int'!$AB279="","",'Source Int'!$AB279),IF($D287="manuel",(VLOOKUP($C287,'Enga manuel'!$A$5:$M$355,11,FALSE)),""))</f>
        <v/>
      </c>
      <c r="O287" s="308" t="str">
        <f t="shared" si="25"/>
        <v/>
      </c>
      <c r="P287" s="84" t="str">
        <f t="shared" si="22"/>
        <v/>
      </c>
      <c r="Q287" s="84" t="str">
        <f>CONCATENATE(K287,IF(AND(LEN(engage_k)&gt;0,LEN(engage_l)&gt;0),CONCATENATE(" (",L287,"/",N287,")"),IF(AND(LEN(engage_k)=0,LEN(engage_l)&gt;0),CONCATENATE(" (",N287,")"),IF(AND(LEN(engage_l)=0,LEN(engage_k)&gt;0),CONCATENATE(" (",L287,")"),""))))</f>
        <v/>
      </c>
      <c r="R287" s="84" t="str">
        <f t="shared" si="23"/>
        <v/>
      </c>
      <c r="S287" s="84" t="str">
        <f>IF(ISERROR(VLOOKUP(C287,'Saisie CLASSEMENT'!$C$8:$C$207,1,FALSE)),"","O")</f>
        <v/>
      </c>
      <c r="T287" s="462" t="str">
        <f>IF(LEN('Source Int'!$C279)&gt;1,'Source Int'!$M279,IF($D287="manuel",(VLOOKUP($C287,'Enga manuel'!$A$5:$L$355,9,FALSE)),""))</f>
        <v/>
      </c>
      <c r="U287" s="1" t="str">
        <f>IF(COUNTIF(K$10:K287,K287)=1,MAX(U$9:U286)+1,"")</f>
        <v/>
      </c>
      <c r="V287" t="str">
        <f t="shared" si="24"/>
        <v/>
      </c>
      <c r="W287" s="1" t="str">
        <f>IF(D287="Internet",'Source Int'!E279,IF(D287="manuel",UPPER((VLOOKUP($C287,'Enga manuel'!$A$5:$J$355,10,FALSE))),""))</f>
        <v/>
      </c>
    </row>
    <row r="288" spans="1:23" ht="19.350000000000001" customHeight="1">
      <c r="A288" t="str">
        <f>IF(COUNTIF(J$10:J288,J288)=1,MAX(A$9:A287)+1,"")</f>
        <v/>
      </c>
      <c r="B288" t="str">
        <f t="shared" si="20"/>
        <v/>
      </c>
      <c r="C288" s="294">
        <v>279</v>
      </c>
      <c r="D288" s="295" t="str">
        <f>IF(C288&gt;0,IF(LEN('Source Int'!$C280)&gt;1,"Internet",IF(ISERROR(VLOOKUP($C288,'Enga manuel'!$A$5:$G$355,4,FALSE))=FALSE,(IF(LEN(VLOOKUP($C288,'Enga manuel'!$A$5:$G$355,4,FALSE))&gt;0,"Manuel","")),"")),"")</f>
        <v/>
      </c>
      <c r="E288" s="296" t="s">
        <v>270</v>
      </c>
      <c r="F288" s="295" t="str">
        <f>IF(LEN('Source Int'!$C280)&gt;1,'Source Int'!R280,IF(D288="manuel",(VLOOKUP($C288,'Enga manuel'!$A$5:$G$355,2,FALSE)),""))</f>
        <v/>
      </c>
      <c r="G288" s="295" t="str">
        <f>IF(LEN('Source Int'!$C280)&gt;1,'Source Int'!F280,IF(D288="manuel",(VLOOKUP($C288,'Enga manuel'!$A$5:$G$355,3,FALSE)),""))</f>
        <v/>
      </c>
      <c r="H288" s="297" t="str">
        <f>IF(LEN('Source Int'!$C280)&gt;1,'Source Int'!C280,IF(D288="manuel",(VLOOKUP($C288,'Enga manuel'!$A$5:$G$355,4,FALSE)),""))</f>
        <v/>
      </c>
      <c r="I288" s="297" t="str">
        <f>IF(LEN('Source Int'!$C280)&gt;1,PROPER('Source Int'!D280),IF(D288="manuel",PROPER(VLOOKUP($C288,'Enga manuel'!$A$5:$G$355,5,FALSE)),""))</f>
        <v/>
      </c>
      <c r="J288" s="297" t="str">
        <f>IF(LEN('Source Int'!$C280)&gt;1,'Source Int'!P280,IF(D288="manuel",(VLOOKUP($C288,'Enga manuel'!$A$5:$G$355,6,FALSE)),""))</f>
        <v/>
      </c>
      <c r="K288" s="297" t="str">
        <f>IF(LEN('Source Int'!$C280)&gt;1,'Source Int'!$AE280,IF($D288="manuel",(VLOOKUP($C288,'Enga manuel'!$A$5:$G$355,7,FALSE)),""))</f>
        <v/>
      </c>
      <c r="L288" s="295" t="str">
        <f>IF(LEN('Source Int'!$H280)&gt;0,'Source Int'!$H280,IF($D288="manuel",(VLOOKUP($C288,'Enga manuel'!$A$5:$H$355,8,FALSE)),""))</f>
        <v/>
      </c>
      <c r="M288" s="295" t="str">
        <f>IF(AND(P288="Présent",W288="D",'Données épreuves'!$B$24="OUI"),"Dame","")</f>
        <v/>
      </c>
      <c r="N288" s="295" t="str">
        <f>IF(LEN('Source Int'!$C280)&gt;1,IF('Source Int'!$AB280="","",'Source Int'!$AB280),IF($D288="manuel",(VLOOKUP($C288,'Enga manuel'!$A$5:$M$355,11,FALSE)),""))</f>
        <v/>
      </c>
      <c r="O288" s="308" t="str">
        <f t="shared" si="25"/>
        <v/>
      </c>
      <c r="P288" s="84" t="str">
        <f t="shared" si="22"/>
        <v/>
      </c>
      <c r="Q288" s="84" t="str">
        <f>CONCATENATE(K288,IF(AND(LEN(engage_k)&gt;0,LEN(engage_l)&gt;0),CONCATENATE(" (",L288,"/",N288,")"),IF(AND(LEN(engage_k)=0,LEN(engage_l)&gt;0),CONCATENATE(" (",N288,")"),IF(AND(LEN(engage_l)=0,LEN(engage_k)&gt;0),CONCATENATE(" (",L288,")"),""))))</f>
        <v/>
      </c>
      <c r="R288" s="84" t="str">
        <f t="shared" si="23"/>
        <v/>
      </c>
      <c r="S288" s="84" t="str">
        <f>IF(ISERROR(VLOOKUP(C288,'Saisie CLASSEMENT'!$C$8:$C$207,1,FALSE)),"","O")</f>
        <v/>
      </c>
      <c r="T288" s="462" t="str">
        <f>IF(LEN('Source Int'!$C280)&gt;1,'Source Int'!$M280,IF($D288="manuel",(VLOOKUP($C288,'Enga manuel'!$A$5:$L$355,9,FALSE)),""))</f>
        <v/>
      </c>
      <c r="U288" s="1" t="str">
        <f>IF(COUNTIF(K$10:K288,K288)=1,MAX(U$9:U287)+1,"")</f>
        <v/>
      </c>
      <c r="V288" t="str">
        <f t="shared" si="24"/>
        <v/>
      </c>
      <c r="W288" s="1" t="str">
        <f>IF(D288="Internet",'Source Int'!E280,IF(D288="manuel",UPPER((VLOOKUP($C288,'Enga manuel'!$A$5:$J$355,10,FALSE))),""))</f>
        <v/>
      </c>
    </row>
    <row r="289" spans="1:23" ht="19.350000000000001" customHeight="1">
      <c r="A289" t="str">
        <f>IF(COUNTIF(J$10:J289,J289)=1,MAX(A$9:A288)+1,"")</f>
        <v/>
      </c>
      <c r="B289" t="str">
        <f t="shared" si="20"/>
        <v/>
      </c>
      <c r="C289" s="294">
        <v>280</v>
      </c>
      <c r="D289" s="295" t="str">
        <f>IF(C289&gt;0,IF(LEN('Source Int'!$C281)&gt;1,"Internet",IF(ISERROR(VLOOKUP($C289,'Enga manuel'!$A$5:$G$355,4,FALSE))=FALSE,(IF(LEN(VLOOKUP($C289,'Enga manuel'!$A$5:$G$355,4,FALSE))&gt;0,"Manuel","")),"")),"")</f>
        <v/>
      </c>
      <c r="E289" s="296" t="s">
        <v>270</v>
      </c>
      <c r="F289" s="295" t="str">
        <f>IF(LEN('Source Int'!$C281)&gt;1,'Source Int'!R281,IF(D289="manuel",(VLOOKUP($C289,'Enga manuel'!$A$5:$G$355,2,FALSE)),""))</f>
        <v/>
      </c>
      <c r="G289" s="295" t="str">
        <f>IF(LEN('Source Int'!$C281)&gt;1,'Source Int'!F281,IF(D289="manuel",(VLOOKUP($C289,'Enga manuel'!$A$5:$G$355,3,FALSE)),""))</f>
        <v/>
      </c>
      <c r="H289" s="297" t="str">
        <f>IF(LEN('Source Int'!$C281)&gt;1,'Source Int'!C281,IF(D289="manuel",(VLOOKUP($C289,'Enga manuel'!$A$5:$G$355,4,FALSE)),""))</f>
        <v/>
      </c>
      <c r="I289" s="297" t="str">
        <f>IF(LEN('Source Int'!$C281)&gt;1,PROPER('Source Int'!D281),IF(D289="manuel",PROPER(VLOOKUP($C289,'Enga manuel'!$A$5:$G$355,5,FALSE)),""))</f>
        <v/>
      </c>
      <c r="J289" s="297" t="str">
        <f>IF(LEN('Source Int'!$C281)&gt;1,'Source Int'!P281,IF(D289="manuel",(VLOOKUP($C289,'Enga manuel'!$A$5:$G$355,6,FALSE)),""))</f>
        <v/>
      </c>
      <c r="K289" s="297" t="str">
        <f>IF(LEN('Source Int'!$C281)&gt;1,'Source Int'!$AE281,IF($D289="manuel",(VLOOKUP($C289,'Enga manuel'!$A$5:$G$355,7,FALSE)),""))</f>
        <v/>
      </c>
      <c r="L289" s="295" t="str">
        <f>IF(LEN('Source Int'!$H281)&gt;0,'Source Int'!$H281,IF($D289="manuel",(VLOOKUP($C289,'Enga manuel'!$A$5:$H$355,8,FALSE)),""))</f>
        <v/>
      </c>
      <c r="M289" s="295" t="str">
        <f>IF(AND(P289="Présent",W289="D",'Données épreuves'!$B$24="OUI"),"Dame","")</f>
        <v/>
      </c>
      <c r="N289" s="295" t="str">
        <f>IF(LEN('Source Int'!$C281)&gt;1,IF('Source Int'!$AB281="","",'Source Int'!$AB281),IF($D289="manuel",(VLOOKUP($C289,'Enga manuel'!$A$5:$M$355,11,FALSE)),""))</f>
        <v/>
      </c>
      <c r="O289" s="308" t="str">
        <f t="shared" si="25"/>
        <v/>
      </c>
      <c r="P289" s="84" t="str">
        <f t="shared" si="22"/>
        <v/>
      </c>
      <c r="Q289" s="84" t="str">
        <f>CONCATENATE(K289,IF(AND(LEN(engage_k)&gt;0,LEN(engage_l)&gt;0),CONCATENATE(" (",L289,"/",N289,")"),IF(AND(LEN(engage_k)=0,LEN(engage_l)&gt;0),CONCATENATE(" (",N289,")"),IF(AND(LEN(engage_l)=0,LEN(engage_k)&gt;0),CONCATENATE(" (",L289,")"),""))))</f>
        <v/>
      </c>
      <c r="R289" s="84" t="str">
        <f t="shared" si="23"/>
        <v/>
      </c>
      <c r="S289" s="84" t="str">
        <f>IF(ISERROR(VLOOKUP(C289,'Saisie CLASSEMENT'!$C$8:$C$207,1,FALSE)),"","O")</f>
        <v/>
      </c>
      <c r="T289" s="462" t="str">
        <f>IF(LEN('Source Int'!$C281)&gt;1,'Source Int'!$M281,IF($D289="manuel",(VLOOKUP($C289,'Enga manuel'!$A$5:$L$355,9,FALSE)),""))</f>
        <v/>
      </c>
      <c r="U289" s="1" t="str">
        <f>IF(COUNTIF(K$10:K289,K289)=1,MAX(U$9:U288)+1,"")</f>
        <v/>
      </c>
      <c r="V289" t="str">
        <f t="shared" si="24"/>
        <v/>
      </c>
      <c r="W289" s="1" t="str">
        <f>IF(D289="Internet",'Source Int'!E281,IF(D289="manuel",UPPER((VLOOKUP($C289,'Enga manuel'!$A$5:$J$355,10,FALSE))),""))</f>
        <v/>
      </c>
    </row>
    <row r="290" spans="1:23" ht="19.350000000000001" customHeight="1">
      <c r="A290" t="str">
        <f>IF(COUNTIF(J$10:J290,J290)=1,MAX(A$9:A289)+1,"")</f>
        <v/>
      </c>
      <c r="B290" t="str">
        <f t="shared" si="20"/>
        <v/>
      </c>
      <c r="C290" s="294">
        <v>281</v>
      </c>
      <c r="D290" s="295" t="str">
        <f>IF(C290&gt;0,IF(LEN('Source Int'!$C282)&gt;1,"Internet",IF(ISERROR(VLOOKUP($C290,'Enga manuel'!$A$5:$G$355,4,FALSE))=FALSE,(IF(LEN(VLOOKUP($C290,'Enga manuel'!$A$5:$G$355,4,FALSE))&gt;0,"Manuel","")),"")),"")</f>
        <v/>
      </c>
      <c r="E290" s="296" t="s">
        <v>270</v>
      </c>
      <c r="F290" s="295" t="str">
        <f>IF(LEN('Source Int'!$C282)&gt;1,'Source Int'!R282,IF(D290="manuel",(VLOOKUP($C290,'Enga manuel'!$A$5:$G$355,2,FALSE)),""))</f>
        <v/>
      </c>
      <c r="G290" s="295" t="str">
        <f>IF(LEN('Source Int'!$C282)&gt;1,'Source Int'!F282,IF(D290="manuel",(VLOOKUP($C290,'Enga manuel'!$A$5:$G$355,3,FALSE)),""))</f>
        <v/>
      </c>
      <c r="H290" s="297" t="str">
        <f>IF(LEN('Source Int'!$C282)&gt;1,'Source Int'!C282,IF(D290="manuel",(VLOOKUP($C290,'Enga manuel'!$A$5:$G$355,4,FALSE)),""))</f>
        <v/>
      </c>
      <c r="I290" s="297" t="str">
        <f>IF(LEN('Source Int'!$C282)&gt;1,PROPER('Source Int'!D282),IF(D290="manuel",PROPER(VLOOKUP($C290,'Enga manuel'!$A$5:$G$355,5,FALSE)),""))</f>
        <v/>
      </c>
      <c r="J290" s="297" t="str">
        <f>IF(LEN('Source Int'!$C282)&gt;1,'Source Int'!P282,IF(D290="manuel",(VLOOKUP($C290,'Enga manuel'!$A$5:$G$355,6,FALSE)),""))</f>
        <v/>
      </c>
      <c r="K290" s="297" t="str">
        <f>IF(LEN('Source Int'!$C282)&gt;1,'Source Int'!$AE282,IF($D290="manuel",(VLOOKUP($C290,'Enga manuel'!$A$5:$G$355,7,FALSE)),""))</f>
        <v/>
      </c>
      <c r="L290" s="295" t="str">
        <f>IF(LEN('Source Int'!$H282)&gt;0,'Source Int'!$H282,IF($D290="manuel",(VLOOKUP($C290,'Enga manuel'!$A$5:$H$355,8,FALSE)),""))</f>
        <v/>
      </c>
      <c r="M290" s="295" t="str">
        <f>IF(AND(P290="Présent",W290="D",'Données épreuves'!$B$24="OUI"),"Dame","")</f>
        <v/>
      </c>
      <c r="N290" s="295" t="str">
        <f>IF(LEN('Source Int'!$C282)&gt;1,IF('Source Int'!$AB282="","",'Source Int'!$AB282),IF($D290="manuel",(VLOOKUP($C290,'Enga manuel'!$A$5:$M$355,11,FALSE)),""))</f>
        <v/>
      </c>
      <c r="O290" s="308" t="str">
        <f t="shared" si="25"/>
        <v/>
      </c>
      <c r="P290" s="84" t="str">
        <f t="shared" si="22"/>
        <v/>
      </c>
      <c r="Q290" s="84" t="str">
        <f>CONCATENATE(K290,IF(AND(LEN(engage_k)&gt;0,LEN(engage_l)&gt;0),CONCATENATE(" (",L290,"/",N290,")"),IF(AND(LEN(engage_k)=0,LEN(engage_l)&gt;0),CONCATENATE(" (",N290,")"),IF(AND(LEN(engage_l)=0,LEN(engage_k)&gt;0),CONCATENATE(" (",L290,")"),""))))</f>
        <v/>
      </c>
      <c r="R290" s="84" t="str">
        <f t="shared" si="23"/>
        <v/>
      </c>
      <c r="S290" s="84" t="str">
        <f>IF(ISERROR(VLOOKUP(C290,'Saisie CLASSEMENT'!$C$8:$C$207,1,FALSE)),"","O")</f>
        <v/>
      </c>
      <c r="T290" s="462" t="str">
        <f>IF(LEN('Source Int'!$C282)&gt;1,'Source Int'!$M282,IF($D290="manuel",(VLOOKUP($C290,'Enga manuel'!$A$5:$L$355,9,FALSE)),""))</f>
        <v/>
      </c>
      <c r="U290" s="1" t="str">
        <f>IF(COUNTIF(K$10:K290,K290)=1,MAX(U$9:U289)+1,"")</f>
        <v/>
      </c>
      <c r="V290" t="str">
        <f t="shared" si="24"/>
        <v/>
      </c>
      <c r="W290" s="1" t="str">
        <f>IF(D290="Internet",'Source Int'!E282,IF(D290="manuel",UPPER((VLOOKUP($C290,'Enga manuel'!$A$5:$J$355,10,FALSE))),""))</f>
        <v/>
      </c>
    </row>
    <row r="291" spans="1:23" ht="19.350000000000001" customHeight="1">
      <c r="A291" t="str">
        <f>IF(COUNTIF(J$10:J291,J291)=1,MAX(A$9:A290)+1,"")</f>
        <v/>
      </c>
      <c r="B291" t="str">
        <f t="shared" si="20"/>
        <v/>
      </c>
      <c r="C291" s="294">
        <v>282</v>
      </c>
      <c r="D291" s="295" t="str">
        <f>IF(C291&gt;0,IF(LEN('Source Int'!$C283)&gt;1,"Internet",IF(ISERROR(VLOOKUP($C291,'Enga manuel'!$A$5:$G$355,4,FALSE))=FALSE,(IF(LEN(VLOOKUP($C291,'Enga manuel'!$A$5:$G$355,4,FALSE))&gt;0,"Manuel","")),"")),"")</f>
        <v/>
      </c>
      <c r="E291" s="296" t="s">
        <v>270</v>
      </c>
      <c r="F291" s="295" t="str">
        <f>IF(LEN('Source Int'!$C283)&gt;1,'Source Int'!R283,IF(D291="manuel",(VLOOKUP($C291,'Enga manuel'!$A$5:$G$355,2,FALSE)),""))</f>
        <v/>
      </c>
      <c r="G291" s="295" t="str">
        <f>IF(LEN('Source Int'!$C283)&gt;1,'Source Int'!F283,IF(D291="manuel",(VLOOKUP($C291,'Enga manuel'!$A$5:$G$355,3,FALSE)),""))</f>
        <v/>
      </c>
      <c r="H291" s="297" t="str">
        <f>IF(LEN('Source Int'!$C283)&gt;1,'Source Int'!C283,IF(D291="manuel",(VLOOKUP($C291,'Enga manuel'!$A$5:$G$355,4,FALSE)),""))</f>
        <v/>
      </c>
      <c r="I291" s="297" t="str">
        <f>IF(LEN('Source Int'!$C283)&gt;1,PROPER('Source Int'!D283),IF(D291="manuel",PROPER(VLOOKUP($C291,'Enga manuel'!$A$5:$G$355,5,FALSE)),""))</f>
        <v/>
      </c>
      <c r="J291" s="297" t="str">
        <f>IF(LEN('Source Int'!$C283)&gt;1,'Source Int'!P283,IF(D291="manuel",(VLOOKUP($C291,'Enga manuel'!$A$5:$G$355,6,FALSE)),""))</f>
        <v/>
      </c>
      <c r="K291" s="297" t="str">
        <f>IF(LEN('Source Int'!$C283)&gt;1,'Source Int'!$AE283,IF($D291="manuel",(VLOOKUP($C291,'Enga manuel'!$A$5:$G$355,7,FALSE)),""))</f>
        <v/>
      </c>
      <c r="L291" s="295" t="str">
        <f>IF(LEN('Source Int'!$H283)&gt;0,'Source Int'!$H283,IF($D291="manuel",(VLOOKUP($C291,'Enga manuel'!$A$5:$H$355,8,FALSE)),""))</f>
        <v/>
      </c>
      <c r="M291" s="295" t="str">
        <f>IF(AND(P291="Présent",W291="D",'Données épreuves'!$B$24="OUI"),"Dame","")</f>
        <v/>
      </c>
      <c r="N291" s="295" t="str">
        <f>IF(LEN('Source Int'!$C283)&gt;1,IF('Source Int'!$AB283="","",'Source Int'!$AB283),IF($D291="manuel",(VLOOKUP($C291,'Enga manuel'!$A$5:$M$355,11,FALSE)),""))</f>
        <v/>
      </c>
      <c r="O291" s="308" t="str">
        <f t="shared" si="25"/>
        <v/>
      </c>
      <c r="P291" s="84" t="str">
        <f t="shared" si="22"/>
        <v/>
      </c>
      <c r="Q291" s="84" t="str">
        <f>CONCATENATE(K291,IF(AND(LEN(engage_k)&gt;0,LEN(engage_l)&gt;0),CONCATENATE(" (",L291,"/",N291,")"),IF(AND(LEN(engage_k)=0,LEN(engage_l)&gt;0),CONCATENATE(" (",N291,")"),IF(AND(LEN(engage_l)=0,LEN(engage_k)&gt;0),CONCATENATE(" (",L291,")"),""))))</f>
        <v/>
      </c>
      <c r="R291" s="84" t="str">
        <f t="shared" si="23"/>
        <v/>
      </c>
      <c r="S291" s="84" t="str">
        <f>IF(ISERROR(VLOOKUP(C291,'Saisie CLASSEMENT'!$C$8:$C$207,1,FALSE)),"","O")</f>
        <v/>
      </c>
      <c r="T291" s="462" t="str">
        <f>IF(LEN('Source Int'!$C283)&gt;1,'Source Int'!$M283,IF($D291="manuel",(VLOOKUP($C291,'Enga manuel'!$A$5:$L$355,9,FALSE)),""))</f>
        <v/>
      </c>
      <c r="U291" s="1" t="str">
        <f>IF(COUNTIF(K$10:K291,K291)=1,MAX(U$9:U290)+1,"")</f>
        <v/>
      </c>
      <c r="V291" t="str">
        <f t="shared" si="24"/>
        <v/>
      </c>
      <c r="W291" s="1" t="str">
        <f>IF(D291="Internet",'Source Int'!E283,IF(D291="manuel",UPPER((VLOOKUP($C291,'Enga manuel'!$A$5:$J$355,10,FALSE))),""))</f>
        <v/>
      </c>
    </row>
    <row r="292" spans="1:23" ht="19.350000000000001" customHeight="1">
      <c r="A292" t="str">
        <f>IF(COUNTIF(J$10:J292,J292)=1,MAX(A$9:A291)+1,"")</f>
        <v/>
      </c>
      <c r="B292" t="str">
        <f t="shared" si="20"/>
        <v/>
      </c>
      <c r="C292" s="294">
        <v>283</v>
      </c>
      <c r="D292" s="295" t="str">
        <f>IF(C292&gt;0,IF(LEN('Source Int'!$C284)&gt;1,"Internet",IF(ISERROR(VLOOKUP($C292,'Enga manuel'!$A$5:$G$355,4,FALSE))=FALSE,(IF(LEN(VLOOKUP($C292,'Enga manuel'!$A$5:$G$355,4,FALSE))&gt;0,"Manuel","")),"")),"")</f>
        <v/>
      </c>
      <c r="E292" s="296" t="s">
        <v>270</v>
      </c>
      <c r="F292" s="295" t="str">
        <f>IF(LEN('Source Int'!$C284)&gt;1,'Source Int'!R284,IF(D292="manuel",(VLOOKUP($C292,'Enga manuel'!$A$5:$G$355,2,FALSE)),""))</f>
        <v/>
      </c>
      <c r="G292" s="295" t="str">
        <f>IF(LEN('Source Int'!$C284)&gt;1,'Source Int'!F284,IF(D292="manuel",(VLOOKUP($C292,'Enga manuel'!$A$5:$G$355,3,FALSE)),""))</f>
        <v/>
      </c>
      <c r="H292" s="297" t="str">
        <f>IF(LEN('Source Int'!$C284)&gt;1,'Source Int'!C284,IF(D292="manuel",(VLOOKUP($C292,'Enga manuel'!$A$5:$G$355,4,FALSE)),""))</f>
        <v/>
      </c>
      <c r="I292" s="297" t="str">
        <f>IF(LEN('Source Int'!$C284)&gt;1,PROPER('Source Int'!D284),IF(D292="manuel",PROPER(VLOOKUP($C292,'Enga manuel'!$A$5:$G$355,5,FALSE)),""))</f>
        <v/>
      </c>
      <c r="J292" s="297" t="str">
        <f>IF(LEN('Source Int'!$C284)&gt;1,'Source Int'!P284,IF(D292="manuel",(VLOOKUP($C292,'Enga manuel'!$A$5:$G$355,6,FALSE)),""))</f>
        <v/>
      </c>
      <c r="K292" s="297" t="str">
        <f>IF(LEN('Source Int'!$C284)&gt;1,'Source Int'!$AE284,IF($D292="manuel",(VLOOKUP($C292,'Enga manuel'!$A$5:$G$355,7,FALSE)),""))</f>
        <v/>
      </c>
      <c r="L292" s="295" t="str">
        <f>IF(LEN('Source Int'!$H284)&gt;0,'Source Int'!$H284,IF($D292="manuel",(VLOOKUP($C292,'Enga manuel'!$A$5:$H$355,8,FALSE)),""))</f>
        <v/>
      </c>
      <c r="M292" s="295" t="str">
        <f>IF(AND(P292="Présent",W292="D",'Données épreuves'!$B$24="OUI"),"Dame","")</f>
        <v/>
      </c>
      <c r="N292" s="295" t="str">
        <f>IF(LEN('Source Int'!$C284)&gt;1,IF('Source Int'!$AB284="","",'Source Int'!$AB284),IF($D292="manuel",(VLOOKUP($C292,'Enga manuel'!$A$5:$M$355,11,FALSE)),""))</f>
        <v/>
      </c>
      <c r="O292" s="308" t="str">
        <f t="shared" si="25"/>
        <v/>
      </c>
      <c r="P292" s="84" t="str">
        <f t="shared" si="22"/>
        <v/>
      </c>
      <c r="Q292" s="84" t="str">
        <f>CONCATENATE(K292,IF(AND(LEN(engage_k)&gt;0,LEN(engage_l)&gt;0),CONCATENATE(" (",L292,"/",N292,")"),IF(AND(LEN(engage_k)=0,LEN(engage_l)&gt;0),CONCATENATE(" (",N292,")"),IF(AND(LEN(engage_l)=0,LEN(engage_k)&gt;0),CONCATENATE(" (",L292,")"),""))))</f>
        <v/>
      </c>
      <c r="R292" s="84" t="str">
        <f t="shared" si="23"/>
        <v/>
      </c>
      <c r="S292" s="84" t="str">
        <f>IF(ISERROR(VLOOKUP(C292,'Saisie CLASSEMENT'!$C$8:$C$207,1,FALSE)),"","O")</f>
        <v/>
      </c>
      <c r="T292" s="462" t="str">
        <f>IF(LEN('Source Int'!$C284)&gt;1,'Source Int'!$M284,IF($D292="manuel",(VLOOKUP($C292,'Enga manuel'!$A$5:$L$355,9,FALSE)),""))</f>
        <v/>
      </c>
      <c r="U292" s="1" t="str">
        <f>IF(COUNTIF(K$10:K292,K292)=1,MAX(U$9:U291)+1,"")</f>
        <v/>
      </c>
      <c r="V292" t="str">
        <f t="shared" si="24"/>
        <v/>
      </c>
      <c r="W292" s="1" t="str">
        <f>IF(D292="Internet",'Source Int'!E284,IF(D292="manuel",UPPER((VLOOKUP($C292,'Enga manuel'!$A$5:$J$355,10,FALSE))),""))</f>
        <v/>
      </c>
    </row>
    <row r="293" spans="1:23" ht="19.350000000000001" customHeight="1">
      <c r="A293" t="str">
        <f>IF(COUNTIF(J$10:J293,J293)=1,MAX(A$9:A292)+1,"")</f>
        <v/>
      </c>
      <c r="B293" t="str">
        <f t="shared" si="20"/>
        <v/>
      </c>
      <c r="C293" s="294">
        <v>284</v>
      </c>
      <c r="D293" s="295" t="str">
        <f>IF(C293&gt;0,IF(LEN('Source Int'!$C285)&gt;1,"Internet",IF(ISERROR(VLOOKUP($C293,'Enga manuel'!$A$5:$G$355,4,FALSE))=FALSE,(IF(LEN(VLOOKUP($C293,'Enga manuel'!$A$5:$G$355,4,FALSE))&gt;0,"Manuel","")),"")),"")</f>
        <v/>
      </c>
      <c r="E293" s="296" t="s">
        <v>270</v>
      </c>
      <c r="F293" s="295" t="str">
        <f>IF(LEN('Source Int'!$C285)&gt;1,'Source Int'!R285,IF(D293="manuel",(VLOOKUP($C293,'Enga manuel'!$A$5:$G$355,2,FALSE)),""))</f>
        <v/>
      </c>
      <c r="G293" s="295" t="str">
        <f>IF(LEN('Source Int'!$C285)&gt;1,'Source Int'!F285,IF(D293="manuel",(VLOOKUP($C293,'Enga manuel'!$A$5:$G$355,3,FALSE)),""))</f>
        <v/>
      </c>
      <c r="H293" s="297" t="str">
        <f>IF(LEN('Source Int'!$C285)&gt;1,'Source Int'!C285,IF(D293="manuel",(VLOOKUP($C293,'Enga manuel'!$A$5:$G$355,4,FALSE)),""))</f>
        <v/>
      </c>
      <c r="I293" s="297" t="str">
        <f>IF(LEN('Source Int'!$C285)&gt;1,PROPER('Source Int'!D285),IF(D293="manuel",PROPER(VLOOKUP($C293,'Enga manuel'!$A$5:$G$355,5,FALSE)),""))</f>
        <v/>
      </c>
      <c r="J293" s="297" t="str">
        <f>IF(LEN('Source Int'!$C285)&gt;1,'Source Int'!P285,IF(D293="manuel",(VLOOKUP($C293,'Enga manuel'!$A$5:$G$355,6,FALSE)),""))</f>
        <v/>
      </c>
      <c r="K293" s="297" t="str">
        <f>IF(LEN('Source Int'!$C285)&gt;1,'Source Int'!$AE285,IF($D293="manuel",(VLOOKUP($C293,'Enga manuel'!$A$5:$G$355,7,FALSE)),""))</f>
        <v/>
      </c>
      <c r="L293" s="295" t="str">
        <f>IF(LEN('Source Int'!$H285)&gt;0,'Source Int'!$H285,IF($D293="manuel",(VLOOKUP($C293,'Enga manuel'!$A$5:$H$355,8,FALSE)),""))</f>
        <v/>
      </c>
      <c r="M293" s="295" t="str">
        <f>IF(AND(P293="Présent",W293="D",'Données épreuves'!$B$24="OUI"),"Dame","")</f>
        <v/>
      </c>
      <c r="N293" s="295" t="str">
        <f>IF(LEN('Source Int'!$C285)&gt;1,IF('Source Int'!$AB285="","",'Source Int'!$AB285),IF($D293="manuel",(VLOOKUP($C293,'Enga manuel'!$A$5:$M$355,11,FALSE)),""))</f>
        <v/>
      </c>
      <c r="O293" s="308" t="str">
        <f t="shared" si="25"/>
        <v/>
      </c>
      <c r="P293" s="84" t="str">
        <f t="shared" si="22"/>
        <v/>
      </c>
      <c r="Q293" s="84" t="str">
        <f>CONCATENATE(K293,IF(AND(LEN(engage_k)&gt;0,LEN(engage_l)&gt;0),CONCATENATE(" (",L293,"/",N293,")"),IF(AND(LEN(engage_k)=0,LEN(engage_l)&gt;0),CONCATENATE(" (",N293,")"),IF(AND(LEN(engage_l)=0,LEN(engage_k)&gt;0),CONCATENATE(" (",L293,")"),""))))</f>
        <v/>
      </c>
      <c r="R293" s="84" t="str">
        <f t="shared" si="23"/>
        <v/>
      </c>
      <c r="S293" s="84" t="str">
        <f>IF(ISERROR(VLOOKUP(C293,'Saisie CLASSEMENT'!$C$8:$C$207,1,FALSE)),"","O")</f>
        <v/>
      </c>
      <c r="T293" s="462" t="str">
        <f>IF(LEN('Source Int'!$C285)&gt;1,'Source Int'!$M285,IF($D293="manuel",(VLOOKUP($C293,'Enga manuel'!$A$5:$L$355,9,FALSE)),""))</f>
        <v/>
      </c>
      <c r="U293" s="1" t="str">
        <f>IF(COUNTIF(K$10:K293,K293)=1,MAX(U$9:U292)+1,"")</f>
        <v/>
      </c>
      <c r="V293" t="str">
        <f t="shared" si="24"/>
        <v/>
      </c>
      <c r="W293" s="1" t="str">
        <f>IF(D293="Internet",'Source Int'!E285,IF(D293="manuel",UPPER((VLOOKUP($C293,'Enga manuel'!$A$5:$J$355,10,FALSE))),""))</f>
        <v/>
      </c>
    </row>
    <row r="294" spans="1:23" ht="19.350000000000001" customHeight="1">
      <c r="A294" t="str">
        <f>IF(COUNTIF(J$10:J294,J294)=1,MAX(A$9:A293)+1,"")</f>
        <v/>
      </c>
      <c r="B294" t="str">
        <f t="shared" si="20"/>
        <v/>
      </c>
      <c r="C294" s="294">
        <v>285</v>
      </c>
      <c r="D294" s="295" t="str">
        <f>IF(C294&gt;0,IF(LEN('Source Int'!$C286)&gt;1,"Internet",IF(ISERROR(VLOOKUP($C294,'Enga manuel'!$A$5:$G$355,4,FALSE))=FALSE,(IF(LEN(VLOOKUP($C294,'Enga manuel'!$A$5:$G$355,4,FALSE))&gt;0,"Manuel","")),"")),"")</f>
        <v/>
      </c>
      <c r="E294" s="296" t="s">
        <v>270</v>
      </c>
      <c r="F294" s="295" t="str">
        <f>IF(LEN('Source Int'!$C286)&gt;1,'Source Int'!R286,IF(D294="manuel",(VLOOKUP($C294,'Enga manuel'!$A$5:$G$355,2,FALSE)),""))</f>
        <v/>
      </c>
      <c r="G294" s="295" t="str">
        <f>IF(LEN('Source Int'!$C286)&gt;1,'Source Int'!F286,IF(D294="manuel",(VLOOKUP($C294,'Enga manuel'!$A$5:$G$355,3,FALSE)),""))</f>
        <v/>
      </c>
      <c r="H294" s="297" t="str">
        <f>IF(LEN('Source Int'!$C286)&gt;1,'Source Int'!C286,IF(D294="manuel",(VLOOKUP($C294,'Enga manuel'!$A$5:$G$355,4,FALSE)),""))</f>
        <v/>
      </c>
      <c r="I294" s="297" t="str">
        <f>IF(LEN('Source Int'!$C286)&gt;1,PROPER('Source Int'!D286),IF(D294="manuel",PROPER(VLOOKUP($C294,'Enga manuel'!$A$5:$G$355,5,FALSE)),""))</f>
        <v/>
      </c>
      <c r="J294" s="297" t="str">
        <f>IF(LEN('Source Int'!$C286)&gt;1,'Source Int'!P286,IF(D294="manuel",(VLOOKUP($C294,'Enga manuel'!$A$5:$G$355,6,FALSE)),""))</f>
        <v/>
      </c>
      <c r="K294" s="297" t="str">
        <f>IF(LEN('Source Int'!$C286)&gt;1,'Source Int'!$AE286,IF($D294="manuel",(VLOOKUP($C294,'Enga manuel'!$A$5:$G$355,7,FALSE)),""))</f>
        <v/>
      </c>
      <c r="L294" s="295" t="str">
        <f>IF(LEN('Source Int'!$H286)&gt;0,'Source Int'!$H286,IF($D294="manuel",(VLOOKUP($C294,'Enga manuel'!$A$5:$H$355,8,FALSE)),""))</f>
        <v/>
      </c>
      <c r="M294" s="295" t="str">
        <f>IF(AND(P294="Présent",W294="D",'Données épreuves'!$B$24="OUI"),"Dame","")</f>
        <v/>
      </c>
      <c r="N294" s="295" t="str">
        <f>IF(LEN('Source Int'!$C286)&gt;1,IF('Source Int'!$AB286="","",'Source Int'!$AB286),IF($D294="manuel",(VLOOKUP($C294,'Enga manuel'!$A$5:$M$355,11,FALSE)),""))</f>
        <v/>
      </c>
      <c r="O294" s="308" t="str">
        <f t="shared" si="25"/>
        <v/>
      </c>
      <c r="P294" s="84" t="str">
        <f t="shared" si="22"/>
        <v/>
      </c>
      <c r="Q294" s="84" t="str">
        <f>CONCATENATE(K294,IF(AND(LEN(engage_k)&gt;0,LEN(engage_l)&gt;0),CONCATENATE(" (",L294,"/",N294,")"),IF(AND(LEN(engage_k)=0,LEN(engage_l)&gt;0),CONCATENATE(" (",N294,")"),IF(AND(LEN(engage_l)=0,LEN(engage_k)&gt;0),CONCATENATE(" (",L294,")"),""))))</f>
        <v/>
      </c>
      <c r="R294" s="84" t="str">
        <f t="shared" si="23"/>
        <v/>
      </c>
      <c r="S294" s="84" t="str">
        <f>IF(ISERROR(VLOOKUP(C294,'Saisie CLASSEMENT'!$C$8:$C$207,1,FALSE)),"","O")</f>
        <v/>
      </c>
      <c r="T294" s="462" t="str">
        <f>IF(LEN('Source Int'!$C286)&gt;1,'Source Int'!$M286,IF($D294="manuel",(VLOOKUP($C294,'Enga manuel'!$A$5:$L$355,9,FALSE)),""))</f>
        <v/>
      </c>
      <c r="U294" s="1" t="str">
        <f>IF(COUNTIF(K$10:K294,K294)=1,MAX(U$9:U293)+1,"")</f>
        <v/>
      </c>
      <c r="V294" t="str">
        <f t="shared" si="24"/>
        <v/>
      </c>
      <c r="W294" s="1" t="str">
        <f>IF(D294="Internet",'Source Int'!E286,IF(D294="manuel",UPPER((VLOOKUP($C294,'Enga manuel'!$A$5:$J$355,10,FALSE))),""))</f>
        <v/>
      </c>
    </row>
    <row r="295" spans="1:23" ht="19.350000000000001" customHeight="1">
      <c r="A295" t="str">
        <f>IF(COUNTIF(J$10:J295,J295)=1,MAX(A$9:A294)+1,"")</f>
        <v/>
      </c>
      <c r="B295" t="str">
        <f t="shared" si="20"/>
        <v/>
      </c>
      <c r="C295" s="294">
        <v>286</v>
      </c>
      <c r="D295" s="295" t="str">
        <f>IF(C295&gt;0,IF(LEN('Source Int'!$C287)&gt;1,"Internet",IF(ISERROR(VLOOKUP($C295,'Enga manuel'!$A$5:$G$355,4,FALSE))=FALSE,(IF(LEN(VLOOKUP($C295,'Enga manuel'!$A$5:$G$355,4,FALSE))&gt;0,"Manuel","")),"")),"")</f>
        <v/>
      </c>
      <c r="E295" s="296" t="s">
        <v>270</v>
      </c>
      <c r="F295" s="295" t="str">
        <f>IF(LEN('Source Int'!$C287)&gt;1,'Source Int'!R287,IF(D295="manuel",(VLOOKUP($C295,'Enga manuel'!$A$5:$G$355,2,FALSE)),""))</f>
        <v/>
      </c>
      <c r="G295" s="295" t="str">
        <f>IF(LEN('Source Int'!$C287)&gt;1,'Source Int'!F287,IF(D295="manuel",(VLOOKUP($C295,'Enga manuel'!$A$5:$G$355,3,FALSE)),""))</f>
        <v/>
      </c>
      <c r="H295" s="297" t="str">
        <f>IF(LEN('Source Int'!$C287)&gt;1,'Source Int'!C287,IF(D295="manuel",(VLOOKUP($C295,'Enga manuel'!$A$5:$G$355,4,FALSE)),""))</f>
        <v/>
      </c>
      <c r="I295" s="297" t="str">
        <f>IF(LEN('Source Int'!$C287)&gt;1,PROPER('Source Int'!D287),IF(D295="manuel",PROPER(VLOOKUP($C295,'Enga manuel'!$A$5:$G$355,5,FALSE)),""))</f>
        <v/>
      </c>
      <c r="J295" s="297" t="str">
        <f>IF(LEN('Source Int'!$C287)&gt;1,'Source Int'!P287,IF(D295="manuel",(VLOOKUP($C295,'Enga manuel'!$A$5:$G$355,6,FALSE)),""))</f>
        <v/>
      </c>
      <c r="K295" s="297" t="str">
        <f>IF(LEN('Source Int'!$C287)&gt;1,'Source Int'!$AE287,IF($D295="manuel",(VLOOKUP($C295,'Enga manuel'!$A$5:$G$355,7,FALSE)),""))</f>
        <v/>
      </c>
      <c r="L295" s="295" t="str">
        <f>IF(LEN('Source Int'!$H287)&gt;0,'Source Int'!$H287,IF($D295="manuel",(VLOOKUP($C295,'Enga manuel'!$A$5:$H$355,8,FALSE)),""))</f>
        <v/>
      </c>
      <c r="M295" s="295" t="str">
        <f>IF(AND(P295="Présent",W295="D",'Données épreuves'!$B$24="OUI"),"Dame","")</f>
        <v/>
      </c>
      <c r="N295" s="295" t="str">
        <f>IF(LEN('Source Int'!$C287)&gt;1,IF('Source Int'!$AB287="","",'Source Int'!$AB287),IF($D295="manuel",(VLOOKUP($C295,'Enga manuel'!$A$5:$M$355,11,FALSE)),""))</f>
        <v/>
      </c>
      <c r="O295" s="308" t="str">
        <f t="shared" si="25"/>
        <v/>
      </c>
      <c r="P295" s="84" t="str">
        <f t="shared" si="22"/>
        <v/>
      </c>
      <c r="Q295" s="84" t="str">
        <f>CONCATENATE(K295,IF(AND(LEN(engage_k)&gt;0,LEN(engage_l)&gt;0),CONCATENATE(" (",L295,"/",N295,")"),IF(AND(LEN(engage_k)=0,LEN(engage_l)&gt;0),CONCATENATE(" (",N295,")"),IF(AND(LEN(engage_l)=0,LEN(engage_k)&gt;0),CONCATENATE(" (",L295,")"),""))))</f>
        <v/>
      </c>
      <c r="R295" s="84" t="str">
        <f t="shared" si="23"/>
        <v/>
      </c>
      <c r="S295" s="84" t="str">
        <f>IF(ISERROR(VLOOKUP(C295,'Saisie CLASSEMENT'!$C$8:$C$207,1,FALSE)),"","O")</f>
        <v/>
      </c>
      <c r="T295" s="462" t="str">
        <f>IF(LEN('Source Int'!$C287)&gt;1,'Source Int'!$M287,IF($D295="manuel",(VLOOKUP($C295,'Enga manuel'!$A$5:$L$355,9,FALSE)),""))</f>
        <v/>
      </c>
      <c r="U295" s="1" t="str">
        <f>IF(COUNTIF(K$10:K295,K295)=1,MAX(U$9:U294)+1,"")</f>
        <v/>
      </c>
      <c r="V295" t="str">
        <f t="shared" si="24"/>
        <v/>
      </c>
      <c r="W295" s="1" t="str">
        <f>IF(D295="Internet",'Source Int'!E287,IF(D295="manuel",UPPER((VLOOKUP($C295,'Enga manuel'!$A$5:$J$355,10,FALSE))),""))</f>
        <v/>
      </c>
    </row>
    <row r="296" spans="1:23" ht="19.350000000000001" customHeight="1">
      <c r="A296" t="str">
        <f>IF(COUNTIF(J$10:J296,J296)=1,MAX(A$9:A295)+1,"")</f>
        <v/>
      </c>
      <c r="B296" t="str">
        <f t="shared" si="20"/>
        <v/>
      </c>
      <c r="C296" s="294">
        <v>287</v>
      </c>
      <c r="D296" s="295" t="str">
        <f>IF(C296&gt;0,IF(LEN('Source Int'!$C288)&gt;1,"Internet",IF(ISERROR(VLOOKUP($C296,'Enga manuel'!$A$5:$G$355,4,FALSE))=FALSE,(IF(LEN(VLOOKUP($C296,'Enga manuel'!$A$5:$G$355,4,FALSE))&gt;0,"Manuel","")),"")),"")</f>
        <v/>
      </c>
      <c r="E296" s="296" t="s">
        <v>270</v>
      </c>
      <c r="F296" s="295" t="str">
        <f>IF(LEN('Source Int'!$C288)&gt;1,'Source Int'!R288,IF(D296="manuel",(VLOOKUP($C296,'Enga manuel'!$A$5:$G$355,2,FALSE)),""))</f>
        <v/>
      </c>
      <c r="G296" s="295" t="str">
        <f>IF(LEN('Source Int'!$C288)&gt;1,'Source Int'!F288,IF(D296="manuel",(VLOOKUP($C296,'Enga manuel'!$A$5:$G$355,3,FALSE)),""))</f>
        <v/>
      </c>
      <c r="H296" s="297" t="str">
        <f>IF(LEN('Source Int'!$C288)&gt;1,'Source Int'!C288,IF(D296="manuel",(VLOOKUP($C296,'Enga manuel'!$A$5:$G$355,4,FALSE)),""))</f>
        <v/>
      </c>
      <c r="I296" s="297" t="str">
        <f>IF(LEN('Source Int'!$C288)&gt;1,PROPER('Source Int'!D288),IF(D296="manuel",PROPER(VLOOKUP($C296,'Enga manuel'!$A$5:$G$355,5,FALSE)),""))</f>
        <v/>
      </c>
      <c r="J296" s="297" t="str">
        <f>IF(LEN('Source Int'!$C288)&gt;1,'Source Int'!P288,IF(D296="manuel",(VLOOKUP($C296,'Enga manuel'!$A$5:$G$355,6,FALSE)),""))</f>
        <v/>
      </c>
      <c r="K296" s="297" t="str">
        <f>IF(LEN('Source Int'!$C288)&gt;1,'Source Int'!$AE288,IF($D296="manuel",(VLOOKUP($C296,'Enga manuel'!$A$5:$G$355,7,FALSE)),""))</f>
        <v/>
      </c>
      <c r="L296" s="295" t="str">
        <f>IF(LEN('Source Int'!$H288)&gt;0,'Source Int'!$H288,IF($D296="manuel",(VLOOKUP($C296,'Enga manuel'!$A$5:$H$355,8,FALSE)),""))</f>
        <v/>
      </c>
      <c r="M296" s="295" t="str">
        <f>IF(AND(P296="Présent",W296="D",'Données épreuves'!$B$24="OUI"),"Dame","")</f>
        <v/>
      </c>
      <c r="N296" s="295" t="str">
        <f>IF(LEN('Source Int'!$C288)&gt;1,IF('Source Int'!$AB288="","",'Source Int'!$AB288),IF($D296="manuel",(VLOOKUP($C296,'Enga manuel'!$A$5:$M$355,11,FALSE)),""))</f>
        <v/>
      </c>
      <c r="O296" s="308" t="str">
        <f t="shared" si="25"/>
        <v/>
      </c>
      <c r="P296" s="84" t="str">
        <f t="shared" si="22"/>
        <v/>
      </c>
      <c r="Q296" s="84" t="str">
        <f>CONCATENATE(K296,IF(AND(LEN(engage_k)&gt;0,LEN(engage_l)&gt;0),CONCATENATE(" (",L296,"/",N296,")"),IF(AND(LEN(engage_k)=0,LEN(engage_l)&gt;0),CONCATENATE(" (",N296,")"),IF(AND(LEN(engage_l)=0,LEN(engage_k)&gt;0),CONCATENATE(" (",L296,")"),""))))</f>
        <v/>
      </c>
      <c r="R296" s="84" t="str">
        <f t="shared" si="23"/>
        <v/>
      </c>
      <c r="S296" s="84" t="str">
        <f>IF(ISERROR(VLOOKUP(C296,'Saisie CLASSEMENT'!$C$8:$C$207,1,FALSE)),"","O")</f>
        <v/>
      </c>
      <c r="T296" s="462" t="str">
        <f>IF(LEN('Source Int'!$C288)&gt;1,'Source Int'!$M288,IF($D296="manuel",(VLOOKUP($C296,'Enga manuel'!$A$5:$L$355,9,FALSE)),""))</f>
        <v/>
      </c>
      <c r="U296" s="1" t="str">
        <f>IF(COUNTIF(K$10:K296,K296)=1,MAX(U$9:U295)+1,"")</f>
        <v/>
      </c>
      <c r="V296" t="str">
        <f t="shared" si="24"/>
        <v/>
      </c>
      <c r="W296" s="1" t="str">
        <f>IF(D296="Internet",'Source Int'!E288,IF(D296="manuel",UPPER((VLOOKUP($C296,'Enga manuel'!$A$5:$J$355,10,FALSE))),""))</f>
        <v/>
      </c>
    </row>
    <row r="297" spans="1:23" ht="19.350000000000001" customHeight="1">
      <c r="A297" t="str">
        <f>IF(COUNTIF(J$10:J297,J297)=1,MAX(A$9:A296)+1,"")</f>
        <v/>
      </c>
      <c r="B297" t="str">
        <f t="shared" si="20"/>
        <v/>
      </c>
      <c r="C297" s="294">
        <v>288</v>
      </c>
      <c r="D297" s="295" t="str">
        <f>IF(C297&gt;0,IF(LEN('Source Int'!$C289)&gt;1,"Internet",IF(ISERROR(VLOOKUP($C297,'Enga manuel'!$A$5:$G$355,4,FALSE))=FALSE,(IF(LEN(VLOOKUP($C297,'Enga manuel'!$A$5:$G$355,4,FALSE))&gt;0,"Manuel","")),"")),"")</f>
        <v/>
      </c>
      <c r="E297" s="296" t="s">
        <v>270</v>
      </c>
      <c r="F297" s="295" t="str">
        <f>IF(LEN('Source Int'!$C289)&gt;1,'Source Int'!R289,IF(D297="manuel",(VLOOKUP($C297,'Enga manuel'!$A$5:$G$355,2,FALSE)),""))</f>
        <v/>
      </c>
      <c r="G297" s="295" t="str">
        <f>IF(LEN('Source Int'!$C289)&gt;1,'Source Int'!F289,IF(D297="manuel",(VLOOKUP($C297,'Enga manuel'!$A$5:$G$355,3,FALSE)),""))</f>
        <v/>
      </c>
      <c r="H297" s="297" t="str">
        <f>IF(LEN('Source Int'!$C289)&gt;1,'Source Int'!C289,IF(D297="manuel",(VLOOKUP($C297,'Enga manuel'!$A$5:$G$355,4,FALSE)),""))</f>
        <v/>
      </c>
      <c r="I297" s="297" t="str">
        <f>IF(LEN('Source Int'!$C289)&gt;1,PROPER('Source Int'!D289),IF(D297="manuel",PROPER(VLOOKUP($C297,'Enga manuel'!$A$5:$G$355,5,FALSE)),""))</f>
        <v/>
      </c>
      <c r="J297" s="297" t="str">
        <f>IF(LEN('Source Int'!$C289)&gt;1,'Source Int'!P289,IF(D297="manuel",(VLOOKUP($C297,'Enga manuel'!$A$5:$G$355,6,FALSE)),""))</f>
        <v/>
      </c>
      <c r="K297" s="297" t="str">
        <f>IF(LEN('Source Int'!$C289)&gt;1,'Source Int'!$AE289,IF($D297="manuel",(VLOOKUP($C297,'Enga manuel'!$A$5:$G$355,7,FALSE)),""))</f>
        <v/>
      </c>
      <c r="L297" s="295" t="str">
        <f>IF(LEN('Source Int'!$H289)&gt;0,'Source Int'!$H289,IF($D297="manuel",(VLOOKUP($C297,'Enga manuel'!$A$5:$H$355,8,FALSE)),""))</f>
        <v/>
      </c>
      <c r="M297" s="295" t="str">
        <f>IF(AND(P297="Présent",W297="D",'Données épreuves'!$B$24="OUI"),"Dame","")</f>
        <v/>
      </c>
      <c r="N297" s="295" t="str">
        <f>IF(LEN('Source Int'!$C289)&gt;1,IF('Source Int'!$AB289="","",'Source Int'!$AB289),IF($D297="manuel",(VLOOKUP($C297,'Enga manuel'!$A$5:$M$355,11,FALSE)),""))</f>
        <v/>
      </c>
      <c r="O297" s="308" t="str">
        <f t="shared" si="25"/>
        <v/>
      </c>
      <c r="P297" s="84" t="str">
        <f t="shared" si="22"/>
        <v/>
      </c>
      <c r="Q297" s="84" t="str">
        <f>CONCATENATE(K297,IF(AND(LEN(engage_k)&gt;0,LEN(engage_l)&gt;0),CONCATENATE(" (",L297,"/",N297,")"),IF(AND(LEN(engage_k)=0,LEN(engage_l)&gt;0),CONCATENATE(" (",N297,")"),IF(AND(LEN(engage_l)=0,LEN(engage_k)&gt;0),CONCATENATE(" (",L297,")"),""))))</f>
        <v/>
      </c>
      <c r="R297" s="84" t="str">
        <f t="shared" si="23"/>
        <v/>
      </c>
      <c r="S297" s="84" t="str">
        <f>IF(ISERROR(VLOOKUP(C297,'Saisie CLASSEMENT'!$C$8:$C$207,1,FALSE)),"","O")</f>
        <v/>
      </c>
      <c r="T297" s="462" t="str">
        <f>IF(LEN('Source Int'!$C289)&gt;1,'Source Int'!$M289,IF($D297="manuel",(VLOOKUP($C297,'Enga manuel'!$A$5:$L$355,9,FALSE)),""))</f>
        <v/>
      </c>
      <c r="U297" s="1" t="str">
        <f>IF(COUNTIF(K$10:K297,K297)=1,MAX(U$9:U296)+1,"")</f>
        <v/>
      </c>
      <c r="V297" t="str">
        <f t="shared" si="24"/>
        <v/>
      </c>
      <c r="W297" s="1" t="str">
        <f>IF(D297="Internet",'Source Int'!E289,IF(D297="manuel",UPPER((VLOOKUP($C297,'Enga manuel'!$A$5:$J$355,10,FALSE))),""))</f>
        <v/>
      </c>
    </row>
    <row r="298" spans="1:23" ht="19.350000000000001" customHeight="1">
      <c r="A298" t="str">
        <f>IF(COUNTIF(J$10:J298,J298)=1,MAX(A$9:A297)+1,"")</f>
        <v/>
      </c>
      <c r="B298" t="str">
        <f t="shared" si="20"/>
        <v/>
      </c>
      <c r="C298" s="294">
        <v>289</v>
      </c>
      <c r="D298" s="295" t="str">
        <f>IF(C298&gt;0,IF(LEN('Source Int'!$C290)&gt;1,"Internet",IF(ISERROR(VLOOKUP($C298,'Enga manuel'!$A$5:$G$355,4,FALSE))=FALSE,(IF(LEN(VLOOKUP($C298,'Enga manuel'!$A$5:$G$355,4,FALSE))&gt;0,"Manuel","")),"")),"")</f>
        <v/>
      </c>
      <c r="E298" s="296" t="s">
        <v>270</v>
      </c>
      <c r="F298" s="295" t="str">
        <f>IF(LEN('Source Int'!$C290)&gt;1,'Source Int'!R290,IF(D298="manuel",(VLOOKUP($C298,'Enga manuel'!$A$5:$G$355,2,FALSE)),""))</f>
        <v/>
      </c>
      <c r="G298" s="295" t="str">
        <f>IF(LEN('Source Int'!$C290)&gt;1,'Source Int'!F290,IF(D298="manuel",(VLOOKUP($C298,'Enga manuel'!$A$5:$G$355,3,FALSE)),""))</f>
        <v/>
      </c>
      <c r="H298" s="297" t="str">
        <f>IF(LEN('Source Int'!$C290)&gt;1,'Source Int'!C290,IF(D298="manuel",(VLOOKUP($C298,'Enga manuel'!$A$5:$G$355,4,FALSE)),""))</f>
        <v/>
      </c>
      <c r="I298" s="297" t="str">
        <f>IF(LEN('Source Int'!$C290)&gt;1,PROPER('Source Int'!D290),IF(D298="manuel",PROPER(VLOOKUP($C298,'Enga manuel'!$A$5:$G$355,5,FALSE)),""))</f>
        <v/>
      </c>
      <c r="J298" s="297" t="str">
        <f>IF(LEN('Source Int'!$C290)&gt;1,'Source Int'!P290,IF(D298="manuel",(VLOOKUP($C298,'Enga manuel'!$A$5:$G$355,6,FALSE)),""))</f>
        <v/>
      </c>
      <c r="K298" s="297" t="str">
        <f>IF(LEN('Source Int'!$C290)&gt;1,'Source Int'!$AE290,IF($D298="manuel",(VLOOKUP($C298,'Enga manuel'!$A$5:$G$355,7,FALSE)),""))</f>
        <v/>
      </c>
      <c r="L298" s="295" t="str">
        <f>IF(LEN('Source Int'!$H290)&gt;0,'Source Int'!$H290,IF($D298="manuel",(VLOOKUP($C298,'Enga manuel'!$A$5:$H$355,8,FALSE)),""))</f>
        <v/>
      </c>
      <c r="M298" s="295" t="str">
        <f>IF(AND(P298="Présent",W298="D",'Données épreuves'!$B$24="OUI"),"Dame","")</f>
        <v/>
      </c>
      <c r="N298" s="295" t="str">
        <f>IF(LEN('Source Int'!$C290)&gt;1,IF('Source Int'!$AB290="","",'Source Int'!$AB290),IF($D298="manuel",(VLOOKUP($C298,'Enga manuel'!$A$5:$M$355,11,FALSE)),""))</f>
        <v/>
      </c>
      <c r="O298" s="308" t="str">
        <f t="shared" si="25"/>
        <v/>
      </c>
      <c r="P298" s="84" t="str">
        <f t="shared" si="22"/>
        <v/>
      </c>
      <c r="Q298" s="84" t="str">
        <f>CONCATENATE(K298,IF(AND(LEN(engage_k)&gt;0,LEN(engage_l)&gt;0),CONCATENATE(" (",L298,"/",N298,")"),IF(AND(LEN(engage_k)=0,LEN(engage_l)&gt;0),CONCATENATE(" (",N298,")"),IF(AND(LEN(engage_l)=0,LEN(engage_k)&gt;0),CONCATENATE(" (",L298,")"),""))))</f>
        <v/>
      </c>
      <c r="R298" s="84" t="str">
        <f t="shared" si="23"/>
        <v/>
      </c>
      <c r="S298" s="84" t="str">
        <f>IF(ISERROR(VLOOKUP(C298,'Saisie CLASSEMENT'!$C$8:$C$207,1,FALSE)),"","O")</f>
        <v/>
      </c>
      <c r="T298" s="462" t="str">
        <f>IF(LEN('Source Int'!$C290)&gt;1,'Source Int'!$M290,IF($D298="manuel",(VLOOKUP($C298,'Enga manuel'!$A$5:$L$355,9,FALSE)),""))</f>
        <v/>
      </c>
      <c r="U298" s="1" t="str">
        <f>IF(COUNTIF(K$10:K298,K298)=1,MAX(U$9:U297)+1,"")</f>
        <v/>
      </c>
      <c r="V298" t="str">
        <f t="shared" si="24"/>
        <v/>
      </c>
      <c r="W298" s="1" t="str">
        <f>IF(D298="Internet",'Source Int'!E290,IF(D298="manuel",UPPER((VLOOKUP($C298,'Enga manuel'!$A$5:$J$355,10,FALSE))),""))</f>
        <v/>
      </c>
    </row>
    <row r="299" spans="1:23" ht="19.350000000000001" customHeight="1">
      <c r="A299" t="str">
        <f>IF(COUNTIF(J$10:J299,J299)=1,MAX(A$9:A298)+1,"")</f>
        <v/>
      </c>
      <c r="B299" t="str">
        <f t="shared" si="20"/>
        <v/>
      </c>
      <c r="C299" s="294">
        <v>290</v>
      </c>
      <c r="D299" s="295" t="str">
        <f>IF(C299&gt;0,IF(LEN('Source Int'!$C291)&gt;1,"Internet",IF(ISERROR(VLOOKUP($C299,'Enga manuel'!$A$5:$G$355,4,FALSE))=FALSE,(IF(LEN(VLOOKUP($C299,'Enga manuel'!$A$5:$G$355,4,FALSE))&gt;0,"Manuel","")),"")),"")</f>
        <v/>
      </c>
      <c r="E299" s="296" t="s">
        <v>270</v>
      </c>
      <c r="F299" s="295" t="str">
        <f>IF(LEN('Source Int'!$C291)&gt;1,'Source Int'!R291,IF(D299="manuel",(VLOOKUP($C299,'Enga manuel'!$A$5:$G$355,2,FALSE)),""))</f>
        <v/>
      </c>
      <c r="G299" s="295" t="str">
        <f>IF(LEN('Source Int'!$C291)&gt;1,'Source Int'!F291,IF(D299="manuel",(VLOOKUP($C299,'Enga manuel'!$A$5:$G$355,3,FALSE)),""))</f>
        <v/>
      </c>
      <c r="H299" s="297" t="str">
        <f>IF(LEN('Source Int'!$C291)&gt;1,'Source Int'!C291,IF(D299="manuel",(VLOOKUP($C299,'Enga manuel'!$A$5:$G$355,4,FALSE)),""))</f>
        <v/>
      </c>
      <c r="I299" s="297" t="str">
        <f>IF(LEN('Source Int'!$C291)&gt;1,PROPER('Source Int'!D291),IF(D299="manuel",PROPER(VLOOKUP($C299,'Enga manuel'!$A$5:$G$355,5,FALSE)),""))</f>
        <v/>
      </c>
      <c r="J299" s="297" t="str">
        <f>IF(LEN('Source Int'!$C291)&gt;1,'Source Int'!P291,IF(D299="manuel",(VLOOKUP($C299,'Enga manuel'!$A$5:$G$355,6,FALSE)),""))</f>
        <v/>
      </c>
      <c r="K299" s="297" t="str">
        <f>IF(LEN('Source Int'!$C291)&gt;1,'Source Int'!$AE291,IF($D299="manuel",(VLOOKUP($C299,'Enga manuel'!$A$5:$G$355,7,FALSE)),""))</f>
        <v/>
      </c>
      <c r="L299" s="295" t="str">
        <f>IF(LEN('Source Int'!$H291)&gt;0,'Source Int'!$H291,IF($D299="manuel",(VLOOKUP($C299,'Enga manuel'!$A$5:$H$355,8,FALSE)),""))</f>
        <v/>
      </c>
      <c r="M299" s="295" t="str">
        <f>IF(AND(P299="Présent",W299="D",'Données épreuves'!$B$24="OUI"),"Dame","")</f>
        <v/>
      </c>
      <c r="N299" s="295" t="str">
        <f>IF(LEN('Source Int'!$C291)&gt;1,IF('Source Int'!$AB291="","",'Source Int'!$AB291),IF($D299="manuel",(VLOOKUP($C299,'Enga manuel'!$A$5:$M$355,11,FALSE)),""))</f>
        <v/>
      </c>
      <c r="O299" s="308" t="str">
        <f t="shared" si="25"/>
        <v/>
      </c>
      <c r="P299" s="84" t="str">
        <f t="shared" si="22"/>
        <v/>
      </c>
      <c r="Q299" s="84" t="str">
        <f>CONCATENATE(K299,IF(AND(LEN(engage_k)&gt;0,LEN(engage_l)&gt;0),CONCATENATE(" (",L299,"/",N299,")"),IF(AND(LEN(engage_k)=0,LEN(engage_l)&gt;0),CONCATENATE(" (",N299,")"),IF(AND(LEN(engage_l)=0,LEN(engage_k)&gt;0),CONCATENATE(" (",L299,")"),""))))</f>
        <v/>
      </c>
      <c r="R299" s="84" t="str">
        <f t="shared" si="23"/>
        <v/>
      </c>
      <c r="S299" s="84" t="str">
        <f>IF(ISERROR(VLOOKUP(C299,'Saisie CLASSEMENT'!$C$8:$C$207,1,FALSE)),"","O")</f>
        <v/>
      </c>
      <c r="T299" s="462" t="str">
        <f>IF(LEN('Source Int'!$C291)&gt;1,'Source Int'!$M291,IF($D299="manuel",(VLOOKUP($C299,'Enga manuel'!$A$5:$L$355,9,FALSE)),""))</f>
        <v/>
      </c>
      <c r="U299" s="1" t="str">
        <f>IF(COUNTIF(K$10:K299,K299)=1,MAX(U$9:U298)+1,"")</f>
        <v/>
      </c>
      <c r="V299" t="str">
        <f t="shared" si="24"/>
        <v/>
      </c>
      <c r="W299" s="1" t="str">
        <f>IF(D299="Internet",'Source Int'!E291,IF(D299="manuel",UPPER((VLOOKUP($C299,'Enga manuel'!$A$5:$J$355,10,FALSE))),""))</f>
        <v/>
      </c>
    </row>
    <row r="300" spans="1:23" ht="19.350000000000001" customHeight="1">
      <c r="A300" t="str">
        <f>IF(COUNTIF(J$10:J300,J300)=1,MAX(A$9:A299)+1,"")</f>
        <v/>
      </c>
      <c r="B300" t="str">
        <f t="shared" si="20"/>
        <v/>
      </c>
      <c r="C300" s="294">
        <v>291</v>
      </c>
      <c r="D300" s="295" t="str">
        <f>IF(C300&gt;0,IF(LEN('Source Int'!$C292)&gt;1,"Internet",IF(ISERROR(VLOOKUP($C300,'Enga manuel'!$A$5:$G$355,4,FALSE))=FALSE,(IF(LEN(VLOOKUP($C300,'Enga manuel'!$A$5:$G$355,4,FALSE))&gt;0,"Manuel","")),"")),"")</f>
        <v/>
      </c>
      <c r="E300" s="296" t="s">
        <v>270</v>
      </c>
      <c r="F300" s="295" t="str">
        <f>IF(LEN('Source Int'!$C292)&gt;1,'Source Int'!R292,IF(D300="manuel",(VLOOKUP($C300,'Enga manuel'!$A$5:$G$355,2,FALSE)),""))</f>
        <v/>
      </c>
      <c r="G300" s="295" t="str">
        <f>IF(LEN('Source Int'!$C292)&gt;1,'Source Int'!F292,IF(D300="manuel",(VLOOKUP($C300,'Enga manuel'!$A$5:$G$355,3,FALSE)),""))</f>
        <v/>
      </c>
      <c r="H300" s="297" t="str">
        <f>IF(LEN('Source Int'!$C292)&gt;1,'Source Int'!C292,IF(D300="manuel",(VLOOKUP($C300,'Enga manuel'!$A$5:$G$355,4,FALSE)),""))</f>
        <v/>
      </c>
      <c r="I300" s="297" t="str">
        <f>IF(LEN('Source Int'!$C292)&gt;1,PROPER('Source Int'!D292),IF(D300="manuel",PROPER(VLOOKUP($C300,'Enga manuel'!$A$5:$G$355,5,FALSE)),""))</f>
        <v/>
      </c>
      <c r="J300" s="297" t="str">
        <f>IF(LEN('Source Int'!$C292)&gt;1,'Source Int'!P292,IF(D300="manuel",(VLOOKUP($C300,'Enga manuel'!$A$5:$G$355,6,FALSE)),""))</f>
        <v/>
      </c>
      <c r="K300" s="297" t="str">
        <f>IF(LEN('Source Int'!$C292)&gt;1,'Source Int'!$AE292,IF($D300="manuel",(VLOOKUP($C300,'Enga manuel'!$A$5:$G$355,7,FALSE)),""))</f>
        <v/>
      </c>
      <c r="L300" s="295" t="str">
        <f>IF(LEN('Source Int'!$H292)&gt;0,'Source Int'!$H292,IF($D300="manuel",(VLOOKUP($C300,'Enga manuel'!$A$5:$H$355,8,FALSE)),""))</f>
        <v/>
      </c>
      <c r="M300" s="295" t="str">
        <f>IF(AND(P300="Présent",W300="D",'Données épreuves'!$B$24="OUI"),"Dame","")</f>
        <v/>
      </c>
      <c r="N300" s="295" t="str">
        <f>IF(LEN('Source Int'!$C292)&gt;1,IF('Source Int'!$AB292="","",'Source Int'!$AB292),IF($D300="manuel",(VLOOKUP($C300,'Enga manuel'!$A$5:$M$355,11,FALSE)),""))</f>
        <v/>
      </c>
      <c r="O300" s="308" t="str">
        <f t="shared" ref="O300:O308" si="26">IF(LEN(P300)&gt;0,IF(LEN(P300)&gt;0,C300,""),"")</f>
        <v/>
      </c>
      <c r="P300" s="84" t="str">
        <f t="shared" ref="P300:P308" si="27">IF(LEN(D300)&gt;0,IF(LEN(E300)&gt;0,"Présent",""),"")</f>
        <v/>
      </c>
      <c r="Q300" s="84" t="str">
        <f>CONCATENATE(K300,IF(AND(LEN(engage_k)&gt;0,LEN(engage_l)&gt;0),CONCATENATE(" (",L300,"/",N300,")"),IF(AND(LEN(engage_k)=0,LEN(engage_l)&gt;0),CONCATENATE(" (",N300,")"),IF(AND(LEN(engage_l)=0,LEN(engage_k)&gt;0),CONCATENATE(" (",L300,")"),""))))</f>
        <v/>
      </c>
      <c r="R300" s="84" t="str">
        <f t="shared" ref="R300:R308" si="28">IF(D300="Internet",C300,"")</f>
        <v/>
      </c>
      <c r="S300" s="84" t="str">
        <f>IF(ISERROR(VLOOKUP(C300,'Saisie CLASSEMENT'!$C$8:$C$207,1,FALSE)),"","O")</f>
        <v/>
      </c>
      <c r="T300" s="462" t="str">
        <f>IF(LEN('Source Int'!$C292)&gt;1,'Source Int'!$M292,IF($D300="manuel",(VLOOKUP($C300,'Enga manuel'!$A$5:$L$355,9,FALSE)),""))</f>
        <v/>
      </c>
      <c r="U300" s="1" t="str">
        <f>IF(COUNTIF(K$10:K300,K300)=1,MAX(U$9:U299)+1,"")</f>
        <v/>
      </c>
      <c r="V300" t="str">
        <f t="shared" si="24"/>
        <v/>
      </c>
      <c r="W300" s="1" t="str">
        <f>IF(D300="Internet",'Source Int'!E292,IF(D300="manuel",UPPER((VLOOKUP($C300,'Enga manuel'!$A$5:$J$355,10,FALSE))),""))</f>
        <v/>
      </c>
    </row>
    <row r="301" spans="1:23" ht="19.350000000000001" customHeight="1">
      <c r="A301" t="str">
        <f>IF(COUNTIF(J$10:J301,J301)=1,MAX(A$9:A300)+1,"")</f>
        <v/>
      </c>
      <c r="B301" t="str">
        <f t="shared" si="20"/>
        <v/>
      </c>
      <c r="C301" s="294">
        <v>292</v>
      </c>
      <c r="D301" s="295" t="str">
        <f>IF(C301&gt;0,IF(LEN('Source Int'!$C293)&gt;1,"Internet",IF(ISERROR(VLOOKUP($C301,'Enga manuel'!$A$5:$G$355,4,FALSE))=FALSE,(IF(LEN(VLOOKUP($C301,'Enga manuel'!$A$5:$G$355,4,FALSE))&gt;0,"Manuel","")),"")),"")</f>
        <v/>
      </c>
      <c r="E301" s="296" t="s">
        <v>270</v>
      </c>
      <c r="F301" s="295" t="str">
        <f>IF(LEN('Source Int'!$C293)&gt;1,'Source Int'!R293,IF(D301="manuel",(VLOOKUP($C301,'Enga manuel'!$A$5:$G$355,2,FALSE)),""))</f>
        <v/>
      </c>
      <c r="G301" s="295" t="str">
        <f>IF(LEN('Source Int'!$C293)&gt;1,'Source Int'!F293,IF(D301="manuel",(VLOOKUP($C301,'Enga manuel'!$A$5:$G$355,3,FALSE)),""))</f>
        <v/>
      </c>
      <c r="H301" s="297" t="str">
        <f>IF(LEN('Source Int'!$C293)&gt;1,'Source Int'!C293,IF(D301="manuel",(VLOOKUP($C301,'Enga manuel'!$A$5:$G$355,4,FALSE)),""))</f>
        <v/>
      </c>
      <c r="I301" s="297" t="str">
        <f>IF(LEN('Source Int'!$C293)&gt;1,PROPER('Source Int'!D293),IF(D301="manuel",PROPER(VLOOKUP($C301,'Enga manuel'!$A$5:$G$355,5,FALSE)),""))</f>
        <v/>
      </c>
      <c r="J301" s="297" t="str">
        <f>IF(LEN('Source Int'!$C293)&gt;1,'Source Int'!P293,IF(D301="manuel",(VLOOKUP($C301,'Enga manuel'!$A$5:$G$355,6,FALSE)),""))</f>
        <v/>
      </c>
      <c r="K301" s="297" t="str">
        <f>IF(LEN('Source Int'!$C293)&gt;1,'Source Int'!$AE293,IF($D301="manuel",(VLOOKUP($C301,'Enga manuel'!$A$5:$G$355,7,FALSE)),""))</f>
        <v/>
      </c>
      <c r="L301" s="295" t="str">
        <f>IF(LEN('Source Int'!$H293)&gt;0,'Source Int'!$H293,IF($D301="manuel",(VLOOKUP($C301,'Enga manuel'!$A$5:$H$355,8,FALSE)),""))</f>
        <v/>
      </c>
      <c r="M301" s="295" t="str">
        <f>IF(AND(P301="Présent",W301="D",'Données épreuves'!$B$24="OUI"),"Dame","")</f>
        <v/>
      </c>
      <c r="N301" s="295" t="str">
        <f>IF(LEN('Source Int'!$C293)&gt;1,IF('Source Int'!$AB293="","",'Source Int'!$AB293),IF($D301="manuel",(VLOOKUP($C301,'Enga manuel'!$A$5:$M$355,11,FALSE)),""))</f>
        <v/>
      </c>
      <c r="O301" s="308" t="str">
        <f t="shared" si="26"/>
        <v/>
      </c>
      <c r="P301" s="84" t="str">
        <f t="shared" si="27"/>
        <v/>
      </c>
      <c r="Q301" s="84" t="str">
        <f>CONCATENATE(K301,IF(AND(LEN(engage_k)&gt;0,LEN(engage_l)&gt;0),CONCATENATE(" (",L301,"/",N301,")"),IF(AND(LEN(engage_k)=0,LEN(engage_l)&gt;0),CONCATENATE(" (",N301,")"),IF(AND(LEN(engage_l)=0,LEN(engage_k)&gt;0),CONCATENATE(" (",L301,")"),""))))</f>
        <v/>
      </c>
      <c r="R301" s="84" t="str">
        <f t="shared" si="28"/>
        <v/>
      </c>
      <c r="S301" s="84" t="str">
        <f>IF(ISERROR(VLOOKUP(C301,'Saisie CLASSEMENT'!$C$8:$C$207,1,FALSE)),"","O")</f>
        <v/>
      </c>
      <c r="T301" s="462" t="str">
        <f>IF(LEN('Source Int'!$C293)&gt;1,'Source Int'!$M293,IF($D301="manuel",(VLOOKUP($C301,'Enga manuel'!$A$5:$L$355,9,FALSE)),""))</f>
        <v/>
      </c>
      <c r="U301" s="1" t="str">
        <f>IF(COUNTIF(K$10:K301,K301)=1,MAX(U$9:U300)+1,"")</f>
        <v/>
      </c>
      <c r="V301" t="str">
        <f t="shared" si="24"/>
        <v/>
      </c>
      <c r="W301" s="1" t="str">
        <f>IF(D301="Internet",'Source Int'!E293,IF(D301="manuel",UPPER((VLOOKUP($C301,'Enga manuel'!$A$5:$J$355,10,FALSE))),""))</f>
        <v/>
      </c>
    </row>
    <row r="302" spans="1:23" ht="19.350000000000001" customHeight="1">
      <c r="A302" t="str">
        <f>IF(COUNTIF(J$10:J302,J302)=1,MAX(A$9:A301)+1,"")</f>
        <v/>
      </c>
      <c r="B302" t="str">
        <f t="shared" si="20"/>
        <v/>
      </c>
      <c r="C302" s="294">
        <v>293</v>
      </c>
      <c r="D302" s="295" t="str">
        <f>IF(C302&gt;0,IF(LEN('Source Int'!$C294)&gt;1,"Internet",IF(ISERROR(VLOOKUP($C302,'Enga manuel'!$A$5:$G$355,4,FALSE))=FALSE,(IF(LEN(VLOOKUP($C302,'Enga manuel'!$A$5:$G$355,4,FALSE))&gt;0,"Manuel","")),"")),"")</f>
        <v/>
      </c>
      <c r="E302" s="296" t="s">
        <v>270</v>
      </c>
      <c r="F302" s="295" t="str">
        <f>IF(LEN('Source Int'!$C294)&gt;1,'Source Int'!R294,IF(D302="manuel",(VLOOKUP($C302,'Enga manuel'!$A$5:$G$355,2,FALSE)),""))</f>
        <v/>
      </c>
      <c r="G302" s="295" t="str">
        <f>IF(LEN('Source Int'!$C294)&gt;1,'Source Int'!F294,IF(D302="manuel",(VLOOKUP($C302,'Enga manuel'!$A$5:$G$355,3,FALSE)),""))</f>
        <v/>
      </c>
      <c r="H302" s="297" t="str">
        <f>IF(LEN('Source Int'!$C294)&gt;1,'Source Int'!C294,IF(D302="manuel",(VLOOKUP($C302,'Enga manuel'!$A$5:$G$355,4,FALSE)),""))</f>
        <v/>
      </c>
      <c r="I302" s="297" t="str">
        <f>IF(LEN('Source Int'!$C294)&gt;1,PROPER('Source Int'!D294),IF(D302="manuel",PROPER(VLOOKUP($C302,'Enga manuel'!$A$5:$G$355,5,FALSE)),""))</f>
        <v/>
      </c>
      <c r="J302" s="297" t="str">
        <f>IF(LEN('Source Int'!$C294)&gt;1,'Source Int'!P294,IF(D302="manuel",(VLOOKUP($C302,'Enga manuel'!$A$5:$G$355,6,FALSE)),""))</f>
        <v/>
      </c>
      <c r="K302" s="297" t="str">
        <f>IF(LEN('Source Int'!$C294)&gt;1,'Source Int'!$AE294,IF($D302="manuel",(VLOOKUP($C302,'Enga manuel'!$A$5:$G$355,7,FALSE)),""))</f>
        <v/>
      </c>
      <c r="L302" s="295" t="str">
        <f>IF(LEN('Source Int'!$H294)&gt;0,'Source Int'!$H294,IF($D302="manuel",(VLOOKUP($C302,'Enga manuel'!$A$5:$H$355,8,FALSE)),""))</f>
        <v/>
      </c>
      <c r="M302" s="295" t="str">
        <f>IF(AND(P302="Présent",W302="D",'Données épreuves'!$B$24="OUI"),"Dame","")</f>
        <v/>
      </c>
      <c r="N302" s="295" t="str">
        <f>IF(LEN('Source Int'!$C294)&gt;1,IF('Source Int'!$AB294="","",'Source Int'!$AB294),IF($D302="manuel",(VLOOKUP($C302,'Enga manuel'!$A$5:$M$355,11,FALSE)),""))</f>
        <v/>
      </c>
      <c r="O302" s="308" t="str">
        <f t="shared" si="26"/>
        <v/>
      </c>
      <c r="P302" s="84" t="str">
        <f t="shared" si="27"/>
        <v/>
      </c>
      <c r="Q302" s="84" t="str">
        <f>CONCATENATE(K302,IF(AND(LEN(engage_k)&gt;0,LEN(engage_l)&gt;0),CONCATENATE(" (",L302,"/",N302,")"),IF(AND(LEN(engage_k)=0,LEN(engage_l)&gt;0),CONCATENATE(" (",N302,")"),IF(AND(LEN(engage_l)=0,LEN(engage_k)&gt;0),CONCATENATE(" (",L302,")"),""))))</f>
        <v/>
      </c>
      <c r="R302" s="84" t="str">
        <f t="shared" si="28"/>
        <v/>
      </c>
      <c r="S302" s="84" t="str">
        <f>IF(ISERROR(VLOOKUP(C302,'Saisie CLASSEMENT'!$C$8:$C$207,1,FALSE)),"","O")</f>
        <v/>
      </c>
      <c r="T302" s="462" t="str">
        <f>IF(LEN('Source Int'!$C294)&gt;1,'Source Int'!$M294,IF($D302="manuel",(VLOOKUP($C302,'Enga manuel'!$A$5:$L$355,9,FALSE)),""))</f>
        <v/>
      </c>
      <c r="U302" s="1" t="str">
        <f>IF(COUNTIF(K$10:K302,K302)=1,MAX(U$9:U301)+1,"")</f>
        <v/>
      </c>
      <c r="V302" t="str">
        <f t="shared" si="24"/>
        <v/>
      </c>
      <c r="W302" s="1" t="str">
        <f>IF(D302="Internet",'Source Int'!E294,IF(D302="manuel",UPPER((VLOOKUP($C302,'Enga manuel'!$A$5:$J$355,10,FALSE))),""))</f>
        <v/>
      </c>
    </row>
    <row r="303" spans="1:23" ht="19.350000000000001" customHeight="1">
      <c r="A303" t="str">
        <f>IF(COUNTIF(J$10:J303,J303)=1,MAX(A$9:A302)+1,"")</f>
        <v/>
      </c>
      <c r="B303" t="str">
        <f t="shared" si="20"/>
        <v/>
      </c>
      <c r="C303" s="294">
        <v>294</v>
      </c>
      <c r="D303" s="295" t="str">
        <f>IF(C303&gt;0,IF(LEN('Source Int'!$C295)&gt;1,"Internet",IF(ISERROR(VLOOKUP($C303,'Enga manuel'!$A$5:$G$355,4,FALSE))=FALSE,(IF(LEN(VLOOKUP($C303,'Enga manuel'!$A$5:$G$355,4,FALSE))&gt;0,"Manuel","")),"")),"")</f>
        <v/>
      </c>
      <c r="E303" s="296" t="s">
        <v>270</v>
      </c>
      <c r="F303" s="295" t="str">
        <f>IF(LEN('Source Int'!$C295)&gt;1,'Source Int'!R295,IF(D303="manuel",(VLOOKUP($C303,'Enga manuel'!$A$5:$G$355,2,FALSE)),""))</f>
        <v/>
      </c>
      <c r="G303" s="295" t="str">
        <f>IF(LEN('Source Int'!$C295)&gt;1,'Source Int'!F295,IF(D303="manuel",(VLOOKUP($C303,'Enga manuel'!$A$5:$G$355,3,FALSE)),""))</f>
        <v/>
      </c>
      <c r="H303" s="297" t="str">
        <f>IF(LEN('Source Int'!$C295)&gt;1,'Source Int'!C295,IF(D303="manuel",(VLOOKUP($C303,'Enga manuel'!$A$5:$G$355,4,FALSE)),""))</f>
        <v/>
      </c>
      <c r="I303" s="297" t="str">
        <f>IF(LEN('Source Int'!$C295)&gt;1,PROPER('Source Int'!D295),IF(D303="manuel",PROPER(VLOOKUP($C303,'Enga manuel'!$A$5:$G$355,5,FALSE)),""))</f>
        <v/>
      </c>
      <c r="J303" s="297" t="str">
        <f>IF(LEN('Source Int'!$C295)&gt;1,'Source Int'!P295,IF(D303="manuel",(VLOOKUP($C303,'Enga manuel'!$A$5:$G$355,6,FALSE)),""))</f>
        <v/>
      </c>
      <c r="K303" s="297" t="str">
        <f>IF(LEN('Source Int'!$C295)&gt;1,'Source Int'!$AE295,IF($D303="manuel",(VLOOKUP($C303,'Enga manuel'!$A$5:$G$355,7,FALSE)),""))</f>
        <v/>
      </c>
      <c r="L303" s="295" t="str">
        <f>IF(LEN('Source Int'!$H295)&gt;0,'Source Int'!$H295,IF($D303="manuel",(VLOOKUP($C303,'Enga manuel'!$A$5:$H$355,8,FALSE)),""))</f>
        <v/>
      </c>
      <c r="M303" s="295" t="str">
        <f>IF(AND(P303="Présent",W303="D",'Données épreuves'!$B$24="OUI"),"Dame","")</f>
        <v/>
      </c>
      <c r="N303" s="295" t="str">
        <f>IF(LEN('Source Int'!$C295)&gt;1,IF('Source Int'!$AB295="","",'Source Int'!$AB295),IF($D303="manuel",(VLOOKUP($C303,'Enga manuel'!$A$5:$M$355,11,FALSE)),""))</f>
        <v/>
      </c>
      <c r="O303" s="308" t="str">
        <f t="shared" si="26"/>
        <v/>
      </c>
      <c r="P303" s="84" t="str">
        <f t="shared" si="27"/>
        <v/>
      </c>
      <c r="Q303" s="84" t="str">
        <f>CONCATENATE(K303,IF(AND(LEN(engage_k)&gt;0,LEN(engage_l)&gt;0),CONCATENATE(" (",L303,"/",N303,")"),IF(AND(LEN(engage_k)=0,LEN(engage_l)&gt;0),CONCATENATE(" (",N303,")"),IF(AND(LEN(engage_l)=0,LEN(engage_k)&gt;0),CONCATENATE(" (",L303,")"),""))))</f>
        <v/>
      </c>
      <c r="R303" s="84" t="str">
        <f t="shared" si="28"/>
        <v/>
      </c>
      <c r="S303" s="84" t="str">
        <f>IF(ISERROR(VLOOKUP(C303,'Saisie CLASSEMENT'!$C$8:$C$207,1,FALSE)),"","O")</f>
        <v/>
      </c>
      <c r="T303" s="462" t="str">
        <f>IF(LEN('Source Int'!$C295)&gt;1,'Source Int'!$M295,IF($D303="manuel",(VLOOKUP($C303,'Enga manuel'!$A$5:$L$355,9,FALSE)),""))</f>
        <v/>
      </c>
      <c r="U303" s="1" t="str">
        <f>IF(COUNTIF(K$10:K303,K303)=1,MAX(U$9:U302)+1,"")</f>
        <v/>
      </c>
      <c r="V303" t="str">
        <f t="shared" si="24"/>
        <v/>
      </c>
      <c r="W303" s="1" t="str">
        <f>IF(D303="Internet",'Source Int'!E295,IF(D303="manuel",UPPER((VLOOKUP($C303,'Enga manuel'!$A$5:$J$355,10,FALSE))),""))</f>
        <v/>
      </c>
    </row>
    <row r="304" spans="1:23" ht="19.350000000000001" customHeight="1">
      <c r="A304" t="str">
        <f>IF(COUNTIF(J$10:J304,J304)=1,MAX(A$9:A303)+1,"")</f>
        <v/>
      </c>
      <c r="B304" t="str">
        <f t="shared" si="20"/>
        <v/>
      </c>
      <c r="C304" s="294">
        <v>295</v>
      </c>
      <c r="D304" s="295" t="str">
        <f>IF(C304&gt;0,IF(LEN('Source Int'!$C296)&gt;1,"Internet",IF(ISERROR(VLOOKUP($C304,'Enga manuel'!$A$5:$G$355,4,FALSE))=FALSE,(IF(LEN(VLOOKUP($C304,'Enga manuel'!$A$5:$G$355,4,FALSE))&gt;0,"Manuel","")),"")),"")</f>
        <v/>
      </c>
      <c r="E304" s="296" t="s">
        <v>270</v>
      </c>
      <c r="F304" s="295" t="str">
        <f>IF(LEN('Source Int'!$C296)&gt;1,'Source Int'!R296,IF(D304="manuel",(VLOOKUP($C304,'Enga manuel'!$A$5:$G$355,2,FALSE)),""))</f>
        <v/>
      </c>
      <c r="G304" s="295" t="str">
        <f>IF(LEN('Source Int'!$C296)&gt;1,'Source Int'!F296,IF(D304="manuel",(VLOOKUP($C304,'Enga manuel'!$A$5:$G$355,3,FALSE)),""))</f>
        <v/>
      </c>
      <c r="H304" s="297" t="str">
        <f>IF(LEN('Source Int'!$C296)&gt;1,'Source Int'!C296,IF(D304="manuel",(VLOOKUP($C304,'Enga manuel'!$A$5:$G$355,4,FALSE)),""))</f>
        <v/>
      </c>
      <c r="I304" s="297" t="str">
        <f>IF(LEN('Source Int'!$C296)&gt;1,PROPER('Source Int'!D296),IF(D304="manuel",PROPER(VLOOKUP($C304,'Enga manuel'!$A$5:$G$355,5,FALSE)),""))</f>
        <v/>
      </c>
      <c r="J304" s="297" t="str">
        <f>IF(LEN('Source Int'!$C296)&gt;1,'Source Int'!P296,IF(D304="manuel",(VLOOKUP($C304,'Enga manuel'!$A$5:$G$355,6,FALSE)),""))</f>
        <v/>
      </c>
      <c r="K304" s="297" t="str">
        <f>IF(LEN('Source Int'!$C296)&gt;1,'Source Int'!$AE296,IF($D304="manuel",(VLOOKUP($C304,'Enga manuel'!$A$5:$G$355,7,FALSE)),""))</f>
        <v/>
      </c>
      <c r="L304" s="295" t="str">
        <f>IF(LEN('Source Int'!$H296)&gt;0,'Source Int'!$H296,IF($D304="manuel",(VLOOKUP($C304,'Enga manuel'!$A$5:$H$355,8,FALSE)),""))</f>
        <v/>
      </c>
      <c r="M304" s="295" t="str">
        <f>IF(AND(P304="Présent",W304="D",'Données épreuves'!$B$24="OUI"),"Dame","")</f>
        <v/>
      </c>
      <c r="N304" s="295" t="str">
        <f>IF(LEN('Source Int'!$C296)&gt;1,IF('Source Int'!$AB296="","",'Source Int'!$AB296),IF($D304="manuel",(VLOOKUP($C304,'Enga manuel'!$A$5:$M$355,11,FALSE)),""))</f>
        <v/>
      </c>
      <c r="O304" s="308" t="str">
        <f t="shared" si="26"/>
        <v/>
      </c>
      <c r="P304" s="84" t="str">
        <f t="shared" si="27"/>
        <v/>
      </c>
      <c r="Q304" s="84" t="str">
        <f>CONCATENATE(K304,IF(AND(LEN(engage_k)&gt;0,LEN(engage_l)&gt;0),CONCATENATE(" (",L304,"/",N304,")"),IF(AND(LEN(engage_k)=0,LEN(engage_l)&gt;0),CONCATENATE(" (",N304,")"),IF(AND(LEN(engage_l)=0,LEN(engage_k)&gt;0),CONCATENATE(" (",L304,")"),""))))</f>
        <v/>
      </c>
      <c r="R304" s="84" t="str">
        <f t="shared" si="28"/>
        <v/>
      </c>
      <c r="S304" s="84" t="str">
        <f>IF(ISERROR(VLOOKUP(C304,'Saisie CLASSEMENT'!$C$8:$C$207,1,FALSE)),"","O")</f>
        <v/>
      </c>
      <c r="T304" s="462" t="str">
        <f>IF(LEN('Source Int'!$C296)&gt;1,'Source Int'!$M296,IF($D304="manuel",(VLOOKUP($C304,'Enga manuel'!$A$5:$L$355,9,FALSE)),""))</f>
        <v/>
      </c>
      <c r="U304" s="1" t="str">
        <f>IF(COUNTIF(K$10:K304,K304)=1,MAX(U$9:U303)+1,"")</f>
        <v/>
      </c>
      <c r="V304" t="str">
        <f t="shared" si="24"/>
        <v/>
      </c>
      <c r="W304" s="1" t="str">
        <f>IF(D304="Internet",'Source Int'!E296,IF(D304="manuel",UPPER((VLOOKUP($C304,'Enga manuel'!$A$5:$J$355,10,FALSE))),""))</f>
        <v/>
      </c>
    </row>
    <row r="305" spans="1:23" ht="19.350000000000001" customHeight="1">
      <c r="A305" t="str">
        <f>IF(COUNTIF(J$10:J305,J305)=1,MAX(A$9:A304)+1,"")</f>
        <v/>
      </c>
      <c r="B305" t="str">
        <f t="shared" si="20"/>
        <v/>
      </c>
      <c r="C305" s="294">
        <v>296</v>
      </c>
      <c r="D305" s="295" t="str">
        <f>IF(C305&gt;0,IF(LEN('Source Int'!$C297)&gt;1,"Internet",IF(ISERROR(VLOOKUP($C305,'Enga manuel'!$A$5:$G$355,4,FALSE))=FALSE,(IF(LEN(VLOOKUP($C305,'Enga manuel'!$A$5:$G$355,4,FALSE))&gt;0,"Manuel","")),"")),"")</f>
        <v/>
      </c>
      <c r="E305" s="296" t="s">
        <v>270</v>
      </c>
      <c r="F305" s="295" t="str">
        <f>IF(LEN('Source Int'!$C297)&gt;1,'Source Int'!R297,IF(D305="manuel",(VLOOKUP($C305,'Enga manuel'!$A$5:$G$355,2,FALSE)),""))</f>
        <v/>
      </c>
      <c r="G305" s="295" t="str">
        <f>IF(LEN('Source Int'!$C297)&gt;1,'Source Int'!F297,IF(D305="manuel",(VLOOKUP($C305,'Enga manuel'!$A$5:$G$355,3,FALSE)),""))</f>
        <v/>
      </c>
      <c r="H305" s="297" t="str">
        <f>IF(LEN('Source Int'!$C297)&gt;1,'Source Int'!C297,IF(D305="manuel",(VLOOKUP($C305,'Enga manuel'!$A$5:$G$355,4,FALSE)),""))</f>
        <v/>
      </c>
      <c r="I305" s="297" t="str">
        <f>IF(LEN('Source Int'!$C297)&gt;1,PROPER('Source Int'!D297),IF(D305="manuel",PROPER(VLOOKUP($C305,'Enga manuel'!$A$5:$G$355,5,FALSE)),""))</f>
        <v/>
      </c>
      <c r="J305" s="297" t="str">
        <f>IF(LEN('Source Int'!$C297)&gt;1,'Source Int'!P297,IF(D305="manuel",(VLOOKUP($C305,'Enga manuel'!$A$5:$G$355,6,FALSE)),""))</f>
        <v/>
      </c>
      <c r="K305" s="297" t="str">
        <f>IF(LEN('Source Int'!$C297)&gt;1,'Source Int'!$AE297,IF($D305="manuel",(VLOOKUP($C305,'Enga manuel'!$A$5:$G$355,7,FALSE)),""))</f>
        <v/>
      </c>
      <c r="L305" s="295" t="str">
        <f>IF(LEN('Source Int'!$H297)&gt;0,'Source Int'!$H297,IF($D305="manuel",(VLOOKUP($C305,'Enga manuel'!$A$5:$H$355,8,FALSE)),""))</f>
        <v/>
      </c>
      <c r="M305" s="295" t="str">
        <f>IF(AND(P305="Présent",W305="D",'Données épreuves'!$B$24="OUI"),"Dame","")</f>
        <v/>
      </c>
      <c r="N305" s="295" t="str">
        <f>IF(LEN('Source Int'!$C297)&gt;1,IF('Source Int'!$AB297="","",'Source Int'!$AB297),IF($D305="manuel",(VLOOKUP($C305,'Enga manuel'!$A$5:$M$355,11,FALSE)),""))</f>
        <v/>
      </c>
      <c r="O305" s="308" t="str">
        <f t="shared" si="26"/>
        <v/>
      </c>
      <c r="P305" s="84" t="str">
        <f t="shared" si="27"/>
        <v/>
      </c>
      <c r="Q305" s="84" t="str">
        <f>CONCATENATE(K305,IF(AND(LEN(engage_k)&gt;0,LEN(engage_l)&gt;0),CONCATENATE(" (",L305,"/",N305,")"),IF(AND(LEN(engage_k)=0,LEN(engage_l)&gt;0),CONCATENATE(" (",N305,")"),IF(AND(LEN(engage_l)=0,LEN(engage_k)&gt;0),CONCATENATE(" (",L305,")"),""))))</f>
        <v/>
      </c>
      <c r="R305" s="84" t="str">
        <f t="shared" si="28"/>
        <v/>
      </c>
      <c r="S305" s="84" t="str">
        <f>IF(ISERROR(VLOOKUP(C305,'Saisie CLASSEMENT'!$C$8:$C$207,1,FALSE)),"","O")</f>
        <v/>
      </c>
      <c r="T305" s="462" t="str">
        <f>IF(LEN('Source Int'!$C297)&gt;1,'Source Int'!$M297,IF($D305="manuel",(VLOOKUP($C305,'Enga manuel'!$A$5:$L$355,9,FALSE)),""))</f>
        <v/>
      </c>
      <c r="U305" s="1" t="str">
        <f>IF(COUNTIF(K$10:K305,K305)=1,MAX(U$9:U304)+1,"")</f>
        <v/>
      </c>
      <c r="V305" t="str">
        <f t="shared" si="24"/>
        <v/>
      </c>
      <c r="W305" s="1" t="str">
        <f>IF(D305="Internet",'Source Int'!E297,IF(D305="manuel",UPPER((VLOOKUP($C305,'Enga manuel'!$A$5:$J$355,10,FALSE))),""))</f>
        <v/>
      </c>
    </row>
    <row r="306" spans="1:23" ht="19.350000000000001" customHeight="1">
      <c r="A306" t="str">
        <f>IF(COUNTIF(J$10:J306,J306)=1,MAX(A$9:A305)+1,"")</f>
        <v/>
      </c>
      <c r="B306" t="str">
        <f t="shared" si="20"/>
        <v/>
      </c>
      <c r="C306" s="294">
        <v>297</v>
      </c>
      <c r="D306" s="295" t="str">
        <f>IF(C306&gt;0,IF(LEN('Source Int'!$C298)&gt;1,"Internet",IF(ISERROR(VLOOKUP($C306,'Enga manuel'!$A$5:$G$355,4,FALSE))=FALSE,(IF(LEN(VLOOKUP($C306,'Enga manuel'!$A$5:$G$355,4,FALSE))&gt;0,"Manuel","")),"")),"")</f>
        <v/>
      </c>
      <c r="E306" s="296" t="s">
        <v>270</v>
      </c>
      <c r="F306" s="295" t="str">
        <f>IF(LEN('Source Int'!$C298)&gt;1,'Source Int'!R298,IF(D306="manuel",(VLOOKUP($C306,'Enga manuel'!$A$5:$G$355,2,FALSE)),""))</f>
        <v/>
      </c>
      <c r="G306" s="295" t="str">
        <f>IF(LEN('Source Int'!$C298)&gt;1,'Source Int'!F298,IF(D306="manuel",(VLOOKUP($C306,'Enga manuel'!$A$5:$G$355,3,FALSE)),""))</f>
        <v/>
      </c>
      <c r="H306" s="297" t="str">
        <f>IF(LEN('Source Int'!$C298)&gt;1,'Source Int'!C298,IF(D306="manuel",(VLOOKUP($C306,'Enga manuel'!$A$5:$G$355,4,FALSE)),""))</f>
        <v/>
      </c>
      <c r="I306" s="297" t="str">
        <f>IF(LEN('Source Int'!$C298)&gt;1,PROPER('Source Int'!D298),IF(D306="manuel",PROPER(VLOOKUP($C306,'Enga manuel'!$A$5:$G$355,5,FALSE)),""))</f>
        <v/>
      </c>
      <c r="J306" s="297" t="str">
        <f>IF(LEN('Source Int'!$C298)&gt;1,'Source Int'!P298,IF(D306="manuel",(VLOOKUP($C306,'Enga manuel'!$A$5:$G$355,6,FALSE)),""))</f>
        <v/>
      </c>
      <c r="K306" s="297" t="str">
        <f>IF(LEN('Source Int'!$C298)&gt;1,'Source Int'!$AE298,IF($D306="manuel",(VLOOKUP($C306,'Enga manuel'!$A$5:$G$355,7,FALSE)),""))</f>
        <v/>
      </c>
      <c r="L306" s="295" t="str">
        <f>IF(LEN('Source Int'!$H298)&gt;0,'Source Int'!$H298,IF($D306="manuel",(VLOOKUP($C306,'Enga manuel'!$A$5:$H$355,8,FALSE)),""))</f>
        <v/>
      </c>
      <c r="M306" s="295" t="str">
        <f>IF(AND(P306="Présent",W306="D",'Données épreuves'!$B$24="OUI"),"Dame","")</f>
        <v/>
      </c>
      <c r="N306" s="295" t="str">
        <f>IF(LEN('Source Int'!$C298)&gt;1,IF('Source Int'!$AB298="","",'Source Int'!$AB298),IF($D306="manuel",(VLOOKUP($C306,'Enga manuel'!$A$5:$M$355,11,FALSE)),""))</f>
        <v/>
      </c>
      <c r="O306" s="308" t="str">
        <f t="shared" si="26"/>
        <v/>
      </c>
      <c r="P306" s="84" t="str">
        <f t="shared" si="27"/>
        <v/>
      </c>
      <c r="Q306" s="84" t="str">
        <f>CONCATENATE(K306,IF(AND(LEN(engage_k)&gt;0,LEN(engage_l)&gt;0),CONCATENATE(" (",L306,"/",N306,")"),IF(AND(LEN(engage_k)=0,LEN(engage_l)&gt;0),CONCATENATE(" (",N306,")"),IF(AND(LEN(engage_l)=0,LEN(engage_k)&gt;0),CONCATENATE(" (",L306,")"),""))))</f>
        <v/>
      </c>
      <c r="R306" s="84" t="str">
        <f t="shared" si="28"/>
        <v/>
      </c>
      <c r="S306" s="84" t="str">
        <f>IF(ISERROR(VLOOKUP(C306,'Saisie CLASSEMENT'!$C$8:$C$207,1,FALSE)),"","O")</f>
        <v/>
      </c>
      <c r="T306" s="462" t="str">
        <f>IF(LEN('Source Int'!$C298)&gt;1,'Source Int'!$M298,IF($D306="manuel",(VLOOKUP($C306,'Enga manuel'!$A$5:$L$355,9,FALSE)),""))</f>
        <v/>
      </c>
      <c r="U306" s="1" t="str">
        <f>IF(COUNTIF(K$10:K306,K306)=1,MAX(U$9:U305)+1,"")</f>
        <v/>
      </c>
      <c r="V306" t="str">
        <f t="shared" si="24"/>
        <v/>
      </c>
      <c r="W306" s="1" t="str">
        <f>IF(D306="Internet",'Source Int'!E298,IF(D306="manuel",UPPER((VLOOKUP($C306,'Enga manuel'!$A$5:$J$355,10,FALSE))),""))</f>
        <v/>
      </c>
    </row>
    <row r="307" spans="1:23" ht="19.350000000000001" customHeight="1">
      <c r="A307" t="str">
        <f>IF(COUNTIF(J$10:J307,J307)=1,MAX(A$9:A306)+1,"")</f>
        <v/>
      </c>
      <c r="B307" t="str">
        <f t="shared" si="20"/>
        <v/>
      </c>
      <c r="C307" s="294">
        <v>298</v>
      </c>
      <c r="D307" s="295" t="str">
        <f>IF(C307&gt;0,IF(LEN('Source Int'!$C299)&gt;1,"Internet",IF(ISERROR(VLOOKUP($C307,'Enga manuel'!$A$5:$G$355,4,FALSE))=FALSE,(IF(LEN(VLOOKUP($C307,'Enga manuel'!$A$5:$G$355,4,FALSE))&gt;0,"Manuel","")),"")),"")</f>
        <v/>
      </c>
      <c r="E307" s="296" t="s">
        <v>270</v>
      </c>
      <c r="F307" s="295" t="str">
        <f>IF(LEN('Source Int'!$C299)&gt;1,'Source Int'!R299,IF(D307="manuel",(VLOOKUP($C307,'Enga manuel'!$A$5:$G$355,2,FALSE)),""))</f>
        <v/>
      </c>
      <c r="G307" s="295" t="str">
        <f>IF(LEN('Source Int'!$C299)&gt;1,'Source Int'!F299,IF(D307="manuel",(VLOOKUP($C307,'Enga manuel'!$A$5:$G$355,3,FALSE)),""))</f>
        <v/>
      </c>
      <c r="H307" s="297" t="str">
        <f>IF(LEN('Source Int'!$C299)&gt;1,'Source Int'!C299,IF(D307="manuel",(VLOOKUP($C307,'Enga manuel'!$A$5:$G$355,4,FALSE)),""))</f>
        <v/>
      </c>
      <c r="I307" s="297" t="str">
        <f>IF(LEN('Source Int'!$C299)&gt;1,PROPER('Source Int'!D299),IF(D307="manuel",PROPER(VLOOKUP($C307,'Enga manuel'!$A$5:$G$355,5,FALSE)),""))</f>
        <v/>
      </c>
      <c r="J307" s="297" t="str">
        <f>IF(LEN('Source Int'!$C299)&gt;1,'Source Int'!P299,IF(D307="manuel",(VLOOKUP($C307,'Enga manuel'!$A$5:$G$355,6,FALSE)),""))</f>
        <v/>
      </c>
      <c r="K307" s="297" t="str">
        <f>IF(LEN('Source Int'!$C299)&gt;1,'Source Int'!$AE299,IF($D307="manuel",(VLOOKUP($C307,'Enga manuel'!$A$5:$G$355,7,FALSE)),""))</f>
        <v/>
      </c>
      <c r="L307" s="295" t="str">
        <f>IF(LEN('Source Int'!$H299)&gt;0,'Source Int'!$H299,IF($D307="manuel",(VLOOKUP($C307,'Enga manuel'!$A$5:$H$355,8,FALSE)),""))</f>
        <v/>
      </c>
      <c r="M307" s="295" t="str">
        <f>IF(AND(P307="Présent",W307="D",'Données épreuves'!$B$24="OUI"),"Dame","")</f>
        <v/>
      </c>
      <c r="N307" s="295" t="str">
        <f>IF(LEN('Source Int'!$C299)&gt;1,IF('Source Int'!$AB299="","",'Source Int'!$AB299),IF($D307="manuel",(VLOOKUP($C307,'Enga manuel'!$A$5:$M$355,11,FALSE)),""))</f>
        <v/>
      </c>
      <c r="O307" s="308" t="str">
        <f t="shared" si="26"/>
        <v/>
      </c>
      <c r="P307" s="84" t="str">
        <f t="shared" si="27"/>
        <v/>
      </c>
      <c r="Q307" s="84" t="str">
        <f>CONCATENATE(K307,IF(AND(LEN(engage_k)&gt;0,LEN(engage_l)&gt;0),CONCATENATE(" (",L307,"/",N307,")"),IF(AND(LEN(engage_k)=0,LEN(engage_l)&gt;0),CONCATENATE(" (",N307,")"),IF(AND(LEN(engage_l)=0,LEN(engage_k)&gt;0),CONCATENATE(" (",L307,")"),""))))</f>
        <v/>
      </c>
      <c r="R307" s="84" t="str">
        <f t="shared" si="28"/>
        <v/>
      </c>
      <c r="S307" s="84" t="str">
        <f>IF(ISERROR(VLOOKUP(C307,'Saisie CLASSEMENT'!$C$8:$C$207,1,FALSE)),"","O")</f>
        <v/>
      </c>
      <c r="T307" s="462" t="str">
        <f>IF(LEN('Source Int'!$C299)&gt;1,'Source Int'!$M299,IF($D307="manuel",(VLOOKUP($C307,'Enga manuel'!$A$5:$L$355,9,FALSE)),""))</f>
        <v/>
      </c>
      <c r="U307" s="1" t="str">
        <f>IF(COUNTIF(K$10:K307,K307)=1,MAX(U$9:U306)+1,"")</f>
        <v/>
      </c>
      <c r="V307" t="str">
        <f t="shared" si="24"/>
        <v/>
      </c>
      <c r="W307" s="1" t="str">
        <f>IF(D307="Internet",'Source Int'!E299,IF(D307="manuel",UPPER((VLOOKUP($C307,'Enga manuel'!$A$5:$J$355,10,FALSE))),""))</f>
        <v/>
      </c>
    </row>
    <row r="308" spans="1:23" ht="19.350000000000001" customHeight="1">
      <c r="A308" t="str">
        <f>IF(COUNTIF(J$10:J308,J308)=1,MAX(A$9:A307)+1,"")</f>
        <v/>
      </c>
      <c r="B308" t="str">
        <f t="shared" si="20"/>
        <v/>
      </c>
      <c r="C308" s="294">
        <v>299</v>
      </c>
      <c r="D308" s="295" t="str">
        <f>IF(C308&gt;0,IF(LEN('Source Int'!$C300)&gt;1,"Internet",IF(ISERROR(VLOOKUP($C308,'Enga manuel'!$A$5:$G$355,4,FALSE))=FALSE,(IF(LEN(VLOOKUP($C308,'Enga manuel'!$A$5:$G$355,4,FALSE))&gt;0,"Manuel","")),"")),"")</f>
        <v/>
      </c>
      <c r="E308" s="296" t="s">
        <v>270</v>
      </c>
      <c r="F308" s="295" t="str">
        <f>IF(LEN('Source Int'!$C300)&gt;1,'Source Int'!R300,IF(D308="manuel",(VLOOKUP($C308,'Enga manuel'!$A$5:$G$355,2,FALSE)),""))</f>
        <v/>
      </c>
      <c r="G308" s="295" t="str">
        <f>IF(LEN('Source Int'!$C300)&gt;1,'Source Int'!F300,IF(D308="manuel",(VLOOKUP($C308,'Enga manuel'!$A$5:$G$355,3,FALSE)),""))</f>
        <v/>
      </c>
      <c r="H308" s="297" t="str">
        <f>IF(LEN('Source Int'!$C300)&gt;1,'Source Int'!C300,IF(D308="manuel",(VLOOKUP($C308,'Enga manuel'!$A$5:$G$355,4,FALSE)),""))</f>
        <v/>
      </c>
      <c r="I308" s="297" t="str">
        <f>IF(LEN('Source Int'!$C300)&gt;1,PROPER('Source Int'!D300),IF(D308="manuel",PROPER(VLOOKUP($C308,'Enga manuel'!$A$5:$G$355,5,FALSE)),""))</f>
        <v/>
      </c>
      <c r="J308" s="297" t="str">
        <f>IF(LEN('Source Int'!$C300)&gt;1,'Source Int'!P300,IF(D308="manuel",(VLOOKUP($C308,'Enga manuel'!$A$5:$G$355,6,FALSE)),""))</f>
        <v/>
      </c>
      <c r="K308" s="297" t="str">
        <f>IF(LEN('Source Int'!$C300)&gt;1,'Source Int'!$AE300,IF($D308="manuel",(VLOOKUP($C308,'Enga manuel'!$A$5:$G$355,7,FALSE)),""))</f>
        <v/>
      </c>
      <c r="L308" s="295" t="str">
        <f>IF(LEN('Source Int'!$H300)&gt;0,'Source Int'!$H300,IF($D308="manuel",(VLOOKUP($C308,'Enga manuel'!$A$5:$H$355,8,FALSE)),""))</f>
        <v/>
      </c>
      <c r="M308" s="295" t="str">
        <f>IF(AND(P308="Présent",W308="D",'Données épreuves'!$B$24="OUI"),"Dame","")</f>
        <v/>
      </c>
      <c r="N308" s="295" t="str">
        <f>IF(LEN('Source Int'!$C300)&gt;1,IF('Source Int'!$AB300="","",'Source Int'!$AB300),IF($D308="manuel",(VLOOKUP($C308,'Enga manuel'!$A$5:$M$355,11,FALSE)),""))</f>
        <v/>
      </c>
      <c r="O308" s="308" t="str">
        <f t="shared" si="26"/>
        <v/>
      </c>
      <c r="P308" s="84" t="str">
        <f t="shared" si="27"/>
        <v/>
      </c>
      <c r="Q308" s="84" t="str">
        <f>CONCATENATE(K308,IF(AND(LEN(engage_k)&gt;0,LEN(engage_l)&gt;0),CONCATENATE(" (",L308,"/",N308,")"),IF(AND(LEN(engage_k)=0,LEN(engage_l)&gt;0),CONCATENATE(" (",N308,")"),IF(AND(LEN(engage_l)=0,LEN(engage_k)&gt;0),CONCATENATE(" (",L308,")"),""))))</f>
        <v/>
      </c>
      <c r="R308" s="84" t="str">
        <f t="shared" si="28"/>
        <v/>
      </c>
      <c r="S308" s="84" t="str">
        <f>IF(ISERROR(VLOOKUP(C308,'Saisie CLASSEMENT'!$C$8:$C$207,1,FALSE)),"","O")</f>
        <v/>
      </c>
      <c r="T308" s="462" t="str">
        <f>IF(LEN('Source Int'!$C300)&gt;1,'Source Int'!$M300,IF($D308="manuel",(VLOOKUP($C308,'Enga manuel'!$A$5:$L$355,9,FALSE)),""))</f>
        <v/>
      </c>
      <c r="U308" s="1" t="str">
        <f>IF(COUNTIF(K$10:K308,K308)=1,MAX(U$9:U307)+1,"")</f>
        <v/>
      </c>
      <c r="V308" t="str">
        <f t="shared" si="24"/>
        <v/>
      </c>
      <c r="W308" s="1" t="str">
        <f>IF(D308="Internet",'Source Int'!E300,IF(D308="manuel",UPPER((VLOOKUP($C308,'Enga manuel'!$A$5:$J$355,10,FALSE))),""))</f>
        <v/>
      </c>
    </row>
    <row r="309" spans="1:23" ht="19.350000000000001" customHeight="1">
      <c r="A309" t="str">
        <f>IF(COUNTIF(J$10:J309,J309)=1,MAX(A$9:A308)+1,"")</f>
        <v/>
      </c>
      <c r="B309" t="str">
        <f t="shared" si="20"/>
        <v/>
      </c>
      <c r="C309" s="294">
        <v>300</v>
      </c>
      <c r="D309" s="295" t="str">
        <f>IF(C309&gt;0,IF(LEN('Source Int'!$C301)&gt;1,"Internet",IF(ISERROR(VLOOKUP($C309,'Enga manuel'!$A$5:$G$355,4,FALSE))=FALSE,(IF(LEN(VLOOKUP($C309,'Enga manuel'!$A$5:$G$355,4,FALSE))&gt;0,"Manuel","")),"")),"")</f>
        <v/>
      </c>
      <c r="E309" s="296" t="s">
        <v>270</v>
      </c>
      <c r="F309" s="295" t="str">
        <f>IF(LEN('Source Int'!$C301)&gt;1,'Source Int'!R301,IF(D309="manuel",(VLOOKUP($C309,'Enga manuel'!$A$5:$G$355,2,FALSE)),""))</f>
        <v/>
      </c>
      <c r="G309" s="295" t="str">
        <f>IF(LEN('Source Int'!$C301)&gt;1,'Source Int'!F301,IF(D309="manuel",(VLOOKUP($C309,'Enga manuel'!$A$5:$G$355,3,FALSE)),""))</f>
        <v/>
      </c>
      <c r="H309" s="297" t="str">
        <f>IF(LEN('Source Int'!$C301)&gt;1,'Source Int'!C301,IF(D309="manuel",(VLOOKUP($C309,'Enga manuel'!$A$5:$G$355,4,FALSE)),""))</f>
        <v/>
      </c>
      <c r="I309" s="297" t="str">
        <f>IF(LEN('Source Int'!$C301)&gt;1,PROPER('Source Int'!D301),IF(D309="manuel",PROPER(VLOOKUP($C309,'Enga manuel'!$A$5:$G$355,5,FALSE)),""))</f>
        <v/>
      </c>
      <c r="J309" s="297" t="str">
        <f>IF(LEN('Source Int'!$C301)&gt;1,'Source Int'!P301,IF(D309="manuel",(VLOOKUP($C309,'Enga manuel'!$A$5:$G$355,6,FALSE)),""))</f>
        <v/>
      </c>
      <c r="K309" s="297" t="str">
        <f>IF(LEN('Source Int'!$C301)&gt;1,'Source Int'!$AE301,IF($D309="manuel",(VLOOKUP($C309,'Enga manuel'!$A$5:$G$355,7,FALSE)),""))</f>
        <v/>
      </c>
      <c r="L309" s="295" t="str">
        <f>IF(LEN('Source Int'!$H301)&gt;0,'Source Int'!$H301,IF($D309="manuel",(VLOOKUP($C309,'Enga manuel'!$A$5:$H$355,8,FALSE)),""))</f>
        <v/>
      </c>
      <c r="M309" s="295" t="str">
        <f>IF(AND(P309="Présent",W309="D",'Données épreuves'!$B$24="OUI"),"Dame","")</f>
        <v/>
      </c>
      <c r="N309" s="295" t="str">
        <f>IF(LEN('Source Int'!$C301)&gt;1,IF('Source Int'!$AB301="","",'Source Int'!$AB301),IF($D309="manuel",(VLOOKUP($C309,'Enga manuel'!$A$5:$M$355,11,FALSE)),""))</f>
        <v/>
      </c>
      <c r="O309" s="308" t="str">
        <f>IF(LEN(P309)&gt;0,IF(LEN(P309)&gt;0,C309,""),"")</f>
        <v/>
      </c>
      <c r="P309" s="84" t="str">
        <f>IF(LEN(D309)&gt;0,IF(LEN(E309)&gt;0,"Présent",""),"")</f>
        <v/>
      </c>
      <c r="Q309" s="84" t="str">
        <f>CONCATENATE(K309,IF(AND(LEN(engage_k)&gt;0,LEN(engage_l)&gt;0),CONCATENATE(" (",L309,"/",N309,")"),IF(AND(LEN(engage_k)=0,LEN(engage_l)&gt;0),CONCATENATE(" (",N309,")"),IF(AND(LEN(engage_l)=0,LEN(engage_k)&gt;0),CONCATENATE(" (",L309,")"),""))))</f>
        <v/>
      </c>
      <c r="R309" s="84" t="str">
        <f>IF(D309="Internet",C309,"")</f>
        <v/>
      </c>
      <c r="S309" s="84" t="str">
        <f>IF(ISERROR(VLOOKUP(C309,'Saisie CLASSEMENT'!$C$8:$C$207,1,FALSE)),"","O")</f>
        <v/>
      </c>
      <c r="T309" s="462" t="str">
        <f>IF(LEN('Source Int'!$C301)&gt;1,'Source Int'!$M301,IF($D309="manuel",(VLOOKUP($C309,'Enga manuel'!$A$5:$L$355,9,FALSE)),""))</f>
        <v/>
      </c>
      <c r="U309" s="1" t="str">
        <f>IF(COUNTIF(K$10:K309,K309)=1,MAX(U$9:U308)+1,"")</f>
        <v/>
      </c>
      <c r="V309" t="str">
        <f t="shared" si="24"/>
        <v/>
      </c>
      <c r="W309" s="1" t="str">
        <f>IF(D309="Internet",'Source Int'!E301,IF(D309="manuel",UPPER((VLOOKUP($C309,'Enga manuel'!$A$5:$J$355,10,FALSE))),""))</f>
        <v/>
      </c>
    </row>
    <row r="310" spans="1:23" ht="19.350000000000001" customHeight="1">
      <c r="A310" t="str">
        <f>IF(COUNTIF(J$10:J310,J310)=1,MAX(A$9:A309)+1,"")</f>
        <v/>
      </c>
      <c r="B310" t="str">
        <f t="shared" si="20"/>
        <v/>
      </c>
      <c r="C310" s="294">
        <v>301</v>
      </c>
      <c r="D310" s="295" t="str">
        <f>IF(C310&gt;0,IF(LEN('Source Int'!$C302)&gt;1,"Internet",IF(ISERROR(VLOOKUP($C310,'Enga manuel'!$A$5:$G$355,4,FALSE))=FALSE,(IF(LEN(VLOOKUP($C310,'Enga manuel'!$A$5:$G$355,4,FALSE))&gt;0,"Manuel","")),"")),"")</f>
        <v/>
      </c>
      <c r="E310" s="296" t="s">
        <v>270</v>
      </c>
      <c r="F310" s="295" t="str">
        <f>IF(LEN('Source Int'!$C302)&gt;1,'Source Int'!R302,IF(D310="manuel",(VLOOKUP($C310,'Enga manuel'!$A$5:$G$355,2,FALSE)),""))</f>
        <v/>
      </c>
      <c r="G310" s="295" t="str">
        <f>IF(LEN('Source Int'!$C302)&gt;1,'Source Int'!F302,IF(D310="manuel",(VLOOKUP($C310,'Enga manuel'!$A$5:$G$355,3,FALSE)),""))</f>
        <v/>
      </c>
      <c r="H310" s="297" t="str">
        <f>IF(LEN('Source Int'!$C302)&gt;1,'Source Int'!C302,IF(D310="manuel",(VLOOKUP($C310,'Enga manuel'!$A$5:$G$355,4,FALSE)),""))</f>
        <v/>
      </c>
      <c r="I310" s="297" t="str">
        <f>IF(LEN('Source Int'!$C302)&gt;1,PROPER('Source Int'!D302),IF(D310="manuel",PROPER(VLOOKUP($C310,'Enga manuel'!$A$5:$G$355,5,FALSE)),""))</f>
        <v/>
      </c>
      <c r="J310" s="297" t="str">
        <f>IF(LEN('Source Int'!$C302)&gt;1,'Source Int'!P302,IF(D310="manuel",(VLOOKUP($C310,'Enga manuel'!$A$5:$G$355,6,FALSE)),""))</f>
        <v/>
      </c>
      <c r="K310" s="297" t="str">
        <f>IF(LEN('Source Int'!$C302)&gt;1,'Source Int'!$AE302,IF($D310="manuel",(VLOOKUP($C310,'Enga manuel'!$A$5:$G$355,7,FALSE)),""))</f>
        <v/>
      </c>
      <c r="L310" s="295" t="str">
        <f>IF(LEN('Source Int'!$H302)&gt;0,'Source Int'!$H302,IF($D310="manuel",(VLOOKUP($C310,'Enga manuel'!$A$5:$H$355,8,FALSE)),""))</f>
        <v/>
      </c>
      <c r="M310" s="295" t="str">
        <f>IF(AND(P310="Présent",W310="D",'Données épreuves'!$B$24="OUI"),"Dame","")</f>
        <v/>
      </c>
      <c r="N310" s="295" t="str">
        <f>IF(LEN('Source Int'!$C302)&gt;1,IF('Source Int'!$AB302="","",'Source Int'!$AB302),IF($D310="manuel",(VLOOKUP($C310,'Enga manuel'!$A$5:$M$355,11,FALSE)),""))</f>
        <v/>
      </c>
      <c r="O310" s="308" t="str">
        <f t="shared" ref="O310:O373" si="29">IF(LEN(P310)&gt;0,IF(LEN(P310)&gt;0,C310,""),"")</f>
        <v/>
      </c>
      <c r="P310" s="84" t="str">
        <f t="shared" ref="P310:P373" si="30">IF(LEN(D310)&gt;0,IF(LEN(E310)&gt;0,"Présent",""),"")</f>
        <v/>
      </c>
      <c r="Q310" s="84" t="str">
        <f>CONCATENATE(K310,IF(AND(LEN(engage_k)&gt;0,LEN(engage_l)&gt;0),CONCATENATE(" (",L310,"/",N310,")"),IF(AND(LEN(engage_k)=0,LEN(engage_l)&gt;0),CONCATENATE(" (",N310,")"),IF(AND(LEN(engage_l)=0,LEN(engage_k)&gt;0),CONCATENATE(" (",L310,")"),""))))</f>
        <v/>
      </c>
      <c r="R310" s="84" t="str">
        <f t="shared" ref="R310:R373" si="31">IF(D310="Internet",C310,"")</f>
        <v/>
      </c>
      <c r="S310" s="84" t="str">
        <f>IF(ISERROR(VLOOKUP(C310,'Saisie CLASSEMENT'!$C$8:$C$207,1,FALSE)),"","O")</f>
        <v/>
      </c>
      <c r="T310" s="462" t="str">
        <f>IF(LEN('Source Int'!$C302)&gt;1,'Source Int'!$M302,IF($D310="manuel",(VLOOKUP($C310,'Enga manuel'!$A$5:$L$355,9,FALSE)),""))</f>
        <v/>
      </c>
      <c r="U310" s="1" t="str">
        <f>IF(COUNTIF(K$10:K310,K310)=1,MAX(U$9:U309)+1,"")</f>
        <v/>
      </c>
      <c r="V310" t="str">
        <f t="shared" si="24"/>
        <v/>
      </c>
      <c r="W310" s="1" t="str">
        <f>IF(D310="Internet",'Source Int'!E302,IF(D310="manuel",UPPER((VLOOKUP($C310,'Enga manuel'!$A$5:$J$355,10,FALSE))),""))</f>
        <v/>
      </c>
    </row>
    <row r="311" spans="1:23" ht="19.350000000000001" customHeight="1">
      <c r="A311" t="str">
        <f>IF(COUNTIF(J$10:J311,J311)=1,MAX(A$9:A310)+1,"")</f>
        <v/>
      </c>
      <c r="B311" t="str">
        <f t="shared" si="20"/>
        <v/>
      </c>
      <c r="C311" s="294">
        <v>302</v>
      </c>
      <c r="D311" s="295" t="str">
        <f>IF(C311&gt;0,IF(LEN('Source Int'!$C303)&gt;1,"Internet",IF(ISERROR(VLOOKUP($C311,'Enga manuel'!$A$5:$G$355,4,FALSE))=FALSE,(IF(LEN(VLOOKUP($C311,'Enga manuel'!$A$5:$G$355,4,FALSE))&gt;0,"Manuel","")),"")),"")</f>
        <v/>
      </c>
      <c r="E311" s="296" t="s">
        <v>270</v>
      </c>
      <c r="F311" s="295" t="str">
        <f>IF(LEN('Source Int'!$C303)&gt;1,'Source Int'!R303,IF(D311="manuel",(VLOOKUP($C311,'Enga manuel'!$A$5:$G$355,2,FALSE)),""))</f>
        <v/>
      </c>
      <c r="G311" s="295" t="str">
        <f>IF(LEN('Source Int'!$C303)&gt;1,'Source Int'!F303,IF(D311="manuel",(VLOOKUP($C311,'Enga manuel'!$A$5:$G$355,3,FALSE)),""))</f>
        <v/>
      </c>
      <c r="H311" s="297" t="str">
        <f>IF(LEN('Source Int'!$C303)&gt;1,'Source Int'!C303,IF(D311="manuel",(VLOOKUP($C311,'Enga manuel'!$A$5:$G$355,4,FALSE)),""))</f>
        <v/>
      </c>
      <c r="I311" s="297" t="str">
        <f>IF(LEN('Source Int'!$C303)&gt;1,PROPER('Source Int'!D303),IF(D311="manuel",PROPER(VLOOKUP($C311,'Enga manuel'!$A$5:$G$355,5,FALSE)),""))</f>
        <v/>
      </c>
      <c r="J311" s="297" t="str">
        <f>IF(LEN('Source Int'!$C303)&gt;1,'Source Int'!P303,IF(D311="manuel",(VLOOKUP($C311,'Enga manuel'!$A$5:$G$355,6,FALSE)),""))</f>
        <v/>
      </c>
      <c r="K311" s="297" t="str">
        <f>IF(LEN('Source Int'!$C303)&gt;1,'Source Int'!$AE303,IF($D311="manuel",(VLOOKUP($C311,'Enga manuel'!$A$5:$G$355,7,FALSE)),""))</f>
        <v/>
      </c>
      <c r="L311" s="295" t="str">
        <f>IF(LEN('Source Int'!$H303)&gt;0,'Source Int'!$H303,IF($D311="manuel",(VLOOKUP($C311,'Enga manuel'!$A$5:$H$355,8,FALSE)),""))</f>
        <v/>
      </c>
      <c r="M311" s="295" t="str">
        <f>IF(AND(P311="Présent",W311="D",'Données épreuves'!$B$24="OUI"),"Dame","")</f>
        <v/>
      </c>
      <c r="N311" s="295" t="str">
        <f>IF(LEN('Source Int'!$C303)&gt;1,IF('Source Int'!$AB303="","",'Source Int'!$AB303),IF($D311="manuel",(VLOOKUP($C311,'Enga manuel'!$A$5:$M$355,11,FALSE)),""))</f>
        <v/>
      </c>
      <c r="O311" s="308" t="str">
        <f t="shared" si="29"/>
        <v/>
      </c>
      <c r="P311" s="84" t="str">
        <f t="shared" si="30"/>
        <v/>
      </c>
      <c r="Q311" s="84" t="str">
        <f>CONCATENATE(K311,IF(AND(LEN(engage_k)&gt;0,LEN(engage_l)&gt;0),CONCATENATE(" (",L311,"/",N311,")"),IF(AND(LEN(engage_k)=0,LEN(engage_l)&gt;0),CONCATENATE(" (",N311,")"),IF(AND(LEN(engage_l)=0,LEN(engage_k)&gt;0),CONCATENATE(" (",L311,")"),""))))</f>
        <v/>
      </c>
      <c r="R311" s="84" t="str">
        <f t="shared" si="31"/>
        <v/>
      </c>
      <c r="S311" s="84" t="str">
        <f>IF(ISERROR(VLOOKUP(C311,'Saisie CLASSEMENT'!$C$8:$C$207,1,FALSE)),"","O")</f>
        <v/>
      </c>
      <c r="T311" s="462" t="str">
        <f>IF(LEN('Source Int'!$C303)&gt;1,'Source Int'!$M303,IF($D311="manuel",(VLOOKUP($C311,'Enga manuel'!$A$5:$L$355,9,FALSE)),""))</f>
        <v/>
      </c>
      <c r="U311" s="1" t="str">
        <f>IF(COUNTIF(K$10:K311,K311)=1,MAX(U$9:U310)+1,"")</f>
        <v/>
      </c>
      <c r="V311" t="str">
        <f t="shared" si="24"/>
        <v/>
      </c>
      <c r="W311" s="1" t="str">
        <f>IF(D311="Internet",'Source Int'!E303,IF(D311="manuel",UPPER((VLOOKUP($C311,'Enga manuel'!$A$5:$J$355,10,FALSE))),""))</f>
        <v/>
      </c>
    </row>
    <row r="312" spans="1:23" ht="19.350000000000001" customHeight="1">
      <c r="A312" t="str">
        <f>IF(COUNTIF(J$10:J312,J312)=1,MAX(A$9:A311)+1,"")</f>
        <v/>
      </c>
      <c r="B312" t="str">
        <f t="shared" si="20"/>
        <v/>
      </c>
      <c r="C312" s="294">
        <v>303</v>
      </c>
      <c r="D312" s="295" t="str">
        <f>IF(C312&gt;0,IF(LEN('Source Int'!$C304)&gt;1,"Internet",IF(ISERROR(VLOOKUP($C312,'Enga manuel'!$A$5:$G$355,4,FALSE))=FALSE,(IF(LEN(VLOOKUP($C312,'Enga manuel'!$A$5:$G$355,4,FALSE))&gt;0,"Manuel","")),"")),"")</f>
        <v/>
      </c>
      <c r="E312" s="296" t="s">
        <v>270</v>
      </c>
      <c r="F312" s="295" t="str">
        <f>IF(LEN('Source Int'!$C304)&gt;1,'Source Int'!R304,IF(D312="manuel",(VLOOKUP($C312,'Enga manuel'!$A$5:$G$355,2,FALSE)),""))</f>
        <v/>
      </c>
      <c r="G312" s="295" t="str">
        <f>IF(LEN('Source Int'!$C304)&gt;1,'Source Int'!F304,IF(D312="manuel",(VLOOKUP($C312,'Enga manuel'!$A$5:$G$355,3,FALSE)),""))</f>
        <v/>
      </c>
      <c r="H312" s="297" t="str">
        <f>IF(LEN('Source Int'!$C304)&gt;1,'Source Int'!C304,IF(D312="manuel",(VLOOKUP($C312,'Enga manuel'!$A$5:$G$355,4,FALSE)),""))</f>
        <v/>
      </c>
      <c r="I312" s="297" t="str">
        <f>IF(LEN('Source Int'!$C304)&gt;1,PROPER('Source Int'!D304),IF(D312="manuel",PROPER(VLOOKUP($C312,'Enga manuel'!$A$5:$G$355,5,FALSE)),""))</f>
        <v/>
      </c>
      <c r="J312" s="297" t="str">
        <f>IF(LEN('Source Int'!$C304)&gt;1,'Source Int'!P304,IF(D312="manuel",(VLOOKUP($C312,'Enga manuel'!$A$5:$G$355,6,FALSE)),""))</f>
        <v/>
      </c>
      <c r="K312" s="297" t="str">
        <f>IF(LEN('Source Int'!$C304)&gt;1,'Source Int'!$AE304,IF($D312="manuel",(VLOOKUP($C312,'Enga manuel'!$A$5:$G$355,7,FALSE)),""))</f>
        <v/>
      </c>
      <c r="L312" s="295" t="str">
        <f>IF(LEN('Source Int'!$H304)&gt;0,'Source Int'!$H304,IF($D312="manuel",(VLOOKUP($C312,'Enga manuel'!$A$5:$H$355,8,FALSE)),""))</f>
        <v/>
      </c>
      <c r="M312" s="295" t="str">
        <f>IF(AND(P312="Présent",W312="D",'Données épreuves'!$B$24="OUI"),"Dame","")</f>
        <v/>
      </c>
      <c r="N312" s="295" t="str">
        <f>IF(LEN('Source Int'!$C304)&gt;1,IF('Source Int'!$AB304="","",'Source Int'!$AB304),IF($D312="manuel",(VLOOKUP($C312,'Enga manuel'!$A$5:$M$355,11,FALSE)),""))</f>
        <v/>
      </c>
      <c r="O312" s="308" t="str">
        <f t="shared" si="29"/>
        <v/>
      </c>
      <c r="P312" s="84" t="str">
        <f t="shared" si="30"/>
        <v/>
      </c>
      <c r="Q312" s="84" t="str">
        <f>CONCATENATE(K312,IF(AND(LEN(engage_k)&gt;0,LEN(engage_l)&gt;0),CONCATENATE(" (",L312,"/",N312,")"),IF(AND(LEN(engage_k)=0,LEN(engage_l)&gt;0),CONCATENATE(" (",N312,")"),IF(AND(LEN(engage_l)=0,LEN(engage_k)&gt;0),CONCATENATE(" (",L312,")"),""))))</f>
        <v/>
      </c>
      <c r="R312" s="84" t="str">
        <f t="shared" si="31"/>
        <v/>
      </c>
      <c r="S312" s="84" t="str">
        <f>IF(ISERROR(VLOOKUP(C312,'Saisie CLASSEMENT'!$C$8:$C$207,1,FALSE)),"","O")</f>
        <v/>
      </c>
      <c r="T312" s="462" t="str">
        <f>IF(LEN('Source Int'!$C304)&gt;1,'Source Int'!$M304,IF($D312="manuel",(VLOOKUP($C312,'Enga manuel'!$A$5:$L$355,9,FALSE)),""))</f>
        <v/>
      </c>
      <c r="U312" s="1" t="str">
        <f>IF(COUNTIF(K$10:K312,K312)=1,MAX(U$9:U311)+1,"")</f>
        <v/>
      </c>
      <c r="V312" t="str">
        <f t="shared" si="24"/>
        <v/>
      </c>
      <c r="W312" s="1" t="str">
        <f>IF(D312="Internet",'Source Int'!E304,IF(D312="manuel",UPPER((VLOOKUP($C312,'Enga manuel'!$A$5:$J$355,10,FALSE))),""))</f>
        <v/>
      </c>
    </row>
    <row r="313" spans="1:23" ht="19.350000000000001" customHeight="1">
      <c r="A313" t="str">
        <f>IF(COUNTIF(J$10:J313,J313)=1,MAX(A$9:A312)+1,"")</f>
        <v/>
      </c>
      <c r="B313" t="str">
        <f t="shared" si="20"/>
        <v/>
      </c>
      <c r="C313" s="294">
        <v>304</v>
      </c>
      <c r="D313" s="295" t="str">
        <f>IF(C313&gt;0,IF(LEN('Source Int'!$C305)&gt;1,"Internet",IF(ISERROR(VLOOKUP($C313,'Enga manuel'!$A$5:$G$355,4,FALSE))=FALSE,(IF(LEN(VLOOKUP($C313,'Enga manuel'!$A$5:$G$355,4,FALSE))&gt;0,"Manuel","")),"")),"")</f>
        <v/>
      </c>
      <c r="E313" s="296" t="s">
        <v>270</v>
      </c>
      <c r="F313" s="295" t="str">
        <f>IF(LEN('Source Int'!$C305)&gt;1,'Source Int'!R305,IF(D313="manuel",(VLOOKUP($C313,'Enga manuel'!$A$5:$G$355,2,FALSE)),""))</f>
        <v/>
      </c>
      <c r="G313" s="295" t="str">
        <f>IF(LEN('Source Int'!$C305)&gt;1,'Source Int'!F305,IF(D313="manuel",(VLOOKUP($C313,'Enga manuel'!$A$5:$G$355,3,FALSE)),""))</f>
        <v/>
      </c>
      <c r="H313" s="297" t="str">
        <f>IF(LEN('Source Int'!$C305)&gt;1,'Source Int'!C305,IF(D313="manuel",(VLOOKUP($C313,'Enga manuel'!$A$5:$G$355,4,FALSE)),""))</f>
        <v/>
      </c>
      <c r="I313" s="297" t="str">
        <f>IF(LEN('Source Int'!$C305)&gt;1,PROPER('Source Int'!D305),IF(D313="manuel",PROPER(VLOOKUP($C313,'Enga manuel'!$A$5:$G$355,5,FALSE)),""))</f>
        <v/>
      </c>
      <c r="J313" s="297" t="str">
        <f>IF(LEN('Source Int'!$C305)&gt;1,'Source Int'!P305,IF(D313="manuel",(VLOOKUP($C313,'Enga manuel'!$A$5:$G$355,6,FALSE)),""))</f>
        <v/>
      </c>
      <c r="K313" s="297" t="str">
        <f>IF(LEN('Source Int'!$C305)&gt;1,'Source Int'!$AE305,IF($D313="manuel",(VLOOKUP($C313,'Enga manuel'!$A$5:$G$355,7,FALSE)),""))</f>
        <v/>
      </c>
      <c r="L313" s="295" t="str">
        <f>IF(LEN('Source Int'!$H305)&gt;0,'Source Int'!$H305,IF($D313="manuel",(VLOOKUP($C313,'Enga manuel'!$A$5:$H$355,8,FALSE)),""))</f>
        <v/>
      </c>
      <c r="M313" s="295" t="str">
        <f>IF(AND(P313="Présent",W313="D",'Données épreuves'!$B$24="OUI"),"Dame","")</f>
        <v/>
      </c>
      <c r="N313" s="295" t="str">
        <f>IF(LEN('Source Int'!$C305)&gt;1,IF('Source Int'!$AB305="","",'Source Int'!$AB305),IF($D313="manuel",(VLOOKUP($C313,'Enga manuel'!$A$5:$M$355,11,FALSE)),""))</f>
        <v/>
      </c>
      <c r="O313" s="308" t="str">
        <f t="shared" si="29"/>
        <v/>
      </c>
      <c r="P313" s="84" t="str">
        <f t="shared" si="30"/>
        <v/>
      </c>
      <c r="Q313" s="84" t="str">
        <f>CONCATENATE(K313,IF(AND(LEN(engage_k)&gt;0,LEN(engage_l)&gt;0),CONCATENATE(" (",L313,"/",N313,")"),IF(AND(LEN(engage_k)=0,LEN(engage_l)&gt;0),CONCATENATE(" (",N313,")"),IF(AND(LEN(engage_l)=0,LEN(engage_k)&gt;0),CONCATENATE(" (",L313,")"),""))))</f>
        <v/>
      </c>
      <c r="R313" s="84" t="str">
        <f t="shared" si="31"/>
        <v/>
      </c>
      <c r="S313" s="84" t="str">
        <f>IF(ISERROR(VLOOKUP(C313,'Saisie CLASSEMENT'!$C$8:$C$207,1,FALSE)),"","O")</f>
        <v/>
      </c>
      <c r="T313" s="462" t="str">
        <f>IF(LEN('Source Int'!$C305)&gt;1,'Source Int'!$M305,IF($D313="manuel",(VLOOKUP($C313,'Enga manuel'!$A$5:$L$355,9,FALSE)),""))</f>
        <v/>
      </c>
      <c r="U313" s="1" t="str">
        <f>IF(COUNTIF(K$10:K313,K313)=1,MAX(U$9:U312)+1,"")</f>
        <v/>
      </c>
      <c r="V313" t="str">
        <f t="shared" si="24"/>
        <v/>
      </c>
      <c r="W313" s="1" t="str">
        <f>IF(D313="Internet",'Source Int'!E305,IF(D313="manuel",UPPER((VLOOKUP($C313,'Enga manuel'!$A$5:$J$355,10,FALSE))),""))</f>
        <v/>
      </c>
    </row>
    <row r="314" spans="1:23" ht="19.350000000000001" customHeight="1">
      <c r="A314" t="str">
        <f>IF(COUNTIF(J$10:J314,J314)=1,MAX(A$9:A313)+1,"")</f>
        <v/>
      </c>
      <c r="B314" t="str">
        <f t="shared" si="20"/>
        <v/>
      </c>
      <c r="C314" s="294">
        <v>305</v>
      </c>
      <c r="D314" s="295" t="str">
        <f>IF(C314&gt;0,IF(LEN('Source Int'!$C306)&gt;1,"Internet",IF(ISERROR(VLOOKUP($C314,'Enga manuel'!$A$5:$G$355,4,FALSE))=FALSE,(IF(LEN(VLOOKUP($C314,'Enga manuel'!$A$5:$G$355,4,FALSE))&gt;0,"Manuel","")),"")),"")</f>
        <v/>
      </c>
      <c r="E314" s="296" t="s">
        <v>270</v>
      </c>
      <c r="F314" s="295" t="str">
        <f>IF(LEN('Source Int'!$C306)&gt;1,'Source Int'!R306,IF(D314="manuel",(VLOOKUP($C314,'Enga manuel'!$A$5:$G$355,2,FALSE)),""))</f>
        <v/>
      </c>
      <c r="G314" s="295" t="str">
        <f>IF(LEN('Source Int'!$C306)&gt;1,'Source Int'!F306,IF(D314="manuel",(VLOOKUP($C314,'Enga manuel'!$A$5:$G$355,3,FALSE)),""))</f>
        <v/>
      </c>
      <c r="H314" s="297" t="str">
        <f>IF(LEN('Source Int'!$C306)&gt;1,'Source Int'!C306,IF(D314="manuel",(VLOOKUP($C314,'Enga manuel'!$A$5:$G$355,4,FALSE)),""))</f>
        <v/>
      </c>
      <c r="I314" s="297" t="str">
        <f>IF(LEN('Source Int'!$C306)&gt;1,PROPER('Source Int'!D306),IF(D314="manuel",PROPER(VLOOKUP($C314,'Enga manuel'!$A$5:$G$355,5,FALSE)),""))</f>
        <v/>
      </c>
      <c r="J314" s="297" t="str">
        <f>IF(LEN('Source Int'!$C306)&gt;1,'Source Int'!P306,IF(D314="manuel",(VLOOKUP($C314,'Enga manuel'!$A$5:$G$355,6,FALSE)),""))</f>
        <v/>
      </c>
      <c r="K314" s="297" t="str">
        <f>IF(LEN('Source Int'!$C306)&gt;1,'Source Int'!$AE306,IF($D314="manuel",(VLOOKUP($C314,'Enga manuel'!$A$5:$G$355,7,FALSE)),""))</f>
        <v/>
      </c>
      <c r="L314" s="295" t="str">
        <f>IF(LEN('Source Int'!$H306)&gt;0,'Source Int'!$H306,IF($D314="manuel",(VLOOKUP($C314,'Enga manuel'!$A$5:$H$355,8,FALSE)),""))</f>
        <v/>
      </c>
      <c r="M314" s="295" t="str">
        <f>IF(AND(P314="Présent",W314="D",'Données épreuves'!$B$24="OUI"),"Dame","")</f>
        <v/>
      </c>
      <c r="N314" s="295" t="str">
        <f>IF(LEN('Source Int'!$C306)&gt;1,IF('Source Int'!$AB306="","",'Source Int'!$AB306),IF($D314="manuel",(VLOOKUP($C314,'Enga manuel'!$A$5:$M$355,11,FALSE)),""))</f>
        <v/>
      </c>
      <c r="O314" s="308" t="str">
        <f t="shared" si="29"/>
        <v/>
      </c>
      <c r="P314" s="84" t="str">
        <f t="shared" si="30"/>
        <v/>
      </c>
      <c r="Q314" s="84" t="str">
        <f>CONCATENATE(K314,IF(AND(LEN(engage_k)&gt;0,LEN(engage_l)&gt;0),CONCATENATE(" (",L314,"/",N314,")"),IF(AND(LEN(engage_k)=0,LEN(engage_l)&gt;0),CONCATENATE(" (",N314,")"),IF(AND(LEN(engage_l)=0,LEN(engage_k)&gt;0),CONCATENATE(" (",L314,")"),""))))</f>
        <v/>
      </c>
      <c r="R314" s="84" t="str">
        <f t="shared" si="31"/>
        <v/>
      </c>
      <c r="S314" s="84" t="str">
        <f>IF(ISERROR(VLOOKUP(C314,'Saisie CLASSEMENT'!$C$8:$C$207,1,FALSE)),"","O")</f>
        <v/>
      </c>
      <c r="T314" s="462" t="str">
        <f>IF(LEN('Source Int'!$C306)&gt;1,'Source Int'!$M306,IF($D314="manuel",(VLOOKUP($C314,'Enga manuel'!$A$5:$L$355,9,FALSE)),""))</f>
        <v/>
      </c>
      <c r="U314" s="1" t="str">
        <f>IF(COUNTIF(K$10:K314,K314)=1,MAX(U$9:U313)+1,"")</f>
        <v/>
      </c>
      <c r="V314" t="str">
        <f t="shared" si="24"/>
        <v/>
      </c>
      <c r="W314" s="1" t="str">
        <f>IF(D314="Internet",'Source Int'!E306,IF(D314="manuel",UPPER((VLOOKUP($C314,'Enga manuel'!$A$5:$J$355,10,FALSE))),""))</f>
        <v/>
      </c>
    </row>
    <row r="315" spans="1:23" ht="19.350000000000001" customHeight="1">
      <c r="A315" t="str">
        <f>IF(COUNTIF(J$10:J315,J315)=1,MAX(A$9:A314)+1,"")</f>
        <v/>
      </c>
      <c r="B315" t="str">
        <f t="shared" si="20"/>
        <v/>
      </c>
      <c r="C315" s="294">
        <v>306</v>
      </c>
      <c r="D315" s="295" t="str">
        <f>IF(C315&gt;0,IF(LEN('Source Int'!$C307)&gt;1,"Internet",IF(ISERROR(VLOOKUP($C315,'Enga manuel'!$A$5:$G$355,4,FALSE))=FALSE,(IF(LEN(VLOOKUP($C315,'Enga manuel'!$A$5:$G$355,4,FALSE))&gt;0,"Manuel","")),"")),"")</f>
        <v/>
      </c>
      <c r="E315" s="296" t="s">
        <v>270</v>
      </c>
      <c r="F315" s="295" t="str">
        <f>IF(LEN('Source Int'!$C307)&gt;1,'Source Int'!R307,IF(D315="manuel",(VLOOKUP($C315,'Enga manuel'!$A$5:$G$355,2,FALSE)),""))</f>
        <v/>
      </c>
      <c r="G315" s="295" t="str">
        <f>IF(LEN('Source Int'!$C307)&gt;1,'Source Int'!F307,IF(D315="manuel",(VLOOKUP($C315,'Enga manuel'!$A$5:$G$355,3,FALSE)),""))</f>
        <v/>
      </c>
      <c r="H315" s="297" t="str">
        <f>IF(LEN('Source Int'!$C307)&gt;1,'Source Int'!C307,IF(D315="manuel",(VLOOKUP($C315,'Enga manuel'!$A$5:$G$355,4,FALSE)),""))</f>
        <v/>
      </c>
      <c r="I315" s="297" t="str">
        <f>IF(LEN('Source Int'!$C307)&gt;1,PROPER('Source Int'!D307),IF(D315="manuel",PROPER(VLOOKUP($C315,'Enga manuel'!$A$5:$G$355,5,FALSE)),""))</f>
        <v/>
      </c>
      <c r="J315" s="297" t="str">
        <f>IF(LEN('Source Int'!$C307)&gt;1,'Source Int'!P307,IF(D315="manuel",(VLOOKUP($C315,'Enga manuel'!$A$5:$G$355,6,FALSE)),""))</f>
        <v/>
      </c>
      <c r="K315" s="297" t="str">
        <f>IF(LEN('Source Int'!$C307)&gt;1,'Source Int'!$AE307,IF($D315="manuel",(VLOOKUP($C315,'Enga manuel'!$A$5:$G$355,7,FALSE)),""))</f>
        <v/>
      </c>
      <c r="L315" s="295" t="str">
        <f>IF(LEN('Source Int'!$H307)&gt;0,'Source Int'!$H307,IF($D315="manuel",(VLOOKUP($C315,'Enga manuel'!$A$5:$H$355,8,FALSE)),""))</f>
        <v/>
      </c>
      <c r="M315" s="295" t="str">
        <f>IF(AND(P315="Présent",W315="D",'Données épreuves'!$B$24="OUI"),"Dame","")</f>
        <v/>
      </c>
      <c r="N315" s="295" t="str">
        <f>IF(LEN('Source Int'!$C307)&gt;1,IF('Source Int'!$AB307="","",'Source Int'!$AB307),IF($D315="manuel",(VLOOKUP($C315,'Enga manuel'!$A$5:$M$355,11,FALSE)),""))</f>
        <v/>
      </c>
      <c r="O315" s="308" t="str">
        <f t="shared" si="29"/>
        <v/>
      </c>
      <c r="P315" s="84" t="str">
        <f t="shared" si="30"/>
        <v/>
      </c>
      <c r="Q315" s="84" t="str">
        <f>CONCATENATE(K315,IF(AND(LEN(engage_k)&gt;0,LEN(engage_l)&gt;0),CONCATENATE(" (",L315,"/",N315,")"),IF(AND(LEN(engage_k)=0,LEN(engage_l)&gt;0),CONCATENATE(" (",N315,")"),IF(AND(LEN(engage_l)=0,LEN(engage_k)&gt;0),CONCATENATE(" (",L315,")"),""))))</f>
        <v/>
      </c>
      <c r="R315" s="84" t="str">
        <f t="shared" si="31"/>
        <v/>
      </c>
      <c r="S315" s="84" t="str">
        <f>IF(ISERROR(VLOOKUP(C315,'Saisie CLASSEMENT'!$C$8:$C$207,1,FALSE)),"","O")</f>
        <v/>
      </c>
      <c r="T315" s="462" t="str">
        <f>IF(LEN('Source Int'!$C307)&gt;1,'Source Int'!$M307,IF($D315="manuel",(VLOOKUP($C315,'Enga manuel'!$A$5:$L$355,9,FALSE)),""))</f>
        <v/>
      </c>
      <c r="U315" s="1" t="str">
        <f>IF(COUNTIF(K$10:K315,K315)=1,MAX(U$9:U314)+1,"")</f>
        <v/>
      </c>
      <c r="V315" t="str">
        <f t="shared" si="24"/>
        <v/>
      </c>
      <c r="W315" s="1" t="str">
        <f>IF(D315="Internet",'Source Int'!E307,IF(D315="manuel",UPPER((VLOOKUP($C315,'Enga manuel'!$A$5:$J$355,10,FALSE))),""))</f>
        <v/>
      </c>
    </row>
    <row r="316" spans="1:23" ht="19.350000000000001" customHeight="1">
      <c r="A316" t="str">
        <f>IF(COUNTIF(J$10:J316,J316)=1,MAX(A$9:A315)+1,"")</f>
        <v/>
      </c>
      <c r="B316" t="str">
        <f t="shared" si="20"/>
        <v/>
      </c>
      <c r="C316" s="294">
        <v>307</v>
      </c>
      <c r="D316" s="295" t="str">
        <f>IF(C316&gt;0,IF(LEN('Source Int'!$C308)&gt;1,"Internet",IF(ISERROR(VLOOKUP($C316,'Enga manuel'!$A$5:$G$355,4,FALSE))=FALSE,(IF(LEN(VLOOKUP($C316,'Enga manuel'!$A$5:$G$355,4,FALSE))&gt;0,"Manuel","")),"")),"")</f>
        <v/>
      </c>
      <c r="E316" s="296" t="s">
        <v>270</v>
      </c>
      <c r="F316" s="295" t="str">
        <f>IF(LEN('Source Int'!$C308)&gt;1,'Source Int'!R308,IF(D316="manuel",(VLOOKUP($C316,'Enga manuel'!$A$5:$G$355,2,FALSE)),""))</f>
        <v/>
      </c>
      <c r="G316" s="295" t="str">
        <f>IF(LEN('Source Int'!$C308)&gt;1,'Source Int'!F308,IF(D316="manuel",(VLOOKUP($C316,'Enga manuel'!$A$5:$G$355,3,FALSE)),""))</f>
        <v/>
      </c>
      <c r="H316" s="297" t="str">
        <f>IF(LEN('Source Int'!$C308)&gt;1,'Source Int'!C308,IF(D316="manuel",(VLOOKUP($C316,'Enga manuel'!$A$5:$G$355,4,FALSE)),""))</f>
        <v/>
      </c>
      <c r="I316" s="297" t="str">
        <f>IF(LEN('Source Int'!$C308)&gt;1,PROPER('Source Int'!D308),IF(D316="manuel",PROPER(VLOOKUP($C316,'Enga manuel'!$A$5:$G$355,5,FALSE)),""))</f>
        <v/>
      </c>
      <c r="J316" s="297" t="str">
        <f>IF(LEN('Source Int'!$C308)&gt;1,'Source Int'!P308,IF(D316="manuel",(VLOOKUP($C316,'Enga manuel'!$A$5:$G$355,6,FALSE)),""))</f>
        <v/>
      </c>
      <c r="K316" s="297" t="str">
        <f>IF(LEN('Source Int'!$C308)&gt;1,'Source Int'!$AE308,IF($D316="manuel",(VLOOKUP($C316,'Enga manuel'!$A$5:$G$355,7,FALSE)),""))</f>
        <v/>
      </c>
      <c r="L316" s="295" t="str">
        <f>IF(LEN('Source Int'!$H308)&gt;0,'Source Int'!$H308,IF($D316="manuel",(VLOOKUP($C316,'Enga manuel'!$A$5:$H$355,8,FALSE)),""))</f>
        <v/>
      </c>
      <c r="M316" s="295" t="str">
        <f>IF(AND(P316="Présent",W316="D",'Données épreuves'!$B$24="OUI"),"Dame","")</f>
        <v/>
      </c>
      <c r="N316" s="295" t="str">
        <f>IF(LEN('Source Int'!$C308)&gt;1,IF('Source Int'!$AB308="","",'Source Int'!$AB308),IF($D316="manuel",(VLOOKUP($C316,'Enga manuel'!$A$5:$M$355,11,FALSE)),""))</f>
        <v/>
      </c>
      <c r="O316" s="308" t="str">
        <f t="shared" si="29"/>
        <v/>
      </c>
      <c r="P316" s="84" t="str">
        <f t="shared" si="30"/>
        <v/>
      </c>
      <c r="Q316" s="84" t="str">
        <f>CONCATENATE(K316,IF(AND(LEN(engage_k)&gt;0,LEN(engage_l)&gt;0),CONCATENATE(" (",L316,"/",N316,")"),IF(AND(LEN(engage_k)=0,LEN(engage_l)&gt;0),CONCATENATE(" (",N316,")"),IF(AND(LEN(engage_l)=0,LEN(engage_k)&gt;0),CONCATENATE(" (",L316,")"),""))))</f>
        <v/>
      </c>
      <c r="R316" s="84" t="str">
        <f t="shared" si="31"/>
        <v/>
      </c>
      <c r="S316" s="84" t="str">
        <f>IF(ISERROR(VLOOKUP(C316,'Saisie CLASSEMENT'!$C$8:$C$207,1,FALSE)),"","O")</f>
        <v/>
      </c>
      <c r="T316" s="462" t="str">
        <f>IF(LEN('Source Int'!$C308)&gt;1,'Source Int'!$M308,IF($D316="manuel",(VLOOKUP($C316,'Enga manuel'!$A$5:$L$355,9,FALSE)),""))</f>
        <v/>
      </c>
      <c r="U316" s="1" t="str">
        <f>IF(COUNTIF(K$10:K316,K316)=1,MAX(U$9:U315)+1,"")</f>
        <v/>
      </c>
      <c r="V316" t="str">
        <f t="shared" si="24"/>
        <v/>
      </c>
      <c r="W316" s="1" t="str">
        <f>IF(D316="Internet",'Source Int'!E308,IF(D316="manuel",UPPER((VLOOKUP($C316,'Enga manuel'!$A$5:$J$355,10,FALSE))),""))</f>
        <v/>
      </c>
    </row>
    <row r="317" spans="1:23" ht="19.350000000000001" customHeight="1">
      <c r="A317" t="str">
        <f>IF(COUNTIF(J$10:J317,J317)=1,MAX(A$9:A316)+1,"")</f>
        <v/>
      </c>
      <c r="B317" t="str">
        <f t="shared" si="20"/>
        <v/>
      </c>
      <c r="C317" s="294">
        <v>308</v>
      </c>
      <c r="D317" s="295" t="str">
        <f>IF(C317&gt;0,IF(LEN('Source Int'!$C309)&gt;1,"Internet",IF(ISERROR(VLOOKUP($C317,'Enga manuel'!$A$5:$G$355,4,FALSE))=FALSE,(IF(LEN(VLOOKUP($C317,'Enga manuel'!$A$5:$G$355,4,FALSE))&gt;0,"Manuel","")),"")),"")</f>
        <v/>
      </c>
      <c r="E317" s="296" t="s">
        <v>270</v>
      </c>
      <c r="F317" s="295" t="str">
        <f>IF(LEN('Source Int'!$C309)&gt;1,'Source Int'!R309,IF(D317="manuel",(VLOOKUP($C317,'Enga manuel'!$A$5:$G$355,2,FALSE)),""))</f>
        <v/>
      </c>
      <c r="G317" s="295" t="str">
        <f>IF(LEN('Source Int'!$C309)&gt;1,'Source Int'!F309,IF(D317="manuel",(VLOOKUP($C317,'Enga manuel'!$A$5:$G$355,3,FALSE)),""))</f>
        <v/>
      </c>
      <c r="H317" s="297" t="str">
        <f>IF(LEN('Source Int'!$C309)&gt;1,'Source Int'!C309,IF(D317="manuel",(VLOOKUP($C317,'Enga manuel'!$A$5:$G$355,4,FALSE)),""))</f>
        <v/>
      </c>
      <c r="I317" s="297" t="str">
        <f>IF(LEN('Source Int'!$C309)&gt;1,PROPER('Source Int'!D309),IF(D317="manuel",PROPER(VLOOKUP($C317,'Enga manuel'!$A$5:$G$355,5,FALSE)),""))</f>
        <v/>
      </c>
      <c r="J317" s="297" t="str">
        <f>IF(LEN('Source Int'!$C309)&gt;1,'Source Int'!P309,IF(D317="manuel",(VLOOKUP($C317,'Enga manuel'!$A$5:$G$355,6,FALSE)),""))</f>
        <v/>
      </c>
      <c r="K317" s="297" t="str">
        <f>IF(LEN('Source Int'!$C309)&gt;1,'Source Int'!$AE309,IF($D317="manuel",(VLOOKUP($C317,'Enga manuel'!$A$5:$G$355,7,FALSE)),""))</f>
        <v/>
      </c>
      <c r="L317" s="295" t="str">
        <f>IF(LEN('Source Int'!$H309)&gt;0,'Source Int'!$H309,IF($D317="manuel",(VLOOKUP($C317,'Enga manuel'!$A$5:$H$355,8,FALSE)),""))</f>
        <v/>
      </c>
      <c r="M317" s="295" t="str">
        <f>IF(AND(P317="Présent",W317="D",'Données épreuves'!$B$24="OUI"),"Dame","")</f>
        <v/>
      </c>
      <c r="N317" s="295" t="str">
        <f>IF(LEN('Source Int'!$C309)&gt;1,IF('Source Int'!$AB309="","",'Source Int'!$AB309),IF($D317="manuel",(VLOOKUP($C317,'Enga manuel'!$A$5:$M$355,11,FALSE)),""))</f>
        <v/>
      </c>
      <c r="O317" s="308" t="str">
        <f t="shared" si="29"/>
        <v/>
      </c>
      <c r="P317" s="84" t="str">
        <f t="shared" si="30"/>
        <v/>
      </c>
      <c r="Q317" s="84" t="str">
        <f>CONCATENATE(K317,IF(AND(LEN(engage_k)&gt;0,LEN(engage_l)&gt;0),CONCATENATE(" (",L317,"/",N317,")"),IF(AND(LEN(engage_k)=0,LEN(engage_l)&gt;0),CONCATENATE(" (",N317,")"),IF(AND(LEN(engage_l)=0,LEN(engage_k)&gt;0),CONCATENATE(" (",L317,")"),""))))</f>
        <v/>
      </c>
      <c r="R317" s="84" t="str">
        <f t="shared" si="31"/>
        <v/>
      </c>
      <c r="S317" s="84" t="str">
        <f>IF(ISERROR(VLOOKUP(C317,'Saisie CLASSEMENT'!$C$8:$C$207,1,FALSE)),"","O")</f>
        <v/>
      </c>
      <c r="T317" s="462" t="str">
        <f>IF(LEN('Source Int'!$C309)&gt;1,'Source Int'!$M309,IF($D317="manuel",(VLOOKUP($C317,'Enga manuel'!$A$5:$L$355,9,FALSE)),""))</f>
        <v/>
      </c>
      <c r="U317" s="1" t="str">
        <f>IF(COUNTIF(K$10:K317,K317)=1,MAX(U$9:U316)+1,"")</f>
        <v/>
      </c>
      <c r="V317" t="str">
        <f t="shared" si="24"/>
        <v/>
      </c>
      <c r="W317" s="1" t="str">
        <f>IF(D317="Internet",'Source Int'!E309,IF(D317="manuel",UPPER((VLOOKUP($C317,'Enga manuel'!$A$5:$J$355,10,FALSE))),""))</f>
        <v/>
      </c>
    </row>
    <row r="318" spans="1:23" ht="19.350000000000001" customHeight="1">
      <c r="A318" t="str">
        <f>IF(COUNTIF(J$10:J318,J318)=1,MAX(A$9:A317)+1,"")</f>
        <v/>
      </c>
      <c r="B318" t="str">
        <f t="shared" si="20"/>
        <v/>
      </c>
      <c r="C318" s="294">
        <v>309</v>
      </c>
      <c r="D318" s="295" t="str">
        <f>IF(C318&gt;0,IF(LEN('Source Int'!$C310)&gt;1,"Internet",IF(ISERROR(VLOOKUP($C318,'Enga manuel'!$A$5:$G$355,4,FALSE))=FALSE,(IF(LEN(VLOOKUP($C318,'Enga manuel'!$A$5:$G$355,4,FALSE))&gt;0,"Manuel","")),"")),"")</f>
        <v/>
      </c>
      <c r="E318" s="296" t="s">
        <v>270</v>
      </c>
      <c r="F318" s="295" t="str">
        <f>IF(LEN('Source Int'!$C310)&gt;1,'Source Int'!R310,IF(D318="manuel",(VLOOKUP($C318,'Enga manuel'!$A$5:$G$355,2,FALSE)),""))</f>
        <v/>
      </c>
      <c r="G318" s="295" t="str">
        <f>IF(LEN('Source Int'!$C310)&gt;1,'Source Int'!F310,IF(D318="manuel",(VLOOKUP($C318,'Enga manuel'!$A$5:$G$355,3,FALSE)),""))</f>
        <v/>
      </c>
      <c r="H318" s="297" t="str">
        <f>IF(LEN('Source Int'!$C310)&gt;1,'Source Int'!C310,IF(D318="manuel",(VLOOKUP($C318,'Enga manuel'!$A$5:$G$355,4,FALSE)),""))</f>
        <v/>
      </c>
      <c r="I318" s="297" t="str">
        <f>IF(LEN('Source Int'!$C310)&gt;1,PROPER('Source Int'!D310),IF(D318="manuel",PROPER(VLOOKUP($C318,'Enga manuel'!$A$5:$G$355,5,FALSE)),""))</f>
        <v/>
      </c>
      <c r="J318" s="297" t="str">
        <f>IF(LEN('Source Int'!$C310)&gt;1,'Source Int'!P310,IF(D318="manuel",(VLOOKUP($C318,'Enga manuel'!$A$5:$G$355,6,FALSE)),""))</f>
        <v/>
      </c>
      <c r="K318" s="297" t="str">
        <f>IF(LEN('Source Int'!$C310)&gt;1,'Source Int'!$AE310,IF($D318="manuel",(VLOOKUP($C318,'Enga manuel'!$A$5:$G$355,7,FALSE)),""))</f>
        <v/>
      </c>
      <c r="L318" s="295" t="str">
        <f>IF(LEN('Source Int'!$H310)&gt;0,'Source Int'!$H310,IF($D318="manuel",(VLOOKUP($C318,'Enga manuel'!$A$5:$H$355,8,FALSE)),""))</f>
        <v/>
      </c>
      <c r="M318" s="295" t="str">
        <f>IF(AND(P318="Présent",W318="D",'Données épreuves'!$B$24="OUI"),"Dame","")</f>
        <v/>
      </c>
      <c r="N318" s="295" t="str">
        <f>IF(LEN('Source Int'!$C310)&gt;1,IF('Source Int'!$AB310="","",'Source Int'!$AB310),IF($D318="manuel",(VLOOKUP($C318,'Enga manuel'!$A$5:$M$355,11,FALSE)),""))</f>
        <v/>
      </c>
      <c r="O318" s="308" t="str">
        <f t="shared" si="29"/>
        <v/>
      </c>
      <c r="P318" s="84" t="str">
        <f t="shared" si="30"/>
        <v/>
      </c>
      <c r="Q318" s="84" t="str">
        <f>CONCATENATE(K318,IF(AND(LEN(engage_k)&gt;0,LEN(engage_l)&gt;0),CONCATENATE(" (",L318,"/",N318,")"),IF(AND(LEN(engage_k)=0,LEN(engage_l)&gt;0),CONCATENATE(" (",N318,")"),IF(AND(LEN(engage_l)=0,LEN(engage_k)&gt;0),CONCATENATE(" (",L318,")"),""))))</f>
        <v/>
      </c>
      <c r="R318" s="84" t="str">
        <f t="shared" si="31"/>
        <v/>
      </c>
      <c r="S318" s="84" t="str">
        <f>IF(ISERROR(VLOOKUP(C318,'Saisie CLASSEMENT'!$C$8:$C$207,1,FALSE)),"","O")</f>
        <v/>
      </c>
      <c r="T318" s="462" t="str">
        <f>IF(LEN('Source Int'!$C310)&gt;1,'Source Int'!$M310,IF($D318="manuel",(VLOOKUP($C318,'Enga manuel'!$A$5:$L$355,9,FALSE)),""))</f>
        <v/>
      </c>
      <c r="U318" s="1" t="str">
        <f>IF(COUNTIF(K$10:K318,K318)=1,MAX(U$9:U317)+1,"")</f>
        <v/>
      </c>
      <c r="V318" t="str">
        <f t="shared" si="24"/>
        <v/>
      </c>
      <c r="W318" s="1" t="str">
        <f>IF(D318="Internet",'Source Int'!E310,IF(D318="manuel",UPPER((VLOOKUP($C318,'Enga manuel'!$A$5:$J$355,10,FALSE))),""))</f>
        <v/>
      </c>
    </row>
    <row r="319" spans="1:23" ht="19.350000000000001" customHeight="1">
      <c r="A319" t="str">
        <f>IF(COUNTIF(J$10:J319,J319)=1,MAX(A$9:A318)+1,"")</f>
        <v/>
      </c>
      <c r="B319" t="str">
        <f t="shared" si="20"/>
        <v/>
      </c>
      <c r="C319" s="294">
        <v>310</v>
      </c>
      <c r="D319" s="295" t="str">
        <f>IF(C319&gt;0,IF(LEN('Source Int'!$C311)&gt;1,"Internet",IF(ISERROR(VLOOKUP($C319,'Enga manuel'!$A$5:$G$355,4,FALSE))=FALSE,(IF(LEN(VLOOKUP($C319,'Enga manuel'!$A$5:$G$355,4,FALSE))&gt;0,"Manuel","")),"")),"")</f>
        <v/>
      </c>
      <c r="E319" s="296" t="s">
        <v>270</v>
      </c>
      <c r="F319" s="295" t="str">
        <f>IF(LEN('Source Int'!$C311)&gt;1,'Source Int'!R311,IF(D319="manuel",(VLOOKUP($C319,'Enga manuel'!$A$5:$G$355,2,FALSE)),""))</f>
        <v/>
      </c>
      <c r="G319" s="295" t="str">
        <f>IF(LEN('Source Int'!$C311)&gt;1,'Source Int'!F311,IF(D319="manuel",(VLOOKUP($C319,'Enga manuel'!$A$5:$G$355,3,FALSE)),""))</f>
        <v/>
      </c>
      <c r="H319" s="297" t="str">
        <f>IF(LEN('Source Int'!$C311)&gt;1,'Source Int'!C311,IF(D319="manuel",(VLOOKUP($C319,'Enga manuel'!$A$5:$G$355,4,FALSE)),""))</f>
        <v/>
      </c>
      <c r="I319" s="297" t="str">
        <f>IF(LEN('Source Int'!$C311)&gt;1,PROPER('Source Int'!D311),IF(D319="manuel",PROPER(VLOOKUP($C319,'Enga manuel'!$A$5:$G$355,5,FALSE)),""))</f>
        <v/>
      </c>
      <c r="J319" s="297" t="str">
        <f>IF(LEN('Source Int'!$C311)&gt;1,'Source Int'!P311,IF(D319="manuel",(VLOOKUP($C319,'Enga manuel'!$A$5:$G$355,6,FALSE)),""))</f>
        <v/>
      </c>
      <c r="K319" s="297" t="str">
        <f>IF(LEN('Source Int'!$C311)&gt;1,'Source Int'!$AE311,IF($D319="manuel",(VLOOKUP($C319,'Enga manuel'!$A$5:$G$355,7,FALSE)),""))</f>
        <v/>
      </c>
      <c r="L319" s="295" t="str">
        <f>IF(LEN('Source Int'!$H311)&gt;0,'Source Int'!$H311,IF($D319="manuel",(VLOOKUP($C319,'Enga manuel'!$A$5:$H$355,8,FALSE)),""))</f>
        <v/>
      </c>
      <c r="M319" s="295" t="str">
        <f>IF(AND(P319="Présent",W319="D",'Données épreuves'!$B$24="OUI"),"Dame","")</f>
        <v/>
      </c>
      <c r="N319" s="295" t="str">
        <f>IF(LEN('Source Int'!$C311)&gt;1,IF('Source Int'!$AB311="","",'Source Int'!$AB311),IF($D319="manuel",(VLOOKUP($C319,'Enga manuel'!$A$5:$M$355,11,FALSE)),""))</f>
        <v/>
      </c>
      <c r="O319" s="308" t="str">
        <f t="shared" si="29"/>
        <v/>
      </c>
      <c r="P319" s="84" t="str">
        <f t="shared" si="30"/>
        <v/>
      </c>
      <c r="Q319" s="84" t="str">
        <f>CONCATENATE(K319,IF(AND(LEN(engage_k)&gt;0,LEN(engage_l)&gt;0),CONCATENATE(" (",L319,"/",N319,")"),IF(AND(LEN(engage_k)=0,LEN(engage_l)&gt;0),CONCATENATE(" (",N319,")"),IF(AND(LEN(engage_l)=0,LEN(engage_k)&gt;0),CONCATENATE(" (",L319,")"),""))))</f>
        <v/>
      </c>
      <c r="R319" s="84" t="str">
        <f t="shared" si="31"/>
        <v/>
      </c>
      <c r="S319" s="84" t="str">
        <f>IF(ISERROR(VLOOKUP(C319,'Saisie CLASSEMENT'!$C$8:$C$207,1,FALSE)),"","O")</f>
        <v/>
      </c>
      <c r="T319" s="462" t="str">
        <f>IF(LEN('Source Int'!$C311)&gt;1,'Source Int'!$M311,IF($D319="manuel",(VLOOKUP($C319,'Enga manuel'!$A$5:$L$355,9,FALSE)),""))</f>
        <v/>
      </c>
      <c r="U319" s="1" t="str">
        <f>IF(COUNTIF(K$10:K319,K319)=1,MAX(U$9:U318)+1,"")</f>
        <v/>
      </c>
      <c r="V319" t="str">
        <f t="shared" si="24"/>
        <v/>
      </c>
      <c r="W319" s="1" t="str">
        <f>IF(D319="Internet",'Source Int'!E311,IF(D319="manuel",UPPER((VLOOKUP($C319,'Enga manuel'!$A$5:$J$355,10,FALSE))),""))</f>
        <v/>
      </c>
    </row>
    <row r="320" spans="1:23" ht="19.350000000000001" customHeight="1">
      <c r="A320" t="str">
        <f>IF(COUNTIF(J$10:J320,J320)=1,MAX(A$9:A319)+1,"")</f>
        <v/>
      </c>
      <c r="B320" t="str">
        <f t="shared" si="20"/>
        <v/>
      </c>
      <c r="C320" s="294">
        <v>311</v>
      </c>
      <c r="D320" s="295" t="str">
        <f>IF(C320&gt;0,IF(LEN('Source Int'!$C312)&gt;1,"Internet",IF(ISERROR(VLOOKUP($C320,'Enga manuel'!$A$5:$G$355,4,FALSE))=FALSE,(IF(LEN(VLOOKUP($C320,'Enga manuel'!$A$5:$G$355,4,FALSE))&gt;0,"Manuel","")),"")),"")</f>
        <v/>
      </c>
      <c r="E320" s="296" t="s">
        <v>270</v>
      </c>
      <c r="F320" s="295" t="str">
        <f>IF(LEN('Source Int'!$C312)&gt;1,'Source Int'!R312,IF(D320="manuel",(VLOOKUP($C320,'Enga manuel'!$A$5:$G$355,2,FALSE)),""))</f>
        <v/>
      </c>
      <c r="G320" s="295" t="str">
        <f>IF(LEN('Source Int'!$C312)&gt;1,'Source Int'!F312,IF(D320="manuel",(VLOOKUP($C320,'Enga manuel'!$A$5:$G$355,3,FALSE)),""))</f>
        <v/>
      </c>
      <c r="H320" s="297" t="str">
        <f>IF(LEN('Source Int'!$C312)&gt;1,'Source Int'!C312,IF(D320="manuel",(VLOOKUP($C320,'Enga manuel'!$A$5:$G$355,4,FALSE)),""))</f>
        <v/>
      </c>
      <c r="I320" s="297" t="str">
        <f>IF(LEN('Source Int'!$C312)&gt;1,PROPER('Source Int'!D312),IF(D320="manuel",PROPER(VLOOKUP($C320,'Enga manuel'!$A$5:$G$355,5,FALSE)),""))</f>
        <v/>
      </c>
      <c r="J320" s="297" t="str">
        <f>IF(LEN('Source Int'!$C312)&gt;1,'Source Int'!P312,IF(D320="manuel",(VLOOKUP($C320,'Enga manuel'!$A$5:$G$355,6,FALSE)),""))</f>
        <v/>
      </c>
      <c r="K320" s="297" t="str">
        <f>IF(LEN('Source Int'!$C312)&gt;1,'Source Int'!$AE312,IF($D320="manuel",(VLOOKUP($C320,'Enga manuel'!$A$5:$G$355,7,FALSE)),""))</f>
        <v/>
      </c>
      <c r="L320" s="295" t="str">
        <f>IF(LEN('Source Int'!$H312)&gt;0,'Source Int'!$H312,IF($D320="manuel",(VLOOKUP($C320,'Enga manuel'!$A$5:$H$355,8,FALSE)),""))</f>
        <v/>
      </c>
      <c r="M320" s="295" t="str">
        <f>IF(AND(P320="Présent",W320="D",'Données épreuves'!$B$24="OUI"),"Dame","")</f>
        <v/>
      </c>
      <c r="N320" s="295" t="str">
        <f>IF(LEN('Source Int'!$C312)&gt;1,IF('Source Int'!$AB312="","",'Source Int'!$AB312),IF($D320="manuel",(VLOOKUP($C320,'Enga manuel'!$A$5:$M$355,11,FALSE)),""))</f>
        <v/>
      </c>
      <c r="O320" s="308" t="str">
        <f t="shared" si="29"/>
        <v/>
      </c>
      <c r="P320" s="84" t="str">
        <f t="shared" si="30"/>
        <v/>
      </c>
      <c r="Q320" s="84" t="str">
        <f>CONCATENATE(K320,IF(AND(LEN(engage_k)&gt;0,LEN(engage_l)&gt;0),CONCATENATE(" (",L320,"/",N320,")"),IF(AND(LEN(engage_k)=0,LEN(engage_l)&gt;0),CONCATENATE(" (",N320,")"),IF(AND(LEN(engage_l)=0,LEN(engage_k)&gt;0),CONCATENATE(" (",L320,")"),""))))</f>
        <v/>
      </c>
      <c r="R320" s="84" t="str">
        <f t="shared" si="31"/>
        <v/>
      </c>
      <c r="S320" s="84" t="str">
        <f>IF(ISERROR(VLOOKUP(C320,'Saisie CLASSEMENT'!$C$8:$C$207,1,FALSE)),"","O")</f>
        <v/>
      </c>
      <c r="T320" s="462" t="str">
        <f>IF(LEN('Source Int'!$C312)&gt;1,'Source Int'!$M312,IF($D320="manuel",(VLOOKUP($C320,'Enga manuel'!$A$5:$L$355,9,FALSE)),""))</f>
        <v/>
      </c>
      <c r="U320" s="1" t="str">
        <f>IF(COUNTIF(K$10:K320,K320)=1,MAX(U$9:U319)+1,"")</f>
        <v/>
      </c>
      <c r="V320" t="str">
        <f t="shared" si="24"/>
        <v/>
      </c>
      <c r="W320" s="1" t="str">
        <f>IF(D320="Internet",'Source Int'!E312,IF(D320="manuel",UPPER((VLOOKUP($C320,'Enga manuel'!$A$5:$J$355,10,FALSE))),""))</f>
        <v/>
      </c>
    </row>
    <row r="321" spans="1:23" ht="19.350000000000001" customHeight="1">
      <c r="A321" t="str">
        <f>IF(COUNTIF(J$10:J321,J321)=1,MAX(A$9:A320)+1,"")</f>
        <v/>
      </c>
      <c r="B321" t="str">
        <f t="shared" si="20"/>
        <v/>
      </c>
      <c r="C321" s="294">
        <v>312</v>
      </c>
      <c r="D321" s="295" t="str">
        <f>IF(C321&gt;0,IF(LEN('Source Int'!$C313)&gt;1,"Internet",IF(ISERROR(VLOOKUP($C321,'Enga manuel'!$A$5:$G$355,4,FALSE))=FALSE,(IF(LEN(VLOOKUP($C321,'Enga manuel'!$A$5:$G$355,4,FALSE))&gt;0,"Manuel","")),"")),"")</f>
        <v/>
      </c>
      <c r="E321" s="296" t="s">
        <v>270</v>
      </c>
      <c r="F321" s="295" t="str">
        <f>IF(LEN('Source Int'!$C313)&gt;1,'Source Int'!R313,IF(D321="manuel",(VLOOKUP($C321,'Enga manuel'!$A$5:$G$355,2,FALSE)),""))</f>
        <v/>
      </c>
      <c r="G321" s="295" t="str">
        <f>IF(LEN('Source Int'!$C313)&gt;1,'Source Int'!F313,IF(D321="manuel",(VLOOKUP($C321,'Enga manuel'!$A$5:$G$355,3,FALSE)),""))</f>
        <v/>
      </c>
      <c r="H321" s="297" t="str">
        <f>IF(LEN('Source Int'!$C313)&gt;1,'Source Int'!C313,IF(D321="manuel",(VLOOKUP($C321,'Enga manuel'!$A$5:$G$355,4,FALSE)),""))</f>
        <v/>
      </c>
      <c r="I321" s="297" t="str">
        <f>IF(LEN('Source Int'!$C313)&gt;1,PROPER('Source Int'!D313),IF(D321="manuel",PROPER(VLOOKUP($C321,'Enga manuel'!$A$5:$G$355,5,FALSE)),""))</f>
        <v/>
      </c>
      <c r="J321" s="297" t="str">
        <f>IF(LEN('Source Int'!$C313)&gt;1,'Source Int'!P313,IF(D321="manuel",(VLOOKUP($C321,'Enga manuel'!$A$5:$G$355,6,FALSE)),""))</f>
        <v/>
      </c>
      <c r="K321" s="297" t="str">
        <f>IF(LEN('Source Int'!$C313)&gt;1,'Source Int'!$AE313,IF($D321="manuel",(VLOOKUP($C321,'Enga manuel'!$A$5:$G$355,7,FALSE)),""))</f>
        <v/>
      </c>
      <c r="L321" s="295" t="str">
        <f>IF(LEN('Source Int'!$H313)&gt;0,'Source Int'!$H313,IF($D321="manuel",(VLOOKUP($C321,'Enga manuel'!$A$5:$H$355,8,FALSE)),""))</f>
        <v/>
      </c>
      <c r="M321" s="295" t="str">
        <f>IF(AND(P321="Présent",W321="D",'Données épreuves'!$B$24="OUI"),"Dame","")</f>
        <v/>
      </c>
      <c r="N321" s="295" t="str">
        <f>IF(LEN('Source Int'!$C313)&gt;1,IF('Source Int'!$AB313="","",'Source Int'!$AB313),IF($D321="manuel",(VLOOKUP($C321,'Enga manuel'!$A$5:$M$355,11,FALSE)),""))</f>
        <v/>
      </c>
      <c r="O321" s="308" t="str">
        <f t="shared" si="29"/>
        <v/>
      </c>
      <c r="P321" s="84" t="str">
        <f t="shared" si="30"/>
        <v/>
      </c>
      <c r="Q321" s="84" t="str">
        <f>CONCATENATE(K321,IF(AND(LEN(engage_k)&gt;0,LEN(engage_l)&gt;0),CONCATENATE(" (",L321,"/",N321,")"),IF(AND(LEN(engage_k)=0,LEN(engage_l)&gt;0),CONCATENATE(" (",N321,")"),IF(AND(LEN(engage_l)=0,LEN(engage_k)&gt;0),CONCATENATE(" (",L321,")"),""))))</f>
        <v/>
      </c>
      <c r="R321" s="84" t="str">
        <f t="shared" si="31"/>
        <v/>
      </c>
      <c r="S321" s="84" t="str">
        <f>IF(ISERROR(VLOOKUP(C321,'Saisie CLASSEMENT'!$C$8:$C$207,1,FALSE)),"","O")</f>
        <v/>
      </c>
      <c r="T321" s="462" t="str">
        <f>IF(LEN('Source Int'!$C313)&gt;1,'Source Int'!$M313,IF($D321="manuel",(VLOOKUP($C321,'Enga manuel'!$A$5:$L$355,9,FALSE)),""))</f>
        <v/>
      </c>
      <c r="U321" s="1" t="str">
        <f>IF(COUNTIF(K$10:K321,K321)=1,MAX(U$9:U320)+1,"")</f>
        <v/>
      </c>
      <c r="V321" t="str">
        <f t="shared" si="24"/>
        <v/>
      </c>
      <c r="W321" s="1" t="str">
        <f>IF(D321="Internet",'Source Int'!E313,IF(D321="manuel",UPPER((VLOOKUP($C321,'Enga manuel'!$A$5:$J$355,10,FALSE))),""))</f>
        <v/>
      </c>
    </row>
    <row r="322" spans="1:23" ht="19.350000000000001" customHeight="1">
      <c r="A322" t="str">
        <f>IF(COUNTIF(J$10:J322,J322)=1,MAX(A$9:A321)+1,"")</f>
        <v/>
      </c>
      <c r="B322" t="str">
        <f t="shared" si="20"/>
        <v/>
      </c>
      <c r="C322" s="294">
        <v>313</v>
      </c>
      <c r="D322" s="295" t="str">
        <f>IF(C322&gt;0,IF(LEN('Source Int'!$C314)&gt;1,"Internet",IF(ISERROR(VLOOKUP($C322,'Enga manuel'!$A$5:$G$355,4,FALSE))=FALSE,(IF(LEN(VLOOKUP($C322,'Enga manuel'!$A$5:$G$355,4,FALSE))&gt;0,"Manuel","")),"")),"")</f>
        <v/>
      </c>
      <c r="E322" s="296" t="s">
        <v>270</v>
      </c>
      <c r="F322" s="295" t="str">
        <f>IF(LEN('Source Int'!$C314)&gt;1,'Source Int'!R314,IF(D322="manuel",(VLOOKUP($C322,'Enga manuel'!$A$5:$G$355,2,FALSE)),""))</f>
        <v/>
      </c>
      <c r="G322" s="295" t="str">
        <f>IF(LEN('Source Int'!$C314)&gt;1,'Source Int'!F314,IF(D322="manuel",(VLOOKUP($C322,'Enga manuel'!$A$5:$G$355,3,FALSE)),""))</f>
        <v/>
      </c>
      <c r="H322" s="297" t="str">
        <f>IF(LEN('Source Int'!$C314)&gt;1,'Source Int'!C314,IF(D322="manuel",(VLOOKUP($C322,'Enga manuel'!$A$5:$G$355,4,FALSE)),""))</f>
        <v/>
      </c>
      <c r="I322" s="297" t="str">
        <f>IF(LEN('Source Int'!$C314)&gt;1,PROPER('Source Int'!D314),IF(D322="manuel",PROPER(VLOOKUP($C322,'Enga manuel'!$A$5:$G$355,5,FALSE)),""))</f>
        <v/>
      </c>
      <c r="J322" s="297" t="str">
        <f>IF(LEN('Source Int'!$C314)&gt;1,'Source Int'!P314,IF(D322="manuel",(VLOOKUP($C322,'Enga manuel'!$A$5:$G$355,6,FALSE)),""))</f>
        <v/>
      </c>
      <c r="K322" s="297" t="str">
        <f>IF(LEN('Source Int'!$C314)&gt;1,'Source Int'!$AE314,IF($D322="manuel",(VLOOKUP($C322,'Enga manuel'!$A$5:$G$355,7,FALSE)),""))</f>
        <v/>
      </c>
      <c r="L322" s="295" t="str">
        <f>IF(LEN('Source Int'!$H314)&gt;0,'Source Int'!$H314,IF($D322="manuel",(VLOOKUP($C322,'Enga manuel'!$A$5:$H$355,8,FALSE)),""))</f>
        <v/>
      </c>
      <c r="M322" s="295" t="str">
        <f>IF(AND(P322="Présent",W322="D",'Données épreuves'!$B$24="OUI"),"Dame","")</f>
        <v/>
      </c>
      <c r="N322" s="295" t="str">
        <f>IF(LEN('Source Int'!$C314)&gt;1,IF('Source Int'!$AB314="","",'Source Int'!$AB314),IF($D322="manuel",(VLOOKUP($C322,'Enga manuel'!$A$5:$M$355,11,FALSE)),""))</f>
        <v/>
      </c>
      <c r="O322" s="308" t="str">
        <f t="shared" si="29"/>
        <v/>
      </c>
      <c r="P322" s="84" t="str">
        <f t="shared" si="30"/>
        <v/>
      </c>
      <c r="Q322" s="84" t="str">
        <f>CONCATENATE(K322,IF(AND(LEN(engage_k)&gt;0,LEN(engage_l)&gt;0),CONCATENATE(" (",L322,"/",N322,")"),IF(AND(LEN(engage_k)=0,LEN(engage_l)&gt;0),CONCATENATE(" (",N322,")"),IF(AND(LEN(engage_l)=0,LEN(engage_k)&gt;0),CONCATENATE(" (",L322,")"),""))))</f>
        <v/>
      </c>
      <c r="R322" s="84" t="str">
        <f t="shared" si="31"/>
        <v/>
      </c>
      <c r="S322" s="84" t="str">
        <f>IF(ISERROR(VLOOKUP(C322,'Saisie CLASSEMENT'!$C$8:$C$207,1,FALSE)),"","O")</f>
        <v/>
      </c>
      <c r="T322" s="462" t="str">
        <f>IF(LEN('Source Int'!$C314)&gt;1,'Source Int'!$M314,IF($D322="manuel",(VLOOKUP($C322,'Enga manuel'!$A$5:$L$355,9,FALSE)),""))</f>
        <v/>
      </c>
      <c r="U322" s="1" t="str">
        <f>IF(COUNTIF(K$10:K322,K322)=1,MAX(U$9:U321)+1,"")</f>
        <v/>
      </c>
      <c r="V322" t="str">
        <f t="shared" si="24"/>
        <v/>
      </c>
      <c r="W322" s="1" t="str">
        <f>IF(D322="Internet",'Source Int'!E314,IF(D322="manuel",UPPER((VLOOKUP($C322,'Enga manuel'!$A$5:$J$355,10,FALSE))),""))</f>
        <v/>
      </c>
    </row>
    <row r="323" spans="1:23" ht="19.350000000000001" customHeight="1">
      <c r="A323" t="str">
        <f>IF(COUNTIF(J$10:J323,J323)=1,MAX(A$9:A322)+1,"")</f>
        <v/>
      </c>
      <c r="B323" t="str">
        <f t="shared" si="20"/>
        <v/>
      </c>
      <c r="C323" s="294">
        <v>314</v>
      </c>
      <c r="D323" s="295" t="str">
        <f>IF(C323&gt;0,IF(LEN('Source Int'!$C315)&gt;1,"Internet",IF(ISERROR(VLOOKUP($C323,'Enga manuel'!$A$5:$G$355,4,FALSE))=FALSE,(IF(LEN(VLOOKUP($C323,'Enga manuel'!$A$5:$G$355,4,FALSE))&gt;0,"Manuel","")),"")),"")</f>
        <v/>
      </c>
      <c r="E323" s="296" t="s">
        <v>270</v>
      </c>
      <c r="F323" s="295" t="str">
        <f>IF(LEN('Source Int'!$C315)&gt;1,'Source Int'!R315,IF(D323="manuel",(VLOOKUP($C323,'Enga manuel'!$A$5:$G$355,2,FALSE)),""))</f>
        <v/>
      </c>
      <c r="G323" s="295" t="str">
        <f>IF(LEN('Source Int'!$C315)&gt;1,'Source Int'!F315,IF(D323="manuel",(VLOOKUP($C323,'Enga manuel'!$A$5:$G$355,3,FALSE)),""))</f>
        <v/>
      </c>
      <c r="H323" s="297" t="str">
        <f>IF(LEN('Source Int'!$C315)&gt;1,'Source Int'!C315,IF(D323="manuel",(VLOOKUP($C323,'Enga manuel'!$A$5:$G$355,4,FALSE)),""))</f>
        <v/>
      </c>
      <c r="I323" s="297" t="str">
        <f>IF(LEN('Source Int'!$C315)&gt;1,PROPER('Source Int'!D315),IF(D323="manuel",PROPER(VLOOKUP($C323,'Enga manuel'!$A$5:$G$355,5,FALSE)),""))</f>
        <v/>
      </c>
      <c r="J323" s="297" t="str">
        <f>IF(LEN('Source Int'!$C315)&gt;1,'Source Int'!P315,IF(D323="manuel",(VLOOKUP($C323,'Enga manuel'!$A$5:$G$355,6,FALSE)),""))</f>
        <v/>
      </c>
      <c r="K323" s="297" t="str">
        <f>IF(LEN('Source Int'!$C315)&gt;1,'Source Int'!$AE315,IF($D323="manuel",(VLOOKUP($C323,'Enga manuel'!$A$5:$G$355,7,FALSE)),""))</f>
        <v/>
      </c>
      <c r="L323" s="295" t="str">
        <f>IF(LEN('Source Int'!$H315)&gt;0,'Source Int'!$H315,IF($D323="manuel",(VLOOKUP($C323,'Enga manuel'!$A$5:$H$355,8,FALSE)),""))</f>
        <v/>
      </c>
      <c r="M323" s="295" t="str">
        <f>IF(AND(P323="Présent",W323="D",'Données épreuves'!$B$24="OUI"),"Dame","")</f>
        <v/>
      </c>
      <c r="N323" s="295" t="str">
        <f>IF(LEN('Source Int'!$C315)&gt;1,IF('Source Int'!$AB315="","",'Source Int'!$AB315),IF($D323="manuel",(VLOOKUP($C323,'Enga manuel'!$A$5:$M$355,11,FALSE)),""))</f>
        <v/>
      </c>
      <c r="O323" s="308" t="str">
        <f t="shared" si="29"/>
        <v/>
      </c>
      <c r="P323" s="84" t="str">
        <f t="shared" si="30"/>
        <v/>
      </c>
      <c r="Q323" s="84" t="str">
        <f>CONCATENATE(K323,IF(AND(LEN(engage_k)&gt;0,LEN(engage_l)&gt;0),CONCATENATE(" (",L323,"/",N323,")"),IF(AND(LEN(engage_k)=0,LEN(engage_l)&gt;0),CONCATENATE(" (",N323,")"),IF(AND(LEN(engage_l)=0,LEN(engage_k)&gt;0),CONCATENATE(" (",L323,")"),""))))</f>
        <v/>
      </c>
      <c r="R323" s="84" t="str">
        <f t="shared" si="31"/>
        <v/>
      </c>
      <c r="S323" s="84" t="str">
        <f>IF(ISERROR(VLOOKUP(C323,'Saisie CLASSEMENT'!$C$8:$C$207,1,FALSE)),"","O")</f>
        <v/>
      </c>
      <c r="T323" s="462" t="str">
        <f>IF(LEN('Source Int'!$C315)&gt;1,'Source Int'!$M315,IF($D323="manuel",(VLOOKUP($C323,'Enga manuel'!$A$5:$L$355,9,FALSE)),""))</f>
        <v/>
      </c>
      <c r="U323" s="1" t="str">
        <f>IF(COUNTIF(K$10:K323,K323)=1,MAX(U$9:U322)+1,"")</f>
        <v/>
      </c>
      <c r="V323" t="str">
        <f t="shared" si="24"/>
        <v/>
      </c>
      <c r="W323" s="1" t="str">
        <f>IF(D323="Internet",'Source Int'!E315,IF(D323="manuel",UPPER((VLOOKUP($C323,'Enga manuel'!$A$5:$J$355,10,FALSE))),""))</f>
        <v/>
      </c>
    </row>
    <row r="324" spans="1:23" ht="19.350000000000001" customHeight="1">
      <c r="A324" t="str">
        <f>IF(COUNTIF(J$10:J324,J324)=1,MAX(A$9:A323)+1,"")</f>
        <v/>
      </c>
      <c r="B324" t="str">
        <f t="shared" si="20"/>
        <v/>
      </c>
      <c r="C324" s="294">
        <v>315</v>
      </c>
      <c r="D324" s="295" t="str">
        <f>IF(C324&gt;0,IF(LEN('Source Int'!$C316)&gt;1,"Internet",IF(ISERROR(VLOOKUP($C324,'Enga manuel'!$A$5:$G$355,4,FALSE))=FALSE,(IF(LEN(VLOOKUP($C324,'Enga manuel'!$A$5:$G$355,4,FALSE))&gt;0,"Manuel","")),"")),"")</f>
        <v/>
      </c>
      <c r="E324" s="296" t="s">
        <v>270</v>
      </c>
      <c r="F324" s="295" t="str">
        <f>IF(LEN('Source Int'!$C316)&gt;1,'Source Int'!R316,IF(D324="manuel",(VLOOKUP($C324,'Enga manuel'!$A$5:$G$355,2,FALSE)),""))</f>
        <v/>
      </c>
      <c r="G324" s="295" t="str">
        <f>IF(LEN('Source Int'!$C316)&gt;1,'Source Int'!F316,IF(D324="manuel",(VLOOKUP($C324,'Enga manuel'!$A$5:$G$355,3,FALSE)),""))</f>
        <v/>
      </c>
      <c r="H324" s="297" t="str">
        <f>IF(LEN('Source Int'!$C316)&gt;1,'Source Int'!C316,IF(D324="manuel",(VLOOKUP($C324,'Enga manuel'!$A$5:$G$355,4,FALSE)),""))</f>
        <v/>
      </c>
      <c r="I324" s="297" t="str">
        <f>IF(LEN('Source Int'!$C316)&gt;1,PROPER('Source Int'!D316),IF(D324="manuel",PROPER(VLOOKUP($C324,'Enga manuel'!$A$5:$G$355,5,FALSE)),""))</f>
        <v/>
      </c>
      <c r="J324" s="297" t="str">
        <f>IF(LEN('Source Int'!$C316)&gt;1,'Source Int'!P316,IF(D324="manuel",(VLOOKUP($C324,'Enga manuel'!$A$5:$G$355,6,FALSE)),""))</f>
        <v/>
      </c>
      <c r="K324" s="297" t="str">
        <f>IF(LEN('Source Int'!$C316)&gt;1,'Source Int'!$AE316,IF($D324="manuel",(VLOOKUP($C324,'Enga manuel'!$A$5:$G$355,7,FALSE)),""))</f>
        <v/>
      </c>
      <c r="L324" s="295" t="str">
        <f>IF(LEN('Source Int'!$H316)&gt;0,'Source Int'!$H316,IF($D324="manuel",(VLOOKUP($C324,'Enga manuel'!$A$5:$H$355,8,FALSE)),""))</f>
        <v/>
      </c>
      <c r="M324" s="295" t="str">
        <f>IF(AND(P324="Présent",W324="D",'Données épreuves'!$B$24="OUI"),"Dame","")</f>
        <v/>
      </c>
      <c r="N324" s="295" t="str">
        <f>IF(LEN('Source Int'!$C316)&gt;1,IF('Source Int'!$AB316="","",'Source Int'!$AB316),IF($D324="manuel",(VLOOKUP($C324,'Enga manuel'!$A$5:$M$355,11,FALSE)),""))</f>
        <v/>
      </c>
      <c r="O324" s="308" t="str">
        <f t="shared" si="29"/>
        <v/>
      </c>
      <c r="P324" s="84" t="str">
        <f t="shared" si="30"/>
        <v/>
      </c>
      <c r="Q324" s="84" t="str">
        <f>CONCATENATE(K324,IF(AND(LEN(engage_k)&gt;0,LEN(engage_l)&gt;0),CONCATENATE(" (",L324,"/",N324,")"),IF(AND(LEN(engage_k)=0,LEN(engage_l)&gt;0),CONCATENATE(" (",N324,")"),IF(AND(LEN(engage_l)=0,LEN(engage_k)&gt;0),CONCATENATE(" (",L324,")"),""))))</f>
        <v/>
      </c>
      <c r="R324" s="84" t="str">
        <f t="shared" si="31"/>
        <v/>
      </c>
      <c r="S324" s="84" t="str">
        <f>IF(ISERROR(VLOOKUP(C324,'Saisie CLASSEMENT'!$C$8:$C$207,1,FALSE)),"","O")</f>
        <v/>
      </c>
      <c r="T324" s="462" t="str">
        <f>IF(LEN('Source Int'!$C316)&gt;1,'Source Int'!$M316,IF($D324="manuel",(VLOOKUP($C324,'Enga manuel'!$A$5:$L$355,9,FALSE)),""))</f>
        <v/>
      </c>
      <c r="U324" s="1" t="str">
        <f>IF(COUNTIF(K$10:K324,K324)=1,MAX(U$9:U323)+1,"")</f>
        <v/>
      </c>
      <c r="V324" t="str">
        <f t="shared" si="24"/>
        <v/>
      </c>
      <c r="W324" s="1" t="str">
        <f>IF(D324="Internet",'Source Int'!E316,IF(D324="manuel",UPPER((VLOOKUP($C324,'Enga manuel'!$A$5:$J$355,10,FALSE))),""))</f>
        <v/>
      </c>
    </row>
    <row r="325" spans="1:23" ht="19.350000000000001" customHeight="1">
      <c r="A325" t="str">
        <f>IF(COUNTIF(J$10:J325,J325)=1,MAX(A$9:A324)+1,"")</f>
        <v/>
      </c>
      <c r="B325" t="str">
        <f t="shared" si="20"/>
        <v/>
      </c>
      <c r="C325" s="294">
        <v>316</v>
      </c>
      <c r="D325" s="295" t="str">
        <f>IF(C325&gt;0,IF(LEN('Source Int'!$C317)&gt;1,"Internet",IF(ISERROR(VLOOKUP($C325,'Enga manuel'!$A$5:$G$355,4,FALSE))=FALSE,(IF(LEN(VLOOKUP($C325,'Enga manuel'!$A$5:$G$355,4,FALSE))&gt;0,"Manuel","")),"")),"")</f>
        <v/>
      </c>
      <c r="E325" s="296" t="s">
        <v>270</v>
      </c>
      <c r="F325" s="295" t="str">
        <f>IF(LEN('Source Int'!$C317)&gt;1,'Source Int'!R317,IF(D325="manuel",(VLOOKUP($C325,'Enga manuel'!$A$5:$G$355,2,FALSE)),""))</f>
        <v/>
      </c>
      <c r="G325" s="295" t="str">
        <f>IF(LEN('Source Int'!$C317)&gt;1,'Source Int'!F317,IF(D325="manuel",(VLOOKUP($C325,'Enga manuel'!$A$5:$G$355,3,FALSE)),""))</f>
        <v/>
      </c>
      <c r="H325" s="297" t="str">
        <f>IF(LEN('Source Int'!$C317)&gt;1,'Source Int'!C317,IF(D325="manuel",(VLOOKUP($C325,'Enga manuel'!$A$5:$G$355,4,FALSE)),""))</f>
        <v/>
      </c>
      <c r="I325" s="297" t="str">
        <f>IF(LEN('Source Int'!$C317)&gt;1,PROPER('Source Int'!D317),IF(D325="manuel",PROPER(VLOOKUP($C325,'Enga manuel'!$A$5:$G$355,5,FALSE)),""))</f>
        <v/>
      </c>
      <c r="J325" s="297" t="str">
        <f>IF(LEN('Source Int'!$C317)&gt;1,'Source Int'!P317,IF(D325="manuel",(VLOOKUP($C325,'Enga manuel'!$A$5:$G$355,6,FALSE)),""))</f>
        <v/>
      </c>
      <c r="K325" s="297" t="str">
        <f>IF(LEN('Source Int'!$C317)&gt;1,'Source Int'!$AE317,IF($D325="manuel",(VLOOKUP($C325,'Enga manuel'!$A$5:$G$355,7,FALSE)),""))</f>
        <v/>
      </c>
      <c r="L325" s="295" t="str">
        <f>IF(LEN('Source Int'!$H317)&gt;0,'Source Int'!$H317,IF($D325="manuel",(VLOOKUP($C325,'Enga manuel'!$A$5:$H$355,8,FALSE)),""))</f>
        <v/>
      </c>
      <c r="M325" s="295" t="str">
        <f>IF(AND(P325="Présent",W325="D",'Données épreuves'!$B$24="OUI"),"Dame","")</f>
        <v/>
      </c>
      <c r="N325" s="295" t="str">
        <f>IF(LEN('Source Int'!$C317)&gt;1,IF('Source Int'!$AB317="","",'Source Int'!$AB317),IF($D325="manuel",(VLOOKUP($C325,'Enga manuel'!$A$5:$M$355,11,FALSE)),""))</f>
        <v/>
      </c>
      <c r="O325" s="308" t="str">
        <f t="shared" si="29"/>
        <v/>
      </c>
      <c r="P325" s="84" t="str">
        <f t="shared" si="30"/>
        <v/>
      </c>
      <c r="Q325" s="84" t="str">
        <f>CONCATENATE(K325,IF(AND(LEN(engage_k)&gt;0,LEN(engage_l)&gt;0),CONCATENATE(" (",L325,"/",N325,")"),IF(AND(LEN(engage_k)=0,LEN(engage_l)&gt;0),CONCATENATE(" (",N325,")"),IF(AND(LEN(engage_l)=0,LEN(engage_k)&gt;0),CONCATENATE(" (",L325,")"),""))))</f>
        <v/>
      </c>
      <c r="R325" s="84" t="str">
        <f t="shared" si="31"/>
        <v/>
      </c>
      <c r="S325" s="84" t="str">
        <f>IF(ISERROR(VLOOKUP(C325,'Saisie CLASSEMENT'!$C$8:$C$207,1,FALSE)),"","O")</f>
        <v/>
      </c>
      <c r="T325" s="462" t="str">
        <f>IF(LEN('Source Int'!$C317)&gt;1,'Source Int'!$M317,IF($D325="manuel",(VLOOKUP($C325,'Enga manuel'!$A$5:$L$355,9,FALSE)),""))</f>
        <v/>
      </c>
      <c r="U325" s="1" t="str">
        <f>IF(COUNTIF(K$10:K325,K325)=1,MAX(U$9:U324)+1,"")</f>
        <v/>
      </c>
      <c r="V325" t="str">
        <f t="shared" si="24"/>
        <v/>
      </c>
      <c r="W325" s="1" t="str">
        <f>IF(D325="Internet",'Source Int'!E317,IF(D325="manuel",UPPER((VLOOKUP($C325,'Enga manuel'!$A$5:$J$355,10,FALSE))),""))</f>
        <v/>
      </c>
    </row>
    <row r="326" spans="1:23" ht="19.350000000000001" customHeight="1">
      <c r="A326" t="str">
        <f>IF(COUNTIF(J$10:J326,J326)=1,MAX(A$9:A325)+1,"")</f>
        <v/>
      </c>
      <c r="B326" t="str">
        <f t="shared" si="20"/>
        <v/>
      </c>
      <c r="C326" s="294">
        <v>317</v>
      </c>
      <c r="D326" s="295" t="str">
        <f>IF(C326&gt;0,IF(LEN('Source Int'!$C318)&gt;1,"Internet",IF(ISERROR(VLOOKUP($C326,'Enga manuel'!$A$5:$G$355,4,FALSE))=FALSE,(IF(LEN(VLOOKUP($C326,'Enga manuel'!$A$5:$G$355,4,FALSE))&gt;0,"Manuel","")),"")),"")</f>
        <v/>
      </c>
      <c r="E326" s="296" t="s">
        <v>270</v>
      </c>
      <c r="F326" s="295" t="str">
        <f>IF(LEN('Source Int'!$C318)&gt;1,'Source Int'!R318,IF(D326="manuel",(VLOOKUP($C326,'Enga manuel'!$A$5:$G$355,2,FALSE)),""))</f>
        <v/>
      </c>
      <c r="G326" s="295" t="str">
        <f>IF(LEN('Source Int'!$C318)&gt;1,'Source Int'!F318,IF(D326="manuel",(VLOOKUP($C326,'Enga manuel'!$A$5:$G$355,3,FALSE)),""))</f>
        <v/>
      </c>
      <c r="H326" s="297" t="str">
        <f>IF(LEN('Source Int'!$C318)&gt;1,'Source Int'!C318,IF(D326="manuel",(VLOOKUP($C326,'Enga manuel'!$A$5:$G$355,4,FALSE)),""))</f>
        <v/>
      </c>
      <c r="I326" s="297" t="str">
        <f>IF(LEN('Source Int'!$C318)&gt;1,PROPER('Source Int'!D318),IF(D326="manuel",PROPER(VLOOKUP($C326,'Enga manuel'!$A$5:$G$355,5,FALSE)),""))</f>
        <v/>
      </c>
      <c r="J326" s="297" t="str">
        <f>IF(LEN('Source Int'!$C318)&gt;1,'Source Int'!P318,IF(D326="manuel",(VLOOKUP($C326,'Enga manuel'!$A$5:$G$355,6,FALSE)),""))</f>
        <v/>
      </c>
      <c r="K326" s="297" t="str">
        <f>IF(LEN('Source Int'!$C318)&gt;1,'Source Int'!$AE318,IF($D326="manuel",(VLOOKUP($C326,'Enga manuel'!$A$5:$G$355,7,FALSE)),""))</f>
        <v/>
      </c>
      <c r="L326" s="295" t="str">
        <f>IF(LEN('Source Int'!$H318)&gt;0,'Source Int'!$H318,IF($D326="manuel",(VLOOKUP($C326,'Enga manuel'!$A$5:$H$355,8,FALSE)),""))</f>
        <v/>
      </c>
      <c r="M326" s="295" t="str">
        <f>IF(AND(P326="Présent",W326="D",'Données épreuves'!$B$24="OUI"),"Dame","")</f>
        <v/>
      </c>
      <c r="N326" s="295" t="str">
        <f>IF(LEN('Source Int'!$C318)&gt;1,IF('Source Int'!$AB318="","",'Source Int'!$AB318),IF($D326="manuel",(VLOOKUP($C326,'Enga manuel'!$A$5:$M$355,11,FALSE)),""))</f>
        <v/>
      </c>
      <c r="O326" s="308" t="str">
        <f t="shared" si="29"/>
        <v/>
      </c>
      <c r="P326" s="84" t="str">
        <f t="shared" si="30"/>
        <v/>
      </c>
      <c r="Q326" s="84" t="str">
        <f>CONCATENATE(K326,IF(AND(LEN(engage_k)&gt;0,LEN(engage_l)&gt;0),CONCATENATE(" (",L326,"/",N326,")"),IF(AND(LEN(engage_k)=0,LEN(engage_l)&gt;0),CONCATENATE(" (",N326,")"),IF(AND(LEN(engage_l)=0,LEN(engage_k)&gt;0),CONCATENATE(" (",L326,")"),""))))</f>
        <v/>
      </c>
      <c r="R326" s="84" t="str">
        <f t="shared" si="31"/>
        <v/>
      </c>
      <c r="S326" s="84" t="str">
        <f>IF(ISERROR(VLOOKUP(C326,'Saisie CLASSEMENT'!$C$8:$C$207,1,FALSE)),"","O")</f>
        <v/>
      </c>
      <c r="T326" s="462" t="str">
        <f>IF(LEN('Source Int'!$C318)&gt;1,'Source Int'!$M318,IF($D326="manuel",(VLOOKUP($C326,'Enga manuel'!$A$5:$L$355,9,FALSE)),""))</f>
        <v/>
      </c>
      <c r="U326" s="1" t="str">
        <f>IF(COUNTIF(K$10:K326,K326)=1,MAX(U$9:U325)+1,"")</f>
        <v/>
      </c>
      <c r="V326" t="str">
        <f t="shared" si="24"/>
        <v/>
      </c>
      <c r="W326" s="1" t="str">
        <f>IF(D326="Internet",'Source Int'!E318,IF(D326="manuel",UPPER((VLOOKUP($C326,'Enga manuel'!$A$5:$J$355,10,FALSE))),""))</f>
        <v/>
      </c>
    </row>
    <row r="327" spans="1:23" ht="19.350000000000001" customHeight="1">
      <c r="A327" t="str">
        <f>IF(COUNTIF(J$10:J327,J327)=1,MAX(A$9:A326)+1,"")</f>
        <v/>
      </c>
      <c r="B327" t="str">
        <f t="shared" si="20"/>
        <v/>
      </c>
      <c r="C327" s="294">
        <v>318</v>
      </c>
      <c r="D327" s="295" t="str">
        <f>IF(C327&gt;0,IF(LEN('Source Int'!$C319)&gt;1,"Internet",IF(ISERROR(VLOOKUP($C327,'Enga manuel'!$A$5:$G$355,4,FALSE))=FALSE,(IF(LEN(VLOOKUP($C327,'Enga manuel'!$A$5:$G$355,4,FALSE))&gt;0,"Manuel","")),"")),"")</f>
        <v/>
      </c>
      <c r="E327" s="296" t="s">
        <v>270</v>
      </c>
      <c r="F327" s="295" t="str">
        <f>IF(LEN('Source Int'!$C319)&gt;1,'Source Int'!R319,IF(D327="manuel",(VLOOKUP($C327,'Enga manuel'!$A$5:$G$355,2,FALSE)),""))</f>
        <v/>
      </c>
      <c r="G327" s="295" t="str">
        <f>IF(LEN('Source Int'!$C319)&gt;1,'Source Int'!F319,IF(D327="manuel",(VLOOKUP($C327,'Enga manuel'!$A$5:$G$355,3,FALSE)),""))</f>
        <v/>
      </c>
      <c r="H327" s="297" t="str">
        <f>IF(LEN('Source Int'!$C319)&gt;1,'Source Int'!C319,IF(D327="manuel",(VLOOKUP($C327,'Enga manuel'!$A$5:$G$355,4,FALSE)),""))</f>
        <v/>
      </c>
      <c r="I327" s="297" t="str">
        <f>IF(LEN('Source Int'!$C319)&gt;1,PROPER('Source Int'!D319),IF(D327="manuel",PROPER(VLOOKUP($C327,'Enga manuel'!$A$5:$G$355,5,FALSE)),""))</f>
        <v/>
      </c>
      <c r="J327" s="297" t="str">
        <f>IF(LEN('Source Int'!$C319)&gt;1,'Source Int'!P319,IF(D327="manuel",(VLOOKUP($C327,'Enga manuel'!$A$5:$G$355,6,FALSE)),""))</f>
        <v/>
      </c>
      <c r="K327" s="297" t="str">
        <f>IF(LEN('Source Int'!$C319)&gt;1,'Source Int'!$AE319,IF($D327="manuel",(VLOOKUP($C327,'Enga manuel'!$A$5:$G$355,7,FALSE)),""))</f>
        <v/>
      </c>
      <c r="L327" s="295" t="str">
        <f>IF(LEN('Source Int'!$H319)&gt;0,'Source Int'!$H319,IF($D327="manuel",(VLOOKUP($C327,'Enga manuel'!$A$5:$H$355,8,FALSE)),""))</f>
        <v/>
      </c>
      <c r="M327" s="295" t="str">
        <f>IF(AND(P327="Présent",W327="D",'Données épreuves'!$B$24="OUI"),"Dame","")</f>
        <v/>
      </c>
      <c r="N327" s="295" t="str">
        <f>IF(LEN('Source Int'!$C319)&gt;1,IF('Source Int'!$AB319="","",'Source Int'!$AB319),IF($D327="manuel",(VLOOKUP($C327,'Enga manuel'!$A$5:$M$355,11,FALSE)),""))</f>
        <v/>
      </c>
      <c r="O327" s="308" t="str">
        <f t="shared" si="29"/>
        <v/>
      </c>
      <c r="P327" s="84" t="str">
        <f t="shared" si="30"/>
        <v/>
      </c>
      <c r="Q327" s="84" t="str">
        <f>CONCATENATE(K327,IF(AND(LEN(engage_k)&gt;0,LEN(engage_l)&gt;0),CONCATENATE(" (",L327,"/",N327,")"),IF(AND(LEN(engage_k)=0,LEN(engage_l)&gt;0),CONCATENATE(" (",N327,")"),IF(AND(LEN(engage_l)=0,LEN(engage_k)&gt;0),CONCATENATE(" (",L327,")"),""))))</f>
        <v/>
      </c>
      <c r="R327" s="84" t="str">
        <f t="shared" si="31"/>
        <v/>
      </c>
      <c r="S327" s="84" t="str">
        <f>IF(ISERROR(VLOOKUP(C327,'Saisie CLASSEMENT'!$C$8:$C$207,1,FALSE)),"","O")</f>
        <v/>
      </c>
      <c r="T327" s="462" t="str">
        <f>IF(LEN('Source Int'!$C319)&gt;1,'Source Int'!$M319,IF($D327="manuel",(VLOOKUP($C327,'Enga manuel'!$A$5:$L$355,9,FALSE)),""))</f>
        <v/>
      </c>
      <c r="U327" s="1" t="str">
        <f>IF(COUNTIF(K$10:K327,K327)=1,MAX(U$9:U326)+1,"")</f>
        <v/>
      </c>
      <c r="V327" t="str">
        <f t="shared" si="24"/>
        <v/>
      </c>
      <c r="W327" s="1" t="str">
        <f>IF(D327="Internet",'Source Int'!E319,IF(D327="manuel",UPPER((VLOOKUP($C327,'Enga manuel'!$A$5:$J$355,10,FALSE))),""))</f>
        <v/>
      </c>
    </row>
    <row r="328" spans="1:23" ht="19.350000000000001" customHeight="1">
      <c r="A328" t="str">
        <f>IF(COUNTIF(J$10:J328,J328)=1,MAX(A$9:A327)+1,"")</f>
        <v/>
      </c>
      <c r="B328" t="str">
        <f t="shared" si="20"/>
        <v/>
      </c>
      <c r="C328" s="294">
        <v>319</v>
      </c>
      <c r="D328" s="295" t="str">
        <f>IF(C328&gt;0,IF(LEN('Source Int'!$C320)&gt;1,"Internet",IF(ISERROR(VLOOKUP($C328,'Enga manuel'!$A$5:$G$355,4,FALSE))=FALSE,(IF(LEN(VLOOKUP($C328,'Enga manuel'!$A$5:$G$355,4,FALSE))&gt;0,"Manuel","")),"")),"")</f>
        <v/>
      </c>
      <c r="E328" s="296" t="s">
        <v>270</v>
      </c>
      <c r="F328" s="295" t="str">
        <f>IF(LEN('Source Int'!$C320)&gt;1,'Source Int'!R320,IF(D328="manuel",(VLOOKUP($C328,'Enga manuel'!$A$5:$G$355,2,FALSE)),""))</f>
        <v/>
      </c>
      <c r="G328" s="295" t="str">
        <f>IF(LEN('Source Int'!$C320)&gt;1,'Source Int'!F320,IF(D328="manuel",(VLOOKUP($C328,'Enga manuel'!$A$5:$G$355,3,FALSE)),""))</f>
        <v/>
      </c>
      <c r="H328" s="297" t="str">
        <f>IF(LEN('Source Int'!$C320)&gt;1,'Source Int'!C320,IF(D328="manuel",(VLOOKUP($C328,'Enga manuel'!$A$5:$G$355,4,FALSE)),""))</f>
        <v/>
      </c>
      <c r="I328" s="297" t="str">
        <f>IF(LEN('Source Int'!$C320)&gt;1,PROPER('Source Int'!D320),IF(D328="manuel",PROPER(VLOOKUP($C328,'Enga manuel'!$A$5:$G$355,5,FALSE)),""))</f>
        <v/>
      </c>
      <c r="J328" s="297" t="str">
        <f>IF(LEN('Source Int'!$C320)&gt;1,'Source Int'!P320,IF(D328="manuel",(VLOOKUP($C328,'Enga manuel'!$A$5:$G$355,6,FALSE)),""))</f>
        <v/>
      </c>
      <c r="K328" s="297" t="str">
        <f>IF(LEN('Source Int'!$C320)&gt;1,'Source Int'!$AE320,IF($D328="manuel",(VLOOKUP($C328,'Enga manuel'!$A$5:$G$355,7,FALSE)),""))</f>
        <v/>
      </c>
      <c r="L328" s="295" t="str">
        <f>IF(LEN('Source Int'!$H320)&gt;0,'Source Int'!$H320,IF($D328="manuel",(VLOOKUP($C328,'Enga manuel'!$A$5:$H$355,8,FALSE)),""))</f>
        <v/>
      </c>
      <c r="M328" s="295" t="str">
        <f>IF(AND(P328="Présent",W328="D",'Données épreuves'!$B$24="OUI"),"Dame","")</f>
        <v/>
      </c>
      <c r="N328" s="295" t="str">
        <f>IF(LEN('Source Int'!$C320)&gt;1,IF('Source Int'!$AB320="","",'Source Int'!$AB320),IF($D328="manuel",(VLOOKUP($C328,'Enga manuel'!$A$5:$M$355,11,FALSE)),""))</f>
        <v/>
      </c>
      <c r="O328" s="308" t="str">
        <f t="shared" si="29"/>
        <v/>
      </c>
      <c r="P328" s="84" t="str">
        <f t="shared" si="30"/>
        <v/>
      </c>
      <c r="Q328" s="84" t="str">
        <f>CONCATENATE(K328,IF(AND(LEN(engage_k)&gt;0,LEN(engage_l)&gt;0),CONCATENATE(" (",L328,"/",N328,")"),IF(AND(LEN(engage_k)=0,LEN(engage_l)&gt;0),CONCATENATE(" (",N328,")"),IF(AND(LEN(engage_l)=0,LEN(engage_k)&gt;0),CONCATENATE(" (",L328,")"),""))))</f>
        <v/>
      </c>
      <c r="R328" s="84" t="str">
        <f t="shared" si="31"/>
        <v/>
      </c>
      <c r="S328" s="84" t="str">
        <f>IF(ISERROR(VLOOKUP(C328,'Saisie CLASSEMENT'!$C$8:$C$207,1,FALSE)),"","O")</f>
        <v/>
      </c>
      <c r="T328" s="462" t="str">
        <f>IF(LEN('Source Int'!$C320)&gt;1,'Source Int'!$M320,IF($D328="manuel",(VLOOKUP($C328,'Enga manuel'!$A$5:$L$355,9,FALSE)),""))</f>
        <v/>
      </c>
      <c r="U328" s="1" t="str">
        <f>IF(COUNTIF(K$10:K328,K328)=1,MAX(U$9:U327)+1,"")</f>
        <v/>
      </c>
      <c r="V328" t="str">
        <f t="shared" si="24"/>
        <v/>
      </c>
      <c r="W328" s="1" t="str">
        <f>IF(D328="Internet",'Source Int'!E320,IF(D328="manuel",UPPER((VLOOKUP($C328,'Enga manuel'!$A$5:$J$355,10,FALSE))),""))</f>
        <v/>
      </c>
    </row>
    <row r="329" spans="1:23" ht="19.350000000000001" customHeight="1">
      <c r="A329" t="str">
        <f>IF(COUNTIF(J$10:J329,J329)=1,MAX(A$9:A328)+1,"")</f>
        <v/>
      </c>
      <c r="B329" t="str">
        <f t="shared" si="20"/>
        <v/>
      </c>
      <c r="C329" s="294">
        <v>320</v>
      </c>
      <c r="D329" s="295" t="str">
        <f>IF(C329&gt;0,IF(LEN('Source Int'!$C321)&gt;1,"Internet",IF(ISERROR(VLOOKUP($C329,'Enga manuel'!$A$5:$G$355,4,FALSE))=FALSE,(IF(LEN(VLOOKUP($C329,'Enga manuel'!$A$5:$G$355,4,FALSE))&gt;0,"Manuel","")),"")),"")</f>
        <v/>
      </c>
      <c r="E329" s="296" t="s">
        <v>270</v>
      </c>
      <c r="F329" s="295" t="str">
        <f>IF(LEN('Source Int'!$C321)&gt;1,'Source Int'!R321,IF(D329="manuel",(VLOOKUP($C329,'Enga manuel'!$A$5:$G$355,2,FALSE)),""))</f>
        <v/>
      </c>
      <c r="G329" s="295" t="str">
        <f>IF(LEN('Source Int'!$C321)&gt;1,'Source Int'!F321,IF(D329="manuel",(VLOOKUP($C329,'Enga manuel'!$A$5:$G$355,3,FALSE)),""))</f>
        <v/>
      </c>
      <c r="H329" s="297" t="str">
        <f>IF(LEN('Source Int'!$C321)&gt;1,'Source Int'!C321,IF(D329="manuel",(VLOOKUP($C329,'Enga manuel'!$A$5:$G$355,4,FALSE)),""))</f>
        <v/>
      </c>
      <c r="I329" s="297" t="str">
        <f>IF(LEN('Source Int'!$C321)&gt;1,PROPER('Source Int'!D321),IF(D329="manuel",PROPER(VLOOKUP($C329,'Enga manuel'!$A$5:$G$355,5,FALSE)),""))</f>
        <v/>
      </c>
      <c r="J329" s="297" t="str">
        <f>IF(LEN('Source Int'!$C321)&gt;1,'Source Int'!P321,IF(D329="manuel",(VLOOKUP($C329,'Enga manuel'!$A$5:$G$355,6,FALSE)),""))</f>
        <v/>
      </c>
      <c r="K329" s="297" t="str">
        <f>IF(LEN('Source Int'!$C321)&gt;1,'Source Int'!$AE321,IF($D329="manuel",(VLOOKUP($C329,'Enga manuel'!$A$5:$G$355,7,FALSE)),""))</f>
        <v/>
      </c>
      <c r="L329" s="295" t="str">
        <f>IF(LEN('Source Int'!$H321)&gt;0,'Source Int'!$H321,IF($D329="manuel",(VLOOKUP($C329,'Enga manuel'!$A$5:$H$355,8,FALSE)),""))</f>
        <v/>
      </c>
      <c r="M329" s="295" t="str">
        <f>IF(AND(P329="Présent",W329="D",'Données épreuves'!$B$24="OUI"),"Dame","")</f>
        <v/>
      </c>
      <c r="N329" s="295" t="str">
        <f>IF(LEN('Source Int'!$C321)&gt;1,IF('Source Int'!$AB321="","",'Source Int'!$AB321),IF($D329="manuel",(VLOOKUP($C329,'Enga manuel'!$A$5:$M$355,11,FALSE)),""))</f>
        <v/>
      </c>
      <c r="O329" s="308" t="str">
        <f t="shared" si="29"/>
        <v/>
      </c>
      <c r="P329" s="84" t="str">
        <f t="shared" si="30"/>
        <v/>
      </c>
      <c r="Q329" s="84" t="str">
        <f>CONCATENATE(K329,IF(AND(LEN(engage_k)&gt;0,LEN(engage_l)&gt;0),CONCATENATE(" (",L329,"/",N329,")"),IF(AND(LEN(engage_k)=0,LEN(engage_l)&gt;0),CONCATENATE(" (",N329,")"),IF(AND(LEN(engage_l)=0,LEN(engage_k)&gt;0),CONCATENATE(" (",L329,")"),""))))</f>
        <v/>
      </c>
      <c r="R329" s="84" t="str">
        <f t="shared" si="31"/>
        <v/>
      </c>
      <c r="S329" s="84" t="str">
        <f>IF(ISERROR(VLOOKUP(C329,'Saisie CLASSEMENT'!$C$8:$C$207,1,FALSE)),"","O")</f>
        <v/>
      </c>
      <c r="T329" s="462" t="str">
        <f>IF(LEN('Source Int'!$C321)&gt;1,'Source Int'!$M321,IF($D329="manuel",(VLOOKUP($C329,'Enga manuel'!$A$5:$L$355,9,FALSE)),""))</f>
        <v/>
      </c>
      <c r="U329" s="1" t="str">
        <f>IF(COUNTIF(K$10:K329,K329)=1,MAX(U$9:U328)+1,"")</f>
        <v/>
      </c>
      <c r="V329" t="str">
        <f t="shared" si="24"/>
        <v/>
      </c>
      <c r="W329" s="1" t="str">
        <f>IF(D329="Internet",'Source Int'!E321,IF(D329="manuel",UPPER((VLOOKUP($C329,'Enga manuel'!$A$5:$J$355,10,FALSE))),""))</f>
        <v/>
      </c>
    </row>
    <row r="330" spans="1:23" ht="19.350000000000001" customHeight="1">
      <c r="A330" t="str">
        <f>IF(COUNTIF(J$10:J330,J330)=1,MAX(A$9:A329)+1,"")</f>
        <v/>
      </c>
      <c r="B330" t="str">
        <f t="shared" si="20"/>
        <v/>
      </c>
      <c r="C330" s="294">
        <v>321</v>
      </c>
      <c r="D330" s="295" t="str">
        <f>IF(C330&gt;0,IF(LEN('Source Int'!$C322)&gt;1,"Internet",IF(ISERROR(VLOOKUP($C330,'Enga manuel'!$A$5:$G$355,4,FALSE))=FALSE,(IF(LEN(VLOOKUP($C330,'Enga manuel'!$A$5:$G$355,4,FALSE))&gt;0,"Manuel","")),"")),"")</f>
        <v/>
      </c>
      <c r="E330" s="296" t="s">
        <v>270</v>
      </c>
      <c r="F330" s="295" t="str">
        <f>IF(LEN('Source Int'!$C322)&gt;1,'Source Int'!R322,IF(D330="manuel",(VLOOKUP($C330,'Enga manuel'!$A$5:$G$355,2,FALSE)),""))</f>
        <v/>
      </c>
      <c r="G330" s="295" t="str">
        <f>IF(LEN('Source Int'!$C322)&gt;1,'Source Int'!F322,IF(D330="manuel",(VLOOKUP($C330,'Enga manuel'!$A$5:$G$355,3,FALSE)),""))</f>
        <v/>
      </c>
      <c r="H330" s="297" t="str">
        <f>IF(LEN('Source Int'!$C322)&gt;1,'Source Int'!C322,IF(D330="manuel",(VLOOKUP($C330,'Enga manuel'!$A$5:$G$355,4,FALSE)),""))</f>
        <v/>
      </c>
      <c r="I330" s="297" t="str">
        <f>IF(LEN('Source Int'!$C322)&gt;1,PROPER('Source Int'!D322),IF(D330="manuel",PROPER(VLOOKUP($C330,'Enga manuel'!$A$5:$G$355,5,FALSE)),""))</f>
        <v/>
      </c>
      <c r="J330" s="297" t="str">
        <f>IF(LEN('Source Int'!$C322)&gt;1,'Source Int'!P322,IF(D330="manuel",(VLOOKUP($C330,'Enga manuel'!$A$5:$G$355,6,FALSE)),""))</f>
        <v/>
      </c>
      <c r="K330" s="297" t="str">
        <f>IF(LEN('Source Int'!$C322)&gt;1,'Source Int'!$AE322,IF($D330="manuel",(VLOOKUP($C330,'Enga manuel'!$A$5:$G$355,7,FALSE)),""))</f>
        <v/>
      </c>
      <c r="L330" s="295" t="str">
        <f>IF(LEN('Source Int'!$H322)&gt;0,'Source Int'!$H322,IF($D330="manuel",(VLOOKUP($C330,'Enga manuel'!$A$5:$H$355,8,FALSE)),""))</f>
        <v/>
      </c>
      <c r="M330" s="295" t="str">
        <f>IF(AND(P330="Présent",W330="D",'Données épreuves'!$B$24="OUI"),"Dame","")</f>
        <v/>
      </c>
      <c r="N330" s="295" t="str">
        <f>IF(LEN('Source Int'!$C322)&gt;1,IF('Source Int'!$AB322="","",'Source Int'!$AB322),IF($D330="manuel",(VLOOKUP($C330,'Enga manuel'!$A$5:$M$355,11,FALSE)),""))</f>
        <v/>
      </c>
      <c r="O330" s="308" t="str">
        <f t="shared" si="29"/>
        <v/>
      </c>
      <c r="P330" s="84" t="str">
        <f t="shared" si="30"/>
        <v/>
      </c>
      <c r="Q330" s="84" t="str">
        <f>CONCATENATE(K330,IF(AND(LEN(engage_k)&gt;0,LEN(engage_l)&gt;0),CONCATENATE(" (",L330,"/",N330,")"),IF(AND(LEN(engage_k)=0,LEN(engage_l)&gt;0),CONCATENATE(" (",N330,")"),IF(AND(LEN(engage_l)=0,LEN(engage_k)&gt;0),CONCATENATE(" (",L330,")"),""))))</f>
        <v/>
      </c>
      <c r="R330" s="84" t="str">
        <f t="shared" si="31"/>
        <v/>
      </c>
      <c r="S330" s="84" t="str">
        <f>IF(ISERROR(VLOOKUP(C330,'Saisie CLASSEMENT'!$C$8:$C$207,1,FALSE)),"","O")</f>
        <v/>
      </c>
      <c r="T330" s="462" t="str">
        <f>IF(LEN('Source Int'!$C322)&gt;1,'Source Int'!$M322,IF($D330="manuel",(VLOOKUP($C330,'Enga manuel'!$A$5:$L$355,9,FALSE)),""))</f>
        <v/>
      </c>
      <c r="U330" s="1" t="str">
        <f>IF(COUNTIF(K$10:K330,K330)=1,MAX(U$9:U329)+1,"")</f>
        <v/>
      </c>
      <c r="V330" t="str">
        <f t="shared" si="24"/>
        <v/>
      </c>
      <c r="W330" s="1" t="str">
        <f>IF(D330="Internet",'Source Int'!E322,IF(D330="manuel",UPPER((VLOOKUP($C330,'Enga manuel'!$A$5:$J$355,10,FALSE))),""))</f>
        <v/>
      </c>
    </row>
    <row r="331" spans="1:23" ht="19.350000000000001" customHeight="1">
      <c r="A331" t="str">
        <f>IF(COUNTIF(J$10:J331,J331)=1,MAX(A$9:A330)+1,"")</f>
        <v/>
      </c>
      <c r="B331" t="str">
        <f t="shared" ref="B331:B394" si="32">IF(LEN(O331)&gt;0,RANK(O331,$O$10:$O$509,1),"")</f>
        <v/>
      </c>
      <c r="C331" s="294">
        <v>322</v>
      </c>
      <c r="D331" s="295" t="str">
        <f>IF(C331&gt;0,IF(LEN('Source Int'!$C323)&gt;1,"Internet",IF(ISERROR(VLOOKUP($C331,'Enga manuel'!$A$5:$G$355,4,FALSE))=FALSE,(IF(LEN(VLOOKUP($C331,'Enga manuel'!$A$5:$G$355,4,FALSE))&gt;0,"Manuel","")),"")),"")</f>
        <v/>
      </c>
      <c r="E331" s="296" t="s">
        <v>270</v>
      </c>
      <c r="F331" s="295" t="str">
        <f>IF(LEN('Source Int'!$C323)&gt;1,'Source Int'!R323,IF(D331="manuel",(VLOOKUP($C331,'Enga manuel'!$A$5:$G$355,2,FALSE)),""))</f>
        <v/>
      </c>
      <c r="G331" s="295" t="str">
        <f>IF(LEN('Source Int'!$C323)&gt;1,'Source Int'!F323,IF(D331="manuel",(VLOOKUP($C331,'Enga manuel'!$A$5:$G$355,3,FALSE)),""))</f>
        <v/>
      </c>
      <c r="H331" s="297" t="str">
        <f>IF(LEN('Source Int'!$C323)&gt;1,'Source Int'!C323,IF(D331="manuel",(VLOOKUP($C331,'Enga manuel'!$A$5:$G$355,4,FALSE)),""))</f>
        <v/>
      </c>
      <c r="I331" s="297" t="str">
        <f>IF(LEN('Source Int'!$C323)&gt;1,PROPER('Source Int'!D323),IF(D331="manuel",PROPER(VLOOKUP($C331,'Enga manuel'!$A$5:$G$355,5,FALSE)),""))</f>
        <v/>
      </c>
      <c r="J331" s="297" t="str">
        <f>IF(LEN('Source Int'!$C323)&gt;1,'Source Int'!P323,IF(D331="manuel",(VLOOKUP($C331,'Enga manuel'!$A$5:$G$355,6,FALSE)),""))</f>
        <v/>
      </c>
      <c r="K331" s="297" t="str">
        <f>IF(LEN('Source Int'!$C323)&gt;1,'Source Int'!$AE323,IF($D331="manuel",(VLOOKUP($C331,'Enga manuel'!$A$5:$G$355,7,FALSE)),""))</f>
        <v/>
      </c>
      <c r="L331" s="295" t="str">
        <f>IF(LEN('Source Int'!$H323)&gt;0,'Source Int'!$H323,IF($D331="manuel",(VLOOKUP($C331,'Enga manuel'!$A$5:$H$355,8,FALSE)),""))</f>
        <v/>
      </c>
      <c r="M331" s="295" t="str">
        <f>IF(AND(P331="Présent",W331="D",'Données épreuves'!$B$24="OUI"),"Dame","")</f>
        <v/>
      </c>
      <c r="N331" s="295" t="str">
        <f>IF(LEN('Source Int'!$C323)&gt;1,IF('Source Int'!$AB323="","",'Source Int'!$AB323),IF($D331="manuel",(VLOOKUP($C331,'Enga manuel'!$A$5:$M$355,11,FALSE)),""))</f>
        <v/>
      </c>
      <c r="O331" s="308" t="str">
        <f t="shared" si="29"/>
        <v/>
      </c>
      <c r="P331" s="84" t="str">
        <f t="shared" si="30"/>
        <v/>
      </c>
      <c r="Q331" s="84" t="str">
        <f>CONCATENATE(K331,IF(AND(LEN(engage_k)&gt;0,LEN(engage_l)&gt;0),CONCATENATE(" (",L331,"/",N331,")"),IF(AND(LEN(engage_k)=0,LEN(engage_l)&gt;0),CONCATENATE(" (",N331,")"),IF(AND(LEN(engage_l)=0,LEN(engage_k)&gt;0),CONCATENATE(" (",L331,")"),""))))</f>
        <v/>
      </c>
      <c r="R331" s="84" t="str">
        <f t="shared" si="31"/>
        <v/>
      </c>
      <c r="S331" s="84" t="str">
        <f>IF(ISERROR(VLOOKUP(C331,'Saisie CLASSEMENT'!$C$8:$C$207,1,FALSE)),"","O")</f>
        <v/>
      </c>
      <c r="T331" s="462" t="str">
        <f>IF(LEN('Source Int'!$C323)&gt;1,'Source Int'!$M323,IF($D331="manuel",(VLOOKUP($C331,'Enga manuel'!$A$5:$L$355,9,FALSE)),""))</f>
        <v/>
      </c>
      <c r="U331" s="1" t="str">
        <f>IF(COUNTIF(K$10:K331,K331)=1,MAX(U$9:U330)+1,"")</f>
        <v/>
      </c>
      <c r="V331" t="str">
        <f t="shared" ref="V331:V394" si="33">K331</f>
        <v/>
      </c>
      <c r="W331" s="1" t="str">
        <f>IF(D331="Internet",'Source Int'!E323,IF(D331="manuel",UPPER((VLOOKUP($C331,'Enga manuel'!$A$5:$J$355,10,FALSE))),""))</f>
        <v/>
      </c>
    </row>
    <row r="332" spans="1:23" ht="19.350000000000001" customHeight="1">
      <c r="A332" t="str">
        <f>IF(COUNTIF(J$10:J332,J332)=1,MAX(A$9:A331)+1,"")</f>
        <v/>
      </c>
      <c r="B332" t="str">
        <f t="shared" si="32"/>
        <v/>
      </c>
      <c r="C332" s="294">
        <v>323</v>
      </c>
      <c r="D332" s="295" t="str">
        <f>IF(C332&gt;0,IF(LEN('Source Int'!$C324)&gt;1,"Internet",IF(ISERROR(VLOOKUP($C332,'Enga manuel'!$A$5:$G$355,4,FALSE))=FALSE,(IF(LEN(VLOOKUP($C332,'Enga manuel'!$A$5:$G$355,4,FALSE))&gt;0,"Manuel","")),"")),"")</f>
        <v/>
      </c>
      <c r="E332" s="296" t="s">
        <v>270</v>
      </c>
      <c r="F332" s="295" t="str">
        <f>IF(LEN('Source Int'!$C324)&gt;1,'Source Int'!R324,IF(D332="manuel",(VLOOKUP($C332,'Enga manuel'!$A$5:$G$355,2,FALSE)),""))</f>
        <v/>
      </c>
      <c r="G332" s="295" t="str">
        <f>IF(LEN('Source Int'!$C324)&gt;1,'Source Int'!F324,IF(D332="manuel",(VLOOKUP($C332,'Enga manuel'!$A$5:$G$355,3,FALSE)),""))</f>
        <v/>
      </c>
      <c r="H332" s="297" t="str">
        <f>IF(LEN('Source Int'!$C324)&gt;1,'Source Int'!C324,IF(D332="manuel",(VLOOKUP($C332,'Enga manuel'!$A$5:$G$355,4,FALSE)),""))</f>
        <v/>
      </c>
      <c r="I332" s="297" t="str">
        <f>IF(LEN('Source Int'!$C324)&gt;1,PROPER('Source Int'!D324),IF(D332="manuel",PROPER(VLOOKUP($C332,'Enga manuel'!$A$5:$G$355,5,FALSE)),""))</f>
        <v/>
      </c>
      <c r="J332" s="297" t="str">
        <f>IF(LEN('Source Int'!$C324)&gt;1,'Source Int'!P324,IF(D332="manuel",(VLOOKUP($C332,'Enga manuel'!$A$5:$G$355,6,FALSE)),""))</f>
        <v/>
      </c>
      <c r="K332" s="297" t="str">
        <f>IF(LEN('Source Int'!$C324)&gt;1,'Source Int'!$AE324,IF($D332="manuel",(VLOOKUP($C332,'Enga manuel'!$A$5:$G$355,7,FALSE)),""))</f>
        <v/>
      </c>
      <c r="L332" s="295" t="str">
        <f>IF(LEN('Source Int'!$H324)&gt;0,'Source Int'!$H324,IF($D332="manuel",(VLOOKUP($C332,'Enga manuel'!$A$5:$H$355,8,FALSE)),""))</f>
        <v/>
      </c>
      <c r="M332" s="295" t="str">
        <f>IF(AND(P332="Présent",W332="D",'Données épreuves'!$B$24="OUI"),"Dame","")</f>
        <v/>
      </c>
      <c r="N332" s="295" t="str">
        <f>IF(LEN('Source Int'!$C324)&gt;1,IF('Source Int'!$AB324="","",'Source Int'!$AB324),IF($D332="manuel",(VLOOKUP($C332,'Enga manuel'!$A$5:$M$355,11,FALSE)),""))</f>
        <v/>
      </c>
      <c r="O332" s="308" t="str">
        <f t="shared" si="29"/>
        <v/>
      </c>
      <c r="P332" s="84" t="str">
        <f t="shared" si="30"/>
        <v/>
      </c>
      <c r="Q332" s="84" t="str">
        <f>CONCATENATE(K332,IF(AND(LEN(engage_k)&gt;0,LEN(engage_l)&gt;0),CONCATENATE(" (",L332,"/",N332,")"),IF(AND(LEN(engage_k)=0,LEN(engage_l)&gt;0),CONCATENATE(" (",N332,")"),IF(AND(LEN(engage_l)=0,LEN(engage_k)&gt;0),CONCATENATE(" (",L332,")"),""))))</f>
        <v/>
      </c>
      <c r="R332" s="84" t="str">
        <f t="shared" si="31"/>
        <v/>
      </c>
      <c r="S332" s="84" t="str">
        <f>IF(ISERROR(VLOOKUP(C332,'Saisie CLASSEMENT'!$C$8:$C$207,1,FALSE)),"","O")</f>
        <v/>
      </c>
      <c r="T332" s="462" t="str">
        <f>IF(LEN('Source Int'!$C324)&gt;1,'Source Int'!$M324,IF($D332="manuel",(VLOOKUP($C332,'Enga manuel'!$A$5:$L$355,9,FALSE)),""))</f>
        <v/>
      </c>
      <c r="U332" s="1" t="str">
        <f>IF(COUNTIF(K$10:K332,K332)=1,MAX(U$9:U331)+1,"")</f>
        <v/>
      </c>
      <c r="V332" t="str">
        <f t="shared" si="33"/>
        <v/>
      </c>
      <c r="W332" s="1" t="str">
        <f>IF(D332="Internet",'Source Int'!E324,IF(D332="manuel",UPPER((VLOOKUP($C332,'Enga manuel'!$A$5:$J$355,10,FALSE))),""))</f>
        <v/>
      </c>
    </row>
    <row r="333" spans="1:23" ht="19.350000000000001" customHeight="1">
      <c r="A333" t="str">
        <f>IF(COUNTIF(J$10:J333,J333)=1,MAX(A$9:A332)+1,"")</f>
        <v/>
      </c>
      <c r="B333" t="str">
        <f t="shared" si="32"/>
        <v/>
      </c>
      <c r="C333" s="294">
        <v>324</v>
      </c>
      <c r="D333" s="295" t="str">
        <f>IF(C333&gt;0,IF(LEN('Source Int'!$C325)&gt;1,"Internet",IF(ISERROR(VLOOKUP($C333,'Enga manuel'!$A$5:$G$355,4,FALSE))=FALSE,(IF(LEN(VLOOKUP($C333,'Enga manuel'!$A$5:$G$355,4,FALSE))&gt;0,"Manuel","")),"")),"")</f>
        <v/>
      </c>
      <c r="E333" s="296" t="s">
        <v>270</v>
      </c>
      <c r="F333" s="295" t="str">
        <f>IF(LEN('Source Int'!$C325)&gt;1,'Source Int'!R325,IF(D333="manuel",(VLOOKUP($C333,'Enga manuel'!$A$5:$G$355,2,FALSE)),""))</f>
        <v/>
      </c>
      <c r="G333" s="295" t="str">
        <f>IF(LEN('Source Int'!$C325)&gt;1,'Source Int'!F325,IF(D333="manuel",(VLOOKUP($C333,'Enga manuel'!$A$5:$G$355,3,FALSE)),""))</f>
        <v/>
      </c>
      <c r="H333" s="297" t="str">
        <f>IF(LEN('Source Int'!$C325)&gt;1,'Source Int'!C325,IF(D333="manuel",(VLOOKUP($C333,'Enga manuel'!$A$5:$G$355,4,FALSE)),""))</f>
        <v/>
      </c>
      <c r="I333" s="297" t="str">
        <f>IF(LEN('Source Int'!$C325)&gt;1,PROPER('Source Int'!D325),IF(D333="manuel",PROPER(VLOOKUP($C333,'Enga manuel'!$A$5:$G$355,5,FALSE)),""))</f>
        <v/>
      </c>
      <c r="J333" s="297" t="str">
        <f>IF(LEN('Source Int'!$C325)&gt;1,'Source Int'!P325,IF(D333="manuel",(VLOOKUP($C333,'Enga manuel'!$A$5:$G$355,6,FALSE)),""))</f>
        <v/>
      </c>
      <c r="K333" s="297" t="str">
        <f>IF(LEN('Source Int'!$C325)&gt;1,'Source Int'!$AE325,IF($D333="manuel",(VLOOKUP($C333,'Enga manuel'!$A$5:$G$355,7,FALSE)),""))</f>
        <v/>
      </c>
      <c r="L333" s="295" t="str">
        <f>IF(LEN('Source Int'!$H325)&gt;0,'Source Int'!$H325,IF($D333="manuel",(VLOOKUP($C333,'Enga manuel'!$A$5:$H$355,8,FALSE)),""))</f>
        <v/>
      </c>
      <c r="M333" s="295" t="str">
        <f>IF(AND(P333="Présent",W333="D",'Données épreuves'!$B$24="OUI"),"Dame","")</f>
        <v/>
      </c>
      <c r="N333" s="295" t="str">
        <f>IF(LEN('Source Int'!$C325)&gt;1,IF('Source Int'!$AB325="","",'Source Int'!$AB325),IF($D333="manuel",(VLOOKUP($C333,'Enga manuel'!$A$5:$M$355,11,FALSE)),""))</f>
        <v/>
      </c>
      <c r="O333" s="308" t="str">
        <f t="shared" si="29"/>
        <v/>
      </c>
      <c r="P333" s="84" t="str">
        <f t="shared" si="30"/>
        <v/>
      </c>
      <c r="Q333" s="84" t="str">
        <f>CONCATENATE(K333,IF(AND(LEN(engage_k)&gt;0,LEN(engage_l)&gt;0),CONCATENATE(" (",L333,"/",N333,")"),IF(AND(LEN(engage_k)=0,LEN(engage_l)&gt;0),CONCATENATE(" (",N333,")"),IF(AND(LEN(engage_l)=0,LEN(engage_k)&gt;0),CONCATENATE(" (",L333,")"),""))))</f>
        <v/>
      </c>
      <c r="R333" s="84" t="str">
        <f t="shared" si="31"/>
        <v/>
      </c>
      <c r="S333" s="84" t="str">
        <f>IF(ISERROR(VLOOKUP(C333,'Saisie CLASSEMENT'!$C$8:$C$207,1,FALSE)),"","O")</f>
        <v/>
      </c>
      <c r="T333" s="462" t="str">
        <f>IF(LEN('Source Int'!$C325)&gt;1,'Source Int'!$M325,IF($D333="manuel",(VLOOKUP($C333,'Enga manuel'!$A$5:$L$355,9,FALSE)),""))</f>
        <v/>
      </c>
      <c r="U333" s="1" t="str">
        <f>IF(COUNTIF(K$10:K333,K333)=1,MAX(U$9:U332)+1,"")</f>
        <v/>
      </c>
      <c r="V333" t="str">
        <f t="shared" si="33"/>
        <v/>
      </c>
      <c r="W333" s="1" t="str">
        <f>IF(D333="Internet",'Source Int'!E325,IF(D333="manuel",UPPER((VLOOKUP($C333,'Enga manuel'!$A$5:$J$355,10,FALSE))),""))</f>
        <v/>
      </c>
    </row>
    <row r="334" spans="1:23" ht="19.350000000000001" customHeight="1">
      <c r="A334" t="str">
        <f>IF(COUNTIF(J$10:J334,J334)=1,MAX(A$9:A333)+1,"")</f>
        <v/>
      </c>
      <c r="B334" t="str">
        <f t="shared" si="32"/>
        <v/>
      </c>
      <c r="C334" s="294">
        <v>325</v>
      </c>
      <c r="D334" s="295" t="str">
        <f>IF(C334&gt;0,IF(LEN('Source Int'!$C326)&gt;1,"Internet",IF(ISERROR(VLOOKUP($C334,'Enga manuel'!$A$5:$G$355,4,FALSE))=FALSE,(IF(LEN(VLOOKUP($C334,'Enga manuel'!$A$5:$G$355,4,FALSE))&gt;0,"Manuel","")),"")),"")</f>
        <v/>
      </c>
      <c r="E334" s="296" t="s">
        <v>270</v>
      </c>
      <c r="F334" s="295" t="str">
        <f>IF(LEN('Source Int'!$C326)&gt;1,'Source Int'!R326,IF(D334="manuel",(VLOOKUP($C334,'Enga manuel'!$A$5:$G$355,2,FALSE)),""))</f>
        <v/>
      </c>
      <c r="G334" s="295" t="str">
        <f>IF(LEN('Source Int'!$C326)&gt;1,'Source Int'!F326,IF(D334="manuel",(VLOOKUP($C334,'Enga manuel'!$A$5:$G$355,3,FALSE)),""))</f>
        <v/>
      </c>
      <c r="H334" s="297" t="str">
        <f>IF(LEN('Source Int'!$C326)&gt;1,'Source Int'!C326,IF(D334="manuel",(VLOOKUP($C334,'Enga manuel'!$A$5:$G$355,4,FALSE)),""))</f>
        <v/>
      </c>
      <c r="I334" s="297" t="str">
        <f>IF(LEN('Source Int'!$C326)&gt;1,PROPER('Source Int'!D326),IF(D334="manuel",PROPER(VLOOKUP($C334,'Enga manuel'!$A$5:$G$355,5,FALSE)),""))</f>
        <v/>
      </c>
      <c r="J334" s="297" t="str">
        <f>IF(LEN('Source Int'!$C326)&gt;1,'Source Int'!P326,IF(D334="manuel",(VLOOKUP($C334,'Enga manuel'!$A$5:$G$355,6,FALSE)),""))</f>
        <v/>
      </c>
      <c r="K334" s="297" t="str">
        <f>IF(LEN('Source Int'!$C326)&gt;1,'Source Int'!$AE326,IF($D334="manuel",(VLOOKUP($C334,'Enga manuel'!$A$5:$G$355,7,FALSE)),""))</f>
        <v/>
      </c>
      <c r="L334" s="295" t="str">
        <f>IF(LEN('Source Int'!$H326)&gt;0,'Source Int'!$H326,IF($D334="manuel",(VLOOKUP($C334,'Enga manuel'!$A$5:$H$355,8,FALSE)),""))</f>
        <v/>
      </c>
      <c r="M334" s="295" t="str">
        <f>IF(AND(P334="Présent",W334="D",'Données épreuves'!$B$24="OUI"),"Dame","")</f>
        <v/>
      </c>
      <c r="N334" s="295" t="str">
        <f>IF(LEN('Source Int'!$C326)&gt;1,IF('Source Int'!$AB326="","",'Source Int'!$AB326),IF($D334="manuel",(VLOOKUP($C334,'Enga manuel'!$A$5:$M$355,11,FALSE)),""))</f>
        <v/>
      </c>
      <c r="O334" s="308" t="str">
        <f t="shared" si="29"/>
        <v/>
      </c>
      <c r="P334" s="84" t="str">
        <f t="shared" si="30"/>
        <v/>
      </c>
      <c r="Q334" s="84" t="str">
        <f>CONCATENATE(K334,IF(AND(LEN(engage_k)&gt;0,LEN(engage_l)&gt;0),CONCATENATE(" (",L334,"/",N334,")"),IF(AND(LEN(engage_k)=0,LEN(engage_l)&gt;0),CONCATENATE(" (",N334,")"),IF(AND(LEN(engage_l)=0,LEN(engage_k)&gt;0),CONCATENATE(" (",L334,")"),""))))</f>
        <v/>
      </c>
      <c r="R334" s="84" t="str">
        <f t="shared" si="31"/>
        <v/>
      </c>
      <c r="S334" s="84" t="str">
        <f>IF(ISERROR(VLOOKUP(C334,'Saisie CLASSEMENT'!$C$8:$C$207,1,FALSE)),"","O")</f>
        <v/>
      </c>
      <c r="T334" s="462" t="str">
        <f>IF(LEN('Source Int'!$C326)&gt;1,'Source Int'!$M326,IF($D334="manuel",(VLOOKUP($C334,'Enga manuel'!$A$5:$L$355,9,FALSE)),""))</f>
        <v/>
      </c>
      <c r="U334" s="1" t="str">
        <f>IF(COUNTIF(K$10:K334,K334)=1,MAX(U$9:U333)+1,"")</f>
        <v/>
      </c>
      <c r="V334" t="str">
        <f t="shared" si="33"/>
        <v/>
      </c>
      <c r="W334" s="1" t="str">
        <f>IF(D334="Internet",'Source Int'!E326,IF(D334="manuel",UPPER((VLOOKUP($C334,'Enga manuel'!$A$5:$J$355,10,FALSE))),""))</f>
        <v/>
      </c>
    </row>
    <row r="335" spans="1:23" ht="19.350000000000001" customHeight="1">
      <c r="A335" t="str">
        <f>IF(COUNTIF(J$10:J335,J335)=1,MAX(A$9:A334)+1,"")</f>
        <v/>
      </c>
      <c r="B335" t="str">
        <f t="shared" si="32"/>
        <v/>
      </c>
      <c r="C335" s="294">
        <v>326</v>
      </c>
      <c r="D335" s="295" t="str">
        <f>IF(C335&gt;0,IF(LEN('Source Int'!$C327)&gt;1,"Internet",IF(ISERROR(VLOOKUP($C335,'Enga manuel'!$A$5:$G$355,4,FALSE))=FALSE,(IF(LEN(VLOOKUP($C335,'Enga manuel'!$A$5:$G$355,4,FALSE))&gt;0,"Manuel","")),"")),"")</f>
        <v/>
      </c>
      <c r="E335" s="296" t="s">
        <v>270</v>
      </c>
      <c r="F335" s="295" t="str">
        <f>IF(LEN('Source Int'!$C327)&gt;1,'Source Int'!R327,IF(D335="manuel",(VLOOKUP($C335,'Enga manuel'!$A$5:$G$355,2,FALSE)),""))</f>
        <v/>
      </c>
      <c r="G335" s="295" t="str">
        <f>IF(LEN('Source Int'!$C327)&gt;1,'Source Int'!F327,IF(D335="manuel",(VLOOKUP($C335,'Enga manuel'!$A$5:$G$355,3,FALSE)),""))</f>
        <v/>
      </c>
      <c r="H335" s="297" t="str">
        <f>IF(LEN('Source Int'!$C327)&gt;1,'Source Int'!C327,IF(D335="manuel",(VLOOKUP($C335,'Enga manuel'!$A$5:$G$355,4,FALSE)),""))</f>
        <v/>
      </c>
      <c r="I335" s="297" t="str">
        <f>IF(LEN('Source Int'!$C327)&gt;1,PROPER('Source Int'!D327),IF(D335="manuel",PROPER(VLOOKUP($C335,'Enga manuel'!$A$5:$G$355,5,FALSE)),""))</f>
        <v/>
      </c>
      <c r="J335" s="297" t="str">
        <f>IF(LEN('Source Int'!$C327)&gt;1,'Source Int'!P327,IF(D335="manuel",(VLOOKUP($C335,'Enga manuel'!$A$5:$G$355,6,FALSE)),""))</f>
        <v/>
      </c>
      <c r="K335" s="297" t="str">
        <f>IF(LEN('Source Int'!$C327)&gt;1,'Source Int'!$AE327,IF($D335="manuel",(VLOOKUP($C335,'Enga manuel'!$A$5:$G$355,7,FALSE)),""))</f>
        <v/>
      </c>
      <c r="L335" s="295" t="str">
        <f>IF(LEN('Source Int'!$H327)&gt;0,'Source Int'!$H327,IF($D335="manuel",(VLOOKUP($C335,'Enga manuel'!$A$5:$H$355,8,FALSE)),""))</f>
        <v/>
      </c>
      <c r="M335" s="295" t="str">
        <f>IF(AND(P335="Présent",W335="D",'Données épreuves'!$B$24="OUI"),"Dame","")</f>
        <v/>
      </c>
      <c r="N335" s="295" t="str">
        <f>IF(LEN('Source Int'!$C327)&gt;1,IF('Source Int'!$AB327="","",'Source Int'!$AB327),IF($D335="manuel",(VLOOKUP($C335,'Enga manuel'!$A$5:$M$355,11,FALSE)),""))</f>
        <v/>
      </c>
      <c r="O335" s="308" t="str">
        <f t="shared" si="29"/>
        <v/>
      </c>
      <c r="P335" s="84" t="str">
        <f t="shared" si="30"/>
        <v/>
      </c>
      <c r="Q335" s="84" t="str">
        <f>CONCATENATE(K335,IF(AND(LEN(engage_k)&gt;0,LEN(engage_l)&gt;0),CONCATENATE(" (",L335,"/",N335,")"),IF(AND(LEN(engage_k)=0,LEN(engage_l)&gt;0),CONCATENATE(" (",N335,")"),IF(AND(LEN(engage_l)=0,LEN(engage_k)&gt;0),CONCATENATE(" (",L335,")"),""))))</f>
        <v/>
      </c>
      <c r="R335" s="84" t="str">
        <f t="shared" si="31"/>
        <v/>
      </c>
      <c r="S335" s="84" t="str">
        <f>IF(ISERROR(VLOOKUP(C335,'Saisie CLASSEMENT'!$C$8:$C$207,1,FALSE)),"","O")</f>
        <v/>
      </c>
      <c r="T335" s="462" t="str">
        <f>IF(LEN('Source Int'!$C327)&gt;1,'Source Int'!$M327,IF($D335="manuel",(VLOOKUP($C335,'Enga manuel'!$A$5:$L$355,9,FALSE)),""))</f>
        <v/>
      </c>
      <c r="U335" s="1" t="str">
        <f>IF(COUNTIF(K$10:K335,K335)=1,MAX(U$9:U334)+1,"")</f>
        <v/>
      </c>
      <c r="V335" t="str">
        <f t="shared" si="33"/>
        <v/>
      </c>
      <c r="W335" s="1" t="str">
        <f>IF(D335="Internet",'Source Int'!E327,IF(D335="manuel",UPPER((VLOOKUP($C335,'Enga manuel'!$A$5:$J$355,10,FALSE))),""))</f>
        <v/>
      </c>
    </row>
    <row r="336" spans="1:23" ht="19.350000000000001" customHeight="1">
      <c r="A336" t="str">
        <f>IF(COUNTIF(J$10:J336,J336)=1,MAX(A$9:A335)+1,"")</f>
        <v/>
      </c>
      <c r="B336" t="str">
        <f t="shared" si="32"/>
        <v/>
      </c>
      <c r="C336" s="294">
        <v>327</v>
      </c>
      <c r="D336" s="295" t="str">
        <f>IF(C336&gt;0,IF(LEN('Source Int'!$C328)&gt;1,"Internet",IF(ISERROR(VLOOKUP($C336,'Enga manuel'!$A$5:$G$355,4,FALSE))=FALSE,(IF(LEN(VLOOKUP($C336,'Enga manuel'!$A$5:$G$355,4,FALSE))&gt;0,"Manuel","")),"")),"")</f>
        <v/>
      </c>
      <c r="E336" s="296" t="s">
        <v>270</v>
      </c>
      <c r="F336" s="295" t="str">
        <f>IF(LEN('Source Int'!$C328)&gt;1,'Source Int'!R328,IF(D336="manuel",(VLOOKUP($C336,'Enga manuel'!$A$5:$G$355,2,FALSE)),""))</f>
        <v/>
      </c>
      <c r="G336" s="295" t="str">
        <f>IF(LEN('Source Int'!$C328)&gt;1,'Source Int'!F328,IF(D336="manuel",(VLOOKUP($C336,'Enga manuel'!$A$5:$G$355,3,FALSE)),""))</f>
        <v/>
      </c>
      <c r="H336" s="297" t="str">
        <f>IF(LEN('Source Int'!$C328)&gt;1,'Source Int'!C328,IF(D336="manuel",(VLOOKUP($C336,'Enga manuel'!$A$5:$G$355,4,FALSE)),""))</f>
        <v/>
      </c>
      <c r="I336" s="297" t="str">
        <f>IF(LEN('Source Int'!$C328)&gt;1,PROPER('Source Int'!D328),IF(D336="manuel",PROPER(VLOOKUP($C336,'Enga manuel'!$A$5:$G$355,5,FALSE)),""))</f>
        <v/>
      </c>
      <c r="J336" s="297" t="str">
        <f>IF(LEN('Source Int'!$C328)&gt;1,'Source Int'!P328,IF(D336="manuel",(VLOOKUP($C336,'Enga manuel'!$A$5:$G$355,6,FALSE)),""))</f>
        <v/>
      </c>
      <c r="K336" s="297" t="str">
        <f>IF(LEN('Source Int'!$C328)&gt;1,'Source Int'!$AE328,IF($D336="manuel",(VLOOKUP($C336,'Enga manuel'!$A$5:$G$355,7,FALSE)),""))</f>
        <v/>
      </c>
      <c r="L336" s="295" t="str">
        <f>IF(LEN('Source Int'!$H328)&gt;0,'Source Int'!$H328,IF($D336="manuel",(VLOOKUP($C336,'Enga manuel'!$A$5:$H$355,8,FALSE)),""))</f>
        <v/>
      </c>
      <c r="M336" s="295" t="str">
        <f>IF(AND(P336="Présent",W336="D",'Données épreuves'!$B$24="OUI"),"Dame","")</f>
        <v/>
      </c>
      <c r="N336" s="295" t="str">
        <f>IF(LEN('Source Int'!$C328)&gt;1,IF('Source Int'!$AB328="","",'Source Int'!$AB328),IF($D336="manuel",(VLOOKUP($C336,'Enga manuel'!$A$5:$M$355,11,FALSE)),""))</f>
        <v/>
      </c>
      <c r="O336" s="308" t="str">
        <f t="shared" si="29"/>
        <v/>
      </c>
      <c r="P336" s="84" t="str">
        <f t="shared" si="30"/>
        <v/>
      </c>
      <c r="Q336" s="84" t="str">
        <f>CONCATENATE(K336,IF(AND(LEN(engage_k)&gt;0,LEN(engage_l)&gt;0),CONCATENATE(" (",L336,"/",N336,")"),IF(AND(LEN(engage_k)=0,LEN(engage_l)&gt;0),CONCATENATE(" (",N336,")"),IF(AND(LEN(engage_l)=0,LEN(engage_k)&gt;0),CONCATENATE(" (",L336,")"),""))))</f>
        <v/>
      </c>
      <c r="R336" s="84" t="str">
        <f t="shared" si="31"/>
        <v/>
      </c>
      <c r="S336" s="84" t="str">
        <f>IF(ISERROR(VLOOKUP(C336,'Saisie CLASSEMENT'!$C$8:$C$207,1,FALSE)),"","O")</f>
        <v/>
      </c>
      <c r="T336" s="462" t="str">
        <f>IF(LEN('Source Int'!$C328)&gt;1,'Source Int'!$M328,IF($D336="manuel",(VLOOKUP($C336,'Enga manuel'!$A$5:$L$355,9,FALSE)),""))</f>
        <v/>
      </c>
      <c r="U336" s="1" t="str">
        <f>IF(COUNTIF(K$10:K336,K336)=1,MAX(U$9:U335)+1,"")</f>
        <v/>
      </c>
      <c r="V336" t="str">
        <f t="shared" si="33"/>
        <v/>
      </c>
      <c r="W336" s="1" t="str">
        <f>IF(D336="Internet",'Source Int'!E328,IF(D336="manuel",UPPER((VLOOKUP($C336,'Enga manuel'!$A$5:$J$355,10,FALSE))),""))</f>
        <v/>
      </c>
    </row>
    <row r="337" spans="1:23" ht="19.350000000000001" customHeight="1">
      <c r="A337" t="str">
        <f>IF(COUNTIF(J$10:J337,J337)=1,MAX(A$9:A336)+1,"")</f>
        <v/>
      </c>
      <c r="B337" t="str">
        <f t="shared" si="32"/>
        <v/>
      </c>
      <c r="C337" s="294">
        <v>328</v>
      </c>
      <c r="D337" s="295" t="str">
        <f>IF(C337&gt;0,IF(LEN('Source Int'!$C329)&gt;1,"Internet",IF(ISERROR(VLOOKUP($C337,'Enga manuel'!$A$5:$G$355,4,FALSE))=FALSE,(IF(LEN(VLOOKUP($C337,'Enga manuel'!$A$5:$G$355,4,FALSE))&gt;0,"Manuel","")),"")),"")</f>
        <v/>
      </c>
      <c r="E337" s="296" t="s">
        <v>270</v>
      </c>
      <c r="F337" s="295" t="str">
        <f>IF(LEN('Source Int'!$C329)&gt;1,'Source Int'!R329,IF(D337="manuel",(VLOOKUP($C337,'Enga manuel'!$A$5:$G$355,2,FALSE)),""))</f>
        <v/>
      </c>
      <c r="G337" s="295" t="str">
        <f>IF(LEN('Source Int'!$C329)&gt;1,'Source Int'!F329,IF(D337="manuel",(VLOOKUP($C337,'Enga manuel'!$A$5:$G$355,3,FALSE)),""))</f>
        <v/>
      </c>
      <c r="H337" s="297" t="str">
        <f>IF(LEN('Source Int'!$C329)&gt;1,'Source Int'!C329,IF(D337="manuel",(VLOOKUP($C337,'Enga manuel'!$A$5:$G$355,4,FALSE)),""))</f>
        <v/>
      </c>
      <c r="I337" s="297" t="str">
        <f>IF(LEN('Source Int'!$C329)&gt;1,PROPER('Source Int'!D329),IF(D337="manuel",PROPER(VLOOKUP($C337,'Enga manuel'!$A$5:$G$355,5,FALSE)),""))</f>
        <v/>
      </c>
      <c r="J337" s="297" t="str">
        <f>IF(LEN('Source Int'!$C329)&gt;1,'Source Int'!P329,IF(D337="manuel",(VLOOKUP($C337,'Enga manuel'!$A$5:$G$355,6,FALSE)),""))</f>
        <v/>
      </c>
      <c r="K337" s="297" t="str">
        <f>IF(LEN('Source Int'!$C329)&gt;1,'Source Int'!$AE329,IF($D337="manuel",(VLOOKUP($C337,'Enga manuel'!$A$5:$G$355,7,FALSE)),""))</f>
        <v/>
      </c>
      <c r="L337" s="295" t="str">
        <f>IF(LEN('Source Int'!$H329)&gt;0,'Source Int'!$H329,IF($D337="manuel",(VLOOKUP($C337,'Enga manuel'!$A$5:$H$355,8,FALSE)),""))</f>
        <v/>
      </c>
      <c r="M337" s="295" t="str">
        <f>IF(AND(P337="Présent",W337="D",'Données épreuves'!$B$24="OUI"),"Dame","")</f>
        <v/>
      </c>
      <c r="N337" s="295" t="str">
        <f>IF(LEN('Source Int'!$C329)&gt;1,IF('Source Int'!$AB329="","",'Source Int'!$AB329),IF($D337="manuel",(VLOOKUP($C337,'Enga manuel'!$A$5:$M$355,11,FALSE)),""))</f>
        <v/>
      </c>
      <c r="O337" s="308" t="str">
        <f t="shared" si="29"/>
        <v/>
      </c>
      <c r="P337" s="84" t="str">
        <f t="shared" si="30"/>
        <v/>
      </c>
      <c r="Q337" s="84" t="str">
        <f>CONCATENATE(K337,IF(AND(LEN(engage_k)&gt;0,LEN(engage_l)&gt;0),CONCATENATE(" (",L337,"/",N337,")"),IF(AND(LEN(engage_k)=0,LEN(engage_l)&gt;0),CONCATENATE(" (",N337,")"),IF(AND(LEN(engage_l)=0,LEN(engage_k)&gt;0),CONCATENATE(" (",L337,")"),""))))</f>
        <v/>
      </c>
      <c r="R337" s="84" t="str">
        <f t="shared" si="31"/>
        <v/>
      </c>
      <c r="S337" s="84" t="str">
        <f>IF(ISERROR(VLOOKUP(C337,'Saisie CLASSEMENT'!$C$8:$C$207,1,FALSE)),"","O")</f>
        <v/>
      </c>
      <c r="T337" s="462" t="str">
        <f>IF(LEN('Source Int'!$C329)&gt;1,'Source Int'!$M329,IF($D337="manuel",(VLOOKUP($C337,'Enga manuel'!$A$5:$L$355,9,FALSE)),""))</f>
        <v/>
      </c>
      <c r="U337" s="1" t="str">
        <f>IF(COUNTIF(K$10:K337,K337)=1,MAX(U$9:U336)+1,"")</f>
        <v/>
      </c>
      <c r="V337" t="str">
        <f t="shared" si="33"/>
        <v/>
      </c>
      <c r="W337" s="1" t="str">
        <f>IF(D337="Internet",'Source Int'!E329,IF(D337="manuel",UPPER((VLOOKUP($C337,'Enga manuel'!$A$5:$J$355,10,FALSE))),""))</f>
        <v/>
      </c>
    </row>
    <row r="338" spans="1:23" ht="19.350000000000001" customHeight="1">
      <c r="A338" t="str">
        <f>IF(COUNTIF(J$10:J338,J338)=1,MAX(A$9:A337)+1,"")</f>
        <v/>
      </c>
      <c r="B338" t="str">
        <f t="shared" si="32"/>
        <v/>
      </c>
      <c r="C338" s="294">
        <v>329</v>
      </c>
      <c r="D338" s="295" t="str">
        <f>IF(C338&gt;0,IF(LEN('Source Int'!$C330)&gt;1,"Internet",IF(ISERROR(VLOOKUP($C338,'Enga manuel'!$A$5:$G$355,4,FALSE))=FALSE,(IF(LEN(VLOOKUP($C338,'Enga manuel'!$A$5:$G$355,4,FALSE))&gt;0,"Manuel","")),"")),"")</f>
        <v/>
      </c>
      <c r="E338" s="296" t="s">
        <v>270</v>
      </c>
      <c r="F338" s="295" t="str">
        <f>IF(LEN('Source Int'!$C330)&gt;1,'Source Int'!R330,IF(D338="manuel",(VLOOKUP($C338,'Enga manuel'!$A$5:$G$355,2,FALSE)),""))</f>
        <v/>
      </c>
      <c r="G338" s="295" t="str">
        <f>IF(LEN('Source Int'!$C330)&gt;1,'Source Int'!F330,IF(D338="manuel",(VLOOKUP($C338,'Enga manuel'!$A$5:$G$355,3,FALSE)),""))</f>
        <v/>
      </c>
      <c r="H338" s="297" t="str">
        <f>IF(LEN('Source Int'!$C330)&gt;1,'Source Int'!C330,IF(D338="manuel",(VLOOKUP($C338,'Enga manuel'!$A$5:$G$355,4,FALSE)),""))</f>
        <v/>
      </c>
      <c r="I338" s="297" t="str">
        <f>IF(LEN('Source Int'!$C330)&gt;1,PROPER('Source Int'!D330),IF(D338="manuel",PROPER(VLOOKUP($C338,'Enga manuel'!$A$5:$G$355,5,FALSE)),""))</f>
        <v/>
      </c>
      <c r="J338" s="297" t="str">
        <f>IF(LEN('Source Int'!$C330)&gt;1,'Source Int'!P330,IF(D338="manuel",(VLOOKUP($C338,'Enga manuel'!$A$5:$G$355,6,FALSE)),""))</f>
        <v/>
      </c>
      <c r="K338" s="297" t="str">
        <f>IF(LEN('Source Int'!$C330)&gt;1,'Source Int'!$AE330,IF($D338="manuel",(VLOOKUP($C338,'Enga manuel'!$A$5:$G$355,7,FALSE)),""))</f>
        <v/>
      </c>
      <c r="L338" s="295" t="str">
        <f>IF(LEN('Source Int'!$H330)&gt;0,'Source Int'!$H330,IF($D338="manuel",(VLOOKUP($C338,'Enga manuel'!$A$5:$H$355,8,FALSE)),""))</f>
        <v/>
      </c>
      <c r="M338" s="295" t="str">
        <f>IF(AND(P338="Présent",W338="D",'Données épreuves'!$B$24="OUI"),"Dame","")</f>
        <v/>
      </c>
      <c r="N338" s="295" t="str">
        <f>IF(LEN('Source Int'!$C330)&gt;1,IF('Source Int'!$AB330="","",'Source Int'!$AB330),IF($D338="manuel",(VLOOKUP($C338,'Enga manuel'!$A$5:$M$355,11,FALSE)),""))</f>
        <v/>
      </c>
      <c r="O338" s="308" t="str">
        <f t="shared" si="29"/>
        <v/>
      </c>
      <c r="P338" s="84" t="str">
        <f t="shared" si="30"/>
        <v/>
      </c>
      <c r="Q338" s="84" t="str">
        <f>CONCATENATE(K338,IF(AND(LEN(engage_k)&gt;0,LEN(engage_l)&gt;0),CONCATENATE(" (",L338,"/",N338,")"),IF(AND(LEN(engage_k)=0,LEN(engage_l)&gt;0),CONCATENATE(" (",N338,")"),IF(AND(LEN(engage_l)=0,LEN(engage_k)&gt;0),CONCATENATE(" (",L338,")"),""))))</f>
        <v/>
      </c>
      <c r="R338" s="84" t="str">
        <f t="shared" si="31"/>
        <v/>
      </c>
      <c r="S338" s="84" t="str">
        <f>IF(ISERROR(VLOOKUP(C338,'Saisie CLASSEMENT'!$C$8:$C$207,1,FALSE)),"","O")</f>
        <v/>
      </c>
      <c r="T338" s="462" t="str">
        <f>IF(LEN('Source Int'!$C330)&gt;1,'Source Int'!$M330,IF($D338="manuel",(VLOOKUP($C338,'Enga manuel'!$A$5:$L$355,9,FALSE)),""))</f>
        <v/>
      </c>
      <c r="U338" s="1" t="str">
        <f>IF(COUNTIF(K$10:K338,K338)=1,MAX(U$9:U337)+1,"")</f>
        <v/>
      </c>
      <c r="V338" t="str">
        <f t="shared" si="33"/>
        <v/>
      </c>
      <c r="W338" s="1" t="str">
        <f>IF(D338="Internet",'Source Int'!E330,IF(D338="manuel",UPPER((VLOOKUP($C338,'Enga manuel'!$A$5:$J$355,10,FALSE))),""))</f>
        <v/>
      </c>
    </row>
    <row r="339" spans="1:23" ht="19.350000000000001" customHeight="1">
      <c r="A339" t="str">
        <f>IF(COUNTIF(J$10:J339,J339)=1,MAX(A$9:A338)+1,"")</f>
        <v/>
      </c>
      <c r="B339" t="str">
        <f t="shared" si="32"/>
        <v/>
      </c>
      <c r="C339" s="294">
        <v>330</v>
      </c>
      <c r="D339" s="295" t="str">
        <f>IF(C339&gt;0,IF(LEN('Source Int'!$C331)&gt;1,"Internet",IF(ISERROR(VLOOKUP($C339,'Enga manuel'!$A$5:$G$355,4,FALSE))=FALSE,(IF(LEN(VLOOKUP($C339,'Enga manuel'!$A$5:$G$355,4,FALSE))&gt;0,"Manuel","")),"")),"")</f>
        <v/>
      </c>
      <c r="E339" s="296" t="s">
        <v>270</v>
      </c>
      <c r="F339" s="295" t="str">
        <f>IF(LEN('Source Int'!$C331)&gt;1,'Source Int'!R331,IF(D339="manuel",(VLOOKUP($C339,'Enga manuel'!$A$5:$G$355,2,FALSE)),""))</f>
        <v/>
      </c>
      <c r="G339" s="295" t="str">
        <f>IF(LEN('Source Int'!$C331)&gt;1,'Source Int'!F331,IF(D339="manuel",(VLOOKUP($C339,'Enga manuel'!$A$5:$G$355,3,FALSE)),""))</f>
        <v/>
      </c>
      <c r="H339" s="297" t="str">
        <f>IF(LEN('Source Int'!$C331)&gt;1,'Source Int'!C331,IF(D339="manuel",(VLOOKUP($C339,'Enga manuel'!$A$5:$G$355,4,FALSE)),""))</f>
        <v/>
      </c>
      <c r="I339" s="297" t="str">
        <f>IF(LEN('Source Int'!$C331)&gt;1,PROPER('Source Int'!D331),IF(D339="manuel",PROPER(VLOOKUP($C339,'Enga manuel'!$A$5:$G$355,5,FALSE)),""))</f>
        <v/>
      </c>
      <c r="J339" s="297" t="str">
        <f>IF(LEN('Source Int'!$C331)&gt;1,'Source Int'!P331,IF(D339="manuel",(VLOOKUP($C339,'Enga manuel'!$A$5:$G$355,6,FALSE)),""))</f>
        <v/>
      </c>
      <c r="K339" s="297" t="str">
        <f>IF(LEN('Source Int'!$C331)&gt;1,'Source Int'!$AE331,IF($D339="manuel",(VLOOKUP($C339,'Enga manuel'!$A$5:$G$355,7,FALSE)),""))</f>
        <v/>
      </c>
      <c r="L339" s="295" t="str">
        <f>IF(LEN('Source Int'!$H331)&gt;0,'Source Int'!$H331,IF($D339="manuel",(VLOOKUP($C339,'Enga manuel'!$A$5:$H$355,8,FALSE)),""))</f>
        <v/>
      </c>
      <c r="M339" s="295" t="str">
        <f>IF(AND(P339="Présent",W339="D",'Données épreuves'!$B$24="OUI"),"Dame","")</f>
        <v/>
      </c>
      <c r="N339" s="295" t="str">
        <f>IF(LEN('Source Int'!$C331)&gt;1,IF('Source Int'!$AB331="","",'Source Int'!$AB331),IF($D339="manuel",(VLOOKUP($C339,'Enga manuel'!$A$5:$M$355,11,FALSE)),""))</f>
        <v/>
      </c>
      <c r="O339" s="308" t="str">
        <f t="shared" si="29"/>
        <v/>
      </c>
      <c r="P339" s="84" t="str">
        <f t="shared" si="30"/>
        <v/>
      </c>
      <c r="Q339" s="84" t="str">
        <f>CONCATENATE(K339,IF(AND(LEN(engage_k)&gt;0,LEN(engage_l)&gt;0),CONCATENATE(" (",L339,"/",N339,")"),IF(AND(LEN(engage_k)=0,LEN(engage_l)&gt;0),CONCATENATE(" (",N339,")"),IF(AND(LEN(engage_l)=0,LEN(engage_k)&gt;0),CONCATENATE(" (",L339,")"),""))))</f>
        <v/>
      </c>
      <c r="R339" s="84" t="str">
        <f t="shared" si="31"/>
        <v/>
      </c>
      <c r="S339" s="84" t="str">
        <f>IF(ISERROR(VLOOKUP(C339,'Saisie CLASSEMENT'!$C$8:$C$207,1,FALSE)),"","O")</f>
        <v/>
      </c>
      <c r="T339" s="462" t="str">
        <f>IF(LEN('Source Int'!$C331)&gt;1,'Source Int'!$M331,IF($D339="manuel",(VLOOKUP($C339,'Enga manuel'!$A$5:$L$355,9,FALSE)),""))</f>
        <v/>
      </c>
      <c r="U339" s="1" t="str">
        <f>IF(COUNTIF(K$10:K339,K339)=1,MAX(U$9:U338)+1,"")</f>
        <v/>
      </c>
      <c r="V339" t="str">
        <f t="shared" si="33"/>
        <v/>
      </c>
      <c r="W339" s="1" t="str">
        <f>IF(D339="Internet",'Source Int'!E331,IF(D339="manuel",UPPER((VLOOKUP($C339,'Enga manuel'!$A$5:$J$355,10,FALSE))),""))</f>
        <v/>
      </c>
    </row>
    <row r="340" spans="1:23" ht="19.350000000000001" customHeight="1">
      <c r="A340" t="str">
        <f>IF(COUNTIF(J$10:J340,J340)=1,MAX(A$9:A339)+1,"")</f>
        <v/>
      </c>
      <c r="B340" t="str">
        <f t="shared" si="32"/>
        <v/>
      </c>
      <c r="C340" s="294">
        <v>331</v>
      </c>
      <c r="D340" s="295" t="str">
        <f>IF(C340&gt;0,IF(LEN('Source Int'!$C332)&gt;1,"Internet",IF(ISERROR(VLOOKUP($C340,'Enga manuel'!$A$5:$G$355,4,FALSE))=FALSE,(IF(LEN(VLOOKUP($C340,'Enga manuel'!$A$5:$G$355,4,FALSE))&gt;0,"Manuel","")),"")),"")</f>
        <v/>
      </c>
      <c r="E340" s="296" t="s">
        <v>270</v>
      </c>
      <c r="F340" s="295" t="str">
        <f>IF(LEN('Source Int'!$C332)&gt;1,'Source Int'!R332,IF(D340="manuel",(VLOOKUP($C340,'Enga manuel'!$A$5:$G$355,2,FALSE)),""))</f>
        <v/>
      </c>
      <c r="G340" s="295" t="str">
        <f>IF(LEN('Source Int'!$C332)&gt;1,'Source Int'!F332,IF(D340="manuel",(VLOOKUP($C340,'Enga manuel'!$A$5:$G$355,3,FALSE)),""))</f>
        <v/>
      </c>
      <c r="H340" s="297" t="str">
        <f>IF(LEN('Source Int'!$C332)&gt;1,'Source Int'!C332,IF(D340="manuel",(VLOOKUP($C340,'Enga manuel'!$A$5:$G$355,4,FALSE)),""))</f>
        <v/>
      </c>
      <c r="I340" s="297" t="str">
        <f>IF(LEN('Source Int'!$C332)&gt;1,PROPER('Source Int'!D332),IF(D340="manuel",PROPER(VLOOKUP($C340,'Enga manuel'!$A$5:$G$355,5,FALSE)),""))</f>
        <v/>
      </c>
      <c r="J340" s="297" t="str">
        <f>IF(LEN('Source Int'!$C332)&gt;1,'Source Int'!P332,IF(D340="manuel",(VLOOKUP($C340,'Enga manuel'!$A$5:$G$355,6,FALSE)),""))</f>
        <v/>
      </c>
      <c r="K340" s="297" t="str">
        <f>IF(LEN('Source Int'!$C332)&gt;1,'Source Int'!$AE332,IF($D340="manuel",(VLOOKUP($C340,'Enga manuel'!$A$5:$G$355,7,FALSE)),""))</f>
        <v/>
      </c>
      <c r="L340" s="295" t="str">
        <f>IF(LEN('Source Int'!$H332)&gt;0,'Source Int'!$H332,IF($D340="manuel",(VLOOKUP($C340,'Enga manuel'!$A$5:$H$355,8,FALSE)),""))</f>
        <v/>
      </c>
      <c r="M340" s="295" t="str">
        <f>IF(AND(P340="Présent",W340="D",'Données épreuves'!$B$24="OUI"),"Dame","")</f>
        <v/>
      </c>
      <c r="N340" s="295" t="str">
        <f>IF(LEN('Source Int'!$C332)&gt;1,IF('Source Int'!$AB332="","",'Source Int'!$AB332),IF($D340="manuel",(VLOOKUP($C340,'Enga manuel'!$A$5:$M$355,11,FALSE)),""))</f>
        <v/>
      </c>
      <c r="O340" s="308" t="str">
        <f t="shared" si="29"/>
        <v/>
      </c>
      <c r="P340" s="84" t="str">
        <f t="shared" si="30"/>
        <v/>
      </c>
      <c r="Q340" s="84" t="str">
        <f>CONCATENATE(K340,IF(AND(LEN(engage_k)&gt;0,LEN(engage_l)&gt;0),CONCATENATE(" (",L340,"/",N340,")"),IF(AND(LEN(engage_k)=0,LEN(engage_l)&gt;0),CONCATENATE(" (",N340,")"),IF(AND(LEN(engage_l)=0,LEN(engage_k)&gt;0),CONCATENATE(" (",L340,")"),""))))</f>
        <v/>
      </c>
      <c r="R340" s="84" t="str">
        <f t="shared" si="31"/>
        <v/>
      </c>
      <c r="S340" s="84" t="str">
        <f>IF(ISERROR(VLOOKUP(C340,'Saisie CLASSEMENT'!$C$8:$C$207,1,FALSE)),"","O")</f>
        <v/>
      </c>
      <c r="T340" s="462" t="str">
        <f>IF(LEN('Source Int'!$C332)&gt;1,'Source Int'!$M332,IF($D340="manuel",(VLOOKUP($C340,'Enga manuel'!$A$5:$L$355,9,FALSE)),""))</f>
        <v/>
      </c>
      <c r="U340" s="1" t="str">
        <f>IF(COUNTIF(K$10:K340,K340)=1,MAX(U$9:U339)+1,"")</f>
        <v/>
      </c>
      <c r="V340" t="str">
        <f t="shared" si="33"/>
        <v/>
      </c>
      <c r="W340" s="1" t="str">
        <f>IF(D340="Internet",'Source Int'!E332,IF(D340="manuel",UPPER((VLOOKUP($C340,'Enga manuel'!$A$5:$J$355,10,FALSE))),""))</f>
        <v/>
      </c>
    </row>
    <row r="341" spans="1:23" ht="19.350000000000001" customHeight="1">
      <c r="A341" t="str">
        <f>IF(COUNTIF(J$10:J341,J341)=1,MAX(A$9:A340)+1,"")</f>
        <v/>
      </c>
      <c r="B341" t="str">
        <f t="shared" si="32"/>
        <v/>
      </c>
      <c r="C341" s="294">
        <v>332</v>
      </c>
      <c r="D341" s="295" t="str">
        <f>IF(C341&gt;0,IF(LEN('Source Int'!$C333)&gt;1,"Internet",IF(ISERROR(VLOOKUP($C341,'Enga manuel'!$A$5:$G$355,4,FALSE))=FALSE,(IF(LEN(VLOOKUP($C341,'Enga manuel'!$A$5:$G$355,4,FALSE))&gt;0,"Manuel","")),"")),"")</f>
        <v/>
      </c>
      <c r="E341" s="296" t="s">
        <v>270</v>
      </c>
      <c r="F341" s="295" t="str">
        <f>IF(LEN('Source Int'!$C333)&gt;1,'Source Int'!R333,IF(D341="manuel",(VLOOKUP($C341,'Enga manuel'!$A$5:$G$355,2,FALSE)),""))</f>
        <v/>
      </c>
      <c r="G341" s="295" t="str">
        <f>IF(LEN('Source Int'!$C333)&gt;1,'Source Int'!F333,IF(D341="manuel",(VLOOKUP($C341,'Enga manuel'!$A$5:$G$355,3,FALSE)),""))</f>
        <v/>
      </c>
      <c r="H341" s="297" t="str">
        <f>IF(LEN('Source Int'!$C333)&gt;1,'Source Int'!C333,IF(D341="manuel",(VLOOKUP($C341,'Enga manuel'!$A$5:$G$355,4,FALSE)),""))</f>
        <v/>
      </c>
      <c r="I341" s="297" t="str">
        <f>IF(LEN('Source Int'!$C333)&gt;1,PROPER('Source Int'!D333),IF(D341="manuel",PROPER(VLOOKUP($C341,'Enga manuel'!$A$5:$G$355,5,FALSE)),""))</f>
        <v/>
      </c>
      <c r="J341" s="297" t="str">
        <f>IF(LEN('Source Int'!$C333)&gt;1,'Source Int'!P333,IF(D341="manuel",(VLOOKUP($C341,'Enga manuel'!$A$5:$G$355,6,FALSE)),""))</f>
        <v/>
      </c>
      <c r="K341" s="297" t="str">
        <f>IF(LEN('Source Int'!$C333)&gt;1,'Source Int'!$AE333,IF($D341="manuel",(VLOOKUP($C341,'Enga manuel'!$A$5:$G$355,7,FALSE)),""))</f>
        <v/>
      </c>
      <c r="L341" s="295" t="str">
        <f>IF(LEN('Source Int'!$H333)&gt;0,'Source Int'!$H333,IF($D341="manuel",(VLOOKUP($C341,'Enga manuel'!$A$5:$H$355,8,FALSE)),""))</f>
        <v/>
      </c>
      <c r="M341" s="295" t="str">
        <f>IF(AND(P341="Présent",W341="D",'Données épreuves'!$B$24="OUI"),"Dame","")</f>
        <v/>
      </c>
      <c r="N341" s="295" t="str">
        <f>IF(LEN('Source Int'!$C333)&gt;1,IF('Source Int'!$AB333="","",'Source Int'!$AB333),IF($D341="manuel",(VLOOKUP($C341,'Enga manuel'!$A$5:$M$355,11,FALSE)),""))</f>
        <v/>
      </c>
      <c r="O341" s="308" t="str">
        <f t="shared" si="29"/>
        <v/>
      </c>
      <c r="P341" s="84" t="str">
        <f t="shared" si="30"/>
        <v/>
      </c>
      <c r="Q341" s="84" t="str">
        <f>CONCATENATE(K341,IF(AND(LEN(engage_k)&gt;0,LEN(engage_l)&gt;0),CONCATENATE(" (",L341,"/",N341,")"),IF(AND(LEN(engage_k)=0,LEN(engage_l)&gt;0),CONCATENATE(" (",N341,")"),IF(AND(LEN(engage_l)=0,LEN(engage_k)&gt;0),CONCATENATE(" (",L341,")"),""))))</f>
        <v/>
      </c>
      <c r="R341" s="84" t="str">
        <f t="shared" si="31"/>
        <v/>
      </c>
      <c r="S341" s="84" t="str">
        <f>IF(ISERROR(VLOOKUP(C341,'Saisie CLASSEMENT'!$C$8:$C$207,1,FALSE)),"","O")</f>
        <v/>
      </c>
      <c r="T341" s="462" t="str">
        <f>IF(LEN('Source Int'!$C333)&gt;1,'Source Int'!$M333,IF($D341="manuel",(VLOOKUP($C341,'Enga manuel'!$A$5:$L$355,9,FALSE)),""))</f>
        <v/>
      </c>
      <c r="U341" s="1" t="str">
        <f>IF(COUNTIF(K$10:K341,K341)=1,MAX(U$9:U340)+1,"")</f>
        <v/>
      </c>
      <c r="V341" t="str">
        <f t="shared" si="33"/>
        <v/>
      </c>
      <c r="W341" s="1" t="str">
        <f>IF(D341="Internet",'Source Int'!E333,IF(D341="manuel",UPPER((VLOOKUP($C341,'Enga manuel'!$A$5:$J$355,10,FALSE))),""))</f>
        <v/>
      </c>
    </row>
    <row r="342" spans="1:23" ht="19.350000000000001" customHeight="1">
      <c r="A342" t="str">
        <f>IF(COUNTIF(J$10:J342,J342)=1,MAX(A$9:A341)+1,"")</f>
        <v/>
      </c>
      <c r="B342" t="str">
        <f t="shared" si="32"/>
        <v/>
      </c>
      <c r="C342" s="294">
        <v>333</v>
      </c>
      <c r="D342" s="295" t="str">
        <f>IF(C342&gt;0,IF(LEN('Source Int'!$C334)&gt;1,"Internet",IF(ISERROR(VLOOKUP($C342,'Enga manuel'!$A$5:$G$355,4,FALSE))=FALSE,(IF(LEN(VLOOKUP($C342,'Enga manuel'!$A$5:$G$355,4,FALSE))&gt;0,"Manuel","")),"")),"")</f>
        <v/>
      </c>
      <c r="E342" s="296" t="s">
        <v>270</v>
      </c>
      <c r="F342" s="295" t="str">
        <f>IF(LEN('Source Int'!$C334)&gt;1,'Source Int'!R334,IF(D342="manuel",(VLOOKUP($C342,'Enga manuel'!$A$5:$G$355,2,FALSE)),""))</f>
        <v/>
      </c>
      <c r="G342" s="295" t="str">
        <f>IF(LEN('Source Int'!$C334)&gt;1,'Source Int'!F334,IF(D342="manuel",(VLOOKUP($C342,'Enga manuel'!$A$5:$G$355,3,FALSE)),""))</f>
        <v/>
      </c>
      <c r="H342" s="297" t="str">
        <f>IF(LEN('Source Int'!$C334)&gt;1,'Source Int'!C334,IF(D342="manuel",(VLOOKUP($C342,'Enga manuel'!$A$5:$G$355,4,FALSE)),""))</f>
        <v/>
      </c>
      <c r="I342" s="297" t="str">
        <f>IF(LEN('Source Int'!$C334)&gt;1,PROPER('Source Int'!D334),IF(D342="manuel",PROPER(VLOOKUP($C342,'Enga manuel'!$A$5:$G$355,5,FALSE)),""))</f>
        <v/>
      </c>
      <c r="J342" s="297" t="str">
        <f>IF(LEN('Source Int'!$C334)&gt;1,'Source Int'!P334,IF(D342="manuel",(VLOOKUP($C342,'Enga manuel'!$A$5:$G$355,6,FALSE)),""))</f>
        <v/>
      </c>
      <c r="K342" s="297" t="str">
        <f>IF(LEN('Source Int'!$C334)&gt;1,'Source Int'!$AE334,IF($D342="manuel",(VLOOKUP($C342,'Enga manuel'!$A$5:$G$355,7,FALSE)),""))</f>
        <v/>
      </c>
      <c r="L342" s="295" t="str">
        <f>IF(LEN('Source Int'!$H334)&gt;0,'Source Int'!$H334,IF($D342="manuel",(VLOOKUP($C342,'Enga manuel'!$A$5:$H$355,8,FALSE)),""))</f>
        <v/>
      </c>
      <c r="M342" s="295" t="str">
        <f>IF(AND(P342="Présent",W342="D",'Données épreuves'!$B$24="OUI"),"Dame","")</f>
        <v/>
      </c>
      <c r="N342" s="295" t="str">
        <f>IF(LEN('Source Int'!$C334)&gt;1,IF('Source Int'!$AB334="","",'Source Int'!$AB334),IF($D342="manuel",(VLOOKUP($C342,'Enga manuel'!$A$5:$M$355,11,FALSE)),""))</f>
        <v/>
      </c>
      <c r="O342" s="308" t="str">
        <f t="shared" si="29"/>
        <v/>
      </c>
      <c r="P342" s="84" t="str">
        <f t="shared" si="30"/>
        <v/>
      </c>
      <c r="Q342" s="84" t="str">
        <f>CONCATENATE(K342,IF(AND(LEN(engage_k)&gt;0,LEN(engage_l)&gt;0),CONCATENATE(" (",L342,"/",N342,")"),IF(AND(LEN(engage_k)=0,LEN(engage_l)&gt;0),CONCATENATE(" (",N342,")"),IF(AND(LEN(engage_l)=0,LEN(engage_k)&gt;0),CONCATENATE(" (",L342,")"),""))))</f>
        <v/>
      </c>
      <c r="R342" s="84" t="str">
        <f t="shared" si="31"/>
        <v/>
      </c>
      <c r="S342" s="84" t="str">
        <f>IF(ISERROR(VLOOKUP(C342,'Saisie CLASSEMENT'!$C$8:$C$207,1,FALSE)),"","O")</f>
        <v/>
      </c>
      <c r="T342" s="462" t="str">
        <f>IF(LEN('Source Int'!$C334)&gt;1,'Source Int'!$M334,IF($D342="manuel",(VLOOKUP($C342,'Enga manuel'!$A$5:$L$355,9,FALSE)),""))</f>
        <v/>
      </c>
      <c r="U342" s="1" t="str">
        <f>IF(COUNTIF(K$10:K342,K342)=1,MAX(U$9:U341)+1,"")</f>
        <v/>
      </c>
      <c r="V342" t="str">
        <f t="shared" si="33"/>
        <v/>
      </c>
      <c r="W342" s="1" t="str">
        <f>IF(D342="Internet",'Source Int'!E334,IF(D342="manuel",UPPER((VLOOKUP($C342,'Enga manuel'!$A$5:$J$355,10,FALSE))),""))</f>
        <v/>
      </c>
    </row>
    <row r="343" spans="1:23" ht="19.350000000000001" customHeight="1">
      <c r="A343" t="str">
        <f>IF(COUNTIF(J$10:J343,J343)=1,MAX(A$9:A342)+1,"")</f>
        <v/>
      </c>
      <c r="B343" t="str">
        <f t="shared" si="32"/>
        <v/>
      </c>
      <c r="C343" s="294">
        <v>334</v>
      </c>
      <c r="D343" s="295" t="str">
        <f>IF(C343&gt;0,IF(LEN('Source Int'!$C335)&gt;1,"Internet",IF(ISERROR(VLOOKUP($C343,'Enga manuel'!$A$5:$G$355,4,FALSE))=FALSE,(IF(LEN(VLOOKUP($C343,'Enga manuel'!$A$5:$G$355,4,FALSE))&gt;0,"Manuel","")),"")),"")</f>
        <v/>
      </c>
      <c r="E343" s="296" t="s">
        <v>270</v>
      </c>
      <c r="F343" s="295" t="str">
        <f>IF(LEN('Source Int'!$C335)&gt;1,'Source Int'!R335,IF(D343="manuel",(VLOOKUP($C343,'Enga manuel'!$A$5:$G$355,2,FALSE)),""))</f>
        <v/>
      </c>
      <c r="G343" s="295" t="str">
        <f>IF(LEN('Source Int'!$C335)&gt;1,'Source Int'!F335,IF(D343="manuel",(VLOOKUP($C343,'Enga manuel'!$A$5:$G$355,3,FALSE)),""))</f>
        <v/>
      </c>
      <c r="H343" s="297" t="str">
        <f>IF(LEN('Source Int'!$C335)&gt;1,'Source Int'!C335,IF(D343="manuel",(VLOOKUP($C343,'Enga manuel'!$A$5:$G$355,4,FALSE)),""))</f>
        <v/>
      </c>
      <c r="I343" s="297" t="str">
        <f>IF(LEN('Source Int'!$C335)&gt;1,PROPER('Source Int'!D335),IF(D343="manuel",PROPER(VLOOKUP($C343,'Enga manuel'!$A$5:$G$355,5,FALSE)),""))</f>
        <v/>
      </c>
      <c r="J343" s="297" t="str">
        <f>IF(LEN('Source Int'!$C335)&gt;1,'Source Int'!P335,IF(D343="manuel",(VLOOKUP($C343,'Enga manuel'!$A$5:$G$355,6,FALSE)),""))</f>
        <v/>
      </c>
      <c r="K343" s="297" t="str">
        <f>IF(LEN('Source Int'!$C335)&gt;1,'Source Int'!$AE335,IF($D343="manuel",(VLOOKUP($C343,'Enga manuel'!$A$5:$G$355,7,FALSE)),""))</f>
        <v/>
      </c>
      <c r="L343" s="295" t="str">
        <f>IF(LEN('Source Int'!$H335)&gt;0,'Source Int'!$H335,IF($D343="manuel",(VLOOKUP($C343,'Enga manuel'!$A$5:$H$355,8,FALSE)),""))</f>
        <v/>
      </c>
      <c r="M343" s="295" t="str">
        <f>IF(AND(P343="Présent",W343="D",'Données épreuves'!$B$24="OUI"),"Dame","")</f>
        <v/>
      </c>
      <c r="N343" s="295" t="str">
        <f>IF(LEN('Source Int'!$C335)&gt;1,IF('Source Int'!$AB335="","",'Source Int'!$AB335),IF($D343="manuel",(VLOOKUP($C343,'Enga manuel'!$A$5:$M$355,11,FALSE)),""))</f>
        <v/>
      </c>
      <c r="O343" s="308" t="str">
        <f t="shared" si="29"/>
        <v/>
      </c>
      <c r="P343" s="84" t="str">
        <f t="shared" si="30"/>
        <v/>
      </c>
      <c r="Q343" s="84" t="str">
        <f>CONCATENATE(K343,IF(AND(LEN(engage_k)&gt;0,LEN(engage_l)&gt;0),CONCATENATE(" (",L343,"/",N343,")"),IF(AND(LEN(engage_k)=0,LEN(engage_l)&gt;0),CONCATENATE(" (",N343,")"),IF(AND(LEN(engage_l)=0,LEN(engage_k)&gt;0),CONCATENATE(" (",L343,")"),""))))</f>
        <v/>
      </c>
      <c r="R343" s="84" t="str">
        <f t="shared" si="31"/>
        <v/>
      </c>
      <c r="S343" s="84" t="str">
        <f>IF(ISERROR(VLOOKUP(C343,'Saisie CLASSEMENT'!$C$8:$C$207,1,FALSE)),"","O")</f>
        <v/>
      </c>
      <c r="T343" s="462" t="str">
        <f>IF(LEN('Source Int'!$C335)&gt;1,'Source Int'!$M335,IF($D343="manuel",(VLOOKUP($C343,'Enga manuel'!$A$5:$L$355,9,FALSE)),""))</f>
        <v/>
      </c>
      <c r="U343" s="1" t="str">
        <f>IF(COUNTIF(K$10:K343,K343)=1,MAX(U$9:U342)+1,"")</f>
        <v/>
      </c>
      <c r="V343" t="str">
        <f t="shared" si="33"/>
        <v/>
      </c>
      <c r="W343" s="1" t="str">
        <f>IF(D343="Internet",'Source Int'!E335,IF(D343="manuel",UPPER((VLOOKUP($C343,'Enga manuel'!$A$5:$J$355,10,FALSE))),""))</f>
        <v/>
      </c>
    </row>
    <row r="344" spans="1:23" ht="19.350000000000001" customHeight="1">
      <c r="A344" t="str">
        <f>IF(COUNTIF(J$10:J344,J344)=1,MAX(A$9:A343)+1,"")</f>
        <v/>
      </c>
      <c r="B344" t="str">
        <f t="shared" si="32"/>
        <v/>
      </c>
      <c r="C344" s="294">
        <v>335</v>
      </c>
      <c r="D344" s="295" t="str">
        <f>IF(C344&gt;0,IF(LEN('Source Int'!$C336)&gt;1,"Internet",IF(ISERROR(VLOOKUP($C344,'Enga manuel'!$A$5:$G$355,4,FALSE))=FALSE,(IF(LEN(VLOOKUP($C344,'Enga manuel'!$A$5:$G$355,4,FALSE))&gt;0,"Manuel","")),"")),"")</f>
        <v/>
      </c>
      <c r="E344" s="296" t="s">
        <v>270</v>
      </c>
      <c r="F344" s="295" t="str">
        <f>IF(LEN('Source Int'!$C336)&gt;1,'Source Int'!R336,IF(D344="manuel",(VLOOKUP($C344,'Enga manuel'!$A$5:$G$355,2,FALSE)),""))</f>
        <v/>
      </c>
      <c r="G344" s="295" t="str">
        <f>IF(LEN('Source Int'!$C336)&gt;1,'Source Int'!F336,IF(D344="manuel",(VLOOKUP($C344,'Enga manuel'!$A$5:$G$355,3,FALSE)),""))</f>
        <v/>
      </c>
      <c r="H344" s="297" t="str">
        <f>IF(LEN('Source Int'!$C336)&gt;1,'Source Int'!C336,IF(D344="manuel",(VLOOKUP($C344,'Enga manuel'!$A$5:$G$355,4,FALSE)),""))</f>
        <v/>
      </c>
      <c r="I344" s="297" t="str">
        <f>IF(LEN('Source Int'!$C336)&gt;1,PROPER('Source Int'!D336),IF(D344="manuel",PROPER(VLOOKUP($C344,'Enga manuel'!$A$5:$G$355,5,FALSE)),""))</f>
        <v/>
      </c>
      <c r="J344" s="297" t="str">
        <f>IF(LEN('Source Int'!$C336)&gt;1,'Source Int'!P336,IF(D344="manuel",(VLOOKUP($C344,'Enga manuel'!$A$5:$G$355,6,FALSE)),""))</f>
        <v/>
      </c>
      <c r="K344" s="297" t="str">
        <f>IF(LEN('Source Int'!$C336)&gt;1,'Source Int'!$AE336,IF($D344="manuel",(VLOOKUP($C344,'Enga manuel'!$A$5:$G$355,7,FALSE)),""))</f>
        <v/>
      </c>
      <c r="L344" s="295" t="str">
        <f>IF(LEN('Source Int'!$H336)&gt;0,'Source Int'!$H336,IF($D344="manuel",(VLOOKUP($C344,'Enga manuel'!$A$5:$H$355,8,FALSE)),""))</f>
        <v/>
      </c>
      <c r="M344" s="295" t="str">
        <f>IF(AND(P344="Présent",W344="D",'Données épreuves'!$B$24="OUI"),"Dame","")</f>
        <v/>
      </c>
      <c r="N344" s="295" t="str">
        <f>IF(LEN('Source Int'!$C336)&gt;1,IF('Source Int'!$AB336="","",'Source Int'!$AB336),IF($D344="manuel",(VLOOKUP($C344,'Enga manuel'!$A$5:$M$355,11,FALSE)),""))</f>
        <v/>
      </c>
      <c r="O344" s="308" t="str">
        <f t="shared" si="29"/>
        <v/>
      </c>
      <c r="P344" s="84" t="str">
        <f t="shared" si="30"/>
        <v/>
      </c>
      <c r="Q344" s="84" t="str">
        <f>CONCATENATE(K344,IF(AND(LEN(engage_k)&gt;0,LEN(engage_l)&gt;0),CONCATENATE(" (",L344,"/",N344,")"),IF(AND(LEN(engage_k)=0,LEN(engage_l)&gt;0),CONCATENATE(" (",N344,")"),IF(AND(LEN(engage_l)=0,LEN(engage_k)&gt;0),CONCATENATE(" (",L344,")"),""))))</f>
        <v/>
      </c>
      <c r="R344" s="84" t="str">
        <f t="shared" si="31"/>
        <v/>
      </c>
      <c r="S344" s="84" t="str">
        <f>IF(ISERROR(VLOOKUP(C344,'Saisie CLASSEMENT'!$C$8:$C$207,1,FALSE)),"","O")</f>
        <v/>
      </c>
      <c r="T344" s="462" t="str">
        <f>IF(LEN('Source Int'!$C336)&gt;1,'Source Int'!$M336,IF($D344="manuel",(VLOOKUP($C344,'Enga manuel'!$A$5:$L$355,9,FALSE)),""))</f>
        <v/>
      </c>
      <c r="U344" s="1" t="str">
        <f>IF(COUNTIF(K$10:K344,K344)=1,MAX(U$9:U343)+1,"")</f>
        <v/>
      </c>
      <c r="V344" t="str">
        <f t="shared" si="33"/>
        <v/>
      </c>
      <c r="W344" s="1" t="str">
        <f>IF(D344="Internet",'Source Int'!E336,IF(D344="manuel",UPPER((VLOOKUP($C344,'Enga manuel'!$A$5:$J$355,10,FALSE))),""))</f>
        <v/>
      </c>
    </row>
    <row r="345" spans="1:23" ht="19.350000000000001" customHeight="1">
      <c r="A345" t="str">
        <f>IF(COUNTIF(J$10:J345,J345)=1,MAX(A$9:A344)+1,"")</f>
        <v/>
      </c>
      <c r="B345" t="str">
        <f t="shared" si="32"/>
        <v/>
      </c>
      <c r="C345" s="294">
        <v>336</v>
      </c>
      <c r="D345" s="295" t="str">
        <f>IF(C345&gt;0,IF(LEN('Source Int'!$C337)&gt;1,"Internet",IF(ISERROR(VLOOKUP($C345,'Enga manuel'!$A$5:$G$355,4,FALSE))=FALSE,(IF(LEN(VLOOKUP($C345,'Enga manuel'!$A$5:$G$355,4,FALSE))&gt;0,"Manuel","")),"")),"")</f>
        <v/>
      </c>
      <c r="E345" s="296" t="s">
        <v>270</v>
      </c>
      <c r="F345" s="295" t="str">
        <f>IF(LEN('Source Int'!$C337)&gt;1,'Source Int'!R337,IF(D345="manuel",(VLOOKUP($C345,'Enga manuel'!$A$5:$G$355,2,FALSE)),""))</f>
        <v/>
      </c>
      <c r="G345" s="295" t="str">
        <f>IF(LEN('Source Int'!$C337)&gt;1,'Source Int'!F337,IF(D345="manuel",(VLOOKUP($C345,'Enga manuel'!$A$5:$G$355,3,FALSE)),""))</f>
        <v/>
      </c>
      <c r="H345" s="297" t="str">
        <f>IF(LEN('Source Int'!$C337)&gt;1,'Source Int'!C337,IF(D345="manuel",(VLOOKUP($C345,'Enga manuel'!$A$5:$G$355,4,FALSE)),""))</f>
        <v/>
      </c>
      <c r="I345" s="297" t="str">
        <f>IF(LEN('Source Int'!$C337)&gt;1,PROPER('Source Int'!D337),IF(D345="manuel",PROPER(VLOOKUP($C345,'Enga manuel'!$A$5:$G$355,5,FALSE)),""))</f>
        <v/>
      </c>
      <c r="J345" s="297" t="str">
        <f>IF(LEN('Source Int'!$C337)&gt;1,'Source Int'!P337,IF(D345="manuel",(VLOOKUP($C345,'Enga manuel'!$A$5:$G$355,6,FALSE)),""))</f>
        <v/>
      </c>
      <c r="K345" s="297" t="str">
        <f>IF(LEN('Source Int'!$C337)&gt;1,'Source Int'!$AE337,IF($D345="manuel",(VLOOKUP($C345,'Enga manuel'!$A$5:$G$355,7,FALSE)),""))</f>
        <v/>
      </c>
      <c r="L345" s="295" t="str">
        <f>IF(LEN('Source Int'!$H337)&gt;0,'Source Int'!$H337,IF($D345="manuel",(VLOOKUP($C345,'Enga manuel'!$A$5:$H$355,8,FALSE)),""))</f>
        <v/>
      </c>
      <c r="M345" s="295" t="str">
        <f>IF(AND(P345="Présent",W345="D",'Données épreuves'!$B$24="OUI"),"Dame","")</f>
        <v/>
      </c>
      <c r="N345" s="295" t="str">
        <f>IF(LEN('Source Int'!$C337)&gt;1,IF('Source Int'!$AB337="","",'Source Int'!$AB337),IF($D345="manuel",(VLOOKUP($C345,'Enga manuel'!$A$5:$M$355,11,FALSE)),""))</f>
        <v/>
      </c>
      <c r="O345" s="308" t="str">
        <f t="shared" si="29"/>
        <v/>
      </c>
      <c r="P345" s="84" t="str">
        <f t="shared" si="30"/>
        <v/>
      </c>
      <c r="Q345" s="84" t="str">
        <f>CONCATENATE(K345,IF(AND(LEN(engage_k)&gt;0,LEN(engage_l)&gt;0),CONCATENATE(" (",L345,"/",N345,")"),IF(AND(LEN(engage_k)=0,LEN(engage_l)&gt;0),CONCATENATE(" (",N345,")"),IF(AND(LEN(engage_l)=0,LEN(engage_k)&gt;0),CONCATENATE(" (",L345,")"),""))))</f>
        <v/>
      </c>
      <c r="R345" s="84" t="str">
        <f t="shared" si="31"/>
        <v/>
      </c>
      <c r="S345" s="84" t="str">
        <f>IF(ISERROR(VLOOKUP(C345,'Saisie CLASSEMENT'!$C$8:$C$207,1,FALSE)),"","O")</f>
        <v/>
      </c>
      <c r="T345" s="462" t="str">
        <f>IF(LEN('Source Int'!$C337)&gt;1,'Source Int'!$M337,IF($D345="manuel",(VLOOKUP($C345,'Enga manuel'!$A$5:$L$355,9,FALSE)),""))</f>
        <v/>
      </c>
      <c r="U345" s="1" t="str">
        <f>IF(COUNTIF(K$10:K345,K345)=1,MAX(U$9:U344)+1,"")</f>
        <v/>
      </c>
      <c r="V345" t="str">
        <f t="shared" si="33"/>
        <v/>
      </c>
      <c r="W345" s="1" t="str">
        <f>IF(D345="Internet",'Source Int'!E337,IF(D345="manuel",UPPER((VLOOKUP($C345,'Enga manuel'!$A$5:$J$355,10,FALSE))),""))</f>
        <v/>
      </c>
    </row>
    <row r="346" spans="1:23" ht="19.350000000000001" customHeight="1">
      <c r="A346" t="str">
        <f>IF(COUNTIF(J$10:J346,J346)=1,MAX(A$9:A345)+1,"")</f>
        <v/>
      </c>
      <c r="B346" t="str">
        <f t="shared" si="32"/>
        <v/>
      </c>
      <c r="C346" s="294">
        <v>337</v>
      </c>
      <c r="D346" s="295" t="str">
        <f>IF(C346&gt;0,IF(LEN('Source Int'!$C338)&gt;1,"Internet",IF(ISERROR(VLOOKUP($C346,'Enga manuel'!$A$5:$G$355,4,FALSE))=FALSE,(IF(LEN(VLOOKUP($C346,'Enga manuel'!$A$5:$G$355,4,FALSE))&gt;0,"Manuel","")),"")),"")</f>
        <v/>
      </c>
      <c r="E346" s="296" t="s">
        <v>270</v>
      </c>
      <c r="F346" s="295" t="str">
        <f>IF(LEN('Source Int'!$C338)&gt;1,'Source Int'!R338,IF(D346="manuel",(VLOOKUP($C346,'Enga manuel'!$A$5:$G$355,2,FALSE)),""))</f>
        <v/>
      </c>
      <c r="G346" s="295" t="str">
        <f>IF(LEN('Source Int'!$C338)&gt;1,'Source Int'!F338,IF(D346="manuel",(VLOOKUP($C346,'Enga manuel'!$A$5:$G$355,3,FALSE)),""))</f>
        <v/>
      </c>
      <c r="H346" s="297" t="str">
        <f>IF(LEN('Source Int'!$C338)&gt;1,'Source Int'!C338,IF(D346="manuel",(VLOOKUP($C346,'Enga manuel'!$A$5:$G$355,4,FALSE)),""))</f>
        <v/>
      </c>
      <c r="I346" s="297" t="str">
        <f>IF(LEN('Source Int'!$C338)&gt;1,PROPER('Source Int'!D338),IF(D346="manuel",PROPER(VLOOKUP($C346,'Enga manuel'!$A$5:$G$355,5,FALSE)),""))</f>
        <v/>
      </c>
      <c r="J346" s="297" t="str">
        <f>IF(LEN('Source Int'!$C338)&gt;1,'Source Int'!P338,IF(D346="manuel",(VLOOKUP($C346,'Enga manuel'!$A$5:$G$355,6,FALSE)),""))</f>
        <v/>
      </c>
      <c r="K346" s="297" t="str">
        <f>IF(LEN('Source Int'!$C338)&gt;1,'Source Int'!$AE338,IF($D346="manuel",(VLOOKUP($C346,'Enga manuel'!$A$5:$G$355,7,FALSE)),""))</f>
        <v/>
      </c>
      <c r="L346" s="295" t="str">
        <f>IF(LEN('Source Int'!$H338)&gt;0,'Source Int'!$H338,IF($D346="manuel",(VLOOKUP($C346,'Enga manuel'!$A$5:$H$355,8,FALSE)),""))</f>
        <v/>
      </c>
      <c r="M346" s="295" t="str">
        <f>IF(AND(P346="Présent",W346="D",'Données épreuves'!$B$24="OUI"),"Dame","")</f>
        <v/>
      </c>
      <c r="N346" s="295" t="str">
        <f>IF(LEN('Source Int'!$C338)&gt;1,IF('Source Int'!$AB338="","",'Source Int'!$AB338),IF($D346="manuel",(VLOOKUP($C346,'Enga manuel'!$A$5:$M$355,11,FALSE)),""))</f>
        <v/>
      </c>
      <c r="O346" s="308" t="str">
        <f t="shared" si="29"/>
        <v/>
      </c>
      <c r="P346" s="84" t="str">
        <f t="shared" si="30"/>
        <v/>
      </c>
      <c r="Q346" s="84" t="str">
        <f>CONCATENATE(K346,IF(AND(LEN(engage_k)&gt;0,LEN(engage_l)&gt;0),CONCATENATE(" (",L346,"/",N346,")"),IF(AND(LEN(engage_k)=0,LEN(engage_l)&gt;0),CONCATENATE(" (",N346,")"),IF(AND(LEN(engage_l)=0,LEN(engage_k)&gt;0),CONCATENATE(" (",L346,")"),""))))</f>
        <v/>
      </c>
      <c r="R346" s="84" t="str">
        <f t="shared" si="31"/>
        <v/>
      </c>
      <c r="S346" s="84" t="str">
        <f>IF(ISERROR(VLOOKUP(C346,'Saisie CLASSEMENT'!$C$8:$C$207,1,FALSE)),"","O")</f>
        <v/>
      </c>
      <c r="T346" s="462" t="str">
        <f>IF(LEN('Source Int'!$C338)&gt;1,'Source Int'!$M338,IF($D346="manuel",(VLOOKUP($C346,'Enga manuel'!$A$5:$L$355,9,FALSE)),""))</f>
        <v/>
      </c>
      <c r="U346" s="1" t="str">
        <f>IF(COUNTIF(K$10:K346,K346)=1,MAX(U$9:U345)+1,"")</f>
        <v/>
      </c>
      <c r="V346" t="str">
        <f t="shared" si="33"/>
        <v/>
      </c>
      <c r="W346" s="1" t="str">
        <f>IF(D346="Internet",'Source Int'!E338,IF(D346="manuel",UPPER((VLOOKUP($C346,'Enga manuel'!$A$5:$J$355,10,FALSE))),""))</f>
        <v/>
      </c>
    </row>
    <row r="347" spans="1:23" ht="19.350000000000001" customHeight="1">
      <c r="A347" t="str">
        <f>IF(COUNTIF(J$10:J347,J347)=1,MAX(A$9:A346)+1,"")</f>
        <v/>
      </c>
      <c r="B347" t="str">
        <f t="shared" si="32"/>
        <v/>
      </c>
      <c r="C347" s="294">
        <v>338</v>
      </c>
      <c r="D347" s="295" t="str">
        <f>IF(C347&gt;0,IF(LEN('Source Int'!$C339)&gt;1,"Internet",IF(ISERROR(VLOOKUP($C347,'Enga manuel'!$A$5:$G$355,4,FALSE))=FALSE,(IF(LEN(VLOOKUP($C347,'Enga manuel'!$A$5:$G$355,4,FALSE))&gt;0,"Manuel","")),"")),"")</f>
        <v/>
      </c>
      <c r="E347" s="296" t="s">
        <v>270</v>
      </c>
      <c r="F347" s="295" t="str">
        <f>IF(LEN('Source Int'!$C339)&gt;1,'Source Int'!R339,IF(D347="manuel",(VLOOKUP($C347,'Enga manuel'!$A$5:$G$355,2,FALSE)),""))</f>
        <v/>
      </c>
      <c r="G347" s="295" t="str">
        <f>IF(LEN('Source Int'!$C339)&gt;1,'Source Int'!F339,IF(D347="manuel",(VLOOKUP($C347,'Enga manuel'!$A$5:$G$355,3,FALSE)),""))</f>
        <v/>
      </c>
      <c r="H347" s="297" t="str">
        <f>IF(LEN('Source Int'!$C339)&gt;1,'Source Int'!C339,IF(D347="manuel",(VLOOKUP($C347,'Enga manuel'!$A$5:$G$355,4,FALSE)),""))</f>
        <v/>
      </c>
      <c r="I347" s="297" t="str">
        <f>IF(LEN('Source Int'!$C339)&gt;1,PROPER('Source Int'!D339),IF(D347="manuel",PROPER(VLOOKUP($C347,'Enga manuel'!$A$5:$G$355,5,FALSE)),""))</f>
        <v/>
      </c>
      <c r="J347" s="297" t="str">
        <f>IF(LEN('Source Int'!$C339)&gt;1,'Source Int'!P339,IF(D347="manuel",(VLOOKUP($C347,'Enga manuel'!$A$5:$G$355,6,FALSE)),""))</f>
        <v/>
      </c>
      <c r="K347" s="297" t="str">
        <f>IF(LEN('Source Int'!$C339)&gt;1,'Source Int'!$AE339,IF($D347="manuel",(VLOOKUP($C347,'Enga manuel'!$A$5:$G$355,7,FALSE)),""))</f>
        <v/>
      </c>
      <c r="L347" s="295" t="str">
        <f>IF(LEN('Source Int'!$H339)&gt;0,'Source Int'!$H339,IF($D347="manuel",(VLOOKUP($C347,'Enga manuel'!$A$5:$H$355,8,FALSE)),""))</f>
        <v/>
      </c>
      <c r="M347" s="295" t="str">
        <f>IF(AND(P347="Présent",W347="D",'Données épreuves'!$B$24="OUI"),"Dame","")</f>
        <v/>
      </c>
      <c r="N347" s="295" t="str">
        <f>IF(LEN('Source Int'!$C339)&gt;1,IF('Source Int'!$AB339="","",'Source Int'!$AB339),IF($D347="manuel",(VLOOKUP($C347,'Enga manuel'!$A$5:$M$355,11,FALSE)),""))</f>
        <v/>
      </c>
      <c r="O347" s="308" t="str">
        <f t="shared" si="29"/>
        <v/>
      </c>
      <c r="P347" s="84" t="str">
        <f t="shared" si="30"/>
        <v/>
      </c>
      <c r="Q347" s="84" t="str">
        <f>CONCATENATE(K347,IF(AND(LEN(engage_k)&gt;0,LEN(engage_l)&gt;0),CONCATENATE(" (",L347,"/",N347,")"),IF(AND(LEN(engage_k)=0,LEN(engage_l)&gt;0),CONCATENATE(" (",N347,")"),IF(AND(LEN(engage_l)=0,LEN(engage_k)&gt;0),CONCATENATE(" (",L347,")"),""))))</f>
        <v/>
      </c>
      <c r="R347" s="84" t="str">
        <f t="shared" si="31"/>
        <v/>
      </c>
      <c r="S347" s="84" t="str">
        <f>IF(ISERROR(VLOOKUP(C347,'Saisie CLASSEMENT'!$C$8:$C$207,1,FALSE)),"","O")</f>
        <v/>
      </c>
      <c r="T347" s="462" t="str">
        <f>IF(LEN('Source Int'!$C339)&gt;1,'Source Int'!$M339,IF($D347="manuel",(VLOOKUP($C347,'Enga manuel'!$A$5:$L$355,9,FALSE)),""))</f>
        <v/>
      </c>
      <c r="U347" s="1" t="str">
        <f>IF(COUNTIF(K$10:K347,K347)=1,MAX(U$9:U346)+1,"")</f>
        <v/>
      </c>
      <c r="V347" t="str">
        <f t="shared" si="33"/>
        <v/>
      </c>
      <c r="W347" s="1" t="str">
        <f>IF(D347="Internet",'Source Int'!E339,IF(D347="manuel",UPPER((VLOOKUP($C347,'Enga manuel'!$A$5:$J$355,10,FALSE))),""))</f>
        <v/>
      </c>
    </row>
    <row r="348" spans="1:23" ht="19.350000000000001" customHeight="1">
      <c r="A348" t="str">
        <f>IF(COUNTIF(J$10:J348,J348)=1,MAX(A$9:A347)+1,"")</f>
        <v/>
      </c>
      <c r="B348" t="str">
        <f t="shared" si="32"/>
        <v/>
      </c>
      <c r="C348" s="294">
        <v>339</v>
      </c>
      <c r="D348" s="295" t="str">
        <f>IF(C348&gt;0,IF(LEN('Source Int'!$C340)&gt;1,"Internet",IF(ISERROR(VLOOKUP($C348,'Enga manuel'!$A$5:$G$355,4,FALSE))=FALSE,(IF(LEN(VLOOKUP($C348,'Enga manuel'!$A$5:$G$355,4,FALSE))&gt;0,"Manuel","")),"")),"")</f>
        <v/>
      </c>
      <c r="E348" s="296" t="s">
        <v>270</v>
      </c>
      <c r="F348" s="295" t="str">
        <f>IF(LEN('Source Int'!$C340)&gt;1,'Source Int'!R340,IF(D348="manuel",(VLOOKUP($C348,'Enga manuel'!$A$5:$G$355,2,FALSE)),""))</f>
        <v/>
      </c>
      <c r="G348" s="295" t="str">
        <f>IF(LEN('Source Int'!$C340)&gt;1,'Source Int'!F340,IF(D348="manuel",(VLOOKUP($C348,'Enga manuel'!$A$5:$G$355,3,FALSE)),""))</f>
        <v/>
      </c>
      <c r="H348" s="297" t="str">
        <f>IF(LEN('Source Int'!$C340)&gt;1,'Source Int'!C340,IF(D348="manuel",(VLOOKUP($C348,'Enga manuel'!$A$5:$G$355,4,FALSE)),""))</f>
        <v/>
      </c>
      <c r="I348" s="297" t="str">
        <f>IF(LEN('Source Int'!$C340)&gt;1,PROPER('Source Int'!D340),IF(D348="manuel",PROPER(VLOOKUP($C348,'Enga manuel'!$A$5:$G$355,5,FALSE)),""))</f>
        <v/>
      </c>
      <c r="J348" s="297" t="str">
        <f>IF(LEN('Source Int'!$C340)&gt;1,'Source Int'!P340,IF(D348="manuel",(VLOOKUP($C348,'Enga manuel'!$A$5:$G$355,6,FALSE)),""))</f>
        <v/>
      </c>
      <c r="K348" s="297" t="str">
        <f>IF(LEN('Source Int'!$C340)&gt;1,'Source Int'!$AE340,IF($D348="manuel",(VLOOKUP($C348,'Enga manuel'!$A$5:$G$355,7,FALSE)),""))</f>
        <v/>
      </c>
      <c r="L348" s="295" t="str">
        <f>IF(LEN('Source Int'!$H340)&gt;0,'Source Int'!$H340,IF($D348="manuel",(VLOOKUP($C348,'Enga manuel'!$A$5:$H$355,8,FALSE)),""))</f>
        <v/>
      </c>
      <c r="M348" s="295" t="str">
        <f>IF(AND(P348="Présent",W348="D",'Données épreuves'!$B$24="OUI"),"Dame","")</f>
        <v/>
      </c>
      <c r="N348" s="295" t="str">
        <f>IF(LEN('Source Int'!$C340)&gt;1,IF('Source Int'!$AB340="","",'Source Int'!$AB340),IF($D348="manuel",(VLOOKUP($C348,'Enga manuel'!$A$5:$M$355,11,FALSE)),""))</f>
        <v/>
      </c>
      <c r="O348" s="308" t="str">
        <f t="shared" si="29"/>
        <v/>
      </c>
      <c r="P348" s="84" t="str">
        <f t="shared" si="30"/>
        <v/>
      </c>
      <c r="Q348" s="84" t="str">
        <f>CONCATENATE(K348,IF(AND(LEN(engage_k)&gt;0,LEN(engage_l)&gt;0),CONCATENATE(" (",L348,"/",N348,")"),IF(AND(LEN(engage_k)=0,LEN(engage_l)&gt;0),CONCATENATE(" (",N348,")"),IF(AND(LEN(engage_l)=0,LEN(engage_k)&gt;0),CONCATENATE(" (",L348,")"),""))))</f>
        <v/>
      </c>
      <c r="R348" s="84" t="str">
        <f t="shared" si="31"/>
        <v/>
      </c>
      <c r="S348" s="84" t="str">
        <f>IF(ISERROR(VLOOKUP(C348,'Saisie CLASSEMENT'!$C$8:$C$207,1,FALSE)),"","O")</f>
        <v/>
      </c>
      <c r="T348" s="462" t="str">
        <f>IF(LEN('Source Int'!$C340)&gt;1,'Source Int'!$M340,IF($D348="manuel",(VLOOKUP($C348,'Enga manuel'!$A$5:$L$355,9,FALSE)),""))</f>
        <v/>
      </c>
      <c r="U348" s="1" t="str">
        <f>IF(COUNTIF(K$10:K348,K348)=1,MAX(U$9:U347)+1,"")</f>
        <v/>
      </c>
      <c r="V348" t="str">
        <f t="shared" si="33"/>
        <v/>
      </c>
      <c r="W348" s="1" t="str">
        <f>IF(D348="Internet",'Source Int'!E340,IF(D348="manuel",UPPER((VLOOKUP($C348,'Enga manuel'!$A$5:$J$355,10,FALSE))),""))</f>
        <v/>
      </c>
    </row>
    <row r="349" spans="1:23" ht="19.350000000000001" customHeight="1">
      <c r="A349" t="str">
        <f>IF(COUNTIF(J$10:J349,J349)=1,MAX(A$9:A348)+1,"")</f>
        <v/>
      </c>
      <c r="B349" t="str">
        <f t="shared" si="32"/>
        <v/>
      </c>
      <c r="C349" s="294">
        <v>340</v>
      </c>
      <c r="D349" s="295" t="str">
        <f>IF(C349&gt;0,IF(LEN('Source Int'!$C341)&gt;1,"Internet",IF(ISERROR(VLOOKUP($C349,'Enga manuel'!$A$5:$G$355,4,FALSE))=FALSE,(IF(LEN(VLOOKUP($C349,'Enga manuel'!$A$5:$G$355,4,FALSE))&gt;0,"Manuel","")),"")),"")</f>
        <v/>
      </c>
      <c r="E349" s="296" t="s">
        <v>270</v>
      </c>
      <c r="F349" s="295" t="str">
        <f>IF(LEN('Source Int'!$C341)&gt;1,'Source Int'!R341,IF(D349="manuel",(VLOOKUP($C349,'Enga manuel'!$A$5:$G$355,2,FALSE)),""))</f>
        <v/>
      </c>
      <c r="G349" s="295" t="str">
        <f>IF(LEN('Source Int'!$C341)&gt;1,'Source Int'!F341,IF(D349="manuel",(VLOOKUP($C349,'Enga manuel'!$A$5:$G$355,3,FALSE)),""))</f>
        <v/>
      </c>
      <c r="H349" s="297" t="str">
        <f>IF(LEN('Source Int'!$C341)&gt;1,'Source Int'!C341,IF(D349="manuel",(VLOOKUP($C349,'Enga manuel'!$A$5:$G$355,4,FALSE)),""))</f>
        <v/>
      </c>
      <c r="I349" s="297" t="str">
        <f>IF(LEN('Source Int'!$C341)&gt;1,PROPER('Source Int'!D341),IF(D349="manuel",PROPER(VLOOKUP($C349,'Enga manuel'!$A$5:$G$355,5,FALSE)),""))</f>
        <v/>
      </c>
      <c r="J349" s="297" t="str">
        <f>IF(LEN('Source Int'!$C341)&gt;1,'Source Int'!P341,IF(D349="manuel",(VLOOKUP($C349,'Enga manuel'!$A$5:$G$355,6,FALSE)),""))</f>
        <v/>
      </c>
      <c r="K349" s="297" t="str">
        <f>IF(LEN('Source Int'!$C341)&gt;1,'Source Int'!$AE341,IF($D349="manuel",(VLOOKUP($C349,'Enga manuel'!$A$5:$G$355,7,FALSE)),""))</f>
        <v/>
      </c>
      <c r="L349" s="295" t="str">
        <f>IF(LEN('Source Int'!$H341)&gt;0,'Source Int'!$H341,IF($D349="manuel",(VLOOKUP($C349,'Enga manuel'!$A$5:$H$355,8,FALSE)),""))</f>
        <v/>
      </c>
      <c r="M349" s="295" t="str">
        <f>IF(AND(P349="Présent",W349="D",'Données épreuves'!$B$24="OUI"),"Dame","")</f>
        <v/>
      </c>
      <c r="N349" s="295" t="str">
        <f>IF(LEN('Source Int'!$C341)&gt;1,IF('Source Int'!$AB341="","",'Source Int'!$AB341),IF($D349="manuel",(VLOOKUP($C349,'Enga manuel'!$A$5:$M$355,11,FALSE)),""))</f>
        <v/>
      </c>
      <c r="O349" s="308" t="str">
        <f t="shared" si="29"/>
        <v/>
      </c>
      <c r="P349" s="84" t="str">
        <f t="shared" si="30"/>
        <v/>
      </c>
      <c r="Q349" s="84" t="str">
        <f>CONCATENATE(K349,IF(AND(LEN(engage_k)&gt;0,LEN(engage_l)&gt;0),CONCATENATE(" (",L349,"/",N349,")"),IF(AND(LEN(engage_k)=0,LEN(engage_l)&gt;0),CONCATENATE(" (",N349,")"),IF(AND(LEN(engage_l)=0,LEN(engage_k)&gt;0),CONCATENATE(" (",L349,")"),""))))</f>
        <v/>
      </c>
      <c r="R349" s="84" t="str">
        <f t="shared" si="31"/>
        <v/>
      </c>
      <c r="S349" s="84" t="str">
        <f>IF(ISERROR(VLOOKUP(C349,'Saisie CLASSEMENT'!$C$8:$C$207,1,FALSE)),"","O")</f>
        <v/>
      </c>
      <c r="T349" s="462" t="str">
        <f>IF(LEN('Source Int'!$C341)&gt;1,'Source Int'!$M341,IF($D349="manuel",(VLOOKUP($C349,'Enga manuel'!$A$5:$L$355,9,FALSE)),""))</f>
        <v/>
      </c>
      <c r="U349" s="1" t="str">
        <f>IF(COUNTIF(K$10:K349,K349)=1,MAX(U$9:U348)+1,"")</f>
        <v/>
      </c>
      <c r="V349" t="str">
        <f t="shared" si="33"/>
        <v/>
      </c>
      <c r="W349" s="1" t="str">
        <f>IF(D349="Internet",'Source Int'!E341,IF(D349="manuel",UPPER((VLOOKUP($C349,'Enga manuel'!$A$5:$J$355,10,FALSE))),""))</f>
        <v/>
      </c>
    </row>
    <row r="350" spans="1:23" ht="19.350000000000001" customHeight="1">
      <c r="A350" t="str">
        <f>IF(COUNTIF(J$10:J350,J350)=1,MAX(A$9:A349)+1,"")</f>
        <v/>
      </c>
      <c r="B350" t="str">
        <f t="shared" si="32"/>
        <v/>
      </c>
      <c r="C350" s="294">
        <v>341</v>
      </c>
      <c r="D350" s="295" t="str">
        <f>IF(C350&gt;0,IF(LEN('Source Int'!$C342)&gt;1,"Internet",IF(ISERROR(VLOOKUP($C350,'Enga manuel'!$A$5:$G$355,4,FALSE))=FALSE,(IF(LEN(VLOOKUP($C350,'Enga manuel'!$A$5:$G$355,4,FALSE))&gt;0,"Manuel","")),"")),"")</f>
        <v/>
      </c>
      <c r="E350" s="296" t="s">
        <v>270</v>
      </c>
      <c r="F350" s="295" t="str">
        <f>IF(LEN('Source Int'!$C342)&gt;1,'Source Int'!R342,IF(D350="manuel",(VLOOKUP($C350,'Enga manuel'!$A$5:$G$355,2,FALSE)),""))</f>
        <v/>
      </c>
      <c r="G350" s="295" t="str">
        <f>IF(LEN('Source Int'!$C342)&gt;1,'Source Int'!F342,IF(D350="manuel",(VLOOKUP($C350,'Enga manuel'!$A$5:$G$355,3,FALSE)),""))</f>
        <v/>
      </c>
      <c r="H350" s="297" t="str">
        <f>IF(LEN('Source Int'!$C342)&gt;1,'Source Int'!C342,IF(D350="manuel",(VLOOKUP($C350,'Enga manuel'!$A$5:$G$355,4,FALSE)),""))</f>
        <v/>
      </c>
      <c r="I350" s="297" t="str">
        <f>IF(LEN('Source Int'!$C342)&gt;1,PROPER('Source Int'!D342),IF(D350="manuel",PROPER(VLOOKUP($C350,'Enga manuel'!$A$5:$G$355,5,FALSE)),""))</f>
        <v/>
      </c>
      <c r="J350" s="297" t="str">
        <f>IF(LEN('Source Int'!$C342)&gt;1,'Source Int'!P342,IF(D350="manuel",(VLOOKUP($C350,'Enga manuel'!$A$5:$G$355,6,FALSE)),""))</f>
        <v/>
      </c>
      <c r="K350" s="297" t="str">
        <f>IF(LEN('Source Int'!$C342)&gt;1,'Source Int'!$AE342,IF($D350="manuel",(VLOOKUP($C350,'Enga manuel'!$A$5:$G$355,7,FALSE)),""))</f>
        <v/>
      </c>
      <c r="L350" s="295" t="str">
        <f>IF(LEN('Source Int'!$H342)&gt;0,'Source Int'!$H342,IF($D350="manuel",(VLOOKUP($C350,'Enga manuel'!$A$5:$H$355,8,FALSE)),""))</f>
        <v/>
      </c>
      <c r="M350" s="295" t="str">
        <f>IF(AND(P350="Présent",W350="D",'Données épreuves'!$B$24="OUI"),"Dame","")</f>
        <v/>
      </c>
      <c r="N350" s="295" t="str">
        <f>IF(LEN('Source Int'!$C342)&gt;1,IF('Source Int'!$AB342="","",'Source Int'!$AB342),IF($D350="manuel",(VLOOKUP($C350,'Enga manuel'!$A$5:$M$355,11,FALSE)),""))</f>
        <v/>
      </c>
      <c r="O350" s="308" t="str">
        <f t="shared" si="29"/>
        <v/>
      </c>
      <c r="P350" s="84" t="str">
        <f t="shared" si="30"/>
        <v/>
      </c>
      <c r="Q350" s="84" t="str">
        <f>CONCATENATE(K350,IF(AND(LEN(engage_k)&gt;0,LEN(engage_l)&gt;0),CONCATENATE(" (",L350,"/",N350,")"),IF(AND(LEN(engage_k)=0,LEN(engage_l)&gt;0),CONCATENATE(" (",N350,")"),IF(AND(LEN(engage_l)=0,LEN(engage_k)&gt;0),CONCATENATE(" (",L350,")"),""))))</f>
        <v/>
      </c>
      <c r="R350" s="84" t="str">
        <f t="shared" si="31"/>
        <v/>
      </c>
      <c r="S350" s="84" t="str">
        <f>IF(ISERROR(VLOOKUP(C350,'Saisie CLASSEMENT'!$C$8:$C$207,1,FALSE)),"","O")</f>
        <v/>
      </c>
      <c r="T350" s="462" t="str">
        <f>IF(LEN('Source Int'!$C342)&gt;1,'Source Int'!$M342,IF($D350="manuel",(VLOOKUP($C350,'Enga manuel'!$A$5:$L$355,9,FALSE)),""))</f>
        <v/>
      </c>
      <c r="U350" s="1" t="str">
        <f>IF(COUNTIF(K$10:K350,K350)=1,MAX(U$9:U349)+1,"")</f>
        <v/>
      </c>
      <c r="V350" t="str">
        <f t="shared" si="33"/>
        <v/>
      </c>
      <c r="W350" s="1" t="str">
        <f>IF(D350="Internet",'Source Int'!E342,IF(D350="manuel",UPPER((VLOOKUP($C350,'Enga manuel'!$A$5:$J$355,10,FALSE))),""))</f>
        <v/>
      </c>
    </row>
    <row r="351" spans="1:23" ht="19.350000000000001" customHeight="1">
      <c r="A351" t="str">
        <f>IF(COUNTIF(J$10:J351,J351)=1,MAX(A$9:A350)+1,"")</f>
        <v/>
      </c>
      <c r="B351" t="str">
        <f t="shared" si="32"/>
        <v/>
      </c>
      <c r="C351" s="294">
        <v>342</v>
      </c>
      <c r="D351" s="295" t="str">
        <f>IF(C351&gt;0,IF(LEN('Source Int'!$C343)&gt;1,"Internet",IF(ISERROR(VLOOKUP($C351,'Enga manuel'!$A$5:$G$355,4,FALSE))=FALSE,(IF(LEN(VLOOKUP($C351,'Enga manuel'!$A$5:$G$355,4,FALSE))&gt;0,"Manuel","")),"")),"")</f>
        <v/>
      </c>
      <c r="E351" s="296" t="s">
        <v>270</v>
      </c>
      <c r="F351" s="295" t="str">
        <f>IF(LEN('Source Int'!$C343)&gt;1,'Source Int'!R343,IF(D351="manuel",(VLOOKUP($C351,'Enga manuel'!$A$5:$G$355,2,FALSE)),""))</f>
        <v/>
      </c>
      <c r="G351" s="295" t="str">
        <f>IF(LEN('Source Int'!$C343)&gt;1,'Source Int'!F343,IF(D351="manuel",(VLOOKUP($C351,'Enga manuel'!$A$5:$G$355,3,FALSE)),""))</f>
        <v/>
      </c>
      <c r="H351" s="297" t="str">
        <f>IF(LEN('Source Int'!$C343)&gt;1,'Source Int'!C343,IF(D351="manuel",(VLOOKUP($C351,'Enga manuel'!$A$5:$G$355,4,FALSE)),""))</f>
        <v/>
      </c>
      <c r="I351" s="297" t="str">
        <f>IF(LEN('Source Int'!$C343)&gt;1,PROPER('Source Int'!D343),IF(D351="manuel",PROPER(VLOOKUP($C351,'Enga manuel'!$A$5:$G$355,5,FALSE)),""))</f>
        <v/>
      </c>
      <c r="J351" s="297" t="str">
        <f>IF(LEN('Source Int'!$C343)&gt;1,'Source Int'!P343,IF(D351="manuel",(VLOOKUP($C351,'Enga manuel'!$A$5:$G$355,6,FALSE)),""))</f>
        <v/>
      </c>
      <c r="K351" s="297" t="str">
        <f>IF(LEN('Source Int'!$C343)&gt;1,'Source Int'!$AE343,IF($D351="manuel",(VLOOKUP($C351,'Enga manuel'!$A$5:$G$355,7,FALSE)),""))</f>
        <v/>
      </c>
      <c r="L351" s="295" t="str">
        <f>IF(LEN('Source Int'!$H343)&gt;0,'Source Int'!$H343,IF($D351="manuel",(VLOOKUP($C351,'Enga manuel'!$A$5:$H$355,8,FALSE)),""))</f>
        <v/>
      </c>
      <c r="M351" s="295" t="str">
        <f>IF(AND(P351="Présent",W351="D",'Données épreuves'!$B$24="OUI"),"Dame","")</f>
        <v/>
      </c>
      <c r="N351" s="295" t="str">
        <f>IF(LEN('Source Int'!$C343)&gt;1,IF('Source Int'!$AB343="","",'Source Int'!$AB343),IF($D351="manuel",(VLOOKUP($C351,'Enga manuel'!$A$5:$M$355,11,FALSE)),""))</f>
        <v/>
      </c>
      <c r="O351" s="308" t="str">
        <f t="shared" si="29"/>
        <v/>
      </c>
      <c r="P351" s="84" t="str">
        <f t="shared" si="30"/>
        <v/>
      </c>
      <c r="Q351" s="84" t="str">
        <f>CONCATENATE(K351,IF(AND(LEN(engage_k)&gt;0,LEN(engage_l)&gt;0),CONCATENATE(" (",L351,"/",N351,")"),IF(AND(LEN(engage_k)=0,LEN(engage_l)&gt;0),CONCATENATE(" (",N351,")"),IF(AND(LEN(engage_l)=0,LEN(engage_k)&gt;0),CONCATENATE(" (",L351,")"),""))))</f>
        <v/>
      </c>
      <c r="R351" s="84" t="str">
        <f t="shared" si="31"/>
        <v/>
      </c>
      <c r="S351" s="84" t="str">
        <f>IF(ISERROR(VLOOKUP(C351,'Saisie CLASSEMENT'!$C$8:$C$207,1,FALSE)),"","O")</f>
        <v/>
      </c>
      <c r="T351" s="462" t="str">
        <f>IF(LEN('Source Int'!$C343)&gt;1,'Source Int'!$M343,IF($D351="manuel",(VLOOKUP($C351,'Enga manuel'!$A$5:$L$355,9,FALSE)),""))</f>
        <v/>
      </c>
      <c r="U351" s="1" t="str">
        <f>IF(COUNTIF(K$10:K351,K351)=1,MAX(U$9:U350)+1,"")</f>
        <v/>
      </c>
      <c r="V351" t="str">
        <f t="shared" si="33"/>
        <v/>
      </c>
      <c r="W351" s="1" t="str">
        <f>IF(D351="Internet",'Source Int'!E343,IF(D351="manuel",UPPER((VLOOKUP($C351,'Enga manuel'!$A$5:$J$355,10,FALSE))),""))</f>
        <v/>
      </c>
    </row>
    <row r="352" spans="1:23" ht="19.350000000000001" customHeight="1">
      <c r="A352" t="str">
        <f>IF(COUNTIF(J$10:J352,J352)=1,MAX(A$9:A351)+1,"")</f>
        <v/>
      </c>
      <c r="B352" t="str">
        <f t="shared" si="32"/>
        <v/>
      </c>
      <c r="C352" s="294">
        <v>343</v>
      </c>
      <c r="D352" s="295" t="str">
        <f>IF(C352&gt;0,IF(LEN('Source Int'!$C344)&gt;1,"Internet",IF(ISERROR(VLOOKUP($C352,'Enga manuel'!$A$5:$G$355,4,FALSE))=FALSE,(IF(LEN(VLOOKUP($C352,'Enga manuel'!$A$5:$G$355,4,FALSE))&gt;0,"Manuel","")),"")),"")</f>
        <v/>
      </c>
      <c r="E352" s="296" t="s">
        <v>270</v>
      </c>
      <c r="F352" s="295" t="str">
        <f>IF(LEN('Source Int'!$C344)&gt;1,'Source Int'!R344,IF(D352="manuel",(VLOOKUP($C352,'Enga manuel'!$A$5:$G$355,2,FALSE)),""))</f>
        <v/>
      </c>
      <c r="G352" s="295" t="str">
        <f>IF(LEN('Source Int'!$C344)&gt;1,'Source Int'!F344,IF(D352="manuel",(VLOOKUP($C352,'Enga manuel'!$A$5:$G$355,3,FALSE)),""))</f>
        <v/>
      </c>
      <c r="H352" s="297" t="str">
        <f>IF(LEN('Source Int'!$C344)&gt;1,'Source Int'!C344,IF(D352="manuel",(VLOOKUP($C352,'Enga manuel'!$A$5:$G$355,4,FALSE)),""))</f>
        <v/>
      </c>
      <c r="I352" s="297" t="str">
        <f>IF(LEN('Source Int'!$C344)&gt;1,PROPER('Source Int'!D344),IF(D352="manuel",PROPER(VLOOKUP($C352,'Enga manuel'!$A$5:$G$355,5,FALSE)),""))</f>
        <v/>
      </c>
      <c r="J352" s="297" t="str">
        <f>IF(LEN('Source Int'!$C344)&gt;1,'Source Int'!P344,IF(D352="manuel",(VLOOKUP($C352,'Enga manuel'!$A$5:$G$355,6,FALSE)),""))</f>
        <v/>
      </c>
      <c r="K352" s="297" t="str">
        <f>IF(LEN('Source Int'!$C344)&gt;1,'Source Int'!$AE344,IF($D352="manuel",(VLOOKUP($C352,'Enga manuel'!$A$5:$G$355,7,FALSE)),""))</f>
        <v/>
      </c>
      <c r="L352" s="295" t="str">
        <f>IF(LEN('Source Int'!$H344)&gt;0,'Source Int'!$H344,IF($D352="manuel",(VLOOKUP($C352,'Enga manuel'!$A$5:$H$355,8,FALSE)),""))</f>
        <v/>
      </c>
      <c r="M352" s="295" t="str">
        <f>IF(AND(P352="Présent",W352="D",'Données épreuves'!$B$24="OUI"),"Dame","")</f>
        <v/>
      </c>
      <c r="N352" s="295" t="str">
        <f>IF(LEN('Source Int'!$C344)&gt;1,IF('Source Int'!$AB344="","",'Source Int'!$AB344),IF($D352="manuel",(VLOOKUP($C352,'Enga manuel'!$A$5:$M$355,11,FALSE)),""))</f>
        <v/>
      </c>
      <c r="O352" s="308" t="str">
        <f t="shared" si="29"/>
        <v/>
      </c>
      <c r="P352" s="84" t="str">
        <f t="shared" si="30"/>
        <v/>
      </c>
      <c r="Q352" s="84" t="str">
        <f>CONCATENATE(K352,IF(AND(LEN(engage_k)&gt;0,LEN(engage_l)&gt;0),CONCATENATE(" (",L352,"/",N352,")"),IF(AND(LEN(engage_k)=0,LEN(engage_l)&gt;0),CONCATENATE(" (",N352,")"),IF(AND(LEN(engage_l)=0,LEN(engage_k)&gt;0),CONCATENATE(" (",L352,")"),""))))</f>
        <v/>
      </c>
      <c r="R352" s="84" t="str">
        <f t="shared" si="31"/>
        <v/>
      </c>
      <c r="S352" s="84" t="str">
        <f>IF(ISERROR(VLOOKUP(C352,'Saisie CLASSEMENT'!$C$8:$C$207,1,FALSE)),"","O")</f>
        <v/>
      </c>
      <c r="T352" s="462" t="str">
        <f>IF(LEN('Source Int'!$C344)&gt;1,'Source Int'!$M344,IF($D352="manuel",(VLOOKUP($C352,'Enga manuel'!$A$5:$L$355,9,FALSE)),""))</f>
        <v/>
      </c>
      <c r="U352" s="1" t="str">
        <f>IF(COUNTIF(K$10:K352,K352)=1,MAX(U$9:U351)+1,"")</f>
        <v/>
      </c>
      <c r="V352" t="str">
        <f t="shared" si="33"/>
        <v/>
      </c>
      <c r="W352" s="1" t="str">
        <f>IF(D352="Internet",'Source Int'!E344,IF(D352="manuel",UPPER((VLOOKUP($C352,'Enga manuel'!$A$5:$J$355,10,FALSE))),""))</f>
        <v/>
      </c>
    </row>
    <row r="353" spans="1:23" ht="19.350000000000001" customHeight="1">
      <c r="A353" t="str">
        <f>IF(COUNTIF(J$10:J353,J353)=1,MAX(A$9:A352)+1,"")</f>
        <v/>
      </c>
      <c r="B353" t="str">
        <f t="shared" si="32"/>
        <v/>
      </c>
      <c r="C353" s="294">
        <v>344</v>
      </c>
      <c r="D353" s="295" t="str">
        <f>IF(C353&gt;0,IF(LEN('Source Int'!$C345)&gt;1,"Internet",IF(ISERROR(VLOOKUP($C353,'Enga manuel'!$A$5:$G$355,4,FALSE))=FALSE,(IF(LEN(VLOOKUP($C353,'Enga manuel'!$A$5:$G$355,4,FALSE))&gt;0,"Manuel","")),"")),"")</f>
        <v/>
      </c>
      <c r="E353" s="296" t="s">
        <v>270</v>
      </c>
      <c r="F353" s="295" t="str">
        <f>IF(LEN('Source Int'!$C345)&gt;1,'Source Int'!R345,IF(D353="manuel",(VLOOKUP($C353,'Enga manuel'!$A$5:$G$355,2,FALSE)),""))</f>
        <v/>
      </c>
      <c r="G353" s="295" t="str">
        <f>IF(LEN('Source Int'!$C345)&gt;1,'Source Int'!F345,IF(D353="manuel",(VLOOKUP($C353,'Enga manuel'!$A$5:$G$355,3,FALSE)),""))</f>
        <v/>
      </c>
      <c r="H353" s="297" t="str">
        <f>IF(LEN('Source Int'!$C345)&gt;1,'Source Int'!C345,IF(D353="manuel",(VLOOKUP($C353,'Enga manuel'!$A$5:$G$355,4,FALSE)),""))</f>
        <v/>
      </c>
      <c r="I353" s="297" t="str">
        <f>IF(LEN('Source Int'!$C345)&gt;1,PROPER('Source Int'!D345),IF(D353="manuel",PROPER(VLOOKUP($C353,'Enga manuel'!$A$5:$G$355,5,FALSE)),""))</f>
        <v/>
      </c>
      <c r="J353" s="297" t="str">
        <f>IF(LEN('Source Int'!$C345)&gt;1,'Source Int'!P345,IF(D353="manuel",(VLOOKUP($C353,'Enga manuel'!$A$5:$G$355,6,FALSE)),""))</f>
        <v/>
      </c>
      <c r="K353" s="297" t="str">
        <f>IF(LEN('Source Int'!$C345)&gt;1,'Source Int'!$AE345,IF($D353="manuel",(VLOOKUP($C353,'Enga manuel'!$A$5:$G$355,7,FALSE)),""))</f>
        <v/>
      </c>
      <c r="L353" s="295" t="str">
        <f>IF(LEN('Source Int'!$H345)&gt;0,'Source Int'!$H345,IF($D353="manuel",(VLOOKUP($C353,'Enga manuel'!$A$5:$H$355,8,FALSE)),""))</f>
        <v/>
      </c>
      <c r="M353" s="295" t="str">
        <f>IF(AND(P353="Présent",W353="D",'Données épreuves'!$B$24="OUI"),"Dame","")</f>
        <v/>
      </c>
      <c r="N353" s="295" t="str">
        <f>IF(LEN('Source Int'!$C345)&gt;1,IF('Source Int'!$AB345="","",'Source Int'!$AB345),IF($D353="manuel",(VLOOKUP($C353,'Enga manuel'!$A$5:$M$355,11,FALSE)),""))</f>
        <v/>
      </c>
      <c r="O353" s="308" t="str">
        <f t="shared" si="29"/>
        <v/>
      </c>
      <c r="P353" s="84" t="str">
        <f t="shared" si="30"/>
        <v/>
      </c>
      <c r="Q353" s="84" t="str">
        <f>CONCATENATE(K353,IF(AND(LEN(engage_k)&gt;0,LEN(engage_l)&gt;0),CONCATENATE(" (",L353,"/",N353,")"),IF(AND(LEN(engage_k)=0,LEN(engage_l)&gt;0),CONCATENATE(" (",N353,")"),IF(AND(LEN(engage_l)=0,LEN(engage_k)&gt;0),CONCATENATE(" (",L353,")"),""))))</f>
        <v/>
      </c>
      <c r="R353" s="84" t="str">
        <f t="shared" si="31"/>
        <v/>
      </c>
      <c r="S353" s="84" t="str">
        <f>IF(ISERROR(VLOOKUP(C353,'Saisie CLASSEMENT'!$C$8:$C$207,1,FALSE)),"","O")</f>
        <v/>
      </c>
      <c r="T353" s="462" t="str">
        <f>IF(LEN('Source Int'!$C345)&gt;1,'Source Int'!$M345,IF($D353="manuel",(VLOOKUP($C353,'Enga manuel'!$A$5:$L$355,9,FALSE)),""))</f>
        <v/>
      </c>
      <c r="U353" s="1" t="str">
        <f>IF(COUNTIF(K$10:K353,K353)=1,MAX(U$9:U352)+1,"")</f>
        <v/>
      </c>
      <c r="V353" t="str">
        <f t="shared" si="33"/>
        <v/>
      </c>
      <c r="W353" s="1" t="str">
        <f>IF(D353="Internet",'Source Int'!E345,IF(D353="manuel",UPPER((VLOOKUP($C353,'Enga manuel'!$A$5:$J$355,10,FALSE))),""))</f>
        <v/>
      </c>
    </row>
    <row r="354" spans="1:23" ht="19.350000000000001" customHeight="1">
      <c r="A354" t="str">
        <f>IF(COUNTIF(J$10:J354,J354)=1,MAX(A$9:A353)+1,"")</f>
        <v/>
      </c>
      <c r="B354" t="str">
        <f t="shared" si="32"/>
        <v/>
      </c>
      <c r="C354" s="294">
        <v>345</v>
      </c>
      <c r="D354" s="295" t="str">
        <f>IF(C354&gt;0,IF(LEN('Source Int'!$C346)&gt;1,"Internet",IF(ISERROR(VLOOKUP($C354,'Enga manuel'!$A$5:$G$355,4,FALSE))=FALSE,(IF(LEN(VLOOKUP($C354,'Enga manuel'!$A$5:$G$355,4,FALSE))&gt;0,"Manuel","")),"")),"")</f>
        <v/>
      </c>
      <c r="E354" s="296" t="s">
        <v>270</v>
      </c>
      <c r="F354" s="295" t="str">
        <f>IF(LEN('Source Int'!$C346)&gt;1,'Source Int'!R346,IF(D354="manuel",(VLOOKUP($C354,'Enga manuel'!$A$5:$G$355,2,FALSE)),""))</f>
        <v/>
      </c>
      <c r="G354" s="295" t="str">
        <f>IF(LEN('Source Int'!$C346)&gt;1,'Source Int'!F346,IF(D354="manuel",(VLOOKUP($C354,'Enga manuel'!$A$5:$G$355,3,FALSE)),""))</f>
        <v/>
      </c>
      <c r="H354" s="297" t="str">
        <f>IF(LEN('Source Int'!$C346)&gt;1,'Source Int'!C346,IF(D354="manuel",(VLOOKUP($C354,'Enga manuel'!$A$5:$G$355,4,FALSE)),""))</f>
        <v/>
      </c>
      <c r="I354" s="297" t="str">
        <f>IF(LEN('Source Int'!$C346)&gt;1,PROPER('Source Int'!D346),IF(D354="manuel",PROPER(VLOOKUP($C354,'Enga manuel'!$A$5:$G$355,5,FALSE)),""))</f>
        <v/>
      </c>
      <c r="J354" s="297" t="str">
        <f>IF(LEN('Source Int'!$C346)&gt;1,'Source Int'!P346,IF(D354="manuel",(VLOOKUP($C354,'Enga manuel'!$A$5:$G$355,6,FALSE)),""))</f>
        <v/>
      </c>
      <c r="K354" s="297" t="str">
        <f>IF(LEN('Source Int'!$C346)&gt;1,'Source Int'!$AE346,IF($D354="manuel",(VLOOKUP($C354,'Enga manuel'!$A$5:$G$355,7,FALSE)),""))</f>
        <v/>
      </c>
      <c r="L354" s="295" t="str">
        <f>IF(LEN('Source Int'!$H346)&gt;0,'Source Int'!$H346,IF($D354="manuel",(VLOOKUP($C354,'Enga manuel'!$A$5:$H$355,8,FALSE)),""))</f>
        <v/>
      </c>
      <c r="M354" s="295" t="str">
        <f>IF(AND(P354="Présent",W354="D",'Données épreuves'!$B$24="OUI"),"Dame","")</f>
        <v/>
      </c>
      <c r="N354" s="295" t="str">
        <f>IF(LEN('Source Int'!$C346)&gt;1,IF('Source Int'!$AB346="","",'Source Int'!$AB346),IF($D354="manuel",(VLOOKUP($C354,'Enga manuel'!$A$5:$M$355,11,FALSE)),""))</f>
        <v/>
      </c>
      <c r="O354" s="308" t="str">
        <f t="shared" si="29"/>
        <v/>
      </c>
      <c r="P354" s="84" t="str">
        <f t="shared" si="30"/>
        <v/>
      </c>
      <c r="Q354" s="84" t="str">
        <f>CONCATENATE(K354,IF(AND(LEN(engage_k)&gt;0,LEN(engage_l)&gt;0),CONCATENATE(" (",L354,"/",N354,")"),IF(AND(LEN(engage_k)=0,LEN(engage_l)&gt;0),CONCATENATE(" (",N354,")"),IF(AND(LEN(engage_l)=0,LEN(engage_k)&gt;0),CONCATENATE(" (",L354,")"),""))))</f>
        <v/>
      </c>
      <c r="R354" s="84" t="str">
        <f t="shared" si="31"/>
        <v/>
      </c>
      <c r="S354" s="84" t="str">
        <f>IF(ISERROR(VLOOKUP(C354,'Saisie CLASSEMENT'!$C$8:$C$207,1,FALSE)),"","O")</f>
        <v/>
      </c>
      <c r="T354" s="462" t="str">
        <f>IF(LEN('Source Int'!$C346)&gt;1,'Source Int'!$M346,IF($D354="manuel",(VLOOKUP($C354,'Enga manuel'!$A$5:$L$355,9,FALSE)),""))</f>
        <v/>
      </c>
      <c r="U354" s="1" t="str">
        <f>IF(COUNTIF(K$10:K354,K354)=1,MAX(U$9:U353)+1,"")</f>
        <v/>
      </c>
      <c r="V354" t="str">
        <f t="shared" si="33"/>
        <v/>
      </c>
      <c r="W354" s="1" t="str">
        <f>IF(D354="Internet",'Source Int'!E346,IF(D354="manuel",UPPER((VLOOKUP($C354,'Enga manuel'!$A$5:$J$355,10,FALSE))),""))</f>
        <v/>
      </c>
    </row>
    <row r="355" spans="1:23" ht="19.350000000000001" customHeight="1">
      <c r="A355" t="str">
        <f>IF(COUNTIF(J$10:J355,J355)=1,MAX(A$9:A354)+1,"")</f>
        <v/>
      </c>
      <c r="B355" t="str">
        <f t="shared" si="32"/>
        <v/>
      </c>
      <c r="C355" s="294">
        <v>346</v>
      </c>
      <c r="D355" s="295" t="str">
        <f>IF(C355&gt;0,IF(LEN('Source Int'!$C347)&gt;1,"Internet",IF(ISERROR(VLOOKUP($C355,'Enga manuel'!$A$5:$G$355,4,FALSE))=FALSE,(IF(LEN(VLOOKUP($C355,'Enga manuel'!$A$5:$G$355,4,FALSE))&gt;0,"Manuel","")),"")),"")</f>
        <v/>
      </c>
      <c r="E355" s="296" t="s">
        <v>270</v>
      </c>
      <c r="F355" s="295" t="str">
        <f>IF(LEN('Source Int'!$C347)&gt;1,'Source Int'!R347,IF(D355="manuel",(VLOOKUP($C355,'Enga manuel'!$A$5:$G$355,2,FALSE)),""))</f>
        <v/>
      </c>
      <c r="G355" s="295" t="str">
        <f>IF(LEN('Source Int'!$C347)&gt;1,'Source Int'!F347,IF(D355="manuel",(VLOOKUP($C355,'Enga manuel'!$A$5:$G$355,3,FALSE)),""))</f>
        <v/>
      </c>
      <c r="H355" s="297" t="str">
        <f>IF(LEN('Source Int'!$C347)&gt;1,'Source Int'!C347,IF(D355="manuel",(VLOOKUP($C355,'Enga manuel'!$A$5:$G$355,4,FALSE)),""))</f>
        <v/>
      </c>
      <c r="I355" s="297" t="str">
        <f>IF(LEN('Source Int'!$C347)&gt;1,PROPER('Source Int'!D347),IF(D355="manuel",PROPER(VLOOKUP($C355,'Enga manuel'!$A$5:$G$355,5,FALSE)),""))</f>
        <v/>
      </c>
      <c r="J355" s="297" t="str">
        <f>IF(LEN('Source Int'!$C347)&gt;1,'Source Int'!P347,IF(D355="manuel",(VLOOKUP($C355,'Enga manuel'!$A$5:$G$355,6,FALSE)),""))</f>
        <v/>
      </c>
      <c r="K355" s="297" t="str">
        <f>IF(LEN('Source Int'!$C347)&gt;1,'Source Int'!$AE347,IF($D355="manuel",(VLOOKUP($C355,'Enga manuel'!$A$5:$G$355,7,FALSE)),""))</f>
        <v/>
      </c>
      <c r="L355" s="295" t="str">
        <f>IF(LEN('Source Int'!$H347)&gt;0,'Source Int'!$H347,IF($D355="manuel",(VLOOKUP($C355,'Enga manuel'!$A$5:$H$355,8,FALSE)),""))</f>
        <v/>
      </c>
      <c r="M355" s="295" t="str">
        <f>IF(AND(P355="Présent",W355="D",'Données épreuves'!$B$24="OUI"),"Dame","")</f>
        <v/>
      </c>
      <c r="N355" s="295" t="str">
        <f>IF(LEN('Source Int'!$C347)&gt;1,IF('Source Int'!$AB347="","",'Source Int'!$AB347),IF($D355="manuel",(VLOOKUP($C355,'Enga manuel'!$A$5:$M$355,11,FALSE)),""))</f>
        <v/>
      </c>
      <c r="O355" s="308" t="str">
        <f t="shared" si="29"/>
        <v/>
      </c>
      <c r="P355" s="84" t="str">
        <f t="shared" si="30"/>
        <v/>
      </c>
      <c r="Q355" s="84" t="str">
        <f>CONCATENATE(K355,IF(AND(LEN(engage_k)&gt;0,LEN(engage_l)&gt;0),CONCATENATE(" (",L355,"/",N355,")"),IF(AND(LEN(engage_k)=0,LEN(engage_l)&gt;0),CONCATENATE(" (",N355,")"),IF(AND(LEN(engage_l)=0,LEN(engage_k)&gt;0),CONCATENATE(" (",L355,")"),""))))</f>
        <v/>
      </c>
      <c r="R355" s="84" t="str">
        <f t="shared" si="31"/>
        <v/>
      </c>
      <c r="S355" s="84" t="str">
        <f>IF(ISERROR(VLOOKUP(C355,'Saisie CLASSEMENT'!$C$8:$C$207,1,FALSE)),"","O")</f>
        <v/>
      </c>
      <c r="T355" s="462" t="str">
        <f>IF(LEN('Source Int'!$C347)&gt;1,'Source Int'!$M347,IF($D355="manuel",(VLOOKUP($C355,'Enga manuel'!$A$5:$L$355,9,FALSE)),""))</f>
        <v/>
      </c>
      <c r="U355" s="1" t="str">
        <f>IF(COUNTIF(K$10:K355,K355)=1,MAX(U$9:U354)+1,"")</f>
        <v/>
      </c>
      <c r="V355" t="str">
        <f t="shared" si="33"/>
        <v/>
      </c>
      <c r="W355" s="1" t="str">
        <f>IF(D355="Internet",'Source Int'!E347,IF(D355="manuel",UPPER((VLOOKUP($C355,'Enga manuel'!$A$5:$J$355,10,FALSE))),""))</f>
        <v/>
      </c>
    </row>
    <row r="356" spans="1:23" ht="19.350000000000001" customHeight="1">
      <c r="A356" t="str">
        <f>IF(COUNTIF(J$10:J356,J356)=1,MAX(A$9:A355)+1,"")</f>
        <v/>
      </c>
      <c r="B356" t="str">
        <f t="shared" si="32"/>
        <v/>
      </c>
      <c r="C356" s="294">
        <v>347</v>
      </c>
      <c r="D356" s="295" t="str">
        <f>IF(C356&gt;0,IF(LEN('Source Int'!$C348)&gt;1,"Internet",IF(ISERROR(VLOOKUP($C356,'Enga manuel'!$A$5:$G$355,4,FALSE))=FALSE,(IF(LEN(VLOOKUP($C356,'Enga manuel'!$A$5:$G$355,4,FALSE))&gt;0,"Manuel","")),"")),"")</f>
        <v/>
      </c>
      <c r="E356" s="296" t="s">
        <v>270</v>
      </c>
      <c r="F356" s="295" t="str">
        <f>IF(LEN('Source Int'!$C348)&gt;1,'Source Int'!R348,IF(D356="manuel",(VLOOKUP($C356,'Enga manuel'!$A$5:$G$355,2,FALSE)),""))</f>
        <v/>
      </c>
      <c r="G356" s="295" t="str">
        <f>IF(LEN('Source Int'!$C348)&gt;1,'Source Int'!F348,IF(D356="manuel",(VLOOKUP($C356,'Enga manuel'!$A$5:$G$355,3,FALSE)),""))</f>
        <v/>
      </c>
      <c r="H356" s="297" t="str">
        <f>IF(LEN('Source Int'!$C348)&gt;1,'Source Int'!C348,IF(D356="manuel",(VLOOKUP($C356,'Enga manuel'!$A$5:$G$355,4,FALSE)),""))</f>
        <v/>
      </c>
      <c r="I356" s="297" t="str">
        <f>IF(LEN('Source Int'!$C348)&gt;1,PROPER('Source Int'!D348),IF(D356="manuel",PROPER(VLOOKUP($C356,'Enga manuel'!$A$5:$G$355,5,FALSE)),""))</f>
        <v/>
      </c>
      <c r="J356" s="297" t="str">
        <f>IF(LEN('Source Int'!$C348)&gt;1,'Source Int'!P348,IF(D356="manuel",(VLOOKUP($C356,'Enga manuel'!$A$5:$G$355,6,FALSE)),""))</f>
        <v/>
      </c>
      <c r="K356" s="297" t="str">
        <f>IF(LEN('Source Int'!$C348)&gt;1,'Source Int'!$AE348,IF($D356="manuel",(VLOOKUP($C356,'Enga manuel'!$A$5:$G$355,7,FALSE)),""))</f>
        <v/>
      </c>
      <c r="L356" s="295" t="str">
        <f>IF(LEN('Source Int'!$H348)&gt;0,'Source Int'!$H348,IF($D356="manuel",(VLOOKUP($C356,'Enga manuel'!$A$5:$H$355,8,FALSE)),""))</f>
        <v/>
      </c>
      <c r="M356" s="295" t="str">
        <f>IF(AND(P356="Présent",W356="D",'Données épreuves'!$B$24="OUI"),"Dame","")</f>
        <v/>
      </c>
      <c r="N356" s="295" t="str">
        <f>IF(LEN('Source Int'!$C348)&gt;1,IF('Source Int'!$AB348="","",'Source Int'!$AB348),IF($D356="manuel",(VLOOKUP($C356,'Enga manuel'!$A$5:$M$355,11,FALSE)),""))</f>
        <v/>
      </c>
      <c r="O356" s="308" t="str">
        <f t="shared" si="29"/>
        <v/>
      </c>
      <c r="P356" s="84" t="str">
        <f t="shared" si="30"/>
        <v/>
      </c>
      <c r="Q356" s="84" t="str">
        <f>CONCATENATE(K356,IF(AND(LEN(engage_k)&gt;0,LEN(engage_l)&gt;0),CONCATENATE(" (",L356,"/",N356,")"),IF(AND(LEN(engage_k)=0,LEN(engage_l)&gt;0),CONCATENATE(" (",N356,")"),IF(AND(LEN(engage_l)=0,LEN(engage_k)&gt;0),CONCATENATE(" (",L356,")"),""))))</f>
        <v/>
      </c>
      <c r="R356" s="84" t="str">
        <f t="shared" si="31"/>
        <v/>
      </c>
      <c r="S356" s="84" t="str">
        <f>IF(ISERROR(VLOOKUP(C356,'Saisie CLASSEMENT'!$C$8:$C$207,1,FALSE)),"","O")</f>
        <v/>
      </c>
      <c r="T356" s="462" t="str">
        <f>IF(LEN('Source Int'!$C348)&gt;1,'Source Int'!$M348,IF($D356="manuel",(VLOOKUP($C356,'Enga manuel'!$A$5:$L$355,9,FALSE)),""))</f>
        <v/>
      </c>
      <c r="U356" s="1" t="str">
        <f>IF(COUNTIF(K$10:K356,K356)=1,MAX(U$9:U355)+1,"")</f>
        <v/>
      </c>
      <c r="V356" t="str">
        <f t="shared" si="33"/>
        <v/>
      </c>
      <c r="W356" s="1" t="str">
        <f>IF(D356="Internet",'Source Int'!E348,IF(D356="manuel",UPPER((VLOOKUP($C356,'Enga manuel'!$A$5:$J$355,10,FALSE))),""))</f>
        <v/>
      </c>
    </row>
    <row r="357" spans="1:23" ht="19.350000000000001" customHeight="1">
      <c r="A357" t="str">
        <f>IF(COUNTIF(J$10:J357,J357)=1,MAX(A$9:A356)+1,"")</f>
        <v/>
      </c>
      <c r="B357" t="str">
        <f t="shared" si="32"/>
        <v/>
      </c>
      <c r="C357" s="294">
        <v>348</v>
      </c>
      <c r="D357" s="295" t="str">
        <f>IF(C357&gt;0,IF(LEN('Source Int'!$C349)&gt;1,"Internet",IF(ISERROR(VLOOKUP($C357,'Enga manuel'!$A$5:$G$355,4,FALSE))=FALSE,(IF(LEN(VLOOKUP($C357,'Enga manuel'!$A$5:$G$355,4,FALSE))&gt;0,"Manuel","")),"")),"")</f>
        <v/>
      </c>
      <c r="E357" s="296" t="s">
        <v>270</v>
      </c>
      <c r="F357" s="295" t="str">
        <f>IF(LEN('Source Int'!$C349)&gt;1,'Source Int'!R349,IF(D357="manuel",(VLOOKUP($C357,'Enga manuel'!$A$5:$G$355,2,FALSE)),""))</f>
        <v/>
      </c>
      <c r="G357" s="295" t="str">
        <f>IF(LEN('Source Int'!$C349)&gt;1,'Source Int'!F349,IF(D357="manuel",(VLOOKUP($C357,'Enga manuel'!$A$5:$G$355,3,FALSE)),""))</f>
        <v/>
      </c>
      <c r="H357" s="297" t="str">
        <f>IF(LEN('Source Int'!$C349)&gt;1,'Source Int'!C349,IF(D357="manuel",(VLOOKUP($C357,'Enga manuel'!$A$5:$G$355,4,FALSE)),""))</f>
        <v/>
      </c>
      <c r="I357" s="297" t="str">
        <f>IF(LEN('Source Int'!$C349)&gt;1,PROPER('Source Int'!D349),IF(D357="manuel",PROPER(VLOOKUP($C357,'Enga manuel'!$A$5:$G$355,5,FALSE)),""))</f>
        <v/>
      </c>
      <c r="J357" s="297" t="str">
        <f>IF(LEN('Source Int'!$C349)&gt;1,'Source Int'!P349,IF(D357="manuel",(VLOOKUP($C357,'Enga manuel'!$A$5:$G$355,6,FALSE)),""))</f>
        <v/>
      </c>
      <c r="K357" s="297" t="str">
        <f>IF(LEN('Source Int'!$C349)&gt;1,'Source Int'!$AE349,IF($D357="manuel",(VLOOKUP($C357,'Enga manuel'!$A$5:$G$355,7,FALSE)),""))</f>
        <v/>
      </c>
      <c r="L357" s="295" t="str">
        <f>IF(LEN('Source Int'!$H349)&gt;0,'Source Int'!$H349,IF($D357="manuel",(VLOOKUP($C357,'Enga manuel'!$A$5:$H$355,8,FALSE)),""))</f>
        <v/>
      </c>
      <c r="M357" s="295" t="str">
        <f>IF(AND(P357="Présent",W357="D",'Données épreuves'!$B$24="OUI"),"Dame","")</f>
        <v/>
      </c>
      <c r="N357" s="295" t="str">
        <f>IF(LEN('Source Int'!$C349)&gt;1,IF('Source Int'!$AB349="","",'Source Int'!$AB349),IF($D357="manuel",(VLOOKUP($C357,'Enga manuel'!$A$5:$M$355,11,FALSE)),""))</f>
        <v/>
      </c>
      <c r="O357" s="308" t="str">
        <f t="shared" si="29"/>
        <v/>
      </c>
      <c r="P357" s="84" t="str">
        <f t="shared" si="30"/>
        <v/>
      </c>
      <c r="Q357" s="84" t="str">
        <f>CONCATENATE(K357,IF(AND(LEN(engage_k)&gt;0,LEN(engage_l)&gt;0),CONCATENATE(" (",L357,"/",N357,")"),IF(AND(LEN(engage_k)=0,LEN(engage_l)&gt;0),CONCATENATE(" (",N357,")"),IF(AND(LEN(engage_l)=0,LEN(engage_k)&gt;0),CONCATENATE(" (",L357,")"),""))))</f>
        <v/>
      </c>
      <c r="R357" s="84" t="str">
        <f t="shared" si="31"/>
        <v/>
      </c>
      <c r="S357" s="84" t="str">
        <f>IF(ISERROR(VLOOKUP(C357,'Saisie CLASSEMENT'!$C$8:$C$207,1,FALSE)),"","O")</f>
        <v/>
      </c>
      <c r="T357" s="462" t="str">
        <f>IF(LEN('Source Int'!$C349)&gt;1,'Source Int'!$M349,IF($D357="manuel",(VLOOKUP($C357,'Enga manuel'!$A$5:$L$355,9,FALSE)),""))</f>
        <v/>
      </c>
      <c r="U357" s="1" t="str">
        <f>IF(COUNTIF(K$10:K357,K357)=1,MAX(U$9:U356)+1,"")</f>
        <v/>
      </c>
      <c r="V357" t="str">
        <f t="shared" si="33"/>
        <v/>
      </c>
      <c r="W357" s="1" t="str">
        <f>IF(D357="Internet",'Source Int'!E349,IF(D357="manuel",UPPER((VLOOKUP($C357,'Enga manuel'!$A$5:$J$355,10,FALSE))),""))</f>
        <v/>
      </c>
    </row>
    <row r="358" spans="1:23" ht="19.350000000000001" customHeight="1">
      <c r="A358" t="str">
        <f>IF(COUNTIF(J$10:J358,J358)=1,MAX(A$9:A357)+1,"")</f>
        <v/>
      </c>
      <c r="B358" t="str">
        <f t="shared" si="32"/>
        <v/>
      </c>
      <c r="C358" s="294">
        <v>349</v>
      </c>
      <c r="D358" s="295" t="str">
        <f>IF(C358&gt;0,IF(LEN('Source Int'!$C350)&gt;1,"Internet",IF(ISERROR(VLOOKUP($C358,'Enga manuel'!$A$5:$G$355,4,FALSE))=FALSE,(IF(LEN(VLOOKUP($C358,'Enga manuel'!$A$5:$G$355,4,FALSE))&gt;0,"Manuel","")),"")),"")</f>
        <v/>
      </c>
      <c r="E358" s="296" t="s">
        <v>270</v>
      </c>
      <c r="F358" s="295" t="str">
        <f>IF(LEN('Source Int'!$C350)&gt;1,'Source Int'!R350,IF(D358="manuel",(VLOOKUP($C358,'Enga manuel'!$A$5:$G$355,2,FALSE)),""))</f>
        <v/>
      </c>
      <c r="G358" s="295" t="str">
        <f>IF(LEN('Source Int'!$C350)&gt;1,'Source Int'!F350,IF(D358="manuel",(VLOOKUP($C358,'Enga manuel'!$A$5:$G$355,3,FALSE)),""))</f>
        <v/>
      </c>
      <c r="H358" s="297" t="str">
        <f>IF(LEN('Source Int'!$C350)&gt;1,'Source Int'!C350,IF(D358="manuel",(VLOOKUP($C358,'Enga manuel'!$A$5:$G$355,4,FALSE)),""))</f>
        <v/>
      </c>
      <c r="I358" s="297" t="str">
        <f>IF(LEN('Source Int'!$C350)&gt;1,PROPER('Source Int'!D350),IF(D358="manuel",PROPER(VLOOKUP($C358,'Enga manuel'!$A$5:$G$355,5,FALSE)),""))</f>
        <v/>
      </c>
      <c r="J358" s="297" t="str">
        <f>IF(LEN('Source Int'!$C350)&gt;1,'Source Int'!P350,IF(D358="manuel",(VLOOKUP($C358,'Enga manuel'!$A$5:$G$355,6,FALSE)),""))</f>
        <v/>
      </c>
      <c r="K358" s="297" t="str">
        <f>IF(LEN('Source Int'!$C350)&gt;1,'Source Int'!$AE350,IF($D358="manuel",(VLOOKUP($C358,'Enga manuel'!$A$5:$G$355,7,FALSE)),""))</f>
        <v/>
      </c>
      <c r="L358" s="295" t="str">
        <f>IF(LEN('Source Int'!$H350)&gt;0,'Source Int'!$H350,IF($D358="manuel",(VLOOKUP($C358,'Enga manuel'!$A$5:$H$355,8,FALSE)),""))</f>
        <v/>
      </c>
      <c r="M358" s="295" t="str">
        <f>IF(AND(P358="Présent",W358="D",'Données épreuves'!$B$24="OUI"),"Dame","")</f>
        <v/>
      </c>
      <c r="N358" s="295" t="str">
        <f>IF(LEN('Source Int'!$C350)&gt;1,IF('Source Int'!$AB350="","",'Source Int'!$AB350),IF($D358="manuel",(VLOOKUP($C358,'Enga manuel'!$A$5:$M$355,11,FALSE)),""))</f>
        <v/>
      </c>
      <c r="O358" s="308" t="str">
        <f t="shared" si="29"/>
        <v/>
      </c>
      <c r="P358" s="84" t="str">
        <f t="shared" si="30"/>
        <v/>
      </c>
      <c r="Q358" s="84" t="str">
        <f>CONCATENATE(K358,IF(AND(LEN(engage_k)&gt;0,LEN(engage_l)&gt;0),CONCATENATE(" (",L358,"/",N358,")"),IF(AND(LEN(engage_k)=0,LEN(engage_l)&gt;0),CONCATENATE(" (",N358,")"),IF(AND(LEN(engage_l)=0,LEN(engage_k)&gt;0),CONCATENATE(" (",L358,")"),""))))</f>
        <v/>
      </c>
      <c r="R358" s="84" t="str">
        <f t="shared" si="31"/>
        <v/>
      </c>
      <c r="S358" s="84" t="str">
        <f>IF(ISERROR(VLOOKUP(C358,'Saisie CLASSEMENT'!$C$8:$C$207,1,FALSE)),"","O")</f>
        <v/>
      </c>
      <c r="T358" s="462" t="str">
        <f>IF(LEN('Source Int'!$C350)&gt;1,'Source Int'!$M350,IF($D358="manuel",(VLOOKUP($C358,'Enga manuel'!$A$5:$L$355,9,FALSE)),""))</f>
        <v/>
      </c>
      <c r="U358" s="1" t="str">
        <f>IF(COUNTIF(K$10:K358,K358)=1,MAX(U$9:U357)+1,"")</f>
        <v/>
      </c>
      <c r="V358" t="str">
        <f t="shared" si="33"/>
        <v/>
      </c>
      <c r="W358" s="1" t="str">
        <f>IF(D358="Internet",'Source Int'!E350,IF(D358="manuel",UPPER((VLOOKUP($C358,'Enga manuel'!$A$5:$J$355,10,FALSE))),""))</f>
        <v/>
      </c>
    </row>
    <row r="359" spans="1:23" ht="19.350000000000001" customHeight="1">
      <c r="A359" t="str">
        <f>IF(COUNTIF(J$10:J359,J359)=1,MAX(A$9:A358)+1,"")</f>
        <v/>
      </c>
      <c r="B359" t="str">
        <f t="shared" si="32"/>
        <v/>
      </c>
      <c r="C359" s="294">
        <v>350</v>
      </c>
      <c r="D359" s="295" t="str">
        <f>IF(C359&gt;0,IF(LEN('Source Int'!$C351)&gt;1,"Internet",IF(ISERROR(VLOOKUP($C359,'Enga manuel'!$A$5:$G$355,4,FALSE))=FALSE,(IF(LEN(VLOOKUP($C359,'Enga manuel'!$A$5:$G$355,4,FALSE))&gt;0,"Manuel","")),"")),"")</f>
        <v/>
      </c>
      <c r="E359" s="296" t="s">
        <v>270</v>
      </c>
      <c r="F359" s="295" t="str">
        <f>IF(LEN('Source Int'!$C351)&gt;1,'Source Int'!R351,IF(D359="manuel",(VLOOKUP($C359,'Enga manuel'!$A$5:$G$355,2,FALSE)),""))</f>
        <v/>
      </c>
      <c r="G359" s="295" t="str">
        <f>IF(LEN('Source Int'!$C351)&gt;1,'Source Int'!F351,IF(D359="manuel",(VLOOKUP($C359,'Enga manuel'!$A$5:$G$355,3,FALSE)),""))</f>
        <v/>
      </c>
      <c r="H359" s="297" t="str">
        <f>IF(LEN('Source Int'!$C351)&gt;1,'Source Int'!C351,IF(D359="manuel",(VLOOKUP($C359,'Enga manuel'!$A$5:$G$355,4,FALSE)),""))</f>
        <v/>
      </c>
      <c r="I359" s="297" t="str">
        <f>IF(LEN('Source Int'!$C351)&gt;1,PROPER('Source Int'!D351),IF(D359="manuel",PROPER(VLOOKUP($C359,'Enga manuel'!$A$5:$G$355,5,FALSE)),""))</f>
        <v/>
      </c>
      <c r="J359" s="297" t="str">
        <f>IF(LEN('Source Int'!$C351)&gt;1,'Source Int'!P351,IF(D359="manuel",(VLOOKUP($C359,'Enga manuel'!$A$5:$G$355,6,FALSE)),""))</f>
        <v/>
      </c>
      <c r="K359" s="297" t="str">
        <f>IF(LEN('Source Int'!$C351)&gt;1,'Source Int'!$AE351,IF($D359="manuel",(VLOOKUP($C359,'Enga manuel'!$A$5:$G$355,7,FALSE)),""))</f>
        <v/>
      </c>
      <c r="L359" s="295" t="str">
        <f>IF(LEN('Source Int'!$H351)&gt;0,'Source Int'!$H351,IF($D359="manuel",(VLOOKUP($C359,'Enga manuel'!$A$5:$H$355,8,FALSE)),""))</f>
        <v/>
      </c>
      <c r="M359" s="295" t="str">
        <f>IF(AND(P359="Présent",W359="D",'Données épreuves'!$B$24="OUI"),"Dame","")</f>
        <v/>
      </c>
      <c r="N359" s="295" t="str">
        <f>IF(LEN('Source Int'!$C351)&gt;1,IF('Source Int'!$AB351="","",'Source Int'!$AB351),IF($D359="manuel",(VLOOKUP($C359,'Enga manuel'!$A$5:$M$355,11,FALSE)),""))</f>
        <v/>
      </c>
      <c r="O359" s="308" t="str">
        <f t="shared" si="29"/>
        <v/>
      </c>
      <c r="P359" s="84" t="str">
        <f t="shared" si="30"/>
        <v/>
      </c>
      <c r="Q359" s="84" t="str">
        <f>CONCATENATE(K359,IF(AND(LEN(engage_k)&gt;0,LEN(engage_l)&gt;0),CONCATENATE(" (",L359,"/",N359,")"),IF(AND(LEN(engage_k)=0,LEN(engage_l)&gt;0),CONCATENATE(" (",N359,")"),IF(AND(LEN(engage_l)=0,LEN(engage_k)&gt;0),CONCATENATE(" (",L359,")"),""))))</f>
        <v/>
      </c>
      <c r="R359" s="84" t="str">
        <f t="shared" si="31"/>
        <v/>
      </c>
      <c r="S359" s="84" t="str">
        <f>IF(ISERROR(VLOOKUP(C359,'Saisie CLASSEMENT'!$C$8:$C$207,1,FALSE)),"","O")</f>
        <v/>
      </c>
      <c r="T359" s="462" t="str">
        <f>IF(LEN('Source Int'!$C351)&gt;1,'Source Int'!$M351,IF($D359="manuel",(VLOOKUP($C359,'Enga manuel'!$A$5:$L$355,9,FALSE)),""))</f>
        <v/>
      </c>
      <c r="U359" s="1" t="str">
        <f>IF(COUNTIF(K$10:K359,K359)=1,MAX(U$9:U358)+1,"")</f>
        <v/>
      </c>
      <c r="V359" t="str">
        <f t="shared" si="33"/>
        <v/>
      </c>
      <c r="W359" s="1" t="str">
        <f>IF(D359="Internet",'Source Int'!E351,IF(D359="manuel",UPPER((VLOOKUP($C359,'Enga manuel'!$A$5:$J$355,10,FALSE))),""))</f>
        <v/>
      </c>
    </row>
    <row r="360" spans="1:23" ht="19.350000000000001" customHeight="1">
      <c r="A360" t="str">
        <f>IF(COUNTIF(J$10:J360,J360)=1,MAX(A$9:A359)+1,"")</f>
        <v/>
      </c>
      <c r="B360" t="str">
        <f t="shared" si="32"/>
        <v/>
      </c>
      <c r="C360" s="294">
        <v>351</v>
      </c>
      <c r="D360" s="295" t="str">
        <f>IF(C360&gt;0,IF(LEN('Source Int'!$C352)&gt;1,"Internet",IF(ISERROR(VLOOKUP($C360,'Enga manuel'!$A$5:$G$355,4,FALSE))=FALSE,(IF(LEN(VLOOKUP($C360,'Enga manuel'!$A$5:$G$355,4,FALSE))&gt;0,"Manuel","")),"")),"")</f>
        <v/>
      </c>
      <c r="E360" s="296" t="s">
        <v>270</v>
      </c>
      <c r="F360" s="295" t="str">
        <f>IF(LEN('Source Int'!$C352)&gt;1,'Source Int'!R352,IF(D360="manuel",(VLOOKUP($C360,'Enga manuel'!$A$5:$G$355,2,FALSE)),""))</f>
        <v/>
      </c>
      <c r="G360" s="295" t="str">
        <f>IF(LEN('Source Int'!$C352)&gt;1,'Source Int'!F352,IF(D360="manuel",(VLOOKUP($C360,'Enga manuel'!$A$5:$G$355,3,FALSE)),""))</f>
        <v/>
      </c>
      <c r="H360" s="297" t="str">
        <f>IF(LEN('Source Int'!$C352)&gt;1,'Source Int'!C352,IF(D360="manuel",(VLOOKUP($C360,'Enga manuel'!$A$5:$G$355,4,FALSE)),""))</f>
        <v/>
      </c>
      <c r="I360" s="297" t="str">
        <f>IF(LEN('Source Int'!$C352)&gt;1,PROPER('Source Int'!D352),IF(D360="manuel",PROPER(VLOOKUP($C360,'Enga manuel'!$A$5:$G$355,5,FALSE)),""))</f>
        <v/>
      </c>
      <c r="J360" s="297" t="str">
        <f>IF(LEN('Source Int'!$C352)&gt;1,'Source Int'!P352,IF(D360="manuel",(VLOOKUP($C360,'Enga manuel'!$A$5:$G$355,6,FALSE)),""))</f>
        <v/>
      </c>
      <c r="K360" s="297" t="str">
        <f>IF(LEN('Source Int'!$C352)&gt;1,'Source Int'!$AE352,IF($D360="manuel",(VLOOKUP($C360,'Enga manuel'!$A$5:$G$355,7,FALSE)),""))</f>
        <v/>
      </c>
      <c r="L360" s="295" t="str">
        <f>IF(LEN('Source Int'!$H352)&gt;0,'Source Int'!$H352,IF($D360="manuel",(VLOOKUP($C360,'Enga manuel'!$A$5:$H$355,8,FALSE)),""))</f>
        <v/>
      </c>
      <c r="M360" s="295" t="str">
        <f>IF(AND(P360="Présent",W360="D",'Données épreuves'!$B$24="OUI"),"Dame","")</f>
        <v/>
      </c>
      <c r="N360" s="295" t="str">
        <f>IF(LEN('Source Int'!$C352)&gt;1,IF('Source Int'!$AB352="","",'Source Int'!$AB352),IF($D360="manuel",(VLOOKUP($C360,'Enga manuel'!$A$5:$M$355,11,FALSE)),""))</f>
        <v/>
      </c>
      <c r="O360" s="308" t="str">
        <f t="shared" si="29"/>
        <v/>
      </c>
      <c r="P360" s="84" t="str">
        <f t="shared" si="30"/>
        <v/>
      </c>
      <c r="Q360" s="84" t="str">
        <f>CONCATENATE(K360,IF(AND(LEN(engage_k)&gt;0,LEN(engage_l)&gt;0),CONCATENATE(" (",L360,"/",N360,")"),IF(AND(LEN(engage_k)=0,LEN(engage_l)&gt;0),CONCATENATE(" (",N360,")"),IF(AND(LEN(engage_l)=0,LEN(engage_k)&gt;0),CONCATENATE(" (",L360,")"),""))))</f>
        <v/>
      </c>
      <c r="R360" s="84" t="str">
        <f t="shared" si="31"/>
        <v/>
      </c>
      <c r="S360" s="84" t="str">
        <f>IF(ISERROR(VLOOKUP(C360,'Saisie CLASSEMENT'!$C$8:$C$207,1,FALSE)),"","O")</f>
        <v/>
      </c>
      <c r="T360" s="462" t="str">
        <f>IF(LEN('Source Int'!$C352)&gt;1,'Source Int'!$M352,IF($D360="manuel",(VLOOKUP($C360,'Enga manuel'!$A$5:$L$355,9,FALSE)),""))</f>
        <v/>
      </c>
      <c r="U360" s="1" t="str">
        <f>IF(COUNTIF(K$10:K360,K360)=1,MAX(U$9:U359)+1,"")</f>
        <v/>
      </c>
      <c r="V360" t="str">
        <f t="shared" si="33"/>
        <v/>
      </c>
      <c r="W360" s="1" t="str">
        <f>IF(D360="Internet",'Source Int'!E352,IF(D360="manuel",UPPER((VLOOKUP($C360,'Enga manuel'!$A$5:$J$355,10,FALSE))),""))</f>
        <v/>
      </c>
    </row>
    <row r="361" spans="1:23" ht="19.350000000000001" customHeight="1">
      <c r="A361" t="str">
        <f>IF(COUNTIF(J$10:J361,J361)=1,MAX(A$9:A360)+1,"")</f>
        <v/>
      </c>
      <c r="B361" t="str">
        <f t="shared" si="32"/>
        <v/>
      </c>
      <c r="C361" s="294">
        <v>352</v>
      </c>
      <c r="D361" s="295" t="str">
        <f>IF(C361&gt;0,IF(LEN('Source Int'!$C353)&gt;1,"Internet",IF(ISERROR(VLOOKUP($C361,'Enga manuel'!$A$5:$G$355,4,FALSE))=FALSE,(IF(LEN(VLOOKUP($C361,'Enga manuel'!$A$5:$G$355,4,FALSE))&gt;0,"Manuel","")),"")),"")</f>
        <v/>
      </c>
      <c r="E361" s="296" t="s">
        <v>270</v>
      </c>
      <c r="F361" s="295" t="str">
        <f>IF(LEN('Source Int'!$C353)&gt;1,'Source Int'!R353,IF(D361="manuel",(VLOOKUP($C361,'Enga manuel'!$A$5:$G$355,2,FALSE)),""))</f>
        <v/>
      </c>
      <c r="G361" s="295" t="str">
        <f>IF(LEN('Source Int'!$C353)&gt;1,'Source Int'!F353,IF(D361="manuel",(VLOOKUP($C361,'Enga manuel'!$A$5:$G$355,3,FALSE)),""))</f>
        <v/>
      </c>
      <c r="H361" s="297" t="str">
        <f>IF(LEN('Source Int'!$C353)&gt;1,'Source Int'!C353,IF(D361="manuel",(VLOOKUP($C361,'Enga manuel'!$A$5:$G$355,4,FALSE)),""))</f>
        <v/>
      </c>
      <c r="I361" s="297" t="str">
        <f>IF(LEN('Source Int'!$C353)&gt;1,PROPER('Source Int'!D353),IF(D361="manuel",PROPER(VLOOKUP($C361,'Enga manuel'!$A$5:$G$355,5,FALSE)),""))</f>
        <v/>
      </c>
      <c r="J361" s="297" t="str">
        <f>IF(LEN('Source Int'!$C353)&gt;1,'Source Int'!P353,IF(D361="manuel",(VLOOKUP($C361,'Enga manuel'!$A$5:$G$355,6,FALSE)),""))</f>
        <v/>
      </c>
      <c r="K361" s="297" t="str">
        <f>IF(LEN('Source Int'!$C353)&gt;1,'Source Int'!$AE353,IF($D361="manuel",(VLOOKUP($C361,'Enga manuel'!$A$5:$G$355,7,FALSE)),""))</f>
        <v/>
      </c>
      <c r="L361" s="295" t="str">
        <f>IF(LEN('Source Int'!$H353)&gt;0,'Source Int'!$H353,IF($D361="manuel",(VLOOKUP($C361,'Enga manuel'!$A$5:$H$355,8,FALSE)),""))</f>
        <v/>
      </c>
      <c r="M361" s="295" t="str">
        <f>IF(AND(P361="Présent",W361="D",'Données épreuves'!$B$24="OUI"),"Dame","")</f>
        <v/>
      </c>
      <c r="N361" s="295" t="str">
        <f>IF(LEN('Source Int'!$C353)&gt;1,IF('Source Int'!$AB353="","",'Source Int'!$AB353),IF($D361="manuel",(VLOOKUP($C361,'Enga manuel'!$A$5:$M$355,11,FALSE)),""))</f>
        <v/>
      </c>
      <c r="O361" s="308" t="str">
        <f t="shared" si="29"/>
        <v/>
      </c>
      <c r="P361" s="84" t="str">
        <f t="shared" si="30"/>
        <v/>
      </c>
      <c r="Q361" s="84" t="str">
        <f>CONCATENATE(K361,IF(AND(LEN(engage_k)&gt;0,LEN(engage_l)&gt;0),CONCATENATE(" (",L361,"/",N361,")"),IF(AND(LEN(engage_k)=0,LEN(engage_l)&gt;0),CONCATENATE(" (",N361,")"),IF(AND(LEN(engage_l)=0,LEN(engage_k)&gt;0),CONCATENATE(" (",L361,")"),""))))</f>
        <v/>
      </c>
      <c r="R361" s="84" t="str">
        <f t="shared" si="31"/>
        <v/>
      </c>
      <c r="S361" s="84" t="str">
        <f>IF(ISERROR(VLOOKUP(C361,'Saisie CLASSEMENT'!$C$8:$C$207,1,FALSE)),"","O")</f>
        <v/>
      </c>
      <c r="T361" s="462" t="str">
        <f>IF(LEN('Source Int'!$C353)&gt;1,'Source Int'!$M353,IF($D361="manuel",(VLOOKUP($C361,'Enga manuel'!$A$5:$L$355,9,FALSE)),""))</f>
        <v/>
      </c>
      <c r="U361" s="1" t="str">
        <f>IF(COUNTIF(K$10:K361,K361)=1,MAX(U$9:U360)+1,"")</f>
        <v/>
      </c>
      <c r="V361" t="str">
        <f t="shared" si="33"/>
        <v/>
      </c>
      <c r="W361" s="1" t="str">
        <f>IF(D361="Internet",'Source Int'!E353,IF(D361="manuel",UPPER((VLOOKUP($C361,'Enga manuel'!$A$5:$J$355,10,FALSE))),""))</f>
        <v/>
      </c>
    </row>
    <row r="362" spans="1:23" ht="19.350000000000001" customHeight="1">
      <c r="A362" t="str">
        <f>IF(COUNTIF(J$10:J362,J362)=1,MAX(A$9:A361)+1,"")</f>
        <v/>
      </c>
      <c r="B362" t="str">
        <f t="shared" si="32"/>
        <v/>
      </c>
      <c r="C362" s="294">
        <v>353</v>
      </c>
      <c r="D362" s="295" t="str">
        <f>IF(C362&gt;0,IF(LEN('Source Int'!$C354)&gt;1,"Internet",IF(ISERROR(VLOOKUP($C362,'Enga manuel'!$A$5:$G$355,4,FALSE))=FALSE,(IF(LEN(VLOOKUP($C362,'Enga manuel'!$A$5:$G$355,4,FALSE))&gt;0,"Manuel","")),"")),"")</f>
        <v/>
      </c>
      <c r="E362" s="296" t="s">
        <v>270</v>
      </c>
      <c r="F362" s="295" t="str">
        <f>IF(LEN('Source Int'!$C354)&gt;1,'Source Int'!R354,IF(D362="manuel",(VLOOKUP($C362,'Enga manuel'!$A$5:$G$355,2,FALSE)),""))</f>
        <v/>
      </c>
      <c r="G362" s="295" t="str">
        <f>IF(LEN('Source Int'!$C354)&gt;1,'Source Int'!F354,IF(D362="manuel",(VLOOKUP($C362,'Enga manuel'!$A$5:$G$355,3,FALSE)),""))</f>
        <v/>
      </c>
      <c r="H362" s="297" t="str">
        <f>IF(LEN('Source Int'!$C354)&gt;1,'Source Int'!C354,IF(D362="manuel",(VLOOKUP($C362,'Enga manuel'!$A$5:$G$355,4,FALSE)),""))</f>
        <v/>
      </c>
      <c r="I362" s="297" t="str">
        <f>IF(LEN('Source Int'!$C354)&gt;1,PROPER('Source Int'!D354),IF(D362="manuel",PROPER(VLOOKUP($C362,'Enga manuel'!$A$5:$G$355,5,FALSE)),""))</f>
        <v/>
      </c>
      <c r="J362" s="297" t="str">
        <f>IF(LEN('Source Int'!$C354)&gt;1,'Source Int'!P354,IF(D362="manuel",(VLOOKUP($C362,'Enga manuel'!$A$5:$G$355,6,FALSE)),""))</f>
        <v/>
      </c>
      <c r="K362" s="297" t="str">
        <f>IF(LEN('Source Int'!$C354)&gt;1,'Source Int'!$AE354,IF($D362="manuel",(VLOOKUP($C362,'Enga manuel'!$A$5:$G$355,7,FALSE)),""))</f>
        <v/>
      </c>
      <c r="L362" s="295" t="str">
        <f>IF(LEN('Source Int'!$H354)&gt;0,'Source Int'!$H354,IF($D362="manuel",(VLOOKUP($C362,'Enga manuel'!$A$5:$H$355,8,FALSE)),""))</f>
        <v/>
      </c>
      <c r="M362" s="295" t="str">
        <f>IF(AND(P362="Présent",W362="D",'Données épreuves'!$B$24="OUI"),"Dame","")</f>
        <v/>
      </c>
      <c r="N362" s="295" t="str">
        <f>IF(LEN('Source Int'!$C354)&gt;1,IF('Source Int'!$AB354="","",'Source Int'!$AB354),IF($D362="manuel",(VLOOKUP($C362,'Enga manuel'!$A$5:$M$355,11,FALSE)),""))</f>
        <v/>
      </c>
      <c r="O362" s="308" t="str">
        <f t="shared" si="29"/>
        <v/>
      </c>
      <c r="P362" s="84" t="str">
        <f t="shared" si="30"/>
        <v/>
      </c>
      <c r="Q362" s="84" t="str">
        <f>CONCATENATE(K362,IF(AND(LEN(engage_k)&gt;0,LEN(engage_l)&gt;0),CONCATENATE(" (",L362,"/",N362,")"),IF(AND(LEN(engage_k)=0,LEN(engage_l)&gt;0),CONCATENATE(" (",N362,")"),IF(AND(LEN(engage_l)=0,LEN(engage_k)&gt;0),CONCATENATE(" (",L362,")"),""))))</f>
        <v/>
      </c>
      <c r="R362" s="84" t="str">
        <f t="shared" si="31"/>
        <v/>
      </c>
      <c r="S362" s="84" t="str">
        <f>IF(ISERROR(VLOOKUP(C362,'Saisie CLASSEMENT'!$C$8:$C$207,1,FALSE)),"","O")</f>
        <v/>
      </c>
      <c r="T362" s="462" t="str">
        <f>IF(LEN('Source Int'!$C354)&gt;1,'Source Int'!$M354,IF($D362="manuel",(VLOOKUP($C362,'Enga manuel'!$A$5:$L$355,9,FALSE)),""))</f>
        <v/>
      </c>
      <c r="U362" s="1" t="str">
        <f>IF(COUNTIF(K$10:K362,K362)=1,MAX(U$9:U361)+1,"")</f>
        <v/>
      </c>
      <c r="V362" t="str">
        <f t="shared" si="33"/>
        <v/>
      </c>
      <c r="W362" s="1" t="str">
        <f>IF(D362="Internet",'Source Int'!E354,IF(D362="manuel",UPPER((VLOOKUP($C362,'Enga manuel'!$A$5:$J$355,10,FALSE))),""))</f>
        <v/>
      </c>
    </row>
    <row r="363" spans="1:23" ht="19.350000000000001" customHeight="1">
      <c r="A363" t="str">
        <f>IF(COUNTIF(J$10:J363,J363)=1,MAX(A$9:A362)+1,"")</f>
        <v/>
      </c>
      <c r="B363" t="str">
        <f t="shared" si="32"/>
        <v/>
      </c>
      <c r="C363" s="294">
        <v>354</v>
      </c>
      <c r="D363" s="295" t="str">
        <f>IF(C363&gt;0,IF(LEN('Source Int'!$C355)&gt;1,"Internet",IF(ISERROR(VLOOKUP($C363,'Enga manuel'!$A$5:$G$355,4,FALSE))=FALSE,(IF(LEN(VLOOKUP($C363,'Enga manuel'!$A$5:$G$355,4,FALSE))&gt;0,"Manuel","")),"")),"")</f>
        <v/>
      </c>
      <c r="E363" s="296" t="s">
        <v>270</v>
      </c>
      <c r="F363" s="295" t="str">
        <f>IF(LEN('Source Int'!$C355)&gt;1,'Source Int'!R355,IF(D363="manuel",(VLOOKUP($C363,'Enga manuel'!$A$5:$G$355,2,FALSE)),""))</f>
        <v/>
      </c>
      <c r="G363" s="295" t="str">
        <f>IF(LEN('Source Int'!$C355)&gt;1,'Source Int'!F355,IF(D363="manuel",(VLOOKUP($C363,'Enga manuel'!$A$5:$G$355,3,FALSE)),""))</f>
        <v/>
      </c>
      <c r="H363" s="297" t="str">
        <f>IF(LEN('Source Int'!$C355)&gt;1,'Source Int'!C355,IF(D363="manuel",(VLOOKUP($C363,'Enga manuel'!$A$5:$G$355,4,FALSE)),""))</f>
        <v/>
      </c>
      <c r="I363" s="297" t="str">
        <f>IF(LEN('Source Int'!$C355)&gt;1,PROPER('Source Int'!D355),IF(D363="manuel",PROPER(VLOOKUP($C363,'Enga manuel'!$A$5:$G$355,5,FALSE)),""))</f>
        <v/>
      </c>
      <c r="J363" s="297" t="str">
        <f>IF(LEN('Source Int'!$C355)&gt;1,'Source Int'!P355,IF(D363="manuel",(VLOOKUP($C363,'Enga manuel'!$A$5:$G$355,6,FALSE)),""))</f>
        <v/>
      </c>
      <c r="K363" s="297" t="str">
        <f>IF(LEN('Source Int'!$C355)&gt;1,'Source Int'!$AE355,IF($D363="manuel",(VLOOKUP($C363,'Enga manuel'!$A$5:$G$355,7,FALSE)),""))</f>
        <v/>
      </c>
      <c r="L363" s="295" t="str">
        <f>IF(LEN('Source Int'!$H355)&gt;0,'Source Int'!$H355,IF($D363="manuel",(VLOOKUP($C363,'Enga manuel'!$A$5:$H$355,8,FALSE)),""))</f>
        <v/>
      </c>
      <c r="M363" s="295" t="str">
        <f>IF(AND(P363="Présent",W363="D",'Données épreuves'!$B$24="OUI"),"Dame","")</f>
        <v/>
      </c>
      <c r="N363" s="295" t="str">
        <f>IF(LEN('Source Int'!$C355)&gt;1,IF('Source Int'!$AB355="","",'Source Int'!$AB355),IF($D363="manuel",(VLOOKUP($C363,'Enga manuel'!$A$5:$M$355,11,FALSE)),""))</f>
        <v/>
      </c>
      <c r="O363" s="308" t="str">
        <f t="shared" si="29"/>
        <v/>
      </c>
      <c r="P363" s="84" t="str">
        <f t="shared" si="30"/>
        <v/>
      </c>
      <c r="Q363" s="84" t="str">
        <f>CONCATENATE(K363,IF(AND(LEN(engage_k)&gt;0,LEN(engage_l)&gt;0),CONCATENATE(" (",L363,"/",N363,")"),IF(AND(LEN(engage_k)=0,LEN(engage_l)&gt;0),CONCATENATE(" (",N363,")"),IF(AND(LEN(engage_l)=0,LEN(engage_k)&gt;0),CONCATENATE(" (",L363,")"),""))))</f>
        <v/>
      </c>
      <c r="R363" s="84" t="str">
        <f t="shared" si="31"/>
        <v/>
      </c>
      <c r="S363" s="84" t="str">
        <f>IF(ISERROR(VLOOKUP(C363,'Saisie CLASSEMENT'!$C$8:$C$207,1,FALSE)),"","O")</f>
        <v/>
      </c>
      <c r="T363" s="462" t="str">
        <f>IF(LEN('Source Int'!$C355)&gt;1,'Source Int'!$M355,IF($D363="manuel",(VLOOKUP($C363,'Enga manuel'!$A$5:$L$355,9,FALSE)),""))</f>
        <v/>
      </c>
      <c r="U363" s="1" t="str">
        <f>IF(COUNTIF(K$10:K363,K363)=1,MAX(U$9:U362)+1,"")</f>
        <v/>
      </c>
      <c r="V363" t="str">
        <f t="shared" si="33"/>
        <v/>
      </c>
      <c r="W363" s="1" t="str">
        <f>IF(D363="Internet",'Source Int'!E355,IF(D363="manuel",UPPER((VLOOKUP($C363,'Enga manuel'!$A$5:$J$355,10,FALSE))),""))</f>
        <v/>
      </c>
    </row>
    <row r="364" spans="1:23" ht="19.350000000000001" customHeight="1">
      <c r="A364" t="str">
        <f>IF(COUNTIF(J$10:J364,J364)=1,MAX(A$9:A363)+1,"")</f>
        <v/>
      </c>
      <c r="B364" t="str">
        <f t="shared" si="32"/>
        <v/>
      </c>
      <c r="C364" s="294">
        <v>355</v>
      </c>
      <c r="D364" s="295" t="str">
        <f>IF(C364&gt;0,IF(LEN('Source Int'!$C356)&gt;1,"Internet",IF(ISERROR(VLOOKUP($C364,'Enga manuel'!$A$5:$G$355,4,FALSE))=FALSE,(IF(LEN(VLOOKUP($C364,'Enga manuel'!$A$5:$G$355,4,FALSE))&gt;0,"Manuel","")),"")),"")</f>
        <v/>
      </c>
      <c r="E364" s="296" t="s">
        <v>270</v>
      </c>
      <c r="F364" s="295" t="str">
        <f>IF(LEN('Source Int'!$C356)&gt;1,'Source Int'!R356,IF(D364="manuel",(VLOOKUP($C364,'Enga manuel'!$A$5:$G$355,2,FALSE)),""))</f>
        <v/>
      </c>
      <c r="G364" s="295" t="str">
        <f>IF(LEN('Source Int'!$C356)&gt;1,'Source Int'!F356,IF(D364="manuel",(VLOOKUP($C364,'Enga manuel'!$A$5:$G$355,3,FALSE)),""))</f>
        <v/>
      </c>
      <c r="H364" s="297" t="str">
        <f>IF(LEN('Source Int'!$C356)&gt;1,'Source Int'!C356,IF(D364="manuel",(VLOOKUP($C364,'Enga manuel'!$A$5:$G$355,4,FALSE)),""))</f>
        <v/>
      </c>
      <c r="I364" s="297" t="str">
        <f>IF(LEN('Source Int'!$C356)&gt;1,PROPER('Source Int'!D356),IF(D364="manuel",PROPER(VLOOKUP($C364,'Enga manuel'!$A$5:$G$355,5,FALSE)),""))</f>
        <v/>
      </c>
      <c r="J364" s="297" t="str">
        <f>IF(LEN('Source Int'!$C356)&gt;1,'Source Int'!P356,IF(D364="manuel",(VLOOKUP($C364,'Enga manuel'!$A$5:$G$355,6,FALSE)),""))</f>
        <v/>
      </c>
      <c r="K364" s="297" t="str">
        <f>IF(LEN('Source Int'!$C356)&gt;1,'Source Int'!$AE356,IF($D364="manuel",(VLOOKUP($C364,'Enga manuel'!$A$5:$G$355,7,FALSE)),""))</f>
        <v/>
      </c>
      <c r="L364" s="295" t="str">
        <f>IF(LEN('Source Int'!$H356)&gt;0,'Source Int'!$H356,IF($D364="manuel",(VLOOKUP($C364,'Enga manuel'!$A$5:$H$355,8,FALSE)),""))</f>
        <v/>
      </c>
      <c r="M364" s="295" t="str">
        <f>IF(AND(P364="Présent",W364="D",'Données épreuves'!$B$24="OUI"),"Dame","")</f>
        <v/>
      </c>
      <c r="N364" s="295" t="str">
        <f>IF(LEN('Source Int'!$C356)&gt;1,IF('Source Int'!$AB356="","",'Source Int'!$AB356),IF($D364="manuel",(VLOOKUP($C364,'Enga manuel'!$A$5:$M$355,11,FALSE)),""))</f>
        <v/>
      </c>
      <c r="O364" s="308" t="str">
        <f t="shared" si="29"/>
        <v/>
      </c>
      <c r="P364" s="84" t="str">
        <f t="shared" si="30"/>
        <v/>
      </c>
      <c r="Q364" s="84" t="str">
        <f>CONCATENATE(K364,IF(AND(LEN(engage_k)&gt;0,LEN(engage_l)&gt;0),CONCATENATE(" (",L364,"/",N364,")"),IF(AND(LEN(engage_k)=0,LEN(engage_l)&gt;0),CONCATENATE(" (",N364,")"),IF(AND(LEN(engage_l)=0,LEN(engage_k)&gt;0),CONCATENATE(" (",L364,")"),""))))</f>
        <v/>
      </c>
      <c r="R364" s="84" t="str">
        <f t="shared" si="31"/>
        <v/>
      </c>
      <c r="S364" s="84" t="str">
        <f>IF(ISERROR(VLOOKUP(C364,'Saisie CLASSEMENT'!$C$8:$C$207,1,FALSE)),"","O")</f>
        <v/>
      </c>
      <c r="T364" s="462" t="str">
        <f>IF(LEN('Source Int'!$C356)&gt;1,'Source Int'!$M356,IF($D364="manuel",(VLOOKUP($C364,'Enga manuel'!$A$5:$L$355,9,FALSE)),""))</f>
        <v/>
      </c>
      <c r="U364" s="1" t="str">
        <f>IF(COUNTIF(K$10:K364,K364)=1,MAX(U$9:U363)+1,"")</f>
        <v/>
      </c>
      <c r="V364" t="str">
        <f t="shared" si="33"/>
        <v/>
      </c>
      <c r="W364" s="1" t="str">
        <f>IF(D364="Internet",'Source Int'!E356,IF(D364="manuel",UPPER((VLOOKUP($C364,'Enga manuel'!$A$5:$J$355,10,FALSE))),""))</f>
        <v/>
      </c>
    </row>
    <row r="365" spans="1:23" ht="19.350000000000001" customHeight="1">
      <c r="A365" t="str">
        <f>IF(COUNTIF(J$10:J365,J365)=1,MAX(A$9:A364)+1,"")</f>
        <v/>
      </c>
      <c r="B365" t="str">
        <f t="shared" si="32"/>
        <v/>
      </c>
      <c r="C365" s="294">
        <v>356</v>
      </c>
      <c r="D365" s="295" t="str">
        <f>IF(C365&gt;0,IF(LEN('Source Int'!$C357)&gt;1,"Internet",IF(ISERROR(VLOOKUP($C365,'Enga manuel'!$A$5:$G$355,4,FALSE))=FALSE,(IF(LEN(VLOOKUP($C365,'Enga manuel'!$A$5:$G$355,4,FALSE))&gt;0,"Manuel","")),"")),"")</f>
        <v/>
      </c>
      <c r="E365" s="296" t="s">
        <v>270</v>
      </c>
      <c r="F365" s="295" t="str">
        <f>IF(LEN('Source Int'!$C357)&gt;1,'Source Int'!R357,IF(D365="manuel",(VLOOKUP($C365,'Enga manuel'!$A$5:$G$355,2,FALSE)),""))</f>
        <v/>
      </c>
      <c r="G365" s="295" t="str">
        <f>IF(LEN('Source Int'!$C357)&gt;1,'Source Int'!F357,IF(D365="manuel",(VLOOKUP($C365,'Enga manuel'!$A$5:$G$355,3,FALSE)),""))</f>
        <v/>
      </c>
      <c r="H365" s="297" t="str">
        <f>IF(LEN('Source Int'!$C357)&gt;1,'Source Int'!C357,IF(D365="manuel",(VLOOKUP($C365,'Enga manuel'!$A$5:$G$355,4,FALSE)),""))</f>
        <v/>
      </c>
      <c r="I365" s="297" t="str">
        <f>IF(LEN('Source Int'!$C357)&gt;1,PROPER('Source Int'!D357),IF(D365="manuel",PROPER(VLOOKUP($C365,'Enga manuel'!$A$5:$G$355,5,FALSE)),""))</f>
        <v/>
      </c>
      <c r="J365" s="297" t="str">
        <f>IF(LEN('Source Int'!$C357)&gt;1,'Source Int'!P357,IF(D365="manuel",(VLOOKUP($C365,'Enga manuel'!$A$5:$G$355,6,FALSE)),""))</f>
        <v/>
      </c>
      <c r="K365" s="297" t="str">
        <f>IF(LEN('Source Int'!$C357)&gt;1,'Source Int'!$AE357,IF($D365="manuel",(VLOOKUP($C365,'Enga manuel'!$A$5:$G$355,7,FALSE)),""))</f>
        <v/>
      </c>
      <c r="L365" s="295" t="str">
        <f>IF(LEN('Source Int'!$H357)&gt;0,'Source Int'!$H357,IF($D365="manuel",(VLOOKUP($C365,'Enga manuel'!$A$5:$H$355,8,FALSE)),""))</f>
        <v/>
      </c>
      <c r="M365" s="295" t="str">
        <f>IF(AND(P365="Présent",W365="D",'Données épreuves'!$B$24="OUI"),"Dame","")</f>
        <v/>
      </c>
      <c r="N365" s="295" t="str">
        <f>IF(LEN('Source Int'!$C357)&gt;1,IF('Source Int'!$AB357="","",'Source Int'!$AB357),IF($D365="manuel",(VLOOKUP($C365,'Enga manuel'!$A$5:$M$355,11,FALSE)),""))</f>
        <v/>
      </c>
      <c r="O365" s="308" t="str">
        <f t="shared" si="29"/>
        <v/>
      </c>
      <c r="P365" s="84" t="str">
        <f t="shared" si="30"/>
        <v/>
      </c>
      <c r="Q365" s="84" t="str">
        <f>CONCATENATE(K365,IF(AND(LEN(engage_k)&gt;0,LEN(engage_l)&gt;0),CONCATENATE(" (",L365,"/",N365,")"),IF(AND(LEN(engage_k)=0,LEN(engage_l)&gt;0),CONCATENATE(" (",N365,")"),IF(AND(LEN(engage_l)=0,LEN(engage_k)&gt;0),CONCATENATE(" (",L365,")"),""))))</f>
        <v/>
      </c>
      <c r="R365" s="84" t="str">
        <f t="shared" si="31"/>
        <v/>
      </c>
      <c r="S365" s="84" t="str">
        <f>IF(ISERROR(VLOOKUP(C365,'Saisie CLASSEMENT'!$C$8:$C$207,1,FALSE)),"","O")</f>
        <v/>
      </c>
      <c r="T365" s="462" t="str">
        <f>IF(LEN('Source Int'!$C357)&gt;1,'Source Int'!$M357,IF($D365="manuel",(VLOOKUP($C365,'Enga manuel'!$A$5:$L$355,9,FALSE)),""))</f>
        <v/>
      </c>
      <c r="U365" s="1" t="str">
        <f>IF(COUNTIF(K$10:K365,K365)=1,MAX(U$9:U364)+1,"")</f>
        <v/>
      </c>
      <c r="V365" t="str">
        <f t="shared" si="33"/>
        <v/>
      </c>
      <c r="W365" s="1" t="str">
        <f>IF(D365="Internet",'Source Int'!E357,IF(D365="manuel",UPPER((VLOOKUP($C365,'Enga manuel'!$A$5:$J$355,10,FALSE))),""))</f>
        <v/>
      </c>
    </row>
    <row r="366" spans="1:23" ht="19.350000000000001" customHeight="1">
      <c r="A366" t="str">
        <f>IF(COUNTIF(J$10:J366,J366)=1,MAX(A$9:A365)+1,"")</f>
        <v/>
      </c>
      <c r="B366" t="str">
        <f t="shared" si="32"/>
        <v/>
      </c>
      <c r="C366" s="294">
        <v>357</v>
      </c>
      <c r="D366" s="295" t="str">
        <f>IF(C366&gt;0,IF(LEN('Source Int'!$C358)&gt;1,"Internet",IF(ISERROR(VLOOKUP($C366,'Enga manuel'!$A$5:$G$355,4,FALSE))=FALSE,(IF(LEN(VLOOKUP($C366,'Enga manuel'!$A$5:$G$355,4,FALSE))&gt;0,"Manuel","")),"")),"")</f>
        <v/>
      </c>
      <c r="E366" s="296" t="s">
        <v>270</v>
      </c>
      <c r="F366" s="295" t="str">
        <f>IF(LEN('Source Int'!$C358)&gt;1,'Source Int'!R358,IF(D366="manuel",(VLOOKUP($C366,'Enga manuel'!$A$5:$G$355,2,FALSE)),""))</f>
        <v/>
      </c>
      <c r="G366" s="295" t="str">
        <f>IF(LEN('Source Int'!$C358)&gt;1,'Source Int'!F358,IF(D366="manuel",(VLOOKUP($C366,'Enga manuel'!$A$5:$G$355,3,FALSE)),""))</f>
        <v/>
      </c>
      <c r="H366" s="297" t="str">
        <f>IF(LEN('Source Int'!$C358)&gt;1,'Source Int'!C358,IF(D366="manuel",(VLOOKUP($C366,'Enga manuel'!$A$5:$G$355,4,FALSE)),""))</f>
        <v/>
      </c>
      <c r="I366" s="297" t="str">
        <f>IF(LEN('Source Int'!$C358)&gt;1,PROPER('Source Int'!D358),IF(D366="manuel",PROPER(VLOOKUP($C366,'Enga manuel'!$A$5:$G$355,5,FALSE)),""))</f>
        <v/>
      </c>
      <c r="J366" s="297" t="str">
        <f>IF(LEN('Source Int'!$C358)&gt;1,'Source Int'!P358,IF(D366="manuel",(VLOOKUP($C366,'Enga manuel'!$A$5:$G$355,6,FALSE)),""))</f>
        <v/>
      </c>
      <c r="K366" s="297" t="str">
        <f>IF(LEN('Source Int'!$C358)&gt;1,'Source Int'!$AE358,IF($D366="manuel",(VLOOKUP($C366,'Enga manuel'!$A$5:$G$355,7,FALSE)),""))</f>
        <v/>
      </c>
      <c r="L366" s="295" t="str">
        <f>IF(LEN('Source Int'!$H358)&gt;0,'Source Int'!$H358,IF($D366="manuel",(VLOOKUP($C366,'Enga manuel'!$A$5:$H$355,8,FALSE)),""))</f>
        <v/>
      </c>
      <c r="M366" s="295" t="str">
        <f>IF(AND(P366="Présent",W366="D",'Données épreuves'!$B$24="OUI"),"Dame","")</f>
        <v/>
      </c>
      <c r="N366" s="295" t="str">
        <f>IF(LEN('Source Int'!$C358)&gt;1,IF('Source Int'!$AB358="","",'Source Int'!$AB358),IF($D366="manuel",(VLOOKUP($C366,'Enga manuel'!$A$5:$M$355,11,FALSE)),""))</f>
        <v/>
      </c>
      <c r="O366" s="308" t="str">
        <f t="shared" si="29"/>
        <v/>
      </c>
      <c r="P366" s="84" t="str">
        <f t="shared" si="30"/>
        <v/>
      </c>
      <c r="Q366" s="84" t="str">
        <f>CONCATENATE(K366,IF(AND(LEN(engage_k)&gt;0,LEN(engage_l)&gt;0),CONCATENATE(" (",L366,"/",N366,")"),IF(AND(LEN(engage_k)=0,LEN(engage_l)&gt;0),CONCATENATE(" (",N366,")"),IF(AND(LEN(engage_l)=0,LEN(engage_k)&gt;0),CONCATENATE(" (",L366,")"),""))))</f>
        <v/>
      </c>
      <c r="R366" s="84" t="str">
        <f t="shared" si="31"/>
        <v/>
      </c>
      <c r="S366" s="84" t="str">
        <f>IF(ISERROR(VLOOKUP(C366,'Saisie CLASSEMENT'!$C$8:$C$207,1,FALSE)),"","O")</f>
        <v/>
      </c>
      <c r="T366" s="462" t="str">
        <f>IF(LEN('Source Int'!$C358)&gt;1,'Source Int'!$M358,IF($D366="manuel",(VLOOKUP($C366,'Enga manuel'!$A$5:$L$355,9,FALSE)),""))</f>
        <v/>
      </c>
      <c r="U366" s="1" t="str">
        <f>IF(COUNTIF(K$10:K366,K366)=1,MAX(U$9:U365)+1,"")</f>
        <v/>
      </c>
      <c r="V366" t="str">
        <f t="shared" si="33"/>
        <v/>
      </c>
      <c r="W366" s="1" t="str">
        <f>IF(D366="Internet",'Source Int'!E358,IF(D366="manuel",UPPER((VLOOKUP($C366,'Enga manuel'!$A$5:$J$355,10,FALSE))),""))</f>
        <v/>
      </c>
    </row>
    <row r="367" spans="1:23" ht="19.350000000000001" customHeight="1">
      <c r="A367" t="str">
        <f>IF(COUNTIF(J$10:J367,J367)=1,MAX(A$9:A366)+1,"")</f>
        <v/>
      </c>
      <c r="B367" t="str">
        <f t="shared" si="32"/>
        <v/>
      </c>
      <c r="C367" s="294">
        <v>358</v>
      </c>
      <c r="D367" s="295" t="str">
        <f>IF(C367&gt;0,IF(LEN('Source Int'!$C359)&gt;1,"Internet",IF(ISERROR(VLOOKUP($C367,'Enga manuel'!$A$5:$G$355,4,FALSE))=FALSE,(IF(LEN(VLOOKUP($C367,'Enga manuel'!$A$5:$G$355,4,FALSE))&gt;0,"Manuel","")),"")),"")</f>
        <v/>
      </c>
      <c r="E367" s="296" t="s">
        <v>270</v>
      </c>
      <c r="F367" s="295" t="str">
        <f>IF(LEN('Source Int'!$C359)&gt;1,'Source Int'!R359,IF(D367="manuel",(VLOOKUP($C367,'Enga manuel'!$A$5:$G$355,2,FALSE)),""))</f>
        <v/>
      </c>
      <c r="G367" s="295" t="str">
        <f>IF(LEN('Source Int'!$C359)&gt;1,'Source Int'!F359,IF(D367="manuel",(VLOOKUP($C367,'Enga manuel'!$A$5:$G$355,3,FALSE)),""))</f>
        <v/>
      </c>
      <c r="H367" s="297" t="str">
        <f>IF(LEN('Source Int'!$C359)&gt;1,'Source Int'!C359,IF(D367="manuel",(VLOOKUP($C367,'Enga manuel'!$A$5:$G$355,4,FALSE)),""))</f>
        <v/>
      </c>
      <c r="I367" s="297" t="str">
        <f>IF(LEN('Source Int'!$C359)&gt;1,PROPER('Source Int'!D359),IF(D367="manuel",PROPER(VLOOKUP($C367,'Enga manuel'!$A$5:$G$355,5,FALSE)),""))</f>
        <v/>
      </c>
      <c r="J367" s="297" t="str">
        <f>IF(LEN('Source Int'!$C359)&gt;1,'Source Int'!P359,IF(D367="manuel",(VLOOKUP($C367,'Enga manuel'!$A$5:$G$355,6,FALSE)),""))</f>
        <v/>
      </c>
      <c r="K367" s="297" t="str">
        <f>IF(LEN('Source Int'!$C359)&gt;1,'Source Int'!$AE359,IF($D367="manuel",(VLOOKUP($C367,'Enga manuel'!$A$5:$G$355,7,FALSE)),""))</f>
        <v/>
      </c>
      <c r="L367" s="295" t="str">
        <f>IF(LEN('Source Int'!$H359)&gt;0,'Source Int'!$H359,IF($D367="manuel",(VLOOKUP($C367,'Enga manuel'!$A$5:$H$355,8,FALSE)),""))</f>
        <v/>
      </c>
      <c r="M367" s="295" t="str">
        <f>IF(AND(P367="Présent",W367="D",'Données épreuves'!$B$24="OUI"),"Dame","")</f>
        <v/>
      </c>
      <c r="N367" s="295" t="str">
        <f>IF(LEN('Source Int'!$C359)&gt;1,IF('Source Int'!$AB359="","",'Source Int'!$AB359),IF($D367="manuel",(VLOOKUP($C367,'Enga manuel'!$A$5:$M$355,11,FALSE)),""))</f>
        <v/>
      </c>
      <c r="O367" s="308" t="str">
        <f t="shared" si="29"/>
        <v/>
      </c>
      <c r="P367" s="84" t="str">
        <f t="shared" si="30"/>
        <v/>
      </c>
      <c r="Q367" s="84" t="str">
        <f>CONCATENATE(K367,IF(AND(LEN(engage_k)&gt;0,LEN(engage_l)&gt;0),CONCATENATE(" (",L367,"/",N367,")"),IF(AND(LEN(engage_k)=0,LEN(engage_l)&gt;0),CONCATENATE(" (",N367,")"),IF(AND(LEN(engage_l)=0,LEN(engage_k)&gt;0),CONCATENATE(" (",L367,")"),""))))</f>
        <v/>
      </c>
      <c r="R367" s="84" t="str">
        <f t="shared" si="31"/>
        <v/>
      </c>
      <c r="S367" s="84" t="str">
        <f>IF(ISERROR(VLOOKUP(C367,'Saisie CLASSEMENT'!$C$8:$C$207,1,FALSE)),"","O")</f>
        <v/>
      </c>
      <c r="T367" s="462" t="str">
        <f>IF(LEN('Source Int'!$C359)&gt;1,'Source Int'!$M359,IF($D367="manuel",(VLOOKUP($C367,'Enga manuel'!$A$5:$L$355,9,FALSE)),""))</f>
        <v/>
      </c>
      <c r="U367" s="1" t="str">
        <f>IF(COUNTIF(K$10:K367,K367)=1,MAX(U$9:U366)+1,"")</f>
        <v/>
      </c>
      <c r="V367" t="str">
        <f t="shared" si="33"/>
        <v/>
      </c>
      <c r="W367" s="1" t="str">
        <f>IF(D367="Internet",'Source Int'!E359,IF(D367="manuel",UPPER((VLOOKUP($C367,'Enga manuel'!$A$5:$J$355,10,FALSE))),""))</f>
        <v/>
      </c>
    </row>
    <row r="368" spans="1:23" ht="19.350000000000001" customHeight="1">
      <c r="A368" t="str">
        <f>IF(COUNTIF(J$10:J368,J368)=1,MAX(A$9:A367)+1,"")</f>
        <v/>
      </c>
      <c r="B368" t="str">
        <f t="shared" si="32"/>
        <v/>
      </c>
      <c r="C368" s="294">
        <v>359</v>
      </c>
      <c r="D368" s="295" t="str">
        <f>IF(C368&gt;0,IF(LEN('Source Int'!$C360)&gt;1,"Internet",IF(ISERROR(VLOOKUP($C368,'Enga manuel'!$A$5:$G$355,4,FALSE))=FALSE,(IF(LEN(VLOOKUP($C368,'Enga manuel'!$A$5:$G$355,4,FALSE))&gt;0,"Manuel","")),"")),"")</f>
        <v/>
      </c>
      <c r="E368" s="296" t="s">
        <v>270</v>
      </c>
      <c r="F368" s="295" t="str">
        <f>IF(LEN('Source Int'!$C360)&gt;1,'Source Int'!R360,IF(D368="manuel",(VLOOKUP($C368,'Enga manuel'!$A$5:$G$355,2,FALSE)),""))</f>
        <v/>
      </c>
      <c r="G368" s="295" t="str">
        <f>IF(LEN('Source Int'!$C360)&gt;1,'Source Int'!F360,IF(D368="manuel",(VLOOKUP($C368,'Enga manuel'!$A$5:$G$355,3,FALSE)),""))</f>
        <v/>
      </c>
      <c r="H368" s="297" t="str">
        <f>IF(LEN('Source Int'!$C360)&gt;1,'Source Int'!C360,IF(D368="manuel",(VLOOKUP($C368,'Enga manuel'!$A$5:$G$355,4,FALSE)),""))</f>
        <v/>
      </c>
      <c r="I368" s="297" t="str">
        <f>IF(LEN('Source Int'!$C360)&gt;1,PROPER('Source Int'!D360),IF(D368="manuel",PROPER(VLOOKUP($C368,'Enga manuel'!$A$5:$G$355,5,FALSE)),""))</f>
        <v/>
      </c>
      <c r="J368" s="297" t="str">
        <f>IF(LEN('Source Int'!$C360)&gt;1,'Source Int'!P360,IF(D368="manuel",(VLOOKUP($C368,'Enga manuel'!$A$5:$G$355,6,FALSE)),""))</f>
        <v/>
      </c>
      <c r="K368" s="297" t="str">
        <f>IF(LEN('Source Int'!$C360)&gt;1,'Source Int'!$AE360,IF($D368="manuel",(VLOOKUP($C368,'Enga manuel'!$A$5:$G$355,7,FALSE)),""))</f>
        <v/>
      </c>
      <c r="L368" s="295" t="str">
        <f>IF(LEN('Source Int'!$H360)&gt;0,'Source Int'!$H360,IF($D368="manuel",(VLOOKUP($C368,'Enga manuel'!$A$5:$H$355,8,FALSE)),""))</f>
        <v/>
      </c>
      <c r="M368" s="295" t="str">
        <f>IF(AND(P368="Présent",W368="D",'Données épreuves'!$B$24="OUI"),"Dame","")</f>
        <v/>
      </c>
      <c r="N368" s="295" t="str">
        <f>IF(LEN('Source Int'!$C360)&gt;1,IF('Source Int'!$AB360="","",'Source Int'!$AB360),IF($D368="manuel",(VLOOKUP($C368,'Enga manuel'!$A$5:$M$355,11,FALSE)),""))</f>
        <v/>
      </c>
      <c r="O368" s="308" t="str">
        <f t="shared" si="29"/>
        <v/>
      </c>
      <c r="P368" s="84" t="str">
        <f t="shared" si="30"/>
        <v/>
      </c>
      <c r="Q368" s="84" t="str">
        <f>CONCATENATE(K368,IF(AND(LEN(engage_k)&gt;0,LEN(engage_l)&gt;0),CONCATENATE(" (",L368,"/",N368,")"),IF(AND(LEN(engage_k)=0,LEN(engage_l)&gt;0),CONCATENATE(" (",N368,")"),IF(AND(LEN(engage_l)=0,LEN(engage_k)&gt;0),CONCATENATE(" (",L368,")"),""))))</f>
        <v/>
      </c>
      <c r="R368" s="84" t="str">
        <f t="shared" si="31"/>
        <v/>
      </c>
      <c r="S368" s="84" t="str">
        <f>IF(ISERROR(VLOOKUP(C368,'Saisie CLASSEMENT'!$C$8:$C$207,1,FALSE)),"","O")</f>
        <v/>
      </c>
      <c r="T368" s="462" t="str">
        <f>IF(LEN('Source Int'!$C360)&gt;1,'Source Int'!$M360,IF($D368="manuel",(VLOOKUP($C368,'Enga manuel'!$A$5:$L$355,9,FALSE)),""))</f>
        <v/>
      </c>
      <c r="U368" s="1" t="str">
        <f>IF(COUNTIF(K$10:K368,K368)=1,MAX(U$9:U367)+1,"")</f>
        <v/>
      </c>
      <c r="V368" t="str">
        <f t="shared" si="33"/>
        <v/>
      </c>
      <c r="W368" s="1" t="str">
        <f>IF(D368="Internet",'Source Int'!E360,IF(D368="manuel",UPPER((VLOOKUP($C368,'Enga manuel'!$A$5:$J$355,10,FALSE))),""))</f>
        <v/>
      </c>
    </row>
    <row r="369" spans="1:23" ht="19.350000000000001" customHeight="1">
      <c r="A369" t="str">
        <f>IF(COUNTIF(J$10:J369,J369)=1,MAX(A$9:A368)+1,"")</f>
        <v/>
      </c>
      <c r="B369" t="str">
        <f t="shared" si="32"/>
        <v/>
      </c>
      <c r="C369" s="294">
        <v>360</v>
      </c>
      <c r="D369" s="295" t="str">
        <f>IF(C369&gt;0,IF(LEN('Source Int'!$C361)&gt;1,"Internet",IF(ISERROR(VLOOKUP($C369,'Enga manuel'!$A$5:$G$355,4,FALSE))=FALSE,(IF(LEN(VLOOKUP($C369,'Enga manuel'!$A$5:$G$355,4,FALSE))&gt;0,"Manuel","")),"")),"")</f>
        <v/>
      </c>
      <c r="E369" s="296" t="s">
        <v>270</v>
      </c>
      <c r="F369" s="295" t="str">
        <f>IF(LEN('Source Int'!$C361)&gt;1,'Source Int'!R361,IF(D369="manuel",(VLOOKUP($C369,'Enga manuel'!$A$5:$G$355,2,FALSE)),""))</f>
        <v/>
      </c>
      <c r="G369" s="295" t="str">
        <f>IF(LEN('Source Int'!$C361)&gt;1,'Source Int'!F361,IF(D369="manuel",(VLOOKUP($C369,'Enga manuel'!$A$5:$G$355,3,FALSE)),""))</f>
        <v/>
      </c>
      <c r="H369" s="297" t="str">
        <f>IF(LEN('Source Int'!$C361)&gt;1,'Source Int'!C361,IF(D369="manuel",(VLOOKUP($C369,'Enga manuel'!$A$5:$G$355,4,FALSE)),""))</f>
        <v/>
      </c>
      <c r="I369" s="297" t="str">
        <f>IF(LEN('Source Int'!$C361)&gt;1,PROPER('Source Int'!D361),IF(D369="manuel",PROPER(VLOOKUP($C369,'Enga manuel'!$A$5:$G$355,5,FALSE)),""))</f>
        <v/>
      </c>
      <c r="J369" s="297" t="str">
        <f>IF(LEN('Source Int'!$C361)&gt;1,'Source Int'!P361,IF(D369="manuel",(VLOOKUP($C369,'Enga manuel'!$A$5:$G$355,6,FALSE)),""))</f>
        <v/>
      </c>
      <c r="K369" s="297" t="str">
        <f>IF(LEN('Source Int'!$C361)&gt;1,'Source Int'!$AE361,IF($D369="manuel",(VLOOKUP($C369,'Enga manuel'!$A$5:$G$355,7,FALSE)),""))</f>
        <v/>
      </c>
      <c r="L369" s="295" t="str">
        <f>IF(LEN('Source Int'!$H361)&gt;0,'Source Int'!$H361,IF($D369="manuel",(VLOOKUP($C369,'Enga manuel'!$A$5:$H$355,8,FALSE)),""))</f>
        <v/>
      </c>
      <c r="M369" s="295" t="str">
        <f>IF(AND(P369="Présent",W369="D",'Données épreuves'!$B$24="OUI"),"Dame","")</f>
        <v/>
      </c>
      <c r="N369" s="295" t="str">
        <f>IF(LEN('Source Int'!$C361)&gt;1,IF('Source Int'!$AB361="","",'Source Int'!$AB361),IF($D369="manuel",(VLOOKUP($C369,'Enga manuel'!$A$5:$M$355,11,FALSE)),""))</f>
        <v/>
      </c>
      <c r="O369" s="308" t="str">
        <f t="shared" si="29"/>
        <v/>
      </c>
      <c r="P369" s="84" t="str">
        <f t="shared" si="30"/>
        <v/>
      </c>
      <c r="Q369" s="84" t="str">
        <f>CONCATENATE(K369,IF(AND(LEN(engage_k)&gt;0,LEN(engage_l)&gt;0),CONCATENATE(" (",L369,"/",N369,")"),IF(AND(LEN(engage_k)=0,LEN(engage_l)&gt;0),CONCATENATE(" (",N369,")"),IF(AND(LEN(engage_l)=0,LEN(engage_k)&gt;0),CONCATENATE(" (",L369,")"),""))))</f>
        <v/>
      </c>
      <c r="R369" s="84" t="str">
        <f t="shared" si="31"/>
        <v/>
      </c>
      <c r="S369" s="84" t="str">
        <f>IF(ISERROR(VLOOKUP(C369,'Saisie CLASSEMENT'!$C$8:$C$207,1,FALSE)),"","O")</f>
        <v/>
      </c>
      <c r="T369" s="462" t="str">
        <f>IF(LEN('Source Int'!$C361)&gt;1,'Source Int'!$M361,IF($D369="manuel",(VLOOKUP($C369,'Enga manuel'!$A$5:$L$355,9,FALSE)),""))</f>
        <v/>
      </c>
      <c r="U369" s="1" t="str">
        <f>IF(COUNTIF(K$10:K369,K369)=1,MAX(U$9:U368)+1,"")</f>
        <v/>
      </c>
      <c r="V369" t="str">
        <f t="shared" si="33"/>
        <v/>
      </c>
      <c r="W369" s="1" t="str">
        <f>IF(D369="Internet",'Source Int'!E361,IF(D369="manuel",UPPER((VLOOKUP($C369,'Enga manuel'!$A$5:$J$355,10,FALSE))),""))</f>
        <v/>
      </c>
    </row>
    <row r="370" spans="1:23" ht="19.350000000000001" customHeight="1">
      <c r="A370" t="str">
        <f>IF(COUNTIF(J$10:J370,J370)=1,MAX(A$9:A369)+1,"")</f>
        <v/>
      </c>
      <c r="B370" t="str">
        <f t="shared" si="32"/>
        <v/>
      </c>
      <c r="C370" s="294">
        <v>361</v>
      </c>
      <c r="D370" s="295" t="str">
        <f>IF(C370&gt;0,IF(LEN('Source Int'!$C362)&gt;1,"Internet",IF(ISERROR(VLOOKUP($C370,'Enga manuel'!$A$5:$G$355,4,FALSE))=FALSE,(IF(LEN(VLOOKUP($C370,'Enga manuel'!$A$5:$G$355,4,FALSE))&gt;0,"Manuel","")),"")),"")</f>
        <v/>
      </c>
      <c r="E370" s="296" t="s">
        <v>270</v>
      </c>
      <c r="F370" s="295" t="str">
        <f>IF(LEN('Source Int'!$C362)&gt;1,'Source Int'!R362,IF(D370="manuel",(VLOOKUP($C370,'Enga manuel'!$A$5:$G$355,2,FALSE)),""))</f>
        <v/>
      </c>
      <c r="G370" s="295" t="str">
        <f>IF(LEN('Source Int'!$C362)&gt;1,'Source Int'!F362,IF(D370="manuel",(VLOOKUP($C370,'Enga manuel'!$A$5:$G$355,3,FALSE)),""))</f>
        <v/>
      </c>
      <c r="H370" s="297" t="str">
        <f>IF(LEN('Source Int'!$C362)&gt;1,'Source Int'!C362,IF(D370="manuel",(VLOOKUP($C370,'Enga manuel'!$A$5:$G$355,4,FALSE)),""))</f>
        <v/>
      </c>
      <c r="I370" s="297" t="str">
        <f>IF(LEN('Source Int'!$C362)&gt;1,PROPER('Source Int'!D362),IF(D370="manuel",PROPER(VLOOKUP($C370,'Enga manuel'!$A$5:$G$355,5,FALSE)),""))</f>
        <v/>
      </c>
      <c r="J370" s="297" t="str">
        <f>IF(LEN('Source Int'!$C362)&gt;1,'Source Int'!P362,IF(D370="manuel",(VLOOKUP($C370,'Enga manuel'!$A$5:$G$355,6,FALSE)),""))</f>
        <v/>
      </c>
      <c r="K370" s="297" t="str">
        <f>IF(LEN('Source Int'!$C362)&gt;1,'Source Int'!$AE362,IF($D370="manuel",(VLOOKUP($C370,'Enga manuel'!$A$5:$G$355,7,FALSE)),""))</f>
        <v/>
      </c>
      <c r="L370" s="295" t="str">
        <f>IF(LEN('Source Int'!$H362)&gt;0,'Source Int'!$H362,IF($D370="manuel",(VLOOKUP($C370,'Enga manuel'!$A$5:$H$355,8,FALSE)),""))</f>
        <v/>
      </c>
      <c r="M370" s="295" t="str">
        <f>IF(AND(P370="Présent",W370="D",'Données épreuves'!$B$24="OUI"),"Dame","")</f>
        <v/>
      </c>
      <c r="N370" s="295" t="str">
        <f>IF(LEN('Source Int'!$C362)&gt;1,IF('Source Int'!$AB362="","",'Source Int'!$AB362),IF($D370="manuel",(VLOOKUP($C370,'Enga manuel'!$A$5:$M$355,11,FALSE)),""))</f>
        <v/>
      </c>
      <c r="O370" s="308" t="str">
        <f t="shared" si="29"/>
        <v/>
      </c>
      <c r="P370" s="84" t="str">
        <f t="shared" si="30"/>
        <v/>
      </c>
      <c r="Q370" s="84" t="str">
        <f>CONCATENATE(K370,IF(AND(LEN(engage_k)&gt;0,LEN(engage_l)&gt;0),CONCATENATE(" (",L370,"/",N370,")"),IF(AND(LEN(engage_k)=0,LEN(engage_l)&gt;0),CONCATENATE(" (",N370,")"),IF(AND(LEN(engage_l)=0,LEN(engage_k)&gt;0),CONCATENATE(" (",L370,")"),""))))</f>
        <v/>
      </c>
      <c r="R370" s="84" t="str">
        <f t="shared" si="31"/>
        <v/>
      </c>
      <c r="S370" s="84" t="str">
        <f>IF(ISERROR(VLOOKUP(C370,'Saisie CLASSEMENT'!$C$8:$C$207,1,FALSE)),"","O")</f>
        <v/>
      </c>
      <c r="T370" s="462" t="str">
        <f>IF(LEN('Source Int'!$C362)&gt;1,'Source Int'!$M362,IF($D370="manuel",(VLOOKUP($C370,'Enga manuel'!$A$5:$L$355,9,FALSE)),""))</f>
        <v/>
      </c>
      <c r="U370" s="1" t="str">
        <f>IF(COUNTIF(K$10:K370,K370)=1,MAX(U$9:U369)+1,"")</f>
        <v/>
      </c>
      <c r="V370" t="str">
        <f t="shared" si="33"/>
        <v/>
      </c>
      <c r="W370" s="1" t="str">
        <f>IF(D370="Internet",'Source Int'!E362,IF(D370="manuel",UPPER((VLOOKUP($C370,'Enga manuel'!$A$5:$J$355,10,FALSE))),""))</f>
        <v/>
      </c>
    </row>
    <row r="371" spans="1:23" ht="19.350000000000001" customHeight="1">
      <c r="A371" t="str">
        <f>IF(COUNTIF(J$10:J371,J371)=1,MAX(A$9:A370)+1,"")</f>
        <v/>
      </c>
      <c r="B371" t="str">
        <f t="shared" si="32"/>
        <v/>
      </c>
      <c r="C371" s="294">
        <v>362</v>
      </c>
      <c r="D371" s="295" t="str">
        <f>IF(C371&gt;0,IF(LEN('Source Int'!$C363)&gt;1,"Internet",IF(ISERROR(VLOOKUP($C371,'Enga manuel'!$A$5:$G$355,4,FALSE))=FALSE,(IF(LEN(VLOOKUP($C371,'Enga manuel'!$A$5:$G$355,4,FALSE))&gt;0,"Manuel","")),"")),"")</f>
        <v/>
      </c>
      <c r="E371" s="296" t="s">
        <v>270</v>
      </c>
      <c r="F371" s="295" t="str">
        <f>IF(LEN('Source Int'!$C363)&gt;1,'Source Int'!R363,IF(D371="manuel",(VLOOKUP($C371,'Enga manuel'!$A$5:$G$355,2,FALSE)),""))</f>
        <v/>
      </c>
      <c r="G371" s="295" t="str">
        <f>IF(LEN('Source Int'!$C363)&gt;1,'Source Int'!F363,IF(D371="manuel",(VLOOKUP($C371,'Enga manuel'!$A$5:$G$355,3,FALSE)),""))</f>
        <v/>
      </c>
      <c r="H371" s="297" t="str">
        <f>IF(LEN('Source Int'!$C363)&gt;1,'Source Int'!C363,IF(D371="manuel",(VLOOKUP($C371,'Enga manuel'!$A$5:$G$355,4,FALSE)),""))</f>
        <v/>
      </c>
      <c r="I371" s="297" t="str">
        <f>IF(LEN('Source Int'!$C363)&gt;1,PROPER('Source Int'!D363),IF(D371="manuel",PROPER(VLOOKUP($C371,'Enga manuel'!$A$5:$G$355,5,FALSE)),""))</f>
        <v/>
      </c>
      <c r="J371" s="297" t="str">
        <f>IF(LEN('Source Int'!$C363)&gt;1,'Source Int'!P363,IF(D371="manuel",(VLOOKUP($C371,'Enga manuel'!$A$5:$G$355,6,FALSE)),""))</f>
        <v/>
      </c>
      <c r="K371" s="297" t="str">
        <f>IF(LEN('Source Int'!$C363)&gt;1,'Source Int'!$AE363,IF($D371="manuel",(VLOOKUP($C371,'Enga manuel'!$A$5:$G$355,7,FALSE)),""))</f>
        <v/>
      </c>
      <c r="L371" s="295" t="str">
        <f>IF(LEN('Source Int'!$H363)&gt;0,'Source Int'!$H363,IF($D371="manuel",(VLOOKUP($C371,'Enga manuel'!$A$5:$H$355,8,FALSE)),""))</f>
        <v/>
      </c>
      <c r="M371" s="295" t="str">
        <f>IF(AND(P371="Présent",W371="D",'Données épreuves'!$B$24="OUI"),"Dame","")</f>
        <v/>
      </c>
      <c r="N371" s="295" t="str">
        <f>IF(LEN('Source Int'!$C363)&gt;1,IF('Source Int'!$AB363="","",'Source Int'!$AB363),IF($D371="manuel",(VLOOKUP($C371,'Enga manuel'!$A$5:$M$355,11,FALSE)),""))</f>
        <v/>
      </c>
      <c r="O371" s="308" t="str">
        <f t="shared" si="29"/>
        <v/>
      </c>
      <c r="P371" s="84" t="str">
        <f t="shared" si="30"/>
        <v/>
      </c>
      <c r="Q371" s="84" t="str">
        <f>CONCATENATE(K371,IF(AND(LEN(engage_k)&gt;0,LEN(engage_l)&gt;0),CONCATENATE(" (",L371,"/",N371,")"),IF(AND(LEN(engage_k)=0,LEN(engage_l)&gt;0),CONCATENATE(" (",N371,")"),IF(AND(LEN(engage_l)=0,LEN(engage_k)&gt;0),CONCATENATE(" (",L371,")"),""))))</f>
        <v/>
      </c>
      <c r="R371" s="84" t="str">
        <f t="shared" si="31"/>
        <v/>
      </c>
      <c r="S371" s="84" t="str">
        <f>IF(ISERROR(VLOOKUP(C371,'Saisie CLASSEMENT'!$C$8:$C$207,1,FALSE)),"","O")</f>
        <v/>
      </c>
      <c r="T371" s="462" t="str">
        <f>IF(LEN('Source Int'!$C363)&gt;1,'Source Int'!$M363,IF($D371="manuel",(VLOOKUP($C371,'Enga manuel'!$A$5:$L$355,9,FALSE)),""))</f>
        <v/>
      </c>
      <c r="U371" s="1" t="str">
        <f>IF(COUNTIF(K$10:K371,K371)=1,MAX(U$9:U370)+1,"")</f>
        <v/>
      </c>
      <c r="V371" t="str">
        <f t="shared" si="33"/>
        <v/>
      </c>
      <c r="W371" s="1" t="str">
        <f>IF(D371="Internet",'Source Int'!E363,IF(D371="manuel",UPPER((VLOOKUP($C371,'Enga manuel'!$A$5:$J$355,10,FALSE))),""))</f>
        <v/>
      </c>
    </row>
    <row r="372" spans="1:23" ht="19.350000000000001" customHeight="1">
      <c r="A372" t="str">
        <f>IF(COUNTIF(J$10:J372,J372)=1,MAX(A$9:A371)+1,"")</f>
        <v/>
      </c>
      <c r="B372" t="str">
        <f t="shared" si="32"/>
        <v/>
      </c>
      <c r="C372" s="294">
        <v>363</v>
      </c>
      <c r="D372" s="295" t="str">
        <f>IF(C372&gt;0,IF(LEN('Source Int'!$C364)&gt;1,"Internet",IF(ISERROR(VLOOKUP($C372,'Enga manuel'!$A$5:$G$355,4,FALSE))=FALSE,(IF(LEN(VLOOKUP($C372,'Enga manuel'!$A$5:$G$355,4,FALSE))&gt;0,"Manuel","")),"")),"")</f>
        <v/>
      </c>
      <c r="E372" s="296" t="s">
        <v>270</v>
      </c>
      <c r="F372" s="295" t="str">
        <f>IF(LEN('Source Int'!$C364)&gt;1,'Source Int'!R364,IF(D372="manuel",(VLOOKUP($C372,'Enga manuel'!$A$5:$G$355,2,FALSE)),""))</f>
        <v/>
      </c>
      <c r="G372" s="295" t="str">
        <f>IF(LEN('Source Int'!$C364)&gt;1,'Source Int'!F364,IF(D372="manuel",(VLOOKUP($C372,'Enga manuel'!$A$5:$G$355,3,FALSE)),""))</f>
        <v/>
      </c>
      <c r="H372" s="297" t="str">
        <f>IF(LEN('Source Int'!$C364)&gt;1,'Source Int'!C364,IF(D372="manuel",(VLOOKUP($C372,'Enga manuel'!$A$5:$G$355,4,FALSE)),""))</f>
        <v/>
      </c>
      <c r="I372" s="297" t="str">
        <f>IF(LEN('Source Int'!$C364)&gt;1,PROPER('Source Int'!D364),IF(D372="manuel",PROPER(VLOOKUP($C372,'Enga manuel'!$A$5:$G$355,5,FALSE)),""))</f>
        <v/>
      </c>
      <c r="J372" s="297" t="str">
        <f>IF(LEN('Source Int'!$C364)&gt;1,'Source Int'!P364,IF(D372="manuel",(VLOOKUP($C372,'Enga manuel'!$A$5:$G$355,6,FALSE)),""))</f>
        <v/>
      </c>
      <c r="K372" s="297" t="str">
        <f>IF(LEN('Source Int'!$C364)&gt;1,'Source Int'!$AE364,IF($D372="manuel",(VLOOKUP($C372,'Enga manuel'!$A$5:$G$355,7,FALSE)),""))</f>
        <v/>
      </c>
      <c r="L372" s="295" t="str">
        <f>IF(LEN('Source Int'!$H364)&gt;0,'Source Int'!$H364,IF($D372="manuel",(VLOOKUP($C372,'Enga manuel'!$A$5:$H$355,8,FALSE)),""))</f>
        <v/>
      </c>
      <c r="M372" s="295" t="str">
        <f>IF(AND(P372="Présent",W372="D",'Données épreuves'!$B$24="OUI"),"Dame","")</f>
        <v/>
      </c>
      <c r="N372" s="295" t="str">
        <f>IF(LEN('Source Int'!$C364)&gt;1,IF('Source Int'!$AB364="","",'Source Int'!$AB364),IF($D372="manuel",(VLOOKUP($C372,'Enga manuel'!$A$5:$M$355,11,FALSE)),""))</f>
        <v/>
      </c>
      <c r="O372" s="308" t="str">
        <f t="shared" si="29"/>
        <v/>
      </c>
      <c r="P372" s="84" t="str">
        <f t="shared" si="30"/>
        <v/>
      </c>
      <c r="Q372" s="84" t="str">
        <f>CONCATENATE(K372,IF(AND(LEN(engage_k)&gt;0,LEN(engage_l)&gt;0),CONCATENATE(" (",L372,"/",N372,")"),IF(AND(LEN(engage_k)=0,LEN(engage_l)&gt;0),CONCATENATE(" (",N372,")"),IF(AND(LEN(engage_l)=0,LEN(engage_k)&gt;0),CONCATENATE(" (",L372,")"),""))))</f>
        <v/>
      </c>
      <c r="R372" s="84" t="str">
        <f t="shared" si="31"/>
        <v/>
      </c>
      <c r="S372" s="84" t="str">
        <f>IF(ISERROR(VLOOKUP(C372,'Saisie CLASSEMENT'!$C$8:$C$207,1,FALSE)),"","O")</f>
        <v/>
      </c>
      <c r="T372" s="462" t="str">
        <f>IF(LEN('Source Int'!$C364)&gt;1,'Source Int'!$M364,IF($D372="manuel",(VLOOKUP($C372,'Enga manuel'!$A$5:$L$355,9,FALSE)),""))</f>
        <v/>
      </c>
      <c r="U372" s="1" t="str">
        <f>IF(COUNTIF(K$10:K372,K372)=1,MAX(U$9:U371)+1,"")</f>
        <v/>
      </c>
      <c r="V372" t="str">
        <f t="shared" si="33"/>
        <v/>
      </c>
      <c r="W372" s="1" t="str">
        <f>IF(D372="Internet",'Source Int'!E364,IF(D372="manuel",UPPER((VLOOKUP($C372,'Enga manuel'!$A$5:$J$355,10,FALSE))),""))</f>
        <v/>
      </c>
    </row>
    <row r="373" spans="1:23" ht="19.350000000000001" customHeight="1">
      <c r="A373" t="str">
        <f>IF(COUNTIF(J$10:J373,J373)=1,MAX(A$9:A372)+1,"")</f>
        <v/>
      </c>
      <c r="B373" t="str">
        <f t="shared" si="32"/>
        <v/>
      </c>
      <c r="C373" s="294">
        <v>364</v>
      </c>
      <c r="D373" s="295" t="str">
        <f>IF(C373&gt;0,IF(LEN('Source Int'!$C365)&gt;1,"Internet",IF(ISERROR(VLOOKUP($C373,'Enga manuel'!$A$5:$G$355,4,FALSE))=FALSE,(IF(LEN(VLOOKUP($C373,'Enga manuel'!$A$5:$G$355,4,FALSE))&gt;0,"Manuel","")),"")),"")</f>
        <v/>
      </c>
      <c r="E373" s="296" t="s">
        <v>270</v>
      </c>
      <c r="F373" s="295" t="str">
        <f>IF(LEN('Source Int'!$C365)&gt;1,'Source Int'!R365,IF(D373="manuel",(VLOOKUP($C373,'Enga manuel'!$A$5:$G$355,2,FALSE)),""))</f>
        <v/>
      </c>
      <c r="G373" s="295" t="str">
        <f>IF(LEN('Source Int'!$C365)&gt;1,'Source Int'!F365,IF(D373="manuel",(VLOOKUP($C373,'Enga manuel'!$A$5:$G$355,3,FALSE)),""))</f>
        <v/>
      </c>
      <c r="H373" s="297" t="str">
        <f>IF(LEN('Source Int'!$C365)&gt;1,'Source Int'!C365,IF(D373="manuel",(VLOOKUP($C373,'Enga manuel'!$A$5:$G$355,4,FALSE)),""))</f>
        <v/>
      </c>
      <c r="I373" s="297" t="str">
        <f>IF(LEN('Source Int'!$C365)&gt;1,PROPER('Source Int'!D365),IF(D373="manuel",PROPER(VLOOKUP($C373,'Enga manuel'!$A$5:$G$355,5,FALSE)),""))</f>
        <v/>
      </c>
      <c r="J373" s="297" t="str">
        <f>IF(LEN('Source Int'!$C365)&gt;1,'Source Int'!P365,IF(D373="manuel",(VLOOKUP($C373,'Enga manuel'!$A$5:$G$355,6,FALSE)),""))</f>
        <v/>
      </c>
      <c r="K373" s="297" t="str">
        <f>IF(LEN('Source Int'!$C365)&gt;1,'Source Int'!$AE365,IF($D373="manuel",(VLOOKUP($C373,'Enga manuel'!$A$5:$G$355,7,FALSE)),""))</f>
        <v/>
      </c>
      <c r="L373" s="295" t="str">
        <f>IF(LEN('Source Int'!$H365)&gt;0,'Source Int'!$H365,IF($D373="manuel",(VLOOKUP($C373,'Enga manuel'!$A$5:$H$355,8,FALSE)),""))</f>
        <v/>
      </c>
      <c r="M373" s="295" t="str">
        <f>IF(AND(P373="Présent",W373="D",'Données épreuves'!$B$24="OUI"),"Dame","")</f>
        <v/>
      </c>
      <c r="N373" s="295" t="str">
        <f>IF(LEN('Source Int'!$C365)&gt;1,IF('Source Int'!$AB365="","",'Source Int'!$AB365),IF($D373="manuel",(VLOOKUP($C373,'Enga manuel'!$A$5:$M$355,11,FALSE)),""))</f>
        <v/>
      </c>
      <c r="O373" s="308" t="str">
        <f t="shared" si="29"/>
        <v/>
      </c>
      <c r="P373" s="84" t="str">
        <f t="shared" si="30"/>
        <v/>
      </c>
      <c r="Q373" s="84" t="str">
        <f>CONCATENATE(K373,IF(AND(LEN(engage_k)&gt;0,LEN(engage_l)&gt;0),CONCATENATE(" (",L373,"/",N373,")"),IF(AND(LEN(engage_k)=0,LEN(engage_l)&gt;0),CONCATENATE(" (",N373,")"),IF(AND(LEN(engage_l)=0,LEN(engage_k)&gt;0),CONCATENATE(" (",L373,")"),""))))</f>
        <v/>
      </c>
      <c r="R373" s="84" t="str">
        <f t="shared" si="31"/>
        <v/>
      </c>
      <c r="S373" s="84" t="str">
        <f>IF(ISERROR(VLOOKUP(C373,'Saisie CLASSEMENT'!$C$8:$C$207,1,FALSE)),"","O")</f>
        <v/>
      </c>
      <c r="T373" s="462" t="str">
        <f>IF(LEN('Source Int'!$C365)&gt;1,'Source Int'!$M365,IF($D373="manuel",(VLOOKUP($C373,'Enga manuel'!$A$5:$L$355,9,FALSE)),""))</f>
        <v/>
      </c>
      <c r="U373" s="1" t="str">
        <f>IF(COUNTIF(K$10:K373,K373)=1,MAX(U$9:U372)+1,"")</f>
        <v/>
      </c>
      <c r="V373" t="str">
        <f t="shared" si="33"/>
        <v/>
      </c>
      <c r="W373" s="1" t="str">
        <f>IF(D373="Internet",'Source Int'!E365,IF(D373="manuel",UPPER((VLOOKUP($C373,'Enga manuel'!$A$5:$J$355,10,FALSE))),""))</f>
        <v/>
      </c>
    </row>
    <row r="374" spans="1:23" ht="19.350000000000001" customHeight="1">
      <c r="A374" t="str">
        <f>IF(COUNTIF(J$10:J374,J374)=1,MAX(A$9:A373)+1,"")</f>
        <v/>
      </c>
      <c r="B374" t="str">
        <f t="shared" si="32"/>
        <v/>
      </c>
      <c r="C374" s="294">
        <v>365</v>
      </c>
      <c r="D374" s="295" t="str">
        <f>IF(C374&gt;0,IF(LEN('Source Int'!$C366)&gt;1,"Internet",IF(ISERROR(VLOOKUP($C374,'Enga manuel'!$A$5:$G$355,4,FALSE))=FALSE,(IF(LEN(VLOOKUP($C374,'Enga manuel'!$A$5:$G$355,4,FALSE))&gt;0,"Manuel","")),"")),"")</f>
        <v/>
      </c>
      <c r="E374" s="296" t="s">
        <v>270</v>
      </c>
      <c r="F374" s="295" t="str">
        <f>IF(LEN('Source Int'!$C366)&gt;1,'Source Int'!R366,IF(D374="manuel",(VLOOKUP($C374,'Enga manuel'!$A$5:$G$355,2,FALSE)),""))</f>
        <v/>
      </c>
      <c r="G374" s="295" t="str">
        <f>IF(LEN('Source Int'!$C366)&gt;1,'Source Int'!F366,IF(D374="manuel",(VLOOKUP($C374,'Enga manuel'!$A$5:$G$355,3,FALSE)),""))</f>
        <v/>
      </c>
      <c r="H374" s="297" t="str">
        <f>IF(LEN('Source Int'!$C366)&gt;1,'Source Int'!C366,IF(D374="manuel",(VLOOKUP($C374,'Enga manuel'!$A$5:$G$355,4,FALSE)),""))</f>
        <v/>
      </c>
      <c r="I374" s="297" t="str">
        <f>IF(LEN('Source Int'!$C366)&gt;1,PROPER('Source Int'!D366),IF(D374="manuel",PROPER(VLOOKUP($C374,'Enga manuel'!$A$5:$G$355,5,FALSE)),""))</f>
        <v/>
      </c>
      <c r="J374" s="297" t="str">
        <f>IF(LEN('Source Int'!$C366)&gt;1,'Source Int'!P366,IF(D374="manuel",(VLOOKUP($C374,'Enga manuel'!$A$5:$G$355,6,FALSE)),""))</f>
        <v/>
      </c>
      <c r="K374" s="297" t="str">
        <f>IF(LEN('Source Int'!$C366)&gt;1,'Source Int'!$AE366,IF($D374="manuel",(VLOOKUP($C374,'Enga manuel'!$A$5:$G$355,7,FALSE)),""))</f>
        <v/>
      </c>
      <c r="L374" s="295" t="str">
        <f>IF(LEN('Source Int'!$H366)&gt;0,'Source Int'!$H366,IF($D374="manuel",(VLOOKUP($C374,'Enga manuel'!$A$5:$H$355,8,FALSE)),""))</f>
        <v/>
      </c>
      <c r="M374" s="295" t="str">
        <f>IF(AND(P374="Présent",W374="D",'Données épreuves'!$B$24="OUI"),"Dame","")</f>
        <v/>
      </c>
      <c r="N374" s="295" t="str">
        <f>IF(LEN('Source Int'!$C366)&gt;1,IF('Source Int'!$AB366="","",'Source Int'!$AB366),IF($D374="manuel",(VLOOKUP($C374,'Enga manuel'!$A$5:$M$355,11,FALSE)),""))</f>
        <v/>
      </c>
      <c r="O374" s="308" t="str">
        <f t="shared" ref="O374:O437" si="34">IF(LEN(P374)&gt;0,IF(LEN(P374)&gt;0,C374,""),"")</f>
        <v/>
      </c>
      <c r="P374" s="84" t="str">
        <f t="shared" ref="P374:P437" si="35">IF(LEN(D374)&gt;0,IF(LEN(E374)&gt;0,"Présent",""),"")</f>
        <v/>
      </c>
      <c r="Q374" s="84" t="str">
        <f>CONCATENATE(K374,IF(AND(LEN(engage_k)&gt;0,LEN(engage_l)&gt;0),CONCATENATE(" (",L374,"/",N374,")"),IF(AND(LEN(engage_k)=0,LEN(engage_l)&gt;0),CONCATENATE(" (",N374,")"),IF(AND(LEN(engage_l)=0,LEN(engage_k)&gt;0),CONCATENATE(" (",L374,")"),""))))</f>
        <v/>
      </c>
      <c r="R374" s="84" t="str">
        <f t="shared" ref="R374:R437" si="36">IF(D374="Internet",C374,"")</f>
        <v/>
      </c>
      <c r="S374" s="84" t="str">
        <f>IF(ISERROR(VLOOKUP(C374,'Saisie CLASSEMENT'!$C$8:$C$207,1,FALSE)),"","O")</f>
        <v/>
      </c>
      <c r="T374" s="462" t="str">
        <f>IF(LEN('Source Int'!$C366)&gt;1,'Source Int'!$M366,IF($D374="manuel",(VLOOKUP($C374,'Enga manuel'!$A$5:$L$355,9,FALSE)),""))</f>
        <v/>
      </c>
      <c r="U374" s="1" t="str">
        <f>IF(COUNTIF(K$10:K374,K374)=1,MAX(U$9:U373)+1,"")</f>
        <v/>
      </c>
      <c r="V374" t="str">
        <f t="shared" si="33"/>
        <v/>
      </c>
      <c r="W374" s="1" t="str">
        <f>IF(D374="Internet",'Source Int'!E366,IF(D374="manuel",UPPER((VLOOKUP($C374,'Enga manuel'!$A$5:$J$355,10,FALSE))),""))</f>
        <v/>
      </c>
    </row>
    <row r="375" spans="1:23" ht="19.350000000000001" customHeight="1">
      <c r="A375" t="str">
        <f>IF(COUNTIF(J$10:J375,J375)=1,MAX(A$9:A374)+1,"")</f>
        <v/>
      </c>
      <c r="B375" t="str">
        <f t="shared" si="32"/>
        <v/>
      </c>
      <c r="C375" s="294">
        <v>366</v>
      </c>
      <c r="D375" s="295" t="str">
        <f>IF(C375&gt;0,IF(LEN('Source Int'!$C367)&gt;1,"Internet",IF(ISERROR(VLOOKUP($C375,'Enga manuel'!$A$5:$G$355,4,FALSE))=FALSE,(IF(LEN(VLOOKUP($C375,'Enga manuel'!$A$5:$G$355,4,FALSE))&gt;0,"Manuel","")),"")),"")</f>
        <v/>
      </c>
      <c r="E375" s="296" t="s">
        <v>270</v>
      </c>
      <c r="F375" s="295" t="str">
        <f>IF(LEN('Source Int'!$C367)&gt;1,'Source Int'!R367,IF(D375="manuel",(VLOOKUP($C375,'Enga manuel'!$A$5:$G$355,2,FALSE)),""))</f>
        <v/>
      </c>
      <c r="G375" s="295" t="str">
        <f>IF(LEN('Source Int'!$C367)&gt;1,'Source Int'!F367,IF(D375="manuel",(VLOOKUP($C375,'Enga manuel'!$A$5:$G$355,3,FALSE)),""))</f>
        <v/>
      </c>
      <c r="H375" s="297" t="str">
        <f>IF(LEN('Source Int'!$C367)&gt;1,'Source Int'!C367,IF(D375="manuel",(VLOOKUP($C375,'Enga manuel'!$A$5:$G$355,4,FALSE)),""))</f>
        <v/>
      </c>
      <c r="I375" s="297" t="str">
        <f>IF(LEN('Source Int'!$C367)&gt;1,PROPER('Source Int'!D367),IF(D375="manuel",PROPER(VLOOKUP($C375,'Enga manuel'!$A$5:$G$355,5,FALSE)),""))</f>
        <v/>
      </c>
      <c r="J375" s="297" t="str">
        <f>IF(LEN('Source Int'!$C367)&gt;1,'Source Int'!P367,IF(D375="manuel",(VLOOKUP($C375,'Enga manuel'!$A$5:$G$355,6,FALSE)),""))</f>
        <v/>
      </c>
      <c r="K375" s="297" t="str">
        <f>IF(LEN('Source Int'!$C367)&gt;1,'Source Int'!$AE367,IF($D375="manuel",(VLOOKUP($C375,'Enga manuel'!$A$5:$G$355,7,FALSE)),""))</f>
        <v/>
      </c>
      <c r="L375" s="295" t="str">
        <f>IF(LEN('Source Int'!$H367)&gt;0,'Source Int'!$H367,IF($D375="manuel",(VLOOKUP($C375,'Enga manuel'!$A$5:$H$355,8,FALSE)),""))</f>
        <v/>
      </c>
      <c r="M375" s="295" t="str">
        <f>IF(AND(P375="Présent",W375="D",'Données épreuves'!$B$24="OUI"),"Dame","")</f>
        <v/>
      </c>
      <c r="N375" s="295" t="str">
        <f>IF(LEN('Source Int'!$C367)&gt;1,IF('Source Int'!$AB367="","",'Source Int'!$AB367),IF($D375="manuel",(VLOOKUP($C375,'Enga manuel'!$A$5:$M$355,11,FALSE)),""))</f>
        <v/>
      </c>
      <c r="O375" s="308" t="str">
        <f t="shared" si="34"/>
        <v/>
      </c>
      <c r="P375" s="84" t="str">
        <f t="shared" si="35"/>
        <v/>
      </c>
      <c r="Q375" s="84" t="str">
        <f>CONCATENATE(K375,IF(AND(LEN(engage_k)&gt;0,LEN(engage_l)&gt;0),CONCATENATE(" (",L375,"/",N375,")"),IF(AND(LEN(engage_k)=0,LEN(engage_l)&gt;0),CONCATENATE(" (",N375,")"),IF(AND(LEN(engage_l)=0,LEN(engage_k)&gt;0),CONCATENATE(" (",L375,")"),""))))</f>
        <v/>
      </c>
      <c r="R375" s="84" t="str">
        <f t="shared" si="36"/>
        <v/>
      </c>
      <c r="S375" s="84" t="str">
        <f>IF(ISERROR(VLOOKUP(C375,'Saisie CLASSEMENT'!$C$8:$C$207,1,FALSE)),"","O")</f>
        <v/>
      </c>
      <c r="T375" s="462" t="str">
        <f>IF(LEN('Source Int'!$C367)&gt;1,'Source Int'!$M367,IF($D375="manuel",(VLOOKUP($C375,'Enga manuel'!$A$5:$L$355,9,FALSE)),""))</f>
        <v/>
      </c>
      <c r="U375" s="1" t="str">
        <f>IF(COUNTIF(K$10:K375,K375)=1,MAX(U$9:U374)+1,"")</f>
        <v/>
      </c>
      <c r="V375" t="str">
        <f t="shared" si="33"/>
        <v/>
      </c>
      <c r="W375" s="1" t="str">
        <f>IF(D375="Internet",'Source Int'!E367,IF(D375="manuel",UPPER((VLOOKUP($C375,'Enga manuel'!$A$5:$J$355,10,FALSE))),""))</f>
        <v/>
      </c>
    </row>
    <row r="376" spans="1:23" ht="19.350000000000001" customHeight="1">
      <c r="A376" t="str">
        <f>IF(COUNTIF(J$10:J376,J376)=1,MAX(A$9:A375)+1,"")</f>
        <v/>
      </c>
      <c r="B376" t="str">
        <f t="shared" si="32"/>
        <v/>
      </c>
      <c r="C376" s="294">
        <v>367</v>
      </c>
      <c r="D376" s="295" t="str">
        <f>IF(C376&gt;0,IF(LEN('Source Int'!$C368)&gt;1,"Internet",IF(ISERROR(VLOOKUP($C376,'Enga manuel'!$A$5:$G$355,4,FALSE))=FALSE,(IF(LEN(VLOOKUP($C376,'Enga manuel'!$A$5:$G$355,4,FALSE))&gt;0,"Manuel","")),"")),"")</f>
        <v/>
      </c>
      <c r="E376" s="296" t="s">
        <v>270</v>
      </c>
      <c r="F376" s="295" t="str">
        <f>IF(LEN('Source Int'!$C368)&gt;1,'Source Int'!R368,IF(D376="manuel",(VLOOKUP($C376,'Enga manuel'!$A$5:$G$355,2,FALSE)),""))</f>
        <v/>
      </c>
      <c r="G376" s="295" t="str">
        <f>IF(LEN('Source Int'!$C368)&gt;1,'Source Int'!F368,IF(D376="manuel",(VLOOKUP($C376,'Enga manuel'!$A$5:$G$355,3,FALSE)),""))</f>
        <v/>
      </c>
      <c r="H376" s="297" t="str">
        <f>IF(LEN('Source Int'!$C368)&gt;1,'Source Int'!C368,IF(D376="manuel",(VLOOKUP($C376,'Enga manuel'!$A$5:$G$355,4,FALSE)),""))</f>
        <v/>
      </c>
      <c r="I376" s="297" t="str">
        <f>IF(LEN('Source Int'!$C368)&gt;1,PROPER('Source Int'!D368),IF(D376="manuel",PROPER(VLOOKUP($C376,'Enga manuel'!$A$5:$G$355,5,FALSE)),""))</f>
        <v/>
      </c>
      <c r="J376" s="297" t="str">
        <f>IF(LEN('Source Int'!$C368)&gt;1,'Source Int'!P368,IF(D376="manuel",(VLOOKUP($C376,'Enga manuel'!$A$5:$G$355,6,FALSE)),""))</f>
        <v/>
      </c>
      <c r="K376" s="297" t="str">
        <f>IF(LEN('Source Int'!$C368)&gt;1,'Source Int'!$AE368,IF($D376="manuel",(VLOOKUP($C376,'Enga manuel'!$A$5:$G$355,7,FALSE)),""))</f>
        <v/>
      </c>
      <c r="L376" s="295" t="str">
        <f>IF(LEN('Source Int'!$H368)&gt;0,'Source Int'!$H368,IF($D376="manuel",(VLOOKUP($C376,'Enga manuel'!$A$5:$H$355,8,FALSE)),""))</f>
        <v/>
      </c>
      <c r="M376" s="295" t="str">
        <f>IF(AND(P376="Présent",W376="D",'Données épreuves'!$B$24="OUI"),"Dame","")</f>
        <v/>
      </c>
      <c r="N376" s="295" t="str">
        <f>IF(LEN('Source Int'!$C368)&gt;1,IF('Source Int'!$AB368="","",'Source Int'!$AB368),IF($D376="manuel",(VLOOKUP($C376,'Enga manuel'!$A$5:$M$355,11,FALSE)),""))</f>
        <v/>
      </c>
      <c r="O376" s="308" t="str">
        <f t="shared" si="34"/>
        <v/>
      </c>
      <c r="P376" s="84" t="str">
        <f t="shared" si="35"/>
        <v/>
      </c>
      <c r="Q376" s="84" t="str">
        <f>CONCATENATE(K376,IF(AND(LEN(engage_k)&gt;0,LEN(engage_l)&gt;0),CONCATENATE(" (",L376,"/",N376,")"),IF(AND(LEN(engage_k)=0,LEN(engage_l)&gt;0),CONCATENATE(" (",N376,")"),IF(AND(LEN(engage_l)=0,LEN(engage_k)&gt;0),CONCATENATE(" (",L376,")"),""))))</f>
        <v/>
      </c>
      <c r="R376" s="84" t="str">
        <f t="shared" si="36"/>
        <v/>
      </c>
      <c r="S376" s="84" t="str">
        <f>IF(ISERROR(VLOOKUP(C376,'Saisie CLASSEMENT'!$C$8:$C$207,1,FALSE)),"","O")</f>
        <v/>
      </c>
      <c r="T376" s="462" t="str">
        <f>IF(LEN('Source Int'!$C368)&gt;1,'Source Int'!$M368,IF($D376="manuel",(VLOOKUP($C376,'Enga manuel'!$A$5:$L$355,9,FALSE)),""))</f>
        <v/>
      </c>
      <c r="U376" s="1" t="str">
        <f>IF(COUNTIF(K$10:K376,K376)=1,MAX(U$9:U375)+1,"")</f>
        <v/>
      </c>
      <c r="V376" t="str">
        <f t="shared" si="33"/>
        <v/>
      </c>
      <c r="W376" s="1" t="str">
        <f>IF(D376="Internet",'Source Int'!E368,IF(D376="manuel",UPPER((VLOOKUP($C376,'Enga manuel'!$A$5:$J$355,10,FALSE))),""))</f>
        <v/>
      </c>
    </row>
    <row r="377" spans="1:23" ht="19.350000000000001" customHeight="1">
      <c r="A377" t="str">
        <f>IF(COUNTIF(J$10:J377,J377)=1,MAX(A$9:A376)+1,"")</f>
        <v/>
      </c>
      <c r="B377" t="str">
        <f t="shared" si="32"/>
        <v/>
      </c>
      <c r="C377" s="294">
        <v>368</v>
      </c>
      <c r="D377" s="295" t="str">
        <f>IF(C377&gt;0,IF(LEN('Source Int'!$C369)&gt;1,"Internet",IF(ISERROR(VLOOKUP($C377,'Enga manuel'!$A$5:$G$355,4,FALSE))=FALSE,(IF(LEN(VLOOKUP($C377,'Enga manuel'!$A$5:$G$355,4,FALSE))&gt;0,"Manuel","")),"")),"")</f>
        <v/>
      </c>
      <c r="E377" s="296" t="s">
        <v>270</v>
      </c>
      <c r="F377" s="295" t="str">
        <f>IF(LEN('Source Int'!$C369)&gt;1,'Source Int'!R369,IF(D377="manuel",(VLOOKUP($C377,'Enga manuel'!$A$5:$G$355,2,FALSE)),""))</f>
        <v/>
      </c>
      <c r="G377" s="295" t="str">
        <f>IF(LEN('Source Int'!$C369)&gt;1,'Source Int'!F369,IF(D377="manuel",(VLOOKUP($C377,'Enga manuel'!$A$5:$G$355,3,FALSE)),""))</f>
        <v/>
      </c>
      <c r="H377" s="297" t="str">
        <f>IF(LEN('Source Int'!$C369)&gt;1,'Source Int'!C369,IF(D377="manuel",(VLOOKUP($C377,'Enga manuel'!$A$5:$G$355,4,FALSE)),""))</f>
        <v/>
      </c>
      <c r="I377" s="297" t="str">
        <f>IF(LEN('Source Int'!$C369)&gt;1,PROPER('Source Int'!D369),IF(D377="manuel",PROPER(VLOOKUP($C377,'Enga manuel'!$A$5:$G$355,5,FALSE)),""))</f>
        <v/>
      </c>
      <c r="J377" s="297" t="str">
        <f>IF(LEN('Source Int'!$C369)&gt;1,'Source Int'!P369,IF(D377="manuel",(VLOOKUP($C377,'Enga manuel'!$A$5:$G$355,6,FALSE)),""))</f>
        <v/>
      </c>
      <c r="K377" s="297" t="str">
        <f>IF(LEN('Source Int'!$C369)&gt;1,'Source Int'!$AE369,IF($D377="manuel",(VLOOKUP($C377,'Enga manuel'!$A$5:$G$355,7,FALSE)),""))</f>
        <v/>
      </c>
      <c r="L377" s="295" t="str">
        <f>IF(LEN('Source Int'!$H369)&gt;0,'Source Int'!$H369,IF($D377="manuel",(VLOOKUP($C377,'Enga manuel'!$A$5:$H$355,8,FALSE)),""))</f>
        <v/>
      </c>
      <c r="M377" s="295" t="str">
        <f>IF(AND(P377="Présent",W377="D",'Données épreuves'!$B$24="OUI"),"Dame","")</f>
        <v/>
      </c>
      <c r="N377" s="295" t="str">
        <f>IF(LEN('Source Int'!$C369)&gt;1,IF('Source Int'!$AB369="","",'Source Int'!$AB369),IF($D377="manuel",(VLOOKUP($C377,'Enga manuel'!$A$5:$M$355,11,FALSE)),""))</f>
        <v/>
      </c>
      <c r="O377" s="308" t="str">
        <f t="shared" si="34"/>
        <v/>
      </c>
      <c r="P377" s="84" t="str">
        <f t="shared" si="35"/>
        <v/>
      </c>
      <c r="Q377" s="84" t="str">
        <f>CONCATENATE(K377,IF(AND(LEN(engage_k)&gt;0,LEN(engage_l)&gt;0),CONCATENATE(" (",L377,"/",N377,")"),IF(AND(LEN(engage_k)=0,LEN(engage_l)&gt;0),CONCATENATE(" (",N377,")"),IF(AND(LEN(engage_l)=0,LEN(engage_k)&gt;0),CONCATENATE(" (",L377,")"),""))))</f>
        <v/>
      </c>
      <c r="R377" s="84" t="str">
        <f t="shared" si="36"/>
        <v/>
      </c>
      <c r="S377" s="84" t="str">
        <f>IF(ISERROR(VLOOKUP(C377,'Saisie CLASSEMENT'!$C$8:$C$207,1,FALSE)),"","O")</f>
        <v/>
      </c>
      <c r="T377" s="462" t="str">
        <f>IF(LEN('Source Int'!$C369)&gt;1,'Source Int'!$M369,IF($D377="manuel",(VLOOKUP($C377,'Enga manuel'!$A$5:$L$355,9,FALSE)),""))</f>
        <v/>
      </c>
      <c r="U377" s="1" t="str">
        <f>IF(COUNTIF(K$10:K377,K377)=1,MAX(U$9:U376)+1,"")</f>
        <v/>
      </c>
      <c r="V377" t="str">
        <f t="shared" si="33"/>
        <v/>
      </c>
      <c r="W377" s="1" t="str">
        <f>IF(D377="Internet",'Source Int'!E369,IF(D377="manuel",UPPER((VLOOKUP($C377,'Enga manuel'!$A$5:$J$355,10,FALSE))),""))</f>
        <v/>
      </c>
    </row>
    <row r="378" spans="1:23" ht="19.350000000000001" customHeight="1">
      <c r="A378" t="str">
        <f>IF(COUNTIF(J$10:J378,J378)=1,MAX(A$9:A377)+1,"")</f>
        <v/>
      </c>
      <c r="B378" t="str">
        <f t="shared" si="32"/>
        <v/>
      </c>
      <c r="C378" s="294">
        <v>369</v>
      </c>
      <c r="D378" s="295" t="str">
        <f>IF(C378&gt;0,IF(LEN('Source Int'!$C370)&gt;1,"Internet",IF(ISERROR(VLOOKUP($C378,'Enga manuel'!$A$5:$G$355,4,FALSE))=FALSE,(IF(LEN(VLOOKUP($C378,'Enga manuel'!$A$5:$G$355,4,FALSE))&gt;0,"Manuel","")),"")),"")</f>
        <v/>
      </c>
      <c r="E378" s="296" t="s">
        <v>270</v>
      </c>
      <c r="F378" s="295" t="str">
        <f>IF(LEN('Source Int'!$C370)&gt;1,'Source Int'!R370,IF(D378="manuel",(VLOOKUP($C378,'Enga manuel'!$A$5:$G$355,2,FALSE)),""))</f>
        <v/>
      </c>
      <c r="G378" s="295" t="str">
        <f>IF(LEN('Source Int'!$C370)&gt;1,'Source Int'!F370,IF(D378="manuel",(VLOOKUP($C378,'Enga manuel'!$A$5:$G$355,3,FALSE)),""))</f>
        <v/>
      </c>
      <c r="H378" s="297" t="str">
        <f>IF(LEN('Source Int'!$C370)&gt;1,'Source Int'!C370,IF(D378="manuel",(VLOOKUP($C378,'Enga manuel'!$A$5:$G$355,4,FALSE)),""))</f>
        <v/>
      </c>
      <c r="I378" s="297" t="str">
        <f>IF(LEN('Source Int'!$C370)&gt;1,PROPER('Source Int'!D370),IF(D378="manuel",PROPER(VLOOKUP($C378,'Enga manuel'!$A$5:$G$355,5,FALSE)),""))</f>
        <v/>
      </c>
      <c r="J378" s="297" t="str">
        <f>IF(LEN('Source Int'!$C370)&gt;1,'Source Int'!P370,IF(D378="manuel",(VLOOKUP($C378,'Enga manuel'!$A$5:$G$355,6,FALSE)),""))</f>
        <v/>
      </c>
      <c r="K378" s="297" t="str">
        <f>IF(LEN('Source Int'!$C370)&gt;1,'Source Int'!$AE370,IF($D378="manuel",(VLOOKUP($C378,'Enga manuel'!$A$5:$G$355,7,FALSE)),""))</f>
        <v/>
      </c>
      <c r="L378" s="295" t="str">
        <f>IF(LEN('Source Int'!$H370)&gt;0,'Source Int'!$H370,IF($D378="manuel",(VLOOKUP($C378,'Enga manuel'!$A$5:$H$355,8,FALSE)),""))</f>
        <v/>
      </c>
      <c r="M378" s="295" t="str">
        <f>IF(AND(P378="Présent",W378="D",'Données épreuves'!$B$24="OUI"),"Dame","")</f>
        <v/>
      </c>
      <c r="N378" s="295" t="str">
        <f>IF(LEN('Source Int'!$C370)&gt;1,IF('Source Int'!$AB370="","",'Source Int'!$AB370),IF($D378="manuel",(VLOOKUP($C378,'Enga manuel'!$A$5:$M$355,11,FALSE)),""))</f>
        <v/>
      </c>
      <c r="O378" s="308" t="str">
        <f t="shared" si="34"/>
        <v/>
      </c>
      <c r="P378" s="84" t="str">
        <f t="shared" si="35"/>
        <v/>
      </c>
      <c r="Q378" s="84" t="str">
        <f>CONCATENATE(K378,IF(AND(LEN(engage_k)&gt;0,LEN(engage_l)&gt;0),CONCATENATE(" (",L378,"/",N378,")"),IF(AND(LEN(engage_k)=0,LEN(engage_l)&gt;0),CONCATENATE(" (",N378,")"),IF(AND(LEN(engage_l)=0,LEN(engage_k)&gt;0),CONCATENATE(" (",L378,")"),""))))</f>
        <v/>
      </c>
      <c r="R378" s="84" t="str">
        <f t="shared" si="36"/>
        <v/>
      </c>
      <c r="S378" s="84" t="str">
        <f>IF(ISERROR(VLOOKUP(C378,'Saisie CLASSEMENT'!$C$8:$C$207,1,FALSE)),"","O")</f>
        <v/>
      </c>
      <c r="T378" s="462" t="str">
        <f>IF(LEN('Source Int'!$C370)&gt;1,'Source Int'!$M370,IF($D378="manuel",(VLOOKUP($C378,'Enga manuel'!$A$5:$L$355,9,FALSE)),""))</f>
        <v/>
      </c>
      <c r="U378" s="1" t="str">
        <f>IF(COUNTIF(K$10:K378,K378)=1,MAX(U$9:U377)+1,"")</f>
        <v/>
      </c>
      <c r="V378" t="str">
        <f t="shared" si="33"/>
        <v/>
      </c>
      <c r="W378" s="1" t="str">
        <f>IF(D378="Internet",'Source Int'!E370,IF(D378="manuel",UPPER((VLOOKUP($C378,'Enga manuel'!$A$5:$J$355,10,FALSE))),""))</f>
        <v/>
      </c>
    </row>
    <row r="379" spans="1:23" ht="19.350000000000001" customHeight="1">
      <c r="A379" t="str">
        <f>IF(COUNTIF(J$10:J379,J379)=1,MAX(A$9:A378)+1,"")</f>
        <v/>
      </c>
      <c r="B379" t="str">
        <f t="shared" si="32"/>
        <v/>
      </c>
      <c r="C379" s="294">
        <v>370</v>
      </c>
      <c r="D379" s="295" t="str">
        <f>IF(C379&gt;0,IF(LEN('Source Int'!$C371)&gt;1,"Internet",IF(ISERROR(VLOOKUP($C379,'Enga manuel'!$A$5:$G$355,4,FALSE))=FALSE,(IF(LEN(VLOOKUP($C379,'Enga manuel'!$A$5:$G$355,4,FALSE))&gt;0,"Manuel","")),"")),"")</f>
        <v/>
      </c>
      <c r="E379" s="296" t="s">
        <v>270</v>
      </c>
      <c r="F379" s="295" t="str">
        <f>IF(LEN('Source Int'!$C371)&gt;1,'Source Int'!R371,IF(D379="manuel",(VLOOKUP($C379,'Enga manuel'!$A$5:$G$355,2,FALSE)),""))</f>
        <v/>
      </c>
      <c r="G379" s="295" t="str">
        <f>IF(LEN('Source Int'!$C371)&gt;1,'Source Int'!F371,IF(D379="manuel",(VLOOKUP($C379,'Enga manuel'!$A$5:$G$355,3,FALSE)),""))</f>
        <v/>
      </c>
      <c r="H379" s="297" t="str">
        <f>IF(LEN('Source Int'!$C371)&gt;1,'Source Int'!C371,IF(D379="manuel",(VLOOKUP($C379,'Enga manuel'!$A$5:$G$355,4,FALSE)),""))</f>
        <v/>
      </c>
      <c r="I379" s="297" t="str">
        <f>IF(LEN('Source Int'!$C371)&gt;1,PROPER('Source Int'!D371),IF(D379="manuel",PROPER(VLOOKUP($C379,'Enga manuel'!$A$5:$G$355,5,FALSE)),""))</f>
        <v/>
      </c>
      <c r="J379" s="297" t="str">
        <f>IF(LEN('Source Int'!$C371)&gt;1,'Source Int'!P371,IF(D379="manuel",(VLOOKUP($C379,'Enga manuel'!$A$5:$G$355,6,FALSE)),""))</f>
        <v/>
      </c>
      <c r="K379" s="297" t="str">
        <f>IF(LEN('Source Int'!$C371)&gt;1,'Source Int'!$AE371,IF($D379="manuel",(VLOOKUP($C379,'Enga manuel'!$A$5:$G$355,7,FALSE)),""))</f>
        <v/>
      </c>
      <c r="L379" s="295" t="str">
        <f>IF(LEN('Source Int'!$H371)&gt;0,'Source Int'!$H371,IF($D379="manuel",(VLOOKUP($C379,'Enga manuel'!$A$5:$H$355,8,FALSE)),""))</f>
        <v/>
      </c>
      <c r="M379" s="295" t="str">
        <f>IF(AND(P379="Présent",W379="D",'Données épreuves'!$B$24="OUI"),"Dame","")</f>
        <v/>
      </c>
      <c r="N379" s="295" t="str">
        <f>IF(LEN('Source Int'!$C371)&gt;1,IF('Source Int'!$AB371="","",'Source Int'!$AB371),IF($D379="manuel",(VLOOKUP($C379,'Enga manuel'!$A$5:$M$355,11,FALSE)),""))</f>
        <v/>
      </c>
      <c r="O379" s="308" t="str">
        <f t="shared" si="34"/>
        <v/>
      </c>
      <c r="P379" s="84" t="str">
        <f t="shared" si="35"/>
        <v/>
      </c>
      <c r="Q379" s="84" t="str">
        <f>CONCATENATE(K379,IF(AND(LEN(engage_k)&gt;0,LEN(engage_l)&gt;0),CONCATENATE(" (",L379,"/",N379,")"),IF(AND(LEN(engage_k)=0,LEN(engage_l)&gt;0),CONCATENATE(" (",N379,")"),IF(AND(LEN(engage_l)=0,LEN(engage_k)&gt;0),CONCATENATE(" (",L379,")"),""))))</f>
        <v/>
      </c>
      <c r="R379" s="84" t="str">
        <f t="shared" si="36"/>
        <v/>
      </c>
      <c r="S379" s="84" t="str">
        <f>IF(ISERROR(VLOOKUP(C379,'Saisie CLASSEMENT'!$C$8:$C$207,1,FALSE)),"","O")</f>
        <v/>
      </c>
      <c r="T379" s="462" t="str">
        <f>IF(LEN('Source Int'!$C371)&gt;1,'Source Int'!$M371,IF($D379="manuel",(VLOOKUP($C379,'Enga manuel'!$A$5:$L$355,9,FALSE)),""))</f>
        <v/>
      </c>
      <c r="U379" s="1" t="str">
        <f>IF(COUNTIF(K$10:K379,K379)=1,MAX(U$9:U378)+1,"")</f>
        <v/>
      </c>
      <c r="V379" t="str">
        <f t="shared" si="33"/>
        <v/>
      </c>
      <c r="W379" s="1" t="str">
        <f>IF(D379="Internet",'Source Int'!E371,IF(D379="manuel",UPPER((VLOOKUP($C379,'Enga manuel'!$A$5:$J$355,10,FALSE))),""))</f>
        <v/>
      </c>
    </row>
    <row r="380" spans="1:23" ht="19.350000000000001" customHeight="1">
      <c r="A380" t="str">
        <f>IF(COUNTIF(J$10:J380,J380)=1,MAX(A$9:A379)+1,"")</f>
        <v/>
      </c>
      <c r="B380" t="str">
        <f t="shared" si="32"/>
        <v/>
      </c>
      <c r="C380" s="294">
        <v>371</v>
      </c>
      <c r="D380" s="295" t="str">
        <f>IF(C380&gt;0,IF(LEN('Source Int'!$C372)&gt;1,"Internet",IF(ISERROR(VLOOKUP($C380,'Enga manuel'!$A$5:$G$355,4,FALSE))=FALSE,(IF(LEN(VLOOKUP($C380,'Enga manuel'!$A$5:$G$355,4,FALSE))&gt;0,"Manuel","")),"")),"")</f>
        <v/>
      </c>
      <c r="E380" s="296" t="s">
        <v>270</v>
      </c>
      <c r="F380" s="295" t="str">
        <f>IF(LEN('Source Int'!$C372)&gt;1,'Source Int'!R372,IF(D380="manuel",(VLOOKUP($C380,'Enga manuel'!$A$5:$G$355,2,FALSE)),""))</f>
        <v/>
      </c>
      <c r="G380" s="295" t="str">
        <f>IF(LEN('Source Int'!$C372)&gt;1,'Source Int'!F372,IF(D380="manuel",(VLOOKUP($C380,'Enga manuel'!$A$5:$G$355,3,FALSE)),""))</f>
        <v/>
      </c>
      <c r="H380" s="297" t="str">
        <f>IF(LEN('Source Int'!$C372)&gt;1,'Source Int'!C372,IF(D380="manuel",(VLOOKUP($C380,'Enga manuel'!$A$5:$G$355,4,FALSE)),""))</f>
        <v/>
      </c>
      <c r="I380" s="297" t="str">
        <f>IF(LEN('Source Int'!$C372)&gt;1,PROPER('Source Int'!D372),IF(D380="manuel",PROPER(VLOOKUP($C380,'Enga manuel'!$A$5:$G$355,5,FALSE)),""))</f>
        <v/>
      </c>
      <c r="J380" s="297" t="str">
        <f>IF(LEN('Source Int'!$C372)&gt;1,'Source Int'!P372,IF(D380="manuel",(VLOOKUP($C380,'Enga manuel'!$A$5:$G$355,6,FALSE)),""))</f>
        <v/>
      </c>
      <c r="K380" s="297" t="str">
        <f>IF(LEN('Source Int'!$C372)&gt;1,'Source Int'!$AE372,IF($D380="manuel",(VLOOKUP($C380,'Enga manuel'!$A$5:$G$355,7,FALSE)),""))</f>
        <v/>
      </c>
      <c r="L380" s="295" t="str">
        <f>IF(LEN('Source Int'!$H372)&gt;0,'Source Int'!$H372,IF($D380="manuel",(VLOOKUP($C380,'Enga manuel'!$A$5:$H$355,8,FALSE)),""))</f>
        <v/>
      </c>
      <c r="M380" s="295" t="str">
        <f>IF(AND(P380="Présent",W380="D",'Données épreuves'!$B$24="OUI"),"Dame","")</f>
        <v/>
      </c>
      <c r="N380" s="295" t="str">
        <f>IF(LEN('Source Int'!$C372)&gt;1,IF('Source Int'!$AB372="","",'Source Int'!$AB372),IF($D380="manuel",(VLOOKUP($C380,'Enga manuel'!$A$5:$M$355,11,FALSE)),""))</f>
        <v/>
      </c>
      <c r="O380" s="308" t="str">
        <f t="shared" si="34"/>
        <v/>
      </c>
      <c r="P380" s="84" t="str">
        <f t="shared" si="35"/>
        <v/>
      </c>
      <c r="Q380" s="84" t="str">
        <f>CONCATENATE(K380,IF(AND(LEN(engage_k)&gt;0,LEN(engage_l)&gt;0),CONCATENATE(" (",L380,"/",N380,")"),IF(AND(LEN(engage_k)=0,LEN(engage_l)&gt;0),CONCATENATE(" (",N380,")"),IF(AND(LEN(engage_l)=0,LEN(engage_k)&gt;0),CONCATENATE(" (",L380,")"),""))))</f>
        <v/>
      </c>
      <c r="R380" s="84" t="str">
        <f t="shared" si="36"/>
        <v/>
      </c>
      <c r="S380" s="84" t="str">
        <f>IF(ISERROR(VLOOKUP(C380,'Saisie CLASSEMENT'!$C$8:$C$207,1,FALSE)),"","O")</f>
        <v/>
      </c>
      <c r="T380" s="462" t="str">
        <f>IF(LEN('Source Int'!$C372)&gt;1,'Source Int'!$M372,IF($D380="manuel",(VLOOKUP($C380,'Enga manuel'!$A$5:$L$355,9,FALSE)),""))</f>
        <v/>
      </c>
      <c r="U380" s="1" t="str">
        <f>IF(COUNTIF(K$10:K380,K380)=1,MAX(U$9:U379)+1,"")</f>
        <v/>
      </c>
      <c r="V380" t="str">
        <f t="shared" si="33"/>
        <v/>
      </c>
      <c r="W380" s="1" t="str">
        <f>IF(D380="Internet",'Source Int'!E372,IF(D380="manuel",UPPER((VLOOKUP($C380,'Enga manuel'!$A$5:$J$355,10,FALSE))),""))</f>
        <v/>
      </c>
    </row>
    <row r="381" spans="1:23" ht="19.350000000000001" customHeight="1">
      <c r="A381" t="str">
        <f>IF(COUNTIF(J$10:J381,J381)=1,MAX(A$9:A380)+1,"")</f>
        <v/>
      </c>
      <c r="B381" t="str">
        <f t="shared" si="32"/>
        <v/>
      </c>
      <c r="C381" s="294">
        <v>372</v>
      </c>
      <c r="D381" s="295" t="str">
        <f>IF(C381&gt;0,IF(LEN('Source Int'!$C373)&gt;1,"Internet",IF(ISERROR(VLOOKUP($C381,'Enga manuel'!$A$5:$G$355,4,FALSE))=FALSE,(IF(LEN(VLOOKUP($C381,'Enga manuel'!$A$5:$G$355,4,FALSE))&gt;0,"Manuel","")),"")),"")</f>
        <v/>
      </c>
      <c r="E381" s="296" t="s">
        <v>270</v>
      </c>
      <c r="F381" s="295" t="str">
        <f>IF(LEN('Source Int'!$C373)&gt;1,'Source Int'!R373,IF(D381="manuel",(VLOOKUP($C381,'Enga manuel'!$A$5:$G$355,2,FALSE)),""))</f>
        <v/>
      </c>
      <c r="G381" s="295" t="str">
        <f>IF(LEN('Source Int'!$C373)&gt;1,'Source Int'!F373,IF(D381="manuel",(VLOOKUP($C381,'Enga manuel'!$A$5:$G$355,3,FALSE)),""))</f>
        <v/>
      </c>
      <c r="H381" s="297" t="str">
        <f>IF(LEN('Source Int'!$C373)&gt;1,'Source Int'!C373,IF(D381="manuel",(VLOOKUP($C381,'Enga manuel'!$A$5:$G$355,4,FALSE)),""))</f>
        <v/>
      </c>
      <c r="I381" s="297" t="str">
        <f>IF(LEN('Source Int'!$C373)&gt;1,PROPER('Source Int'!D373),IF(D381="manuel",PROPER(VLOOKUP($C381,'Enga manuel'!$A$5:$G$355,5,FALSE)),""))</f>
        <v/>
      </c>
      <c r="J381" s="297" t="str">
        <f>IF(LEN('Source Int'!$C373)&gt;1,'Source Int'!P373,IF(D381="manuel",(VLOOKUP($C381,'Enga manuel'!$A$5:$G$355,6,FALSE)),""))</f>
        <v/>
      </c>
      <c r="K381" s="297" t="str">
        <f>IF(LEN('Source Int'!$C373)&gt;1,'Source Int'!$AE373,IF($D381="manuel",(VLOOKUP($C381,'Enga manuel'!$A$5:$G$355,7,FALSE)),""))</f>
        <v/>
      </c>
      <c r="L381" s="295" t="str">
        <f>IF(LEN('Source Int'!$H373)&gt;0,'Source Int'!$H373,IF($D381="manuel",(VLOOKUP($C381,'Enga manuel'!$A$5:$H$355,8,FALSE)),""))</f>
        <v/>
      </c>
      <c r="M381" s="295" t="str">
        <f>IF(AND(P381="Présent",W381="D",'Données épreuves'!$B$24="OUI"),"Dame","")</f>
        <v/>
      </c>
      <c r="N381" s="295" t="str">
        <f>IF(LEN('Source Int'!$C373)&gt;1,IF('Source Int'!$AB373="","",'Source Int'!$AB373),IF($D381="manuel",(VLOOKUP($C381,'Enga manuel'!$A$5:$M$355,11,FALSE)),""))</f>
        <v/>
      </c>
      <c r="O381" s="308" t="str">
        <f t="shared" si="34"/>
        <v/>
      </c>
      <c r="P381" s="84" t="str">
        <f t="shared" si="35"/>
        <v/>
      </c>
      <c r="Q381" s="84" t="str">
        <f>CONCATENATE(K381,IF(AND(LEN(engage_k)&gt;0,LEN(engage_l)&gt;0),CONCATENATE(" (",L381,"/",N381,")"),IF(AND(LEN(engage_k)=0,LEN(engage_l)&gt;0),CONCATENATE(" (",N381,")"),IF(AND(LEN(engage_l)=0,LEN(engage_k)&gt;0),CONCATENATE(" (",L381,")"),""))))</f>
        <v/>
      </c>
      <c r="R381" s="84" t="str">
        <f t="shared" si="36"/>
        <v/>
      </c>
      <c r="S381" s="84" t="str">
        <f>IF(ISERROR(VLOOKUP(C381,'Saisie CLASSEMENT'!$C$8:$C$207,1,FALSE)),"","O")</f>
        <v/>
      </c>
      <c r="T381" s="462" t="str">
        <f>IF(LEN('Source Int'!$C373)&gt;1,'Source Int'!$M373,IF($D381="manuel",(VLOOKUP($C381,'Enga manuel'!$A$5:$L$355,9,FALSE)),""))</f>
        <v/>
      </c>
      <c r="U381" s="1" t="str">
        <f>IF(COUNTIF(K$10:K381,K381)=1,MAX(U$9:U380)+1,"")</f>
        <v/>
      </c>
      <c r="V381" t="str">
        <f t="shared" si="33"/>
        <v/>
      </c>
      <c r="W381" s="1" t="str">
        <f>IF(D381="Internet",'Source Int'!E373,IF(D381="manuel",UPPER((VLOOKUP($C381,'Enga manuel'!$A$5:$J$355,10,FALSE))),""))</f>
        <v/>
      </c>
    </row>
    <row r="382" spans="1:23" ht="19.350000000000001" customHeight="1">
      <c r="A382" t="str">
        <f>IF(COUNTIF(J$10:J382,J382)=1,MAX(A$9:A381)+1,"")</f>
        <v/>
      </c>
      <c r="B382" t="str">
        <f t="shared" si="32"/>
        <v/>
      </c>
      <c r="C382" s="294">
        <v>373</v>
      </c>
      <c r="D382" s="295" t="str">
        <f>IF(C382&gt;0,IF(LEN('Source Int'!$C374)&gt;1,"Internet",IF(ISERROR(VLOOKUP($C382,'Enga manuel'!$A$5:$G$355,4,FALSE))=FALSE,(IF(LEN(VLOOKUP($C382,'Enga manuel'!$A$5:$G$355,4,FALSE))&gt;0,"Manuel","")),"")),"")</f>
        <v/>
      </c>
      <c r="E382" s="296" t="s">
        <v>270</v>
      </c>
      <c r="F382" s="295" t="str">
        <f>IF(LEN('Source Int'!$C374)&gt;1,'Source Int'!R374,IF(D382="manuel",(VLOOKUP($C382,'Enga manuel'!$A$5:$G$355,2,FALSE)),""))</f>
        <v/>
      </c>
      <c r="G382" s="295" t="str">
        <f>IF(LEN('Source Int'!$C374)&gt;1,'Source Int'!F374,IF(D382="manuel",(VLOOKUP($C382,'Enga manuel'!$A$5:$G$355,3,FALSE)),""))</f>
        <v/>
      </c>
      <c r="H382" s="297" t="str">
        <f>IF(LEN('Source Int'!$C374)&gt;1,'Source Int'!C374,IF(D382="manuel",(VLOOKUP($C382,'Enga manuel'!$A$5:$G$355,4,FALSE)),""))</f>
        <v/>
      </c>
      <c r="I382" s="297" t="str">
        <f>IF(LEN('Source Int'!$C374)&gt;1,PROPER('Source Int'!D374),IF(D382="manuel",PROPER(VLOOKUP($C382,'Enga manuel'!$A$5:$G$355,5,FALSE)),""))</f>
        <v/>
      </c>
      <c r="J382" s="297" t="str">
        <f>IF(LEN('Source Int'!$C374)&gt;1,'Source Int'!P374,IF(D382="manuel",(VLOOKUP($C382,'Enga manuel'!$A$5:$G$355,6,FALSE)),""))</f>
        <v/>
      </c>
      <c r="K382" s="297" t="str">
        <f>IF(LEN('Source Int'!$C374)&gt;1,'Source Int'!$AE374,IF($D382="manuel",(VLOOKUP($C382,'Enga manuel'!$A$5:$G$355,7,FALSE)),""))</f>
        <v/>
      </c>
      <c r="L382" s="295" t="str">
        <f>IF(LEN('Source Int'!$H374)&gt;0,'Source Int'!$H374,IF($D382="manuel",(VLOOKUP($C382,'Enga manuel'!$A$5:$H$355,8,FALSE)),""))</f>
        <v/>
      </c>
      <c r="M382" s="295" t="str">
        <f>IF(AND(P382="Présent",W382="D",'Données épreuves'!$B$24="OUI"),"Dame","")</f>
        <v/>
      </c>
      <c r="N382" s="295" t="str">
        <f>IF(LEN('Source Int'!$C374)&gt;1,IF('Source Int'!$AB374="","",'Source Int'!$AB374),IF($D382="manuel",(VLOOKUP($C382,'Enga manuel'!$A$5:$M$355,11,FALSE)),""))</f>
        <v/>
      </c>
      <c r="O382" s="308" t="str">
        <f t="shared" si="34"/>
        <v/>
      </c>
      <c r="P382" s="84" t="str">
        <f t="shared" si="35"/>
        <v/>
      </c>
      <c r="Q382" s="84" t="str">
        <f>CONCATENATE(K382,IF(AND(LEN(engage_k)&gt;0,LEN(engage_l)&gt;0),CONCATENATE(" (",L382,"/",N382,")"),IF(AND(LEN(engage_k)=0,LEN(engage_l)&gt;0),CONCATENATE(" (",N382,")"),IF(AND(LEN(engage_l)=0,LEN(engage_k)&gt;0),CONCATENATE(" (",L382,")"),""))))</f>
        <v/>
      </c>
      <c r="R382" s="84" t="str">
        <f t="shared" si="36"/>
        <v/>
      </c>
      <c r="S382" s="84" t="str">
        <f>IF(ISERROR(VLOOKUP(C382,'Saisie CLASSEMENT'!$C$8:$C$207,1,FALSE)),"","O")</f>
        <v/>
      </c>
      <c r="T382" s="462" t="str">
        <f>IF(LEN('Source Int'!$C374)&gt;1,'Source Int'!$M374,IF($D382="manuel",(VLOOKUP($C382,'Enga manuel'!$A$5:$L$355,9,FALSE)),""))</f>
        <v/>
      </c>
      <c r="U382" s="1" t="str">
        <f>IF(COUNTIF(K$10:K382,K382)=1,MAX(U$9:U381)+1,"")</f>
        <v/>
      </c>
      <c r="V382" t="str">
        <f t="shared" si="33"/>
        <v/>
      </c>
      <c r="W382" s="1" t="str">
        <f>IF(D382="Internet",'Source Int'!E374,IF(D382="manuel",UPPER((VLOOKUP($C382,'Enga manuel'!$A$5:$J$355,10,FALSE))),""))</f>
        <v/>
      </c>
    </row>
    <row r="383" spans="1:23" ht="19.350000000000001" customHeight="1">
      <c r="A383" t="str">
        <f>IF(COUNTIF(J$10:J383,J383)=1,MAX(A$9:A382)+1,"")</f>
        <v/>
      </c>
      <c r="B383" t="str">
        <f t="shared" si="32"/>
        <v/>
      </c>
      <c r="C383" s="294">
        <v>374</v>
      </c>
      <c r="D383" s="295" t="str">
        <f>IF(C383&gt;0,IF(LEN('Source Int'!$C375)&gt;1,"Internet",IF(ISERROR(VLOOKUP($C383,'Enga manuel'!$A$5:$G$355,4,FALSE))=FALSE,(IF(LEN(VLOOKUP($C383,'Enga manuel'!$A$5:$G$355,4,FALSE))&gt;0,"Manuel","")),"")),"")</f>
        <v/>
      </c>
      <c r="E383" s="296" t="s">
        <v>270</v>
      </c>
      <c r="F383" s="295" t="str">
        <f>IF(LEN('Source Int'!$C375)&gt;1,'Source Int'!R375,IF(D383="manuel",(VLOOKUP($C383,'Enga manuel'!$A$5:$G$355,2,FALSE)),""))</f>
        <v/>
      </c>
      <c r="G383" s="295" t="str">
        <f>IF(LEN('Source Int'!$C375)&gt;1,'Source Int'!F375,IF(D383="manuel",(VLOOKUP($C383,'Enga manuel'!$A$5:$G$355,3,FALSE)),""))</f>
        <v/>
      </c>
      <c r="H383" s="297" t="str">
        <f>IF(LEN('Source Int'!$C375)&gt;1,'Source Int'!C375,IF(D383="manuel",(VLOOKUP($C383,'Enga manuel'!$A$5:$G$355,4,FALSE)),""))</f>
        <v/>
      </c>
      <c r="I383" s="297" t="str">
        <f>IF(LEN('Source Int'!$C375)&gt;1,PROPER('Source Int'!D375),IF(D383="manuel",PROPER(VLOOKUP($C383,'Enga manuel'!$A$5:$G$355,5,FALSE)),""))</f>
        <v/>
      </c>
      <c r="J383" s="297" t="str">
        <f>IF(LEN('Source Int'!$C375)&gt;1,'Source Int'!P375,IF(D383="manuel",(VLOOKUP($C383,'Enga manuel'!$A$5:$G$355,6,FALSE)),""))</f>
        <v/>
      </c>
      <c r="K383" s="297" t="str">
        <f>IF(LEN('Source Int'!$C375)&gt;1,'Source Int'!$AE375,IF($D383="manuel",(VLOOKUP($C383,'Enga manuel'!$A$5:$G$355,7,FALSE)),""))</f>
        <v/>
      </c>
      <c r="L383" s="295" t="str">
        <f>IF(LEN('Source Int'!$H375)&gt;0,'Source Int'!$H375,IF($D383="manuel",(VLOOKUP($C383,'Enga manuel'!$A$5:$H$355,8,FALSE)),""))</f>
        <v/>
      </c>
      <c r="M383" s="295" t="str">
        <f>IF(AND(P383="Présent",W383="D",'Données épreuves'!$B$24="OUI"),"Dame","")</f>
        <v/>
      </c>
      <c r="N383" s="295" t="str">
        <f>IF(LEN('Source Int'!$C375)&gt;1,IF('Source Int'!$AB375="","",'Source Int'!$AB375),IF($D383="manuel",(VLOOKUP($C383,'Enga manuel'!$A$5:$M$355,11,FALSE)),""))</f>
        <v/>
      </c>
      <c r="O383" s="308" t="str">
        <f t="shared" si="34"/>
        <v/>
      </c>
      <c r="P383" s="84" t="str">
        <f t="shared" si="35"/>
        <v/>
      </c>
      <c r="Q383" s="84" t="str">
        <f>CONCATENATE(K383,IF(AND(LEN(engage_k)&gt;0,LEN(engage_l)&gt;0),CONCATENATE(" (",L383,"/",N383,")"),IF(AND(LEN(engage_k)=0,LEN(engage_l)&gt;0),CONCATENATE(" (",N383,")"),IF(AND(LEN(engage_l)=0,LEN(engage_k)&gt;0),CONCATENATE(" (",L383,")"),""))))</f>
        <v/>
      </c>
      <c r="R383" s="84" t="str">
        <f t="shared" si="36"/>
        <v/>
      </c>
      <c r="S383" s="84" t="str">
        <f>IF(ISERROR(VLOOKUP(C383,'Saisie CLASSEMENT'!$C$8:$C$207,1,FALSE)),"","O")</f>
        <v/>
      </c>
      <c r="T383" s="462" t="str">
        <f>IF(LEN('Source Int'!$C375)&gt;1,'Source Int'!$M375,IF($D383="manuel",(VLOOKUP($C383,'Enga manuel'!$A$5:$L$355,9,FALSE)),""))</f>
        <v/>
      </c>
      <c r="U383" s="1" t="str">
        <f>IF(COUNTIF(K$10:K383,K383)=1,MAX(U$9:U382)+1,"")</f>
        <v/>
      </c>
      <c r="V383" t="str">
        <f t="shared" si="33"/>
        <v/>
      </c>
      <c r="W383" s="1" t="str">
        <f>IF(D383="Internet",'Source Int'!E375,IF(D383="manuel",UPPER((VLOOKUP($C383,'Enga manuel'!$A$5:$J$355,10,FALSE))),""))</f>
        <v/>
      </c>
    </row>
    <row r="384" spans="1:23" ht="19.350000000000001" customHeight="1">
      <c r="A384" t="str">
        <f>IF(COUNTIF(J$10:J384,J384)=1,MAX(A$9:A383)+1,"")</f>
        <v/>
      </c>
      <c r="B384" t="str">
        <f t="shared" si="32"/>
        <v/>
      </c>
      <c r="C384" s="294">
        <v>375</v>
      </c>
      <c r="D384" s="295" t="str">
        <f>IF(C384&gt;0,IF(LEN('Source Int'!$C376)&gt;1,"Internet",IF(ISERROR(VLOOKUP($C384,'Enga manuel'!$A$5:$G$355,4,FALSE))=FALSE,(IF(LEN(VLOOKUP($C384,'Enga manuel'!$A$5:$G$355,4,FALSE))&gt;0,"Manuel","")),"")),"")</f>
        <v/>
      </c>
      <c r="E384" s="296" t="s">
        <v>270</v>
      </c>
      <c r="F384" s="295" t="str">
        <f>IF(LEN('Source Int'!$C376)&gt;1,'Source Int'!R376,IF(D384="manuel",(VLOOKUP($C384,'Enga manuel'!$A$5:$G$355,2,FALSE)),""))</f>
        <v/>
      </c>
      <c r="G384" s="295" t="str">
        <f>IF(LEN('Source Int'!$C376)&gt;1,'Source Int'!F376,IF(D384="manuel",(VLOOKUP($C384,'Enga manuel'!$A$5:$G$355,3,FALSE)),""))</f>
        <v/>
      </c>
      <c r="H384" s="297" t="str">
        <f>IF(LEN('Source Int'!$C376)&gt;1,'Source Int'!C376,IF(D384="manuel",(VLOOKUP($C384,'Enga manuel'!$A$5:$G$355,4,FALSE)),""))</f>
        <v/>
      </c>
      <c r="I384" s="297" t="str">
        <f>IF(LEN('Source Int'!$C376)&gt;1,PROPER('Source Int'!D376),IF(D384="manuel",PROPER(VLOOKUP($C384,'Enga manuel'!$A$5:$G$355,5,FALSE)),""))</f>
        <v/>
      </c>
      <c r="J384" s="297" t="str">
        <f>IF(LEN('Source Int'!$C376)&gt;1,'Source Int'!P376,IF(D384="manuel",(VLOOKUP($C384,'Enga manuel'!$A$5:$G$355,6,FALSE)),""))</f>
        <v/>
      </c>
      <c r="K384" s="297" t="str">
        <f>IF(LEN('Source Int'!$C376)&gt;1,'Source Int'!$AE376,IF($D384="manuel",(VLOOKUP($C384,'Enga manuel'!$A$5:$G$355,7,FALSE)),""))</f>
        <v/>
      </c>
      <c r="L384" s="295" t="str">
        <f>IF(LEN('Source Int'!$H376)&gt;0,'Source Int'!$H376,IF($D384="manuel",(VLOOKUP($C384,'Enga manuel'!$A$5:$H$355,8,FALSE)),""))</f>
        <v/>
      </c>
      <c r="M384" s="295" t="str">
        <f>IF(AND(P384="Présent",W384="D",'Données épreuves'!$B$24="OUI"),"Dame","")</f>
        <v/>
      </c>
      <c r="N384" s="295" t="str">
        <f>IF(LEN('Source Int'!$C376)&gt;1,IF('Source Int'!$AB376="","",'Source Int'!$AB376),IF($D384="manuel",(VLOOKUP($C384,'Enga manuel'!$A$5:$M$355,11,FALSE)),""))</f>
        <v/>
      </c>
      <c r="O384" s="308" t="str">
        <f t="shared" si="34"/>
        <v/>
      </c>
      <c r="P384" s="84" t="str">
        <f t="shared" si="35"/>
        <v/>
      </c>
      <c r="Q384" s="84" t="str">
        <f>CONCATENATE(K384,IF(AND(LEN(engage_k)&gt;0,LEN(engage_l)&gt;0),CONCATENATE(" (",L384,"/",N384,")"),IF(AND(LEN(engage_k)=0,LEN(engage_l)&gt;0),CONCATENATE(" (",N384,")"),IF(AND(LEN(engage_l)=0,LEN(engage_k)&gt;0),CONCATENATE(" (",L384,")"),""))))</f>
        <v/>
      </c>
      <c r="R384" s="84" t="str">
        <f t="shared" si="36"/>
        <v/>
      </c>
      <c r="S384" s="84" t="str">
        <f>IF(ISERROR(VLOOKUP(C384,'Saisie CLASSEMENT'!$C$8:$C$207,1,FALSE)),"","O")</f>
        <v/>
      </c>
      <c r="T384" s="462" t="str">
        <f>IF(LEN('Source Int'!$C376)&gt;1,'Source Int'!$M376,IF($D384="manuel",(VLOOKUP($C384,'Enga manuel'!$A$5:$L$355,9,FALSE)),""))</f>
        <v/>
      </c>
      <c r="U384" s="1" t="str">
        <f>IF(COUNTIF(K$10:K384,K384)=1,MAX(U$9:U383)+1,"")</f>
        <v/>
      </c>
      <c r="V384" t="str">
        <f t="shared" si="33"/>
        <v/>
      </c>
      <c r="W384" s="1" t="str">
        <f>IF(D384="Internet",'Source Int'!E376,IF(D384="manuel",UPPER((VLOOKUP($C384,'Enga manuel'!$A$5:$J$355,10,FALSE))),""))</f>
        <v/>
      </c>
    </row>
    <row r="385" spans="1:23" ht="19.350000000000001" customHeight="1">
      <c r="A385" t="str">
        <f>IF(COUNTIF(J$10:J385,J385)=1,MAX(A$9:A384)+1,"")</f>
        <v/>
      </c>
      <c r="B385" t="str">
        <f t="shared" si="32"/>
        <v/>
      </c>
      <c r="C385" s="294">
        <v>376</v>
      </c>
      <c r="D385" s="295" t="str">
        <f>IF(C385&gt;0,IF(LEN('Source Int'!$C377)&gt;1,"Internet",IF(ISERROR(VLOOKUP($C385,'Enga manuel'!$A$5:$G$355,4,FALSE))=FALSE,(IF(LEN(VLOOKUP($C385,'Enga manuel'!$A$5:$G$355,4,FALSE))&gt;0,"Manuel","")),"")),"")</f>
        <v/>
      </c>
      <c r="E385" s="296" t="s">
        <v>270</v>
      </c>
      <c r="F385" s="295" t="str">
        <f>IF(LEN('Source Int'!$C377)&gt;1,'Source Int'!R377,IF(D385="manuel",(VLOOKUP($C385,'Enga manuel'!$A$5:$G$355,2,FALSE)),""))</f>
        <v/>
      </c>
      <c r="G385" s="295" t="str">
        <f>IF(LEN('Source Int'!$C377)&gt;1,'Source Int'!F377,IF(D385="manuel",(VLOOKUP($C385,'Enga manuel'!$A$5:$G$355,3,FALSE)),""))</f>
        <v/>
      </c>
      <c r="H385" s="297" t="str">
        <f>IF(LEN('Source Int'!$C377)&gt;1,'Source Int'!C377,IF(D385="manuel",(VLOOKUP($C385,'Enga manuel'!$A$5:$G$355,4,FALSE)),""))</f>
        <v/>
      </c>
      <c r="I385" s="297" t="str">
        <f>IF(LEN('Source Int'!$C377)&gt;1,PROPER('Source Int'!D377),IF(D385="manuel",PROPER(VLOOKUP($C385,'Enga manuel'!$A$5:$G$355,5,FALSE)),""))</f>
        <v/>
      </c>
      <c r="J385" s="297" t="str">
        <f>IF(LEN('Source Int'!$C377)&gt;1,'Source Int'!P377,IF(D385="manuel",(VLOOKUP($C385,'Enga manuel'!$A$5:$G$355,6,FALSE)),""))</f>
        <v/>
      </c>
      <c r="K385" s="297" t="str">
        <f>IF(LEN('Source Int'!$C377)&gt;1,'Source Int'!$AE377,IF($D385="manuel",(VLOOKUP($C385,'Enga manuel'!$A$5:$G$355,7,FALSE)),""))</f>
        <v/>
      </c>
      <c r="L385" s="295" t="str">
        <f>IF(LEN('Source Int'!$H377)&gt;0,'Source Int'!$H377,IF($D385="manuel",(VLOOKUP($C385,'Enga manuel'!$A$5:$H$355,8,FALSE)),""))</f>
        <v/>
      </c>
      <c r="M385" s="295" t="str">
        <f>IF(AND(P385="Présent",W385="D",'Données épreuves'!$B$24="OUI"),"Dame","")</f>
        <v/>
      </c>
      <c r="N385" s="295" t="str">
        <f>IF(LEN('Source Int'!$C377)&gt;1,IF('Source Int'!$AB377="","",'Source Int'!$AB377),IF($D385="manuel",(VLOOKUP($C385,'Enga manuel'!$A$5:$M$355,11,FALSE)),""))</f>
        <v/>
      </c>
      <c r="O385" s="308" t="str">
        <f t="shared" si="34"/>
        <v/>
      </c>
      <c r="P385" s="84" t="str">
        <f t="shared" si="35"/>
        <v/>
      </c>
      <c r="Q385" s="84" t="str">
        <f>CONCATENATE(K385,IF(AND(LEN(engage_k)&gt;0,LEN(engage_l)&gt;0),CONCATENATE(" (",L385,"/",N385,")"),IF(AND(LEN(engage_k)=0,LEN(engage_l)&gt;0),CONCATENATE(" (",N385,")"),IF(AND(LEN(engage_l)=0,LEN(engage_k)&gt;0),CONCATENATE(" (",L385,")"),""))))</f>
        <v/>
      </c>
      <c r="R385" s="84" t="str">
        <f t="shared" si="36"/>
        <v/>
      </c>
      <c r="S385" s="84" t="str">
        <f>IF(ISERROR(VLOOKUP(C385,'Saisie CLASSEMENT'!$C$8:$C$207,1,FALSE)),"","O")</f>
        <v/>
      </c>
      <c r="T385" s="462" t="str">
        <f>IF(LEN('Source Int'!$C377)&gt;1,'Source Int'!$M377,IF($D385="manuel",(VLOOKUP($C385,'Enga manuel'!$A$5:$L$355,9,FALSE)),""))</f>
        <v/>
      </c>
      <c r="U385" s="1" t="str">
        <f>IF(COUNTIF(K$10:K385,K385)=1,MAX(U$9:U384)+1,"")</f>
        <v/>
      </c>
      <c r="V385" t="str">
        <f t="shared" si="33"/>
        <v/>
      </c>
      <c r="W385" s="1" t="str">
        <f>IF(D385="Internet",'Source Int'!E377,IF(D385="manuel",UPPER((VLOOKUP($C385,'Enga manuel'!$A$5:$J$355,10,FALSE))),""))</f>
        <v/>
      </c>
    </row>
    <row r="386" spans="1:23" ht="19.350000000000001" customHeight="1">
      <c r="A386" t="str">
        <f>IF(COUNTIF(J$10:J386,J386)=1,MAX(A$9:A385)+1,"")</f>
        <v/>
      </c>
      <c r="B386" t="str">
        <f t="shared" si="32"/>
        <v/>
      </c>
      <c r="C386" s="294">
        <v>377</v>
      </c>
      <c r="D386" s="295" t="str">
        <f>IF(C386&gt;0,IF(LEN('Source Int'!$C378)&gt;1,"Internet",IF(ISERROR(VLOOKUP($C386,'Enga manuel'!$A$5:$G$355,4,FALSE))=FALSE,(IF(LEN(VLOOKUP($C386,'Enga manuel'!$A$5:$G$355,4,FALSE))&gt;0,"Manuel","")),"")),"")</f>
        <v/>
      </c>
      <c r="E386" s="296" t="s">
        <v>270</v>
      </c>
      <c r="F386" s="295" t="str">
        <f>IF(LEN('Source Int'!$C378)&gt;1,'Source Int'!R378,IF(D386="manuel",(VLOOKUP($C386,'Enga manuel'!$A$5:$G$355,2,FALSE)),""))</f>
        <v/>
      </c>
      <c r="G386" s="295" t="str">
        <f>IF(LEN('Source Int'!$C378)&gt;1,'Source Int'!F378,IF(D386="manuel",(VLOOKUP($C386,'Enga manuel'!$A$5:$G$355,3,FALSE)),""))</f>
        <v/>
      </c>
      <c r="H386" s="297" t="str">
        <f>IF(LEN('Source Int'!$C378)&gt;1,'Source Int'!C378,IF(D386="manuel",(VLOOKUP($C386,'Enga manuel'!$A$5:$G$355,4,FALSE)),""))</f>
        <v/>
      </c>
      <c r="I386" s="297" t="str">
        <f>IF(LEN('Source Int'!$C378)&gt;1,PROPER('Source Int'!D378),IF(D386="manuel",PROPER(VLOOKUP($C386,'Enga manuel'!$A$5:$G$355,5,FALSE)),""))</f>
        <v/>
      </c>
      <c r="J386" s="297" t="str">
        <f>IF(LEN('Source Int'!$C378)&gt;1,'Source Int'!P378,IF(D386="manuel",(VLOOKUP($C386,'Enga manuel'!$A$5:$G$355,6,FALSE)),""))</f>
        <v/>
      </c>
      <c r="K386" s="297" t="str">
        <f>IF(LEN('Source Int'!$C378)&gt;1,'Source Int'!$AE378,IF($D386="manuel",(VLOOKUP($C386,'Enga manuel'!$A$5:$G$355,7,FALSE)),""))</f>
        <v/>
      </c>
      <c r="L386" s="295" t="str">
        <f>IF(LEN('Source Int'!$H378)&gt;0,'Source Int'!$H378,IF($D386="manuel",(VLOOKUP($C386,'Enga manuel'!$A$5:$H$355,8,FALSE)),""))</f>
        <v/>
      </c>
      <c r="M386" s="295" t="str">
        <f>IF(AND(P386="Présent",W386="D",'Données épreuves'!$B$24="OUI"),"Dame","")</f>
        <v/>
      </c>
      <c r="N386" s="295" t="str">
        <f>IF(LEN('Source Int'!$C378)&gt;1,IF('Source Int'!$AB378="","",'Source Int'!$AB378),IF($D386="manuel",(VLOOKUP($C386,'Enga manuel'!$A$5:$M$355,11,FALSE)),""))</f>
        <v/>
      </c>
      <c r="O386" s="308" t="str">
        <f t="shared" si="34"/>
        <v/>
      </c>
      <c r="P386" s="84" t="str">
        <f t="shared" si="35"/>
        <v/>
      </c>
      <c r="Q386" s="84" t="str">
        <f>CONCATENATE(K386,IF(AND(LEN(engage_k)&gt;0,LEN(engage_l)&gt;0),CONCATENATE(" (",L386,"/",N386,")"),IF(AND(LEN(engage_k)=0,LEN(engage_l)&gt;0),CONCATENATE(" (",N386,")"),IF(AND(LEN(engage_l)=0,LEN(engage_k)&gt;0),CONCATENATE(" (",L386,")"),""))))</f>
        <v/>
      </c>
      <c r="R386" s="84" t="str">
        <f t="shared" si="36"/>
        <v/>
      </c>
      <c r="S386" s="84" t="str">
        <f>IF(ISERROR(VLOOKUP(C386,'Saisie CLASSEMENT'!$C$8:$C$207,1,FALSE)),"","O")</f>
        <v/>
      </c>
      <c r="T386" s="462" t="str">
        <f>IF(LEN('Source Int'!$C378)&gt;1,'Source Int'!$M378,IF($D386="manuel",(VLOOKUP($C386,'Enga manuel'!$A$5:$L$355,9,FALSE)),""))</f>
        <v/>
      </c>
      <c r="U386" s="1" t="str">
        <f>IF(COUNTIF(K$10:K386,K386)=1,MAX(U$9:U385)+1,"")</f>
        <v/>
      </c>
      <c r="V386" t="str">
        <f t="shared" si="33"/>
        <v/>
      </c>
      <c r="W386" s="1" t="str">
        <f>IF(D386="Internet",'Source Int'!E378,IF(D386="manuel",UPPER((VLOOKUP($C386,'Enga manuel'!$A$5:$J$355,10,FALSE))),""))</f>
        <v/>
      </c>
    </row>
    <row r="387" spans="1:23" ht="19.350000000000001" customHeight="1">
      <c r="A387" t="str">
        <f>IF(COUNTIF(J$10:J387,J387)=1,MAX(A$9:A386)+1,"")</f>
        <v/>
      </c>
      <c r="B387" t="str">
        <f t="shared" si="32"/>
        <v/>
      </c>
      <c r="C387" s="294">
        <v>378</v>
      </c>
      <c r="D387" s="295" t="str">
        <f>IF(C387&gt;0,IF(LEN('Source Int'!$C379)&gt;1,"Internet",IF(ISERROR(VLOOKUP($C387,'Enga manuel'!$A$5:$G$355,4,FALSE))=FALSE,(IF(LEN(VLOOKUP($C387,'Enga manuel'!$A$5:$G$355,4,FALSE))&gt;0,"Manuel","")),"")),"")</f>
        <v/>
      </c>
      <c r="E387" s="296" t="s">
        <v>270</v>
      </c>
      <c r="F387" s="295" t="str">
        <f>IF(LEN('Source Int'!$C379)&gt;1,'Source Int'!R379,IF(D387="manuel",(VLOOKUP($C387,'Enga manuel'!$A$5:$G$355,2,FALSE)),""))</f>
        <v/>
      </c>
      <c r="G387" s="295" t="str">
        <f>IF(LEN('Source Int'!$C379)&gt;1,'Source Int'!F379,IF(D387="manuel",(VLOOKUP($C387,'Enga manuel'!$A$5:$G$355,3,FALSE)),""))</f>
        <v/>
      </c>
      <c r="H387" s="297" t="str">
        <f>IF(LEN('Source Int'!$C379)&gt;1,'Source Int'!C379,IF(D387="manuel",(VLOOKUP($C387,'Enga manuel'!$A$5:$G$355,4,FALSE)),""))</f>
        <v/>
      </c>
      <c r="I387" s="297" t="str">
        <f>IF(LEN('Source Int'!$C379)&gt;1,PROPER('Source Int'!D379),IF(D387="manuel",PROPER(VLOOKUP($C387,'Enga manuel'!$A$5:$G$355,5,FALSE)),""))</f>
        <v/>
      </c>
      <c r="J387" s="297" t="str">
        <f>IF(LEN('Source Int'!$C379)&gt;1,'Source Int'!P379,IF(D387="manuel",(VLOOKUP($C387,'Enga manuel'!$A$5:$G$355,6,FALSE)),""))</f>
        <v/>
      </c>
      <c r="K387" s="297" t="str">
        <f>IF(LEN('Source Int'!$C379)&gt;1,'Source Int'!$AE379,IF($D387="manuel",(VLOOKUP($C387,'Enga manuel'!$A$5:$G$355,7,FALSE)),""))</f>
        <v/>
      </c>
      <c r="L387" s="295" t="str">
        <f>IF(LEN('Source Int'!$H379)&gt;0,'Source Int'!$H379,IF($D387="manuel",(VLOOKUP($C387,'Enga manuel'!$A$5:$H$355,8,FALSE)),""))</f>
        <v/>
      </c>
      <c r="M387" s="295" t="str">
        <f>IF(AND(P387="Présent",W387="D",'Données épreuves'!$B$24="OUI"),"Dame","")</f>
        <v/>
      </c>
      <c r="N387" s="295" t="str">
        <f>IF(LEN('Source Int'!$C379)&gt;1,IF('Source Int'!$AB379="","",'Source Int'!$AB379),IF($D387="manuel",(VLOOKUP($C387,'Enga manuel'!$A$5:$M$355,11,FALSE)),""))</f>
        <v/>
      </c>
      <c r="O387" s="308" t="str">
        <f t="shared" si="34"/>
        <v/>
      </c>
      <c r="P387" s="84" t="str">
        <f t="shared" si="35"/>
        <v/>
      </c>
      <c r="Q387" s="84" t="str">
        <f>CONCATENATE(K387,IF(AND(LEN(engage_k)&gt;0,LEN(engage_l)&gt;0),CONCATENATE(" (",L387,"/",N387,")"),IF(AND(LEN(engage_k)=0,LEN(engage_l)&gt;0),CONCATENATE(" (",N387,")"),IF(AND(LEN(engage_l)=0,LEN(engage_k)&gt;0),CONCATENATE(" (",L387,")"),""))))</f>
        <v/>
      </c>
      <c r="R387" s="84" t="str">
        <f t="shared" si="36"/>
        <v/>
      </c>
      <c r="S387" s="84" t="str">
        <f>IF(ISERROR(VLOOKUP(C387,'Saisie CLASSEMENT'!$C$8:$C$207,1,FALSE)),"","O")</f>
        <v/>
      </c>
      <c r="T387" s="462" t="str">
        <f>IF(LEN('Source Int'!$C379)&gt;1,'Source Int'!$M379,IF($D387="manuel",(VLOOKUP($C387,'Enga manuel'!$A$5:$L$355,9,FALSE)),""))</f>
        <v/>
      </c>
      <c r="U387" s="1" t="str">
        <f>IF(COUNTIF(K$10:K387,K387)=1,MAX(U$9:U386)+1,"")</f>
        <v/>
      </c>
      <c r="V387" t="str">
        <f t="shared" si="33"/>
        <v/>
      </c>
      <c r="W387" s="1" t="str">
        <f>IF(D387="Internet",'Source Int'!E379,IF(D387="manuel",UPPER((VLOOKUP($C387,'Enga manuel'!$A$5:$J$355,10,FALSE))),""))</f>
        <v/>
      </c>
    </row>
    <row r="388" spans="1:23" ht="19.350000000000001" customHeight="1">
      <c r="A388" t="str">
        <f>IF(COUNTIF(J$10:J388,J388)=1,MAX(A$9:A387)+1,"")</f>
        <v/>
      </c>
      <c r="B388" t="str">
        <f t="shared" si="32"/>
        <v/>
      </c>
      <c r="C388" s="294">
        <v>379</v>
      </c>
      <c r="D388" s="295" t="str">
        <f>IF(C388&gt;0,IF(LEN('Source Int'!$C380)&gt;1,"Internet",IF(ISERROR(VLOOKUP($C388,'Enga manuel'!$A$5:$G$355,4,FALSE))=FALSE,(IF(LEN(VLOOKUP($C388,'Enga manuel'!$A$5:$G$355,4,FALSE))&gt;0,"Manuel","")),"")),"")</f>
        <v/>
      </c>
      <c r="E388" s="296" t="s">
        <v>270</v>
      </c>
      <c r="F388" s="295" t="str">
        <f>IF(LEN('Source Int'!$C380)&gt;1,'Source Int'!R380,IF(D388="manuel",(VLOOKUP($C388,'Enga manuel'!$A$5:$G$355,2,FALSE)),""))</f>
        <v/>
      </c>
      <c r="G388" s="295" t="str">
        <f>IF(LEN('Source Int'!$C380)&gt;1,'Source Int'!F380,IF(D388="manuel",(VLOOKUP($C388,'Enga manuel'!$A$5:$G$355,3,FALSE)),""))</f>
        <v/>
      </c>
      <c r="H388" s="297" t="str">
        <f>IF(LEN('Source Int'!$C380)&gt;1,'Source Int'!C380,IF(D388="manuel",(VLOOKUP($C388,'Enga manuel'!$A$5:$G$355,4,FALSE)),""))</f>
        <v/>
      </c>
      <c r="I388" s="297" t="str">
        <f>IF(LEN('Source Int'!$C380)&gt;1,PROPER('Source Int'!D380),IF(D388="manuel",PROPER(VLOOKUP($C388,'Enga manuel'!$A$5:$G$355,5,FALSE)),""))</f>
        <v/>
      </c>
      <c r="J388" s="297" t="str">
        <f>IF(LEN('Source Int'!$C380)&gt;1,'Source Int'!P380,IF(D388="manuel",(VLOOKUP($C388,'Enga manuel'!$A$5:$G$355,6,FALSE)),""))</f>
        <v/>
      </c>
      <c r="K388" s="297" t="str">
        <f>IF(LEN('Source Int'!$C380)&gt;1,'Source Int'!$AE380,IF($D388="manuel",(VLOOKUP($C388,'Enga manuel'!$A$5:$G$355,7,FALSE)),""))</f>
        <v/>
      </c>
      <c r="L388" s="295" t="str">
        <f>IF(LEN('Source Int'!$H380)&gt;0,'Source Int'!$H380,IF($D388="manuel",(VLOOKUP($C388,'Enga manuel'!$A$5:$H$355,8,FALSE)),""))</f>
        <v/>
      </c>
      <c r="M388" s="295" t="str">
        <f>IF(AND(P388="Présent",W388="D",'Données épreuves'!$B$24="OUI"),"Dame","")</f>
        <v/>
      </c>
      <c r="N388" s="295" t="str">
        <f>IF(LEN('Source Int'!$C380)&gt;1,IF('Source Int'!$AB380="","",'Source Int'!$AB380),IF($D388="manuel",(VLOOKUP($C388,'Enga manuel'!$A$5:$M$355,11,FALSE)),""))</f>
        <v/>
      </c>
      <c r="O388" s="308" t="str">
        <f t="shared" si="34"/>
        <v/>
      </c>
      <c r="P388" s="84" t="str">
        <f t="shared" si="35"/>
        <v/>
      </c>
      <c r="Q388" s="84" t="str">
        <f>CONCATENATE(K388,IF(AND(LEN(engage_k)&gt;0,LEN(engage_l)&gt;0),CONCATENATE(" (",L388,"/",N388,")"),IF(AND(LEN(engage_k)=0,LEN(engage_l)&gt;0),CONCATENATE(" (",N388,")"),IF(AND(LEN(engage_l)=0,LEN(engage_k)&gt;0),CONCATENATE(" (",L388,")"),""))))</f>
        <v/>
      </c>
      <c r="R388" s="84" t="str">
        <f t="shared" si="36"/>
        <v/>
      </c>
      <c r="S388" s="84" t="str">
        <f>IF(ISERROR(VLOOKUP(C388,'Saisie CLASSEMENT'!$C$8:$C$207,1,FALSE)),"","O")</f>
        <v/>
      </c>
      <c r="T388" s="462" t="str">
        <f>IF(LEN('Source Int'!$C380)&gt;1,'Source Int'!$M380,IF($D388="manuel",(VLOOKUP($C388,'Enga manuel'!$A$5:$L$355,9,FALSE)),""))</f>
        <v/>
      </c>
      <c r="U388" s="1" t="str">
        <f>IF(COUNTIF(K$10:K388,K388)=1,MAX(U$9:U387)+1,"")</f>
        <v/>
      </c>
      <c r="V388" t="str">
        <f t="shared" si="33"/>
        <v/>
      </c>
      <c r="W388" s="1" t="str">
        <f>IF(D388="Internet",'Source Int'!E380,IF(D388="manuel",UPPER((VLOOKUP($C388,'Enga manuel'!$A$5:$J$355,10,FALSE))),""))</f>
        <v/>
      </c>
    </row>
    <row r="389" spans="1:23" ht="19.350000000000001" customHeight="1">
      <c r="A389" t="str">
        <f>IF(COUNTIF(J$10:J389,J389)=1,MAX(A$9:A388)+1,"")</f>
        <v/>
      </c>
      <c r="B389" t="str">
        <f t="shared" si="32"/>
        <v/>
      </c>
      <c r="C389" s="294">
        <v>380</v>
      </c>
      <c r="D389" s="295" t="str">
        <f>IF(C389&gt;0,IF(LEN('Source Int'!$C381)&gt;1,"Internet",IF(ISERROR(VLOOKUP($C389,'Enga manuel'!$A$5:$G$355,4,FALSE))=FALSE,(IF(LEN(VLOOKUP($C389,'Enga manuel'!$A$5:$G$355,4,FALSE))&gt;0,"Manuel","")),"")),"")</f>
        <v/>
      </c>
      <c r="E389" s="296" t="s">
        <v>270</v>
      </c>
      <c r="F389" s="295" t="str">
        <f>IF(LEN('Source Int'!$C381)&gt;1,'Source Int'!R381,IF(D389="manuel",(VLOOKUP($C389,'Enga manuel'!$A$5:$G$355,2,FALSE)),""))</f>
        <v/>
      </c>
      <c r="G389" s="295" t="str">
        <f>IF(LEN('Source Int'!$C381)&gt;1,'Source Int'!F381,IF(D389="manuel",(VLOOKUP($C389,'Enga manuel'!$A$5:$G$355,3,FALSE)),""))</f>
        <v/>
      </c>
      <c r="H389" s="297" t="str">
        <f>IF(LEN('Source Int'!$C381)&gt;1,'Source Int'!C381,IF(D389="manuel",(VLOOKUP($C389,'Enga manuel'!$A$5:$G$355,4,FALSE)),""))</f>
        <v/>
      </c>
      <c r="I389" s="297" t="str">
        <f>IF(LEN('Source Int'!$C381)&gt;1,PROPER('Source Int'!D381),IF(D389="manuel",PROPER(VLOOKUP($C389,'Enga manuel'!$A$5:$G$355,5,FALSE)),""))</f>
        <v/>
      </c>
      <c r="J389" s="297" t="str">
        <f>IF(LEN('Source Int'!$C381)&gt;1,'Source Int'!P381,IF(D389="manuel",(VLOOKUP($C389,'Enga manuel'!$A$5:$G$355,6,FALSE)),""))</f>
        <v/>
      </c>
      <c r="K389" s="297" t="str">
        <f>IF(LEN('Source Int'!$C381)&gt;1,'Source Int'!$AE381,IF($D389="manuel",(VLOOKUP($C389,'Enga manuel'!$A$5:$G$355,7,FALSE)),""))</f>
        <v/>
      </c>
      <c r="L389" s="295" t="str">
        <f>IF(LEN('Source Int'!$H381)&gt;0,'Source Int'!$H381,IF($D389="manuel",(VLOOKUP($C389,'Enga manuel'!$A$5:$H$355,8,FALSE)),""))</f>
        <v/>
      </c>
      <c r="M389" s="295" t="str">
        <f>IF(AND(P389="Présent",W389="D",'Données épreuves'!$B$24="OUI"),"Dame","")</f>
        <v/>
      </c>
      <c r="N389" s="295" t="str">
        <f>IF(LEN('Source Int'!$C381)&gt;1,IF('Source Int'!$AB381="","",'Source Int'!$AB381),IF($D389="manuel",(VLOOKUP($C389,'Enga manuel'!$A$5:$M$355,11,FALSE)),""))</f>
        <v/>
      </c>
      <c r="O389" s="308" t="str">
        <f t="shared" si="34"/>
        <v/>
      </c>
      <c r="P389" s="84" t="str">
        <f t="shared" si="35"/>
        <v/>
      </c>
      <c r="Q389" s="84" t="str">
        <f>CONCATENATE(K389,IF(AND(LEN(engage_k)&gt;0,LEN(engage_l)&gt;0),CONCATENATE(" (",L389,"/",N389,")"),IF(AND(LEN(engage_k)=0,LEN(engage_l)&gt;0),CONCATENATE(" (",N389,")"),IF(AND(LEN(engage_l)=0,LEN(engage_k)&gt;0),CONCATENATE(" (",L389,")"),""))))</f>
        <v/>
      </c>
      <c r="R389" s="84" t="str">
        <f t="shared" si="36"/>
        <v/>
      </c>
      <c r="S389" s="84" t="str">
        <f>IF(ISERROR(VLOOKUP(C389,'Saisie CLASSEMENT'!$C$8:$C$207,1,FALSE)),"","O")</f>
        <v/>
      </c>
      <c r="T389" s="462" t="str">
        <f>IF(LEN('Source Int'!$C381)&gt;1,'Source Int'!$M381,IF($D389="manuel",(VLOOKUP($C389,'Enga manuel'!$A$5:$L$355,9,FALSE)),""))</f>
        <v/>
      </c>
      <c r="U389" s="1" t="str">
        <f>IF(COUNTIF(K$10:K389,K389)=1,MAX(U$9:U388)+1,"")</f>
        <v/>
      </c>
      <c r="V389" t="str">
        <f t="shared" si="33"/>
        <v/>
      </c>
      <c r="W389" s="1" t="str">
        <f>IF(D389="Internet",'Source Int'!E381,IF(D389="manuel",UPPER((VLOOKUP($C389,'Enga manuel'!$A$5:$J$355,10,FALSE))),""))</f>
        <v/>
      </c>
    </row>
    <row r="390" spans="1:23" ht="19.350000000000001" customHeight="1">
      <c r="A390" t="str">
        <f>IF(COUNTIF(J$10:J390,J390)=1,MAX(A$9:A389)+1,"")</f>
        <v/>
      </c>
      <c r="B390" t="str">
        <f t="shared" si="32"/>
        <v/>
      </c>
      <c r="C390" s="294">
        <v>381</v>
      </c>
      <c r="D390" s="295" t="str">
        <f>IF(C390&gt;0,IF(LEN('Source Int'!$C382)&gt;1,"Internet",IF(ISERROR(VLOOKUP($C390,'Enga manuel'!$A$5:$G$355,4,FALSE))=FALSE,(IF(LEN(VLOOKUP($C390,'Enga manuel'!$A$5:$G$355,4,FALSE))&gt;0,"Manuel","")),"")),"")</f>
        <v/>
      </c>
      <c r="E390" s="296" t="s">
        <v>270</v>
      </c>
      <c r="F390" s="295" t="str">
        <f>IF(LEN('Source Int'!$C382)&gt;1,'Source Int'!R382,IF(D390="manuel",(VLOOKUP($C390,'Enga manuel'!$A$5:$G$355,2,FALSE)),""))</f>
        <v/>
      </c>
      <c r="G390" s="295" t="str">
        <f>IF(LEN('Source Int'!$C382)&gt;1,'Source Int'!F382,IF(D390="manuel",(VLOOKUP($C390,'Enga manuel'!$A$5:$G$355,3,FALSE)),""))</f>
        <v/>
      </c>
      <c r="H390" s="297" t="str">
        <f>IF(LEN('Source Int'!$C382)&gt;1,'Source Int'!C382,IF(D390="manuel",(VLOOKUP($C390,'Enga manuel'!$A$5:$G$355,4,FALSE)),""))</f>
        <v/>
      </c>
      <c r="I390" s="297" t="str">
        <f>IF(LEN('Source Int'!$C382)&gt;1,PROPER('Source Int'!D382),IF(D390="manuel",PROPER(VLOOKUP($C390,'Enga manuel'!$A$5:$G$355,5,FALSE)),""))</f>
        <v/>
      </c>
      <c r="J390" s="297" t="str">
        <f>IF(LEN('Source Int'!$C382)&gt;1,'Source Int'!P382,IF(D390="manuel",(VLOOKUP($C390,'Enga manuel'!$A$5:$G$355,6,FALSE)),""))</f>
        <v/>
      </c>
      <c r="K390" s="297" t="str">
        <f>IF(LEN('Source Int'!$C382)&gt;1,'Source Int'!$AE382,IF($D390="manuel",(VLOOKUP($C390,'Enga manuel'!$A$5:$G$355,7,FALSE)),""))</f>
        <v/>
      </c>
      <c r="L390" s="295" t="str">
        <f>IF(LEN('Source Int'!$H382)&gt;0,'Source Int'!$H382,IF($D390="manuel",(VLOOKUP($C390,'Enga manuel'!$A$5:$H$355,8,FALSE)),""))</f>
        <v/>
      </c>
      <c r="M390" s="295" t="str">
        <f>IF(AND(P390="Présent",W390="D",'Données épreuves'!$B$24="OUI"),"Dame","")</f>
        <v/>
      </c>
      <c r="N390" s="295" t="str">
        <f>IF(LEN('Source Int'!$C382)&gt;1,IF('Source Int'!$AB382="","",'Source Int'!$AB382),IF($D390="manuel",(VLOOKUP($C390,'Enga manuel'!$A$5:$M$355,11,FALSE)),""))</f>
        <v/>
      </c>
      <c r="O390" s="308" t="str">
        <f t="shared" si="34"/>
        <v/>
      </c>
      <c r="P390" s="84" t="str">
        <f t="shared" si="35"/>
        <v/>
      </c>
      <c r="Q390" s="84" t="str">
        <f>CONCATENATE(K390,IF(AND(LEN(engage_k)&gt;0,LEN(engage_l)&gt;0),CONCATENATE(" (",L390,"/",N390,")"),IF(AND(LEN(engage_k)=0,LEN(engage_l)&gt;0),CONCATENATE(" (",N390,")"),IF(AND(LEN(engage_l)=0,LEN(engage_k)&gt;0),CONCATENATE(" (",L390,")"),""))))</f>
        <v/>
      </c>
      <c r="R390" s="84" t="str">
        <f t="shared" si="36"/>
        <v/>
      </c>
      <c r="S390" s="84" t="str">
        <f>IF(ISERROR(VLOOKUP(C390,'Saisie CLASSEMENT'!$C$8:$C$207,1,FALSE)),"","O")</f>
        <v/>
      </c>
      <c r="T390" s="462" t="str">
        <f>IF(LEN('Source Int'!$C382)&gt;1,'Source Int'!$M382,IF($D390="manuel",(VLOOKUP($C390,'Enga manuel'!$A$5:$L$355,9,FALSE)),""))</f>
        <v/>
      </c>
      <c r="U390" s="1" t="str">
        <f>IF(COUNTIF(K$10:K390,K390)=1,MAX(U$9:U389)+1,"")</f>
        <v/>
      </c>
      <c r="V390" t="str">
        <f t="shared" si="33"/>
        <v/>
      </c>
      <c r="W390" s="1" t="str">
        <f>IF(D390="Internet",'Source Int'!E382,IF(D390="manuel",UPPER((VLOOKUP($C390,'Enga manuel'!$A$5:$J$355,10,FALSE))),""))</f>
        <v/>
      </c>
    </row>
    <row r="391" spans="1:23" ht="19.350000000000001" customHeight="1">
      <c r="A391" t="str">
        <f>IF(COUNTIF(J$10:J391,J391)=1,MAX(A$9:A390)+1,"")</f>
        <v/>
      </c>
      <c r="B391" t="str">
        <f t="shared" si="32"/>
        <v/>
      </c>
      <c r="C391" s="294">
        <v>382</v>
      </c>
      <c r="D391" s="295" t="str">
        <f>IF(C391&gt;0,IF(LEN('Source Int'!$C383)&gt;1,"Internet",IF(ISERROR(VLOOKUP($C391,'Enga manuel'!$A$5:$G$355,4,FALSE))=FALSE,(IF(LEN(VLOOKUP($C391,'Enga manuel'!$A$5:$G$355,4,FALSE))&gt;0,"Manuel","")),"")),"")</f>
        <v/>
      </c>
      <c r="E391" s="296" t="s">
        <v>270</v>
      </c>
      <c r="F391" s="295" t="str">
        <f>IF(LEN('Source Int'!$C383)&gt;1,'Source Int'!R383,IF(D391="manuel",(VLOOKUP($C391,'Enga manuel'!$A$5:$G$355,2,FALSE)),""))</f>
        <v/>
      </c>
      <c r="G391" s="295" t="str">
        <f>IF(LEN('Source Int'!$C383)&gt;1,'Source Int'!F383,IF(D391="manuel",(VLOOKUP($C391,'Enga manuel'!$A$5:$G$355,3,FALSE)),""))</f>
        <v/>
      </c>
      <c r="H391" s="297" t="str">
        <f>IF(LEN('Source Int'!$C383)&gt;1,'Source Int'!C383,IF(D391="manuel",(VLOOKUP($C391,'Enga manuel'!$A$5:$G$355,4,FALSE)),""))</f>
        <v/>
      </c>
      <c r="I391" s="297" t="str">
        <f>IF(LEN('Source Int'!$C383)&gt;1,PROPER('Source Int'!D383),IF(D391="manuel",PROPER(VLOOKUP($C391,'Enga manuel'!$A$5:$G$355,5,FALSE)),""))</f>
        <v/>
      </c>
      <c r="J391" s="297" t="str">
        <f>IF(LEN('Source Int'!$C383)&gt;1,'Source Int'!P383,IF(D391="manuel",(VLOOKUP($C391,'Enga manuel'!$A$5:$G$355,6,FALSE)),""))</f>
        <v/>
      </c>
      <c r="K391" s="297" t="str">
        <f>IF(LEN('Source Int'!$C383)&gt;1,'Source Int'!$AE383,IF($D391="manuel",(VLOOKUP($C391,'Enga manuel'!$A$5:$G$355,7,FALSE)),""))</f>
        <v/>
      </c>
      <c r="L391" s="295" t="str">
        <f>IF(LEN('Source Int'!$H383)&gt;0,'Source Int'!$H383,IF($D391="manuel",(VLOOKUP($C391,'Enga manuel'!$A$5:$H$355,8,FALSE)),""))</f>
        <v/>
      </c>
      <c r="M391" s="295" t="str">
        <f>IF(AND(P391="Présent",W391="D",'Données épreuves'!$B$24="OUI"),"Dame","")</f>
        <v/>
      </c>
      <c r="N391" s="295" t="str">
        <f>IF(LEN('Source Int'!$C383)&gt;1,IF('Source Int'!$AB383="","",'Source Int'!$AB383),IF($D391="manuel",(VLOOKUP($C391,'Enga manuel'!$A$5:$M$355,11,FALSE)),""))</f>
        <v/>
      </c>
      <c r="O391" s="308" t="str">
        <f t="shared" si="34"/>
        <v/>
      </c>
      <c r="P391" s="84" t="str">
        <f t="shared" si="35"/>
        <v/>
      </c>
      <c r="Q391" s="84" t="str">
        <f>CONCATENATE(K391,IF(AND(LEN(engage_k)&gt;0,LEN(engage_l)&gt;0),CONCATENATE(" (",L391,"/",N391,")"),IF(AND(LEN(engage_k)=0,LEN(engage_l)&gt;0),CONCATENATE(" (",N391,")"),IF(AND(LEN(engage_l)=0,LEN(engage_k)&gt;0),CONCATENATE(" (",L391,")"),""))))</f>
        <v/>
      </c>
      <c r="R391" s="84" t="str">
        <f t="shared" si="36"/>
        <v/>
      </c>
      <c r="S391" s="84" t="str">
        <f>IF(ISERROR(VLOOKUP(C391,'Saisie CLASSEMENT'!$C$8:$C$207,1,FALSE)),"","O")</f>
        <v/>
      </c>
      <c r="T391" s="462" t="str">
        <f>IF(LEN('Source Int'!$C383)&gt;1,'Source Int'!$M383,IF($D391="manuel",(VLOOKUP($C391,'Enga manuel'!$A$5:$L$355,9,FALSE)),""))</f>
        <v/>
      </c>
      <c r="U391" s="1" t="str">
        <f>IF(COUNTIF(K$10:K391,K391)=1,MAX(U$9:U390)+1,"")</f>
        <v/>
      </c>
      <c r="V391" t="str">
        <f t="shared" si="33"/>
        <v/>
      </c>
      <c r="W391" s="1" t="str">
        <f>IF(D391="Internet",'Source Int'!E383,IF(D391="manuel",UPPER((VLOOKUP($C391,'Enga manuel'!$A$5:$J$355,10,FALSE))),""))</f>
        <v/>
      </c>
    </row>
    <row r="392" spans="1:23" ht="19.350000000000001" customHeight="1">
      <c r="A392" t="str">
        <f>IF(COUNTIF(J$10:J392,J392)=1,MAX(A$9:A391)+1,"")</f>
        <v/>
      </c>
      <c r="B392" t="str">
        <f t="shared" si="32"/>
        <v/>
      </c>
      <c r="C392" s="294">
        <v>383</v>
      </c>
      <c r="D392" s="295" t="str">
        <f>IF(C392&gt;0,IF(LEN('Source Int'!$C384)&gt;1,"Internet",IF(ISERROR(VLOOKUP($C392,'Enga manuel'!$A$5:$G$355,4,FALSE))=FALSE,(IF(LEN(VLOOKUP($C392,'Enga manuel'!$A$5:$G$355,4,FALSE))&gt;0,"Manuel","")),"")),"")</f>
        <v/>
      </c>
      <c r="E392" s="296" t="s">
        <v>270</v>
      </c>
      <c r="F392" s="295" t="str">
        <f>IF(LEN('Source Int'!$C384)&gt;1,'Source Int'!R384,IF(D392="manuel",(VLOOKUP($C392,'Enga manuel'!$A$5:$G$355,2,FALSE)),""))</f>
        <v/>
      </c>
      <c r="G392" s="295" t="str">
        <f>IF(LEN('Source Int'!$C384)&gt;1,'Source Int'!F384,IF(D392="manuel",(VLOOKUP($C392,'Enga manuel'!$A$5:$G$355,3,FALSE)),""))</f>
        <v/>
      </c>
      <c r="H392" s="297" t="str">
        <f>IF(LEN('Source Int'!$C384)&gt;1,'Source Int'!C384,IF(D392="manuel",(VLOOKUP($C392,'Enga manuel'!$A$5:$G$355,4,FALSE)),""))</f>
        <v/>
      </c>
      <c r="I392" s="297" t="str">
        <f>IF(LEN('Source Int'!$C384)&gt;1,PROPER('Source Int'!D384),IF(D392="manuel",PROPER(VLOOKUP($C392,'Enga manuel'!$A$5:$G$355,5,FALSE)),""))</f>
        <v/>
      </c>
      <c r="J392" s="297" t="str">
        <f>IF(LEN('Source Int'!$C384)&gt;1,'Source Int'!P384,IF(D392="manuel",(VLOOKUP($C392,'Enga manuel'!$A$5:$G$355,6,FALSE)),""))</f>
        <v/>
      </c>
      <c r="K392" s="297" t="str">
        <f>IF(LEN('Source Int'!$C384)&gt;1,'Source Int'!$AE384,IF($D392="manuel",(VLOOKUP($C392,'Enga manuel'!$A$5:$G$355,7,FALSE)),""))</f>
        <v/>
      </c>
      <c r="L392" s="295" t="str">
        <f>IF(LEN('Source Int'!$H384)&gt;0,'Source Int'!$H384,IF($D392="manuel",(VLOOKUP($C392,'Enga manuel'!$A$5:$H$355,8,FALSE)),""))</f>
        <v/>
      </c>
      <c r="M392" s="295" t="str">
        <f>IF(AND(P392="Présent",W392="D",'Données épreuves'!$B$24="OUI"),"Dame","")</f>
        <v/>
      </c>
      <c r="N392" s="295" t="str">
        <f>IF(LEN('Source Int'!$C384)&gt;1,IF('Source Int'!$AB384="","",'Source Int'!$AB384),IF($D392="manuel",(VLOOKUP($C392,'Enga manuel'!$A$5:$M$355,11,FALSE)),""))</f>
        <v/>
      </c>
      <c r="O392" s="308" t="str">
        <f t="shared" si="34"/>
        <v/>
      </c>
      <c r="P392" s="84" t="str">
        <f t="shared" si="35"/>
        <v/>
      </c>
      <c r="Q392" s="84" t="str">
        <f>CONCATENATE(K392,IF(AND(LEN(engage_k)&gt;0,LEN(engage_l)&gt;0),CONCATENATE(" (",L392,"/",N392,")"),IF(AND(LEN(engage_k)=0,LEN(engage_l)&gt;0),CONCATENATE(" (",N392,")"),IF(AND(LEN(engage_l)=0,LEN(engage_k)&gt;0),CONCATENATE(" (",L392,")"),""))))</f>
        <v/>
      </c>
      <c r="R392" s="84" t="str">
        <f t="shared" si="36"/>
        <v/>
      </c>
      <c r="S392" s="84" t="str">
        <f>IF(ISERROR(VLOOKUP(C392,'Saisie CLASSEMENT'!$C$8:$C$207,1,FALSE)),"","O")</f>
        <v/>
      </c>
      <c r="T392" s="462" t="str">
        <f>IF(LEN('Source Int'!$C384)&gt;1,'Source Int'!$M384,IF($D392="manuel",(VLOOKUP($C392,'Enga manuel'!$A$5:$L$355,9,FALSE)),""))</f>
        <v/>
      </c>
      <c r="U392" s="1" t="str">
        <f>IF(COUNTIF(K$10:K392,K392)=1,MAX(U$9:U391)+1,"")</f>
        <v/>
      </c>
      <c r="V392" t="str">
        <f t="shared" si="33"/>
        <v/>
      </c>
      <c r="W392" s="1" t="str">
        <f>IF(D392="Internet",'Source Int'!E384,IF(D392="manuel",UPPER((VLOOKUP($C392,'Enga manuel'!$A$5:$J$355,10,FALSE))),""))</f>
        <v/>
      </c>
    </row>
    <row r="393" spans="1:23" ht="19.350000000000001" customHeight="1">
      <c r="A393" t="str">
        <f>IF(COUNTIF(J$10:J393,J393)=1,MAX(A$9:A392)+1,"")</f>
        <v/>
      </c>
      <c r="B393" t="str">
        <f t="shared" si="32"/>
        <v/>
      </c>
      <c r="C393" s="294">
        <v>384</v>
      </c>
      <c r="D393" s="295" t="str">
        <f>IF(C393&gt;0,IF(LEN('Source Int'!$C385)&gt;1,"Internet",IF(ISERROR(VLOOKUP($C393,'Enga manuel'!$A$5:$G$355,4,FALSE))=FALSE,(IF(LEN(VLOOKUP($C393,'Enga manuel'!$A$5:$G$355,4,FALSE))&gt;0,"Manuel","")),"")),"")</f>
        <v/>
      </c>
      <c r="E393" s="296" t="s">
        <v>270</v>
      </c>
      <c r="F393" s="295" t="str">
        <f>IF(LEN('Source Int'!$C385)&gt;1,'Source Int'!R385,IF(D393="manuel",(VLOOKUP($C393,'Enga manuel'!$A$5:$G$355,2,FALSE)),""))</f>
        <v/>
      </c>
      <c r="G393" s="295" t="str">
        <f>IF(LEN('Source Int'!$C385)&gt;1,'Source Int'!F385,IF(D393="manuel",(VLOOKUP($C393,'Enga manuel'!$A$5:$G$355,3,FALSE)),""))</f>
        <v/>
      </c>
      <c r="H393" s="297" t="str">
        <f>IF(LEN('Source Int'!$C385)&gt;1,'Source Int'!C385,IF(D393="manuel",(VLOOKUP($C393,'Enga manuel'!$A$5:$G$355,4,FALSE)),""))</f>
        <v/>
      </c>
      <c r="I393" s="297" t="str">
        <f>IF(LEN('Source Int'!$C385)&gt;1,PROPER('Source Int'!D385),IF(D393="manuel",PROPER(VLOOKUP($C393,'Enga manuel'!$A$5:$G$355,5,FALSE)),""))</f>
        <v/>
      </c>
      <c r="J393" s="297" t="str">
        <f>IF(LEN('Source Int'!$C385)&gt;1,'Source Int'!P385,IF(D393="manuel",(VLOOKUP($C393,'Enga manuel'!$A$5:$G$355,6,FALSE)),""))</f>
        <v/>
      </c>
      <c r="K393" s="297" t="str">
        <f>IF(LEN('Source Int'!$C385)&gt;1,'Source Int'!$AE385,IF($D393="manuel",(VLOOKUP($C393,'Enga manuel'!$A$5:$G$355,7,FALSE)),""))</f>
        <v/>
      </c>
      <c r="L393" s="295" t="str">
        <f>IF(LEN('Source Int'!$H385)&gt;0,'Source Int'!$H385,IF($D393="manuel",(VLOOKUP($C393,'Enga manuel'!$A$5:$H$355,8,FALSE)),""))</f>
        <v/>
      </c>
      <c r="M393" s="295" t="str">
        <f>IF(AND(P393="Présent",W393="D",'Données épreuves'!$B$24="OUI"),"Dame","")</f>
        <v/>
      </c>
      <c r="N393" s="295" t="str">
        <f>IF(LEN('Source Int'!$C385)&gt;1,IF('Source Int'!$AB385="","",'Source Int'!$AB385),IF($D393="manuel",(VLOOKUP($C393,'Enga manuel'!$A$5:$M$355,11,FALSE)),""))</f>
        <v/>
      </c>
      <c r="O393" s="308" t="str">
        <f t="shared" si="34"/>
        <v/>
      </c>
      <c r="P393" s="84" t="str">
        <f t="shared" si="35"/>
        <v/>
      </c>
      <c r="Q393" s="84" t="str">
        <f>CONCATENATE(K393,IF(AND(LEN(engage_k)&gt;0,LEN(engage_l)&gt;0),CONCATENATE(" (",L393,"/",N393,")"),IF(AND(LEN(engage_k)=0,LEN(engage_l)&gt;0),CONCATENATE(" (",N393,")"),IF(AND(LEN(engage_l)=0,LEN(engage_k)&gt;0),CONCATENATE(" (",L393,")"),""))))</f>
        <v/>
      </c>
      <c r="R393" s="84" t="str">
        <f t="shared" si="36"/>
        <v/>
      </c>
      <c r="S393" s="84" t="str">
        <f>IF(ISERROR(VLOOKUP(C393,'Saisie CLASSEMENT'!$C$8:$C$207,1,FALSE)),"","O")</f>
        <v/>
      </c>
      <c r="T393" s="462" t="str">
        <f>IF(LEN('Source Int'!$C385)&gt;1,'Source Int'!$M385,IF($D393="manuel",(VLOOKUP($C393,'Enga manuel'!$A$5:$L$355,9,FALSE)),""))</f>
        <v/>
      </c>
      <c r="U393" s="1" t="str">
        <f>IF(COUNTIF(K$10:K393,K393)=1,MAX(U$9:U392)+1,"")</f>
        <v/>
      </c>
      <c r="V393" t="str">
        <f t="shared" si="33"/>
        <v/>
      </c>
      <c r="W393" s="1" t="str">
        <f>IF(D393="Internet",'Source Int'!E385,IF(D393="manuel",UPPER((VLOOKUP($C393,'Enga manuel'!$A$5:$J$355,10,FALSE))),""))</f>
        <v/>
      </c>
    </row>
    <row r="394" spans="1:23" ht="19.350000000000001" customHeight="1">
      <c r="A394" t="str">
        <f>IF(COUNTIF(J$10:J394,J394)=1,MAX(A$9:A393)+1,"")</f>
        <v/>
      </c>
      <c r="B394" t="str">
        <f t="shared" si="32"/>
        <v/>
      </c>
      <c r="C394" s="294">
        <v>385</v>
      </c>
      <c r="D394" s="295" t="str">
        <f>IF(C394&gt;0,IF(LEN('Source Int'!$C386)&gt;1,"Internet",IF(ISERROR(VLOOKUP($C394,'Enga manuel'!$A$5:$G$355,4,FALSE))=FALSE,(IF(LEN(VLOOKUP($C394,'Enga manuel'!$A$5:$G$355,4,FALSE))&gt;0,"Manuel","")),"")),"")</f>
        <v/>
      </c>
      <c r="E394" s="296" t="s">
        <v>270</v>
      </c>
      <c r="F394" s="295" t="str">
        <f>IF(LEN('Source Int'!$C386)&gt;1,'Source Int'!R386,IF(D394="manuel",(VLOOKUP($C394,'Enga manuel'!$A$5:$G$355,2,FALSE)),""))</f>
        <v/>
      </c>
      <c r="G394" s="295" t="str">
        <f>IF(LEN('Source Int'!$C386)&gt;1,'Source Int'!F386,IF(D394="manuel",(VLOOKUP($C394,'Enga manuel'!$A$5:$G$355,3,FALSE)),""))</f>
        <v/>
      </c>
      <c r="H394" s="297" t="str">
        <f>IF(LEN('Source Int'!$C386)&gt;1,'Source Int'!C386,IF(D394="manuel",(VLOOKUP($C394,'Enga manuel'!$A$5:$G$355,4,FALSE)),""))</f>
        <v/>
      </c>
      <c r="I394" s="297" t="str">
        <f>IF(LEN('Source Int'!$C386)&gt;1,PROPER('Source Int'!D386),IF(D394="manuel",PROPER(VLOOKUP($C394,'Enga manuel'!$A$5:$G$355,5,FALSE)),""))</f>
        <v/>
      </c>
      <c r="J394" s="297" t="str">
        <f>IF(LEN('Source Int'!$C386)&gt;1,'Source Int'!P386,IF(D394="manuel",(VLOOKUP($C394,'Enga manuel'!$A$5:$G$355,6,FALSE)),""))</f>
        <v/>
      </c>
      <c r="K394" s="297" t="str">
        <f>IF(LEN('Source Int'!$C386)&gt;1,'Source Int'!$AE386,IF($D394="manuel",(VLOOKUP($C394,'Enga manuel'!$A$5:$G$355,7,FALSE)),""))</f>
        <v/>
      </c>
      <c r="L394" s="295" t="str">
        <f>IF(LEN('Source Int'!$H386)&gt;0,'Source Int'!$H386,IF($D394="manuel",(VLOOKUP($C394,'Enga manuel'!$A$5:$H$355,8,FALSE)),""))</f>
        <v/>
      </c>
      <c r="M394" s="295" t="str">
        <f>IF(AND(P394="Présent",W394="D",'Données épreuves'!$B$24="OUI"),"Dame","")</f>
        <v/>
      </c>
      <c r="N394" s="295" t="str">
        <f>IF(LEN('Source Int'!$C386)&gt;1,IF('Source Int'!$AB386="","",'Source Int'!$AB386),IF($D394="manuel",(VLOOKUP($C394,'Enga manuel'!$A$5:$M$355,11,FALSE)),""))</f>
        <v/>
      </c>
      <c r="O394" s="308" t="str">
        <f t="shared" si="34"/>
        <v/>
      </c>
      <c r="P394" s="84" t="str">
        <f t="shared" si="35"/>
        <v/>
      </c>
      <c r="Q394" s="84" t="str">
        <f>CONCATENATE(K394,IF(AND(LEN(engage_k)&gt;0,LEN(engage_l)&gt;0),CONCATENATE(" (",L394,"/",N394,")"),IF(AND(LEN(engage_k)=0,LEN(engage_l)&gt;0),CONCATENATE(" (",N394,")"),IF(AND(LEN(engage_l)=0,LEN(engage_k)&gt;0),CONCATENATE(" (",L394,")"),""))))</f>
        <v/>
      </c>
      <c r="R394" s="84" t="str">
        <f t="shared" si="36"/>
        <v/>
      </c>
      <c r="S394" s="84" t="str">
        <f>IF(ISERROR(VLOOKUP(C394,'Saisie CLASSEMENT'!$C$8:$C$207,1,FALSE)),"","O")</f>
        <v/>
      </c>
      <c r="T394" s="462" t="str">
        <f>IF(LEN('Source Int'!$C386)&gt;1,'Source Int'!$M386,IF($D394="manuel",(VLOOKUP($C394,'Enga manuel'!$A$5:$L$355,9,FALSE)),""))</f>
        <v/>
      </c>
      <c r="U394" s="1" t="str">
        <f>IF(COUNTIF(K$10:K394,K394)=1,MAX(U$9:U393)+1,"")</f>
        <v/>
      </c>
      <c r="V394" t="str">
        <f t="shared" si="33"/>
        <v/>
      </c>
      <c r="W394" s="1" t="str">
        <f>IF(D394="Internet",'Source Int'!E386,IF(D394="manuel",UPPER((VLOOKUP($C394,'Enga manuel'!$A$5:$J$355,10,FALSE))),""))</f>
        <v/>
      </c>
    </row>
    <row r="395" spans="1:23" ht="19.350000000000001" customHeight="1">
      <c r="A395" t="str">
        <f>IF(COUNTIF(J$10:J395,J395)=1,MAX(A$9:A394)+1,"")</f>
        <v/>
      </c>
      <c r="B395" t="str">
        <f t="shared" ref="B395:B458" si="37">IF(LEN(O395)&gt;0,RANK(O395,$O$10:$O$509,1),"")</f>
        <v/>
      </c>
      <c r="C395" s="294">
        <v>386</v>
      </c>
      <c r="D395" s="295" t="str">
        <f>IF(C395&gt;0,IF(LEN('Source Int'!$C387)&gt;1,"Internet",IF(ISERROR(VLOOKUP($C395,'Enga manuel'!$A$5:$G$355,4,FALSE))=FALSE,(IF(LEN(VLOOKUP($C395,'Enga manuel'!$A$5:$G$355,4,FALSE))&gt;0,"Manuel","")),"")),"")</f>
        <v/>
      </c>
      <c r="E395" s="296" t="s">
        <v>270</v>
      </c>
      <c r="F395" s="295" t="str">
        <f>IF(LEN('Source Int'!$C387)&gt;1,'Source Int'!R387,IF(D395="manuel",(VLOOKUP($C395,'Enga manuel'!$A$5:$G$355,2,FALSE)),""))</f>
        <v/>
      </c>
      <c r="G395" s="295" t="str">
        <f>IF(LEN('Source Int'!$C387)&gt;1,'Source Int'!F387,IF(D395="manuel",(VLOOKUP($C395,'Enga manuel'!$A$5:$G$355,3,FALSE)),""))</f>
        <v/>
      </c>
      <c r="H395" s="297" t="str">
        <f>IF(LEN('Source Int'!$C387)&gt;1,'Source Int'!C387,IF(D395="manuel",(VLOOKUP($C395,'Enga manuel'!$A$5:$G$355,4,FALSE)),""))</f>
        <v/>
      </c>
      <c r="I395" s="297" t="str">
        <f>IF(LEN('Source Int'!$C387)&gt;1,PROPER('Source Int'!D387),IF(D395="manuel",PROPER(VLOOKUP($C395,'Enga manuel'!$A$5:$G$355,5,FALSE)),""))</f>
        <v/>
      </c>
      <c r="J395" s="297" t="str">
        <f>IF(LEN('Source Int'!$C387)&gt;1,'Source Int'!P387,IF(D395="manuel",(VLOOKUP($C395,'Enga manuel'!$A$5:$G$355,6,FALSE)),""))</f>
        <v/>
      </c>
      <c r="K395" s="297" t="str">
        <f>IF(LEN('Source Int'!$C387)&gt;1,'Source Int'!$AE387,IF($D395="manuel",(VLOOKUP($C395,'Enga manuel'!$A$5:$G$355,7,FALSE)),""))</f>
        <v/>
      </c>
      <c r="L395" s="295" t="str">
        <f>IF(LEN('Source Int'!$H387)&gt;0,'Source Int'!$H387,IF($D395="manuel",(VLOOKUP($C395,'Enga manuel'!$A$5:$H$355,8,FALSE)),""))</f>
        <v/>
      </c>
      <c r="M395" s="295" t="str">
        <f>IF(AND(P395="Présent",W395="D",'Données épreuves'!$B$24="OUI"),"Dame","")</f>
        <v/>
      </c>
      <c r="N395" s="295" t="str">
        <f>IF(LEN('Source Int'!$C387)&gt;1,IF('Source Int'!$AB387="","",'Source Int'!$AB387),IF($D395="manuel",(VLOOKUP($C395,'Enga manuel'!$A$5:$M$355,11,FALSE)),""))</f>
        <v/>
      </c>
      <c r="O395" s="308" t="str">
        <f t="shared" si="34"/>
        <v/>
      </c>
      <c r="P395" s="84" t="str">
        <f t="shared" si="35"/>
        <v/>
      </c>
      <c r="Q395" s="84" t="str">
        <f>CONCATENATE(K395,IF(AND(LEN(engage_k)&gt;0,LEN(engage_l)&gt;0),CONCATENATE(" (",L395,"/",N395,")"),IF(AND(LEN(engage_k)=0,LEN(engage_l)&gt;0),CONCATENATE(" (",N395,")"),IF(AND(LEN(engage_l)=0,LEN(engage_k)&gt;0),CONCATENATE(" (",L395,")"),""))))</f>
        <v/>
      </c>
      <c r="R395" s="84" t="str">
        <f t="shared" si="36"/>
        <v/>
      </c>
      <c r="S395" s="84" t="str">
        <f>IF(ISERROR(VLOOKUP(C395,'Saisie CLASSEMENT'!$C$8:$C$207,1,FALSE)),"","O")</f>
        <v/>
      </c>
      <c r="T395" s="462" t="str">
        <f>IF(LEN('Source Int'!$C387)&gt;1,'Source Int'!$M387,IF($D395="manuel",(VLOOKUP($C395,'Enga manuel'!$A$5:$L$355,9,FALSE)),""))</f>
        <v/>
      </c>
      <c r="U395" s="1" t="str">
        <f>IF(COUNTIF(K$10:K395,K395)=1,MAX(U$9:U394)+1,"")</f>
        <v/>
      </c>
      <c r="V395" t="str">
        <f t="shared" ref="V395:V458" si="38">K395</f>
        <v/>
      </c>
      <c r="W395" s="1" t="str">
        <f>IF(D395="Internet",'Source Int'!E387,IF(D395="manuel",UPPER((VLOOKUP($C395,'Enga manuel'!$A$5:$J$355,10,FALSE))),""))</f>
        <v/>
      </c>
    </row>
    <row r="396" spans="1:23" ht="19.350000000000001" customHeight="1">
      <c r="A396" t="str">
        <f>IF(COUNTIF(J$10:J396,J396)=1,MAX(A$9:A395)+1,"")</f>
        <v/>
      </c>
      <c r="B396" t="str">
        <f t="shared" si="37"/>
        <v/>
      </c>
      <c r="C396" s="294">
        <v>387</v>
      </c>
      <c r="D396" s="295" t="str">
        <f>IF(C396&gt;0,IF(LEN('Source Int'!$C388)&gt;1,"Internet",IF(ISERROR(VLOOKUP($C396,'Enga manuel'!$A$5:$G$355,4,FALSE))=FALSE,(IF(LEN(VLOOKUP($C396,'Enga manuel'!$A$5:$G$355,4,FALSE))&gt;0,"Manuel","")),"")),"")</f>
        <v/>
      </c>
      <c r="E396" s="296" t="s">
        <v>270</v>
      </c>
      <c r="F396" s="295" t="str">
        <f>IF(LEN('Source Int'!$C388)&gt;1,'Source Int'!R388,IF(D396="manuel",(VLOOKUP($C396,'Enga manuel'!$A$5:$G$355,2,FALSE)),""))</f>
        <v/>
      </c>
      <c r="G396" s="295" t="str">
        <f>IF(LEN('Source Int'!$C388)&gt;1,'Source Int'!F388,IF(D396="manuel",(VLOOKUP($C396,'Enga manuel'!$A$5:$G$355,3,FALSE)),""))</f>
        <v/>
      </c>
      <c r="H396" s="297" t="str">
        <f>IF(LEN('Source Int'!$C388)&gt;1,'Source Int'!C388,IF(D396="manuel",(VLOOKUP($C396,'Enga manuel'!$A$5:$G$355,4,FALSE)),""))</f>
        <v/>
      </c>
      <c r="I396" s="297" t="str">
        <f>IF(LEN('Source Int'!$C388)&gt;1,PROPER('Source Int'!D388),IF(D396="manuel",PROPER(VLOOKUP($C396,'Enga manuel'!$A$5:$G$355,5,FALSE)),""))</f>
        <v/>
      </c>
      <c r="J396" s="297" t="str">
        <f>IF(LEN('Source Int'!$C388)&gt;1,'Source Int'!P388,IF(D396="manuel",(VLOOKUP($C396,'Enga manuel'!$A$5:$G$355,6,FALSE)),""))</f>
        <v/>
      </c>
      <c r="K396" s="297" t="str">
        <f>IF(LEN('Source Int'!$C388)&gt;1,'Source Int'!$AE388,IF($D396="manuel",(VLOOKUP($C396,'Enga manuel'!$A$5:$G$355,7,FALSE)),""))</f>
        <v/>
      </c>
      <c r="L396" s="295" t="str">
        <f>IF(LEN('Source Int'!$H388)&gt;0,'Source Int'!$H388,IF($D396="manuel",(VLOOKUP($C396,'Enga manuel'!$A$5:$H$355,8,FALSE)),""))</f>
        <v/>
      </c>
      <c r="M396" s="295" t="str">
        <f>IF(AND(P396="Présent",W396="D",'Données épreuves'!$B$24="OUI"),"Dame","")</f>
        <v/>
      </c>
      <c r="N396" s="295" t="str">
        <f>IF(LEN('Source Int'!$C388)&gt;1,IF('Source Int'!$AB388="","",'Source Int'!$AB388),IF($D396="manuel",(VLOOKUP($C396,'Enga manuel'!$A$5:$M$355,11,FALSE)),""))</f>
        <v/>
      </c>
      <c r="O396" s="308" t="str">
        <f t="shared" si="34"/>
        <v/>
      </c>
      <c r="P396" s="84" t="str">
        <f t="shared" si="35"/>
        <v/>
      </c>
      <c r="Q396" s="84" t="str">
        <f>CONCATENATE(K396,IF(AND(LEN(engage_k)&gt;0,LEN(engage_l)&gt;0),CONCATENATE(" (",L396,"/",N396,")"),IF(AND(LEN(engage_k)=0,LEN(engage_l)&gt;0),CONCATENATE(" (",N396,")"),IF(AND(LEN(engage_l)=0,LEN(engage_k)&gt;0),CONCATENATE(" (",L396,")"),""))))</f>
        <v/>
      </c>
      <c r="R396" s="84" t="str">
        <f t="shared" si="36"/>
        <v/>
      </c>
      <c r="S396" s="84" t="str">
        <f>IF(ISERROR(VLOOKUP(C396,'Saisie CLASSEMENT'!$C$8:$C$207,1,FALSE)),"","O")</f>
        <v/>
      </c>
      <c r="T396" s="462" t="str">
        <f>IF(LEN('Source Int'!$C388)&gt;1,'Source Int'!$M388,IF($D396="manuel",(VLOOKUP($C396,'Enga manuel'!$A$5:$L$355,9,FALSE)),""))</f>
        <v/>
      </c>
      <c r="U396" s="1" t="str">
        <f>IF(COUNTIF(K$10:K396,K396)=1,MAX(U$9:U395)+1,"")</f>
        <v/>
      </c>
      <c r="V396" t="str">
        <f t="shared" si="38"/>
        <v/>
      </c>
      <c r="W396" s="1" t="str">
        <f>IF(D396="Internet",'Source Int'!E388,IF(D396="manuel",UPPER((VLOOKUP($C396,'Enga manuel'!$A$5:$J$355,10,FALSE))),""))</f>
        <v/>
      </c>
    </row>
    <row r="397" spans="1:23" ht="19.350000000000001" customHeight="1">
      <c r="A397" t="str">
        <f>IF(COUNTIF(J$10:J397,J397)=1,MAX(A$9:A396)+1,"")</f>
        <v/>
      </c>
      <c r="B397" t="str">
        <f t="shared" si="37"/>
        <v/>
      </c>
      <c r="C397" s="294">
        <v>388</v>
      </c>
      <c r="D397" s="295" t="str">
        <f>IF(C397&gt;0,IF(LEN('Source Int'!$C389)&gt;1,"Internet",IF(ISERROR(VLOOKUP($C397,'Enga manuel'!$A$5:$G$355,4,FALSE))=FALSE,(IF(LEN(VLOOKUP($C397,'Enga manuel'!$A$5:$G$355,4,FALSE))&gt;0,"Manuel","")),"")),"")</f>
        <v/>
      </c>
      <c r="E397" s="296" t="s">
        <v>270</v>
      </c>
      <c r="F397" s="295" t="str">
        <f>IF(LEN('Source Int'!$C389)&gt;1,'Source Int'!R389,IF(D397="manuel",(VLOOKUP($C397,'Enga manuel'!$A$5:$G$355,2,FALSE)),""))</f>
        <v/>
      </c>
      <c r="G397" s="295" t="str">
        <f>IF(LEN('Source Int'!$C389)&gt;1,'Source Int'!F389,IF(D397="manuel",(VLOOKUP($C397,'Enga manuel'!$A$5:$G$355,3,FALSE)),""))</f>
        <v/>
      </c>
      <c r="H397" s="297" t="str">
        <f>IF(LEN('Source Int'!$C389)&gt;1,'Source Int'!C389,IF(D397="manuel",(VLOOKUP($C397,'Enga manuel'!$A$5:$G$355,4,FALSE)),""))</f>
        <v/>
      </c>
      <c r="I397" s="297" t="str">
        <f>IF(LEN('Source Int'!$C389)&gt;1,PROPER('Source Int'!D389),IF(D397="manuel",PROPER(VLOOKUP($C397,'Enga manuel'!$A$5:$G$355,5,FALSE)),""))</f>
        <v/>
      </c>
      <c r="J397" s="297" t="str">
        <f>IF(LEN('Source Int'!$C389)&gt;1,'Source Int'!P389,IF(D397="manuel",(VLOOKUP($C397,'Enga manuel'!$A$5:$G$355,6,FALSE)),""))</f>
        <v/>
      </c>
      <c r="K397" s="297" t="str">
        <f>IF(LEN('Source Int'!$C389)&gt;1,'Source Int'!$AE389,IF($D397="manuel",(VLOOKUP($C397,'Enga manuel'!$A$5:$G$355,7,FALSE)),""))</f>
        <v/>
      </c>
      <c r="L397" s="295" t="str">
        <f>IF(LEN('Source Int'!$H389)&gt;0,'Source Int'!$H389,IF($D397="manuel",(VLOOKUP($C397,'Enga manuel'!$A$5:$H$355,8,FALSE)),""))</f>
        <v/>
      </c>
      <c r="M397" s="295" t="str">
        <f>IF(AND(P397="Présent",W397="D",'Données épreuves'!$B$24="OUI"),"Dame","")</f>
        <v/>
      </c>
      <c r="N397" s="295" t="str">
        <f>IF(LEN('Source Int'!$C389)&gt;1,IF('Source Int'!$AB389="","",'Source Int'!$AB389),IF($D397="manuel",(VLOOKUP($C397,'Enga manuel'!$A$5:$M$355,11,FALSE)),""))</f>
        <v/>
      </c>
      <c r="O397" s="308" t="str">
        <f t="shared" si="34"/>
        <v/>
      </c>
      <c r="P397" s="84" t="str">
        <f t="shared" si="35"/>
        <v/>
      </c>
      <c r="Q397" s="84" t="str">
        <f>CONCATENATE(K397,IF(AND(LEN(engage_k)&gt;0,LEN(engage_l)&gt;0),CONCATENATE(" (",L397,"/",N397,")"),IF(AND(LEN(engage_k)=0,LEN(engage_l)&gt;0),CONCATENATE(" (",N397,")"),IF(AND(LEN(engage_l)=0,LEN(engage_k)&gt;0),CONCATENATE(" (",L397,")"),""))))</f>
        <v/>
      </c>
      <c r="R397" s="84" t="str">
        <f t="shared" si="36"/>
        <v/>
      </c>
      <c r="S397" s="84" t="str">
        <f>IF(ISERROR(VLOOKUP(C397,'Saisie CLASSEMENT'!$C$8:$C$207,1,FALSE)),"","O")</f>
        <v/>
      </c>
      <c r="T397" s="462" t="str">
        <f>IF(LEN('Source Int'!$C389)&gt;1,'Source Int'!$M389,IF($D397="manuel",(VLOOKUP($C397,'Enga manuel'!$A$5:$L$355,9,FALSE)),""))</f>
        <v/>
      </c>
      <c r="U397" s="1" t="str">
        <f>IF(COUNTIF(K$10:K397,K397)=1,MAX(U$9:U396)+1,"")</f>
        <v/>
      </c>
      <c r="V397" t="str">
        <f t="shared" si="38"/>
        <v/>
      </c>
      <c r="W397" s="1" t="str">
        <f>IF(D397="Internet",'Source Int'!E389,IF(D397="manuel",UPPER((VLOOKUP($C397,'Enga manuel'!$A$5:$J$355,10,FALSE))),""))</f>
        <v/>
      </c>
    </row>
    <row r="398" spans="1:23" ht="19.350000000000001" customHeight="1">
      <c r="A398" t="str">
        <f>IF(COUNTIF(J$10:J398,J398)=1,MAX(A$9:A397)+1,"")</f>
        <v/>
      </c>
      <c r="B398" t="str">
        <f t="shared" si="37"/>
        <v/>
      </c>
      <c r="C398" s="294">
        <v>389</v>
      </c>
      <c r="D398" s="295" t="str">
        <f>IF(C398&gt;0,IF(LEN('Source Int'!$C390)&gt;1,"Internet",IF(ISERROR(VLOOKUP($C398,'Enga manuel'!$A$5:$G$355,4,FALSE))=FALSE,(IF(LEN(VLOOKUP($C398,'Enga manuel'!$A$5:$G$355,4,FALSE))&gt;0,"Manuel","")),"")),"")</f>
        <v/>
      </c>
      <c r="E398" s="296" t="s">
        <v>270</v>
      </c>
      <c r="F398" s="295" t="str">
        <f>IF(LEN('Source Int'!$C390)&gt;1,'Source Int'!R390,IF(D398="manuel",(VLOOKUP($C398,'Enga manuel'!$A$5:$G$355,2,FALSE)),""))</f>
        <v/>
      </c>
      <c r="G398" s="295" t="str">
        <f>IF(LEN('Source Int'!$C390)&gt;1,'Source Int'!F390,IF(D398="manuel",(VLOOKUP($C398,'Enga manuel'!$A$5:$G$355,3,FALSE)),""))</f>
        <v/>
      </c>
      <c r="H398" s="297" t="str">
        <f>IF(LEN('Source Int'!$C390)&gt;1,'Source Int'!C390,IF(D398="manuel",(VLOOKUP($C398,'Enga manuel'!$A$5:$G$355,4,FALSE)),""))</f>
        <v/>
      </c>
      <c r="I398" s="297" t="str">
        <f>IF(LEN('Source Int'!$C390)&gt;1,PROPER('Source Int'!D390),IF(D398="manuel",PROPER(VLOOKUP($C398,'Enga manuel'!$A$5:$G$355,5,FALSE)),""))</f>
        <v/>
      </c>
      <c r="J398" s="297" t="str">
        <f>IF(LEN('Source Int'!$C390)&gt;1,'Source Int'!P390,IF(D398="manuel",(VLOOKUP($C398,'Enga manuel'!$A$5:$G$355,6,FALSE)),""))</f>
        <v/>
      </c>
      <c r="K398" s="297" t="str">
        <f>IF(LEN('Source Int'!$C390)&gt;1,'Source Int'!$AE390,IF($D398="manuel",(VLOOKUP($C398,'Enga manuel'!$A$5:$G$355,7,FALSE)),""))</f>
        <v/>
      </c>
      <c r="L398" s="295" t="str">
        <f>IF(LEN('Source Int'!$H390)&gt;0,'Source Int'!$H390,IF($D398="manuel",(VLOOKUP($C398,'Enga manuel'!$A$5:$H$355,8,FALSE)),""))</f>
        <v/>
      </c>
      <c r="M398" s="295" t="str">
        <f>IF(AND(P398="Présent",W398="D",'Données épreuves'!$B$24="OUI"),"Dame","")</f>
        <v/>
      </c>
      <c r="N398" s="295" t="str">
        <f>IF(LEN('Source Int'!$C390)&gt;1,IF('Source Int'!$AB390="","",'Source Int'!$AB390),IF($D398="manuel",(VLOOKUP($C398,'Enga manuel'!$A$5:$M$355,11,FALSE)),""))</f>
        <v/>
      </c>
      <c r="O398" s="308" t="str">
        <f t="shared" si="34"/>
        <v/>
      </c>
      <c r="P398" s="84" t="str">
        <f t="shared" si="35"/>
        <v/>
      </c>
      <c r="Q398" s="84" t="str">
        <f>CONCATENATE(K398,IF(AND(LEN(engage_k)&gt;0,LEN(engage_l)&gt;0),CONCATENATE(" (",L398,"/",N398,")"),IF(AND(LEN(engage_k)=0,LEN(engage_l)&gt;0),CONCATENATE(" (",N398,")"),IF(AND(LEN(engage_l)=0,LEN(engage_k)&gt;0),CONCATENATE(" (",L398,")"),""))))</f>
        <v/>
      </c>
      <c r="R398" s="84" t="str">
        <f t="shared" si="36"/>
        <v/>
      </c>
      <c r="S398" s="84" t="str">
        <f>IF(ISERROR(VLOOKUP(C398,'Saisie CLASSEMENT'!$C$8:$C$207,1,FALSE)),"","O")</f>
        <v/>
      </c>
      <c r="T398" s="462" t="str">
        <f>IF(LEN('Source Int'!$C390)&gt;1,'Source Int'!$M390,IF($D398="manuel",(VLOOKUP($C398,'Enga manuel'!$A$5:$L$355,9,FALSE)),""))</f>
        <v/>
      </c>
      <c r="U398" s="1" t="str">
        <f>IF(COUNTIF(K$10:K398,K398)=1,MAX(U$9:U397)+1,"")</f>
        <v/>
      </c>
      <c r="V398" t="str">
        <f t="shared" si="38"/>
        <v/>
      </c>
      <c r="W398" s="1" t="str">
        <f>IF(D398="Internet",'Source Int'!E390,IF(D398="manuel",UPPER((VLOOKUP($C398,'Enga manuel'!$A$5:$J$355,10,FALSE))),""))</f>
        <v/>
      </c>
    </row>
    <row r="399" spans="1:23" ht="19.350000000000001" customHeight="1">
      <c r="A399" t="str">
        <f>IF(COUNTIF(J$10:J399,J399)=1,MAX(A$9:A398)+1,"")</f>
        <v/>
      </c>
      <c r="B399" t="str">
        <f t="shared" si="37"/>
        <v/>
      </c>
      <c r="C399" s="294">
        <v>390</v>
      </c>
      <c r="D399" s="295" t="str">
        <f>IF(C399&gt;0,IF(LEN('Source Int'!$C391)&gt;1,"Internet",IF(ISERROR(VLOOKUP($C399,'Enga manuel'!$A$5:$G$355,4,FALSE))=FALSE,(IF(LEN(VLOOKUP($C399,'Enga manuel'!$A$5:$G$355,4,FALSE))&gt;0,"Manuel","")),"")),"")</f>
        <v/>
      </c>
      <c r="E399" s="296" t="s">
        <v>270</v>
      </c>
      <c r="F399" s="295" t="str">
        <f>IF(LEN('Source Int'!$C391)&gt;1,'Source Int'!R391,IF(D399="manuel",(VLOOKUP($C399,'Enga manuel'!$A$5:$G$355,2,FALSE)),""))</f>
        <v/>
      </c>
      <c r="G399" s="295" t="str">
        <f>IF(LEN('Source Int'!$C391)&gt;1,'Source Int'!F391,IF(D399="manuel",(VLOOKUP($C399,'Enga manuel'!$A$5:$G$355,3,FALSE)),""))</f>
        <v/>
      </c>
      <c r="H399" s="297" t="str">
        <f>IF(LEN('Source Int'!$C391)&gt;1,'Source Int'!C391,IF(D399="manuel",(VLOOKUP($C399,'Enga manuel'!$A$5:$G$355,4,FALSE)),""))</f>
        <v/>
      </c>
      <c r="I399" s="297" t="str">
        <f>IF(LEN('Source Int'!$C391)&gt;1,PROPER('Source Int'!D391),IF(D399="manuel",PROPER(VLOOKUP($C399,'Enga manuel'!$A$5:$G$355,5,FALSE)),""))</f>
        <v/>
      </c>
      <c r="J399" s="297" t="str">
        <f>IF(LEN('Source Int'!$C391)&gt;1,'Source Int'!P391,IF(D399="manuel",(VLOOKUP($C399,'Enga manuel'!$A$5:$G$355,6,FALSE)),""))</f>
        <v/>
      </c>
      <c r="K399" s="297" t="str">
        <f>IF(LEN('Source Int'!$C391)&gt;1,'Source Int'!$AE391,IF($D399="manuel",(VLOOKUP($C399,'Enga manuel'!$A$5:$G$355,7,FALSE)),""))</f>
        <v/>
      </c>
      <c r="L399" s="295" t="str">
        <f>IF(LEN('Source Int'!$H391)&gt;0,'Source Int'!$H391,IF($D399="manuel",(VLOOKUP($C399,'Enga manuel'!$A$5:$H$355,8,FALSE)),""))</f>
        <v/>
      </c>
      <c r="M399" s="295" t="str">
        <f>IF(AND(P399="Présent",W399="D",'Données épreuves'!$B$24="OUI"),"Dame","")</f>
        <v/>
      </c>
      <c r="N399" s="295" t="str">
        <f>IF(LEN('Source Int'!$C391)&gt;1,IF('Source Int'!$AB391="","",'Source Int'!$AB391),IF($D399="manuel",(VLOOKUP($C399,'Enga manuel'!$A$5:$M$355,11,FALSE)),""))</f>
        <v/>
      </c>
      <c r="O399" s="308" t="str">
        <f t="shared" si="34"/>
        <v/>
      </c>
      <c r="P399" s="84" t="str">
        <f t="shared" si="35"/>
        <v/>
      </c>
      <c r="Q399" s="84" t="str">
        <f>CONCATENATE(K399,IF(AND(LEN(engage_k)&gt;0,LEN(engage_l)&gt;0),CONCATENATE(" (",L399,"/",N399,")"),IF(AND(LEN(engage_k)=0,LEN(engage_l)&gt;0),CONCATENATE(" (",N399,")"),IF(AND(LEN(engage_l)=0,LEN(engage_k)&gt;0),CONCATENATE(" (",L399,")"),""))))</f>
        <v/>
      </c>
      <c r="R399" s="84" t="str">
        <f t="shared" si="36"/>
        <v/>
      </c>
      <c r="S399" s="84" t="str">
        <f>IF(ISERROR(VLOOKUP(C399,'Saisie CLASSEMENT'!$C$8:$C$207,1,FALSE)),"","O")</f>
        <v/>
      </c>
      <c r="T399" s="462" t="str">
        <f>IF(LEN('Source Int'!$C391)&gt;1,'Source Int'!$M391,IF($D399="manuel",(VLOOKUP($C399,'Enga manuel'!$A$5:$L$355,9,FALSE)),""))</f>
        <v/>
      </c>
      <c r="U399" s="1" t="str">
        <f>IF(COUNTIF(K$10:K399,K399)=1,MAX(U$9:U398)+1,"")</f>
        <v/>
      </c>
      <c r="V399" t="str">
        <f t="shared" si="38"/>
        <v/>
      </c>
      <c r="W399" s="1" t="str">
        <f>IF(D399="Internet",'Source Int'!E391,IF(D399="manuel",UPPER((VLOOKUP($C399,'Enga manuel'!$A$5:$J$355,10,FALSE))),""))</f>
        <v/>
      </c>
    </row>
    <row r="400" spans="1:23" ht="19.350000000000001" customHeight="1">
      <c r="A400" t="str">
        <f>IF(COUNTIF(J$10:J400,J400)=1,MAX(A$9:A399)+1,"")</f>
        <v/>
      </c>
      <c r="B400" t="str">
        <f t="shared" si="37"/>
        <v/>
      </c>
      <c r="C400" s="294">
        <v>391</v>
      </c>
      <c r="D400" s="295" t="str">
        <f>IF(C400&gt;0,IF(LEN('Source Int'!$C392)&gt;1,"Internet",IF(ISERROR(VLOOKUP($C400,'Enga manuel'!$A$5:$G$355,4,FALSE))=FALSE,(IF(LEN(VLOOKUP($C400,'Enga manuel'!$A$5:$G$355,4,FALSE))&gt;0,"Manuel","")),"")),"")</f>
        <v/>
      </c>
      <c r="E400" s="296" t="s">
        <v>270</v>
      </c>
      <c r="F400" s="295" t="str">
        <f>IF(LEN('Source Int'!$C392)&gt;1,'Source Int'!R392,IF(D400="manuel",(VLOOKUP($C400,'Enga manuel'!$A$5:$G$355,2,FALSE)),""))</f>
        <v/>
      </c>
      <c r="G400" s="295" t="str">
        <f>IF(LEN('Source Int'!$C392)&gt;1,'Source Int'!F392,IF(D400="manuel",(VLOOKUP($C400,'Enga manuel'!$A$5:$G$355,3,FALSE)),""))</f>
        <v/>
      </c>
      <c r="H400" s="297" t="str">
        <f>IF(LEN('Source Int'!$C392)&gt;1,'Source Int'!C392,IF(D400="manuel",(VLOOKUP($C400,'Enga manuel'!$A$5:$G$355,4,FALSE)),""))</f>
        <v/>
      </c>
      <c r="I400" s="297" t="str">
        <f>IF(LEN('Source Int'!$C392)&gt;1,PROPER('Source Int'!D392),IF(D400="manuel",PROPER(VLOOKUP($C400,'Enga manuel'!$A$5:$G$355,5,FALSE)),""))</f>
        <v/>
      </c>
      <c r="J400" s="297" t="str">
        <f>IF(LEN('Source Int'!$C392)&gt;1,'Source Int'!P392,IF(D400="manuel",(VLOOKUP($C400,'Enga manuel'!$A$5:$G$355,6,FALSE)),""))</f>
        <v/>
      </c>
      <c r="K400" s="297" t="str">
        <f>IF(LEN('Source Int'!$C392)&gt;1,'Source Int'!$AE392,IF($D400="manuel",(VLOOKUP($C400,'Enga manuel'!$A$5:$G$355,7,FALSE)),""))</f>
        <v/>
      </c>
      <c r="L400" s="295" t="str">
        <f>IF(LEN('Source Int'!$H392)&gt;0,'Source Int'!$H392,IF($D400="manuel",(VLOOKUP($C400,'Enga manuel'!$A$5:$H$355,8,FALSE)),""))</f>
        <v/>
      </c>
      <c r="M400" s="295" t="str">
        <f>IF(AND(P400="Présent",W400="D",'Données épreuves'!$B$24="OUI"),"Dame","")</f>
        <v/>
      </c>
      <c r="N400" s="295" t="str">
        <f>IF(LEN('Source Int'!$C392)&gt;1,IF('Source Int'!$AB392="","",'Source Int'!$AB392),IF($D400="manuel",(VLOOKUP($C400,'Enga manuel'!$A$5:$M$355,11,FALSE)),""))</f>
        <v/>
      </c>
      <c r="O400" s="308" t="str">
        <f t="shared" si="34"/>
        <v/>
      </c>
      <c r="P400" s="84" t="str">
        <f t="shared" si="35"/>
        <v/>
      </c>
      <c r="Q400" s="84" t="str">
        <f>CONCATENATE(K400,IF(AND(LEN(engage_k)&gt;0,LEN(engage_l)&gt;0),CONCATENATE(" (",L400,"/",N400,")"),IF(AND(LEN(engage_k)=0,LEN(engage_l)&gt;0),CONCATENATE(" (",N400,")"),IF(AND(LEN(engage_l)=0,LEN(engage_k)&gt;0),CONCATENATE(" (",L400,")"),""))))</f>
        <v/>
      </c>
      <c r="R400" s="84" t="str">
        <f t="shared" si="36"/>
        <v/>
      </c>
      <c r="S400" s="84" t="str">
        <f>IF(ISERROR(VLOOKUP(C400,'Saisie CLASSEMENT'!$C$8:$C$207,1,FALSE)),"","O")</f>
        <v/>
      </c>
      <c r="T400" s="462" t="str">
        <f>IF(LEN('Source Int'!$C392)&gt;1,'Source Int'!$M392,IF($D400="manuel",(VLOOKUP($C400,'Enga manuel'!$A$5:$L$355,9,FALSE)),""))</f>
        <v/>
      </c>
      <c r="U400" s="1" t="str">
        <f>IF(COUNTIF(K$10:K400,K400)=1,MAX(U$9:U399)+1,"")</f>
        <v/>
      </c>
      <c r="V400" t="str">
        <f t="shared" si="38"/>
        <v/>
      </c>
      <c r="W400" s="1" t="str">
        <f>IF(D400="Internet",'Source Int'!E392,IF(D400="manuel",UPPER((VLOOKUP($C400,'Enga manuel'!$A$5:$J$355,10,FALSE))),""))</f>
        <v/>
      </c>
    </row>
    <row r="401" spans="1:23" ht="19.350000000000001" customHeight="1">
      <c r="A401" t="str">
        <f>IF(COUNTIF(J$10:J401,J401)=1,MAX(A$9:A400)+1,"")</f>
        <v/>
      </c>
      <c r="B401" t="str">
        <f t="shared" si="37"/>
        <v/>
      </c>
      <c r="C401" s="294">
        <v>392</v>
      </c>
      <c r="D401" s="295" t="str">
        <f>IF(C401&gt;0,IF(LEN('Source Int'!$C393)&gt;1,"Internet",IF(ISERROR(VLOOKUP($C401,'Enga manuel'!$A$5:$G$355,4,FALSE))=FALSE,(IF(LEN(VLOOKUP($C401,'Enga manuel'!$A$5:$G$355,4,FALSE))&gt;0,"Manuel","")),"")),"")</f>
        <v/>
      </c>
      <c r="E401" s="296" t="s">
        <v>270</v>
      </c>
      <c r="F401" s="295" t="str">
        <f>IF(LEN('Source Int'!$C393)&gt;1,'Source Int'!R393,IF(D401="manuel",(VLOOKUP($C401,'Enga manuel'!$A$5:$G$355,2,FALSE)),""))</f>
        <v/>
      </c>
      <c r="G401" s="295" t="str">
        <f>IF(LEN('Source Int'!$C393)&gt;1,'Source Int'!F393,IF(D401="manuel",(VLOOKUP($C401,'Enga manuel'!$A$5:$G$355,3,FALSE)),""))</f>
        <v/>
      </c>
      <c r="H401" s="297" t="str">
        <f>IF(LEN('Source Int'!$C393)&gt;1,'Source Int'!C393,IF(D401="manuel",(VLOOKUP($C401,'Enga manuel'!$A$5:$G$355,4,FALSE)),""))</f>
        <v/>
      </c>
      <c r="I401" s="297" t="str">
        <f>IF(LEN('Source Int'!$C393)&gt;1,PROPER('Source Int'!D393),IF(D401="manuel",PROPER(VLOOKUP($C401,'Enga manuel'!$A$5:$G$355,5,FALSE)),""))</f>
        <v/>
      </c>
      <c r="J401" s="297" t="str">
        <f>IF(LEN('Source Int'!$C393)&gt;1,'Source Int'!P393,IF(D401="manuel",(VLOOKUP($C401,'Enga manuel'!$A$5:$G$355,6,FALSE)),""))</f>
        <v/>
      </c>
      <c r="K401" s="297" t="str">
        <f>IF(LEN('Source Int'!$C393)&gt;1,'Source Int'!$AE393,IF($D401="manuel",(VLOOKUP($C401,'Enga manuel'!$A$5:$G$355,7,FALSE)),""))</f>
        <v/>
      </c>
      <c r="L401" s="295" t="str">
        <f>IF(LEN('Source Int'!$H393)&gt;0,'Source Int'!$H393,IF($D401="manuel",(VLOOKUP($C401,'Enga manuel'!$A$5:$H$355,8,FALSE)),""))</f>
        <v/>
      </c>
      <c r="M401" s="295" t="str">
        <f>IF(AND(P401="Présent",W401="D",'Données épreuves'!$B$24="OUI"),"Dame","")</f>
        <v/>
      </c>
      <c r="N401" s="295" t="str">
        <f>IF(LEN('Source Int'!$C393)&gt;1,IF('Source Int'!$AB393="","",'Source Int'!$AB393),IF($D401="manuel",(VLOOKUP($C401,'Enga manuel'!$A$5:$M$355,11,FALSE)),""))</f>
        <v/>
      </c>
      <c r="O401" s="308" t="str">
        <f t="shared" si="34"/>
        <v/>
      </c>
      <c r="P401" s="84" t="str">
        <f t="shared" si="35"/>
        <v/>
      </c>
      <c r="Q401" s="84" t="str">
        <f>CONCATENATE(K401,IF(AND(LEN(engage_k)&gt;0,LEN(engage_l)&gt;0),CONCATENATE(" (",L401,"/",N401,")"),IF(AND(LEN(engage_k)=0,LEN(engage_l)&gt;0),CONCATENATE(" (",N401,")"),IF(AND(LEN(engage_l)=0,LEN(engage_k)&gt;0),CONCATENATE(" (",L401,")"),""))))</f>
        <v/>
      </c>
      <c r="R401" s="84" t="str">
        <f t="shared" si="36"/>
        <v/>
      </c>
      <c r="S401" s="84" t="str">
        <f>IF(ISERROR(VLOOKUP(C401,'Saisie CLASSEMENT'!$C$8:$C$207,1,FALSE)),"","O")</f>
        <v/>
      </c>
      <c r="T401" s="462" t="str">
        <f>IF(LEN('Source Int'!$C393)&gt;1,'Source Int'!$M393,IF($D401="manuel",(VLOOKUP($C401,'Enga manuel'!$A$5:$L$355,9,FALSE)),""))</f>
        <v/>
      </c>
      <c r="U401" s="1" t="str">
        <f>IF(COUNTIF(K$10:K401,K401)=1,MAX(U$9:U400)+1,"")</f>
        <v/>
      </c>
      <c r="V401" t="str">
        <f t="shared" si="38"/>
        <v/>
      </c>
      <c r="W401" s="1" t="str">
        <f>IF(D401="Internet",'Source Int'!E393,IF(D401="manuel",UPPER((VLOOKUP($C401,'Enga manuel'!$A$5:$J$355,10,FALSE))),""))</f>
        <v/>
      </c>
    </row>
    <row r="402" spans="1:23" ht="19.350000000000001" customHeight="1">
      <c r="A402" t="str">
        <f>IF(COUNTIF(J$10:J402,J402)=1,MAX(A$9:A401)+1,"")</f>
        <v/>
      </c>
      <c r="B402" t="str">
        <f t="shared" si="37"/>
        <v/>
      </c>
      <c r="C402" s="294">
        <v>393</v>
      </c>
      <c r="D402" s="295" t="str">
        <f>IF(C402&gt;0,IF(LEN('Source Int'!$C394)&gt;1,"Internet",IF(ISERROR(VLOOKUP($C402,'Enga manuel'!$A$5:$G$355,4,FALSE))=FALSE,(IF(LEN(VLOOKUP($C402,'Enga manuel'!$A$5:$G$355,4,FALSE))&gt;0,"Manuel","")),"")),"")</f>
        <v/>
      </c>
      <c r="E402" s="296" t="s">
        <v>270</v>
      </c>
      <c r="F402" s="295" t="str">
        <f>IF(LEN('Source Int'!$C394)&gt;1,'Source Int'!R394,IF(D402="manuel",(VLOOKUP($C402,'Enga manuel'!$A$5:$G$355,2,FALSE)),""))</f>
        <v/>
      </c>
      <c r="G402" s="295" t="str">
        <f>IF(LEN('Source Int'!$C394)&gt;1,'Source Int'!F394,IF(D402="manuel",(VLOOKUP($C402,'Enga manuel'!$A$5:$G$355,3,FALSE)),""))</f>
        <v/>
      </c>
      <c r="H402" s="297" t="str">
        <f>IF(LEN('Source Int'!$C394)&gt;1,'Source Int'!C394,IF(D402="manuel",(VLOOKUP($C402,'Enga manuel'!$A$5:$G$355,4,FALSE)),""))</f>
        <v/>
      </c>
      <c r="I402" s="297" t="str">
        <f>IF(LEN('Source Int'!$C394)&gt;1,PROPER('Source Int'!D394),IF(D402="manuel",PROPER(VLOOKUP($C402,'Enga manuel'!$A$5:$G$355,5,FALSE)),""))</f>
        <v/>
      </c>
      <c r="J402" s="297" t="str">
        <f>IF(LEN('Source Int'!$C394)&gt;1,'Source Int'!P394,IF(D402="manuel",(VLOOKUP($C402,'Enga manuel'!$A$5:$G$355,6,FALSE)),""))</f>
        <v/>
      </c>
      <c r="K402" s="297" t="str">
        <f>IF(LEN('Source Int'!$C394)&gt;1,'Source Int'!$AE394,IF($D402="manuel",(VLOOKUP($C402,'Enga manuel'!$A$5:$G$355,7,FALSE)),""))</f>
        <v/>
      </c>
      <c r="L402" s="295" t="str">
        <f>IF(LEN('Source Int'!$H394)&gt;0,'Source Int'!$H394,IF($D402="manuel",(VLOOKUP($C402,'Enga manuel'!$A$5:$H$355,8,FALSE)),""))</f>
        <v/>
      </c>
      <c r="M402" s="295" t="str">
        <f>IF(AND(P402="Présent",W402="D",'Données épreuves'!$B$24="OUI"),"Dame","")</f>
        <v/>
      </c>
      <c r="N402" s="295" t="str">
        <f>IF(LEN('Source Int'!$C394)&gt;1,IF('Source Int'!$AB394="","",'Source Int'!$AB394),IF($D402="manuel",(VLOOKUP($C402,'Enga manuel'!$A$5:$M$355,11,FALSE)),""))</f>
        <v/>
      </c>
      <c r="O402" s="308" t="str">
        <f t="shared" si="34"/>
        <v/>
      </c>
      <c r="P402" s="84" t="str">
        <f t="shared" si="35"/>
        <v/>
      </c>
      <c r="Q402" s="84" t="str">
        <f>CONCATENATE(K402,IF(AND(LEN(engage_k)&gt;0,LEN(engage_l)&gt;0),CONCATENATE(" (",L402,"/",N402,")"),IF(AND(LEN(engage_k)=0,LEN(engage_l)&gt;0),CONCATENATE(" (",N402,")"),IF(AND(LEN(engage_l)=0,LEN(engage_k)&gt;0),CONCATENATE(" (",L402,")"),""))))</f>
        <v/>
      </c>
      <c r="R402" s="84" t="str">
        <f t="shared" si="36"/>
        <v/>
      </c>
      <c r="S402" s="84" t="str">
        <f>IF(ISERROR(VLOOKUP(C402,'Saisie CLASSEMENT'!$C$8:$C$207,1,FALSE)),"","O")</f>
        <v/>
      </c>
      <c r="T402" s="462" t="str">
        <f>IF(LEN('Source Int'!$C394)&gt;1,'Source Int'!$M394,IF($D402="manuel",(VLOOKUP($C402,'Enga manuel'!$A$5:$L$355,9,FALSE)),""))</f>
        <v/>
      </c>
      <c r="U402" s="1" t="str">
        <f>IF(COUNTIF(K$10:K402,K402)=1,MAX(U$9:U401)+1,"")</f>
        <v/>
      </c>
      <c r="V402" t="str">
        <f t="shared" si="38"/>
        <v/>
      </c>
      <c r="W402" s="1" t="str">
        <f>IF(D402="Internet",'Source Int'!E394,IF(D402="manuel",UPPER((VLOOKUP($C402,'Enga manuel'!$A$5:$J$355,10,FALSE))),""))</f>
        <v/>
      </c>
    </row>
    <row r="403" spans="1:23" ht="19.350000000000001" customHeight="1">
      <c r="A403" t="str">
        <f>IF(COUNTIF(J$10:J403,J403)=1,MAX(A$9:A402)+1,"")</f>
        <v/>
      </c>
      <c r="B403" t="str">
        <f t="shared" si="37"/>
        <v/>
      </c>
      <c r="C403" s="294">
        <v>394</v>
      </c>
      <c r="D403" s="295" t="str">
        <f>IF(C403&gt;0,IF(LEN('Source Int'!$C395)&gt;1,"Internet",IF(ISERROR(VLOOKUP($C403,'Enga manuel'!$A$5:$G$355,4,FALSE))=FALSE,(IF(LEN(VLOOKUP($C403,'Enga manuel'!$A$5:$G$355,4,FALSE))&gt;0,"Manuel","")),"")),"")</f>
        <v/>
      </c>
      <c r="E403" s="296" t="s">
        <v>270</v>
      </c>
      <c r="F403" s="295" t="str">
        <f>IF(LEN('Source Int'!$C395)&gt;1,'Source Int'!R395,IF(D403="manuel",(VLOOKUP($C403,'Enga manuel'!$A$5:$G$355,2,FALSE)),""))</f>
        <v/>
      </c>
      <c r="G403" s="295" t="str">
        <f>IF(LEN('Source Int'!$C395)&gt;1,'Source Int'!F395,IF(D403="manuel",(VLOOKUP($C403,'Enga manuel'!$A$5:$G$355,3,FALSE)),""))</f>
        <v/>
      </c>
      <c r="H403" s="297" t="str">
        <f>IF(LEN('Source Int'!$C395)&gt;1,'Source Int'!C395,IF(D403="manuel",(VLOOKUP($C403,'Enga manuel'!$A$5:$G$355,4,FALSE)),""))</f>
        <v/>
      </c>
      <c r="I403" s="297" t="str">
        <f>IF(LEN('Source Int'!$C395)&gt;1,PROPER('Source Int'!D395),IF(D403="manuel",PROPER(VLOOKUP($C403,'Enga manuel'!$A$5:$G$355,5,FALSE)),""))</f>
        <v/>
      </c>
      <c r="J403" s="297" t="str">
        <f>IF(LEN('Source Int'!$C395)&gt;1,'Source Int'!P395,IF(D403="manuel",(VLOOKUP($C403,'Enga manuel'!$A$5:$G$355,6,FALSE)),""))</f>
        <v/>
      </c>
      <c r="K403" s="297" t="str">
        <f>IF(LEN('Source Int'!$C395)&gt;1,'Source Int'!$AE395,IF($D403="manuel",(VLOOKUP($C403,'Enga manuel'!$A$5:$G$355,7,FALSE)),""))</f>
        <v/>
      </c>
      <c r="L403" s="295" t="str">
        <f>IF(LEN('Source Int'!$H395)&gt;0,'Source Int'!$H395,IF($D403="manuel",(VLOOKUP($C403,'Enga manuel'!$A$5:$H$355,8,FALSE)),""))</f>
        <v/>
      </c>
      <c r="M403" s="295" t="str">
        <f>IF(AND(P403="Présent",W403="D",'Données épreuves'!$B$24="OUI"),"Dame","")</f>
        <v/>
      </c>
      <c r="N403" s="295" t="str">
        <f>IF(LEN('Source Int'!$C395)&gt;1,IF('Source Int'!$AB395="","",'Source Int'!$AB395),IF($D403="manuel",(VLOOKUP($C403,'Enga manuel'!$A$5:$M$355,11,FALSE)),""))</f>
        <v/>
      </c>
      <c r="O403" s="308" t="str">
        <f t="shared" si="34"/>
        <v/>
      </c>
      <c r="P403" s="84" t="str">
        <f t="shared" si="35"/>
        <v/>
      </c>
      <c r="Q403" s="84" t="str">
        <f>CONCATENATE(K403,IF(AND(LEN(engage_k)&gt;0,LEN(engage_l)&gt;0),CONCATENATE(" (",L403,"/",N403,")"),IF(AND(LEN(engage_k)=0,LEN(engage_l)&gt;0),CONCATENATE(" (",N403,")"),IF(AND(LEN(engage_l)=0,LEN(engage_k)&gt;0),CONCATENATE(" (",L403,")"),""))))</f>
        <v/>
      </c>
      <c r="R403" s="84" t="str">
        <f t="shared" si="36"/>
        <v/>
      </c>
      <c r="S403" s="84" t="str">
        <f>IF(ISERROR(VLOOKUP(C403,'Saisie CLASSEMENT'!$C$8:$C$207,1,FALSE)),"","O")</f>
        <v/>
      </c>
      <c r="T403" s="462" t="str">
        <f>IF(LEN('Source Int'!$C395)&gt;1,'Source Int'!$M395,IF($D403="manuel",(VLOOKUP($C403,'Enga manuel'!$A$5:$L$355,9,FALSE)),""))</f>
        <v/>
      </c>
      <c r="U403" s="1" t="str">
        <f>IF(COUNTIF(K$10:K403,K403)=1,MAX(U$9:U402)+1,"")</f>
        <v/>
      </c>
      <c r="V403" t="str">
        <f t="shared" si="38"/>
        <v/>
      </c>
      <c r="W403" s="1" t="str">
        <f>IF(D403="Internet",'Source Int'!E395,IF(D403="manuel",UPPER((VLOOKUP($C403,'Enga manuel'!$A$5:$J$355,10,FALSE))),""))</f>
        <v/>
      </c>
    </row>
    <row r="404" spans="1:23" ht="19.350000000000001" customHeight="1">
      <c r="A404" t="str">
        <f>IF(COUNTIF(J$10:J404,J404)=1,MAX(A$9:A403)+1,"")</f>
        <v/>
      </c>
      <c r="B404" t="str">
        <f t="shared" si="37"/>
        <v/>
      </c>
      <c r="C404" s="294">
        <v>395</v>
      </c>
      <c r="D404" s="295" t="str">
        <f>IF(C404&gt;0,IF(LEN('Source Int'!$C396)&gt;1,"Internet",IF(ISERROR(VLOOKUP($C404,'Enga manuel'!$A$5:$G$355,4,FALSE))=FALSE,(IF(LEN(VLOOKUP($C404,'Enga manuel'!$A$5:$G$355,4,FALSE))&gt;0,"Manuel","")),"")),"")</f>
        <v/>
      </c>
      <c r="E404" s="296" t="s">
        <v>270</v>
      </c>
      <c r="F404" s="295" t="str">
        <f>IF(LEN('Source Int'!$C396)&gt;1,'Source Int'!R396,IF(D404="manuel",(VLOOKUP($C404,'Enga manuel'!$A$5:$G$355,2,FALSE)),""))</f>
        <v/>
      </c>
      <c r="G404" s="295" t="str">
        <f>IF(LEN('Source Int'!$C396)&gt;1,'Source Int'!F396,IF(D404="manuel",(VLOOKUP($C404,'Enga manuel'!$A$5:$G$355,3,FALSE)),""))</f>
        <v/>
      </c>
      <c r="H404" s="297" t="str">
        <f>IF(LEN('Source Int'!$C396)&gt;1,'Source Int'!C396,IF(D404="manuel",(VLOOKUP($C404,'Enga manuel'!$A$5:$G$355,4,FALSE)),""))</f>
        <v/>
      </c>
      <c r="I404" s="297" t="str">
        <f>IF(LEN('Source Int'!$C396)&gt;1,PROPER('Source Int'!D396),IF(D404="manuel",PROPER(VLOOKUP($C404,'Enga manuel'!$A$5:$G$355,5,FALSE)),""))</f>
        <v/>
      </c>
      <c r="J404" s="297" t="str">
        <f>IF(LEN('Source Int'!$C396)&gt;1,'Source Int'!P396,IF(D404="manuel",(VLOOKUP($C404,'Enga manuel'!$A$5:$G$355,6,FALSE)),""))</f>
        <v/>
      </c>
      <c r="K404" s="297" t="str">
        <f>IF(LEN('Source Int'!$C396)&gt;1,'Source Int'!$AE396,IF($D404="manuel",(VLOOKUP($C404,'Enga manuel'!$A$5:$G$355,7,FALSE)),""))</f>
        <v/>
      </c>
      <c r="L404" s="295" t="str">
        <f>IF(LEN('Source Int'!$H396)&gt;0,'Source Int'!$H396,IF($D404="manuel",(VLOOKUP($C404,'Enga manuel'!$A$5:$H$355,8,FALSE)),""))</f>
        <v/>
      </c>
      <c r="M404" s="295" t="str">
        <f>IF(AND(P404="Présent",W404="D",'Données épreuves'!$B$24="OUI"),"Dame","")</f>
        <v/>
      </c>
      <c r="N404" s="295" t="str">
        <f>IF(LEN('Source Int'!$C396)&gt;1,IF('Source Int'!$AB396="","",'Source Int'!$AB396),IF($D404="manuel",(VLOOKUP($C404,'Enga manuel'!$A$5:$M$355,11,FALSE)),""))</f>
        <v/>
      </c>
      <c r="O404" s="308" t="str">
        <f t="shared" si="34"/>
        <v/>
      </c>
      <c r="P404" s="84" t="str">
        <f t="shared" si="35"/>
        <v/>
      </c>
      <c r="Q404" s="84" t="str">
        <f>CONCATENATE(K404,IF(AND(LEN(engage_k)&gt;0,LEN(engage_l)&gt;0),CONCATENATE(" (",L404,"/",N404,")"),IF(AND(LEN(engage_k)=0,LEN(engage_l)&gt;0),CONCATENATE(" (",N404,")"),IF(AND(LEN(engage_l)=0,LEN(engage_k)&gt;0),CONCATENATE(" (",L404,")"),""))))</f>
        <v/>
      </c>
      <c r="R404" s="84" t="str">
        <f t="shared" si="36"/>
        <v/>
      </c>
      <c r="S404" s="84" t="str">
        <f>IF(ISERROR(VLOOKUP(C404,'Saisie CLASSEMENT'!$C$8:$C$207,1,FALSE)),"","O")</f>
        <v/>
      </c>
      <c r="T404" s="462" t="str">
        <f>IF(LEN('Source Int'!$C396)&gt;1,'Source Int'!$M396,IF($D404="manuel",(VLOOKUP($C404,'Enga manuel'!$A$5:$L$355,9,FALSE)),""))</f>
        <v/>
      </c>
      <c r="U404" s="1" t="str">
        <f>IF(COUNTIF(K$10:K404,K404)=1,MAX(U$9:U403)+1,"")</f>
        <v/>
      </c>
      <c r="V404" t="str">
        <f t="shared" si="38"/>
        <v/>
      </c>
      <c r="W404" s="1" t="str">
        <f>IF(D404="Internet",'Source Int'!E396,IF(D404="manuel",UPPER((VLOOKUP($C404,'Enga manuel'!$A$5:$J$355,10,FALSE))),""))</f>
        <v/>
      </c>
    </row>
    <row r="405" spans="1:23" ht="19.350000000000001" customHeight="1">
      <c r="A405" t="str">
        <f>IF(COUNTIF(J$10:J405,J405)=1,MAX(A$9:A404)+1,"")</f>
        <v/>
      </c>
      <c r="B405" t="str">
        <f t="shared" si="37"/>
        <v/>
      </c>
      <c r="C405" s="294">
        <v>396</v>
      </c>
      <c r="D405" s="295" t="str">
        <f>IF(C405&gt;0,IF(LEN('Source Int'!$C397)&gt;1,"Internet",IF(ISERROR(VLOOKUP($C405,'Enga manuel'!$A$5:$G$355,4,FALSE))=FALSE,(IF(LEN(VLOOKUP($C405,'Enga manuel'!$A$5:$G$355,4,FALSE))&gt;0,"Manuel","")),"")),"")</f>
        <v/>
      </c>
      <c r="E405" s="296" t="s">
        <v>270</v>
      </c>
      <c r="F405" s="295" t="str">
        <f>IF(LEN('Source Int'!$C397)&gt;1,'Source Int'!R397,IF(D405="manuel",(VLOOKUP($C405,'Enga manuel'!$A$5:$G$355,2,FALSE)),""))</f>
        <v/>
      </c>
      <c r="G405" s="295" t="str">
        <f>IF(LEN('Source Int'!$C397)&gt;1,'Source Int'!F397,IF(D405="manuel",(VLOOKUP($C405,'Enga manuel'!$A$5:$G$355,3,FALSE)),""))</f>
        <v/>
      </c>
      <c r="H405" s="297" t="str">
        <f>IF(LEN('Source Int'!$C397)&gt;1,'Source Int'!C397,IF(D405="manuel",(VLOOKUP($C405,'Enga manuel'!$A$5:$G$355,4,FALSE)),""))</f>
        <v/>
      </c>
      <c r="I405" s="297" t="str">
        <f>IF(LEN('Source Int'!$C397)&gt;1,PROPER('Source Int'!D397),IF(D405="manuel",PROPER(VLOOKUP($C405,'Enga manuel'!$A$5:$G$355,5,FALSE)),""))</f>
        <v/>
      </c>
      <c r="J405" s="297" t="str">
        <f>IF(LEN('Source Int'!$C397)&gt;1,'Source Int'!P397,IF(D405="manuel",(VLOOKUP($C405,'Enga manuel'!$A$5:$G$355,6,FALSE)),""))</f>
        <v/>
      </c>
      <c r="K405" s="297" t="str">
        <f>IF(LEN('Source Int'!$C397)&gt;1,'Source Int'!$AE397,IF($D405="manuel",(VLOOKUP($C405,'Enga manuel'!$A$5:$G$355,7,FALSE)),""))</f>
        <v/>
      </c>
      <c r="L405" s="295" t="str">
        <f>IF(LEN('Source Int'!$H397)&gt;0,'Source Int'!$H397,IF($D405="manuel",(VLOOKUP($C405,'Enga manuel'!$A$5:$H$355,8,FALSE)),""))</f>
        <v/>
      </c>
      <c r="M405" s="295" t="str">
        <f>IF(AND(P405="Présent",W405="D",'Données épreuves'!$B$24="OUI"),"Dame","")</f>
        <v/>
      </c>
      <c r="N405" s="295" t="str">
        <f>IF(LEN('Source Int'!$C397)&gt;1,IF('Source Int'!$AB397="","",'Source Int'!$AB397),IF($D405="manuel",(VLOOKUP($C405,'Enga manuel'!$A$5:$M$355,11,FALSE)),""))</f>
        <v/>
      </c>
      <c r="O405" s="308" t="str">
        <f t="shared" si="34"/>
        <v/>
      </c>
      <c r="P405" s="84" t="str">
        <f t="shared" si="35"/>
        <v/>
      </c>
      <c r="Q405" s="84" t="str">
        <f>CONCATENATE(K405,IF(AND(LEN(engage_k)&gt;0,LEN(engage_l)&gt;0),CONCATENATE(" (",L405,"/",N405,")"),IF(AND(LEN(engage_k)=0,LEN(engage_l)&gt;0),CONCATENATE(" (",N405,")"),IF(AND(LEN(engage_l)=0,LEN(engage_k)&gt;0),CONCATENATE(" (",L405,")"),""))))</f>
        <v/>
      </c>
      <c r="R405" s="84" t="str">
        <f t="shared" si="36"/>
        <v/>
      </c>
      <c r="S405" s="84" t="str">
        <f>IF(ISERROR(VLOOKUP(C405,'Saisie CLASSEMENT'!$C$8:$C$207,1,FALSE)),"","O")</f>
        <v/>
      </c>
      <c r="T405" s="462" t="str">
        <f>IF(LEN('Source Int'!$C397)&gt;1,'Source Int'!$M397,IF($D405="manuel",(VLOOKUP($C405,'Enga manuel'!$A$5:$L$355,9,FALSE)),""))</f>
        <v/>
      </c>
      <c r="U405" s="1" t="str">
        <f>IF(COUNTIF(K$10:K405,K405)=1,MAX(U$9:U404)+1,"")</f>
        <v/>
      </c>
      <c r="V405" t="str">
        <f t="shared" si="38"/>
        <v/>
      </c>
      <c r="W405" s="1" t="str">
        <f>IF(D405="Internet",'Source Int'!E397,IF(D405="manuel",UPPER((VLOOKUP($C405,'Enga manuel'!$A$5:$J$355,10,FALSE))),""))</f>
        <v/>
      </c>
    </row>
    <row r="406" spans="1:23" ht="19.350000000000001" customHeight="1">
      <c r="A406" t="str">
        <f>IF(COUNTIF(J$10:J406,J406)=1,MAX(A$9:A405)+1,"")</f>
        <v/>
      </c>
      <c r="B406" t="str">
        <f t="shared" si="37"/>
        <v/>
      </c>
      <c r="C406" s="294">
        <v>397</v>
      </c>
      <c r="D406" s="295" t="str">
        <f>IF(C406&gt;0,IF(LEN('Source Int'!$C398)&gt;1,"Internet",IF(ISERROR(VLOOKUP($C406,'Enga manuel'!$A$5:$G$355,4,FALSE))=FALSE,(IF(LEN(VLOOKUP($C406,'Enga manuel'!$A$5:$G$355,4,FALSE))&gt;0,"Manuel","")),"")),"")</f>
        <v/>
      </c>
      <c r="E406" s="296" t="s">
        <v>270</v>
      </c>
      <c r="F406" s="295" t="str">
        <f>IF(LEN('Source Int'!$C398)&gt;1,'Source Int'!R398,IF(D406="manuel",(VLOOKUP($C406,'Enga manuel'!$A$5:$G$355,2,FALSE)),""))</f>
        <v/>
      </c>
      <c r="G406" s="295" t="str">
        <f>IF(LEN('Source Int'!$C398)&gt;1,'Source Int'!F398,IF(D406="manuel",(VLOOKUP($C406,'Enga manuel'!$A$5:$G$355,3,FALSE)),""))</f>
        <v/>
      </c>
      <c r="H406" s="297" t="str">
        <f>IF(LEN('Source Int'!$C398)&gt;1,'Source Int'!C398,IF(D406="manuel",(VLOOKUP($C406,'Enga manuel'!$A$5:$G$355,4,FALSE)),""))</f>
        <v/>
      </c>
      <c r="I406" s="297" t="str">
        <f>IF(LEN('Source Int'!$C398)&gt;1,PROPER('Source Int'!D398),IF(D406="manuel",PROPER(VLOOKUP($C406,'Enga manuel'!$A$5:$G$355,5,FALSE)),""))</f>
        <v/>
      </c>
      <c r="J406" s="297" t="str">
        <f>IF(LEN('Source Int'!$C398)&gt;1,'Source Int'!P398,IF(D406="manuel",(VLOOKUP($C406,'Enga manuel'!$A$5:$G$355,6,FALSE)),""))</f>
        <v/>
      </c>
      <c r="K406" s="297" t="str">
        <f>IF(LEN('Source Int'!$C398)&gt;1,'Source Int'!$AE398,IF($D406="manuel",(VLOOKUP($C406,'Enga manuel'!$A$5:$G$355,7,FALSE)),""))</f>
        <v/>
      </c>
      <c r="L406" s="295" t="str">
        <f>IF(LEN('Source Int'!$H398)&gt;0,'Source Int'!$H398,IF($D406="manuel",(VLOOKUP($C406,'Enga manuel'!$A$5:$H$355,8,FALSE)),""))</f>
        <v/>
      </c>
      <c r="M406" s="295" t="str">
        <f>IF(AND(P406="Présent",W406="D",'Données épreuves'!$B$24="OUI"),"Dame","")</f>
        <v/>
      </c>
      <c r="N406" s="295" t="str">
        <f>IF(LEN('Source Int'!$C398)&gt;1,IF('Source Int'!$AB398="","",'Source Int'!$AB398),IF($D406="manuel",(VLOOKUP($C406,'Enga manuel'!$A$5:$M$355,11,FALSE)),""))</f>
        <v/>
      </c>
      <c r="O406" s="308" t="str">
        <f t="shared" si="34"/>
        <v/>
      </c>
      <c r="P406" s="84" t="str">
        <f t="shared" si="35"/>
        <v/>
      </c>
      <c r="Q406" s="84" t="str">
        <f>CONCATENATE(K406,IF(AND(LEN(engage_k)&gt;0,LEN(engage_l)&gt;0),CONCATENATE(" (",L406,"/",N406,")"),IF(AND(LEN(engage_k)=0,LEN(engage_l)&gt;0),CONCATENATE(" (",N406,")"),IF(AND(LEN(engage_l)=0,LEN(engage_k)&gt;0),CONCATENATE(" (",L406,")"),""))))</f>
        <v/>
      </c>
      <c r="R406" s="84" t="str">
        <f t="shared" si="36"/>
        <v/>
      </c>
      <c r="S406" s="84" t="str">
        <f>IF(ISERROR(VLOOKUP(C406,'Saisie CLASSEMENT'!$C$8:$C$207,1,FALSE)),"","O")</f>
        <v/>
      </c>
      <c r="T406" s="462" t="str">
        <f>IF(LEN('Source Int'!$C398)&gt;1,'Source Int'!$M398,IF($D406="manuel",(VLOOKUP($C406,'Enga manuel'!$A$5:$L$355,9,FALSE)),""))</f>
        <v/>
      </c>
      <c r="U406" s="1" t="str">
        <f>IF(COUNTIF(K$10:K406,K406)=1,MAX(U$9:U405)+1,"")</f>
        <v/>
      </c>
      <c r="V406" t="str">
        <f t="shared" si="38"/>
        <v/>
      </c>
      <c r="W406" s="1" t="str">
        <f>IF(D406="Internet",'Source Int'!E398,IF(D406="manuel",UPPER((VLOOKUP($C406,'Enga manuel'!$A$5:$J$355,10,FALSE))),""))</f>
        <v/>
      </c>
    </row>
    <row r="407" spans="1:23" ht="19.350000000000001" customHeight="1">
      <c r="A407" t="str">
        <f>IF(COUNTIF(J$10:J407,J407)=1,MAX(A$9:A406)+1,"")</f>
        <v/>
      </c>
      <c r="B407" t="str">
        <f t="shared" si="37"/>
        <v/>
      </c>
      <c r="C407" s="294">
        <v>398</v>
      </c>
      <c r="D407" s="295" t="str">
        <f>IF(C407&gt;0,IF(LEN('Source Int'!$C399)&gt;1,"Internet",IF(ISERROR(VLOOKUP($C407,'Enga manuel'!$A$5:$G$355,4,FALSE))=FALSE,(IF(LEN(VLOOKUP($C407,'Enga manuel'!$A$5:$G$355,4,FALSE))&gt;0,"Manuel","")),"")),"")</f>
        <v/>
      </c>
      <c r="E407" s="296" t="s">
        <v>270</v>
      </c>
      <c r="F407" s="295" t="str">
        <f>IF(LEN('Source Int'!$C399)&gt;1,'Source Int'!R399,IF(D407="manuel",(VLOOKUP($C407,'Enga manuel'!$A$5:$G$355,2,FALSE)),""))</f>
        <v/>
      </c>
      <c r="G407" s="295" t="str">
        <f>IF(LEN('Source Int'!$C399)&gt;1,'Source Int'!F399,IF(D407="manuel",(VLOOKUP($C407,'Enga manuel'!$A$5:$G$355,3,FALSE)),""))</f>
        <v/>
      </c>
      <c r="H407" s="297" t="str">
        <f>IF(LEN('Source Int'!$C399)&gt;1,'Source Int'!C399,IF(D407="manuel",(VLOOKUP($C407,'Enga manuel'!$A$5:$G$355,4,FALSE)),""))</f>
        <v/>
      </c>
      <c r="I407" s="297" t="str">
        <f>IF(LEN('Source Int'!$C399)&gt;1,PROPER('Source Int'!D399),IF(D407="manuel",PROPER(VLOOKUP($C407,'Enga manuel'!$A$5:$G$355,5,FALSE)),""))</f>
        <v/>
      </c>
      <c r="J407" s="297" t="str">
        <f>IF(LEN('Source Int'!$C399)&gt;1,'Source Int'!P399,IF(D407="manuel",(VLOOKUP($C407,'Enga manuel'!$A$5:$G$355,6,FALSE)),""))</f>
        <v/>
      </c>
      <c r="K407" s="297" t="str">
        <f>IF(LEN('Source Int'!$C399)&gt;1,'Source Int'!$AE399,IF($D407="manuel",(VLOOKUP($C407,'Enga manuel'!$A$5:$G$355,7,FALSE)),""))</f>
        <v/>
      </c>
      <c r="L407" s="295" t="str">
        <f>IF(LEN('Source Int'!$H399)&gt;0,'Source Int'!$H399,IF($D407="manuel",(VLOOKUP($C407,'Enga manuel'!$A$5:$H$355,8,FALSE)),""))</f>
        <v/>
      </c>
      <c r="M407" s="295" t="str">
        <f>IF(AND(P407="Présent",W407="D",'Données épreuves'!$B$24="OUI"),"Dame","")</f>
        <v/>
      </c>
      <c r="N407" s="295" t="str">
        <f>IF(LEN('Source Int'!$C399)&gt;1,IF('Source Int'!$AB399="","",'Source Int'!$AB399),IF($D407="manuel",(VLOOKUP($C407,'Enga manuel'!$A$5:$M$355,11,FALSE)),""))</f>
        <v/>
      </c>
      <c r="O407" s="308" t="str">
        <f t="shared" si="34"/>
        <v/>
      </c>
      <c r="P407" s="84" t="str">
        <f t="shared" si="35"/>
        <v/>
      </c>
      <c r="Q407" s="84" t="str">
        <f>CONCATENATE(K407,IF(AND(LEN(engage_k)&gt;0,LEN(engage_l)&gt;0),CONCATENATE(" (",L407,"/",N407,")"),IF(AND(LEN(engage_k)=0,LEN(engage_l)&gt;0),CONCATENATE(" (",N407,")"),IF(AND(LEN(engage_l)=0,LEN(engage_k)&gt;0),CONCATENATE(" (",L407,")"),""))))</f>
        <v/>
      </c>
      <c r="R407" s="84" t="str">
        <f t="shared" si="36"/>
        <v/>
      </c>
      <c r="S407" s="84" t="str">
        <f>IF(ISERROR(VLOOKUP(C407,'Saisie CLASSEMENT'!$C$8:$C$207,1,FALSE)),"","O")</f>
        <v/>
      </c>
      <c r="T407" s="462" t="str">
        <f>IF(LEN('Source Int'!$C399)&gt;1,'Source Int'!$M399,IF($D407="manuel",(VLOOKUP($C407,'Enga manuel'!$A$5:$L$355,9,FALSE)),""))</f>
        <v/>
      </c>
      <c r="U407" s="1" t="str">
        <f>IF(COUNTIF(K$10:K407,K407)=1,MAX(U$9:U406)+1,"")</f>
        <v/>
      </c>
      <c r="V407" t="str">
        <f t="shared" si="38"/>
        <v/>
      </c>
      <c r="W407" s="1" t="str">
        <f>IF(D407="Internet",'Source Int'!E399,IF(D407="manuel",UPPER((VLOOKUP($C407,'Enga manuel'!$A$5:$J$355,10,FALSE))),""))</f>
        <v/>
      </c>
    </row>
    <row r="408" spans="1:23" ht="19.350000000000001" customHeight="1">
      <c r="A408" t="str">
        <f>IF(COUNTIF(J$10:J408,J408)=1,MAX(A$9:A407)+1,"")</f>
        <v/>
      </c>
      <c r="B408" t="str">
        <f t="shared" si="37"/>
        <v/>
      </c>
      <c r="C408" s="294">
        <v>399</v>
      </c>
      <c r="D408" s="295" t="str">
        <f>IF(C408&gt;0,IF(LEN('Source Int'!$C400)&gt;1,"Internet",IF(ISERROR(VLOOKUP($C408,'Enga manuel'!$A$5:$G$355,4,FALSE))=FALSE,(IF(LEN(VLOOKUP($C408,'Enga manuel'!$A$5:$G$355,4,FALSE))&gt;0,"Manuel","")),"")),"")</f>
        <v/>
      </c>
      <c r="E408" s="296" t="s">
        <v>270</v>
      </c>
      <c r="F408" s="295" t="str">
        <f>IF(LEN('Source Int'!$C400)&gt;1,'Source Int'!R400,IF(D408="manuel",(VLOOKUP($C408,'Enga manuel'!$A$5:$G$355,2,FALSE)),""))</f>
        <v/>
      </c>
      <c r="G408" s="295" t="str">
        <f>IF(LEN('Source Int'!$C400)&gt;1,'Source Int'!F400,IF(D408="manuel",(VLOOKUP($C408,'Enga manuel'!$A$5:$G$355,3,FALSE)),""))</f>
        <v/>
      </c>
      <c r="H408" s="297" t="str">
        <f>IF(LEN('Source Int'!$C400)&gt;1,'Source Int'!C400,IF(D408="manuel",(VLOOKUP($C408,'Enga manuel'!$A$5:$G$355,4,FALSE)),""))</f>
        <v/>
      </c>
      <c r="I408" s="297" t="str">
        <f>IF(LEN('Source Int'!$C400)&gt;1,PROPER('Source Int'!D400),IF(D408="manuel",PROPER(VLOOKUP($C408,'Enga manuel'!$A$5:$G$355,5,FALSE)),""))</f>
        <v/>
      </c>
      <c r="J408" s="297" t="str">
        <f>IF(LEN('Source Int'!$C400)&gt;1,'Source Int'!P400,IF(D408="manuel",(VLOOKUP($C408,'Enga manuel'!$A$5:$G$355,6,FALSE)),""))</f>
        <v/>
      </c>
      <c r="K408" s="297" t="str">
        <f>IF(LEN('Source Int'!$C400)&gt;1,'Source Int'!$AE400,IF($D408="manuel",(VLOOKUP($C408,'Enga manuel'!$A$5:$G$355,7,FALSE)),""))</f>
        <v/>
      </c>
      <c r="L408" s="295" t="str">
        <f>IF(LEN('Source Int'!$H400)&gt;0,'Source Int'!$H400,IF($D408="manuel",(VLOOKUP($C408,'Enga manuel'!$A$5:$H$355,8,FALSE)),""))</f>
        <v/>
      </c>
      <c r="M408" s="295" t="str">
        <f>IF(AND(P408="Présent",W408="D",'Données épreuves'!$B$24="OUI"),"Dame","")</f>
        <v/>
      </c>
      <c r="N408" s="295" t="str">
        <f>IF(LEN('Source Int'!$C400)&gt;1,IF('Source Int'!$AB400="","",'Source Int'!$AB400),IF($D408="manuel",(VLOOKUP($C408,'Enga manuel'!$A$5:$M$355,11,FALSE)),""))</f>
        <v/>
      </c>
      <c r="O408" s="308" t="str">
        <f t="shared" si="34"/>
        <v/>
      </c>
      <c r="P408" s="84" t="str">
        <f t="shared" si="35"/>
        <v/>
      </c>
      <c r="Q408" s="84" t="str">
        <f>CONCATENATE(K408,IF(AND(LEN(engage_k)&gt;0,LEN(engage_l)&gt;0),CONCATENATE(" (",L408,"/",N408,")"),IF(AND(LEN(engage_k)=0,LEN(engage_l)&gt;0),CONCATENATE(" (",N408,")"),IF(AND(LEN(engage_l)=0,LEN(engage_k)&gt;0),CONCATENATE(" (",L408,")"),""))))</f>
        <v/>
      </c>
      <c r="R408" s="84" t="str">
        <f t="shared" si="36"/>
        <v/>
      </c>
      <c r="S408" s="84" t="str">
        <f>IF(ISERROR(VLOOKUP(C408,'Saisie CLASSEMENT'!$C$8:$C$207,1,FALSE)),"","O")</f>
        <v/>
      </c>
      <c r="T408" s="462" t="str">
        <f>IF(LEN('Source Int'!$C400)&gt;1,'Source Int'!$M400,IF($D408="manuel",(VLOOKUP($C408,'Enga manuel'!$A$5:$L$355,9,FALSE)),""))</f>
        <v/>
      </c>
      <c r="U408" s="1" t="str">
        <f>IF(COUNTIF(K$10:K408,K408)=1,MAX(U$9:U407)+1,"")</f>
        <v/>
      </c>
      <c r="V408" t="str">
        <f t="shared" si="38"/>
        <v/>
      </c>
      <c r="W408" s="1" t="str">
        <f>IF(D408="Internet",'Source Int'!E400,IF(D408="manuel",UPPER((VLOOKUP($C408,'Enga manuel'!$A$5:$J$355,10,FALSE))),""))</f>
        <v/>
      </c>
    </row>
    <row r="409" spans="1:23" ht="19.350000000000001" customHeight="1">
      <c r="A409" t="str">
        <f>IF(COUNTIF(J$10:J409,J409)=1,MAX(A$9:A408)+1,"")</f>
        <v/>
      </c>
      <c r="B409" t="str">
        <f t="shared" si="37"/>
        <v/>
      </c>
      <c r="C409" s="294">
        <v>400</v>
      </c>
      <c r="D409" s="295" t="str">
        <f>IF(C409&gt;0,IF(LEN('Source Int'!$C401)&gt;1,"Internet",IF(ISERROR(VLOOKUP($C409,'Enga manuel'!$A$5:$G$355,4,FALSE))=FALSE,(IF(LEN(VLOOKUP($C409,'Enga manuel'!$A$5:$G$355,4,FALSE))&gt;0,"Manuel","")),"")),"")</f>
        <v/>
      </c>
      <c r="E409" s="296" t="s">
        <v>270</v>
      </c>
      <c r="F409" s="295" t="str">
        <f>IF(LEN('Source Int'!$C401)&gt;1,'Source Int'!R401,IF(D409="manuel",(VLOOKUP($C409,'Enga manuel'!$A$5:$G$355,2,FALSE)),""))</f>
        <v/>
      </c>
      <c r="G409" s="295" t="str">
        <f>IF(LEN('Source Int'!$C401)&gt;1,'Source Int'!F401,IF(D409="manuel",(VLOOKUP($C409,'Enga manuel'!$A$5:$G$355,3,FALSE)),""))</f>
        <v/>
      </c>
      <c r="H409" s="297" t="str">
        <f>IF(LEN('Source Int'!$C401)&gt;1,'Source Int'!C401,IF(D409="manuel",(VLOOKUP($C409,'Enga manuel'!$A$5:$G$355,4,FALSE)),""))</f>
        <v/>
      </c>
      <c r="I409" s="297" t="str">
        <f>IF(LEN('Source Int'!$C401)&gt;1,PROPER('Source Int'!D401),IF(D409="manuel",PROPER(VLOOKUP($C409,'Enga manuel'!$A$5:$G$355,5,FALSE)),""))</f>
        <v/>
      </c>
      <c r="J409" s="297" t="str">
        <f>IF(LEN('Source Int'!$C401)&gt;1,'Source Int'!P401,IF(D409="manuel",(VLOOKUP($C409,'Enga manuel'!$A$5:$G$355,6,FALSE)),""))</f>
        <v/>
      </c>
      <c r="K409" s="297" t="str">
        <f>IF(LEN('Source Int'!$C401)&gt;1,'Source Int'!$AE401,IF($D409="manuel",(VLOOKUP($C409,'Enga manuel'!$A$5:$G$355,7,FALSE)),""))</f>
        <v/>
      </c>
      <c r="L409" s="295" t="str">
        <f>IF(LEN('Source Int'!$H401)&gt;0,'Source Int'!$H401,IF($D409="manuel",(VLOOKUP($C409,'Enga manuel'!$A$5:$H$355,8,FALSE)),""))</f>
        <v/>
      </c>
      <c r="M409" s="295" t="str">
        <f>IF(AND(P409="Présent",W409="D",'Données épreuves'!$B$24="OUI"),"Dame","")</f>
        <v/>
      </c>
      <c r="N409" s="295" t="str">
        <f>IF(LEN('Source Int'!$C401)&gt;1,IF('Source Int'!$AB401="","",'Source Int'!$AB401),IF($D409="manuel",(VLOOKUP($C409,'Enga manuel'!$A$5:$M$355,11,FALSE)),""))</f>
        <v/>
      </c>
      <c r="O409" s="308" t="str">
        <f t="shared" si="34"/>
        <v/>
      </c>
      <c r="P409" s="84" t="str">
        <f t="shared" si="35"/>
        <v/>
      </c>
      <c r="Q409" s="84" t="str">
        <f>CONCATENATE(K409,IF(AND(LEN(engage_k)&gt;0,LEN(engage_l)&gt;0),CONCATENATE(" (",L409,"/",N409,")"),IF(AND(LEN(engage_k)=0,LEN(engage_l)&gt;0),CONCATENATE(" (",N409,")"),IF(AND(LEN(engage_l)=0,LEN(engage_k)&gt;0),CONCATENATE(" (",L409,")"),""))))</f>
        <v/>
      </c>
      <c r="R409" s="84" t="str">
        <f t="shared" si="36"/>
        <v/>
      </c>
      <c r="S409" s="84" t="str">
        <f>IF(ISERROR(VLOOKUP(C409,'Saisie CLASSEMENT'!$C$8:$C$207,1,FALSE)),"","O")</f>
        <v/>
      </c>
      <c r="T409" s="462" t="str">
        <f>IF(LEN('Source Int'!$C401)&gt;1,'Source Int'!$M401,IF($D409="manuel",(VLOOKUP($C409,'Enga manuel'!$A$5:$L$355,9,FALSE)),""))</f>
        <v/>
      </c>
      <c r="U409" s="1" t="str">
        <f>IF(COUNTIF(K$10:K409,K409)=1,MAX(U$9:U408)+1,"")</f>
        <v/>
      </c>
      <c r="V409" t="str">
        <f t="shared" si="38"/>
        <v/>
      </c>
      <c r="W409" s="1" t="str">
        <f>IF(D409="Internet",'Source Int'!E401,IF(D409="manuel",UPPER((VLOOKUP($C409,'Enga manuel'!$A$5:$J$355,10,FALSE))),""))</f>
        <v/>
      </c>
    </row>
    <row r="410" spans="1:23" ht="19.350000000000001" customHeight="1">
      <c r="A410" t="str">
        <f>IF(COUNTIF(J$10:J410,J410)=1,MAX(A$9:A409)+1,"")</f>
        <v/>
      </c>
      <c r="B410" t="str">
        <f t="shared" si="37"/>
        <v/>
      </c>
      <c r="C410" s="294">
        <v>401</v>
      </c>
      <c r="D410" s="295" t="str">
        <f>IF(C410&gt;0,IF(LEN('Source Int'!$C402)&gt;1,"Internet",IF(ISERROR(VLOOKUP($C410,'Enga manuel'!$A$5:$G$355,4,FALSE))=FALSE,(IF(LEN(VLOOKUP($C410,'Enga manuel'!$A$5:$G$355,4,FALSE))&gt;0,"Manuel","")),"")),"")</f>
        <v/>
      </c>
      <c r="E410" s="296" t="s">
        <v>270</v>
      </c>
      <c r="F410" s="295" t="str">
        <f>IF(LEN('Source Int'!$C402)&gt;1,'Source Int'!R402,IF(D410="manuel",(VLOOKUP($C410,'Enga manuel'!$A$5:$G$355,2,FALSE)),""))</f>
        <v/>
      </c>
      <c r="G410" s="295" t="str">
        <f>IF(LEN('Source Int'!$C402)&gt;1,'Source Int'!F402,IF(D410="manuel",(VLOOKUP($C410,'Enga manuel'!$A$5:$G$355,3,FALSE)),""))</f>
        <v/>
      </c>
      <c r="H410" s="297" t="str">
        <f>IF(LEN('Source Int'!$C402)&gt;1,'Source Int'!C402,IF(D410="manuel",(VLOOKUP($C410,'Enga manuel'!$A$5:$G$355,4,FALSE)),""))</f>
        <v/>
      </c>
      <c r="I410" s="297" t="str">
        <f>IF(LEN('Source Int'!$C402)&gt;1,PROPER('Source Int'!D402),IF(D410="manuel",PROPER(VLOOKUP($C410,'Enga manuel'!$A$5:$G$355,5,FALSE)),""))</f>
        <v/>
      </c>
      <c r="J410" s="297" t="str">
        <f>IF(LEN('Source Int'!$C402)&gt;1,'Source Int'!P402,IF(D410="manuel",(VLOOKUP($C410,'Enga manuel'!$A$5:$G$355,6,FALSE)),""))</f>
        <v/>
      </c>
      <c r="K410" s="297" t="str">
        <f>IF(LEN('Source Int'!$C402)&gt;1,'Source Int'!$AE402,IF($D410="manuel",(VLOOKUP($C410,'Enga manuel'!$A$5:$G$355,7,FALSE)),""))</f>
        <v/>
      </c>
      <c r="L410" s="295" t="str">
        <f>IF(LEN('Source Int'!$H402)&gt;0,'Source Int'!$H402,IF($D410="manuel",(VLOOKUP($C410,'Enga manuel'!$A$5:$H$355,8,FALSE)),""))</f>
        <v/>
      </c>
      <c r="M410" s="295" t="str">
        <f>IF(AND(P410="Présent",W410="D",'Données épreuves'!$B$24="OUI"),"Dame","")</f>
        <v/>
      </c>
      <c r="N410" s="295" t="str">
        <f>IF(LEN('Source Int'!$C402)&gt;1,IF('Source Int'!$AB402="","",'Source Int'!$AB402),IF($D410="manuel",(VLOOKUP($C410,'Enga manuel'!$A$5:$M$355,11,FALSE)),""))</f>
        <v/>
      </c>
      <c r="O410" s="308" t="str">
        <f t="shared" si="34"/>
        <v/>
      </c>
      <c r="P410" s="84" t="str">
        <f t="shared" si="35"/>
        <v/>
      </c>
      <c r="Q410" s="84" t="str">
        <f>CONCATENATE(K410,IF(AND(LEN(engage_k)&gt;0,LEN(engage_l)&gt;0),CONCATENATE(" (",L410,"/",N410,")"),IF(AND(LEN(engage_k)=0,LEN(engage_l)&gt;0),CONCATENATE(" (",N410,")"),IF(AND(LEN(engage_l)=0,LEN(engage_k)&gt;0),CONCATENATE(" (",L410,")"),""))))</f>
        <v/>
      </c>
      <c r="R410" s="84" t="str">
        <f t="shared" si="36"/>
        <v/>
      </c>
      <c r="S410" s="84" t="str">
        <f>IF(ISERROR(VLOOKUP(C410,'Saisie CLASSEMENT'!$C$8:$C$207,1,FALSE)),"","O")</f>
        <v/>
      </c>
      <c r="T410" s="462" t="str">
        <f>IF(LEN('Source Int'!$C402)&gt;1,'Source Int'!$M402,IF($D410="manuel",(VLOOKUP($C410,'Enga manuel'!$A$5:$L$355,9,FALSE)),""))</f>
        <v/>
      </c>
      <c r="U410" s="1" t="str">
        <f>IF(COUNTIF(K$10:K410,K410)=1,MAX(U$9:U409)+1,"")</f>
        <v/>
      </c>
      <c r="V410" t="str">
        <f t="shared" si="38"/>
        <v/>
      </c>
      <c r="W410" s="1" t="str">
        <f>IF(D410="Internet",'Source Int'!E402,IF(D410="manuel",UPPER((VLOOKUP($C410,'Enga manuel'!$A$5:$J$355,10,FALSE))),""))</f>
        <v/>
      </c>
    </row>
    <row r="411" spans="1:23" ht="19.350000000000001" customHeight="1">
      <c r="A411" t="str">
        <f>IF(COUNTIF(J$10:J411,J411)=1,MAX(A$9:A410)+1,"")</f>
        <v/>
      </c>
      <c r="B411" t="str">
        <f t="shared" si="37"/>
        <v/>
      </c>
      <c r="C411" s="294">
        <v>402</v>
      </c>
      <c r="D411" s="295" t="str">
        <f>IF(C411&gt;0,IF(LEN('Source Int'!$C403)&gt;1,"Internet",IF(ISERROR(VLOOKUP($C411,'Enga manuel'!$A$5:$G$355,4,FALSE))=FALSE,(IF(LEN(VLOOKUP($C411,'Enga manuel'!$A$5:$G$355,4,FALSE))&gt;0,"Manuel","")),"")),"")</f>
        <v/>
      </c>
      <c r="E411" s="296" t="s">
        <v>270</v>
      </c>
      <c r="F411" s="295" t="str">
        <f>IF(LEN('Source Int'!$C403)&gt;1,'Source Int'!R403,IF(D411="manuel",(VLOOKUP($C411,'Enga manuel'!$A$5:$G$355,2,FALSE)),""))</f>
        <v/>
      </c>
      <c r="G411" s="295" t="str">
        <f>IF(LEN('Source Int'!$C403)&gt;1,'Source Int'!F403,IF(D411="manuel",(VLOOKUP($C411,'Enga manuel'!$A$5:$G$355,3,FALSE)),""))</f>
        <v/>
      </c>
      <c r="H411" s="297" t="str">
        <f>IF(LEN('Source Int'!$C403)&gt;1,'Source Int'!C403,IF(D411="manuel",(VLOOKUP($C411,'Enga manuel'!$A$5:$G$355,4,FALSE)),""))</f>
        <v/>
      </c>
      <c r="I411" s="297" t="str">
        <f>IF(LEN('Source Int'!$C403)&gt;1,PROPER('Source Int'!D403),IF(D411="manuel",PROPER(VLOOKUP($C411,'Enga manuel'!$A$5:$G$355,5,FALSE)),""))</f>
        <v/>
      </c>
      <c r="J411" s="297" t="str">
        <f>IF(LEN('Source Int'!$C403)&gt;1,'Source Int'!P403,IF(D411="manuel",(VLOOKUP($C411,'Enga manuel'!$A$5:$G$355,6,FALSE)),""))</f>
        <v/>
      </c>
      <c r="K411" s="297" t="str">
        <f>IF(LEN('Source Int'!$C403)&gt;1,'Source Int'!$AE403,IF($D411="manuel",(VLOOKUP($C411,'Enga manuel'!$A$5:$G$355,7,FALSE)),""))</f>
        <v/>
      </c>
      <c r="L411" s="295" t="str">
        <f>IF(LEN('Source Int'!$H403)&gt;0,'Source Int'!$H403,IF($D411="manuel",(VLOOKUP($C411,'Enga manuel'!$A$5:$H$355,8,FALSE)),""))</f>
        <v/>
      </c>
      <c r="M411" s="295" t="str">
        <f>IF(AND(P411="Présent",W411="D",'Données épreuves'!$B$24="OUI"),"Dame","")</f>
        <v/>
      </c>
      <c r="N411" s="295" t="str">
        <f>IF(LEN('Source Int'!$C403)&gt;1,IF('Source Int'!$AB403="","",'Source Int'!$AB403),IF($D411="manuel",(VLOOKUP($C411,'Enga manuel'!$A$5:$M$355,11,FALSE)),""))</f>
        <v/>
      </c>
      <c r="O411" s="308" t="str">
        <f t="shared" si="34"/>
        <v/>
      </c>
      <c r="P411" s="84" t="str">
        <f t="shared" si="35"/>
        <v/>
      </c>
      <c r="Q411" s="84" t="str">
        <f>CONCATENATE(K411,IF(AND(LEN(engage_k)&gt;0,LEN(engage_l)&gt;0),CONCATENATE(" (",L411,"/",N411,")"),IF(AND(LEN(engage_k)=0,LEN(engage_l)&gt;0),CONCATENATE(" (",N411,")"),IF(AND(LEN(engage_l)=0,LEN(engage_k)&gt;0),CONCATENATE(" (",L411,")"),""))))</f>
        <v/>
      </c>
      <c r="R411" s="84" t="str">
        <f t="shared" si="36"/>
        <v/>
      </c>
      <c r="S411" s="84" t="str">
        <f>IF(ISERROR(VLOOKUP(C411,'Saisie CLASSEMENT'!$C$8:$C$207,1,FALSE)),"","O")</f>
        <v/>
      </c>
      <c r="T411" s="462" t="str">
        <f>IF(LEN('Source Int'!$C403)&gt;1,'Source Int'!$M403,IF($D411="manuel",(VLOOKUP($C411,'Enga manuel'!$A$5:$L$355,9,FALSE)),""))</f>
        <v/>
      </c>
      <c r="U411" s="1" t="str">
        <f>IF(COUNTIF(K$10:K411,K411)=1,MAX(U$9:U410)+1,"")</f>
        <v/>
      </c>
      <c r="V411" t="str">
        <f t="shared" si="38"/>
        <v/>
      </c>
      <c r="W411" s="1" t="str">
        <f>IF(D411="Internet",'Source Int'!E403,IF(D411="manuel",UPPER((VLOOKUP($C411,'Enga manuel'!$A$5:$J$355,10,FALSE))),""))</f>
        <v/>
      </c>
    </row>
    <row r="412" spans="1:23" ht="19.350000000000001" customHeight="1">
      <c r="A412" t="str">
        <f>IF(COUNTIF(J$10:J412,J412)=1,MAX(A$9:A411)+1,"")</f>
        <v/>
      </c>
      <c r="B412" t="str">
        <f t="shared" si="37"/>
        <v/>
      </c>
      <c r="C412" s="294">
        <v>403</v>
      </c>
      <c r="D412" s="295" t="str">
        <f>IF(C412&gt;0,IF(LEN('Source Int'!$C404)&gt;1,"Internet",IF(ISERROR(VLOOKUP($C412,'Enga manuel'!$A$5:$G$355,4,FALSE))=FALSE,(IF(LEN(VLOOKUP($C412,'Enga manuel'!$A$5:$G$355,4,FALSE))&gt;0,"Manuel","")),"")),"")</f>
        <v/>
      </c>
      <c r="E412" s="296" t="s">
        <v>270</v>
      </c>
      <c r="F412" s="295" t="str">
        <f>IF(LEN('Source Int'!$C404)&gt;1,'Source Int'!R404,IF(D412="manuel",(VLOOKUP($C412,'Enga manuel'!$A$5:$G$355,2,FALSE)),""))</f>
        <v/>
      </c>
      <c r="G412" s="295" t="str">
        <f>IF(LEN('Source Int'!$C404)&gt;1,'Source Int'!F404,IF(D412="manuel",(VLOOKUP($C412,'Enga manuel'!$A$5:$G$355,3,FALSE)),""))</f>
        <v/>
      </c>
      <c r="H412" s="297" t="str">
        <f>IF(LEN('Source Int'!$C404)&gt;1,'Source Int'!C404,IF(D412="manuel",(VLOOKUP($C412,'Enga manuel'!$A$5:$G$355,4,FALSE)),""))</f>
        <v/>
      </c>
      <c r="I412" s="297" t="str">
        <f>IF(LEN('Source Int'!$C404)&gt;1,PROPER('Source Int'!D404),IF(D412="manuel",PROPER(VLOOKUP($C412,'Enga manuel'!$A$5:$G$355,5,FALSE)),""))</f>
        <v/>
      </c>
      <c r="J412" s="297" t="str">
        <f>IF(LEN('Source Int'!$C404)&gt;1,'Source Int'!P404,IF(D412="manuel",(VLOOKUP($C412,'Enga manuel'!$A$5:$G$355,6,FALSE)),""))</f>
        <v/>
      </c>
      <c r="K412" s="297" t="str">
        <f>IF(LEN('Source Int'!$C404)&gt;1,'Source Int'!$AE404,IF($D412="manuel",(VLOOKUP($C412,'Enga manuel'!$A$5:$G$355,7,FALSE)),""))</f>
        <v/>
      </c>
      <c r="L412" s="295" t="str">
        <f>IF(LEN('Source Int'!$H404)&gt;0,'Source Int'!$H404,IF($D412="manuel",(VLOOKUP($C412,'Enga manuel'!$A$5:$H$355,8,FALSE)),""))</f>
        <v/>
      </c>
      <c r="M412" s="295" t="str">
        <f>IF(AND(P412="Présent",W412="D",'Données épreuves'!$B$24="OUI"),"Dame","")</f>
        <v/>
      </c>
      <c r="N412" s="295" t="str">
        <f>IF(LEN('Source Int'!$C404)&gt;1,IF('Source Int'!$AB404="","",'Source Int'!$AB404),IF($D412="manuel",(VLOOKUP($C412,'Enga manuel'!$A$5:$M$355,11,FALSE)),""))</f>
        <v/>
      </c>
      <c r="O412" s="308" t="str">
        <f t="shared" si="34"/>
        <v/>
      </c>
      <c r="P412" s="84" t="str">
        <f t="shared" si="35"/>
        <v/>
      </c>
      <c r="Q412" s="84" t="str">
        <f>CONCATENATE(K412,IF(AND(LEN(engage_k)&gt;0,LEN(engage_l)&gt;0),CONCATENATE(" (",L412,"/",N412,")"),IF(AND(LEN(engage_k)=0,LEN(engage_l)&gt;0),CONCATENATE(" (",N412,")"),IF(AND(LEN(engage_l)=0,LEN(engage_k)&gt;0),CONCATENATE(" (",L412,")"),""))))</f>
        <v/>
      </c>
      <c r="R412" s="84" t="str">
        <f t="shared" si="36"/>
        <v/>
      </c>
      <c r="S412" s="84" t="str">
        <f>IF(ISERROR(VLOOKUP(C412,'Saisie CLASSEMENT'!$C$8:$C$207,1,FALSE)),"","O")</f>
        <v/>
      </c>
      <c r="T412" s="462" t="str">
        <f>IF(LEN('Source Int'!$C404)&gt;1,'Source Int'!$M404,IF($D412="manuel",(VLOOKUP($C412,'Enga manuel'!$A$5:$L$355,9,FALSE)),""))</f>
        <v/>
      </c>
      <c r="U412" s="1" t="str">
        <f>IF(COUNTIF(K$10:K412,K412)=1,MAX(U$9:U411)+1,"")</f>
        <v/>
      </c>
      <c r="V412" t="str">
        <f t="shared" si="38"/>
        <v/>
      </c>
      <c r="W412" s="1" t="str">
        <f>IF(D412="Internet",'Source Int'!E404,IF(D412="manuel",UPPER((VLOOKUP($C412,'Enga manuel'!$A$5:$J$355,10,FALSE))),""))</f>
        <v/>
      </c>
    </row>
    <row r="413" spans="1:23" ht="19.350000000000001" customHeight="1">
      <c r="A413" t="str">
        <f>IF(COUNTIF(J$10:J413,J413)=1,MAX(A$9:A412)+1,"")</f>
        <v/>
      </c>
      <c r="B413" t="str">
        <f t="shared" si="37"/>
        <v/>
      </c>
      <c r="C413" s="294">
        <v>404</v>
      </c>
      <c r="D413" s="295" t="str">
        <f>IF(C413&gt;0,IF(LEN('Source Int'!$C405)&gt;1,"Internet",IF(ISERROR(VLOOKUP($C413,'Enga manuel'!$A$5:$G$355,4,FALSE))=FALSE,(IF(LEN(VLOOKUP($C413,'Enga manuel'!$A$5:$G$355,4,FALSE))&gt;0,"Manuel","")),"")),"")</f>
        <v/>
      </c>
      <c r="E413" s="296" t="s">
        <v>270</v>
      </c>
      <c r="F413" s="295" t="str">
        <f>IF(LEN('Source Int'!$C405)&gt;1,'Source Int'!R405,IF(D413="manuel",(VLOOKUP($C413,'Enga manuel'!$A$5:$G$355,2,FALSE)),""))</f>
        <v/>
      </c>
      <c r="G413" s="295" t="str">
        <f>IF(LEN('Source Int'!$C405)&gt;1,'Source Int'!F405,IF(D413="manuel",(VLOOKUP($C413,'Enga manuel'!$A$5:$G$355,3,FALSE)),""))</f>
        <v/>
      </c>
      <c r="H413" s="297" t="str">
        <f>IF(LEN('Source Int'!$C405)&gt;1,'Source Int'!C405,IF(D413="manuel",(VLOOKUP($C413,'Enga manuel'!$A$5:$G$355,4,FALSE)),""))</f>
        <v/>
      </c>
      <c r="I413" s="297" t="str">
        <f>IF(LEN('Source Int'!$C405)&gt;1,PROPER('Source Int'!D405),IF(D413="manuel",PROPER(VLOOKUP($C413,'Enga manuel'!$A$5:$G$355,5,FALSE)),""))</f>
        <v/>
      </c>
      <c r="J413" s="297" t="str">
        <f>IF(LEN('Source Int'!$C405)&gt;1,'Source Int'!P405,IF(D413="manuel",(VLOOKUP($C413,'Enga manuel'!$A$5:$G$355,6,FALSE)),""))</f>
        <v/>
      </c>
      <c r="K413" s="297" t="str">
        <f>IF(LEN('Source Int'!$C405)&gt;1,'Source Int'!$AE405,IF($D413="manuel",(VLOOKUP($C413,'Enga manuel'!$A$5:$G$355,7,FALSE)),""))</f>
        <v/>
      </c>
      <c r="L413" s="295" t="str">
        <f>IF(LEN('Source Int'!$H405)&gt;0,'Source Int'!$H405,IF($D413="manuel",(VLOOKUP($C413,'Enga manuel'!$A$5:$H$355,8,FALSE)),""))</f>
        <v/>
      </c>
      <c r="M413" s="295" t="str">
        <f>IF(AND(P413="Présent",W413="D",'Données épreuves'!$B$24="OUI"),"Dame","")</f>
        <v/>
      </c>
      <c r="N413" s="295" t="str">
        <f>IF(LEN('Source Int'!$C405)&gt;1,IF('Source Int'!$AB405="","",'Source Int'!$AB405),IF($D413="manuel",(VLOOKUP($C413,'Enga manuel'!$A$5:$M$355,11,FALSE)),""))</f>
        <v/>
      </c>
      <c r="O413" s="308" t="str">
        <f t="shared" si="34"/>
        <v/>
      </c>
      <c r="P413" s="84" t="str">
        <f t="shared" si="35"/>
        <v/>
      </c>
      <c r="Q413" s="84" t="str">
        <f>CONCATENATE(K413,IF(AND(LEN(engage_k)&gt;0,LEN(engage_l)&gt;0),CONCATENATE(" (",L413,"/",N413,")"),IF(AND(LEN(engage_k)=0,LEN(engage_l)&gt;0),CONCATENATE(" (",N413,")"),IF(AND(LEN(engage_l)=0,LEN(engage_k)&gt;0),CONCATENATE(" (",L413,")"),""))))</f>
        <v/>
      </c>
      <c r="R413" s="84" t="str">
        <f t="shared" si="36"/>
        <v/>
      </c>
      <c r="S413" s="84" t="str">
        <f>IF(ISERROR(VLOOKUP(C413,'Saisie CLASSEMENT'!$C$8:$C$207,1,FALSE)),"","O")</f>
        <v/>
      </c>
      <c r="T413" s="462" t="str">
        <f>IF(LEN('Source Int'!$C405)&gt;1,'Source Int'!$M405,IF($D413="manuel",(VLOOKUP($C413,'Enga manuel'!$A$5:$L$355,9,FALSE)),""))</f>
        <v/>
      </c>
      <c r="U413" s="1" t="str">
        <f>IF(COUNTIF(K$10:K413,K413)=1,MAX(U$9:U412)+1,"")</f>
        <v/>
      </c>
      <c r="V413" t="str">
        <f t="shared" si="38"/>
        <v/>
      </c>
      <c r="W413" s="1" t="str">
        <f>IF(D413="Internet",'Source Int'!E405,IF(D413="manuel",UPPER((VLOOKUP($C413,'Enga manuel'!$A$5:$J$355,10,FALSE))),""))</f>
        <v/>
      </c>
    </row>
    <row r="414" spans="1:23" ht="19.350000000000001" customHeight="1">
      <c r="A414" t="str">
        <f>IF(COUNTIF(J$10:J414,J414)=1,MAX(A$9:A413)+1,"")</f>
        <v/>
      </c>
      <c r="B414" t="str">
        <f t="shared" si="37"/>
        <v/>
      </c>
      <c r="C414" s="294">
        <v>405</v>
      </c>
      <c r="D414" s="295" t="str">
        <f>IF(C414&gt;0,IF(LEN('Source Int'!$C406)&gt;1,"Internet",IF(ISERROR(VLOOKUP($C414,'Enga manuel'!$A$5:$G$355,4,FALSE))=FALSE,(IF(LEN(VLOOKUP($C414,'Enga manuel'!$A$5:$G$355,4,FALSE))&gt;0,"Manuel","")),"")),"")</f>
        <v/>
      </c>
      <c r="E414" s="296" t="s">
        <v>270</v>
      </c>
      <c r="F414" s="295" t="str">
        <f>IF(LEN('Source Int'!$C406)&gt;1,'Source Int'!R406,IF(D414="manuel",(VLOOKUP($C414,'Enga manuel'!$A$5:$G$355,2,FALSE)),""))</f>
        <v/>
      </c>
      <c r="G414" s="295" t="str">
        <f>IF(LEN('Source Int'!$C406)&gt;1,'Source Int'!F406,IF(D414="manuel",(VLOOKUP($C414,'Enga manuel'!$A$5:$G$355,3,FALSE)),""))</f>
        <v/>
      </c>
      <c r="H414" s="297" t="str">
        <f>IF(LEN('Source Int'!$C406)&gt;1,'Source Int'!C406,IF(D414="manuel",(VLOOKUP($C414,'Enga manuel'!$A$5:$G$355,4,FALSE)),""))</f>
        <v/>
      </c>
      <c r="I414" s="297" t="str">
        <f>IF(LEN('Source Int'!$C406)&gt;1,PROPER('Source Int'!D406),IF(D414="manuel",PROPER(VLOOKUP($C414,'Enga manuel'!$A$5:$G$355,5,FALSE)),""))</f>
        <v/>
      </c>
      <c r="J414" s="297" t="str">
        <f>IF(LEN('Source Int'!$C406)&gt;1,'Source Int'!P406,IF(D414="manuel",(VLOOKUP($C414,'Enga manuel'!$A$5:$G$355,6,FALSE)),""))</f>
        <v/>
      </c>
      <c r="K414" s="297" t="str">
        <f>IF(LEN('Source Int'!$C406)&gt;1,'Source Int'!$AE406,IF($D414="manuel",(VLOOKUP($C414,'Enga manuel'!$A$5:$G$355,7,FALSE)),""))</f>
        <v/>
      </c>
      <c r="L414" s="295" t="str">
        <f>IF(LEN('Source Int'!$H406)&gt;0,'Source Int'!$H406,IF($D414="manuel",(VLOOKUP($C414,'Enga manuel'!$A$5:$H$355,8,FALSE)),""))</f>
        <v/>
      </c>
      <c r="M414" s="295" t="str">
        <f>IF(AND(P414="Présent",W414="D",'Données épreuves'!$B$24="OUI"),"Dame","")</f>
        <v/>
      </c>
      <c r="N414" s="295" t="str">
        <f>IF(LEN('Source Int'!$C406)&gt;1,IF('Source Int'!$AB406="","",'Source Int'!$AB406),IF($D414="manuel",(VLOOKUP($C414,'Enga manuel'!$A$5:$M$355,11,FALSE)),""))</f>
        <v/>
      </c>
      <c r="O414" s="308" t="str">
        <f t="shared" si="34"/>
        <v/>
      </c>
      <c r="P414" s="84" t="str">
        <f t="shared" si="35"/>
        <v/>
      </c>
      <c r="Q414" s="84" t="str">
        <f>CONCATENATE(K414,IF(AND(LEN(engage_k)&gt;0,LEN(engage_l)&gt;0),CONCATENATE(" (",L414,"/",N414,")"),IF(AND(LEN(engage_k)=0,LEN(engage_l)&gt;0),CONCATENATE(" (",N414,")"),IF(AND(LEN(engage_l)=0,LEN(engage_k)&gt;0),CONCATENATE(" (",L414,")"),""))))</f>
        <v/>
      </c>
      <c r="R414" s="84" t="str">
        <f t="shared" si="36"/>
        <v/>
      </c>
      <c r="S414" s="84" t="str">
        <f>IF(ISERROR(VLOOKUP(C414,'Saisie CLASSEMENT'!$C$8:$C$207,1,FALSE)),"","O")</f>
        <v/>
      </c>
      <c r="T414" s="462" t="str">
        <f>IF(LEN('Source Int'!$C406)&gt;1,'Source Int'!$M406,IF($D414="manuel",(VLOOKUP($C414,'Enga manuel'!$A$5:$L$355,9,FALSE)),""))</f>
        <v/>
      </c>
      <c r="U414" s="1" t="str">
        <f>IF(COUNTIF(K$10:K414,K414)=1,MAX(U$9:U413)+1,"")</f>
        <v/>
      </c>
      <c r="V414" t="str">
        <f t="shared" si="38"/>
        <v/>
      </c>
      <c r="W414" s="1" t="str">
        <f>IF(D414="Internet",'Source Int'!E406,IF(D414="manuel",UPPER((VLOOKUP($C414,'Enga manuel'!$A$5:$J$355,10,FALSE))),""))</f>
        <v/>
      </c>
    </row>
    <row r="415" spans="1:23" ht="19.350000000000001" customHeight="1">
      <c r="A415" t="str">
        <f>IF(COUNTIF(J$10:J415,J415)=1,MAX(A$9:A414)+1,"")</f>
        <v/>
      </c>
      <c r="B415" t="str">
        <f t="shared" si="37"/>
        <v/>
      </c>
      <c r="C415" s="294">
        <v>406</v>
      </c>
      <c r="D415" s="295" t="str">
        <f>IF(C415&gt;0,IF(LEN('Source Int'!$C407)&gt;1,"Internet",IF(ISERROR(VLOOKUP($C415,'Enga manuel'!$A$5:$G$355,4,FALSE))=FALSE,(IF(LEN(VLOOKUP($C415,'Enga manuel'!$A$5:$G$355,4,FALSE))&gt;0,"Manuel","")),"")),"")</f>
        <v/>
      </c>
      <c r="E415" s="296" t="s">
        <v>270</v>
      </c>
      <c r="F415" s="295" t="str">
        <f>IF(LEN('Source Int'!$C407)&gt;1,'Source Int'!R407,IF(D415="manuel",(VLOOKUP($C415,'Enga manuel'!$A$5:$G$355,2,FALSE)),""))</f>
        <v/>
      </c>
      <c r="G415" s="295" t="str">
        <f>IF(LEN('Source Int'!$C407)&gt;1,'Source Int'!F407,IF(D415="manuel",(VLOOKUP($C415,'Enga manuel'!$A$5:$G$355,3,FALSE)),""))</f>
        <v/>
      </c>
      <c r="H415" s="297" t="str">
        <f>IF(LEN('Source Int'!$C407)&gt;1,'Source Int'!C407,IF(D415="manuel",(VLOOKUP($C415,'Enga manuel'!$A$5:$G$355,4,FALSE)),""))</f>
        <v/>
      </c>
      <c r="I415" s="297" t="str">
        <f>IF(LEN('Source Int'!$C407)&gt;1,PROPER('Source Int'!D407),IF(D415="manuel",PROPER(VLOOKUP($C415,'Enga manuel'!$A$5:$G$355,5,FALSE)),""))</f>
        <v/>
      </c>
      <c r="J415" s="297" t="str">
        <f>IF(LEN('Source Int'!$C407)&gt;1,'Source Int'!P407,IF(D415="manuel",(VLOOKUP($C415,'Enga manuel'!$A$5:$G$355,6,FALSE)),""))</f>
        <v/>
      </c>
      <c r="K415" s="297" t="str">
        <f>IF(LEN('Source Int'!$C407)&gt;1,'Source Int'!$AE407,IF($D415="manuel",(VLOOKUP($C415,'Enga manuel'!$A$5:$G$355,7,FALSE)),""))</f>
        <v/>
      </c>
      <c r="L415" s="295" t="str">
        <f>IF(LEN('Source Int'!$H407)&gt;0,'Source Int'!$H407,IF($D415="manuel",(VLOOKUP($C415,'Enga manuel'!$A$5:$H$355,8,FALSE)),""))</f>
        <v/>
      </c>
      <c r="M415" s="295" t="str">
        <f>IF(AND(P415="Présent",W415="D",'Données épreuves'!$B$24="OUI"),"Dame","")</f>
        <v/>
      </c>
      <c r="N415" s="295" t="str">
        <f>IF(LEN('Source Int'!$C407)&gt;1,IF('Source Int'!$AB407="","",'Source Int'!$AB407),IF($D415="manuel",(VLOOKUP($C415,'Enga manuel'!$A$5:$M$355,11,FALSE)),""))</f>
        <v/>
      </c>
      <c r="O415" s="308" t="str">
        <f t="shared" si="34"/>
        <v/>
      </c>
      <c r="P415" s="84" t="str">
        <f t="shared" si="35"/>
        <v/>
      </c>
      <c r="Q415" s="84" t="str">
        <f>CONCATENATE(K415,IF(AND(LEN(engage_k)&gt;0,LEN(engage_l)&gt;0),CONCATENATE(" (",L415,"/",N415,")"),IF(AND(LEN(engage_k)=0,LEN(engage_l)&gt;0),CONCATENATE(" (",N415,")"),IF(AND(LEN(engage_l)=0,LEN(engage_k)&gt;0),CONCATENATE(" (",L415,")"),""))))</f>
        <v/>
      </c>
      <c r="R415" s="84" t="str">
        <f t="shared" si="36"/>
        <v/>
      </c>
      <c r="S415" s="84" t="str">
        <f>IF(ISERROR(VLOOKUP(C415,'Saisie CLASSEMENT'!$C$8:$C$207,1,FALSE)),"","O")</f>
        <v/>
      </c>
      <c r="T415" s="462" t="str">
        <f>IF(LEN('Source Int'!$C407)&gt;1,'Source Int'!$M407,IF($D415="manuel",(VLOOKUP($C415,'Enga manuel'!$A$5:$L$355,9,FALSE)),""))</f>
        <v/>
      </c>
      <c r="U415" s="1" t="str">
        <f>IF(COUNTIF(K$10:K415,K415)=1,MAX(U$9:U414)+1,"")</f>
        <v/>
      </c>
      <c r="V415" t="str">
        <f t="shared" si="38"/>
        <v/>
      </c>
      <c r="W415" s="1" t="str">
        <f>IF(D415="Internet",'Source Int'!E407,IF(D415="manuel",UPPER((VLOOKUP($C415,'Enga manuel'!$A$5:$J$355,10,FALSE))),""))</f>
        <v/>
      </c>
    </row>
    <row r="416" spans="1:23" ht="19.350000000000001" customHeight="1">
      <c r="A416" t="str">
        <f>IF(COUNTIF(J$10:J416,J416)=1,MAX(A$9:A415)+1,"")</f>
        <v/>
      </c>
      <c r="B416" t="str">
        <f t="shared" si="37"/>
        <v/>
      </c>
      <c r="C416" s="294">
        <v>407</v>
      </c>
      <c r="D416" s="295" t="str">
        <f>IF(C416&gt;0,IF(LEN('Source Int'!$C408)&gt;1,"Internet",IF(ISERROR(VLOOKUP($C416,'Enga manuel'!$A$5:$G$355,4,FALSE))=FALSE,(IF(LEN(VLOOKUP($C416,'Enga manuel'!$A$5:$G$355,4,FALSE))&gt;0,"Manuel","")),"")),"")</f>
        <v/>
      </c>
      <c r="E416" s="296" t="s">
        <v>270</v>
      </c>
      <c r="F416" s="295" t="str">
        <f>IF(LEN('Source Int'!$C408)&gt;1,'Source Int'!R408,IF(D416="manuel",(VLOOKUP($C416,'Enga manuel'!$A$5:$G$355,2,FALSE)),""))</f>
        <v/>
      </c>
      <c r="G416" s="295" t="str">
        <f>IF(LEN('Source Int'!$C408)&gt;1,'Source Int'!F408,IF(D416="manuel",(VLOOKUP($C416,'Enga manuel'!$A$5:$G$355,3,FALSE)),""))</f>
        <v/>
      </c>
      <c r="H416" s="297" t="str">
        <f>IF(LEN('Source Int'!$C408)&gt;1,'Source Int'!C408,IF(D416="manuel",(VLOOKUP($C416,'Enga manuel'!$A$5:$G$355,4,FALSE)),""))</f>
        <v/>
      </c>
      <c r="I416" s="297" t="str">
        <f>IF(LEN('Source Int'!$C408)&gt;1,PROPER('Source Int'!D408),IF(D416="manuel",PROPER(VLOOKUP($C416,'Enga manuel'!$A$5:$G$355,5,FALSE)),""))</f>
        <v/>
      </c>
      <c r="J416" s="297" t="str">
        <f>IF(LEN('Source Int'!$C408)&gt;1,'Source Int'!P408,IF(D416="manuel",(VLOOKUP($C416,'Enga manuel'!$A$5:$G$355,6,FALSE)),""))</f>
        <v/>
      </c>
      <c r="K416" s="297" t="str">
        <f>IF(LEN('Source Int'!$C408)&gt;1,'Source Int'!$AE408,IF($D416="manuel",(VLOOKUP($C416,'Enga manuel'!$A$5:$G$355,7,FALSE)),""))</f>
        <v/>
      </c>
      <c r="L416" s="295" t="str">
        <f>IF(LEN('Source Int'!$H408)&gt;0,'Source Int'!$H408,IF($D416="manuel",(VLOOKUP($C416,'Enga manuel'!$A$5:$H$355,8,FALSE)),""))</f>
        <v/>
      </c>
      <c r="M416" s="295" t="str">
        <f>IF(AND(P416="Présent",W416="D",'Données épreuves'!$B$24="OUI"),"Dame","")</f>
        <v/>
      </c>
      <c r="N416" s="295" t="str">
        <f>IF(LEN('Source Int'!$C408)&gt;1,IF('Source Int'!$AB408="","",'Source Int'!$AB408),IF($D416="manuel",(VLOOKUP($C416,'Enga manuel'!$A$5:$M$355,11,FALSE)),""))</f>
        <v/>
      </c>
      <c r="O416" s="308" t="str">
        <f t="shared" si="34"/>
        <v/>
      </c>
      <c r="P416" s="84" t="str">
        <f t="shared" si="35"/>
        <v/>
      </c>
      <c r="Q416" s="84" t="str">
        <f>CONCATENATE(K416,IF(AND(LEN(engage_k)&gt;0,LEN(engage_l)&gt;0),CONCATENATE(" (",L416,"/",N416,")"),IF(AND(LEN(engage_k)=0,LEN(engage_l)&gt;0),CONCATENATE(" (",N416,")"),IF(AND(LEN(engage_l)=0,LEN(engage_k)&gt;0),CONCATENATE(" (",L416,")"),""))))</f>
        <v/>
      </c>
      <c r="R416" s="84" t="str">
        <f t="shared" si="36"/>
        <v/>
      </c>
      <c r="S416" s="84" t="str">
        <f>IF(ISERROR(VLOOKUP(C416,'Saisie CLASSEMENT'!$C$8:$C$207,1,FALSE)),"","O")</f>
        <v/>
      </c>
      <c r="T416" s="462" t="str">
        <f>IF(LEN('Source Int'!$C408)&gt;1,'Source Int'!$M408,IF($D416="manuel",(VLOOKUP($C416,'Enga manuel'!$A$5:$L$355,9,FALSE)),""))</f>
        <v/>
      </c>
      <c r="U416" s="1" t="str">
        <f>IF(COUNTIF(K$10:K416,K416)=1,MAX(U$9:U415)+1,"")</f>
        <v/>
      </c>
      <c r="V416" t="str">
        <f t="shared" si="38"/>
        <v/>
      </c>
      <c r="W416" s="1" t="str">
        <f>IF(D416="Internet",'Source Int'!E408,IF(D416="manuel",UPPER((VLOOKUP($C416,'Enga manuel'!$A$5:$J$355,10,FALSE))),""))</f>
        <v/>
      </c>
    </row>
    <row r="417" spans="1:23" ht="19.350000000000001" customHeight="1">
      <c r="A417" t="str">
        <f>IF(COUNTIF(J$10:J417,J417)=1,MAX(A$9:A416)+1,"")</f>
        <v/>
      </c>
      <c r="B417" t="str">
        <f t="shared" si="37"/>
        <v/>
      </c>
      <c r="C417" s="294">
        <v>408</v>
      </c>
      <c r="D417" s="295" t="str">
        <f>IF(C417&gt;0,IF(LEN('Source Int'!$C409)&gt;1,"Internet",IF(ISERROR(VLOOKUP($C417,'Enga manuel'!$A$5:$G$355,4,FALSE))=FALSE,(IF(LEN(VLOOKUP($C417,'Enga manuel'!$A$5:$G$355,4,FALSE))&gt;0,"Manuel","")),"")),"")</f>
        <v/>
      </c>
      <c r="E417" s="296" t="s">
        <v>270</v>
      </c>
      <c r="F417" s="295" t="str">
        <f>IF(LEN('Source Int'!$C409)&gt;1,'Source Int'!R409,IF(D417="manuel",(VLOOKUP($C417,'Enga manuel'!$A$5:$G$355,2,FALSE)),""))</f>
        <v/>
      </c>
      <c r="G417" s="295" t="str">
        <f>IF(LEN('Source Int'!$C409)&gt;1,'Source Int'!F409,IF(D417="manuel",(VLOOKUP($C417,'Enga manuel'!$A$5:$G$355,3,FALSE)),""))</f>
        <v/>
      </c>
      <c r="H417" s="297" t="str">
        <f>IF(LEN('Source Int'!$C409)&gt;1,'Source Int'!C409,IF(D417="manuel",(VLOOKUP($C417,'Enga manuel'!$A$5:$G$355,4,FALSE)),""))</f>
        <v/>
      </c>
      <c r="I417" s="297" t="str">
        <f>IF(LEN('Source Int'!$C409)&gt;1,PROPER('Source Int'!D409),IF(D417="manuel",PROPER(VLOOKUP($C417,'Enga manuel'!$A$5:$G$355,5,FALSE)),""))</f>
        <v/>
      </c>
      <c r="J417" s="297" t="str">
        <f>IF(LEN('Source Int'!$C409)&gt;1,'Source Int'!P409,IF(D417="manuel",(VLOOKUP($C417,'Enga manuel'!$A$5:$G$355,6,FALSE)),""))</f>
        <v/>
      </c>
      <c r="K417" s="297" t="str">
        <f>IF(LEN('Source Int'!$C409)&gt;1,'Source Int'!$AE409,IF($D417="manuel",(VLOOKUP($C417,'Enga manuel'!$A$5:$G$355,7,FALSE)),""))</f>
        <v/>
      </c>
      <c r="L417" s="295" t="str">
        <f>IF(LEN('Source Int'!$H409)&gt;0,'Source Int'!$H409,IF($D417="manuel",(VLOOKUP($C417,'Enga manuel'!$A$5:$H$355,8,FALSE)),""))</f>
        <v/>
      </c>
      <c r="M417" s="295" t="str">
        <f>IF(AND(P417="Présent",W417="D",'Données épreuves'!$B$24="OUI"),"Dame","")</f>
        <v/>
      </c>
      <c r="N417" s="295" t="str">
        <f>IF(LEN('Source Int'!$C409)&gt;1,IF('Source Int'!$AB409="","",'Source Int'!$AB409),IF($D417="manuel",(VLOOKUP($C417,'Enga manuel'!$A$5:$M$355,11,FALSE)),""))</f>
        <v/>
      </c>
      <c r="O417" s="308" t="str">
        <f t="shared" si="34"/>
        <v/>
      </c>
      <c r="P417" s="84" t="str">
        <f t="shared" si="35"/>
        <v/>
      </c>
      <c r="Q417" s="84" t="str">
        <f>CONCATENATE(K417,IF(AND(LEN(engage_k)&gt;0,LEN(engage_l)&gt;0),CONCATENATE(" (",L417,"/",N417,")"),IF(AND(LEN(engage_k)=0,LEN(engage_l)&gt;0),CONCATENATE(" (",N417,")"),IF(AND(LEN(engage_l)=0,LEN(engage_k)&gt;0),CONCATENATE(" (",L417,")"),""))))</f>
        <v/>
      </c>
      <c r="R417" s="84" t="str">
        <f t="shared" si="36"/>
        <v/>
      </c>
      <c r="S417" s="84" t="str">
        <f>IF(ISERROR(VLOOKUP(C417,'Saisie CLASSEMENT'!$C$8:$C$207,1,FALSE)),"","O")</f>
        <v/>
      </c>
      <c r="T417" s="462" t="str">
        <f>IF(LEN('Source Int'!$C409)&gt;1,'Source Int'!$M409,IF($D417="manuel",(VLOOKUP($C417,'Enga manuel'!$A$5:$L$355,9,FALSE)),""))</f>
        <v/>
      </c>
      <c r="U417" s="1" t="str">
        <f>IF(COUNTIF(K$10:K417,K417)=1,MAX(U$9:U416)+1,"")</f>
        <v/>
      </c>
      <c r="V417" t="str">
        <f t="shared" si="38"/>
        <v/>
      </c>
      <c r="W417" s="1" t="str">
        <f>IF(D417="Internet",'Source Int'!E409,IF(D417="manuel",UPPER((VLOOKUP($C417,'Enga manuel'!$A$5:$J$355,10,FALSE))),""))</f>
        <v/>
      </c>
    </row>
    <row r="418" spans="1:23" ht="19.350000000000001" customHeight="1">
      <c r="A418" t="str">
        <f>IF(COUNTIF(J$10:J418,J418)=1,MAX(A$9:A417)+1,"")</f>
        <v/>
      </c>
      <c r="B418" t="str">
        <f t="shared" si="37"/>
        <v/>
      </c>
      <c r="C418" s="294">
        <v>409</v>
      </c>
      <c r="D418" s="295" t="str">
        <f>IF(C418&gt;0,IF(LEN('Source Int'!$C410)&gt;1,"Internet",IF(ISERROR(VLOOKUP($C418,'Enga manuel'!$A$5:$G$355,4,FALSE))=FALSE,(IF(LEN(VLOOKUP($C418,'Enga manuel'!$A$5:$G$355,4,FALSE))&gt;0,"Manuel","")),"")),"")</f>
        <v/>
      </c>
      <c r="E418" s="296" t="s">
        <v>270</v>
      </c>
      <c r="F418" s="295" t="str">
        <f>IF(LEN('Source Int'!$C410)&gt;1,'Source Int'!R410,IF(D418="manuel",(VLOOKUP($C418,'Enga manuel'!$A$5:$G$355,2,FALSE)),""))</f>
        <v/>
      </c>
      <c r="G418" s="295" t="str">
        <f>IF(LEN('Source Int'!$C410)&gt;1,'Source Int'!F410,IF(D418="manuel",(VLOOKUP($C418,'Enga manuel'!$A$5:$G$355,3,FALSE)),""))</f>
        <v/>
      </c>
      <c r="H418" s="297" t="str">
        <f>IF(LEN('Source Int'!$C410)&gt;1,'Source Int'!C410,IF(D418="manuel",(VLOOKUP($C418,'Enga manuel'!$A$5:$G$355,4,FALSE)),""))</f>
        <v/>
      </c>
      <c r="I418" s="297" t="str">
        <f>IF(LEN('Source Int'!$C410)&gt;1,PROPER('Source Int'!D410),IF(D418="manuel",PROPER(VLOOKUP($C418,'Enga manuel'!$A$5:$G$355,5,FALSE)),""))</f>
        <v/>
      </c>
      <c r="J418" s="297" t="str">
        <f>IF(LEN('Source Int'!$C410)&gt;1,'Source Int'!P410,IF(D418="manuel",(VLOOKUP($C418,'Enga manuel'!$A$5:$G$355,6,FALSE)),""))</f>
        <v/>
      </c>
      <c r="K418" s="297" t="str">
        <f>IF(LEN('Source Int'!$C410)&gt;1,'Source Int'!$AE410,IF($D418="manuel",(VLOOKUP($C418,'Enga manuel'!$A$5:$G$355,7,FALSE)),""))</f>
        <v/>
      </c>
      <c r="L418" s="295" t="str">
        <f>IF(LEN('Source Int'!$H410)&gt;0,'Source Int'!$H410,IF($D418="manuel",(VLOOKUP($C418,'Enga manuel'!$A$5:$H$355,8,FALSE)),""))</f>
        <v/>
      </c>
      <c r="M418" s="295" t="str">
        <f>IF(AND(P418="Présent",W418="D",'Données épreuves'!$B$24="OUI"),"Dame","")</f>
        <v/>
      </c>
      <c r="N418" s="295" t="str">
        <f>IF(LEN('Source Int'!$C410)&gt;1,IF('Source Int'!$AB410="","",'Source Int'!$AB410),IF($D418="manuel",(VLOOKUP($C418,'Enga manuel'!$A$5:$M$355,11,FALSE)),""))</f>
        <v/>
      </c>
      <c r="O418" s="308" t="str">
        <f t="shared" si="34"/>
        <v/>
      </c>
      <c r="P418" s="84" t="str">
        <f t="shared" si="35"/>
        <v/>
      </c>
      <c r="Q418" s="84" t="str">
        <f>CONCATENATE(K418,IF(AND(LEN(engage_k)&gt;0,LEN(engage_l)&gt;0),CONCATENATE(" (",L418,"/",N418,")"),IF(AND(LEN(engage_k)=0,LEN(engage_l)&gt;0),CONCATENATE(" (",N418,")"),IF(AND(LEN(engage_l)=0,LEN(engage_k)&gt;0),CONCATENATE(" (",L418,")"),""))))</f>
        <v/>
      </c>
      <c r="R418" s="84" t="str">
        <f t="shared" si="36"/>
        <v/>
      </c>
      <c r="S418" s="84" t="str">
        <f>IF(ISERROR(VLOOKUP(C418,'Saisie CLASSEMENT'!$C$8:$C$207,1,FALSE)),"","O")</f>
        <v/>
      </c>
      <c r="T418" s="462" t="str">
        <f>IF(LEN('Source Int'!$C410)&gt;1,'Source Int'!$M410,IF($D418="manuel",(VLOOKUP($C418,'Enga manuel'!$A$5:$L$355,9,FALSE)),""))</f>
        <v/>
      </c>
      <c r="U418" s="1" t="str">
        <f>IF(COUNTIF(K$10:K418,K418)=1,MAX(U$9:U417)+1,"")</f>
        <v/>
      </c>
      <c r="V418" t="str">
        <f t="shared" si="38"/>
        <v/>
      </c>
      <c r="W418" s="1" t="str">
        <f>IF(D418="Internet",'Source Int'!E410,IF(D418="manuel",UPPER((VLOOKUP($C418,'Enga manuel'!$A$5:$J$355,10,FALSE))),""))</f>
        <v/>
      </c>
    </row>
    <row r="419" spans="1:23" ht="19.350000000000001" customHeight="1">
      <c r="A419" t="str">
        <f>IF(COUNTIF(J$10:J419,J419)=1,MAX(A$9:A418)+1,"")</f>
        <v/>
      </c>
      <c r="B419" t="str">
        <f t="shared" si="37"/>
        <v/>
      </c>
      <c r="C419" s="294">
        <v>410</v>
      </c>
      <c r="D419" s="295" t="str">
        <f>IF(C419&gt;0,IF(LEN('Source Int'!$C411)&gt;1,"Internet",IF(ISERROR(VLOOKUP($C419,'Enga manuel'!$A$5:$G$355,4,FALSE))=FALSE,(IF(LEN(VLOOKUP($C419,'Enga manuel'!$A$5:$G$355,4,FALSE))&gt;0,"Manuel","")),"")),"")</f>
        <v/>
      </c>
      <c r="E419" s="296" t="s">
        <v>270</v>
      </c>
      <c r="F419" s="295" t="str">
        <f>IF(LEN('Source Int'!$C411)&gt;1,'Source Int'!R411,IF(D419="manuel",(VLOOKUP($C419,'Enga manuel'!$A$5:$G$355,2,FALSE)),""))</f>
        <v/>
      </c>
      <c r="G419" s="295" t="str">
        <f>IF(LEN('Source Int'!$C411)&gt;1,'Source Int'!F411,IF(D419="manuel",(VLOOKUP($C419,'Enga manuel'!$A$5:$G$355,3,FALSE)),""))</f>
        <v/>
      </c>
      <c r="H419" s="297" t="str">
        <f>IF(LEN('Source Int'!$C411)&gt;1,'Source Int'!C411,IF(D419="manuel",(VLOOKUP($C419,'Enga manuel'!$A$5:$G$355,4,FALSE)),""))</f>
        <v/>
      </c>
      <c r="I419" s="297" t="str">
        <f>IF(LEN('Source Int'!$C411)&gt;1,PROPER('Source Int'!D411),IF(D419="manuel",PROPER(VLOOKUP($C419,'Enga manuel'!$A$5:$G$355,5,FALSE)),""))</f>
        <v/>
      </c>
      <c r="J419" s="297" t="str">
        <f>IF(LEN('Source Int'!$C411)&gt;1,'Source Int'!P411,IF(D419="manuel",(VLOOKUP($C419,'Enga manuel'!$A$5:$G$355,6,FALSE)),""))</f>
        <v/>
      </c>
      <c r="K419" s="297" t="str">
        <f>IF(LEN('Source Int'!$C411)&gt;1,'Source Int'!$AE411,IF($D419="manuel",(VLOOKUP($C419,'Enga manuel'!$A$5:$G$355,7,FALSE)),""))</f>
        <v/>
      </c>
      <c r="L419" s="295" t="str">
        <f>IF(LEN('Source Int'!$H411)&gt;0,'Source Int'!$H411,IF($D419="manuel",(VLOOKUP($C419,'Enga manuel'!$A$5:$H$355,8,FALSE)),""))</f>
        <v/>
      </c>
      <c r="M419" s="295" t="str">
        <f>IF(AND(P419="Présent",W419="D",'Données épreuves'!$B$24="OUI"),"Dame","")</f>
        <v/>
      </c>
      <c r="N419" s="295" t="str">
        <f>IF(LEN('Source Int'!$C411)&gt;1,IF('Source Int'!$AB411="","",'Source Int'!$AB411),IF($D419="manuel",(VLOOKUP($C419,'Enga manuel'!$A$5:$M$355,11,FALSE)),""))</f>
        <v/>
      </c>
      <c r="O419" s="308" t="str">
        <f t="shared" si="34"/>
        <v/>
      </c>
      <c r="P419" s="84" t="str">
        <f t="shared" si="35"/>
        <v/>
      </c>
      <c r="Q419" s="84" t="str">
        <f>CONCATENATE(K419,IF(AND(LEN(engage_k)&gt;0,LEN(engage_l)&gt;0),CONCATENATE(" (",L419,"/",N419,")"),IF(AND(LEN(engage_k)=0,LEN(engage_l)&gt;0),CONCATENATE(" (",N419,")"),IF(AND(LEN(engage_l)=0,LEN(engage_k)&gt;0),CONCATENATE(" (",L419,")"),""))))</f>
        <v/>
      </c>
      <c r="R419" s="84" t="str">
        <f t="shared" si="36"/>
        <v/>
      </c>
      <c r="S419" s="84" t="str">
        <f>IF(ISERROR(VLOOKUP(C419,'Saisie CLASSEMENT'!$C$8:$C$207,1,FALSE)),"","O")</f>
        <v/>
      </c>
      <c r="T419" s="462" t="str">
        <f>IF(LEN('Source Int'!$C411)&gt;1,'Source Int'!$M411,IF($D419="manuel",(VLOOKUP($C419,'Enga manuel'!$A$5:$L$355,9,FALSE)),""))</f>
        <v/>
      </c>
      <c r="U419" s="1" t="str">
        <f>IF(COUNTIF(K$10:K419,K419)=1,MAX(U$9:U418)+1,"")</f>
        <v/>
      </c>
      <c r="V419" t="str">
        <f t="shared" si="38"/>
        <v/>
      </c>
      <c r="W419" s="1" t="str">
        <f>IF(D419="Internet",'Source Int'!E411,IF(D419="manuel",UPPER((VLOOKUP($C419,'Enga manuel'!$A$5:$J$355,10,FALSE))),""))</f>
        <v/>
      </c>
    </row>
    <row r="420" spans="1:23" ht="19.350000000000001" customHeight="1">
      <c r="A420" t="str">
        <f>IF(COUNTIF(J$10:J420,J420)=1,MAX(A$9:A419)+1,"")</f>
        <v/>
      </c>
      <c r="B420" t="str">
        <f t="shared" si="37"/>
        <v/>
      </c>
      <c r="C420" s="294">
        <v>411</v>
      </c>
      <c r="D420" s="295" t="str">
        <f>IF(C420&gt;0,IF(LEN('Source Int'!$C412)&gt;1,"Internet",IF(ISERROR(VLOOKUP($C420,'Enga manuel'!$A$5:$G$355,4,FALSE))=FALSE,(IF(LEN(VLOOKUP($C420,'Enga manuel'!$A$5:$G$355,4,FALSE))&gt;0,"Manuel","")),"")),"")</f>
        <v/>
      </c>
      <c r="E420" s="296" t="s">
        <v>270</v>
      </c>
      <c r="F420" s="295" t="str">
        <f>IF(LEN('Source Int'!$C412)&gt;1,'Source Int'!R412,IF(D420="manuel",(VLOOKUP($C420,'Enga manuel'!$A$5:$G$355,2,FALSE)),""))</f>
        <v/>
      </c>
      <c r="G420" s="295" t="str">
        <f>IF(LEN('Source Int'!$C412)&gt;1,'Source Int'!F412,IF(D420="manuel",(VLOOKUP($C420,'Enga manuel'!$A$5:$G$355,3,FALSE)),""))</f>
        <v/>
      </c>
      <c r="H420" s="297" t="str">
        <f>IF(LEN('Source Int'!$C412)&gt;1,'Source Int'!C412,IF(D420="manuel",(VLOOKUP($C420,'Enga manuel'!$A$5:$G$355,4,FALSE)),""))</f>
        <v/>
      </c>
      <c r="I420" s="297" t="str">
        <f>IF(LEN('Source Int'!$C412)&gt;1,PROPER('Source Int'!D412),IF(D420="manuel",PROPER(VLOOKUP($C420,'Enga manuel'!$A$5:$G$355,5,FALSE)),""))</f>
        <v/>
      </c>
      <c r="J420" s="297" t="str">
        <f>IF(LEN('Source Int'!$C412)&gt;1,'Source Int'!P412,IF(D420="manuel",(VLOOKUP($C420,'Enga manuel'!$A$5:$G$355,6,FALSE)),""))</f>
        <v/>
      </c>
      <c r="K420" s="297" t="str">
        <f>IF(LEN('Source Int'!$C412)&gt;1,'Source Int'!$AE412,IF($D420="manuel",(VLOOKUP($C420,'Enga manuel'!$A$5:$G$355,7,FALSE)),""))</f>
        <v/>
      </c>
      <c r="L420" s="295" t="str">
        <f>IF(LEN('Source Int'!$H412)&gt;0,'Source Int'!$H412,IF($D420="manuel",(VLOOKUP($C420,'Enga manuel'!$A$5:$H$355,8,FALSE)),""))</f>
        <v/>
      </c>
      <c r="M420" s="295" t="str">
        <f>IF(AND(P420="Présent",W420="D",'Données épreuves'!$B$24="OUI"),"Dame","")</f>
        <v/>
      </c>
      <c r="N420" s="295" t="str">
        <f>IF(LEN('Source Int'!$C412)&gt;1,IF('Source Int'!$AB412="","",'Source Int'!$AB412),IF($D420="manuel",(VLOOKUP($C420,'Enga manuel'!$A$5:$M$355,11,FALSE)),""))</f>
        <v/>
      </c>
      <c r="O420" s="308" t="str">
        <f t="shared" si="34"/>
        <v/>
      </c>
      <c r="P420" s="84" t="str">
        <f t="shared" si="35"/>
        <v/>
      </c>
      <c r="Q420" s="84" t="str">
        <f>CONCATENATE(K420,IF(AND(LEN(engage_k)&gt;0,LEN(engage_l)&gt;0),CONCATENATE(" (",L420,"/",N420,")"),IF(AND(LEN(engage_k)=0,LEN(engage_l)&gt;0),CONCATENATE(" (",N420,")"),IF(AND(LEN(engage_l)=0,LEN(engage_k)&gt;0),CONCATENATE(" (",L420,")"),""))))</f>
        <v/>
      </c>
      <c r="R420" s="84" t="str">
        <f t="shared" si="36"/>
        <v/>
      </c>
      <c r="S420" s="84" t="str">
        <f>IF(ISERROR(VLOOKUP(C420,'Saisie CLASSEMENT'!$C$8:$C$207,1,FALSE)),"","O")</f>
        <v/>
      </c>
      <c r="T420" s="462" t="str">
        <f>IF(LEN('Source Int'!$C412)&gt;1,'Source Int'!$M412,IF($D420="manuel",(VLOOKUP($C420,'Enga manuel'!$A$5:$L$355,9,FALSE)),""))</f>
        <v/>
      </c>
      <c r="U420" s="1" t="str">
        <f>IF(COUNTIF(K$10:K420,K420)=1,MAX(U$9:U419)+1,"")</f>
        <v/>
      </c>
      <c r="V420" t="str">
        <f t="shared" si="38"/>
        <v/>
      </c>
      <c r="W420" s="1" t="str">
        <f>IF(D420="Internet",'Source Int'!E412,IF(D420="manuel",UPPER((VLOOKUP($C420,'Enga manuel'!$A$5:$J$355,10,FALSE))),""))</f>
        <v/>
      </c>
    </row>
    <row r="421" spans="1:23" ht="19.350000000000001" customHeight="1">
      <c r="A421" t="str">
        <f>IF(COUNTIF(J$10:J421,J421)=1,MAX(A$9:A420)+1,"")</f>
        <v/>
      </c>
      <c r="B421" t="str">
        <f t="shared" si="37"/>
        <v/>
      </c>
      <c r="C421" s="294">
        <v>412</v>
      </c>
      <c r="D421" s="295" t="str">
        <f>IF(C421&gt;0,IF(LEN('Source Int'!$C413)&gt;1,"Internet",IF(ISERROR(VLOOKUP($C421,'Enga manuel'!$A$5:$G$355,4,FALSE))=FALSE,(IF(LEN(VLOOKUP($C421,'Enga manuel'!$A$5:$G$355,4,FALSE))&gt;0,"Manuel","")),"")),"")</f>
        <v/>
      </c>
      <c r="E421" s="296" t="s">
        <v>270</v>
      </c>
      <c r="F421" s="295" t="str">
        <f>IF(LEN('Source Int'!$C413)&gt;1,'Source Int'!R413,IF(D421="manuel",(VLOOKUP($C421,'Enga manuel'!$A$5:$G$355,2,FALSE)),""))</f>
        <v/>
      </c>
      <c r="G421" s="295" t="str">
        <f>IF(LEN('Source Int'!$C413)&gt;1,'Source Int'!F413,IF(D421="manuel",(VLOOKUP($C421,'Enga manuel'!$A$5:$G$355,3,FALSE)),""))</f>
        <v/>
      </c>
      <c r="H421" s="297" t="str">
        <f>IF(LEN('Source Int'!$C413)&gt;1,'Source Int'!C413,IF(D421="manuel",(VLOOKUP($C421,'Enga manuel'!$A$5:$G$355,4,FALSE)),""))</f>
        <v/>
      </c>
      <c r="I421" s="297" t="str">
        <f>IF(LEN('Source Int'!$C413)&gt;1,PROPER('Source Int'!D413),IF(D421="manuel",PROPER(VLOOKUP($C421,'Enga manuel'!$A$5:$G$355,5,FALSE)),""))</f>
        <v/>
      </c>
      <c r="J421" s="297" t="str">
        <f>IF(LEN('Source Int'!$C413)&gt;1,'Source Int'!P413,IF(D421="manuel",(VLOOKUP($C421,'Enga manuel'!$A$5:$G$355,6,FALSE)),""))</f>
        <v/>
      </c>
      <c r="K421" s="297" t="str">
        <f>IF(LEN('Source Int'!$C413)&gt;1,'Source Int'!$AE413,IF($D421="manuel",(VLOOKUP($C421,'Enga manuel'!$A$5:$G$355,7,FALSE)),""))</f>
        <v/>
      </c>
      <c r="L421" s="295" t="str">
        <f>IF(LEN('Source Int'!$H413)&gt;0,'Source Int'!$H413,IF($D421="manuel",(VLOOKUP($C421,'Enga manuel'!$A$5:$H$355,8,FALSE)),""))</f>
        <v/>
      </c>
      <c r="M421" s="295" t="str">
        <f>IF(AND(P421="Présent",W421="D",'Données épreuves'!$B$24="OUI"),"Dame","")</f>
        <v/>
      </c>
      <c r="N421" s="295" t="str">
        <f>IF(LEN('Source Int'!$C413)&gt;1,IF('Source Int'!$AB413="","",'Source Int'!$AB413),IF($D421="manuel",(VLOOKUP($C421,'Enga manuel'!$A$5:$M$355,11,FALSE)),""))</f>
        <v/>
      </c>
      <c r="O421" s="308" t="str">
        <f t="shared" si="34"/>
        <v/>
      </c>
      <c r="P421" s="84" t="str">
        <f t="shared" si="35"/>
        <v/>
      </c>
      <c r="Q421" s="84" t="str">
        <f>CONCATENATE(K421,IF(AND(LEN(engage_k)&gt;0,LEN(engage_l)&gt;0),CONCATENATE(" (",L421,"/",N421,")"),IF(AND(LEN(engage_k)=0,LEN(engage_l)&gt;0),CONCATENATE(" (",N421,")"),IF(AND(LEN(engage_l)=0,LEN(engage_k)&gt;0),CONCATENATE(" (",L421,")"),""))))</f>
        <v/>
      </c>
      <c r="R421" s="84" t="str">
        <f t="shared" si="36"/>
        <v/>
      </c>
      <c r="S421" s="84" t="str">
        <f>IF(ISERROR(VLOOKUP(C421,'Saisie CLASSEMENT'!$C$8:$C$207,1,FALSE)),"","O")</f>
        <v/>
      </c>
      <c r="T421" s="462" t="str">
        <f>IF(LEN('Source Int'!$C413)&gt;1,'Source Int'!$M413,IF($D421="manuel",(VLOOKUP($C421,'Enga manuel'!$A$5:$L$355,9,FALSE)),""))</f>
        <v/>
      </c>
      <c r="U421" s="1" t="str">
        <f>IF(COUNTIF(K$10:K421,K421)=1,MAX(U$9:U420)+1,"")</f>
        <v/>
      </c>
      <c r="V421" t="str">
        <f t="shared" si="38"/>
        <v/>
      </c>
      <c r="W421" s="1" t="str">
        <f>IF(D421="Internet",'Source Int'!E413,IF(D421="manuel",UPPER((VLOOKUP($C421,'Enga manuel'!$A$5:$J$355,10,FALSE))),""))</f>
        <v/>
      </c>
    </row>
    <row r="422" spans="1:23" ht="19.350000000000001" customHeight="1">
      <c r="A422" t="str">
        <f>IF(COUNTIF(J$10:J422,J422)=1,MAX(A$9:A421)+1,"")</f>
        <v/>
      </c>
      <c r="B422" t="str">
        <f t="shared" si="37"/>
        <v/>
      </c>
      <c r="C422" s="294">
        <v>413</v>
      </c>
      <c r="D422" s="295" t="str">
        <f>IF(C422&gt;0,IF(LEN('Source Int'!$C414)&gt;1,"Internet",IF(ISERROR(VLOOKUP($C422,'Enga manuel'!$A$5:$G$355,4,FALSE))=FALSE,(IF(LEN(VLOOKUP($C422,'Enga manuel'!$A$5:$G$355,4,FALSE))&gt;0,"Manuel","")),"")),"")</f>
        <v/>
      </c>
      <c r="E422" s="296" t="s">
        <v>270</v>
      </c>
      <c r="F422" s="295" t="str">
        <f>IF(LEN('Source Int'!$C414)&gt;1,'Source Int'!R414,IF(D422="manuel",(VLOOKUP($C422,'Enga manuel'!$A$5:$G$355,2,FALSE)),""))</f>
        <v/>
      </c>
      <c r="G422" s="295" t="str">
        <f>IF(LEN('Source Int'!$C414)&gt;1,'Source Int'!F414,IF(D422="manuel",(VLOOKUP($C422,'Enga manuel'!$A$5:$G$355,3,FALSE)),""))</f>
        <v/>
      </c>
      <c r="H422" s="297" t="str">
        <f>IF(LEN('Source Int'!$C414)&gt;1,'Source Int'!C414,IF(D422="manuel",(VLOOKUP($C422,'Enga manuel'!$A$5:$G$355,4,FALSE)),""))</f>
        <v/>
      </c>
      <c r="I422" s="297" t="str">
        <f>IF(LEN('Source Int'!$C414)&gt;1,PROPER('Source Int'!D414),IF(D422="manuel",PROPER(VLOOKUP($C422,'Enga manuel'!$A$5:$G$355,5,FALSE)),""))</f>
        <v/>
      </c>
      <c r="J422" s="297" t="str">
        <f>IF(LEN('Source Int'!$C414)&gt;1,'Source Int'!P414,IF(D422="manuel",(VLOOKUP($C422,'Enga manuel'!$A$5:$G$355,6,FALSE)),""))</f>
        <v/>
      </c>
      <c r="K422" s="297" t="str">
        <f>IF(LEN('Source Int'!$C414)&gt;1,'Source Int'!$AE414,IF($D422="manuel",(VLOOKUP($C422,'Enga manuel'!$A$5:$G$355,7,FALSE)),""))</f>
        <v/>
      </c>
      <c r="L422" s="295" t="str">
        <f>IF(LEN('Source Int'!$H414)&gt;0,'Source Int'!$H414,IF($D422="manuel",(VLOOKUP($C422,'Enga manuel'!$A$5:$H$355,8,FALSE)),""))</f>
        <v/>
      </c>
      <c r="M422" s="295" t="str">
        <f>IF(AND(P422="Présent",W422="D",'Données épreuves'!$B$24="OUI"),"Dame","")</f>
        <v/>
      </c>
      <c r="N422" s="295" t="str">
        <f>IF(LEN('Source Int'!$C414)&gt;1,IF('Source Int'!$AB414="","",'Source Int'!$AB414),IF($D422="manuel",(VLOOKUP($C422,'Enga manuel'!$A$5:$M$355,11,FALSE)),""))</f>
        <v/>
      </c>
      <c r="O422" s="308" t="str">
        <f t="shared" si="34"/>
        <v/>
      </c>
      <c r="P422" s="84" t="str">
        <f t="shared" si="35"/>
        <v/>
      </c>
      <c r="Q422" s="84" t="str">
        <f>CONCATENATE(K422,IF(AND(LEN(engage_k)&gt;0,LEN(engage_l)&gt;0),CONCATENATE(" (",L422,"/",N422,")"),IF(AND(LEN(engage_k)=0,LEN(engage_l)&gt;0),CONCATENATE(" (",N422,")"),IF(AND(LEN(engage_l)=0,LEN(engage_k)&gt;0),CONCATENATE(" (",L422,")"),""))))</f>
        <v/>
      </c>
      <c r="R422" s="84" t="str">
        <f t="shared" si="36"/>
        <v/>
      </c>
      <c r="S422" s="84" t="str">
        <f>IF(ISERROR(VLOOKUP(C422,'Saisie CLASSEMENT'!$C$8:$C$207,1,FALSE)),"","O")</f>
        <v/>
      </c>
      <c r="T422" s="462" t="str">
        <f>IF(LEN('Source Int'!$C414)&gt;1,'Source Int'!$M414,IF($D422="manuel",(VLOOKUP($C422,'Enga manuel'!$A$5:$L$355,9,FALSE)),""))</f>
        <v/>
      </c>
      <c r="U422" s="1" t="str">
        <f>IF(COUNTIF(K$10:K422,K422)=1,MAX(U$9:U421)+1,"")</f>
        <v/>
      </c>
      <c r="V422" t="str">
        <f t="shared" si="38"/>
        <v/>
      </c>
      <c r="W422" s="1" t="str">
        <f>IF(D422="Internet",'Source Int'!E414,IF(D422="manuel",UPPER((VLOOKUP($C422,'Enga manuel'!$A$5:$J$355,10,FALSE))),""))</f>
        <v/>
      </c>
    </row>
    <row r="423" spans="1:23" ht="19.350000000000001" customHeight="1">
      <c r="A423" t="str">
        <f>IF(COUNTIF(J$10:J423,J423)=1,MAX(A$9:A422)+1,"")</f>
        <v/>
      </c>
      <c r="B423" t="str">
        <f t="shared" si="37"/>
        <v/>
      </c>
      <c r="C423" s="294">
        <v>414</v>
      </c>
      <c r="D423" s="295" t="str">
        <f>IF(C423&gt;0,IF(LEN('Source Int'!$C415)&gt;1,"Internet",IF(ISERROR(VLOOKUP($C423,'Enga manuel'!$A$5:$G$355,4,FALSE))=FALSE,(IF(LEN(VLOOKUP($C423,'Enga manuel'!$A$5:$G$355,4,FALSE))&gt;0,"Manuel","")),"")),"")</f>
        <v/>
      </c>
      <c r="E423" s="296" t="s">
        <v>270</v>
      </c>
      <c r="F423" s="295" t="str">
        <f>IF(LEN('Source Int'!$C415)&gt;1,'Source Int'!R415,IF(D423="manuel",(VLOOKUP($C423,'Enga manuel'!$A$5:$G$355,2,FALSE)),""))</f>
        <v/>
      </c>
      <c r="G423" s="295" t="str">
        <f>IF(LEN('Source Int'!$C415)&gt;1,'Source Int'!F415,IF(D423="manuel",(VLOOKUP($C423,'Enga manuel'!$A$5:$G$355,3,FALSE)),""))</f>
        <v/>
      </c>
      <c r="H423" s="297" t="str">
        <f>IF(LEN('Source Int'!$C415)&gt;1,'Source Int'!C415,IF(D423="manuel",(VLOOKUP($C423,'Enga manuel'!$A$5:$G$355,4,FALSE)),""))</f>
        <v/>
      </c>
      <c r="I423" s="297" t="str">
        <f>IF(LEN('Source Int'!$C415)&gt;1,PROPER('Source Int'!D415),IF(D423="manuel",PROPER(VLOOKUP($C423,'Enga manuel'!$A$5:$G$355,5,FALSE)),""))</f>
        <v/>
      </c>
      <c r="J423" s="297" t="str">
        <f>IF(LEN('Source Int'!$C415)&gt;1,'Source Int'!P415,IF(D423="manuel",(VLOOKUP($C423,'Enga manuel'!$A$5:$G$355,6,FALSE)),""))</f>
        <v/>
      </c>
      <c r="K423" s="297" t="str">
        <f>IF(LEN('Source Int'!$C415)&gt;1,'Source Int'!$AE415,IF($D423="manuel",(VLOOKUP($C423,'Enga manuel'!$A$5:$G$355,7,FALSE)),""))</f>
        <v/>
      </c>
      <c r="L423" s="295" t="str">
        <f>IF(LEN('Source Int'!$H415)&gt;0,'Source Int'!$H415,IF($D423="manuel",(VLOOKUP($C423,'Enga manuel'!$A$5:$H$355,8,FALSE)),""))</f>
        <v/>
      </c>
      <c r="M423" s="295" t="str">
        <f>IF(AND(P423="Présent",W423="D",'Données épreuves'!$B$24="OUI"),"Dame","")</f>
        <v/>
      </c>
      <c r="N423" s="295" t="str">
        <f>IF(LEN('Source Int'!$C415)&gt;1,IF('Source Int'!$AB415="","",'Source Int'!$AB415),IF($D423="manuel",(VLOOKUP($C423,'Enga manuel'!$A$5:$M$355,11,FALSE)),""))</f>
        <v/>
      </c>
      <c r="O423" s="308" t="str">
        <f t="shared" si="34"/>
        <v/>
      </c>
      <c r="P423" s="84" t="str">
        <f t="shared" si="35"/>
        <v/>
      </c>
      <c r="Q423" s="84" t="str">
        <f>CONCATENATE(K423,IF(AND(LEN(engage_k)&gt;0,LEN(engage_l)&gt;0),CONCATENATE(" (",L423,"/",N423,")"),IF(AND(LEN(engage_k)=0,LEN(engage_l)&gt;0),CONCATENATE(" (",N423,")"),IF(AND(LEN(engage_l)=0,LEN(engage_k)&gt;0),CONCATENATE(" (",L423,")"),""))))</f>
        <v/>
      </c>
      <c r="R423" s="84" t="str">
        <f t="shared" si="36"/>
        <v/>
      </c>
      <c r="S423" s="84" t="str">
        <f>IF(ISERROR(VLOOKUP(C423,'Saisie CLASSEMENT'!$C$8:$C$207,1,FALSE)),"","O")</f>
        <v/>
      </c>
      <c r="T423" s="462" t="str">
        <f>IF(LEN('Source Int'!$C415)&gt;1,'Source Int'!$M415,IF($D423="manuel",(VLOOKUP($C423,'Enga manuel'!$A$5:$L$355,9,FALSE)),""))</f>
        <v/>
      </c>
      <c r="U423" s="1" t="str">
        <f>IF(COUNTIF(K$10:K423,K423)=1,MAX(U$9:U422)+1,"")</f>
        <v/>
      </c>
      <c r="V423" t="str">
        <f t="shared" si="38"/>
        <v/>
      </c>
      <c r="W423" s="1" t="str">
        <f>IF(D423="Internet",'Source Int'!E415,IF(D423="manuel",UPPER((VLOOKUP($C423,'Enga manuel'!$A$5:$J$355,10,FALSE))),""))</f>
        <v/>
      </c>
    </row>
    <row r="424" spans="1:23" ht="19.350000000000001" customHeight="1">
      <c r="A424" t="str">
        <f>IF(COUNTIF(J$10:J424,J424)=1,MAX(A$9:A423)+1,"")</f>
        <v/>
      </c>
      <c r="B424" t="str">
        <f t="shared" si="37"/>
        <v/>
      </c>
      <c r="C424" s="294">
        <v>415</v>
      </c>
      <c r="D424" s="295" t="str">
        <f>IF(C424&gt;0,IF(LEN('Source Int'!$C416)&gt;1,"Internet",IF(ISERROR(VLOOKUP($C424,'Enga manuel'!$A$5:$G$355,4,FALSE))=FALSE,(IF(LEN(VLOOKUP($C424,'Enga manuel'!$A$5:$G$355,4,FALSE))&gt;0,"Manuel","")),"")),"")</f>
        <v/>
      </c>
      <c r="E424" s="296" t="s">
        <v>270</v>
      </c>
      <c r="F424" s="295" t="str">
        <f>IF(LEN('Source Int'!$C416)&gt;1,'Source Int'!R416,IF(D424="manuel",(VLOOKUP($C424,'Enga manuel'!$A$5:$G$355,2,FALSE)),""))</f>
        <v/>
      </c>
      <c r="G424" s="295" t="str">
        <f>IF(LEN('Source Int'!$C416)&gt;1,'Source Int'!F416,IF(D424="manuel",(VLOOKUP($C424,'Enga manuel'!$A$5:$G$355,3,FALSE)),""))</f>
        <v/>
      </c>
      <c r="H424" s="297" t="str">
        <f>IF(LEN('Source Int'!$C416)&gt;1,'Source Int'!C416,IF(D424="manuel",(VLOOKUP($C424,'Enga manuel'!$A$5:$G$355,4,FALSE)),""))</f>
        <v/>
      </c>
      <c r="I424" s="297" t="str">
        <f>IF(LEN('Source Int'!$C416)&gt;1,PROPER('Source Int'!D416),IF(D424="manuel",PROPER(VLOOKUP($C424,'Enga manuel'!$A$5:$G$355,5,FALSE)),""))</f>
        <v/>
      </c>
      <c r="J424" s="297" t="str">
        <f>IF(LEN('Source Int'!$C416)&gt;1,'Source Int'!P416,IF(D424="manuel",(VLOOKUP($C424,'Enga manuel'!$A$5:$G$355,6,FALSE)),""))</f>
        <v/>
      </c>
      <c r="K424" s="297" t="str">
        <f>IF(LEN('Source Int'!$C416)&gt;1,'Source Int'!$AE416,IF($D424="manuel",(VLOOKUP($C424,'Enga manuel'!$A$5:$G$355,7,FALSE)),""))</f>
        <v/>
      </c>
      <c r="L424" s="295" t="str">
        <f>IF(LEN('Source Int'!$H416)&gt;0,'Source Int'!$H416,IF($D424="manuel",(VLOOKUP($C424,'Enga manuel'!$A$5:$H$355,8,FALSE)),""))</f>
        <v/>
      </c>
      <c r="M424" s="295" t="str">
        <f>IF(AND(P424="Présent",W424="D",'Données épreuves'!$B$24="OUI"),"Dame","")</f>
        <v/>
      </c>
      <c r="N424" s="295" t="str">
        <f>IF(LEN('Source Int'!$C416)&gt;1,IF('Source Int'!$AB416="","",'Source Int'!$AB416),IF($D424="manuel",(VLOOKUP($C424,'Enga manuel'!$A$5:$M$355,11,FALSE)),""))</f>
        <v/>
      </c>
      <c r="O424" s="308" t="str">
        <f t="shared" si="34"/>
        <v/>
      </c>
      <c r="P424" s="84" t="str">
        <f t="shared" si="35"/>
        <v/>
      </c>
      <c r="Q424" s="84" t="str">
        <f>CONCATENATE(K424,IF(AND(LEN(engage_k)&gt;0,LEN(engage_l)&gt;0),CONCATENATE(" (",L424,"/",N424,")"),IF(AND(LEN(engage_k)=0,LEN(engage_l)&gt;0),CONCATENATE(" (",N424,")"),IF(AND(LEN(engage_l)=0,LEN(engage_k)&gt;0),CONCATENATE(" (",L424,")"),""))))</f>
        <v/>
      </c>
      <c r="R424" s="84" t="str">
        <f t="shared" si="36"/>
        <v/>
      </c>
      <c r="S424" s="84" t="str">
        <f>IF(ISERROR(VLOOKUP(C424,'Saisie CLASSEMENT'!$C$8:$C$207,1,FALSE)),"","O")</f>
        <v/>
      </c>
      <c r="T424" s="462" t="str">
        <f>IF(LEN('Source Int'!$C416)&gt;1,'Source Int'!$M416,IF($D424="manuel",(VLOOKUP($C424,'Enga manuel'!$A$5:$L$355,9,FALSE)),""))</f>
        <v/>
      </c>
      <c r="U424" s="1" t="str">
        <f>IF(COUNTIF(K$10:K424,K424)=1,MAX(U$9:U423)+1,"")</f>
        <v/>
      </c>
      <c r="V424" t="str">
        <f t="shared" si="38"/>
        <v/>
      </c>
      <c r="W424" s="1" t="str">
        <f>IF(D424="Internet",'Source Int'!E416,IF(D424="manuel",UPPER((VLOOKUP($C424,'Enga manuel'!$A$5:$J$355,10,FALSE))),""))</f>
        <v/>
      </c>
    </row>
    <row r="425" spans="1:23" ht="19.350000000000001" customHeight="1">
      <c r="A425" t="str">
        <f>IF(COUNTIF(J$10:J425,J425)=1,MAX(A$9:A424)+1,"")</f>
        <v/>
      </c>
      <c r="B425" t="str">
        <f t="shared" si="37"/>
        <v/>
      </c>
      <c r="C425" s="294">
        <v>416</v>
      </c>
      <c r="D425" s="295" t="str">
        <f>IF(C425&gt;0,IF(LEN('Source Int'!$C417)&gt;1,"Internet",IF(ISERROR(VLOOKUP($C425,'Enga manuel'!$A$5:$G$355,4,FALSE))=FALSE,(IF(LEN(VLOOKUP($C425,'Enga manuel'!$A$5:$G$355,4,FALSE))&gt;0,"Manuel","")),"")),"")</f>
        <v/>
      </c>
      <c r="E425" s="296" t="s">
        <v>270</v>
      </c>
      <c r="F425" s="295" t="str">
        <f>IF(LEN('Source Int'!$C417)&gt;1,'Source Int'!R417,IF(D425="manuel",(VLOOKUP($C425,'Enga manuel'!$A$5:$G$355,2,FALSE)),""))</f>
        <v/>
      </c>
      <c r="G425" s="295" t="str">
        <f>IF(LEN('Source Int'!$C417)&gt;1,'Source Int'!F417,IF(D425="manuel",(VLOOKUP($C425,'Enga manuel'!$A$5:$G$355,3,FALSE)),""))</f>
        <v/>
      </c>
      <c r="H425" s="297" t="str">
        <f>IF(LEN('Source Int'!$C417)&gt;1,'Source Int'!C417,IF(D425="manuel",(VLOOKUP($C425,'Enga manuel'!$A$5:$G$355,4,FALSE)),""))</f>
        <v/>
      </c>
      <c r="I425" s="297" t="str">
        <f>IF(LEN('Source Int'!$C417)&gt;1,PROPER('Source Int'!D417),IF(D425="manuel",PROPER(VLOOKUP($C425,'Enga manuel'!$A$5:$G$355,5,FALSE)),""))</f>
        <v/>
      </c>
      <c r="J425" s="297" t="str">
        <f>IF(LEN('Source Int'!$C417)&gt;1,'Source Int'!P417,IF(D425="manuel",(VLOOKUP($C425,'Enga manuel'!$A$5:$G$355,6,FALSE)),""))</f>
        <v/>
      </c>
      <c r="K425" s="297" t="str">
        <f>IF(LEN('Source Int'!$C417)&gt;1,'Source Int'!$AE417,IF($D425="manuel",(VLOOKUP($C425,'Enga manuel'!$A$5:$G$355,7,FALSE)),""))</f>
        <v/>
      </c>
      <c r="L425" s="295" t="str">
        <f>IF(LEN('Source Int'!$H417)&gt;0,'Source Int'!$H417,IF($D425="manuel",(VLOOKUP($C425,'Enga manuel'!$A$5:$H$355,8,FALSE)),""))</f>
        <v/>
      </c>
      <c r="M425" s="295" t="str">
        <f>IF(AND(P425="Présent",W425="D",'Données épreuves'!$B$24="OUI"),"Dame","")</f>
        <v/>
      </c>
      <c r="N425" s="295" t="str">
        <f>IF(LEN('Source Int'!$C417)&gt;1,IF('Source Int'!$AB417="","",'Source Int'!$AB417),IF($D425="manuel",(VLOOKUP($C425,'Enga manuel'!$A$5:$M$355,11,FALSE)),""))</f>
        <v/>
      </c>
      <c r="O425" s="308" t="str">
        <f t="shared" si="34"/>
        <v/>
      </c>
      <c r="P425" s="84" t="str">
        <f t="shared" si="35"/>
        <v/>
      </c>
      <c r="Q425" s="84" t="str">
        <f>CONCATENATE(K425,IF(AND(LEN(engage_k)&gt;0,LEN(engage_l)&gt;0),CONCATENATE(" (",L425,"/",N425,")"),IF(AND(LEN(engage_k)=0,LEN(engage_l)&gt;0),CONCATENATE(" (",N425,")"),IF(AND(LEN(engage_l)=0,LEN(engage_k)&gt;0),CONCATENATE(" (",L425,")"),""))))</f>
        <v/>
      </c>
      <c r="R425" s="84" t="str">
        <f t="shared" si="36"/>
        <v/>
      </c>
      <c r="S425" s="84" t="str">
        <f>IF(ISERROR(VLOOKUP(C425,'Saisie CLASSEMENT'!$C$8:$C$207,1,FALSE)),"","O")</f>
        <v/>
      </c>
      <c r="T425" s="462" t="str">
        <f>IF(LEN('Source Int'!$C417)&gt;1,'Source Int'!$M417,IF($D425="manuel",(VLOOKUP($C425,'Enga manuel'!$A$5:$L$355,9,FALSE)),""))</f>
        <v/>
      </c>
      <c r="U425" s="1" t="str">
        <f>IF(COUNTIF(K$10:K425,K425)=1,MAX(U$9:U424)+1,"")</f>
        <v/>
      </c>
      <c r="V425" t="str">
        <f t="shared" si="38"/>
        <v/>
      </c>
      <c r="W425" s="1" t="str">
        <f>IF(D425="Internet",'Source Int'!E417,IF(D425="manuel",UPPER((VLOOKUP($C425,'Enga manuel'!$A$5:$J$355,10,FALSE))),""))</f>
        <v/>
      </c>
    </row>
    <row r="426" spans="1:23" ht="19.350000000000001" customHeight="1">
      <c r="A426" t="str">
        <f>IF(COUNTIF(J$10:J426,J426)=1,MAX(A$9:A425)+1,"")</f>
        <v/>
      </c>
      <c r="B426" t="str">
        <f t="shared" si="37"/>
        <v/>
      </c>
      <c r="C426" s="294">
        <v>417</v>
      </c>
      <c r="D426" s="295" t="str">
        <f>IF(C426&gt;0,IF(LEN('Source Int'!$C418)&gt;1,"Internet",IF(ISERROR(VLOOKUP($C426,'Enga manuel'!$A$5:$G$355,4,FALSE))=FALSE,(IF(LEN(VLOOKUP($C426,'Enga manuel'!$A$5:$G$355,4,FALSE))&gt;0,"Manuel","")),"")),"")</f>
        <v/>
      </c>
      <c r="E426" s="296" t="s">
        <v>270</v>
      </c>
      <c r="F426" s="295" t="str">
        <f>IF(LEN('Source Int'!$C418)&gt;1,'Source Int'!R418,IF(D426="manuel",(VLOOKUP($C426,'Enga manuel'!$A$5:$G$355,2,FALSE)),""))</f>
        <v/>
      </c>
      <c r="G426" s="295" t="str">
        <f>IF(LEN('Source Int'!$C418)&gt;1,'Source Int'!F418,IF(D426="manuel",(VLOOKUP($C426,'Enga manuel'!$A$5:$G$355,3,FALSE)),""))</f>
        <v/>
      </c>
      <c r="H426" s="297" t="str">
        <f>IF(LEN('Source Int'!$C418)&gt;1,'Source Int'!C418,IF(D426="manuel",(VLOOKUP($C426,'Enga manuel'!$A$5:$G$355,4,FALSE)),""))</f>
        <v/>
      </c>
      <c r="I426" s="297" t="str">
        <f>IF(LEN('Source Int'!$C418)&gt;1,PROPER('Source Int'!D418),IF(D426="manuel",PROPER(VLOOKUP($C426,'Enga manuel'!$A$5:$G$355,5,FALSE)),""))</f>
        <v/>
      </c>
      <c r="J426" s="297" t="str">
        <f>IF(LEN('Source Int'!$C418)&gt;1,'Source Int'!P418,IF(D426="manuel",(VLOOKUP($C426,'Enga manuel'!$A$5:$G$355,6,FALSE)),""))</f>
        <v/>
      </c>
      <c r="K426" s="297" t="str">
        <f>IF(LEN('Source Int'!$C418)&gt;1,'Source Int'!$AE418,IF($D426="manuel",(VLOOKUP($C426,'Enga manuel'!$A$5:$G$355,7,FALSE)),""))</f>
        <v/>
      </c>
      <c r="L426" s="295" t="str">
        <f>IF(LEN('Source Int'!$H418)&gt;0,'Source Int'!$H418,IF($D426="manuel",(VLOOKUP($C426,'Enga manuel'!$A$5:$H$355,8,FALSE)),""))</f>
        <v/>
      </c>
      <c r="M426" s="295" t="str">
        <f>IF(AND(P426="Présent",W426="D",'Données épreuves'!$B$24="OUI"),"Dame","")</f>
        <v/>
      </c>
      <c r="N426" s="295" t="str">
        <f>IF(LEN('Source Int'!$C418)&gt;1,IF('Source Int'!$AB418="","",'Source Int'!$AB418),IF($D426="manuel",(VLOOKUP($C426,'Enga manuel'!$A$5:$M$355,11,FALSE)),""))</f>
        <v/>
      </c>
      <c r="O426" s="308" t="str">
        <f t="shared" si="34"/>
        <v/>
      </c>
      <c r="P426" s="84" t="str">
        <f t="shared" si="35"/>
        <v/>
      </c>
      <c r="Q426" s="84" t="str">
        <f>CONCATENATE(K426,IF(AND(LEN(engage_k)&gt;0,LEN(engage_l)&gt;0),CONCATENATE(" (",L426,"/",N426,")"),IF(AND(LEN(engage_k)=0,LEN(engage_l)&gt;0),CONCATENATE(" (",N426,")"),IF(AND(LEN(engage_l)=0,LEN(engage_k)&gt;0),CONCATENATE(" (",L426,")"),""))))</f>
        <v/>
      </c>
      <c r="R426" s="84" t="str">
        <f t="shared" si="36"/>
        <v/>
      </c>
      <c r="S426" s="84" t="str">
        <f>IF(ISERROR(VLOOKUP(C426,'Saisie CLASSEMENT'!$C$8:$C$207,1,FALSE)),"","O")</f>
        <v/>
      </c>
      <c r="T426" s="462" t="str">
        <f>IF(LEN('Source Int'!$C418)&gt;1,'Source Int'!$M418,IF($D426="manuel",(VLOOKUP($C426,'Enga manuel'!$A$5:$L$355,9,FALSE)),""))</f>
        <v/>
      </c>
      <c r="U426" s="1" t="str">
        <f>IF(COUNTIF(K$10:K426,K426)=1,MAX(U$9:U425)+1,"")</f>
        <v/>
      </c>
      <c r="V426" t="str">
        <f t="shared" si="38"/>
        <v/>
      </c>
      <c r="W426" s="1" t="str">
        <f>IF(D426="Internet",'Source Int'!E418,IF(D426="manuel",UPPER((VLOOKUP($C426,'Enga manuel'!$A$5:$J$355,10,FALSE))),""))</f>
        <v/>
      </c>
    </row>
    <row r="427" spans="1:23" ht="19.350000000000001" customHeight="1">
      <c r="A427" t="str">
        <f>IF(COUNTIF(J$10:J427,J427)=1,MAX(A$9:A426)+1,"")</f>
        <v/>
      </c>
      <c r="B427" t="str">
        <f t="shared" si="37"/>
        <v/>
      </c>
      <c r="C427" s="294">
        <v>418</v>
      </c>
      <c r="D427" s="295" t="str">
        <f>IF(C427&gt;0,IF(LEN('Source Int'!$C419)&gt;1,"Internet",IF(ISERROR(VLOOKUP($C427,'Enga manuel'!$A$5:$G$355,4,FALSE))=FALSE,(IF(LEN(VLOOKUP($C427,'Enga manuel'!$A$5:$G$355,4,FALSE))&gt;0,"Manuel","")),"")),"")</f>
        <v/>
      </c>
      <c r="E427" s="296" t="s">
        <v>270</v>
      </c>
      <c r="F427" s="295" t="str">
        <f>IF(LEN('Source Int'!$C419)&gt;1,'Source Int'!R419,IF(D427="manuel",(VLOOKUP($C427,'Enga manuel'!$A$5:$G$355,2,FALSE)),""))</f>
        <v/>
      </c>
      <c r="G427" s="295" t="str">
        <f>IF(LEN('Source Int'!$C419)&gt;1,'Source Int'!F419,IF(D427="manuel",(VLOOKUP($C427,'Enga manuel'!$A$5:$G$355,3,FALSE)),""))</f>
        <v/>
      </c>
      <c r="H427" s="297" t="str">
        <f>IF(LEN('Source Int'!$C419)&gt;1,'Source Int'!C419,IF(D427="manuel",(VLOOKUP($C427,'Enga manuel'!$A$5:$G$355,4,FALSE)),""))</f>
        <v/>
      </c>
      <c r="I427" s="297" t="str">
        <f>IF(LEN('Source Int'!$C419)&gt;1,PROPER('Source Int'!D419),IF(D427="manuel",PROPER(VLOOKUP($C427,'Enga manuel'!$A$5:$G$355,5,FALSE)),""))</f>
        <v/>
      </c>
      <c r="J427" s="297" t="str">
        <f>IF(LEN('Source Int'!$C419)&gt;1,'Source Int'!P419,IF(D427="manuel",(VLOOKUP($C427,'Enga manuel'!$A$5:$G$355,6,FALSE)),""))</f>
        <v/>
      </c>
      <c r="K427" s="297" t="str">
        <f>IF(LEN('Source Int'!$C419)&gt;1,'Source Int'!$AE419,IF($D427="manuel",(VLOOKUP($C427,'Enga manuel'!$A$5:$G$355,7,FALSE)),""))</f>
        <v/>
      </c>
      <c r="L427" s="295" t="str">
        <f>IF(LEN('Source Int'!$H419)&gt;0,'Source Int'!$H419,IF($D427="manuel",(VLOOKUP($C427,'Enga manuel'!$A$5:$H$355,8,FALSE)),""))</f>
        <v/>
      </c>
      <c r="M427" s="295" t="str">
        <f>IF(AND(P427="Présent",W427="D",'Données épreuves'!$B$24="OUI"),"Dame","")</f>
        <v/>
      </c>
      <c r="N427" s="295" t="str">
        <f>IF(LEN('Source Int'!$C419)&gt;1,IF('Source Int'!$AB419="","",'Source Int'!$AB419),IF($D427="manuel",(VLOOKUP($C427,'Enga manuel'!$A$5:$M$355,11,FALSE)),""))</f>
        <v/>
      </c>
      <c r="O427" s="308" t="str">
        <f t="shared" si="34"/>
        <v/>
      </c>
      <c r="P427" s="84" t="str">
        <f t="shared" si="35"/>
        <v/>
      </c>
      <c r="Q427" s="84" t="str">
        <f>CONCATENATE(K427,IF(AND(LEN(engage_k)&gt;0,LEN(engage_l)&gt;0),CONCATENATE(" (",L427,"/",N427,")"),IF(AND(LEN(engage_k)=0,LEN(engage_l)&gt;0),CONCATENATE(" (",N427,")"),IF(AND(LEN(engage_l)=0,LEN(engage_k)&gt;0),CONCATENATE(" (",L427,")"),""))))</f>
        <v/>
      </c>
      <c r="R427" s="84" t="str">
        <f t="shared" si="36"/>
        <v/>
      </c>
      <c r="S427" s="84" t="str">
        <f>IF(ISERROR(VLOOKUP(C427,'Saisie CLASSEMENT'!$C$8:$C$207,1,FALSE)),"","O")</f>
        <v/>
      </c>
      <c r="T427" s="462" t="str">
        <f>IF(LEN('Source Int'!$C419)&gt;1,'Source Int'!$M419,IF($D427="manuel",(VLOOKUP($C427,'Enga manuel'!$A$5:$L$355,9,FALSE)),""))</f>
        <v/>
      </c>
      <c r="U427" s="1" t="str">
        <f>IF(COUNTIF(K$10:K427,K427)=1,MAX(U$9:U426)+1,"")</f>
        <v/>
      </c>
      <c r="V427" t="str">
        <f t="shared" si="38"/>
        <v/>
      </c>
      <c r="W427" s="1" t="str">
        <f>IF(D427="Internet",'Source Int'!E419,IF(D427="manuel",UPPER((VLOOKUP($C427,'Enga manuel'!$A$5:$J$355,10,FALSE))),""))</f>
        <v/>
      </c>
    </row>
    <row r="428" spans="1:23" ht="19.350000000000001" customHeight="1">
      <c r="A428" t="str">
        <f>IF(COUNTIF(J$10:J428,J428)=1,MAX(A$9:A427)+1,"")</f>
        <v/>
      </c>
      <c r="B428" t="str">
        <f t="shared" si="37"/>
        <v/>
      </c>
      <c r="C428" s="294">
        <v>419</v>
      </c>
      <c r="D428" s="295" t="str">
        <f>IF(C428&gt;0,IF(LEN('Source Int'!$C420)&gt;1,"Internet",IF(ISERROR(VLOOKUP($C428,'Enga manuel'!$A$5:$G$355,4,FALSE))=FALSE,(IF(LEN(VLOOKUP($C428,'Enga manuel'!$A$5:$G$355,4,FALSE))&gt;0,"Manuel","")),"")),"")</f>
        <v/>
      </c>
      <c r="E428" s="296" t="s">
        <v>270</v>
      </c>
      <c r="F428" s="295" t="str">
        <f>IF(LEN('Source Int'!$C420)&gt;1,'Source Int'!R420,IF(D428="manuel",(VLOOKUP($C428,'Enga manuel'!$A$5:$G$355,2,FALSE)),""))</f>
        <v/>
      </c>
      <c r="G428" s="295" t="str">
        <f>IF(LEN('Source Int'!$C420)&gt;1,'Source Int'!F420,IF(D428="manuel",(VLOOKUP($C428,'Enga manuel'!$A$5:$G$355,3,FALSE)),""))</f>
        <v/>
      </c>
      <c r="H428" s="297" t="str">
        <f>IF(LEN('Source Int'!$C420)&gt;1,'Source Int'!C420,IF(D428="manuel",(VLOOKUP($C428,'Enga manuel'!$A$5:$G$355,4,FALSE)),""))</f>
        <v/>
      </c>
      <c r="I428" s="297" t="str">
        <f>IF(LEN('Source Int'!$C420)&gt;1,PROPER('Source Int'!D420),IF(D428="manuel",PROPER(VLOOKUP($C428,'Enga manuel'!$A$5:$G$355,5,FALSE)),""))</f>
        <v/>
      </c>
      <c r="J428" s="297" t="str">
        <f>IF(LEN('Source Int'!$C420)&gt;1,'Source Int'!P420,IF(D428="manuel",(VLOOKUP($C428,'Enga manuel'!$A$5:$G$355,6,FALSE)),""))</f>
        <v/>
      </c>
      <c r="K428" s="297" t="str">
        <f>IF(LEN('Source Int'!$C420)&gt;1,'Source Int'!$AE420,IF($D428="manuel",(VLOOKUP($C428,'Enga manuel'!$A$5:$G$355,7,FALSE)),""))</f>
        <v/>
      </c>
      <c r="L428" s="295" t="str">
        <f>IF(LEN('Source Int'!$H420)&gt;0,'Source Int'!$H420,IF($D428="manuel",(VLOOKUP($C428,'Enga manuel'!$A$5:$H$355,8,FALSE)),""))</f>
        <v/>
      </c>
      <c r="M428" s="295" t="str">
        <f>IF(AND(P428="Présent",W428="D",'Données épreuves'!$B$24="OUI"),"Dame","")</f>
        <v/>
      </c>
      <c r="N428" s="295" t="str">
        <f>IF(LEN('Source Int'!$C420)&gt;1,IF('Source Int'!$AB420="","",'Source Int'!$AB420),IF($D428="manuel",(VLOOKUP($C428,'Enga manuel'!$A$5:$M$355,11,FALSE)),""))</f>
        <v/>
      </c>
      <c r="O428" s="308" t="str">
        <f t="shared" si="34"/>
        <v/>
      </c>
      <c r="P428" s="84" t="str">
        <f t="shared" si="35"/>
        <v/>
      </c>
      <c r="Q428" s="84" t="str">
        <f>CONCATENATE(K428,IF(AND(LEN(engage_k)&gt;0,LEN(engage_l)&gt;0),CONCATENATE(" (",L428,"/",N428,")"),IF(AND(LEN(engage_k)=0,LEN(engage_l)&gt;0),CONCATENATE(" (",N428,")"),IF(AND(LEN(engage_l)=0,LEN(engage_k)&gt;0),CONCATENATE(" (",L428,")"),""))))</f>
        <v/>
      </c>
      <c r="R428" s="84" t="str">
        <f t="shared" si="36"/>
        <v/>
      </c>
      <c r="S428" s="84" t="str">
        <f>IF(ISERROR(VLOOKUP(C428,'Saisie CLASSEMENT'!$C$8:$C$207,1,FALSE)),"","O")</f>
        <v/>
      </c>
      <c r="T428" s="462" t="str">
        <f>IF(LEN('Source Int'!$C420)&gt;1,'Source Int'!$M420,IF($D428="manuel",(VLOOKUP($C428,'Enga manuel'!$A$5:$L$355,9,FALSE)),""))</f>
        <v/>
      </c>
      <c r="U428" s="1" t="str">
        <f>IF(COUNTIF(K$10:K428,K428)=1,MAX(U$9:U427)+1,"")</f>
        <v/>
      </c>
      <c r="V428" t="str">
        <f t="shared" si="38"/>
        <v/>
      </c>
      <c r="W428" s="1" t="str">
        <f>IF(D428="Internet",'Source Int'!E420,IF(D428="manuel",UPPER((VLOOKUP($C428,'Enga manuel'!$A$5:$J$355,10,FALSE))),""))</f>
        <v/>
      </c>
    </row>
    <row r="429" spans="1:23" ht="19.350000000000001" customHeight="1">
      <c r="A429" t="str">
        <f>IF(COUNTIF(J$10:J429,J429)=1,MAX(A$9:A428)+1,"")</f>
        <v/>
      </c>
      <c r="B429" t="str">
        <f t="shared" si="37"/>
        <v/>
      </c>
      <c r="C429" s="294">
        <v>420</v>
      </c>
      <c r="D429" s="295" t="str">
        <f>IF(C429&gt;0,IF(LEN('Source Int'!$C421)&gt;1,"Internet",IF(ISERROR(VLOOKUP($C429,'Enga manuel'!$A$5:$G$355,4,FALSE))=FALSE,(IF(LEN(VLOOKUP($C429,'Enga manuel'!$A$5:$G$355,4,FALSE))&gt;0,"Manuel","")),"")),"")</f>
        <v/>
      </c>
      <c r="E429" s="296" t="s">
        <v>270</v>
      </c>
      <c r="F429" s="295" t="str">
        <f>IF(LEN('Source Int'!$C421)&gt;1,'Source Int'!R421,IF(D429="manuel",(VLOOKUP($C429,'Enga manuel'!$A$5:$G$355,2,FALSE)),""))</f>
        <v/>
      </c>
      <c r="G429" s="295" t="str">
        <f>IF(LEN('Source Int'!$C421)&gt;1,'Source Int'!F421,IF(D429="manuel",(VLOOKUP($C429,'Enga manuel'!$A$5:$G$355,3,FALSE)),""))</f>
        <v/>
      </c>
      <c r="H429" s="297" t="str">
        <f>IF(LEN('Source Int'!$C421)&gt;1,'Source Int'!C421,IF(D429="manuel",(VLOOKUP($C429,'Enga manuel'!$A$5:$G$355,4,FALSE)),""))</f>
        <v/>
      </c>
      <c r="I429" s="297" t="str">
        <f>IF(LEN('Source Int'!$C421)&gt;1,PROPER('Source Int'!D421),IF(D429="manuel",PROPER(VLOOKUP($C429,'Enga manuel'!$A$5:$G$355,5,FALSE)),""))</f>
        <v/>
      </c>
      <c r="J429" s="297" t="str">
        <f>IF(LEN('Source Int'!$C421)&gt;1,'Source Int'!P421,IF(D429="manuel",(VLOOKUP($C429,'Enga manuel'!$A$5:$G$355,6,FALSE)),""))</f>
        <v/>
      </c>
      <c r="K429" s="297" t="str">
        <f>IF(LEN('Source Int'!$C421)&gt;1,'Source Int'!$AE421,IF($D429="manuel",(VLOOKUP($C429,'Enga manuel'!$A$5:$G$355,7,FALSE)),""))</f>
        <v/>
      </c>
      <c r="L429" s="295" t="str">
        <f>IF(LEN('Source Int'!$H421)&gt;0,'Source Int'!$H421,IF($D429="manuel",(VLOOKUP($C429,'Enga manuel'!$A$5:$H$355,8,FALSE)),""))</f>
        <v/>
      </c>
      <c r="M429" s="295" t="str">
        <f>IF(AND(P429="Présent",W429="D",'Données épreuves'!$B$24="OUI"),"Dame","")</f>
        <v/>
      </c>
      <c r="N429" s="295" t="str">
        <f>IF(LEN('Source Int'!$C421)&gt;1,IF('Source Int'!$AB421="","",'Source Int'!$AB421),IF($D429="manuel",(VLOOKUP($C429,'Enga manuel'!$A$5:$M$355,11,FALSE)),""))</f>
        <v/>
      </c>
      <c r="O429" s="308" t="str">
        <f t="shared" si="34"/>
        <v/>
      </c>
      <c r="P429" s="84" t="str">
        <f t="shared" si="35"/>
        <v/>
      </c>
      <c r="Q429" s="84" t="str">
        <f>CONCATENATE(K429,IF(AND(LEN(engage_k)&gt;0,LEN(engage_l)&gt;0),CONCATENATE(" (",L429,"/",N429,")"),IF(AND(LEN(engage_k)=0,LEN(engage_l)&gt;0),CONCATENATE(" (",N429,")"),IF(AND(LEN(engage_l)=0,LEN(engage_k)&gt;0),CONCATENATE(" (",L429,")"),""))))</f>
        <v/>
      </c>
      <c r="R429" s="84" t="str">
        <f t="shared" si="36"/>
        <v/>
      </c>
      <c r="S429" s="84" t="str">
        <f>IF(ISERROR(VLOOKUP(C429,'Saisie CLASSEMENT'!$C$8:$C$207,1,FALSE)),"","O")</f>
        <v/>
      </c>
      <c r="T429" s="462" t="str">
        <f>IF(LEN('Source Int'!$C421)&gt;1,'Source Int'!$M421,IF($D429="manuel",(VLOOKUP($C429,'Enga manuel'!$A$5:$L$355,9,FALSE)),""))</f>
        <v/>
      </c>
      <c r="U429" s="1" t="str">
        <f>IF(COUNTIF(K$10:K429,K429)=1,MAX(U$9:U428)+1,"")</f>
        <v/>
      </c>
      <c r="V429" t="str">
        <f t="shared" si="38"/>
        <v/>
      </c>
      <c r="W429" s="1" t="str">
        <f>IF(D429="Internet",'Source Int'!E421,IF(D429="manuel",UPPER((VLOOKUP($C429,'Enga manuel'!$A$5:$J$355,10,FALSE))),""))</f>
        <v/>
      </c>
    </row>
    <row r="430" spans="1:23" ht="19.350000000000001" customHeight="1">
      <c r="A430" t="str">
        <f>IF(COUNTIF(J$10:J430,J430)=1,MAX(A$9:A429)+1,"")</f>
        <v/>
      </c>
      <c r="B430" t="str">
        <f t="shared" si="37"/>
        <v/>
      </c>
      <c r="C430" s="294">
        <v>421</v>
      </c>
      <c r="D430" s="295" t="str">
        <f>IF(C430&gt;0,IF(LEN('Source Int'!$C422)&gt;1,"Internet",IF(ISERROR(VLOOKUP($C430,'Enga manuel'!$A$5:$G$355,4,FALSE))=FALSE,(IF(LEN(VLOOKUP($C430,'Enga manuel'!$A$5:$G$355,4,FALSE))&gt;0,"Manuel","")),"")),"")</f>
        <v/>
      </c>
      <c r="E430" s="296" t="s">
        <v>270</v>
      </c>
      <c r="F430" s="295" t="str">
        <f>IF(LEN('Source Int'!$C422)&gt;1,'Source Int'!R422,IF(D430="manuel",(VLOOKUP($C430,'Enga manuel'!$A$5:$G$355,2,FALSE)),""))</f>
        <v/>
      </c>
      <c r="G430" s="295" t="str">
        <f>IF(LEN('Source Int'!$C422)&gt;1,'Source Int'!F422,IF(D430="manuel",(VLOOKUP($C430,'Enga manuel'!$A$5:$G$355,3,FALSE)),""))</f>
        <v/>
      </c>
      <c r="H430" s="297" t="str">
        <f>IF(LEN('Source Int'!$C422)&gt;1,'Source Int'!C422,IF(D430="manuel",(VLOOKUP($C430,'Enga manuel'!$A$5:$G$355,4,FALSE)),""))</f>
        <v/>
      </c>
      <c r="I430" s="297" t="str">
        <f>IF(LEN('Source Int'!$C422)&gt;1,PROPER('Source Int'!D422),IF(D430="manuel",PROPER(VLOOKUP($C430,'Enga manuel'!$A$5:$G$355,5,FALSE)),""))</f>
        <v/>
      </c>
      <c r="J430" s="297" t="str">
        <f>IF(LEN('Source Int'!$C422)&gt;1,'Source Int'!P422,IF(D430="manuel",(VLOOKUP($C430,'Enga manuel'!$A$5:$G$355,6,FALSE)),""))</f>
        <v/>
      </c>
      <c r="K430" s="297" t="str">
        <f>IF(LEN('Source Int'!$C422)&gt;1,'Source Int'!$AE422,IF($D430="manuel",(VLOOKUP($C430,'Enga manuel'!$A$5:$G$355,7,FALSE)),""))</f>
        <v/>
      </c>
      <c r="L430" s="295" t="str">
        <f>IF(LEN('Source Int'!$H422)&gt;0,'Source Int'!$H422,IF($D430="manuel",(VLOOKUP($C430,'Enga manuel'!$A$5:$H$355,8,FALSE)),""))</f>
        <v/>
      </c>
      <c r="M430" s="295" t="str">
        <f>IF(AND(P430="Présent",W430="D",'Données épreuves'!$B$24="OUI"),"Dame","")</f>
        <v/>
      </c>
      <c r="N430" s="295" t="str">
        <f>IF(LEN('Source Int'!$C422)&gt;1,IF('Source Int'!$AB422="","",'Source Int'!$AB422),IF($D430="manuel",(VLOOKUP($C430,'Enga manuel'!$A$5:$M$355,11,FALSE)),""))</f>
        <v/>
      </c>
      <c r="O430" s="308" t="str">
        <f t="shared" si="34"/>
        <v/>
      </c>
      <c r="P430" s="84" t="str">
        <f t="shared" si="35"/>
        <v/>
      </c>
      <c r="Q430" s="84" t="str">
        <f>CONCATENATE(K430,IF(AND(LEN(engage_k)&gt;0,LEN(engage_l)&gt;0),CONCATENATE(" (",L430,"/",N430,")"),IF(AND(LEN(engage_k)=0,LEN(engage_l)&gt;0),CONCATENATE(" (",N430,")"),IF(AND(LEN(engage_l)=0,LEN(engage_k)&gt;0),CONCATENATE(" (",L430,")"),""))))</f>
        <v/>
      </c>
      <c r="R430" s="84" t="str">
        <f t="shared" si="36"/>
        <v/>
      </c>
      <c r="S430" s="84" t="str">
        <f>IF(ISERROR(VLOOKUP(C430,'Saisie CLASSEMENT'!$C$8:$C$207,1,FALSE)),"","O")</f>
        <v/>
      </c>
      <c r="T430" s="462" t="str">
        <f>IF(LEN('Source Int'!$C422)&gt;1,'Source Int'!$M422,IF($D430="manuel",(VLOOKUP($C430,'Enga manuel'!$A$5:$L$355,9,FALSE)),""))</f>
        <v/>
      </c>
      <c r="U430" s="1" t="str">
        <f>IF(COUNTIF(K$10:K430,K430)=1,MAX(U$9:U429)+1,"")</f>
        <v/>
      </c>
      <c r="V430" t="str">
        <f t="shared" si="38"/>
        <v/>
      </c>
      <c r="W430" s="1" t="str">
        <f>IF(D430="Internet",'Source Int'!E422,IF(D430="manuel",UPPER((VLOOKUP($C430,'Enga manuel'!$A$5:$J$355,10,FALSE))),""))</f>
        <v/>
      </c>
    </row>
    <row r="431" spans="1:23" ht="19.350000000000001" customHeight="1">
      <c r="A431" t="str">
        <f>IF(COUNTIF(J$10:J431,J431)=1,MAX(A$9:A430)+1,"")</f>
        <v/>
      </c>
      <c r="B431" t="str">
        <f t="shared" si="37"/>
        <v/>
      </c>
      <c r="C431" s="294">
        <v>422</v>
      </c>
      <c r="D431" s="295" t="str">
        <f>IF(C431&gt;0,IF(LEN('Source Int'!$C423)&gt;1,"Internet",IF(ISERROR(VLOOKUP($C431,'Enga manuel'!$A$5:$G$355,4,FALSE))=FALSE,(IF(LEN(VLOOKUP($C431,'Enga manuel'!$A$5:$G$355,4,FALSE))&gt;0,"Manuel","")),"")),"")</f>
        <v/>
      </c>
      <c r="E431" s="296" t="s">
        <v>270</v>
      </c>
      <c r="F431" s="295" t="str">
        <f>IF(LEN('Source Int'!$C423)&gt;1,'Source Int'!R423,IF(D431="manuel",(VLOOKUP($C431,'Enga manuel'!$A$5:$G$355,2,FALSE)),""))</f>
        <v/>
      </c>
      <c r="G431" s="295" t="str">
        <f>IF(LEN('Source Int'!$C423)&gt;1,'Source Int'!F423,IF(D431="manuel",(VLOOKUP($C431,'Enga manuel'!$A$5:$G$355,3,FALSE)),""))</f>
        <v/>
      </c>
      <c r="H431" s="297" t="str">
        <f>IF(LEN('Source Int'!$C423)&gt;1,'Source Int'!C423,IF(D431="manuel",(VLOOKUP($C431,'Enga manuel'!$A$5:$G$355,4,FALSE)),""))</f>
        <v/>
      </c>
      <c r="I431" s="297" t="str">
        <f>IF(LEN('Source Int'!$C423)&gt;1,PROPER('Source Int'!D423),IF(D431="manuel",PROPER(VLOOKUP($C431,'Enga manuel'!$A$5:$G$355,5,FALSE)),""))</f>
        <v/>
      </c>
      <c r="J431" s="297" t="str">
        <f>IF(LEN('Source Int'!$C423)&gt;1,'Source Int'!P423,IF(D431="manuel",(VLOOKUP($C431,'Enga manuel'!$A$5:$G$355,6,FALSE)),""))</f>
        <v/>
      </c>
      <c r="K431" s="297" t="str">
        <f>IF(LEN('Source Int'!$C423)&gt;1,'Source Int'!$AE423,IF($D431="manuel",(VLOOKUP($C431,'Enga manuel'!$A$5:$G$355,7,FALSE)),""))</f>
        <v/>
      </c>
      <c r="L431" s="295" t="str">
        <f>IF(LEN('Source Int'!$H423)&gt;0,'Source Int'!$H423,IF($D431="manuel",(VLOOKUP($C431,'Enga manuel'!$A$5:$H$355,8,FALSE)),""))</f>
        <v/>
      </c>
      <c r="M431" s="295" t="str">
        <f>IF(AND(P431="Présent",W431="D",'Données épreuves'!$B$24="OUI"),"Dame","")</f>
        <v/>
      </c>
      <c r="N431" s="295" t="str">
        <f>IF(LEN('Source Int'!$C423)&gt;1,IF('Source Int'!$AB423="","",'Source Int'!$AB423),IF($D431="manuel",(VLOOKUP($C431,'Enga manuel'!$A$5:$M$355,11,FALSE)),""))</f>
        <v/>
      </c>
      <c r="O431" s="308" t="str">
        <f t="shared" si="34"/>
        <v/>
      </c>
      <c r="P431" s="84" t="str">
        <f t="shared" si="35"/>
        <v/>
      </c>
      <c r="Q431" s="84" t="str">
        <f>CONCATENATE(K431,IF(AND(LEN(engage_k)&gt;0,LEN(engage_l)&gt;0),CONCATENATE(" (",L431,"/",N431,")"),IF(AND(LEN(engage_k)=0,LEN(engage_l)&gt;0),CONCATENATE(" (",N431,")"),IF(AND(LEN(engage_l)=0,LEN(engage_k)&gt;0),CONCATENATE(" (",L431,")"),""))))</f>
        <v/>
      </c>
      <c r="R431" s="84" t="str">
        <f t="shared" si="36"/>
        <v/>
      </c>
      <c r="S431" s="84" t="str">
        <f>IF(ISERROR(VLOOKUP(C431,'Saisie CLASSEMENT'!$C$8:$C$207,1,FALSE)),"","O")</f>
        <v/>
      </c>
      <c r="T431" s="462" t="str">
        <f>IF(LEN('Source Int'!$C423)&gt;1,'Source Int'!$M423,IF($D431="manuel",(VLOOKUP($C431,'Enga manuel'!$A$5:$L$355,9,FALSE)),""))</f>
        <v/>
      </c>
      <c r="U431" s="1" t="str">
        <f>IF(COUNTIF(K$10:K431,K431)=1,MAX(U$9:U430)+1,"")</f>
        <v/>
      </c>
      <c r="V431" t="str">
        <f t="shared" si="38"/>
        <v/>
      </c>
      <c r="W431" s="1" t="str">
        <f>IF(D431="Internet",'Source Int'!E423,IF(D431="manuel",UPPER((VLOOKUP($C431,'Enga manuel'!$A$5:$J$355,10,FALSE))),""))</f>
        <v/>
      </c>
    </row>
    <row r="432" spans="1:23" ht="19.350000000000001" customHeight="1">
      <c r="A432" t="str">
        <f>IF(COUNTIF(J$10:J432,J432)=1,MAX(A$9:A431)+1,"")</f>
        <v/>
      </c>
      <c r="B432" t="str">
        <f t="shared" si="37"/>
        <v/>
      </c>
      <c r="C432" s="294">
        <v>423</v>
      </c>
      <c r="D432" s="295" t="str">
        <f>IF(C432&gt;0,IF(LEN('Source Int'!$C424)&gt;1,"Internet",IF(ISERROR(VLOOKUP($C432,'Enga manuel'!$A$5:$G$355,4,FALSE))=FALSE,(IF(LEN(VLOOKUP($C432,'Enga manuel'!$A$5:$G$355,4,FALSE))&gt;0,"Manuel","")),"")),"")</f>
        <v/>
      </c>
      <c r="E432" s="296" t="s">
        <v>270</v>
      </c>
      <c r="F432" s="295" t="str">
        <f>IF(LEN('Source Int'!$C424)&gt;1,'Source Int'!R424,IF(D432="manuel",(VLOOKUP($C432,'Enga manuel'!$A$5:$G$355,2,FALSE)),""))</f>
        <v/>
      </c>
      <c r="G432" s="295" t="str">
        <f>IF(LEN('Source Int'!$C424)&gt;1,'Source Int'!F424,IF(D432="manuel",(VLOOKUP($C432,'Enga manuel'!$A$5:$G$355,3,FALSE)),""))</f>
        <v/>
      </c>
      <c r="H432" s="297" t="str">
        <f>IF(LEN('Source Int'!$C424)&gt;1,'Source Int'!C424,IF(D432="manuel",(VLOOKUP($C432,'Enga manuel'!$A$5:$G$355,4,FALSE)),""))</f>
        <v/>
      </c>
      <c r="I432" s="297" t="str">
        <f>IF(LEN('Source Int'!$C424)&gt;1,PROPER('Source Int'!D424),IF(D432="manuel",PROPER(VLOOKUP($C432,'Enga manuel'!$A$5:$G$355,5,FALSE)),""))</f>
        <v/>
      </c>
      <c r="J432" s="297" t="str">
        <f>IF(LEN('Source Int'!$C424)&gt;1,'Source Int'!P424,IF(D432="manuel",(VLOOKUP($C432,'Enga manuel'!$A$5:$G$355,6,FALSE)),""))</f>
        <v/>
      </c>
      <c r="K432" s="297" t="str">
        <f>IF(LEN('Source Int'!$C424)&gt;1,'Source Int'!$AE424,IF($D432="manuel",(VLOOKUP($C432,'Enga manuel'!$A$5:$G$355,7,FALSE)),""))</f>
        <v/>
      </c>
      <c r="L432" s="295" t="str">
        <f>IF(LEN('Source Int'!$H424)&gt;0,'Source Int'!$H424,IF($D432="manuel",(VLOOKUP($C432,'Enga manuel'!$A$5:$H$355,8,FALSE)),""))</f>
        <v/>
      </c>
      <c r="M432" s="295" t="str">
        <f>IF(AND(P432="Présent",W432="D",'Données épreuves'!$B$24="OUI"),"Dame","")</f>
        <v/>
      </c>
      <c r="N432" s="295" t="str">
        <f>IF(LEN('Source Int'!$C424)&gt;1,IF('Source Int'!$AB424="","",'Source Int'!$AB424),IF($D432="manuel",(VLOOKUP($C432,'Enga manuel'!$A$5:$M$355,11,FALSE)),""))</f>
        <v/>
      </c>
      <c r="O432" s="308" t="str">
        <f t="shared" si="34"/>
        <v/>
      </c>
      <c r="P432" s="84" t="str">
        <f t="shared" si="35"/>
        <v/>
      </c>
      <c r="Q432" s="84" t="str">
        <f>CONCATENATE(K432,IF(AND(LEN(engage_k)&gt;0,LEN(engage_l)&gt;0),CONCATENATE(" (",L432,"/",N432,")"),IF(AND(LEN(engage_k)=0,LEN(engage_l)&gt;0),CONCATENATE(" (",N432,")"),IF(AND(LEN(engage_l)=0,LEN(engage_k)&gt;0),CONCATENATE(" (",L432,")"),""))))</f>
        <v/>
      </c>
      <c r="R432" s="84" t="str">
        <f t="shared" si="36"/>
        <v/>
      </c>
      <c r="S432" s="84" t="str">
        <f>IF(ISERROR(VLOOKUP(C432,'Saisie CLASSEMENT'!$C$8:$C$207,1,FALSE)),"","O")</f>
        <v/>
      </c>
      <c r="T432" s="462" t="str">
        <f>IF(LEN('Source Int'!$C424)&gt;1,'Source Int'!$M424,IF($D432="manuel",(VLOOKUP($C432,'Enga manuel'!$A$5:$L$355,9,FALSE)),""))</f>
        <v/>
      </c>
      <c r="U432" s="1" t="str">
        <f>IF(COUNTIF(K$10:K432,K432)=1,MAX(U$9:U431)+1,"")</f>
        <v/>
      </c>
      <c r="V432" t="str">
        <f t="shared" si="38"/>
        <v/>
      </c>
      <c r="W432" s="1" t="str">
        <f>IF(D432="Internet",'Source Int'!E424,IF(D432="manuel",UPPER((VLOOKUP($C432,'Enga manuel'!$A$5:$J$355,10,FALSE))),""))</f>
        <v/>
      </c>
    </row>
    <row r="433" spans="1:23" ht="19.350000000000001" customHeight="1">
      <c r="A433" t="str">
        <f>IF(COUNTIF(J$10:J433,J433)=1,MAX(A$9:A432)+1,"")</f>
        <v/>
      </c>
      <c r="B433" t="str">
        <f t="shared" si="37"/>
        <v/>
      </c>
      <c r="C433" s="294">
        <v>424</v>
      </c>
      <c r="D433" s="295" t="str">
        <f>IF(C433&gt;0,IF(LEN('Source Int'!$C425)&gt;1,"Internet",IF(ISERROR(VLOOKUP($C433,'Enga manuel'!$A$5:$G$355,4,FALSE))=FALSE,(IF(LEN(VLOOKUP($C433,'Enga manuel'!$A$5:$G$355,4,FALSE))&gt;0,"Manuel","")),"")),"")</f>
        <v/>
      </c>
      <c r="E433" s="296" t="s">
        <v>270</v>
      </c>
      <c r="F433" s="295" t="str">
        <f>IF(LEN('Source Int'!$C425)&gt;1,'Source Int'!R425,IF(D433="manuel",(VLOOKUP($C433,'Enga manuel'!$A$5:$G$355,2,FALSE)),""))</f>
        <v/>
      </c>
      <c r="G433" s="295" t="str">
        <f>IF(LEN('Source Int'!$C425)&gt;1,'Source Int'!F425,IF(D433="manuel",(VLOOKUP($C433,'Enga manuel'!$A$5:$G$355,3,FALSE)),""))</f>
        <v/>
      </c>
      <c r="H433" s="297" t="str">
        <f>IF(LEN('Source Int'!$C425)&gt;1,'Source Int'!C425,IF(D433="manuel",(VLOOKUP($C433,'Enga manuel'!$A$5:$G$355,4,FALSE)),""))</f>
        <v/>
      </c>
      <c r="I433" s="297" t="str">
        <f>IF(LEN('Source Int'!$C425)&gt;1,PROPER('Source Int'!D425),IF(D433="manuel",PROPER(VLOOKUP($C433,'Enga manuel'!$A$5:$G$355,5,FALSE)),""))</f>
        <v/>
      </c>
      <c r="J433" s="297" t="str">
        <f>IF(LEN('Source Int'!$C425)&gt;1,'Source Int'!P425,IF(D433="manuel",(VLOOKUP($C433,'Enga manuel'!$A$5:$G$355,6,FALSE)),""))</f>
        <v/>
      </c>
      <c r="K433" s="297" t="str">
        <f>IF(LEN('Source Int'!$C425)&gt;1,'Source Int'!$AE425,IF($D433="manuel",(VLOOKUP($C433,'Enga manuel'!$A$5:$G$355,7,FALSE)),""))</f>
        <v/>
      </c>
      <c r="L433" s="295" t="str">
        <f>IF(LEN('Source Int'!$H425)&gt;0,'Source Int'!$H425,IF($D433="manuel",(VLOOKUP($C433,'Enga manuel'!$A$5:$H$355,8,FALSE)),""))</f>
        <v/>
      </c>
      <c r="M433" s="295" t="str">
        <f>IF(AND(P433="Présent",W433="D",'Données épreuves'!$B$24="OUI"),"Dame","")</f>
        <v/>
      </c>
      <c r="N433" s="295" t="str">
        <f>IF(LEN('Source Int'!$C425)&gt;1,IF('Source Int'!$AB425="","",'Source Int'!$AB425),IF($D433="manuel",(VLOOKUP($C433,'Enga manuel'!$A$5:$M$355,11,FALSE)),""))</f>
        <v/>
      </c>
      <c r="O433" s="308" t="str">
        <f t="shared" si="34"/>
        <v/>
      </c>
      <c r="P433" s="84" t="str">
        <f t="shared" si="35"/>
        <v/>
      </c>
      <c r="Q433" s="84" t="str">
        <f>CONCATENATE(K433,IF(AND(LEN(engage_k)&gt;0,LEN(engage_l)&gt;0),CONCATENATE(" (",L433,"/",N433,")"),IF(AND(LEN(engage_k)=0,LEN(engage_l)&gt;0),CONCATENATE(" (",N433,")"),IF(AND(LEN(engage_l)=0,LEN(engage_k)&gt;0),CONCATENATE(" (",L433,")"),""))))</f>
        <v/>
      </c>
      <c r="R433" s="84" t="str">
        <f t="shared" si="36"/>
        <v/>
      </c>
      <c r="S433" s="84" t="str">
        <f>IF(ISERROR(VLOOKUP(C433,'Saisie CLASSEMENT'!$C$8:$C$207,1,FALSE)),"","O")</f>
        <v/>
      </c>
      <c r="T433" s="462" t="str">
        <f>IF(LEN('Source Int'!$C425)&gt;1,'Source Int'!$M425,IF($D433="manuel",(VLOOKUP($C433,'Enga manuel'!$A$5:$L$355,9,FALSE)),""))</f>
        <v/>
      </c>
      <c r="U433" s="1" t="str">
        <f>IF(COUNTIF(K$10:K433,K433)=1,MAX(U$9:U432)+1,"")</f>
        <v/>
      </c>
      <c r="V433" t="str">
        <f t="shared" si="38"/>
        <v/>
      </c>
      <c r="W433" s="1" t="str">
        <f>IF(D433="Internet",'Source Int'!E425,IF(D433="manuel",UPPER((VLOOKUP($C433,'Enga manuel'!$A$5:$J$355,10,FALSE))),""))</f>
        <v/>
      </c>
    </row>
    <row r="434" spans="1:23" ht="19.350000000000001" customHeight="1">
      <c r="A434" t="str">
        <f>IF(COUNTIF(J$10:J434,J434)=1,MAX(A$9:A433)+1,"")</f>
        <v/>
      </c>
      <c r="B434" t="str">
        <f t="shared" si="37"/>
        <v/>
      </c>
      <c r="C434" s="294">
        <v>425</v>
      </c>
      <c r="D434" s="295" t="str">
        <f>IF(C434&gt;0,IF(LEN('Source Int'!$C426)&gt;1,"Internet",IF(ISERROR(VLOOKUP($C434,'Enga manuel'!$A$5:$G$355,4,FALSE))=FALSE,(IF(LEN(VLOOKUP($C434,'Enga manuel'!$A$5:$G$355,4,FALSE))&gt;0,"Manuel","")),"")),"")</f>
        <v/>
      </c>
      <c r="E434" s="296" t="s">
        <v>270</v>
      </c>
      <c r="F434" s="295" t="str">
        <f>IF(LEN('Source Int'!$C426)&gt;1,'Source Int'!R426,IF(D434="manuel",(VLOOKUP($C434,'Enga manuel'!$A$5:$G$355,2,FALSE)),""))</f>
        <v/>
      </c>
      <c r="G434" s="295" t="str">
        <f>IF(LEN('Source Int'!$C426)&gt;1,'Source Int'!F426,IF(D434="manuel",(VLOOKUP($C434,'Enga manuel'!$A$5:$G$355,3,FALSE)),""))</f>
        <v/>
      </c>
      <c r="H434" s="297" t="str">
        <f>IF(LEN('Source Int'!$C426)&gt;1,'Source Int'!C426,IF(D434="manuel",(VLOOKUP($C434,'Enga manuel'!$A$5:$G$355,4,FALSE)),""))</f>
        <v/>
      </c>
      <c r="I434" s="297" t="str">
        <f>IF(LEN('Source Int'!$C426)&gt;1,PROPER('Source Int'!D426),IF(D434="manuel",PROPER(VLOOKUP($C434,'Enga manuel'!$A$5:$G$355,5,FALSE)),""))</f>
        <v/>
      </c>
      <c r="J434" s="297" t="str">
        <f>IF(LEN('Source Int'!$C426)&gt;1,'Source Int'!P426,IF(D434="manuel",(VLOOKUP($C434,'Enga manuel'!$A$5:$G$355,6,FALSE)),""))</f>
        <v/>
      </c>
      <c r="K434" s="297" t="str">
        <f>IF(LEN('Source Int'!$C426)&gt;1,'Source Int'!$AE426,IF($D434="manuel",(VLOOKUP($C434,'Enga manuel'!$A$5:$G$355,7,FALSE)),""))</f>
        <v/>
      </c>
      <c r="L434" s="295" t="str">
        <f>IF(LEN('Source Int'!$H426)&gt;0,'Source Int'!$H426,IF($D434="manuel",(VLOOKUP($C434,'Enga manuel'!$A$5:$H$355,8,FALSE)),""))</f>
        <v/>
      </c>
      <c r="M434" s="295" t="str">
        <f>IF(AND(P434="Présent",W434="D",'Données épreuves'!$B$24="OUI"),"Dame","")</f>
        <v/>
      </c>
      <c r="N434" s="295" t="str">
        <f>IF(LEN('Source Int'!$C426)&gt;1,IF('Source Int'!$AB426="","",'Source Int'!$AB426),IF($D434="manuel",(VLOOKUP($C434,'Enga manuel'!$A$5:$M$355,11,FALSE)),""))</f>
        <v/>
      </c>
      <c r="O434" s="308" t="str">
        <f t="shared" si="34"/>
        <v/>
      </c>
      <c r="P434" s="84" t="str">
        <f t="shared" si="35"/>
        <v/>
      </c>
      <c r="Q434" s="84" t="str">
        <f>CONCATENATE(K434,IF(AND(LEN(engage_k)&gt;0,LEN(engage_l)&gt;0),CONCATENATE(" (",L434,"/",N434,")"),IF(AND(LEN(engage_k)=0,LEN(engage_l)&gt;0),CONCATENATE(" (",N434,")"),IF(AND(LEN(engage_l)=0,LEN(engage_k)&gt;0),CONCATENATE(" (",L434,")"),""))))</f>
        <v/>
      </c>
      <c r="R434" s="84" t="str">
        <f t="shared" si="36"/>
        <v/>
      </c>
      <c r="S434" s="84" t="str">
        <f>IF(ISERROR(VLOOKUP(C434,'Saisie CLASSEMENT'!$C$8:$C$207,1,FALSE)),"","O")</f>
        <v/>
      </c>
      <c r="T434" s="462" t="str">
        <f>IF(LEN('Source Int'!$C426)&gt;1,'Source Int'!$M426,IF($D434="manuel",(VLOOKUP($C434,'Enga manuel'!$A$5:$L$355,9,FALSE)),""))</f>
        <v/>
      </c>
      <c r="U434" s="1" t="str">
        <f>IF(COUNTIF(K$10:K434,K434)=1,MAX(U$9:U433)+1,"")</f>
        <v/>
      </c>
      <c r="V434" t="str">
        <f t="shared" si="38"/>
        <v/>
      </c>
      <c r="W434" s="1" t="str">
        <f>IF(D434="Internet",'Source Int'!E426,IF(D434="manuel",UPPER((VLOOKUP($C434,'Enga manuel'!$A$5:$J$355,10,FALSE))),""))</f>
        <v/>
      </c>
    </row>
    <row r="435" spans="1:23" ht="19.350000000000001" customHeight="1">
      <c r="A435" t="str">
        <f>IF(COUNTIF(J$10:J435,J435)=1,MAX(A$9:A434)+1,"")</f>
        <v/>
      </c>
      <c r="B435" t="str">
        <f t="shared" si="37"/>
        <v/>
      </c>
      <c r="C435" s="294">
        <v>426</v>
      </c>
      <c r="D435" s="295" t="str">
        <f>IF(C435&gt;0,IF(LEN('Source Int'!$C427)&gt;1,"Internet",IF(ISERROR(VLOOKUP($C435,'Enga manuel'!$A$5:$G$355,4,FALSE))=FALSE,(IF(LEN(VLOOKUP($C435,'Enga manuel'!$A$5:$G$355,4,FALSE))&gt;0,"Manuel","")),"")),"")</f>
        <v/>
      </c>
      <c r="E435" s="296" t="s">
        <v>270</v>
      </c>
      <c r="F435" s="295" t="str">
        <f>IF(LEN('Source Int'!$C427)&gt;1,'Source Int'!R427,IF(D435="manuel",(VLOOKUP($C435,'Enga manuel'!$A$5:$G$355,2,FALSE)),""))</f>
        <v/>
      </c>
      <c r="G435" s="295" t="str">
        <f>IF(LEN('Source Int'!$C427)&gt;1,'Source Int'!F427,IF(D435="manuel",(VLOOKUP($C435,'Enga manuel'!$A$5:$G$355,3,FALSE)),""))</f>
        <v/>
      </c>
      <c r="H435" s="297" t="str">
        <f>IF(LEN('Source Int'!$C427)&gt;1,'Source Int'!C427,IF(D435="manuel",(VLOOKUP($C435,'Enga manuel'!$A$5:$G$355,4,FALSE)),""))</f>
        <v/>
      </c>
      <c r="I435" s="297" t="str">
        <f>IF(LEN('Source Int'!$C427)&gt;1,PROPER('Source Int'!D427),IF(D435="manuel",PROPER(VLOOKUP($C435,'Enga manuel'!$A$5:$G$355,5,FALSE)),""))</f>
        <v/>
      </c>
      <c r="J435" s="297" t="str">
        <f>IF(LEN('Source Int'!$C427)&gt;1,'Source Int'!P427,IF(D435="manuel",(VLOOKUP($C435,'Enga manuel'!$A$5:$G$355,6,FALSE)),""))</f>
        <v/>
      </c>
      <c r="K435" s="297" t="str">
        <f>IF(LEN('Source Int'!$C427)&gt;1,'Source Int'!$AE427,IF($D435="manuel",(VLOOKUP($C435,'Enga manuel'!$A$5:$G$355,7,FALSE)),""))</f>
        <v/>
      </c>
      <c r="L435" s="295" t="str">
        <f>IF(LEN('Source Int'!$H427)&gt;0,'Source Int'!$H427,IF($D435="manuel",(VLOOKUP($C435,'Enga manuel'!$A$5:$H$355,8,FALSE)),""))</f>
        <v/>
      </c>
      <c r="M435" s="295" t="str">
        <f>IF(AND(P435="Présent",W435="D",'Données épreuves'!$B$24="OUI"),"Dame","")</f>
        <v/>
      </c>
      <c r="N435" s="295" t="str">
        <f>IF(LEN('Source Int'!$C427)&gt;1,IF('Source Int'!$AB427="","",'Source Int'!$AB427),IF($D435="manuel",(VLOOKUP($C435,'Enga manuel'!$A$5:$M$355,11,FALSE)),""))</f>
        <v/>
      </c>
      <c r="O435" s="308" t="str">
        <f t="shared" si="34"/>
        <v/>
      </c>
      <c r="P435" s="84" t="str">
        <f t="shared" si="35"/>
        <v/>
      </c>
      <c r="Q435" s="84" t="str">
        <f>CONCATENATE(K435,IF(AND(LEN(engage_k)&gt;0,LEN(engage_l)&gt;0),CONCATENATE(" (",L435,"/",N435,")"),IF(AND(LEN(engage_k)=0,LEN(engage_l)&gt;0),CONCATENATE(" (",N435,")"),IF(AND(LEN(engage_l)=0,LEN(engage_k)&gt;0),CONCATENATE(" (",L435,")"),""))))</f>
        <v/>
      </c>
      <c r="R435" s="84" t="str">
        <f t="shared" si="36"/>
        <v/>
      </c>
      <c r="S435" s="84" t="str">
        <f>IF(ISERROR(VLOOKUP(C435,'Saisie CLASSEMENT'!$C$8:$C$207,1,FALSE)),"","O")</f>
        <v/>
      </c>
      <c r="T435" s="462" t="str">
        <f>IF(LEN('Source Int'!$C427)&gt;1,'Source Int'!$M427,IF($D435="manuel",(VLOOKUP($C435,'Enga manuel'!$A$5:$L$355,9,FALSE)),""))</f>
        <v/>
      </c>
      <c r="U435" s="1" t="str">
        <f>IF(COUNTIF(K$10:K435,K435)=1,MAX(U$9:U434)+1,"")</f>
        <v/>
      </c>
      <c r="V435" t="str">
        <f t="shared" si="38"/>
        <v/>
      </c>
      <c r="W435" s="1" t="str">
        <f>IF(D435="Internet",'Source Int'!E427,IF(D435="manuel",UPPER((VLOOKUP($C435,'Enga manuel'!$A$5:$J$355,10,FALSE))),""))</f>
        <v/>
      </c>
    </row>
    <row r="436" spans="1:23" ht="19.350000000000001" customHeight="1">
      <c r="A436" t="str">
        <f>IF(COUNTIF(J$10:J436,J436)=1,MAX(A$9:A435)+1,"")</f>
        <v/>
      </c>
      <c r="B436" t="str">
        <f t="shared" si="37"/>
        <v/>
      </c>
      <c r="C436" s="294">
        <v>427</v>
      </c>
      <c r="D436" s="295" t="str">
        <f>IF(C436&gt;0,IF(LEN('Source Int'!$C428)&gt;1,"Internet",IF(ISERROR(VLOOKUP($C436,'Enga manuel'!$A$5:$G$355,4,FALSE))=FALSE,(IF(LEN(VLOOKUP($C436,'Enga manuel'!$A$5:$G$355,4,FALSE))&gt;0,"Manuel","")),"")),"")</f>
        <v/>
      </c>
      <c r="E436" s="296" t="s">
        <v>270</v>
      </c>
      <c r="F436" s="295" t="str">
        <f>IF(LEN('Source Int'!$C428)&gt;1,'Source Int'!R428,IF(D436="manuel",(VLOOKUP($C436,'Enga manuel'!$A$5:$G$355,2,FALSE)),""))</f>
        <v/>
      </c>
      <c r="G436" s="295" t="str">
        <f>IF(LEN('Source Int'!$C428)&gt;1,'Source Int'!F428,IF(D436="manuel",(VLOOKUP($C436,'Enga manuel'!$A$5:$G$355,3,FALSE)),""))</f>
        <v/>
      </c>
      <c r="H436" s="297" t="str">
        <f>IF(LEN('Source Int'!$C428)&gt;1,'Source Int'!C428,IF(D436="manuel",(VLOOKUP($C436,'Enga manuel'!$A$5:$G$355,4,FALSE)),""))</f>
        <v/>
      </c>
      <c r="I436" s="297" t="str">
        <f>IF(LEN('Source Int'!$C428)&gt;1,PROPER('Source Int'!D428),IF(D436="manuel",PROPER(VLOOKUP($C436,'Enga manuel'!$A$5:$G$355,5,FALSE)),""))</f>
        <v/>
      </c>
      <c r="J436" s="297" t="str">
        <f>IF(LEN('Source Int'!$C428)&gt;1,'Source Int'!P428,IF(D436="manuel",(VLOOKUP($C436,'Enga manuel'!$A$5:$G$355,6,FALSE)),""))</f>
        <v/>
      </c>
      <c r="K436" s="297" t="str">
        <f>IF(LEN('Source Int'!$C428)&gt;1,'Source Int'!$AE428,IF($D436="manuel",(VLOOKUP($C436,'Enga manuel'!$A$5:$G$355,7,FALSE)),""))</f>
        <v/>
      </c>
      <c r="L436" s="295" t="str">
        <f>IF(LEN('Source Int'!$H428)&gt;0,'Source Int'!$H428,IF($D436="manuel",(VLOOKUP($C436,'Enga manuel'!$A$5:$H$355,8,FALSE)),""))</f>
        <v/>
      </c>
      <c r="M436" s="295" t="str">
        <f>IF(AND(P436="Présent",W436="D",'Données épreuves'!$B$24="OUI"),"Dame","")</f>
        <v/>
      </c>
      <c r="N436" s="295" t="str">
        <f>IF(LEN('Source Int'!$C428)&gt;1,IF('Source Int'!$AB428="","",'Source Int'!$AB428),IF($D436="manuel",(VLOOKUP($C436,'Enga manuel'!$A$5:$M$355,11,FALSE)),""))</f>
        <v/>
      </c>
      <c r="O436" s="308" t="str">
        <f t="shared" si="34"/>
        <v/>
      </c>
      <c r="P436" s="84" t="str">
        <f t="shared" si="35"/>
        <v/>
      </c>
      <c r="Q436" s="84" t="str">
        <f>CONCATENATE(K436,IF(AND(LEN(engage_k)&gt;0,LEN(engage_l)&gt;0),CONCATENATE(" (",L436,"/",N436,")"),IF(AND(LEN(engage_k)=0,LEN(engage_l)&gt;0),CONCATENATE(" (",N436,")"),IF(AND(LEN(engage_l)=0,LEN(engage_k)&gt;0),CONCATENATE(" (",L436,")"),""))))</f>
        <v/>
      </c>
      <c r="R436" s="84" t="str">
        <f t="shared" si="36"/>
        <v/>
      </c>
      <c r="S436" s="84" t="str">
        <f>IF(ISERROR(VLOOKUP(C436,'Saisie CLASSEMENT'!$C$8:$C$207,1,FALSE)),"","O")</f>
        <v/>
      </c>
      <c r="T436" s="462" t="str">
        <f>IF(LEN('Source Int'!$C428)&gt;1,'Source Int'!$M428,IF($D436="manuel",(VLOOKUP($C436,'Enga manuel'!$A$5:$L$355,9,FALSE)),""))</f>
        <v/>
      </c>
      <c r="U436" s="1" t="str">
        <f>IF(COUNTIF(K$10:K436,K436)=1,MAX(U$9:U435)+1,"")</f>
        <v/>
      </c>
      <c r="V436" t="str">
        <f t="shared" si="38"/>
        <v/>
      </c>
      <c r="W436" s="1" t="str">
        <f>IF(D436="Internet",'Source Int'!E428,IF(D436="manuel",UPPER((VLOOKUP($C436,'Enga manuel'!$A$5:$J$355,10,FALSE))),""))</f>
        <v/>
      </c>
    </row>
    <row r="437" spans="1:23" ht="19.350000000000001" customHeight="1">
      <c r="A437" t="str">
        <f>IF(COUNTIF(J$10:J437,J437)=1,MAX(A$9:A436)+1,"")</f>
        <v/>
      </c>
      <c r="B437" t="str">
        <f t="shared" si="37"/>
        <v/>
      </c>
      <c r="C437" s="294">
        <v>428</v>
      </c>
      <c r="D437" s="295" t="str">
        <f>IF(C437&gt;0,IF(LEN('Source Int'!$C429)&gt;1,"Internet",IF(ISERROR(VLOOKUP($C437,'Enga manuel'!$A$5:$G$355,4,FALSE))=FALSE,(IF(LEN(VLOOKUP($C437,'Enga manuel'!$A$5:$G$355,4,FALSE))&gt;0,"Manuel","")),"")),"")</f>
        <v/>
      </c>
      <c r="E437" s="296" t="s">
        <v>270</v>
      </c>
      <c r="F437" s="295" t="str">
        <f>IF(LEN('Source Int'!$C429)&gt;1,'Source Int'!R429,IF(D437="manuel",(VLOOKUP($C437,'Enga manuel'!$A$5:$G$355,2,FALSE)),""))</f>
        <v/>
      </c>
      <c r="G437" s="295" t="str">
        <f>IF(LEN('Source Int'!$C429)&gt;1,'Source Int'!F429,IF(D437="manuel",(VLOOKUP($C437,'Enga manuel'!$A$5:$G$355,3,FALSE)),""))</f>
        <v/>
      </c>
      <c r="H437" s="297" t="str">
        <f>IF(LEN('Source Int'!$C429)&gt;1,'Source Int'!C429,IF(D437="manuel",(VLOOKUP($C437,'Enga manuel'!$A$5:$G$355,4,FALSE)),""))</f>
        <v/>
      </c>
      <c r="I437" s="297" t="str">
        <f>IF(LEN('Source Int'!$C429)&gt;1,PROPER('Source Int'!D429),IF(D437="manuel",PROPER(VLOOKUP($C437,'Enga manuel'!$A$5:$G$355,5,FALSE)),""))</f>
        <v/>
      </c>
      <c r="J437" s="297" t="str">
        <f>IF(LEN('Source Int'!$C429)&gt;1,'Source Int'!P429,IF(D437="manuel",(VLOOKUP($C437,'Enga manuel'!$A$5:$G$355,6,FALSE)),""))</f>
        <v/>
      </c>
      <c r="K437" s="297" t="str">
        <f>IF(LEN('Source Int'!$C429)&gt;1,'Source Int'!$AE429,IF($D437="manuel",(VLOOKUP($C437,'Enga manuel'!$A$5:$G$355,7,FALSE)),""))</f>
        <v/>
      </c>
      <c r="L437" s="295" t="str">
        <f>IF(LEN('Source Int'!$H429)&gt;0,'Source Int'!$H429,IF($D437="manuel",(VLOOKUP($C437,'Enga manuel'!$A$5:$H$355,8,FALSE)),""))</f>
        <v/>
      </c>
      <c r="M437" s="295" t="str">
        <f>IF(AND(P437="Présent",W437="D",'Données épreuves'!$B$24="OUI"),"Dame","")</f>
        <v/>
      </c>
      <c r="N437" s="295" t="str">
        <f>IF(LEN('Source Int'!$C429)&gt;1,IF('Source Int'!$AB429="","",'Source Int'!$AB429),IF($D437="manuel",(VLOOKUP($C437,'Enga manuel'!$A$5:$M$355,11,FALSE)),""))</f>
        <v/>
      </c>
      <c r="O437" s="308" t="str">
        <f t="shared" si="34"/>
        <v/>
      </c>
      <c r="P437" s="84" t="str">
        <f t="shared" si="35"/>
        <v/>
      </c>
      <c r="Q437" s="84" t="str">
        <f>CONCATENATE(K437,IF(AND(LEN(engage_k)&gt;0,LEN(engage_l)&gt;0),CONCATENATE(" (",L437,"/",N437,")"),IF(AND(LEN(engage_k)=0,LEN(engage_l)&gt;0),CONCATENATE(" (",N437,")"),IF(AND(LEN(engage_l)=0,LEN(engage_k)&gt;0),CONCATENATE(" (",L437,")"),""))))</f>
        <v/>
      </c>
      <c r="R437" s="84" t="str">
        <f t="shared" si="36"/>
        <v/>
      </c>
      <c r="S437" s="84" t="str">
        <f>IF(ISERROR(VLOOKUP(C437,'Saisie CLASSEMENT'!$C$8:$C$207,1,FALSE)),"","O")</f>
        <v/>
      </c>
      <c r="T437" s="462" t="str">
        <f>IF(LEN('Source Int'!$C429)&gt;1,'Source Int'!$M429,IF($D437="manuel",(VLOOKUP($C437,'Enga manuel'!$A$5:$L$355,9,FALSE)),""))</f>
        <v/>
      </c>
      <c r="U437" s="1" t="str">
        <f>IF(COUNTIF(K$10:K437,K437)=1,MAX(U$9:U436)+1,"")</f>
        <v/>
      </c>
      <c r="V437" t="str">
        <f t="shared" si="38"/>
        <v/>
      </c>
      <c r="W437" s="1" t="str">
        <f>IF(D437="Internet",'Source Int'!E429,IF(D437="manuel",UPPER((VLOOKUP($C437,'Enga manuel'!$A$5:$J$355,10,FALSE))),""))</f>
        <v/>
      </c>
    </row>
    <row r="438" spans="1:23" ht="19.350000000000001" customHeight="1">
      <c r="A438" t="str">
        <f>IF(COUNTIF(J$10:J438,J438)=1,MAX(A$9:A437)+1,"")</f>
        <v/>
      </c>
      <c r="B438" t="str">
        <f t="shared" si="37"/>
        <v/>
      </c>
      <c r="C438" s="294">
        <v>429</v>
      </c>
      <c r="D438" s="295" t="str">
        <f>IF(C438&gt;0,IF(LEN('Source Int'!$C430)&gt;1,"Internet",IF(ISERROR(VLOOKUP($C438,'Enga manuel'!$A$5:$G$355,4,FALSE))=FALSE,(IF(LEN(VLOOKUP($C438,'Enga manuel'!$A$5:$G$355,4,FALSE))&gt;0,"Manuel","")),"")),"")</f>
        <v/>
      </c>
      <c r="E438" s="296" t="s">
        <v>270</v>
      </c>
      <c r="F438" s="295" t="str">
        <f>IF(LEN('Source Int'!$C430)&gt;1,'Source Int'!R430,IF(D438="manuel",(VLOOKUP($C438,'Enga manuel'!$A$5:$G$355,2,FALSE)),""))</f>
        <v/>
      </c>
      <c r="G438" s="295" t="str">
        <f>IF(LEN('Source Int'!$C430)&gt;1,'Source Int'!F430,IF(D438="manuel",(VLOOKUP($C438,'Enga manuel'!$A$5:$G$355,3,FALSE)),""))</f>
        <v/>
      </c>
      <c r="H438" s="297" t="str">
        <f>IF(LEN('Source Int'!$C430)&gt;1,'Source Int'!C430,IF(D438="manuel",(VLOOKUP($C438,'Enga manuel'!$A$5:$G$355,4,FALSE)),""))</f>
        <v/>
      </c>
      <c r="I438" s="297" t="str">
        <f>IF(LEN('Source Int'!$C430)&gt;1,PROPER('Source Int'!D430),IF(D438="manuel",PROPER(VLOOKUP($C438,'Enga manuel'!$A$5:$G$355,5,FALSE)),""))</f>
        <v/>
      </c>
      <c r="J438" s="297" t="str">
        <f>IF(LEN('Source Int'!$C430)&gt;1,'Source Int'!P430,IF(D438="manuel",(VLOOKUP($C438,'Enga manuel'!$A$5:$G$355,6,FALSE)),""))</f>
        <v/>
      </c>
      <c r="K438" s="297" t="str">
        <f>IF(LEN('Source Int'!$C430)&gt;1,'Source Int'!$AE430,IF($D438="manuel",(VLOOKUP($C438,'Enga manuel'!$A$5:$G$355,7,FALSE)),""))</f>
        <v/>
      </c>
      <c r="L438" s="295" t="str">
        <f>IF(LEN('Source Int'!$H430)&gt;0,'Source Int'!$H430,IF($D438="manuel",(VLOOKUP($C438,'Enga manuel'!$A$5:$H$355,8,FALSE)),""))</f>
        <v/>
      </c>
      <c r="M438" s="295" t="str">
        <f>IF(AND(P438="Présent",W438="D",'Données épreuves'!$B$24="OUI"),"Dame","")</f>
        <v/>
      </c>
      <c r="N438" s="295" t="str">
        <f>IF(LEN('Source Int'!$C430)&gt;1,IF('Source Int'!$AB430="","",'Source Int'!$AB430),IF($D438="manuel",(VLOOKUP($C438,'Enga manuel'!$A$5:$M$355,11,FALSE)),""))</f>
        <v/>
      </c>
      <c r="O438" s="308" t="str">
        <f t="shared" ref="O438:O466" si="39">IF(LEN(P438)&gt;0,IF(LEN(P438)&gt;0,C438,""),"")</f>
        <v/>
      </c>
      <c r="P438" s="84" t="str">
        <f t="shared" ref="P438:P466" si="40">IF(LEN(D438)&gt;0,IF(LEN(E438)&gt;0,"Présent",""),"")</f>
        <v/>
      </c>
      <c r="Q438" s="84" t="str">
        <f>CONCATENATE(K438,IF(AND(LEN(engage_k)&gt;0,LEN(engage_l)&gt;0),CONCATENATE(" (",L438,"/",N438,")"),IF(AND(LEN(engage_k)=0,LEN(engage_l)&gt;0),CONCATENATE(" (",N438,")"),IF(AND(LEN(engage_l)=0,LEN(engage_k)&gt;0),CONCATENATE(" (",L438,")"),""))))</f>
        <v/>
      </c>
      <c r="R438" s="84" t="str">
        <f t="shared" ref="R438:R466" si="41">IF(D438="Internet",C438,"")</f>
        <v/>
      </c>
      <c r="S438" s="84" t="str">
        <f>IF(ISERROR(VLOOKUP(C438,'Saisie CLASSEMENT'!$C$8:$C$207,1,FALSE)),"","O")</f>
        <v/>
      </c>
      <c r="T438" s="462" t="str">
        <f>IF(LEN('Source Int'!$C430)&gt;1,'Source Int'!$M430,IF($D438="manuel",(VLOOKUP($C438,'Enga manuel'!$A$5:$L$355,9,FALSE)),""))</f>
        <v/>
      </c>
      <c r="U438" s="1" t="str">
        <f>IF(COUNTIF(K$10:K438,K438)=1,MAX(U$9:U437)+1,"")</f>
        <v/>
      </c>
      <c r="V438" t="str">
        <f t="shared" si="38"/>
        <v/>
      </c>
      <c r="W438" s="1" t="str">
        <f>IF(D438="Internet",'Source Int'!E430,IF(D438="manuel",UPPER((VLOOKUP($C438,'Enga manuel'!$A$5:$J$355,10,FALSE))),""))</f>
        <v/>
      </c>
    </row>
    <row r="439" spans="1:23" ht="19.350000000000001" customHeight="1">
      <c r="A439" t="str">
        <f>IF(COUNTIF(J$10:J439,J439)=1,MAX(A$9:A438)+1,"")</f>
        <v/>
      </c>
      <c r="B439" t="str">
        <f t="shared" si="37"/>
        <v/>
      </c>
      <c r="C439" s="294">
        <v>430</v>
      </c>
      <c r="D439" s="295" t="str">
        <f>IF(C439&gt;0,IF(LEN('Source Int'!$C431)&gt;1,"Internet",IF(ISERROR(VLOOKUP($C439,'Enga manuel'!$A$5:$G$355,4,FALSE))=FALSE,(IF(LEN(VLOOKUP($C439,'Enga manuel'!$A$5:$G$355,4,FALSE))&gt;0,"Manuel","")),"")),"")</f>
        <v/>
      </c>
      <c r="E439" s="296" t="s">
        <v>270</v>
      </c>
      <c r="F439" s="295" t="str">
        <f>IF(LEN('Source Int'!$C431)&gt;1,'Source Int'!R431,IF(D439="manuel",(VLOOKUP($C439,'Enga manuel'!$A$5:$G$355,2,FALSE)),""))</f>
        <v/>
      </c>
      <c r="G439" s="295" t="str">
        <f>IF(LEN('Source Int'!$C431)&gt;1,'Source Int'!F431,IF(D439="manuel",(VLOOKUP($C439,'Enga manuel'!$A$5:$G$355,3,FALSE)),""))</f>
        <v/>
      </c>
      <c r="H439" s="297" t="str">
        <f>IF(LEN('Source Int'!$C431)&gt;1,'Source Int'!C431,IF(D439="manuel",(VLOOKUP($C439,'Enga manuel'!$A$5:$G$355,4,FALSE)),""))</f>
        <v/>
      </c>
      <c r="I439" s="297" t="str">
        <f>IF(LEN('Source Int'!$C431)&gt;1,PROPER('Source Int'!D431),IF(D439="manuel",PROPER(VLOOKUP($C439,'Enga manuel'!$A$5:$G$355,5,FALSE)),""))</f>
        <v/>
      </c>
      <c r="J439" s="297" t="str">
        <f>IF(LEN('Source Int'!$C431)&gt;1,'Source Int'!P431,IF(D439="manuel",(VLOOKUP($C439,'Enga manuel'!$A$5:$G$355,6,FALSE)),""))</f>
        <v/>
      </c>
      <c r="K439" s="297" t="str">
        <f>IF(LEN('Source Int'!$C431)&gt;1,'Source Int'!$AE431,IF($D439="manuel",(VLOOKUP($C439,'Enga manuel'!$A$5:$G$355,7,FALSE)),""))</f>
        <v/>
      </c>
      <c r="L439" s="295" t="str">
        <f>IF(LEN('Source Int'!$H431)&gt;0,'Source Int'!$H431,IF($D439="manuel",(VLOOKUP($C439,'Enga manuel'!$A$5:$H$355,8,FALSE)),""))</f>
        <v/>
      </c>
      <c r="M439" s="295" t="str">
        <f>IF(AND(P439="Présent",W439="D",'Données épreuves'!$B$24="OUI"),"Dame","")</f>
        <v/>
      </c>
      <c r="N439" s="295" t="str">
        <f>IF(LEN('Source Int'!$C431)&gt;1,IF('Source Int'!$AB431="","",'Source Int'!$AB431),IF($D439="manuel",(VLOOKUP($C439,'Enga manuel'!$A$5:$M$355,11,FALSE)),""))</f>
        <v/>
      </c>
      <c r="O439" s="308" t="str">
        <f t="shared" si="39"/>
        <v/>
      </c>
      <c r="P439" s="84" t="str">
        <f t="shared" si="40"/>
        <v/>
      </c>
      <c r="Q439" s="84" t="str">
        <f>CONCATENATE(K439,IF(AND(LEN(engage_k)&gt;0,LEN(engage_l)&gt;0),CONCATENATE(" (",L439,"/",N439,")"),IF(AND(LEN(engage_k)=0,LEN(engage_l)&gt;0),CONCATENATE(" (",N439,")"),IF(AND(LEN(engage_l)=0,LEN(engage_k)&gt;0),CONCATENATE(" (",L439,")"),""))))</f>
        <v/>
      </c>
      <c r="R439" s="84" t="str">
        <f t="shared" si="41"/>
        <v/>
      </c>
      <c r="S439" s="84" t="str">
        <f>IF(ISERROR(VLOOKUP(C439,'Saisie CLASSEMENT'!$C$8:$C$207,1,FALSE)),"","O")</f>
        <v/>
      </c>
      <c r="T439" s="462" t="str">
        <f>IF(LEN('Source Int'!$C431)&gt;1,'Source Int'!$M431,IF($D439="manuel",(VLOOKUP($C439,'Enga manuel'!$A$5:$L$355,9,FALSE)),""))</f>
        <v/>
      </c>
      <c r="U439" s="1" t="str">
        <f>IF(COUNTIF(K$10:K439,K439)=1,MAX(U$9:U438)+1,"")</f>
        <v/>
      </c>
      <c r="V439" t="str">
        <f t="shared" si="38"/>
        <v/>
      </c>
      <c r="W439" s="1" t="str">
        <f>IF(D439="Internet",'Source Int'!E431,IF(D439="manuel",UPPER((VLOOKUP($C439,'Enga manuel'!$A$5:$J$355,10,FALSE))),""))</f>
        <v/>
      </c>
    </row>
    <row r="440" spans="1:23" ht="19.350000000000001" customHeight="1">
      <c r="A440" t="str">
        <f>IF(COUNTIF(J$10:J440,J440)=1,MAX(A$9:A439)+1,"")</f>
        <v/>
      </c>
      <c r="B440" t="str">
        <f t="shared" si="37"/>
        <v/>
      </c>
      <c r="C440" s="294">
        <v>431</v>
      </c>
      <c r="D440" s="295" t="str">
        <f>IF(C440&gt;0,IF(LEN('Source Int'!$C432)&gt;1,"Internet",IF(ISERROR(VLOOKUP($C440,'Enga manuel'!$A$5:$G$355,4,FALSE))=FALSE,(IF(LEN(VLOOKUP($C440,'Enga manuel'!$A$5:$G$355,4,FALSE))&gt;0,"Manuel","")),"")),"")</f>
        <v/>
      </c>
      <c r="E440" s="296" t="s">
        <v>270</v>
      </c>
      <c r="F440" s="295" t="str">
        <f>IF(LEN('Source Int'!$C432)&gt;1,'Source Int'!R432,IF(D440="manuel",(VLOOKUP($C440,'Enga manuel'!$A$5:$G$355,2,FALSE)),""))</f>
        <v/>
      </c>
      <c r="G440" s="295" t="str">
        <f>IF(LEN('Source Int'!$C432)&gt;1,'Source Int'!F432,IF(D440="manuel",(VLOOKUP($C440,'Enga manuel'!$A$5:$G$355,3,FALSE)),""))</f>
        <v/>
      </c>
      <c r="H440" s="297" t="str">
        <f>IF(LEN('Source Int'!$C432)&gt;1,'Source Int'!C432,IF(D440="manuel",(VLOOKUP($C440,'Enga manuel'!$A$5:$G$355,4,FALSE)),""))</f>
        <v/>
      </c>
      <c r="I440" s="297" t="str">
        <f>IF(LEN('Source Int'!$C432)&gt;1,PROPER('Source Int'!D432),IF(D440="manuel",PROPER(VLOOKUP($C440,'Enga manuel'!$A$5:$G$355,5,FALSE)),""))</f>
        <v/>
      </c>
      <c r="J440" s="297" t="str">
        <f>IF(LEN('Source Int'!$C432)&gt;1,'Source Int'!P432,IF(D440="manuel",(VLOOKUP($C440,'Enga manuel'!$A$5:$G$355,6,FALSE)),""))</f>
        <v/>
      </c>
      <c r="K440" s="297" t="str">
        <f>IF(LEN('Source Int'!$C432)&gt;1,'Source Int'!$AE432,IF($D440="manuel",(VLOOKUP($C440,'Enga manuel'!$A$5:$G$355,7,FALSE)),""))</f>
        <v/>
      </c>
      <c r="L440" s="295" t="str">
        <f>IF(LEN('Source Int'!$H432)&gt;0,'Source Int'!$H432,IF($D440="manuel",(VLOOKUP($C440,'Enga manuel'!$A$5:$H$355,8,FALSE)),""))</f>
        <v/>
      </c>
      <c r="M440" s="295" t="str">
        <f>IF(AND(P440="Présent",W440="D",'Données épreuves'!$B$24="OUI"),"Dame","")</f>
        <v/>
      </c>
      <c r="N440" s="295" t="str">
        <f>IF(LEN('Source Int'!$C432)&gt;1,IF('Source Int'!$AB432="","",'Source Int'!$AB432),IF($D440="manuel",(VLOOKUP($C440,'Enga manuel'!$A$5:$M$355,11,FALSE)),""))</f>
        <v/>
      </c>
      <c r="O440" s="308" t="str">
        <f t="shared" si="39"/>
        <v/>
      </c>
      <c r="P440" s="84" t="str">
        <f t="shared" si="40"/>
        <v/>
      </c>
      <c r="Q440" s="84" t="str">
        <f>CONCATENATE(K440,IF(AND(LEN(engage_k)&gt;0,LEN(engage_l)&gt;0),CONCATENATE(" (",L440,"/",N440,")"),IF(AND(LEN(engage_k)=0,LEN(engage_l)&gt;0),CONCATENATE(" (",N440,")"),IF(AND(LEN(engage_l)=0,LEN(engage_k)&gt;0),CONCATENATE(" (",L440,")"),""))))</f>
        <v/>
      </c>
      <c r="R440" s="84" t="str">
        <f t="shared" si="41"/>
        <v/>
      </c>
      <c r="S440" s="84" t="str">
        <f>IF(ISERROR(VLOOKUP(C440,'Saisie CLASSEMENT'!$C$8:$C$207,1,FALSE)),"","O")</f>
        <v/>
      </c>
      <c r="T440" s="462" t="str">
        <f>IF(LEN('Source Int'!$C432)&gt;1,'Source Int'!$M432,IF($D440="manuel",(VLOOKUP($C440,'Enga manuel'!$A$5:$L$355,9,FALSE)),""))</f>
        <v/>
      </c>
      <c r="U440" s="1" t="str">
        <f>IF(COUNTIF(K$10:K440,K440)=1,MAX(U$9:U439)+1,"")</f>
        <v/>
      </c>
      <c r="V440" t="str">
        <f t="shared" si="38"/>
        <v/>
      </c>
      <c r="W440" s="1" t="str">
        <f>IF(D440="Internet",'Source Int'!E432,IF(D440="manuel",UPPER((VLOOKUP($C440,'Enga manuel'!$A$5:$J$355,10,FALSE))),""))</f>
        <v/>
      </c>
    </row>
    <row r="441" spans="1:23" ht="19.350000000000001" customHeight="1">
      <c r="A441" t="str">
        <f>IF(COUNTIF(J$10:J441,J441)=1,MAX(A$9:A440)+1,"")</f>
        <v/>
      </c>
      <c r="B441" t="str">
        <f t="shared" si="37"/>
        <v/>
      </c>
      <c r="C441" s="294">
        <v>432</v>
      </c>
      <c r="D441" s="295" t="str">
        <f>IF(C441&gt;0,IF(LEN('Source Int'!$C433)&gt;1,"Internet",IF(ISERROR(VLOOKUP($C441,'Enga manuel'!$A$5:$G$355,4,FALSE))=FALSE,(IF(LEN(VLOOKUP($C441,'Enga manuel'!$A$5:$G$355,4,FALSE))&gt;0,"Manuel","")),"")),"")</f>
        <v/>
      </c>
      <c r="E441" s="296" t="s">
        <v>270</v>
      </c>
      <c r="F441" s="295" t="str">
        <f>IF(LEN('Source Int'!$C433)&gt;1,'Source Int'!R433,IF(D441="manuel",(VLOOKUP($C441,'Enga manuel'!$A$5:$G$355,2,FALSE)),""))</f>
        <v/>
      </c>
      <c r="G441" s="295" t="str">
        <f>IF(LEN('Source Int'!$C433)&gt;1,'Source Int'!F433,IF(D441="manuel",(VLOOKUP($C441,'Enga manuel'!$A$5:$G$355,3,FALSE)),""))</f>
        <v/>
      </c>
      <c r="H441" s="297" t="str">
        <f>IF(LEN('Source Int'!$C433)&gt;1,'Source Int'!C433,IF(D441="manuel",(VLOOKUP($C441,'Enga manuel'!$A$5:$G$355,4,FALSE)),""))</f>
        <v/>
      </c>
      <c r="I441" s="297" t="str">
        <f>IF(LEN('Source Int'!$C433)&gt;1,PROPER('Source Int'!D433),IF(D441="manuel",PROPER(VLOOKUP($C441,'Enga manuel'!$A$5:$G$355,5,FALSE)),""))</f>
        <v/>
      </c>
      <c r="J441" s="297" t="str">
        <f>IF(LEN('Source Int'!$C433)&gt;1,'Source Int'!P433,IF(D441="manuel",(VLOOKUP($C441,'Enga manuel'!$A$5:$G$355,6,FALSE)),""))</f>
        <v/>
      </c>
      <c r="K441" s="297" t="str">
        <f>IF(LEN('Source Int'!$C433)&gt;1,'Source Int'!$AE433,IF($D441="manuel",(VLOOKUP($C441,'Enga manuel'!$A$5:$G$355,7,FALSE)),""))</f>
        <v/>
      </c>
      <c r="L441" s="295" t="str">
        <f>IF(LEN('Source Int'!$H433)&gt;0,'Source Int'!$H433,IF($D441="manuel",(VLOOKUP($C441,'Enga manuel'!$A$5:$H$355,8,FALSE)),""))</f>
        <v/>
      </c>
      <c r="M441" s="295" t="str">
        <f>IF(AND(P441="Présent",W441="D",'Données épreuves'!$B$24="OUI"),"Dame","")</f>
        <v/>
      </c>
      <c r="N441" s="295" t="str">
        <f>IF(LEN('Source Int'!$C433)&gt;1,IF('Source Int'!$AB433="","",'Source Int'!$AB433),IF($D441="manuel",(VLOOKUP($C441,'Enga manuel'!$A$5:$M$355,11,FALSE)),""))</f>
        <v/>
      </c>
      <c r="O441" s="308" t="str">
        <f t="shared" si="39"/>
        <v/>
      </c>
      <c r="P441" s="84" t="str">
        <f t="shared" si="40"/>
        <v/>
      </c>
      <c r="Q441" s="84" t="str">
        <f>CONCATENATE(K441,IF(AND(LEN(engage_k)&gt;0,LEN(engage_l)&gt;0),CONCATENATE(" (",L441,"/",N441,")"),IF(AND(LEN(engage_k)=0,LEN(engage_l)&gt;0),CONCATENATE(" (",N441,")"),IF(AND(LEN(engage_l)=0,LEN(engage_k)&gt;0),CONCATENATE(" (",L441,")"),""))))</f>
        <v/>
      </c>
      <c r="R441" s="84" t="str">
        <f t="shared" si="41"/>
        <v/>
      </c>
      <c r="S441" s="84" t="str">
        <f>IF(ISERROR(VLOOKUP(C441,'Saisie CLASSEMENT'!$C$8:$C$207,1,FALSE)),"","O")</f>
        <v/>
      </c>
      <c r="T441" s="462" t="str">
        <f>IF(LEN('Source Int'!$C433)&gt;1,'Source Int'!$M433,IF($D441="manuel",(VLOOKUP($C441,'Enga manuel'!$A$5:$L$355,9,FALSE)),""))</f>
        <v/>
      </c>
      <c r="U441" s="1" t="str">
        <f>IF(COUNTIF(K$10:K441,K441)=1,MAX(U$9:U440)+1,"")</f>
        <v/>
      </c>
      <c r="V441" t="str">
        <f t="shared" si="38"/>
        <v/>
      </c>
      <c r="W441" s="1" t="str">
        <f>IF(D441="Internet",'Source Int'!E433,IF(D441="manuel",UPPER((VLOOKUP($C441,'Enga manuel'!$A$5:$J$355,10,FALSE))),""))</f>
        <v/>
      </c>
    </row>
    <row r="442" spans="1:23" ht="19.350000000000001" customHeight="1">
      <c r="A442" t="str">
        <f>IF(COUNTIF(J$10:J442,J442)=1,MAX(A$9:A441)+1,"")</f>
        <v/>
      </c>
      <c r="B442" t="str">
        <f t="shared" si="37"/>
        <v/>
      </c>
      <c r="C442" s="294">
        <v>433</v>
      </c>
      <c r="D442" s="295" t="str">
        <f>IF(C442&gt;0,IF(LEN('Source Int'!$C434)&gt;1,"Internet",IF(ISERROR(VLOOKUP($C442,'Enga manuel'!$A$5:$G$355,4,FALSE))=FALSE,(IF(LEN(VLOOKUP($C442,'Enga manuel'!$A$5:$G$355,4,FALSE))&gt;0,"Manuel","")),"")),"")</f>
        <v/>
      </c>
      <c r="E442" s="296" t="s">
        <v>270</v>
      </c>
      <c r="F442" s="295" t="str">
        <f>IF(LEN('Source Int'!$C434)&gt;1,'Source Int'!R434,IF(D442="manuel",(VLOOKUP($C442,'Enga manuel'!$A$5:$G$355,2,FALSE)),""))</f>
        <v/>
      </c>
      <c r="G442" s="295" t="str">
        <f>IF(LEN('Source Int'!$C434)&gt;1,'Source Int'!F434,IF(D442="manuel",(VLOOKUP($C442,'Enga manuel'!$A$5:$G$355,3,FALSE)),""))</f>
        <v/>
      </c>
      <c r="H442" s="297" t="str">
        <f>IF(LEN('Source Int'!$C434)&gt;1,'Source Int'!C434,IF(D442="manuel",(VLOOKUP($C442,'Enga manuel'!$A$5:$G$355,4,FALSE)),""))</f>
        <v/>
      </c>
      <c r="I442" s="297" t="str">
        <f>IF(LEN('Source Int'!$C434)&gt;1,PROPER('Source Int'!D434),IF(D442="manuel",PROPER(VLOOKUP($C442,'Enga manuel'!$A$5:$G$355,5,FALSE)),""))</f>
        <v/>
      </c>
      <c r="J442" s="297" t="str">
        <f>IF(LEN('Source Int'!$C434)&gt;1,'Source Int'!P434,IF(D442="manuel",(VLOOKUP($C442,'Enga manuel'!$A$5:$G$355,6,FALSE)),""))</f>
        <v/>
      </c>
      <c r="K442" s="297" t="str">
        <f>IF(LEN('Source Int'!$C434)&gt;1,'Source Int'!$AE434,IF($D442="manuel",(VLOOKUP($C442,'Enga manuel'!$A$5:$G$355,7,FALSE)),""))</f>
        <v/>
      </c>
      <c r="L442" s="295" t="str">
        <f>IF(LEN('Source Int'!$H434)&gt;0,'Source Int'!$H434,IF($D442="manuel",(VLOOKUP($C442,'Enga manuel'!$A$5:$H$355,8,FALSE)),""))</f>
        <v/>
      </c>
      <c r="M442" s="295" t="str">
        <f>IF(AND(P442="Présent",W442="D",'Données épreuves'!$B$24="OUI"),"Dame","")</f>
        <v/>
      </c>
      <c r="N442" s="295" t="str">
        <f>IF(LEN('Source Int'!$C434)&gt;1,IF('Source Int'!$AB434="","",'Source Int'!$AB434),IF($D442="manuel",(VLOOKUP($C442,'Enga manuel'!$A$5:$M$355,11,FALSE)),""))</f>
        <v/>
      </c>
      <c r="O442" s="308" t="str">
        <f t="shared" si="39"/>
        <v/>
      </c>
      <c r="P442" s="84" t="str">
        <f t="shared" si="40"/>
        <v/>
      </c>
      <c r="Q442" s="84" t="str">
        <f>CONCATENATE(K442,IF(AND(LEN(engage_k)&gt;0,LEN(engage_l)&gt;0),CONCATENATE(" (",L442,"/",N442,")"),IF(AND(LEN(engage_k)=0,LEN(engage_l)&gt;0),CONCATENATE(" (",N442,")"),IF(AND(LEN(engage_l)=0,LEN(engage_k)&gt;0),CONCATENATE(" (",L442,")"),""))))</f>
        <v/>
      </c>
      <c r="R442" s="84" t="str">
        <f t="shared" si="41"/>
        <v/>
      </c>
      <c r="S442" s="84" t="str">
        <f>IF(ISERROR(VLOOKUP(C442,'Saisie CLASSEMENT'!$C$8:$C$207,1,FALSE)),"","O")</f>
        <v/>
      </c>
      <c r="T442" s="462" t="str">
        <f>IF(LEN('Source Int'!$C434)&gt;1,'Source Int'!$M434,IF($D442="manuel",(VLOOKUP($C442,'Enga manuel'!$A$5:$L$355,9,FALSE)),""))</f>
        <v/>
      </c>
      <c r="U442" s="1" t="str">
        <f>IF(COUNTIF(K$10:K442,K442)=1,MAX(U$9:U441)+1,"")</f>
        <v/>
      </c>
      <c r="V442" t="str">
        <f t="shared" si="38"/>
        <v/>
      </c>
      <c r="W442" s="1" t="str">
        <f>IF(D442="Internet",'Source Int'!E434,IF(D442="manuel",UPPER((VLOOKUP($C442,'Enga manuel'!$A$5:$J$355,10,FALSE))),""))</f>
        <v/>
      </c>
    </row>
    <row r="443" spans="1:23" ht="19.350000000000001" customHeight="1">
      <c r="A443" t="str">
        <f>IF(COUNTIF(J$10:J443,J443)=1,MAX(A$9:A442)+1,"")</f>
        <v/>
      </c>
      <c r="B443" t="str">
        <f t="shared" si="37"/>
        <v/>
      </c>
      <c r="C443" s="294">
        <v>434</v>
      </c>
      <c r="D443" s="295" t="str">
        <f>IF(C443&gt;0,IF(LEN('Source Int'!$C435)&gt;1,"Internet",IF(ISERROR(VLOOKUP($C443,'Enga manuel'!$A$5:$G$355,4,FALSE))=FALSE,(IF(LEN(VLOOKUP($C443,'Enga manuel'!$A$5:$G$355,4,FALSE))&gt;0,"Manuel","")),"")),"")</f>
        <v/>
      </c>
      <c r="E443" s="296" t="s">
        <v>270</v>
      </c>
      <c r="F443" s="295" t="str">
        <f>IF(LEN('Source Int'!$C435)&gt;1,'Source Int'!R435,IF(D443="manuel",(VLOOKUP($C443,'Enga manuel'!$A$5:$G$355,2,FALSE)),""))</f>
        <v/>
      </c>
      <c r="G443" s="295" t="str">
        <f>IF(LEN('Source Int'!$C435)&gt;1,'Source Int'!F435,IF(D443="manuel",(VLOOKUP($C443,'Enga manuel'!$A$5:$G$355,3,FALSE)),""))</f>
        <v/>
      </c>
      <c r="H443" s="297" t="str">
        <f>IF(LEN('Source Int'!$C435)&gt;1,'Source Int'!C435,IF(D443="manuel",(VLOOKUP($C443,'Enga manuel'!$A$5:$G$355,4,FALSE)),""))</f>
        <v/>
      </c>
      <c r="I443" s="297" t="str">
        <f>IF(LEN('Source Int'!$C435)&gt;1,PROPER('Source Int'!D435),IF(D443="manuel",PROPER(VLOOKUP($C443,'Enga manuel'!$A$5:$G$355,5,FALSE)),""))</f>
        <v/>
      </c>
      <c r="J443" s="297" t="str">
        <f>IF(LEN('Source Int'!$C435)&gt;1,'Source Int'!P435,IF(D443="manuel",(VLOOKUP($C443,'Enga manuel'!$A$5:$G$355,6,FALSE)),""))</f>
        <v/>
      </c>
      <c r="K443" s="297" t="str">
        <f>IF(LEN('Source Int'!$C435)&gt;1,'Source Int'!$AE435,IF($D443="manuel",(VLOOKUP($C443,'Enga manuel'!$A$5:$G$355,7,FALSE)),""))</f>
        <v/>
      </c>
      <c r="L443" s="295" t="str">
        <f>IF(LEN('Source Int'!$H435)&gt;0,'Source Int'!$H435,IF($D443="manuel",(VLOOKUP($C443,'Enga manuel'!$A$5:$H$355,8,FALSE)),""))</f>
        <v/>
      </c>
      <c r="M443" s="295" t="str">
        <f>IF(AND(P443="Présent",W443="D",'Données épreuves'!$B$24="OUI"),"Dame","")</f>
        <v/>
      </c>
      <c r="N443" s="295" t="str">
        <f>IF(LEN('Source Int'!$C435)&gt;1,IF('Source Int'!$AB435="","",'Source Int'!$AB435),IF($D443="manuel",(VLOOKUP($C443,'Enga manuel'!$A$5:$M$355,11,FALSE)),""))</f>
        <v/>
      </c>
      <c r="O443" s="308" t="str">
        <f t="shared" si="39"/>
        <v/>
      </c>
      <c r="P443" s="84" t="str">
        <f t="shared" si="40"/>
        <v/>
      </c>
      <c r="Q443" s="84" t="str">
        <f>CONCATENATE(K443,IF(AND(LEN(engage_k)&gt;0,LEN(engage_l)&gt;0),CONCATENATE(" (",L443,"/",N443,")"),IF(AND(LEN(engage_k)=0,LEN(engage_l)&gt;0),CONCATENATE(" (",N443,")"),IF(AND(LEN(engage_l)=0,LEN(engage_k)&gt;0),CONCATENATE(" (",L443,")"),""))))</f>
        <v/>
      </c>
      <c r="R443" s="84" t="str">
        <f t="shared" si="41"/>
        <v/>
      </c>
      <c r="S443" s="84" t="str">
        <f>IF(ISERROR(VLOOKUP(C443,'Saisie CLASSEMENT'!$C$8:$C$207,1,FALSE)),"","O")</f>
        <v/>
      </c>
      <c r="T443" s="462" t="str">
        <f>IF(LEN('Source Int'!$C435)&gt;1,'Source Int'!$M435,IF($D443="manuel",(VLOOKUP($C443,'Enga manuel'!$A$5:$L$355,9,FALSE)),""))</f>
        <v/>
      </c>
      <c r="U443" s="1" t="str">
        <f>IF(COUNTIF(K$10:K443,K443)=1,MAX(U$9:U442)+1,"")</f>
        <v/>
      </c>
      <c r="V443" t="str">
        <f t="shared" si="38"/>
        <v/>
      </c>
      <c r="W443" s="1" t="str">
        <f>IF(D443="Internet",'Source Int'!E435,IF(D443="manuel",UPPER((VLOOKUP($C443,'Enga manuel'!$A$5:$J$355,10,FALSE))),""))</f>
        <v/>
      </c>
    </row>
    <row r="444" spans="1:23" ht="19.350000000000001" customHeight="1">
      <c r="A444" t="str">
        <f>IF(COUNTIF(J$10:J444,J444)=1,MAX(A$9:A443)+1,"")</f>
        <v/>
      </c>
      <c r="B444" t="str">
        <f t="shared" si="37"/>
        <v/>
      </c>
      <c r="C444" s="294">
        <v>435</v>
      </c>
      <c r="D444" s="295" t="str">
        <f>IF(C444&gt;0,IF(LEN('Source Int'!$C436)&gt;1,"Internet",IF(ISERROR(VLOOKUP($C444,'Enga manuel'!$A$5:$G$355,4,FALSE))=FALSE,(IF(LEN(VLOOKUP($C444,'Enga manuel'!$A$5:$G$355,4,FALSE))&gt;0,"Manuel","")),"")),"")</f>
        <v/>
      </c>
      <c r="E444" s="296" t="s">
        <v>270</v>
      </c>
      <c r="F444" s="295" t="str">
        <f>IF(LEN('Source Int'!$C436)&gt;1,'Source Int'!R436,IF(D444="manuel",(VLOOKUP($C444,'Enga manuel'!$A$5:$G$355,2,FALSE)),""))</f>
        <v/>
      </c>
      <c r="G444" s="295" t="str">
        <f>IF(LEN('Source Int'!$C436)&gt;1,'Source Int'!F436,IF(D444="manuel",(VLOOKUP($C444,'Enga manuel'!$A$5:$G$355,3,FALSE)),""))</f>
        <v/>
      </c>
      <c r="H444" s="297" t="str">
        <f>IF(LEN('Source Int'!$C436)&gt;1,'Source Int'!C436,IF(D444="manuel",(VLOOKUP($C444,'Enga manuel'!$A$5:$G$355,4,FALSE)),""))</f>
        <v/>
      </c>
      <c r="I444" s="297" t="str">
        <f>IF(LEN('Source Int'!$C436)&gt;1,PROPER('Source Int'!D436),IF(D444="manuel",PROPER(VLOOKUP($C444,'Enga manuel'!$A$5:$G$355,5,FALSE)),""))</f>
        <v/>
      </c>
      <c r="J444" s="297" t="str">
        <f>IF(LEN('Source Int'!$C436)&gt;1,'Source Int'!P436,IF(D444="manuel",(VLOOKUP($C444,'Enga manuel'!$A$5:$G$355,6,FALSE)),""))</f>
        <v/>
      </c>
      <c r="K444" s="297" t="str">
        <f>IF(LEN('Source Int'!$C436)&gt;1,'Source Int'!$AE436,IF($D444="manuel",(VLOOKUP($C444,'Enga manuel'!$A$5:$G$355,7,FALSE)),""))</f>
        <v/>
      </c>
      <c r="L444" s="295" t="str">
        <f>IF(LEN('Source Int'!$H436)&gt;0,'Source Int'!$H436,IF($D444="manuel",(VLOOKUP($C444,'Enga manuel'!$A$5:$H$355,8,FALSE)),""))</f>
        <v/>
      </c>
      <c r="M444" s="295" t="str">
        <f>IF(AND(P444="Présent",W444="D",'Données épreuves'!$B$24="OUI"),"Dame","")</f>
        <v/>
      </c>
      <c r="N444" s="295" t="str">
        <f>IF(LEN('Source Int'!$C436)&gt;1,IF('Source Int'!$AB436="","",'Source Int'!$AB436),IF($D444="manuel",(VLOOKUP($C444,'Enga manuel'!$A$5:$M$355,11,FALSE)),""))</f>
        <v/>
      </c>
      <c r="O444" s="308" t="str">
        <f t="shared" si="39"/>
        <v/>
      </c>
      <c r="P444" s="84" t="str">
        <f t="shared" si="40"/>
        <v/>
      </c>
      <c r="Q444" s="84" t="str">
        <f>CONCATENATE(K444,IF(AND(LEN(engage_k)&gt;0,LEN(engage_l)&gt;0),CONCATENATE(" (",L444,"/",N444,")"),IF(AND(LEN(engage_k)=0,LEN(engage_l)&gt;0),CONCATENATE(" (",N444,")"),IF(AND(LEN(engage_l)=0,LEN(engage_k)&gt;0),CONCATENATE(" (",L444,")"),""))))</f>
        <v/>
      </c>
      <c r="R444" s="84" t="str">
        <f t="shared" si="41"/>
        <v/>
      </c>
      <c r="S444" s="84" t="str">
        <f>IF(ISERROR(VLOOKUP(C444,'Saisie CLASSEMENT'!$C$8:$C$207,1,FALSE)),"","O")</f>
        <v/>
      </c>
      <c r="T444" s="462" t="str">
        <f>IF(LEN('Source Int'!$C436)&gt;1,'Source Int'!$M436,IF($D444="manuel",(VLOOKUP($C444,'Enga manuel'!$A$5:$L$355,9,FALSE)),""))</f>
        <v/>
      </c>
      <c r="U444" s="1" t="str">
        <f>IF(COUNTIF(K$10:K444,K444)=1,MAX(U$9:U443)+1,"")</f>
        <v/>
      </c>
      <c r="V444" t="str">
        <f t="shared" si="38"/>
        <v/>
      </c>
      <c r="W444" s="1" t="str">
        <f>IF(D444="Internet",'Source Int'!E436,IF(D444="manuel",UPPER((VLOOKUP($C444,'Enga manuel'!$A$5:$J$355,10,FALSE))),""))</f>
        <v/>
      </c>
    </row>
    <row r="445" spans="1:23" ht="19.350000000000001" customHeight="1">
      <c r="A445" t="str">
        <f>IF(COUNTIF(J$10:J445,J445)=1,MAX(A$9:A444)+1,"")</f>
        <v/>
      </c>
      <c r="B445" t="str">
        <f t="shared" si="37"/>
        <v/>
      </c>
      <c r="C445" s="294">
        <v>436</v>
      </c>
      <c r="D445" s="295" t="str">
        <f>IF(C445&gt;0,IF(LEN('Source Int'!$C437)&gt;1,"Internet",IF(ISERROR(VLOOKUP($C445,'Enga manuel'!$A$5:$G$355,4,FALSE))=FALSE,(IF(LEN(VLOOKUP($C445,'Enga manuel'!$A$5:$G$355,4,FALSE))&gt;0,"Manuel","")),"")),"")</f>
        <v/>
      </c>
      <c r="E445" s="296" t="s">
        <v>270</v>
      </c>
      <c r="F445" s="295" t="str">
        <f>IF(LEN('Source Int'!$C437)&gt;1,'Source Int'!R437,IF(D445="manuel",(VLOOKUP($C445,'Enga manuel'!$A$5:$G$355,2,FALSE)),""))</f>
        <v/>
      </c>
      <c r="G445" s="295" t="str">
        <f>IF(LEN('Source Int'!$C437)&gt;1,'Source Int'!F437,IF(D445="manuel",(VLOOKUP($C445,'Enga manuel'!$A$5:$G$355,3,FALSE)),""))</f>
        <v/>
      </c>
      <c r="H445" s="297" t="str">
        <f>IF(LEN('Source Int'!$C437)&gt;1,'Source Int'!C437,IF(D445="manuel",(VLOOKUP($C445,'Enga manuel'!$A$5:$G$355,4,FALSE)),""))</f>
        <v/>
      </c>
      <c r="I445" s="297" t="str">
        <f>IF(LEN('Source Int'!$C437)&gt;1,PROPER('Source Int'!D437),IF(D445="manuel",PROPER(VLOOKUP($C445,'Enga manuel'!$A$5:$G$355,5,FALSE)),""))</f>
        <v/>
      </c>
      <c r="J445" s="297" t="str">
        <f>IF(LEN('Source Int'!$C437)&gt;1,'Source Int'!P437,IF(D445="manuel",(VLOOKUP($C445,'Enga manuel'!$A$5:$G$355,6,FALSE)),""))</f>
        <v/>
      </c>
      <c r="K445" s="297" t="str">
        <f>IF(LEN('Source Int'!$C437)&gt;1,'Source Int'!$AE437,IF($D445="manuel",(VLOOKUP($C445,'Enga manuel'!$A$5:$G$355,7,FALSE)),""))</f>
        <v/>
      </c>
      <c r="L445" s="295" t="str">
        <f>IF(LEN('Source Int'!$H437)&gt;0,'Source Int'!$H437,IF($D445="manuel",(VLOOKUP($C445,'Enga manuel'!$A$5:$H$355,8,FALSE)),""))</f>
        <v/>
      </c>
      <c r="M445" s="295" t="str">
        <f>IF(AND(P445="Présent",W445="D",'Données épreuves'!$B$24="OUI"),"Dame","")</f>
        <v/>
      </c>
      <c r="N445" s="295" t="str">
        <f>IF(LEN('Source Int'!$C437)&gt;1,IF('Source Int'!$AB437="","",'Source Int'!$AB437),IF($D445="manuel",(VLOOKUP($C445,'Enga manuel'!$A$5:$M$355,11,FALSE)),""))</f>
        <v/>
      </c>
      <c r="O445" s="308" t="str">
        <f t="shared" si="39"/>
        <v/>
      </c>
      <c r="P445" s="84" t="str">
        <f t="shared" si="40"/>
        <v/>
      </c>
      <c r="Q445" s="84" t="str">
        <f>CONCATENATE(K445,IF(AND(LEN(engage_k)&gt;0,LEN(engage_l)&gt;0),CONCATENATE(" (",L445,"/",N445,")"),IF(AND(LEN(engage_k)=0,LEN(engage_l)&gt;0),CONCATENATE(" (",N445,")"),IF(AND(LEN(engage_l)=0,LEN(engage_k)&gt;0),CONCATENATE(" (",L445,")"),""))))</f>
        <v/>
      </c>
      <c r="R445" s="84" t="str">
        <f t="shared" si="41"/>
        <v/>
      </c>
      <c r="S445" s="84" t="str">
        <f>IF(ISERROR(VLOOKUP(C445,'Saisie CLASSEMENT'!$C$8:$C$207,1,FALSE)),"","O")</f>
        <v/>
      </c>
      <c r="T445" s="462" t="str">
        <f>IF(LEN('Source Int'!$C437)&gt;1,'Source Int'!$M437,IF($D445="manuel",(VLOOKUP($C445,'Enga manuel'!$A$5:$L$355,9,FALSE)),""))</f>
        <v/>
      </c>
      <c r="U445" s="1" t="str">
        <f>IF(COUNTIF(K$10:K445,K445)=1,MAX(U$9:U444)+1,"")</f>
        <v/>
      </c>
      <c r="V445" t="str">
        <f t="shared" si="38"/>
        <v/>
      </c>
      <c r="W445" s="1" t="str">
        <f>IF(D445="Internet",'Source Int'!E437,IF(D445="manuel",UPPER((VLOOKUP($C445,'Enga manuel'!$A$5:$J$355,10,FALSE))),""))</f>
        <v/>
      </c>
    </row>
    <row r="446" spans="1:23" ht="19.350000000000001" customHeight="1">
      <c r="A446" t="str">
        <f>IF(COUNTIF(J$10:J446,J446)=1,MAX(A$9:A445)+1,"")</f>
        <v/>
      </c>
      <c r="B446" t="str">
        <f t="shared" si="37"/>
        <v/>
      </c>
      <c r="C446" s="294">
        <v>437</v>
      </c>
      <c r="D446" s="295" t="str">
        <f>IF(C446&gt;0,IF(LEN('Source Int'!$C438)&gt;1,"Internet",IF(ISERROR(VLOOKUP($C446,'Enga manuel'!$A$5:$G$355,4,FALSE))=FALSE,(IF(LEN(VLOOKUP($C446,'Enga manuel'!$A$5:$G$355,4,FALSE))&gt;0,"Manuel","")),"")),"")</f>
        <v/>
      </c>
      <c r="E446" s="296" t="s">
        <v>270</v>
      </c>
      <c r="F446" s="295" t="str">
        <f>IF(LEN('Source Int'!$C438)&gt;1,'Source Int'!R438,IF(D446="manuel",(VLOOKUP($C446,'Enga manuel'!$A$5:$G$355,2,FALSE)),""))</f>
        <v/>
      </c>
      <c r="G446" s="295" t="str">
        <f>IF(LEN('Source Int'!$C438)&gt;1,'Source Int'!F438,IF(D446="manuel",(VLOOKUP($C446,'Enga manuel'!$A$5:$G$355,3,FALSE)),""))</f>
        <v/>
      </c>
      <c r="H446" s="297" t="str">
        <f>IF(LEN('Source Int'!$C438)&gt;1,'Source Int'!C438,IF(D446="manuel",(VLOOKUP($C446,'Enga manuel'!$A$5:$G$355,4,FALSE)),""))</f>
        <v/>
      </c>
      <c r="I446" s="297" t="str">
        <f>IF(LEN('Source Int'!$C438)&gt;1,PROPER('Source Int'!D438),IF(D446="manuel",PROPER(VLOOKUP($C446,'Enga manuel'!$A$5:$G$355,5,FALSE)),""))</f>
        <v/>
      </c>
      <c r="J446" s="297" t="str">
        <f>IF(LEN('Source Int'!$C438)&gt;1,'Source Int'!P438,IF(D446="manuel",(VLOOKUP($C446,'Enga manuel'!$A$5:$G$355,6,FALSE)),""))</f>
        <v/>
      </c>
      <c r="K446" s="297" t="str">
        <f>IF(LEN('Source Int'!$C438)&gt;1,'Source Int'!$AE438,IF($D446="manuel",(VLOOKUP($C446,'Enga manuel'!$A$5:$G$355,7,FALSE)),""))</f>
        <v/>
      </c>
      <c r="L446" s="295" t="str">
        <f>IF(LEN('Source Int'!$H438)&gt;0,'Source Int'!$H438,IF($D446="manuel",(VLOOKUP($C446,'Enga manuel'!$A$5:$H$355,8,FALSE)),""))</f>
        <v/>
      </c>
      <c r="M446" s="295" t="str">
        <f>IF(AND(P446="Présent",W446="D",'Données épreuves'!$B$24="OUI"),"Dame","")</f>
        <v/>
      </c>
      <c r="N446" s="295" t="str">
        <f>IF(LEN('Source Int'!$C438)&gt;1,IF('Source Int'!$AB438="","",'Source Int'!$AB438),IF($D446="manuel",(VLOOKUP($C446,'Enga manuel'!$A$5:$M$355,11,FALSE)),""))</f>
        <v/>
      </c>
      <c r="O446" s="308" t="str">
        <f t="shared" si="39"/>
        <v/>
      </c>
      <c r="P446" s="84" t="str">
        <f t="shared" si="40"/>
        <v/>
      </c>
      <c r="Q446" s="84" t="str">
        <f>CONCATENATE(K446,IF(AND(LEN(engage_k)&gt;0,LEN(engage_l)&gt;0),CONCATENATE(" (",L446,"/",N446,")"),IF(AND(LEN(engage_k)=0,LEN(engage_l)&gt;0),CONCATENATE(" (",N446,")"),IF(AND(LEN(engage_l)=0,LEN(engage_k)&gt;0),CONCATENATE(" (",L446,")"),""))))</f>
        <v/>
      </c>
      <c r="R446" s="84" t="str">
        <f t="shared" si="41"/>
        <v/>
      </c>
      <c r="S446" s="84" t="str">
        <f>IF(ISERROR(VLOOKUP(C446,'Saisie CLASSEMENT'!$C$8:$C$207,1,FALSE)),"","O")</f>
        <v/>
      </c>
      <c r="T446" s="462" t="str">
        <f>IF(LEN('Source Int'!$C438)&gt;1,'Source Int'!$M438,IF($D446="manuel",(VLOOKUP($C446,'Enga manuel'!$A$5:$L$355,9,FALSE)),""))</f>
        <v/>
      </c>
      <c r="U446" s="1" t="str">
        <f>IF(COUNTIF(K$10:K446,K446)=1,MAX(U$9:U445)+1,"")</f>
        <v/>
      </c>
      <c r="V446" t="str">
        <f t="shared" si="38"/>
        <v/>
      </c>
      <c r="W446" s="1" t="str">
        <f>IF(D446="Internet",'Source Int'!E438,IF(D446="manuel",UPPER((VLOOKUP($C446,'Enga manuel'!$A$5:$J$355,10,FALSE))),""))</f>
        <v/>
      </c>
    </row>
    <row r="447" spans="1:23" ht="19.350000000000001" customHeight="1">
      <c r="A447" t="str">
        <f>IF(COUNTIF(J$10:J447,J447)=1,MAX(A$9:A446)+1,"")</f>
        <v/>
      </c>
      <c r="B447" t="str">
        <f t="shared" si="37"/>
        <v/>
      </c>
      <c r="C447" s="294">
        <v>438</v>
      </c>
      <c r="D447" s="295" t="str">
        <f>IF(C447&gt;0,IF(LEN('Source Int'!$C439)&gt;1,"Internet",IF(ISERROR(VLOOKUP($C447,'Enga manuel'!$A$5:$G$355,4,FALSE))=FALSE,(IF(LEN(VLOOKUP($C447,'Enga manuel'!$A$5:$G$355,4,FALSE))&gt;0,"Manuel","")),"")),"")</f>
        <v/>
      </c>
      <c r="E447" s="296" t="s">
        <v>270</v>
      </c>
      <c r="F447" s="295" t="str">
        <f>IF(LEN('Source Int'!$C439)&gt;1,'Source Int'!R439,IF(D447="manuel",(VLOOKUP($C447,'Enga manuel'!$A$5:$G$355,2,FALSE)),""))</f>
        <v/>
      </c>
      <c r="G447" s="295" t="str">
        <f>IF(LEN('Source Int'!$C439)&gt;1,'Source Int'!F439,IF(D447="manuel",(VLOOKUP($C447,'Enga manuel'!$A$5:$G$355,3,FALSE)),""))</f>
        <v/>
      </c>
      <c r="H447" s="297" t="str">
        <f>IF(LEN('Source Int'!$C439)&gt;1,'Source Int'!C439,IF(D447="manuel",(VLOOKUP($C447,'Enga manuel'!$A$5:$G$355,4,FALSE)),""))</f>
        <v/>
      </c>
      <c r="I447" s="297" t="str">
        <f>IF(LEN('Source Int'!$C439)&gt;1,PROPER('Source Int'!D439),IF(D447="manuel",PROPER(VLOOKUP($C447,'Enga manuel'!$A$5:$G$355,5,FALSE)),""))</f>
        <v/>
      </c>
      <c r="J447" s="297" t="str">
        <f>IF(LEN('Source Int'!$C439)&gt;1,'Source Int'!P439,IF(D447="manuel",(VLOOKUP($C447,'Enga manuel'!$A$5:$G$355,6,FALSE)),""))</f>
        <v/>
      </c>
      <c r="K447" s="297" t="str">
        <f>IF(LEN('Source Int'!$C439)&gt;1,'Source Int'!$AE439,IF($D447="manuel",(VLOOKUP($C447,'Enga manuel'!$A$5:$G$355,7,FALSE)),""))</f>
        <v/>
      </c>
      <c r="L447" s="295" t="str">
        <f>IF(LEN('Source Int'!$H439)&gt;0,'Source Int'!$H439,IF($D447="manuel",(VLOOKUP($C447,'Enga manuel'!$A$5:$H$355,8,FALSE)),""))</f>
        <v/>
      </c>
      <c r="M447" s="295" t="str">
        <f>IF(AND(P447="Présent",W447="D",'Données épreuves'!$B$24="OUI"),"Dame","")</f>
        <v/>
      </c>
      <c r="N447" s="295" t="str">
        <f>IF(LEN('Source Int'!$C439)&gt;1,IF('Source Int'!$AB439="","",'Source Int'!$AB439),IF($D447="manuel",(VLOOKUP($C447,'Enga manuel'!$A$5:$M$355,11,FALSE)),""))</f>
        <v/>
      </c>
      <c r="O447" s="308" t="str">
        <f t="shared" si="39"/>
        <v/>
      </c>
      <c r="P447" s="84" t="str">
        <f t="shared" si="40"/>
        <v/>
      </c>
      <c r="Q447" s="84" t="str">
        <f>CONCATENATE(K447,IF(AND(LEN(engage_k)&gt;0,LEN(engage_l)&gt;0),CONCATENATE(" (",L447,"/",N447,")"),IF(AND(LEN(engage_k)=0,LEN(engage_l)&gt;0),CONCATENATE(" (",N447,")"),IF(AND(LEN(engage_l)=0,LEN(engage_k)&gt;0),CONCATENATE(" (",L447,")"),""))))</f>
        <v/>
      </c>
      <c r="R447" s="84" t="str">
        <f t="shared" si="41"/>
        <v/>
      </c>
      <c r="S447" s="84" t="str">
        <f>IF(ISERROR(VLOOKUP(C447,'Saisie CLASSEMENT'!$C$8:$C$207,1,FALSE)),"","O")</f>
        <v/>
      </c>
      <c r="T447" s="462" t="str">
        <f>IF(LEN('Source Int'!$C439)&gt;1,'Source Int'!$M439,IF($D447="manuel",(VLOOKUP($C447,'Enga manuel'!$A$5:$L$355,9,FALSE)),""))</f>
        <v/>
      </c>
      <c r="U447" s="1" t="str">
        <f>IF(COUNTIF(K$10:K447,K447)=1,MAX(U$9:U446)+1,"")</f>
        <v/>
      </c>
      <c r="V447" t="str">
        <f t="shared" si="38"/>
        <v/>
      </c>
      <c r="W447" s="1" t="str">
        <f>IF(D447="Internet",'Source Int'!E439,IF(D447="manuel",UPPER((VLOOKUP($C447,'Enga manuel'!$A$5:$J$355,10,FALSE))),""))</f>
        <v/>
      </c>
    </row>
    <row r="448" spans="1:23" ht="19.350000000000001" customHeight="1">
      <c r="A448" t="str">
        <f>IF(COUNTIF(J$10:J448,J448)=1,MAX(A$9:A447)+1,"")</f>
        <v/>
      </c>
      <c r="B448" t="str">
        <f t="shared" si="37"/>
        <v/>
      </c>
      <c r="C448" s="294">
        <v>439</v>
      </c>
      <c r="D448" s="295" t="str">
        <f>IF(C448&gt;0,IF(LEN('Source Int'!$C440)&gt;1,"Internet",IF(ISERROR(VLOOKUP($C448,'Enga manuel'!$A$5:$G$355,4,FALSE))=FALSE,(IF(LEN(VLOOKUP($C448,'Enga manuel'!$A$5:$G$355,4,FALSE))&gt;0,"Manuel","")),"")),"")</f>
        <v/>
      </c>
      <c r="E448" s="296" t="s">
        <v>270</v>
      </c>
      <c r="F448" s="295" t="str">
        <f>IF(LEN('Source Int'!$C440)&gt;1,'Source Int'!R440,IF(D448="manuel",(VLOOKUP($C448,'Enga manuel'!$A$5:$G$355,2,FALSE)),""))</f>
        <v/>
      </c>
      <c r="G448" s="295" t="str">
        <f>IF(LEN('Source Int'!$C440)&gt;1,'Source Int'!F440,IF(D448="manuel",(VLOOKUP($C448,'Enga manuel'!$A$5:$G$355,3,FALSE)),""))</f>
        <v/>
      </c>
      <c r="H448" s="297" t="str">
        <f>IF(LEN('Source Int'!$C440)&gt;1,'Source Int'!C440,IF(D448="manuel",(VLOOKUP($C448,'Enga manuel'!$A$5:$G$355,4,FALSE)),""))</f>
        <v/>
      </c>
      <c r="I448" s="297" t="str">
        <f>IF(LEN('Source Int'!$C440)&gt;1,PROPER('Source Int'!D440),IF(D448="manuel",PROPER(VLOOKUP($C448,'Enga manuel'!$A$5:$G$355,5,FALSE)),""))</f>
        <v/>
      </c>
      <c r="J448" s="297" t="str">
        <f>IF(LEN('Source Int'!$C440)&gt;1,'Source Int'!P440,IF(D448="manuel",(VLOOKUP($C448,'Enga manuel'!$A$5:$G$355,6,FALSE)),""))</f>
        <v/>
      </c>
      <c r="K448" s="297" t="str">
        <f>IF(LEN('Source Int'!$C440)&gt;1,'Source Int'!$AE440,IF($D448="manuel",(VLOOKUP($C448,'Enga manuel'!$A$5:$G$355,7,FALSE)),""))</f>
        <v/>
      </c>
      <c r="L448" s="295" t="str">
        <f>IF(LEN('Source Int'!$H440)&gt;0,'Source Int'!$H440,IF($D448="manuel",(VLOOKUP($C448,'Enga manuel'!$A$5:$H$355,8,FALSE)),""))</f>
        <v/>
      </c>
      <c r="M448" s="295" t="str">
        <f>IF(AND(P448="Présent",W448="D",'Données épreuves'!$B$24="OUI"),"Dame","")</f>
        <v/>
      </c>
      <c r="N448" s="295" t="str">
        <f>IF(LEN('Source Int'!$C440)&gt;1,IF('Source Int'!$AB440="","",'Source Int'!$AB440),IF($D448="manuel",(VLOOKUP($C448,'Enga manuel'!$A$5:$M$355,11,FALSE)),""))</f>
        <v/>
      </c>
      <c r="O448" s="308" t="str">
        <f t="shared" si="39"/>
        <v/>
      </c>
      <c r="P448" s="84" t="str">
        <f t="shared" si="40"/>
        <v/>
      </c>
      <c r="Q448" s="84" t="str">
        <f>CONCATENATE(K448,IF(AND(LEN(engage_k)&gt;0,LEN(engage_l)&gt;0),CONCATENATE(" (",L448,"/",N448,")"),IF(AND(LEN(engage_k)=0,LEN(engage_l)&gt;0),CONCATENATE(" (",N448,")"),IF(AND(LEN(engage_l)=0,LEN(engage_k)&gt;0),CONCATENATE(" (",L448,")"),""))))</f>
        <v/>
      </c>
      <c r="R448" s="84" t="str">
        <f t="shared" si="41"/>
        <v/>
      </c>
      <c r="S448" s="84" t="str">
        <f>IF(ISERROR(VLOOKUP(C448,'Saisie CLASSEMENT'!$C$8:$C$207,1,FALSE)),"","O")</f>
        <v/>
      </c>
      <c r="T448" s="462" t="str">
        <f>IF(LEN('Source Int'!$C440)&gt;1,'Source Int'!$M440,IF($D448="manuel",(VLOOKUP($C448,'Enga manuel'!$A$5:$L$355,9,FALSE)),""))</f>
        <v/>
      </c>
      <c r="U448" s="1" t="str">
        <f>IF(COUNTIF(K$10:K448,K448)=1,MAX(U$9:U447)+1,"")</f>
        <v/>
      </c>
      <c r="V448" t="str">
        <f t="shared" si="38"/>
        <v/>
      </c>
      <c r="W448" s="1" t="str">
        <f>IF(D448="Internet",'Source Int'!E440,IF(D448="manuel",UPPER((VLOOKUP($C448,'Enga manuel'!$A$5:$J$355,10,FALSE))),""))</f>
        <v/>
      </c>
    </row>
    <row r="449" spans="1:23" ht="19.350000000000001" customHeight="1">
      <c r="A449" t="str">
        <f>IF(COUNTIF(J$10:J449,J449)=1,MAX(A$9:A448)+1,"")</f>
        <v/>
      </c>
      <c r="B449" t="str">
        <f t="shared" si="37"/>
        <v/>
      </c>
      <c r="C449" s="294">
        <v>440</v>
      </c>
      <c r="D449" s="295" t="str">
        <f>IF(C449&gt;0,IF(LEN('Source Int'!$C441)&gt;1,"Internet",IF(ISERROR(VLOOKUP($C449,'Enga manuel'!$A$5:$G$355,4,FALSE))=FALSE,(IF(LEN(VLOOKUP($C449,'Enga manuel'!$A$5:$G$355,4,FALSE))&gt;0,"Manuel","")),"")),"")</f>
        <v/>
      </c>
      <c r="E449" s="296" t="s">
        <v>270</v>
      </c>
      <c r="F449" s="295" t="str">
        <f>IF(LEN('Source Int'!$C441)&gt;1,'Source Int'!R441,IF(D449="manuel",(VLOOKUP($C449,'Enga manuel'!$A$5:$G$355,2,FALSE)),""))</f>
        <v/>
      </c>
      <c r="G449" s="295" t="str">
        <f>IF(LEN('Source Int'!$C441)&gt;1,'Source Int'!F441,IF(D449="manuel",(VLOOKUP($C449,'Enga manuel'!$A$5:$G$355,3,FALSE)),""))</f>
        <v/>
      </c>
      <c r="H449" s="297" t="str">
        <f>IF(LEN('Source Int'!$C441)&gt;1,'Source Int'!C441,IF(D449="manuel",(VLOOKUP($C449,'Enga manuel'!$A$5:$G$355,4,FALSE)),""))</f>
        <v/>
      </c>
      <c r="I449" s="297" t="str">
        <f>IF(LEN('Source Int'!$C441)&gt;1,PROPER('Source Int'!D441),IF(D449="manuel",PROPER(VLOOKUP($C449,'Enga manuel'!$A$5:$G$355,5,FALSE)),""))</f>
        <v/>
      </c>
      <c r="J449" s="297" t="str">
        <f>IF(LEN('Source Int'!$C441)&gt;1,'Source Int'!P441,IF(D449="manuel",(VLOOKUP($C449,'Enga manuel'!$A$5:$G$355,6,FALSE)),""))</f>
        <v/>
      </c>
      <c r="K449" s="297" t="str">
        <f>IF(LEN('Source Int'!$C441)&gt;1,'Source Int'!$AE441,IF($D449="manuel",(VLOOKUP($C449,'Enga manuel'!$A$5:$G$355,7,FALSE)),""))</f>
        <v/>
      </c>
      <c r="L449" s="295" t="str">
        <f>IF(LEN('Source Int'!$H441)&gt;0,'Source Int'!$H441,IF($D449="manuel",(VLOOKUP($C449,'Enga manuel'!$A$5:$H$355,8,FALSE)),""))</f>
        <v/>
      </c>
      <c r="M449" s="295" t="str">
        <f>IF(AND(P449="Présent",W449="D",'Données épreuves'!$B$24="OUI"),"Dame","")</f>
        <v/>
      </c>
      <c r="N449" s="295" t="str">
        <f>IF(LEN('Source Int'!$C441)&gt;1,IF('Source Int'!$AB441="","",'Source Int'!$AB441),IF($D449="manuel",(VLOOKUP($C449,'Enga manuel'!$A$5:$M$355,11,FALSE)),""))</f>
        <v/>
      </c>
      <c r="O449" s="308" t="str">
        <f t="shared" si="39"/>
        <v/>
      </c>
      <c r="P449" s="84" t="str">
        <f t="shared" si="40"/>
        <v/>
      </c>
      <c r="Q449" s="84" t="str">
        <f>CONCATENATE(K449,IF(AND(LEN(engage_k)&gt;0,LEN(engage_l)&gt;0),CONCATENATE(" (",L449,"/",N449,")"),IF(AND(LEN(engage_k)=0,LEN(engage_l)&gt;0),CONCATENATE(" (",N449,")"),IF(AND(LEN(engage_l)=0,LEN(engage_k)&gt;0),CONCATENATE(" (",L449,")"),""))))</f>
        <v/>
      </c>
      <c r="R449" s="84" t="str">
        <f t="shared" si="41"/>
        <v/>
      </c>
      <c r="S449" s="84" t="str">
        <f>IF(ISERROR(VLOOKUP(C449,'Saisie CLASSEMENT'!$C$8:$C$207,1,FALSE)),"","O")</f>
        <v/>
      </c>
      <c r="T449" s="462" t="str">
        <f>IF(LEN('Source Int'!$C441)&gt;1,'Source Int'!$M441,IF($D449="manuel",(VLOOKUP($C449,'Enga manuel'!$A$5:$L$355,9,FALSE)),""))</f>
        <v/>
      </c>
      <c r="U449" s="1" t="str">
        <f>IF(COUNTIF(K$10:K449,K449)=1,MAX(U$9:U448)+1,"")</f>
        <v/>
      </c>
      <c r="V449" t="str">
        <f t="shared" si="38"/>
        <v/>
      </c>
      <c r="W449" s="1" t="str">
        <f>IF(D449="Internet",'Source Int'!E441,IF(D449="manuel",UPPER((VLOOKUP($C449,'Enga manuel'!$A$5:$J$355,10,FALSE))),""))</f>
        <v/>
      </c>
    </row>
    <row r="450" spans="1:23" ht="19.350000000000001" customHeight="1">
      <c r="A450" t="str">
        <f>IF(COUNTIF(J$10:J450,J450)=1,MAX(A$9:A449)+1,"")</f>
        <v/>
      </c>
      <c r="B450" t="str">
        <f t="shared" si="37"/>
        <v/>
      </c>
      <c r="C450" s="294">
        <v>441</v>
      </c>
      <c r="D450" s="295" t="str">
        <f>IF(C450&gt;0,IF(LEN('Source Int'!$C442)&gt;1,"Internet",IF(ISERROR(VLOOKUP($C450,'Enga manuel'!$A$5:$G$355,4,FALSE))=FALSE,(IF(LEN(VLOOKUP($C450,'Enga manuel'!$A$5:$G$355,4,FALSE))&gt;0,"Manuel","")),"")),"")</f>
        <v/>
      </c>
      <c r="E450" s="296" t="s">
        <v>270</v>
      </c>
      <c r="F450" s="295" t="str">
        <f>IF(LEN('Source Int'!$C442)&gt;1,'Source Int'!R442,IF(D450="manuel",(VLOOKUP($C450,'Enga manuel'!$A$5:$G$355,2,FALSE)),""))</f>
        <v/>
      </c>
      <c r="G450" s="295" t="str">
        <f>IF(LEN('Source Int'!$C442)&gt;1,'Source Int'!F442,IF(D450="manuel",(VLOOKUP($C450,'Enga manuel'!$A$5:$G$355,3,FALSE)),""))</f>
        <v/>
      </c>
      <c r="H450" s="297" t="str">
        <f>IF(LEN('Source Int'!$C442)&gt;1,'Source Int'!C442,IF(D450="manuel",(VLOOKUP($C450,'Enga manuel'!$A$5:$G$355,4,FALSE)),""))</f>
        <v/>
      </c>
      <c r="I450" s="297" t="str">
        <f>IF(LEN('Source Int'!$C442)&gt;1,PROPER('Source Int'!D442),IF(D450="manuel",PROPER(VLOOKUP($C450,'Enga manuel'!$A$5:$G$355,5,FALSE)),""))</f>
        <v/>
      </c>
      <c r="J450" s="297" t="str">
        <f>IF(LEN('Source Int'!$C442)&gt;1,'Source Int'!P442,IF(D450="manuel",(VLOOKUP($C450,'Enga manuel'!$A$5:$G$355,6,FALSE)),""))</f>
        <v/>
      </c>
      <c r="K450" s="297" t="str">
        <f>IF(LEN('Source Int'!$C442)&gt;1,'Source Int'!$AE442,IF($D450="manuel",(VLOOKUP($C450,'Enga manuel'!$A$5:$G$355,7,FALSE)),""))</f>
        <v/>
      </c>
      <c r="L450" s="295" t="str">
        <f>IF(LEN('Source Int'!$H442)&gt;0,'Source Int'!$H442,IF($D450="manuel",(VLOOKUP($C450,'Enga manuel'!$A$5:$H$355,8,FALSE)),""))</f>
        <v/>
      </c>
      <c r="M450" s="295" t="str">
        <f>IF(AND(P450="Présent",W450="D",'Données épreuves'!$B$24="OUI"),"Dame","")</f>
        <v/>
      </c>
      <c r="N450" s="295" t="str">
        <f>IF(LEN('Source Int'!$C442)&gt;1,IF('Source Int'!$AB442="","",'Source Int'!$AB442),IF($D450="manuel",(VLOOKUP($C450,'Enga manuel'!$A$5:$M$355,11,FALSE)),""))</f>
        <v/>
      </c>
      <c r="O450" s="308" t="str">
        <f t="shared" si="39"/>
        <v/>
      </c>
      <c r="P450" s="84" t="str">
        <f t="shared" si="40"/>
        <v/>
      </c>
      <c r="Q450" s="84" t="str">
        <f>CONCATENATE(K450,IF(AND(LEN(engage_k)&gt;0,LEN(engage_l)&gt;0),CONCATENATE(" (",L450,"/",N450,")"),IF(AND(LEN(engage_k)=0,LEN(engage_l)&gt;0),CONCATENATE(" (",N450,")"),IF(AND(LEN(engage_l)=0,LEN(engage_k)&gt;0),CONCATENATE(" (",L450,")"),""))))</f>
        <v/>
      </c>
      <c r="R450" s="84" t="str">
        <f t="shared" si="41"/>
        <v/>
      </c>
      <c r="S450" s="84" t="str">
        <f>IF(ISERROR(VLOOKUP(C450,'Saisie CLASSEMENT'!$C$8:$C$207,1,FALSE)),"","O")</f>
        <v/>
      </c>
      <c r="T450" s="462" t="str">
        <f>IF(LEN('Source Int'!$C442)&gt;1,'Source Int'!$M442,IF($D450="manuel",(VLOOKUP($C450,'Enga manuel'!$A$5:$L$355,9,FALSE)),""))</f>
        <v/>
      </c>
      <c r="U450" s="1" t="str">
        <f>IF(COUNTIF(K$10:K450,K450)=1,MAX(U$9:U449)+1,"")</f>
        <v/>
      </c>
      <c r="V450" t="str">
        <f t="shared" si="38"/>
        <v/>
      </c>
      <c r="W450" s="1" t="str">
        <f>IF(D450="Internet",'Source Int'!E442,IF(D450="manuel",UPPER((VLOOKUP($C450,'Enga manuel'!$A$5:$J$355,10,FALSE))),""))</f>
        <v/>
      </c>
    </row>
    <row r="451" spans="1:23" ht="19.350000000000001" customHeight="1">
      <c r="A451" t="str">
        <f>IF(COUNTIF(J$10:J451,J451)=1,MAX(A$9:A450)+1,"")</f>
        <v/>
      </c>
      <c r="B451" t="str">
        <f t="shared" si="37"/>
        <v/>
      </c>
      <c r="C451" s="294">
        <v>442</v>
      </c>
      <c r="D451" s="295" t="str">
        <f>IF(C451&gt;0,IF(LEN('Source Int'!$C443)&gt;1,"Internet",IF(ISERROR(VLOOKUP($C451,'Enga manuel'!$A$5:$G$355,4,FALSE))=FALSE,(IF(LEN(VLOOKUP($C451,'Enga manuel'!$A$5:$G$355,4,FALSE))&gt;0,"Manuel","")),"")),"")</f>
        <v/>
      </c>
      <c r="E451" s="296" t="s">
        <v>270</v>
      </c>
      <c r="F451" s="295" t="str">
        <f>IF(LEN('Source Int'!$C443)&gt;1,'Source Int'!R443,IF(D451="manuel",(VLOOKUP($C451,'Enga manuel'!$A$5:$G$355,2,FALSE)),""))</f>
        <v/>
      </c>
      <c r="G451" s="295" t="str">
        <f>IF(LEN('Source Int'!$C443)&gt;1,'Source Int'!F443,IF(D451="manuel",(VLOOKUP($C451,'Enga manuel'!$A$5:$G$355,3,FALSE)),""))</f>
        <v/>
      </c>
      <c r="H451" s="297" t="str">
        <f>IF(LEN('Source Int'!$C443)&gt;1,'Source Int'!C443,IF(D451="manuel",(VLOOKUP($C451,'Enga manuel'!$A$5:$G$355,4,FALSE)),""))</f>
        <v/>
      </c>
      <c r="I451" s="297" t="str">
        <f>IF(LEN('Source Int'!$C443)&gt;1,PROPER('Source Int'!D443),IF(D451="manuel",PROPER(VLOOKUP($C451,'Enga manuel'!$A$5:$G$355,5,FALSE)),""))</f>
        <v/>
      </c>
      <c r="J451" s="297" t="str">
        <f>IF(LEN('Source Int'!$C443)&gt;1,'Source Int'!P443,IF(D451="manuel",(VLOOKUP($C451,'Enga manuel'!$A$5:$G$355,6,FALSE)),""))</f>
        <v/>
      </c>
      <c r="K451" s="297" t="str">
        <f>IF(LEN('Source Int'!$C443)&gt;1,'Source Int'!$AE443,IF($D451="manuel",(VLOOKUP($C451,'Enga manuel'!$A$5:$G$355,7,FALSE)),""))</f>
        <v/>
      </c>
      <c r="L451" s="295" t="str">
        <f>IF(LEN('Source Int'!$H443)&gt;0,'Source Int'!$H443,IF($D451="manuel",(VLOOKUP($C451,'Enga manuel'!$A$5:$H$355,8,FALSE)),""))</f>
        <v/>
      </c>
      <c r="M451" s="295" t="str">
        <f>IF(AND(P451="Présent",W451="D",'Données épreuves'!$B$24="OUI"),"Dame","")</f>
        <v/>
      </c>
      <c r="N451" s="295" t="str">
        <f>IF(LEN('Source Int'!$C443)&gt;1,IF('Source Int'!$AB443="","",'Source Int'!$AB443),IF($D451="manuel",(VLOOKUP($C451,'Enga manuel'!$A$5:$M$355,11,FALSE)),""))</f>
        <v/>
      </c>
      <c r="O451" s="308" t="str">
        <f t="shared" si="39"/>
        <v/>
      </c>
      <c r="P451" s="84" t="str">
        <f t="shared" si="40"/>
        <v/>
      </c>
      <c r="Q451" s="84" t="str">
        <f>CONCATENATE(K451,IF(AND(LEN(engage_k)&gt;0,LEN(engage_l)&gt;0),CONCATENATE(" (",L451,"/",N451,")"),IF(AND(LEN(engage_k)=0,LEN(engage_l)&gt;0),CONCATENATE(" (",N451,")"),IF(AND(LEN(engage_l)=0,LEN(engage_k)&gt;0),CONCATENATE(" (",L451,")"),""))))</f>
        <v/>
      </c>
      <c r="R451" s="84" t="str">
        <f t="shared" si="41"/>
        <v/>
      </c>
      <c r="S451" s="84" t="str">
        <f>IF(ISERROR(VLOOKUP(C451,'Saisie CLASSEMENT'!$C$8:$C$207,1,FALSE)),"","O")</f>
        <v/>
      </c>
      <c r="T451" s="462" t="str">
        <f>IF(LEN('Source Int'!$C443)&gt;1,'Source Int'!$M443,IF($D451="manuel",(VLOOKUP($C451,'Enga manuel'!$A$5:$L$355,9,FALSE)),""))</f>
        <v/>
      </c>
      <c r="U451" s="1" t="str">
        <f>IF(COUNTIF(K$10:K451,K451)=1,MAX(U$9:U450)+1,"")</f>
        <v/>
      </c>
      <c r="V451" t="str">
        <f t="shared" si="38"/>
        <v/>
      </c>
      <c r="W451" s="1" t="str">
        <f>IF(D451="Internet",'Source Int'!E443,IF(D451="manuel",UPPER((VLOOKUP($C451,'Enga manuel'!$A$5:$J$355,10,FALSE))),""))</f>
        <v/>
      </c>
    </row>
    <row r="452" spans="1:23" ht="19.350000000000001" customHeight="1">
      <c r="A452" t="str">
        <f>IF(COUNTIF(J$10:J452,J452)=1,MAX(A$9:A451)+1,"")</f>
        <v/>
      </c>
      <c r="B452" t="str">
        <f t="shared" si="37"/>
        <v/>
      </c>
      <c r="C452" s="294">
        <v>443</v>
      </c>
      <c r="D452" s="295" t="str">
        <f>IF(C452&gt;0,IF(LEN('Source Int'!$C444)&gt;1,"Internet",IF(ISERROR(VLOOKUP($C452,'Enga manuel'!$A$5:$G$355,4,FALSE))=FALSE,(IF(LEN(VLOOKUP($C452,'Enga manuel'!$A$5:$G$355,4,FALSE))&gt;0,"Manuel","")),"")),"")</f>
        <v/>
      </c>
      <c r="E452" s="296" t="s">
        <v>270</v>
      </c>
      <c r="F452" s="295" t="str">
        <f>IF(LEN('Source Int'!$C444)&gt;1,'Source Int'!R444,IF(D452="manuel",(VLOOKUP($C452,'Enga manuel'!$A$5:$G$355,2,FALSE)),""))</f>
        <v/>
      </c>
      <c r="G452" s="295" t="str">
        <f>IF(LEN('Source Int'!$C444)&gt;1,'Source Int'!F444,IF(D452="manuel",(VLOOKUP($C452,'Enga manuel'!$A$5:$G$355,3,FALSE)),""))</f>
        <v/>
      </c>
      <c r="H452" s="297" t="str">
        <f>IF(LEN('Source Int'!$C444)&gt;1,'Source Int'!C444,IF(D452="manuel",(VLOOKUP($C452,'Enga manuel'!$A$5:$G$355,4,FALSE)),""))</f>
        <v/>
      </c>
      <c r="I452" s="297" t="str">
        <f>IF(LEN('Source Int'!$C444)&gt;1,PROPER('Source Int'!D444),IF(D452="manuel",PROPER(VLOOKUP($C452,'Enga manuel'!$A$5:$G$355,5,FALSE)),""))</f>
        <v/>
      </c>
      <c r="J452" s="297" t="str">
        <f>IF(LEN('Source Int'!$C444)&gt;1,'Source Int'!P444,IF(D452="manuel",(VLOOKUP($C452,'Enga manuel'!$A$5:$G$355,6,FALSE)),""))</f>
        <v/>
      </c>
      <c r="K452" s="297" t="str">
        <f>IF(LEN('Source Int'!$C444)&gt;1,'Source Int'!$AE444,IF($D452="manuel",(VLOOKUP($C452,'Enga manuel'!$A$5:$G$355,7,FALSE)),""))</f>
        <v/>
      </c>
      <c r="L452" s="295" t="str">
        <f>IF(LEN('Source Int'!$H444)&gt;0,'Source Int'!$H444,IF($D452="manuel",(VLOOKUP($C452,'Enga manuel'!$A$5:$H$355,8,FALSE)),""))</f>
        <v/>
      </c>
      <c r="M452" s="295" t="str">
        <f>IF(AND(P452="Présent",W452="D",'Données épreuves'!$B$24="OUI"),"Dame","")</f>
        <v/>
      </c>
      <c r="N452" s="295" t="str">
        <f>IF(LEN('Source Int'!$C444)&gt;1,IF('Source Int'!$AB444="","",'Source Int'!$AB444),IF($D452="manuel",(VLOOKUP($C452,'Enga manuel'!$A$5:$M$355,11,FALSE)),""))</f>
        <v/>
      </c>
      <c r="O452" s="308" t="str">
        <f t="shared" si="39"/>
        <v/>
      </c>
      <c r="P452" s="84" t="str">
        <f t="shared" si="40"/>
        <v/>
      </c>
      <c r="Q452" s="84" t="str">
        <f>CONCATENATE(K452,IF(AND(LEN(engage_k)&gt;0,LEN(engage_l)&gt;0),CONCATENATE(" (",L452,"/",N452,")"),IF(AND(LEN(engage_k)=0,LEN(engage_l)&gt;0),CONCATENATE(" (",N452,")"),IF(AND(LEN(engage_l)=0,LEN(engage_k)&gt;0),CONCATENATE(" (",L452,")"),""))))</f>
        <v/>
      </c>
      <c r="R452" s="84" t="str">
        <f t="shared" si="41"/>
        <v/>
      </c>
      <c r="S452" s="84" t="str">
        <f>IF(ISERROR(VLOOKUP(C452,'Saisie CLASSEMENT'!$C$8:$C$207,1,FALSE)),"","O")</f>
        <v/>
      </c>
      <c r="T452" s="462" t="str">
        <f>IF(LEN('Source Int'!$C444)&gt;1,'Source Int'!$M444,IF($D452="manuel",(VLOOKUP($C452,'Enga manuel'!$A$5:$L$355,9,FALSE)),""))</f>
        <v/>
      </c>
      <c r="U452" s="1" t="str">
        <f>IF(COUNTIF(K$10:K452,K452)=1,MAX(U$9:U451)+1,"")</f>
        <v/>
      </c>
      <c r="V452" t="str">
        <f t="shared" si="38"/>
        <v/>
      </c>
      <c r="W452" s="1" t="str">
        <f>IF(D452="Internet",'Source Int'!E444,IF(D452="manuel",UPPER((VLOOKUP($C452,'Enga manuel'!$A$5:$J$355,10,FALSE))),""))</f>
        <v/>
      </c>
    </row>
    <row r="453" spans="1:23" ht="19.350000000000001" customHeight="1">
      <c r="A453" t="str">
        <f>IF(COUNTIF(J$10:J453,J453)=1,MAX(A$9:A452)+1,"")</f>
        <v/>
      </c>
      <c r="B453" t="str">
        <f t="shared" si="37"/>
        <v/>
      </c>
      <c r="C453" s="294">
        <v>444</v>
      </c>
      <c r="D453" s="295" t="str">
        <f>IF(C453&gt;0,IF(LEN('Source Int'!$C445)&gt;1,"Internet",IF(ISERROR(VLOOKUP($C453,'Enga manuel'!$A$5:$G$355,4,FALSE))=FALSE,(IF(LEN(VLOOKUP($C453,'Enga manuel'!$A$5:$G$355,4,FALSE))&gt;0,"Manuel","")),"")),"")</f>
        <v/>
      </c>
      <c r="E453" s="296" t="s">
        <v>270</v>
      </c>
      <c r="F453" s="295" t="str">
        <f>IF(LEN('Source Int'!$C445)&gt;1,'Source Int'!R445,IF(D453="manuel",(VLOOKUP($C453,'Enga manuel'!$A$5:$G$355,2,FALSE)),""))</f>
        <v/>
      </c>
      <c r="G453" s="295" t="str">
        <f>IF(LEN('Source Int'!$C445)&gt;1,'Source Int'!F445,IF(D453="manuel",(VLOOKUP($C453,'Enga manuel'!$A$5:$G$355,3,FALSE)),""))</f>
        <v/>
      </c>
      <c r="H453" s="297" t="str">
        <f>IF(LEN('Source Int'!$C445)&gt;1,'Source Int'!C445,IF(D453="manuel",(VLOOKUP($C453,'Enga manuel'!$A$5:$G$355,4,FALSE)),""))</f>
        <v/>
      </c>
      <c r="I453" s="297" t="str">
        <f>IF(LEN('Source Int'!$C445)&gt;1,PROPER('Source Int'!D445),IF(D453="manuel",PROPER(VLOOKUP($C453,'Enga manuel'!$A$5:$G$355,5,FALSE)),""))</f>
        <v/>
      </c>
      <c r="J453" s="297" t="str">
        <f>IF(LEN('Source Int'!$C445)&gt;1,'Source Int'!P445,IF(D453="manuel",(VLOOKUP($C453,'Enga manuel'!$A$5:$G$355,6,FALSE)),""))</f>
        <v/>
      </c>
      <c r="K453" s="297" t="str">
        <f>IF(LEN('Source Int'!$C445)&gt;1,'Source Int'!$AE445,IF($D453="manuel",(VLOOKUP($C453,'Enga manuel'!$A$5:$G$355,7,FALSE)),""))</f>
        <v/>
      </c>
      <c r="L453" s="295" t="str">
        <f>IF(LEN('Source Int'!$H445)&gt;0,'Source Int'!$H445,IF($D453="manuel",(VLOOKUP($C453,'Enga manuel'!$A$5:$H$355,8,FALSE)),""))</f>
        <v/>
      </c>
      <c r="M453" s="295" t="str">
        <f>IF(AND(P453="Présent",W453="D",'Données épreuves'!$B$24="OUI"),"Dame","")</f>
        <v/>
      </c>
      <c r="N453" s="295" t="str">
        <f>IF(LEN('Source Int'!$C445)&gt;1,IF('Source Int'!$AB445="","",'Source Int'!$AB445),IF($D453="manuel",(VLOOKUP($C453,'Enga manuel'!$A$5:$M$355,11,FALSE)),""))</f>
        <v/>
      </c>
      <c r="O453" s="308" t="str">
        <f t="shared" si="39"/>
        <v/>
      </c>
      <c r="P453" s="84" t="str">
        <f t="shared" si="40"/>
        <v/>
      </c>
      <c r="Q453" s="84" t="str">
        <f>CONCATENATE(K453,IF(AND(LEN(engage_k)&gt;0,LEN(engage_l)&gt;0),CONCATENATE(" (",L453,"/",N453,")"),IF(AND(LEN(engage_k)=0,LEN(engage_l)&gt;0),CONCATENATE(" (",N453,")"),IF(AND(LEN(engage_l)=0,LEN(engage_k)&gt;0),CONCATENATE(" (",L453,")"),""))))</f>
        <v/>
      </c>
      <c r="R453" s="84" t="str">
        <f t="shared" si="41"/>
        <v/>
      </c>
      <c r="S453" s="84" t="str">
        <f>IF(ISERROR(VLOOKUP(C453,'Saisie CLASSEMENT'!$C$8:$C$207,1,FALSE)),"","O")</f>
        <v/>
      </c>
      <c r="T453" s="462" t="str">
        <f>IF(LEN('Source Int'!$C445)&gt;1,'Source Int'!$M445,IF($D453="manuel",(VLOOKUP($C453,'Enga manuel'!$A$5:$L$355,9,FALSE)),""))</f>
        <v/>
      </c>
      <c r="U453" s="1" t="str">
        <f>IF(COUNTIF(K$10:K453,K453)=1,MAX(U$9:U452)+1,"")</f>
        <v/>
      </c>
      <c r="V453" t="str">
        <f t="shared" si="38"/>
        <v/>
      </c>
      <c r="W453" s="1" t="str">
        <f>IF(D453="Internet",'Source Int'!E445,IF(D453="manuel",UPPER((VLOOKUP($C453,'Enga manuel'!$A$5:$J$355,10,FALSE))),""))</f>
        <v/>
      </c>
    </row>
    <row r="454" spans="1:23" ht="19.350000000000001" customHeight="1">
      <c r="A454" t="str">
        <f>IF(COUNTIF(J$10:J454,J454)=1,MAX(A$9:A453)+1,"")</f>
        <v/>
      </c>
      <c r="B454" t="str">
        <f t="shared" si="37"/>
        <v/>
      </c>
      <c r="C454" s="294">
        <v>445</v>
      </c>
      <c r="D454" s="295" t="str">
        <f>IF(C454&gt;0,IF(LEN('Source Int'!$C446)&gt;1,"Internet",IF(ISERROR(VLOOKUP($C454,'Enga manuel'!$A$5:$G$355,4,FALSE))=FALSE,(IF(LEN(VLOOKUP($C454,'Enga manuel'!$A$5:$G$355,4,FALSE))&gt;0,"Manuel","")),"")),"")</f>
        <v/>
      </c>
      <c r="E454" s="296" t="s">
        <v>270</v>
      </c>
      <c r="F454" s="295" t="str">
        <f>IF(LEN('Source Int'!$C446)&gt;1,'Source Int'!R446,IF(D454="manuel",(VLOOKUP($C454,'Enga manuel'!$A$5:$G$355,2,FALSE)),""))</f>
        <v/>
      </c>
      <c r="G454" s="295" t="str">
        <f>IF(LEN('Source Int'!$C446)&gt;1,'Source Int'!F446,IF(D454="manuel",(VLOOKUP($C454,'Enga manuel'!$A$5:$G$355,3,FALSE)),""))</f>
        <v/>
      </c>
      <c r="H454" s="297" t="str">
        <f>IF(LEN('Source Int'!$C446)&gt;1,'Source Int'!C446,IF(D454="manuel",(VLOOKUP($C454,'Enga manuel'!$A$5:$G$355,4,FALSE)),""))</f>
        <v/>
      </c>
      <c r="I454" s="297" t="str">
        <f>IF(LEN('Source Int'!$C446)&gt;1,PROPER('Source Int'!D446),IF(D454="manuel",PROPER(VLOOKUP($C454,'Enga manuel'!$A$5:$G$355,5,FALSE)),""))</f>
        <v/>
      </c>
      <c r="J454" s="297" t="str">
        <f>IF(LEN('Source Int'!$C446)&gt;1,'Source Int'!P446,IF(D454="manuel",(VLOOKUP($C454,'Enga manuel'!$A$5:$G$355,6,FALSE)),""))</f>
        <v/>
      </c>
      <c r="K454" s="297" t="str">
        <f>IF(LEN('Source Int'!$C446)&gt;1,'Source Int'!$AE446,IF($D454="manuel",(VLOOKUP($C454,'Enga manuel'!$A$5:$G$355,7,FALSE)),""))</f>
        <v/>
      </c>
      <c r="L454" s="295" t="str">
        <f>IF(LEN('Source Int'!$H446)&gt;0,'Source Int'!$H446,IF($D454="manuel",(VLOOKUP($C454,'Enga manuel'!$A$5:$H$355,8,FALSE)),""))</f>
        <v/>
      </c>
      <c r="M454" s="295" t="str">
        <f>IF(AND(P454="Présent",W454="D",'Données épreuves'!$B$24="OUI"),"Dame","")</f>
        <v/>
      </c>
      <c r="N454" s="295" t="str">
        <f>IF(LEN('Source Int'!$C446)&gt;1,IF('Source Int'!$AB446="","",'Source Int'!$AB446),IF($D454="manuel",(VLOOKUP($C454,'Enga manuel'!$A$5:$M$355,11,FALSE)),""))</f>
        <v/>
      </c>
      <c r="O454" s="308" t="str">
        <f t="shared" si="39"/>
        <v/>
      </c>
      <c r="P454" s="84" t="str">
        <f t="shared" si="40"/>
        <v/>
      </c>
      <c r="Q454" s="84" t="str">
        <f>CONCATENATE(K454,IF(AND(LEN(engage_k)&gt;0,LEN(engage_l)&gt;0),CONCATENATE(" (",L454,"/",N454,")"),IF(AND(LEN(engage_k)=0,LEN(engage_l)&gt;0),CONCATENATE(" (",N454,")"),IF(AND(LEN(engage_l)=0,LEN(engage_k)&gt;0),CONCATENATE(" (",L454,")"),""))))</f>
        <v/>
      </c>
      <c r="R454" s="84" t="str">
        <f t="shared" si="41"/>
        <v/>
      </c>
      <c r="S454" s="84" t="str">
        <f>IF(ISERROR(VLOOKUP(C454,'Saisie CLASSEMENT'!$C$8:$C$207,1,FALSE)),"","O")</f>
        <v/>
      </c>
      <c r="T454" s="462" t="str">
        <f>IF(LEN('Source Int'!$C446)&gt;1,'Source Int'!$M446,IF($D454="manuel",(VLOOKUP($C454,'Enga manuel'!$A$5:$L$355,9,FALSE)),""))</f>
        <v/>
      </c>
      <c r="U454" s="1" t="str">
        <f>IF(COUNTIF(K$10:K454,K454)=1,MAX(U$9:U453)+1,"")</f>
        <v/>
      </c>
      <c r="V454" t="str">
        <f t="shared" si="38"/>
        <v/>
      </c>
      <c r="W454" s="1" t="str">
        <f>IF(D454="Internet",'Source Int'!E446,IF(D454="manuel",UPPER((VLOOKUP($C454,'Enga manuel'!$A$5:$J$355,10,FALSE))),""))</f>
        <v/>
      </c>
    </row>
    <row r="455" spans="1:23" ht="19.350000000000001" customHeight="1">
      <c r="A455" t="str">
        <f>IF(COUNTIF(J$10:J455,J455)=1,MAX(A$9:A454)+1,"")</f>
        <v/>
      </c>
      <c r="B455" t="str">
        <f t="shared" si="37"/>
        <v/>
      </c>
      <c r="C455" s="294">
        <v>446</v>
      </c>
      <c r="D455" s="295" t="str">
        <f>IF(C455&gt;0,IF(LEN('Source Int'!$C447)&gt;1,"Internet",IF(ISERROR(VLOOKUP($C455,'Enga manuel'!$A$5:$G$355,4,FALSE))=FALSE,(IF(LEN(VLOOKUP($C455,'Enga manuel'!$A$5:$G$355,4,FALSE))&gt;0,"Manuel","")),"")),"")</f>
        <v/>
      </c>
      <c r="E455" s="296" t="s">
        <v>270</v>
      </c>
      <c r="F455" s="295" t="str">
        <f>IF(LEN('Source Int'!$C447)&gt;1,'Source Int'!R447,IF(D455="manuel",(VLOOKUP($C455,'Enga manuel'!$A$5:$G$355,2,FALSE)),""))</f>
        <v/>
      </c>
      <c r="G455" s="295" t="str">
        <f>IF(LEN('Source Int'!$C447)&gt;1,'Source Int'!F447,IF(D455="manuel",(VLOOKUP($C455,'Enga manuel'!$A$5:$G$355,3,FALSE)),""))</f>
        <v/>
      </c>
      <c r="H455" s="297" t="str">
        <f>IF(LEN('Source Int'!$C447)&gt;1,'Source Int'!C447,IF(D455="manuel",(VLOOKUP($C455,'Enga manuel'!$A$5:$G$355,4,FALSE)),""))</f>
        <v/>
      </c>
      <c r="I455" s="297" t="str">
        <f>IF(LEN('Source Int'!$C447)&gt;1,PROPER('Source Int'!D447),IF(D455="manuel",PROPER(VLOOKUP($C455,'Enga manuel'!$A$5:$G$355,5,FALSE)),""))</f>
        <v/>
      </c>
      <c r="J455" s="297" t="str">
        <f>IF(LEN('Source Int'!$C447)&gt;1,'Source Int'!P447,IF(D455="manuel",(VLOOKUP($C455,'Enga manuel'!$A$5:$G$355,6,FALSE)),""))</f>
        <v/>
      </c>
      <c r="K455" s="297" t="str">
        <f>IF(LEN('Source Int'!$C447)&gt;1,'Source Int'!$AE447,IF($D455="manuel",(VLOOKUP($C455,'Enga manuel'!$A$5:$G$355,7,FALSE)),""))</f>
        <v/>
      </c>
      <c r="L455" s="295" t="str">
        <f>IF(LEN('Source Int'!$H447)&gt;0,'Source Int'!$H447,IF($D455="manuel",(VLOOKUP($C455,'Enga manuel'!$A$5:$H$355,8,FALSE)),""))</f>
        <v/>
      </c>
      <c r="M455" s="295" t="str">
        <f>IF(AND(P455="Présent",W455="D",'Données épreuves'!$B$24="OUI"),"Dame","")</f>
        <v/>
      </c>
      <c r="N455" s="295" t="str">
        <f>IF(LEN('Source Int'!$C447)&gt;1,IF('Source Int'!$AB447="","",'Source Int'!$AB447),IF($D455="manuel",(VLOOKUP($C455,'Enga manuel'!$A$5:$M$355,11,FALSE)),""))</f>
        <v/>
      </c>
      <c r="O455" s="308" t="str">
        <f t="shared" si="39"/>
        <v/>
      </c>
      <c r="P455" s="84" t="str">
        <f t="shared" si="40"/>
        <v/>
      </c>
      <c r="Q455" s="84" t="str">
        <f>CONCATENATE(K455,IF(AND(LEN(engage_k)&gt;0,LEN(engage_l)&gt;0),CONCATENATE(" (",L455,"/",N455,")"),IF(AND(LEN(engage_k)=0,LEN(engage_l)&gt;0),CONCATENATE(" (",N455,")"),IF(AND(LEN(engage_l)=0,LEN(engage_k)&gt;0),CONCATENATE(" (",L455,")"),""))))</f>
        <v/>
      </c>
      <c r="R455" s="84" t="str">
        <f t="shared" si="41"/>
        <v/>
      </c>
      <c r="S455" s="84" t="str">
        <f>IF(ISERROR(VLOOKUP(C455,'Saisie CLASSEMENT'!$C$8:$C$207,1,FALSE)),"","O")</f>
        <v/>
      </c>
      <c r="T455" s="462" t="str">
        <f>IF(LEN('Source Int'!$C447)&gt;1,'Source Int'!$M447,IF($D455="manuel",(VLOOKUP($C455,'Enga manuel'!$A$5:$L$355,9,FALSE)),""))</f>
        <v/>
      </c>
      <c r="U455" s="1" t="str">
        <f>IF(COUNTIF(K$10:K455,K455)=1,MAX(U$9:U454)+1,"")</f>
        <v/>
      </c>
      <c r="V455" t="str">
        <f t="shared" si="38"/>
        <v/>
      </c>
      <c r="W455" s="1" t="str">
        <f>IF(D455="Internet",'Source Int'!E447,IF(D455="manuel",UPPER((VLOOKUP($C455,'Enga manuel'!$A$5:$J$355,10,FALSE))),""))</f>
        <v/>
      </c>
    </row>
    <row r="456" spans="1:23" ht="19.350000000000001" customHeight="1">
      <c r="A456" t="str">
        <f>IF(COUNTIF(J$10:J456,J456)=1,MAX(A$9:A455)+1,"")</f>
        <v/>
      </c>
      <c r="B456" t="str">
        <f t="shared" si="37"/>
        <v/>
      </c>
      <c r="C456" s="294">
        <v>447</v>
      </c>
      <c r="D456" s="295" t="str">
        <f>IF(C456&gt;0,IF(LEN('Source Int'!$C448)&gt;1,"Internet",IF(ISERROR(VLOOKUP($C456,'Enga manuel'!$A$5:$G$355,4,FALSE))=FALSE,(IF(LEN(VLOOKUP($C456,'Enga manuel'!$A$5:$G$355,4,FALSE))&gt;0,"Manuel","")),"")),"")</f>
        <v/>
      </c>
      <c r="E456" s="296" t="s">
        <v>270</v>
      </c>
      <c r="F456" s="295" t="str">
        <f>IF(LEN('Source Int'!$C448)&gt;1,'Source Int'!R448,IF(D456="manuel",(VLOOKUP($C456,'Enga manuel'!$A$5:$G$355,2,FALSE)),""))</f>
        <v/>
      </c>
      <c r="G456" s="295" t="str">
        <f>IF(LEN('Source Int'!$C448)&gt;1,'Source Int'!F448,IF(D456="manuel",(VLOOKUP($C456,'Enga manuel'!$A$5:$G$355,3,FALSE)),""))</f>
        <v/>
      </c>
      <c r="H456" s="297" t="str">
        <f>IF(LEN('Source Int'!$C448)&gt;1,'Source Int'!C448,IF(D456="manuel",(VLOOKUP($C456,'Enga manuel'!$A$5:$G$355,4,FALSE)),""))</f>
        <v/>
      </c>
      <c r="I456" s="297" t="str">
        <f>IF(LEN('Source Int'!$C448)&gt;1,PROPER('Source Int'!D448),IF(D456="manuel",PROPER(VLOOKUP($C456,'Enga manuel'!$A$5:$G$355,5,FALSE)),""))</f>
        <v/>
      </c>
      <c r="J456" s="297" t="str">
        <f>IF(LEN('Source Int'!$C448)&gt;1,'Source Int'!P448,IF(D456="manuel",(VLOOKUP($C456,'Enga manuel'!$A$5:$G$355,6,FALSE)),""))</f>
        <v/>
      </c>
      <c r="K456" s="297" t="str">
        <f>IF(LEN('Source Int'!$C448)&gt;1,'Source Int'!$AE448,IF($D456="manuel",(VLOOKUP($C456,'Enga manuel'!$A$5:$G$355,7,FALSE)),""))</f>
        <v/>
      </c>
      <c r="L456" s="295" t="str">
        <f>IF(LEN('Source Int'!$H448)&gt;0,'Source Int'!$H448,IF($D456="manuel",(VLOOKUP($C456,'Enga manuel'!$A$5:$H$355,8,FALSE)),""))</f>
        <v/>
      </c>
      <c r="M456" s="295" t="str">
        <f>IF(AND(P456="Présent",W456="D",'Données épreuves'!$B$24="OUI"),"Dame","")</f>
        <v/>
      </c>
      <c r="N456" s="295" t="str">
        <f>IF(LEN('Source Int'!$C448)&gt;1,IF('Source Int'!$AB448="","",'Source Int'!$AB448),IF($D456="manuel",(VLOOKUP($C456,'Enga manuel'!$A$5:$M$355,11,FALSE)),""))</f>
        <v/>
      </c>
      <c r="O456" s="308" t="str">
        <f t="shared" si="39"/>
        <v/>
      </c>
      <c r="P456" s="84" t="str">
        <f t="shared" si="40"/>
        <v/>
      </c>
      <c r="Q456" s="84" t="str">
        <f>CONCATENATE(K456,IF(AND(LEN(engage_k)&gt;0,LEN(engage_l)&gt;0),CONCATENATE(" (",L456,"/",N456,")"),IF(AND(LEN(engage_k)=0,LEN(engage_l)&gt;0),CONCATENATE(" (",N456,")"),IF(AND(LEN(engage_l)=0,LEN(engage_k)&gt;0),CONCATENATE(" (",L456,")"),""))))</f>
        <v/>
      </c>
      <c r="R456" s="84" t="str">
        <f t="shared" si="41"/>
        <v/>
      </c>
      <c r="S456" s="84" t="str">
        <f>IF(ISERROR(VLOOKUP(C456,'Saisie CLASSEMENT'!$C$8:$C$207,1,FALSE)),"","O")</f>
        <v/>
      </c>
      <c r="T456" s="462" t="str">
        <f>IF(LEN('Source Int'!$C448)&gt;1,'Source Int'!$M448,IF($D456="manuel",(VLOOKUP($C456,'Enga manuel'!$A$5:$L$355,9,FALSE)),""))</f>
        <v/>
      </c>
      <c r="U456" s="1" t="str">
        <f>IF(COUNTIF(K$10:K456,K456)=1,MAX(U$9:U455)+1,"")</f>
        <v/>
      </c>
      <c r="V456" t="str">
        <f t="shared" si="38"/>
        <v/>
      </c>
      <c r="W456" s="1" t="str">
        <f>IF(D456="Internet",'Source Int'!E448,IF(D456="manuel",UPPER((VLOOKUP($C456,'Enga manuel'!$A$5:$J$355,10,FALSE))),""))</f>
        <v/>
      </c>
    </row>
    <row r="457" spans="1:23" ht="19.350000000000001" customHeight="1">
      <c r="A457" t="str">
        <f>IF(COUNTIF(J$10:J457,J457)=1,MAX(A$9:A456)+1,"")</f>
        <v/>
      </c>
      <c r="B457" t="str">
        <f t="shared" si="37"/>
        <v/>
      </c>
      <c r="C457" s="294">
        <v>448</v>
      </c>
      <c r="D457" s="295" t="str">
        <f>IF(C457&gt;0,IF(LEN('Source Int'!$C449)&gt;1,"Internet",IF(ISERROR(VLOOKUP($C457,'Enga manuel'!$A$5:$G$355,4,FALSE))=FALSE,(IF(LEN(VLOOKUP($C457,'Enga manuel'!$A$5:$G$355,4,FALSE))&gt;0,"Manuel","")),"")),"")</f>
        <v/>
      </c>
      <c r="E457" s="296" t="s">
        <v>270</v>
      </c>
      <c r="F457" s="295" t="str">
        <f>IF(LEN('Source Int'!$C449)&gt;1,'Source Int'!R449,IF(D457="manuel",(VLOOKUP($C457,'Enga manuel'!$A$5:$G$355,2,FALSE)),""))</f>
        <v/>
      </c>
      <c r="G457" s="295" t="str">
        <f>IF(LEN('Source Int'!$C449)&gt;1,'Source Int'!F449,IF(D457="manuel",(VLOOKUP($C457,'Enga manuel'!$A$5:$G$355,3,FALSE)),""))</f>
        <v/>
      </c>
      <c r="H457" s="297" t="str">
        <f>IF(LEN('Source Int'!$C449)&gt;1,'Source Int'!C449,IF(D457="manuel",(VLOOKUP($C457,'Enga manuel'!$A$5:$G$355,4,FALSE)),""))</f>
        <v/>
      </c>
      <c r="I457" s="297" t="str">
        <f>IF(LEN('Source Int'!$C449)&gt;1,PROPER('Source Int'!D449),IF(D457="manuel",PROPER(VLOOKUP($C457,'Enga manuel'!$A$5:$G$355,5,FALSE)),""))</f>
        <v/>
      </c>
      <c r="J457" s="297" t="str">
        <f>IF(LEN('Source Int'!$C449)&gt;1,'Source Int'!P449,IF(D457="manuel",(VLOOKUP($C457,'Enga manuel'!$A$5:$G$355,6,FALSE)),""))</f>
        <v/>
      </c>
      <c r="K457" s="297" t="str">
        <f>IF(LEN('Source Int'!$C449)&gt;1,'Source Int'!$AE449,IF($D457="manuel",(VLOOKUP($C457,'Enga manuel'!$A$5:$G$355,7,FALSE)),""))</f>
        <v/>
      </c>
      <c r="L457" s="295" t="str">
        <f>IF(LEN('Source Int'!$H449)&gt;0,'Source Int'!$H449,IF($D457="manuel",(VLOOKUP($C457,'Enga manuel'!$A$5:$H$355,8,FALSE)),""))</f>
        <v/>
      </c>
      <c r="M457" s="295" t="str">
        <f>IF(AND(P457="Présent",W457="D",'Données épreuves'!$B$24="OUI"),"Dame","")</f>
        <v/>
      </c>
      <c r="N457" s="295" t="str">
        <f>IF(LEN('Source Int'!$C449)&gt;1,IF('Source Int'!$AB449="","",'Source Int'!$AB449),IF($D457="manuel",(VLOOKUP($C457,'Enga manuel'!$A$5:$M$355,11,FALSE)),""))</f>
        <v/>
      </c>
      <c r="O457" s="308" t="str">
        <f t="shared" si="39"/>
        <v/>
      </c>
      <c r="P457" s="84" t="str">
        <f t="shared" si="40"/>
        <v/>
      </c>
      <c r="Q457" s="84" t="str">
        <f>CONCATENATE(K457,IF(AND(LEN(engage_k)&gt;0,LEN(engage_l)&gt;0),CONCATENATE(" (",L457,"/",N457,")"),IF(AND(LEN(engage_k)=0,LEN(engage_l)&gt;0),CONCATENATE(" (",N457,")"),IF(AND(LEN(engage_l)=0,LEN(engage_k)&gt;0),CONCATENATE(" (",L457,")"),""))))</f>
        <v/>
      </c>
      <c r="R457" s="84" t="str">
        <f t="shared" si="41"/>
        <v/>
      </c>
      <c r="S457" s="84" t="str">
        <f>IF(ISERROR(VLOOKUP(C457,'Saisie CLASSEMENT'!$C$8:$C$207,1,FALSE)),"","O")</f>
        <v/>
      </c>
      <c r="T457" s="462" t="str">
        <f>IF(LEN('Source Int'!$C449)&gt;1,'Source Int'!$M449,IF($D457="manuel",(VLOOKUP($C457,'Enga manuel'!$A$5:$L$355,9,FALSE)),""))</f>
        <v/>
      </c>
      <c r="U457" s="1" t="str">
        <f>IF(COUNTIF(K$10:K457,K457)=1,MAX(U$9:U456)+1,"")</f>
        <v/>
      </c>
      <c r="V457" t="str">
        <f t="shared" si="38"/>
        <v/>
      </c>
      <c r="W457" s="1" t="str">
        <f>IF(D457="Internet",'Source Int'!E449,IF(D457="manuel",UPPER((VLOOKUP($C457,'Enga manuel'!$A$5:$J$355,10,FALSE))),""))</f>
        <v/>
      </c>
    </row>
    <row r="458" spans="1:23" ht="19.350000000000001" customHeight="1">
      <c r="A458" t="str">
        <f>IF(COUNTIF(J$10:J458,J458)=1,MAX(A$9:A457)+1,"")</f>
        <v/>
      </c>
      <c r="B458" t="str">
        <f t="shared" si="37"/>
        <v/>
      </c>
      <c r="C458" s="294">
        <v>449</v>
      </c>
      <c r="D458" s="295" t="str">
        <f>IF(C458&gt;0,IF(LEN('Source Int'!$C450)&gt;1,"Internet",IF(ISERROR(VLOOKUP($C458,'Enga manuel'!$A$5:$G$355,4,FALSE))=FALSE,(IF(LEN(VLOOKUP($C458,'Enga manuel'!$A$5:$G$355,4,FALSE))&gt;0,"Manuel","")),"")),"")</f>
        <v/>
      </c>
      <c r="E458" s="296" t="s">
        <v>270</v>
      </c>
      <c r="F458" s="295" t="str">
        <f>IF(LEN('Source Int'!$C450)&gt;1,'Source Int'!R450,IF(D458="manuel",(VLOOKUP($C458,'Enga manuel'!$A$5:$G$355,2,FALSE)),""))</f>
        <v/>
      </c>
      <c r="G458" s="295" t="str">
        <f>IF(LEN('Source Int'!$C450)&gt;1,'Source Int'!F450,IF(D458="manuel",(VLOOKUP($C458,'Enga manuel'!$A$5:$G$355,3,FALSE)),""))</f>
        <v/>
      </c>
      <c r="H458" s="297" t="str">
        <f>IF(LEN('Source Int'!$C450)&gt;1,'Source Int'!C450,IF(D458="manuel",(VLOOKUP($C458,'Enga manuel'!$A$5:$G$355,4,FALSE)),""))</f>
        <v/>
      </c>
      <c r="I458" s="297" t="str">
        <f>IF(LEN('Source Int'!$C450)&gt;1,PROPER('Source Int'!D450),IF(D458="manuel",PROPER(VLOOKUP($C458,'Enga manuel'!$A$5:$G$355,5,FALSE)),""))</f>
        <v/>
      </c>
      <c r="J458" s="297" t="str">
        <f>IF(LEN('Source Int'!$C450)&gt;1,'Source Int'!P450,IF(D458="manuel",(VLOOKUP($C458,'Enga manuel'!$A$5:$G$355,6,FALSE)),""))</f>
        <v/>
      </c>
      <c r="K458" s="297" t="str">
        <f>IF(LEN('Source Int'!$C450)&gt;1,'Source Int'!$AE450,IF($D458="manuel",(VLOOKUP($C458,'Enga manuel'!$A$5:$G$355,7,FALSE)),""))</f>
        <v/>
      </c>
      <c r="L458" s="295" t="str">
        <f>IF(LEN('Source Int'!$H450)&gt;0,'Source Int'!$H450,IF($D458="manuel",(VLOOKUP($C458,'Enga manuel'!$A$5:$H$355,8,FALSE)),""))</f>
        <v/>
      </c>
      <c r="M458" s="295" t="str">
        <f>IF(AND(P458="Présent",W458="D",'Données épreuves'!$B$24="OUI"),"Dame","")</f>
        <v/>
      </c>
      <c r="N458" s="295" t="str">
        <f>IF(LEN('Source Int'!$C450)&gt;1,IF('Source Int'!$AB450="","",'Source Int'!$AB450),IF($D458="manuel",(VLOOKUP($C458,'Enga manuel'!$A$5:$M$355,11,FALSE)),""))</f>
        <v/>
      </c>
      <c r="O458" s="308" t="str">
        <f t="shared" si="39"/>
        <v/>
      </c>
      <c r="P458" s="84" t="str">
        <f t="shared" si="40"/>
        <v/>
      </c>
      <c r="Q458" s="84" t="str">
        <f>CONCATENATE(K458,IF(AND(LEN(engage_k)&gt;0,LEN(engage_l)&gt;0),CONCATENATE(" (",L458,"/",N458,")"),IF(AND(LEN(engage_k)=0,LEN(engage_l)&gt;0),CONCATENATE(" (",N458,")"),IF(AND(LEN(engage_l)=0,LEN(engage_k)&gt;0),CONCATENATE(" (",L458,")"),""))))</f>
        <v/>
      </c>
      <c r="R458" s="84" t="str">
        <f t="shared" si="41"/>
        <v/>
      </c>
      <c r="S458" s="84" t="str">
        <f>IF(ISERROR(VLOOKUP(C458,'Saisie CLASSEMENT'!$C$8:$C$207,1,FALSE)),"","O")</f>
        <v/>
      </c>
      <c r="T458" s="462" t="str">
        <f>IF(LEN('Source Int'!$C450)&gt;1,'Source Int'!$M450,IF($D458="manuel",(VLOOKUP($C458,'Enga manuel'!$A$5:$L$355,9,FALSE)),""))</f>
        <v/>
      </c>
      <c r="U458" s="1" t="str">
        <f>IF(COUNTIF(K$10:K458,K458)=1,MAX(U$9:U457)+1,"")</f>
        <v/>
      </c>
      <c r="V458" t="str">
        <f t="shared" si="38"/>
        <v/>
      </c>
      <c r="W458" s="1" t="str">
        <f>IF(D458="Internet",'Source Int'!E450,IF(D458="manuel",UPPER((VLOOKUP($C458,'Enga manuel'!$A$5:$J$355,10,FALSE))),""))</f>
        <v/>
      </c>
    </row>
    <row r="459" spans="1:23" ht="19.350000000000001" customHeight="1">
      <c r="A459" t="str">
        <f>IF(COUNTIF(J$10:J459,J459)=1,MAX(A$9:A458)+1,"")</f>
        <v/>
      </c>
      <c r="B459" t="str">
        <f t="shared" ref="B459:B509" si="42">IF(LEN(O459)&gt;0,RANK(O459,$O$10:$O$509,1),"")</f>
        <v/>
      </c>
      <c r="C459" s="294">
        <v>450</v>
      </c>
      <c r="D459" s="295" t="str">
        <f>IF(C459&gt;0,IF(LEN('Source Int'!$C451)&gt;1,"Internet",IF(ISERROR(VLOOKUP($C459,'Enga manuel'!$A$5:$G$355,4,FALSE))=FALSE,(IF(LEN(VLOOKUP($C459,'Enga manuel'!$A$5:$G$355,4,FALSE))&gt;0,"Manuel","")),"")),"")</f>
        <v/>
      </c>
      <c r="E459" s="296" t="s">
        <v>270</v>
      </c>
      <c r="F459" s="295" t="str">
        <f>IF(LEN('Source Int'!$C451)&gt;1,'Source Int'!R451,IF(D459="manuel",(VLOOKUP($C459,'Enga manuel'!$A$5:$G$355,2,FALSE)),""))</f>
        <v/>
      </c>
      <c r="G459" s="295" t="str">
        <f>IF(LEN('Source Int'!$C451)&gt;1,'Source Int'!F451,IF(D459="manuel",(VLOOKUP($C459,'Enga manuel'!$A$5:$G$355,3,FALSE)),""))</f>
        <v/>
      </c>
      <c r="H459" s="297" t="str">
        <f>IF(LEN('Source Int'!$C451)&gt;1,'Source Int'!C451,IF(D459="manuel",(VLOOKUP($C459,'Enga manuel'!$A$5:$G$355,4,FALSE)),""))</f>
        <v/>
      </c>
      <c r="I459" s="297" t="str">
        <f>IF(LEN('Source Int'!$C451)&gt;1,PROPER('Source Int'!D451),IF(D459="manuel",PROPER(VLOOKUP($C459,'Enga manuel'!$A$5:$G$355,5,FALSE)),""))</f>
        <v/>
      </c>
      <c r="J459" s="297" t="str">
        <f>IF(LEN('Source Int'!$C451)&gt;1,'Source Int'!P451,IF(D459="manuel",(VLOOKUP($C459,'Enga manuel'!$A$5:$G$355,6,FALSE)),""))</f>
        <v/>
      </c>
      <c r="K459" s="297" t="str">
        <f>IF(LEN('Source Int'!$C451)&gt;1,'Source Int'!$AE451,IF($D459="manuel",(VLOOKUP($C459,'Enga manuel'!$A$5:$G$355,7,FALSE)),""))</f>
        <v/>
      </c>
      <c r="L459" s="295" t="str">
        <f>IF(LEN('Source Int'!$H451)&gt;0,'Source Int'!$H451,IF($D459="manuel",(VLOOKUP($C459,'Enga manuel'!$A$5:$H$355,8,FALSE)),""))</f>
        <v/>
      </c>
      <c r="M459" s="295" t="str">
        <f>IF(AND(P459="Présent",W459="D",'Données épreuves'!$B$24="OUI"),"Dame","")</f>
        <v/>
      </c>
      <c r="N459" s="295" t="str">
        <f>IF(LEN('Source Int'!$C451)&gt;1,IF('Source Int'!$AB451="","",'Source Int'!$AB451),IF($D459="manuel",(VLOOKUP($C459,'Enga manuel'!$A$5:$M$355,11,FALSE)),""))</f>
        <v/>
      </c>
      <c r="O459" s="308" t="str">
        <f t="shared" si="39"/>
        <v/>
      </c>
      <c r="P459" s="84" t="str">
        <f t="shared" si="40"/>
        <v/>
      </c>
      <c r="Q459" s="84" t="str">
        <f>CONCATENATE(K459,IF(AND(LEN(engage_k)&gt;0,LEN(engage_l)&gt;0),CONCATENATE(" (",L459,"/",N459,")"),IF(AND(LEN(engage_k)=0,LEN(engage_l)&gt;0),CONCATENATE(" (",N459,")"),IF(AND(LEN(engage_l)=0,LEN(engage_k)&gt;0),CONCATENATE(" (",L459,")"),""))))</f>
        <v/>
      </c>
      <c r="R459" s="84" t="str">
        <f t="shared" si="41"/>
        <v/>
      </c>
      <c r="S459" s="84" t="str">
        <f>IF(ISERROR(VLOOKUP(C459,'Saisie CLASSEMENT'!$C$8:$C$207,1,FALSE)),"","O")</f>
        <v/>
      </c>
      <c r="T459" s="462" t="str">
        <f>IF(LEN('Source Int'!$C451)&gt;1,'Source Int'!$M451,IF($D459="manuel",(VLOOKUP($C459,'Enga manuel'!$A$5:$L$355,9,FALSE)),""))</f>
        <v/>
      </c>
      <c r="U459" s="1" t="str">
        <f>IF(COUNTIF(K$10:K459,K459)=1,MAX(U$9:U458)+1,"")</f>
        <v/>
      </c>
      <c r="V459" t="str">
        <f t="shared" ref="V459:V509" si="43">K459</f>
        <v/>
      </c>
      <c r="W459" s="1" t="str">
        <f>IF(D459="Internet",'Source Int'!E451,IF(D459="manuel",UPPER((VLOOKUP($C459,'Enga manuel'!$A$5:$J$355,10,FALSE))),""))</f>
        <v/>
      </c>
    </row>
    <row r="460" spans="1:23" ht="19.350000000000001" customHeight="1">
      <c r="A460" t="str">
        <f>IF(COUNTIF(J$10:J460,J460)=1,MAX(A$9:A459)+1,"")</f>
        <v/>
      </c>
      <c r="B460" t="str">
        <f t="shared" si="42"/>
        <v/>
      </c>
      <c r="C460" s="294">
        <v>451</v>
      </c>
      <c r="D460" s="295" t="str">
        <f>IF(C460&gt;0,IF(LEN('Source Int'!$C452)&gt;1,"Internet",IF(ISERROR(VLOOKUP($C460,'Enga manuel'!$A$5:$G$355,4,FALSE))=FALSE,(IF(LEN(VLOOKUP($C460,'Enga manuel'!$A$5:$G$355,4,FALSE))&gt;0,"Manuel","")),"")),"")</f>
        <v/>
      </c>
      <c r="E460" s="296" t="s">
        <v>270</v>
      </c>
      <c r="F460" s="295" t="str">
        <f>IF(LEN('Source Int'!$C452)&gt;1,'Source Int'!R452,IF(D460="manuel",(VLOOKUP($C460,'Enga manuel'!$A$5:$G$355,2,FALSE)),""))</f>
        <v/>
      </c>
      <c r="G460" s="295" t="str">
        <f>IF(LEN('Source Int'!$C452)&gt;1,'Source Int'!F452,IF(D460="manuel",(VLOOKUP($C460,'Enga manuel'!$A$5:$G$355,3,FALSE)),""))</f>
        <v/>
      </c>
      <c r="H460" s="297" t="str">
        <f>IF(LEN('Source Int'!$C452)&gt;1,'Source Int'!C452,IF(D460="manuel",(VLOOKUP($C460,'Enga manuel'!$A$5:$G$355,4,FALSE)),""))</f>
        <v/>
      </c>
      <c r="I460" s="297" t="str">
        <f>IF(LEN('Source Int'!$C452)&gt;1,PROPER('Source Int'!D452),IF(D460="manuel",PROPER(VLOOKUP($C460,'Enga manuel'!$A$5:$G$355,5,FALSE)),""))</f>
        <v/>
      </c>
      <c r="J460" s="297" t="str">
        <f>IF(LEN('Source Int'!$C452)&gt;1,'Source Int'!P452,IF(D460="manuel",(VLOOKUP($C460,'Enga manuel'!$A$5:$G$355,6,FALSE)),""))</f>
        <v/>
      </c>
      <c r="K460" s="297" t="str">
        <f>IF(LEN('Source Int'!$C452)&gt;1,'Source Int'!$AE452,IF($D460="manuel",(VLOOKUP($C460,'Enga manuel'!$A$5:$G$355,7,FALSE)),""))</f>
        <v/>
      </c>
      <c r="L460" s="295" t="str">
        <f>IF(LEN('Source Int'!$H452)&gt;0,'Source Int'!$H452,IF($D460="manuel",(VLOOKUP($C460,'Enga manuel'!$A$5:$H$355,8,FALSE)),""))</f>
        <v/>
      </c>
      <c r="M460" s="295" t="str">
        <f>IF(AND(P460="Présent",W460="D",'Données épreuves'!$B$24="OUI"),"Dame","")</f>
        <v/>
      </c>
      <c r="N460" s="295" t="str">
        <f>IF(LEN('Source Int'!$C452)&gt;1,IF('Source Int'!$AB452="","",'Source Int'!$AB452),IF($D460="manuel",(VLOOKUP($C460,'Enga manuel'!$A$5:$M$355,11,FALSE)),""))</f>
        <v/>
      </c>
      <c r="O460" s="308" t="str">
        <f t="shared" si="39"/>
        <v/>
      </c>
      <c r="P460" s="84" t="str">
        <f t="shared" si="40"/>
        <v/>
      </c>
      <c r="Q460" s="84" t="str">
        <f>CONCATENATE(K460,IF(AND(LEN(engage_k)&gt;0,LEN(engage_l)&gt;0),CONCATENATE(" (",L460,"/",N460,")"),IF(AND(LEN(engage_k)=0,LEN(engage_l)&gt;0),CONCATENATE(" (",N460,")"),IF(AND(LEN(engage_l)=0,LEN(engage_k)&gt;0),CONCATENATE(" (",L460,")"),""))))</f>
        <v/>
      </c>
      <c r="R460" s="84" t="str">
        <f t="shared" si="41"/>
        <v/>
      </c>
      <c r="S460" s="84" t="str">
        <f>IF(ISERROR(VLOOKUP(C460,'Saisie CLASSEMENT'!$C$8:$C$207,1,FALSE)),"","O")</f>
        <v/>
      </c>
      <c r="T460" s="462" t="str">
        <f>IF(LEN('Source Int'!$C452)&gt;1,'Source Int'!$M452,IF($D460="manuel",(VLOOKUP($C460,'Enga manuel'!$A$5:$L$355,9,FALSE)),""))</f>
        <v/>
      </c>
      <c r="U460" s="1" t="str">
        <f>IF(COUNTIF(K$10:K460,K460)=1,MAX(U$9:U459)+1,"")</f>
        <v/>
      </c>
      <c r="V460" t="str">
        <f t="shared" si="43"/>
        <v/>
      </c>
      <c r="W460" s="1" t="str">
        <f>IF(D460="Internet",'Source Int'!E452,IF(D460="manuel",UPPER((VLOOKUP($C460,'Enga manuel'!$A$5:$J$355,10,FALSE))),""))</f>
        <v/>
      </c>
    </row>
    <row r="461" spans="1:23" ht="19.350000000000001" customHeight="1">
      <c r="A461" t="str">
        <f>IF(COUNTIF(J$10:J461,J461)=1,MAX(A$9:A460)+1,"")</f>
        <v/>
      </c>
      <c r="B461" t="str">
        <f t="shared" si="42"/>
        <v/>
      </c>
      <c r="C461" s="294">
        <v>452</v>
      </c>
      <c r="D461" s="295" t="str">
        <f>IF(C461&gt;0,IF(LEN('Source Int'!$C453)&gt;1,"Internet",IF(ISERROR(VLOOKUP($C461,'Enga manuel'!$A$5:$G$355,4,FALSE))=FALSE,(IF(LEN(VLOOKUP($C461,'Enga manuel'!$A$5:$G$355,4,FALSE))&gt;0,"Manuel","")),"")),"")</f>
        <v/>
      </c>
      <c r="E461" s="296" t="s">
        <v>270</v>
      </c>
      <c r="F461" s="295" t="str">
        <f>IF(LEN('Source Int'!$C453)&gt;1,'Source Int'!R453,IF(D461="manuel",(VLOOKUP($C461,'Enga manuel'!$A$5:$G$355,2,FALSE)),""))</f>
        <v/>
      </c>
      <c r="G461" s="295" t="str">
        <f>IF(LEN('Source Int'!$C453)&gt;1,'Source Int'!F453,IF(D461="manuel",(VLOOKUP($C461,'Enga manuel'!$A$5:$G$355,3,FALSE)),""))</f>
        <v/>
      </c>
      <c r="H461" s="297" t="str">
        <f>IF(LEN('Source Int'!$C453)&gt;1,'Source Int'!C453,IF(D461="manuel",(VLOOKUP($C461,'Enga manuel'!$A$5:$G$355,4,FALSE)),""))</f>
        <v/>
      </c>
      <c r="I461" s="297" t="str">
        <f>IF(LEN('Source Int'!$C453)&gt;1,PROPER('Source Int'!D453),IF(D461="manuel",PROPER(VLOOKUP($C461,'Enga manuel'!$A$5:$G$355,5,FALSE)),""))</f>
        <v/>
      </c>
      <c r="J461" s="297" t="str">
        <f>IF(LEN('Source Int'!$C453)&gt;1,'Source Int'!P453,IF(D461="manuel",(VLOOKUP($C461,'Enga manuel'!$A$5:$G$355,6,FALSE)),""))</f>
        <v/>
      </c>
      <c r="K461" s="297" t="str">
        <f>IF(LEN('Source Int'!$C453)&gt;1,'Source Int'!$AE453,IF($D461="manuel",(VLOOKUP($C461,'Enga manuel'!$A$5:$G$355,7,FALSE)),""))</f>
        <v/>
      </c>
      <c r="L461" s="295" t="str">
        <f>IF(LEN('Source Int'!$H453)&gt;0,'Source Int'!$H453,IF($D461="manuel",(VLOOKUP($C461,'Enga manuel'!$A$5:$H$355,8,FALSE)),""))</f>
        <v/>
      </c>
      <c r="M461" s="295" t="str">
        <f>IF(AND(P461="Présent",W461="D",'Données épreuves'!$B$24="OUI"),"Dame","")</f>
        <v/>
      </c>
      <c r="N461" s="295" t="str">
        <f>IF(LEN('Source Int'!$C453)&gt;1,IF('Source Int'!$AB453="","",'Source Int'!$AB453),IF($D461="manuel",(VLOOKUP($C461,'Enga manuel'!$A$5:$M$355,11,FALSE)),""))</f>
        <v/>
      </c>
      <c r="O461" s="308" t="str">
        <f t="shared" si="39"/>
        <v/>
      </c>
      <c r="P461" s="84" t="str">
        <f t="shared" si="40"/>
        <v/>
      </c>
      <c r="Q461" s="84" t="str">
        <f>CONCATENATE(K461,IF(AND(LEN(engage_k)&gt;0,LEN(engage_l)&gt;0),CONCATENATE(" (",L461,"/",N461,")"),IF(AND(LEN(engage_k)=0,LEN(engage_l)&gt;0),CONCATENATE(" (",N461,")"),IF(AND(LEN(engage_l)=0,LEN(engage_k)&gt;0),CONCATENATE(" (",L461,")"),""))))</f>
        <v/>
      </c>
      <c r="R461" s="84" t="str">
        <f t="shared" si="41"/>
        <v/>
      </c>
      <c r="S461" s="84" t="str">
        <f>IF(ISERROR(VLOOKUP(C461,'Saisie CLASSEMENT'!$C$8:$C$207,1,FALSE)),"","O")</f>
        <v/>
      </c>
      <c r="T461" s="462" t="str">
        <f>IF(LEN('Source Int'!$C453)&gt;1,'Source Int'!$M453,IF($D461="manuel",(VLOOKUP($C461,'Enga manuel'!$A$5:$L$355,9,FALSE)),""))</f>
        <v/>
      </c>
      <c r="U461" s="1" t="str">
        <f>IF(COUNTIF(K$10:K461,K461)=1,MAX(U$9:U460)+1,"")</f>
        <v/>
      </c>
      <c r="V461" t="str">
        <f t="shared" si="43"/>
        <v/>
      </c>
      <c r="W461" s="1" t="str">
        <f>IF(D461="Internet",'Source Int'!E453,IF(D461="manuel",UPPER((VLOOKUP($C461,'Enga manuel'!$A$5:$J$355,10,FALSE))),""))</f>
        <v/>
      </c>
    </row>
    <row r="462" spans="1:23" ht="19.350000000000001" customHeight="1">
      <c r="A462" t="str">
        <f>IF(COUNTIF(J$10:J462,J462)=1,MAX(A$9:A461)+1,"")</f>
        <v/>
      </c>
      <c r="B462" t="str">
        <f t="shared" si="42"/>
        <v/>
      </c>
      <c r="C462" s="294">
        <v>453</v>
      </c>
      <c r="D462" s="295" t="str">
        <f>IF(C462&gt;0,IF(LEN('Source Int'!$C454)&gt;1,"Internet",IF(ISERROR(VLOOKUP($C462,'Enga manuel'!$A$5:$G$355,4,FALSE))=FALSE,(IF(LEN(VLOOKUP($C462,'Enga manuel'!$A$5:$G$355,4,FALSE))&gt;0,"Manuel","")),"")),"")</f>
        <v/>
      </c>
      <c r="E462" s="296" t="s">
        <v>270</v>
      </c>
      <c r="F462" s="295" t="str">
        <f>IF(LEN('Source Int'!$C454)&gt;1,'Source Int'!R454,IF(D462="manuel",(VLOOKUP($C462,'Enga manuel'!$A$5:$G$355,2,FALSE)),""))</f>
        <v/>
      </c>
      <c r="G462" s="295" t="str">
        <f>IF(LEN('Source Int'!$C454)&gt;1,'Source Int'!F454,IF(D462="manuel",(VLOOKUP($C462,'Enga manuel'!$A$5:$G$355,3,FALSE)),""))</f>
        <v/>
      </c>
      <c r="H462" s="297" t="str">
        <f>IF(LEN('Source Int'!$C454)&gt;1,'Source Int'!C454,IF(D462="manuel",(VLOOKUP($C462,'Enga manuel'!$A$5:$G$355,4,FALSE)),""))</f>
        <v/>
      </c>
      <c r="I462" s="297" t="str">
        <f>IF(LEN('Source Int'!$C454)&gt;1,PROPER('Source Int'!D454),IF(D462="manuel",PROPER(VLOOKUP($C462,'Enga manuel'!$A$5:$G$355,5,FALSE)),""))</f>
        <v/>
      </c>
      <c r="J462" s="297" t="str">
        <f>IF(LEN('Source Int'!$C454)&gt;1,'Source Int'!P454,IF(D462="manuel",(VLOOKUP($C462,'Enga manuel'!$A$5:$G$355,6,FALSE)),""))</f>
        <v/>
      </c>
      <c r="K462" s="297" t="str">
        <f>IF(LEN('Source Int'!$C454)&gt;1,'Source Int'!$AE454,IF($D462="manuel",(VLOOKUP($C462,'Enga manuel'!$A$5:$G$355,7,FALSE)),""))</f>
        <v/>
      </c>
      <c r="L462" s="295" t="str">
        <f>IF(LEN('Source Int'!$H454)&gt;0,'Source Int'!$H454,IF($D462="manuel",(VLOOKUP($C462,'Enga manuel'!$A$5:$H$355,8,FALSE)),""))</f>
        <v/>
      </c>
      <c r="M462" s="295" t="str">
        <f>IF(AND(P462="Présent",W462="D",'Données épreuves'!$B$24="OUI"),"Dame","")</f>
        <v/>
      </c>
      <c r="N462" s="295" t="str">
        <f>IF(LEN('Source Int'!$C454)&gt;1,IF('Source Int'!$AB454="","",'Source Int'!$AB454),IF($D462="manuel",(VLOOKUP($C462,'Enga manuel'!$A$5:$M$355,11,FALSE)),""))</f>
        <v/>
      </c>
      <c r="O462" s="308" t="str">
        <f t="shared" si="39"/>
        <v/>
      </c>
      <c r="P462" s="84" t="str">
        <f t="shared" si="40"/>
        <v/>
      </c>
      <c r="Q462" s="84" t="str">
        <f>CONCATENATE(K462,IF(AND(LEN(engage_k)&gt;0,LEN(engage_l)&gt;0),CONCATENATE(" (",L462,"/",N462,")"),IF(AND(LEN(engage_k)=0,LEN(engage_l)&gt;0),CONCATENATE(" (",N462,")"),IF(AND(LEN(engage_l)=0,LEN(engage_k)&gt;0),CONCATENATE(" (",L462,")"),""))))</f>
        <v/>
      </c>
      <c r="R462" s="84" t="str">
        <f t="shared" si="41"/>
        <v/>
      </c>
      <c r="S462" s="84" t="str">
        <f>IF(ISERROR(VLOOKUP(C462,'Saisie CLASSEMENT'!$C$8:$C$207,1,FALSE)),"","O")</f>
        <v/>
      </c>
      <c r="T462" s="462" t="str">
        <f>IF(LEN('Source Int'!$C454)&gt;1,'Source Int'!$M454,IF($D462="manuel",(VLOOKUP($C462,'Enga manuel'!$A$5:$L$355,9,FALSE)),""))</f>
        <v/>
      </c>
      <c r="U462" s="1" t="str">
        <f>IF(COUNTIF(K$10:K462,K462)=1,MAX(U$9:U461)+1,"")</f>
        <v/>
      </c>
      <c r="V462" t="str">
        <f t="shared" si="43"/>
        <v/>
      </c>
      <c r="W462" s="1" t="str">
        <f>IF(D462="Internet",'Source Int'!E454,IF(D462="manuel",UPPER((VLOOKUP($C462,'Enga manuel'!$A$5:$J$355,10,FALSE))),""))</f>
        <v/>
      </c>
    </row>
    <row r="463" spans="1:23" ht="19.350000000000001" customHeight="1">
      <c r="A463" t="str">
        <f>IF(COUNTIF(J$10:J463,J463)=1,MAX(A$9:A462)+1,"")</f>
        <v/>
      </c>
      <c r="B463" t="str">
        <f t="shared" si="42"/>
        <v/>
      </c>
      <c r="C463" s="294">
        <v>454</v>
      </c>
      <c r="D463" s="295" t="str">
        <f>IF(C463&gt;0,IF(LEN('Source Int'!$C455)&gt;1,"Internet",IF(ISERROR(VLOOKUP($C463,'Enga manuel'!$A$5:$G$355,4,FALSE))=FALSE,(IF(LEN(VLOOKUP($C463,'Enga manuel'!$A$5:$G$355,4,FALSE))&gt;0,"Manuel","")),"")),"")</f>
        <v/>
      </c>
      <c r="E463" s="296" t="s">
        <v>270</v>
      </c>
      <c r="F463" s="295" t="str">
        <f>IF(LEN('Source Int'!$C455)&gt;1,'Source Int'!R455,IF(D463="manuel",(VLOOKUP($C463,'Enga manuel'!$A$5:$G$355,2,FALSE)),""))</f>
        <v/>
      </c>
      <c r="G463" s="295" t="str">
        <f>IF(LEN('Source Int'!$C455)&gt;1,'Source Int'!F455,IF(D463="manuel",(VLOOKUP($C463,'Enga manuel'!$A$5:$G$355,3,FALSE)),""))</f>
        <v/>
      </c>
      <c r="H463" s="297" t="str">
        <f>IF(LEN('Source Int'!$C455)&gt;1,'Source Int'!C455,IF(D463="manuel",(VLOOKUP($C463,'Enga manuel'!$A$5:$G$355,4,FALSE)),""))</f>
        <v/>
      </c>
      <c r="I463" s="297" t="str">
        <f>IF(LEN('Source Int'!$C455)&gt;1,PROPER('Source Int'!D455),IF(D463="manuel",PROPER(VLOOKUP($C463,'Enga manuel'!$A$5:$G$355,5,FALSE)),""))</f>
        <v/>
      </c>
      <c r="J463" s="297" t="str">
        <f>IF(LEN('Source Int'!$C455)&gt;1,'Source Int'!P455,IF(D463="manuel",(VLOOKUP($C463,'Enga manuel'!$A$5:$G$355,6,FALSE)),""))</f>
        <v/>
      </c>
      <c r="K463" s="297" t="str">
        <f>IF(LEN('Source Int'!$C455)&gt;1,'Source Int'!$AE455,IF($D463="manuel",(VLOOKUP($C463,'Enga manuel'!$A$5:$G$355,7,FALSE)),""))</f>
        <v/>
      </c>
      <c r="L463" s="295" t="str">
        <f>IF(LEN('Source Int'!$H455)&gt;0,'Source Int'!$H455,IF($D463="manuel",(VLOOKUP($C463,'Enga manuel'!$A$5:$H$355,8,FALSE)),""))</f>
        <v/>
      </c>
      <c r="M463" s="295" t="str">
        <f>IF(AND(P463="Présent",W463="D",'Données épreuves'!$B$24="OUI"),"Dame","")</f>
        <v/>
      </c>
      <c r="N463" s="295" t="str">
        <f>IF(LEN('Source Int'!$C455)&gt;1,IF('Source Int'!$AB455="","",'Source Int'!$AB455),IF($D463="manuel",(VLOOKUP($C463,'Enga manuel'!$A$5:$M$355,11,FALSE)),""))</f>
        <v/>
      </c>
      <c r="O463" s="308" t="str">
        <f t="shared" si="39"/>
        <v/>
      </c>
      <c r="P463" s="84" t="str">
        <f t="shared" si="40"/>
        <v/>
      </c>
      <c r="Q463" s="84" t="str">
        <f>CONCATENATE(K463,IF(AND(LEN(engage_k)&gt;0,LEN(engage_l)&gt;0),CONCATENATE(" (",L463,"/",N463,")"),IF(AND(LEN(engage_k)=0,LEN(engage_l)&gt;0),CONCATENATE(" (",N463,")"),IF(AND(LEN(engage_l)=0,LEN(engage_k)&gt;0),CONCATENATE(" (",L463,")"),""))))</f>
        <v/>
      </c>
      <c r="R463" s="84" t="str">
        <f t="shared" si="41"/>
        <v/>
      </c>
      <c r="S463" s="84" t="str">
        <f>IF(ISERROR(VLOOKUP(C463,'Saisie CLASSEMENT'!$C$8:$C$207,1,FALSE)),"","O")</f>
        <v/>
      </c>
      <c r="T463" s="462" t="str">
        <f>IF(LEN('Source Int'!$C455)&gt;1,'Source Int'!$M455,IF($D463="manuel",(VLOOKUP($C463,'Enga manuel'!$A$5:$L$355,9,FALSE)),""))</f>
        <v/>
      </c>
      <c r="U463" s="1" t="str">
        <f>IF(COUNTIF(K$10:K463,K463)=1,MAX(U$9:U462)+1,"")</f>
        <v/>
      </c>
      <c r="V463" t="str">
        <f t="shared" si="43"/>
        <v/>
      </c>
      <c r="W463" s="1" t="str">
        <f>IF(D463="Internet",'Source Int'!E455,IF(D463="manuel",UPPER((VLOOKUP($C463,'Enga manuel'!$A$5:$J$355,10,FALSE))),""))</f>
        <v/>
      </c>
    </row>
    <row r="464" spans="1:23" ht="19.350000000000001" customHeight="1">
      <c r="A464" t="str">
        <f>IF(COUNTIF(J$10:J464,J464)=1,MAX(A$9:A463)+1,"")</f>
        <v/>
      </c>
      <c r="B464" t="str">
        <f t="shared" si="42"/>
        <v/>
      </c>
      <c r="C464" s="294">
        <v>455</v>
      </c>
      <c r="D464" s="295" t="str">
        <f>IF(C464&gt;0,IF(LEN('Source Int'!$C456)&gt;1,"Internet",IF(ISERROR(VLOOKUP($C464,'Enga manuel'!$A$5:$G$355,4,FALSE))=FALSE,(IF(LEN(VLOOKUP($C464,'Enga manuel'!$A$5:$G$355,4,FALSE))&gt;0,"Manuel","")),"")),"")</f>
        <v/>
      </c>
      <c r="E464" s="296" t="s">
        <v>270</v>
      </c>
      <c r="F464" s="295" t="str">
        <f>IF(LEN('Source Int'!$C456)&gt;1,'Source Int'!R456,IF(D464="manuel",(VLOOKUP($C464,'Enga manuel'!$A$5:$G$355,2,FALSE)),""))</f>
        <v/>
      </c>
      <c r="G464" s="295" t="str">
        <f>IF(LEN('Source Int'!$C456)&gt;1,'Source Int'!F456,IF(D464="manuel",(VLOOKUP($C464,'Enga manuel'!$A$5:$G$355,3,FALSE)),""))</f>
        <v/>
      </c>
      <c r="H464" s="297" t="str">
        <f>IF(LEN('Source Int'!$C456)&gt;1,'Source Int'!C456,IF(D464="manuel",(VLOOKUP($C464,'Enga manuel'!$A$5:$G$355,4,FALSE)),""))</f>
        <v/>
      </c>
      <c r="I464" s="297" t="str">
        <f>IF(LEN('Source Int'!$C456)&gt;1,PROPER('Source Int'!D456),IF(D464="manuel",PROPER(VLOOKUP($C464,'Enga manuel'!$A$5:$G$355,5,FALSE)),""))</f>
        <v/>
      </c>
      <c r="J464" s="297" t="str">
        <f>IF(LEN('Source Int'!$C456)&gt;1,'Source Int'!P456,IF(D464="manuel",(VLOOKUP($C464,'Enga manuel'!$A$5:$G$355,6,FALSE)),""))</f>
        <v/>
      </c>
      <c r="K464" s="297" t="str">
        <f>IF(LEN('Source Int'!$C456)&gt;1,'Source Int'!$AE456,IF($D464="manuel",(VLOOKUP($C464,'Enga manuel'!$A$5:$G$355,7,FALSE)),""))</f>
        <v/>
      </c>
      <c r="L464" s="295" t="str">
        <f>IF(LEN('Source Int'!$H456)&gt;0,'Source Int'!$H456,IF($D464="manuel",(VLOOKUP($C464,'Enga manuel'!$A$5:$H$355,8,FALSE)),""))</f>
        <v/>
      </c>
      <c r="M464" s="295" t="str">
        <f>IF(AND(P464="Présent",W464="D",'Données épreuves'!$B$24="OUI"),"Dame","")</f>
        <v/>
      </c>
      <c r="N464" s="295" t="str">
        <f>IF(LEN('Source Int'!$C456)&gt;1,IF('Source Int'!$AB456="","",'Source Int'!$AB456),IF($D464="manuel",(VLOOKUP($C464,'Enga manuel'!$A$5:$M$355,11,FALSE)),""))</f>
        <v/>
      </c>
      <c r="O464" s="308" t="str">
        <f t="shared" si="39"/>
        <v/>
      </c>
      <c r="P464" s="84" t="str">
        <f t="shared" si="40"/>
        <v/>
      </c>
      <c r="Q464" s="84" t="str">
        <f>CONCATENATE(K464,IF(AND(LEN(engage_k)&gt;0,LEN(engage_l)&gt;0),CONCATENATE(" (",L464,"/",N464,")"),IF(AND(LEN(engage_k)=0,LEN(engage_l)&gt;0),CONCATENATE(" (",N464,")"),IF(AND(LEN(engage_l)=0,LEN(engage_k)&gt;0),CONCATENATE(" (",L464,")"),""))))</f>
        <v/>
      </c>
      <c r="R464" s="84" t="str">
        <f t="shared" si="41"/>
        <v/>
      </c>
      <c r="S464" s="84" t="str">
        <f>IF(ISERROR(VLOOKUP(C464,'Saisie CLASSEMENT'!$C$8:$C$207,1,FALSE)),"","O")</f>
        <v/>
      </c>
      <c r="T464" s="462" t="str">
        <f>IF(LEN('Source Int'!$C456)&gt;1,'Source Int'!$M456,IF($D464="manuel",(VLOOKUP($C464,'Enga manuel'!$A$5:$L$355,9,FALSE)),""))</f>
        <v/>
      </c>
      <c r="U464" s="1" t="str">
        <f>IF(COUNTIF(K$10:K464,K464)=1,MAX(U$9:U463)+1,"")</f>
        <v/>
      </c>
      <c r="V464" t="str">
        <f t="shared" si="43"/>
        <v/>
      </c>
      <c r="W464" s="1" t="str">
        <f>IF(D464="Internet",'Source Int'!E456,IF(D464="manuel",UPPER((VLOOKUP($C464,'Enga manuel'!$A$5:$J$355,10,FALSE))),""))</f>
        <v/>
      </c>
    </row>
    <row r="465" spans="1:23" ht="19.350000000000001" customHeight="1">
      <c r="A465" t="str">
        <f>IF(COUNTIF(J$10:J465,J465)=1,MAX(A$9:A464)+1,"")</f>
        <v/>
      </c>
      <c r="B465" t="str">
        <f t="shared" si="42"/>
        <v/>
      </c>
      <c r="C465" s="294">
        <v>456</v>
      </c>
      <c r="D465" s="295" t="str">
        <f>IF(C465&gt;0,IF(LEN('Source Int'!$C457)&gt;1,"Internet",IF(ISERROR(VLOOKUP($C465,'Enga manuel'!$A$5:$G$355,4,FALSE))=FALSE,(IF(LEN(VLOOKUP($C465,'Enga manuel'!$A$5:$G$355,4,FALSE))&gt;0,"Manuel","")),"")),"")</f>
        <v/>
      </c>
      <c r="E465" s="296" t="s">
        <v>270</v>
      </c>
      <c r="F465" s="295" t="str">
        <f>IF(LEN('Source Int'!$C457)&gt;1,'Source Int'!R457,IF(D465="manuel",(VLOOKUP($C465,'Enga manuel'!$A$5:$G$355,2,FALSE)),""))</f>
        <v/>
      </c>
      <c r="G465" s="295" t="str">
        <f>IF(LEN('Source Int'!$C457)&gt;1,'Source Int'!F457,IF(D465="manuel",(VLOOKUP($C465,'Enga manuel'!$A$5:$G$355,3,FALSE)),""))</f>
        <v/>
      </c>
      <c r="H465" s="297" t="str">
        <f>IF(LEN('Source Int'!$C457)&gt;1,'Source Int'!C457,IF(D465="manuel",(VLOOKUP($C465,'Enga manuel'!$A$5:$G$355,4,FALSE)),""))</f>
        <v/>
      </c>
      <c r="I465" s="297" t="str">
        <f>IF(LEN('Source Int'!$C457)&gt;1,PROPER('Source Int'!D457),IF(D465="manuel",PROPER(VLOOKUP($C465,'Enga manuel'!$A$5:$G$355,5,FALSE)),""))</f>
        <v/>
      </c>
      <c r="J465" s="297" t="str">
        <f>IF(LEN('Source Int'!$C457)&gt;1,'Source Int'!P457,IF(D465="manuel",(VLOOKUP($C465,'Enga manuel'!$A$5:$G$355,6,FALSE)),""))</f>
        <v/>
      </c>
      <c r="K465" s="297" t="str">
        <f>IF(LEN('Source Int'!$C457)&gt;1,'Source Int'!$AE457,IF($D465="manuel",(VLOOKUP($C465,'Enga manuel'!$A$5:$G$355,7,FALSE)),""))</f>
        <v/>
      </c>
      <c r="L465" s="295" t="str">
        <f>IF(LEN('Source Int'!$H457)&gt;0,'Source Int'!$H457,IF($D465="manuel",(VLOOKUP($C465,'Enga manuel'!$A$5:$H$355,8,FALSE)),""))</f>
        <v/>
      </c>
      <c r="M465" s="295" t="str">
        <f>IF(AND(P465="Présent",W465="D",'Données épreuves'!$B$24="OUI"),"Dame","")</f>
        <v/>
      </c>
      <c r="N465" s="295" t="str">
        <f>IF(LEN('Source Int'!$C457)&gt;1,IF('Source Int'!$AB457="","",'Source Int'!$AB457),IF($D465="manuel",(VLOOKUP($C465,'Enga manuel'!$A$5:$M$355,11,FALSE)),""))</f>
        <v/>
      </c>
      <c r="O465" s="308" t="str">
        <f t="shared" si="39"/>
        <v/>
      </c>
      <c r="P465" s="84" t="str">
        <f t="shared" si="40"/>
        <v/>
      </c>
      <c r="Q465" s="84" t="str">
        <f>CONCATENATE(K465,IF(AND(LEN(engage_k)&gt;0,LEN(engage_l)&gt;0),CONCATENATE(" (",L465,"/",N465,")"),IF(AND(LEN(engage_k)=0,LEN(engage_l)&gt;0),CONCATENATE(" (",N465,")"),IF(AND(LEN(engage_l)=0,LEN(engage_k)&gt;0),CONCATENATE(" (",L465,")"),""))))</f>
        <v/>
      </c>
      <c r="R465" s="84" t="str">
        <f t="shared" si="41"/>
        <v/>
      </c>
      <c r="S465" s="84" t="str">
        <f>IF(ISERROR(VLOOKUP(C465,'Saisie CLASSEMENT'!$C$8:$C$207,1,FALSE)),"","O")</f>
        <v/>
      </c>
      <c r="T465" s="462" t="str">
        <f>IF(LEN('Source Int'!$C457)&gt;1,'Source Int'!$M457,IF($D465="manuel",(VLOOKUP($C465,'Enga manuel'!$A$5:$L$355,9,FALSE)),""))</f>
        <v/>
      </c>
      <c r="U465" s="1" t="str">
        <f>IF(COUNTIF(K$10:K465,K465)=1,MAX(U$9:U464)+1,"")</f>
        <v/>
      </c>
      <c r="V465" t="str">
        <f t="shared" si="43"/>
        <v/>
      </c>
      <c r="W465" s="1" t="str">
        <f>IF(D465="Internet",'Source Int'!E457,IF(D465="manuel",UPPER((VLOOKUP($C465,'Enga manuel'!$A$5:$J$355,10,FALSE))),""))</f>
        <v/>
      </c>
    </row>
    <row r="466" spans="1:23" ht="19.350000000000001" customHeight="1">
      <c r="A466" t="str">
        <f>IF(COUNTIF(J$10:J466,J466)=1,MAX(A$9:A465)+1,"")</f>
        <v/>
      </c>
      <c r="B466" t="str">
        <f t="shared" si="42"/>
        <v/>
      </c>
      <c r="C466" s="294">
        <v>457</v>
      </c>
      <c r="D466" s="295" t="str">
        <f>IF(C466&gt;0,IF(LEN('Source Int'!$C458)&gt;1,"Internet",IF(ISERROR(VLOOKUP($C466,'Enga manuel'!$A$5:$G$355,4,FALSE))=FALSE,(IF(LEN(VLOOKUP($C466,'Enga manuel'!$A$5:$G$355,4,FALSE))&gt;0,"Manuel","")),"")),"")</f>
        <v/>
      </c>
      <c r="E466" s="296" t="s">
        <v>270</v>
      </c>
      <c r="F466" s="295" t="str">
        <f>IF(LEN('Source Int'!$C458)&gt;1,'Source Int'!R458,IF(D466="manuel",(VLOOKUP($C466,'Enga manuel'!$A$5:$G$355,2,FALSE)),""))</f>
        <v/>
      </c>
      <c r="G466" s="295" t="str">
        <f>IF(LEN('Source Int'!$C458)&gt;1,'Source Int'!F458,IF(D466="manuel",(VLOOKUP($C466,'Enga manuel'!$A$5:$G$355,3,FALSE)),""))</f>
        <v/>
      </c>
      <c r="H466" s="297" t="str">
        <f>IF(LEN('Source Int'!$C458)&gt;1,'Source Int'!C458,IF(D466="manuel",(VLOOKUP($C466,'Enga manuel'!$A$5:$G$355,4,FALSE)),""))</f>
        <v/>
      </c>
      <c r="I466" s="297" t="str">
        <f>IF(LEN('Source Int'!$C458)&gt;1,PROPER('Source Int'!D458),IF(D466="manuel",PROPER(VLOOKUP($C466,'Enga manuel'!$A$5:$G$355,5,FALSE)),""))</f>
        <v/>
      </c>
      <c r="J466" s="297" t="str">
        <f>IF(LEN('Source Int'!$C458)&gt;1,'Source Int'!P458,IF(D466="manuel",(VLOOKUP($C466,'Enga manuel'!$A$5:$G$355,6,FALSE)),""))</f>
        <v/>
      </c>
      <c r="K466" s="297" t="str">
        <f>IF(LEN('Source Int'!$C458)&gt;1,'Source Int'!$AE458,IF($D466="manuel",(VLOOKUP($C466,'Enga manuel'!$A$5:$G$355,7,FALSE)),""))</f>
        <v/>
      </c>
      <c r="L466" s="295" t="str">
        <f>IF(LEN('Source Int'!$H458)&gt;0,'Source Int'!$H458,IF($D466="manuel",(VLOOKUP($C466,'Enga manuel'!$A$5:$H$355,8,FALSE)),""))</f>
        <v/>
      </c>
      <c r="M466" s="295" t="str">
        <f>IF(AND(P466="Présent",W466="D",'Données épreuves'!$B$24="OUI"),"Dame","")</f>
        <v/>
      </c>
      <c r="N466" s="295" t="str">
        <f>IF(LEN('Source Int'!$C458)&gt;1,IF('Source Int'!$AB458="","",'Source Int'!$AB458),IF($D466="manuel",(VLOOKUP($C466,'Enga manuel'!$A$5:$M$355,11,FALSE)),""))</f>
        <v/>
      </c>
      <c r="O466" s="308" t="str">
        <f t="shared" si="39"/>
        <v/>
      </c>
      <c r="P466" s="84" t="str">
        <f t="shared" si="40"/>
        <v/>
      </c>
      <c r="Q466" s="84" t="str">
        <f>CONCATENATE(K466,IF(AND(LEN(engage_k)&gt;0,LEN(engage_l)&gt;0),CONCATENATE(" (",L466,"/",N466,")"),IF(AND(LEN(engage_k)=0,LEN(engage_l)&gt;0),CONCATENATE(" (",N466,")"),IF(AND(LEN(engage_l)=0,LEN(engage_k)&gt;0),CONCATENATE(" (",L466,")"),""))))</f>
        <v/>
      </c>
      <c r="R466" s="84" t="str">
        <f t="shared" si="41"/>
        <v/>
      </c>
      <c r="S466" s="84" t="str">
        <f>IF(ISERROR(VLOOKUP(C466,'Saisie CLASSEMENT'!$C$8:$C$207,1,FALSE)),"","O")</f>
        <v/>
      </c>
      <c r="T466" s="462" t="str">
        <f>IF(LEN('Source Int'!$C458)&gt;1,'Source Int'!$M458,IF($D466="manuel",(VLOOKUP($C466,'Enga manuel'!$A$5:$L$355,9,FALSE)),""))</f>
        <v/>
      </c>
      <c r="U466" s="1" t="str">
        <f>IF(COUNTIF(K$10:K466,K466)=1,MAX(U$9:U465)+1,"")</f>
        <v/>
      </c>
      <c r="V466" t="str">
        <f t="shared" si="43"/>
        <v/>
      </c>
      <c r="W466" s="1" t="str">
        <f>IF(D466="Internet",'Source Int'!E458,IF(D466="manuel",UPPER((VLOOKUP($C466,'Enga manuel'!$A$5:$J$355,10,FALSE))),""))</f>
        <v/>
      </c>
    </row>
    <row r="467" spans="1:23" ht="19.350000000000001" customHeight="1">
      <c r="A467" t="str">
        <f>IF(COUNTIF(J$10:J467,J467)=1,MAX(A$9:A466)+1,"")</f>
        <v/>
      </c>
      <c r="B467" t="str">
        <f t="shared" si="42"/>
        <v/>
      </c>
      <c r="C467" s="294">
        <v>458</v>
      </c>
      <c r="D467" s="295" t="str">
        <f>IF(C467&gt;0,IF(LEN('Source Int'!$C459)&gt;1,"Internet",IF(ISERROR(VLOOKUP($C467,'Enga manuel'!$A$5:$G$355,4,FALSE))=FALSE,(IF(LEN(VLOOKUP($C467,'Enga manuel'!$A$5:$G$355,4,FALSE))&gt;0,"Manuel","")),"")),"")</f>
        <v/>
      </c>
      <c r="E467" s="296" t="s">
        <v>270</v>
      </c>
      <c r="F467" s="295" t="str">
        <f>IF(LEN('Source Int'!$C459)&gt;1,'Source Int'!R459,IF(D467="manuel",(VLOOKUP($C467,'Enga manuel'!$A$5:$G$355,2,FALSE)),""))</f>
        <v/>
      </c>
      <c r="G467" s="295" t="str">
        <f>IF(LEN('Source Int'!$C459)&gt;1,'Source Int'!F459,IF(D467="manuel",(VLOOKUP($C467,'Enga manuel'!$A$5:$G$355,3,FALSE)),""))</f>
        <v/>
      </c>
      <c r="H467" s="297" t="str">
        <f>IF(LEN('Source Int'!$C459)&gt;1,'Source Int'!C459,IF(D467="manuel",(VLOOKUP($C467,'Enga manuel'!$A$5:$G$355,4,FALSE)),""))</f>
        <v/>
      </c>
      <c r="I467" s="297" t="str">
        <f>IF(LEN('Source Int'!$C459)&gt;1,PROPER('Source Int'!D459),IF(D467="manuel",PROPER(VLOOKUP($C467,'Enga manuel'!$A$5:$G$355,5,FALSE)),""))</f>
        <v/>
      </c>
      <c r="J467" s="297" t="str">
        <f>IF(LEN('Source Int'!$C459)&gt;1,'Source Int'!P459,IF(D467="manuel",(VLOOKUP($C467,'Enga manuel'!$A$5:$G$355,6,FALSE)),""))</f>
        <v/>
      </c>
      <c r="K467" s="297" t="str">
        <f>IF(LEN('Source Int'!$C459)&gt;1,'Source Int'!$AE459,IF($D467="manuel",(VLOOKUP($C467,'Enga manuel'!$A$5:$G$355,7,FALSE)),""))</f>
        <v/>
      </c>
      <c r="L467" s="295" t="str">
        <f>IF(LEN('Source Int'!$H459)&gt;0,'Source Int'!$H459,IF($D467="manuel",(VLOOKUP($C467,'Enga manuel'!$A$5:$H$355,8,FALSE)),""))</f>
        <v/>
      </c>
      <c r="M467" s="295" t="str">
        <f>IF(AND(P467="Présent",W467="D",'Données épreuves'!$B$24="OUI"),"Dame","")</f>
        <v/>
      </c>
      <c r="N467" s="295" t="str">
        <f>IF(LEN('Source Int'!$C459)&gt;1,IF('Source Int'!$AB459="","",'Source Int'!$AB459),IF($D467="manuel",(VLOOKUP($C467,'Enga manuel'!$A$5:$M$355,11,FALSE)),""))</f>
        <v/>
      </c>
      <c r="O467" s="308" t="str">
        <f t="shared" ref="O467:O500" si="44">IF(LEN(P467)&gt;0,IF(LEN(P467)&gt;0,C467,""),"")</f>
        <v/>
      </c>
      <c r="P467" s="84" t="str">
        <f t="shared" ref="P467:P500" si="45">IF(LEN(D467)&gt;0,IF(LEN(E467)&gt;0,"Présent",""),"")</f>
        <v/>
      </c>
      <c r="Q467" s="84" t="str">
        <f>CONCATENATE(K467,IF(AND(LEN(engage_k)&gt;0,LEN(engage_l)&gt;0),CONCATENATE(" (",L467,"/",N467,")"),IF(AND(LEN(engage_k)=0,LEN(engage_l)&gt;0),CONCATENATE(" (",N467,")"),IF(AND(LEN(engage_l)=0,LEN(engage_k)&gt;0),CONCATENATE(" (",L467,")"),""))))</f>
        <v/>
      </c>
      <c r="R467" s="84" t="str">
        <f t="shared" ref="R467:R500" si="46">IF(D467="Internet",C467,"")</f>
        <v/>
      </c>
      <c r="S467" s="84" t="str">
        <f>IF(ISERROR(VLOOKUP(C467,'Saisie CLASSEMENT'!$C$8:$C$207,1,FALSE)),"","O")</f>
        <v/>
      </c>
      <c r="T467" s="462" t="str">
        <f>IF(LEN('Source Int'!$C459)&gt;1,'Source Int'!$M459,IF($D467="manuel",(VLOOKUP($C467,'Enga manuel'!$A$5:$L$355,9,FALSE)),""))</f>
        <v/>
      </c>
      <c r="U467" s="1" t="str">
        <f>IF(COUNTIF(K$10:K467,K467)=1,MAX(U$9:U466)+1,"")</f>
        <v/>
      </c>
      <c r="V467" t="str">
        <f t="shared" si="43"/>
        <v/>
      </c>
      <c r="W467" s="1" t="str">
        <f>IF(D467="Internet",'Source Int'!E459,IF(D467="manuel",UPPER((VLOOKUP($C467,'Enga manuel'!$A$5:$J$355,10,FALSE))),""))</f>
        <v/>
      </c>
    </row>
    <row r="468" spans="1:23" ht="19.350000000000001" customHeight="1">
      <c r="A468" t="str">
        <f>IF(COUNTIF(J$10:J468,J468)=1,MAX(A$9:A467)+1,"")</f>
        <v/>
      </c>
      <c r="B468" t="str">
        <f t="shared" si="42"/>
        <v/>
      </c>
      <c r="C468" s="294">
        <v>459</v>
      </c>
      <c r="D468" s="295" t="str">
        <f>IF(C468&gt;0,IF(LEN('Source Int'!$C460)&gt;1,"Internet",IF(ISERROR(VLOOKUP($C468,'Enga manuel'!$A$5:$G$355,4,FALSE))=FALSE,(IF(LEN(VLOOKUP($C468,'Enga manuel'!$A$5:$G$355,4,FALSE))&gt;0,"Manuel","")),"")),"")</f>
        <v/>
      </c>
      <c r="E468" s="296" t="s">
        <v>270</v>
      </c>
      <c r="F468" s="295" t="str">
        <f>IF(LEN('Source Int'!$C460)&gt;1,'Source Int'!R460,IF(D468="manuel",(VLOOKUP($C468,'Enga manuel'!$A$5:$G$355,2,FALSE)),""))</f>
        <v/>
      </c>
      <c r="G468" s="295" t="str">
        <f>IF(LEN('Source Int'!$C460)&gt;1,'Source Int'!F460,IF(D468="manuel",(VLOOKUP($C468,'Enga manuel'!$A$5:$G$355,3,FALSE)),""))</f>
        <v/>
      </c>
      <c r="H468" s="297" t="str">
        <f>IF(LEN('Source Int'!$C460)&gt;1,'Source Int'!C460,IF(D468="manuel",(VLOOKUP($C468,'Enga manuel'!$A$5:$G$355,4,FALSE)),""))</f>
        <v/>
      </c>
      <c r="I468" s="297" t="str">
        <f>IF(LEN('Source Int'!$C460)&gt;1,PROPER('Source Int'!D460),IF(D468="manuel",PROPER(VLOOKUP($C468,'Enga manuel'!$A$5:$G$355,5,FALSE)),""))</f>
        <v/>
      </c>
      <c r="J468" s="297" t="str">
        <f>IF(LEN('Source Int'!$C460)&gt;1,'Source Int'!P460,IF(D468="manuel",(VLOOKUP($C468,'Enga manuel'!$A$5:$G$355,6,FALSE)),""))</f>
        <v/>
      </c>
      <c r="K468" s="297" t="str">
        <f>IF(LEN('Source Int'!$C460)&gt;1,'Source Int'!$AE460,IF($D468="manuel",(VLOOKUP($C468,'Enga manuel'!$A$5:$G$355,7,FALSE)),""))</f>
        <v/>
      </c>
      <c r="L468" s="295" t="str">
        <f>IF(LEN('Source Int'!$H460)&gt;0,'Source Int'!$H460,IF($D468="manuel",(VLOOKUP($C468,'Enga manuel'!$A$5:$H$355,8,FALSE)),""))</f>
        <v/>
      </c>
      <c r="M468" s="295" t="str">
        <f>IF(AND(P468="Présent",W468="D",'Données épreuves'!$B$24="OUI"),"Dame","")</f>
        <v/>
      </c>
      <c r="N468" s="295" t="str">
        <f>IF(LEN('Source Int'!$C460)&gt;1,IF('Source Int'!$AB460="","",'Source Int'!$AB460),IF($D468="manuel",(VLOOKUP($C468,'Enga manuel'!$A$5:$M$355,11,FALSE)),""))</f>
        <v/>
      </c>
      <c r="O468" s="308" t="str">
        <f t="shared" si="44"/>
        <v/>
      </c>
      <c r="P468" s="84" t="str">
        <f t="shared" si="45"/>
        <v/>
      </c>
      <c r="Q468" s="84" t="str">
        <f>CONCATENATE(K468,IF(AND(LEN(engage_k)&gt;0,LEN(engage_l)&gt;0),CONCATENATE(" (",L468,"/",N468,")"),IF(AND(LEN(engage_k)=0,LEN(engage_l)&gt;0),CONCATENATE(" (",N468,")"),IF(AND(LEN(engage_l)=0,LEN(engage_k)&gt;0),CONCATENATE(" (",L468,")"),""))))</f>
        <v/>
      </c>
      <c r="R468" s="84" t="str">
        <f t="shared" si="46"/>
        <v/>
      </c>
      <c r="S468" s="84" t="str">
        <f>IF(ISERROR(VLOOKUP(C468,'Saisie CLASSEMENT'!$C$8:$C$207,1,FALSE)),"","O")</f>
        <v/>
      </c>
      <c r="T468" s="462" t="str">
        <f>IF(LEN('Source Int'!$C460)&gt;1,'Source Int'!$M460,IF($D468="manuel",(VLOOKUP($C468,'Enga manuel'!$A$5:$L$355,9,FALSE)),""))</f>
        <v/>
      </c>
      <c r="U468" s="1" t="str">
        <f>IF(COUNTIF(K$10:K468,K468)=1,MAX(U$9:U467)+1,"")</f>
        <v/>
      </c>
      <c r="V468" t="str">
        <f t="shared" si="43"/>
        <v/>
      </c>
      <c r="W468" s="1" t="str">
        <f>IF(D468="Internet",'Source Int'!E460,IF(D468="manuel",UPPER((VLOOKUP($C468,'Enga manuel'!$A$5:$J$355,10,FALSE))),""))</f>
        <v/>
      </c>
    </row>
    <row r="469" spans="1:23" ht="19.350000000000001" customHeight="1">
      <c r="A469" t="str">
        <f>IF(COUNTIF(J$10:J469,J469)=1,MAX(A$9:A468)+1,"")</f>
        <v/>
      </c>
      <c r="B469" t="str">
        <f t="shared" si="42"/>
        <v/>
      </c>
      <c r="C469" s="294">
        <v>460</v>
      </c>
      <c r="D469" s="295" t="str">
        <f>IF(C469&gt;0,IF(LEN('Source Int'!$C461)&gt;1,"Internet",IF(ISERROR(VLOOKUP($C469,'Enga manuel'!$A$5:$G$355,4,FALSE))=FALSE,(IF(LEN(VLOOKUP($C469,'Enga manuel'!$A$5:$G$355,4,FALSE))&gt;0,"Manuel","")),"")),"")</f>
        <v/>
      </c>
      <c r="E469" s="296" t="s">
        <v>270</v>
      </c>
      <c r="F469" s="295" t="str">
        <f>IF(LEN('Source Int'!$C461)&gt;1,'Source Int'!R461,IF(D469="manuel",(VLOOKUP($C469,'Enga manuel'!$A$5:$G$355,2,FALSE)),""))</f>
        <v/>
      </c>
      <c r="G469" s="295" t="str">
        <f>IF(LEN('Source Int'!$C461)&gt;1,'Source Int'!F461,IF(D469="manuel",(VLOOKUP($C469,'Enga manuel'!$A$5:$G$355,3,FALSE)),""))</f>
        <v/>
      </c>
      <c r="H469" s="297" t="str">
        <f>IF(LEN('Source Int'!$C461)&gt;1,'Source Int'!C461,IF(D469="manuel",(VLOOKUP($C469,'Enga manuel'!$A$5:$G$355,4,FALSE)),""))</f>
        <v/>
      </c>
      <c r="I469" s="297" t="str">
        <f>IF(LEN('Source Int'!$C461)&gt;1,PROPER('Source Int'!D461),IF(D469="manuel",PROPER(VLOOKUP($C469,'Enga manuel'!$A$5:$G$355,5,FALSE)),""))</f>
        <v/>
      </c>
      <c r="J469" s="297" t="str">
        <f>IF(LEN('Source Int'!$C461)&gt;1,'Source Int'!P461,IF(D469="manuel",(VLOOKUP($C469,'Enga manuel'!$A$5:$G$355,6,FALSE)),""))</f>
        <v/>
      </c>
      <c r="K469" s="297" t="str">
        <f>IF(LEN('Source Int'!$C461)&gt;1,'Source Int'!$AE461,IF($D469="manuel",(VLOOKUP($C469,'Enga manuel'!$A$5:$G$355,7,FALSE)),""))</f>
        <v/>
      </c>
      <c r="L469" s="295" t="str">
        <f>IF(LEN('Source Int'!$H461)&gt;0,'Source Int'!$H461,IF($D469="manuel",(VLOOKUP($C469,'Enga manuel'!$A$5:$H$355,8,FALSE)),""))</f>
        <v/>
      </c>
      <c r="M469" s="295" t="str">
        <f>IF(AND(P469="Présent",W469="D",'Données épreuves'!$B$24="OUI"),"Dame","")</f>
        <v/>
      </c>
      <c r="N469" s="295" t="str">
        <f>IF(LEN('Source Int'!$C461)&gt;1,IF('Source Int'!$AB461="","",'Source Int'!$AB461),IF($D469="manuel",(VLOOKUP($C469,'Enga manuel'!$A$5:$M$355,11,FALSE)),""))</f>
        <v/>
      </c>
      <c r="O469" s="308" t="str">
        <f t="shared" si="44"/>
        <v/>
      </c>
      <c r="P469" s="84" t="str">
        <f t="shared" si="45"/>
        <v/>
      </c>
      <c r="Q469" s="84" t="str">
        <f>CONCATENATE(K469,IF(AND(LEN(engage_k)&gt;0,LEN(engage_l)&gt;0),CONCATENATE(" (",L469,"/",N469,")"),IF(AND(LEN(engage_k)=0,LEN(engage_l)&gt;0),CONCATENATE(" (",N469,")"),IF(AND(LEN(engage_l)=0,LEN(engage_k)&gt;0),CONCATENATE(" (",L469,")"),""))))</f>
        <v/>
      </c>
      <c r="R469" s="84" t="str">
        <f t="shared" si="46"/>
        <v/>
      </c>
      <c r="S469" s="84" t="str">
        <f>IF(ISERROR(VLOOKUP(C469,'Saisie CLASSEMENT'!$C$8:$C$207,1,FALSE)),"","O")</f>
        <v/>
      </c>
      <c r="T469" s="462" t="str">
        <f>IF(LEN('Source Int'!$C461)&gt;1,'Source Int'!$M461,IF($D469="manuel",(VLOOKUP($C469,'Enga manuel'!$A$5:$L$355,9,FALSE)),""))</f>
        <v/>
      </c>
      <c r="U469" s="1" t="str">
        <f>IF(COUNTIF(K$10:K469,K469)=1,MAX(U$9:U468)+1,"")</f>
        <v/>
      </c>
      <c r="V469" t="str">
        <f t="shared" si="43"/>
        <v/>
      </c>
      <c r="W469" s="1" t="str">
        <f>IF(D469="Internet",'Source Int'!E461,IF(D469="manuel",UPPER((VLOOKUP($C469,'Enga manuel'!$A$5:$J$355,10,FALSE))),""))</f>
        <v/>
      </c>
    </row>
    <row r="470" spans="1:23" ht="19.350000000000001" customHeight="1">
      <c r="A470" t="str">
        <f>IF(COUNTIF(J$10:J470,J470)=1,MAX(A$9:A469)+1,"")</f>
        <v/>
      </c>
      <c r="B470" t="str">
        <f t="shared" si="42"/>
        <v/>
      </c>
      <c r="C470" s="294">
        <v>461</v>
      </c>
      <c r="D470" s="295" t="str">
        <f>IF(C470&gt;0,IF(LEN('Source Int'!$C462)&gt;1,"Internet",IF(ISERROR(VLOOKUP($C470,'Enga manuel'!$A$5:$G$355,4,FALSE))=FALSE,(IF(LEN(VLOOKUP($C470,'Enga manuel'!$A$5:$G$355,4,FALSE))&gt;0,"Manuel","")),"")),"")</f>
        <v/>
      </c>
      <c r="E470" s="296" t="s">
        <v>270</v>
      </c>
      <c r="F470" s="295" t="str">
        <f>IF(LEN('Source Int'!$C462)&gt;1,'Source Int'!R462,IF(D470="manuel",(VLOOKUP($C470,'Enga manuel'!$A$5:$G$355,2,FALSE)),""))</f>
        <v/>
      </c>
      <c r="G470" s="295" t="str">
        <f>IF(LEN('Source Int'!$C462)&gt;1,'Source Int'!F462,IF(D470="manuel",(VLOOKUP($C470,'Enga manuel'!$A$5:$G$355,3,FALSE)),""))</f>
        <v/>
      </c>
      <c r="H470" s="297" t="str">
        <f>IF(LEN('Source Int'!$C462)&gt;1,'Source Int'!C462,IF(D470="manuel",(VLOOKUP($C470,'Enga manuel'!$A$5:$G$355,4,FALSE)),""))</f>
        <v/>
      </c>
      <c r="I470" s="297" t="str">
        <f>IF(LEN('Source Int'!$C462)&gt;1,PROPER('Source Int'!D462),IF(D470="manuel",PROPER(VLOOKUP($C470,'Enga manuel'!$A$5:$G$355,5,FALSE)),""))</f>
        <v/>
      </c>
      <c r="J470" s="297" t="str">
        <f>IF(LEN('Source Int'!$C462)&gt;1,'Source Int'!P462,IF(D470="manuel",(VLOOKUP($C470,'Enga manuel'!$A$5:$G$355,6,FALSE)),""))</f>
        <v/>
      </c>
      <c r="K470" s="297" t="str">
        <f>IF(LEN('Source Int'!$C462)&gt;1,'Source Int'!$AE462,IF($D470="manuel",(VLOOKUP($C470,'Enga manuel'!$A$5:$G$355,7,FALSE)),""))</f>
        <v/>
      </c>
      <c r="L470" s="295" t="str">
        <f>IF(LEN('Source Int'!$H462)&gt;0,'Source Int'!$H462,IF($D470="manuel",(VLOOKUP($C470,'Enga manuel'!$A$5:$H$355,8,FALSE)),""))</f>
        <v/>
      </c>
      <c r="M470" s="295" t="str">
        <f>IF(AND(P470="Présent",W470="D",'Données épreuves'!$B$24="OUI"),"Dame","")</f>
        <v/>
      </c>
      <c r="N470" s="295" t="str">
        <f>IF(LEN('Source Int'!$C462)&gt;1,IF('Source Int'!$AB462="","",'Source Int'!$AB462),IF($D470="manuel",(VLOOKUP($C470,'Enga manuel'!$A$5:$M$355,11,FALSE)),""))</f>
        <v/>
      </c>
      <c r="O470" s="308" t="str">
        <f t="shared" si="44"/>
        <v/>
      </c>
      <c r="P470" s="84" t="str">
        <f t="shared" si="45"/>
        <v/>
      </c>
      <c r="Q470" s="84" t="str">
        <f>CONCATENATE(K470,IF(AND(LEN(engage_k)&gt;0,LEN(engage_l)&gt;0),CONCATENATE(" (",L470,"/",N470,")"),IF(AND(LEN(engage_k)=0,LEN(engage_l)&gt;0),CONCATENATE(" (",N470,")"),IF(AND(LEN(engage_l)=0,LEN(engage_k)&gt;0),CONCATENATE(" (",L470,")"),""))))</f>
        <v/>
      </c>
      <c r="R470" s="84" t="str">
        <f t="shared" si="46"/>
        <v/>
      </c>
      <c r="S470" s="84" t="str">
        <f>IF(ISERROR(VLOOKUP(C470,'Saisie CLASSEMENT'!$C$8:$C$207,1,FALSE)),"","O")</f>
        <v/>
      </c>
      <c r="T470" s="462" t="str">
        <f>IF(LEN('Source Int'!$C462)&gt;1,'Source Int'!$M462,IF($D470="manuel",(VLOOKUP($C470,'Enga manuel'!$A$5:$L$355,9,FALSE)),""))</f>
        <v/>
      </c>
      <c r="U470" s="1" t="str">
        <f>IF(COUNTIF(K$10:K470,K470)=1,MAX(U$9:U469)+1,"")</f>
        <v/>
      </c>
      <c r="V470" t="str">
        <f t="shared" si="43"/>
        <v/>
      </c>
      <c r="W470" s="1" t="str">
        <f>IF(D470="Internet",'Source Int'!E462,IF(D470="manuel",UPPER((VLOOKUP($C470,'Enga manuel'!$A$5:$J$355,10,FALSE))),""))</f>
        <v/>
      </c>
    </row>
    <row r="471" spans="1:23" ht="19.350000000000001" customHeight="1">
      <c r="A471" t="str">
        <f>IF(COUNTIF(J$10:J471,J471)=1,MAX(A$9:A470)+1,"")</f>
        <v/>
      </c>
      <c r="B471" t="str">
        <f t="shared" si="42"/>
        <v/>
      </c>
      <c r="C471" s="294">
        <v>462</v>
      </c>
      <c r="D471" s="295" t="str">
        <f>IF(C471&gt;0,IF(LEN('Source Int'!$C463)&gt;1,"Internet",IF(ISERROR(VLOOKUP($C471,'Enga manuel'!$A$5:$G$355,4,FALSE))=FALSE,(IF(LEN(VLOOKUP($C471,'Enga manuel'!$A$5:$G$355,4,FALSE))&gt;0,"Manuel","")),"")),"")</f>
        <v/>
      </c>
      <c r="E471" s="296" t="s">
        <v>270</v>
      </c>
      <c r="F471" s="295" t="str">
        <f>IF(LEN('Source Int'!$C463)&gt;1,'Source Int'!R463,IF(D471="manuel",(VLOOKUP($C471,'Enga manuel'!$A$5:$G$355,2,FALSE)),""))</f>
        <v/>
      </c>
      <c r="G471" s="295" t="str">
        <f>IF(LEN('Source Int'!$C463)&gt;1,'Source Int'!F463,IF(D471="manuel",(VLOOKUP($C471,'Enga manuel'!$A$5:$G$355,3,FALSE)),""))</f>
        <v/>
      </c>
      <c r="H471" s="297" t="str">
        <f>IF(LEN('Source Int'!$C463)&gt;1,'Source Int'!C463,IF(D471="manuel",(VLOOKUP($C471,'Enga manuel'!$A$5:$G$355,4,FALSE)),""))</f>
        <v/>
      </c>
      <c r="I471" s="297" t="str">
        <f>IF(LEN('Source Int'!$C463)&gt;1,PROPER('Source Int'!D463),IF(D471="manuel",PROPER(VLOOKUP($C471,'Enga manuel'!$A$5:$G$355,5,FALSE)),""))</f>
        <v/>
      </c>
      <c r="J471" s="297" t="str">
        <f>IF(LEN('Source Int'!$C463)&gt;1,'Source Int'!P463,IF(D471="manuel",(VLOOKUP($C471,'Enga manuel'!$A$5:$G$355,6,FALSE)),""))</f>
        <v/>
      </c>
      <c r="K471" s="297" t="str">
        <f>IF(LEN('Source Int'!$C463)&gt;1,'Source Int'!$AE463,IF($D471="manuel",(VLOOKUP($C471,'Enga manuel'!$A$5:$G$355,7,FALSE)),""))</f>
        <v/>
      </c>
      <c r="L471" s="295" t="str">
        <f>IF(LEN('Source Int'!$H463)&gt;0,'Source Int'!$H463,IF($D471="manuel",(VLOOKUP($C471,'Enga manuel'!$A$5:$H$355,8,FALSE)),""))</f>
        <v/>
      </c>
      <c r="M471" s="295" t="str">
        <f>IF(AND(P471="Présent",W471="D",'Données épreuves'!$B$24="OUI"),"Dame","")</f>
        <v/>
      </c>
      <c r="N471" s="295" t="str">
        <f>IF(LEN('Source Int'!$C463)&gt;1,IF('Source Int'!$AB463="","",'Source Int'!$AB463),IF($D471="manuel",(VLOOKUP($C471,'Enga manuel'!$A$5:$M$355,11,FALSE)),""))</f>
        <v/>
      </c>
      <c r="O471" s="308" t="str">
        <f t="shared" si="44"/>
        <v/>
      </c>
      <c r="P471" s="84" t="str">
        <f t="shared" si="45"/>
        <v/>
      </c>
      <c r="Q471" s="84" t="str">
        <f>CONCATENATE(K471,IF(AND(LEN(engage_k)&gt;0,LEN(engage_l)&gt;0),CONCATENATE(" (",L471,"/",N471,")"),IF(AND(LEN(engage_k)=0,LEN(engage_l)&gt;0),CONCATENATE(" (",N471,")"),IF(AND(LEN(engage_l)=0,LEN(engage_k)&gt;0),CONCATENATE(" (",L471,")"),""))))</f>
        <v/>
      </c>
      <c r="R471" s="84" t="str">
        <f t="shared" si="46"/>
        <v/>
      </c>
      <c r="S471" s="84" t="str">
        <f>IF(ISERROR(VLOOKUP(C471,'Saisie CLASSEMENT'!$C$8:$C$207,1,FALSE)),"","O")</f>
        <v/>
      </c>
      <c r="T471" s="462" t="str">
        <f>IF(LEN('Source Int'!$C463)&gt;1,'Source Int'!$M463,IF($D471="manuel",(VLOOKUP($C471,'Enga manuel'!$A$5:$L$355,9,FALSE)),""))</f>
        <v/>
      </c>
      <c r="U471" s="1" t="str">
        <f>IF(COUNTIF(K$10:K471,K471)=1,MAX(U$9:U470)+1,"")</f>
        <v/>
      </c>
      <c r="V471" t="str">
        <f t="shared" si="43"/>
        <v/>
      </c>
      <c r="W471" s="1" t="str">
        <f>IF(D471="Internet",'Source Int'!E463,IF(D471="manuel",UPPER((VLOOKUP($C471,'Enga manuel'!$A$5:$J$355,10,FALSE))),""))</f>
        <v/>
      </c>
    </row>
    <row r="472" spans="1:23" ht="19.350000000000001" customHeight="1">
      <c r="A472" t="str">
        <f>IF(COUNTIF(J$10:J472,J472)=1,MAX(A$9:A471)+1,"")</f>
        <v/>
      </c>
      <c r="B472" t="str">
        <f t="shared" si="42"/>
        <v/>
      </c>
      <c r="C472" s="294">
        <v>463</v>
      </c>
      <c r="D472" s="295" t="str">
        <f>IF(C472&gt;0,IF(LEN('Source Int'!$C464)&gt;1,"Internet",IF(ISERROR(VLOOKUP($C472,'Enga manuel'!$A$5:$G$355,4,FALSE))=FALSE,(IF(LEN(VLOOKUP($C472,'Enga manuel'!$A$5:$G$355,4,FALSE))&gt;0,"Manuel","")),"")),"")</f>
        <v/>
      </c>
      <c r="E472" s="296" t="s">
        <v>270</v>
      </c>
      <c r="F472" s="295" t="str">
        <f>IF(LEN('Source Int'!$C464)&gt;1,'Source Int'!R464,IF(D472="manuel",(VLOOKUP($C472,'Enga manuel'!$A$5:$G$355,2,FALSE)),""))</f>
        <v/>
      </c>
      <c r="G472" s="295" t="str">
        <f>IF(LEN('Source Int'!$C464)&gt;1,'Source Int'!F464,IF(D472="manuel",(VLOOKUP($C472,'Enga manuel'!$A$5:$G$355,3,FALSE)),""))</f>
        <v/>
      </c>
      <c r="H472" s="297" t="str">
        <f>IF(LEN('Source Int'!$C464)&gt;1,'Source Int'!C464,IF(D472="manuel",(VLOOKUP($C472,'Enga manuel'!$A$5:$G$355,4,FALSE)),""))</f>
        <v/>
      </c>
      <c r="I472" s="297" t="str">
        <f>IF(LEN('Source Int'!$C464)&gt;1,PROPER('Source Int'!D464),IF(D472="manuel",PROPER(VLOOKUP($C472,'Enga manuel'!$A$5:$G$355,5,FALSE)),""))</f>
        <v/>
      </c>
      <c r="J472" s="297" t="str">
        <f>IF(LEN('Source Int'!$C464)&gt;1,'Source Int'!P464,IF(D472="manuel",(VLOOKUP($C472,'Enga manuel'!$A$5:$G$355,6,FALSE)),""))</f>
        <v/>
      </c>
      <c r="K472" s="297" t="str">
        <f>IF(LEN('Source Int'!$C464)&gt;1,'Source Int'!$AE464,IF($D472="manuel",(VLOOKUP($C472,'Enga manuel'!$A$5:$G$355,7,FALSE)),""))</f>
        <v/>
      </c>
      <c r="L472" s="295" t="str">
        <f>IF(LEN('Source Int'!$H464)&gt;0,'Source Int'!$H464,IF($D472="manuel",(VLOOKUP($C472,'Enga manuel'!$A$5:$H$355,8,FALSE)),""))</f>
        <v/>
      </c>
      <c r="M472" s="295" t="str">
        <f>IF(AND(P472="Présent",W472="D",'Données épreuves'!$B$24="OUI"),"Dame","")</f>
        <v/>
      </c>
      <c r="N472" s="295" t="str">
        <f>IF(LEN('Source Int'!$C464)&gt;1,IF('Source Int'!$AB464="","",'Source Int'!$AB464),IF($D472="manuel",(VLOOKUP($C472,'Enga manuel'!$A$5:$M$355,11,FALSE)),""))</f>
        <v/>
      </c>
      <c r="O472" s="308" t="str">
        <f t="shared" si="44"/>
        <v/>
      </c>
      <c r="P472" s="84" t="str">
        <f t="shared" si="45"/>
        <v/>
      </c>
      <c r="Q472" s="84" t="str">
        <f>CONCATENATE(K472,IF(AND(LEN(engage_k)&gt;0,LEN(engage_l)&gt;0),CONCATENATE(" (",L472,"/",N472,")"),IF(AND(LEN(engage_k)=0,LEN(engage_l)&gt;0),CONCATENATE(" (",N472,")"),IF(AND(LEN(engage_l)=0,LEN(engage_k)&gt;0),CONCATENATE(" (",L472,")"),""))))</f>
        <v/>
      </c>
      <c r="R472" s="84" t="str">
        <f t="shared" si="46"/>
        <v/>
      </c>
      <c r="S472" s="84" t="str">
        <f>IF(ISERROR(VLOOKUP(C472,'Saisie CLASSEMENT'!$C$8:$C$207,1,FALSE)),"","O")</f>
        <v/>
      </c>
      <c r="T472" s="462" t="str">
        <f>IF(LEN('Source Int'!$C464)&gt;1,'Source Int'!$M464,IF($D472="manuel",(VLOOKUP($C472,'Enga manuel'!$A$5:$L$355,9,FALSE)),""))</f>
        <v/>
      </c>
      <c r="U472" s="1" t="str">
        <f>IF(COUNTIF(K$10:K472,K472)=1,MAX(U$9:U471)+1,"")</f>
        <v/>
      </c>
      <c r="V472" t="str">
        <f t="shared" si="43"/>
        <v/>
      </c>
      <c r="W472" s="1" t="str">
        <f>IF(D472="Internet",'Source Int'!E464,IF(D472="manuel",UPPER((VLOOKUP($C472,'Enga manuel'!$A$5:$J$355,10,FALSE))),""))</f>
        <v/>
      </c>
    </row>
    <row r="473" spans="1:23" ht="19.350000000000001" customHeight="1">
      <c r="A473" t="str">
        <f>IF(COUNTIF(J$10:J473,J473)=1,MAX(A$9:A472)+1,"")</f>
        <v/>
      </c>
      <c r="B473" t="str">
        <f t="shared" si="42"/>
        <v/>
      </c>
      <c r="C473" s="294">
        <v>464</v>
      </c>
      <c r="D473" s="295" t="str">
        <f>IF(C473&gt;0,IF(LEN('Source Int'!$C465)&gt;1,"Internet",IF(ISERROR(VLOOKUP($C473,'Enga manuel'!$A$5:$G$355,4,FALSE))=FALSE,(IF(LEN(VLOOKUP($C473,'Enga manuel'!$A$5:$G$355,4,FALSE))&gt;0,"Manuel","")),"")),"")</f>
        <v/>
      </c>
      <c r="E473" s="296" t="s">
        <v>270</v>
      </c>
      <c r="F473" s="295" t="str">
        <f>IF(LEN('Source Int'!$C465)&gt;1,'Source Int'!R465,IF(D473="manuel",(VLOOKUP($C473,'Enga manuel'!$A$5:$G$355,2,FALSE)),""))</f>
        <v/>
      </c>
      <c r="G473" s="295" t="str">
        <f>IF(LEN('Source Int'!$C465)&gt;1,'Source Int'!F465,IF(D473="manuel",(VLOOKUP($C473,'Enga manuel'!$A$5:$G$355,3,FALSE)),""))</f>
        <v/>
      </c>
      <c r="H473" s="297" t="str">
        <f>IF(LEN('Source Int'!$C465)&gt;1,'Source Int'!C465,IF(D473="manuel",(VLOOKUP($C473,'Enga manuel'!$A$5:$G$355,4,FALSE)),""))</f>
        <v/>
      </c>
      <c r="I473" s="297" t="str">
        <f>IF(LEN('Source Int'!$C465)&gt;1,PROPER('Source Int'!D465),IF(D473="manuel",PROPER(VLOOKUP($C473,'Enga manuel'!$A$5:$G$355,5,FALSE)),""))</f>
        <v/>
      </c>
      <c r="J473" s="297" t="str">
        <f>IF(LEN('Source Int'!$C465)&gt;1,'Source Int'!P465,IF(D473="manuel",(VLOOKUP($C473,'Enga manuel'!$A$5:$G$355,6,FALSE)),""))</f>
        <v/>
      </c>
      <c r="K473" s="297" t="str">
        <f>IF(LEN('Source Int'!$C465)&gt;1,'Source Int'!$AE465,IF($D473="manuel",(VLOOKUP($C473,'Enga manuel'!$A$5:$G$355,7,FALSE)),""))</f>
        <v/>
      </c>
      <c r="L473" s="295" t="str">
        <f>IF(LEN('Source Int'!$H465)&gt;0,'Source Int'!$H465,IF($D473="manuel",(VLOOKUP($C473,'Enga manuel'!$A$5:$H$355,8,FALSE)),""))</f>
        <v/>
      </c>
      <c r="M473" s="295" t="str">
        <f>IF(AND(P473="Présent",W473="D",'Données épreuves'!$B$24="OUI"),"Dame","")</f>
        <v/>
      </c>
      <c r="N473" s="295" t="str">
        <f>IF(LEN('Source Int'!$C465)&gt;1,IF('Source Int'!$AB465="","",'Source Int'!$AB465),IF($D473="manuel",(VLOOKUP($C473,'Enga manuel'!$A$5:$M$355,11,FALSE)),""))</f>
        <v/>
      </c>
      <c r="O473" s="308" t="str">
        <f t="shared" si="44"/>
        <v/>
      </c>
      <c r="P473" s="84" t="str">
        <f t="shared" si="45"/>
        <v/>
      </c>
      <c r="Q473" s="84" t="str">
        <f>CONCATENATE(K473,IF(AND(LEN(engage_k)&gt;0,LEN(engage_l)&gt;0),CONCATENATE(" (",L473,"/",N473,")"),IF(AND(LEN(engage_k)=0,LEN(engage_l)&gt;0),CONCATENATE(" (",N473,")"),IF(AND(LEN(engage_l)=0,LEN(engage_k)&gt;0),CONCATENATE(" (",L473,")"),""))))</f>
        <v/>
      </c>
      <c r="R473" s="84" t="str">
        <f t="shared" si="46"/>
        <v/>
      </c>
      <c r="S473" s="84" t="str">
        <f>IF(ISERROR(VLOOKUP(C473,'Saisie CLASSEMENT'!$C$8:$C$207,1,FALSE)),"","O")</f>
        <v/>
      </c>
      <c r="T473" s="462" t="str">
        <f>IF(LEN('Source Int'!$C465)&gt;1,'Source Int'!$M465,IF($D473="manuel",(VLOOKUP($C473,'Enga manuel'!$A$5:$L$355,9,FALSE)),""))</f>
        <v/>
      </c>
      <c r="U473" s="1" t="str">
        <f>IF(COUNTIF(K$10:K473,K473)=1,MAX(U$9:U472)+1,"")</f>
        <v/>
      </c>
      <c r="V473" t="str">
        <f t="shared" si="43"/>
        <v/>
      </c>
      <c r="W473" s="1" t="str">
        <f>IF(D473="Internet",'Source Int'!E465,IF(D473="manuel",UPPER((VLOOKUP($C473,'Enga manuel'!$A$5:$J$355,10,FALSE))),""))</f>
        <v/>
      </c>
    </row>
    <row r="474" spans="1:23" ht="19.350000000000001" customHeight="1">
      <c r="A474" t="str">
        <f>IF(COUNTIF(J$10:J474,J474)=1,MAX(A$9:A473)+1,"")</f>
        <v/>
      </c>
      <c r="B474" t="str">
        <f t="shared" si="42"/>
        <v/>
      </c>
      <c r="C474" s="294">
        <v>465</v>
      </c>
      <c r="D474" s="295" t="str">
        <f>IF(C474&gt;0,IF(LEN('Source Int'!$C466)&gt;1,"Internet",IF(ISERROR(VLOOKUP($C474,'Enga manuel'!$A$5:$G$355,4,FALSE))=FALSE,(IF(LEN(VLOOKUP($C474,'Enga manuel'!$A$5:$G$355,4,FALSE))&gt;0,"Manuel","")),"")),"")</f>
        <v/>
      </c>
      <c r="E474" s="296" t="s">
        <v>270</v>
      </c>
      <c r="F474" s="295" t="str">
        <f>IF(LEN('Source Int'!$C466)&gt;1,'Source Int'!R466,IF(D474="manuel",(VLOOKUP($C474,'Enga manuel'!$A$5:$G$355,2,FALSE)),""))</f>
        <v/>
      </c>
      <c r="G474" s="295" t="str">
        <f>IF(LEN('Source Int'!$C466)&gt;1,'Source Int'!F466,IF(D474="manuel",(VLOOKUP($C474,'Enga manuel'!$A$5:$G$355,3,FALSE)),""))</f>
        <v/>
      </c>
      <c r="H474" s="297" t="str">
        <f>IF(LEN('Source Int'!$C466)&gt;1,'Source Int'!C466,IF(D474="manuel",(VLOOKUP($C474,'Enga manuel'!$A$5:$G$355,4,FALSE)),""))</f>
        <v/>
      </c>
      <c r="I474" s="297" t="str">
        <f>IF(LEN('Source Int'!$C466)&gt;1,PROPER('Source Int'!D466),IF(D474="manuel",PROPER(VLOOKUP($C474,'Enga manuel'!$A$5:$G$355,5,FALSE)),""))</f>
        <v/>
      </c>
      <c r="J474" s="297" t="str">
        <f>IF(LEN('Source Int'!$C466)&gt;1,'Source Int'!P466,IF(D474="manuel",(VLOOKUP($C474,'Enga manuel'!$A$5:$G$355,6,FALSE)),""))</f>
        <v/>
      </c>
      <c r="K474" s="297" t="str">
        <f>IF(LEN('Source Int'!$C466)&gt;1,'Source Int'!$AE466,IF($D474="manuel",(VLOOKUP($C474,'Enga manuel'!$A$5:$G$355,7,FALSE)),""))</f>
        <v/>
      </c>
      <c r="L474" s="295" t="str">
        <f>IF(LEN('Source Int'!$H466)&gt;0,'Source Int'!$H466,IF($D474="manuel",(VLOOKUP($C474,'Enga manuel'!$A$5:$H$355,8,FALSE)),""))</f>
        <v/>
      </c>
      <c r="M474" s="295" t="str">
        <f>IF(AND(P474="Présent",W474="D",'Données épreuves'!$B$24="OUI"),"Dame","")</f>
        <v/>
      </c>
      <c r="N474" s="295" t="str">
        <f>IF(LEN('Source Int'!$C466)&gt;1,IF('Source Int'!$AB466="","",'Source Int'!$AB466),IF($D474="manuel",(VLOOKUP($C474,'Enga manuel'!$A$5:$M$355,11,FALSE)),""))</f>
        <v/>
      </c>
      <c r="O474" s="308" t="str">
        <f t="shared" si="44"/>
        <v/>
      </c>
      <c r="P474" s="84" t="str">
        <f t="shared" si="45"/>
        <v/>
      </c>
      <c r="Q474" s="84" t="str">
        <f>CONCATENATE(K474,IF(AND(LEN(engage_k)&gt;0,LEN(engage_l)&gt;0),CONCATENATE(" (",L474,"/",N474,")"),IF(AND(LEN(engage_k)=0,LEN(engage_l)&gt;0),CONCATENATE(" (",N474,")"),IF(AND(LEN(engage_l)=0,LEN(engage_k)&gt;0),CONCATENATE(" (",L474,")"),""))))</f>
        <v/>
      </c>
      <c r="R474" s="84" t="str">
        <f t="shared" si="46"/>
        <v/>
      </c>
      <c r="S474" s="84" t="str">
        <f>IF(ISERROR(VLOOKUP(C474,'Saisie CLASSEMENT'!$C$8:$C$207,1,FALSE)),"","O")</f>
        <v/>
      </c>
      <c r="T474" s="462" t="str">
        <f>IF(LEN('Source Int'!$C466)&gt;1,'Source Int'!$M466,IF($D474="manuel",(VLOOKUP($C474,'Enga manuel'!$A$5:$L$355,9,FALSE)),""))</f>
        <v/>
      </c>
      <c r="U474" s="1" t="str">
        <f>IF(COUNTIF(K$10:K474,K474)=1,MAX(U$9:U473)+1,"")</f>
        <v/>
      </c>
      <c r="V474" t="str">
        <f t="shared" si="43"/>
        <v/>
      </c>
      <c r="W474" s="1" t="str">
        <f>IF(D474="Internet",'Source Int'!E466,IF(D474="manuel",UPPER((VLOOKUP($C474,'Enga manuel'!$A$5:$J$355,10,FALSE))),""))</f>
        <v/>
      </c>
    </row>
    <row r="475" spans="1:23" ht="19.350000000000001" customHeight="1">
      <c r="A475" t="str">
        <f>IF(COUNTIF(J$10:J475,J475)=1,MAX(A$9:A474)+1,"")</f>
        <v/>
      </c>
      <c r="B475" t="str">
        <f t="shared" si="42"/>
        <v/>
      </c>
      <c r="C475" s="294">
        <v>466</v>
      </c>
      <c r="D475" s="295" t="str">
        <f>IF(C475&gt;0,IF(LEN('Source Int'!$C467)&gt;1,"Internet",IF(ISERROR(VLOOKUP($C475,'Enga manuel'!$A$5:$G$355,4,FALSE))=FALSE,(IF(LEN(VLOOKUP($C475,'Enga manuel'!$A$5:$G$355,4,FALSE))&gt;0,"Manuel","")),"")),"")</f>
        <v/>
      </c>
      <c r="E475" s="296" t="s">
        <v>270</v>
      </c>
      <c r="F475" s="295" t="str">
        <f>IF(LEN('Source Int'!$C467)&gt;1,'Source Int'!R467,IF(D475="manuel",(VLOOKUP($C475,'Enga manuel'!$A$5:$G$355,2,FALSE)),""))</f>
        <v/>
      </c>
      <c r="G475" s="295" t="str">
        <f>IF(LEN('Source Int'!$C467)&gt;1,'Source Int'!F467,IF(D475="manuel",(VLOOKUP($C475,'Enga manuel'!$A$5:$G$355,3,FALSE)),""))</f>
        <v/>
      </c>
      <c r="H475" s="297" t="str">
        <f>IF(LEN('Source Int'!$C467)&gt;1,'Source Int'!C467,IF(D475="manuel",(VLOOKUP($C475,'Enga manuel'!$A$5:$G$355,4,FALSE)),""))</f>
        <v/>
      </c>
      <c r="I475" s="297" t="str">
        <f>IF(LEN('Source Int'!$C467)&gt;1,PROPER('Source Int'!D467),IF(D475="manuel",PROPER(VLOOKUP($C475,'Enga manuel'!$A$5:$G$355,5,FALSE)),""))</f>
        <v/>
      </c>
      <c r="J475" s="297" t="str">
        <f>IF(LEN('Source Int'!$C467)&gt;1,'Source Int'!P467,IF(D475="manuel",(VLOOKUP($C475,'Enga manuel'!$A$5:$G$355,6,FALSE)),""))</f>
        <v/>
      </c>
      <c r="K475" s="297" t="str">
        <f>IF(LEN('Source Int'!$C467)&gt;1,'Source Int'!$AE467,IF($D475="manuel",(VLOOKUP($C475,'Enga manuel'!$A$5:$G$355,7,FALSE)),""))</f>
        <v/>
      </c>
      <c r="L475" s="295" t="str">
        <f>IF(LEN('Source Int'!$H467)&gt;0,'Source Int'!$H467,IF($D475="manuel",(VLOOKUP($C475,'Enga manuel'!$A$5:$H$355,8,FALSE)),""))</f>
        <v/>
      </c>
      <c r="M475" s="295" t="str">
        <f>IF(AND(P475="Présent",W475="D",'Données épreuves'!$B$24="OUI"),"Dame","")</f>
        <v/>
      </c>
      <c r="N475" s="295" t="str">
        <f>IF(LEN('Source Int'!$C467)&gt;1,IF('Source Int'!$AB467="","",'Source Int'!$AB467),IF($D475="manuel",(VLOOKUP($C475,'Enga manuel'!$A$5:$M$355,11,FALSE)),""))</f>
        <v/>
      </c>
      <c r="O475" s="308" t="str">
        <f t="shared" si="44"/>
        <v/>
      </c>
      <c r="P475" s="84" t="str">
        <f t="shared" si="45"/>
        <v/>
      </c>
      <c r="Q475" s="84" t="str">
        <f>CONCATENATE(K475,IF(AND(LEN(engage_k)&gt;0,LEN(engage_l)&gt;0),CONCATENATE(" (",L475,"/",N475,")"),IF(AND(LEN(engage_k)=0,LEN(engage_l)&gt;0),CONCATENATE(" (",N475,")"),IF(AND(LEN(engage_l)=0,LEN(engage_k)&gt;0),CONCATENATE(" (",L475,")"),""))))</f>
        <v/>
      </c>
      <c r="R475" s="84" t="str">
        <f t="shared" si="46"/>
        <v/>
      </c>
      <c r="S475" s="84" t="str">
        <f>IF(ISERROR(VLOOKUP(C475,'Saisie CLASSEMENT'!$C$8:$C$207,1,FALSE)),"","O")</f>
        <v/>
      </c>
      <c r="T475" s="462" t="str">
        <f>IF(LEN('Source Int'!$C467)&gt;1,'Source Int'!$M467,IF($D475="manuel",(VLOOKUP($C475,'Enga manuel'!$A$5:$L$355,9,FALSE)),""))</f>
        <v/>
      </c>
      <c r="U475" s="1" t="str">
        <f>IF(COUNTIF(K$10:K475,K475)=1,MAX(U$9:U474)+1,"")</f>
        <v/>
      </c>
      <c r="V475" t="str">
        <f t="shared" si="43"/>
        <v/>
      </c>
      <c r="W475" s="1" t="str">
        <f>IF(D475="Internet",'Source Int'!E467,IF(D475="manuel",UPPER((VLOOKUP($C475,'Enga manuel'!$A$5:$J$355,10,FALSE))),""))</f>
        <v/>
      </c>
    </row>
    <row r="476" spans="1:23" ht="19.350000000000001" customHeight="1">
      <c r="A476" t="str">
        <f>IF(COUNTIF(J$10:J476,J476)=1,MAX(A$9:A475)+1,"")</f>
        <v/>
      </c>
      <c r="B476" t="str">
        <f t="shared" si="42"/>
        <v/>
      </c>
      <c r="C476" s="294">
        <v>467</v>
      </c>
      <c r="D476" s="295" t="str">
        <f>IF(C476&gt;0,IF(LEN('Source Int'!$C468)&gt;1,"Internet",IF(ISERROR(VLOOKUP($C476,'Enga manuel'!$A$5:$G$355,4,FALSE))=FALSE,(IF(LEN(VLOOKUP($C476,'Enga manuel'!$A$5:$G$355,4,FALSE))&gt;0,"Manuel","")),"")),"")</f>
        <v/>
      </c>
      <c r="E476" s="296" t="s">
        <v>270</v>
      </c>
      <c r="F476" s="295" t="str">
        <f>IF(LEN('Source Int'!$C468)&gt;1,'Source Int'!R468,IF(D476="manuel",(VLOOKUP($C476,'Enga manuel'!$A$5:$G$355,2,FALSE)),""))</f>
        <v/>
      </c>
      <c r="G476" s="295" t="str">
        <f>IF(LEN('Source Int'!$C468)&gt;1,'Source Int'!F468,IF(D476="manuel",(VLOOKUP($C476,'Enga manuel'!$A$5:$G$355,3,FALSE)),""))</f>
        <v/>
      </c>
      <c r="H476" s="297" t="str">
        <f>IF(LEN('Source Int'!$C468)&gt;1,'Source Int'!C468,IF(D476="manuel",(VLOOKUP($C476,'Enga manuel'!$A$5:$G$355,4,FALSE)),""))</f>
        <v/>
      </c>
      <c r="I476" s="297" t="str">
        <f>IF(LEN('Source Int'!$C468)&gt;1,PROPER('Source Int'!D468),IF(D476="manuel",PROPER(VLOOKUP($C476,'Enga manuel'!$A$5:$G$355,5,FALSE)),""))</f>
        <v/>
      </c>
      <c r="J476" s="297" t="str">
        <f>IF(LEN('Source Int'!$C468)&gt;1,'Source Int'!P468,IF(D476="manuel",(VLOOKUP($C476,'Enga manuel'!$A$5:$G$355,6,FALSE)),""))</f>
        <v/>
      </c>
      <c r="K476" s="297" t="str">
        <f>IF(LEN('Source Int'!$C468)&gt;1,'Source Int'!$AE468,IF($D476="manuel",(VLOOKUP($C476,'Enga manuel'!$A$5:$G$355,7,FALSE)),""))</f>
        <v/>
      </c>
      <c r="L476" s="295" t="str">
        <f>IF(LEN('Source Int'!$H468)&gt;0,'Source Int'!$H468,IF($D476="manuel",(VLOOKUP($C476,'Enga manuel'!$A$5:$H$355,8,FALSE)),""))</f>
        <v/>
      </c>
      <c r="M476" s="295" t="str">
        <f>IF(AND(P476="Présent",W476="D",'Données épreuves'!$B$24="OUI"),"Dame","")</f>
        <v/>
      </c>
      <c r="N476" s="295" t="str">
        <f>IF(LEN('Source Int'!$C468)&gt;1,IF('Source Int'!$AB468="","",'Source Int'!$AB468),IF($D476="manuel",(VLOOKUP($C476,'Enga manuel'!$A$5:$M$355,11,FALSE)),""))</f>
        <v/>
      </c>
      <c r="O476" s="308" t="str">
        <f t="shared" si="44"/>
        <v/>
      </c>
      <c r="P476" s="84" t="str">
        <f t="shared" si="45"/>
        <v/>
      </c>
      <c r="Q476" s="84" t="str">
        <f>CONCATENATE(K476,IF(AND(LEN(engage_k)&gt;0,LEN(engage_l)&gt;0),CONCATENATE(" (",L476,"/",N476,")"),IF(AND(LEN(engage_k)=0,LEN(engage_l)&gt;0),CONCATENATE(" (",N476,")"),IF(AND(LEN(engage_l)=0,LEN(engage_k)&gt;0),CONCATENATE(" (",L476,")"),""))))</f>
        <v/>
      </c>
      <c r="R476" s="84" t="str">
        <f t="shared" si="46"/>
        <v/>
      </c>
      <c r="S476" s="84" t="str">
        <f>IF(ISERROR(VLOOKUP(C476,'Saisie CLASSEMENT'!$C$8:$C$207,1,FALSE)),"","O")</f>
        <v/>
      </c>
      <c r="T476" s="462" t="str">
        <f>IF(LEN('Source Int'!$C468)&gt;1,'Source Int'!$M468,IF($D476="manuel",(VLOOKUP($C476,'Enga manuel'!$A$5:$L$355,9,FALSE)),""))</f>
        <v/>
      </c>
      <c r="U476" s="1" t="str">
        <f>IF(COUNTIF(K$10:K476,K476)=1,MAX(U$9:U475)+1,"")</f>
        <v/>
      </c>
      <c r="V476" t="str">
        <f t="shared" si="43"/>
        <v/>
      </c>
      <c r="W476" s="1" t="str">
        <f>IF(D476="Internet",'Source Int'!E468,IF(D476="manuel",UPPER((VLOOKUP($C476,'Enga manuel'!$A$5:$J$355,10,FALSE))),""))</f>
        <v/>
      </c>
    </row>
    <row r="477" spans="1:23" ht="19.350000000000001" customHeight="1">
      <c r="A477" t="str">
        <f>IF(COUNTIF(J$10:J477,J477)=1,MAX(A$9:A476)+1,"")</f>
        <v/>
      </c>
      <c r="B477" t="str">
        <f t="shared" si="42"/>
        <v/>
      </c>
      <c r="C477" s="294">
        <v>468</v>
      </c>
      <c r="D477" s="295" t="str">
        <f>IF(C477&gt;0,IF(LEN('Source Int'!$C469)&gt;1,"Internet",IF(ISERROR(VLOOKUP($C477,'Enga manuel'!$A$5:$G$355,4,FALSE))=FALSE,(IF(LEN(VLOOKUP($C477,'Enga manuel'!$A$5:$G$355,4,FALSE))&gt;0,"Manuel","")),"")),"")</f>
        <v/>
      </c>
      <c r="E477" s="296" t="s">
        <v>270</v>
      </c>
      <c r="F477" s="295" t="str">
        <f>IF(LEN('Source Int'!$C469)&gt;1,'Source Int'!R469,IF(D477="manuel",(VLOOKUP($C477,'Enga manuel'!$A$5:$G$355,2,FALSE)),""))</f>
        <v/>
      </c>
      <c r="G477" s="295" t="str">
        <f>IF(LEN('Source Int'!$C469)&gt;1,'Source Int'!F469,IF(D477="manuel",(VLOOKUP($C477,'Enga manuel'!$A$5:$G$355,3,FALSE)),""))</f>
        <v/>
      </c>
      <c r="H477" s="297" t="str">
        <f>IF(LEN('Source Int'!$C469)&gt;1,'Source Int'!C469,IF(D477="manuel",(VLOOKUP($C477,'Enga manuel'!$A$5:$G$355,4,FALSE)),""))</f>
        <v/>
      </c>
      <c r="I477" s="297" t="str">
        <f>IF(LEN('Source Int'!$C469)&gt;1,PROPER('Source Int'!D469),IF(D477="manuel",PROPER(VLOOKUP($C477,'Enga manuel'!$A$5:$G$355,5,FALSE)),""))</f>
        <v/>
      </c>
      <c r="J477" s="297" t="str">
        <f>IF(LEN('Source Int'!$C469)&gt;1,'Source Int'!P469,IF(D477="manuel",(VLOOKUP($C477,'Enga manuel'!$A$5:$G$355,6,FALSE)),""))</f>
        <v/>
      </c>
      <c r="K477" s="297" t="str">
        <f>IF(LEN('Source Int'!$C469)&gt;1,'Source Int'!$AE469,IF($D477="manuel",(VLOOKUP($C477,'Enga manuel'!$A$5:$G$355,7,FALSE)),""))</f>
        <v/>
      </c>
      <c r="L477" s="295" t="str">
        <f>IF(LEN('Source Int'!$H469)&gt;0,'Source Int'!$H469,IF($D477="manuel",(VLOOKUP($C477,'Enga manuel'!$A$5:$H$355,8,FALSE)),""))</f>
        <v/>
      </c>
      <c r="M477" s="295" t="str">
        <f>IF(AND(P477="Présent",W477="D",'Données épreuves'!$B$24="OUI"),"Dame","")</f>
        <v/>
      </c>
      <c r="N477" s="295" t="str">
        <f>IF(LEN('Source Int'!$C469)&gt;1,IF('Source Int'!$AB469="","",'Source Int'!$AB469),IF($D477="manuel",(VLOOKUP($C477,'Enga manuel'!$A$5:$M$355,11,FALSE)),""))</f>
        <v/>
      </c>
      <c r="O477" s="308" t="str">
        <f t="shared" si="44"/>
        <v/>
      </c>
      <c r="P477" s="84" t="str">
        <f t="shared" si="45"/>
        <v/>
      </c>
      <c r="Q477" s="84" t="str">
        <f>CONCATENATE(K477,IF(AND(LEN(engage_k)&gt;0,LEN(engage_l)&gt;0),CONCATENATE(" (",L477,"/",N477,")"),IF(AND(LEN(engage_k)=0,LEN(engage_l)&gt;0),CONCATENATE(" (",N477,")"),IF(AND(LEN(engage_l)=0,LEN(engage_k)&gt;0),CONCATENATE(" (",L477,")"),""))))</f>
        <v/>
      </c>
      <c r="R477" s="84" t="str">
        <f t="shared" si="46"/>
        <v/>
      </c>
      <c r="S477" s="84" t="str">
        <f>IF(ISERROR(VLOOKUP(C477,'Saisie CLASSEMENT'!$C$8:$C$207,1,FALSE)),"","O")</f>
        <v/>
      </c>
      <c r="T477" s="462" t="str">
        <f>IF(LEN('Source Int'!$C469)&gt;1,'Source Int'!$M469,IF($D477="manuel",(VLOOKUP($C477,'Enga manuel'!$A$5:$L$355,9,FALSE)),""))</f>
        <v/>
      </c>
      <c r="U477" s="1" t="str">
        <f>IF(COUNTIF(K$10:K477,K477)=1,MAX(U$9:U476)+1,"")</f>
        <v/>
      </c>
      <c r="V477" t="str">
        <f t="shared" si="43"/>
        <v/>
      </c>
      <c r="W477" s="1" t="str">
        <f>IF(D477="Internet",'Source Int'!E469,IF(D477="manuel",UPPER((VLOOKUP($C477,'Enga manuel'!$A$5:$J$355,10,FALSE))),""))</f>
        <v/>
      </c>
    </row>
    <row r="478" spans="1:23" ht="19.350000000000001" customHeight="1">
      <c r="A478" t="str">
        <f>IF(COUNTIF(J$10:J478,J478)=1,MAX(A$9:A477)+1,"")</f>
        <v/>
      </c>
      <c r="B478" t="str">
        <f t="shared" si="42"/>
        <v/>
      </c>
      <c r="C478" s="294">
        <v>469</v>
      </c>
      <c r="D478" s="295" t="str">
        <f>IF(C478&gt;0,IF(LEN('Source Int'!$C470)&gt;1,"Internet",IF(ISERROR(VLOOKUP($C478,'Enga manuel'!$A$5:$G$355,4,FALSE))=FALSE,(IF(LEN(VLOOKUP($C478,'Enga manuel'!$A$5:$G$355,4,FALSE))&gt;0,"Manuel","")),"")),"")</f>
        <v/>
      </c>
      <c r="E478" s="296" t="s">
        <v>270</v>
      </c>
      <c r="F478" s="295" t="str">
        <f>IF(LEN('Source Int'!$C470)&gt;1,'Source Int'!R470,IF(D478="manuel",(VLOOKUP($C478,'Enga manuel'!$A$5:$G$355,2,FALSE)),""))</f>
        <v/>
      </c>
      <c r="G478" s="295" t="str">
        <f>IF(LEN('Source Int'!$C470)&gt;1,'Source Int'!F470,IF(D478="manuel",(VLOOKUP($C478,'Enga manuel'!$A$5:$G$355,3,FALSE)),""))</f>
        <v/>
      </c>
      <c r="H478" s="297" t="str">
        <f>IF(LEN('Source Int'!$C470)&gt;1,'Source Int'!C470,IF(D478="manuel",(VLOOKUP($C478,'Enga manuel'!$A$5:$G$355,4,FALSE)),""))</f>
        <v/>
      </c>
      <c r="I478" s="297" t="str">
        <f>IF(LEN('Source Int'!$C470)&gt;1,PROPER('Source Int'!D470),IF(D478="manuel",PROPER(VLOOKUP($C478,'Enga manuel'!$A$5:$G$355,5,FALSE)),""))</f>
        <v/>
      </c>
      <c r="J478" s="297" t="str">
        <f>IF(LEN('Source Int'!$C470)&gt;1,'Source Int'!P470,IF(D478="manuel",(VLOOKUP($C478,'Enga manuel'!$A$5:$G$355,6,FALSE)),""))</f>
        <v/>
      </c>
      <c r="K478" s="297" t="str">
        <f>IF(LEN('Source Int'!$C470)&gt;1,'Source Int'!$AE470,IF($D478="manuel",(VLOOKUP($C478,'Enga manuel'!$A$5:$G$355,7,FALSE)),""))</f>
        <v/>
      </c>
      <c r="L478" s="295" t="str">
        <f>IF(LEN('Source Int'!$H470)&gt;0,'Source Int'!$H470,IF($D478="manuel",(VLOOKUP($C478,'Enga manuel'!$A$5:$H$355,8,FALSE)),""))</f>
        <v/>
      </c>
      <c r="M478" s="295" t="str">
        <f>IF(AND(P478="Présent",W478="D",'Données épreuves'!$B$24="OUI"),"Dame","")</f>
        <v/>
      </c>
      <c r="N478" s="295" t="str">
        <f>IF(LEN('Source Int'!$C470)&gt;1,IF('Source Int'!$AB470="","",'Source Int'!$AB470),IF($D478="manuel",(VLOOKUP($C478,'Enga manuel'!$A$5:$M$355,11,FALSE)),""))</f>
        <v/>
      </c>
      <c r="O478" s="308" t="str">
        <f t="shared" si="44"/>
        <v/>
      </c>
      <c r="P478" s="84" t="str">
        <f t="shared" si="45"/>
        <v/>
      </c>
      <c r="Q478" s="84" t="str">
        <f>CONCATENATE(K478,IF(AND(LEN(engage_k)&gt;0,LEN(engage_l)&gt;0),CONCATENATE(" (",L478,"/",N478,")"),IF(AND(LEN(engage_k)=0,LEN(engage_l)&gt;0),CONCATENATE(" (",N478,")"),IF(AND(LEN(engage_l)=0,LEN(engage_k)&gt;0),CONCATENATE(" (",L478,")"),""))))</f>
        <v/>
      </c>
      <c r="R478" s="84" t="str">
        <f t="shared" si="46"/>
        <v/>
      </c>
      <c r="S478" s="84" t="str">
        <f>IF(ISERROR(VLOOKUP(C478,'Saisie CLASSEMENT'!$C$8:$C$207,1,FALSE)),"","O")</f>
        <v/>
      </c>
      <c r="T478" s="462" t="str">
        <f>IF(LEN('Source Int'!$C470)&gt;1,'Source Int'!$M470,IF($D478="manuel",(VLOOKUP($C478,'Enga manuel'!$A$5:$L$355,9,FALSE)),""))</f>
        <v/>
      </c>
      <c r="U478" s="1" t="str">
        <f>IF(COUNTIF(K$10:K478,K478)=1,MAX(U$9:U477)+1,"")</f>
        <v/>
      </c>
      <c r="V478" t="str">
        <f t="shared" si="43"/>
        <v/>
      </c>
      <c r="W478" s="1" t="str">
        <f>IF(D478="Internet",'Source Int'!E470,IF(D478="manuel",UPPER((VLOOKUP($C478,'Enga manuel'!$A$5:$J$355,10,FALSE))),""))</f>
        <v/>
      </c>
    </row>
    <row r="479" spans="1:23" ht="19.350000000000001" customHeight="1">
      <c r="A479" t="str">
        <f>IF(COUNTIF(J$10:J479,J479)=1,MAX(A$9:A478)+1,"")</f>
        <v/>
      </c>
      <c r="B479" t="str">
        <f t="shared" si="42"/>
        <v/>
      </c>
      <c r="C479" s="294">
        <v>470</v>
      </c>
      <c r="D479" s="295" t="str">
        <f>IF(C479&gt;0,IF(LEN('Source Int'!$C471)&gt;1,"Internet",IF(ISERROR(VLOOKUP($C479,'Enga manuel'!$A$5:$G$355,4,FALSE))=FALSE,(IF(LEN(VLOOKUP($C479,'Enga manuel'!$A$5:$G$355,4,FALSE))&gt;0,"Manuel","")),"")),"")</f>
        <v/>
      </c>
      <c r="E479" s="296" t="s">
        <v>270</v>
      </c>
      <c r="F479" s="295" t="str">
        <f>IF(LEN('Source Int'!$C471)&gt;1,'Source Int'!R471,IF(D479="manuel",(VLOOKUP($C479,'Enga manuel'!$A$5:$G$355,2,FALSE)),""))</f>
        <v/>
      </c>
      <c r="G479" s="295" t="str">
        <f>IF(LEN('Source Int'!$C471)&gt;1,'Source Int'!F471,IF(D479="manuel",(VLOOKUP($C479,'Enga manuel'!$A$5:$G$355,3,FALSE)),""))</f>
        <v/>
      </c>
      <c r="H479" s="297" t="str">
        <f>IF(LEN('Source Int'!$C471)&gt;1,'Source Int'!C471,IF(D479="manuel",(VLOOKUP($C479,'Enga manuel'!$A$5:$G$355,4,FALSE)),""))</f>
        <v/>
      </c>
      <c r="I479" s="297" t="str">
        <f>IF(LEN('Source Int'!$C471)&gt;1,PROPER('Source Int'!D471),IF(D479="manuel",PROPER(VLOOKUP($C479,'Enga manuel'!$A$5:$G$355,5,FALSE)),""))</f>
        <v/>
      </c>
      <c r="J479" s="297" t="str">
        <f>IF(LEN('Source Int'!$C471)&gt;1,'Source Int'!P471,IF(D479="manuel",(VLOOKUP($C479,'Enga manuel'!$A$5:$G$355,6,FALSE)),""))</f>
        <v/>
      </c>
      <c r="K479" s="297" t="str">
        <f>IF(LEN('Source Int'!$C471)&gt;1,'Source Int'!$AE471,IF($D479="manuel",(VLOOKUP($C479,'Enga manuel'!$A$5:$G$355,7,FALSE)),""))</f>
        <v/>
      </c>
      <c r="L479" s="295" t="str">
        <f>IF(LEN('Source Int'!$H471)&gt;0,'Source Int'!$H471,IF($D479="manuel",(VLOOKUP($C479,'Enga manuel'!$A$5:$H$355,8,FALSE)),""))</f>
        <v/>
      </c>
      <c r="M479" s="295" t="str">
        <f>IF(AND(P479="Présent",W479="D",'Données épreuves'!$B$24="OUI"),"Dame","")</f>
        <v/>
      </c>
      <c r="N479" s="295" t="str">
        <f>IF(LEN('Source Int'!$C471)&gt;1,IF('Source Int'!$AB471="","",'Source Int'!$AB471),IF($D479="manuel",(VLOOKUP($C479,'Enga manuel'!$A$5:$M$355,11,FALSE)),""))</f>
        <v/>
      </c>
      <c r="O479" s="308" t="str">
        <f t="shared" si="44"/>
        <v/>
      </c>
      <c r="P479" s="84" t="str">
        <f t="shared" si="45"/>
        <v/>
      </c>
      <c r="Q479" s="84" t="str">
        <f>CONCATENATE(K479,IF(AND(LEN(engage_k)&gt;0,LEN(engage_l)&gt;0),CONCATENATE(" (",L479,"/",N479,")"),IF(AND(LEN(engage_k)=0,LEN(engage_l)&gt;0),CONCATENATE(" (",N479,")"),IF(AND(LEN(engage_l)=0,LEN(engage_k)&gt;0),CONCATENATE(" (",L479,")"),""))))</f>
        <v/>
      </c>
      <c r="R479" s="84" t="str">
        <f t="shared" si="46"/>
        <v/>
      </c>
      <c r="S479" s="84" t="str">
        <f>IF(ISERROR(VLOOKUP(C479,'Saisie CLASSEMENT'!$C$8:$C$207,1,FALSE)),"","O")</f>
        <v/>
      </c>
      <c r="T479" s="462" t="str">
        <f>IF(LEN('Source Int'!$C471)&gt;1,'Source Int'!$M471,IF($D479="manuel",(VLOOKUP($C479,'Enga manuel'!$A$5:$L$355,9,FALSE)),""))</f>
        <v/>
      </c>
      <c r="U479" s="1" t="str">
        <f>IF(COUNTIF(K$10:K479,K479)=1,MAX(U$9:U478)+1,"")</f>
        <v/>
      </c>
      <c r="V479" t="str">
        <f t="shared" si="43"/>
        <v/>
      </c>
      <c r="W479" s="1" t="str">
        <f>IF(D479="Internet",'Source Int'!E471,IF(D479="manuel",UPPER((VLOOKUP($C479,'Enga manuel'!$A$5:$J$355,10,FALSE))),""))</f>
        <v/>
      </c>
    </row>
    <row r="480" spans="1:23" ht="19.350000000000001" customHeight="1">
      <c r="A480" t="str">
        <f>IF(COUNTIF(J$10:J480,J480)=1,MAX(A$9:A479)+1,"")</f>
        <v/>
      </c>
      <c r="B480" t="str">
        <f t="shared" si="42"/>
        <v/>
      </c>
      <c r="C480" s="294">
        <v>471</v>
      </c>
      <c r="D480" s="295" t="str">
        <f>IF(C480&gt;0,IF(LEN('Source Int'!$C472)&gt;1,"Internet",IF(ISERROR(VLOOKUP($C480,'Enga manuel'!$A$5:$G$355,4,FALSE))=FALSE,(IF(LEN(VLOOKUP($C480,'Enga manuel'!$A$5:$G$355,4,FALSE))&gt;0,"Manuel","")),"")),"")</f>
        <v/>
      </c>
      <c r="E480" s="296" t="s">
        <v>270</v>
      </c>
      <c r="F480" s="295" t="str">
        <f>IF(LEN('Source Int'!$C472)&gt;1,'Source Int'!R472,IF(D480="manuel",(VLOOKUP($C480,'Enga manuel'!$A$5:$G$355,2,FALSE)),""))</f>
        <v/>
      </c>
      <c r="G480" s="295" t="str">
        <f>IF(LEN('Source Int'!$C472)&gt;1,'Source Int'!F472,IF(D480="manuel",(VLOOKUP($C480,'Enga manuel'!$A$5:$G$355,3,FALSE)),""))</f>
        <v/>
      </c>
      <c r="H480" s="297" t="str">
        <f>IF(LEN('Source Int'!$C472)&gt;1,'Source Int'!C472,IF(D480="manuel",(VLOOKUP($C480,'Enga manuel'!$A$5:$G$355,4,FALSE)),""))</f>
        <v/>
      </c>
      <c r="I480" s="297" t="str">
        <f>IF(LEN('Source Int'!$C472)&gt;1,PROPER('Source Int'!D472),IF(D480="manuel",PROPER(VLOOKUP($C480,'Enga manuel'!$A$5:$G$355,5,FALSE)),""))</f>
        <v/>
      </c>
      <c r="J480" s="297" t="str">
        <f>IF(LEN('Source Int'!$C472)&gt;1,'Source Int'!P472,IF(D480="manuel",(VLOOKUP($C480,'Enga manuel'!$A$5:$G$355,6,FALSE)),""))</f>
        <v/>
      </c>
      <c r="K480" s="297" t="str">
        <f>IF(LEN('Source Int'!$C472)&gt;1,'Source Int'!$AE472,IF($D480="manuel",(VLOOKUP($C480,'Enga manuel'!$A$5:$G$355,7,FALSE)),""))</f>
        <v/>
      </c>
      <c r="L480" s="295" t="str">
        <f>IF(LEN('Source Int'!$H472)&gt;0,'Source Int'!$H472,IF($D480="manuel",(VLOOKUP($C480,'Enga manuel'!$A$5:$H$355,8,FALSE)),""))</f>
        <v/>
      </c>
      <c r="M480" s="295" t="str">
        <f>IF(AND(P480="Présent",W480="D",'Données épreuves'!$B$24="OUI"),"Dame","")</f>
        <v/>
      </c>
      <c r="N480" s="295" t="str">
        <f>IF(LEN('Source Int'!$C472)&gt;1,IF('Source Int'!$AB472="","",'Source Int'!$AB472),IF($D480="manuel",(VLOOKUP($C480,'Enga manuel'!$A$5:$M$355,11,FALSE)),""))</f>
        <v/>
      </c>
      <c r="O480" s="308" t="str">
        <f t="shared" si="44"/>
        <v/>
      </c>
      <c r="P480" s="84" t="str">
        <f t="shared" si="45"/>
        <v/>
      </c>
      <c r="Q480" s="84" t="str">
        <f>CONCATENATE(K480,IF(AND(LEN(engage_k)&gt;0,LEN(engage_l)&gt;0),CONCATENATE(" (",L480,"/",N480,")"),IF(AND(LEN(engage_k)=0,LEN(engage_l)&gt;0),CONCATENATE(" (",N480,")"),IF(AND(LEN(engage_l)=0,LEN(engage_k)&gt;0),CONCATENATE(" (",L480,")"),""))))</f>
        <v/>
      </c>
      <c r="R480" s="84" t="str">
        <f t="shared" si="46"/>
        <v/>
      </c>
      <c r="S480" s="84" t="str">
        <f>IF(ISERROR(VLOOKUP(C480,'Saisie CLASSEMENT'!$C$8:$C$207,1,FALSE)),"","O")</f>
        <v/>
      </c>
      <c r="T480" s="462" t="str">
        <f>IF(LEN('Source Int'!$C472)&gt;1,'Source Int'!$M472,IF($D480="manuel",(VLOOKUP($C480,'Enga manuel'!$A$5:$L$355,9,FALSE)),""))</f>
        <v/>
      </c>
      <c r="U480" s="1" t="str">
        <f>IF(COUNTIF(K$10:K480,K480)=1,MAX(U$9:U479)+1,"")</f>
        <v/>
      </c>
      <c r="V480" t="str">
        <f t="shared" si="43"/>
        <v/>
      </c>
      <c r="W480" s="1" t="str">
        <f>IF(D480="Internet",'Source Int'!E472,IF(D480="manuel",UPPER((VLOOKUP($C480,'Enga manuel'!$A$5:$J$355,10,FALSE))),""))</f>
        <v/>
      </c>
    </row>
    <row r="481" spans="1:23" ht="19.350000000000001" customHeight="1">
      <c r="A481" t="str">
        <f>IF(COUNTIF(J$10:J481,J481)=1,MAX(A$9:A480)+1,"")</f>
        <v/>
      </c>
      <c r="B481" t="str">
        <f t="shared" si="42"/>
        <v/>
      </c>
      <c r="C481" s="294">
        <v>472</v>
      </c>
      <c r="D481" s="295" t="str">
        <f>IF(C481&gt;0,IF(LEN('Source Int'!$C473)&gt;1,"Internet",IF(ISERROR(VLOOKUP($C481,'Enga manuel'!$A$5:$G$355,4,FALSE))=FALSE,(IF(LEN(VLOOKUP($C481,'Enga manuel'!$A$5:$G$355,4,FALSE))&gt;0,"Manuel","")),"")),"")</f>
        <v/>
      </c>
      <c r="E481" s="296" t="s">
        <v>270</v>
      </c>
      <c r="F481" s="295" t="str">
        <f>IF(LEN('Source Int'!$C473)&gt;1,'Source Int'!R473,IF(D481="manuel",(VLOOKUP($C481,'Enga manuel'!$A$5:$G$355,2,FALSE)),""))</f>
        <v/>
      </c>
      <c r="G481" s="295" t="str">
        <f>IF(LEN('Source Int'!$C473)&gt;1,'Source Int'!F473,IF(D481="manuel",(VLOOKUP($C481,'Enga manuel'!$A$5:$G$355,3,FALSE)),""))</f>
        <v/>
      </c>
      <c r="H481" s="297" t="str">
        <f>IF(LEN('Source Int'!$C473)&gt;1,'Source Int'!C473,IF(D481="manuel",(VLOOKUP($C481,'Enga manuel'!$A$5:$G$355,4,FALSE)),""))</f>
        <v/>
      </c>
      <c r="I481" s="297" t="str">
        <f>IF(LEN('Source Int'!$C473)&gt;1,PROPER('Source Int'!D473),IF(D481="manuel",PROPER(VLOOKUP($C481,'Enga manuel'!$A$5:$G$355,5,FALSE)),""))</f>
        <v/>
      </c>
      <c r="J481" s="297" t="str">
        <f>IF(LEN('Source Int'!$C473)&gt;1,'Source Int'!P473,IF(D481="manuel",(VLOOKUP($C481,'Enga manuel'!$A$5:$G$355,6,FALSE)),""))</f>
        <v/>
      </c>
      <c r="K481" s="297" t="str">
        <f>IF(LEN('Source Int'!$C473)&gt;1,'Source Int'!$AE473,IF($D481="manuel",(VLOOKUP($C481,'Enga manuel'!$A$5:$G$355,7,FALSE)),""))</f>
        <v/>
      </c>
      <c r="L481" s="295" t="str">
        <f>IF(LEN('Source Int'!$H473)&gt;0,'Source Int'!$H473,IF($D481="manuel",(VLOOKUP($C481,'Enga manuel'!$A$5:$H$355,8,FALSE)),""))</f>
        <v/>
      </c>
      <c r="M481" s="295" t="str">
        <f>IF(AND(P481="Présent",W481="D",'Données épreuves'!$B$24="OUI"),"Dame","")</f>
        <v/>
      </c>
      <c r="N481" s="295" t="str">
        <f>IF(LEN('Source Int'!$C473)&gt;1,IF('Source Int'!$AB473="","",'Source Int'!$AB473),IF($D481="manuel",(VLOOKUP($C481,'Enga manuel'!$A$5:$M$355,11,FALSE)),""))</f>
        <v/>
      </c>
      <c r="O481" s="308" t="str">
        <f t="shared" si="44"/>
        <v/>
      </c>
      <c r="P481" s="84" t="str">
        <f t="shared" si="45"/>
        <v/>
      </c>
      <c r="Q481" s="84" t="str">
        <f>CONCATENATE(K481,IF(AND(LEN(engage_k)&gt;0,LEN(engage_l)&gt;0),CONCATENATE(" (",L481,"/",N481,")"),IF(AND(LEN(engage_k)=0,LEN(engage_l)&gt;0),CONCATENATE(" (",N481,")"),IF(AND(LEN(engage_l)=0,LEN(engage_k)&gt;0),CONCATENATE(" (",L481,")"),""))))</f>
        <v/>
      </c>
      <c r="R481" s="84" t="str">
        <f t="shared" si="46"/>
        <v/>
      </c>
      <c r="S481" s="84" t="str">
        <f>IF(ISERROR(VLOOKUP(C481,'Saisie CLASSEMENT'!$C$8:$C$207,1,FALSE)),"","O")</f>
        <v/>
      </c>
      <c r="T481" s="462" t="str">
        <f>IF(LEN('Source Int'!$C473)&gt;1,'Source Int'!$M473,IF($D481="manuel",(VLOOKUP($C481,'Enga manuel'!$A$5:$L$355,9,FALSE)),""))</f>
        <v/>
      </c>
      <c r="U481" s="1" t="str">
        <f>IF(COUNTIF(K$10:K481,K481)=1,MAX(U$9:U480)+1,"")</f>
        <v/>
      </c>
      <c r="V481" t="str">
        <f t="shared" si="43"/>
        <v/>
      </c>
      <c r="W481" s="1" t="str">
        <f>IF(D481="Internet",'Source Int'!E473,IF(D481="manuel",UPPER((VLOOKUP($C481,'Enga manuel'!$A$5:$J$355,10,FALSE))),""))</f>
        <v/>
      </c>
    </row>
    <row r="482" spans="1:23" ht="19.350000000000001" customHeight="1">
      <c r="A482" t="str">
        <f>IF(COUNTIF(J$10:J482,J482)=1,MAX(A$9:A481)+1,"")</f>
        <v/>
      </c>
      <c r="B482" t="str">
        <f t="shared" si="42"/>
        <v/>
      </c>
      <c r="C482" s="294">
        <v>473</v>
      </c>
      <c r="D482" s="295" t="str">
        <f>IF(C482&gt;0,IF(LEN('Source Int'!$C474)&gt;1,"Internet",IF(ISERROR(VLOOKUP($C482,'Enga manuel'!$A$5:$G$355,4,FALSE))=FALSE,(IF(LEN(VLOOKUP($C482,'Enga manuel'!$A$5:$G$355,4,FALSE))&gt;0,"Manuel","")),"")),"")</f>
        <v/>
      </c>
      <c r="E482" s="296" t="s">
        <v>270</v>
      </c>
      <c r="F482" s="295" t="str">
        <f>IF(LEN('Source Int'!$C474)&gt;1,'Source Int'!R474,IF(D482="manuel",(VLOOKUP($C482,'Enga manuel'!$A$5:$G$355,2,FALSE)),""))</f>
        <v/>
      </c>
      <c r="G482" s="295" t="str">
        <f>IF(LEN('Source Int'!$C474)&gt;1,'Source Int'!F474,IF(D482="manuel",(VLOOKUP($C482,'Enga manuel'!$A$5:$G$355,3,FALSE)),""))</f>
        <v/>
      </c>
      <c r="H482" s="297" t="str">
        <f>IF(LEN('Source Int'!$C474)&gt;1,'Source Int'!C474,IF(D482="manuel",(VLOOKUP($C482,'Enga manuel'!$A$5:$G$355,4,FALSE)),""))</f>
        <v/>
      </c>
      <c r="I482" s="297" t="str">
        <f>IF(LEN('Source Int'!$C474)&gt;1,PROPER('Source Int'!D474),IF(D482="manuel",PROPER(VLOOKUP($C482,'Enga manuel'!$A$5:$G$355,5,FALSE)),""))</f>
        <v/>
      </c>
      <c r="J482" s="297" t="str">
        <f>IF(LEN('Source Int'!$C474)&gt;1,'Source Int'!P474,IF(D482="manuel",(VLOOKUP($C482,'Enga manuel'!$A$5:$G$355,6,FALSE)),""))</f>
        <v/>
      </c>
      <c r="K482" s="297" t="str">
        <f>IF(LEN('Source Int'!$C474)&gt;1,'Source Int'!$AE474,IF($D482="manuel",(VLOOKUP($C482,'Enga manuel'!$A$5:$G$355,7,FALSE)),""))</f>
        <v/>
      </c>
      <c r="L482" s="295" t="str">
        <f>IF(LEN('Source Int'!$H474)&gt;0,'Source Int'!$H474,IF($D482="manuel",(VLOOKUP($C482,'Enga manuel'!$A$5:$H$355,8,FALSE)),""))</f>
        <v/>
      </c>
      <c r="M482" s="295" t="str">
        <f>IF(AND(P482="Présent",W482="D",'Données épreuves'!$B$24="OUI"),"Dame","")</f>
        <v/>
      </c>
      <c r="N482" s="295" t="str">
        <f>IF(LEN('Source Int'!$C474)&gt;1,IF('Source Int'!$AB474="","",'Source Int'!$AB474),IF($D482="manuel",(VLOOKUP($C482,'Enga manuel'!$A$5:$M$355,11,FALSE)),""))</f>
        <v/>
      </c>
      <c r="O482" s="308" t="str">
        <f t="shared" si="44"/>
        <v/>
      </c>
      <c r="P482" s="84" t="str">
        <f t="shared" si="45"/>
        <v/>
      </c>
      <c r="Q482" s="84" t="str">
        <f>CONCATENATE(K482,IF(AND(LEN(engage_k)&gt;0,LEN(engage_l)&gt;0),CONCATENATE(" (",L482,"/",N482,")"),IF(AND(LEN(engage_k)=0,LEN(engage_l)&gt;0),CONCATENATE(" (",N482,")"),IF(AND(LEN(engage_l)=0,LEN(engage_k)&gt;0),CONCATENATE(" (",L482,")"),""))))</f>
        <v/>
      </c>
      <c r="R482" s="84" t="str">
        <f t="shared" si="46"/>
        <v/>
      </c>
      <c r="S482" s="84" t="str">
        <f>IF(ISERROR(VLOOKUP(C482,'Saisie CLASSEMENT'!$C$8:$C$207,1,FALSE)),"","O")</f>
        <v/>
      </c>
      <c r="T482" s="462" t="str">
        <f>IF(LEN('Source Int'!$C474)&gt;1,'Source Int'!$M474,IF($D482="manuel",(VLOOKUP($C482,'Enga manuel'!$A$5:$L$355,9,FALSE)),""))</f>
        <v/>
      </c>
      <c r="U482" s="1" t="str">
        <f>IF(COUNTIF(K$10:K482,K482)=1,MAX(U$9:U481)+1,"")</f>
        <v/>
      </c>
      <c r="V482" t="str">
        <f t="shared" si="43"/>
        <v/>
      </c>
      <c r="W482" s="1" t="str">
        <f>IF(D482="Internet",'Source Int'!E474,IF(D482="manuel",UPPER((VLOOKUP($C482,'Enga manuel'!$A$5:$J$355,10,FALSE))),""))</f>
        <v/>
      </c>
    </row>
    <row r="483" spans="1:23" ht="19.350000000000001" customHeight="1">
      <c r="A483" t="str">
        <f>IF(COUNTIF(J$10:J483,J483)=1,MAX(A$9:A482)+1,"")</f>
        <v/>
      </c>
      <c r="B483" t="str">
        <f t="shared" si="42"/>
        <v/>
      </c>
      <c r="C483" s="294">
        <v>474</v>
      </c>
      <c r="D483" s="295" t="str">
        <f>IF(C483&gt;0,IF(LEN('Source Int'!$C475)&gt;1,"Internet",IF(ISERROR(VLOOKUP($C483,'Enga manuel'!$A$5:$G$355,4,FALSE))=FALSE,(IF(LEN(VLOOKUP($C483,'Enga manuel'!$A$5:$G$355,4,FALSE))&gt;0,"Manuel","")),"")),"")</f>
        <v/>
      </c>
      <c r="E483" s="296" t="s">
        <v>270</v>
      </c>
      <c r="F483" s="295" t="str">
        <f>IF(LEN('Source Int'!$C475)&gt;1,'Source Int'!R475,IF(D483="manuel",(VLOOKUP($C483,'Enga manuel'!$A$5:$G$355,2,FALSE)),""))</f>
        <v/>
      </c>
      <c r="G483" s="295" t="str">
        <f>IF(LEN('Source Int'!$C475)&gt;1,'Source Int'!F475,IF(D483="manuel",(VLOOKUP($C483,'Enga manuel'!$A$5:$G$355,3,FALSE)),""))</f>
        <v/>
      </c>
      <c r="H483" s="297" t="str">
        <f>IF(LEN('Source Int'!$C475)&gt;1,'Source Int'!C475,IF(D483="manuel",(VLOOKUP($C483,'Enga manuel'!$A$5:$G$355,4,FALSE)),""))</f>
        <v/>
      </c>
      <c r="I483" s="297" t="str">
        <f>IF(LEN('Source Int'!$C475)&gt;1,PROPER('Source Int'!D475),IF(D483="manuel",PROPER(VLOOKUP($C483,'Enga manuel'!$A$5:$G$355,5,FALSE)),""))</f>
        <v/>
      </c>
      <c r="J483" s="297" t="str">
        <f>IF(LEN('Source Int'!$C475)&gt;1,'Source Int'!P475,IF(D483="manuel",(VLOOKUP($C483,'Enga manuel'!$A$5:$G$355,6,FALSE)),""))</f>
        <v/>
      </c>
      <c r="K483" s="297" t="str">
        <f>IF(LEN('Source Int'!$C475)&gt;1,'Source Int'!$AE475,IF($D483="manuel",(VLOOKUP($C483,'Enga manuel'!$A$5:$G$355,7,FALSE)),""))</f>
        <v/>
      </c>
      <c r="L483" s="295" t="str">
        <f>IF(LEN('Source Int'!$H475)&gt;0,'Source Int'!$H475,IF($D483="manuel",(VLOOKUP($C483,'Enga manuel'!$A$5:$H$355,8,FALSE)),""))</f>
        <v/>
      </c>
      <c r="M483" s="295" t="str">
        <f>IF(AND(P483="Présent",W483="D",'Données épreuves'!$B$24="OUI"),"Dame","")</f>
        <v/>
      </c>
      <c r="N483" s="295" t="str">
        <f>IF(LEN('Source Int'!$C475)&gt;1,IF('Source Int'!$AB475="","",'Source Int'!$AB475),IF($D483="manuel",(VLOOKUP($C483,'Enga manuel'!$A$5:$M$355,11,FALSE)),""))</f>
        <v/>
      </c>
      <c r="O483" s="308" t="str">
        <f t="shared" si="44"/>
        <v/>
      </c>
      <c r="P483" s="84" t="str">
        <f t="shared" si="45"/>
        <v/>
      </c>
      <c r="Q483" s="84" t="str">
        <f>CONCATENATE(K483,IF(AND(LEN(engage_k)&gt;0,LEN(engage_l)&gt;0),CONCATENATE(" (",L483,"/",N483,")"),IF(AND(LEN(engage_k)=0,LEN(engage_l)&gt;0),CONCATENATE(" (",N483,")"),IF(AND(LEN(engage_l)=0,LEN(engage_k)&gt;0),CONCATENATE(" (",L483,")"),""))))</f>
        <v/>
      </c>
      <c r="R483" s="84" t="str">
        <f t="shared" si="46"/>
        <v/>
      </c>
      <c r="S483" s="84" t="str">
        <f>IF(ISERROR(VLOOKUP(C483,'Saisie CLASSEMENT'!$C$8:$C$207,1,FALSE)),"","O")</f>
        <v/>
      </c>
      <c r="T483" s="462" t="str">
        <f>IF(LEN('Source Int'!$C475)&gt;1,'Source Int'!$M475,IF($D483="manuel",(VLOOKUP($C483,'Enga manuel'!$A$5:$L$355,9,FALSE)),""))</f>
        <v/>
      </c>
      <c r="U483" s="1" t="str">
        <f>IF(COUNTIF(K$10:K483,K483)=1,MAX(U$9:U482)+1,"")</f>
        <v/>
      </c>
      <c r="V483" t="str">
        <f t="shared" si="43"/>
        <v/>
      </c>
      <c r="W483" s="1" t="str">
        <f>IF(D483="Internet",'Source Int'!E475,IF(D483="manuel",UPPER((VLOOKUP($C483,'Enga manuel'!$A$5:$J$355,10,FALSE))),""))</f>
        <v/>
      </c>
    </row>
    <row r="484" spans="1:23" ht="19.350000000000001" customHeight="1">
      <c r="A484" t="str">
        <f>IF(COUNTIF(J$10:J484,J484)=1,MAX(A$9:A483)+1,"")</f>
        <v/>
      </c>
      <c r="B484" t="str">
        <f t="shared" si="42"/>
        <v/>
      </c>
      <c r="C484" s="294">
        <v>475</v>
      </c>
      <c r="D484" s="295" t="str">
        <f>IF(C484&gt;0,IF(LEN('Source Int'!$C476)&gt;1,"Internet",IF(ISERROR(VLOOKUP($C484,'Enga manuel'!$A$5:$G$355,4,FALSE))=FALSE,(IF(LEN(VLOOKUP($C484,'Enga manuel'!$A$5:$G$355,4,FALSE))&gt;0,"Manuel","")),"")),"")</f>
        <v/>
      </c>
      <c r="E484" s="296" t="s">
        <v>270</v>
      </c>
      <c r="F484" s="295" t="str">
        <f>IF(LEN('Source Int'!$C476)&gt;1,'Source Int'!R476,IF(D484="manuel",(VLOOKUP($C484,'Enga manuel'!$A$5:$G$355,2,FALSE)),""))</f>
        <v/>
      </c>
      <c r="G484" s="295" t="str">
        <f>IF(LEN('Source Int'!$C476)&gt;1,'Source Int'!F476,IF(D484="manuel",(VLOOKUP($C484,'Enga manuel'!$A$5:$G$355,3,FALSE)),""))</f>
        <v/>
      </c>
      <c r="H484" s="297" t="str">
        <f>IF(LEN('Source Int'!$C476)&gt;1,'Source Int'!C476,IF(D484="manuel",(VLOOKUP($C484,'Enga manuel'!$A$5:$G$355,4,FALSE)),""))</f>
        <v/>
      </c>
      <c r="I484" s="297" t="str">
        <f>IF(LEN('Source Int'!$C476)&gt;1,PROPER('Source Int'!D476),IF(D484="manuel",PROPER(VLOOKUP($C484,'Enga manuel'!$A$5:$G$355,5,FALSE)),""))</f>
        <v/>
      </c>
      <c r="J484" s="297" t="str">
        <f>IF(LEN('Source Int'!$C476)&gt;1,'Source Int'!P476,IF(D484="manuel",(VLOOKUP($C484,'Enga manuel'!$A$5:$G$355,6,FALSE)),""))</f>
        <v/>
      </c>
      <c r="K484" s="297" t="str">
        <f>IF(LEN('Source Int'!$C476)&gt;1,'Source Int'!$AE476,IF($D484="manuel",(VLOOKUP($C484,'Enga manuel'!$A$5:$G$355,7,FALSE)),""))</f>
        <v/>
      </c>
      <c r="L484" s="295" t="str">
        <f>IF(LEN('Source Int'!$H476)&gt;0,'Source Int'!$H476,IF($D484="manuel",(VLOOKUP($C484,'Enga manuel'!$A$5:$H$355,8,FALSE)),""))</f>
        <v/>
      </c>
      <c r="M484" s="295" t="str">
        <f>IF(AND(P484="Présent",W484="D",'Données épreuves'!$B$24="OUI"),"Dame","")</f>
        <v/>
      </c>
      <c r="N484" s="295" t="str">
        <f>IF(LEN('Source Int'!$C476)&gt;1,IF('Source Int'!$AB476="","",'Source Int'!$AB476),IF($D484="manuel",(VLOOKUP($C484,'Enga manuel'!$A$5:$M$355,11,FALSE)),""))</f>
        <v/>
      </c>
      <c r="O484" s="308" t="str">
        <f t="shared" si="44"/>
        <v/>
      </c>
      <c r="P484" s="84" t="str">
        <f t="shared" si="45"/>
        <v/>
      </c>
      <c r="Q484" s="84" t="str">
        <f>CONCATENATE(K484,IF(AND(LEN(engage_k)&gt;0,LEN(engage_l)&gt;0),CONCATENATE(" (",L484,"/",N484,")"),IF(AND(LEN(engage_k)=0,LEN(engage_l)&gt;0),CONCATENATE(" (",N484,")"),IF(AND(LEN(engage_l)=0,LEN(engage_k)&gt;0),CONCATENATE(" (",L484,")"),""))))</f>
        <v/>
      </c>
      <c r="R484" s="84" t="str">
        <f t="shared" si="46"/>
        <v/>
      </c>
      <c r="S484" s="84" t="str">
        <f>IF(ISERROR(VLOOKUP(C484,'Saisie CLASSEMENT'!$C$8:$C$207,1,FALSE)),"","O")</f>
        <v/>
      </c>
      <c r="T484" s="462" t="str">
        <f>IF(LEN('Source Int'!$C476)&gt;1,'Source Int'!$M476,IF($D484="manuel",(VLOOKUP($C484,'Enga manuel'!$A$5:$L$355,9,FALSE)),""))</f>
        <v/>
      </c>
      <c r="U484" s="1" t="str">
        <f>IF(COUNTIF(K$10:K484,K484)=1,MAX(U$9:U483)+1,"")</f>
        <v/>
      </c>
      <c r="V484" t="str">
        <f t="shared" si="43"/>
        <v/>
      </c>
      <c r="W484" s="1" t="str">
        <f>IF(D484="Internet",'Source Int'!E476,IF(D484="manuel",UPPER((VLOOKUP($C484,'Enga manuel'!$A$5:$J$355,10,FALSE))),""))</f>
        <v/>
      </c>
    </row>
    <row r="485" spans="1:23" ht="19.350000000000001" customHeight="1">
      <c r="A485" t="str">
        <f>IF(COUNTIF(J$10:J485,J485)=1,MAX(A$9:A484)+1,"")</f>
        <v/>
      </c>
      <c r="B485" t="str">
        <f t="shared" si="42"/>
        <v/>
      </c>
      <c r="C485" s="294">
        <v>476</v>
      </c>
      <c r="D485" s="295" t="str">
        <f>IF(C485&gt;0,IF(LEN('Source Int'!$C477)&gt;1,"Internet",IF(ISERROR(VLOOKUP($C485,'Enga manuel'!$A$5:$G$355,4,FALSE))=FALSE,(IF(LEN(VLOOKUP($C485,'Enga manuel'!$A$5:$G$355,4,FALSE))&gt;0,"Manuel","")),"")),"")</f>
        <v/>
      </c>
      <c r="E485" s="296" t="s">
        <v>270</v>
      </c>
      <c r="F485" s="295" t="str">
        <f>IF(LEN('Source Int'!$C477)&gt;1,'Source Int'!R477,IF(D485="manuel",(VLOOKUP($C485,'Enga manuel'!$A$5:$G$355,2,FALSE)),""))</f>
        <v/>
      </c>
      <c r="G485" s="295" t="str">
        <f>IF(LEN('Source Int'!$C477)&gt;1,'Source Int'!F477,IF(D485="manuel",(VLOOKUP($C485,'Enga manuel'!$A$5:$G$355,3,FALSE)),""))</f>
        <v/>
      </c>
      <c r="H485" s="297" t="str">
        <f>IF(LEN('Source Int'!$C477)&gt;1,'Source Int'!C477,IF(D485="manuel",(VLOOKUP($C485,'Enga manuel'!$A$5:$G$355,4,FALSE)),""))</f>
        <v/>
      </c>
      <c r="I485" s="297" t="str">
        <f>IF(LEN('Source Int'!$C477)&gt;1,PROPER('Source Int'!D477),IF(D485="manuel",PROPER(VLOOKUP($C485,'Enga manuel'!$A$5:$G$355,5,FALSE)),""))</f>
        <v/>
      </c>
      <c r="J485" s="297" t="str">
        <f>IF(LEN('Source Int'!$C477)&gt;1,'Source Int'!P477,IF(D485="manuel",(VLOOKUP($C485,'Enga manuel'!$A$5:$G$355,6,FALSE)),""))</f>
        <v/>
      </c>
      <c r="K485" s="297" t="str">
        <f>IF(LEN('Source Int'!$C477)&gt;1,'Source Int'!$AE477,IF($D485="manuel",(VLOOKUP($C485,'Enga manuel'!$A$5:$G$355,7,FALSE)),""))</f>
        <v/>
      </c>
      <c r="L485" s="295" t="str">
        <f>IF(LEN('Source Int'!$H477)&gt;0,'Source Int'!$H477,IF($D485="manuel",(VLOOKUP($C485,'Enga manuel'!$A$5:$H$355,8,FALSE)),""))</f>
        <v/>
      </c>
      <c r="M485" s="295" t="str">
        <f>IF(AND(P485="Présent",W485="D",'Données épreuves'!$B$24="OUI"),"Dame","")</f>
        <v/>
      </c>
      <c r="N485" s="295" t="str">
        <f>IF(LEN('Source Int'!$C477)&gt;1,IF('Source Int'!$AB477="","",'Source Int'!$AB477),IF($D485="manuel",(VLOOKUP($C485,'Enga manuel'!$A$5:$M$355,11,FALSE)),""))</f>
        <v/>
      </c>
      <c r="O485" s="308" t="str">
        <f t="shared" si="44"/>
        <v/>
      </c>
      <c r="P485" s="84" t="str">
        <f t="shared" si="45"/>
        <v/>
      </c>
      <c r="Q485" s="84" t="str">
        <f>CONCATENATE(K485,IF(AND(LEN(engage_k)&gt;0,LEN(engage_l)&gt;0),CONCATENATE(" (",L485,"/",N485,")"),IF(AND(LEN(engage_k)=0,LEN(engage_l)&gt;0),CONCATENATE(" (",N485,")"),IF(AND(LEN(engage_l)=0,LEN(engage_k)&gt;0),CONCATENATE(" (",L485,")"),""))))</f>
        <v/>
      </c>
      <c r="R485" s="84" t="str">
        <f t="shared" si="46"/>
        <v/>
      </c>
      <c r="S485" s="84" t="str">
        <f>IF(ISERROR(VLOOKUP(C485,'Saisie CLASSEMENT'!$C$8:$C$207,1,FALSE)),"","O")</f>
        <v/>
      </c>
      <c r="T485" s="462" t="str">
        <f>IF(LEN('Source Int'!$C477)&gt;1,'Source Int'!$M477,IF($D485="manuel",(VLOOKUP($C485,'Enga manuel'!$A$5:$L$355,9,FALSE)),""))</f>
        <v/>
      </c>
      <c r="U485" s="1" t="str">
        <f>IF(COUNTIF(K$10:K485,K485)=1,MAX(U$9:U484)+1,"")</f>
        <v/>
      </c>
      <c r="V485" t="str">
        <f t="shared" si="43"/>
        <v/>
      </c>
      <c r="W485" s="1" t="str">
        <f>IF(D485="Internet",'Source Int'!E477,IF(D485="manuel",UPPER((VLOOKUP($C485,'Enga manuel'!$A$5:$J$355,10,FALSE))),""))</f>
        <v/>
      </c>
    </row>
    <row r="486" spans="1:23" ht="19.350000000000001" customHeight="1">
      <c r="A486" t="str">
        <f>IF(COUNTIF(J$10:J486,J486)=1,MAX(A$9:A485)+1,"")</f>
        <v/>
      </c>
      <c r="B486" t="str">
        <f t="shared" si="42"/>
        <v/>
      </c>
      <c r="C486" s="294">
        <v>477</v>
      </c>
      <c r="D486" s="295" t="str">
        <f>IF(C486&gt;0,IF(LEN('Source Int'!$C478)&gt;1,"Internet",IF(ISERROR(VLOOKUP($C486,'Enga manuel'!$A$5:$G$355,4,FALSE))=FALSE,(IF(LEN(VLOOKUP($C486,'Enga manuel'!$A$5:$G$355,4,FALSE))&gt;0,"Manuel","")),"")),"")</f>
        <v/>
      </c>
      <c r="E486" s="296" t="s">
        <v>270</v>
      </c>
      <c r="F486" s="295" t="str">
        <f>IF(LEN('Source Int'!$C478)&gt;1,'Source Int'!R478,IF(D486="manuel",(VLOOKUP($C486,'Enga manuel'!$A$5:$G$355,2,FALSE)),""))</f>
        <v/>
      </c>
      <c r="G486" s="295" t="str">
        <f>IF(LEN('Source Int'!$C478)&gt;1,'Source Int'!F478,IF(D486="manuel",(VLOOKUP($C486,'Enga manuel'!$A$5:$G$355,3,FALSE)),""))</f>
        <v/>
      </c>
      <c r="H486" s="297" t="str">
        <f>IF(LEN('Source Int'!$C478)&gt;1,'Source Int'!C478,IF(D486="manuel",(VLOOKUP($C486,'Enga manuel'!$A$5:$G$355,4,FALSE)),""))</f>
        <v/>
      </c>
      <c r="I486" s="297" t="str">
        <f>IF(LEN('Source Int'!$C478)&gt;1,PROPER('Source Int'!D478),IF(D486="manuel",PROPER(VLOOKUP($C486,'Enga manuel'!$A$5:$G$355,5,FALSE)),""))</f>
        <v/>
      </c>
      <c r="J486" s="297" t="str">
        <f>IF(LEN('Source Int'!$C478)&gt;1,'Source Int'!P478,IF(D486="manuel",(VLOOKUP($C486,'Enga manuel'!$A$5:$G$355,6,FALSE)),""))</f>
        <v/>
      </c>
      <c r="K486" s="297" t="str">
        <f>IF(LEN('Source Int'!$C478)&gt;1,'Source Int'!$AE478,IF($D486="manuel",(VLOOKUP($C486,'Enga manuel'!$A$5:$G$355,7,FALSE)),""))</f>
        <v/>
      </c>
      <c r="L486" s="295" t="str">
        <f>IF(LEN('Source Int'!$H478)&gt;0,'Source Int'!$H478,IF($D486="manuel",(VLOOKUP($C486,'Enga manuel'!$A$5:$H$355,8,FALSE)),""))</f>
        <v/>
      </c>
      <c r="M486" s="295" t="str">
        <f>IF(AND(P486="Présent",W486="D",'Données épreuves'!$B$24="OUI"),"Dame","")</f>
        <v/>
      </c>
      <c r="N486" s="295" t="str">
        <f>IF(LEN('Source Int'!$C478)&gt;1,IF('Source Int'!$AB478="","",'Source Int'!$AB478),IF($D486="manuel",(VLOOKUP($C486,'Enga manuel'!$A$5:$M$355,11,FALSE)),""))</f>
        <v/>
      </c>
      <c r="O486" s="308" t="str">
        <f t="shared" si="44"/>
        <v/>
      </c>
      <c r="P486" s="84" t="str">
        <f t="shared" si="45"/>
        <v/>
      </c>
      <c r="Q486" s="84" t="str">
        <f>CONCATENATE(K486,IF(AND(LEN(engage_k)&gt;0,LEN(engage_l)&gt;0),CONCATENATE(" (",L486,"/",N486,")"),IF(AND(LEN(engage_k)=0,LEN(engage_l)&gt;0),CONCATENATE(" (",N486,")"),IF(AND(LEN(engage_l)=0,LEN(engage_k)&gt;0),CONCATENATE(" (",L486,")"),""))))</f>
        <v/>
      </c>
      <c r="R486" s="84" t="str">
        <f t="shared" si="46"/>
        <v/>
      </c>
      <c r="S486" s="84" t="str">
        <f>IF(ISERROR(VLOOKUP(C486,'Saisie CLASSEMENT'!$C$8:$C$207,1,FALSE)),"","O")</f>
        <v/>
      </c>
      <c r="T486" s="462" t="str">
        <f>IF(LEN('Source Int'!$C478)&gt;1,'Source Int'!$M478,IF($D486="manuel",(VLOOKUP($C486,'Enga manuel'!$A$5:$L$355,9,FALSE)),""))</f>
        <v/>
      </c>
      <c r="U486" s="1" t="str">
        <f>IF(COUNTIF(K$10:K486,K486)=1,MAX(U$9:U485)+1,"")</f>
        <v/>
      </c>
      <c r="V486" t="str">
        <f t="shared" si="43"/>
        <v/>
      </c>
      <c r="W486" s="1" t="str">
        <f>IF(D486="Internet",'Source Int'!E478,IF(D486="manuel",UPPER((VLOOKUP($C486,'Enga manuel'!$A$5:$J$355,10,FALSE))),""))</f>
        <v/>
      </c>
    </row>
    <row r="487" spans="1:23" ht="19.350000000000001" customHeight="1">
      <c r="A487" t="str">
        <f>IF(COUNTIF(J$10:J487,J487)=1,MAX(A$9:A486)+1,"")</f>
        <v/>
      </c>
      <c r="B487" t="str">
        <f t="shared" si="42"/>
        <v/>
      </c>
      <c r="C487" s="294">
        <v>478</v>
      </c>
      <c r="D487" s="295" t="str">
        <f>IF(C487&gt;0,IF(LEN('Source Int'!$C479)&gt;1,"Internet",IF(ISERROR(VLOOKUP($C487,'Enga manuel'!$A$5:$G$355,4,FALSE))=FALSE,(IF(LEN(VLOOKUP($C487,'Enga manuel'!$A$5:$G$355,4,FALSE))&gt;0,"Manuel","")),"")),"")</f>
        <v/>
      </c>
      <c r="E487" s="296" t="s">
        <v>270</v>
      </c>
      <c r="F487" s="295" t="str">
        <f>IF(LEN('Source Int'!$C479)&gt;1,'Source Int'!R479,IF(D487="manuel",(VLOOKUP($C487,'Enga manuel'!$A$5:$G$355,2,FALSE)),""))</f>
        <v/>
      </c>
      <c r="G487" s="295" t="str">
        <f>IF(LEN('Source Int'!$C479)&gt;1,'Source Int'!F479,IF(D487="manuel",(VLOOKUP($C487,'Enga manuel'!$A$5:$G$355,3,FALSE)),""))</f>
        <v/>
      </c>
      <c r="H487" s="297" t="str">
        <f>IF(LEN('Source Int'!$C479)&gt;1,'Source Int'!C479,IF(D487="manuel",(VLOOKUP($C487,'Enga manuel'!$A$5:$G$355,4,FALSE)),""))</f>
        <v/>
      </c>
      <c r="I487" s="297" t="str">
        <f>IF(LEN('Source Int'!$C479)&gt;1,PROPER('Source Int'!D479),IF(D487="manuel",PROPER(VLOOKUP($C487,'Enga manuel'!$A$5:$G$355,5,FALSE)),""))</f>
        <v/>
      </c>
      <c r="J487" s="297" t="str">
        <f>IF(LEN('Source Int'!$C479)&gt;1,'Source Int'!P479,IF(D487="manuel",(VLOOKUP($C487,'Enga manuel'!$A$5:$G$355,6,FALSE)),""))</f>
        <v/>
      </c>
      <c r="K487" s="297" t="str">
        <f>IF(LEN('Source Int'!$C479)&gt;1,'Source Int'!$AE479,IF($D487="manuel",(VLOOKUP($C487,'Enga manuel'!$A$5:$G$355,7,FALSE)),""))</f>
        <v/>
      </c>
      <c r="L487" s="295" t="str">
        <f>IF(LEN('Source Int'!$H479)&gt;0,'Source Int'!$H479,IF($D487="manuel",(VLOOKUP($C487,'Enga manuel'!$A$5:$H$355,8,FALSE)),""))</f>
        <v/>
      </c>
      <c r="M487" s="295" t="str">
        <f>IF(AND(P487="Présent",W487="D",'Données épreuves'!$B$24="OUI"),"Dame","")</f>
        <v/>
      </c>
      <c r="N487" s="295" t="str">
        <f>IF(LEN('Source Int'!$C479)&gt;1,IF('Source Int'!$AB479="","",'Source Int'!$AB479),IF($D487="manuel",(VLOOKUP($C487,'Enga manuel'!$A$5:$M$355,11,FALSE)),""))</f>
        <v/>
      </c>
      <c r="O487" s="308" t="str">
        <f t="shared" si="44"/>
        <v/>
      </c>
      <c r="P487" s="84" t="str">
        <f t="shared" si="45"/>
        <v/>
      </c>
      <c r="Q487" s="84" t="str">
        <f>CONCATENATE(K487,IF(AND(LEN(engage_k)&gt;0,LEN(engage_l)&gt;0),CONCATENATE(" (",L487,"/",N487,")"),IF(AND(LEN(engage_k)=0,LEN(engage_l)&gt;0),CONCATENATE(" (",N487,")"),IF(AND(LEN(engage_l)=0,LEN(engage_k)&gt;0),CONCATENATE(" (",L487,")"),""))))</f>
        <v/>
      </c>
      <c r="R487" s="84" t="str">
        <f t="shared" si="46"/>
        <v/>
      </c>
      <c r="S487" s="84" t="str">
        <f>IF(ISERROR(VLOOKUP(C487,'Saisie CLASSEMENT'!$C$8:$C$207,1,FALSE)),"","O")</f>
        <v/>
      </c>
      <c r="T487" s="462" t="str">
        <f>IF(LEN('Source Int'!$C479)&gt;1,'Source Int'!$M479,IF($D487="manuel",(VLOOKUP($C487,'Enga manuel'!$A$5:$L$355,9,FALSE)),""))</f>
        <v/>
      </c>
      <c r="U487" s="1" t="str">
        <f>IF(COUNTIF(K$10:K487,K487)=1,MAX(U$9:U486)+1,"")</f>
        <v/>
      </c>
      <c r="V487" t="str">
        <f t="shared" si="43"/>
        <v/>
      </c>
      <c r="W487" s="1" t="str">
        <f>IF(D487="Internet",'Source Int'!E479,IF(D487="manuel",UPPER((VLOOKUP($C487,'Enga manuel'!$A$5:$J$355,10,FALSE))),""))</f>
        <v/>
      </c>
    </row>
    <row r="488" spans="1:23" ht="19.350000000000001" customHeight="1">
      <c r="A488" t="str">
        <f>IF(COUNTIF(J$10:J488,J488)=1,MAX(A$9:A487)+1,"")</f>
        <v/>
      </c>
      <c r="B488" t="str">
        <f t="shared" si="42"/>
        <v/>
      </c>
      <c r="C488" s="294">
        <v>479</v>
      </c>
      <c r="D488" s="295" t="str">
        <f>IF(C488&gt;0,IF(LEN('Source Int'!$C480)&gt;1,"Internet",IF(ISERROR(VLOOKUP($C488,'Enga manuel'!$A$5:$G$355,4,FALSE))=FALSE,(IF(LEN(VLOOKUP($C488,'Enga manuel'!$A$5:$G$355,4,FALSE))&gt;0,"Manuel","")),"")),"")</f>
        <v/>
      </c>
      <c r="E488" s="296" t="s">
        <v>270</v>
      </c>
      <c r="F488" s="295" t="str">
        <f>IF(LEN('Source Int'!$C480)&gt;1,'Source Int'!R480,IF(D488="manuel",(VLOOKUP($C488,'Enga manuel'!$A$5:$G$355,2,FALSE)),""))</f>
        <v/>
      </c>
      <c r="G488" s="295" t="str">
        <f>IF(LEN('Source Int'!$C480)&gt;1,'Source Int'!F480,IF(D488="manuel",(VLOOKUP($C488,'Enga manuel'!$A$5:$G$355,3,FALSE)),""))</f>
        <v/>
      </c>
      <c r="H488" s="297" t="str">
        <f>IF(LEN('Source Int'!$C480)&gt;1,'Source Int'!C480,IF(D488="manuel",(VLOOKUP($C488,'Enga manuel'!$A$5:$G$355,4,FALSE)),""))</f>
        <v/>
      </c>
      <c r="I488" s="297" t="str">
        <f>IF(LEN('Source Int'!$C480)&gt;1,PROPER('Source Int'!D480),IF(D488="manuel",PROPER(VLOOKUP($C488,'Enga manuel'!$A$5:$G$355,5,FALSE)),""))</f>
        <v/>
      </c>
      <c r="J488" s="297" t="str">
        <f>IF(LEN('Source Int'!$C480)&gt;1,'Source Int'!P480,IF(D488="manuel",(VLOOKUP($C488,'Enga manuel'!$A$5:$G$355,6,FALSE)),""))</f>
        <v/>
      </c>
      <c r="K488" s="297" t="str">
        <f>IF(LEN('Source Int'!$C480)&gt;1,'Source Int'!$AE480,IF($D488="manuel",(VLOOKUP($C488,'Enga manuel'!$A$5:$G$355,7,FALSE)),""))</f>
        <v/>
      </c>
      <c r="L488" s="295" t="str">
        <f>IF(LEN('Source Int'!$H480)&gt;0,'Source Int'!$H480,IF($D488="manuel",(VLOOKUP($C488,'Enga manuel'!$A$5:$H$355,8,FALSE)),""))</f>
        <v/>
      </c>
      <c r="M488" s="295" t="str">
        <f>IF(AND(P488="Présent",W488="D",'Données épreuves'!$B$24="OUI"),"Dame","")</f>
        <v/>
      </c>
      <c r="N488" s="295" t="str">
        <f>IF(LEN('Source Int'!$C480)&gt;1,IF('Source Int'!$AB480="","",'Source Int'!$AB480),IF($D488="manuel",(VLOOKUP($C488,'Enga manuel'!$A$5:$M$355,11,FALSE)),""))</f>
        <v/>
      </c>
      <c r="O488" s="308" t="str">
        <f t="shared" si="44"/>
        <v/>
      </c>
      <c r="P488" s="84" t="str">
        <f t="shared" si="45"/>
        <v/>
      </c>
      <c r="Q488" s="84" t="str">
        <f>CONCATENATE(K488,IF(AND(LEN(engage_k)&gt;0,LEN(engage_l)&gt;0),CONCATENATE(" (",L488,"/",N488,")"),IF(AND(LEN(engage_k)=0,LEN(engage_l)&gt;0),CONCATENATE(" (",N488,")"),IF(AND(LEN(engage_l)=0,LEN(engage_k)&gt;0),CONCATENATE(" (",L488,")"),""))))</f>
        <v/>
      </c>
      <c r="R488" s="84" t="str">
        <f t="shared" si="46"/>
        <v/>
      </c>
      <c r="S488" s="84" t="str">
        <f>IF(ISERROR(VLOOKUP(C488,'Saisie CLASSEMENT'!$C$8:$C$207,1,FALSE)),"","O")</f>
        <v/>
      </c>
      <c r="T488" s="462" t="str">
        <f>IF(LEN('Source Int'!$C480)&gt;1,'Source Int'!$M480,IF($D488="manuel",(VLOOKUP($C488,'Enga manuel'!$A$5:$L$355,9,FALSE)),""))</f>
        <v/>
      </c>
      <c r="U488" s="1" t="str">
        <f>IF(COUNTIF(K$10:K488,K488)=1,MAX(U$9:U487)+1,"")</f>
        <v/>
      </c>
      <c r="V488" t="str">
        <f t="shared" si="43"/>
        <v/>
      </c>
      <c r="W488" s="1" t="str">
        <f>IF(D488="Internet",'Source Int'!E480,IF(D488="manuel",UPPER((VLOOKUP($C488,'Enga manuel'!$A$5:$J$355,10,FALSE))),""))</f>
        <v/>
      </c>
    </row>
    <row r="489" spans="1:23" ht="19.350000000000001" customHeight="1">
      <c r="A489" t="str">
        <f>IF(COUNTIF(J$10:J489,J489)=1,MAX(A$9:A488)+1,"")</f>
        <v/>
      </c>
      <c r="B489" t="str">
        <f t="shared" si="42"/>
        <v/>
      </c>
      <c r="C489" s="294">
        <v>480</v>
      </c>
      <c r="D489" s="295" t="str">
        <f>IF(C489&gt;0,IF(LEN('Source Int'!$C481)&gt;1,"Internet",IF(ISERROR(VLOOKUP($C489,'Enga manuel'!$A$5:$G$355,4,FALSE))=FALSE,(IF(LEN(VLOOKUP($C489,'Enga manuel'!$A$5:$G$355,4,FALSE))&gt;0,"Manuel","")),"")),"")</f>
        <v/>
      </c>
      <c r="E489" s="296" t="s">
        <v>270</v>
      </c>
      <c r="F489" s="295" t="str">
        <f>IF(LEN('Source Int'!$C481)&gt;1,'Source Int'!R481,IF(D489="manuel",(VLOOKUP($C489,'Enga manuel'!$A$5:$G$355,2,FALSE)),""))</f>
        <v/>
      </c>
      <c r="G489" s="295" t="str">
        <f>IF(LEN('Source Int'!$C481)&gt;1,'Source Int'!F481,IF(D489="manuel",(VLOOKUP($C489,'Enga manuel'!$A$5:$G$355,3,FALSE)),""))</f>
        <v/>
      </c>
      <c r="H489" s="297" t="str">
        <f>IF(LEN('Source Int'!$C481)&gt;1,'Source Int'!C481,IF(D489="manuel",(VLOOKUP($C489,'Enga manuel'!$A$5:$G$355,4,FALSE)),""))</f>
        <v/>
      </c>
      <c r="I489" s="297" t="str">
        <f>IF(LEN('Source Int'!$C481)&gt;1,PROPER('Source Int'!D481),IF(D489="manuel",PROPER(VLOOKUP($C489,'Enga manuel'!$A$5:$G$355,5,FALSE)),""))</f>
        <v/>
      </c>
      <c r="J489" s="297" t="str">
        <f>IF(LEN('Source Int'!$C481)&gt;1,'Source Int'!P481,IF(D489="manuel",(VLOOKUP($C489,'Enga manuel'!$A$5:$G$355,6,FALSE)),""))</f>
        <v/>
      </c>
      <c r="K489" s="297" t="str">
        <f>IF(LEN('Source Int'!$C481)&gt;1,'Source Int'!$AE481,IF($D489="manuel",(VLOOKUP($C489,'Enga manuel'!$A$5:$G$355,7,FALSE)),""))</f>
        <v/>
      </c>
      <c r="L489" s="295" t="str">
        <f>IF(LEN('Source Int'!$H481)&gt;0,'Source Int'!$H481,IF($D489="manuel",(VLOOKUP($C489,'Enga manuel'!$A$5:$H$355,8,FALSE)),""))</f>
        <v/>
      </c>
      <c r="M489" s="295" t="str">
        <f>IF(AND(P489="Présent",W489="D",'Données épreuves'!$B$24="OUI"),"Dame","")</f>
        <v/>
      </c>
      <c r="N489" s="295" t="str">
        <f>IF(LEN('Source Int'!$C481)&gt;1,IF('Source Int'!$AB481="","",'Source Int'!$AB481),IF($D489="manuel",(VLOOKUP($C489,'Enga manuel'!$A$5:$M$355,11,FALSE)),""))</f>
        <v/>
      </c>
      <c r="O489" s="308" t="str">
        <f t="shared" si="44"/>
        <v/>
      </c>
      <c r="P489" s="84" t="str">
        <f t="shared" si="45"/>
        <v/>
      </c>
      <c r="Q489" s="84" t="str">
        <f>CONCATENATE(K489,IF(AND(LEN(engage_k)&gt;0,LEN(engage_l)&gt;0),CONCATENATE(" (",L489,"/",N489,")"),IF(AND(LEN(engage_k)=0,LEN(engage_l)&gt;0),CONCATENATE(" (",N489,")"),IF(AND(LEN(engage_l)=0,LEN(engage_k)&gt;0),CONCATENATE(" (",L489,")"),""))))</f>
        <v/>
      </c>
      <c r="R489" s="84" t="str">
        <f t="shared" si="46"/>
        <v/>
      </c>
      <c r="S489" s="84" t="str">
        <f>IF(ISERROR(VLOOKUP(C489,'Saisie CLASSEMENT'!$C$8:$C$207,1,FALSE)),"","O")</f>
        <v/>
      </c>
      <c r="T489" s="462" t="str">
        <f>IF(LEN('Source Int'!$C481)&gt;1,'Source Int'!$M481,IF($D489="manuel",(VLOOKUP($C489,'Enga manuel'!$A$5:$L$355,9,FALSE)),""))</f>
        <v/>
      </c>
      <c r="U489" s="1" t="str">
        <f>IF(COUNTIF(K$10:K489,K489)=1,MAX(U$9:U488)+1,"")</f>
        <v/>
      </c>
      <c r="V489" t="str">
        <f t="shared" si="43"/>
        <v/>
      </c>
      <c r="W489" s="1" t="str">
        <f>IF(D489="Internet",'Source Int'!E481,IF(D489="manuel",UPPER((VLOOKUP($C489,'Enga manuel'!$A$5:$J$355,10,FALSE))),""))</f>
        <v/>
      </c>
    </row>
    <row r="490" spans="1:23" ht="19.350000000000001" customHeight="1">
      <c r="A490" t="str">
        <f>IF(COUNTIF(J$10:J490,J490)=1,MAX(A$9:A489)+1,"")</f>
        <v/>
      </c>
      <c r="B490" t="str">
        <f t="shared" si="42"/>
        <v/>
      </c>
      <c r="C490" s="294">
        <v>481</v>
      </c>
      <c r="D490" s="295" t="str">
        <f>IF(C490&gt;0,IF(LEN('Source Int'!$C482)&gt;1,"Internet",IF(ISERROR(VLOOKUP($C490,'Enga manuel'!$A$5:$G$355,4,FALSE))=FALSE,(IF(LEN(VLOOKUP($C490,'Enga manuel'!$A$5:$G$355,4,FALSE))&gt;0,"Manuel","")),"")),"")</f>
        <v/>
      </c>
      <c r="E490" s="296" t="s">
        <v>270</v>
      </c>
      <c r="F490" s="295" t="str">
        <f>IF(LEN('Source Int'!$C482)&gt;1,'Source Int'!R482,IF(D490="manuel",(VLOOKUP($C490,'Enga manuel'!$A$5:$G$355,2,FALSE)),""))</f>
        <v/>
      </c>
      <c r="G490" s="295" t="str">
        <f>IF(LEN('Source Int'!$C482)&gt;1,'Source Int'!F482,IF(D490="manuel",(VLOOKUP($C490,'Enga manuel'!$A$5:$G$355,3,FALSE)),""))</f>
        <v/>
      </c>
      <c r="H490" s="297" t="str">
        <f>IF(LEN('Source Int'!$C482)&gt;1,'Source Int'!C482,IF(D490="manuel",(VLOOKUP($C490,'Enga manuel'!$A$5:$G$355,4,FALSE)),""))</f>
        <v/>
      </c>
      <c r="I490" s="297" t="str">
        <f>IF(LEN('Source Int'!$C482)&gt;1,PROPER('Source Int'!D482),IF(D490="manuel",PROPER(VLOOKUP($C490,'Enga manuel'!$A$5:$G$355,5,FALSE)),""))</f>
        <v/>
      </c>
      <c r="J490" s="297" t="str">
        <f>IF(LEN('Source Int'!$C482)&gt;1,'Source Int'!P482,IF(D490="manuel",(VLOOKUP($C490,'Enga manuel'!$A$5:$G$355,6,FALSE)),""))</f>
        <v/>
      </c>
      <c r="K490" s="297" t="str">
        <f>IF(LEN('Source Int'!$C482)&gt;1,'Source Int'!$AE482,IF($D490="manuel",(VLOOKUP($C490,'Enga manuel'!$A$5:$G$355,7,FALSE)),""))</f>
        <v/>
      </c>
      <c r="L490" s="295" t="str">
        <f>IF(LEN('Source Int'!$H482)&gt;0,'Source Int'!$H482,IF($D490="manuel",(VLOOKUP($C490,'Enga manuel'!$A$5:$H$355,8,FALSE)),""))</f>
        <v/>
      </c>
      <c r="M490" s="295" t="str">
        <f>IF(AND(P490="Présent",W490="D",'Données épreuves'!$B$24="OUI"),"Dame","")</f>
        <v/>
      </c>
      <c r="N490" s="295" t="str">
        <f>IF(LEN('Source Int'!$C482)&gt;1,IF('Source Int'!$AB482="","",'Source Int'!$AB482),IF($D490="manuel",(VLOOKUP($C490,'Enga manuel'!$A$5:$M$355,11,FALSE)),""))</f>
        <v/>
      </c>
      <c r="O490" s="308" t="str">
        <f t="shared" si="44"/>
        <v/>
      </c>
      <c r="P490" s="84" t="str">
        <f t="shared" si="45"/>
        <v/>
      </c>
      <c r="Q490" s="84" t="str">
        <f>CONCATENATE(K490,IF(AND(LEN(engage_k)&gt;0,LEN(engage_l)&gt;0),CONCATENATE(" (",L490,"/",N490,")"),IF(AND(LEN(engage_k)=0,LEN(engage_l)&gt;0),CONCATENATE(" (",N490,")"),IF(AND(LEN(engage_l)=0,LEN(engage_k)&gt;0),CONCATENATE(" (",L490,")"),""))))</f>
        <v/>
      </c>
      <c r="R490" s="84" t="str">
        <f t="shared" si="46"/>
        <v/>
      </c>
      <c r="S490" s="84" t="str">
        <f>IF(ISERROR(VLOOKUP(C490,'Saisie CLASSEMENT'!$C$8:$C$207,1,FALSE)),"","O")</f>
        <v/>
      </c>
      <c r="T490" s="462" t="str">
        <f>IF(LEN('Source Int'!$C482)&gt;1,'Source Int'!$M482,IF($D490="manuel",(VLOOKUP($C490,'Enga manuel'!$A$5:$L$355,9,FALSE)),""))</f>
        <v/>
      </c>
      <c r="U490" s="1" t="str">
        <f>IF(COUNTIF(K$10:K490,K490)=1,MAX(U$9:U489)+1,"")</f>
        <v/>
      </c>
      <c r="V490" t="str">
        <f t="shared" si="43"/>
        <v/>
      </c>
      <c r="W490" s="1" t="str">
        <f>IF(D490="Internet",'Source Int'!E482,IF(D490="manuel",UPPER((VLOOKUP($C490,'Enga manuel'!$A$5:$J$355,10,FALSE))),""))</f>
        <v/>
      </c>
    </row>
    <row r="491" spans="1:23" ht="19.350000000000001" customHeight="1">
      <c r="A491" t="str">
        <f>IF(COUNTIF(J$10:J491,J491)=1,MAX(A$9:A490)+1,"")</f>
        <v/>
      </c>
      <c r="B491" t="str">
        <f t="shared" si="42"/>
        <v/>
      </c>
      <c r="C491" s="294">
        <v>482</v>
      </c>
      <c r="D491" s="295" t="str">
        <f>IF(C491&gt;0,IF(LEN('Source Int'!$C483)&gt;1,"Internet",IF(ISERROR(VLOOKUP($C491,'Enga manuel'!$A$5:$G$355,4,FALSE))=FALSE,(IF(LEN(VLOOKUP($C491,'Enga manuel'!$A$5:$G$355,4,FALSE))&gt;0,"Manuel","")),"")),"")</f>
        <v/>
      </c>
      <c r="E491" s="296" t="s">
        <v>270</v>
      </c>
      <c r="F491" s="295" t="str">
        <f>IF(LEN('Source Int'!$C483)&gt;1,'Source Int'!R483,IF(D491="manuel",(VLOOKUP($C491,'Enga manuel'!$A$5:$G$355,2,FALSE)),""))</f>
        <v/>
      </c>
      <c r="G491" s="295" t="str">
        <f>IF(LEN('Source Int'!$C483)&gt;1,'Source Int'!F483,IF(D491="manuel",(VLOOKUP($C491,'Enga manuel'!$A$5:$G$355,3,FALSE)),""))</f>
        <v/>
      </c>
      <c r="H491" s="297" t="str">
        <f>IF(LEN('Source Int'!$C483)&gt;1,'Source Int'!C483,IF(D491="manuel",(VLOOKUP($C491,'Enga manuel'!$A$5:$G$355,4,FALSE)),""))</f>
        <v/>
      </c>
      <c r="I491" s="297" t="str">
        <f>IF(LEN('Source Int'!$C483)&gt;1,PROPER('Source Int'!D483),IF(D491="manuel",PROPER(VLOOKUP($C491,'Enga manuel'!$A$5:$G$355,5,FALSE)),""))</f>
        <v/>
      </c>
      <c r="J491" s="297" t="str">
        <f>IF(LEN('Source Int'!$C483)&gt;1,'Source Int'!P483,IF(D491="manuel",(VLOOKUP($C491,'Enga manuel'!$A$5:$G$355,6,FALSE)),""))</f>
        <v/>
      </c>
      <c r="K491" s="297" t="str">
        <f>IF(LEN('Source Int'!$C483)&gt;1,'Source Int'!$AE483,IF($D491="manuel",(VLOOKUP($C491,'Enga manuel'!$A$5:$G$355,7,FALSE)),""))</f>
        <v/>
      </c>
      <c r="L491" s="295" t="str">
        <f>IF(LEN('Source Int'!$H483)&gt;0,'Source Int'!$H483,IF($D491="manuel",(VLOOKUP($C491,'Enga manuel'!$A$5:$H$355,8,FALSE)),""))</f>
        <v/>
      </c>
      <c r="M491" s="295" t="str">
        <f>IF(AND(P491="Présent",W491="D",'Données épreuves'!$B$24="OUI"),"Dame","")</f>
        <v/>
      </c>
      <c r="N491" s="295" t="str">
        <f>IF(LEN('Source Int'!$C483)&gt;1,IF('Source Int'!$AB483="","",'Source Int'!$AB483),IF($D491="manuel",(VLOOKUP($C491,'Enga manuel'!$A$5:$M$355,11,FALSE)),""))</f>
        <v/>
      </c>
      <c r="O491" s="308" t="str">
        <f t="shared" si="44"/>
        <v/>
      </c>
      <c r="P491" s="84" t="str">
        <f t="shared" si="45"/>
        <v/>
      </c>
      <c r="Q491" s="84" t="str">
        <f>CONCATENATE(K491,IF(AND(LEN(engage_k)&gt;0,LEN(engage_l)&gt;0),CONCATENATE(" (",L491,"/",N491,")"),IF(AND(LEN(engage_k)=0,LEN(engage_l)&gt;0),CONCATENATE(" (",N491,")"),IF(AND(LEN(engage_l)=0,LEN(engage_k)&gt;0),CONCATENATE(" (",L491,")"),""))))</f>
        <v/>
      </c>
      <c r="R491" s="84" t="str">
        <f t="shared" si="46"/>
        <v/>
      </c>
      <c r="S491" s="84" t="str">
        <f>IF(ISERROR(VLOOKUP(C491,'Saisie CLASSEMENT'!$C$8:$C$207,1,FALSE)),"","O")</f>
        <v/>
      </c>
      <c r="T491" s="462" t="str">
        <f>IF(LEN('Source Int'!$C483)&gt;1,'Source Int'!$M483,IF($D491="manuel",(VLOOKUP($C491,'Enga manuel'!$A$5:$L$355,9,FALSE)),""))</f>
        <v/>
      </c>
      <c r="U491" s="1" t="str">
        <f>IF(COUNTIF(K$10:K491,K491)=1,MAX(U$9:U490)+1,"")</f>
        <v/>
      </c>
      <c r="V491" t="str">
        <f t="shared" si="43"/>
        <v/>
      </c>
      <c r="W491" s="1" t="str">
        <f>IF(D491="Internet",'Source Int'!E483,IF(D491="manuel",UPPER((VLOOKUP($C491,'Enga manuel'!$A$5:$J$355,10,FALSE))),""))</f>
        <v/>
      </c>
    </row>
    <row r="492" spans="1:23" ht="19.350000000000001" customHeight="1">
      <c r="A492" t="str">
        <f>IF(COUNTIF(J$10:J492,J492)=1,MAX(A$9:A491)+1,"")</f>
        <v/>
      </c>
      <c r="B492" t="str">
        <f t="shared" si="42"/>
        <v/>
      </c>
      <c r="C492" s="294">
        <v>483</v>
      </c>
      <c r="D492" s="295" t="str">
        <f>IF(C492&gt;0,IF(LEN('Source Int'!$C484)&gt;1,"Internet",IF(ISERROR(VLOOKUP($C492,'Enga manuel'!$A$5:$G$355,4,FALSE))=FALSE,(IF(LEN(VLOOKUP($C492,'Enga manuel'!$A$5:$G$355,4,FALSE))&gt;0,"Manuel","")),"")),"")</f>
        <v/>
      </c>
      <c r="E492" s="296" t="s">
        <v>270</v>
      </c>
      <c r="F492" s="295" t="str">
        <f>IF(LEN('Source Int'!$C484)&gt;1,'Source Int'!R484,IF(D492="manuel",(VLOOKUP($C492,'Enga manuel'!$A$5:$G$355,2,FALSE)),""))</f>
        <v/>
      </c>
      <c r="G492" s="295" t="str">
        <f>IF(LEN('Source Int'!$C484)&gt;1,'Source Int'!F484,IF(D492="manuel",(VLOOKUP($C492,'Enga manuel'!$A$5:$G$355,3,FALSE)),""))</f>
        <v/>
      </c>
      <c r="H492" s="297" t="str">
        <f>IF(LEN('Source Int'!$C484)&gt;1,'Source Int'!C484,IF(D492="manuel",(VLOOKUP($C492,'Enga manuel'!$A$5:$G$355,4,FALSE)),""))</f>
        <v/>
      </c>
      <c r="I492" s="297" t="str">
        <f>IF(LEN('Source Int'!$C484)&gt;1,PROPER('Source Int'!D484),IF(D492="manuel",PROPER(VLOOKUP($C492,'Enga manuel'!$A$5:$G$355,5,FALSE)),""))</f>
        <v/>
      </c>
      <c r="J492" s="297" t="str">
        <f>IF(LEN('Source Int'!$C484)&gt;1,'Source Int'!P484,IF(D492="manuel",(VLOOKUP($C492,'Enga manuel'!$A$5:$G$355,6,FALSE)),""))</f>
        <v/>
      </c>
      <c r="K492" s="297" t="str">
        <f>IF(LEN('Source Int'!$C484)&gt;1,'Source Int'!$AE484,IF($D492="manuel",(VLOOKUP($C492,'Enga manuel'!$A$5:$G$355,7,FALSE)),""))</f>
        <v/>
      </c>
      <c r="L492" s="295" t="str">
        <f>IF(LEN('Source Int'!$H484)&gt;0,'Source Int'!$H484,IF($D492="manuel",(VLOOKUP($C492,'Enga manuel'!$A$5:$H$355,8,FALSE)),""))</f>
        <v/>
      </c>
      <c r="M492" s="295" t="str">
        <f>IF(AND(P492="Présent",W492="D",'Données épreuves'!$B$24="OUI"),"Dame","")</f>
        <v/>
      </c>
      <c r="N492" s="295" t="str">
        <f>IF(LEN('Source Int'!$C484)&gt;1,IF('Source Int'!$AB484="","",'Source Int'!$AB484),IF($D492="manuel",(VLOOKUP($C492,'Enga manuel'!$A$5:$M$355,11,FALSE)),""))</f>
        <v/>
      </c>
      <c r="O492" s="308" t="str">
        <f t="shared" si="44"/>
        <v/>
      </c>
      <c r="P492" s="84" t="str">
        <f t="shared" si="45"/>
        <v/>
      </c>
      <c r="Q492" s="84" t="str">
        <f>CONCATENATE(K492,IF(AND(LEN(engage_k)&gt;0,LEN(engage_l)&gt;0),CONCATENATE(" (",L492,"/",N492,")"),IF(AND(LEN(engage_k)=0,LEN(engage_l)&gt;0),CONCATENATE(" (",N492,")"),IF(AND(LEN(engage_l)=0,LEN(engage_k)&gt;0),CONCATENATE(" (",L492,")"),""))))</f>
        <v/>
      </c>
      <c r="R492" s="84" t="str">
        <f t="shared" si="46"/>
        <v/>
      </c>
      <c r="S492" s="84" t="str">
        <f>IF(ISERROR(VLOOKUP(C492,'Saisie CLASSEMENT'!$C$8:$C$207,1,FALSE)),"","O")</f>
        <v/>
      </c>
      <c r="T492" s="462" t="str">
        <f>IF(LEN('Source Int'!$C484)&gt;1,'Source Int'!$M484,IF($D492="manuel",(VLOOKUP($C492,'Enga manuel'!$A$5:$L$355,9,FALSE)),""))</f>
        <v/>
      </c>
      <c r="U492" s="1" t="str">
        <f>IF(COUNTIF(K$10:K492,K492)=1,MAX(U$9:U491)+1,"")</f>
        <v/>
      </c>
      <c r="V492" t="str">
        <f t="shared" si="43"/>
        <v/>
      </c>
      <c r="W492" s="1" t="str">
        <f>IF(D492="Internet",'Source Int'!E484,IF(D492="manuel",UPPER((VLOOKUP($C492,'Enga manuel'!$A$5:$J$355,10,FALSE))),""))</f>
        <v/>
      </c>
    </row>
    <row r="493" spans="1:23" ht="19.350000000000001" customHeight="1">
      <c r="A493" t="str">
        <f>IF(COUNTIF(J$10:J493,J493)=1,MAX(A$9:A492)+1,"")</f>
        <v/>
      </c>
      <c r="B493" t="str">
        <f t="shared" si="42"/>
        <v/>
      </c>
      <c r="C493" s="294">
        <v>484</v>
      </c>
      <c r="D493" s="295" t="str">
        <f>IF(C493&gt;0,IF(LEN('Source Int'!$C485)&gt;1,"Internet",IF(ISERROR(VLOOKUP($C493,'Enga manuel'!$A$5:$G$355,4,FALSE))=FALSE,(IF(LEN(VLOOKUP($C493,'Enga manuel'!$A$5:$G$355,4,FALSE))&gt;0,"Manuel","")),"")),"")</f>
        <v/>
      </c>
      <c r="E493" s="296" t="s">
        <v>270</v>
      </c>
      <c r="F493" s="295" t="str">
        <f>IF(LEN('Source Int'!$C485)&gt;1,'Source Int'!R485,IF(D493="manuel",(VLOOKUP($C493,'Enga manuel'!$A$5:$G$355,2,FALSE)),""))</f>
        <v/>
      </c>
      <c r="G493" s="295" t="str">
        <f>IF(LEN('Source Int'!$C485)&gt;1,'Source Int'!F485,IF(D493="manuel",(VLOOKUP($C493,'Enga manuel'!$A$5:$G$355,3,FALSE)),""))</f>
        <v/>
      </c>
      <c r="H493" s="297" t="str">
        <f>IF(LEN('Source Int'!$C485)&gt;1,'Source Int'!C485,IF(D493="manuel",(VLOOKUP($C493,'Enga manuel'!$A$5:$G$355,4,FALSE)),""))</f>
        <v/>
      </c>
      <c r="I493" s="297" t="str">
        <f>IF(LEN('Source Int'!$C485)&gt;1,PROPER('Source Int'!D485),IF(D493="manuel",PROPER(VLOOKUP($C493,'Enga manuel'!$A$5:$G$355,5,FALSE)),""))</f>
        <v/>
      </c>
      <c r="J493" s="297" t="str">
        <f>IF(LEN('Source Int'!$C485)&gt;1,'Source Int'!P485,IF(D493="manuel",(VLOOKUP($C493,'Enga manuel'!$A$5:$G$355,6,FALSE)),""))</f>
        <v/>
      </c>
      <c r="K493" s="297" t="str">
        <f>IF(LEN('Source Int'!$C485)&gt;1,'Source Int'!$AE485,IF($D493="manuel",(VLOOKUP($C493,'Enga manuel'!$A$5:$G$355,7,FALSE)),""))</f>
        <v/>
      </c>
      <c r="L493" s="295" t="str">
        <f>IF(LEN('Source Int'!$H485)&gt;0,'Source Int'!$H485,IF($D493="manuel",(VLOOKUP($C493,'Enga manuel'!$A$5:$H$355,8,FALSE)),""))</f>
        <v/>
      </c>
      <c r="M493" s="295" t="str">
        <f>IF(AND(P493="Présent",W493="D",'Données épreuves'!$B$24="OUI"),"Dame","")</f>
        <v/>
      </c>
      <c r="N493" s="295" t="str">
        <f>IF(LEN('Source Int'!$C485)&gt;1,IF('Source Int'!$AB485="","",'Source Int'!$AB485),IF($D493="manuel",(VLOOKUP($C493,'Enga manuel'!$A$5:$M$355,11,FALSE)),""))</f>
        <v/>
      </c>
      <c r="O493" s="308" t="str">
        <f t="shared" si="44"/>
        <v/>
      </c>
      <c r="P493" s="84" t="str">
        <f t="shared" si="45"/>
        <v/>
      </c>
      <c r="Q493" s="84" t="str">
        <f>CONCATENATE(K493,IF(AND(LEN(engage_k)&gt;0,LEN(engage_l)&gt;0),CONCATENATE(" (",L493,"/",N493,")"),IF(AND(LEN(engage_k)=0,LEN(engage_l)&gt;0),CONCATENATE(" (",N493,")"),IF(AND(LEN(engage_l)=0,LEN(engage_k)&gt;0),CONCATENATE(" (",L493,")"),""))))</f>
        <v/>
      </c>
      <c r="R493" s="84" t="str">
        <f t="shared" si="46"/>
        <v/>
      </c>
      <c r="S493" s="84" t="str">
        <f>IF(ISERROR(VLOOKUP(C493,'Saisie CLASSEMENT'!$C$8:$C$207,1,FALSE)),"","O")</f>
        <v/>
      </c>
      <c r="T493" s="462" t="str">
        <f>IF(LEN('Source Int'!$C485)&gt;1,'Source Int'!$M485,IF($D493="manuel",(VLOOKUP($C493,'Enga manuel'!$A$5:$L$355,9,FALSE)),""))</f>
        <v/>
      </c>
      <c r="U493" s="1" t="str">
        <f>IF(COUNTIF(K$10:K493,K493)=1,MAX(U$9:U492)+1,"")</f>
        <v/>
      </c>
      <c r="V493" t="str">
        <f t="shared" si="43"/>
        <v/>
      </c>
      <c r="W493" s="1" t="str">
        <f>IF(D493="Internet",'Source Int'!E485,IF(D493="manuel",UPPER((VLOOKUP($C493,'Enga manuel'!$A$5:$J$355,10,FALSE))),""))</f>
        <v/>
      </c>
    </row>
    <row r="494" spans="1:23" ht="19.350000000000001" customHeight="1">
      <c r="A494" t="str">
        <f>IF(COUNTIF(J$10:J494,J494)=1,MAX(A$9:A493)+1,"")</f>
        <v/>
      </c>
      <c r="B494" t="str">
        <f t="shared" si="42"/>
        <v/>
      </c>
      <c r="C494" s="294">
        <v>485</v>
      </c>
      <c r="D494" s="295" t="str">
        <f>IF(C494&gt;0,IF(LEN('Source Int'!$C486)&gt;1,"Internet",IF(ISERROR(VLOOKUP($C494,'Enga manuel'!$A$5:$G$355,4,FALSE))=FALSE,(IF(LEN(VLOOKUP($C494,'Enga manuel'!$A$5:$G$355,4,FALSE))&gt;0,"Manuel","")),"")),"")</f>
        <v/>
      </c>
      <c r="E494" s="296" t="s">
        <v>270</v>
      </c>
      <c r="F494" s="295" t="str">
        <f>IF(LEN('Source Int'!$C486)&gt;1,'Source Int'!R486,IF(D494="manuel",(VLOOKUP($C494,'Enga manuel'!$A$5:$G$355,2,FALSE)),""))</f>
        <v/>
      </c>
      <c r="G494" s="295" t="str">
        <f>IF(LEN('Source Int'!$C486)&gt;1,'Source Int'!F486,IF(D494="manuel",(VLOOKUP($C494,'Enga manuel'!$A$5:$G$355,3,FALSE)),""))</f>
        <v/>
      </c>
      <c r="H494" s="297" t="str">
        <f>IF(LEN('Source Int'!$C486)&gt;1,'Source Int'!C486,IF(D494="manuel",(VLOOKUP($C494,'Enga manuel'!$A$5:$G$355,4,FALSE)),""))</f>
        <v/>
      </c>
      <c r="I494" s="297" t="str">
        <f>IF(LEN('Source Int'!$C486)&gt;1,PROPER('Source Int'!D486),IF(D494="manuel",PROPER(VLOOKUP($C494,'Enga manuel'!$A$5:$G$355,5,FALSE)),""))</f>
        <v/>
      </c>
      <c r="J494" s="297" t="str">
        <f>IF(LEN('Source Int'!$C486)&gt;1,'Source Int'!P486,IF(D494="manuel",(VLOOKUP($C494,'Enga manuel'!$A$5:$G$355,6,FALSE)),""))</f>
        <v/>
      </c>
      <c r="K494" s="297" t="str">
        <f>IF(LEN('Source Int'!$C486)&gt;1,'Source Int'!$AE486,IF($D494="manuel",(VLOOKUP($C494,'Enga manuel'!$A$5:$G$355,7,FALSE)),""))</f>
        <v/>
      </c>
      <c r="L494" s="295" t="str">
        <f>IF(LEN('Source Int'!$H486)&gt;0,'Source Int'!$H486,IF($D494="manuel",(VLOOKUP($C494,'Enga manuel'!$A$5:$H$355,8,FALSE)),""))</f>
        <v/>
      </c>
      <c r="M494" s="295" t="str">
        <f>IF(AND(P494="Présent",W494="D",'Données épreuves'!$B$24="OUI"),"Dame","")</f>
        <v/>
      </c>
      <c r="N494" s="295" t="str">
        <f>IF(LEN('Source Int'!$C486)&gt;1,IF('Source Int'!$AB486="","",'Source Int'!$AB486),IF($D494="manuel",(VLOOKUP($C494,'Enga manuel'!$A$5:$M$355,11,FALSE)),""))</f>
        <v/>
      </c>
      <c r="O494" s="308" t="str">
        <f t="shared" si="44"/>
        <v/>
      </c>
      <c r="P494" s="84" t="str">
        <f t="shared" si="45"/>
        <v/>
      </c>
      <c r="Q494" s="84" t="str">
        <f>CONCATENATE(K494,IF(AND(LEN(engage_k)&gt;0,LEN(engage_l)&gt;0),CONCATENATE(" (",L494,"/",N494,")"),IF(AND(LEN(engage_k)=0,LEN(engage_l)&gt;0),CONCATENATE(" (",N494,")"),IF(AND(LEN(engage_l)=0,LEN(engage_k)&gt;0),CONCATENATE(" (",L494,")"),""))))</f>
        <v/>
      </c>
      <c r="R494" s="84" t="str">
        <f t="shared" si="46"/>
        <v/>
      </c>
      <c r="S494" s="84" t="str">
        <f>IF(ISERROR(VLOOKUP(C494,'Saisie CLASSEMENT'!$C$8:$C$207,1,FALSE)),"","O")</f>
        <v/>
      </c>
      <c r="T494" s="462" t="str">
        <f>IF(LEN('Source Int'!$C486)&gt;1,'Source Int'!$M486,IF($D494="manuel",(VLOOKUP($C494,'Enga manuel'!$A$5:$L$355,9,FALSE)),""))</f>
        <v/>
      </c>
      <c r="U494" s="1" t="str">
        <f>IF(COUNTIF(K$10:K494,K494)=1,MAX(U$9:U493)+1,"")</f>
        <v/>
      </c>
      <c r="V494" t="str">
        <f t="shared" si="43"/>
        <v/>
      </c>
      <c r="W494" s="1" t="str">
        <f>IF(D494="Internet",'Source Int'!E486,IF(D494="manuel",UPPER((VLOOKUP($C494,'Enga manuel'!$A$5:$J$355,10,FALSE))),""))</f>
        <v/>
      </c>
    </row>
    <row r="495" spans="1:23" ht="19.350000000000001" customHeight="1">
      <c r="A495" t="str">
        <f>IF(COUNTIF(J$10:J495,J495)=1,MAX(A$9:A494)+1,"")</f>
        <v/>
      </c>
      <c r="B495" t="str">
        <f t="shared" si="42"/>
        <v/>
      </c>
      <c r="C495" s="294">
        <v>486</v>
      </c>
      <c r="D495" s="295" t="str">
        <f>IF(C495&gt;0,IF(LEN('Source Int'!$C487)&gt;1,"Internet",IF(ISERROR(VLOOKUP($C495,'Enga manuel'!$A$5:$G$355,4,FALSE))=FALSE,(IF(LEN(VLOOKUP($C495,'Enga manuel'!$A$5:$G$355,4,FALSE))&gt;0,"Manuel","")),"")),"")</f>
        <v/>
      </c>
      <c r="E495" s="296" t="s">
        <v>270</v>
      </c>
      <c r="F495" s="295" t="str">
        <f>IF(LEN('Source Int'!$C487)&gt;1,'Source Int'!R487,IF(D495="manuel",(VLOOKUP($C495,'Enga manuel'!$A$5:$G$355,2,FALSE)),""))</f>
        <v/>
      </c>
      <c r="G495" s="295" t="str">
        <f>IF(LEN('Source Int'!$C487)&gt;1,'Source Int'!F487,IF(D495="manuel",(VLOOKUP($C495,'Enga manuel'!$A$5:$G$355,3,FALSE)),""))</f>
        <v/>
      </c>
      <c r="H495" s="297" t="str">
        <f>IF(LEN('Source Int'!$C487)&gt;1,'Source Int'!C487,IF(D495="manuel",(VLOOKUP($C495,'Enga manuel'!$A$5:$G$355,4,FALSE)),""))</f>
        <v/>
      </c>
      <c r="I495" s="297" t="str">
        <f>IF(LEN('Source Int'!$C487)&gt;1,PROPER('Source Int'!D487),IF(D495="manuel",PROPER(VLOOKUP($C495,'Enga manuel'!$A$5:$G$355,5,FALSE)),""))</f>
        <v/>
      </c>
      <c r="J495" s="297" t="str">
        <f>IF(LEN('Source Int'!$C487)&gt;1,'Source Int'!P487,IF(D495="manuel",(VLOOKUP($C495,'Enga manuel'!$A$5:$G$355,6,FALSE)),""))</f>
        <v/>
      </c>
      <c r="K495" s="297" t="str">
        <f>IF(LEN('Source Int'!$C487)&gt;1,'Source Int'!$AE487,IF($D495="manuel",(VLOOKUP($C495,'Enga manuel'!$A$5:$G$355,7,FALSE)),""))</f>
        <v/>
      </c>
      <c r="L495" s="295" t="str">
        <f>IF(LEN('Source Int'!$H487)&gt;0,'Source Int'!$H487,IF($D495="manuel",(VLOOKUP($C495,'Enga manuel'!$A$5:$H$355,8,FALSE)),""))</f>
        <v/>
      </c>
      <c r="M495" s="295" t="str">
        <f>IF(AND(P495="Présent",W495="D",'Données épreuves'!$B$24="OUI"),"Dame","")</f>
        <v/>
      </c>
      <c r="N495" s="295" t="str">
        <f>IF(LEN('Source Int'!$C487)&gt;1,IF('Source Int'!$AB487="","",'Source Int'!$AB487),IF($D495="manuel",(VLOOKUP($C495,'Enga manuel'!$A$5:$M$355,11,FALSE)),""))</f>
        <v/>
      </c>
      <c r="O495" s="308" t="str">
        <f t="shared" si="44"/>
        <v/>
      </c>
      <c r="P495" s="84" t="str">
        <f t="shared" si="45"/>
        <v/>
      </c>
      <c r="Q495" s="84" t="str">
        <f>CONCATENATE(K495,IF(AND(LEN(engage_k)&gt;0,LEN(engage_l)&gt;0),CONCATENATE(" (",L495,"/",N495,")"),IF(AND(LEN(engage_k)=0,LEN(engage_l)&gt;0),CONCATENATE(" (",N495,")"),IF(AND(LEN(engage_l)=0,LEN(engage_k)&gt;0),CONCATENATE(" (",L495,")"),""))))</f>
        <v/>
      </c>
      <c r="R495" s="84" t="str">
        <f t="shared" si="46"/>
        <v/>
      </c>
      <c r="S495" s="84" t="str">
        <f>IF(ISERROR(VLOOKUP(C495,'Saisie CLASSEMENT'!$C$8:$C$207,1,FALSE)),"","O")</f>
        <v/>
      </c>
      <c r="T495" s="462" t="str">
        <f>IF(LEN('Source Int'!$C487)&gt;1,'Source Int'!$M487,IF($D495="manuel",(VLOOKUP($C495,'Enga manuel'!$A$5:$L$355,9,FALSE)),""))</f>
        <v/>
      </c>
      <c r="U495" s="1" t="str">
        <f>IF(COUNTIF(K$10:K495,K495)=1,MAX(U$9:U494)+1,"")</f>
        <v/>
      </c>
      <c r="V495" t="str">
        <f t="shared" si="43"/>
        <v/>
      </c>
      <c r="W495" s="1" t="str">
        <f>IF(D495="Internet",'Source Int'!E487,IF(D495="manuel",UPPER((VLOOKUP($C495,'Enga manuel'!$A$5:$J$355,10,FALSE))),""))</f>
        <v/>
      </c>
    </row>
    <row r="496" spans="1:23" ht="19.350000000000001" customHeight="1">
      <c r="A496" t="str">
        <f>IF(COUNTIF(J$10:J496,J496)=1,MAX(A$9:A495)+1,"")</f>
        <v/>
      </c>
      <c r="B496" t="str">
        <f t="shared" si="42"/>
        <v/>
      </c>
      <c r="C496" s="294">
        <v>487</v>
      </c>
      <c r="D496" s="295" t="str">
        <f>IF(C496&gt;0,IF(LEN('Source Int'!$C488)&gt;1,"Internet",IF(ISERROR(VLOOKUP($C496,'Enga manuel'!$A$5:$G$355,4,FALSE))=FALSE,(IF(LEN(VLOOKUP($C496,'Enga manuel'!$A$5:$G$355,4,FALSE))&gt;0,"Manuel","")),"")),"")</f>
        <v/>
      </c>
      <c r="E496" s="296" t="s">
        <v>270</v>
      </c>
      <c r="F496" s="295" t="str">
        <f>IF(LEN('Source Int'!$C488)&gt;1,'Source Int'!R488,IF(D496="manuel",(VLOOKUP($C496,'Enga manuel'!$A$5:$G$355,2,FALSE)),""))</f>
        <v/>
      </c>
      <c r="G496" s="295" t="str">
        <f>IF(LEN('Source Int'!$C488)&gt;1,'Source Int'!F488,IF(D496="manuel",(VLOOKUP($C496,'Enga manuel'!$A$5:$G$355,3,FALSE)),""))</f>
        <v/>
      </c>
      <c r="H496" s="297" t="str">
        <f>IF(LEN('Source Int'!$C488)&gt;1,'Source Int'!C488,IF(D496="manuel",(VLOOKUP($C496,'Enga manuel'!$A$5:$G$355,4,FALSE)),""))</f>
        <v/>
      </c>
      <c r="I496" s="297" t="str">
        <f>IF(LEN('Source Int'!$C488)&gt;1,PROPER('Source Int'!D488),IF(D496="manuel",PROPER(VLOOKUP($C496,'Enga manuel'!$A$5:$G$355,5,FALSE)),""))</f>
        <v/>
      </c>
      <c r="J496" s="297" t="str">
        <f>IF(LEN('Source Int'!$C488)&gt;1,'Source Int'!P488,IF(D496="manuel",(VLOOKUP($C496,'Enga manuel'!$A$5:$G$355,6,FALSE)),""))</f>
        <v/>
      </c>
      <c r="K496" s="297" t="str">
        <f>IF(LEN('Source Int'!$C488)&gt;1,'Source Int'!$AE488,IF($D496="manuel",(VLOOKUP($C496,'Enga manuel'!$A$5:$G$355,7,FALSE)),""))</f>
        <v/>
      </c>
      <c r="L496" s="295" t="str">
        <f>IF(LEN('Source Int'!$H488)&gt;0,'Source Int'!$H488,IF($D496="manuel",(VLOOKUP($C496,'Enga manuel'!$A$5:$H$355,8,FALSE)),""))</f>
        <v/>
      </c>
      <c r="M496" s="295" t="str">
        <f>IF(AND(P496="Présent",W496="D",'Données épreuves'!$B$24="OUI"),"Dame","")</f>
        <v/>
      </c>
      <c r="N496" s="295" t="str">
        <f>IF(LEN('Source Int'!$C488)&gt;1,IF('Source Int'!$AB488="","",'Source Int'!$AB488),IF($D496="manuel",(VLOOKUP($C496,'Enga manuel'!$A$5:$M$355,11,FALSE)),""))</f>
        <v/>
      </c>
      <c r="O496" s="308" t="str">
        <f t="shared" si="44"/>
        <v/>
      </c>
      <c r="P496" s="84" t="str">
        <f t="shared" si="45"/>
        <v/>
      </c>
      <c r="Q496" s="84" t="str">
        <f>CONCATENATE(K496,IF(AND(LEN(engage_k)&gt;0,LEN(engage_l)&gt;0),CONCATENATE(" (",L496,"/",N496,")"),IF(AND(LEN(engage_k)=0,LEN(engage_l)&gt;0),CONCATENATE(" (",N496,")"),IF(AND(LEN(engage_l)=0,LEN(engage_k)&gt;0),CONCATENATE(" (",L496,")"),""))))</f>
        <v/>
      </c>
      <c r="R496" s="84" t="str">
        <f t="shared" si="46"/>
        <v/>
      </c>
      <c r="S496" s="84" t="str">
        <f>IF(ISERROR(VLOOKUP(C496,'Saisie CLASSEMENT'!$C$8:$C$207,1,FALSE)),"","O")</f>
        <v/>
      </c>
      <c r="T496" s="462" t="str">
        <f>IF(LEN('Source Int'!$C488)&gt;1,'Source Int'!$M488,IF($D496="manuel",(VLOOKUP($C496,'Enga manuel'!$A$5:$L$355,9,FALSE)),""))</f>
        <v/>
      </c>
      <c r="U496" s="1" t="str">
        <f>IF(COUNTIF(K$10:K496,K496)=1,MAX(U$9:U495)+1,"")</f>
        <v/>
      </c>
      <c r="V496" t="str">
        <f t="shared" si="43"/>
        <v/>
      </c>
      <c r="W496" s="1" t="str">
        <f>IF(D496="Internet",'Source Int'!E488,IF(D496="manuel",UPPER((VLOOKUP($C496,'Enga manuel'!$A$5:$J$355,10,FALSE))),""))</f>
        <v/>
      </c>
    </row>
    <row r="497" spans="1:23" ht="19.350000000000001" customHeight="1">
      <c r="A497" t="str">
        <f>IF(COUNTIF(J$10:J497,J497)=1,MAX(A$9:A496)+1,"")</f>
        <v/>
      </c>
      <c r="B497" t="str">
        <f t="shared" si="42"/>
        <v/>
      </c>
      <c r="C497" s="294">
        <v>488</v>
      </c>
      <c r="D497" s="295" t="str">
        <f>IF(C497&gt;0,IF(LEN('Source Int'!$C489)&gt;1,"Internet",IF(ISERROR(VLOOKUP($C497,'Enga manuel'!$A$5:$G$355,4,FALSE))=FALSE,(IF(LEN(VLOOKUP($C497,'Enga manuel'!$A$5:$G$355,4,FALSE))&gt;0,"Manuel","")),"")),"")</f>
        <v/>
      </c>
      <c r="E497" s="296" t="s">
        <v>270</v>
      </c>
      <c r="F497" s="295" t="str">
        <f>IF(LEN('Source Int'!$C489)&gt;1,'Source Int'!R489,IF(D497="manuel",(VLOOKUP($C497,'Enga manuel'!$A$5:$G$355,2,FALSE)),""))</f>
        <v/>
      </c>
      <c r="G497" s="295" t="str">
        <f>IF(LEN('Source Int'!$C489)&gt;1,'Source Int'!F489,IF(D497="manuel",(VLOOKUP($C497,'Enga manuel'!$A$5:$G$355,3,FALSE)),""))</f>
        <v/>
      </c>
      <c r="H497" s="297" t="str">
        <f>IF(LEN('Source Int'!$C489)&gt;1,'Source Int'!C489,IF(D497="manuel",(VLOOKUP($C497,'Enga manuel'!$A$5:$G$355,4,FALSE)),""))</f>
        <v/>
      </c>
      <c r="I497" s="297" t="str">
        <f>IF(LEN('Source Int'!$C489)&gt;1,PROPER('Source Int'!D489),IF(D497="manuel",PROPER(VLOOKUP($C497,'Enga manuel'!$A$5:$G$355,5,FALSE)),""))</f>
        <v/>
      </c>
      <c r="J497" s="297" t="str">
        <f>IF(LEN('Source Int'!$C489)&gt;1,'Source Int'!P489,IF(D497="manuel",(VLOOKUP($C497,'Enga manuel'!$A$5:$G$355,6,FALSE)),""))</f>
        <v/>
      </c>
      <c r="K497" s="297" t="str">
        <f>IF(LEN('Source Int'!$C489)&gt;1,'Source Int'!$AE489,IF($D497="manuel",(VLOOKUP($C497,'Enga manuel'!$A$5:$G$355,7,FALSE)),""))</f>
        <v/>
      </c>
      <c r="L497" s="295" t="str">
        <f>IF(LEN('Source Int'!$H489)&gt;0,'Source Int'!$H489,IF($D497="manuel",(VLOOKUP($C497,'Enga manuel'!$A$5:$H$355,8,FALSE)),""))</f>
        <v/>
      </c>
      <c r="M497" s="295" t="str">
        <f>IF(AND(P497="Présent",W497="D",'Données épreuves'!$B$24="OUI"),"Dame","")</f>
        <v/>
      </c>
      <c r="N497" s="295" t="str">
        <f>IF(LEN('Source Int'!$C489)&gt;1,IF('Source Int'!$AB489="","",'Source Int'!$AB489),IF($D497="manuel",(VLOOKUP($C497,'Enga manuel'!$A$5:$M$355,11,FALSE)),""))</f>
        <v/>
      </c>
      <c r="O497" s="308" t="str">
        <f t="shared" si="44"/>
        <v/>
      </c>
      <c r="P497" s="84" t="str">
        <f t="shared" si="45"/>
        <v/>
      </c>
      <c r="Q497" s="84" t="str">
        <f>CONCATENATE(K497,IF(AND(LEN(engage_k)&gt;0,LEN(engage_l)&gt;0),CONCATENATE(" (",L497,"/",N497,")"),IF(AND(LEN(engage_k)=0,LEN(engage_l)&gt;0),CONCATENATE(" (",N497,")"),IF(AND(LEN(engage_l)=0,LEN(engage_k)&gt;0),CONCATENATE(" (",L497,")"),""))))</f>
        <v/>
      </c>
      <c r="R497" s="84" t="str">
        <f t="shared" si="46"/>
        <v/>
      </c>
      <c r="S497" s="84" t="str">
        <f>IF(ISERROR(VLOOKUP(C497,'Saisie CLASSEMENT'!$C$8:$C$207,1,FALSE)),"","O")</f>
        <v/>
      </c>
      <c r="T497" s="462" t="str">
        <f>IF(LEN('Source Int'!$C489)&gt;1,'Source Int'!$M489,IF($D497="manuel",(VLOOKUP($C497,'Enga manuel'!$A$5:$L$355,9,FALSE)),""))</f>
        <v/>
      </c>
      <c r="U497" s="1" t="str">
        <f>IF(COUNTIF(K$10:K497,K497)=1,MAX(U$9:U496)+1,"")</f>
        <v/>
      </c>
      <c r="V497" t="str">
        <f t="shared" si="43"/>
        <v/>
      </c>
      <c r="W497" s="1" t="str">
        <f>IF(D497="Internet",'Source Int'!E489,IF(D497="manuel",UPPER((VLOOKUP($C497,'Enga manuel'!$A$5:$J$355,10,FALSE))),""))</f>
        <v/>
      </c>
    </row>
    <row r="498" spans="1:23" ht="19.350000000000001" customHeight="1">
      <c r="A498" t="str">
        <f>IF(COUNTIF(J$10:J498,J498)=1,MAX(A$9:A497)+1,"")</f>
        <v/>
      </c>
      <c r="B498" t="str">
        <f t="shared" si="42"/>
        <v/>
      </c>
      <c r="C498" s="294">
        <v>489</v>
      </c>
      <c r="D498" s="295" t="str">
        <f>IF(C498&gt;0,IF(LEN('Source Int'!$C490)&gt;1,"Internet",IF(ISERROR(VLOOKUP($C498,'Enga manuel'!$A$5:$G$355,4,FALSE))=FALSE,(IF(LEN(VLOOKUP($C498,'Enga manuel'!$A$5:$G$355,4,FALSE))&gt;0,"Manuel","")),"")),"")</f>
        <v/>
      </c>
      <c r="E498" s="296" t="s">
        <v>270</v>
      </c>
      <c r="F498" s="295" t="str">
        <f>IF(LEN('Source Int'!$C490)&gt;1,'Source Int'!R490,IF(D498="manuel",(VLOOKUP($C498,'Enga manuel'!$A$5:$G$355,2,FALSE)),""))</f>
        <v/>
      </c>
      <c r="G498" s="295" t="str">
        <f>IF(LEN('Source Int'!$C490)&gt;1,'Source Int'!F490,IF(D498="manuel",(VLOOKUP($C498,'Enga manuel'!$A$5:$G$355,3,FALSE)),""))</f>
        <v/>
      </c>
      <c r="H498" s="297" t="str">
        <f>IF(LEN('Source Int'!$C490)&gt;1,'Source Int'!C490,IF(D498="manuel",(VLOOKUP($C498,'Enga manuel'!$A$5:$G$355,4,FALSE)),""))</f>
        <v/>
      </c>
      <c r="I498" s="297" t="str">
        <f>IF(LEN('Source Int'!$C490)&gt;1,PROPER('Source Int'!D490),IF(D498="manuel",PROPER(VLOOKUP($C498,'Enga manuel'!$A$5:$G$355,5,FALSE)),""))</f>
        <v/>
      </c>
      <c r="J498" s="297" t="str">
        <f>IF(LEN('Source Int'!$C490)&gt;1,'Source Int'!P490,IF(D498="manuel",(VLOOKUP($C498,'Enga manuel'!$A$5:$G$355,6,FALSE)),""))</f>
        <v/>
      </c>
      <c r="K498" s="297" t="str">
        <f>IF(LEN('Source Int'!$C490)&gt;1,'Source Int'!$AE490,IF($D498="manuel",(VLOOKUP($C498,'Enga manuel'!$A$5:$G$355,7,FALSE)),""))</f>
        <v/>
      </c>
      <c r="L498" s="295" t="str">
        <f>IF(LEN('Source Int'!$H490)&gt;0,'Source Int'!$H490,IF($D498="manuel",(VLOOKUP($C498,'Enga manuel'!$A$5:$H$355,8,FALSE)),""))</f>
        <v/>
      </c>
      <c r="M498" s="295" t="str">
        <f>IF(AND(P498="Présent",W498="D",'Données épreuves'!$B$24="OUI"),"Dame","")</f>
        <v/>
      </c>
      <c r="N498" s="295" t="str">
        <f>IF(LEN('Source Int'!$C490)&gt;1,IF('Source Int'!$AB490="","",'Source Int'!$AB490),IF($D498="manuel",(VLOOKUP($C498,'Enga manuel'!$A$5:$M$355,11,FALSE)),""))</f>
        <v/>
      </c>
      <c r="O498" s="308" t="str">
        <f t="shared" si="44"/>
        <v/>
      </c>
      <c r="P498" s="84" t="str">
        <f t="shared" si="45"/>
        <v/>
      </c>
      <c r="Q498" s="84" t="str">
        <f>CONCATENATE(K498,IF(AND(LEN(engage_k)&gt;0,LEN(engage_l)&gt;0),CONCATENATE(" (",L498,"/",N498,")"),IF(AND(LEN(engage_k)=0,LEN(engage_l)&gt;0),CONCATENATE(" (",N498,")"),IF(AND(LEN(engage_l)=0,LEN(engage_k)&gt;0),CONCATENATE(" (",L498,")"),""))))</f>
        <v/>
      </c>
      <c r="R498" s="84" t="str">
        <f t="shared" si="46"/>
        <v/>
      </c>
      <c r="S498" s="84" t="str">
        <f>IF(ISERROR(VLOOKUP(C498,'Saisie CLASSEMENT'!$C$8:$C$207,1,FALSE)),"","O")</f>
        <v/>
      </c>
      <c r="T498" s="462" t="str">
        <f>IF(LEN('Source Int'!$C490)&gt;1,'Source Int'!$M490,IF($D498="manuel",(VLOOKUP($C498,'Enga manuel'!$A$5:$L$355,9,FALSE)),""))</f>
        <v/>
      </c>
      <c r="U498" s="1" t="str">
        <f>IF(COUNTIF(K$10:K498,K498)=1,MAX(U$9:U497)+1,"")</f>
        <v/>
      </c>
      <c r="V498" t="str">
        <f t="shared" si="43"/>
        <v/>
      </c>
      <c r="W498" s="1" t="str">
        <f>IF(D498="Internet",'Source Int'!E490,IF(D498="manuel",UPPER((VLOOKUP($C498,'Enga manuel'!$A$5:$J$355,10,FALSE))),""))</f>
        <v/>
      </c>
    </row>
    <row r="499" spans="1:23" ht="19.350000000000001" customHeight="1">
      <c r="A499" t="str">
        <f>IF(COUNTIF(J$10:J499,J499)=1,MAX(A$9:A498)+1,"")</f>
        <v/>
      </c>
      <c r="B499" t="str">
        <f t="shared" si="42"/>
        <v/>
      </c>
      <c r="C499" s="294">
        <v>490</v>
      </c>
      <c r="D499" s="295" t="str">
        <f>IF(C499&gt;0,IF(LEN('Source Int'!$C491)&gt;1,"Internet",IF(ISERROR(VLOOKUP($C499,'Enga manuel'!$A$5:$G$355,4,FALSE))=FALSE,(IF(LEN(VLOOKUP($C499,'Enga manuel'!$A$5:$G$355,4,FALSE))&gt;0,"Manuel","")),"")),"")</f>
        <v/>
      </c>
      <c r="E499" s="296" t="s">
        <v>270</v>
      </c>
      <c r="F499" s="295" t="str">
        <f>IF(LEN('Source Int'!$C491)&gt;1,'Source Int'!R491,IF(D499="manuel",(VLOOKUP($C499,'Enga manuel'!$A$5:$G$355,2,FALSE)),""))</f>
        <v/>
      </c>
      <c r="G499" s="295" t="str">
        <f>IF(LEN('Source Int'!$C491)&gt;1,'Source Int'!F491,IF(D499="manuel",(VLOOKUP($C499,'Enga manuel'!$A$5:$G$355,3,FALSE)),""))</f>
        <v/>
      </c>
      <c r="H499" s="297" t="str">
        <f>IF(LEN('Source Int'!$C491)&gt;1,'Source Int'!C491,IF(D499="manuel",(VLOOKUP($C499,'Enga manuel'!$A$5:$G$355,4,FALSE)),""))</f>
        <v/>
      </c>
      <c r="I499" s="297" t="str">
        <f>IF(LEN('Source Int'!$C491)&gt;1,PROPER('Source Int'!D491),IF(D499="manuel",PROPER(VLOOKUP($C499,'Enga manuel'!$A$5:$G$355,5,FALSE)),""))</f>
        <v/>
      </c>
      <c r="J499" s="297" t="str">
        <f>IF(LEN('Source Int'!$C491)&gt;1,'Source Int'!P491,IF(D499="manuel",(VLOOKUP($C499,'Enga manuel'!$A$5:$G$355,6,FALSE)),""))</f>
        <v/>
      </c>
      <c r="K499" s="297" t="str">
        <f>IF(LEN('Source Int'!$C491)&gt;1,'Source Int'!$AE491,IF($D499="manuel",(VLOOKUP($C499,'Enga manuel'!$A$5:$G$355,7,FALSE)),""))</f>
        <v/>
      </c>
      <c r="L499" s="295" t="str">
        <f>IF(LEN('Source Int'!$H491)&gt;0,'Source Int'!$H491,IF($D499="manuel",(VLOOKUP($C499,'Enga manuel'!$A$5:$H$355,8,FALSE)),""))</f>
        <v/>
      </c>
      <c r="M499" s="295" t="str">
        <f>IF(AND(P499="Présent",W499="D",'Données épreuves'!$B$24="OUI"),"Dame","")</f>
        <v/>
      </c>
      <c r="N499" s="295" t="str">
        <f>IF(LEN('Source Int'!$C491)&gt;1,IF('Source Int'!$AB491="","",'Source Int'!$AB491),IF($D499="manuel",(VLOOKUP($C499,'Enga manuel'!$A$5:$M$355,11,FALSE)),""))</f>
        <v/>
      </c>
      <c r="O499" s="308" t="str">
        <f t="shared" si="44"/>
        <v/>
      </c>
      <c r="P499" s="84" t="str">
        <f t="shared" si="45"/>
        <v/>
      </c>
      <c r="Q499" s="84" t="str">
        <f>CONCATENATE(K499,IF(AND(LEN(engage_k)&gt;0,LEN(engage_l)&gt;0),CONCATENATE(" (",L499,"/",N499,")"),IF(AND(LEN(engage_k)=0,LEN(engage_l)&gt;0),CONCATENATE(" (",N499,")"),IF(AND(LEN(engage_l)=0,LEN(engage_k)&gt;0),CONCATENATE(" (",L499,")"),""))))</f>
        <v/>
      </c>
      <c r="R499" s="84" t="str">
        <f t="shared" si="46"/>
        <v/>
      </c>
      <c r="S499" s="84" t="str">
        <f>IF(ISERROR(VLOOKUP(C499,'Saisie CLASSEMENT'!$C$8:$C$207,1,FALSE)),"","O")</f>
        <v/>
      </c>
      <c r="T499" s="462" t="str">
        <f>IF(LEN('Source Int'!$C491)&gt;1,'Source Int'!$M491,IF($D499="manuel",(VLOOKUP($C499,'Enga manuel'!$A$5:$L$355,9,FALSE)),""))</f>
        <v/>
      </c>
      <c r="U499" s="1" t="str">
        <f>IF(COUNTIF(K$10:K499,K499)=1,MAX(U$9:U498)+1,"")</f>
        <v/>
      </c>
      <c r="V499" t="str">
        <f t="shared" si="43"/>
        <v/>
      </c>
      <c r="W499" s="1" t="str">
        <f>IF(D499="Internet",'Source Int'!E491,IF(D499="manuel",UPPER((VLOOKUP($C499,'Enga manuel'!$A$5:$J$355,10,FALSE))),""))</f>
        <v/>
      </c>
    </row>
    <row r="500" spans="1:23" ht="19.350000000000001" customHeight="1">
      <c r="A500" t="str">
        <f>IF(COUNTIF(J$10:J500,J500)=1,MAX(A$9:A499)+1,"")</f>
        <v/>
      </c>
      <c r="B500" t="str">
        <f t="shared" si="42"/>
        <v/>
      </c>
      <c r="C500" s="294">
        <v>491</v>
      </c>
      <c r="D500" s="295" t="str">
        <f>IF(C500&gt;0,IF(LEN('Source Int'!$C492)&gt;1,"Internet",IF(ISERROR(VLOOKUP($C500,'Enga manuel'!$A$5:$G$355,4,FALSE))=FALSE,(IF(LEN(VLOOKUP($C500,'Enga manuel'!$A$5:$G$355,4,FALSE))&gt;0,"Manuel","")),"")),"")</f>
        <v/>
      </c>
      <c r="E500" s="296" t="s">
        <v>270</v>
      </c>
      <c r="F500" s="295" t="str">
        <f>IF(LEN('Source Int'!$C492)&gt;1,'Source Int'!R492,IF(D500="manuel",(VLOOKUP($C500,'Enga manuel'!$A$5:$G$355,2,FALSE)),""))</f>
        <v/>
      </c>
      <c r="G500" s="295" t="str">
        <f>IF(LEN('Source Int'!$C492)&gt;1,'Source Int'!F492,IF(D500="manuel",(VLOOKUP($C500,'Enga manuel'!$A$5:$G$355,3,FALSE)),""))</f>
        <v/>
      </c>
      <c r="H500" s="297" t="str">
        <f>IF(LEN('Source Int'!$C492)&gt;1,'Source Int'!C492,IF(D500="manuel",(VLOOKUP($C500,'Enga manuel'!$A$5:$G$355,4,FALSE)),""))</f>
        <v/>
      </c>
      <c r="I500" s="297" t="str">
        <f>IF(LEN('Source Int'!$C492)&gt;1,PROPER('Source Int'!D492),IF(D500="manuel",PROPER(VLOOKUP($C500,'Enga manuel'!$A$5:$G$355,5,FALSE)),""))</f>
        <v/>
      </c>
      <c r="J500" s="297" t="str">
        <f>IF(LEN('Source Int'!$C492)&gt;1,'Source Int'!P492,IF(D500="manuel",(VLOOKUP($C500,'Enga manuel'!$A$5:$G$355,6,FALSE)),""))</f>
        <v/>
      </c>
      <c r="K500" s="297" t="str">
        <f>IF(LEN('Source Int'!$C492)&gt;1,'Source Int'!$AE492,IF($D500="manuel",(VLOOKUP($C500,'Enga manuel'!$A$5:$G$355,7,FALSE)),""))</f>
        <v/>
      </c>
      <c r="L500" s="295" t="str">
        <f>IF(LEN('Source Int'!$H492)&gt;0,'Source Int'!$H492,IF($D500="manuel",(VLOOKUP($C500,'Enga manuel'!$A$5:$H$355,8,FALSE)),""))</f>
        <v/>
      </c>
      <c r="M500" s="295" t="str">
        <f>IF(AND(P500="Présent",W500="D",'Données épreuves'!$B$24="OUI"),"Dame","")</f>
        <v/>
      </c>
      <c r="N500" s="295" t="str">
        <f>IF(LEN('Source Int'!$C492)&gt;1,IF('Source Int'!$AB492="","",'Source Int'!$AB492),IF($D500="manuel",(VLOOKUP($C500,'Enga manuel'!$A$5:$M$355,11,FALSE)),""))</f>
        <v/>
      </c>
      <c r="O500" s="308" t="str">
        <f t="shared" si="44"/>
        <v/>
      </c>
      <c r="P500" s="84" t="str">
        <f t="shared" si="45"/>
        <v/>
      </c>
      <c r="Q500" s="84" t="str">
        <f>CONCATENATE(K500,IF(AND(LEN(engage_k)&gt;0,LEN(engage_l)&gt;0),CONCATENATE(" (",L500,"/",N500,")"),IF(AND(LEN(engage_k)=0,LEN(engage_l)&gt;0),CONCATENATE(" (",N500,")"),IF(AND(LEN(engage_l)=0,LEN(engage_k)&gt;0),CONCATENATE(" (",L500,")"),""))))</f>
        <v/>
      </c>
      <c r="R500" s="84" t="str">
        <f t="shared" si="46"/>
        <v/>
      </c>
      <c r="S500" s="84" t="str">
        <f>IF(ISERROR(VLOOKUP(C500,'Saisie CLASSEMENT'!$C$8:$C$207,1,FALSE)),"","O")</f>
        <v/>
      </c>
      <c r="T500" s="462" t="str">
        <f>IF(LEN('Source Int'!$C492)&gt;1,'Source Int'!$M492,IF($D500="manuel",(VLOOKUP($C500,'Enga manuel'!$A$5:$L$355,9,FALSE)),""))</f>
        <v/>
      </c>
      <c r="U500" s="1" t="str">
        <f>IF(COUNTIF(K$10:K500,K500)=1,MAX(U$9:U499)+1,"")</f>
        <v/>
      </c>
      <c r="V500" t="str">
        <f t="shared" si="43"/>
        <v/>
      </c>
      <c r="W500" s="1" t="str">
        <f>IF(D500="Internet",'Source Int'!E492,IF(D500="manuel",UPPER((VLOOKUP($C500,'Enga manuel'!$A$5:$J$355,10,FALSE))),""))</f>
        <v/>
      </c>
    </row>
    <row r="501" spans="1:23" ht="19.350000000000001" customHeight="1">
      <c r="A501" t="str">
        <f>IF(COUNTIF(J$10:J501,J501)=1,MAX(A$9:A500)+1,"")</f>
        <v/>
      </c>
      <c r="B501" t="str">
        <f t="shared" si="42"/>
        <v/>
      </c>
      <c r="C501" s="294">
        <v>492</v>
      </c>
      <c r="D501" s="295" t="str">
        <f>IF(C501&gt;0,IF(LEN('Source Int'!$C493)&gt;1,"Internet",IF(ISERROR(VLOOKUP($C501,'Enga manuel'!$A$5:$G$355,4,FALSE))=FALSE,(IF(LEN(VLOOKUP($C501,'Enga manuel'!$A$5:$G$355,4,FALSE))&gt;0,"Manuel","")),"")),"")</f>
        <v/>
      </c>
      <c r="E501" s="296" t="s">
        <v>270</v>
      </c>
      <c r="F501" s="295" t="str">
        <f>IF(LEN('Source Int'!$C493)&gt;1,'Source Int'!R493,IF(D501="manuel",(VLOOKUP($C501,'Enga manuel'!$A$5:$G$355,2,FALSE)),""))</f>
        <v/>
      </c>
      <c r="G501" s="295" t="str">
        <f>IF(LEN('Source Int'!$C493)&gt;1,'Source Int'!F493,IF(D501="manuel",(VLOOKUP($C501,'Enga manuel'!$A$5:$G$355,3,FALSE)),""))</f>
        <v/>
      </c>
      <c r="H501" s="297" t="str">
        <f>IF(LEN('Source Int'!$C493)&gt;1,'Source Int'!C493,IF(D501="manuel",(VLOOKUP($C501,'Enga manuel'!$A$5:$G$355,4,FALSE)),""))</f>
        <v/>
      </c>
      <c r="I501" s="297" t="str">
        <f>IF(LEN('Source Int'!$C493)&gt;1,PROPER('Source Int'!D493),IF(D501="manuel",PROPER(VLOOKUP($C501,'Enga manuel'!$A$5:$G$355,5,FALSE)),""))</f>
        <v/>
      </c>
      <c r="J501" s="297" t="str">
        <f>IF(LEN('Source Int'!$C493)&gt;1,'Source Int'!P493,IF(D501="manuel",(VLOOKUP($C501,'Enga manuel'!$A$5:$G$355,6,FALSE)),""))</f>
        <v/>
      </c>
      <c r="K501" s="297" t="str">
        <f>IF(LEN('Source Int'!$C493)&gt;1,'Source Int'!$AE493,IF($D501="manuel",(VLOOKUP($C501,'Enga manuel'!$A$5:$G$355,7,FALSE)),""))</f>
        <v/>
      </c>
      <c r="L501" s="295" t="str">
        <f>IF(LEN('Source Int'!$H493)&gt;0,'Source Int'!$H493,IF($D501="manuel",(VLOOKUP($C501,'Enga manuel'!$A$5:$H$355,8,FALSE)),""))</f>
        <v/>
      </c>
      <c r="M501" s="295" t="str">
        <f>IF(AND(P501="Présent",W501="D",'Données épreuves'!$B$24="OUI"),"Dame","")</f>
        <v/>
      </c>
      <c r="N501" s="295" t="str">
        <f>IF(LEN('Source Int'!$C493)&gt;1,IF('Source Int'!$AB493="","",'Source Int'!$AB493),IF($D501="manuel",(VLOOKUP($C501,'Enga manuel'!$A$5:$M$355,11,FALSE)),""))</f>
        <v/>
      </c>
      <c r="O501" s="308" t="str">
        <f t="shared" ref="O501:O509" si="47">IF(LEN(P501)&gt;0,IF(LEN(P501)&gt;0,C501,""),"")</f>
        <v/>
      </c>
      <c r="P501" s="84" t="str">
        <f t="shared" ref="P501:P509" si="48">IF(LEN(D501)&gt;0,IF(LEN(E501)&gt;0,"Présent",""),"")</f>
        <v/>
      </c>
      <c r="Q501" s="84" t="str">
        <f>CONCATENATE(K501,IF(AND(LEN(engage_k)&gt;0,LEN(engage_l)&gt;0),CONCATENATE(" (",L501,"/",N501,")"),IF(AND(LEN(engage_k)=0,LEN(engage_l)&gt;0),CONCATENATE(" (",N501,")"),IF(AND(LEN(engage_l)=0,LEN(engage_k)&gt;0),CONCATENATE(" (",L501,")"),""))))</f>
        <v/>
      </c>
      <c r="R501" s="84" t="str">
        <f t="shared" ref="R501:R509" si="49">IF(D501="Internet",C501,"")</f>
        <v/>
      </c>
      <c r="S501" s="84" t="str">
        <f>IF(ISERROR(VLOOKUP(C501,'Saisie CLASSEMENT'!$C$8:$C$207,1,FALSE)),"","O")</f>
        <v/>
      </c>
      <c r="T501" s="462" t="str">
        <f>IF(LEN('Source Int'!$C493)&gt;1,'Source Int'!$M493,IF($D501="manuel",(VLOOKUP($C501,'Enga manuel'!$A$5:$L$355,9,FALSE)),""))</f>
        <v/>
      </c>
      <c r="U501" s="1" t="str">
        <f>IF(COUNTIF(K$10:K501,K501)=1,MAX(U$9:U500)+1,"")</f>
        <v/>
      </c>
      <c r="V501" t="str">
        <f t="shared" si="43"/>
        <v/>
      </c>
      <c r="W501" s="1" t="str">
        <f>IF(D501="Internet",'Source Int'!E493,IF(D501="manuel",UPPER((VLOOKUP($C501,'Enga manuel'!$A$5:$J$355,10,FALSE))),""))</f>
        <v/>
      </c>
    </row>
    <row r="502" spans="1:23" ht="19.350000000000001" customHeight="1">
      <c r="A502" t="str">
        <f>IF(COUNTIF(J$10:J502,J502)=1,MAX(A$9:A501)+1,"")</f>
        <v/>
      </c>
      <c r="B502" t="str">
        <f t="shared" si="42"/>
        <v/>
      </c>
      <c r="C502" s="294">
        <v>493</v>
      </c>
      <c r="D502" s="295" t="str">
        <f>IF(C502&gt;0,IF(LEN('Source Int'!$C494)&gt;1,"Internet",IF(ISERROR(VLOOKUP($C502,'Enga manuel'!$A$5:$G$355,4,FALSE))=FALSE,(IF(LEN(VLOOKUP($C502,'Enga manuel'!$A$5:$G$355,4,FALSE))&gt;0,"Manuel","")),"")),"")</f>
        <v/>
      </c>
      <c r="E502" s="296" t="s">
        <v>270</v>
      </c>
      <c r="F502" s="295" t="str">
        <f>IF(LEN('Source Int'!$C494)&gt;1,'Source Int'!R494,IF(D502="manuel",(VLOOKUP($C502,'Enga manuel'!$A$5:$G$355,2,FALSE)),""))</f>
        <v/>
      </c>
      <c r="G502" s="295" t="str">
        <f>IF(LEN('Source Int'!$C494)&gt;1,'Source Int'!F494,IF(D502="manuel",(VLOOKUP($C502,'Enga manuel'!$A$5:$G$355,3,FALSE)),""))</f>
        <v/>
      </c>
      <c r="H502" s="297" t="str">
        <f>IF(LEN('Source Int'!$C494)&gt;1,'Source Int'!C494,IF(D502="manuel",(VLOOKUP($C502,'Enga manuel'!$A$5:$G$355,4,FALSE)),""))</f>
        <v/>
      </c>
      <c r="I502" s="297" t="str">
        <f>IF(LEN('Source Int'!$C494)&gt;1,PROPER('Source Int'!D494),IF(D502="manuel",PROPER(VLOOKUP($C502,'Enga manuel'!$A$5:$G$355,5,FALSE)),""))</f>
        <v/>
      </c>
      <c r="J502" s="297" t="str">
        <f>IF(LEN('Source Int'!$C494)&gt;1,'Source Int'!P494,IF(D502="manuel",(VLOOKUP($C502,'Enga manuel'!$A$5:$G$355,6,FALSE)),""))</f>
        <v/>
      </c>
      <c r="K502" s="297" t="str">
        <f>IF(LEN('Source Int'!$C494)&gt;1,'Source Int'!$AE494,IF($D502="manuel",(VLOOKUP($C502,'Enga manuel'!$A$5:$G$355,7,FALSE)),""))</f>
        <v/>
      </c>
      <c r="L502" s="295" t="str">
        <f>IF(LEN('Source Int'!$H494)&gt;0,'Source Int'!$H494,IF($D502="manuel",(VLOOKUP($C502,'Enga manuel'!$A$5:$H$355,8,FALSE)),""))</f>
        <v/>
      </c>
      <c r="M502" s="295" t="str">
        <f>IF(AND(P502="Présent",W502="D",'Données épreuves'!$B$24="OUI"),"Dame","")</f>
        <v/>
      </c>
      <c r="N502" s="295" t="str">
        <f>IF(LEN('Source Int'!$C494)&gt;1,IF('Source Int'!$AB494="","",'Source Int'!$AB494),IF($D502="manuel",(VLOOKUP($C502,'Enga manuel'!$A$5:$M$355,11,FALSE)),""))</f>
        <v/>
      </c>
      <c r="O502" s="308" t="str">
        <f t="shared" si="47"/>
        <v/>
      </c>
      <c r="P502" s="84" t="str">
        <f t="shared" si="48"/>
        <v/>
      </c>
      <c r="Q502" s="84" t="str">
        <f>CONCATENATE(K502,IF(AND(LEN(engage_k)&gt;0,LEN(engage_l)&gt;0),CONCATENATE(" (",L502,"/",N502,")"),IF(AND(LEN(engage_k)=0,LEN(engage_l)&gt;0),CONCATENATE(" (",N502,")"),IF(AND(LEN(engage_l)=0,LEN(engage_k)&gt;0),CONCATENATE(" (",L502,")"),""))))</f>
        <v/>
      </c>
      <c r="R502" s="84" t="str">
        <f t="shared" si="49"/>
        <v/>
      </c>
      <c r="S502" s="84" t="str">
        <f>IF(ISERROR(VLOOKUP(C502,'Saisie CLASSEMENT'!$C$8:$C$207,1,FALSE)),"","O")</f>
        <v/>
      </c>
      <c r="T502" s="462" t="str">
        <f>IF(LEN('Source Int'!$C494)&gt;1,'Source Int'!$M494,IF($D502="manuel",(VLOOKUP($C502,'Enga manuel'!$A$5:$L$355,9,FALSE)),""))</f>
        <v/>
      </c>
      <c r="U502" s="1" t="str">
        <f>IF(COUNTIF(K$10:K502,K502)=1,MAX(U$9:U501)+1,"")</f>
        <v/>
      </c>
      <c r="V502" t="str">
        <f t="shared" si="43"/>
        <v/>
      </c>
      <c r="W502" s="1" t="str">
        <f>IF(D502="Internet",'Source Int'!E494,IF(D502="manuel",UPPER((VLOOKUP($C502,'Enga manuel'!$A$5:$J$355,10,FALSE))),""))</f>
        <v/>
      </c>
    </row>
    <row r="503" spans="1:23" ht="19.350000000000001" customHeight="1">
      <c r="A503" t="str">
        <f>IF(COUNTIF(J$10:J503,J503)=1,MAX(A$9:A502)+1,"")</f>
        <v/>
      </c>
      <c r="B503" t="str">
        <f t="shared" si="42"/>
        <v/>
      </c>
      <c r="C503" s="294">
        <v>494</v>
      </c>
      <c r="D503" s="295" t="str">
        <f>IF(C503&gt;0,IF(LEN('Source Int'!$C495)&gt;1,"Internet",IF(ISERROR(VLOOKUP($C503,'Enga manuel'!$A$5:$G$355,4,FALSE))=FALSE,(IF(LEN(VLOOKUP($C503,'Enga manuel'!$A$5:$G$355,4,FALSE))&gt;0,"Manuel","")),"")),"")</f>
        <v/>
      </c>
      <c r="E503" s="296" t="s">
        <v>270</v>
      </c>
      <c r="F503" s="295" t="str">
        <f>IF(LEN('Source Int'!$C495)&gt;1,'Source Int'!R495,IF(D503="manuel",(VLOOKUP($C503,'Enga manuel'!$A$5:$G$355,2,FALSE)),""))</f>
        <v/>
      </c>
      <c r="G503" s="295" t="str">
        <f>IF(LEN('Source Int'!$C495)&gt;1,'Source Int'!F495,IF(D503="manuel",(VLOOKUP($C503,'Enga manuel'!$A$5:$G$355,3,FALSE)),""))</f>
        <v/>
      </c>
      <c r="H503" s="297" t="str">
        <f>IF(LEN('Source Int'!$C495)&gt;1,'Source Int'!C495,IF(D503="manuel",(VLOOKUP($C503,'Enga manuel'!$A$5:$G$355,4,FALSE)),""))</f>
        <v/>
      </c>
      <c r="I503" s="297" t="str">
        <f>IF(LEN('Source Int'!$C495)&gt;1,PROPER('Source Int'!D495),IF(D503="manuel",PROPER(VLOOKUP($C503,'Enga manuel'!$A$5:$G$355,5,FALSE)),""))</f>
        <v/>
      </c>
      <c r="J503" s="297" t="str">
        <f>IF(LEN('Source Int'!$C495)&gt;1,'Source Int'!P495,IF(D503="manuel",(VLOOKUP($C503,'Enga manuel'!$A$5:$G$355,6,FALSE)),""))</f>
        <v/>
      </c>
      <c r="K503" s="297" t="str">
        <f>IF(LEN('Source Int'!$C495)&gt;1,'Source Int'!$AE495,IF($D503="manuel",(VLOOKUP($C503,'Enga manuel'!$A$5:$G$355,7,FALSE)),""))</f>
        <v/>
      </c>
      <c r="L503" s="295" t="str">
        <f>IF(LEN('Source Int'!$H495)&gt;0,'Source Int'!$H495,IF($D503="manuel",(VLOOKUP($C503,'Enga manuel'!$A$5:$H$355,8,FALSE)),""))</f>
        <v/>
      </c>
      <c r="M503" s="295" t="str">
        <f>IF(AND(P503="Présent",W503="D",'Données épreuves'!$B$24="OUI"),"Dame","")</f>
        <v/>
      </c>
      <c r="N503" s="295" t="str">
        <f>IF(LEN('Source Int'!$C495)&gt;1,IF('Source Int'!$AB495="","",'Source Int'!$AB495),IF($D503="manuel",(VLOOKUP($C503,'Enga manuel'!$A$5:$M$355,11,FALSE)),""))</f>
        <v/>
      </c>
      <c r="O503" s="308" t="str">
        <f t="shared" si="47"/>
        <v/>
      </c>
      <c r="P503" s="84" t="str">
        <f t="shared" si="48"/>
        <v/>
      </c>
      <c r="Q503" s="84" t="str">
        <f>CONCATENATE(K503,IF(AND(LEN(engage_k)&gt;0,LEN(engage_l)&gt;0),CONCATENATE(" (",L503,"/",N503,")"),IF(AND(LEN(engage_k)=0,LEN(engage_l)&gt;0),CONCATENATE(" (",N503,")"),IF(AND(LEN(engage_l)=0,LEN(engage_k)&gt;0),CONCATENATE(" (",L503,")"),""))))</f>
        <v/>
      </c>
      <c r="R503" s="84" t="str">
        <f t="shared" si="49"/>
        <v/>
      </c>
      <c r="S503" s="84" t="str">
        <f>IF(ISERROR(VLOOKUP(C503,'Saisie CLASSEMENT'!$C$8:$C$207,1,FALSE)),"","O")</f>
        <v/>
      </c>
      <c r="T503" s="462" t="str">
        <f>IF(LEN('Source Int'!$C495)&gt;1,'Source Int'!$M495,IF($D503="manuel",(VLOOKUP($C503,'Enga manuel'!$A$5:$L$355,9,FALSE)),""))</f>
        <v/>
      </c>
      <c r="U503" s="1" t="str">
        <f>IF(COUNTIF(K$10:K503,K503)=1,MAX(U$9:U502)+1,"")</f>
        <v/>
      </c>
      <c r="V503" t="str">
        <f t="shared" si="43"/>
        <v/>
      </c>
      <c r="W503" s="1" t="str">
        <f>IF(D503="Internet",'Source Int'!E495,IF(D503="manuel",UPPER((VLOOKUP($C503,'Enga manuel'!$A$5:$J$355,10,FALSE))),""))</f>
        <v/>
      </c>
    </row>
    <row r="504" spans="1:23" ht="19.350000000000001" customHeight="1">
      <c r="A504" t="str">
        <f>IF(COUNTIF(J$10:J504,J504)=1,MAX(A$9:A503)+1,"")</f>
        <v/>
      </c>
      <c r="B504" t="str">
        <f t="shared" si="42"/>
        <v/>
      </c>
      <c r="C504" s="294">
        <v>495</v>
      </c>
      <c r="D504" s="295" t="str">
        <f>IF(C504&gt;0,IF(LEN('Source Int'!$C496)&gt;1,"Internet",IF(ISERROR(VLOOKUP($C504,'Enga manuel'!$A$5:$G$355,4,FALSE))=FALSE,(IF(LEN(VLOOKUP($C504,'Enga manuel'!$A$5:$G$355,4,FALSE))&gt;0,"Manuel","")),"")),"")</f>
        <v/>
      </c>
      <c r="E504" s="296" t="s">
        <v>270</v>
      </c>
      <c r="F504" s="295" t="str">
        <f>IF(LEN('Source Int'!$C496)&gt;1,'Source Int'!R496,IF(D504="manuel",(VLOOKUP($C504,'Enga manuel'!$A$5:$G$355,2,FALSE)),""))</f>
        <v/>
      </c>
      <c r="G504" s="295" t="str">
        <f>IF(LEN('Source Int'!$C496)&gt;1,'Source Int'!F496,IF(D504="manuel",(VLOOKUP($C504,'Enga manuel'!$A$5:$G$355,3,FALSE)),""))</f>
        <v/>
      </c>
      <c r="H504" s="297" t="str">
        <f>IF(LEN('Source Int'!$C496)&gt;1,'Source Int'!C496,IF(D504="manuel",(VLOOKUP($C504,'Enga manuel'!$A$5:$G$355,4,FALSE)),""))</f>
        <v/>
      </c>
      <c r="I504" s="297" t="str">
        <f>IF(LEN('Source Int'!$C496)&gt;1,PROPER('Source Int'!D496),IF(D504="manuel",PROPER(VLOOKUP($C504,'Enga manuel'!$A$5:$G$355,5,FALSE)),""))</f>
        <v/>
      </c>
      <c r="J504" s="297" t="str">
        <f>IF(LEN('Source Int'!$C496)&gt;1,'Source Int'!P496,IF(D504="manuel",(VLOOKUP($C504,'Enga manuel'!$A$5:$G$355,6,FALSE)),""))</f>
        <v/>
      </c>
      <c r="K504" s="297" t="str">
        <f>IF(LEN('Source Int'!$C496)&gt;1,'Source Int'!$AE496,IF($D504="manuel",(VLOOKUP($C504,'Enga manuel'!$A$5:$G$355,7,FALSE)),""))</f>
        <v/>
      </c>
      <c r="L504" s="295" t="str">
        <f>IF(LEN('Source Int'!$H496)&gt;0,'Source Int'!$H496,IF($D504="manuel",(VLOOKUP($C504,'Enga manuel'!$A$5:$H$355,8,FALSE)),""))</f>
        <v/>
      </c>
      <c r="M504" s="295" t="str">
        <f>IF(AND(P504="Présent",W504="D",'Données épreuves'!$B$24="OUI"),"Dame","")</f>
        <v/>
      </c>
      <c r="N504" s="295" t="str">
        <f>IF(LEN('Source Int'!$C496)&gt;1,IF('Source Int'!$AB496="","",'Source Int'!$AB496),IF($D504="manuel",(VLOOKUP($C504,'Enga manuel'!$A$5:$M$355,11,FALSE)),""))</f>
        <v/>
      </c>
      <c r="O504" s="308" t="str">
        <f t="shared" si="47"/>
        <v/>
      </c>
      <c r="P504" s="84" t="str">
        <f t="shared" si="48"/>
        <v/>
      </c>
      <c r="Q504" s="84" t="str">
        <f>CONCATENATE(K504,IF(AND(LEN(engage_k)&gt;0,LEN(engage_l)&gt;0),CONCATENATE(" (",L504,"/",N504,")"),IF(AND(LEN(engage_k)=0,LEN(engage_l)&gt;0),CONCATENATE(" (",N504,")"),IF(AND(LEN(engage_l)=0,LEN(engage_k)&gt;0),CONCATENATE(" (",L504,")"),""))))</f>
        <v/>
      </c>
      <c r="R504" s="84" t="str">
        <f t="shared" si="49"/>
        <v/>
      </c>
      <c r="S504" s="84" t="str">
        <f>IF(ISERROR(VLOOKUP(C504,'Saisie CLASSEMENT'!$C$8:$C$207,1,FALSE)),"","O")</f>
        <v/>
      </c>
      <c r="T504" s="462" t="str">
        <f>IF(LEN('Source Int'!$C496)&gt;1,'Source Int'!$M496,IF($D504="manuel",(VLOOKUP($C504,'Enga manuel'!$A$5:$L$355,9,FALSE)),""))</f>
        <v/>
      </c>
      <c r="U504" s="1" t="str">
        <f>IF(COUNTIF(K$10:K504,K504)=1,MAX(U$9:U503)+1,"")</f>
        <v/>
      </c>
      <c r="V504" t="str">
        <f t="shared" si="43"/>
        <v/>
      </c>
      <c r="W504" s="1" t="str">
        <f>IF(D504="Internet",'Source Int'!E496,IF(D504="manuel",UPPER((VLOOKUP($C504,'Enga manuel'!$A$5:$J$355,10,FALSE))),""))</f>
        <v/>
      </c>
    </row>
    <row r="505" spans="1:23" ht="19.350000000000001" customHeight="1">
      <c r="A505" t="str">
        <f>IF(COUNTIF(J$10:J505,J505)=1,MAX(A$9:A504)+1,"")</f>
        <v/>
      </c>
      <c r="B505" t="str">
        <f t="shared" si="42"/>
        <v/>
      </c>
      <c r="C505" s="294">
        <v>496</v>
      </c>
      <c r="D505" s="295" t="str">
        <f>IF(C505&gt;0,IF(LEN('Source Int'!$C497)&gt;1,"Internet",IF(ISERROR(VLOOKUP($C505,'Enga manuel'!$A$5:$G$355,4,FALSE))=FALSE,(IF(LEN(VLOOKUP($C505,'Enga manuel'!$A$5:$G$355,4,FALSE))&gt;0,"Manuel","")),"")),"")</f>
        <v/>
      </c>
      <c r="E505" s="296" t="s">
        <v>270</v>
      </c>
      <c r="F505" s="295" t="str">
        <f>IF(LEN('Source Int'!$C497)&gt;1,'Source Int'!R497,IF(D505="manuel",(VLOOKUP($C505,'Enga manuel'!$A$5:$G$355,2,FALSE)),""))</f>
        <v/>
      </c>
      <c r="G505" s="295" t="str">
        <f>IF(LEN('Source Int'!$C497)&gt;1,'Source Int'!F497,IF(D505="manuel",(VLOOKUP($C505,'Enga manuel'!$A$5:$G$355,3,FALSE)),""))</f>
        <v/>
      </c>
      <c r="H505" s="297" t="str">
        <f>IF(LEN('Source Int'!$C497)&gt;1,'Source Int'!C497,IF(D505="manuel",(VLOOKUP($C505,'Enga manuel'!$A$5:$G$355,4,FALSE)),""))</f>
        <v/>
      </c>
      <c r="I505" s="297" t="str">
        <f>IF(LEN('Source Int'!$C497)&gt;1,PROPER('Source Int'!D497),IF(D505="manuel",PROPER(VLOOKUP($C505,'Enga manuel'!$A$5:$G$355,5,FALSE)),""))</f>
        <v/>
      </c>
      <c r="J505" s="297" t="str">
        <f>IF(LEN('Source Int'!$C497)&gt;1,'Source Int'!P497,IF(D505="manuel",(VLOOKUP($C505,'Enga manuel'!$A$5:$G$355,6,FALSE)),""))</f>
        <v/>
      </c>
      <c r="K505" s="297" t="str">
        <f>IF(LEN('Source Int'!$C497)&gt;1,'Source Int'!$AE497,IF($D505="manuel",(VLOOKUP($C505,'Enga manuel'!$A$5:$G$355,7,FALSE)),""))</f>
        <v/>
      </c>
      <c r="L505" s="295" t="str">
        <f>IF(LEN('Source Int'!$H497)&gt;0,'Source Int'!$H497,IF($D505="manuel",(VLOOKUP($C505,'Enga manuel'!$A$5:$H$355,8,FALSE)),""))</f>
        <v/>
      </c>
      <c r="M505" s="295" t="str">
        <f>IF(AND(P505="Présent",W505="D",'Données épreuves'!$B$24="OUI"),"Dame","")</f>
        <v/>
      </c>
      <c r="N505" s="295" t="str">
        <f>IF(LEN('Source Int'!$C497)&gt;1,IF('Source Int'!$AB497="","",'Source Int'!$AB497),IF($D505="manuel",(VLOOKUP($C505,'Enga manuel'!$A$5:$M$355,11,FALSE)),""))</f>
        <v/>
      </c>
      <c r="O505" s="308" t="str">
        <f t="shared" si="47"/>
        <v/>
      </c>
      <c r="P505" s="84" t="str">
        <f t="shared" si="48"/>
        <v/>
      </c>
      <c r="Q505" s="84" t="str">
        <f>CONCATENATE(K505,IF(AND(LEN(engage_k)&gt;0,LEN(engage_l)&gt;0),CONCATENATE(" (",L505,"/",N505,")"),IF(AND(LEN(engage_k)=0,LEN(engage_l)&gt;0),CONCATENATE(" (",N505,")"),IF(AND(LEN(engage_l)=0,LEN(engage_k)&gt;0),CONCATENATE(" (",L505,")"),""))))</f>
        <v/>
      </c>
      <c r="R505" s="84" t="str">
        <f t="shared" si="49"/>
        <v/>
      </c>
      <c r="S505" s="84" t="str">
        <f>IF(ISERROR(VLOOKUP(C505,'Saisie CLASSEMENT'!$C$8:$C$207,1,FALSE)),"","O")</f>
        <v/>
      </c>
      <c r="T505" s="462" t="str">
        <f>IF(LEN('Source Int'!$C497)&gt;1,'Source Int'!$M497,IF($D505="manuel",(VLOOKUP($C505,'Enga manuel'!$A$5:$L$355,9,FALSE)),""))</f>
        <v/>
      </c>
      <c r="U505" s="1" t="str">
        <f>IF(COUNTIF(K$10:K505,K505)=1,MAX(U$9:U504)+1,"")</f>
        <v/>
      </c>
      <c r="V505" t="str">
        <f t="shared" si="43"/>
        <v/>
      </c>
      <c r="W505" s="1" t="str">
        <f>IF(D505="Internet",'Source Int'!E497,IF(D505="manuel",UPPER((VLOOKUP($C505,'Enga manuel'!$A$5:$J$355,10,FALSE))),""))</f>
        <v/>
      </c>
    </row>
    <row r="506" spans="1:23" ht="19.350000000000001" customHeight="1">
      <c r="A506" t="str">
        <f>IF(COUNTIF(J$10:J506,J506)=1,MAX(A$9:A505)+1,"")</f>
        <v/>
      </c>
      <c r="B506" t="str">
        <f t="shared" si="42"/>
        <v/>
      </c>
      <c r="C506" s="294">
        <v>497</v>
      </c>
      <c r="D506" s="295" t="str">
        <f>IF(C506&gt;0,IF(LEN('Source Int'!$C498)&gt;1,"Internet",IF(ISERROR(VLOOKUP($C506,'Enga manuel'!$A$5:$G$355,4,FALSE))=FALSE,(IF(LEN(VLOOKUP($C506,'Enga manuel'!$A$5:$G$355,4,FALSE))&gt;0,"Manuel","")),"")),"")</f>
        <v/>
      </c>
      <c r="E506" s="296" t="s">
        <v>270</v>
      </c>
      <c r="F506" s="295" t="str">
        <f>IF(LEN('Source Int'!$C498)&gt;1,'Source Int'!R498,IF(D506="manuel",(VLOOKUP($C506,'Enga manuel'!$A$5:$G$355,2,FALSE)),""))</f>
        <v/>
      </c>
      <c r="G506" s="295" t="str">
        <f>IF(LEN('Source Int'!$C498)&gt;1,'Source Int'!F498,IF(D506="manuel",(VLOOKUP($C506,'Enga manuel'!$A$5:$G$355,3,FALSE)),""))</f>
        <v/>
      </c>
      <c r="H506" s="297" t="str">
        <f>IF(LEN('Source Int'!$C498)&gt;1,'Source Int'!C498,IF(D506="manuel",(VLOOKUP($C506,'Enga manuel'!$A$5:$G$355,4,FALSE)),""))</f>
        <v/>
      </c>
      <c r="I506" s="297" t="str">
        <f>IF(LEN('Source Int'!$C498)&gt;1,PROPER('Source Int'!D498),IF(D506="manuel",PROPER(VLOOKUP($C506,'Enga manuel'!$A$5:$G$355,5,FALSE)),""))</f>
        <v/>
      </c>
      <c r="J506" s="297" t="str">
        <f>IF(LEN('Source Int'!$C498)&gt;1,'Source Int'!P498,IF(D506="manuel",(VLOOKUP($C506,'Enga manuel'!$A$5:$G$355,6,FALSE)),""))</f>
        <v/>
      </c>
      <c r="K506" s="297" t="str">
        <f>IF(LEN('Source Int'!$C498)&gt;1,'Source Int'!$AE498,IF($D506="manuel",(VLOOKUP($C506,'Enga manuel'!$A$5:$G$355,7,FALSE)),""))</f>
        <v/>
      </c>
      <c r="L506" s="295" t="str">
        <f>IF(LEN('Source Int'!$H498)&gt;0,'Source Int'!$H498,IF($D506="manuel",(VLOOKUP($C506,'Enga manuel'!$A$5:$H$355,8,FALSE)),""))</f>
        <v/>
      </c>
      <c r="M506" s="295" t="str">
        <f>IF(AND(P506="Présent",W506="D",'Données épreuves'!$B$24="OUI"),"Dame","")</f>
        <v/>
      </c>
      <c r="N506" s="295" t="str">
        <f>IF(LEN('Source Int'!$C498)&gt;1,IF('Source Int'!$AB498="","",'Source Int'!$AB498),IF($D506="manuel",(VLOOKUP($C506,'Enga manuel'!$A$5:$M$355,11,FALSE)),""))</f>
        <v/>
      </c>
      <c r="O506" s="308" t="str">
        <f t="shared" si="47"/>
        <v/>
      </c>
      <c r="P506" s="84" t="str">
        <f t="shared" si="48"/>
        <v/>
      </c>
      <c r="Q506" s="84" t="str">
        <f>CONCATENATE(K506,IF(AND(LEN(engage_k)&gt;0,LEN(engage_l)&gt;0),CONCATENATE(" (",L506,"/",N506,")"),IF(AND(LEN(engage_k)=0,LEN(engage_l)&gt;0),CONCATENATE(" (",N506,")"),IF(AND(LEN(engage_l)=0,LEN(engage_k)&gt;0),CONCATENATE(" (",L506,")"),""))))</f>
        <v/>
      </c>
      <c r="R506" s="84" t="str">
        <f t="shared" si="49"/>
        <v/>
      </c>
      <c r="S506" s="84" t="str">
        <f>IF(ISERROR(VLOOKUP(C506,'Saisie CLASSEMENT'!$C$8:$C$207,1,FALSE)),"","O")</f>
        <v/>
      </c>
      <c r="T506" s="462" t="str">
        <f>IF(LEN('Source Int'!$C498)&gt;1,'Source Int'!$M498,IF($D506="manuel",(VLOOKUP($C506,'Enga manuel'!$A$5:$L$355,9,FALSE)),""))</f>
        <v/>
      </c>
      <c r="U506" s="1" t="str">
        <f>IF(COUNTIF(K$10:K506,K506)=1,MAX(U$9:U505)+1,"")</f>
        <v/>
      </c>
      <c r="V506" t="str">
        <f t="shared" si="43"/>
        <v/>
      </c>
      <c r="W506" s="1" t="str">
        <f>IF(D506="Internet",'Source Int'!E498,IF(D506="manuel",UPPER((VLOOKUP($C506,'Enga manuel'!$A$5:$J$355,10,FALSE))),""))</f>
        <v/>
      </c>
    </row>
    <row r="507" spans="1:23" ht="19.350000000000001" customHeight="1">
      <c r="A507" t="str">
        <f>IF(COUNTIF(J$10:J507,J507)=1,MAX(A$9:A506)+1,"")</f>
        <v/>
      </c>
      <c r="B507" t="str">
        <f t="shared" si="42"/>
        <v/>
      </c>
      <c r="C507" s="294">
        <v>498</v>
      </c>
      <c r="D507" s="295" t="str">
        <f>IF(C507&gt;0,IF(LEN('Source Int'!$C499)&gt;1,"Internet",IF(ISERROR(VLOOKUP($C507,'Enga manuel'!$A$5:$G$355,4,FALSE))=FALSE,(IF(LEN(VLOOKUP($C507,'Enga manuel'!$A$5:$G$355,4,FALSE))&gt;0,"Manuel","")),"")),"")</f>
        <v/>
      </c>
      <c r="E507" s="296" t="s">
        <v>270</v>
      </c>
      <c r="F507" s="295" t="str">
        <f>IF(LEN('Source Int'!$C499)&gt;1,'Source Int'!R499,IF(D507="manuel",(VLOOKUP($C507,'Enga manuel'!$A$5:$G$355,2,FALSE)),""))</f>
        <v/>
      </c>
      <c r="G507" s="295" t="str">
        <f>IF(LEN('Source Int'!$C499)&gt;1,'Source Int'!F499,IF(D507="manuel",(VLOOKUP($C507,'Enga manuel'!$A$5:$G$355,3,FALSE)),""))</f>
        <v/>
      </c>
      <c r="H507" s="297" t="str">
        <f>IF(LEN('Source Int'!$C499)&gt;1,'Source Int'!C499,IF(D507="manuel",(VLOOKUP($C507,'Enga manuel'!$A$5:$G$355,4,FALSE)),""))</f>
        <v/>
      </c>
      <c r="I507" s="297" t="str">
        <f>IF(LEN('Source Int'!$C499)&gt;1,PROPER('Source Int'!D499),IF(D507="manuel",PROPER(VLOOKUP($C507,'Enga manuel'!$A$5:$G$355,5,FALSE)),""))</f>
        <v/>
      </c>
      <c r="J507" s="297" t="str">
        <f>IF(LEN('Source Int'!$C499)&gt;1,'Source Int'!P499,IF(D507="manuel",(VLOOKUP($C507,'Enga manuel'!$A$5:$G$355,6,FALSE)),""))</f>
        <v/>
      </c>
      <c r="K507" s="297" t="str">
        <f>IF(LEN('Source Int'!$C499)&gt;1,'Source Int'!$AE499,IF($D507="manuel",(VLOOKUP($C507,'Enga manuel'!$A$5:$G$355,7,FALSE)),""))</f>
        <v/>
      </c>
      <c r="L507" s="295" t="str">
        <f>IF(LEN('Source Int'!$H499)&gt;0,'Source Int'!$H499,IF($D507="manuel",(VLOOKUP($C507,'Enga manuel'!$A$5:$H$355,8,FALSE)),""))</f>
        <v/>
      </c>
      <c r="M507" s="295" t="str">
        <f>IF(AND(P507="Présent",W507="D",'Données épreuves'!$B$24="OUI"),"Dame","")</f>
        <v/>
      </c>
      <c r="N507" s="295" t="str">
        <f>IF(LEN('Source Int'!$C499)&gt;1,IF('Source Int'!$AB499="","",'Source Int'!$AB499),IF($D507="manuel",(VLOOKUP($C507,'Enga manuel'!$A$5:$M$355,11,FALSE)),""))</f>
        <v/>
      </c>
      <c r="O507" s="308" t="str">
        <f t="shared" si="47"/>
        <v/>
      </c>
      <c r="P507" s="84" t="str">
        <f t="shared" si="48"/>
        <v/>
      </c>
      <c r="Q507" s="84" t="str">
        <f>CONCATENATE(K507,IF(AND(LEN(engage_k)&gt;0,LEN(engage_l)&gt;0),CONCATENATE(" (",L507,"/",N507,")"),IF(AND(LEN(engage_k)=0,LEN(engage_l)&gt;0),CONCATENATE(" (",N507,")"),IF(AND(LEN(engage_l)=0,LEN(engage_k)&gt;0),CONCATENATE(" (",L507,")"),""))))</f>
        <v/>
      </c>
      <c r="R507" s="84" t="str">
        <f t="shared" si="49"/>
        <v/>
      </c>
      <c r="S507" s="84" t="str">
        <f>IF(ISERROR(VLOOKUP(C507,'Saisie CLASSEMENT'!$C$8:$C$207,1,FALSE)),"","O")</f>
        <v/>
      </c>
      <c r="T507" s="462" t="str">
        <f>IF(LEN('Source Int'!$C499)&gt;1,'Source Int'!$M499,IF($D507="manuel",(VLOOKUP($C507,'Enga manuel'!$A$5:$L$355,9,FALSE)),""))</f>
        <v/>
      </c>
      <c r="U507" s="1" t="str">
        <f>IF(COUNTIF(K$10:K507,K507)=1,MAX(U$9:U506)+1,"")</f>
        <v/>
      </c>
      <c r="V507" t="str">
        <f t="shared" si="43"/>
        <v/>
      </c>
      <c r="W507" s="1" t="str">
        <f>IF(D507="Internet",'Source Int'!E499,IF(D507="manuel",UPPER((VLOOKUP($C507,'Enga manuel'!$A$5:$J$355,10,FALSE))),""))</f>
        <v/>
      </c>
    </row>
    <row r="508" spans="1:23" ht="19.350000000000001" customHeight="1">
      <c r="A508" t="str">
        <f>IF(COUNTIF(J$10:J508,J508)=1,MAX(A$9:A507)+1,"")</f>
        <v/>
      </c>
      <c r="B508" t="str">
        <f t="shared" si="42"/>
        <v/>
      </c>
      <c r="C508" s="294">
        <v>499</v>
      </c>
      <c r="D508" s="295" t="str">
        <f>IF(C508&gt;0,IF(LEN('Source Int'!$C500)&gt;1,"Internet",IF(ISERROR(VLOOKUP($C508,'Enga manuel'!$A$5:$G$355,4,FALSE))=FALSE,(IF(LEN(VLOOKUP($C508,'Enga manuel'!$A$5:$G$355,4,FALSE))&gt;0,"Manuel","")),"")),"")</f>
        <v/>
      </c>
      <c r="E508" s="296" t="s">
        <v>270</v>
      </c>
      <c r="F508" s="295" t="str">
        <f>IF(LEN('Source Int'!$C500)&gt;1,'Source Int'!R500,IF(D508="manuel",(VLOOKUP($C508,'Enga manuel'!$A$5:$G$355,2,FALSE)),""))</f>
        <v/>
      </c>
      <c r="G508" s="295" t="str">
        <f>IF(LEN('Source Int'!$C500)&gt;1,'Source Int'!F500,IF(D508="manuel",(VLOOKUP($C508,'Enga manuel'!$A$5:$G$355,3,FALSE)),""))</f>
        <v/>
      </c>
      <c r="H508" s="297" t="str">
        <f>IF(LEN('Source Int'!$C500)&gt;1,'Source Int'!C500,IF(D508="manuel",(VLOOKUP($C508,'Enga manuel'!$A$5:$G$355,4,FALSE)),""))</f>
        <v/>
      </c>
      <c r="I508" s="297" t="str">
        <f>IF(LEN('Source Int'!$C500)&gt;1,PROPER('Source Int'!D500),IF(D508="manuel",PROPER(VLOOKUP($C508,'Enga manuel'!$A$5:$G$355,5,FALSE)),""))</f>
        <v/>
      </c>
      <c r="J508" s="297" t="str">
        <f>IF(LEN('Source Int'!$C500)&gt;1,'Source Int'!P500,IF(D508="manuel",(VLOOKUP($C508,'Enga manuel'!$A$5:$G$355,6,FALSE)),""))</f>
        <v/>
      </c>
      <c r="K508" s="297" t="str">
        <f>IF(LEN('Source Int'!$C500)&gt;1,'Source Int'!$AE500,IF($D508="manuel",(VLOOKUP($C508,'Enga manuel'!$A$5:$G$355,7,FALSE)),""))</f>
        <v/>
      </c>
      <c r="L508" s="295" t="str">
        <f>IF(LEN('Source Int'!$H500)&gt;0,'Source Int'!$H500,IF($D508="manuel",(VLOOKUP($C508,'Enga manuel'!$A$5:$H$355,8,FALSE)),""))</f>
        <v/>
      </c>
      <c r="M508" s="295" t="str">
        <f>IF(AND(P508="Présent",W508="D",'Données épreuves'!$B$24="OUI"),"Dame","")</f>
        <v/>
      </c>
      <c r="N508" s="295" t="str">
        <f>IF(LEN('Source Int'!$C500)&gt;1,IF('Source Int'!$AB500="","",'Source Int'!$AB500),IF($D508="manuel",(VLOOKUP($C508,'Enga manuel'!$A$5:$M$355,11,FALSE)),""))</f>
        <v/>
      </c>
      <c r="O508" s="308" t="str">
        <f t="shared" si="47"/>
        <v/>
      </c>
      <c r="P508" s="84" t="str">
        <f t="shared" si="48"/>
        <v/>
      </c>
      <c r="Q508" s="84" t="str">
        <f>CONCATENATE(K508,IF(AND(LEN(engage_k)&gt;0,LEN(engage_l)&gt;0),CONCATENATE(" (",L508,"/",N508,")"),IF(AND(LEN(engage_k)=0,LEN(engage_l)&gt;0),CONCATENATE(" (",N508,")"),IF(AND(LEN(engage_l)=0,LEN(engage_k)&gt;0),CONCATENATE(" (",L508,")"),""))))</f>
        <v/>
      </c>
      <c r="R508" s="84" t="str">
        <f t="shared" si="49"/>
        <v/>
      </c>
      <c r="S508" s="84" t="str">
        <f>IF(ISERROR(VLOOKUP(C508,'Saisie CLASSEMENT'!$C$8:$C$207,1,FALSE)),"","O")</f>
        <v/>
      </c>
      <c r="T508" s="462" t="str">
        <f>IF(LEN('Source Int'!$C500)&gt;1,'Source Int'!$M500,IF($D508="manuel",(VLOOKUP($C508,'Enga manuel'!$A$5:$L$355,9,FALSE)),""))</f>
        <v/>
      </c>
      <c r="U508" s="1" t="str">
        <f>IF(COUNTIF(K$10:K508,K508)=1,MAX(U$9:U507)+1,"")</f>
        <v/>
      </c>
      <c r="V508" t="str">
        <f t="shared" si="43"/>
        <v/>
      </c>
      <c r="W508" s="1" t="str">
        <f>IF(D508="Internet",'Source Int'!E500,IF(D508="manuel",UPPER((VLOOKUP($C508,'Enga manuel'!$A$5:$J$355,10,FALSE))),""))</f>
        <v/>
      </c>
    </row>
    <row r="509" spans="1:23" ht="19.350000000000001" customHeight="1">
      <c r="A509" t="str">
        <f>IF(COUNTIF(J$10:J509,J509)=1,MAX(A$9:A508)+1,"")</f>
        <v/>
      </c>
      <c r="B509" t="str">
        <f t="shared" si="42"/>
        <v/>
      </c>
      <c r="C509" s="294">
        <v>500</v>
      </c>
      <c r="D509" s="295" t="str">
        <f>IF(C509&gt;0,IF(LEN('Source Int'!$C501)&gt;1,"Internet",IF(ISERROR(VLOOKUP($C509,'Enga manuel'!$A$5:$G$355,4,FALSE))=FALSE,(IF(LEN(VLOOKUP($C509,'Enga manuel'!$A$5:$G$355,4,FALSE))&gt;0,"Manuel","")),"")),"")</f>
        <v/>
      </c>
      <c r="E509" s="296" t="s">
        <v>270</v>
      </c>
      <c r="F509" s="295" t="str">
        <f>IF(LEN('Source Int'!$C501)&gt;1,'Source Int'!R501,IF(D509="manuel",(VLOOKUP($C509,'Enga manuel'!$A$5:$G$355,2,FALSE)),""))</f>
        <v/>
      </c>
      <c r="G509" s="295" t="str">
        <f>IF(LEN('Source Int'!$C501)&gt;1,'Source Int'!F501,IF(D509="manuel",(VLOOKUP($C509,'Enga manuel'!$A$5:$G$355,3,FALSE)),""))</f>
        <v/>
      </c>
      <c r="H509" s="297" t="str">
        <f>IF(LEN('Source Int'!$C501)&gt;1,'Source Int'!C501,IF(D509="manuel",(VLOOKUP($C509,'Enga manuel'!$A$5:$G$355,4,FALSE)),""))</f>
        <v/>
      </c>
      <c r="I509" s="297" t="str">
        <f>IF(LEN('Source Int'!$C501)&gt;1,PROPER('Source Int'!D501),IF(D509="manuel",PROPER(VLOOKUP($C509,'Enga manuel'!$A$5:$G$355,5,FALSE)),""))</f>
        <v/>
      </c>
      <c r="J509" s="297" t="str">
        <f>IF(LEN('Source Int'!$C501)&gt;1,'Source Int'!P501,IF(D509="manuel",(VLOOKUP($C509,'Enga manuel'!$A$5:$G$355,6,FALSE)),""))</f>
        <v/>
      </c>
      <c r="K509" s="297" t="str">
        <f>IF(LEN('Source Int'!$C501)&gt;1,'Source Int'!$AE501,IF($D509="manuel",(VLOOKUP($C509,'Enga manuel'!$A$5:$G$355,7,FALSE)),""))</f>
        <v/>
      </c>
      <c r="L509" s="295" t="str">
        <f>IF(LEN('Source Int'!$H501)&gt;0,'Source Int'!$H501,IF($D509="manuel",(VLOOKUP($C509,'Enga manuel'!$A$5:$H$355,8,FALSE)),""))</f>
        <v/>
      </c>
      <c r="M509" s="295" t="str">
        <f>IF(AND(P509="Présent",W509="D",'Données épreuves'!$B$24="OUI"),"Dame","")</f>
        <v/>
      </c>
      <c r="N509" s="295" t="str">
        <f>IF(LEN('Source Int'!$C501)&gt;1,IF('Source Int'!$AB501="","",'Source Int'!$AB501),IF($D509="manuel",(VLOOKUP($C509,'Enga manuel'!$A$5:$M$355,11,FALSE)),""))</f>
        <v/>
      </c>
      <c r="O509" s="308" t="str">
        <f t="shared" si="47"/>
        <v/>
      </c>
      <c r="P509" s="84" t="str">
        <f t="shared" si="48"/>
        <v/>
      </c>
      <c r="Q509" s="84" t="str">
        <f>CONCATENATE(K509,IF(AND(LEN(engage_k)&gt;0,LEN(engage_l)&gt;0),CONCATENATE(" (",L509,"/",N509,")"),IF(AND(LEN(engage_k)=0,LEN(engage_l)&gt;0),CONCATENATE(" (",N509,")"),IF(AND(LEN(engage_l)=0,LEN(engage_k)&gt;0),CONCATENATE(" (",L509,")"),""))))</f>
        <v/>
      </c>
      <c r="R509" s="84" t="str">
        <f t="shared" si="49"/>
        <v/>
      </c>
      <c r="S509" s="84" t="str">
        <f>IF(ISERROR(VLOOKUP(C509,'Saisie CLASSEMENT'!$C$8:$C$207,1,FALSE)),"","O")</f>
        <v/>
      </c>
      <c r="T509" s="462" t="str">
        <f>IF(LEN('Source Int'!$C501)&gt;1,'Source Int'!$M501,IF($D509="manuel",(VLOOKUP($C509,'Enga manuel'!$A$5:$L$355,9,FALSE)),""))</f>
        <v/>
      </c>
      <c r="U509" s="1" t="str">
        <f>IF(COUNTIF(K$10:K509,K509)=1,MAX(U$9:U508)+1,"")</f>
        <v/>
      </c>
      <c r="V509" t="str">
        <f t="shared" si="43"/>
        <v/>
      </c>
      <c r="W509" s="1" t="str">
        <f>IF(D509="Internet",'Source Int'!E501,IF(D509="manuel",UPPER((VLOOKUP($C509,'Enga manuel'!$A$5:$J$355,10,FALSE))),""))</f>
        <v/>
      </c>
    </row>
  </sheetData>
  <sheetProtection password="EFB0" sheet="1" objects="1" scenarios="1" selectLockedCells="1"/>
  <mergeCells count="23">
    <mergeCell ref="J6:J7"/>
    <mergeCell ref="T8:T9"/>
    <mergeCell ref="T1:T7"/>
    <mergeCell ref="K1:N7"/>
    <mergeCell ref="K8:K9"/>
    <mergeCell ref="N8:N9"/>
    <mergeCell ref="M8:M9"/>
    <mergeCell ref="C2:E2"/>
    <mergeCell ref="H6:H7"/>
    <mergeCell ref="L8:L9"/>
    <mergeCell ref="C1:E1"/>
    <mergeCell ref="F2:H2"/>
    <mergeCell ref="I6:I7"/>
    <mergeCell ref="F1:J1"/>
    <mergeCell ref="C4:E4"/>
    <mergeCell ref="C3:E3"/>
    <mergeCell ref="C7:E7"/>
    <mergeCell ref="C6:E6"/>
    <mergeCell ref="C8:F8"/>
    <mergeCell ref="F4:H4"/>
    <mergeCell ref="C5:E5"/>
    <mergeCell ref="F3:J3"/>
    <mergeCell ref="F5:J5"/>
  </mergeCells>
  <phoneticPr fontId="0" type="noConversion"/>
  <conditionalFormatting sqref="D10:D299">
    <cfRule type="cellIs" dxfId="83" priority="18" stopIfTrue="1" operator="equal">
      <formula>"Manuel"</formula>
    </cfRule>
    <cfRule type="cellIs" dxfId="82" priority="19" stopIfTrue="1" operator="equal">
      <formula>"Internet"</formula>
    </cfRule>
  </conditionalFormatting>
  <conditionalFormatting sqref="E10:E509">
    <cfRule type="cellIs" dxfId="81" priority="17" stopIfTrue="1" operator="notEqual">
      <formula>""</formula>
    </cfRule>
  </conditionalFormatting>
  <conditionalFormatting sqref="D300:D308">
    <cfRule type="cellIs" dxfId="80" priority="15" stopIfTrue="1" operator="equal">
      <formula>"Manuel"</formula>
    </cfRule>
    <cfRule type="cellIs" dxfId="79" priority="16" stopIfTrue="1" operator="equal">
      <formula>"Internet"</formula>
    </cfRule>
  </conditionalFormatting>
  <conditionalFormatting sqref="D309">
    <cfRule type="cellIs" dxfId="78" priority="12" stopIfTrue="1" operator="equal">
      <formula>"Manuel"</formula>
    </cfRule>
    <cfRule type="cellIs" dxfId="77" priority="13" stopIfTrue="1" operator="equal">
      <formula>"Internet"</formula>
    </cfRule>
  </conditionalFormatting>
  <conditionalFormatting sqref="D310:D466">
    <cfRule type="cellIs" dxfId="76" priority="9" stopIfTrue="1" operator="equal">
      <formula>"Manuel"</formula>
    </cfRule>
    <cfRule type="cellIs" dxfId="75" priority="10" stopIfTrue="1" operator="equal">
      <formula>"Internet"</formula>
    </cfRule>
  </conditionalFormatting>
  <conditionalFormatting sqref="D467:D500">
    <cfRule type="cellIs" dxfId="74" priority="6" stopIfTrue="1" operator="equal">
      <formula>"Manuel"</formula>
    </cfRule>
    <cfRule type="cellIs" dxfId="73" priority="7" stopIfTrue="1" operator="equal">
      <formula>"Internet"</formula>
    </cfRule>
  </conditionalFormatting>
  <conditionalFormatting sqref="D501:D509">
    <cfRule type="cellIs" dxfId="72" priority="3" stopIfTrue="1" operator="equal">
      <formula>"Manuel"</formula>
    </cfRule>
    <cfRule type="cellIs" dxfId="71" priority="4" stopIfTrue="1" operator="equal">
      <formula>"Internet"</formula>
    </cfRule>
  </conditionalFormatting>
  <conditionalFormatting sqref="I8:J8">
    <cfRule type="cellIs" dxfId="70" priority="1" operator="greaterThan">
      <formula>200</formula>
    </cfRule>
  </conditionalFormatting>
  <dataValidations count="2">
    <dataValidation type="custom" allowBlank="1" showInputMessage="1" showErrorMessage="1" error="Dossard en doublon" sqref="P10:T509" xr:uid="{00000000-0002-0000-0400-000000000000}">
      <formula1>COUNTIF($C$10:$C$208,$C10)&lt;2</formula1>
    </dataValidation>
    <dataValidation type="custom" allowBlank="1" showInputMessage="1" showErrorMessage="1" errorTitle="Doublon" error="Dossard en doublon" sqref="C10:C509" xr:uid="{00000000-0002-0000-0400-000001000000}">
      <formula1>COUNTIF($C$10:$C$208,$C10)&lt;2</formula1>
    </dataValidation>
  </dataValidations>
  <printOptions horizontalCentered="1"/>
  <pageMargins left="0.39370078740157483" right="0.39370078740157483" top="0.39370078740157483" bottom="0.39370078740157483" header="0" footer="0"/>
  <pageSetup paperSize="9" scale="49" fitToHeight="0" orientation="portrait" horizontalDpi="300" verticalDpi="300" r:id="rId1"/>
  <headerFooter alignWithMargins="0">
    <oddFooter>&amp;RPage(s) : &amp;"Arial,Gras"&amp;P&amp;"Arial,Normal" de &amp;"Arial,Gras"&amp;N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1">
    <tabColor theme="8" tint="0.59999389629810485"/>
    <pageSetUpPr fitToPage="1"/>
  </sheetPr>
  <dimension ref="A1:T594"/>
  <sheetViews>
    <sheetView showGridLines="0" showZeros="0" zoomScale="80" zoomScaleNormal="80" workbookViewId="0">
      <pane ySplit="5" topLeftCell="A6" activePane="bottomLeft" state="frozen"/>
      <selection activeCell="A2" sqref="A2:A600"/>
      <selection pane="bottomLeft" activeCell="B8" sqref="B8"/>
    </sheetView>
  </sheetViews>
  <sheetFormatPr baseColWidth="10" defaultColWidth="11.44140625" defaultRowHeight="13.2"/>
  <cols>
    <col min="1" max="1" width="10.109375" style="33" bestFit="1" customWidth="1"/>
    <col min="2" max="2" width="16.109375" style="85" customWidth="1"/>
    <col min="3" max="3" width="14.109375" style="85" customWidth="1"/>
    <col min="4" max="4" width="23.33203125" style="33" customWidth="1"/>
    <col min="5" max="5" width="18" style="33" customWidth="1"/>
    <col min="6" max="6" width="32.6640625" style="33" customWidth="1"/>
    <col min="7" max="7" width="19.6640625" style="85" bestFit="1" customWidth="1"/>
    <col min="8" max="9" width="13.6640625" style="85" customWidth="1"/>
    <col min="10" max="10" width="8.109375" style="85" bestFit="1" customWidth="1"/>
    <col min="11" max="11" width="11.5546875" style="85" customWidth="1"/>
    <col min="12" max="12" width="9.33203125" style="33" hidden="1" customWidth="1"/>
    <col min="13" max="13" width="11.44140625" style="85" hidden="1" customWidth="1"/>
    <col min="14" max="14" width="2.44140625" style="33" hidden="1" customWidth="1"/>
    <col min="15" max="15" width="11.44140625" style="85" hidden="1" customWidth="1"/>
    <col min="16" max="16" width="41.5546875" style="544" hidden="1" customWidth="1"/>
    <col min="17" max="17" width="11.44140625" style="545" hidden="1" customWidth="1"/>
    <col min="18" max="18" width="37.88671875" style="545" customWidth="1"/>
    <col min="19" max="19" width="10.6640625" style="85" customWidth="1"/>
    <col min="20" max="20" width="14.6640625" style="32" customWidth="1"/>
    <col min="21" max="16384" width="11.44140625" style="33"/>
  </cols>
  <sheetData>
    <row r="1" spans="1:20" ht="21.6" customHeight="1">
      <c r="A1" s="744" t="s">
        <v>176</v>
      </c>
      <c r="B1" s="745"/>
      <c r="C1" s="746" t="str">
        <f>IF('Données épreuves'!G3=1,'Données épreuves'!B4,'Données épreuves'!B10)</f>
        <v/>
      </c>
      <c r="D1" s="746"/>
      <c r="E1" s="746"/>
      <c r="F1" s="746"/>
      <c r="G1" s="746"/>
      <c r="H1" s="746"/>
      <c r="I1" s="746"/>
      <c r="J1" s="746"/>
      <c r="K1" s="747"/>
      <c r="L1" s="455"/>
      <c r="M1" s="530" t="s">
        <v>302</v>
      </c>
      <c r="T1" s="584"/>
    </row>
    <row r="2" spans="1:20" ht="7.5" customHeight="1">
      <c r="A2" s="748"/>
      <c r="B2" s="749"/>
      <c r="C2" s="749"/>
      <c r="D2" s="749"/>
      <c r="E2" s="749"/>
      <c r="F2" s="749"/>
      <c r="G2" s="749"/>
      <c r="H2" s="749"/>
      <c r="I2" s="749"/>
      <c r="J2" s="749"/>
      <c r="K2" s="750"/>
      <c r="L2" s="532"/>
      <c r="P2" s="545"/>
      <c r="T2" s="584"/>
    </row>
    <row r="3" spans="1:20" ht="28.5" customHeight="1" thickBot="1">
      <c r="A3" s="751" t="s">
        <v>174</v>
      </c>
      <c r="B3" s="752"/>
      <c r="C3" s="752"/>
      <c r="D3" s="752"/>
      <c r="E3" s="752"/>
      <c r="F3" s="752"/>
      <c r="G3" s="752"/>
      <c r="H3" s="752"/>
      <c r="I3" s="752"/>
      <c r="J3" s="752"/>
      <c r="K3" s="753"/>
      <c r="L3" s="531"/>
      <c r="T3" s="584"/>
    </row>
    <row r="4" spans="1:20" ht="19.95" customHeight="1" thickBot="1">
      <c r="A4" s="742" t="s">
        <v>306</v>
      </c>
      <c r="B4" s="743"/>
      <c r="C4" s="743"/>
      <c r="D4" s="402">
        <f>MAX(Engagés!R10:R509)</f>
        <v>0</v>
      </c>
      <c r="E4" s="743" t="s">
        <v>307</v>
      </c>
      <c r="F4" s="743"/>
      <c r="G4" s="402">
        <f>COUNTA($D6:$D355)</f>
        <v>0</v>
      </c>
      <c r="H4" s="754"/>
      <c r="I4" s="755"/>
      <c r="J4" s="755"/>
      <c r="K4" s="756"/>
      <c r="L4" s="533"/>
      <c r="Q4" s="546"/>
      <c r="T4" s="584"/>
    </row>
    <row r="5" spans="1:20" ht="42.75" customHeight="1" thickBot="1">
      <c r="A5" s="499" t="s">
        <v>1</v>
      </c>
      <c r="B5" s="305" t="s">
        <v>333</v>
      </c>
      <c r="C5" s="305" t="s">
        <v>6</v>
      </c>
      <c r="D5" s="459" t="s">
        <v>77</v>
      </c>
      <c r="E5" s="306" t="s">
        <v>78</v>
      </c>
      <c r="F5" s="306" t="s">
        <v>79</v>
      </c>
      <c r="G5" s="459" t="s">
        <v>3</v>
      </c>
      <c r="H5" s="305" t="s">
        <v>109</v>
      </c>
      <c r="I5" s="305" t="s">
        <v>328</v>
      </c>
      <c r="J5" s="305" t="s">
        <v>432</v>
      </c>
      <c r="K5" s="305" t="s">
        <v>375</v>
      </c>
      <c r="L5" s="310" t="s">
        <v>108</v>
      </c>
      <c r="Q5" s="546"/>
      <c r="R5" s="650" t="s">
        <v>380</v>
      </c>
      <c r="S5" s="651" t="s">
        <v>433</v>
      </c>
      <c r="T5" s="652" t="s">
        <v>434</v>
      </c>
    </row>
    <row r="6" spans="1:20" ht="19.350000000000001" customHeight="1" thickTop="1" thickBot="1">
      <c r="A6" s="501">
        <v>130</v>
      </c>
      <c r="B6" s="498"/>
      <c r="C6" s="300"/>
      <c r="D6" s="301"/>
      <c r="E6" s="301"/>
      <c r="F6" s="302"/>
      <c r="G6" s="301"/>
      <c r="H6" s="457"/>
      <c r="I6" s="461"/>
      <c r="J6" s="461"/>
      <c r="K6" s="197" t="str">
        <f ca="1">M6</f>
        <v/>
      </c>
      <c r="M6" s="85" t="str">
        <f ca="1">IF(I6&gt;0,IF(ISERROR(VLOOKUP(YEAR(TODAY())-YEAR($I6),'Source Int'!$AC$1:$AD$89,2,FALSE)),"",VLOOKUP(YEAR(TODAY())-YEAR($I6),'Source Int'!$AC$1:$AD$89,2,FALSE)),"")</f>
        <v/>
      </c>
      <c r="O6" s="85">
        <v>1</v>
      </c>
      <c r="P6" s="547" t="str">
        <f t="shared" ref="P6:P37" si="0">IF(ISERROR(VLOOKUP(O6,CHERCHE_EQUIPE,10,FALSE))=TRUE,"zzzzz",IF(OR(VLOOKUP(O6,CHERCHE_EQUIPE,10,FALSE)="",VLOOKUP(O6,CHERCHE_EQUIPE,10,FALSE)=0),"zzzzz",VLOOKUP(O6,CHERCHE_EQUIPE,10,FALSE)))</f>
        <v>zzzzz</v>
      </c>
      <c r="Q6" s="546"/>
      <c r="R6" s="647" t="e">
        <f>IF(ROWS($1:1)&lt;COUNTA(P$6:P$206),INDEX(P$6:P$206,MATCH(SMALL(COUNTIF(P$6:P$206,"&lt;"&amp;P$6:P$206),ROWS($1:1)),COUNTIF(P$6:P$206,"&lt;"&amp;P$6:P$206),0)),"")</f>
        <v>#N/A</v>
      </c>
      <c r="S6" s="648" t="e">
        <f>IF(LEN(R6)&gt;0,COUNTIF(Engagés!$J$10:$J$509,R6),"")</f>
        <v>#N/A</v>
      </c>
      <c r="T6" s="649"/>
    </row>
    <row r="7" spans="1:20" ht="19.350000000000001" customHeight="1" thickTop="1">
      <c r="A7" s="500">
        <f t="shared" ref="A7:A71" si="1">A6+1</f>
        <v>131</v>
      </c>
      <c r="B7" s="498"/>
      <c r="C7" s="300"/>
      <c r="D7" s="301"/>
      <c r="E7" s="301"/>
      <c r="F7" s="302"/>
      <c r="G7" s="301"/>
      <c r="H7" s="457"/>
      <c r="I7" s="461"/>
      <c r="J7" s="461"/>
      <c r="K7" s="197" t="str">
        <f t="shared" ref="K7:K70" ca="1" si="2">M7</f>
        <v/>
      </c>
      <c r="L7" s="33" t="str">
        <f t="shared" ref="L7:L38" si="3">IF(LEN(D7)&gt;0,1,"")</f>
        <v/>
      </c>
      <c r="M7" s="85" t="str">
        <f ca="1">IF(I7&gt;0,IF(ISERROR(VLOOKUP(YEAR(TODAY())-YEAR($I7),'Source Int'!$AC$1:$AD$89,2,FALSE)),"",VLOOKUP(YEAR(TODAY())-YEAR($I7),'Source Int'!$AC$1:$AD$89,2,FALSE)),"")</f>
        <v/>
      </c>
      <c r="O7" s="85">
        <v>2</v>
      </c>
      <c r="P7" s="547" t="str">
        <f t="shared" si="0"/>
        <v>zzzzz</v>
      </c>
      <c r="Q7" s="546"/>
      <c r="R7" s="580" t="str">
        <f t="array" ref="R7">IF(ROWS($1:2)&lt;=COUNTA(P$6:P$206),INDEX(P$6:P$206,MATCH(SMALL(COUNTIF(P$6:P$206,"&lt;"&amp;P$6:P$206),ROWS($1:2)),COUNTIF(P$6:P$206,"&lt;"&amp;P$6:P$206),0)),"")</f>
        <v>zzzzz</v>
      </c>
      <c r="S7" s="582">
        <f>IF(LEN(R7)&gt;0,COUNTIF(Engagés!$J$10:$J$509,R7),"")</f>
        <v>0</v>
      </c>
      <c r="T7" s="585" t="str">
        <f>IFERROR(VLOOKUP(O6,Engagés!$U$10:$V$509,2,FALSE),"")</f>
        <v/>
      </c>
    </row>
    <row r="8" spans="1:20" ht="19.350000000000001" customHeight="1">
      <c r="A8" s="197">
        <f t="shared" si="1"/>
        <v>132</v>
      </c>
      <c r="B8" s="498"/>
      <c r="C8" s="300"/>
      <c r="D8" s="301"/>
      <c r="E8" s="301"/>
      <c r="F8" s="302"/>
      <c r="G8" s="301"/>
      <c r="H8" s="457"/>
      <c r="I8" s="461"/>
      <c r="J8" s="457"/>
      <c r="K8" s="197" t="str">
        <f t="shared" ca="1" si="2"/>
        <v/>
      </c>
      <c r="L8" s="33" t="str">
        <f t="shared" si="3"/>
        <v/>
      </c>
      <c r="M8" s="85" t="str">
        <f ca="1">IF(I8&gt;0,IF(ISERROR(VLOOKUP(YEAR(TODAY())-YEAR($I8),'Source Int'!$AC$1:$AD$89,2,FALSE)),"",VLOOKUP(YEAR(TODAY())-YEAR($I8),'Source Int'!$AC$1:$AD$89,2,FALSE)),"")</f>
        <v/>
      </c>
      <c r="O8" s="85">
        <v>3</v>
      </c>
      <c r="P8" s="547" t="str">
        <f t="shared" si="0"/>
        <v>zzzzz</v>
      </c>
      <c r="Q8" s="546"/>
      <c r="R8" s="580" t="str">
        <f t="array" ref="R8">IF(ROWS($1:3)&lt;=COUNTA(P$6:P$206),INDEX(P$6:P$206,MATCH(SMALL(COUNTIF(P$6:P$206,"&lt;"&amp;P$6:P$206),ROWS($1:3)),COUNTIF(P$6:P$206,"&lt;"&amp;P$6:P$206),0)),"")</f>
        <v>zzzzz</v>
      </c>
      <c r="S8" s="582">
        <f>IF(LEN(R8)&gt;0,COUNTIF(Engagés!$J$10:$J$509,R8),"")</f>
        <v>0</v>
      </c>
      <c r="T8" s="585" t="str">
        <f>IFERROR(VLOOKUP(O7,Engagés!$U$10:$V$509,2,FALSE),"")</f>
        <v/>
      </c>
    </row>
    <row r="9" spans="1:20" ht="19.350000000000001" customHeight="1">
      <c r="A9" s="500">
        <f t="shared" si="1"/>
        <v>133</v>
      </c>
      <c r="B9" s="498"/>
      <c r="C9" s="300"/>
      <c r="D9" s="301"/>
      <c r="E9" s="301"/>
      <c r="F9" s="302"/>
      <c r="G9" s="301"/>
      <c r="H9" s="457"/>
      <c r="I9" s="461"/>
      <c r="J9" s="457"/>
      <c r="K9" s="197" t="str">
        <f t="shared" ca="1" si="2"/>
        <v/>
      </c>
      <c r="L9" s="33" t="str">
        <f t="shared" si="3"/>
        <v/>
      </c>
      <c r="M9" s="85" t="str">
        <f ca="1">IF(I9&gt;0,IF(ISERROR(VLOOKUP(YEAR(TODAY())-YEAR($I9),'Source Int'!$AC$1:$AD$89,2,FALSE)),"",VLOOKUP(YEAR(TODAY())-YEAR($I9),'Source Int'!$AC$1:$AD$89,2,FALSE)),"")</f>
        <v/>
      </c>
      <c r="O9" s="85">
        <v>4</v>
      </c>
      <c r="P9" s="547" t="str">
        <f t="shared" si="0"/>
        <v>zzzzz</v>
      </c>
      <c r="Q9" s="546"/>
      <c r="R9" s="580" t="str">
        <f t="array" ref="R9">IF(ROWS($1:4)&lt;=COUNTA(P$6:P$206),INDEX(P$6:P$206,MATCH(SMALL(COUNTIF(P$6:P$206,"&lt;"&amp;P$6:P$206),ROWS($1:4)),COUNTIF(P$6:P$206,"&lt;"&amp;P$6:P$206),0)),"")</f>
        <v>zzzzz</v>
      </c>
      <c r="S9" s="582">
        <f>IF(LEN(R9)&gt;0,COUNTIF(Engagés!$J$10:$J$509,R9),"")</f>
        <v>0</v>
      </c>
      <c r="T9" s="585" t="str">
        <f>IFERROR(VLOOKUP(O8,Engagés!$U$10:$V$509,2,FALSE),"")</f>
        <v/>
      </c>
    </row>
    <row r="10" spans="1:20" ht="19.350000000000001" customHeight="1">
      <c r="A10" s="197">
        <f t="shared" si="1"/>
        <v>134</v>
      </c>
      <c r="B10" s="498"/>
      <c r="C10" s="300"/>
      <c r="D10" s="301"/>
      <c r="E10" s="301"/>
      <c r="F10" s="302"/>
      <c r="G10" s="301"/>
      <c r="H10" s="457"/>
      <c r="I10" s="457"/>
      <c r="J10" s="457"/>
      <c r="K10" s="197" t="str">
        <f t="shared" ca="1" si="2"/>
        <v/>
      </c>
      <c r="L10" s="33" t="str">
        <f t="shared" si="3"/>
        <v/>
      </c>
      <c r="M10" s="85" t="str">
        <f ca="1">IF(I10&gt;0,IF(ISERROR(VLOOKUP(YEAR(TODAY())-YEAR($I10),'Source Int'!$AC$1:$AD$89,2,FALSE)),"",VLOOKUP(YEAR(TODAY())-YEAR($I10),'Source Int'!$AC$1:$AD$89,2,FALSE)),"")</f>
        <v/>
      </c>
      <c r="O10" s="85">
        <v>5</v>
      </c>
      <c r="P10" s="547" t="str">
        <f t="shared" si="0"/>
        <v>zzzzz</v>
      </c>
      <c r="Q10" s="546"/>
      <c r="R10" s="580" t="str">
        <f t="array" ref="R10">IF(ROWS($1:5)&lt;=COUNTA(P$6:P$206),INDEX(P$6:P$206,MATCH(SMALL(COUNTIF(P$6:P$206,"&lt;"&amp;P$6:P$206),ROWS($1:5)),COUNTIF(P$6:P$206,"&lt;"&amp;P$6:P$206),0)),"")</f>
        <v>zzzzz</v>
      </c>
      <c r="S10" s="582">
        <f>IF(LEN(R10)&gt;0,COUNTIF(Engagés!$J$10:$J$509,R10),"")</f>
        <v>0</v>
      </c>
      <c r="T10" s="585" t="str">
        <f>IFERROR(VLOOKUP(O9,Engagés!$U$10:$V$509,2,FALSE),"")</f>
        <v/>
      </c>
    </row>
    <row r="11" spans="1:20" ht="19.350000000000001" customHeight="1">
      <c r="A11" s="500">
        <f t="shared" si="1"/>
        <v>135</v>
      </c>
      <c r="B11" s="498"/>
      <c r="C11" s="300"/>
      <c r="D11" s="301"/>
      <c r="E11" s="301"/>
      <c r="F11" s="302"/>
      <c r="G11" s="301"/>
      <c r="H11" s="457"/>
      <c r="I11" s="457"/>
      <c r="J11" s="457"/>
      <c r="K11" s="197" t="str">
        <f t="shared" ca="1" si="2"/>
        <v/>
      </c>
      <c r="L11" s="33" t="str">
        <f t="shared" si="3"/>
        <v/>
      </c>
      <c r="M11" s="85" t="str">
        <f ca="1">IF(I11&gt;0,IF(ISERROR(VLOOKUP(YEAR(TODAY())-YEAR($I11),'Source Int'!$AC$1:$AD$89,2,FALSE)),"",VLOOKUP(YEAR(TODAY())-YEAR($I11),'Source Int'!$AC$1:$AD$89,2,FALSE)),"")</f>
        <v/>
      </c>
      <c r="O11" s="85">
        <v>6</v>
      </c>
      <c r="P11" s="547" t="str">
        <f t="shared" si="0"/>
        <v>zzzzz</v>
      </c>
      <c r="Q11" s="546"/>
      <c r="R11" s="580" t="str">
        <f t="array" ref="R11">IF(ROWS($1:6)&lt;=COUNTA(P$6:P$206),INDEX(P$6:P$206,MATCH(SMALL(COUNTIF(P$6:P$206,"&lt;"&amp;P$6:P$206),ROWS($1:6)),COUNTIF(P$6:P$206,"&lt;"&amp;P$6:P$206),0)),"")</f>
        <v>zzzzz</v>
      </c>
      <c r="S11" s="582">
        <f>IF(LEN(R11)&gt;0,COUNTIF(Engagés!$J$10:$J$509,R11),"")</f>
        <v>0</v>
      </c>
      <c r="T11" s="585" t="str">
        <f>IFERROR(VLOOKUP(O10,Engagés!$U$10:$V$509,2,FALSE),"")</f>
        <v/>
      </c>
    </row>
    <row r="12" spans="1:20" ht="19.350000000000001" customHeight="1">
      <c r="A12" s="197">
        <f t="shared" si="1"/>
        <v>136</v>
      </c>
      <c r="B12" s="498"/>
      <c r="C12" s="300"/>
      <c r="D12" s="301"/>
      <c r="E12" s="301"/>
      <c r="F12" s="302"/>
      <c r="G12" s="301"/>
      <c r="H12" s="457"/>
      <c r="I12" s="457"/>
      <c r="J12" s="457"/>
      <c r="K12" s="197" t="str">
        <f t="shared" ca="1" si="2"/>
        <v/>
      </c>
      <c r="L12" s="33" t="str">
        <f t="shared" si="3"/>
        <v/>
      </c>
      <c r="M12" s="85" t="str">
        <f ca="1">IF(I12&gt;0,IF(ISERROR(VLOOKUP(YEAR(TODAY())-YEAR($I12),'Source Int'!$AC$1:$AD$89,2,FALSE)),"",VLOOKUP(YEAR(TODAY())-YEAR($I12),'Source Int'!$AC$1:$AD$89,2,FALSE)),"")</f>
        <v/>
      </c>
      <c r="O12" s="85">
        <v>7</v>
      </c>
      <c r="P12" s="547" t="str">
        <f t="shared" si="0"/>
        <v>zzzzz</v>
      </c>
      <c r="Q12" s="546"/>
      <c r="R12" s="580" t="str">
        <f t="array" ref="R12">IF(ROWS($1:7)&lt;=COUNTA(P$6:P$206),INDEX(P$6:P$206,MATCH(SMALL(COUNTIF(P$6:P$206,"&lt;"&amp;P$6:P$206),ROWS($1:7)),COUNTIF(P$6:P$206,"&lt;"&amp;P$6:P$206),0)),"")</f>
        <v>zzzzz</v>
      </c>
      <c r="S12" s="582">
        <f>IF(LEN(R12)&gt;0,COUNTIF(Engagés!$J$10:$J$509,R12),"")</f>
        <v>0</v>
      </c>
      <c r="T12" s="585" t="str">
        <f>IFERROR(VLOOKUP(O11,Engagés!$U$10:$V$509,2,FALSE),"")</f>
        <v/>
      </c>
    </row>
    <row r="13" spans="1:20" ht="19.350000000000001" customHeight="1">
      <c r="A13" s="500">
        <f t="shared" si="1"/>
        <v>137</v>
      </c>
      <c r="B13" s="498"/>
      <c r="C13" s="300"/>
      <c r="D13" s="301"/>
      <c r="E13" s="301"/>
      <c r="F13" s="302"/>
      <c r="G13" s="301"/>
      <c r="H13" s="457"/>
      <c r="I13" s="457"/>
      <c r="J13" s="457"/>
      <c r="K13" s="197" t="str">
        <f t="shared" ca="1" si="2"/>
        <v/>
      </c>
      <c r="L13" s="33" t="str">
        <f t="shared" si="3"/>
        <v/>
      </c>
      <c r="M13" s="85" t="str">
        <f ca="1">IF(I13&gt;0,IF(ISERROR(VLOOKUP(YEAR(TODAY())-YEAR($I13),'Source Int'!$AC$1:$AD$89,2,FALSE)),"",VLOOKUP(YEAR(TODAY())-YEAR($I13),'Source Int'!$AC$1:$AD$89,2,FALSE)),"")</f>
        <v/>
      </c>
      <c r="O13" s="85">
        <v>8</v>
      </c>
      <c r="P13" s="547" t="str">
        <f t="shared" si="0"/>
        <v>zzzzz</v>
      </c>
      <c r="Q13" s="546"/>
      <c r="R13" s="580" t="str">
        <f t="array" ref="R13">IF(ROWS($1:8)&lt;=COUNTA(P$6:P$206),INDEX(P$6:P$206,MATCH(SMALL(COUNTIF(P$6:P$206,"&lt;"&amp;P$6:P$206),ROWS($1:8)),COUNTIF(P$6:P$206,"&lt;"&amp;P$6:P$206),0)),"")</f>
        <v>zzzzz</v>
      </c>
      <c r="S13" s="582">
        <f>IF(LEN(R13)&gt;0,COUNTIF(Engagés!$J$10:$J$509,R13),"")</f>
        <v>0</v>
      </c>
      <c r="T13" s="585" t="str">
        <f>IFERROR(VLOOKUP(O12,Engagés!$U$10:$V$509,2,FALSE),"")</f>
        <v/>
      </c>
    </row>
    <row r="14" spans="1:20" ht="19.350000000000001" customHeight="1">
      <c r="A14" s="197">
        <f t="shared" si="1"/>
        <v>138</v>
      </c>
      <c r="B14" s="498"/>
      <c r="C14" s="300"/>
      <c r="D14" s="301"/>
      <c r="E14" s="301"/>
      <c r="F14" s="302"/>
      <c r="G14" s="301"/>
      <c r="H14" s="457"/>
      <c r="I14" s="457"/>
      <c r="J14" s="457"/>
      <c r="K14" s="197" t="str">
        <f t="shared" ca="1" si="2"/>
        <v/>
      </c>
      <c r="L14" s="33" t="str">
        <f t="shared" si="3"/>
        <v/>
      </c>
      <c r="M14" s="85" t="str">
        <f ca="1">IF(I14&gt;0,IF(ISERROR(VLOOKUP(YEAR(TODAY())-YEAR($I14),'Source Int'!$AC$1:$AD$89,2,FALSE)),"",VLOOKUP(YEAR(TODAY())-YEAR($I14),'Source Int'!$AC$1:$AD$89,2,FALSE)),"")</f>
        <v/>
      </c>
      <c r="O14" s="85">
        <v>9</v>
      </c>
      <c r="P14" s="547" t="str">
        <f t="shared" si="0"/>
        <v>zzzzz</v>
      </c>
      <c r="Q14" s="546"/>
      <c r="R14" s="580" t="str">
        <f t="array" ref="R14">IF(ROWS($1:9)&lt;=COUNTA(P$6:P$206),INDEX(P$6:P$206,MATCH(SMALL(COUNTIF(P$6:P$206,"&lt;"&amp;P$6:P$206),ROWS($1:9)),COUNTIF(P$6:P$206,"&lt;"&amp;P$6:P$206),0)),"")</f>
        <v>zzzzz</v>
      </c>
      <c r="S14" s="582">
        <f>IF(LEN(R14)&gt;0,COUNTIF(Engagés!$J$10:$J$509,R14),"")</f>
        <v>0</v>
      </c>
      <c r="T14" s="585" t="str">
        <f>IFERROR(VLOOKUP(O13,Engagés!$U$10:$V$509,2,FALSE),"")</f>
        <v/>
      </c>
    </row>
    <row r="15" spans="1:20" ht="19.350000000000001" customHeight="1">
      <c r="A15" s="500">
        <f t="shared" si="1"/>
        <v>139</v>
      </c>
      <c r="B15" s="498"/>
      <c r="C15" s="300"/>
      <c r="D15" s="301"/>
      <c r="E15" s="301"/>
      <c r="F15" s="302"/>
      <c r="G15" s="301"/>
      <c r="H15" s="457"/>
      <c r="I15" s="457"/>
      <c r="J15" s="457"/>
      <c r="K15" s="197" t="str">
        <f t="shared" ca="1" si="2"/>
        <v/>
      </c>
      <c r="L15" s="33" t="str">
        <f t="shared" si="3"/>
        <v/>
      </c>
      <c r="M15" s="85" t="str">
        <f ca="1">IF(I15&gt;0,IF(ISERROR(VLOOKUP(YEAR(TODAY())-YEAR($I15),'Source Int'!$AC$1:$AD$89,2,FALSE)),"",VLOOKUP(YEAR(TODAY())-YEAR($I15),'Source Int'!$AC$1:$AD$89,2,FALSE)),"")</f>
        <v/>
      </c>
      <c r="O15" s="85">
        <v>10</v>
      </c>
      <c r="P15" s="547" t="str">
        <f t="shared" si="0"/>
        <v>zzzzz</v>
      </c>
      <c r="Q15" s="546"/>
      <c r="R15" s="580" t="str">
        <f t="array" ref="R15">IF(ROWS($1:10)&lt;=COUNTA(P$6:P$206),INDEX(P$6:P$206,MATCH(SMALL(COUNTIF(P$6:P$206,"&lt;"&amp;P$6:P$206),ROWS($1:10)),COUNTIF(P$6:P$206,"&lt;"&amp;P$6:P$206),0)),"")</f>
        <v>zzzzz</v>
      </c>
      <c r="S15" s="582">
        <f>IF(LEN(R15)&gt;0,COUNTIF(Engagés!$J$10:$J$509,R15),"")</f>
        <v>0</v>
      </c>
      <c r="T15" s="585" t="str">
        <f>IFERROR(VLOOKUP(O14,Engagés!$U$10:$V$509,2,FALSE),"")</f>
        <v/>
      </c>
    </row>
    <row r="16" spans="1:20" ht="19.350000000000001" customHeight="1">
      <c r="A16" s="197">
        <f t="shared" si="1"/>
        <v>140</v>
      </c>
      <c r="B16" s="498"/>
      <c r="C16" s="300"/>
      <c r="D16" s="301"/>
      <c r="E16" s="301"/>
      <c r="F16" s="302"/>
      <c r="G16" s="301"/>
      <c r="H16" s="457"/>
      <c r="I16" s="457"/>
      <c r="J16" s="457"/>
      <c r="K16" s="197" t="str">
        <f t="shared" ca="1" si="2"/>
        <v/>
      </c>
      <c r="L16" s="33" t="str">
        <f t="shared" si="3"/>
        <v/>
      </c>
      <c r="M16" s="85" t="str">
        <f ca="1">IF(I16&gt;0,IF(ISERROR(VLOOKUP(YEAR(TODAY())-YEAR($I16),'Source Int'!$AC$1:$AD$89,2,FALSE)),"",VLOOKUP(YEAR(TODAY())-YEAR($I16),'Source Int'!$AC$1:$AD$89,2,FALSE)),"")</f>
        <v/>
      </c>
      <c r="O16" s="85">
        <v>11</v>
      </c>
      <c r="P16" s="547" t="str">
        <f t="shared" si="0"/>
        <v>zzzzz</v>
      </c>
      <c r="Q16" s="546"/>
      <c r="R16" s="580" t="str">
        <f t="array" ref="R16">IF(ROWS($1:11)&lt;=COUNTA(P$6:P$206),INDEX(P$6:P$206,MATCH(SMALL(COUNTIF(P$6:P$206,"&lt;"&amp;P$6:P$206),ROWS($1:11)),COUNTIF(P$6:P$206,"&lt;"&amp;P$6:P$206),0)),"")</f>
        <v>zzzzz</v>
      </c>
      <c r="S16" s="582">
        <f>IF(LEN(R16)&gt;0,COUNTIF(Engagés!$J$10:$J$509,R16),"")</f>
        <v>0</v>
      </c>
      <c r="T16" s="585" t="str">
        <f>IFERROR(VLOOKUP(O15,Engagés!$U$10:$V$509,2,FALSE),"")</f>
        <v/>
      </c>
    </row>
    <row r="17" spans="1:20" ht="19.350000000000001" customHeight="1">
      <c r="A17" s="500">
        <f t="shared" si="1"/>
        <v>141</v>
      </c>
      <c r="B17" s="498"/>
      <c r="C17" s="300"/>
      <c r="D17" s="301"/>
      <c r="E17" s="301"/>
      <c r="F17" s="302"/>
      <c r="G17" s="301"/>
      <c r="H17" s="457"/>
      <c r="I17" s="457"/>
      <c r="J17" s="457"/>
      <c r="K17" s="197" t="str">
        <f t="shared" ca="1" si="2"/>
        <v/>
      </c>
      <c r="L17" s="33" t="str">
        <f t="shared" si="3"/>
        <v/>
      </c>
      <c r="M17" s="85" t="str">
        <f ca="1">IF(I17&gt;0,IF(ISERROR(VLOOKUP(YEAR(TODAY())-YEAR($I17),'Source Int'!$AC$1:$AD$89,2,FALSE)),"",VLOOKUP(YEAR(TODAY())-YEAR($I17),'Source Int'!$AC$1:$AD$89,2,FALSE)),"")</f>
        <v/>
      </c>
      <c r="O17" s="85">
        <v>12</v>
      </c>
      <c r="P17" s="547" t="str">
        <f t="shared" si="0"/>
        <v>zzzzz</v>
      </c>
      <c r="Q17" s="546"/>
      <c r="R17" s="580" t="str">
        <f t="array" ref="R17">IF(ROWS($1:12)&lt;=COUNTA(P$6:P$206),INDEX(P$6:P$206,MATCH(SMALL(COUNTIF(P$6:P$206,"&lt;"&amp;P$6:P$206),ROWS($1:12)),COUNTIF(P$6:P$206,"&lt;"&amp;P$6:P$206),0)),"")</f>
        <v>zzzzz</v>
      </c>
      <c r="S17" s="582">
        <f>IF(LEN(R17)&gt;0,COUNTIF(Engagés!$J$10:$J$509,R17),"")</f>
        <v>0</v>
      </c>
      <c r="T17" s="585" t="str">
        <f>IFERROR(VLOOKUP(O16,Engagés!$U$10:$V$509,2,FALSE),"")</f>
        <v/>
      </c>
    </row>
    <row r="18" spans="1:20" ht="19.350000000000001" customHeight="1">
      <c r="A18" s="197">
        <f t="shared" si="1"/>
        <v>142</v>
      </c>
      <c r="B18" s="498"/>
      <c r="C18" s="300"/>
      <c r="D18" s="301"/>
      <c r="E18" s="301"/>
      <c r="F18" s="302"/>
      <c r="G18" s="301"/>
      <c r="H18" s="457"/>
      <c r="I18" s="457"/>
      <c r="J18" s="457"/>
      <c r="K18" s="197" t="str">
        <f t="shared" ca="1" si="2"/>
        <v/>
      </c>
      <c r="L18" s="33" t="str">
        <f t="shared" si="3"/>
        <v/>
      </c>
      <c r="M18" s="85" t="str">
        <f ca="1">IF(I18&gt;0,IF(ISERROR(VLOOKUP(YEAR(TODAY())-YEAR($I18),'Source Int'!$AC$1:$AD$89,2,FALSE)),"",VLOOKUP(YEAR(TODAY())-YEAR($I18),'Source Int'!$AC$1:$AD$89,2,FALSE)),"")</f>
        <v/>
      </c>
      <c r="O18" s="85">
        <v>13</v>
      </c>
      <c r="P18" s="547" t="str">
        <f t="shared" si="0"/>
        <v>zzzzz</v>
      </c>
      <c r="Q18" s="546"/>
      <c r="R18" s="580" t="str">
        <f t="array" ref="R18">IF(ROWS($1:13)&lt;=COUNTA(P$6:P$206),INDEX(P$6:P$206,MATCH(SMALL(COUNTIF(P$6:P$206,"&lt;"&amp;P$6:P$206),ROWS($1:13)),COUNTIF(P$6:P$206,"&lt;"&amp;P$6:P$206),0)),"")</f>
        <v>zzzzz</v>
      </c>
      <c r="S18" s="582">
        <f>IF(LEN(R18)&gt;0,COUNTIF(Engagés!$J$10:$J$509,R18),"")</f>
        <v>0</v>
      </c>
      <c r="T18" s="585" t="str">
        <f>IFERROR(VLOOKUP(O17,Engagés!$U$10:$V$509,2,FALSE),"")</f>
        <v/>
      </c>
    </row>
    <row r="19" spans="1:20" ht="19.350000000000001" customHeight="1">
      <c r="A19" s="500">
        <f t="shared" si="1"/>
        <v>143</v>
      </c>
      <c r="B19" s="498"/>
      <c r="C19" s="300"/>
      <c r="D19" s="301"/>
      <c r="E19" s="301"/>
      <c r="F19" s="302"/>
      <c r="G19" s="301"/>
      <c r="H19" s="457"/>
      <c r="I19" s="457"/>
      <c r="J19" s="457"/>
      <c r="K19" s="197" t="str">
        <f t="shared" ca="1" si="2"/>
        <v/>
      </c>
      <c r="L19" s="33" t="str">
        <f t="shared" si="3"/>
        <v/>
      </c>
      <c r="M19" s="85" t="str">
        <f ca="1">IF(I19&gt;0,IF(ISERROR(VLOOKUP(YEAR(TODAY())-YEAR($I19),'Source Int'!$AC$1:$AD$89,2,FALSE)),"",VLOOKUP(YEAR(TODAY())-YEAR($I19),'Source Int'!$AC$1:$AD$89,2,FALSE)),"")</f>
        <v/>
      </c>
      <c r="O19" s="85">
        <v>14</v>
      </c>
      <c r="P19" s="547" t="str">
        <f t="shared" si="0"/>
        <v>zzzzz</v>
      </c>
      <c r="Q19" s="546"/>
      <c r="R19" s="580" t="str">
        <f t="array" ref="R19">IF(ROWS($1:14)&lt;=COUNTA(P$6:P$206),INDEX(P$6:P$206,MATCH(SMALL(COUNTIF(P$6:P$206,"&lt;"&amp;P$6:P$206),ROWS($1:14)),COUNTIF(P$6:P$206,"&lt;"&amp;P$6:P$206),0)),"")</f>
        <v>zzzzz</v>
      </c>
      <c r="S19" s="582">
        <f>IF(LEN(R19)&gt;0,COUNTIF(Engagés!$J$10:$J$509,R19),"")</f>
        <v>0</v>
      </c>
      <c r="T19" s="585" t="str">
        <f>IFERROR(VLOOKUP(O18,Engagés!$U$10:$V$509,2,FALSE),"")</f>
        <v/>
      </c>
    </row>
    <row r="20" spans="1:20" ht="19.350000000000001" customHeight="1">
      <c r="A20" s="197">
        <f t="shared" si="1"/>
        <v>144</v>
      </c>
      <c r="B20" s="498"/>
      <c r="C20" s="300"/>
      <c r="D20" s="301"/>
      <c r="E20" s="301"/>
      <c r="F20" s="302"/>
      <c r="G20" s="301"/>
      <c r="H20" s="457"/>
      <c r="I20" s="457"/>
      <c r="J20" s="457"/>
      <c r="K20" s="197" t="str">
        <f t="shared" ca="1" si="2"/>
        <v/>
      </c>
      <c r="L20" s="33" t="str">
        <f t="shared" si="3"/>
        <v/>
      </c>
      <c r="M20" s="85" t="str">
        <f ca="1">IF(I20&gt;0,IF(ISERROR(VLOOKUP(YEAR(TODAY())-YEAR($I20),'Source Int'!$AC$1:$AD$89,2,FALSE)),"",VLOOKUP(YEAR(TODAY())-YEAR($I20),'Source Int'!$AC$1:$AD$89,2,FALSE)),"")</f>
        <v/>
      </c>
      <c r="O20" s="85">
        <v>15</v>
      </c>
      <c r="P20" s="547" t="str">
        <f t="shared" si="0"/>
        <v>zzzzz</v>
      </c>
      <c r="Q20" s="546"/>
      <c r="R20" s="580" t="str">
        <f t="array" ref="R20">IF(ROWS($1:15)&lt;=COUNTA(P$6:P$206),INDEX(P$6:P$206,MATCH(SMALL(COUNTIF(P$6:P$206,"&lt;"&amp;P$6:P$206),ROWS($1:15)),COUNTIF(P$6:P$206,"&lt;"&amp;P$6:P$206),0)),"")</f>
        <v>zzzzz</v>
      </c>
      <c r="S20" s="582">
        <f>IF(LEN(R20)&gt;0,COUNTIF(Engagés!$J$10:$J$509,R20),"")</f>
        <v>0</v>
      </c>
      <c r="T20" s="585" t="str">
        <f>IFERROR(VLOOKUP(O19,Engagés!$U$10:$V$509,2,FALSE),"")</f>
        <v/>
      </c>
    </row>
    <row r="21" spans="1:20" ht="19.350000000000001" customHeight="1">
      <c r="A21" s="500">
        <f t="shared" si="1"/>
        <v>145</v>
      </c>
      <c r="B21" s="498"/>
      <c r="C21" s="300"/>
      <c r="D21" s="301"/>
      <c r="E21" s="301"/>
      <c r="F21" s="302"/>
      <c r="G21" s="301"/>
      <c r="H21" s="457"/>
      <c r="I21" s="303"/>
      <c r="J21" s="303"/>
      <c r="K21" s="197" t="str">
        <f t="shared" ca="1" si="2"/>
        <v/>
      </c>
      <c r="L21" s="33" t="str">
        <f t="shared" si="3"/>
        <v/>
      </c>
      <c r="M21" s="85" t="str">
        <f ca="1">IF(I21&gt;0,IF(ISERROR(VLOOKUP(YEAR(TODAY())-YEAR($I21),'Source Int'!$AC$1:$AD$89,2,FALSE)),"",VLOOKUP(YEAR(TODAY())-YEAR($I21),'Source Int'!$AC$1:$AD$89,2,FALSE)),"")</f>
        <v/>
      </c>
      <c r="O21" s="85">
        <v>16</v>
      </c>
      <c r="P21" s="547" t="str">
        <f t="shared" si="0"/>
        <v>zzzzz</v>
      </c>
      <c r="Q21" s="546"/>
      <c r="R21" s="580" t="str">
        <f t="array" ref="R21">IF(ROWS($1:16)&lt;=COUNTA(P$6:P$206),INDEX(P$6:P$206,MATCH(SMALL(COUNTIF(P$6:P$206,"&lt;"&amp;P$6:P$206),ROWS($1:16)),COUNTIF(P$6:P$206,"&lt;"&amp;P$6:P$206),0)),"")</f>
        <v>zzzzz</v>
      </c>
      <c r="S21" s="582">
        <f>IF(LEN(R21)&gt;0,COUNTIF(Engagés!$J$10:$J$509,R21),"")</f>
        <v>0</v>
      </c>
      <c r="T21" s="585" t="str">
        <f>IFERROR(VLOOKUP(O20,Engagés!$U$10:$V$509,2,FALSE),"")</f>
        <v/>
      </c>
    </row>
    <row r="22" spans="1:20" ht="19.350000000000001" customHeight="1">
      <c r="A22" s="197">
        <f t="shared" si="1"/>
        <v>146</v>
      </c>
      <c r="B22" s="498"/>
      <c r="C22" s="300"/>
      <c r="D22" s="301"/>
      <c r="E22" s="301"/>
      <c r="F22" s="302"/>
      <c r="G22" s="301"/>
      <c r="H22" s="457"/>
      <c r="I22" s="303"/>
      <c r="J22" s="303"/>
      <c r="K22" s="197" t="str">
        <f t="shared" ca="1" si="2"/>
        <v/>
      </c>
      <c r="L22" s="33" t="str">
        <f t="shared" si="3"/>
        <v/>
      </c>
      <c r="M22" s="85" t="str">
        <f ca="1">IF(I22&gt;0,IF(ISERROR(VLOOKUP(YEAR(TODAY())-YEAR($I22),'Source Int'!$AC$1:$AD$89,2,FALSE)),"",VLOOKUP(YEAR(TODAY())-YEAR($I22),'Source Int'!$AC$1:$AD$89,2,FALSE)),"")</f>
        <v/>
      </c>
      <c r="O22" s="85">
        <v>17</v>
      </c>
      <c r="P22" s="547" t="str">
        <f t="shared" si="0"/>
        <v>zzzzz</v>
      </c>
      <c r="Q22" s="546"/>
      <c r="R22" s="580" t="str">
        <f t="array" ref="R22">IF(ROWS($1:17)&lt;=COUNTA(P$6:P$206),INDEX(P$6:P$206,MATCH(SMALL(COUNTIF(P$6:P$206,"&lt;"&amp;P$6:P$206),ROWS($1:17)),COUNTIF(P$6:P$206,"&lt;"&amp;P$6:P$206),0)),"")</f>
        <v>zzzzz</v>
      </c>
      <c r="S22" s="582">
        <f>IF(LEN(R22)&gt;0,COUNTIF(Engagés!$J$10:$J$509,R22),"")</f>
        <v>0</v>
      </c>
      <c r="T22" s="585" t="str">
        <f>IFERROR(VLOOKUP(O21,Engagés!$U$10:$V$509,2,FALSE),"")</f>
        <v/>
      </c>
    </row>
    <row r="23" spans="1:20" ht="19.350000000000001" customHeight="1">
      <c r="A23" s="500">
        <f t="shared" si="1"/>
        <v>147</v>
      </c>
      <c r="B23" s="498"/>
      <c r="C23" s="300"/>
      <c r="D23" s="301"/>
      <c r="E23" s="301"/>
      <c r="F23" s="302"/>
      <c r="G23" s="301"/>
      <c r="H23" s="457"/>
      <c r="I23" s="303"/>
      <c r="J23" s="303"/>
      <c r="K23" s="197" t="str">
        <f t="shared" ca="1" si="2"/>
        <v/>
      </c>
      <c r="L23" s="33" t="str">
        <f t="shared" si="3"/>
        <v/>
      </c>
      <c r="M23" s="85" t="str">
        <f ca="1">IF(I23&gt;0,IF(ISERROR(VLOOKUP(YEAR(TODAY())-YEAR($I23),'Source Int'!$AC$1:$AD$89,2,FALSE)),"",VLOOKUP(YEAR(TODAY())-YEAR($I23),'Source Int'!$AC$1:$AD$89,2,FALSE)),"")</f>
        <v/>
      </c>
      <c r="O23" s="85">
        <v>18</v>
      </c>
      <c r="P23" s="547" t="str">
        <f t="shared" si="0"/>
        <v>zzzzz</v>
      </c>
      <c r="Q23" s="546"/>
      <c r="R23" s="580" t="str">
        <f t="array" ref="R23">IF(ROWS($1:18)&lt;=COUNTA(P$6:P$206),INDEX(P$6:P$206,MATCH(SMALL(COUNTIF(P$6:P$206,"&lt;"&amp;P$6:P$206),ROWS($1:18)),COUNTIF(P$6:P$206,"&lt;"&amp;P$6:P$206),0)),"")</f>
        <v>zzzzz</v>
      </c>
      <c r="S23" s="582">
        <f>IF(LEN(R23)&gt;0,COUNTIF(Engagés!$J$10:$J$509,R23),"")</f>
        <v>0</v>
      </c>
      <c r="T23" s="585" t="str">
        <f>IFERROR(VLOOKUP(O22,Engagés!$U$10:$V$509,2,FALSE),"")</f>
        <v/>
      </c>
    </row>
    <row r="24" spans="1:20" ht="19.350000000000001" customHeight="1">
      <c r="A24" s="197">
        <f t="shared" si="1"/>
        <v>148</v>
      </c>
      <c r="B24" s="498"/>
      <c r="C24" s="300"/>
      <c r="D24" s="301"/>
      <c r="E24" s="301"/>
      <c r="F24" s="302"/>
      <c r="G24" s="301"/>
      <c r="H24" s="457"/>
      <c r="I24" s="303"/>
      <c r="J24" s="303"/>
      <c r="K24" s="197" t="str">
        <f t="shared" ca="1" si="2"/>
        <v/>
      </c>
      <c r="L24" s="33" t="str">
        <f t="shared" si="3"/>
        <v/>
      </c>
      <c r="M24" s="85" t="str">
        <f ca="1">IF(I24&gt;0,IF(ISERROR(VLOOKUP(YEAR(TODAY())-YEAR($I24),'Source Int'!$AC$1:$AD$89,2,FALSE)),"",VLOOKUP(YEAR(TODAY())-YEAR($I24),'Source Int'!$AC$1:$AD$89,2,FALSE)),"")</f>
        <v/>
      </c>
      <c r="O24" s="85">
        <v>19</v>
      </c>
      <c r="P24" s="547" t="str">
        <f t="shared" si="0"/>
        <v>zzzzz</v>
      </c>
      <c r="Q24" s="546"/>
      <c r="R24" s="580" t="str">
        <f t="array" ref="R24">IF(ROWS($1:19)&lt;=COUNTA(P$6:P$206),INDEX(P$6:P$206,MATCH(SMALL(COUNTIF(P$6:P$206,"&lt;"&amp;P$6:P$206),ROWS($1:19)),COUNTIF(P$6:P$206,"&lt;"&amp;P$6:P$206),0)),"")</f>
        <v>zzzzz</v>
      </c>
      <c r="S24" s="582">
        <f>IF(LEN(R24)&gt;0,COUNTIF(Engagés!$J$10:$J$509,R24),"")</f>
        <v>0</v>
      </c>
      <c r="T24" s="585" t="str">
        <f>IFERROR(VLOOKUP(O23,Engagés!$U$10:$V$509,2,FALSE),"")</f>
        <v/>
      </c>
    </row>
    <row r="25" spans="1:20" ht="19.350000000000001" customHeight="1">
      <c r="A25" s="500">
        <f t="shared" si="1"/>
        <v>149</v>
      </c>
      <c r="B25" s="498"/>
      <c r="C25" s="300"/>
      <c r="D25" s="301"/>
      <c r="E25" s="301"/>
      <c r="F25" s="302"/>
      <c r="G25" s="301"/>
      <c r="H25" s="457"/>
      <c r="I25" s="303"/>
      <c r="J25" s="303"/>
      <c r="K25" s="197" t="str">
        <f t="shared" ca="1" si="2"/>
        <v/>
      </c>
      <c r="L25" s="33" t="str">
        <f t="shared" si="3"/>
        <v/>
      </c>
      <c r="M25" s="85" t="str">
        <f ca="1">IF(I25&gt;0,IF(ISERROR(VLOOKUP(YEAR(TODAY())-YEAR($I25),'Source Int'!$AC$1:$AD$89,2,FALSE)),"",VLOOKUP(YEAR(TODAY())-YEAR($I25),'Source Int'!$AC$1:$AD$89,2,FALSE)),"")</f>
        <v/>
      </c>
      <c r="O25" s="85">
        <v>20</v>
      </c>
      <c r="P25" s="547" t="str">
        <f t="shared" si="0"/>
        <v>zzzzz</v>
      </c>
      <c r="Q25" s="546"/>
      <c r="R25" s="580" t="str">
        <f t="array" ref="R25">IF(ROWS($1:20)&lt;=COUNTA(P$6:P$206),INDEX(P$6:P$206,MATCH(SMALL(COUNTIF(P$6:P$206,"&lt;"&amp;P$6:P$206),ROWS($1:20)),COUNTIF(P$6:P$206,"&lt;"&amp;P$6:P$206),0)),"")</f>
        <v>zzzzz</v>
      </c>
      <c r="S25" s="582">
        <f>IF(LEN(R25)&gt;0,COUNTIF(Engagés!$J$10:$J$509,R25),"")</f>
        <v>0</v>
      </c>
      <c r="T25" s="585" t="str">
        <f>IFERROR(VLOOKUP(O24,Engagés!$U$10:$V$509,2,FALSE),"")</f>
        <v/>
      </c>
    </row>
    <row r="26" spans="1:20" ht="19.350000000000001" customHeight="1">
      <c r="A26" s="197">
        <f t="shared" si="1"/>
        <v>150</v>
      </c>
      <c r="B26" s="498"/>
      <c r="C26" s="300"/>
      <c r="D26" s="301"/>
      <c r="E26" s="301"/>
      <c r="F26" s="302"/>
      <c r="G26" s="301"/>
      <c r="H26" s="457"/>
      <c r="I26" s="303"/>
      <c r="J26" s="303"/>
      <c r="K26" s="197" t="str">
        <f t="shared" ca="1" si="2"/>
        <v/>
      </c>
      <c r="L26" s="33" t="str">
        <f t="shared" si="3"/>
        <v/>
      </c>
      <c r="M26" s="85" t="str">
        <f ca="1">IF(I26&gt;0,IF(ISERROR(VLOOKUP(YEAR(TODAY())-YEAR($I26),'Source Int'!$AC$1:$AD$89,2,FALSE)),"",VLOOKUP(YEAR(TODAY())-YEAR($I26),'Source Int'!$AC$1:$AD$89,2,FALSE)),"")</f>
        <v/>
      </c>
      <c r="O26" s="85">
        <v>21</v>
      </c>
      <c r="P26" s="547" t="str">
        <f t="shared" si="0"/>
        <v>zzzzz</v>
      </c>
      <c r="Q26" s="546"/>
      <c r="R26" s="580" t="str">
        <f t="array" ref="R26">IF(ROWS($1:21)&lt;=COUNTA(P$6:P$206),INDEX(P$6:P$206,MATCH(SMALL(COUNTIF(P$6:P$206,"&lt;"&amp;P$6:P$206),ROWS($1:21)),COUNTIF(P$6:P$206,"&lt;"&amp;P$6:P$206),0)),"")</f>
        <v>zzzzz</v>
      </c>
      <c r="S26" s="582">
        <f>IF(LEN(R26)&gt;0,COUNTIF(Engagés!$J$10:$J$509,R26),"")</f>
        <v>0</v>
      </c>
      <c r="T26" s="585" t="str">
        <f>IFERROR(VLOOKUP(O25,Engagés!$U$10:$V$509,2,FALSE),"")</f>
        <v/>
      </c>
    </row>
    <row r="27" spans="1:20" ht="19.350000000000001" customHeight="1">
      <c r="A27" s="500">
        <f t="shared" si="1"/>
        <v>151</v>
      </c>
      <c r="B27" s="498"/>
      <c r="C27" s="300"/>
      <c r="D27" s="301"/>
      <c r="E27" s="301"/>
      <c r="F27" s="302"/>
      <c r="G27" s="301"/>
      <c r="H27" s="457"/>
      <c r="I27" s="303"/>
      <c r="J27" s="303"/>
      <c r="K27" s="197" t="str">
        <f t="shared" ca="1" si="2"/>
        <v/>
      </c>
      <c r="L27" s="33" t="str">
        <f t="shared" si="3"/>
        <v/>
      </c>
      <c r="M27" s="85" t="str">
        <f ca="1">IF(I27&gt;0,IF(ISERROR(VLOOKUP(YEAR(TODAY())-YEAR($I27),'Source Int'!$AC$1:$AD$89,2,FALSE)),"",VLOOKUP(YEAR(TODAY())-YEAR($I27),'Source Int'!$AC$1:$AD$89,2,FALSE)),"")</f>
        <v/>
      </c>
      <c r="O27" s="85">
        <v>22</v>
      </c>
      <c r="P27" s="547" t="str">
        <f t="shared" si="0"/>
        <v>zzzzz</v>
      </c>
      <c r="Q27" s="546"/>
      <c r="R27" s="580" t="str">
        <f t="array" ref="R27">IF(ROWS($1:22)&lt;=COUNTA(P$6:P$206),INDEX(P$6:P$206,MATCH(SMALL(COUNTIF(P$6:P$206,"&lt;"&amp;P$6:P$206),ROWS($1:22)),COUNTIF(P$6:P$206,"&lt;"&amp;P$6:P$206),0)),"")</f>
        <v>zzzzz</v>
      </c>
      <c r="S27" s="582">
        <f>IF(LEN(R27)&gt;0,COUNTIF(Engagés!$J$10:$J$509,R27),"")</f>
        <v>0</v>
      </c>
      <c r="T27" s="585" t="str">
        <f>IFERROR(VLOOKUP(O26,Engagés!$U$10:$V$509,2,FALSE),"")</f>
        <v/>
      </c>
    </row>
    <row r="28" spans="1:20" ht="19.350000000000001" customHeight="1">
      <c r="A28" s="197">
        <f t="shared" si="1"/>
        <v>152</v>
      </c>
      <c r="B28" s="498"/>
      <c r="C28" s="300"/>
      <c r="D28" s="301"/>
      <c r="E28" s="301"/>
      <c r="F28" s="302"/>
      <c r="G28" s="301"/>
      <c r="H28" s="457"/>
      <c r="I28" s="303"/>
      <c r="J28" s="303"/>
      <c r="K28" s="197" t="str">
        <f t="shared" ca="1" si="2"/>
        <v/>
      </c>
      <c r="L28" s="33" t="str">
        <f t="shared" si="3"/>
        <v/>
      </c>
      <c r="M28" s="85" t="str">
        <f ca="1">IF(I28&gt;0,IF(ISERROR(VLOOKUP(YEAR(TODAY())-YEAR($I28),'Source Int'!$AC$1:$AD$89,2,FALSE)),"",VLOOKUP(YEAR(TODAY())-YEAR($I28),'Source Int'!$AC$1:$AD$89,2,FALSE)),"")</f>
        <v/>
      </c>
      <c r="O28" s="85">
        <v>23</v>
      </c>
      <c r="P28" s="547" t="str">
        <f t="shared" si="0"/>
        <v>zzzzz</v>
      </c>
      <c r="Q28" s="546"/>
      <c r="R28" s="580" t="str">
        <f t="array" ref="R28">IF(ROWS($1:23)&lt;=COUNTA(P$6:P$206),INDEX(P$6:P$206,MATCH(SMALL(COUNTIF(P$6:P$206,"&lt;"&amp;P$6:P$206),ROWS($1:23)),COUNTIF(P$6:P$206,"&lt;"&amp;P$6:P$206),0)),"")</f>
        <v>zzzzz</v>
      </c>
      <c r="S28" s="582">
        <f>IF(LEN(R28)&gt;0,COUNTIF(Engagés!$J$10:$J$509,R28),"")</f>
        <v>0</v>
      </c>
      <c r="T28" s="585" t="str">
        <f>IFERROR(VLOOKUP(O27,Engagés!$U$10:$V$509,2,FALSE),"")</f>
        <v/>
      </c>
    </row>
    <row r="29" spans="1:20" ht="19.350000000000001" customHeight="1">
      <c r="A29" s="500">
        <f t="shared" si="1"/>
        <v>153</v>
      </c>
      <c r="B29" s="498"/>
      <c r="C29" s="300"/>
      <c r="D29" s="301"/>
      <c r="E29" s="301"/>
      <c r="F29" s="302"/>
      <c r="G29" s="301"/>
      <c r="H29" s="457"/>
      <c r="I29" s="303"/>
      <c r="J29" s="303"/>
      <c r="K29" s="197" t="str">
        <f t="shared" ca="1" si="2"/>
        <v/>
      </c>
      <c r="L29" s="33" t="str">
        <f t="shared" si="3"/>
        <v/>
      </c>
      <c r="M29" s="85" t="str">
        <f ca="1">IF(I29&gt;0,IF(ISERROR(VLOOKUP(YEAR(TODAY())-YEAR($I29),'Source Int'!$AC$1:$AD$89,2,FALSE)),"",VLOOKUP(YEAR(TODAY())-YEAR($I29),'Source Int'!$AC$1:$AD$89,2,FALSE)),"")</f>
        <v/>
      </c>
      <c r="O29" s="85">
        <v>24</v>
      </c>
      <c r="P29" s="547" t="str">
        <f t="shared" si="0"/>
        <v>zzzzz</v>
      </c>
      <c r="Q29" s="546"/>
      <c r="R29" s="580" t="str">
        <f t="array" ref="R29">IF(ROWS($1:24)&lt;=COUNTA(P$6:P$206),INDEX(P$6:P$206,MATCH(SMALL(COUNTIF(P$6:P$206,"&lt;"&amp;P$6:P$206),ROWS($1:24)),COUNTIF(P$6:P$206,"&lt;"&amp;P$6:P$206),0)),"")</f>
        <v>zzzzz</v>
      </c>
      <c r="S29" s="582">
        <f>IF(LEN(R29)&gt;0,COUNTIF(Engagés!$J$10:$J$509,R29),"")</f>
        <v>0</v>
      </c>
      <c r="T29" s="585" t="str">
        <f>IFERROR(VLOOKUP(O28,Engagés!$U$10:$V$509,2,FALSE),"")</f>
        <v/>
      </c>
    </row>
    <row r="30" spans="1:20" ht="19.350000000000001" customHeight="1">
      <c r="A30" s="197">
        <f t="shared" si="1"/>
        <v>154</v>
      </c>
      <c r="B30" s="498"/>
      <c r="C30" s="300"/>
      <c r="D30" s="301"/>
      <c r="E30" s="301"/>
      <c r="F30" s="302"/>
      <c r="G30" s="301"/>
      <c r="H30" s="457"/>
      <c r="I30" s="303"/>
      <c r="J30" s="303"/>
      <c r="K30" s="197" t="str">
        <f t="shared" ca="1" si="2"/>
        <v/>
      </c>
      <c r="L30" s="33" t="str">
        <f t="shared" si="3"/>
        <v/>
      </c>
      <c r="M30" s="85" t="str">
        <f ca="1">IF(I30&gt;0,IF(ISERROR(VLOOKUP(YEAR(TODAY())-YEAR($I30),'Source Int'!$AC$1:$AD$89,2,FALSE)),"",VLOOKUP(YEAR(TODAY())-YEAR($I30),'Source Int'!$AC$1:$AD$89,2,FALSE)),"")</f>
        <v/>
      </c>
      <c r="O30" s="85">
        <v>25</v>
      </c>
      <c r="P30" s="547" t="str">
        <f t="shared" si="0"/>
        <v>zzzzz</v>
      </c>
      <c r="Q30" s="546"/>
      <c r="R30" s="580" t="str">
        <f t="array" ref="R30">IF(ROWS($1:25)&lt;=COUNTA(P$6:P$206),INDEX(P$6:P$206,MATCH(SMALL(COUNTIF(P$6:P$206,"&lt;"&amp;P$6:P$206),ROWS($1:25)),COUNTIF(P$6:P$206,"&lt;"&amp;P$6:P$206),0)),"")</f>
        <v>zzzzz</v>
      </c>
      <c r="S30" s="582">
        <f>IF(LEN(R30)&gt;0,COUNTIF(Engagés!$J$10:$J$509,R30),"")</f>
        <v>0</v>
      </c>
      <c r="T30" s="585" t="str">
        <f>IFERROR(VLOOKUP(O29,Engagés!$U$10:$V$509,2,FALSE),"")</f>
        <v/>
      </c>
    </row>
    <row r="31" spans="1:20" ht="19.350000000000001" customHeight="1">
      <c r="A31" s="500">
        <f t="shared" si="1"/>
        <v>155</v>
      </c>
      <c r="B31" s="498"/>
      <c r="C31" s="300"/>
      <c r="D31" s="301"/>
      <c r="E31" s="301"/>
      <c r="F31" s="302"/>
      <c r="G31" s="301"/>
      <c r="H31" s="457"/>
      <c r="I31" s="303"/>
      <c r="J31" s="303"/>
      <c r="K31" s="197" t="str">
        <f t="shared" ca="1" si="2"/>
        <v/>
      </c>
      <c r="L31" s="33" t="str">
        <f t="shared" si="3"/>
        <v/>
      </c>
      <c r="M31" s="85" t="str">
        <f ca="1">IF(I31&gt;0,IF(ISERROR(VLOOKUP(YEAR(TODAY())-YEAR($I31),'Source Int'!$AC$1:$AD$89,2,FALSE)),"",VLOOKUP(YEAR(TODAY())-YEAR($I31),'Source Int'!$AC$1:$AD$89,2,FALSE)),"")</f>
        <v/>
      </c>
      <c r="O31" s="85">
        <v>26</v>
      </c>
      <c r="P31" s="547" t="str">
        <f t="shared" si="0"/>
        <v>zzzzz</v>
      </c>
      <c r="Q31" s="546"/>
      <c r="R31" s="580" t="str">
        <f t="array" ref="R31">IF(ROWS($1:26)&lt;=COUNTA(P$6:P$206),INDEX(P$6:P$206,MATCH(SMALL(COUNTIF(P$6:P$206,"&lt;"&amp;P$6:P$206),ROWS($1:26)),COUNTIF(P$6:P$206,"&lt;"&amp;P$6:P$206),0)),"")</f>
        <v>zzzzz</v>
      </c>
      <c r="S31" s="582">
        <f>IF(LEN(R31)&gt;0,COUNTIF(Engagés!$J$10:$J$509,R31),"")</f>
        <v>0</v>
      </c>
      <c r="T31" s="585" t="str">
        <f>IFERROR(VLOOKUP(O30,Engagés!$U$10:$V$509,2,FALSE),"")</f>
        <v/>
      </c>
    </row>
    <row r="32" spans="1:20" ht="19.350000000000001" customHeight="1">
      <c r="A32" s="197">
        <f t="shared" si="1"/>
        <v>156</v>
      </c>
      <c r="B32" s="498"/>
      <c r="C32" s="300"/>
      <c r="D32" s="301"/>
      <c r="E32" s="301"/>
      <c r="F32" s="302"/>
      <c r="G32" s="301"/>
      <c r="H32" s="457"/>
      <c r="I32" s="303"/>
      <c r="J32" s="303"/>
      <c r="K32" s="197" t="str">
        <f t="shared" ca="1" si="2"/>
        <v/>
      </c>
      <c r="L32" s="33" t="str">
        <f t="shared" si="3"/>
        <v/>
      </c>
      <c r="M32" s="85" t="str">
        <f ca="1">IF(I32&gt;0,IF(ISERROR(VLOOKUP(YEAR(TODAY())-YEAR($I32),'Source Int'!$AC$1:$AD$89,2,FALSE)),"",VLOOKUP(YEAR(TODAY())-YEAR($I32),'Source Int'!$AC$1:$AD$89,2,FALSE)),"")</f>
        <v/>
      </c>
      <c r="O32" s="85">
        <v>27</v>
      </c>
      <c r="P32" s="547" t="str">
        <f t="shared" si="0"/>
        <v>zzzzz</v>
      </c>
      <c r="Q32" s="546"/>
      <c r="R32" s="580" t="str">
        <f t="array" ref="R32">IF(ROWS($1:27)&lt;=COUNTA(P$6:P$206),INDEX(P$6:P$206,MATCH(SMALL(COUNTIF(P$6:P$206,"&lt;"&amp;P$6:P$206),ROWS($1:27)),COUNTIF(P$6:P$206,"&lt;"&amp;P$6:P$206),0)),"")</f>
        <v>zzzzz</v>
      </c>
      <c r="S32" s="582">
        <f>IF(LEN(R32)&gt;0,COUNTIF(Engagés!$J$10:$J$509,R32),"")</f>
        <v>0</v>
      </c>
      <c r="T32" s="585" t="str">
        <f>IFERROR(VLOOKUP(O31,Engagés!$U$10:$V$509,2,FALSE),"")</f>
        <v/>
      </c>
    </row>
    <row r="33" spans="1:20" ht="19.350000000000001" customHeight="1">
      <c r="A33" s="500">
        <f t="shared" si="1"/>
        <v>157</v>
      </c>
      <c r="B33" s="498"/>
      <c r="C33" s="300"/>
      <c r="D33" s="301"/>
      <c r="E33" s="301"/>
      <c r="F33" s="302"/>
      <c r="G33" s="301"/>
      <c r="H33" s="457"/>
      <c r="I33" s="303"/>
      <c r="J33" s="303"/>
      <c r="K33" s="197" t="str">
        <f t="shared" ca="1" si="2"/>
        <v/>
      </c>
      <c r="L33" s="33" t="str">
        <f t="shared" si="3"/>
        <v/>
      </c>
      <c r="M33" s="85" t="str">
        <f ca="1">IF(I33&gt;0,IF(ISERROR(VLOOKUP(YEAR(TODAY())-YEAR($I33),'Source Int'!$AC$1:$AD$89,2,FALSE)),"",VLOOKUP(YEAR(TODAY())-YEAR($I33),'Source Int'!$AC$1:$AD$89,2,FALSE)),"")</f>
        <v/>
      </c>
      <c r="O33" s="85">
        <v>28</v>
      </c>
      <c r="P33" s="547" t="str">
        <f t="shared" si="0"/>
        <v>zzzzz</v>
      </c>
      <c r="Q33" s="546"/>
      <c r="R33" s="580" t="str">
        <f t="array" ref="R33">IF(ROWS($1:28)&lt;=COUNTA(P$6:P$206),INDEX(P$6:P$206,MATCH(SMALL(COUNTIF(P$6:P$206,"&lt;"&amp;P$6:P$206),ROWS($1:28)),COUNTIF(P$6:P$206,"&lt;"&amp;P$6:P$206),0)),"")</f>
        <v>zzzzz</v>
      </c>
      <c r="S33" s="582">
        <f>IF(LEN(R33)&gt;0,COUNTIF(Engagés!$J$10:$J$509,R33),"")</f>
        <v>0</v>
      </c>
      <c r="T33" s="585" t="str">
        <f>IFERROR(VLOOKUP(O32,Engagés!$U$10:$V$509,2,FALSE),"")</f>
        <v/>
      </c>
    </row>
    <row r="34" spans="1:20" ht="19.350000000000001" customHeight="1">
      <c r="A34" s="197">
        <f t="shared" si="1"/>
        <v>158</v>
      </c>
      <c r="B34" s="498"/>
      <c r="C34" s="300"/>
      <c r="D34" s="301"/>
      <c r="E34" s="301"/>
      <c r="F34" s="302"/>
      <c r="G34" s="301"/>
      <c r="H34" s="457"/>
      <c r="I34" s="303"/>
      <c r="J34" s="303"/>
      <c r="K34" s="197" t="str">
        <f t="shared" ca="1" si="2"/>
        <v/>
      </c>
      <c r="L34" s="33" t="str">
        <f t="shared" si="3"/>
        <v/>
      </c>
      <c r="M34" s="85" t="str">
        <f ca="1">IF(I34&gt;0,IF(ISERROR(VLOOKUP(YEAR(TODAY())-YEAR($I34),'Source Int'!$AC$1:$AD$89,2,FALSE)),"",VLOOKUP(YEAR(TODAY())-YEAR($I34),'Source Int'!$AC$1:$AD$89,2,FALSE)),"")</f>
        <v/>
      </c>
      <c r="O34" s="85">
        <v>29</v>
      </c>
      <c r="P34" s="547" t="str">
        <f t="shared" si="0"/>
        <v>zzzzz</v>
      </c>
      <c r="Q34" s="546"/>
      <c r="R34" s="580" t="str">
        <f t="array" ref="R34">IF(ROWS($1:29)&lt;=COUNTA(P$6:P$206),INDEX(P$6:P$206,MATCH(SMALL(COUNTIF(P$6:P$206,"&lt;"&amp;P$6:P$206),ROWS($1:29)),COUNTIF(P$6:P$206,"&lt;"&amp;P$6:P$206),0)),"")</f>
        <v>zzzzz</v>
      </c>
      <c r="S34" s="582">
        <f>IF(LEN(R34)&gt;0,COUNTIF(Engagés!$J$10:$J$509,R34),"")</f>
        <v>0</v>
      </c>
      <c r="T34" s="585" t="str">
        <f>IFERROR(VLOOKUP(O33,Engagés!$U$10:$V$509,2,FALSE),"")</f>
        <v/>
      </c>
    </row>
    <row r="35" spans="1:20" ht="19.350000000000001" customHeight="1">
      <c r="A35" s="500">
        <f t="shared" si="1"/>
        <v>159</v>
      </c>
      <c r="B35" s="498"/>
      <c r="C35" s="300"/>
      <c r="D35" s="301"/>
      <c r="E35" s="301"/>
      <c r="F35" s="302"/>
      <c r="G35" s="301"/>
      <c r="H35" s="457"/>
      <c r="I35" s="303"/>
      <c r="J35" s="303"/>
      <c r="K35" s="197" t="str">
        <f t="shared" ca="1" si="2"/>
        <v/>
      </c>
      <c r="L35" s="33" t="str">
        <f t="shared" si="3"/>
        <v/>
      </c>
      <c r="M35" s="85" t="str">
        <f ca="1">IF(I35&gt;0,IF(ISERROR(VLOOKUP(YEAR(TODAY())-YEAR($I35),'Source Int'!$AC$1:$AD$89,2,FALSE)),"",VLOOKUP(YEAR(TODAY())-YEAR($I35),'Source Int'!$AC$1:$AD$89,2,FALSE)),"")</f>
        <v/>
      </c>
      <c r="O35" s="85">
        <v>30</v>
      </c>
      <c r="P35" s="547" t="str">
        <f t="shared" si="0"/>
        <v>zzzzz</v>
      </c>
      <c r="Q35" s="546"/>
      <c r="R35" s="580" t="str">
        <f t="array" ref="R35">IF(ROWS($1:30)&lt;=COUNTA(P$6:P$206),INDEX(P$6:P$206,MATCH(SMALL(COUNTIF(P$6:P$206,"&lt;"&amp;P$6:P$206),ROWS($1:30)),COUNTIF(P$6:P$206,"&lt;"&amp;P$6:P$206),0)),"")</f>
        <v>zzzzz</v>
      </c>
      <c r="S35" s="582">
        <f>IF(LEN(R35)&gt;0,COUNTIF(Engagés!$J$10:$J$509,R35),"")</f>
        <v>0</v>
      </c>
      <c r="T35" s="585" t="str">
        <f>IFERROR(VLOOKUP(O34,Engagés!$U$10:$V$509,2,FALSE),"")</f>
        <v/>
      </c>
    </row>
    <row r="36" spans="1:20" ht="19.350000000000001" customHeight="1">
      <c r="A36" s="197">
        <f t="shared" si="1"/>
        <v>160</v>
      </c>
      <c r="B36" s="498"/>
      <c r="C36" s="300"/>
      <c r="D36" s="301"/>
      <c r="E36" s="301"/>
      <c r="F36" s="302"/>
      <c r="G36" s="301"/>
      <c r="H36" s="457"/>
      <c r="I36" s="303"/>
      <c r="J36" s="303"/>
      <c r="K36" s="197" t="str">
        <f t="shared" ca="1" si="2"/>
        <v/>
      </c>
      <c r="L36" s="33" t="str">
        <f t="shared" si="3"/>
        <v/>
      </c>
      <c r="M36" s="85" t="str">
        <f ca="1">IF(I36&gt;0,IF(ISERROR(VLOOKUP(YEAR(TODAY())-YEAR($I36),'Source Int'!$AC$1:$AD$89,2,FALSE)),"",VLOOKUP(YEAR(TODAY())-YEAR($I36),'Source Int'!$AC$1:$AD$89,2,FALSE)),"")</f>
        <v/>
      </c>
      <c r="O36" s="85">
        <v>31</v>
      </c>
      <c r="P36" s="547" t="str">
        <f t="shared" si="0"/>
        <v>zzzzz</v>
      </c>
      <c r="Q36" s="546"/>
      <c r="R36" s="580" t="str">
        <f t="array" ref="R36">IF(ROWS($1:31)&lt;=COUNTA(P$6:P$206),INDEX(P$6:P$206,MATCH(SMALL(COUNTIF(P$6:P$206,"&lt;"&amp;P$6:P$206),ROWS($1:31)),COUNTIF(P$6:P$206,"&lt;"&amp;P$6:P$206),0)),"")</f>
        <v>zzzzz</v>
      </c>
      <c r="S36" s="582">
        <f>IF(LEN(R36)&gt;0,COUNTIF(Engagés!$J$10:$J$509,R36),"")</f>
        <v>0</v>
      </c>
      <c r="T36" s="585" t="str">
        <f>IFERROR(VLOOKUP(O35,Engagés!$U$10:$V$509,2,FALSE),"")</f>
        <v/>
      </c>
    </row>
    <row r="37" spans="1:20" ht="19.350000000000001" customHeight="1">
      <c r="A37" s="500">
        <f t="shared" si="1"/>
        <v>161</v>
      </c>
      <c r="B37" s="498"/>
      <c r="C37" s="300"/>
      <c r="D37" s="301"/>
      <c r="E37" s="301"/>
      <c r="F37" s="302"/>
      <c r="G37" s="301"/>
      <c r="H37" s="457"/>
      <c r="I37" s="303"/>
      <c r="J37" s="303"/>
      <c r="K37" s="197" t="str">
        <f t="shared" ca="1" si="2"/>
        <v/>
      </c>
      <c r="L37" s="33" t="str">
        <f t="shared" si="3"/>
        <v/>
      </c>
      <c r="M37" s="85" t="str">
        <f ca="1">IF(I37&gt;0,IF(ISERROR(VLOOKUP(YEAR(TODAY())-YEAR($I37),'Source Int'!$AC$1:$AD$89,2,FALSE)),"",VLOOKUP(YEAR(TODAY())-YEAR($I37),'Source Int'!$AC$1:$AD$89,2,FALSE)),"")</f>
        <v/>
      </c>
      <c r="O37" s="85">
        <v>32</v>
      </c>
      <c r="P37" s="547" t="str">
        <f t="shared" si="0"/>
        <v>zzzzz</v>
      </c>
      <c r="Q37" s="546"/>
      <c r="R37" s="580" t="str">
        <f t="array" ref="R37">IF(ROWS($1:32)&lt;=COUNTA(P$6:P$206),INDEX(P$6:P$206,MATCH(SMALL(COUNTIF(P$6:P$206,"&lt;"&amp;P$6:P$206),ROWS($1:32)),COUNTIF(P$6:P$206,"&lt;"&amp;P$6:P$206),0)),"")</f>
        <v>zzzzz</v>
      </c>
      <c r="S37" s="582">
        <f>IF(LEN(R37)&gt;0,COUNTIF(Engagés!$J$10:$J$509,R37),"")</f>
        <v>0</v>
      </c>
      <c r="T37" s="585" t="str">
        <f>IFERROR(VLOOKUP(O36,Engagés!$U$10:$V$509,2,FALSE),"")</f>
        <v/>
      </c>
    </row>
    <row r="38" spans="1:20" ht="19.350000000000001" customHeight="1">
      <c r="A38" s="197">
        <f t="shared" si="1"/>
        <v>162</v>
      </c>
      <c r="B38" s="498"/>
      <c r="C38" s="300"/>
      <c r="D38" s="301"/>
      <c r="E38" s="301"/>
      <c r="F38" s="302"/>
      <c r="G38" s="301"/>
      <c r="H38" s="457"/>
      <c r="I38" s="303"/>
      <c r="J38" s="303"/>
      <c r="K38" s="197" t="str">
        <f t="shared" ca="1" si="2"/>
        <v/>
      </c>
      <c r="L38" s="33" t="str">
        <f t="shared" si="3"/>
        <v/>
      </c>
      <c r="M38" s="85" t="str">
        <f ca="1">IF(I38&gt;0,IF(ISERROR(VLOOKUP(YEAR(TODAY())-YEAR($I38),'Source Int'!$AC$1:$AD$89,2,FALSE)),"",VLOOKUP(YEAR(TODAY())-YEAR($I38),'Source Int'!$AC$1:$AD$89,2,FALSE)),"")</f>
        <v/>
      </c>
      <c r="O38" s="85">
        <v>33</v>
      </c>
      <c r="P38" s="547" t="str">
        <f t="shared" ref="P38:P69" si="4">IF(ISERROR(VLOOKUP(O38,CHERCHE_EQUIPE,10,FALSE))=TRUE,"zzzzz",IF(OR(VLOOKUP(O38,CHERCHE_EQUIPE,10,FALSE)="",VLOOKUP(O38,CHERCHE_EQUIPE,10,FALSE)=0),"zzzzz",VLOOKUP(O38,CHERCHE_EQUIPE,10,FALSE)))</f>
        <v>zzzzz</v>
      </c>
      <c r="Q38" s="546"/>
      <c r="R38" s="580" t="str">
        <f t="array" ref="R38">IF(ROWS($1:33)&lt;=COUNTA(P$6:P$206),INDEX(P$6:P$206,MATCH(SMALL(COUNTIF(P$6:P$206,"&lt;"&amp;P$6:P$206),ROWS($1:33)),COUNTIF(P$6:P$206,"&lt;"&amp;P$6:P$206),0)),"")</f>
        <v>zzzzz</v>
      </c>
      <c r="S38" s="582">
        <f>IF(LEN(R38)&gt;0,COUNTIF(Engagés!$J$10:$J$509,R38),"")</f>
        <v>0</v>
      </c>
      <c r="T38" s="585" t="str">
        <f>IFERROR(VLOOKUP(O37,Engagés!$U$10:$V$509,2,FALSE),"")</f>
        <v/>
      </c>
    </row>
    <row r="39" spans="1:20" ht="19.350000000000001" customHeight="1">
      <c r="A39" s="500">
        <f t="shared" si="1"/>
        <v>163</v>
      </c>
      <c r="B39" s="498"/>
      <c r="C39" s="300"/>
      <c r="D39" s="301"/>
      <c r="E39" s="301"/>
      <c r="F39" s="302"/>
      <c r="G39" s="301"/>
      <c r="H39" s="457"/>
      <c r="I39" s="303"/>
      <c r="J39" s="303"/>
      <c r="K39" s="197" t="str">
        <f t="shared" ca="1" si="2"/>
        <v/>
      </c>
      <c r="L39" s="33" t="str">
        <f t="shared" ref="L39:L70" si="5">IF(LEN(D39)&gt;0,1,"")</f>
        <v/>
      </c>
      <c r="M39" s="85" t="str">
        <f ca="1">IF(I39&gt;0,IF(ISERROR(VLOOKUP(YEAR(TODAY())-YEAR($I39),'Source Int'!$AC$1:$AD$89,2,FALSE)),"",VLOOKUP(YEAR(TODAY())-YEAR($I39),'Source Int'!$AC$1:$AD$89,2,FALSE)),"")</f>
        <v/>
      </c>
      <c r="O39" s="85">
        <v>34</v>
      </c>
      <c r="P39" s="547" t="str">
        <f t="shared" si="4"/>
        <v>zzzzz</v>
      </c>
      <c r="Q39" s="546"/>
      <c r="R39" s="580" t="str">
        <f t="array" ref="R39">IF(ROWS($1:34)&lt;=COUNTA(P$6:P$206),INDEX(P$6:P$206,MATCH(SMALL(COUNTIF(P$6:P$206,"&lt;"&amp;P$6:P$206),ROWS($1:34)),COUNTIF(P$6:P$206,"&lt;"&amp;P$6:P$206),0)),"")</f>
        <v>zzzzz</v>
      </c>
      <c r="S39" s="582">
        <f>IF(LEN(R39)&gt;0,COUNTIF(Engagés!$J$10:$J$509,R39),"")</f>
        <v>0</v>
      </c>
      <c r="T39" s="585" t="str">
        <f>IFERROR(VLOOKUP(O38,Engagés!$U$10:$V$509,2,FALSE),"")</f>
        <v/>
      </c>
    </row>
    <row r="40" spans="1:20" ht="19.350000000000001" customHeight="1">
      <c r="A40" s="197">
        <f t="shared" si="1"/>
        <v>164</v>
      </c>
      <c r="B40" s="498"/>
      <c r="C40" s="300"/>
      <c r="D40" s="301"/>
      <c r="E40" s="301"/>
      <c r="F40" s="302"/>
      <c r="G40" s="301"/>
      <c r="H40" s="457"/>
      <c r="I40" s="303"/>
      <c r="J40" s="303"/>
      <c r="K40" s="197" t="str">
        <f t="shared" ca="1" si="2"/>
        <v/>
      </c>
      <c r="L40" s="33" t="str">
        <f t="shared" si="5"/>
        <v/>
      </c>
      <c r="M40" s="85" t="str">
        <f ca="1">IF(I40&gt;0,IF(ISERROR(VLOOKUP(YEAR(TODAY())-YEAR($I40),'Source Int'!$AC$1:$AD$89,2,FALSE)),"",VLOOKUP(YEAR(TODAY())-YEAR($I40),'Source Int'!$AC$1:$AD$89,2,FALSE)),"")</f>
        <v/>
      </c>
      <c r="O40" s="85">
        <v>35</v>
      </c>
      <c r="P40" s="547" t="str">
        <f t="shared" si="4"/>
        <v>zzzzz</v>
      </c>
      <c r="Q40" s="546"/>
      <c r="R40" s="580" t="str">
        <f t="array" ref="R40">IF(ROWS($1:35)&lt;=COUNTA(P$6:P$206),INDEX(P$6:P$206,MATCH(SMALL(COUNTIF(P$6:P$206,"&lt;"&amp;P$6:P$206),ROWS($1:35)),COUNTIF(P$6:P$206,"&lt;"&amp;P$6:P$206),0)),"")</f>
        <v>zzzzz</v>
      </c>
      <c r="S40" s="582">
        <f>IF(LEN(R40)&gt;0,COUNTIF(Engagés!$J$10:$J$509,R40),"")</f>
        <v>0</v>
      </c>
      <c r="T40" s="585" t="str">
        <f>IFERROR(VLOOKUP(O39,Engagés!$U$10:$V$509,2,FALSE),"")</f>
        <v/>
      </c>
    </row>
    <row r="41" spans="1:20" ht="19.350000000000001" customHeight="1">
      <c r="A41" s="500">
        <f t="shared" si="1"/>
        <v>165</v>
      </c>
      <c r="B41" s="498"/>
      <c r="C41" s="300"/>
      <c r="D41" s="301"/>
      <c r="E41" s="301"/>
      <c r="F41" s="302"/>
      <c r="G41" s="301"/>
      <c r="H41" s="457"/>
      <c r="I41" s="303"/>
      <c r="J41" s="303"/>
      <c r="K41" s="197" t="str">
        <f t="shared" ca="1" si="2"/>
        <v/>
      </c>
      <c r="L41" s="33" t="str">
        <f t="shared" si="5"/>
        <v/>
      </c>
      <c r="M41" s="85" t="str">
        <f ca="1">IF(I41&gt;0,IF(ISERROR(VLOOKUP(YEAR(TODAY())-YEAR($I41),'Source Int'!$AC$1:$AD$89,2,FALSE)),"",VLOOKUP(YEAR(TODAY())-YEAR($I41),'Source Int'!$AC$1:$AD$89,2,FALSE)),"")</f>
        <v/>
      </c>
      <c r="O41" s="85">
        <v>36</v>
      </c>
      <c r="P41" s="547" t="str">
        <f t="shared" si="4"/>
        <v>zzzzz</v>
      </c>
      <c r="Q41" s="546"/>
      <c r="R41" s="580" t="str">
        <f t="array" ref="R41">IF(ROWS($1:36)&lt;=COUNTA(P$6:P$206),INDEX(P$6:P$206,MATCH(SMALL(COUNTIF(P$6:P$206,"&lt;"&amp;P$6:P$206),ROWS($1:36)),COUNTIF(P$6:P$206,"&lt;"&amp;P$6:P$206),0)),"")</f>
        <v>zzzzz</v>
      </c>
      <c r="S41" s="582">
        <f>IF(LEN(R41)&gt;0,COUNTIF(Engagés!$J$10:$J$509,R41),"")</f>
        <v>0</v>
      </c>
      <c r="T41" s="585" t="str">
        <f>IFERROR(VLOOKUP(O40,Engagés!$U$10:$V$509,2,FALSE),"")</f>
        <v/>
      </c>
    </row>
    <row r="42" spans="1:20" ht="19.350000000000001" customHeight="1">
      <c r="A42" s="197">
        <f t="shared" si="1"/>
        <v>166</v>
      </c>
      <c r="B42" s="498"/>
      <c r="C42" s="300"/>
      <c r="D42" s="301"/>
      <c r="E42" s="301"/>
      <c r="F42" s="302"/>
      <c r="G42" s="301"/>
      <c r="H42" s="457"/>
      <c r="I42" s="303"/>
      <c r="J42" s="303"/>
      <c r="K42" s="197" t="str">
        <f t="shared" ca="1" si="2"/>
        <v/>
      </c>
      <c r="L42" s="33" t="str">
        <f t="shared" si="5"/>
        <v/>
      </c>
      <c r="M42" s="85" t="str">
        <f ca="1">IF(I42&gt;0,IF(ISERROR(VLOOKUP(YEAR(TODAY())-YEAR($I42),'Source Int'!$AC$1:$AD$89,2,FALSE)),"",VLOOKUP(YEAR(TODAY())-YEAR($I42),'Source Int'!$AC$1:$AD$89,2,FALSE)),"")</f>
        <v/>
      </c>
      <c r="O42" s="85">
        <v>37</v>
      </c>
      <c r="P42" s="547" t="str">
        <f t="shared" si="4"/>
        <v>zzzzz</v>
      </c>
      <c r="Q42" s="546"/>
      <c r="R42" s="580" t="str">
        <f t="array" ref="R42">IF(ROWS($1:37)&lt;=COUNTA(P$6:P$206),INDEX(P$6:P$206,MATCH(SMALL(COUNTIF(P$6:P$206,"&lt;"&amp;P$6:P$206),ROWS($1:37)),COUNTIF(P$6:P$206,"&lt;"&amp;P$6:P$206),0)),"")</f>
        <v>zzzzz</v>
      </c>
      <c r="S42" s="582">
        <f>IF(LEN(R42)&gt;0,COUNTIF(Engagés!$J$10:$J$509,R42),"")</f>
        <v>0</v>
      </c>
      <c r="T42" s="585" t="str">
        <f>IFERROR(VLOOKUP(O41,Engagés!$U$10:$V$509,2,FALSE),"")</f>
        <v/>
      </c>
    </row>
    <row r="43" spans="1:20" ht="19.350000000000001" customHeight="1">
      <c r="A43" s="500">
        <f t="shared" si="1"/>
        <v>167</v>
      </c>
      <c r="B43" s="498"/>
      <c r="C43" s="300"/>
      <c r="D43" s="301"/>
      <c r="E43" s="301"/>
      <c r="F43" s="302"/>
      <c r="G43" s="301"/>
      <c r="H43" s="457"/>
      <c r="I43" s="303"/>
      <c r="J43" s="303"/>
      <c r="K43" s="197" t="str">
        <f t="shared" ca="1" si="2"/>
        <v/>
      </c>
      <c r="L43" s="33" t="str">
        <f t="shared" si="5"/>
        <v/>
      </c>
      <c r="M43" s="85" t="str">
        <f ca="1">IF(I43&gt;0,IF(ISERROR(VLOOKUP(YEAR(TODAY())-YEAR($I43),'Source Int'!$AC$1:$AD$89,2,FALSE)),"",VLOOKUP(YEAR(TODAY())-YEAR($I43),'Source Int'!$AC$1:$AD$89,2,FALSE)),"")</f>
        <v/>
      </c>
      <c r="O43" s="85">
        <v>38</v>
      </c>
      <c r="P43" s="547" t="str">
        <f t="shared" si="4"/>
        <v>zzzzz</v>
      </c>
      <c r="Q43" s="546"/>
      <c r="R43" s="580" t="str">
        <f t="array" ref="R43">IF(ROWS($1:38)&lt;=COUNTA(P$6:P$206),INDEX(P$6:P$206,MATCH(SMALL(COUNTIF(P$6:P$206,"&lt;"&amp;P$6:P$206),ROWS($1:38)),COUNTIF(P$6:P$206,"&lt;"&amp;P$6:P$206),0)),"")</f>
        <v>zzzzz</v>
      </c>
      <c r="S43" s="582">
        <f>IF(LEN(R43)&gt;0,COUNTIF(Engagés!$J$10:$J$509,R43),"")</f>
        <v>0</v>
      </c>
      <c r="T43" s="585" t="str">
        <f>IFERROR(VLOOKUP(O42,Engagés!$U$10:$V$509,2,FALSE),"")</f>
        <v/>
      </c>
    </row>
    <row r="44" spans="1:20" ht="19.350000000000001" customHeight="1">
      <c r="A44" s="197">
        <f t="shared" si="1"/>
        <v>168</v>
      </c>
      <c r="B44" s="498"/>
      <c r="C44" s="300"/>
      <c r="D44" s="301"/>
      <c r="E44" s="301"/>
      <c r="F44" s="302"/>
      <c r="G44" s="301"/>
      <c r="H44" s="457"/>
      <c r="I44" s="303"/>
      <c r="J44" s="303"/>
      <c r="K44" s="197" t="str">
        <f t="shared" ca="1" si="2"/>
        <v/>
      </c>
      <c r="L44" s="33" t="str">
        <f t="shared" si="5"/>
        <v/>
      </c>
      <c r="M44" s="85" t="str">
        <f ca="1">IF(I44&gt;0,IF(ISERROR(VLOOKUP(YEAR(TODAY())-YEAR($I44),'Source Int'!$AC$1:$AD$89,2,FALSE)),"",VLOOKUP(YEAR(TODAY())-YEAR($I44),'Source Int'!$AC$1:$AD$89,2,FALSE)),"")</f>
        <v/>
      </c>
      <c r="O44" s="85">
        <v>39</v>
      </c>
      <c r="P44" s="547" t="str">
        <f t="shared" si="4"/>
        <v>zzzzz</v>
      </c>
      <c r="Q44" s="546"/>
      <c r="R44" s="580" t="str">
        <f t="array" ref="R44">IF(ROWS($1:39)&lt;=COUNTA(P$6:P$206),INDEX(P$6:P$206,MATCH(SMALL(COUNTIF(P$6:P$206,"&lt;"&amp;P$6:P$206),ROWS($1:39)),COUNTIF(P$6:P$206,"&lt;"&amp;P$6:P$206),0)),"")</f>
        <v>zzzzz</v>
      </c>
      <c r="S44" s="582">
        <f>IF(LEN(R44)&gt;0,COUNTIF(Engagés!$J$10:$J$509,R44),"")</f>
        <v>0</v>
      </c>
      <c r="T44" s="585" t="str">
        <f>IFERROR(VLOOKUP(O43,Engagés!$U$10:$V$509,2,FALSE),"")</f>
        <v/>
      </c>
    </row>
    <row r="45" spans="1:20" ht="19.350000000000001" customHeight="1">
      <c r="A45" s="500">
        <f t="shared" si="1"/>
        <v>169</v>
      </c>
      <c r="B45" s="498"/>
      <c r="C45" s="300"/>
      <c r="D45" s="301"/>
      <c r="E45" s="301"/>
      <c r="F45" s="302"/>
      <c r="G45" s="301"/>
      <c r="H45" s="457"/>
      <c r="I45" s="303"/>
      <c r="J45" s="303"/>
      <c r="K45" s="197" t="str">
        <f t="shared" ca="1" si="2"/>
        <v/>
      </c>
      <c r="L45" s="33" t="str">
        <f t="shared" si="5"/>
        <v/>
      </c>
      <c r="M45" s="85" t="str">
        <f ca="1">IF(I45&gt;0,IF(ISERROR(VLOOKUP(YEAR(TODAY())-YEAR($I45),'Source Int'!$AC$1:$AD$89,2,FALSE)),"",VLOOKUP(YEAR(TODAY())-YEAR($I45),'Source Int'!$AC$1:$AD$89,2,FALSE)),"")</f>
        <v/>
      </c>
      <c r="O45" s="85">
        <v>40</v>
      </c>
      <c r="P45" s="547" t="str">
        <f t="shared" si="4"/>
        <v>zzzzz</v>
      </c>
      <c r="Q45" s="546"/>
      <c r="R45" s="580" t="str">
        <f t="array" ref="R45">IF(ROWS($1:40)&lt;=COUNTA(P$6:P$206),INDEX(P$6:P$206,MATCH(SMALL(COUNTIF(P$6:P$206,"&lt;"&amp;P$6:P$206),ROWS($1:40)),COUNTIF(P$6:P$206,"&lt;"&amp;P$6:P$206),0)),"")</f>
        <v>zzzzz</v>
      </c>
      <c r="S45" s="582">
        <f>IF(LEN(R45)&gt;0,COUNTIF(Engagés!$J$10:$J$509,R45),"")</f>
        <v>0</v>
      </c>
      <c r="T45" s="585" t="str">
        <f>IFERROR(VLOOKUP(O44,Engagés!$U$10:$V$509,2,FALSE),"")</f>
        <v/>
      </c>
    </row>
    <row r="46" spans="1:20" ht="19.350000000000001" customHeight="1">
      <c r="A46" s="197">
        <f t="shared" si="1"/>
        <v>170</v>
      </c>
      <c r="B46" s="498"/>
      <c r="C46" s="300"/>
      <c r="D46" s="301"/>
      <c r="E46" s="301"/>
      <c r="F46" s="302"/>
      <c r="G46" s="301"/>
      <c r="H46" s="457"/>
      <c r="I46" s="303"/>
      <c r="J46" s="303"/>
      <c r="K46" s="197" t="str">
        <f t="shared" ca="1" si="2"/>
        <v/>
      </c>
      <c r="L46" s="33" t="str">
        <f t="shared" si="5"/>
        <v/>
      </c>
      <c r="M46" s="85" t="str">
        <f ca="1">IF(I46&gt;0,IF(ISERROR(VLOOKUP(YEAR(TODAY())-YEAR($I46),'Source Int'!$AC$1:$AD$89,2,FALSE)),"",VLOOKUP(YEAR(TODAY())-YEAR($I46),'Source Int'!$AC$1:$AD$89,2,FALSE)),"")</f>
        <v/>
      </c>
      <c r="O46" s="85">
        <v>41</v>
      </c>
      <c r="P46" s="547" t="str">
        <f t="shared" si="4"/>
        <v>zzzzz</v>
      </c>
      <c r="Q46" s="546"/>
      <c r="R46" s="580" t="str">
        <f t="array" ref="R46">IF(ROWS($1:41)&lt;=COUNTA(P$6:P$206),INDEX(P$6:P$206,MATCH(SMALL(COUNTIF(P$6:P$206,"&lt;"&amp;P$6:P$206),ROWS($1:41)),COUNTIF(P$6:P$206,"&lt;"&amp;P$6:P$206),0)),"")</f>
        <v>zzzzz</v>
      </c>
      <c r="S46" s="582">
        <f>IF(LEN(R46)&gt;0,COUNTIF(Engagés!$J$10:$J$509,R46),"")</f>
        <v>0</v>
      </c>
      <c r="T46" s="585" t="str">
        <f>IFERROR(VLOOKUP(O45,Engagés!$U$10:$V$509,2,FALSE),"")</f>
        <v/>
      </c>
    </row>
    <row r="47" spans="1:20" ht="19.350000000000001" customHeight="1">
      <c r="A47" s="500">
        <f t="shared" si="1"/>
        <v>171</v>
      </c>
      <c r="B47" s="498"/>
      <c r="C47" s="300"/>
      <c r="D47" s="301"/>
      <c r="E47" s="301"/>
      <c r="F47" s="302"/>
      <c r="G47" s="301"/>
      <c r="H47" s="457"/>
      <c r="I47" s="303"/>
      <c r="J47" s="303"/>
      <c r="K47" s="197" t="str">
        <f t="shared" ca="1" si="2"/>
        <v/>
      </c>
      <c r="L47" s="33" t="str">
        <f t="shared" si="5"/>
        <v/>
      </c>
      <c r="M47" s="85" t="str">
        <f ca="1">IF(I47&gt;0,IF(ISERROR(VLOOKUP(YEAR(TODAY())-YEAR($I47),'Source Int'!$AC$1:$AD$89,2,FALSE)),"",VLOOKUP(YEAR(TODAY())-YEAR($I47),'Source Int'!$AC$1:$AD$89,2,FALSE)),"")</f>
        <v/>
      </c>
      <c r="O47" s="85">
        <v>42</v>
      </c>
      <c r="P47" s="547" t="str">
        <f t="shared" si="4"/>
        <v>zzzzz</v>
      </c>
      <c r="Q47" s="546"/>
      <c r="R47" s="580" t="str">
        <f t="array" ref="R47">IF(ROWS($1:42)&lt;=COUNTA(P$6:P$206),INDEX(P$6:P$206,MATCH(SMALL(COUNTIF(P$6:P$206,"&lt;"&amp;P$6:P$206),ROWS($1:42)),COUNTIF(P$6:P$206,"&lt;"&amp;P$6:P$206),0)),"")</f>
        <v>zzzzz</v>
      </c>
      <c r="S47" s="582">
        <f>IF(LEN(R47)&gt;0,COUNTIF(Engagés!$J$10:$J$509,R47),"")</f>
        <v>0</v>
      </c>
      <c r="T47" s="585" t="str">
        <f>IFERROR(VLOOKUP(O46,Engagés!$U$10:$V$509,2,FALSE),"")</f>
        <v/>
      </c>
    </row>
    <row r="48" spans="1:20" ht="19.350000000000001" customHeight="1">
      <c r="A48" s="197">
        <f t="shared" si="1"/>
        <v>172</v>
      </c>
      <c r="B48" s="498"/>
      <c r="C48" s="300"/>
      <c r="D48" s="301"/>
      <c r="E48" s="301"/>
      <c r="F48" s="302"/>
      <c r="G48" s="301"/>
      <c r="H48" s="457"/>
      <c r="I48" s="303"/>
      <c r="J48" s="303"/>
      <c r="K48" s="197" t="str">
        <f t="shared" ca="1" si="2"/>
        <v/>
      </c>
      <c r="L48" s="33" t="str">
        <f t="shared" si="5"/>
        <v/>
      </c>
      <c r="M48" s="85" t="str">
        <f ca="1">IF(I48&gt;0,IF(ISERROR(VLOOKUP(YEAR(TODAY())-YEAR($I48),'Source Int'!$AC$1:$AD$89,2,FALSE)),"",VLOOKUP(YEAR(TODAY())-YEAR($I48),'Source Int'!$AC$1:$AD$89,2,FALSE)),"")</f>
        <v/>
      </c>
      <c r="O48" s="85">
        <v>43</v>
      </c>
      <c r="P48" s="547" t="str">
        <f t="shared" si="4"/>
        <v>zzzzz</v>
      </c>
      <c r="Q48" s="546"/>
      <c r="R48" s="580" t="str">
        <f t="array" ref="R48">IF(ROWS($1:43)&lt;=COUNTA(P$6:P$206),INDEX(P$6:P$206,MATCH(SMALL(COUNTIF(P$6:P$206,"&lt;"&amp;P$6:P$206),ROWS($1:43)),COUNTIF(P$6:P$206,"&lt;"&amp;P$6:P$206),0)),"")</f>
        <v>zzzzz</v>
      </c>
      <c r="S48" s="582">
        <f>IF(LEN(R48)&gt;0,COUNTIF(Engagés!$J$10:$J$509,R48),"")</f>
        <v>0</v>
      </c>
      <c r="T48" s="585" t="str">
        <f>IFERROR(VLOOKUP(O47,Engagés!$U$10:$V$509,2,FALSE),"")</f>
        <v/>
      </c>
    </row>
    <row r="49" spans="1:20" ht="19.350000000000001" customHeight="1">
      <c r="A49" s="500">
        <f t="shared" si="1"/>
        <v>173</v>
      </c>
      <c r="B49" s="498"/>
      <c r="C49" s="300"/>
      <c r="D49" s="301"/>
      <c r="E49" s="301"/>
      <c r="F49" s="302"/>
      <c r="G49" s="301"/>
      <c r="H49" s="457"/>
      <c r="I49" s="303"/>
      <c r="J49" s="303"/>
      <c r="K49" s="197" t="str">
        <f t="shared" ca="1" si="2"/>
        <v/>
      </c>
      <c r="L49" s="33" t="str">
        <f t="shared" si="5"/>
        <v/>
      </c>
      <c r="M49" s="85" t="str">
        <f ca="1">IF(I49&gt;0,IF(ISERROR(VLOOKUP(YEAR(TODAY())-YEAR($I49),'Source Int'!$AC$1:$AD$89,2,FALSE)),"",VLOOKUP(YEAR(TODAY())-YEAR($I49),'Source Int'!$AC$1:$AD$89,2,FALSE)),"")</f>
        <v/>
      </c>
      <c r="O49" s="85">
        <v>44</v>
      </c>
      <c r="P49" s="547" t="str">
        <f t="shared" si="4"/>
        <v>zzzzz</v>
      </c>
      <c r="Q49" s="546"/>
      <c r="R49" s="580" t="str">
        <f t="array" ref="R49">IF(ROWS($1:44)&lt;=COUNTA(P$6:P$206),INDEX(P$6:P$206,MATCH(SMALL(COUNTIF(P$6:P$206,"&lt;"&amp;P$6:P$206),ROWS($1:44)),COUNTIF(P$6:P$206,"&lt;"&amp;P$6:P$206),0)),"")</f>
        <v>zzzzz</v>
      </c>
      <c r="S49" s="582">
        <f>IF(LEN(R49)&gt;0,COUNTIF(Engagés!$J$10:$J$509,R49),"")</f>
        <v>0</v>
      </c>
      <c r="T49" s="585" t="str">
        <f>IFERROR(VLOOKUP(O48,Engagés!$U$10:$V$509,2,FALSE),"")</f>
        <v/>
      </c>
    </row>
    <row r="50" spans="1:20" ht="19.350000000000001" customHeight="1">
      <c r="A50" s="197">
        <f t="shared" si="1"/>
        <v>174</v>
      </c>
      <c r="B50" s="498"/>
      <c r="C50" s="300"/>
      <c r="D50" s="301"/>
      <c r="E50" s="301"/>
      <c r="F50" s="302"/>
      <c r="G50" s="301"/>
      <c r="H50" s="457"/>
      <c r="I50" s="303"/>
      <c r="J50" s="303"/>
      <c r="K50" s="197" t="str">
        <f t="shared" ca="1" si="2"/>
        <v/>
      </c>
      <c r="L50" s="33" t="str">
        <f t="shared" si="5"/>
        <v/>
      </c>
      <c r="M50" s="85" t="str">
        <f ca="1">IF(I50&gt;0,IF(ISERROR(VLOOKUP(YEAR(TODAY())-YEAR($I50),'Source Int'!$AC$1:$AD$89,2,FALSE)),"",VLOOKUP(YEAR(TODAY())-YEAR($I50),'Source Int'!$AC$1:$AD$89,2,FALSE)),"")</f>
        <v/>
      </c>
      <c r="O50" s="85">
        <v>45</v>
      </c>
      <c r="P50" s="547" t="str">
        <f t="shared" si="4"/>
        <v>zzzzz</v>
      </c>
      <c r="Q50" s="546"/>
      <c r="R50" s="580" t="str">
        <f t="array" ref="R50">IF(ROWS($1:45)&lt;=COUNTA(P$6:P$206),INDEX(P$6:P$206,MATCH(SMALL(COUNTIF(P$6:P$206,"&lt;"&amp;P$6:P$206),ROWS($1:45)),COUNTIF(P$6:P$206,"&lt;"&amp;P$6:P$206),0)),"")</f>
        <v>zzzzz</v>
      </c>
      <c r="S50" s="582">
        <f>IF(LEN(R50)&gt;0,COUNTIF(Engagés!$J$10:$J$509,R50),"")</f>
        <v>0</v>
      </c>
      <c r="T50" s="585" t="str">
        <f>IFERROR(VLOOKUP(O49,Engagés!$U$10:$V$509,2,FALSE),"")</f>
        <v/>
      </c>
    </row>
    <row r="51" spans="1:20" ht="19.350000000000001" customHeight="1">
      <c r="A51" s="500">
        <f t="shared" si="1"/>
        <v>175</v>
      </c>
      <c r="B51" s="498"/>
      <c r="C51" s="300"/>
      <c r="D51" s="301"/>
      <c r="E51" s="301"/>
      <c r="F51" s="302"/>
      <c r="G51" s="301"/>
      <c r="H51" s="457"/>
      <c r="I51" s="303"/>
      <c r="J51" s="303"/>
      <c r="K51" s="197" t="str">
        <f t="shared" ca="1" si="2"/>
        <v/>
      </c>
      <c r="L51" s="33" t="str">
        <f t="shared" si="5"/>
        <v/>
      </c>
      <c r="M51" s="85" t="str">
        <f ca="1">IF(I51&gt;0,IF(ISERROR(VLOOKUP(YEAR(TODAY())-YEAR($I51),'Source Int'!$AC$1:$AD$89,2,FALSE)),"",VLOOKUP(YEAR(TODAY())-YEAR($I51),'Source Int'!$AC$1:$AD$89,2,FALSE)),"")</f>
        <v/>
      </c>
      <c r="O51" s="85">
        <v>46</v>
      </c>
      <c r="P51" s="547" t="str">
        <f t="shared" si="4"/>
        <v>zzzzz</v>
      </c>
      <c r="Q51" s="546"/>
      <c r="R51" s="580" t="str">
        <f t="array" ref="R51">IF(ROWS($1:46)&lt;=COUNTA(P$6:P$206),INDEX(P$6:P$206,MATCH(SMALL(COUNTIF(P$6:P$206,"&lt;"&amp;P$6:P$206),ROWS($1:46)),COUNTIF(P$6:P$206,"&lt;"&amp;P$6:P$206),0)),"")</f>
        <v>zzzzz</v>
      </c>
      <c r="S51" s="582">
        <f>IF(LEN(R51)&gt;0,COUNTIF(Engagés!$J$10:$J$509,R51),"")</f>
        <v>0</v>
      </c>
      <c r="T51" s="585" t="str">
        <f>IFERROR(VLOOKUP(O50,Engagés!$U$10:$V$509,2,FALSE),"")</f>
        <v/>
      </c>
    </row>
    <row r="52" spans="1:20" ht="19.350000000000001" customHeight="1">
      <c r="A52" s="197">
        <f t="shared" si="1"/>
        <v>176</v>
      </c>
      <c r="B52" s="498"/>
      <c r="C52" s="300"/>
      <c r="D52" s="301"/>
      <c r="E52" s="301"/>
      <c r="F52" s="302"/>
      <c r="G52" s="301"/>
      <c r="H52" s="457"/>
      <c r="I52" s="303"/>
      <c r="J52" s="303"/>
      <c r="K52" s="197" t="str">
        <f t="shared" ca="1" si="2"/>
        <v/>
      </c>
      <c r="L52" s="33" t="str">
        <f t="shared" si="5"/>
        <v/>
      </c>
      <c r="M52" s="85" t="str">
        <f ca="1">IF(I52&gt;0,IF(ISERROR(VLOOKUP(YEAR(TODAY())-YEAR($I52),'Source Int'!$AC$1:$AD$89,2,FALSE)),"",VLOOKUP(YEAR(TODAY())-YEAR($I52),'Source Int'!$AC$1:$AD$89,2,FALSE)),"")</f>
        <v/>
      </c>
      <c r="O52" s="85">
        <v>47</v>
      </c>
      <c r="P52" s="547" t="str">
        <f t="shared" si="4"/>
        <v>zzzzz</v>
      </c>
      <c r="Q52" s="546"/>
      <c r="R52" s="580" t="str">
        <f t="array" ref="R52">IF(ROWS($1:47)&lt;=COUNTA(P$6:P$206),INDEX(P$6:P$206,MATCH(SMALL(COUNTIF(P$6:P$206,"&lt;"&amp;P$6:P$206),ROWS($1:47)),COUNTIF(P$6:P$206,"&lt;"&amp;P$6:P$206),0)),"")</f>
        <v>zzzzz</v>
      </c>
      <c r="S52" s="582">
        <f>IF(LEN(R52)&gt;0,COUNTIF(Engagés!$J$10:$J$509,R52),"")</f>
        <v>0</v>
      </c>
      <c r="T52" s="585" t="str">
        <f>IFERROR(VLOOKUP(O51,Engagés!$U$10:$V$509,2,FALSE),"")</f>
        <v/>
      </c>
    </row>
    <row r="53" spans="1:20" ht="19.350000000000001" customHeight="1">
      <c r="A53" s="500">
        <f t="shared" si="1"/>
        <v>177</v>
      </c>
      <c r="B53" s="498"/>
      <c r="C53" s="300"/>
      <c r="D53" s="301"/>
      <c r="E53" s="301"/>
      <c r="F53" s="302"/>
      <c r="G53" s="301"/>
      <c r="H53" s="457"/>
      <c r="I53" s="303"/>
      <c r="J53" s="303"/>
      <c r="K53" s="197" t="str">
        <f t="shared" ca="1" si="2"/>
        <v/>
      </c>
      <c r="L53" s="33" t="str">
        <f t="shared" si="5"/>
        <v/>
      </c>
      <c r="M53" s="85" t="str">
        <f ca="1">IF(I53&gt;0,IF(ISERROR(VLOOKUP(YEAR(TODAY())-YEAR($I53),'Source Int'!$AC$1:$AD$89,2,FALSE)),"",VLOOKUP(YEAR(TODAY())-YEAR($I53),'Source Int'!$AC$1:$AD$89,2,FALSE)),"")</f>
        <v/>
      </c>
      <c r="O53" s="85">
        <v>48</v>
      </c>
      <c r="P53" s="547" t="str">
        <f t="shared" si="4"/>
        <v>zzzzz</v>
      </c>
      <c r="Q53" s="546"/>
      <c r="R53" s="580" t="str">
        <f t="array" ref="R53">IF(ROWS($1:48)&lt;=COUNTA(P$6:P$206),INDEX(P$6:P$206,MATCH(SMALL(COUNTIF(P$6:P$206,"&lt;"&amp;P$6:P$206),ROWS($1:48)),COUNTIF(P$6:P$206,"&lt;"&amp;P$6:P$206),0)),"")</f>
        <v>zzzzz</v>
      </c>
      <c r="S53" s="582">
        <f>IF(LEN(R53)&gt;0,COUNTIF(Engagés!$J$10:$J$509,R53),"")</f>
        <v>0</v>
      </c>
      <c r="T53" s="585" t="str">
        <f>IFERROR(VLOOKUP(O52,Engagés!$U$10:$V$509,2,FALSE),"")</f>
        <v/>
      </c>
    </row>
    <row r="54" spans="1:20" ht="19.350000000000001" customHeight="1">
      <c r="A54" s="197">
        <f t="shared" si="1"/>
        <v>178</v>
      </c>
      <c r="B54" s="498"/>
      <c r="C54" s="300"/>
      <c r="D54" s="301"/>
      <c r="E54" s="301"/>
      <c r="F54" s="302"/>
      <c r="G54" s="301"/>
      <c r="H54" s="457"/>
      <c r="I54" s="303"/>
      <c r="J54" s="303"/>
      <c r="K54" s="197" t="str">
        <f t="shared" ca="1" si="2"/>
        <v/>
      </c>
      <c r="L54" s="33" t="str">
        <f t="shared" si="5"/>
        <v/>
      </c>
      <c r="M54" s="85" t="str">
        <f ca="1">IF(I54&gt;0,IF(ISERROR(VLOOKUP(YEAR(TODAY())-YEAR($I54),'Source Int'!$AC$1:$AD$89,2,FALSE)),"",VLOOKUP(YEAR(TODAY())-YEAR($I54),'Source Int'!$AC$1:$AD$89,2,FALSE)),"")</f>
        <v/>
      </c>
      <c r="O54" s="85">
        <v>49</v>
      </c>
      <c r="P54" s="547" t="str">
        <f t="shared" si="4"/>
        <v>zzzzz</v>
      </c>
      <c r="Q54" s="546"/>
      <c r="R54" s="580" t="str">
        <f t="array" ref="R54">IF(ROWS($1:49)&lt;=COUNTA(P$6:P$206),INDEX(P$6:P$206,MATCH(SMALL(COUNTIF(P$6:P$206,"&lt;"&amp;P$6:P$206),ROWS($1:49)),COUNTIF(P$6:P$206,"&lt;"&amp;P$6:P$206),0)),"")</f>
        <v>zzzzz</v>
      </c>
      <c r="S54" s="582">
        <f>IF(LEN(R54)&gt;0,COUNTIF(Engagés!$J$10:$J$509,R54),"")</f>
        <v>0</v>
      </c>
      <c r="T54" s="585" t="str">
        <f>IFERROR(VLOOKUP(O53,Engagés!$U$10:$V$509,2,FALSE),"")</f>
        <v/>
      </c>
    </row>
    <row r="55" spans="1:20" ht="19.350000000000001" customHeight="1">
      <c r="A55" s="500">
        <f t="shared" si="1"/>
        <v>179</v>
      </c>
      <c r="B55" s="498"/>
      <c r="C55" s="300"/>
      <c r="D55" s="301"/>
      <c r="E55" s="301"/>
      <c r="F55" s="302"/>
      <c r="G55" s="301"/>
      <c r="H55" s="457"/>
      <c r="I55" s="303"/>
      <c r="J55" s="303"/>
      <c r="K55" s="197" t="str">
        <f t="shared" ca="1" si="2"/>
        <v/>
      </c>
      <c r="L55" s="33" t="str">
        <f t="shared" si="5"/>
        <v/>
      </c>
      <c r="M55" s="85" t="str">
        <f ca="1">IF(I55&gt;0,IF(ISERROR(VLOOKUP(YEAR(TODAY())-YEAR($I55),'Source Int'!$AC$1:$AD$89,2,FALSE)),"",VLOOKUP(YEAR(TODAY())-YEAR($I55),'Source Int'!$AC$1:$AD$89,2,FALSE)),"")</f>
        <v/>
      </c>
      <c r="O55" s="85">
        <v>50</v>
      </c>
      <c r="P55" s="547" t="str">
        <f t="shared" si="4"/>
        <v>zzzzz</v>
      </c>
      <c r="Q55" s="546"/>
      <c r="R55" s="580" t="str">
        <f t="array" ref="R55">IF(ROWS($1:50)&lt;=COUNTA(P$6:P$206),INDEX(P$6:P$206,MATCH(SMALL(COUNTIF(P$6:P$206,"&lt;"&amp;P$6:P$206),ROWS($1:50)),COUNTIF(P$6:P$206,"&lt;"&amp;P$6:P$206),0)),"")</f>
        <v>zzzzz</v>
      </c>
      <c r="S55" s="582">
        <f>IF(LEN(R55)&gt;0,COUNTIF(Engagés!$J$10:$J$509,R55),"")</f>
        <v>0</v>
      </c>
      <c r="T55" s="585" t="str">
        <f>IFERROR(VLOOKUP(O54,Engagés!$U$10:$V$509,2,FALSE),"")</f>
        <v/>
      </c>
    </row>
    <row r="56" spans="1:20" ht="19.350000000000001" customHeight="1">
      <c r="A56" s="197">
        <f t="shared" si="1"/>
        <v>180</v>
      </c>
      <c r="B56" s="498"/>
      <c r="C56" s="300"/>
      <c r="D56" s="301"/>
      <c r="E56" s="301"/>
      <c r="F56" s="302"/>
      <c r="G56" s="301"/>
      <c r="H56" s="457"/>
      <c r="I56" s="303"/>
      <c r="J56" s="303"/>
      <c r="K56" s="197" t="str">
        <f t="shared" ca="1" si="2"/>
        <v/>
      </c>
      <c r="L56" s="33" t="str">
        <f t="shared" si="5"/>
        <v/>
      </c>
      <c r="M56" s="85" t="str">
        <f ca="1">IF(I56&gt;0,IF(ISERROR(VLOOKUP(YEAR(TODAY())-YEAR($I56),'Source Int'!$AC$1:$AD$89,2,FALSE)),"",VLOOKUP(YEAR(TODAY())-YEAR($I56),'Source Int'!$AC$1:$AD$89,2,FALSE)),"")</f>
        <v/>
      </c>
      <c r="O56" s="85">
        <v>51</v>
      </c>
      <c r="P56" s="547" t="str">
        <f t="shared" si="4"/>
        <v>zzzzz</v>
      </c>
      <c r="Q56" s="546"/>
      <c r="R56" s="580" t="str">
        <f t="array" ref="R56">IF(ROWS($1:51)&lt;=COUNTA(P$6:P$206),INDEX(P$6:P$206,MATCH(SMALL(COUNTIF(P$6:P$206,"&lt;"&amp;P$6:P$206),ROWS($1:51)),COUNTIF(P$6:P$206,"&lt;"&amp;P$6:P$206),0)),"")</f>
        <v>zzzzz</v>
      </c>
      <c r="S56" s="582">
        <f>IF(LEN(R56)&gt;0,COUNTIF(Engagés!$J$10:$J$509,R56),"")</f>
        <v>0</v>
      </c>
      <c r="T56" s="585" t="str">
        <f>IFERROR(VLOOKUP(O55,Engagés!$U$10:$V$509,2,FALSE),"")</f>
        <v/>
      </c>
    </row>
    <row r="57" spans="1:20" ht="19.350000000000001" customHeight="1">
      <c r="A57" s="500">
        <f t="shared" si="1"/>
        <v>181</v>
      </c>
      <c r="B57" s="498"/>
      <c r="C57" s="300"/>
      <c r="D57" s="301"/>
      <c r="E57" s="301"/>
      <c r="F57" s="302"/>
      <c r="G57" s="301"/>
      <c r="H57" s="457"/>
      <c r="I57" s="303"/>
      <c r="J57" s="303"/>
      <c r="K57" s="197" t="str">
        <f t="shared" ca="1" si="2"/>
        <v/>
      </c>
      <c r="L57" s="33" t="str">
        <f t="shared" si="5"/>
        <v/>
      </c>
      <c r="M57" s="85" t="str">
        <f ca="1">IF(I57&gt;0,IF(ISERROR(VLOOKUP(YEAR(TODAY())-YEAR($I57),'Source Int'!$AC$1:$AD$89,2,FALSE)),"",VLOOKUP(YEAR(TODAY())-YEAR($I57),'Source Int'!$AC$1:$AD$89,2,FALSE)),"")</f>
        <v/>
      </c>
      <c r="O57" s="85">
        <v>52</v>
      </c>
      <c r="P57" s="547" t="str">
        <f t="shared" si="4"/>
        <v>zzzzz</v>
      </c>
      <c r="Q57" s="546"/>
      <c r="R57" s="580" t="str">
        <f t="array" ref="R57">IF(ROWS($1:52)&lt;=COUNTA(P$6:P$206),INDEX(P$6:P$206,MATCH(SMALL(COUNTIF(P$6:P$206,"&lt;"&amp;P$6:P$206),ROWS($1:52)),COUNTIF(P$6:P$206,"&lt;"&amp;P$6:P$206),0)),"")</f>
        <v>zzzzz</v>
      </c>
      <c r="S57" s="582">
        <f>IF(LEN(R57)&gt;0,COUNTIF(Engagés!$J$10:$J$509,R57),"")</f>
        <v>0</v>
      </c>
      <c r="T57" s="585" t="str">
        <f>IFERROR(VLOOKUP(O56,Engagés!$U$10:$V$509,2,FALSE),"")</f>
        <v/>
      </c>
    </row>
    <row r="58" spans="1:20" ht="19.350000000000001" customHeight="1">
      <c r="A58" s="197">
        <f t="shared" si="1"/>
        <v>182</v>
      </c>
      <c r="B58" s="498"/>
      <c r="C58" s="300"/>
      <c r="D58" s="301"/>
      <c r="E58" s="301"/>
      <c r="F58" s="302"/>
      <c r="G58" s="301"/>
      <c r="H58" s="457"/>
      <c r="I58" s="303"/>
      <c r="J58" s="303"/>
      <c r="K58" s="197" t="str">
        <f t="shared" ca="1" si="2"/>
        <v/>
      </c>
      <c r="L58" s="33" t="str">
        <f t="shared" si="5"/>
        <v/>
      </c>
      <c r="M58" s="85" t="str">
        <f ca="1">IF(I58&gt;0,IF(ISERROR(VLOOKUP(YEAR(TODAY())-YEAR($I58),'Source Int'!$AC$1:$AD$89,2,FALSE)),"",VLOOKUP(YEAR(TODAY())-YEAR($I58),'Source Int'!$AC$1:$AD$89,2,FALSE)),"")</f>
        <v/>
      </c>
      <c r="O58" s="85">
        <v>53</v>
      </c>
      <c r="P58" s="547" t="str">
        <f t="shared" si="4"/>
        <v>zzzzz</v>
      </c>
      <c r="Q58" s="546"/>
      <c r="R58" s="580" t="str">
        <f t="array" ref="R58">IF(ROWS($1:53)&lt;=COUNTA(P$6:P$206),INDEX(P$6:P$206,MATCH(SMALL(COUNTIF(P$6:P$206,"&lt;"&amp;P$6:P$206),ROWS($1:53)),COUNTIF(P$6:P$206,"&lt;"&amp;P$6:P$206),0)),"")</f>
        <v>zzzzz</v>
      </c>
      <c r="S58" s="582">
        <f>IF(LEN(R58)&gt;0,COUNTIF(Engagés!$J$10:$J$509,R58),"")</f>
        <v>0</v>
      </c>
      <c r="T58" s="585" t="str">
        <f>IFERROR(VLOOKUP(O57,Engagés!$U$10:$V$509,2,FALSE),"")</f>
        <v/>
      </c>
    </row>
    <row r="59" spans="1:20" ht="19.350000000000001" customHeight="1">
      <c r="A59" s="500">
        <f t="shared" si="1"/>
        <v>183</v>
      </c>
      <c r="B59" s="498"/>
      <c r="C59" s="300"/>
      <c r="D59" s="301"/>
      <c r="E59" s="301"/>
      <c r="F59" s="302"/>
      <c r="G59" s="301"/>
      <c r="H59" s="457"/>
      <c r="I59" s="303"/>
      <c r="J59" s="303"/>
      <c r="K59" s="197" t="str">
        <f t="shared" ca="1" si="2"/>
        <v/>
      </c>
      <c r="L59" s="33" t="str">
        <f t="shared" si="5"/>
        <v/>
      </c>
      <c r="M59" s="85" t="str">
        <f ca="1">IF(I59&gt;0,IF(ISERROR(VLOOKUP(YEAR(TODAY())-YEAR($I59),'Source Int'!$AC$1:$AD$89,2,FALSE)),"",VLOOKUP(YEAR(TODAY())-YEAR($I59),'Source Int'!$AC$1:$AD$89,2,FALSE)),"")</f>
        <v/>
      </c>
      <c r="O59" s="85">
        <v>54</v>
      </c>
      <c r="P59" s="547" t="str">
        <f t="shared" si="4"/>
        <v>zzzzz</v>
      </c>
      <c r="Q59" s="546"/>
      <c r="R59" s="580" t="str">
        <f t="array" ref="R59">IF(ROWS($1:54)&lt;=COUNTA(P$6:P$206),INDEX(P$6:P$206,MATCH(SMALL(COUNTIF(P$6:P$206,"&lt;"&amp;P$6:P$206),ROWS($1:54)),COUNTIF(P$6:P$206,"&lt;"&amp;P$6:P$206),0)),"")</f>
        <v>zzzzz</v>
      </c>
      <c r="S59" s="582">
        <f>IF(LEN(R59)&gt;0,COUNTIF(Engagés!$J$10:$J$509,R59),"")</f>
        <v>0</v>
      </c>
      <c r="T59" s="585" t="str">
        <f>IFERROR(VLOOKUP(O58,Engagés!$U$10:$V$509,2,FALSE),"")</f>
        <v/>
      </c>
    </row>
    <row r="60" spans="1:20" ht="19.350000000000001" customHeight="1">
      <c r="A60" s="197">
        <f t="shared" si="1"/>
        <v>184</v>
      </c>
      <c r="B60" s="498"/>
      <c r="C60" s="300"/>
      <c r="D60" s="301"/>
      <c r="E60" s="301"/>
      <c r="F60" s="302"/>
      <c r="G60" s="301"/>
      <c r="H60" s="457"/>
      <c r="I60" s="303"/>
      <c r="J60" s="303"/>
      <c r="K60" s="197" t="str">
        <f t="shared" ca="1" si="2"/>
        <v/>
      </c>
      <c r="L60" s="33" t="str">
        <f t="shared" si="5"/>
        <v/>
      </c>
      <c r="M60" s="85" t="str">
        <f ca="1">IF(I60&gt;0,IF(ISERROR(VLOOKUP(YEAR(TODAY())-YEAR($I60),'Source Int'!$AC$1:$AD$89,2,FALSE)),"",VLOOKUP(YEAR(TODAY())-YEAR($I60),'Source Int'!$AC$1:$AD$89,2,FALSE)),"")</f>
        <v/>
      </c>
      <c r="O60" s="85">
        <v>55</v>
      </c>
      <c r="P60" s="547" t="str">
        <f t="shared" si="4"/>
        <v>zzzzz</v>
      </c>
      <c r="Q60" s="546"/>
      <c r="R60" s="580" t="str">
        <f t="array" ref="R60">IF(ROWS($1:55)&lt;=COUNTA(P$6:P$206),INDEX(P$6:P$206,MATCH(SMALL(COUNTIF(P$6:P$206,"&lt;"&amp;P$6:P$206),ROWS($1:55)),COUNTIF(P$6:P$206,"&lt;"&amp;P$6:P$206),0)),"")</f>
        <v>zzzzz</v>
      </c>
      <c r="S60" s="582">
        <f>IF(LEN(R60)&gt;0,COUNTIF(Engagés!$J$10:$J$509,R60),"")</f>
        <v>0</v>
      </c>
      <c r="T60" s="585" t="str">
        <f>IFERROR(VLOOKUP(O59,Engagés!$U$10:$V$509,2,FALSE),"")</f>
        <v/>
      </c>
    </row>
    <row r="61" spans="1:20" ht="19.350000000000001" customHeight="1">
      <c r="A61" s="500">
        <f t="shared" si="1"/>
        <v>185</v>
      </c>
      <c r="B61" s="498"/>
      <c r="C61" s="300"/>
      <c r="D61" s="301"/>
      <c r="E61" s="301"/>
      <c r="F61" s="302"/>
      <c r="G61" s="301"/>
      <c r="H61" s="457"/>
      <c r="I61" s="303"/>
      <c r="J61" s="303"/>
      <c r="K61" s="197" t="str">
        <f t="shared" ca="1" si="2"/>
        <v/>
      </c>
      <c r="L61" s="33" t="str">
        <f t="shared" si="5"/>
        <v/>
      </c>
      <c r="M61" s="85" t="str">
        <f ca="1">IF(I61&gt;0,IF(ISERROR(VLOOKUP(YEAR(TODAY())-YEAR($I61),'Source Int'!$AC$1:$AD$89,2,FALSE)),"",VLOOKUP(YEAR(TODAY())-YEAR($I61),'Source Int'!$AC$1:$AD$89,2,FALSE)),"")</f>
        <v/>
      </c>
      <c r="O61" s="85">
        <v>56</v>
      </c>
      <c r="P61" s="547" t="str">
        <f t="shared" si="4"/>
        <v>zzzzz</v>
      </c>
      <c r="Q61" s="546"/>
      <c r="R61" s="580" t="str">
        <f t="array" ref="R61">IF(ROWS($1:56)&lt;=COUNTA(P$6:P$206),INDEX(P$6:P$206,MATCH(SMALL(COUNTIF(P$6:P$206,"&lt;"&amp;P$6:P$206),ROWS($1:56)),COUNTIF(P$6:P$206,"&lt;"&amp;P$6:P$206),0)),"")</f>
        <v>zzzzz</v>
      </c>
      <c r="S61" s="582">
        <f>IF(LEN(R61)&gt;0,COUNTIF(Engagés!$J$10:$J$509,R61),"")</f>
        <v>0</v>
      </c>
      <c r="T61" s="585" t="str">
        <f>IFERROR(VLOOKUP(O60,Engagés!$U$10:$V$509,2,FALSE),"")</f>
        <v/>
      </c>
    </row>
    <row r="62" spans="1:20" ht="19.350000000000001" customHeight="1">
      <c r="A62" s="197">
        <f t="shared" si="1"/>
        <v>186</v>
      </c>
      <c r="B62" s="498"/>
      <c r="C62" s="300"/>
      <c r="D62" s="301"/>
      <c r="E62" s="301"/>
      <c r="F62" s="302"/>
      <c r="G62" s="301"/>
      <c r="H62" s="457"/>
      <c r="I62" s="303"/>
      <c r="J62" s="303"/>
      <c r="K62" s="197" t="str">
        <f t="shared" ca="1" si="2"/>
        <v/>
      </c>
      <c r="L62" s="33" t="str">
        <f t="shared" si="5"/>
        <v/>
      </c>
      <c r="M62" s="85" t="str">
        <f ca="1">IF(I62&gt;0,IF(ISERROR(VLOOKUP(YEAR(TODAY())-YEAR($I62),'Source Int'!$AC$1:$AD$89,2,FALSE)),"",VLOOKUP(YEAR(TODAY())-YEAR($I62),'Source Int'!$AC$1:$AD$89,2,FALSE)),"")</f>
        <v/>
      </c>
      <c r="O62" s="85">
        <v>57</v>
      </c>
      <c r="P62" s="547" t="str">
        <f t="shared" si="4"/>
        <v>zzzzz</v>
      </c>
      <c r="Q62" s="546"/>
      <c r="R62" s="580" t="str">
        <f t="array" ref="R62">IF(ROWS($1:57)&lt;=COUNTA(P$6:P$206),INDEX(P$6:P$206,MATCH(SMALL(COUNTIF(P$6:P$206,"&lt;"&amp;P$6:P$206),ROWS($1:57)),COUNTIF(P$6:P$206,"&lt;"&amp;P$6:P$206),0)),"")</f>
        <v>zzzzz</v>
      </c>
      <c r="S62" s="582">
        <f>IF(LEN(R62)&gt;0,COUNTIF(Engagés!$J$10:$J$509,R62),"")</f>
        <v>0</v>
      </c>
      <c r="T62" s="585" t="str">
        <f>IFERROR(VLOOKUP(O61,Engagés!$U$10:$V$509,2,FALSE),"")</f>
        <v/>
      </c>
    </row>
    <row r="63" spans="1:20" ht="19.350000000000001" customHeight="1">
      <c r="A63" s="500">
        <f t="shared" si="1"/>
        <v>187</v>
      </c>
      <c r="B63" s="498"/>
      <c r="C63" s="300"/>
      <c r="D63" s="301"/>
      <c r="E63" s="301"/>
      <c r="F63" s="302"/>
      <c r="G63" s="301"/>
      <c r="H63" s="457"/>
      <c r="I63" s="303"/>
      <c r="J63" s="303"/>
      <c r="K63" s="197" t="str">
        <f t="shared" ca="1" si="2"/>
        <v/>
      </c>
      <c r="L63" s="33" t="str">
        <f t="shared" si="5"/>
        <v/>
      </c>
      <c r="M63" s="85" t="str">
        <f ca="1">IF(I63&gt;0,IF(ISERROR(VLOOKUP(YEAR(TODAY())-YEAR($I63),'Source Int'!$AC$1:$AD$89,2,FALSE)),"",VLOOKUP(YEAR(TODAY())-YEAR($I63),'Source Int'!$AC$1:$AD$89,2,FALSE)),"")</f>
        <v/>
      </c>
      <c r="O63" s="85">
        <v>58</v>
      </c>
      <c r="P63" s="547" t="str">
        <f t="shared" si="4"/>
        <v>zzzzz</v>
      </c>
      <c r="Q63" s="546"/>
      <c r="R63" s="580" t="str">
        <f t="array" ref="R63">IF(ROWS($1:58)&lt;=COUNTA(P$6:P$206),INDEX(P$6:P$206,MATCH(SMALL(COUNTIF(P$6:P$206,"&lt;"&amp;P$6:P$206),ROWS($1:58)),COUNTIF(P$6:P$206,"&lt;"&amp;P$6:P$206),0)),"")</f>
        <v>zzzzz</v>
      </c>
      <c r="S63" s="582">
        <f>IF(LEN(R63)&gt;0,COUNTIF(Engagés!$J$10:$J$509,R63),"")</f>
        <v>0</v>
      </c>
      <c r="T63" s="585" t="str">
        <f>IFERROR(VLOOKUP(O62,Engagés!$U$10:$V$509,2,FALSE),"")</f>
        <v/>
      </c>
    </row>
    <row r="64" spans="1:20" ht="19.350000000000001" customHeight="1">
      <c r="A64" s="197">
        <f t="shared" si="1"/>
        <v>188</v>
      </c>
      <c r="B64" s="498"/>
      <c r="C64" s="300"/>
      <c r="D64" s="301"/>
      <c r="E64" s="301"/>
      <c r="F64" s="302"/>
      <c r="G64" s="301"/>
      <c r="H64" s="457"/>
      <c r="I64" s="303"/>
      <c r="J64" s="303"/>
      <c r="K64" s="197" t="str">
        <f t="shared" ca="1" si="2"/>
        <v/>
      </c>
      <c r="L64" s="33" t="str">
        <f t="shared" si="5"/>
        <v/>
      </c>
      <c r="M64" s="85" t="str">
        <f ca="1">IF(I64&gt;0,IF(ISERROR(VLOOKUP(YEAR(TODAY())-YEAR($I64),'Source Int'!$AC$1:$AD$89,2,FALSE)),"",VLOOKUP(YEAR(TODAY())-YEAR($I64),'Source Int'!$AC$1:$AD$89,2,FALSE)),"")</f>
        <v/>
      </c>
      <c r="O64" s="85">
        <v>59</v>
      </c>
      <c r="P64" s="547" t="str">
        <f t="shared" si="4"/>
        <v>zzzzz</v>
      </c>
      <c r="Q64" s="546"/>
      <c r="R64" s="580" t="str">
        <f t="array" ref="R64">IF(ROWS($1:59)&lt;=COUNTA(P$6:P$206),INDEX(P$6:P$206,MATCH(SMALL(COUNTIF(P$6:P$206,"&lt;"&amp;P$6:P$206),ROWS($1:59)),COUNTIF(P$6:P$206,"&lt;"&amp;P$6:P$206),0)),"")</f>
        <v>zzzzz</v>
      </c>
      <c r="S64" s="582">
        <f>IF(LEN(R64)&gt;0,COUNTIF(Engagés!$J$10:$J$509,R64),"")</f>
        <v>0</v>
      </c>
      <c r="T64" s="585" t="str">
        <f>IFERROR(VLOOKUP(O63,Engagés!$U$10:$V$509,2,FALSE),"")</f>
        <v/>
      </c>
    </row>
    <row r="65" spans="1:20" ht="19.350000000000001" customHeight="1">
      <c r="A65" s="500">
        <f t="shared" si="1"/>
        <v>189</v>
      </c>
      <c r="B65" s="498"/>
      <c r="C65" s="300"/>
      <c r="D65" s="301"/>
      <c r="E65" s="301"/>
      <c r="F65" s="302"/>
      <c r="G65" s="301"/>
      <c r="H65" s="457"/>
      <c r="I65" s="303"/>
      <c r="J65" s="303"/>
      <c r="K65" s="197" t="str">
        <f t="shared" ca="1" si="2"/>
        <v/>
      </c>
      <c r="L65" s="33" t="str">
        <f t="shared" si="5"/>
        <v/>
      </c>
      <c r="M65" s="85" t="str">
        <f ca="1">IF(I65&gt;0,IF(ISERROR(VLOOKUP(YEAR(TODAY())-YEAR($I65),'Source Int'!$AC$1:$AD$89,2,FALSE)),"",VLOOKUP(YEAR(TODAY())-YEAR($I65),'Source Int'!$AC$1:$AD$89,2,FALSE)),"")</f>
        <v/>
      </c>
      <c r="O65" s="85">
        <v>60</v>
      </c>
      <c r="P65" s="547" t="str">
        <f t="shared" si="4"/>
        <v>zzzzz</v>
      </c>
      <c r="Q65" s="546"/>
      <c r="R65" s="580" t="str">
        <f t="array" ref="R65">IF(ROWS($1:60)&lt;=COUNTA(P$6:P$206),INDEX(P$6:P$206,MATCH(SMALL(COUNTIF(P$6:P$206,"&lt;"&amp;P$6:P$206),ROWS($1:60)),COUNTIF(P$6:P$206,"&lt;"&amp;P$6:P$206),0)),"")</f>
        <v>zzzzz</v>
      </c>
      <c r="S65" s="582">
        <f>IF(LEN(R65)&gt;0,COUNTIF(Engagés!$J$10:$J$509,R65),"")</f>
        <v>0</v>
      </c>
      <c r="T65" s="585" t="str">
        <f>IFERROR(VLOOKUP(O64,Engagés!$U$10:$V$509,2,FALSE),"")</f>
        <v/>
      </c>
    </row>
    <row r="66" spans="1:20" ht="19.350000000000001" customHeight="1">
      <c r="A66" s="197">
        <f t="shared" si="1"/>
        <v>190</v>
      </c>
      <c r="B66" s="498"/>
      <c r="C66" s="300"/>
      <c r="D66" s="301"/>
      <c r="E66" s="301"/>
      <c r="F66" s="302"/>
      <c r="G66" s="301"/>
      <c r="H66" s="457"/>
      <c r="I66" s="303"/>
      <c r="J66" s="303"/>
      <c r="K66" s="197" t="str">
        <f t="shared" ca="1" si="2"/>
        <v/>
      </c>
      <c r="L66" s="33" t="str">
        <f t="shared" si="5"/>
        <v/>
      </c>
      <c r="M66" s="85" t="str">
        <f ca="1">IF(I66&gt;0,IF(ISERROR(VLOOKUP(YEAR(TODAY())-YEAR($I66),'Source Int'!$AC$1:$AD$89,2,FALSE)),"",VLOOKUP(YEAR(TODAY())-YEAR($I66),'Source Int'!$AC$1:$AD$89,2,FALSE)),"")</f>
        <v/>
      </c>
      <c r="O66" s="85">
        <v>61</v>
      </c>
      <c r="P66" s="547" t="str">
        <f t="shared" si="4"/>
        <v>zzzzz</v>
      </c>
      <c r="Q66" s="546"/>
      <c r="R66" s="580" t="str">
        <f t="array" ref="R66">IF(ROWS($1:61)&lt;=COUNTA(P$6:P$206),INDEX(P$6:P$206,MATCH(SMALL(COUNTIF(P$6:P$206,"&lt;"&amp;P$6:P$206),ROWS($1:61)),COUNTIF(P$6:P$206,"&lt;"&amp;P$6:P$206),0)),"")</f>
        <v>zzzzz</v>
      </c>
      <c r="S66" s="582">
        <f>IF(LEN(R66)&gt;0,COUNTIF(Engagés!$J$10:$J$509,R66),"")</f>
        <v>0</v>
      </c>
      <c r="T66" s="585" t="str">
        <f>IFERROR(VLOOKUP(O65,Engagés!$U$10:$V$509,2,FALSE),"")</f>
        <v/>
      </c>
    </row>
    <row r="67" spans="1:20" ht="19.350000000000001" customHeight="1">
      <c r="A67" s="500">
        <f t="shared" si="1"/>
        <v>191</v>
      </c>
      <c r="B67" s="498"/>
      <c r="C67" s="300"/>
      <c r="D67" s="301"/>
      <c r="E67" s="301"/>
      <c r="F67" s="302"/>
      <c r="G67" s="301"/>
      <c r="H67" s="457"/>
      <c r="I67" s="303"/>
      <c r="J67" s="303"/>
      <c r="K67" s="197" t="str">
        <f t="shared" ca="1" si="2"/>
        <v/>
      </c>
      <c r="L67" s="33" t="str">
        <f t="shared" si="5"/>
        <v/>
      </c>
      <c r="M67" s="85" t="str">
        <f ca="1">IF(I67&gt;0,IF(ISERROR(VLOOKUP(YEAR(TODAY())-YEAR($I67),'Source Int'!$AC$1:$AD$89,2,FALSE)),"",VLOOKUP(YEAR(TODAY())-YEAR($I67),'Source Int'!$AC$1:$AD$89,2,FALSE)),"")</f>
        <v/>
      </c>
      <c r="O67" s="85">
        <v>62</v>
      </c>
      <c r="P67" s="547" t="str">
        <f t="shared" si="4"/>
        <v>zzzzz</v>
      </c>
      <c r="Q67" s="546"/>
      <c r="R67" s="580" t="str">
        <f t="array" ref="R67">IF(ROWS($1:62)&lt;=COUNTA(P$6:P$206),INDEX(P$6:P$206,MATCH(SMALL(COUNTIF(P$6:P$206,"&lt;"&amp;P$6:P$206),ROWS($1:62)),COUNTIF(P$6:P$206,"&lt;"&amp;P$6:P$206),0)),"")</f>
        <v>zzzzz</v>
      </c>
      <c r="S67" s="582">
        <f>IF(LEN(R67)&gt;0,COUNTIF(Engagés!$J$10:$J$509,R67),"")</f>
        <v>0</v>
      </c>
      <c r="T67" s="585" t="str">
        <f>IFERROR(VLOOKUP(O66,Engagés!$U$10:$V$509,2,FALSE),"")</f>
        <v/>
      </c>
    </row>
    <row r="68" spans="1:20" ht="19.350000000000001" customHeight="1">
      <c r="A68" s="197">
        <f t="shared" si="1"/>
        <v>192</v>
      </c>
      <c r="B68" s="498"/>
      <c r="C68" s="300"/>
      <c r="D68" s="301"/>
      <c r="E68" s="301"/>
      <c r="F68" s="302"/>
      <c r="G68" s="301"/>
      <c r="H68" s="457"/>
      <c r="I68" s="303"/>
      <c r="J68" s="303"/>
      <c r="K68" s="197" t="str">
        <f t="shared" ca="1" si="2"/>
        <v/>
      </c>
      <c r="L68" s="33" t="str">
        <f t="shared" si="5"/>
        <v/>
      </c>
      <c r="M68" s="85" t="str">
        <f ca="1">IF(I68&gt;0,IF(ISERROR(VLOOKUP(YEAR(TODAY())-YEAR($I68),'Source Int'!$AC$1:$AD$89,2,FALSE)),"",VLOOKUP(YEAR(TODAY())-YEAR($I68),'Source Int'!$AC$1:$AD$89,2,FALSE)),"")</f>
        <v/>
      </c>
      <c r="O68" s="85">
        <v>63</v>
      </c>
      <c r="P68" s="547" t="str">
        <f t="shared" si="4"/>
        <v>zzzzz</v>
      </c>
      <c r="Q68" s="546"/>
      <c r="R68" s="580" t="str">
        <f t="array" ref="R68">IF(ROWS($1:63)&lt;=COUNTA(P$6:P$206),INDEX(P$6:P$206,MATCH(SMALL(COUNTIF(P$6:P$206,"&lt;"&amp;P$6:P$206),ROWS($1:63)),COUNTIF(P$6:P$206,"&lt;"&amp;P$6:P$206),0)),"")</f>
        <v>zzzzz</v>
      </c>
      <c r="S68" s="582">
        <f>IF(LEN(R68)&gt;0,COUNTIF(Engagés!$J$10:$J$509,R68),"")</f>
        <v>0</v>
      </c>
      <c r="T68" s="585" t="str">
        <f>IFERROR(VLOOKUP(O67,Engagés!$U$10:$V$509,2,FALSE),"")</f>
        <v/>
      </c>
    </row>
    <row r="69" spans="1:20" ht="19.350000000000001" customHeight="1">
      <c r="A69" s="500">
        <f t="shared" si="1"/>
        <v>193</v>
      </c>
      <c r="B69" s="498"/>
      <c r="C69" s="300"/>
      <c r="D69" s="301"/>
      <c r="E69" s="301"/>
      <c r="F69" s="302"/>
      <c r="G69" s="301"/>
      <c r="H69" s="457"/>
      <c r="I69" s="303"/>
      <c r="J69" s="303"/>
      <c r="K69" s="197" t="str">
        <f t="shared" ca="1" si="2"/>
        <v/>
      </c>
      <c r="L69" s="33" t="str">
        <f t="shared" si="5"/>
        <v/>
      </c>
      <c r="M69" s="85" t="str">
        <f ca="1">IF(I69&gt;0,IF(ISERROR(VLOOKUP(YEAR(TODAY())-YEAR($I69),'Source Int'!$AC$1:$AD$89,2,FALSE)),"",VLOOKUP(YEAR(TODAY())-YEAR($I69),'Source Int'!$AC$1:$AD$89,2,FALSE)),"")</f>
        <v/>
      </c>
      <c r="O69" s="85">
        <v>64</v>
      </c>
      <c r="P69" s="547" t="str">
        <f t="shared" si="4"/>
        <v>zzzzz</v>
      </c>
      <c r="Q69" s="546"/>
      <c r="R69" s="580" t="str">
        <f t="array" ref="R69">IF(ROWS($1:64)&lt;=COUNTA(P$6:P$206),INDEX(P$6:P$206,MATCH(SMALL(COUNTIF(P$6:P$206,"&lt;"&amp;P$6:P$206),ROWS($1:64)),COUNTIF(P$6:P$206,"&lt;"&amp;P$6:P$206),0)),"")</f>
        <v>zzzzz</v>
      </c>
      <c r="S69" s="582">
        <f>IF(LEN(R69)&gt;0,COUNTIF(Engagés!$J$10:$J$509,R69),"")</f>
        <v>0</v>
      </c>
      <c r="T69" s="585" t="str">
        <f>IFERROR(VLOOKUP(O68,Engagés!$U$10:$V$509,2,FALSE),"")</f>
        <v/>
      </c>
    </row>
    <row r="70" spans="1:20" ht="19.350000000000001" customHeight="1">
      <c r="A70" s="197">
        <f t="shared" si="1"/>
        <v>194</v>
      </c>
      <c r="B70" s="498"/>
      <c r="C70" s="300"/>
      <c r="D70" s="301"/>
      <c r="E70" s="301"/>
      <c r="F70" s="302"/>
      <c r="G70" s="301"/>
      <c r="H70" s="457"/>
      <c r="I70" s="303"/>
      <c r="J70" s="303"/>
      <c r="K70" s="197" t="str">
        <f t="shared" ca="1" si="2"/>
        <v/>
      </c>
      <c r="L70" s="33" t="str">
        <f t="shared" si="5"/>
        <v/>
      </c>
      <c r="M70" s="85" t="str">
        <f ca="1">IF(I70&gt;0,IF(ISERROR(VLOOKUP(YEAR(TODAY())-YEAR($I70),'Source Int'!$AC$1:$AD$89,2,FALSE)),"",VLOOKUP(YEAR(TODAY())-YEAR($I70),'Source Int'!$AC$1:$AD$89,2,FALSE)),"")</f>
        <v/>
      </c>
      <c r="O70" s="85">
        <v>65</v>
      </c>
      <c r="P70" s="547" t="str">
        <f t="shared" ref="P70:P101" si="6">IF(ISERROR(VLOOKUP(O70,CHERCHE_EQUIPE,10,FALSE))=TRUE,"zzzzz",IF(OR(VLOOKUP(O70,CHERCHE_EQUIPE,10,FALSE)="",VLOOKUP(O70,CHERCHE_EQUIPE,10,FALSE)=0),"zzzzz",VLOOKUP(O70,CHERCHE_EQUIPE,10,FALSE)))</f>
        <v>zzzzz</v>
      </c>
      <c r="Q70" s="546"/>
      <c r="R70" s="580" t="str">
        <f t="array" ref="R70">IF(ROWS($1:65)&lt;=COUNTA(P$6:P$206),INDEX(P$6:P$206,MATCH(SMALL(COUNTIF(P$6:P$206,"&lt;"&amp;P$6:P$206),ROWS($1:65)),COUNTIF(P$6:P$206,"&lt;"&amp;P$6:P$206),0)),"")</f>
        <v>zzzzz</v>
      </c>
      <c r="S70" s="582">
        <f>IF(LEN(R70)&gt;0,COUNTIF(Engagés!$J$10:$J$509,R70),"")</f>
        <v>0</v>
      </c>
      <c r="T70" s="585" t="str">
        <f>IFERROR(VLOOKUP(O69,Engagés!$U$10:$V$509,2,FALSE),"")</f>
        <v/>
      </c>
    </row>
    <row r="71" spans="1:20" ht="19.350000000000001" customHeight="1">
      <c r="A71" s="500">
        <f t="shared" si="1"/>
        <v>195</v>
      </c>
      <c r="B71" s="498"/>
      <c r="C71" s="300"/>
      <c r="D71" s="301"/>
      <c r="E71" s="301"/>
      <c r="F71" s="302"/>
      <c r="G71" s="301"/>
      <c r="H71" s="457"/>
      <c r="I71" s="303"/>
      <c r="J71" s="303"/>
      <c r="K71" s="197" t="str">
        <f t="shared" ref="K71:K134" ca="1" si="7">M71</f>
        <v/>
      </c>
      <c r="L71" s="33" t="str">
        <f t="shared" ref="L71:L102" si="8">IF(LEN(D71)&gt;0,1,"")</f>
        <v/>
      </c>
      <c r="M71" s="85" t="str">
        <f ca="1">IF(I71&gt;0,IF(ISERROR(VLOOKUP(YEAR(TODAY())-YEAR($I71),'Source Int'!$AC$1:$AD$89,2,FALSE)),"",VLOOKUP(YEAR(TODAY())-YEAR($I71),'Source Int'!$AC$1:$AD$89,2,FALSE)),"")</f>
        <v/>
      </c>
      <c r="O71" s="85">
        <v>66</v>
      </c>
      <c r="P71" s="547" t="str">
        <f t="shared" si="6"/>
        <v>zzzzz</v>
      </c>
      <c r="Q71" s="546"/>
      <c r="R71" s="580" t="str">
        <f t="array" ref="R71">IF(ROWS($1:66)&lt;=COUNTA(P$6:P$206),INDEX(P$6:P$206,MATCH(SMALL(COUNTIF(P$6:P$206,"&lt;"&amp;P$6:P$206),ROWS($1:66)),COUNTIF(P$6:P$206,"&lt;"&amp;P$6:P$206),0)),"")</f>
        <v>zzzzz</v>
      </c>
      <c r="S71" s="582">
        <f>IF(LEN(R71)&gt;0,COUNTIF(Engagés!$J$10:$J$509,R71),"")</f>
        <v>0</v>
      </c>
      <c r="T71" s="585" t="str">
        <f>IFERROR(VLOOKUP(O70,Engagés!$U$10:$V$509,2,FALSE),"")</f>
        <v/>
      </c>
    </row>
    <row r="72" spans="1:20" ht="19.350000000000001" customHeight="1">
      <c r="A72" s="197">
        <f t="shared" ref="A72:A135" si="9">A71+1</f>
        <v>196</v>
      </c>
      <c r="B72" s="498"/>
      <c r="C72" s="300"/>
      <c r="D72" s="301"/>
      <c r="E72" s="301"/>
      <c r="F72" s="302"/>
      <c r="G72" s="301"/>
      <c r="H72" s="457"/>
      <c r="I72" s="303"/>
      <c r="J72" s="303"/>
      <c r="K72" s="197" t="str">
        <f t="shared" ca="1" si="7"/>
        <v/>
      </c>
      <c r="L72" s="33" t="str">
        <f t="shared" si="8"/>
        <v/>
      </c>
      <c r="M72" s="85" t="str">
        <f ca="1">IF(I72&gt;0,IF(ISERROR(VLOOKUP(YEAR(TODAY())-YEAR($I72),'Source Int'!$AC$1:$AD$89,2,FALSE)),"",VLOOKUP(YEAR(TODAY())-YEAR($I72),'Source Int'!$AC$1:$AD$89,2,FALSE)),"")</f>
        <v/>
      </c>
      <c r="O72" s="85">
        <v>67</v>
      </c>
      <c r="P72" s="547" t="str">
        <f t="shared" si="6"/>
        <v>zzzzz</v>
      </c>
      <c r="Q72" s="546"/>
      <c r="R72" s="580" t="str">
        <f t="array" ref="R72">IF(ROWS($1:67)&lt;=COUNTA(P$6:P$206),INDEX(P$6:P$206,MATCH(SMALL(COUNTIF(P$6:P$206,"&lt;"&amp;P$6:P$206),ROWS($1:67)),COUNTIF(P$6:P$206,"&lt;"&amp;P$6:P$206),0)),"")</f>
        <v>zzzzz</v>
      </c>
      <c r="S72" s="582">
        <f>IF(LEN(R72)&gt;0,COUNTIF(Engagés!$J$10:$J$509,R72),"")</f>
        <v>0</v>
      </c>
      <c r="T72" s="585" t="str">
        <f>IFERROR(VLOOKUP(O71,Engagés!$U$10:$V$509,2,FALSE),"")</f>
        <v/>
      </c>
    </row>
    <row r="73" spans="1:20" ht="19.350000000000001" customHeight="1">
      <c r="A73" s="500">
        <f t="shared" si="9"/>
        <v>197</v>
      </c>
      <c r="B73" s="498"/>
      <c r="C73" s="300"/>
      <c r="D73" s="301"/>
      <c r="E73" s="301"/>
      <c r="F73" s="302"/>
      <c r="G73" s="301"/>
      <c r="H73" s="457"/>
      <c r="I73" s="303"/>
      <c r="J73" s="303"/>
      <c r="K73" s="197" t="str">
        <f t="shared" ca="1" si="7"/>
        <v/>
      </c>
      <c r="L73" s="33" t="str">
        <f t="shared" si="8"/>
        <v/>
      </c>
      <c r="M73" s="85" t="str">
        <f ca="1">IF(I73&gt;0,IF(ISERROR(VLOOKUP(YEAR(TODAY())-YEAR($I73),'Source Int'!$AC$1:$AD$89,2,FALSE)),"",VLOOKUP(YEAR(TODAY())-YEAR($I73),'Source Int'!$AC$1:$AD$89,2,FALSE)),"")</f>
        <v/>
      </c>
      <c r="O73" s="85">
        <v>68</v>
      </c>
      <c r="P73" s="547" t="str">
        <f t="shared" si="6"/>
        <v>zzzzz</v>
      </c>
      <c r="Q73" s="546"/>
      <c r="R73" s="580" t="str">
        <f t="array" ref="R73">IF(ROWS($1:68)&lt;=COUNTA(P$6:P$206),INDEX(P$6:P$206,MATCH(SMALL(COUNTIF(P$6:P$206,"&lt;"&amp;P$6:P$206),ROWS($1:68)),COUNTIF(P$6:P$206,"&lt;"&amp;P$6:P$206),0)),"")</f>
        <v>zzzzz</v>
      </c>
      <c r="S73" s="582">
        <f>IF(LEN(R73)&gt;0,COUNTIF(Engagés!$J$10:$J$509,R73),"")</f>
        <v>0</v>
      </c>
      <c r="T73" s="585" t="str">
        <f>IFERROR(VLOOKUP(O72,Engagés!$U$10:$V$509,2,FALSE),"")</f>
        <v/>
      </c>
    </row>
    <row r="74" spans="1:20" ht="19.350000000000001" customHeight="1">
      <c r="A74" s="197">
        <f t="shared" si="9"/>
        <v>198</v>
      </c>
      <c r="B74" s="498"/>
      <c r="C74" s="300"/>
      <c r="D74" s="301"/>
      <c r="E74" s="301"/>
      <c r="F74" s="302"/>
      <c r="G74" s="301"/>
      <c r="H74" s="457"/>
      <c r="I74" s="303"/>
      <c r="J74" s="303"/>
      <c r="K74" s="197" t="str">
        <f t="shared" ca="1" si="7"/>
        <v/>
      </c>
      <c r="L74" s="33" t="str">
        <f t="shared" si="8"/>
        <v/>
      </c>
      <c r="M74" s="85" t="str">
        <f ca="1">IF(I74&gt;0,IF(ISERROR(VLOOKUP(YEAR(TODAY())-YEAR($I74),'Source Int'!$AC$1:$AD$89,2,FALSE)),"",VLOOKUP(YEAR(TODAY())-YEAR($I74),'Source Int'!$AC$1:$AD$89,2,FALSE)),"")</f>
        <v/>
      </c>
      <c r="O74" s="85">
        <v>69</v>
      </c>
      <c r="P74" s="547" t="str">
        <f t="shared" si="6"/>
        <v>zzzzz</v>
      </c>
      <c r="Q74" s="546"/>
      <c r="R74" s="580" t="str">
        <f t="array" ref="R74">IF(ROWS($1:69)&lt;=COUNTA(P$6:P$206),INDEX(P$6:P$206,MATCH(SMALL(COUNTIF(P$6:P$206,"&lt;"&amp;P$6:P$206),ROWS($1:69)),COUNTIF(P$6:P$206,"&lt;"&amp;P$6:P$206),0)),"")</f>
        <v>zzzzz</v>
      </c>
      <c r="S74" s="582">
        <f>IF(LEN(R74)&gt;0,COUNTIF(Engagés!$J$10:$J$509,R74),"")</f>
        <v>0</v>
      </c>
      <c r="T74" s="585" t="str">
        <f>IFERROR(VLOOKUP(O73,Engagés!$U$10:$V$509,2,FALSE),"")</f>
        <v/>
      </c>
    </row>
    <row r="75" spans="1:20" ht="19.350000000000001" customHeight="1">
      <c r="A75" s="500">
        <f t="shared" si="9"/>
        <v>199</v>
      </c>
      <c r="B75" s="498"/>
      <c r="C75" s="300"/>
      <c r="D75" s="301"/>
      <c r="E75" s="301"/>
      <c r="F75" s="302"/>
      <c r="G75" s="301"/>
      <c r="H75" s="457"/>
      <c r="I75" s="303"/>
      <c r="J75" s="303"/>
      <c r="K75" s="197" t="str">
        <f t="shared" ca="1" si="7"/>
        <v/>
      </c>
      <c r="L75" s="33" t="str">
        <f t="shared" si="8"/>
        <v/>
      </c>
      <c r="M75" s="85" t="str">
        <f ca="1">IF(I75&gt;0,IF(ISERROR(VLOOKUP(YEAR(TODAY())-YEAR($I75),'Source Int'!$AC$1:$AD$89,2,FALSE)),"",VLOOKUP(YEAR(TODAY())-YEAR($I75),'Source Int'!$AC$1:$AD$89,2,FALSE)),"")</f>
        <v/>
      </c>
      <c r="O75" s="85">
        <v>70</v>
      </c>
      <c r="P75" s="547" t="str">
        <f t="shared" si="6"/>
        <v>zzzzz</v>
      </c>
      <c r="Q75" s="546"/>
      <c r="R75" s="580" t="str">
        <f t="array" ref="R75">IF(ROWS($1:70)&lt;=COUNTA(P$6:P$206),INDEX(P$6:P$206,MATCH(SMALL(COUNTIF(P$6:P$206,"&lt;"&amp;P$6:P$206),ROWS($1:70)),COUNTIF(P$6:P$206,"&lt;"&amp;P$6:P$206),0)),"")</f>
        <v>zzzzz</v>
      </c>
      <c r="S75" s="582">
        <f>IF(LEN(R75)&gt;0,COUNTIF(Engagés!$J$10:$J$509,R75),"")</f>
        <v>0</v>
      </c>
      <c r="T75" s="585" t="str">
        <f>IFERROR(VLOOKUP(O74,Engagés!$U$10:$V$509,2,FALSE),"")</f>
        <v/>
      </c>
    </row>
    <row r="76" spans="1:20" ht="19.350000000000001" customHeight="1">
      <c r="A76" s="197">
        <f t="shared" si="9"/>
        <v>200</v>
      </c>
      <c r="B76" s="498"/>
      <c r="C76" s="300"/>
      <c r="D76" s="301"/>
      <c r="E76" s="301"/>
      <c r="F76" s="302"/>
      <c r="G76" s="301"/>
      <c r="H76" s="457"/>
      <c r="I76" s="303"/>
      <c r="J76" s="303"/>
      <c r="K76" s="197" t="str">
        <f t="shared" ca="1" si="7"/>
        <v/>
      </c>
      <c r="L76" s="33" t="str">
        <f t="shared" si="8"/>
        <v/>
      </c>
      <c r="M76" s="85" t="str">
        <f ca="1">IF(I76&gt;0,IF(ISERROR(VLOOKUP(YEAR(TODAY())-YEAR($I76),'Source Int'!$AC$1:$AD$89,2,FALSE)),"",VLOOKUP(YEAR(TODAY())-YEAR($I76),'Source Int'!$AC$1:$AD$89,2,FALSE)),"")</f>
        <v/>
      </c>
      <c r="O76" s="85">
        <v>71</v>
      </c>
      <c r="P76" s="547" t="str">
        <f t="shared" si="6"/>
        <v>zzzzz</v>
      </c>
      <c r="Q76" s="546"/>
      <c r="R76" s="580" t="str">
        <f t="array" ref="R76">IF(ROWS($1:71)&lt;=COUNTA(P$6:P$206),INDEX(P$6:P$206,MATCH(SMALL(COUNTIF(P$6:P$206,"&lt;"&amp;P$6:P$206),ROWS($1:71)),COUNTIF(P$6:P$206,"&lt;"&amp;P$6:P$206),0)),"")</f>
        <v>zzzzz</v>
      </c>
      <c r="S76" s="582">
        <f>IF(LEN(R76)&gt;0,COUNTIF(Engagés!$J$10:$J$509,R76),"")</f>
        <v>0</v>
      </c>
      <c r="T76" s="585" t="str">
        <f>IFERROR(VLOOKUP(O75,Engagés!$U$10:$V$509,2,FALSE),"")</f>
        <v/>
      </c>
    </row>
    <row r="77" spans="1:20" ht="19.350000000000001" customHeight="1">
      <c r="A77" s="500">
        <f t="shared" si="9"/>
        <v>201</v>
      </c>
      <c r="B77" s="498"/>
      <c r="C77" s="300"/>
      <c r="D77" s="301"/>
      <c r="E77" s="301"/>
      <c r="F77" s="302"/>
      <c r="G77" s="301"/>
      <c r="H77" s="457"/>
      <c r="I77" s="303"/>
      <c r="J77" s="303"/>
      <c r="K77" s="197" t="str">
        <f t="shared" ca="1" si="7"/>
        <v/>
      </c>
      <c r="L77" s="33" t="str">
        <f t="shared" si="8"/>
        <v/>
      </c>
      <c r="M77" s="85" t="str">
        <f ca="1">IF(I77&gt;0,IF(ISERROR(VLOOKUP(YEAR(TODAY())-YEAR($I77),'Source Int'!$AC$1:$AD$89,2,FALSE)),"",VLOOKUP(YEAR(TODAY())-YEAR($I77),'Source Int'!$AC$1:$AD$89,2,FALSE)),"")</f>
        <v/>
      </c>
      <c r="O77" s="85">
        <v>72</v>
      </c>
      <c r="P77" s="547" t="str">
        <f t="shared" si="6"/>
        <v>zzzzz</v>
      </c>
      <c r="Q77" s="546"/>
      <c r="R77" s="580" t="str">
        <f t="array" ref="R77">IF(ROWS($1:72)&lt;=COUNTA(P$6:P$206),INDEX(P$6:P$206,MATCH(SMALL(COUNTIF(P$6:P$206,"&lt;"&amp;P$6:P$206),ROWS($1:72)),COUNTIF(P$6:P$206,"&lt;"&amp;P$6:P$206),0)),"")</f>
        <v>zzzzz</v>
      </c>
      <c r="S77" s="582">
        <f>IF(LEN(R77)&gt;0,COUNTIF(Engagés!$J$10:$J$509,R77),"")</f>
        <v>0</v>
      </c>
      <c r="T77" s="585" t="str">
        <f>IFERROR(VLOOKUP(O76,Engagés!$U$10:$V$509,2,FALSE),"")</f>
        <v/>
      </c>
    </row>
    <row r="78" spans="1:20" ht="19.350000000000001" customHeight="1">
      <c r="A78" s="197">
        <f t="shared" si="9"/>
        <v>202</v>
      </c>
      <c r="B78" s="498"/>
      <c r="C78" s="300"/>
      <c r="D78" s="301"/>
      <c r="E78" s="301"/>
      <c r="F78" s="302"/>
      <c r="G78" s="301"/>
      <c r="H78" s="457"/>
      <c r="I78" s="303"/>
      <c r="J78" s="303"/>
      <c r="K78" s="197" t="str">
        <f t="shared" ca="1" si="7"/>
        <v/>
      </c>
      <c r="L78" s="33" t="str">
        <f t="shared" si="8"/>
        <v/>
      </c>
      <c r="M78" s="85" t="str">
        <f ca="1">IF(I78&gt;0,IF(ISERROR(VLOOKUP(YEAR(TODAY())-YEAR($I78),'Source Int'!$AC$1:$AD$89,2,FALSE)),"",VLOOKUP(YEAR(TODAY())-YEAR($I78),'Source Int'!$AC$1:$AD$89,2,FALSE)),"")</f>
        <v/>
      </c>
      <c r="O78" s="85">
        <v>73</v>
      </c>
      <c r="P78" s="547" t="str">
        <f t="shared" si="6"/>
        <v>zzzzz</v>
      </c>
      <c r="Q78" s="546"/>
      <c r="R78" s="580" t="str">
        <f t="array" ref="R78">IF(ROWS($1:73)&lt;=COUNTA(P$6:P$206),INDEX(P$6:P$206,MATCH(SMALL(COUNTIF(P$6:P$206,"&lt;"&amp;P$6:P$206),ROWS($1:73)),COUNTIF(P$6:P$206,"&lt;"&amp;P$6:P$206),0)),"")</f>
        <v>zzzzz</v>
      </c>
      <c r="S78" s="582">
        <f>IF(LEN(R78)&gt;0,COUNTIF(Engagés!$J$10:$J$509,R78),"")</f>
        <v>0</v>
      </c>
      <c r="T78" s="585" t="str">
        <f>IFERROR(VLOOKUP(O77,Engagés!$U$10:$V$509,2,FALSE),"")</f>
        <v/>
      </c>
    </row>
    <row r="79" spans="1:20" ht="19.350000000000001" customHeight="1">
      <c r="A79" s="500">
        <f t="shared" si="9"/>
        <v>203</v>
      </c>
      <c r="B79" s="498"/>
      <c r="C79" s="300"/>
      <c r="D79" s="301"/>
      <c r="E79" s="301"/>
      <c r="F79" s="302"/>
      <c r="G79" s="301"/>
      <c r="H79" s="457"/>
      <c r="I79" s="303"/>
      <c r="J79" s="303"/>
      <c r="K79" s="197" t="str">
        <f t="shared" ca="1" si="7"/>
        <v/>
      </c>
      <c r="L79" s="33" t="str">
        <f t="shared" si="8"/>
        <v/>
      </c>
      <c r="M79" s="85" t="str">
        <f ca="1">IF(I79&gt;0,IF(ISERROR(VLOOKUP(YEAR(TODAY())-YEAR($I79),'Source Int'!$AC$1:$AD$89,2,FALSE)),"",VLOOKUP(YEAR(TODAY())-YEAR($I79),'Source Int'!$AC$1:$AD$89,2,FALSE)),"")</f>
        <v/>
      </c>
      <c r="O79" s="85">
        <v>74</v>
      </c>
      <c r="P79" s="547" t="str">
        <f t="shared" si="6"/>
        <v>zzzzz</v>
      </c>
      <c r="Q79" s="546"/>
      <c r="R79" s="580" t="str">
        <f t="array" ref="R79">IF(ROWS($1:74)&lt;=COUNTA(P$6:P$206),INDEX(P$6:P$206,MATCH(SMALL(COUNTIF(P$6:P$206,"&lt;"&amp;P$6:P$206),ROWS($1:74)),COUNTIF(P$6:P$206,"&lt;"&amp;P$6:P$206),0)),"")</f>
        <v>zzzzz</v>
      </c>
      <c r="S79" s="582">
        <f>IF(LEN(R79)&gt;0,COUNTIF(Engagés!$J$10:$J$509,R79),"")</f>
        <v>0</v>
      </c>
      <c r="T79" s="585" t="str">
        <f>IFERROR(VLOOKUP(O78,Engagés!$U$10:$V$509,2,FALSE),"")</f>
        <v/>
      </c>
    </row>
    <row r="80" spans="1:20" ht="19.350000000000001" customHeight="1">
      <c r="A80" s="197">
        <f t="shared" si="9"/>
        <v>204</v>
      </c>
      <c r="B80" s="498"/>
      <c r="C80" s="300"/>
      <c r="D80" s="301"/>
      <c r="E80" s="301"/>
      <c r="F80" s="302"/>
      <c r="G80" s="301"/>
      <c r="H80" s="457"/>
      <c r="I80" s="303"/>
      <c r="J80" s="303"/>
      <c r="K80" s="197" t="str">
        <f t="shared" ca="1" si="7"/>
        <v/>
      </c>
      <c r="L80" s="33" t="str">
        <f t="shared" si="8"/>
        <v/>
      </c>
      <c r="M80" s="85" t="str">
        <f ca="1">IF(I80&gt;0,IF(ISERROR(VLOOKUP(YEAR(TODAY())-YEAR($I80),'Source Int'!$AC$1:$AD$89,2,FALSE)),"",VLOOKUP(YEAR(TODAY())-YEAR($I80),'Source Int'!$AC$1:$AD$89,2,FALSE)),"")</f>
        <v/>
      </c>
      <c r="O80" s="85">
        <v>75</v>
      </c>
      <c r="P80" s="547" t="str">
        <f t="shared" si="6"/>
        <v>zzzzz</v>
      </c>
      <c r="Q80" s="546"/>
      <c r="R80" s="580" t="str">
        <f t="array" ref="R80">IF(ROWS($1:75)&lt;=COUNTA(P$6:P$206),INDEX(P$6:P$206,MATCH(SMALL(COUNTIF(P$6:P$206,"&lt;"&amp;P$6:P$206),ROWS($1:75)),COUNTIF(P$6:P$206,"&lt;"&amp;P$6:P$206),0)),"")</f>
        <v>zzzzz</v>
      </c>
      <c r="S80" s="582">
        <f>IF(LEN(R80)&gt;0,COUNTIF(Engagés!$J$10:$J$509,R80),"")</f>
        <v>0</v>
      </c>
      <c r="T80" s="585" t="str">
        <f>IFERROR(VLOOKUP(O79,Engagés!$U$10:$V$509,2,FALSE),"")</f>
        <v/>
      </c>
    </row>
    <row r="81" spans="1:20" ht="19.350000000000001" customHeight="1">
      <c r="A81" s="500">
        <f t="shared" si="9"/>
        <v>205</v>
      </c>
      <c r="B81" s="498"/>
      <c r="C81" s="300"/>
      <c r="D81" s="301"/>
      <c r="E81" s="301"/>
      <c r="F81" s="302"/>
      <c r="G81" s="301"/>
      <c r="H81" s="457"/>
      <c r="I81" s="303"/>
      <c r="J81" s="303"/>
      <c r="K81" s="197" t="str">
        <f t="shared" ca="1" si="7"/>
        <v/>
      </c>
      <c r="L81" s="33" t="str">
        <f t="shared" si="8"/>
        <v/>
      </c>
      <c r="M81" s="85" t="str">
        <f ca="1">IF(I81&gt;0,IF(ISERROR(VLOOKUP(YEAR(TODAY())-YEAR($I81),'Source Int'!$AC$1:$AD$89,2,FALSE)),"",VLOOKUP(YEAR(TODAY())-YEAR($I81),'Source Int'!$AC$1:$AD$89,2,FALSE)),"")</f>
        <v/>
      </c>
      <c r="O81" s="85">
        <v>76</v>
      </c>
      <c r="P81" s="547" t="str">
        <f t="shared" si="6"/>
        <v>zzzzz</v>
      </c>
      <c r="Q81" s="546"/>
      <c r="R81" s="580" t="str">
        <f t="array" ref="R81">IF(ROWS($1:76)&lt;=COUNTA(P$6:P$206),INDEX(P$6:P$206,MATCH(SMALL(COUNTIF(P$6:P$206,"&lt;"&amp;P$6:P$206),ROWS($1:76)),COUNTIF(P$6:P$206,"&lt;"&amp;P$6:P$206),0)),"")</f>
        <v>zzzzz</v>
      </c>
      <c r="S81" s="582">
        <f>IF(LEN(R81)&gt;0,COUNTIF(Engagés!$J$10:$J$509,R81),"")</f>
        <v>0</v>
      </c>
      <c r="T81" s="585" t="str">
        <f>IFERROR(VLOOKUP(O80,Engagés!$U$10:$V$509,2,FALSE),"")</f>
        <v/>
      </c>
    </row>
    <row r="82" spans="1:20" ht="19.350000000000001" customHeight="1">
      <c r="A82" s="197">
        <f t="shared" si="9"/>
        <v>206</v>
      </c>
      <c r="B82" s="498"/>
      <c r="C82" s="300"/>
      <c r="D82" s="301"/>
      <c r="E82" s="301"/>
      <c r="F82" s="302"/>
      <c r="G82" s="301"/>
      <c r="H82" s="457"/>
      <c r="I82" s="303"/>
      <c r="J82" s="303"/>
      <c r="K82" s="197" t="str">
        <f t="shared" ca="1" si="7"/>
        <v/>
      </c>
      <c r="L82" s="33" t="str">
        <f t="shared" si="8"/>
        <v/>
      </c>
      <c r="M82" s="85" t="str">
        <f ca="1">IF(I82&gt;0,IF(ISERROR(VLOOKUP(YEAR(TODAY())-YEAR($I82),'Source Int'!$AC$1:$AD$89,2,FALSE)),"",VLOOKUP(YEAR(TODAY())-YEAR($I82),'Source Int'!$AC$1:$AD$89,2,FALSE)),"")</f>
        <v/>
      </c>
      <c r="O82" s="85">
        <v>77</v>
      </c>
      <c r="P82" s="547" t="str">
        <f t="shared" si="6"/>
        <v>zzzzz</v>
      </c>
      <c r="Q82" s="546"/>
      <c r="R82" s="580" t="str">
        <f t="array" ref="R82">IF(ROWS($1:77)&lt;=COUNTA(P$6:P$206),INDEX(P$6:P$206,MATCH(SMALL(COUNTIF(P$6:P$206,"&lt;"&amp;P$6:P$206),ROWS($1:77)),COUNTIF(P$6:P$206,"&lt;"&amp;P$6:P$206),0)),"")</f>
        <v>zzzzz</v>
      </c>
      <c r="S82" s="582">
        <f>IF(LEN(R82)&gt;0,COUNTIF(Engagés!$J$10:$J$509,R82),"")</f>
        <v>0</v>
      </c>
      <c r="T82" s="585" t="str">
        <f>IFERROR(VLOOKUP(O81,Engagés!$U$10:$V$509,2,FALSE),"")</f>
        <v/>
      </c>
    </row>
    <row r="83" spans="1:20" ht="19.350000000000001" customHeight="1">
      <c r="A83" s="500">
        <f t="shared" si="9"/>
        <v>207</v>
      </c>
      <c r="B83" s="498"/>
      <c r="C83" s="300"/>
      <c r="D83" s="301"/>
      <c r="E83" s="301"/>
      <c r="F83" s="302"/>
      <c r="G83" s="301"/>
      <c r="H83" s="457"/>
      <c r="I83" s="303"/>
      <c r="J83" s="303"/>
      <c r="K83" s="197" t="str">
        <f t="shared" ca="1" si="7"/>
        <v/>
      </c>
      <c r="L83" s="33" t="str">
        <f t="shared" si="8"/>
        <v/>
      </c>
      <c r="M83" s="85" t="str">
        <f ca="1">IF(I83&gt;0,IF(ISERROR(VLOOKUP(YEAR(TODAY())-YEAR($I83),'Source Int'!$AC$1:$AD$89,2,FALSE)),"",VLOOKUP(YEAR(TODAY())-YEAR($I83),'Source Int'!$AC$1:$AD$89,2,FALSE)),"")</f>
        <v/>
      </c>
      <c r="O83" s="85">
        <v>78</v>
      </c>
      <c r="P83" s="547" t="str">
        <f t="shared" si="6"/>
        <v>zzzzz</v>
      </c>
      <c r="Q83" s="546"/>
      <c r="R83" s="580" t="str">
        <f t="array" ref="R83">IF(ROWS($1:78)&lt;=COUNTA(P$6:P$206),INDEX(P$6:P$206,MATCH(SMALL(COUNTIF(P$6:P$206,"&lt;"&amp;P$6:P$206),ROWS($1:78)),COUNTIF(P$6:P$206,"&lt;"&amp;P$6:P$206),0)),"")</f>
        <v>zzzzz</v>
      </c>
      <c r="S83" s="582">
        <f>IF(LEN(R83)&gt;0,COUNTIF(Engagés!$J$10:$J$509,R83),"")</f>
        <v>0</v>
      </c>
      <c r="T83" s="585" t="str">
        <f>IFERROR(VLOOKUP(O82,Engagés!$U$10:$V$509,2,FALSE),"")</f>
        <v/>
      </c>
    </row>
    <row r="84" spans="1:20" ht="19.350000000000001" customHeight="1">
      <c r="A84" s="197">
        <f t="shared" si="9"/>
        <v>208</v>
      </c>
      <c r="B84" s="498"/>
      <c r="C84" s="300"/>
      <c r="D84" s="301"/>
      <c r="E84" s="301"/>
      <c r="F84" s="302"/>
      <c r="G84" s="301"/>
      <c r="H84" s="457"/>
      <c r="I84" s="303"/>
      <c r="J84" s="303"/>
      <c r="K84" s="197" t="str">
        <f t="shared" ca="1" si="7"/>
        <v/>
      </c>
      <c r="L84" s="33" t="str">
        <f t="shared" si="8"/>
        <v/>
      </c>
      <c r="M84" s="85" t="str">
        <f ca="1">IF(I84&gt;0,IF(ISERROR(VLOOKUP(YEAR(TODAY())-YEAR($I84),'Source Int'!$AC$1:$AD$89,2,FALSE)),"",VLOOKUP(YEAR(TODAY())-YEAR($I84),'Source Int'!$AC$1:$AD$89,2,FALSE)),"")</f>
        <v/>
      </c>
      <c r="O84" s="85">
        <v>79</v>
      </c>
      <c r="P84" s="547" t="str">
        <f t="shared" si="6"/>
        <v>zzzzz</v>
      </c>
      <c r="Q84" s="546"/>
      <c r="R84" s="580" t="str">
        <f t="array" ref="R84">IF(ROWS($1:79)&lt;=COUNTA(P$6:P$206),INDEX(P$6:P$206,MATCH(SMALL(COUNTIF(P$6:P$206,"&lt;"&amp;P$6:P$206),ROWS($1:79)),COUNTIF(P$6:P$206,"&lt;"&amp;P$6:P$206),0)),"")</f>
        <v>zzzzz</v>
      </c>
      <c r="S84" s="582">
        <f>IF(LEN(R84)&gt;0,COUNTIF(Engagés!$J$10:$J$509,R84),"")</f>
        <v>0</v>
      </c>
      <c r="T84" s="585" t="str">
        <f>IFERROR(VLOOKUP(O83,Engagés!$U$10:$V$509,2,FALSE),"")</f>
        <v/>
      </c>
    </row>
    <row r="85" spans="1:20" ht="19.350000000000001" customHeight="1">
      <c r="A85" s="500">
        <f t="shared" si="9"/>
        <v>209</v>
      </c>
      <c r="B85" s="498"/>
      <c r="C85" s="300"/>
      <c r="D85" s="301"/>
      <c r="E85" s="301"/>
      <c r="F85" s="302"/>
      <c r="G85" s="301"/>
      <c r="H85" s="457"/>
      <c r="I85" s="303"/>
      <c r="J85" s="303"/>
      <c r="K85" s="197" t="str">
        <f t="shared" ca="1" si="7"/>
        <v/>
      </c>
      <c r="L85" s="33" t="str">
        <f t="shared" si="8"/>
        <v/>
      </c>
      <c r="M85" s="85" t="str">
        <f ca="1">IF(I85&gt;0,IF(ISERROR(VLOOKUP(YEAR(TODAY())-YEAR($I85),'Source Int'!$AC$1:$AD$89,2,FALSE)),"",VLOOKUP(YEAR(TODAY())-YEAR($I85),'Source Int'!$AC$1:$AD$89,2,FALSE)),"")</f>
        <v/>
      </c>
      <c r="O85" s="85">
        <v>80</v>
      </c>
      <c r="P85" s="547" t="str">
        <f t="shared" si="6"/>
        <v>zzzzz</v>
      </c>
      <c r="Q85" s="546"/>
      <c r="R85" s="580" t="str">
        <f t="array" ref="R85">IF(ROWS($1:80)&lt;=COUNTA(P$6:P$206),INDEX(P$6:P$206,MATCH(SMALL(COUNTIF(P$6:P$206,"&lt;"&amp;P$6:P$206),ROWS($1:80)),COUNTIF(P$6:P$206,"&lt;"&amp;P$6:P$206),0)),"")</f>
        <v>zzzzz</v>
      </c>
      <c r="S85" s="582">
        <f>IF(LEN(R85)&gt;0,COUNTIF(Engagés!$J$10:$J$509,R85),"")</f>
        <v>0</v>
      </c>
      <c r="T85" s="585" t="str">
        <f>IFERROR(VLOOKUP(O84,Engagés!$U$10:$V$509,2,FALSE),"")</f>
        <v/>
      </c>
    </row>
    <row r="86" spans="1:20" ht="19.350000000000001" customHeight="1">
      <c r="A86" s="197">
        <f t="shared" si="9"/>
        <v>210</v>
      </c>
      <c r="B86" s="498"/>
      <c r="C86" s="300"/>
      <c r="D86" s="301"/>
      <c r="E86" s="301"/>
      <c r="F86" s="302"/>
      <c r="G86" s="301"/>
      <c r="H86" s="457"/>
      <c r="I86" s="303"/>
      <c r="J86" s="303"/>
      <c r="K86" s="197" t="str">
        <f t="shared" ca="1" si="7"/>
        <v/>
      </c>
      <c r="L86" s="33" t="str">
        <f t="shared" si="8"/>
        <v/>
      </c>
      <c r="M86" s="85" t="str">
        <f ca="1">IF(I86&gt;0,IF(ISERROR(VLOOKUP(YEAR(TODAY())-YEAR($I86),'Source Int'!$AC$1:$AD$89,2,FALSE)),"",VLOOKUP(YEAR(TODAY())-YEAR($I86),'Source Int'!$AC$1:$AD$89,2,FALSE)),"")</f>
        <v/>
      </c>
      <c r="O86" s="85">
        <v>81</v>
      </c>
      <c r="P86" s="547" t="str">
        <f t="shared" si="6"/>
        <v>zzzzz</v>
      </c>
      <c r="Q86" s="546"/>
      <c r="R86" s="580" t="str">
        <f t="array" ref="R86">IF(ROWS($1:81)&lt;=COUNTA(P$6:P$206),INDEX(P$6:P$206,MATCH(SMALL(COUNTIF(P$6:P$206,"&lt;"&amp;P$6:P$206),ROWS($1:81)),COUNTIF(P$6:P$206,"&lt;"&amp;P$6:P$206),0)),"")</f>
        <v>zzzzz</v>
      </c>
      <c r="S86" s="582">
        <f>IF(LEN(R86)&gt;0,COUNTIF(Engagés!$J$10:$J$509,R86),"")</f>
        <v>0</v>
      </c>
      <c r="T86" s="585" t="str">
        <f>IFERROR(VLOOKUP(O85,Engagés!$U$10:$V$509,2,FALSE),"")</f>
        <v/>
      </c>
    </row>
    <row r="87" spans="1:20" ht="19.350000000000001" customHeight="1">
      <c r="A87" s="500">
        <f t="shared" si="9"/>
        <v>211</v>
      </c>
      <c r="B87" s="498"/>
      <c r="C87" s="300"/>
      <c r="D87" s="301"/>
      <c r="E87" s="301"/>
      <c r="F87" s="302"/>
      <c r="G87" s="301"/>
      <c r="H87" s="457"/>
      <c r="I87" s="303"/>
      <c r="J87" s="303"/>
      <c r="K87" s="197" t="str">
        <f t="shared" ca="1" si="7"/>
        <v/>
      </c>
      <c r="L87" s="33" t="str">
        <f t="shared" si="8"/>
        <v/>
      </c>
      <c r="M87" s="85" t="str">
        <f ca="1">IF(I87&gt;0,IF(ISERROR(VLOOKUP(YEAR(TODAY())-YEAR($I87),'Source Int'!$AC$1:$AD$89,2,FALSE)),"",VLOOKUP(YEAR(TODAY())-YEAR($I87),'Source Int'!$AC$1:$AD$89,2,FALSE)),"")</f>
        <v/>
      </c>
      <c r="O87" s="85">
        <v>82</v>
      </c>
      <c r="P87" s="547" t="str">
        <f t="shared" si="6"/>
        <v>zzzzz</v>
      </c>
      <c r="Q87" s="546"/>
      <c r="R87" s="580" t="str">
        <f t="array" ref="R87">IF(ROWS($1:82)&lt;=COUNTA(P$6:P$206),INDEX(P$6:P$206,MATCH(SMALL(COUNTIF(P$6:P$206,"&lt;"&amp;P$6:P$206),ROWS($1:82)),COUNTIF(P$6:P$206,"&lt;"&amp;P$6:P$206),0)),"")</f>
        <v>zzzzz</v>
      </c>
      <c r="S87" s="582">
        <f>IF(LEN(R87)&gt;0,COUNTIF(Engagés!$J$10:$J$509,R87),"")</f>
        <v>0</v>
      </c>
      <c r="T87" s="585" t="str">
        <f>IFERROR(VLOOKUP(O86,Engagés!$U$10:$V$509,2,FALSE),"")</f>
        <v/>
      </c>
    </row>
    <row r="88" spans="1:20" ht="19.350000000000001" customHeight="1">
      <c r="A88" s="197">
        <f t="shared" si="9"/>
        <v>212</v>
      </c>
      <c r="B88" s="498"/>
      <c r="C88" s="300"/>
      <c r="D88" s="301"/>
      <c r="E88" s="301"/>
      <c r="F88" s="302"/>
      <c r="G88" s="301"/>
      <c r="H88" s="457"/>
      <c r="I88" s="303"/>
      <c r="J88" s="303"/>
      <c r="K88" s="197" t="str">
        <f t="shared" ca="1" si="7"/>
        <v/>
      </c>
      <c r="L88" s="33" t="str">
        <f t="shared" si="8"/>
        <v/>
      </c>
      <c r="M88" s="85" t="str">
        <f ca="1">IF(I88&gt;0,IF(ISERROR(VLOOKUP(YEAR(TODAY())-YEAR($I88),'Source Int'!$AC$1:$AD$89,2,FALSE)),"",VLOOKUP(YEAR(TODAY())-YEAR($I88),'Source Int'!$AC$1:$AD$89,2,FALSE)),"")</f>
        <v/>
      </c>
      <c r="O88" s="85">
        <v>83</v>
      </c>
      <c r="P88" s="547" t="str">
        <f t="shared" si="6"/>
        <v>zzzzz</v>
      </c>
      <c r="Q88" s="546"/>
      <c r="R88" s="580" t="str">
        <f t="array" ref="R88">IF(ROWS($1:83)&lt;=COUNTA(P$6:P$206),INDEX(P$6:P$206,MATCH(SMALL(COUNTIF(P$6:P$206,"&lt;"&amp;P$6:P$206),ROWS($1:83)),COUNTIF(P$6:P$206,"&lt;"&amp;P$6:P$206),0)),"")</f>
        <v>zzzzz</v>
      </c>
      <c r="S88" s="582">
        <f>IF(LEN(R88)&gt;0,COUNTIF(Engagés!$J$10:$J$509,R88),"")</f>
        <v>0</v>
      </c>
      <c r="T88" s="585" t="str">
        <f>IFERROR(VLOOKUP(O87,Engagés!$U$10:$V$509,2,FALSE),"")</f>
        <v/>
      </c>
    </row>
    <row r="89" spans="1:20" ht="19.350000000000001" customHeight="1">
      <c r="A89" s="500">
        <f t="shared" si="9"/>
        <v>213</v>
      </c>
      <c r="B89" s="498"/>
      <c r="C89" s="300"/>
      <c r="D89" s="301"/>
      <c r="E89" s="301"/>
      <c r="F89" s="302"/>
      <c r="G89" s="301"/>
      <c r="H89" s="457"/>
      <c r="I89" s="303"/>
      <c r="J89" s="303"/>
      <c r="K89" s="197" t="str">
        <f t="shared" ca="1" si="7"/>
        <v/>
      </c>
      <c r="L89" s="33" t="str">
        <f t="shared" si="8"/>
        <v/>
      </c>
      <c r="M89" s="85" t="str">
        <f ca="1">IF(I89&gt;0,IF(ISERROR(VLOOKUP(YEAR(TODAY())-YEAR($I89),'Source Int'!$AC$1:$AD$89,2,FALSE)),"",VLOOKUP(YEAR(TODAY())-YEAR($I89),'Source Int'!$AC$1:$AD$89,2,FALSE)),"")</f>
        <v/>
      </c>
      <c r="O89" s="85">
        <v>84</v>
      </c>
      <c r="P89" s="547" t="str">
        <f t="shared" si="6"/>
        <v>zzzzz</v>
      </c>
      <c r="Q89" s="546"/>
      <c r="R89" s="580" t="str">
        <f t="array" ref="R89">IF(ROWS($1:84)&lt;=COUNTA(P$6:P$206),INDEX(P$6:P$206,MATCH(SMALL(COUNTIF(P$6:P$206,"&lt;"&amp;P$6:P$206),ROWS($1:84)),COUNTIF(P$6:P$206,"&lt;"&amp;P$6:P$206),0)),"")</f>
        <v>zzzzz</v>
      </c>
      <c r="S89" s="582">
        <f>IF(LEN(R89)&gt;0,COUNTIF(Engagés!$J$10:$J$509,R89),"")</f>
        <v>0</v>
      </c>
      <c r="T89" s="585" t="str">
        <f>IFERROR(VLOOKUP(O88,Engagés!$U$10:$V$509,2,FALSE),"")</f>
        <v/>
      </c>
    </row>
    <row r="90" spans="1:20" ht="19.350000000000001" customHeight="1">
      <c r="A90" s="197">
        <f t="shared" si="9"/>
        <v>214</v>
      </c>
      <c r="B90" s="498"/>
      <c r="C90" s="300"/>
      <c r="D90" s="301"/>
      <c r="E90" s="301"/>
      <c r="F90" s="302"/>
      <c r="G90" s="301"/>
      <c r="H90" s="303"/>
      <c r="I90" s="303"/>
      <c r="J90" s="303"/>
      <c r="K90" s="197" t="str">
        <f t="shared" ca="1" si="7"/>
        <v/>
      </c>
      <c r="L90" s="33" t="str">
        <f t="shared" si="8"/>
        <v/>
      </c>
      <c r="M90" s="85" t="str">
        <f ca="1">IF(I90&gt;0,IF(ISERROR(VLOOKUP(YEAR(TODAY())-YEAR($I90),'Source Int'!$AC$1:$AD$89,2,FALSE)),"",VLOOKUP(YEAR(TODAY())-YEAR($I90),'Source Int'!$AC$1:$AD$89,2,FALSE)),"")</f>
        <v/>
      </c>
      <c r="O90" s="85">
        <v>85</v>
      </c>
      <c r="P90" s="547" t="str">
        <f t="shared" si="6"/>
        <v>zzzzz</v>
      </c>
      <c r="Q90" s="546"/>
      <c r="R90" s="580" t="str">
        <f t="array" ref="R90">IF(ROWS($1:85)&lt;=COUNTA(P$6:P$206),INDEX(P$6:P$206,MATCH(SMALL(COUNTIF(P$6:P$206,"&lt;"&amp;P$6:P$206),ROWS($1:85)),COUNTIF(P$6:P$206,"&lt;"&amp;P$6:P$206),0)),"")</f>
        <v>zzzzz</v>
      </c>
      <c r="S90" s="582">
        <f>IF(LEN(R90)&gt;0,COUNTIF(Engagés!$J$10:$J$509,R90),"")</f>
        <v>0</v>
      </c>
      <c r="T90" s="585" t="str">
        <f>IFERROR(VLOOKUP(O89,Engagés!$U$10:$V$509,2,FALSE),"")</f>
        <v/>
      </c>
    </row>
    <row r="91" spans="1:20" ht="19.350000000000001" customHeight="1">
      <c r="A91" s="500">
        <f t="shared" si="9"/>
        <v>215</v>
      </c>
      <c r="B91" s="463"/>
      <c r="C91" s="300"/>
      <c r="D91" s="301"/>
      <c r="E91" s="301"/>
      <c r="F91" s="302"/>
      <c r="G91" s="301"/>
      <c r="H91" s="303"/>
      <c r="I91" s="303"/>
      <c r="J91" s="303"/>
      <c r="K91" s="197" t="str">
        <f t="shared" ca="1" si="7"/>
        <v/>
      </c>
      <c r="L91" s="33" t="str">
        <f t="shared" si="8"/>
        <v/>
      </c>
      <c r="M91" s="85" t="str">
        <f ca="1">IF(I91&gt;0,IF(ISERROR(VLOOKUP(YEAR(TODAY())-YEAR($I91),'Source Int'!$AC$1:$AD$89,2,FALSE)),"",VLOOKUP(YEAR(TODAY())-YEAR($I91),'Source Int'!$AC$1:$AD$89,2,FALSE)),"")</f>
        <v/>
      </c>
      <c r="O91" s="85">
        <v>86</v>
      </c>
      <c r="P91" s="547" t="str">
        <f t="shared" si="6"/>
        <v>zzzzz</v>
      </c>
      <c r="Q91" s="546"/>
      <c r="R91" s="580" t="str">
        <f t="array" ref="R91">IF(ROWS($1:86)&lt;=COUNTA(P$6:P$206),INDEX(P$6:P$206,MATCH(SMALL(COUNTIF(P$6:P$206,"&lt;"&amp;P$6:P$206),ROWS($1:86)),COUNTIF(P$6:P$206,"&lt;"&amp;P$6:P$206),0)),"")</f>
        <v>zzzzz</v>
      </c>
      <c r="S91" s="582">
        <f>IF(LEN(R91)&gt;0,COUNTIF(Engagés!$J$10:$J$509,R91),"")</f>
        <v>0</v>
      </c>
      <c r="T91" s="585" t="str">
        <f>IFERROR(VLOOKUP(O90,Engagés!$U$10:$V$509,2,FALSE),"")</f>
        <v/>
      </c>
    </row>
    <row r="92" spans="1:20" ht="19.350000000000001" customHeight="1">
      <c r="A92" s="197">
        <f t="shared" si="9"/>
        <v>216</v>
      </c>
      <c r="B92" s="463"/>
      <c r="C92" s="300"/>
      <c r="D92" s="301"/>
      <c r="E92" s="301"/>
      <c r="F92" s="302"/>
      <c r="G92" s="301"/>
      <c r="H92" s="303"/>
      <c r="I92" s="303"/>
      <c r="J92" s="303"/>
      <c r="K92" s="197" t="str">
        <f t="shared" ca="1" si="7"/>
        <v/>
      </c>
      <c r="L92" s="33" t="str">
        <f t="shared" si="8"/>
        <v/>
      </c>
      <c r="M92" s="85" t="str">
        <f ca="1">IF(I92&gt;0,IF(ISERROR(VLOOKUP(YEAR(TODAY())-YEAR($I92),'Source Int'!$AC$1:$AD$89,2,FALSE)),"",VLOOKUP(YEAR(TODAY())-YEAR($I92),'Source Int'!$AC$1:$AD$89,2,FALSE)),"")</f>
        <v/>
      </c>
      <c r="O92" s="85">
        <v>87</v>
      </c>
      <c r="P92" s="547" t="str">
        <f t="shared" si="6"/>
        <v>zzzzz</v>
      </c>
      <c r="Q92" s="546"/>
      <c r="R92" s="580" t="str">
        <f t="array" ref="R92">IF(ROWS($1:87)&lt;=COUNTA(P$6:P$206),INDEX(P$6:P$206,MATCH(SMALL(COUNTIF(P$6:P$206,"&lt;"&amp;P$6:P$206),ROWS($1:87)),COUNTIF(P$6:P$206,"&lt;"&amp;P$6:P$206),0)),"")</f>
        <v>zzzzz</v>
      </c>
      <c r="S92" s="582">
        <f>IF(LEN(R92)&gt;0,COUNTIF(Engagés!$J$10:$J$509,R92),"")</f>
        <v>0</v>
      </c>
      <c r="T92" s="585" t="str">
        <f>IFERROR(VLOOKUP(O91,Engagés!$U$10:$V$509,2,FALSE),"")</f>
        <v/>
      </c>
    </row>
    <row r="93" spans="1:20" ht="19.350000000000001" customHeight="1">
      <c r="A93" s="500">
        <f t="shared" si="9"/>
        <v>217</v>
      </c>
      <c r="B93" s="463"/>
      <c r="C93" s="300"/>
      <c r="D93" s="301"/>
      <c r="E93" s="301"/>
      <c r="F93" s="302"/>
      <c r="G93" s="301"/>
      <c r="H93" s="303"/>
      <c r="I93" s="303"/>
      <c r="J93" s="303"/>
      <c r="K93" s="197" t="str">
        <f t="shared" ca="1" si="7"/>
        <v/>
      </c>
      <c r="L93" s="33" t="str">
        <f t="shared" si="8"/>
        <v/>
      </c>
      <c r="M93" s="85" t="str">
        <f ca="1">IF(I93&gt;0,IF(ISERROR(VLOOKUP(YEAR(TODAY())-YEAR($I93),'Source Int'!$AC$1:$AD$89,2,FALSE)),"",VLOOKUP(YEAR(TODAY())-YEAR($I93),'Source Int'!$AC$1:$AD$89,2,FALSE)),"")</f>
        <v/>
      </c>
      <c r="O93" s="85">
        <v>88</v>
      </c>
      <c r="P93" s="547" t="str">
        <f t="shared" si="6"/>
        <v>zzzzz</v>
      </c>
      <c r="Q93" s="546"/>
      <c r="R93" s="580" t="str">
        <f t="array" ref="R93">IF(ROWS($1:88)&lt;=COUNTA(P$6:P$206),INDEX(P$6:P$206,MATCH(SMALL(COUNTIF(P$6:P$206,"&lt;"&amp;P$6:P$206),ROWS($1:88)),COUNTIF(P$6:P$206,"&lt;"&amp;P$6:P$206),0)),"")</f>
        <v>zzzzz</v>
      </c>
      <c r="S93" s="582">
        <f>IF(LEN(R93)&gt;0,COUNTIF(Engagés!$J$10:$J$509,R93),"")</f>
        <v>0</v>
      </c>
      <c r="T93" s="585" t="str">
        <f>IFERROR(VLOOKUP(O92,Engagés!$U$10:$V$509,2,FALSE),"")</f>
        <v/>
      </c>
    </row>
    <row r="94" spans="1:20" ht="19.350000000000001" customHeight="1">
      <c r="A94" s="197">
        <f t="shared" si="9"/>
        <v>218</v>
      </c>
      <c r="B94" s="463"/>
      <c r="C94" s="300"/>
      <c r="D94" s="301"/>
      <c r="E94" s="301"/>
      <c r="F94" s="302"/>
      <c r="G94" s="301"/>
      <c r="H94" s="303"/>
      <c r="I94" s="303"/>
      <c r="J94" s="303"/>
      <c r="K94" s="197" t="str">
        <f t="shared" ca="1" si="7"/>
        <v/>
      </c>
      <c r="L94" s="33" t="str">
        <f t="shared" si="8"/>
        <v/>
      </c>
      <c r="M94" s="85" t="str">
        <f ca="1">IF(I94&gt;0,IF(ISERROR(VLOOKUP(YEAR(TODAY())-YEAR($I94),'Source Int'!$AC$1:$AD$89,2,FALSE)),"",VLOOKUP(YEAR(TODAY())-YEAR($I94),'Source Int'!$AC$1:$AD$89,2,FALSE)),"")</f>
        <v/>
      </c>
      <c r="O94" s="85">
        <v>89</v>
      </c>
      <c r="P94" s="547" t="str">
        <f t="shared" si="6"/>
        <v>zzzzz</v>
      </c>
      <c r="Q94" s="546"/>
      <c r="R94" s="580" t="str">
        <f t="array" ref="R94">IF(ROWS($1:89)&lt;=COUNTA(P$6:P$206),INDEX(P$6:P$206,MATCH(SMALL(COUNTIF(P$6:P$206,"&lt;"&amp;P$6:P$206),ROWS($1:89)),COUNTIF(P$6:P$206,"&lt;"&amp;P$6:P$206),0)),"")</f>
        <v>zzzzz</v>
      </c>
      <c r="S94" s="582">
        <f>IF(LEN(R94)&gt;0,COUNTIF(Engagés!$J$10:$J$509,R94),"")</f>
        <v>0</v>
      </c>
      <c r="T94" s="585" t="str">
        <f>IFERROR(VLOOKUP(O93,Engagés!$U$10:$V$509,2,FALSE),"")</f>
        <v/>
      </c>
    </row>
    <row r="95" spans="1:20" ht="19.350000000000001" customHeight="1">
      <c r="A95" s="500">
        <f t="shared" si="9"/>
        <v>219</v>
      </c>
      <c r="B95" s="463"/>
      <c r="C95" s="300"/>
      <c r="D95" s="301"/>
      <c r="E95" s="301"/>
      <c r="F95" s="302"/>
      <c r="G95" s="301"/>
      <c r="H95" s="303"/>
      <c r="I95" s="303"/>
      <c r="J95" s="303"/>
      <c r="K95" s="197" t="str">
        <f t="shared" ca="1" si="7"/>
        <v/>
      </c>
      <c r="L95" s="33" t="str">
        <f t="shared" si="8"/>
        <v/>
      </c>
      <c r="M95" s="85" t="str">
        <f ca="1">IF(I95&gt;0,IF(ISERROR(VLOOKUP(YEAR(TODAY())-YEAR($I95),'Source Int'!$AC$1:$AD$89,2,FALSE)),"",VLOOKUP(YEAR(TODAY())-YEAR($I95),'Source Int'!$AC$1:$AD$89,2,FALSE)),"")</f>
        <v/>
      </c>
      <c r="O95" s="85">
        <v>90</v>
      </c>
      <c r="P95" s="547" t="str">
        <f t="shared" si="6"/>
        <v>zzzzz</v>
      </c>
      <c r="Q95" s="546"/>
      <c r="R95" s="580" t="str">
        <f t="array" ref="R95">IF(ROWS($1:90)&lt;=COUNTA(P$6:P$206),INDEX(P$6:P$206,MATCH(SMALL(COUNTIF(P$6:P$206,"&lt;"&amp;P$6:P$206),ROWS($1:90)),COUNTIF(P$6:P$206,"&lt;"&amp;P$6:P$206),0)),"")</f>
        <v>zzzzz</v>
      </c>
      <c r="S95" s="582">
        <f>IF(LEN(R95)&gt;0,COUNTIF(Engagés!$J$10:$J$509,R95),"")</f>
        <v>0</v>
      </c>
      <c r="T95" s="585" t="str">
        <f>IFERROR(VLOOKUP(O94,Engagés!$U$10:$V$509,2,FALSE),"")</f>
        <v/>
      </c>
    </row>
    <row r="96" spans="1:20" ht="19.350000000000001" customHeight="1">
      <c r="A96" s="197">
        <f t="shared" si="9"/>
        <v>220</v>
      </c>
      <c r="B96" s="463"/>
      <c r="C96" s="300"/>
      <c r="D96" s="301"/>
      <c r="E96" s="301"/>
      <c r="F96" s="302"/>
      <c r="G96" s="301"/>
      <c r="H96" s="303"/>
      <c r="I96" s="303"/>
      <c r="J96" s="303"/>
      <c r="K96" s="197" t="str">
        <f t="shared" ca="1" si="7"/>
        <v/>
      </c>
      <c r="L96" s="33" t="str">
        <f t="shared" si="8"/>
        <v/>
      </c>
      <c r="M96" s="85" t="str">
        <f ca="1">IF(I96&gt;0,IF(ISERROR(VLOOKUP(YEAR(TODAY())-YEAR($I96),'Source Int'!$AC$1:$AD$89,2,FALSE)),"",VLOOKUP(YEAR(TODAY())-YEAR($I96),'Source Int'!$AC$1:$AD$89,2,FALSE)),"")</f>
        <v/>
      </c>
      <c r="O96" s="85">
        <v>91</v>
      </c>
      <c r="P96" s="547" t="str">
        <f t="shared" si="6"/>
        <v>zzzzz</v>
      </c>
      <c r="Q96" s="546"/>
      <c r="R96" s="580" t="str">
        <f t="array" ref="R96">IF(ROWS($1:91)&lt;=COUNTA(P$6:P$206),INDEX(P$6:P$206,MATCH(SMALL(COUNTIF(P$6:P$206,"&lt;"&amp;P$6:P$206),ROWS($1:91)),COUNTIF(P$6:P$206,"&lt;"&amp;P$6:P$206),0)),"")</f>
        <v>zzzzz</v>
      </c>
      <c r="S96" s="582">
        <f>IF(LEN(R96)&gt;0,COUNTIF(Engagés!$J$10:$J$509,R96),"")</f>
        <v>0</v>
      </c>
      <c r="T96" s="585" t="str">
        <f>IFERROR(VLOOKUP(O95,Engagés!$U$10:$V$509,2,FALSE),"")</f>
        <v/>
      </c>
    </row>
    <row r="97" spans="1:20" ht="19.350000000000001" customHeight="1">
      <c r="A97" s="500">
        <f t="shared" si="9"/>
        <v>221</v>
      </c>
      <c r="B97" s="463"/>
      <c r="C97" s="300"/>
      <c r="D97" s="301"/>
      <c r="E97" s="301"/>
      <c r="F97" s="302"/>
      <c r="G97" s="301"/>
      <c r="H97" s="303"/>
      <c r="I97" s="303"/>
      <c r="J97" s="303"/>
      <c r="K97" s="197" t="str">
        <f t="shared" ca="1" si="7"/>
        <v/>
      </c>
      <c r="L97" s="33" t="str">
        <f t="shared" si="8"/>
        <v/>
      </c>
      <c r="M97" s="85" t="str">
        <f ca="1">IF(I97&gt;0,IF(ISERROR(VLOOKUP(YEAR(TODAY())-YEAR($I97),'Source Int'!$AC$1:$AD$89,2,FALSE)),"",VLOOKUP(YEAR(TODAY())-YEAR($I97),'Source Int'!$AC$1:$AD$89,2,FALSE)),"")</f>
        <v/>
      </c>
      <c r="O97" s="85">
        <v>92</v>
      </c>
      <c r="P97" s="547" t="str">
        <f t="shared" si="6"/>
        <v>zzzzz</v>
      </c>
      <c r="Q97" s="546"/>
      <c r="R97" s="580" t="str">
        <f t="array" ref="R97">IF(ROWS($1:92)&lt;=COUNTA(P$6:P$206),INDEX(P$6:P$206,MATCH(SMALL(COUNTIF(P$6:P$206,"&lt;"&amp;P$6:P$206),ROWS($1:92)),COUNTIF(P$6:P$206,"&lt;"&amp;P$6:P$206),0)),"")</f>
        <v>zzzzz</v>
      </c>
      <c r="S97" s="582">
        <f>IF(LEN(R97)&gt;0,COUNTIF(Engagés!$J$10:$J$509,R97),"")</f>
        <v>0</v>
      </c>
      <c r="T97" s="585" t="str">
        <f>IFERROR(VLOOKUP(O96,Engagés!$U$10:$V$509,2,FALSE),"")</f>
        <v/>
      </c>
    </row>
    <row r="98" spans="1:20" ht="19.350000000000001" customHeight="1">
      <c r="A98" s="197">
        <f t="shared" si="9"/>
        <v>222</v>
      </c>
      <c r="B98" s="463"/>
      <c r="C98" s="300"/>
      <c r="D98" s="301"/>
      <c r="E98" s="301"/>
      <c r="F98" s="302"/>
      <c r="G98" s="301"/>
      <c r="H98" s="303"/>
      <c r="I98" s="303"/>
      <c r="J98" s="303"/>
      <c r="K98" s="197" t="str">
        <f t="shared" ca="1" si="7"/>
        <v/>
      </c>
      <c r="L98" s="33" t="str">
        <f t="shared" si="8"/>
        <v/>
      </c>
      <c r="M98" s="85" t="str">
        <f ca="1">IF(I98&gt;0,IF(ISERROR(VLOOKUP(YEAR(TODAY())-YEAR($I98),'Source Int'!$AC$1:$AD$89,2,FALSE)),"",VLOOKUP(YEAR(TODAY())-YEAR($I98),'Source Int'!$AC$1:$AD$89,2,FALSE)),"")</f>
        <v/>
      </c>
      <c r="O98" s="85">
        <v>93</v>
      </c>
      <c r="P98" s="547" t="str">
        <f t="shared" si="6"/>
        <v>zzzzz</v>
      </c>
      <c r="Q98" s="546"/>
      <c r="R98" s="580" t="str">
        <f t="array" ref="R98">IF(ROWS($1:93)&lt;=COUNTA(P$6:P$206),INDEX(P$6:P$206,MATCH(SMALL(COUNTIF(P$6:P$206,"&lt;"&amp;P$6:P$206),ROWS($1:93)),COUNTIF(P$6:P$206,"&lt;"&amp;P$6:P$206),0)),"")</f>
        <v>zzzzz</v>
      </c>
      <c r="S98" s="582">
        <f>IF(LEN(R98)&gt;0,COUNTIF(Engagés!$J$10:$J$509,R98),"")</f>
        <v>0</v>
      </c>
      <c r="T98" s="585" t="str">
        <f>IFERROR(VLOOKUP(O97,Engagés!$U$10:$V$509,2,FALSE),"")</f>
        <v/>
      </c>
    </row>
    <row r="99" spans="1:20" ht="19.350000000000001" customHeight="1">
      <c r="A99" s="500">
        <f t="shared" si="9"/>
        <v>223</v>
      </c>
      <c r="B99" s="463"/>
      <c r="C99" s="300"/>
      <c r="D99" s="301"/>
      <c r="E99" s="301"/>
      <c r="F99" s="302"/>
      <c r="G99" s="301"/>
      <c r="H99" s="303"/>
      <c r="I99" s="303"/>
      <c r="J99" s="303"/>
      <c r="K99" s="197" t="str">
        <f t="shared" ca="1" si="7"/>
        <v/>
      </c>
      <c r="L99" s="33" t="str">
        <f t="shared" si="8"/>
        <v/>
      </c>
      <c r="M99" s="85" t="str">
        <f ca="1">IF(I99&gt;0,IF(ISERROR(VLOOKUP(YEAR(TODAY())-YEAR($I99),'Source Int'!$AC$1:$AD$89,2,FALSE)),"",VLOOKUP(YEAR(TODAY())-YEAR($I99),'Source Int'!$AC$1:$AD$89,2,FALSE)),"")</f>
        <v/>
      </c>
      <c r="O99" s="85">
        <v>94</v>
      </c>
      <c r="P99" s="547" t="str">
        <f t="shared" si="6"/>
        <v>zzzzz</v>
      </c>
      <c r="Q99" s="546"/>
      <c r="R99" s="580" t="str">
        <f t="array" ref="R99">IF(ROWS($1:94)&lt;=COUNTA(P$6:P$206),INDEX(P$6:P$206,MATCH(SMALL(COUNTIF(P$6:P$206,"&lt;"&amp;P$6:P$206),ROWS($1:94)),COUNTIF(P$6:P$206,"&lt;"&amp;P$6:P$206),0)),"")</f>
        <v>zzzzz</v>
      </c>
      <c r="S99" s="582">
        <f>IF(LEN(R99)&gt;0,COUNTIF(Engagés!$J$10:$J$509,R99),"")</f>
        <v>0</v>
      </c>
      <c r="T99" s="585" t="str">
        <f>IFERROR(VLOOKUP(O98,Engagés!$U$10:$V$509,2,FALSE),"")</f>
        <v/>
      </c>
    </row>
    <row r="100" spans="1:20" ht="19.350000000000001" customHeight="1">
      <c r="A100" s="197">
        <f t="shared" si="9"/>
        <v>224</v>
      </c>
      <c r="B100" s="463"/>
      <c r="C100" s="300"/>
      <c r="D100" s="301"/>
      <c r="E100" s="301"/>
      <c r="F100" s="302"/>
      <c r="G100" s="301"/>
      <c r="H100" s="303"/>
      <c r="I100" s="303"/>
      <c r="J100" s="303"/>
      <c r="K100" s="197" t="str">
        <f t="shared" ca="1" si="7"/>
        <v/>
      </c>
      <c r="L100" s="33" t="str">
        <f t="shared" si="8"/>
        <v/>
      </c>
      <c r="M100" s="85" t="str">
        <f ca="1">IF(I100&gt;0,IF(ISERROR(VLOOKUP(YEAR(TODAY())-YEAR($I100),'Source Int'!$AC$1:$AD$89,2,FALSE)),"",VLOOKUP(YEAR(TODAY())-YEAR($I100),'Source Int'!$AC$1:$AD$89,2,FALSE)),"")</f>
        <v/>
      </c>
      <c r="O100" s="85">
        <v>95</v>
      </c>
      <c r="P100" s="547" t="str">
        <f t="shared" si="6"/>
        <v>zzzzz</v>
      </c>
      <c r="Q100" s="546"/>
      <c r="R100" s="580" t="str">
        <f t="array" ref="R100">IF(ROWS($1:95)&lt;=COUNTA(P$6:P$206),INDEX(P$6:P$206,MATCH(SMALL(COUNTIF(P$6:P$206,"&lt;"&amp;P$6:P$206),ROWS($1:95)),COUNTIF(P$6:P$206,"&lt;"&amp;P$6:P$206),0)),"")</f>
        <v>zzzzz</v>
      </c>
      <c r="S100" s="582">
        <f>IF(LEN(R100)&gt;0,COUNTIF(Engagés!$J$10:$J$509,R100),"")</f>
        <v>0</v>
      </c>
      <c r="T100" s="585" t="str">
        <f>IFERROR(VLOOKUP(O99,Engagés!$U$10:$V$509,2,FALSE),"")</f>
        <v/>
      </c>
    </row>
    <row r="101" spans="1:20" ht="19.350000000000001" customHeight="1">
      <c r="A101" s="500">
        <f t="shared" si="9"/>
        <v>225</v>
      </c>
      <c r="B101" s="463"/>
      <c r="C101" s="300"/>
      <c r="D101" s="301"/>
      <c r="E101" s="301"/>
      <c r="F101" s="302"/>
      <c r="G101" s="301"/>
      <c r="H101" s="303"/>
      <c r="I101" s="303"/>
      <c r="J101" s="303"/>
      <c r="K101" s="197" t="str">
        <f t="shared" ca="1" si="7"/>
        <v/>
      </c>
      <c r="L101" s="33" t="str">
        <f t="shared" si="8"/>
        <v/>
      </c>
      <c r="M101" s="85" t="str">
        <f ca="1">IF(I101&gt;0,IF(ISERROR(VLOOKUP(YEAR(TODAY())-YEAR($I101),'Source Int'!$AC$1:$AD$89,2,FALSE)),"",VLOOKUP(YEAR(TODAY())-YEAR($I101),'Source Int'!$AC$1:$AD$89,2,FALSE)),"")</f>
        <v/>
      </c>
      <c r="O101" s="85">
        <v>96</v>
      </c>
      <c r="P101" s="547" t="str">
        <f t="shared" si="6"/>
        <v>zzzzz</v>
      </c>
      <c r="Q101" s="546"/>
      <c r="R101" s="580" t="str">
        <f t="array" ref="R101">IF(ROWS($1:96)&lt;=COUNTA(P$6:P$206),INDEX(P$6:P$206,MATCH(SMALL(COUNTIF(P$6:P$206,"&lt;"&amp;P$6:P$206),ROWS($1:96)),COUNTIF(P$6:P$206,"&lt;"&amp;P$6:P$206),0)),"")</f>
        <v>zzzzz</v>
      </c>
      <c r="S101" s="582">
        <f>IF(LEN(R101)&gt;0,COUNTIF(Engagés!$J$10:$J$509,R101),"")</f>
        <v>0</v>
      </c>
      <c r="T101" s="585" t="str">
        <f>IFERROR(VLOOKUP(O100,Engagés!$U$10:$V$509,2,FALSE),"")</f>
        <v/>
      </c>
    </row>
    <row r="102" spans="1:20" ht="19.350000000000001" customHeight="1">
      <c r="A102" s="197">
        <f t="shared" si="9"/>
        <v>226</v>
      </c>
      <c r="B102" s="463"/>
      <c r="C102" s="300"/>
      <c r="D102" s="301"/>
      <c r="E102" s="301"/>
      <c r="F102" s="302"/>
      <c r="G102" s="301"/>
      <c r="H102" s="303"/>
      <c r="I102" s="303"/>
      <c r="J102" s="303"/>
      <c r="K102" s="197" t="str">
        <f t="shared" ca="1" si="7"/>
        <v/>
      </c>
      <c r="L102" s="33" t="str">
        <f t="shared" si="8"/>
        <v/>
      </c>
      <c r="M102" s="85" t="str">
        <f ca="1">IF(I102&gt;0,IF(ISERROR(VLOOKUP(YEAR(TODAY())-YEAR($I102),'Source Int'!$AC$1:$AD$89,2,FALSE)),"",VLOOKUP(YEAR(TODAY())-YEAR($I102),'Source Int'!$AC$1:$AD$89,2,FALSE)),"")</f>
        <v/>
      </c>
      <c r="O102" s="85">
        <v>97</v>
      </c>
      <c r="P102" s="547" t="str">
        <f t="shared" ref="P102:P133" si="10">IF(ISERROR(VLOOKUP(O102,CHERCHE_EQUIPE,10,FALSE))=TRUE,"zzzzz",IF(OR(VLOOKUP(O102,CHERCHE_EQUIPE,10,FALSE)="",VLOOKUP(O102,CHERCHE_EQUIPE,10,FALSE)=0),"zzzzz",VLOOKUP(O102,CHERCHE_EQUIPE,10,FALSE)))</f>
        <v>zzzzz</v>
      </c>
      <c r="Q102" s="546"/>
      <c r="R102" s="580" t="str">
        <f t="array" ref="R102">IF(ROWS($1:97)&lt;=COUNTA(P$6:P$206),INDEX(P$6:P$206,MATCH(SMALL(COUNTIF(P$6:P$206,"&lt;"&amp;P$6:P$206),ROWS($1:97)),COUNTIF(P$6:P$206,"&lt;"&amp;P$6:P$206),0)),"")</f>
        <v>zzzzz</v>
      </c>
      <c r="S102" s="582">
        <f>IF(LEN(R102)&gt;0,COUNTIF(Engagés!$J$10:$J$509,R102),"")</f>
        <v>0</v>
      </c>
      <c r="T102" s="585" t="str">
        <f>IFERROR(VLOOKUP(O101,Engagés!$U$10:$V$509,2,FALSE),"")</f>
        <v/>
      </c>
    </row>
    <row r="103" spans="1:20" ht="19.350000000000001" customHeight="1">
      <c r="A103" s="500">
        <f t="shared" si="9"/>
        <v>227</v>
      </c>
      <c r="B103" s="463"/>
      <c r="C103" s="300"/>
      <c r="D103" s="301"/>
      <c r="E103" s="301"/>
      <c r="F103" s="302"/>
      <c r="G103" s="301"/>
      <c r="H103" s="303"/>
      <c r="I103" s="303"/>
      <c r="J103" s="303"/>
      <c r="K103" s="197" t="str">
        <f t="shared" ca="1" si="7"/>
        <v/>
      </c>
      <c r="L103" s="33" t="str">
        <f t="shared" ref="L103:L134" si="11">IF(LEN(D103)&gt;0,1,"")</f>
        <v/>
      </c>
      <c r="M103" s="85" t="str">
        <f ca="1">IF(I103&gt;0,IF(ISERROR(VLOOKUP(YEAR(TODAY())-YEAR($I103),'Source Int'!$AC$1:$AD$89,2,FALSE)),"",VLOOKUP(YEAR(TODAY())-YEAR($I103),'Source Int'!$AC$1:$AD$89,2,FALSE)),"")</f>
        <v/>
      </c>
      <c r="O103" s="85">
        <v>98</v>
      </c>
      <c r="P103" s="547" t="str">
        <f t="shared" si="10"/>
        <v>zzzzz</v>
      </c>
      <c r="Q103" s="546"/>
      <c r="R103" s="580" t="str">
        <f t="array" ref="R103">IF(ROWS($1:98)&lt;=COUNTA(P$6:P$206),INDEX(P$6:P$206,MATCH(SMALL(COUNTIF(P$6:P$206,"&lt;"&amp;P$6:P$206),ROWS($1:98)),COUNTIF(P$6:P$206,"&lt;"&amp;P$6:P$206),0)),"")</f>
        <v>zzzzz</v>
      </c>
      <c r="S103" s="582">
        <f>IF(LEN(R103)&gt;0,COUNTIF(Engagés!$J$10:$J$509,R103),"")</f>
        <v>0</v>
      </c>
      <c r="T103" s="585" t="str">
        <f>IFERROR(VLOOKUP(O102,Engagés!$U$10:$V$509,2,FALSE),"")</f>
        <v/>
      </c>
    </row>
    <row r="104" spans="1:20" ht="19.350000000000001" customHeight="1">
      <c r="A104" s="197">
        <f t="shared" si="9"/>
        <v>228</v>
      </c>
      <c r="B104" s="463"/>
      <c r="C104" s="300"/>
      <c r="D104" s="301"/>
      <c r="E104" s="301"/>
      <c r="F104" s="302"/>
      <c r="G104" s="301"/>
      <c r="H104" s="303"/>
      <c r="I104" s="303"/>
      <c r="J104" s="303"/>
      <c r="K104" s="197" t="str">
        <f t="shared" ca="1" si="7"/>
        <v/>
      </c>
      <c r="L104" s="33" t="str">
        <f t="shared" si="11"/>
        <v/>
      </c>
      <c r="M104" s="85" t="str">
        <f ca="1">IF(I104&gt;0,IF(ISERROR(VLOOKUP(YEAR(TODAY())-YEAR($I104),'Source Int'!$AC$1:$AD$89,2,FALSE)),"",VLOOKUP(YEAR(TODAY())-YEAR($I104),'Source Int'!$AC$1:$AD$89,2,FALSE)),"")</f>
        <v/>
      </c>
      <c r="O104" s="85">
        <v>99</v>
      </c>
      <c r="P104" s="547" t="str">
        <f t="shared" si="10"/>
        <v>zzzzz</v>
      </c>
      <c r="Q104" s="546"/>
      <c r="R104" s="580" t="str">
        <f t="array" ref="R104">IF(ROWS($1:99)&lt;=COUNTA(P$6:P$206),INDEX(P$6:P$206,MATCH(SMALL(COUNTIF(P$6:P$206,"&lt;"&amp;P$6:P$206),ROWS($1:99)),COUNTIF(P$6:P$206,"&lt;"&amp;P$6:P$206),0)),"")</f>
        <v>zzzzz</v>
      </c>
      <c r="S104" s="582">
        <f>IF(LEN(R104)&gt;0,COUNTIF(Engagés!$J$10:$J$509,R104),"")</f>
        <v>0</v>
      </c>
      <c r="T104" s="585" t="str">
        <f>IFERROR(VLOOKUP(O103,Engagés!$U$10:$V$509,2,FALSE),"")</f>
        <v/>
      </c>
    </row>
    <row r="105" spans="1:20" ht="19.350000000000001" customHeight="1">
      <c r="A105" s="500">
        <f t="shared" si="9"/>
        <v>229</v>
      </c>
      <c r="B105" s="463"/>
      <c r="C105" s="300"/>
      <c r="D105" s="301"/>
      <c r="E105" s="301"/>
      <c r="F105" s="302"/>
      <c r="G105" s="301"/>
      <c r="H105" s="303"/>
      <c r="I105" s="303"/>
      <c r="J105" s="303"/>
      <c r="K105" s="197" t="str">
        <f t="shared" ca="1" si="7"/>
        <v/>
      </c>
      <c r="L105" s="33" t="str">
        <f t="shared" si="11"/>
        <v/>
      </c>
      <c r="M105" s="85" t="str">
        <f ca="1">IF(I105&gt;0,IF(ISERROR(VLOOKUP(YEAR(TODAY())-YEAR($I105),'Source Int'!$AC$1:$AD$89,2,FALSE)),"",VLOOKUP(YEAR(TODAY())-YEAR($I105),'Source Int'!$AC$1:$AD$89,2,FALSE)),"")</f>
        <v/>
      </c>
      <c r="O105" s="85">
        <v>100</v>
      </c>
      <c r="P105" s="547" t="str">
        <f t="shared" si="10"/>
        <v>zzzzz</v>
      </c>
      <c r="Q105" s="546"/>
      <c r="R105" s="580" t="str">
        <f t="array" ref="R105">IF(ROWS($1:100)&lt;=COUNTA(P$6:P$206),INDEX(P$6:P$206,MATCH(SMALL(COUNTIF(P$6:P$206,"&lt;"&amp;P$6:P$206),ROWS($1:100)),COUNTIF(P$6:P$206,"&lt;"&amp;P$6:P$206),0)),"")</f>
        <v>zzzzz</v>
      </c>
      <c r="S105" s="582">
        <f>IF(LEN(R105)&gt;0,COUNTIF(Engagés!$J$10:$J$509,R105),"")</f>
        <v>0</v>
      </c>
      <c r="T105" s="585" t="str">
        <f>IFERROR(VLOOKUP(O104,Engagés!$U$10:$V$509,2,FALSE),"")</f>
        <v/>
      </c>
    </row>
    <row r="106" spans="1:20" ht="19.350000000000001" customHeight="1">
      <c r="A106" s="197">
        <f t="shared" si="9"/>
        <v>230</v>
      </c>
      <c r="B106" s="463"/>
      <c r="C106" s="300"/>
      <c r="D106" s="301"/>
      <c r="E106" s="301"/>
      <c r="F106" s="302"/>
      <c r="G106" s="301"/>
      <c r="H106" s="303"/>
      <c r="I106" s="303"/>
      <c r="J106" s="303"/>
      <c r="K106" s="197" t="str">
        <f t="shared" ca="1" si="7"/>
        <v/>
      </c>
      <c r="L106" s="33" t="str">
        <f t="shared" si="11"/>
        <v/>
      </c>
      <c r="M106" s="85" t="str">
        <f ca="1">IF(I106&gt;0,IF(ISERROR(VLOOKUP(YEAR(TODAY())-YEAR($I106),'Source Int'!$AC$1:$AD$89,2,FALSE)),"",VLOOKUP(YEAR(TODAY())-YEAR($I106),'Source Int'!$AC$1:$AD$89,2,FALSE)),"")</f>
        <v/>
      </c>
      <c r="O106" s="85">
        <v>101</v>
      </c>
      <c r="P106" s="547" t="str">
        <f t="shared" si="10"/>
        <v>zzzzz</v>
      </c>
      <c r="Q106" s="546"/>
      <c r="R106" s="580" t="str">
        <f t="array" ref="R106">IF(ROWS($1:101)&lt;=COUNTA(P$6:P$206),INDEX(P$6:P$206,MATCH(SMALL(COUNTIF(P$6:P$206,"&lt;"&amp;P$6:P$206),ROWS($1:101)),COUNTIF(P$6:P$206,"&lt;"&amp;P$6:P$206),0)),"")</f>
        <v>zzzzz</v>
      </c>
      <c r="S106" s="582">
        <f>IF(LEN(R106)&gt;0,COUNTIF(Engagés!$J$10:$J$509,R106),"")</f>
        <v>0</v>
      </c>
      <c r="T106" s="585" t="str">
        <f>IFERROR(VLOOKUP(O105,Engagés!$U$10:$V$509,2,FALSE),"")</f>
        <v/>
      </c>
    </row>
    <row r="107" spans="1:20" ht="19.350000000000001" customHeight="1">
      <c r="A107" s="500">
        <f t="shared" si="9"/>
        <v>231</v>
      </c>
      <c r="B107" s="463"/>
      <c r="C107" s="300"/>
      <c r="D107" s="301"/>
      <c r="E107" s="301"/>
      <c r="F107" s="302"/>
      <c r="G107" s="301"/>
      <c r="H107" s="303"/>
      <c r="I107" s="303"/>
      <c r="J107" s="303"/>
      <c r="K107" s="197" t="str">
        <f t="shared" ca="1" si="7"/>
        <v/>
      </c>
      <c r="L107" s="33" t="str">
        <f t="shared" si="11"/>
        <v/>
      </c>
      <c r="M107" s="85" t="str">
        <f ca="1">IF(I107&gt;0,IF(ISERROR(VLOOKUP(YEAR(TODAY())-YEAR($I107),'Source Int'!$AC$1:$AD$89,2,FALSE)),"",VLOOKUP(YEAR(TODAY())-YEAR($I107),'Source Int'!$AC$1:$AD$89,2,FALSE)),"")</f>
        <v/>
      </c>
      <c r="O107" s="85">
        <v>102</v>
      </c>
      <c r="P107" s="547" t="str">
        <f t="shared" si="10"/>
        <v>zzzzz</v>
      </c>
      <c r="Q107" s="546"/>
      <c r="R107" s="580" t="str">
        <f t="array" ref="R107">IF(ROWS($1:102)&lt;=COUNTA(P$6:P$206),INDEX(P$6:P$206,MATCH(SMALL(COUNTIF(P$6:P$206,"&lt;"&amp;P$6:P$206),ROWS($1:102)),COUNTIF(P$6:P$206,"&lt;"&amp;P$6:P$206),0)),"")</f>
        <v>zzzzz</v>
      </c>
      <c r="S107" s="582">
        <f>IF(LEN(R107)&gt;0,COUNTIF(Engagés!$J$10:$J$509,R107),"")</f>
        <v>0</v>
      </c>
      <c r="T107" s="585" t="str">
        <f>IFERROR(VLOOKUP(O106,Engagés!$U$10:$V$509,2,FALSE),"")</f>
        <v/>
      </c>
    </row>
    <row r="108" spans="1:20" ht="19.350000000000001" customHeight="1">
      <c r="A108" s="197">
        <f t="shared" si="9"/>
        <v>232</v>
      </c>
      <c r="B108" s="463"/>
      <c r="C108" s="300"/>
      <c r="D108" s="301"/>
      <c r="E108" s="301"/>
      <c r="F108" s="302"/>
      <c r="G108" s="301"/>
      <c r="H108" s="303"/>
      <c r="I108" s="303"/>
      <c r="J108" s="303"/>
      <c r="K108" s="197" t="str">
        <f t="shared" ca="1" si="7"/>
        <v/>
      </c>
      <c r="L108" s="33" t="str">
        <f t="shared" si="11"/>
        <v/>
      </c>
      <c r="M108" s="85" t="str">
        <f ca="1">IF(I108&gt;0,IF(ISERROR(VLOOKUP(YEAR(TODAY())-YEAR($I108),'Source Int'!$AC$1:$AD$89,2,FALSE)),"",VLOOKUP(YEAR(TODAY())-YEAR($I108),'Source Int'!$AC$1:$AD$89,2,FALSE)),"")</f>
        <v/>
      </c>
      <c r="O108" s="85">
        <v>103</v>
      </c>
      <c r="P108" s="547" t="str">
        <f t="shared" si="10"/>
        <v>zzzzz</v>
      </c>
      <c r="Q108" s="546"/>
      <c r="R108" s="580" t="str">
        <f t="array" ref="R108">IF(ROWS($1:103)&lt;=COUNTA(P$6:P$206),INDEX(P$6:P$206,MATCH(SMALL(COUNTIF(P$6:P$206,"&lt;"&amp;P$6:P$206),ROWS($1:103)),COUNTIF(P$6:P$206,"&lt;"&amp;P$6:P$206),0)),"")</f>
        <v>zzzzz</v>
      </c>
      <c r="S108" s="582">
        <f>IF(LEN(R108)&gt;0,COUNTIF(Engagés!$J$10:$J$509,R108),"")</f>
        <v>0</v>
      </c>
      <c r="T108" s="585" t="str">
        <f>IFERROR(VLOOKUP(O107,Engagés!$U$10:$V$509,2,FALSE),"")</f>
        <v/>
      </c>
    </row>
    <row r="109" spans="1:20" ht="19.350000000000001" customHeight="1">
      <c r="A109" s="500">
        <f t="shared" si="9"/>
        <v>233</v>
      </c>
      <c r="B109" s="463"/>
      <c r="C109" s="300"/>
      <c r="D109" s="301"/>
      <c r="E109" s="301"/>
      <c r="F109" s="302"/>
      <c r="G109" s="301"/>
      <c r="H109" s="303"/>
      <c r="I109" s="303"/>
      <c r="J109" s="303"/>
      <c r="K109" s="197" t="str">
        <f t="shared" ca="1" si="7"/>
        <v/>
      </c>
      <c r="L109" s="33" t="str">
        <f t="shared" si="11"/>
        <v/>
      </c>
      <c r="M109" s="85" t="str">
        <f ca="1">IF(I109&gt;0,IF(ISERROR(VLOOKUP(YEAR(TODAY())-YEAR($I109),'Source Int'!$AC$1:$AD$89,2,FALSE)),"",VLOOKUP(YEAR(TODAY())-YEAR($I109),'Source Int'!$AC$1:$AD$89,2,FALSE)),"")</f>
        <v/>
      </c>
      <c r="O109" s="85">
        <v>104</v>
      </c>
      <c r="P109" s="547" t="str">
        <f t="shared" si="10"/>
        <v>zzzzz</v>
      </c>
      <c r="Q109" s="546"/>
      <c r="R109" s="580" t="str">
        <f t="array" ref="R109">IF(ROWS($1:104)&lt;=COUNTA(P$6:P$206),INDEX(P$6:P$206,MATCH(SMALL(COUNTIF(P$6:P$206,"&lt;"&amp;P$6:P$206),ROWS($1:104)),COUNTIF(P$6:P$206,"&lt;"&amp;P$6:P$206),0)),"")</f>
        <v>zzzzz</v>
      </c>
      <c r="S109" s="582">
        <f>IF(LEN(R109)&gt;0,COUNTIF(Engagés!$J$10:$J$509,R109),"")</f>
        <v>0</v>
      </c>
      <c r="T109" s="585" t="str">
        <f>IFERROR(VLOOKUP(O108,Engagés!$U$10:$V$509,2,FALSE),"")</f>
        <v/>
      </c>
    </row>
    <row r="110" spans="1:20" ht="19.350000000000001" customHeight="1">
      <c r="A110" s="197">
        <f t="shared" si="9"/>
        <v>234</v>
      </c>
      <c r="B110" s="463"/>
      <c r="C110" s="300"/>
      <c r="D110" s="301"/>
      <c r="E110" s="301"/>
      <c r="F110" s="302"/>
      <c r="G110" s="301"/>
      <c r="H110" s="303"/>
      <c r="I110" s="303"/>
      <c r="J110" s="303"/>
      <c r="K110" s="197" t="str">
        <f t="shared" ca="1" si="7"/>
        <v/>
      </c>
      <c r="L110" s="33" t="str">
        <f t="shared" si="11"/>
        <v/>
      </c>
      <c r="M110" s="85" t="str">
        <f ca="1">IF(I110&gt;0,IF(ISERROR(VLOOKUP(YEAR(TODAY())-YEAR($I110),'Source Int'!$AC$1:$AD$89,2,FALSE)),"",VLOOKUP(YEAR(TODAY())-YEAR($I110),'Source Int'!$AC$1:$AD$89,2,FALSE)),"")</f>
        <v/>
      </c>
      <c r="O110" s="85">
        <v>105</v>
      </c>
      <c r="P110" s="547" t="str">
        <f t="shared" si="10"/>
        <v>zzzzz</v>
      </c>
      <c r="Q110" s="546"/>
      <c r="R110" s="580" t="str">
        <f t="array" ref="R110">IF(ROWS($1:105)&lt;=COUNTA(P$6:P$206),INDEX(P$6:P$206,MATCH(SMALL(COUNTIF(P$6:P$206,"&lt;"&amp;P$6:P$206),ROWS($1:105)),COUNTIF(P$6:P$206,"&lt;"&amp;P$6:P$206),0)),"")</f>
        <v>zzzzz</v>
      </c>
      <c r="S110" s="582">
        <f>IF(LEN(R110)&gt;0,COUNTIF(Engagés!$J$10:$J$509,R110),"")</f>
        <v>0</v>
      </c>
      <c r="T110" s="585" t="str">
        <f>IFERROR(VLOOKUP(O109,Engagés!$U$10:$V$509,2,FALSE),"")</f>
        <v/>
      </c>
    </row>
    <row r="111" spans="1:20" ht="19.350000000000001" customHeight="1">
      <c r="A111" s="500">
        <f t="shared" si="9"/>
        <v>235</v>
      </c>
      <c r="B111" s="463"/>
      <c r="C111" s="300"/>
      <c r="D111" s="301"/>
      <c r="E111" s="301"/>
      <c r="F111" s="302"/>
      <c r="G111" s="301"/>
      <c r="H111" s="303"/>
      <c r="I111" s="303"/>
      <c r="J111" s="303"/>
      <c r="K111" s="197" t="str">
        <f t="shared" ca="1" si="7"/>
        <v/>
      </c>
      <c r="L111" s="33" t="str">
        <f t="shared" si="11"/>
        <v/>
      </c>
      <c r="M111" s="85" t="str">
        <f ca="1">IF(I111&gt;0,IF(ISERROR(VLOOKUP(YEAR(TODAY())-YEAR($I111),'Source Int'!$AC$1:$AD$89,2,FALSE)),"",VLOOKUP(YEAR(TODAY())-YEAR($I111),'Source Int'!$AC$1:$AD$89,2,FALSE)),"")</f>
        <v/>
      </c>
      <c r="O111" s="85">
        <v>106</v>
      </c>
      <c r="P111" s="547" t="str">
        <f t="shared" si="10"/>
        <v>zzzzz</v>
      </c>
      <c r="Q111" s="546"/>
      <c r="R111" s="580" t="str">
        <f t="array" ref="R111">IF(ROWS($1:106)&lt;=COUNTA(P$6:P$206),INDEX(P$6:P$206,MATCH(SMALL(COUNTIF(P$6:P$206,"&lt;"&amp;P$6:P$206),ROWS($1:106)),COUNTIF(P$6:P$206,"&lt;"&amp;P$6:P$206),0)),"")</f>
        <v>zzzzz</v>
      </c>
      <c r="S111" s="582">
        <f>IF(LEN(R111)&gt;0,COUNTIF(Engagés!$J$10:$J$509,R111),"")</f>
        <v>0</v>
      </c>
      <c r="T111" s="585" t="str">
        <f>IFERROR(VLOOKUP(O110,Engagés!$U$10:$V$509,2,FALSE),"")</f>
        <v/>
      </c>
    </row>
    <row r="112" spans="1:20" ht="19.350000000000001" customHeight="1">
      <c r="A112" s="197">
        <f t="shared" si="9"/>
        <v>236</v>
      </c>
      <c r="B112" s="463"/>
      <c r="C112" s="300"/>
      <c r="D112" s="301"/>
      <c r="E112" s="301"/>
      <c r="F112" s="302"/>
      <c r="G112" s="301"/>
      <c r="H112" s="303"/>
      <c r="I112" s="303"/>
      <c r="J112" s="303"/>
      <c r="K112" s="197" t="str">
        <f t="shared" ca="1" si="7"/>
        <v/>
      </c>
      <c r="L112" s="33" t="str">
        <f t="shared" si="11"/>
        <v/>
      </c>
      <c r="M112" s="85" t="str">
        <f ca="1">IF(I112&gt;0,IF(ISERROR(VLOOKUP(YEAR(TODAY())-YEAR($I112),'Source Int'!$AC$1:$AD$89,2,FALSE)),"",VLOOKUP(YEAR(TODAY())-YEAR($I112),'Source Int'!$AC$1:$AD$89,2,FALSE)),"")</f>
        <v/>
      </c>
      <c r="O112" s="85">
        <v>107</v>
      </c>
      <c r="P112" s="547" t="str">
        <f t="shared" si="10"/>
        <v>zzzzz</v>
      </c>
      <c r="Q112" s="546"/>
      <c r="R112" s="580" t="str">
        <f t="array" ref="R112">IF(ROWS($1:107)&lt;=COUNTA(P$6:P$206),INDEX(P$6:P$206,MATCH(SMALL(COUNTIF(P$6:P$206,"&lt;"&amp;P$6:P$206),ROWS($1:107)),COUNTIF(P$6:P$206,"&lt;"&amp;P$6:P$206),0)),"")</f>
        <v>zzzzz</v>
      </c>
      <c r="S112" s="582">
        <f>IF(LEN(R112)&gt;0,COUNTIF(Engagés!$J$10:$J$509,R112),"")</f>
        <v>0</v>
      </c>
      <c r="T112" s="585" t="str">
        <f>IFERROR(VLOOKUP(O111,Engagés!$U$10:$V$509,2,FALSE),"")</f>
        <v/>
      </c>
    </row>
    <row r="113" spans="1:20" ht="19.350000000000001" customHeight="1">
      <c r="A113" s="500">
        <f t="shared" si="9"/>
        <v>237</v>
      </c>
      <c r="B113" s="463"/>
      <c r="C113" s="300"/>
      <c r="D113" s="301"/>
      <c r="E113" s="301"/>
      <c r="F113" s="302"/>
      <c r="G113" s="301"/>
      <c r="H113" s="303"/>
      <c r="I113" s="303"/>
      <c r="J113" s="303"/>
      <c r="K113" s="197" t="str">
        <f t="shared" ca="1" si="7"/>
        <v/>
      </c>
      <c r="L113" s="33" t="str">
        <f t="shared" si="11"/>
        <v/>
      </c>
      <c r="M113" s="85" t="str">
        <f ca="1">IF(I113&gt;0,IF(ISERROR(VLOOKUP(YEAR(TODAY())-YEAR($I113),'Source Int'!$AC$1:$AD$89,2,FALSE)),"",VLOOKUP(YEAR(TODAY())-YEAR($I113),'Source Int'!$AC$1:$AD$89,2,FALSE)),"")</f>
        <v/>
      </c>
      <c r="O113" s="85">
        <v>108</v>
      </c>
      <c r="P113" s="547" t="str">
        <f t="shared" si="10"/>
        <v>zzzzz</v>
      </c>
      <c r="Q113" s="546"/>
      <c r="R113" s="580" t="str">
        <f t="array" ref="R113">IF(ROWS($1:108)&lt;=COUNTA(P$6:P$206),INDEX(P$6:P$206,MATCH(SMALL(COUNTIF(P$6:P$206,"&lt;"&amp;P$6:P$206),ROWS($1:108)),COUNTIF(P$6:P$206,"&lt;"&amp;P$6:P$206),0)),"")</f>
        <v>zzzzz</v>
      </c>
      <c r="S113" s="582">
        <f>IF(LEN(R113)&gt;0,COUNTIF(Engagés!$J$10:$J$509,R113),"")</f>
        <v>0</v>
      </c>
      <c r="T113" s="585" t="str">
        <f>IFERROR(VLOOKUP(O112,Engagés!$U$10:$V$509,2,FALSE),"")</f>
        <v/>
      </c>
    </row>
    <row r="114" spans="1:20" ht="19.350000000000001" customHeight="1">
      <c r="A114" s="197">
        <f t="shared" si="9"/>
        <v>238</v>
      </c>
      <c r="B114" s="463"/>
      <c r="C114" s="300"/>
      <c r="D114" s="301"/>
      <c r="E114" s="301"/>
      <c r="F114" s="302"/>
      <c r="G114" s="301"/>
      <c r="H114" s="303"/>
      <c r="I114" s="303"/>
      <c r="J114" s="303"/>
      <c r="K114" s="197" t="str">
        <f t="shared" ca="1" si="7"/>
        <v/>
      </c>
      <c r="L114" s="33" t="str">
        <f t="shared" si="11"/>
        <v/>
      </c>
      <c r="M114" s="85" t="str">
        <f ca="1">IF(I114&gt;0,IF(ISERROR(VLOOKUP(YEAR(TODAY())-YEAR($I114),'Source Int'!$AC$1:$AD$89,2,FALSE)),"",VLOOKUP(YEAR(TODAY())-YEAR($I114),'Source Int'!$AC$1:$AD$89,2,FALSE)),"")</f>
        <v/>
      </c>
      <c r="O114" s="85">
        <v>109</v>
      </c>
      <c r="P114" s="547" t="str">
        <f t="shared" si="10"/>
        <v>zzzzz</v>
      </c>
      <c r="Q114" s="546"/>
      <c r="R114" s="580" t="str">
        <f t="array" ref="R114">IF(ROWS($1:109)&lt;=COUNTA(P$6:P$206),INDEX(P$6:P$206,MATCH(SMALL(COUNTIF(P$6:P$206,"&lt;"&amp;P$6:P$206),ROWS($1:109)),COUNTIF(P$6:P$206,"&lt;"&amp;P$6:P$206),0)),"")</f>
        <v>zzzzz</v>
      </c>
      <c r="S114" s="582">
        <f>IF(LEN(R114)&gt;0,COUNTIF(Engagés!$J$10:$J$509,R114),"")</f>
        <v>0</v>
      </c>
      <c r="T114" s="585" t="str">
        <f>IFERROR(VLOOKUP(O113,Engagés!$U$10:$V$509,2,FALSE),"")</f>
        <v/>
      </c>
    </row>
    <row r="115" spans="1:20" ht="19.350000000000001" customHeight="1">
      <c r="A115" s="500">
        <f t="shared" si="9"/>
        <v>239</v>
      </c>
      <c r="B115" s="463"/>
      <c r="C115" s="300"/>
      <c r="D115" s="301"/>
      <c r="E115" s="301"/>
      <c r="F115" s="302"/>
      <c r="G115" s="301"/>
      <c r="H115" s="303"/>
      <c r="I115" s="303"/>
      <c r="J115" s="303"/>
      <c r="K115" s="197" t="str">
        <f t="shared" ca="1" si="7"/>
        <v/>
      </c>
      <c r="L115" s="33" t="str">
        <f t="shared" si="11"/>
        <v/>
      </c>
      <c r="M115" s="85" t="str">
        <f ca="1">IF(I115&gt;0,IF(ISERROR(VLOOKUP(YEAR(TODAY())-YEAR($I115),'Source Int'!$AC$1:$AD$89,2,FALSE)),"",VLOOKUP(YEAR(TODAY())-YEAR($I115),'Source Int'!$AC$1:$AD$89,2,FALSE)),"")</f>
        <v/>
      </c>
      <c r="O115" s="85">
        <v>110</v>
      </c>
      <c r="P115" s="547" t="str">
        <f t="shared" si="10"/>
        <v>zzzzz</v>
      </c>
      <c r="Q115" s="546"/>
      <c r="R115" s="580" t="str">
        <f t="array" ref="R115">IF(ROWS($1:110)&lt;=COUNTA(P$6:P$206),INDEX(P$6:P$206,MATCH(SMALL(COUNTIF(P$6:P$206,"&lt;"&amp;P$6:P$206),ROWS($1:110)),COUNTIF(P$6:P$206,"&lt;"&amp;P$6:P$206),0)),"")</f>
        <v>zzzzz</v>
      </c>
      <c r="S115" s="582">
        <f>IF(LEN(R115)&gt;0,COUNTIF(Engagés!$J$10:$J$509,R115),"")</f>
        <v>0</v>
      </c>
      <c r="T115" s="585" t="str">
        <f>IFERROR(VLOOKUP(O114,Engagés!$U$10:$V$509,2,FALSE),"")</f>
        <v/>
      </c>
    </row>
    <row r="116" spans="1:20" ht="19.350000000000001" customHeight="1">
      <c r="A116" s="197">
        <f t="shared" si="9"/>
        <v>240</v>
      </c>
      <c r="B116" s="463"/>
      <c r="C116" s="300"/>
      <c r="D116" s="301"/>
      <c r="E116" s="301"/>
      <c r="F116" s="302"/>
      <c r="G116" s="301"/>
      <c r="H116" s="303"/>
      <c r="I116" s="303"/>
      <c r="J116" s="303"/>
      <c r="K116" s="197" t="str">
        <f t="shared" ca="1" si="7"/>
        <v/>
      </c>
      <c r="L116" s="33" t="str">
        <f t="shared" si="11"/>
        <v/>
      </c>
      <c r="M116" s="85" t="str">
        <f ca="1">IF(I116&gt;0,IF(ISERROR(VLOOKUP(YEAR(TODAY())-YEAR($I116),'Source Int'!$AC$1:$AD$89,2,FALSE)),"",VLOOKUP(YEAR(TODAY())-YEAR($I116),'Source Int'!$AC$1:$AD$89,2,FALSE)),"")</f>
        <v/>
      </c>
      <c r="O116" s="85">
        <v>111</v>
      </c>
      <c r="P116" s="547" t="str">
        <f t="shared" si="10"/>
        <v>zzzzz</v>
      </c>
      <c r="Q116" s="546"/>
      <c r="R116" s="580" t="str">
        <f t="array" ref="R116">IF(ROWS($1:111)&lt;=COUNTA(P$6:P$206),INDEX(P$6:P$206,MATCH(SMALL(COUNTIF(P$6:P$206,"&lt;"&amp;P$6:P$206),ROWS($1:111)),COUNTIF(P$6:P$206,"&lt;"&amp;P$6:P$206),0)),"")</f>
        <v>zzzzz</v>
      </c>
      <c r="S116" s="582">
        <f>IF(LEN(R116)&gt;0,COUNTIF(Engagés!$J$10:$J$509,R116),"")</f>
        <v>0</v>
      </c>
      <c r="T116" s="585" t="str">
        <f>IFERROR(VLOOKUP(O115,Engagés!$U$10:$V$509,2,FALSE),"")</f>
        <v/>
      </c>
    </row>
    <row r="117" spans="1:20" ht="19.350000000000001" customHeight="1">
      <c r="A117" s="500">
        <f t="shared" si="9"/>
        <v>241</v>
      </c>
      <c r="B117" s="463"/>
      <c r="C117" s="300"/>
      <c r="D117" s="301"/>
      <c r="E117" s="301"/>
      <c r="F117" s="302"/>
      <c r="G117" s="301"/>
      <c r="H117" s="303"/>
      <c r="I117" s="303"/>
      <c r="J117" s="303"/>
      <c r="K117" s="197" t="str">
        <f t="shared" ca="1" si="7"/>
        <v/>
      </c>
      <c r="L117" s="33" t="str">
        <f t="shared" si="11"/>
        <v/>
      </c>
      <c r="M117" s="85" t="str">
        <f ca="1">IF(I117&gt;0,IF(ISERROR(VLOOKUP(YEAR(TODAY())-YEAR($I117),'Source Int'!$AC$1:$AD$89,2,FALSE)),"",VLOOKUP(YEAR(TODAY())-YEAR($I117),'Source Int'!$AC$1:$AD$89,2,FALSE)),"")</f>
        <v/>
      </c>
      <c r="O117" s="85">
        <v>112</v>
      </c>
      <c r="P117" s="547" t="str">
        <f t="shared" si="10"/>
        <v>zzzzz</v>
      </c>
      <c r="Q117" s="546"/>
      <c r="R117" s="580" t="str">
        <f t="array" ref="R117">IF(ROWS($1:112)&lt;=COUNTA(P$6:P$206),INDEX(P$6:P$206,MATCH(SMALL(COUNTIF(P$6:P$206,"&lt;"&amp;P$6:P$206),ROWS($1:112)),COUNTIF(P$6:P$206,"&lt;"&amp;P$6:P$206),0)),"")</f>
        <v>zzzzz</v>
      </c>
      <c r="S117" s="582">
        <f>IF(LEN(R117)&gt;0,COUNTIF(Engagés!$J$10:$J$509,R117),"")</f>
        <v>0</v>
      </c>
      <c r="T117" s="585" t="str">
        <f>IFERROR(VLOOKUP(O116,Engagés!$U$10:$V$509,2,FALSE),"")</f>
        <v/>
      </c>
    </row>
    <row r="118" spans="1:20" ht="19.350000000000001" customHeight="1">
      <c r="A118" s="197">
        <f t="shared" si="9"/>
        <v>242</v>
      </c>
      <c r="B118" s="463"/>
      <c r="C118" s="300"/>
      <c r="D118" s="301"/>
      <c r="E118" s="301"/>
      <c r="F118" s="302"/>
      <c r="G118" s="301"/>
      <c r="H118" s="303"/>
      <c r="I118" s="303"/>
      <c r="J118" s="303"/>
      <c r="K118" s="197" t="str">
        <f t="shared" ca="1" si="7"/>
        <v/>
      </c>
      <c r="L118" s="33" t="str">
        <f t="shared" si="11"/>
        <v/>
      </c>
      <c r="M118" s="85" t="str">
        <f ca="1">IF(I118&gt;0,IF(ISERROR(VLOOKUP(YEAR(TODAY())-YEAR($I118),'Source Int'!$AC$1:$AD$89,2,FALSE)),"",VLOOKUP(YEAR(TODAY())-YEAR($I118),'Source Int'!$AC$1:$AD$89,2,FALSE)),"")</f>
        <v/>
      </c>
      <c r="O118" s="85">
        <v>113</v>
      </c>
      <c r="P118" s="547" t="str">
        <f t="shared" si="10"/>
        <v>zzzzz</v>
      </c>
      <c r="Q118" s="546"/>
      <c r="R118" s="580" t="str">
        <f t="array" ref="R118">IF(ROWS($1:113)&lt;=COUNTA(P$6:P$206),INDEX(P$6:P$206,MATCH(SMALL(COUNTIF(P$6:P$206,"&lt;"&amp;P$6:P$206),ROWS($1:113)),COUNTIF(P$6:P$206,"&lt;"&amp;P$6:P$206),0)),"")</f>
        <v>zzzzz</v>
      </c>
      <c r="S118" s="582">
        <f>IF(LEN(R118)&gt;0,COUNTIF(Engagés!$J$10:$J$509,R118),"")</f>
        <v>0</v>
      </c>
      <c r="T118" s="585" t="str">
        <f>IFERROR(VLOOKUP(O117,Engagés!$U$10:$V$509,2,FALSE),"")</f>
        <v/>
      </c>
    </row>
    <row r="119" spans="1:20" ht="19.350000000000001" customHeight="1">
      <c r="A119" s="500">
        <f t="shared" si="9"/>
        <v>243</v>
      </c>
      <c r="B119" s="463"/>
      <c r="C119" s="300"/>
      <c r="D119" s="301"/>
      <c r="E119" s="301"/>
      <c r="F119" s="302"/>
      <c r="G119" s="301"/>
      <c r="H119" s="303"/>
      <c r="I119" s="303"/>
      <c r="J119" s="303"/>
      <c r="K119" s="197" t="str">
        <f t="shared" ca="1" si="7"/>
        <v/>
      </c>
      <c r="L119" s="33" t="str">
        <f t="shared" si="11"/>
        <v/>
      </c>
      <c r="M119" s="85" t="str">
        <f ca="1">IF(I119&gt;0,IF(ISERROR(VLOOKUP(YEAR(TODAY())-YEAR($I119),'Source Int'!$AC$1:$AD$89,2,FALSE)),"",VLOOKUP(YEAR(TODAY())-YEAR($I119),'Source Int'!$AC$1:$AD$89,2,FALSE)),"")</f>
        <v/>
      </c>
      <c r="O119" s="85">
        <v>114</v>
      </c>
      <c r="P119" s="547" t="str">
        <f t="shared" si="10"/>
        <v>zzzzz</v>
      </c>
      <c r="Q119" s="546"/>
      <c r="R119" s="580" t="str">
        <f t="array" ref="R119">IF(ROWS($1:114)&lt;=COUNTA(P$6:P$206),INDEX(P$6:P$206,MATCH(SMALL(COUNTIF(P$6:P$206,"&lt;"&amp;P$6:P$206),ROWS($1:114)),COUNTIF(P$6:P$206,"&lt;"&amp;P$6:P$206),0)),"")</f>
        <v>zzzzz</v>
      </c>
      <c r="S119" s="582">
        <f>IF(LEN(R119)&gt;0,COUNTIF(Engagés!$J$10:$J$509,R119),"")</f>
        <v>0</v>
      </c>
      <c r="T119" s="585" t="str">
        <f>IFERROR(VLOOKUP(O118,Engagés!$U$10:$V$509,2,FALSE),"")</f>
        <v/>
      </c>
    </row>
    <row r="120" spans="1:20" ht="19.350000000000001" customHeight="1">
      <c r="A120" s="197">
        <f t="shared" si="9"/>
        <v>244</v>
      </c>
      <c r="B120" s="463"/>
      <c r="C120" s="300"/>
      <c r="D120" s="301"/>
      <c r="E120" s="301"/>
      <c r="F120" s="302"/>
      <c r="G120" s="301"/>
      <c r="H120" s="303"/>
      <c r="I120" s="303"/>
      <c r="J120" s="303"/>
      <c r="K120" s="197" t="str">
        <f t="shared" ca="1" si="7"/>
        <v/>
      </c>
      <c r="L120" s="33" t="str">
        <f t="shared" si="11"/>
        <v/>
      </c>
      <c r="M120" s="85" t="str">
        <f ca="1">IF(I120&gt;0,IF(ISERROR(VLOOKUP(YEAR(TODAY())-YEAR($I120),'Source Int'!$AC$1:$AD$89,2,FALSE)),"",VLOOKUP(YEAR(TODAY())-YEAR($I120),'Source Int'!$AC$1:$AD$89,2,FALSE)),"")</f>
        <v/>
      </c>
      <c r="O120" s="85">
        <v>115</v>
      </c>
      <c r="P120" s="547" t="str">
        <f t="shared" si="10"/>
        <v>zzzzz</v>
      </c>
      <c r="Q120" s="546"/>
      <c r="R120" s="580" t="str">
        <f t="array" ref="R120">IF(ROWS($1:115)&lt;=COUNTA(P$6:P$206),INDEX(P$6:P$206,MATCH(SMALL(COUNTIF(P$6:P$206,"&lt;"&amp;P$6:P$206),ROWS($1:115)),COUNTIF(P$6:P$206,"&lt;"&amp;P$6:P$206),0)),"")</f>
        <v>zzzzz</v>
      </c>
      <c r="S120" s="582">
        <f>IF(LEN(R120)&gt;0,COUNTIF(Engagés!$J$10:$J$509,R120),"")</f>
        <v>0</v>
      </c>
      <c r="T120" s="585" t="str">
        <f>IFERROR(VLOOKUP(O119,Engagés!$U$10:$V$509,2,FALSE),"")</f>
        <v/>
      </c>
    </row>
    <row r="121" spans="1:20" ht="19.350000000000001" customHeight="1">
      <c r="A121" s="500">
        <f t="shared" si="9"/>
        <v>245</v>
      </c>
      <c r="B121" s="463"/>
      <c r="C121" s="300"/>
      <c r="D121" s="301"/>
      <c r="E121" s="301"/>
      <c r="F121" s="302"/>
      <c r="G121" s="301"/>
      <c r="H121" s="303"/>
      <c r="I121" s="303"/>
      <c r="J121" s="303"/>
      <c r="K121" s="197" t="str">
        <f t="shared" ca="1" si="7"/>
        <v/>
      </c>
      <c r="L121" s="33" t="str">
        <f t="shared" si="11"/>
        <v/>
      </c>
      <c r="M121" s="85" t="str">
        <f ca="1">IF(I121&gt;0,IF(ISERROR(VLOOKUP(YEAR(TODAY())-YEAR($I121),'Source Int'!$AC$1:$AD$89,2,FALSE)),"",VLOOKUP(YEAR(TODAY())-YEAR($I121),'Source Int'!$AC$1:$AD$89,2,FALSE)),"")</f>
        <v/>
      </c>
      <c r="O121" s="85">
        <v>116</v>
      </c>
      <c r="P121" s="547" t="str">
        <f t="shared" si="10"/>
        <v>zzzzz</v>
      </c>
      <c r="Q121" s="546"/>
      <c r="R121" s="580" t="str">
        <f t="array" ref="R121">IF(ROWS($1:116)&lt;=COUNTA(P$6:P$206),INDEX(P$6:P$206,MATCH(SMALL(COUNTIF(P$6:P$206,"&lt;"&amp;P$6:P$206),ROWS($1:116)),COUNTIF(P$6:P$206,"&lt;"&amp;P$6:P$206),0)),"")</f>
        <v>zzzzz</v>
      </c>
      <c r="S121" s="582">
        <f>IF(LEN(R121)&gt;0,COUNTIF(Engagés!$J$10:$J$509,R121),"")</f>
        <v>0</v>
      </c>
      <c r="T121" s="585" t="str">
        <f>IFERROR(VLOOKUP(O120,Engagés!$U$10:$V$509,2,FALSE),"")</f>
        <v/>
      </c>
    </row>
    <row r="122" spans="1:20" ht="19.350000000000001" customHeight="1">
      <c r="A122" s="197">
        <f t="shared" si="9"/>
        <v>246</v>
      </c>
      <c r="B122" s="463"/>
      <c r="C122" s="300"/>
      <c r="D122" s="301"/>
      <c r="E122" s="301"/>
      <c r="F122" s="302"/>
      <c r="G122" s="301"/>
      <c r="H122" s="303"/>
      <c r="I122" s="303"/>
      <c r="J122" s="303"/>
      <c r="K122" s="197" t="str">
        <f t="shared" ca="1" si="7"/>
        <v/>
      </c>
      <c r="L122" s="33" t="str">
        <f t="shared" si="11"/>
        <v/>
      </c>
      <c r="M122" s="85" t="str">
        <f ca="1">IF(I122&gt;0,IF(ISERROR(VLOOKUP(YEAR(TODAY())-YEAR($I122),'Source Int'!$AC$1:$AD$89,2,FALSE)),"",VLOOKUP(YEAR(TODAY())-YEAR($I122),'Source Int'!$AC$1:$AD$89,2,FALSE)),"")</f>
        <v/>
      </c>
      <c r="O122" s="85">
        <v>117</v>
      </c>
      <c r="P122" s="547" t="str">
        <f t="shared" si="10"/>
        <v>zzzzz</v>
      </c>
      <c r="Q122" s="546"/>
      <c r="R122" s="580" t="str">
        <f t="array" ref="R122">IF(ROWS($1:117)&lt;=COUNTA(P$6:P$206),INDEX(P$6:P$206,MATCH(SMALL(COUNTIF(P$6:P$206,"&lt;"&amp;P$6:P$206),ROWS($1:117)),COUNTIF(P$6:P$206,"&lt;"&amp;P$6:P$206),0)),"")</f>
        <v>zzzzz</v>
      </c>
      <c r="S122" s="582">
        <f>IF(LEN(R122)&gt;0,COUNTIF(Engagés!$J$10:$J$509,R122),"")</f>
        <v>0</v>
      </c>
      <c r="T122" s="585" t="str">
        <f>IFERROR(VLOOKUP(O121,Engagés!$U$10:$V$509,2,FALSE),"")</f>
        <v/>
      </c>
    </row>
    <row r="123" spans="1:20" ht="19.350000000000001" customHeight="1">
      <c r="A123" s="500">
        <f t="shared" si="9"/>
        <v>247</v>
      </c>
      <c r="B123" s="463"/>
      <c r="C123" s="300"/>
      <c r="D123" s="301"/>
      <c r="E123" s="301"/>
      <c r="F123" s="302"/>
      <c r="G123" s="301"/>
      <c r="H123" s="303"/>
      <c r="I123" s="303"/>
      <c r="J123" s="303"/>
      <c r="K123" s="197" t="str">
        <f t="shared" ca="1" si="7"/>
        <v/>
      </c>
      <c r="L123" s="33" t="str">
        <f t="shared" si="11"/>
        <v/>
      </c>
      <c r="M123" s="85" t="str">
        <f ca="1">IF(I123&gt;0,IF(ISERROR(VLOOKUP(YEAR(TODAY())-YEAR($I123),'Source Int'!$AC$1:$AD$89,2,FALSE)),"",VLOOKUP(YEAR(TODAY())-YEAR($I123),'Source Int'!$AC$1:$AD$89,2,FALSE)),"")</f>
        <v/>
      </c>
      <c r="O123" s="85">
        <v>118</v>
      </c>
      <c r="P123" s="547" t="str">
        <f t="shared" si="10"/>
        <v>zzzzz</v>
      </c>
      <c r="Q123" s="546"/>
      <c r="R123" s="580" t="str">
        <f t="array" ref="R123">IF(ROWS($1:118)&lt;=COUNTA(P$6:P$206),INDEX(P$6:P$206,MATCH(SMALL(COUNTIF(P$6:P$206,"&lt;"&amp;P$6:P$206),ROWS($1:118)),COUNTIF(P$6:P$206,"&lt;"&amp;P$6:P$206),0)),"")</f>
        <v>zzzzz</v>
      </c>
      <c r="S123" s="582">
        <f>IF(LEN(R123)&gt;0,COUNTIF(Engagés!$J$10:$J$509,R123),"")</f>
        <v>0</v>
      </c>
      <c r="T123" s="585" t="str">
        <f>IFERROR(VLOOKUP(O122,Engagés!$U$10:$V$509,2,FALSE),"")</f>
        <v/>
      </c>
    </row>
    <row r="124" spans="1:20" ht="19.350000000000001" customHeight="1">
      <c r="A124" s="197">
        <f t="shared" si="9"/>
        <v>248</v>
      </c>
      <c r="B124" s="463"/>
      <c r="C124" s="300"/>
      <c r="D124" s="301"/>
      <c r="E124" s="301"/>
      <c r="F124" s="302"/>
      <c r="G124" s="301"/>
      <c r="H124" s="303"/>
      <c r="I124" s="474"/>
      <c r="J124" s="474"/>
      <c r="K124" s="197" t="str">
        <f t="shared" ca="1" si="7"/>
        <v/>
      </c>
      <c r="L124" s="33" t="str">
        <f t="shared" si="11"/>
        <v/>
      </c>
      <c r="M124" s="85" t="str">
        <f ca="1">IF(I124&gt;0,IF(ISERROR(VLOOKUP(YEAR(TODAY())-YEAR($I124),'Source Int'!$AC$1:$AD$89,2,FALSE)),"",VLOOKUP(YEAR(TODAY())-YEAR($I124),'Source Int'!$AC$1:$AD$89,2,FALSE)),"")</f>
        <v/>
      </c>
      <c r="O124" s="85">
        <v>119</v>
      </c>
      <c r="P124" s="547" t="str">
        <f t="shared" si="10"/>
        <v>zzzzz</v>
      </c>
      <c r="Q124" s="546"/>
      <c r="R124" s="580" t="str">
        <f t="array" ref="R124">IF(ROWS($1:119)&lt;=COUNTA(P$6:P$206),INDEX(P$6:P$206,MATCH(SMALL(COUNTIF(P$6:P$206,"&lt;"&amp;P$6:P$206),ROWS($1:119)),COUNTIF(P$6:P$206,"&lt;"&amp;P$6:P$206),0)),"")</f>
        <v>zzzzz</v>
      </c>
      <c r="S124" s="582">
        <f>IF(LEN(R124)&gt;0,COUNTIF(Engagés!$J$10:$J$509,R124),"")</f>
        <v>0</v>
      </c>
      <c r="T124" s="585" t="str">
        <f>IFERROR(VLOOKUP(O123,Engagés!$U$10:$V$509,2,FALSE),"")</f>
        <v/>
      </c>
    </row>
    <row r="125" spans="1:20" ht="19.350000000000001" customHeight="1">
      <c r="A125" s="500">
        <f t="shared" si="9"/>
        <v>249</v>
      </c>
      <c r="B125" s="463"/>
      <c r="C125" s="300"/>
      <c r="D125" s="301"/>
      <c r="E125" s="301"/>
      <c r="F125" s="302"/>
      <c r="G125" s="301"/>
      <c r="H125" s="303"/>
      <c r="I125" s="303"/>
      <c r="J125" s="303"/>
      <c r="K125" s="197" t="str">
        <f t="shared" ca="1" si="7"/>
        <v/>
      </c>
      <c r="L125" s="33" t="str">
        <f t="shared" si="11"/>
        <v/>
      </c>
      <c r="M125" s="85" t="str">
        <f ca="1">IF(I125&gt;0,IF(ISERROR(VLOOKUP(YEAR(TODAY())-YEAR($I125),'Source Int'!$AC$1:$AD$89,2,FALSE)),"",VLOOKUP(YEAR(TODAY())-YEAR($I125),'Source Int'!$AC$1:$AD$89,2,FALSE)),"")</f>
        <v/>
      </c>
      <c r="O125" s="85">
        <v>120</v>
      </c>
      <c r="P125" s="547" t="str">
        <f t="shared" si="10"/>
        <v>zzzzz</v>
      </c>
      <c r="Q125" s="546"/>
      <c r="R125" s="580" t="str">
        <f t="array" ref="R125">IF(ROWS($1:120)&lt;=COUNTA(P$6:P$206),INDEX(P$6:P$206,MATCH(SMALL(COUNTIF(P$6:P$206,"&lt;"&amp;P$6:P$206),ROWS($1:120)),COUNTIF(P$6:P$206,"&lt;"&amp;P$6:P$206),0)),"")</f>
        <v>zzzzz</v>
      </c>
      <c r="S125" s="582">
        <f>IF(LEN(R125)&gt;0,COUNTIF(Engagés!$J$10:$J$509,R125),"")</f>
        <v>0</v>
      </c>
      <c r="T125" s="585" t="str">
        <f>IFERROR(VLOOKUP(O124,Engagés!$U$10:$V$509,2,FALSE),"")</f>
        <v/>
      </c>
    </row>
    <row r="126" spans="1:20" ht="19.350000000000001" customHeight="1">
      <c r="A126" s="197">
        <f t="shared" si="9"/>
        <v>250</v>
      </c>
      <c r="B126" s="463"/>
      <c r="C126" s="300"/>
      <c r="D126" s="301"/>
      <c r="E126" s="301"/>
      <c r="F126" s="302"/>
      <c r="G126" s="301"/>
      <c r="H126" s="303"/>
      <c r="I126" s="303"/>
      <c r="J126" s="303"/>
      <c r="K126" s="197" t="str">
        <f t="shared" ca="1" si="7"/>
        <v/>
      </c>
      <c r="L126" s="33" t="str">
        <f t="shared" si="11"/>
        <v/>
      </c>
      <c r="M126" s="85" t="str">
        <f ca="1">IF(I126&gt;0,IF(ISERROR(VLOOKUP(YEAR(TODAY())-YEAR($I126),'Source Int'!$AC$1:$AD$89,2,FALSE)),"",VLOOKUP(YEAR(TODAY())-YEAR($I126),'Source Int'!$AC$1:$AD$89,2,FALSE)),"")</f>
        <v/>
      </c>
      <c r="O126" s="85">
        <v>121</v>
      </c>
      <c r="P126" s="547" t="str">
        <f t="shared" si="10"/>
        <v>zzzzz</v>
      </c>
      <c r="Q126" s="546"/>
      <c r="R126" s="580" t="str">
        <f t="array" ref="R126">IF(ROWS($1:121)&lt;=COUNTA(P$6:P$206),INDEX(P$6:P$206,MATCH(SMALL(COUNTIF(P$6:P$206,"&lt;"&amp;P$6:P$206),ROWS($1:121)),COUNTIF(P$6:P$206,"&lt;"&amp;P$6:P$206),0)),"")</f>
        <v>zzzzz</v>
      </c>
      <c r="S126" s="582">
        <f>IF(LEN(R126)&gt;0,COUNTIF(Engagés!$J$10:$J$509,R126),"")</f>
        <v>0</v>
      </c>
      <c r="T126" s="585" t="str">
        <f>IFERROR(VLOOKUP(O125,Engagés!$U$10:$V$509,2,FALSE),"")</f>
        <v/>
      </c>
    </row>
    <row r="127" spans="1:20" ht="19.350000000000001" customHeight="1">
      <c r="A127" s="500">
        <f t="shared" si="9"/>
        <v>251</v>
      </c>
      <c r="B127" s="463"/>
      <c r="C127" s="300"/>
      <c r="D127" s="301"/>
      <c r="E127" s="301"/>
      <c r="F127" s="302"/>
      <c r="G127" s="301"/>
      <c r="H127" s="303"/>
      <c r="I127" s="303"/>
      <c r="J127" s="303"/>
      <c r="K127" s="197" t="str">
        <f t="shared" ca="1" si="7"/>
        <v/>
      </c>
      <c r="L127" s="33" t="str">
        <f t="shared" si="11"/>
        <v/>
      </c>
      <c r="M127" s="85" t="str">
        <f ca="1">IF(I127&gt;0,IF(ISERROR(VLOOKUP(YEAR(TODAY())-YEAR($I127),'Source Int'!$AC$1:$AD$89,2,FALSE)),"",VLOOKUP(YEAR(TODAY())-YEAR($I127),'Source Int'!$AC$1:$AD$89,2,FALSE)),"")</f>
        <v/>
      </c>
      <c r="O127" s="85">
        <v>122</v>
      </c>
      <c r="P127" s="547" t="str">
        <f t="shared" si="10"/>
        <v>zzzzz</v>
      </c>
      <c r="Q127" s="546"/>
      <c r="R127" s="580" t="str">
        <f t="array" ref="R127">IF(ROWS($1:122)&lt;=COUNTA(P$6:P$206),INDEX(P$6:P$206,MATCH(SMALL(COUNTIF(P$6:P$206,"&lt;"&amp;P$6:P$206),ROWS($1:122)),COUNTIF(P$6:P$206,"&lt;"&amp;P$6:P$206),0)),"")</f>
        <v>zzzzz</v>
      </c>
      <c r="S127" s="582">
        <f>IF(LEN(R127)&gt;0,COUNTIF(Engagés!$J$10:$J$509,R127),"")</f>
        <v>0</v>
      </c>
      <c r="T127" s="585" t="str">
        <f>IFERROR(VLOOKUP(O126,Engagés!$U$10:$V$509,2,FALSE),"")</f>
        <v/>
      </c>
    </row>
    <row r="128" spans="1:20" ht="19.350000000000001" customHeight="1">
      <c r="A128" s="197">
        <f t="shared" si="9"/>
        <v>252</v>
      </c>
      <c r="B128" s="463"/>
      <c r="C128" s="300"/>
      <c r="D128" s="301"/>
      <c r="E128" s="301"/>
      <c r="F128" s="302"/>
      <c r="G128" s="301"/>
      <c r="H128" s="303"/>
      <c r="I128" s="303"/>
      <c r="J128" s="303"/>
      <c r="K128" s="197" t="str">
        <f t="shared" ca="1" si="7"/>
        <v/>
      </c>
      <c r="L128" s="33" t="str">
        <f t="shared" si="11"/>
        <v/>
      </c>
      <c r="M128" s="85" t="str">
        <f ca="1">IF(I128&gt;0,IF(ISERROR(VLOOKUP(YEAR(TODAY())-YEAR($I128),'Source Int'!$AC$1:$AD$89,2,FALSE)),"",VLOOKUP(YEAR(TODAY())-YEAR($I128),'Source Int'!$AC$1:$AD$89,2,FALSE)),"")</f>
        <v/>
      </c>
      <c r="O128" s="85">
        <v>123</v>
      </c>
      <c r="P128" s="547" t="str">
        <f t="shared" si="10"/>
        <v>zzzzz</v>
      </c>
      <c r="Q128" s="546"/>
      <c r="R128" s="580" t="str">
        <f t="array" ref="R128">IF(ROWS($1:123)&lt;=COUNTA(P$6:P$206),INDEX(P$6:P$206,MATCH(SMALL(COUNTIF(P$6:P$206,"&lt;"&amp;P$6:P$206),ROWS($1:123)),COUNTIF(P$6:P$206,"&lt;"&amp;P$6:P$206),0)),"")</f>
        <v>zzzzz</v>
      </c>
      <c r="S128" s="582">
        <f>IF(LEN(R128)&gt;0,COUNTIF(Engagés!$J$10:$J$509,R128),"")</f>
        <v>0</v>
      </c>
      <c r="T128" s="585" t="str">
        <f>IFERROR(VLOOKUP(O127,Engagés!$U$10:$V$509,2,FALSE),"")</f>
        <v/>
      </c>
    </row>
    <row r="129" spans="1:20" ht="19.350000000000001" customHeight="1">
      <c r="A129" s="500">
        <f t="shared" si="9"/>
        <v>253</v>
      </c>
      <c r="B129" s="463"/>
      <c r="C129" s="300"/>
      <c r="D129" s="301"/>
      <c r="E129" s="301"/>
      <c r="F129" s="302"/>
      <c r="G129" s="301"/>
      <c r="H129" s="303"/>
      <c r="I129" s="303"/>
      <c r="J129" s="303"/>
      <c r="K129" s="197" t="str">
        <f t="shared" ca="1" si="7"/>
        <v/>
      </c>
      <c r="L129" s="33" t="str">
        <f t="shared" si="11"/>
        <v/>
      </c>
      <c r="M129" s="85" t="str">
        <f ca="1">IF(I129&gt;0,IF(ISERROR(VLOOKUP(YEAR(TODAY())-YEAR($I129),'Source Int'!$AC$1:$AD$89,2,FALSE)),"",VLOOKUP(YEAR(TODAY())-YEAR($I129),'Source Int'!$AC$1:$AD$89,2,FALSE)),"")</f>
        <v/>
      </c>
      <c r="O129" s="85">
        <v>124</v>
      </c>
      <c r="P129" s="547" t="str">
        <f t="shared" si="10"/>
        <v>zzzzz</v>
      </c>
      <c r="Q129" s="546"/>
      <c r="R129" s="580" t="str">
        <f t="array" ref="R129">IF(ROWS($1:124)&lt;=COUNTA(P$6:P$206),INDEX(P$6:P$206,MATCH(SMALL(COUNTIF(P$6:P$206,"&lt;"&amp;P$6:P$206),ROWS($1:124)),COUNTIF(P$6:P$206,"&lt;"&amp;P$6:P$206),0)),"")</f>
        <v>zzzzz</v>
      </c>
      <c r="S129" s="582">
        <f>IF(LEN(R129)&gt;0,COUNTIF(Engagés!$J$10:$J$509,R129),"")</f>
        <v>0</v>
      </c>
      <c r="T129" s="585" t="str">
        <f>IFERROR(VLOOKUP(O128,Engagés!$U$10:$V$509,2,FALSE),"")</f>
        <v/>
      </c>
    </row>
    <row r="130" spans="1:20" ht="19.350000000000001" customHeight="1">
      <c r="A130" s="197">
        <f t="shared" si="9"/>
        <v>254</v>
      </c>
      <c r="B130" s="463"/>
      <c r="C130" s="300"/>
      <c r="D130" s="301"/>
      <c r="E130" s="301"/>
      <c r="F130" s="302"/>
      <c r="G130" s="301"/>
      <c r="H130" s="303"/>
      <c r="I130" s="303"/>
      <c r="J130" s="303"/>
      <c r="K130" s="197" t="str">
        <f t="shared" ca="1" si="7"/>
        <v/>
      </c>
      <c r="L130" s="33" t="str">
        <f t="shared" si="11"/>
        <v/>
      </c>
      <c r="M130" s="85" t="str">
        <f ca="1">IF(I130&gt;0,IF(ISERROR(VLOOKUP(YEAR(TODAY())-YEAR($I130),'Source Int'!$AC$1:$AD$89,2,FALSE)),"",VLOOKUP(YEAR(TODAY())-YEAR($I130),'Source Int'!$AC$1:$AD$89,2,FALSE)),"")</f>
        <v/>
      </c>
      <c r="O130" s="85">
        <v>125</v>
      </c>
      <c r="P130" s="547" t="str">
        <f t="shared" si="10"/>
        <v>zzzzz</v>
      </c>
      <c r="Q130" s="546"/>
      <c r="R130" s="580" t="str">
        <f t="array" ref="R130">IF(ROWS($1:125)&lt;=COUNTA(P$6:P$206),INDEX(P$6:P$206,MATCH(SMALL(COUNTIF(P$6:P$206,"&lt;"&amp;P$6:P$206),ROWS($1:125)),COUNTIF(P$6:P$206,"&lt;"&amp;P$6:P$206),0)),"")</f>
        <v>zzzzz</v>
      </c>
      <c r="S130" s="582">
        <f>IF(LEN(R130)&gt;0,COUNTIF(Engagés!$J$10:$J$509,R130),"")</f>
        <v>0</v>
      </c>
      <c r="T130" s="585" t="str">
        <f>IFERROR(VLOOKUP(O129,Engagés!$U$10:$V$509,2,FALSE),"")</f>
        <v/>
      </c>
    </row>
    <row r="131" spans="1:20" ht="19.350000000000001" customHeight="1">
      <c r="A131" s="500">
        <f t="shared" si="9"/>
        <v>255</v>
      </c>
      <c r="B131" s="463"/>
      <c r="C131" s="300"/>
      <c r="D131" s="301"/>
      <c r="E131" s="301"/>
      <c r="F131" s="302"/>
      <c r="G131" s="301"/>
      <c r="H131" s="303"/>
      <c r="I131" s="303"/>
      <c r="J131" s="303"/>
      <c r="K131" s="197" t="str">
        <f t="shared" ca="1" si="7"/>
        <v/>
      </c>
      <c r="L131" s="33" t="str">
        <f t="shared" si="11"/>
        <v/>
      </c>
      <c r="M131" s="85" t="str">
        <f ca="1">IF(I131&gt;0,IF(ISERROR(VLOOKUP(YEAR(TODAY())-YEAR($I131),'Source Int'!$AC$1:$AD$89,2,FALSE)),"",VLOOKUP(YEAR(TODAY())-YEAR($I131),'Source Int'!$AC$1:$AD$89,2,FALSE)),"")</f>
        <v/>
      </c>
      <c r="O131" s="85">
        <v>126</v>
      </c>
      <c r="P131" s="547" t="str">
        <f t="shared" si="10"/>
        <v>zzzzz</v>
      </c>
      <c r="Q131" s="546"/>
      <c r="R131" s="580" t="str">
        <f t="array" ref="R131">IF(ROWS($1:126)&lt;=COUNTA(P$6:P$206),INDEX(P$6:P$206,MATCH(SMALL(COUNTIF(P$6:P$206,"&lt;"&amp;P$6:P$206),ROWS($1:126)),COUNTIF(P$6:P$206,"&lt;"&amp;P$6:P$206),0)),"")</f>
        <v>zzzzz</v>
      </c>
      <c r="S131" s="582">
        <f>IF(LEN(R131)&gt;0,COUNTIF(Engagés!$J$10:$J$509,R131),"")</f>
        <v>0</v>
      </c>
      <c r="T131" s="585" t="str">
        <f>IFERROR(VLOOKUP(O130,Engagés!$U$10:$V$509,2,FALSE),"")</f>
        <v/>
      </c>
    </row>
    <row r="132" spans="1:20" ht="19.350000000000001" customHeight="1">
      <c r="A132" s="197">
        <f t="shared" si="9"/>
        <v>256</v>
      </c>
      <c r="B132" s="463"/>
      <c r="C132" s="300"/>
      <c r="D132" s="301"/>
      <c r="E132" s="301"/>
      <c r="F132" s="302"/>
      <c r="G132" s="301"/>
      <c r="H132" s="303"/>
      <c r="I132" s="474"/>
      <c r="J132" s="474"/>
      <c r="K132" s="197" t="str">
        <f t="shared" ca="1" si="7"/>
        <v/>
      </c>
      <c r="L132" s="33" t="str">
        <f t="shared" si="11"/>
        <v/>
      </c>
      <c r="M132" s="85" t="str">
        <f ca="1">IF(I132&gt;0,IF(ISERROR(VLOOKUP(YEAR(TODAY())-YEAR($I132),'Source Int'!$AC$1:$AD$89,2,FALSE)),"",VLOOKUP(YEAR(TODAY())-YEAR($I132),'Source Int'!$AC$1:$AD$89,2,FALSE)),"")</f>
        <v/>
      </c>
      <c r="O132" s="85">
        <v>127</v>
      </c>
      <c r="P132" s="547" t="str">
        <f t="shared" si="10"/>
        <v>zzzzz</v>
      </c>
      <c r="Q132" s="546"/>
      <c r="R132" s="580" t="str">
        <f t="array" ref="R132">IF(ROWS($1:127)&lt;=COUNTA(P$6:P$206),INDEX(P$6:P$206,MATCH(SMALL(COUNTIF(P$6:P$206,"&lt;"&amp;P$6:P$206),ROWS($1:127)),COUNTIF(P$6:P$206,"&lt;"&amp;P$6:P$206),0)),"")</f>
        <v>zzzzz</v>
      </c>
      <c r="S132" s="582">
        <f>IF(LEN(R132)&gt;0,COUNTIF(Engagés!$J$10:$J$509,R132),"")</f>
        <v>0</v>
      </c>
      <c r="T132" s="585" t="str">
        <f>IFERROR(VLOOKUP(O131,Engagés!$U$10:$V$509,2,FALSE),"")</f>
        <v/>
      </c>
    </row>
    <row r="133" spans="1:20" ht="19.350000000000001" customHeight="1">
      <c r="A133" s="500">
        <f t="shared" si="9"/>
        <v>257</v>
      </c>
      <c r="B133" s="463"/>
      <c r="C133" s="300"/>
      <c r="D133" s="301"/>
      <c r="E133" s="301"/>
      <c r="F133" s="302"/>
      <c r="G133" s="301"/>
      <c r="H133" s="303"/>
      <c r="I133" s="303"/>
      <c r="J133" s="303"/>
      <c r="K133" s="197" t="str">
        <f t="shared" ca="1" si="7"/>
        <v/>
      </c>
      <c r="L133" s="33" t="str">
        <f t="shared" si="11"/>
        <v/>
      </c>
      <c r="M133" s="85" t="str">
        <f ca="1">IF(I133&gt;0,IF(ISERROR(VLOOKUP(YEAR(TODAY())-YEAR($I133),'Source Int'!$AC$1:$AD$89,2,FALSE)),"",VLOOKUP(YEAR(TODAY())-YEAR($I133),'Source Int'!$AC$1:$AD$89,2,FALSE)),"")</f>
        <v/>
      </c>
      <c r="O133" s="85">
        <v>128</v>
      </c>
      <c r="P133" s="547" t="str">
        <f t="shared" si="10"/>
        <v>zzzzz</v>
      </c>
      <c r="Q133" s="546"/>
      <c r="R133" s="580" t="str">
        <f t="array" ref="R133">IF(ROWS($1:128)&lt;=COUNTA(P$6:P$206),INDEX(P$6:P$206,MATCH(SMALL(COUNTIF(P$6:P$206,"&lt;"&amp;P$6:P$206),ROWS($1:128)),COUNTIF(P$6:P$206,"&lt;"&amp;P$6:P$206),0)),"")</f>
        <v>zzzzz</v>
      </c>
      <c r="S133" s="582">
        <f>IF(LEN(R133)&gt;0,COUNTIF(Engagés!$J$10:$J$509,R133),"")</f>
        <v>0</v>
      </c>
      <c r="T133" s="585" t="str">
        <f>IFERROR(VLOOKUP(O132,Engagés!$U$10:$V$509,2,FALSE),"")</f>
        <v/>
      </c>
    </row>
    <row r="134" spans="1:20" ht="19.350000000000001" customHeight="1">
      <c r="A134" s="197">
        <f t="shared" si="9"/>
        <v>258</v>
      </c>
      <c r="B134" s="463"/>
      <c r="C134" s="300"/>
      <c r="D134" s="301"/>
      <c r="E134" s="301"/>
      <c r="F134" s="302"/>
      <c r="G134" s="301"/>
      <c r="H134" s="303"/>
      <c r="I134" s="303"/>
      <c r="J134" s="303"/>
      <c r="K134" s="197" t="str">
        <f t="shared" ca="1" si="7"/>
        <v/>
      </c>
      <c r="L134" s="33" t="str">
        <f t="shared" si="11"/>
        <v/>
      </c>
      <c r="M134" s="85" t="str">
        <f ca="1">IF(I134&gt;0,IF(ISERROR(VLOOKUP(YEAR(TODAY())-YEAR($I134),'Source Int'!$AC$1:$AD$89,2,FALSE)),"",VLOOKUP(YEAR(TODAY())-YEAR($I134),'Source Int'!$AC$1:$AD$89,2,FALSE)),"")</f>
        <v/>
      </c>
      <c r="O134" s="85">
        <v>129</v>
      </c>
      <c r="P134" s="547" t="str">
        <f t="shared" ref="P134:P165" si="12">IF(ISERROR(VLOOKUP(O134,CHERCHE_EQUIPE,10,FALSE))=TRUE,"zzzzz",IF(OR(VLOOKUP(O134,CHERCHE_EQUIPE,10,FALSE)="",VLOOKUP(O134,CHERCHE_EQUIPE,10,FALSE)=0),"zzzzz",VLOOKUP(O134,CHERCHE_EQUIPE,10,FALSE)))</f>
        <v>zzzzz</v>
      </c>
      <c r="Q134" s="546"/>
      <c r="R134" s="580" t="str">
        <f t="array" ref="R134">IF(ROWS($1:129)&lt;=COUNTA(P$6:P$206),INDEX(P$6:P$206,MATCH(SMALL(COUNTIF(P$6:P$206,"&lt;"&amp;P$6:P$206),ROWS($1:129)),COUNTIF(P$6:P$206,"&lt;"&amp;P$6:P$206),0)),"")</f>
        <v>zzzzz</v>
      </c>
      <c r="S134" s="582">
        <f>IF(LEN(R134)&gt;0,COUNTIF(Engagés!$J$10:$J$509,R134),"")</f>
        <v>0</v>
      </c>
      <c r="T134" s="585" t="str">
        <f>IFERROR(VLOOKUP(O133,Engagés!$U$10:$V$509,2,FALSE),"")</f>
        <v/>
      </c>
    </row>
    <row r="135" spans="1:20" ht="19.350000000000001" customHeight="1">
      <c r="A135" s="500">
        <f t="shared" si="9"/>
        <v>259</v>
      </c>
      <c r="B135" s="463"/>
      <c r="C135" s="300"/>
      <c r="D135" s="301"/>
      <c r="E135" s="301"/>
      <c r="F135" s="302"/>
      <c r="G135" s="301"/>
      <c r="H135" s="303"/>
      <c r="I135" s="303"/>
      <c r="J135" s="303"/>
      <c r="K135" s="197" t="str">
        <f t="shared" ref="K135:K198" ca="1" si="13">M135</f>
        <v/>
      </c>
      <c r="L135" s="33" t="str">
        <f t="shared" ref="L135:L166" si="14">IF(LEN(D135)&gt;0,1,"")</f>
        <v/>
      </c>
      <c r="M135" s="85" t="str">
        <f ca="1">IF(I135&gt;0,IF(ISERROR(VLOOKUP(YEAR(TODAY())-YEAR($I135),'Source Int'!$AC$1:$AD$89,2,FALSE)),"",VLOOKUP(YEAR(TODAY())-YEAR($I135),'Source Int'!$AC$1:$AD$89,2,FALSE)),"")</f>
        <v/>
      </c>
      <c r="O135" s="85">
        <v>130</v>
      </c>
      <c r="P135" s="547" t="str">
        <f t="shared" si="12"/>
        <v>zzzzz</v>
      </c>
      <c r="Q135" s="546"/>
      <c r="R135" s="580" t="str">
        <f t="array" ref="R135">IF(ROWS($1:130)&lt;=COUNTA(P$6:P$206),INDEX(P$6:P$206,MATCH(SMALL(COUNTIF(P$6:P$206,"&lt;"&amp;P$6:P$206),ROWS($1:130)),COUNTIF(P$6:P$206,"&lt;"&amp;P$6:P$206),0)),"")</f>
        <v>zzzzz</v>
      </c>
      <c r="S135" s="582">
        <f>IF(LEN(R135)&gt;0,COUNTIF(Engagés!$J$10:$J$509,R135),"")</f>
        <v>0</v>
      </c>
      <c r="T135" s="585" t="str">
        <f>IFERROR(VLOOKUP(O134,Engagés!$U$10:$V$509,2,FALSE),"")</f>
        <v/>
      </c>
    </row>
    <row r="136" spans="1:20" ht="19.350000000000001" customHeight="1">
      <c r="A136" s="197">
        <f t="shared" ref="A136:A199" si="15">A135+1</f>
        <v>260</v>
      </c>
      <c r="B136" s="463"/>
      <c r="C136" s="300"/>
      <c r="D136" s="301"/>
      <c r="E136" s="301"/>
      <c r="F136" s="302"/>
      <c r="G136" s="301"/>
      <c r="H136" s="303"/>
      <c r="I136" s="303"/>
      <c r="J136" s="303"/>
      <c r="K136" s="197" t="str">
        <f t="shared" ca="1" si="13"/>
        <v/>
      </c>
      <c r="L136" s="33" t="str">
        <f t="shared" si="14"/>
        <v/>
      </c>
      <c r="M136" s="85" t="str">
        <f ca="1">IF(I136&gt;0,IF(ISERROR(VLOOKUP(YEAR(TODAY())-YEAR($I136),'Source Int'!$AC$1:$AD$89,2,FALSE)),"",VLOOKUP(YEAR(TODAY())-YEAR($I136),'Source Int'!$AC$1:$AD$89,2,FALSE)),"")</f>
        <v/>
      </c>
      <c r="O136" s="85">
        <v>131</v>
      </c>
      <c r="P136" s="547" t="str">
        <f t="shared" si="12"/>
        <v>zzzzz</v>
      </c>
      <c r="Q136" s="546"/>
      <c r="R136" s="580" t="str">
        <f t="array" ref="R136">IF(ROWS($1:131)&lt;=COUNTA(P$6:P$206),INDEX(P$6:P$206,MATCH(SMALL(COUNTIF(P$6:P$206,"&lt;"&amp;P$6:P$206),ROWS($1:131)),COUNTIF(P$6:P$206,"&lt;"&amp;P$6:P$206),0)),"")</f>
        <v>zzzzz</v>
      </c>
      <c r="S136" s="582">
        <f>IF(LEN(R136)&gt;0,COUNTIF(Engagés!$J$10:$J$509,R136),"")</f>
        <v>0</v>
      </c>
      <c r="T136" s="585" t="str">
        <f>IFERROR(VLOOKUP(O135,Engagés!$U$10:$V$509,2,FALSE),"")</f>
        <v/>
      </c>
    </row>
    <row r="137" spans="1:20" ht="19.350000000000001" customHeight="1">
      <c r="A137" s="500">
        <f t="shared" si="15"/>
        <v>261</v>
      </c>
      <c r="B137" s="463"/>
      <c r="C137" s="300"/>
      <c r="D137" s="301"/>
      <c r="E137" s="301"/>
      <c r="F137" s="302"/>
      <c r="G137" s="301"/>
      <c r="H137" s="303"/>
      <c r="I137" s="303"/>
      <c r="J137" s="303"/>
      <c r="K137" s="197" t="str">
        <f t="shared" ca="1" si="13"/>
        <v/>
      </c>
      <c r="L137" s="33" t="str">
        <f t="shared" si="14"/>
        <v/>
      </c>
      <c r="M137" s="85" t="str">
        <f ca="1">IF(I137&gt;0,IF(ISERROR(VLOOKUP(YEAR(TODAY())-YEAR($I137),'Source Int'!$AC$1:$AD$89,2,FALSE)),"",VLOOKUP(YEAR(TODAY())-YEAR($I137),'Source Int'!$AC$1:$AD$89,2,FALSE)),"")</f>
        <v/>
      </c>
      <c r="O137" s="85">
        <v>132</v>
      </c>
      <c r="P137" s="547" t="str">
        <f t="shared" si="12"/>
        <v>zzzzz</v>
      </c>
      <c r="Q137" s="546"/>
      <c r="R137" s="580" t="str">
        <f t="array" ref="R137">IF(ROWS($1:132)&lt;=COUNTA(P$6:P$206),INDEX(P$6:P$206,MATCH(SMALL(COUNTIF(P$6:P$206,"&lt;"&amp;P$6:P$206),ROWS($1:132)),COUNTIF(P$6:P$206,"&lt;"&amp;P$6:P$206),0)),"")</f>
        <v>zzzzz</v>
      </c>
      <c r="S137" s="582">
        <f>IF(LEN(R137)&gt;0,COUNTIF(Engagés!$J$10:$J$509,R137),"")</f>
        <v>0</v>
      </c>
      <c r="T137" s="585" t="str">
        <f>IFERROR(VLOOKUP(O136,Engagés!$U$10:$V$509,2,FALSE),"")</f>
        <v/>
      </c>
    </row>
    <row r="138" spans="1:20" ht="19.350000000000001" customHeight="1">
      <c r="A138" s="197">
        <f t="shared" si="15"/>
        <v>262</v>
      </c>
      <c r="B138" s="463"/>
      <c r="C138" s="300"/>
      <c r="D138" s="301"/>
      <c r="E138" s="301"/>
      <c r="F138" s="302"/>
      <c r="G138" s="301"/>
      <c r="H138" s="303"/>
      <c r="I138" s="303"/>
      <c r="J138" s="303"/>
      <c r="K138" s="197" t="str">
        <f t="shared" ca="1" si="13"/>
        <v/>
      </c>
      <c r="L138" s="33" t="str">
        <f t="shared" si="14"/>
        <v/>
      </c>
      <c r="M138" s="85" t="str">
        <f ca="1">IF(I138&gt;0,IF(ISERROR(VLOOKUP(YEAR(TODAY())-YEAR($I138),'Source Int'!$AC$1:$AD$89,2,FALSE)),"",VLOOKUP(YEAR(TODAY())-YEAR($I138),'Source Int'!$AC$1:$AD$89,2,FALSE)),"")</f>
        <v/>
      </c>
      <c r="O138" s="85">
        <v>133</v>
      </c>
      <c r="P138" s="547" t="str">
        <f t="shared" si="12"/>
        <v>zzzzz</v>
      </c>
      <c r="Q138" s="546"/>
      <c r="R138" s="580" t="str">
        <f t="array" ref="R138">IF(ROWS($1:133)&lt;=COUNTA(P$6:P$206),INDEX(P$6:P$206,MATCH(SMALL(COUNTIF(P$6:P$206,"&lt;"&amp;P$6:P$206),ROWS($1:133)),COUNTIF(P$6:P$206,"&lt;"&amp;P$6:P$206),0)),"")</f>
        <v>zzzzz</v>
      </c>
      <c r="S138" s="582">
        <f>IF(LEN(R138)&gt;0,COUNTIF(Engagés!$J$10:$J$509,R138),"")</f>
        <v>0</v>
      </c>
      <c r="T138" s="585" t="str">
        <f>IFERROR(VLOOKUP(O137,Engagés!$U$10:$V$509,2,FALSE),"")</f>
        <v/>
      </c>
    </row>
    <row r="139" spans="1:20" ht="19.350000000000001" customHeight="1">
      <c r="A139" s="500">
        <f t="shared" si="15"/>
        <v>263</v>
      </c>
      <c r="B139" s="463"/>
      <c r="C139" s="300"/>
      <c r="D139" s="301"/>
      <c r="E139" s="301"/>
      <c r="F139" s="302"/>
      <c r="G139" s="301"/>
      <c r="H139" s="303"/>
      <c r="I139" s="303"/>
      <c r="J139" s="303"/>
      <c r="K139" s="197" t="str">
        <f t="shared" ca="1" si="13"/>
        <v/>
      </c>
      <c r="L139" s="33" t="str">
        <f t="shared" si="14"/>
        <v/>
      </c>
      <c r="M139" s="85" t="str">
        <f ca="1">IF(I139&gt;0,IF(ISERROR(VLOOKUP(YEAR(TODAY())-YEAR($I139),'Source Int'!$AC$1:$AD$89,2,FALSE)),"",VLOOKUP(YEAR(TODAY())-YEAR($I139),'Source Int'!$AC$1:$AD$89,2,FALSE)),"")</f>
        <v/>
      </c>
      <c r="O139" s="85">
        <v>134</v>
      </c>
      <c r="P139" s="547" t="str">
        <f t="shared" si="12"/>
        <v>zzzzz</v>
      </c>
      <c r="Q139" s="546"/>
      <c r="R139" s="580" t="str">
        <f t="array" ref="R139">IF(ROWS($1:134)&lt;=COUNTA(P$6:P$206),INDEX(P$6:P$206,MATCH(SMALL(COUNTIF(P$6:P$206,"&lt;"&amp;P$6:P$206),ROWS($1:134)),COUNTIF(P$6:P$206,"&lt;"&amp;P$6:P$206),0)),"")</f>
        <v>zzzzz</v>
      </c>
      <c r="S139" s="582">
        <f>IF(LEN(R139)&gt;0,COUNTIF(Engagés!$J$10:$J$509,R139),"")</f>
        <v>0</v>
      </c>
      <c r="T139" s="585" t="str">
        <f>IFERROR(VLOOKUP(O138,Engagés!$U$10:$V$509,2,FALSE),"")</f>
        <v/>
      </c>
    </row>
    <row r="140" spans="1:20" ht="19.350000000000001" customHeight="1">
      <c r="A140" s="197">
        <f t="shared" si="15"/>
        <v>264</v>
      </c>
      <c r="B140" s="463"/>
      <c r="C140" s="300"/>
      <c r="D140" s="301"/>
      <c r="E140" s="301"/>
      <c r="F140" s="302"/>
      <c r="G140" s="301"/>
      <c r="H140" s="303"/>
      <c r="I140" s="303"/>
      <c r="J140" s="303"/>
      <c r="K140" s="197" t="str">
        <f t="shared" ca="1" si="13"/>
        <v/>
      </c>
      <c r="L140" s="33" t="str">
        <f t="shared" si="14"/>
        <v/>
      </c>
      <c r="M140" s="85" t="str">
        <f ca="1">IF(I140&gt;0,IF(ISERROR(VLOOKUP(YEAR(TODAY())-YEAR($I140),'Source Int'!$AC$1:$AD$89,2,FALSE)),"",VLOOKUP(YEAR(TODAY())-YEAR($I140),'Source Int'!$AC$1:$AD$89,2,FALSE)),"")</f>
        <v/>
      </c>
      <c r="O140" s="85">
        <v>135</v>
      </c>
      <c r="P140" s="547" t="str">
        <f t="shared" si="12"/>
        <v>zzzzz</v>
      </c>
      <c r="Q140" s="546"/>
      <c r="R140" s="580" t="str">
        <f t="array" ref="R140">IF(ROWS($1:135)&lt;=COUNTA(P$6:P$206),INDEX(P$6:P$206,MATCH(SMALL(COUNTIF(P$6:P$206,"&lt;"&amp;P$6:P$206),ROWS($1:135)),COUNTIF(P$6:P$206,"&lt;"&amp;P$6:P$206),0)),"")</f>
        <v>zzzzz</v>
      </c>
      <c r="S140" s="582">
        <f>IF(LEN(R140)&gt;0,COUNTIF(Engagés!$J$10:$J$509,R140),"")</f>
        <v>0</v>
      </c>
      <c r="T140" s="585" t="str">
        <f>IFERROR(VLOOKUP(O139,Engagés!$U$10:$V$509,2,FALSE),"")</f>
        <v/>
      </c>
    </row>
    <row r="141" spans="1:20" ht="19.350000000000001" customHeight="1">
      <c r="A141" s="500">
        <f t="shared" si="15"/>
        <v>265</v>
      </c>
      <c r="B141" s="463"/>
      <c r="C141" s="300"/>
      <c r="D141" s="301"/>
      <c r="E141" s="301"/>
      <c r="F141" s="302"/>
      <c r="G141" s="301"/>
      <c r="H141" s="303"/>
      <c r="I141" s="303"/>
      <c r="J141" s="303"/>
      <c r="K141" s="197" t="str">
        <f t="shared" ca="1" si="13"/>
        <v/>
      </c>
      <c r="L141" s="33" t="str">
        <f t="shared" si="14"/>
        <v/>
      </c>
      <c r="M141" s="85" t="str">
        <f ca="1">IF(I141&gt;0,IF(ISERROR(VLOOKUP(YEAR(TODAY())-YEAR($I141),'Source Int'!$AC$1:$AD$89,2,FALSE)),"",VLOOKUP(YEAR(TODAY())-YEAR($I141),'Source Int'!$AC$1:$AD$89,2,FALSE)),"")</f>
        <v/>
      </c>
      <c r="O141" s="85">
        <v>136</v>
      </c>
      <c r="P141" s="547" t="str">
        <f t="shared" si="12"/>
        <v>zzzzz</v>
      </c>
      <c r="Q141" s="546"/>
      <c r="R141" s="580" t="str">
        <f t="array" ref="R141">IF(ROWS($1:136)&lt;=COUNTA(P$6:P$206),INDEX(P$6:P$206,MATCH(SMALL(COUNTIF(P$6:P$206,"&lt;"&amp;P$6:P$206),ROWS($1:136)),COUNTIF(P$6:P$206,"&lt;"&amp;P$6:P$206),0)),"")</f>
        <v>zzzzz</v>
      </c>
      <c r="S141" s="582">
        <f>IF(LEN(R141)&gt;0,COUNTIF(Engagés!$J$10:$J$509,R141),"")</f>
        <v>0</v>
      </c>
      <c r="T141" s="585" t="str">
        <f>IFERROR(VLOOKUP(O140,Engagés!$U$10:$V$509,2,FALSE),"")</f>
        <v/>
      </c>
    </row>
    <row r="142" spans="1:20" ht="19.350000000000001" customHeight="1">
      <c r="A142" s="197">
        <f t="shared" si="15"/>
        <v>266</v>
      </c>
      <c r="B142" s="463"/>
      <c r="C142" s="300"/>
      <c r="D142" s="301"/>
      <c r="E142" s="301"/>
      <c r="F142" s="302"/>
      <c r="G142" s="301"/>
      <c r="H142" s="303"/>
      <c r="I142" s="303"/>
      <c r="J142" s="303"/>
      <c r="K142" s="197" t="str">
        <f t="shared" ca="1" si="13"/>
        <v/>
      </c>
      <c r="L142" s="33" t="str">
        <f t="shared" si="14"/>
        <v/>
      </c>
      <c r="M142" s="85" t="str">
        <f ca="1">IF(I142&gt;0,IF(ISERROR(VLOOKUP(YEAR(TODAY())-YEAR($I142),'Source Int'!$AC$1:$AD$89,2,FALSE)),"",VLOOKUP(YEAR(TODAY())-YEAR($I142),'Source Int'!$AC$1:$AD$89,2,FALSE)),"")</f>
        <v/>
      </c>
      <c r="O142" s="85">
        <v>137</v>
      </c>
      <c r="P142" s="547" t="str">
        <f t="shared" si="12"/>
        <v>zzzzz</v>
      </c>
      <c r="Q142" s="546"/>
      <c r="R142" s="580" t="str">
        <f t="array" ref="R142">IF(ROWS($1:137)&lt;=COUNTA(P$6:P$206),INDEX(P$6:P$206,MATCH(SMALL(COUNTIF(P$6:P$206,"&lt;"&amp;P$6:P$206),ROWS($1:137)),COUNTIF(P$6:P$206,"&lt;"&amp;P$6:P$206),0)),"")</f>
        <v>zzzzz</v>
      </c>
      <c r="S142" s="582">
        <f>IF(LEN(R142)&gt;0,COUNTIF(Engagés!$J$10:$J$509,R142),"")</f>
        <v>0</v>
      </c>
      <c r="T142" s="585" t="str">
        <f>IFERROR(VLOOKUP(O141,Engagés!$U$10:$V$509,2,FALSE),"")</f>
        <v/>
      </c>
    </row>
    <row r="143" spans="1:20" ht="19.350000000000001" customHeight="1">
      <c r="A143" s="500">
        <f t="shared" si="15"/>
        <v>267</v>
      </c>
      <c r="B143" s="463"/>
      <c r="C143" s="300"/>
      <c r="D143" s="301"/>
      <c r="E143" s="301"/>
      <c r="F143" s="302"/>
      <c r="G143" s="301"/>
      <c r="H143" s="303"/>
      <c r="I143" s="303"/>
      <c r="J143" s="303"/>
      <c r="K143" s="197" t="str">
        <f t="shared" ca="1" si="13"/>
        <v/>
      </c>
      <c r="L143" s="33" t="str">
        <f t="shared" si="14"/>
        <v/>
      </c>
      <c r="M143" s="85" t="str">
        <f ca="1">IF(I143&gt;0,IF(ISERROR(VLOOKUP(YEAR(TODAY())-YEAR($I143),'Source Int'!$AC$1:$AD$89,2,FALSE)),"",VLOOKUP(YEAR(TODAY())-YEAR($I143),'Source Int'!$AC$1:$AD$89,2,FALSE)),"")</f>
        <v/>
      </c>
      <c r="O143" s="85">
        <v>138</v>
      </c>
      <c r="P143" s="547" t="str">
        <f t="shared" si="12"/>
        <v>zzzzz</v>
      </c>
      <c r="Q143" s="546"/>
      <c r="R143" s="580" t="str">
        <f t="array" ref="R143">IF(ROWS($1:138)&lt;=COUNTA(P$6:P$206),INDEX(P$6:P$206,MATCH(SMALL(COUNTIF(P$6:P$206,"&lt;"&amp;P$6:P$206),ROWS($1:138)),COUNTIF(P$6:P$206,"&lt;"&amp;P$6:P$206),0)),"")</f>
        <v>zzzzz</v>
      </c>
      <c r="S143" s="582">
        <f>IF(LEN(R143)&gt;0,COUNTIF(Engagés!$J$10:$J$509,R143),"")</f>
        <v>0</v>
      </c>
      <c r="T143" s="585" t="str">
        <f>IFERROR(VLOOKUP(O142,Engagés!$U$10:$V$509,2,FALSE),"")</f>
        <v/>
      </c>
    </row>
    <row r="144" spans="1:20" ht="19.350000000000001" customHeight="1">
      <c r="A144" s="197">
        <f t="shared" si="15"/>
        <v>268</v>
      </c>
      <c r="B144" s="463"/>
      <c r="C144" s="300"/>
      <c r="D144" s="301"/>
      <c r="E144" s="301"/>
      <c r="F144" s="302"/>
      <c r="G144" s="301"/>
      <c r="H144" s="303"/>
      <c r="I144" s="303"/>
      <c r="J144" s="303"/>
      <c r="K144" s="197" t="str">
        <f t="shared" ca="1" si="13"/>
        <v/>
      </c>
      <c r="L144" s="33" t="str">
        <f t="shared" si="14"/>
        <v/>
      </c>
      <c r="M144" s="85" t="str">
        <f ca="1">IF(I144&gt;0,IF(ISERROR(VLOOKUP(YEAR(TODAY())-YEAR($I144),'Source Int'!$AC$1:$AD$89,2,FALSE)),"",VLOOKUP(YEAR(TODAY())-YEAR($I144),'Source Int'!$AC$1:$AD$89,2,FALSE)),"")</f>
        <v/>
      </c>
      <c r="O144" s="85">
        <v>139</v>
      </c>
      <c r="P144" s="547" t="str">
        <f t="shared" si="12"/>
        <v>zzzzz</v>
      </c>
      <c r="Q144" s="546"/>
      <c r="R144" s="580" t="str">
        <f t="array" ref="R144">IF(ROWS($1:139)&lt;=COUNTA(P$6:P$206),INDEX(P$6:P$206,MATCH(SMALL(COUNTIF(P$6:P$206,"&lt;"&amp;P$6:P$206),ROWS($1:139)),COUNTIF(P$6:P$206,"&lt;"&amp;P$6:P$206),0)),"")</f>
        <v>zzzzz</v>
      </c>
      <c r="S144" s="582">
        <f>IF(LEN(R144)&gt;0,COUNTIF(Engagés!$J$10:$J$509,R144),"")</f>
        <v>0</v>
      </c>
      <c r="T144" s="585" t="str">
        <f>IFERROR(VLOOKUP(O143,Engagés!$U$10:$V$509,2,FALSE),"")</f>
        <v/>
      </c>
    </row>
    <row r="145" spans="1:20" ht="19.350000000000001" customHeight="1">
      <c r="A145" s="500">
        <f t="shared" si="15"/>
        <v>269</v>
      </c>
      <c r="B145" s="463"/>
      <c r="C145" s="300"/>
      <c r="D145" s="301"/>
      <c r="E145" s="301"/>
      <c r="F145" s="302"/>
      <c r="G145" s="301"/>
      <c r="H145" s="303"/>
      <c r="I145" s="474"/>
      <c r="J145" s="303"/>
      <c r="K145" s="197" t="str">
        <f t="shared" ca="1" si="13"/>
        <v/>
      </c>
      <c r="L145" s="33" t="str">
        <f t="shared" si="14"/>
        <v/>
      </c>
      <c r="M145" s="85" t="str">
        <f ca="1">IF(I145&gt;0,IF(ISERROR(VLOOKUP(YEAR(TODAY())-YEAR($I145),'Source Int'!$AC$1:$AD$89,2,FALSE)),"",VLOOKUP(YEAR(TODAY())-YEAR($I145),'Source Int'!$AC$1:$AD$89,2,FALSE)),"")</f>
        <v/>
      </c>
      <c r="O145" s="85">
        <v>140</v>
      </c>
      <c r="P145" s="547" t="str">
        <f t="shared" si="12"/>
        <v>zzzzz</v>
      </c>
      <c r="Q145" s="546"/>
      <c r="R145" s="580" t="str">
        <f t="array" ref="R145">IF(ROWS($1:140)&lt;=COUNTA(P$6:P$206),INDEX(P$6:P$206,MATCH(SMALL(COUNTIF(P$6:P$206,"&lt;"&amp;P$6:P$206),ROWS($1:140)),COUNTIF(P$6:P$206,"&lt;"&amp;P$6:P$206),0)),"")</f>
        <v>zzzzz</v>
      </c>
      <c r="S145" s="582">
        <f>IF(LEN(R145)&gt;0,COUNTIF(Engagés!$J$10:$J$509,R145),"")</f>
        <v>0</v>
      </c>
      <c r="T145" s="585" t="str">
        <f>IFERROR(VLOOKUP(O144,Engagés!$U$10:$V$509,2,FALSE),"")</f>
        <v/>
      </c>
    </row>
    <row r="146" spans="1:20" ht="19.350000000000001" customHeight="1">
      <c r="A146" s="197">
        <f t="shared" si="15"/>
        <v>270</v>
      </c>
      <c r="B146" s="463"/>
      <c r="C146" s="300"/>
      <c r="D146" s="301"/>
      <c r="E146" s="301"/>
      <c r="F146" s="302"/>
      <c r="G146" s="301"/>
      <c r="H146" s="303"/>
      <c r="I146" s="303"/>
      <c r="J146" s="303"/>
      <c r="K146" s="197" t="str">
        <f t="shared" ca="1" si="13"/>
        <v/>
      </c>
      <c r="L146" s="33" t="str">
        <f t="shared" si="14"/>
        <v/>
      </c>
      <c r="M146" s="85" t="str">
        <f ca="1">IF(I146&gt;0,IF(ISERROR(VLOOKUP(YEAR(TODAY())-YEAR($I146),'Source Int'!$AC$1:$AD$89,2,FALSE)),"",VLOOKUP(YEAR(TODAY())-YEAR($I146),'Source Int'!$AC$1:$AD$89,2,FALSE)),"")</f>
        <v/>
      </c>
      <c r="O146" s="85">
        <v>141</v>
      </c>
      <c r="P146" s="547" t="str">
        <f t="shared" si="12"/>
        <v>zzzzz</v>
      </c>
      <c r="Q146" s="546"/>
      <c r="R146" s="580" t="str">
        <f t="array" ref="R146">IF(ROWS($1:141)&lt;=COUNTA(P$6:P$206),INDEX(P$6:P$206,MATCH(SMALL(COUNTIF(P$6:P$206,"&lt;"&amp;P$6:P$206),ROWS($1:141)),COUNTIF(P$6:P$206,"&lt;"&amp;P$6:P$206),0)),"")</f>
        <v>zzzzz</v>
      </c>
      <c r="S146" s="582">
        <f>IF(LEN(R146)&gt;0,COUNTIF(Engagés!$J$10:$J$509,R146),"")</f>
        <v>0</v>
      </c>
      <c r="T146" s="585" t="str">
        <f>IFERROR(VLOOKUP(O145,Engagés!$U$10:$V$509,2,FALSE),"")</f>
        <v/>
      </c>
    </row>
    <row r="147" spans="1:20" ht="19.350000000000001" customHeight="1">
      <c r="A147" s="500">
        <f t="shared" si="15"/>
        <v>271</v>
      </c>
      <c r="B147" s="463"/>
      <c r="C147" s="300"/>
      <c r="D147" s="301"/>
      <c r="E147" s="301"/>
      <c r="F147" s="302"/>
      <c r="G147" s="301"/>
      <c r="H147" s="303"/>
      <c r="I147" s="303"/>
      <c r="J147" s="303"/>
      <c r="K147" s="197" t="str">
        <f t="shared" ca="1" si="13"/>
        <v/>
      </c>
      <c r="L147" s="33" t="str">
        <f t="shared" si="14"/>
        <v/>
      </c>
      <c r="M147" s="85" t="str">
        <f ca="1">IF(I147&gt;0,IF(ISERROR(VLOOKUP(YEAR(TODAY())-YEAR($I147),'Source Int'!$AC$1:$AD$89,2,FALSE)),"",VLOOKUP(YEAR(TODAY())-YEAR($I147),'Source Int'!$AC$1:$AD$89,2,FALSE)),"")</f>
        <v/>
      </c>
      <c r="O147" s="85">
        <v>142</v>
      </c>
      <c r="P147" s="547" t="str">
        <f t="shared" si="12"/>
        <v>zzzzz</v>
      </c>
      <c r="Q147" s="546"/>
      <c r="R147" s="580" t="str">
        <f t="array" ref="R147">IF(ROWS($1:142)&lt;=COUNTA(P$6:P$206),INDEX(P$6:P$206,MATCH(SMALL(COUNTIF(P$6:P$206,"&lt;"&amp;P$6:P$206),ROWS($1:142)),COUNTIF(P$6:P$206,"&lt;"&amp;P$6:P$206),0)),"")</f>
        <v>zzzzz</v>
      </c>
      <c r="S147" s="582">
        <f>IF(LEN(R147)&gt;0,COUNTIF(Engagés!$J$10:$J$509,R147),"")</f>
        <v>0</v>
      </c>
      <c r="T147" s="585" t="str">
        <f>IFERROR(VLOOKUP(O146,Engagés!$U$10:$V$509,2,FALSE),"")</f>
        <v/>
      </c>
    </row>
    <row r="148" spans="1:20" ht="19.350000000000001" customHeight="1">
      <c r="A148" s="197">
        <f t="shared" si="15"/>
        <v>272</v>
      </c>
      <c r="B148" s="463"/>
      <c r="C148" s="300"/>
      <c r="D148" s="301"/>
      <c r="E148" s="301"/>
      <c r="F148" s="302"/>
      <c r="G148" s="301"/>
      <c r="H148" s="303"/>
      <c r="I148" s="303"/>
      <c r="J148" s="303"/>
      <c r="K148" s="197" t="str">
        <f t="shared" ca="1" si="13"/>
        <v/>
      </c>
      <c r="L148" s="33" t="str">
        <f t="shared" si="14"/>
        <v/>
      </c>
      <c r="M148" s="85" t="str">
        <f ca="1">IF(I148&gt;0,IF(ISERROR(VLOOKUP(YEAR(TODAY())-YEAR($I148),'Source Int'!$AC$1:$AD$89,2,FALSE)),"",VLOOKUP(YEAR(TODAY())-YEAR($I148),'Source Int'!$AC$1:$AD$89,2,FALSE)),"")</f>
        <v/>
      </c>
      <c r="O148" s="85">
        <v>143</v>
      </c>
      <c r="P148" s="547" t="str">
        <f t="shared" si="12"/>
        <v>zzzzz</v>
      </c>
      <c r="Q148" s="546"/>
      <c r="R148" s="580" t="str">
        <f t="array" ref="R148">IF(ROWS($1:143)&lt;=COUNTA(P$6:P$206),INDEX(P$6:P$206,MATCH(SMALL(COUNTIF(P$6:P$206,"&lt;"&amp;P$6:P$206),ROWS($1:143)),COUNTIF(P$6:P$206,"&lt;"&amp;P$6:P$206),0)),"")</f>
        <v>zzzzz</v>
      </c>
      <c r="S148" s="582">
        <f>IF(LEN(R148)&gt;0,COUNTIF(Engagés!$J$10:$J$509,R148),"")</f>
        <v>0</v>
      </c>
      <c r="T148" s="585" t="str">
        <f>IFERROR(VLOOKUP(O147,Engagés!$U$10:$V$509,2,FALSE),"")</f>
        <v/>
      </c>
    </row>
    <row r="149" spans="1:20" ht="19.350000000000001" customHeight="1">
      <c r="A149" s="500">
        <f t="shared" si="15"/>
        <v>273</v>
      </c>
      <c r="B149" s="463"/>
      <c r="C149" s="300"/>
      <c r="D149" s="301"/>
      <c r="E149" s="301"/>
      <c r="F149" s="302"/>
      <c r="G149" s="301"/>
      <c r="H149" s="303"/>
      <c r="I149" s="303"/>
      <c r="J149" s="303"/>
      <c r="K149" s="197" t="str">
        <f t="shared" ca="1" si="13"/>
        <v/>
      </c>
      <c r="L149" s="33" t="str">
        <f t="shared" si="14"/>
        <v/>
      </c>
      <c r="M149" s="85" t="str">
        <f ca="1">IF(I149&gt;0,IF(ISERROR(VLOOKUP(YEAR(TODAY())-YEAR($I149),'Source Int'!$AC$1:$AD$89,2,FALSE)),"",VLOOKUP(YEAR(TODAY())-YEAR($I149),'Source Int'!$AC$1:$AD$89,2,FALSE)),"")</f>
        <v/>
      </c>
      <c r="O149" s="85">
        <v>144</v>
      </c>
      <c r="P149" s="547" t="str">
        <f t="shared" si="12"/>
        <v>zzzzz</v>
      </c>
      <c r="Q149" s="546"/>
      <c r="R149" s="580" t="str">
        <f t="array" ref="R149">IF(ROWS($1:144)&lt;=COUNTA(P$6:P$206),INDEX(P$6:P$206,MATCH(SMALL(COUNTIF(P$6:P$206,"&lt;"&amp;P$6:P$206),ROWS($1:144)),COUNTIF(P$6:P$206,"&lt;"&amp;P$6:P$206),0)),"")</f>
        <v>zzzzz</v>
      </c>
      <c r="S149" s="582">
        <f>IF(LEN(R149)&gt;0,COUNTIF(Engagés!$J$10:$J$509,R149),"")</f>
        <v>0</v>
      </c>
      <c r="T149" s="585" t="str">
        <f>IFERROR(VLOOKUP(O148,Engagés!$U$10:$V$509,2,FALSE),"")</f>
        <v/>
      </c>
    </row>
    <row r="150" spans="1:20" ht="19.350000000000001" customHeight="1">
      <c r="A150" s="197">
        <f t="shared" si="15"/>
        <v>274</v>
      </c>
      <c r="B150" s="463"/>
      <c r="C150" s="300"/>
      <c r="D150" s="301"/>
      <c r="E150" s="301"/>
      <c r="F150" s="302"/>
      <c r="G150" s="301"/>
      <c r="H150" s="303"/>
      <c r="I150" s="303"/>
      <c r="J150" s="303"/>
      <c r="K150" s="197" t="str">
        <f t="shared" ca="1" si="13"/>
        <v/>
      </c>
      <c r="L150" s="33" t="str">
        <f t="shared" si="14"/>
        <v/>
      </c>
      <c r="M150" s="85" t="str">
        <f ca="1">IF(I150&gt;0,IF(ISERROR(VLOOKUP(YEAR(TODAY())-YEAR($I150),'Source Int'!$AC$1:$AD$89,2,FALSE)),"",VLOOKUP(YEAR(TODAY())-YEAR($I150),'Source Int'!$AC$1:$AD$89,2,FALSE)),"")</f>
        <v/>
      </c>
      <c r="O150" s="85">
        <v>145</v>
      </c>
      <c r="P150" s="547" t="str">
        <f t="shared" si="12"/>
        <v>zzzzz</v>
      </c>
      <c r="Q150" s="546"/>
      <c r="R150" s="580" t="str">
        <f t="array" ref="R150">IF(ROWS($1:145)&lt;=COUNTA(P$6:P$206),INDEX(P$6:P$206,MATCH(SMALL(COUNTIF(P$6:P$206,"&lt;"&amp;P$6:P$206),ROWS($1:145)),COUNTIF(P$6:P$206,"&lt;"&amp;P$6:P$206),0)),"")</f>
        <v>zzzzz</v>
      </c>
      <c r="S150" s="582">
        <f>IF(LEN(R150)&gt;0,COUNTIF(Engagés!$J$10:$J$509,R150),"")</f>
        <v>0</v>
      </c>
      <c r="T150" s="585" t="str">
        <f>IFERROR(VLOOKUP(O149,Engagés!$U$10:$V$509,2,FALSE),"")</f>
        <v/>
      </c>
    </row>
    <row r="151" spans="1:20" ht="19.350000000000001" customHeight="1">
      <c r="A151" s="500">
        <f t="shared" si="15"/>
        <v>275</v>
      </c>
      <c r="B151" s="463"/>
      <c r="C151" s="300"/>
      <c r="D151" s="301"/>
      <c r="E151" s="301"/>
      <c r="F151" s="302"/>
      <c r="G151" s="301"/>
      <c r="H151" s="303"/>
      <c r="I151" s="303"/>
      <c r="J151" s="303"/>
      <c r="K151" s="197" t="str">
        <f t="shared" ca="1" si="13"/>
        <v/>
      </c>
      <c r="L151" s="33" t="str">
        <f t="shared" si="14"/>
        <v/>
      </c>
      <c r="M151" s="85" t="str">
        <f ca="1">IF(I151&gt;0,IF(ISERROR(VLOOKUP(YEAR(TODAY())-YEAR($I151),'Source Int'!$AC$1:$AD$89,2,FALSE)),"",VLOOKUP(YEAR(TODAY())-YEAR($I151),'Source Int'!$AC$1:$AD$89,2,FALSE)),"")</f>
        <v/>
      </c>
      <c r="O151" s="85">
        <v>146</v>
      </c>
      <c r="P151" s="547" t="str">
        <f t="shared" si="12"/>
        <v>zzzzz</v>
      </c>
      <c r="Q151" s="546"/>
      <c r="R151" s="580" t="str">
        <f t="array" ref="R151">IF(ROWS($1:146)&lt;=COUNTA(P$6:P$206),INDEX(P$6:P$206,MATCH(SMALL(COUNTIF(P$6:P$206,"&lt;"&amp;P$6:P$206),ROWS($1:146)),COUNTIF(P$6:P$206,"&lt;"&amp;P$6:P$206),0)),"")</f>
        <v>zzzzz</v>
      </c>
      <c r="S151" s="582">
        <f>IF(LEN(R151)&gt;0,COUNTIF(Engagés!$J$10:$J$509,R151),"")</f>
        <v>0</v>
      </c>
      <c r="T151" s="585" t="str">
        <f>IFERROR(VLOOKUP(O150,Engagés!$U$10:$V$509,2,FALSE),"")</f>
        <v/>
      </c>
    </row>
    <row r="152" spans="1:20" ht="19.350000000000001" customHeight="1">
      <c r="A152" s="197">
        <f t="shared" si="15"/>
        <v>276</v>
      </c>
      <c r="B152" s="463"/>
      <c r="C152" s="300"/>
      <c r="D152" s="301"/>
      <c r="E152" s="301"/>
      <c r="F152" s="302"/>
      <c r="G152" s="301"/>
      <c r="H152" s="303"/>
      <c r="I152" s="303"/>
      <c r="J152" s="303"/>
      <c r="K152" s="197" t="str">
        <f t="shared" ca="1" si="13"/>
        <v/>
      </c>
      <c r="L152" s="33" t="str">
        <f t="shared" si="14"/>
        <v/>
      </c>
      <c r="M152" s="85" t="str">
        <f ca="1">IF(I152&gt;0,IF(ISERROR(VLOOKUP(YEAR(TODAY())-YEAR($I152),'Source Int'!$AC$1:$AD$89,2,FALSE)),"",VLOOKUP(YEAR(TODAY())-YEAR($I152),'Source Int'!$AC$1:$AD$89,2,FALSE)),"")</f>
        <v/>
      </c>
      <c r="O152" s="85">
        <v>147</v>
      </c>
      <c r="P152" s="547" t="str">
        <f t="shared" si="12"/>
        <v>zzzzz</v>
      </c>
      <c r="Q152" s="546"/>
      <c r="R152" s="580" t="str">
        <f t="array" ref="R152">IF(ROWS($1:147)&lt;=COUNTA(P$6:P$206),INDEX(P$6:P$206,MATCH(SMALL(COUNTIF(P$6:P$206,"&lt;"&amp;P$6:P$206),ROWS($1:147)),COUNTIF(P$6:P$206,"&lt;"&amp;P$6:P$206),0)),"")</f>
        <v>zzzzz</v>
      </c>
      <c r="S152" s="582">
        <f>IF(LEN(R152)&gt;0,COUNTIF(Engagés!$J$10:$J$509,R152),"")</f>
        <v>0</v>
      </c>
      <c r="T152" s="585" t="str">
        <f>IFERROR(VLOOKUP(O151,Engagés!$U$10:$V$509,2,FALSE),"")</f>
        <v/>
      </c>
    </row>
    <row r="153" spans="1:20" ht="19.350000000000001" customHeight="1">
      <c r="A153" s="500">
        <f t="shared" si="15"/>
        <v>277</v>
      </c>
      <c r="B153" s="463"/>
      <c r="C153" s="300"/>
      <c r="D153" s="301"/>
      <c r="E153" s="301"/>
      <c r="F153" s="302"/>
      <c r="G153" s="301"/>
      <c r="H153" s="303"/>
      <c r="I153" s="303"/>
      <c r="J153" s="303"/>
      <c r="K153" s="197" t="str">
        <f t="shared" ca="1" si="13"/>
        <v/>
      </c>
      <c r="L153" s="33" t="str">
        <f t="shared" si="14"/>
        <v/>
      </c>
      <c r="M153" s="85" t="str">
        <f ca="1">IF(I153&gt;0,IF(ISERROR(VLOOKUP(YEAR(TODAY())-YEAR($I153),'Source Int'!$AC$1:$AD$89,2,FALSE)),"",VLOOKUP(YEAR(TODAY())-YEAR($I153),'Source Int'!$AC$1:$AD$89,2,FALSE)),"")</f>
        <v/>
      </c>
      <c r="O153" s="85">
        <v>148</v>
      </c>
      <c r="P153" s="547" t="str">
        <f t="shared" si="12"/>
        <v>zzzzz</v>
      </c>
      <c r="Q153" s="546"/>
      <c r="R153" s="580" t="str">
        <f t="array" ref="R153">IF(ROWS($1:148)&lt;=COUNTA(P$6:P$206),INDEX(P$6:P$206,MATCH(SMALL(COUNTIF(P$6:P$206,"&lt;"&amp;P$6:P$206),ROWS($1:148)),COUNTIF(P$6:P$206,"&lt;"&amp;P$6:P$206),0)),"")</f>
        <v>zzzzz</v>
      </c>
      <c r="S153" s="582">
        <f>IF(LEN(R153)&gt;0,COUNTIF(Engagés!$J$10:$J$509,R153),"")</f>
        <v>0</v>
      </c>
      <c r="T153" s="585" t="str">
        <f>IFERROR(VLOOKUP(O152,Engagés!$U$10:$V$509,2,FALSE),"")</f>
        <v/>
      </c>
    </row>
    <row r="154" spans="1:20" ht="19.350000000000001" customHeight="1">
      <c r="A154" s="197">
        <f t="shared" si="15"/>
        <v>278</v>
      </c>
      <c r="B154" s="463"/>
      <c r="C154" s="300"/>
      <c r="D154" s="301"/>
      <c r="E154" s="301"/>
      <c r="F154" s="302"/>
      <c r="G154" s="301"/>
      <c r="H154" s="303"/>
      <c r="I154" s="303"/>
      <c r="J154" s="303"/>
      <c r="K154" s="197" t="str">
        <f t="shared" ca="1" si="13"/>
        <v/>
      </c>
      <c r="L154" s="33" t="str">
        <f t="shared" si="14"/>
        <v/>
      </c>
      <c r="M154" s="85" t="str">
        <f ca="1">IF(I154&gt;0,IF(ISERROR(VLOOKUP(YEAR(TODAY())-YEAR($I154),'Source Int'!$AC$1:$AD$89,2,FALSE)),"",VLOOKUP(YEAR(TODAY())-YEAR($I154),'Source Int'!$AC$1:$AD$89,2,FALSE)),"")</f>
        <v/>
      </c>
      <c r="O154" s="85">
        <v>149</v>
      </c>
      <c r="P154" s="547" t="str">
        <f t="shared" si="12"/>
        <v>zzzzz</v>
      </c>
      <c r="Q154" s="546"/>
      <c r="R154" s="580" t="str">
        <f t="array" ref="R154">IF(ROWS($1:149)&lt;=COUNTA(P$6:P$206),INDEX(P$6:P$206,MATCH(SMALL(COUNTIF(P$6:P$206,"&lt;"&amp;P$6:P$206),ROWS($1:149)),COUNTIF(P$6:P$206,"&lt;"&amp;P$6:P$206),0)),"")</f>
        <v>zzzzz</v>
      </c>
      <c r="S154" s="582">
        <f>IF(LEN(R154)&gt;0,COUNTIF(Engagés!$J$10:$J$509,R154),"")</f>
        <v>0</v>
      </c>
      <c r="T154" s="585" t="str">
        <f>IFERROR(VLOOKUP(O153,Engagés!$U$10:$V$509,2,FALSE),"")</f>
        <v/>
      </c>
    </row>
    <row r="155" spans="1:20" ht="19.350000000000001" customHeight="1">
      <c r="A155" s="500">
        <f t="shared" si="15"/>
        <v>279</v>
      </c>
      <c r="B155" s="463"/>
      <c r="C155" s="300"/>
      <c r="D155" s="301"/>
      <c r="E155" s="301"/>
      <c r="F155" s="302"/>
      <c r="G155" s="301"/>
      <c r="H155" s="303"/>
      <c r="I155" s="303"/>
      <c r="J155" s="303"/>
      <c r="K155" s="197" t="str">
        <f t="shared" ca="1" si="13"/>
        <v/>
      </c>
      <c r="L155" s="33" t="str">
        <f t="shared" si="14"/>
        <v/>
      </c>
      <c r="M155" s="85" t="str">
        <f ca="1">IF(I155&gt;0,IF(ISERROR(VLOOKUP(YEAR(TODAY())-YEAR($I155),'Source Int'!$AC$1:$AD$89,2,FALSE)),"",VLOOKUP(YEAR(TODAY())-YEAR($I155),'Source Int'!$AC$1:$AD$89,2,FALSE)),"")</f>
        <v/>
      </c>
      <c r="O155" s="85">
        <v>150</v>
      </c>
      <c r="P155" s="547" t="str">
        <f t="shared" si="12"/>
        <v>zzzzz</v>
      </c>
      <c r="Q155" s="546"/>
      <c r="R155" s="580" t="str">
        <f t="array" ref="R155">IF(ROWS($1:150)&lt;=COUNTA(P$6:P$206),INDEX(P$6:P$206,MATCH(SMALL(COUNTIF(P$6:P$206,"&lt;"&amp;P$6:P$206),ROWS($1:150)),COUNTIF(P$6:P$206,"&lt;"&amp;P$6:P$206),0)),"")</f>
        <v>zzzzz</v>
      </c>
      <c r="S155" s="582">
        <f>IF(LEN(R155)&gt;0,COUNTIF(Engagés!$J$10:$J$509,R155),"")</f>
        <v>0</v>
      </c>
      <c r="T155" s="585" t="str">
        <f>IFERROR(VLOOKUP(O154,Engagés!$U$10:$V$509,2,FALSE),"")</f>
        <v/>
      </c>
    </row>
    <row r="156" spans="1:20" ht="19.350000000000001" customHeight="1">
      <c r="A156" s="197">
        <f t="shared" si="15"/>
        <v>280</v>
      </c>
      <c r="B156" s="463"/>
      <c r="C156" s="300"/>
      <c r="D156" s="301"/>
      <c r="E156" s="301"/>
      <c r="F156" s="302"/>
      <c r="G156" s="301"/>
      <c r="H156" s="303"/>
      <c r="I156" s="303"/>
      <c r="J156" s="303"/>
      <c r="K156" s="197" t="str">
        <f t="shared" ca="1" si="13"/>
        <v/>
      </c>
      <c r="L156" s="33" t="str">
        <f t="shared" si="14"/>
        <v/>
      </c>
      <c r="M156" s="85" t="str">
        <f ca="1">IF(I156&gt;0,IF(ISERROR(VLOOKUP(YEAR(TODAY())-YEAR($I156),'Source Int'!$AC$1:$AD$89,2,FALSE)),"",VLOOKUP(YEAR(TODAY())-YEAR($I156),'Source Int'!$AC$1:$AD$89,2,FALSE)),"")</f>
        <v/>
      </c>
      <c r="O156" s="85">
        <v>151</v>
      </c>
      <c r="P156" s="547" t="str">
        <f t="shared" si="12"/>
        <v>zzzzz</v>
      </c>
      <c r="Q156" s="546"/>
      <c r="R156" s="580" t="str">
        <f t="array" ref="R156">IF(ROWS($1:151)&lt;=COUNTA(P$6:P$206),INDEX(P$6:P$206,MATCH(SMALL(COUNTIF(P$6:P$206,"&lt;"&amp;P$6:P$206),ROWS($1:151)),COUNTIF(P$6:P$206,"&lt;"&amp;P$6:P$206),0)),"")</f>
        <v>zzzzz</v>
      </c>
      <c r="S156" s="582">
        <f>IF(LEN(R156)&gt;0,COUNTIF(Engagés!$J$10:$J$509,R156),"")</f>
        <v>0</v>
      </c>
      <c r="T156" s="585" t="str">
        <f>IFERROR(VLOOKUP(O155,Engagés!$U$10:$V$509,2,FALSE),"")</f>
        <v/>
      </c>
    </row>
    <row r="157" spans="1:20" ht="19.350000000000001" customHeight="1">
      <c r="A157" s="500">
        <f t="shared" si="15"/>
        <v>281</v>
      </c>
      <c r="B157" s="463"/>
      <c r="C157" s="300"/>
      <c r="D157" s="301"/>
      <c r="E157" s="301"/>
      <c r="F157" s="302"/>
      <c r="G157" s="301"/>
      <c r="H157" s="303"/>
      <c r="I157" s="303"/>
      <c r="J157" s="303"/>
      <c r="K157" s="197" t="str">
        <f t="shared" ca="1" si="13"/>
        <v/>
      </c>
      <c r="L157" s="33" t="str">
        <f t="shared" si="14"/>
        <v/>
      </c>
      <c r="M157" s="85" t="str">
        <f ca="1">IF(I157&gt;0,IF(ISERROR(VLOOKUP(YEAR(TODAY())-YEAR($I157),'Source Int'!$AC$1:$AD$89,2,FALSE)),"",VLOOKUP(YEAR(TODAY())-YEAR($I157),'Source Int'!$AC$1:$AD$89,2,FALSE)),"")</f>
        <v/>
      </c>
      <c r="O157" s="85">
        <v>152</v>
      </c>
      <c r="P157" s="547" t="str">
        <f t="shared" si="12"/>
        <v>zzzzz</v>
      </c>
      <c r="Q157" s="546"/>
      <c r="R157" s="580" t="str">
        <f t="array" ref="R157">IF(ROWS($1:152)&lt;=COUNTA(P$6:P$206),INDEX(P$6:P$206,MATCH(SMALL(COUNTIF(P$6:P$206,"&lt;"&amp;P$6:P$206),ROWS($1:152)),COUNTIF(P$6:P$206,"&lt;"&amp;P$6:P$206),0)),"")</f>
        <v>zzzzz</v>
      </c>
      <c r="S157" s="582">
        <f>IF(LEN(R157)&gt;0,COUNTIF(Engagés!$J$10:$J$509,R157),"")</f>
        <v>0</v>
      </c>
      <c r="T157" s="585" t="str">
        <f>IFERROR(VLOOKUP(O156,Engagés!$U$10:$V$509,2,FALSE),"")</f>
        <v/>
      </c>
    </row>
    <row r="158" spans="1:20" ht="19.350000000000001" customHeight="1">
      <c r="A158" s="197">
        <f t="shared" si="15"/>
        <v>282</v>
      </c>
      <c r="B158" s="463"/>
      <c r="C158" s="300"/>
      <c r="D158" s="301"/>
      <c r="E158" s="301"/>
      <c r="F158" s="302"/>
      <c r="G158" s="301"/>
      <c r="H158" s="303"/>
      <c r="I158" s="303"/>
      <c r="J158" s="303"/>
      <c r="K158" s="197" t="str">
        <f t="shared" ca="1" si="13"/>
        <v/>
      </c>
      <c r="L158" s="33" t="str">
        <f t="shared" si="14"/>
        <v/>
      </c>
      <c r="M158" s="85" t="str">
        <f ca="1">IF(I158&gt;0,IF(ISERROR(VLOOKUP(YEAR(TODAY())-YEAR($I158),'Source Int'!$AC$1:$AD$89,2,FALSE)),"",VLOOKUP(YEAR(TODAY())-YEAR($I158),'Source Int'!$AC$1:$AD$89,2,FALSE)),"")</f>
        <v/>
      </c>
      <c r="O158" s="85">
        <v>153</v>
      </c>
      <c r="P158" s="547" t="str">
        <f t="shared" si="12"/>
        <v>zzzzz</v>
      </c>
      <c r="Q158" s="546"/>
      <c r="R158" s="580" t="str">
        <f t="array" ref="R158">IF(ROWS($1:153)&lt;=COUNTA(P$6:P$206),INDEX(P$6:P$206,MATCH(SMALL(COUNTIF(P$6:P$206,"&lt;"&amp;P$6:P$206),ROWS($1:153)),COUNTIF(P$6:P$206,"&lt;"&amp;P$6:P$206),0)),"")</f>
        <v>zzzzz</v>
      </c>
      <c r="S158" s="582">
        <f>IF(LEN(R158)&gt;0,COUNTIF(Engagés!$J$10:$J$509,R158),"")</f>
        <v>0</v>
      </c>
      <c r="T158" s="585" t="str">
        <f>IFERROR(VLOOKUP(O157,Engagés!$U$10:$V$509,2,FALSE),"")</f>
        <v/>
      </c>
    </row>
    <row r="159" spans="1:20" ht="19.350000000000001" customHeight="1">
      <c r="A159" s="500">
        <f t="shared" si="15"/>
        <v>283</v>
      </c>
      <c r="B159" s="463"/>
      <c r="C159" s="300"/>
      <c r="D159" s="301"/>
      <c r="E159" s="301"/>
      <c r="F159" s="302"/>
      <c r="G159" s="301"/>
      <c r="H159" s="303"/>
      <c r="I159" s="303"/>
      <c r="J159" s="303"/>
      <c r="K159" s="197" t="str">
        <f t="shared" ca="1" si="13"/>
        <v/>
      </c>
      <c r="L159" s="33" t="str">
        <f t="shared" si="14"/>
        <v/>
      </c>
      <c r="M159" s="85" t="str">
        <f ca="1">IF(I159&gt;0,IF(ISERROR(VLOOKUP(YEAR(TODAY())-YEAR($I159),'Source Int'!$AC$1:$AD$89,2,FALSE)),"",VLOOKUP(YEAR(TODAY())-YEAR($I159),'Source Int'!$AC$1:$AD$89,2,FALSE)),"")</f>
        <v/>
      </c>
      <c r="O159" s="85">
        <v>154</v>
      </c>
      <c r="P159" s="547" t="str">
        <f t="shared" si="12"/>
        <v>zzzzz</v>
      </c>
      <c r="Q159" s="546"/>
      <c r="R159" s="580" t="str">
        <f t="array" ref="R159">IF(ROWS($1:154)&lt;=COUNTA(P$6:P$206),INDEX(P$6:P$206,MATCH(SMALL(COUNTIF(P$6:P$206,"&lt;"&amp;P$6:P$206),ROWS($1:154)),COUNTIF(P$6:P$206,"&lt;"&amp;P$6:P$206),0)),"")</f>
        <v>zzzzz</v>
      </c>
      <c r="S159" s="582">
        <f>IF(LEN(R159)&gt;0,COUNTIF(Engagés!$J$10:$J$509,R159),"")</f>
        <v>0</v>
      </c>
      <c r="T159" s="585" t="str">
        <f>IFERROR(VLOOKUP(O158,Engagés!$U$10:$V$509,2,FALSE),"")</f>
        <v/>
      </c>
    </row>
    <row r="160" spans="1:20" ht="19.350000000000001" customHeight="1">
      <c r="A160" s="197">
        <f t="shared" si="15"/>
        <v>284</v>
      </c>
      <c r="B160" s="463"/>
      <c r="C160" s="300"/>
      <c r="D160" s="301"/>
      <c r="E160" s="301"/>
      <c r="F160" s="302"/>
      <c r="G160" s="301"/>
      <c r="H160" s="303"/>
      <c r="I160" s="303"/>
      <c r="J160" s="303"/>
      <c r="K160" s="197" t="str">
        <f t="shared" ca="1" si="13"/>
        <v/>
      </c>
      <c r="L160" s="33" t="str">
        <f t="shared" si="14"/>
        <v/>
      </c>
      <c r="M160" s="85" t="str">
        <f ca="1">IF(I160&gt;0,IF(ISERROR(VLOOKUP(YEAR(TODAY())-YEAR($I160),'Source Int'!$AC$1:$AD$89,2,FALSE)),"",VLOOKUP(YEAR(TODAY())-YEAR($I160),'Source Int'!$AC$1:$AD$89,2,FALSE)),"")</f>
        <v/>
      </c>
      <c r="O160" s="85">
        <v>155</v>
      </c>
      <c r="P160" s="547" t="str">
        <f t="shared" si="12"/>
        <v>zzzzz</v>
      </c>
      <c r="Q160" s="546"/>
      <c r="R160" s="580" t="str">
        <f t="array" ref="R160">IF(ROWS($1:155)&lt;=COUNTA(P$6:P$206),INDEX(P$6:P$206,MATCH(SMALL(COUNTIF(P$6:P$206,"&lt;"&amp;P$6:P$206),ROWS($1:155)),COUNTIF(P$6:P$206,"&lt;"&amp;P$6:P$206),0)),"")</f>
        <v>zzzzz</v>
      </c>
      <c r="S160" s="582">
        <f>IF(LEN(R160)&gt;0,COUNTIF(Engagés!$J$10:$J$509,R160),"")</f>
        <v>0</v>
      </c>
      <c r="T160" s="585" t="str">
        <f>IFERROR(VLOOKUP(O159,Engagés!$U$10:$V$509,2,FALSE),"")</f>
        <v/>
      </c>
    </row>
    <row r="161" spans="1:20" ht="19.350000000000001" customHeight="1">
      <c r="A161" s="500">
        <f t="shared" si="15"/>
        <v>285</v>
      </c>
      <c r="B161" s="463"/>
      <c r="C161" s="300"/>
      <c r="D161" s="301"/>
      <c r="E161" s="301"/>
      <c r="F161" s="302"/>
      <c r="G161" s="301"/>
      <c r="H161" s="303"/>
      <c r="I161" s="303"/>
      <c r="J161" s="303"/>
      <c r="K161" s="197" t="str">
        <f t="shared" ca="1" si="13"/>
        <v/>
      </c>
      <c r="L161" s="33" t="str">
        <f t="shared" si="14"/>
        <v/>
      </c>
      <c r="M161" s="85" t="str">
        <f ca="1">IF(I161&gt;0,IF(ISERROR(VLOOKUP(YEAR(TODAY())-YEAR($I161),'Source Int'!$AC$1:$AD$89,2,FALSE)),"",VLOOKUP(YEAR(TODAY())-YEAR($I161),'Source Int'!$AC$1:$AD$89,2,FALSE)),"")</f>
        <v/>
      </c>
      <c r="O161" s="85">
        <v>156</v>
      </c>
      <c r="P161" s="547" t="str">
        <f t="shared" si="12"/>
        <v>zzzzz</v>
      </c>
      <c r="Q161" s="546"/>
      <c r="R161" s="580" t="str">
        <f t="array" ref="R161">IF(ROWS($1:156)&lt;=COUNTA(P$6:P$206),INDEX(P$6:P$206,MATCH(SMALL(COUNTIF(P$6:P$206,"&lt;"&amp;P$6:P$206),ROWS($1:156)),COUNTIF(P$6:P$206,"&lt;"&amp;P$6:P$206),0)),"")</f>
        <v>zzzzz</v>
      </c>
      <c r="S161" s="582">
        <f>IF(LEN(R161)&gt;0,COUNTIF(Engagés!$J$10:$J$509,R161),"")</f>
        <v>0</v>
      </c>
      <c r="T161" s="585" t="str">
        <f>IFERROR(VLOOKUP(O160,Engagés!$U$10:$V$509,2,FALSE),"")</f>
        <v/>
      </c>
    </row>
    <row r="162" spans="1:20" ht="19.350000000000001" customHeight="1">
      <c r="A162" s="197">
        <f t="shared" si="15"/>
        <v>286</v>
      </c>
      <c r="B162" s="463"/>
      <c r="C162" s="300"/>
      <c r="D162" s="301"/>
      <c r="E162" s="301"/>
      <c r="F162" s="302"/>
      <c r="G162" s="301"/>
      <c r="H162" s="303"/>
      <c r="I162" s="303"/>
      <c r="J162" s="303"/>
      <c r="K162" s="197" t="str">
        <f t="shared" ca="1" si="13"/>
        <v/>
      </c>
      <c r="L162" s="33" t="str">
        <f t="shared" si="14"/>
        <v/>
      </c>
      <c r="M162" s="85" t="str">
        <f ca="1">IF(I162&gt;0,IF(ISERROR(VLOOKUP(YEAR(TODAY())-YEAR($I162),'Source Int'!$AC$1:$AD$89,2,FALSE)),"",VLOOKUP(YEAR(TODAY())-YEAR($I162),'Source Int'!$AC$1:$AD$89,2,FALSE)),"")</f>
        <v/>
      </c>
      <c r="O162" s="85">
        <v>157</v>
      </c>
      <c r="P162" s="547" t="str">
        <f t="shared" si="12"/>
        <v>zzzzz</v>
      </c>
      <c r="Q162" s="546"/>
      <c r="R162" s="580" t="str">
        <f t="array" ref="R162">IF(ROWS($1:157)&lt;=COUNTA(P$6:P$206),INDEX(P$6:P$206,MATCH(SMALL(COUNTIF(P$6:P$206,"&lt;"&amp;P$6:P$206),ROWS($1:157)),COUNTIF(P$6:P$206,"&lt;"&amp;P$6:P$206),0)),"")</f>
        <v>zzzzz</v>
      </c>
      <c r="S162" s="582">
        <f>IF(LEN(R162)&gt;0,COUNTIF(Engagés!$J$10:$J$509,R162),"")</f>
        <v>0</v>
      </c>
      <c r="T162" s="585" t="str">
        <f>IFERROR(VLOOKUP(O161,Engagés!$U$10:$V$509,2,FALSE),"")</f>
        <v/>
      </c>
    </row>
    <row r="163" spans="1:20" ht="19.350000000000001" customHeight="1">
      <c r="A163" s="500">
        <f t="shared" si="15"/>
        <v>287</v>
      </c>
      <c r="B163" s="463"/>
      <c r="C163" s="300"/>
      <c r="D163" s="301"/>
      <c r="E163" s="301"/>
      <c r="F163" s="302"/>
      <c r="G163" s="301"/>
      <c r="H163" s="303"/>
      <c r="I163" s="303"/>
      <c r="J163" s="303"/>
      <c r="K163" s="197" t="str">
        <f t="shared" ca="1" si="13"/>
        <v/>
      </c>
      <c r="L163" s="33" t="str">
        <f t="shared" si="14"/>
        <v/>
      </c>
      <c r="M163" s="85" t="str">
        <f ca="1">IF(I163&gt;0,IF(ISERROR(VLOOKUP(YEAR(TODAY())-YEAR($I163),'Source Int'!$AC$1:$AD$89,2,FALSE)),"",VLOOKUP(YEAR(TODAY())-YEAR($I163),'Source Int'!$AC$1:$AD$89,2,FALSE)),"")</f>
        <v/>
      </c>
      <c r="O163" s="85">
        <v>158</v>
      </c>
      <c r="P163" s="547" t="str">
        <f t="shared" si="12"/>
        <v>zzzzz</v>
      </c>
      <c r="Q163" s="546"/>
      <c r="R163" s="580" t="str">
        <f t="array" ref="R163">IF(ROWS($1:158)&lt;=COUNTA(P$6:P$206),INDEX(P$6:P$206,MATCH(SMALL(COUNTIF(P$6:P$206,"&lt;"&amp;P$6:P$206),ROWS($1:158)),COUNTIF(P$6:P$206,"&lt;"&amp;P$6:P$206),0)),"")</f>
        <v>zzzzz</v>
      </c>
      <c r="S163" s="582">
        <f>IF(LEN(R163)&gt;0,COUNTIF(Engagés!$J$10:$J$509,R163),"")</f>
        <v>0</v>
      </c>
      <c r="T163" s="585" t="str">
        <f>IFERROR(VLOOKUP(O162,Engagés!$U$10:$V$509,2,FALSE),"")</f>
        <v/>
      </c>
    </row>
    <row r="164" spans="1:20" ht="19.350000000000001" customHeight="1">
      <c r="A164" s="197">
        <f t="shared" si="15"/>
        <v>288</v>
      </c>
      <c r="B164" s="463"/>
      <c r="C164" s="300"/>
      <c r="D164" s="301"/>
      <c r="E164" s="301"/>
      <c r="F164" s="302"/>
      <c r="G164" s="301"/>
      <c r="H164" s="303"/>
      <c r="I164" s="303"/>
      <c r="J164" s="303"/>
      <c r="K164" s="197" t="str">
        <f t="shared" ca="1" si="13"/>
        <v/>
      </c>
      <c r="L164" s="33" t="str">
        <f t="shared" si="14"/>
        <v/>
      </c>
      <c r="M164" s="85" t="str">
        <f ca="1">IF(I164&gt;0,IF(ISERROR(VLOOKUP(YEAR(TODAY())-YEAR($I164),'Source Int'!$AC$1:$AD$89,2,FALSE)),"",VLOOKUP(YEAR(TODAY())-YEAR($I164),'Source Int'!$AC$1:$AD$89,2,FALSE)),"")</f>
        <v/>
      </c>
      <c r="O164" s="85">
        <v>159</v>
      </c>
      <c r="P164" s="547" t="str">
        <f t="shared" si="12"/>
        <v>zzzzz</v>
      </c>
      <c r="Q164" s="546"/>
      <c r="R164" s="580" t="str">
        <f t="array" ref="R164">IF(ROWS($1:159)&lt;=COUNTA(P$6:P$206),INDEX(P$6:P$206,MATCH(SMALL(COUNTIF(P$6:P$206,"&lt;"&amp;P$6:P$206),ROWS($1:159)),COUNTIF(P$6:P$206,"&lt;"&amp;P$6:P$206),0)),"")</f>
        <v>zzzzz</v>
      </c>
      <c r="S164" s="582">
        <f>IF(LEN(R164)&gt;0,COUNTIF(Engagés!$J$10:$J$509,R164),"")</f>
        <v>0</v>
      </c>
      <c r="T164" s="585" t="str">
        <f>IFERROR(VLOOKUP(O163,Engagés!$U$10:$V$509,2,FALSE),"")</f>
        <v/>
      </c>
    </row>
    <row r="165" spans="1:20" ht="19.350000000000001" customHeight="1">
      <c r="A165" s="500">
        <f t="shared" si="15"/>
        <v>289</v>
      </c>
      <c r="B165" s="463"/>
      <c r="C165" s="300"/>
      <c r="D165" s="301"/>
      <c r="E165" s="301"/>
      <c r="F165" s="302"/>
      <c r="G165" s="301"/>
      <c r="H165" s="303"/>
      <c r="I165" s="303"/>
      <c r="J165" s="303"/>
      <c r="K165" s="197" t="str">
        <f t="shared" ca="1" si="13"/>
        <v/>
      </c>
      <c r="L165" s="33" t="str">
        <f t="shared" si="14"/>
        <v/>
      </c>
      <c r="M165" s="85" t="str">
        <f ca="1">IF(I165&gt;0,IF(ISERROR(VLOOKUP(YEAR(TODAY())-YEAR($I165),'Source Int'!$AC$1:$AD$89,2,FALSE)),"",VLOOKUP(YEAR(TODAY())-YEAR($I165),'Source Int'!$AC$1:$AD$89,2,FALSE)),"")</f>
        <v/>
      </c>
      <c r="O165" s="85">
        <v>160</v>
      </c>
      <c r="P165" s="547" t="str">
        <f t="shared" si="12"/>
        <v>zzzzz</v>
      </c>
      <c r="Q165" s="546"/>
      <c r="R165" s="580" t="str">
        <f t="array" ref="R165">IF(ROWS($1:160)&lt;=COUNTA(P$6:P$206),INDEX(P$6:P$206,MATCH(SMALL(COUNTIF(P$6:P$206,"&lt;"&amp;P$6:P$206),ROWS($1:160)),COUNTIF(P$6:P$206,"&lt;"&amp;P$6:P$206),0)),"")</f>
        <v>zzzzz</v>
      </c>
      <c r="S165" s="582">
        <f>IF(LEN(R165)&gt;0,COUNTIF(Engagés!$J$10:$J$509,R165),"")</f>
        <v>0</v>
      </c>
      <c r="T165" s="585" t="str">
        <f>IFERROR(VLOOKUP(O164,Engagés!$U$10:$V$509,2,FALSE),"")</f>
        <v/>
      </c>
    </row>
    <row r="166" spans="1:20" ht="19.350000000000001" customHeight="1">
      <c r="A166" s="197">
        <f t="shared" si="15"/>
        <v>290</v>
      </c>
      <c r="B166" s="463"/>
      <c r="C166" s="300"/>
      <c r="D166" s="301"/>
      <c r="E166" s="301"/>
      <c r="F166" s="302"/>
      <c r="G166" s="301"/>
      <c r="H166" s="303"/>
      <c r="I166" s="303"/>
      <c r="J166" s="303"/>
      <c r="K166" s="197" t="str">
        <f t="shared" ca="1" si="13"/>
        <v/>
      </c>
      <c r="L166" s="33" t="str">
        <f t="shared" si="14"/>
        <v/>
      </c>
      <c r="M166" s="85" t="str">
        <f ca="1">IF(I166&gt;0,IF(ISERROR(VLOOKUP(YEAR(TODAY())-YEAR($I166),'Source Int'!$AC$1:$AD$89,2,FALSE)),"",VLOOKUP(YEAR(TODAY())-YEAR($I166),'Source Int'!$AC$1:$AD$89,2,FALSE)),"")</f>
        <v/>
      </c>
      <c r="O166" s="85">
        <v>161</v>
      </c>
      <c r="P166" s="547" t="str">
        <f t="shared" ref="P166:P197" si="16">IF(ISERROR(VLOOKUP(O166,CHERCHE_EQUIPE,10,FALSE))=TRUE,"zzzzz",IF(OR(VLOOKUP(O166,CHERCHE_EQUIPE,10,FALSE)="",VLOOKUP(O166,CHERCHE_EQUIPE,10,FALSE)=0),"zzzzz",VLOOKUP(O166,CHERCHE_EQUIPE,10,FALSE)))</f>
        <v>zzzzz</v>
      </c>
      <c r="Q166" s="546"/>
      <c r="R166" s="580" t="str">
        <f t="array" ref="R166">IF(ROWS($1:161)&lt;=COUNTA(P$6:P$206),INDEX(P$6:P$206,MATCH(SMALL(COUNTIF(P$6:P$206,"&lt;"&amp;P$6:P$206),ROWS($1:161)),COUNTIF(P$6:P$206,"&lt;"&amp;P$6:P$206),0)),"")</f>
        <v>zzzzz</v>
      </c>
      <c r="S166" s="582">
        <f>IF(LEN(R166)&gt;0,COUNTIF(Engagés!$J$10:$J$509,R166),"")</f>
        <v>0</v>
      </c>
      <c r="T166" s="585" t="str">
        <f>IFERROR(VLOOKUP(O165,Engagés!$U$10:$V$509,2,FALSE),"")</f>
        <v/>
      </c>
    </row>
    <row r="167" spans="1:20" ht="19.350000000000001" customHeight="1">
      <c r="A167" s="500">
        <f t="shared" si="15"/>
        <v>291</v>
      </c>
      <c r="B167" s="463"/>
      <c r="C167" s="300"/>
      <c r="D167" s="301"/>
      <c r="E167" s="301"/>
      <c r="F167" s="302"/>
      <c r="G167" s="301"/>
      <c r="H167" s="303"/>
      <c r="I167" s="303"/>
      <c r="J167" s="303"/>
      <c r="K167" s="197" t="str">
        <f t="shared" ca="1" si="13"/>
        <v/>
      </c>
      <c r="L167" s="33" t="str">
        <f t="shared" ref="L167:L198" si="17">IF(LEN(D167)&gt;0,1,"")</f>
        <v/>
      </c>
      <c r="M167" s="85" t="str">
        <f ca="1">IF(I167&gt;0,IF(ISERROR(VLOOKUP(YEAR(TODAY())-YEAR($I167),'Source Int'!$AC$1:$AD$89,2,FALSE)),"",VLOOKUP(YEAR(TODAY())-YEAR($I167),'Source Int'!$AC$1:$AD$89,2,FALSE)),"")</f>
        <v/>
      </c>
      <c r="O167" s="85">
        <v>162</v>
      </c>
      <c r="P167" s="547" t="str">
        <f t="shared" si="16"/>
        <v>zzzzz</v>
      </c>
      <c r="Q167" s="546"/>
      <c r="R167" s="580" t="str">
        <f t="array" ref="R167">IF(ROWS($1:162)&lt;=COUNTA(P$6:P$206),INDEX(P$6:P$206,MATCH(SMALL(COUNTIF(P$6:P$206,"&lt;"&amp;P$6:P$206),ROWS($1:162)),COUNTIF(P$6:P$206,"&lt;"&amp;P$6:P$206),0)),"")</f>
        <v>zzzzz</v>
      </c>
      <c r="S167" s="582">
        <f>IF(LEN(R167)&gt;0,COUNTIF(Engagés!$J$10:$J$509,R167),"")</f>
        <v>0</v>
      </c>
      <c r="T167" s="585" t="str">
        <f>IFERROR(VLOOKUP(O166,Engagés!$U$10:$V$509,2,FALSE),"")</f>
        <v/>
      </c>
    </row>
    <row r="168" spans="1:20" ht="19.350000000000001" customHeight="1">
      <c r="A168" s="197">
        <f t="shared" si="15"/>
        <v>292</v>
      </c>
      <c r="B168" s="463"/>
      <c r="C168" s="300"/>
      <c r="D168" s="301"/>
      <c r="E168" s="301"/>
      <c r="F168" s="302"/>
      <c r="G168" s="301"/>
      <c r="H168" s="303"/>
      <c r="I168" s="303"/>
      <c r="J168" s="303"/>
      <c r="K168" s="197" t="str">
        <f t="shared" ca="1" si="13"/>
        <v/>
      </c>
      <c r="L168" s="33" t="str">
        <f t="shared" si="17"/>
        <v/>
      </c>
      <c r="M168" s="85" t="str">
        <f ca="1">IF(I168&gt;0,IF(ISERROR(VLOOKUP(YEAR(TODAY())-YEAR($I168),'Source Int'!$AC$1:$AD$89,2,FALSE)),"",VLOOKUP(YEAR(TODAY())-YEAR($I168),'Source Int'!$AC$1:$AD$89,2,FALSE)),"")</f>
        <v/>
      </c>
      <c r="O168" s="85">
        <v>163</v>
      </c>
      <c r="P168" s="547" t="str">
        <f t="shared" si="16"/>
        <v>zzzzz</v>
      </c>
      <c r="Q168" s="546"/>
      <c r="R168" s="580" t="str">
        <f t="array" ref="R168">IF(ROWS($1:163)&lt;=COUNTA(P$6:P$206),INDEX(P$6:P$206,MATCH(SMALL(COUNTIF(P$6:P$206,"&lt;"&amp;P$6:P$206),ROWS($1:163)),COUNTIF(P$6:P$206,"&lt;"&amp;P$6:P$206),0)),"")</f>
        <v>zzzzz</v>
      </c>
      <c r="S168" s="582">
        <f>IF(LEN(R168)&gt;0,COUNTIF(Engagés!$J$10:$J$509,R168),"")</f>
        <v>0</v>
      </c>
      <c r="T168" s="585" t="str">
        <f>IFERROR(VLOOKUP(O167,Engagés!$U$10:$V$509,2,FALSE),"")</f>
        <v/>
      </c>
    </row>
    <row r="169" spans="1:20" ht="19.350000000000001" customHeight="1">
      <c r="A169" s="500">
        <f t="shared" si="15"/>
        <v>293</v>
      </c>
      <c r="B169" s="463"/>
      <c r="C169" s="300"/>
      <c r="D169" s="301"/>
      <c r="E169" s="301"/>
      <c r="F169" s="302"/>
      <c r="G169" s="301"/>
      <c r="H169" s="303"/>
      <c r="I169" s="303"/>
      <c r="J169" s="303"/>
      <c r="K169" s="197" t="str">
        <f t="shared" ca="1" si="13"/>
        <v/>
      </c>
      <c r="L169" s="33" t="str">
        <f t="shared" si="17"/>
        <v/>
      </c>
      <c r="M169" s="85" t="str">
        <f ca="1">IF(I169&gt;0,IF(ISERROR(VLOOKUP(YEAR(TODAY())-YEAR($I169),'Source Int'!$AC$1:$AD$89,2,FALSE)),"",VLOOKUP(YEAR(TODAY())-YEAR($I169),'Source Int'!$AC$1:$AD$89,2,FALSE)),"")</f>
        <v/>
      </c>
      <c r="O169" s="85">
        <v>164</v>
      </c>
      <c r="P169" s="547" t="str">
        <f t="shared" si="16"/>
        <v>zzzzz</v>
      </c>
      <c r="Q169" s="546"/>
      <c r="R169" s="580" t="str">
        <f t="array" ref="R169">IF(ROWS($1:164)&lt;=COUNTA(P$6:P$206),INDEX(P$6:P$206,MATCH(SMALL(COUNTIF(P$6:P$206,"&lt;"&amp;P$6:P$206),ROWS($1:164)),COUNTIF(P$6:P$206,"&lt;"&amp;P$6:P$206),0)),"")</f>
        <v>zzzzz</v>
      </c>
      <c r="S169" s="582">
        <f>IF(LEN(R169)&gt;0,COUNTIF(Engagés!$J$10:$J$509,R169),"")</f>
        <v>0</v>
      </c>
      <c r="T169" s="585" t="str">
        <f>IFERROR(VLOOKUP(O168,Engagés!$U$10:$V$509,2,FALSE),"")</f>
        <v/>
      </c>
    </row>
    <row r="170" spans="1:20" ht="19.350000000000001" customHeight="1">
      <c r="A170" s="197">
        <f t="shared" si="15"/>
        <v>294</v>
      </c>
      <c r="B170" s="463"/>
      <c r="C170" s="300"/>
      <c r="D170" s="301"/>
      <c r="E170" s="301"/>
      <c r="F170" s="302"/>
      <c r="G170" s="301"/>
      <c r="H170" s="303"/>
      <c r="I170" s="303"/>
      <c r="J170" s="303"/>
      <c r="K170" s="197" t="str">
        <f t="shared" ca="1" si="13"/>
        <v/>
      </c>
      <c r="L170" s="33" t="str">
        <f t="shared" si="17"/>
        <v/>
      </c>
      <c r="M170" s="85" t="str">
        <f ca="1">IF(I170&gt;0,IF(ISERROR(VLOOKUP(YEAR(TODAY())-YEAR($I170),'Source Int'!$AC$1:$AD$89,2,FALSE)),"",VLOOKUP(YEAR(TODAY())-YEAR($I170),'Source Int'!$AC$1:$AD$89,2,FALSE)),"")</f>
        <v/>
      </c>
      <c r="O170" s="85">
        <v>165</v>
      </c>
      <c r="P170" s="547" t="str">
        <f t="shared" si="16"/>
        <v>zzzzz</v>
      </c>
      <c r="Q170" s="546"/>
      <c r="R170" s="580" t="str">
        <f t="array" ref="R170">IF(ROWS($1:165)&lt;=COUNTA(P$6:P$206),INDEX(P$6:P$206,MATCH(SMALL(COUNTIF(P$6:P$206,"&lt;"&amp;P$6:P$206),ROWS($1:165)),COUNTIF(P$6:P$206,"&lt;"&amp;P$6:P$206),0)),"")</f>
        <v>zzzzz</v>
      </c>
      <c r="S170" s="582">
        <f>IF(LEN(R170)&gt;0,COUNTIF(Engagés!$J$10:$J$509,R170),"")</f>
        <v>0</v>
      </c>
      <c r="T170" s="585" t="str">
        <f>IFERROR(VLOOKUP(O169,Engagés!$U$10:$V$509,2,FALSE),"")</f>
        <v/>
      </c>
    </row>
    <row r="171" spans="1:20" ht="19.350000000000001" customHeight="1">
      <c r="A171" s="500">
        <f t="shared" si="15"/>
        <v>295</v>
      </c>
      <c r="B171" s="463"/>
      <c r="C171" s="300"/>
      <c r="D171" s="301"/>
      <c r="E171" s="301"/>
      <c r="F171" s="302"/>
      <c r="G171" s="301"/>
      <c r="H171" s="303"/>
      <c r="I171" s="303"/>
      <c r="J171" s="303"/>
      <c r="K171" s="197" t="str">
        <f t="shared" ca="1" si="13"/>
        <v/>
      </c>
      <c r="L171" s="33" t="str">
        <f t="shared" si="17"/>
        <v/>
      </c>
      <c r="M171" s="85" t="str">
        <f ca="1">IF(I171&gt;0,IF(ISERROR(VLOOKUP(YEAR(TODAY())-YEAR($I171),'Source Int'!$AC$1:$AD$89,2,FALSE)),"",VLOOKUP(YEAR(TODAY())-YEAR($I171),'Source Int'!$AC$1:$AD$89,2,FALSE)),"")</f>
        <v/>
      </c>
      <c r="O171" s="85">
        <v>166</v>
      </c>
      <c r="P171" s="547" t="str">
        <f t="shared" si="16"/>
        <v>zzzzz</v>
      </c>
      <c r="Q171" s="546"/>
      <c r="R171" s="580" t="str">
        <f t="array" ref="R171">IF(ROWS($1:166)&lt;=COUNTA(P$6:P$206),INDEX(P$6:P$206,MATCH(SMALL(COUNTIF(P$6:P$206,"&lt;"&amp;P$6:P$206),ROWS($1:166)),COUNTIF(P$6:P$206,"&lt;"&amp;P$6:P$206),0)),"")</f>
        <v>zzzzz</v>
      </c>
      <c r="S171" s="582">
        <f>IF(LEN(R171)&gt;0,COUNTIF(Engagés!$J$10:$J$509,R171),"")</f>
        <v>0</v>
      </c>
      <c r="T171" s="585" t="str">
        <f>IFERROR(VLOOKUP(O170,Engagés!$U$10:$V$509,2,FALSE),"")</f>
        <v/>
      </c>
    </row>
    <row r="172" spans="1:20" ht="19.350000000000001" customHeight="1">
      <c r="A172" s="197">
        <f t="shared" si="15"/>
        <v>296</v>
      </c>
      <c r="B172" s="463"/>
      <c r="C172" s="300"/>
      <c r="D172" s="301"/>
      <c r="E172" s="301"/>
      <c r="F172" s="302"/>
      <c r="G172" s="301"/>
      <c r="H172" s="303"/>
      <c r="I172" s="303"/>
      <c r="J172" s="303"/>
      <c r="K172" s="197" t="str">
        <f t="shared" ca="1" si="13"/>
        <v/>
      </c>
      <c r="L172" s="33" t="str">
        <f t="shared" si="17"/>
        <v/>
      </c>
      <c r="M172" s="85" t="str">
        <f ca="1">IF(I172&gt;0,IF(ISERROR(VLOOKUP(YEAR(TODAY())-YEAR($I172),'Source Int'!$AC$1:$AD$89,2,FALSE)),"",VLOOKUP(YEAR(TODAY())-YEAR($I172),'Source Int'!$AC$1:$AD$89,2,FALSE)),"")</f>
        <v/>
      </c>
      <c r="O172" s="85">
        <v>167</v>
      </c>
      <c r="P172" s="547" t="str">
        <f t="shared" si="16"/>
        <v>zzzzz</v>
      </c>
      <c r="Q172" s="546"/>
      <c r="R172" s="580" t="str">
        <f t="array" ref="R172">IF(ROWS($1:167)&lt;=COUNTA(P$6:P$206),INDEX(P$6:P$206,MATCH(SMALL(COUNTIF(P$6:P$206,"&lt;"&amp;P$6:P$206),ROWS($1:167)),COUNTIF(P$6:P$206,"&lt;"&amp;P$6:P$206),0)),"")</f>
        <v>zzzzz</v>
      </c>
      <c r="S172" s="582">
        <f>IF(LEN(R172)&gt;0,COUNTIF(Engagés!$J$10:$J$509,R172),"")</f>
        <v>0</v>
      </c>
      <c r="T172" s="585" t="str">
        <f>IFERROR(VLOOKUP(O171,Engagés!$U$10:$V$509,2,FALSE),"")</f>
        <v/>
      </c>
    </row>
    <row r="173" spans="1:20" ht="19.350000000000001" customHeight="1">
      <c r="A173" s="500">
        <f t="shared" si="15"/>
        <v>297</v>
      </c>
      <c r="B173" s="463"/>
      <c r="C173" s="300"/>
      <c r="D173" s="301"/>
      <c r="E173" s="301"/>
      <c r="F173" s="302"/>
      <c r="G173" s="301"/>
      <c r="H173" s="303"/>
      <c r="I173" s="303"/>
      <c r="J173" s="303"/>
      <c r="K173" s="197" t="str">
        <f t="shared" ca="1" si="13"/>
        <v/>
      </c>
      <c r="L173" s="33" t="str">
        <f t="shared" si="17"/>
        <v/>
      </c>
      <c r="M173" s="85" t="str">
        <f ca="1">IF(I173&gt;0,IF(ISERROR(VLOOKUP(YEAR(TODAY())-YEAR($I173),'Source Int'!$AC$1:$AD$89,2,FALSE)),"",VLOOKUP(YEAR(TODAY())-YEAR($I173),'Source Int'!$AC$1:$AD$89,2,FALSE)),"")</f>
        <v/>
      </c>
      <c r="O173" s="85">
        <v>168</v>
      </c>
      <c r="P173" s="547" t="str">
        <f t="shared" si="16"/>
        <v>zzzzz</v>
      </c>
      <c r="Q173" s="546"/>
      <c r="R173" s="580" t="str">
        <f t="array" ref="R173">IF(ROWS($1:168)&lt;=COUNTA(P$6:P$206),INDEX(P$6:P$206,MATCH(SMALL(COUNTIF(P$6:P$206,"&lt;"&amp;P$6:P$206),ROWS($1:168)),COUNTIF(P$6:P$206,"&lt;"&amp;P$6:P$206),0)),"")</f>
        <v>zzzzz</v>
      </c>
      <c r="S173" s="582">
        <f>IF(LEN(R173)&gt;0,COUNTIF(Engagés!$J$10:$J$509,R173),"")</f>
        <v>0</v>
      </c>
      <c r="T173" s="585" t="str">
        <f>IFERROR(VLOOKUP(O172,Engagés!$U$10:$V$509,2,FALSE),"")</f>
        <v/>
      </c>
    </row>
    <row r="174" spans="1:20" ht="19.350000000000001" customHeight="1">
      <c r="A174" s="197">
        <f t="shared" si="15"/>
        <v>298</v>
      </c>
      <c r="B174" s="463"/>
      <c r="C174" s="300"/>
      <c r="D174" s="301"/>
      <c r="E174" s="301"/>
      <c r="F174" s="302"/>
      <c r="G174" s="301"/>
      <c r="H174" s="303"/>
      <c r="I174" s="303"/>
      <c r="J174" s="303"/>
      <c r="K174" s="197" t="str">
        <f t="shared" ca="1" si="13"/>
        <v/>
      </c>
      <c r="L174" s="33" t="str">
        <f t="shared" si="17"/>
        <v/>
      </c>
      <c r="M174" s="85" t="str">
        <f ca="1">IF(I174&gt;0,IF(ISERROR(VLOOKUP(YEAR(TODAY())-YEAR($I174),'Source Int'!$AC$1:$AD$89,2,FALSE)),"",VLOOKUP(YEAR(TODAY())-YEAR($I174),'Source Int'!$AC$1:$AD$89,2,FALSE)),"")</f>
        <v/>
      </c>
      <c r="O174" s="85">
        <v>169</v>
      </c>
      <c r="P174" s="547" t="str">
        <f t="shared" si="16"/>
        <v>zzzzz</v>
      </c>
      <c r="Q174" s="546"/>
      <c r="R174" s="580" t="str">
        <f t="array" ref="R174">IF(ROWS($1:169)&lt;=COUNTA(P$6:P$206),INDEX(P$6:P$206,MATCH(SMALL(COUNTIF(P$6:P$206,"&lt;"&amp;P$6:P$206),ROWS($1:169)),COUNTIF(P$6:P$206,"&lt;"&amp;P$6:P$206),0)),"")</f>
        <v>zzzzz</v>
      </c>
      <c r="S174" s="582">
        <f>IF(LEN(R174)&gt;0,COUNTIF(Engagés!$J$10:$J$509,R174),"")</f>
        <v>0</v>
      </c>
      <c r="T174" s="585" t="str">
        <f>IFERROR(VLOOKUP(O173,Engagés!$U$10:$V$509,2,FALSE),"")</f>
        <v/>
      </c>
    </row>
    <row r="175" spans="1:20" ht="19.350000000000001" customHeight="1">
      <c r="A175" s="500">
        <f t="shared" si="15"/>
        <v>299</v>
      </c>
      <c r="B175" s="463"/>
      <c r="C175" s="300"/>
      <c r="D175" s="301"/>
      <c r="E175" s="301"/>
      <c r="F175" s="302"/>
      <c r="G175" s="301"/>
      <c r="H175" s="303"/>
      <c r="I175" s="303"/>
      <c r="J175" s="303"/>
      <c r="K175" s="197" t="str">
        <f t="shared" ca="1" si="13"/>
        <v/>
      </c>
      <c r="L175" s="33" t="str">
        <f t="shared" si="17"/>
        <v/>
      </c>
      <c r="M175" s="85" t="str">
        <f ca="1">IF(I175&gt;0,IF(ISERROR(VLOOKUP(YEAR(TODAY())-YEAR($I175),'Source Int'!$AC$1:$AD$89,2,FALSE)),"",VLOOKUP(YEAR(TODAY())-YEAR($I175),'Source Int'!$AC$1:$AD$89,2,FALSE)),"")</f>
        <v/>
      </c>
      <c r="O175" s="85">
        <v>170</v>
      </c>
      <c r="P175" s="547" t="str">
        <f t="shared" si="16"/>
        <v>zzzzz</v>
      </c>
      <c r="Q175" s="546"/>
      <c r="R175" s="580" t="str">
        <f t="array" ref="R175">IF(ROWS($1:170)&lt;=COUNTA(P$6:P$206),INDEX(P$6:P$206,MATCH(SMALL(COUNTIF(P$6:P$206,"&lt;"&amp;P$6:P$206),ROWS($1:170)),COUNTIF(P$6:P$206,"&lt;"&amp;P$6:P$206),0)),"")</f>
        <v>zzzzz</v>
      </c>
      <c r="S175" s="582">
        <f>IF(LEN(R175)&gt;0,COUNTIF(Engagés!$J$10:$J$509,R175),"")</f>
        <v>0</v>
      </c>
      <c r="T175" s="585" t="str">
        <f>IFERROR(VLOOKUP(O174,Engagés!$U$10:$V$509,2,FALSE),"")</f>
        <v/>
      </c>
    </row>
    <row r="176" spans="1:20" ht="19.350000000000001" customHeight="1">
      <c r="A176" s="197">
        <f t="shared" si="15"/>
        <v>300</v>
      </c>
      <c r="B176" s="464"/>
      <c r="C176" s="303"/>
      <c r="D176" s="301"/>
      <c r="E176" s="301"/>
      <c r="F176" s="302"/>
      <c r="G176" s="304"/>
      <c r="H176" s="303"/>
      <c r="I176" s="303"/>
      <c r="J176" s="303"/>
      <c r="K176" s="197" t="str">
        <f t="shared" ca="1" si="13"/>
        <v/>
      </c>
      <c r="L176" s="33" t="str">
        <f t="shared" si="17"/>
        <v/>
      </c>
      <c r="M176" s="85" t="str">
        <f ca="1">IF(I176&gt;0,IF(ISERROR(VLOOKUP(YEAR(TODAY())-YEAR($I176),'Source Int'!$AC$1:$AD$89,2,FALSE)),"",VLOOKUP(YEAR(TODAY())-YEAR($I176),'Source Int'!$AC$1:$AD$89,2,FALSE)),"")</f>
        <v/>
      </c>
      <c r="O176" s="85">
        <v>171</v>
      </c>
      <c r="P176" s="547" t="str">
        <f t="shared" si="16"/>
        <v>zzzzz</v>
      </c>
      <c r="Q176" s="546"/>
      <c r="R176" s="580" t="str">
        <f t="array" ref="R176">IF(ROWS($1:171)&lt;=COUNTA(P$6:P$206),INDEX(P$6:P$206,MATCH(SMALL(COUNTIF(P$6:P$206,"&lt;"&amp;P$6:P$206),ROWS($1:171)),COUNTIF(P$6:P$206,"&lt;"&amp;P$6:P$206),0)),"")</f>
        <v>zzzzz</v>
      </c>
      <c r="S176" s="582">
        <f>IF(LEN(R176)&gt;0,COUNTIF(Engagés!$J$10:$J$509,R176),"")</f>
        <v>0</v>
      </c>
      <c r="T176" s="585" t="str">
        <f>IFERROR(VLOOKUP(O175,Engagés!$U$10:$V$509,2,FALSE),"")</f>
        <v/>
      </c>
    </row>
    <row r="177" spans="1:20" ht="19.350000000000001" customHeight="1">
      <c r="A177" s="500">
        <f t="shared" si="15"/>
        <v>301</v>
      </c>
      <c r="B177" s="464"/>
      <c r="C177" s="303"/>
      <c r="D177" s="301"/>
      <c r="E177" s="301"/>
      <c r="F177" s="302"/>
      <c r="G177" s="304"/>
      <c r="H177" s="303"/>
      <c r="I177" s="303"/>
      <c r="J177" s="303"/>
      <c r="K177" s="197" t="str">
        <f t="shared" ca="1" si="13"/>
        <v/>
      </c>
      <c r="L177" s="33" t="str">
        <f t="shared" si="17"/>
        <v/>
      </c>
      <c r="M177" s="85" t="str">
        <f ca="1">IF(I177&gt;0,IF(ISERROR(VLOOKUP(YEAR(TODAY())-YEAR($I177),'Source Int'!$AC$1:$AD$89,2,FALSE)),"",VLOOKUP(YEAR(TODAY())-YEAR($I177),'Source Int'!$AC$1:$AD$89,2,FALSE)),"")</f>
        <v/>
      </c>
      <c r="O177" s="85">
        <v>172</v>
      </c>
      <c r="P177" s="547" t="str">
        <f t="shared" si="16"/>
        <v>zzzzz</v>
      </c>
      <c r="Q177" s="546"/>
      <c r="R177" s="580" t="str">
        <f t="array" ref="R177">IF(ROWS($1:172)&lt;=COUNTA(P$6:P$206),INDEX(P$6:P$206,MATCH(SMALL(COUNTIF(P$6:P$206,"&lt;"&amp;P$6:P$206),ROWS($1:172)),COUNTIF(P$6:P$206,"&lt;"&amp;P$6:P$206),0)),"")</f>
        <v>zzzzz</v>
      </c>
      <c r="S177" s="582">
        <f>IF(LEN(R177)&gt;0,COUNTIF(Engagés!$J$10:$J$509,R177),"")</f>
        <v>0</v>
      </c>
      <c r="T177" s="585" t="str">
        <f>IFERROR(VLOOKUP(O176,Engagés!$U$10:$V$509,2,FALSE),"")</f>
        <v/>
      </c>
    </row>
    <row r="178" spans="1:20" ht="19.350000000000001" customHeight="1">
      <c r="A178" s="197">
        <f t="shared" si="15"/>
        <v>302</v>
      </c>
      <c r="B178" s="464"/>
      <c r="C178" s="303"/>
      <c r="D178" s="301"/>
      <c r="E178" s="301"/>
      <c r="F178" s="302"/>
      <c r="G178" s="304"/>
      <c r="H178" s="303"/>
      <c r="I178" s="303"/>
      <c r="J178" s="303"/>
      <c r="K178" s="197" t="str">
        <f t="shared" ca="1" si="13"/>
        <v/>
      </c>
      <c r="L178" s="33" t="str">
        <f t="shared" si="17"/>
        <v/>
      </c>
      <c r="M178" s="85" t="str">
        <f ca="1">IF(I178&gt;0,IF(ISERROR(VLOOKUP(YEAR(TODAY())-YEAR($I178),'Source Int'!$AC$1:$AD$89,2,FALSE)),"",VLOOKUP(YEAR(TODAY())-YEAR($I178),'Source Int'!$AC$1:$AD$89,2,FALSE)),"")</f>
        <v/>
      </c>
      <c r="O178" s="85">
        <v>173</v>
      </c>
      <c r="P178" s="547" t="str">
        <f t="shared" si="16"/>
        <v>zzzzz</v>
      </c>
      <c r="Q178" s="546"/>
      <c r="R178" s="580" t="str">
        <f t="array" ref="R178">IF(ROWS($1:173)&lt;=COUNTA(P$6:P$206),INDEX(P$6:P$206,MATCH(SMALL(COUNTIF(P$6:P$206,"&lt;"&amp;P$6:P$206),ROWS($1:173)),COUNTIF(P$6:P$206,"&lt;"&amp;P$6:P$206),0)),"")</f>
        <v>zzzzz</v>
      </c>
      <c r="S178" s="582">
        <f>IF(LEN(R178)&gt;0,COUNTIF(Engagés!$J$10:$J$509,R178),"")</f>
        <v>0</v>
      </c>
      <c r="T178" s="585" t="str">
        <f>IFERROR(VLOOKUP(O177,Engagés!$U$10:$V$509,2,FALSE),"")</f>
        <v/>
      </c>
    </row>
    <row r="179" spans="1:20" ht="19.350000000000001" customHeight="1">
      <c r="A179" s="500">
        <f t="shared" si="15"/>
        <v>303</v>
      </c>
      <c r="B179" s="464"/>
      <c r="C179" s="303"/>
      <c r="D179" s="301"/>
      <c r="E179" s="301"/>
      <c r="F179" s="302"/>
      <c r="G179" s="304"/>
      <c r="H179" s="303"/>
      <c r="I179" s="303"/>
      <c r="J179" s="303"/>
      <c r="K179" s="197" t="str">
        <f t="shared" ca="1" si="13"/>
        <v/>
      </c>
      <c r="L179" s="33" t="str">
        <f t="shared" si="17"/>
        <v/>
      </c>
      <c r="M179" s="85" t="str">
        <f ca="1">IF(I179&gt;0,IF(ISERROR(VLOOKUP(YEAR(TODAY())-YEAR($I179),'Source Int'!$AC$1:$AD$89,2,FALSE)),"",VLOOKUP(YEAR(TODAY())-YEAR($I179),'Source Int'!$AC$1:$AD$89,2,FALSE)),"")</f>
        <v/>
      </c>
      <c r="O179" s="85">
        <v>174</v>
      </c>
      <c r="P179" s="547" t="str">
        <f t="shared" si="16"/>
        <v>zzzzz</v>
      </c>
      <c r="Q179" s="546"/>
      <c r="R179" s="580" t="str">
        <f t="array" ref="R179">IF(ROWS($1:174)&lt;=COUNTA(P$6:P$206),INDEX(P$6:P$206,MATCH(SMALL(COUNTIF(P$6:P$206,"&lt;"&amp;P$6:P$206),ROWS($1:174)),COUNTIF(P$6:P$206,"&lt;"&amp;P$6:P$206),0)),"")</f>
        <v>zzzzz</v>
      </c>
      <c r="S179" s="582">
        <f>IF(LEN(R179)&gt;0,COUNTIF(Engagés!$J$10:$J$509,R179),"")</f>
        <v>0</v>
      </c>
      <c r="T179" s="585" t="str">
        <f>IFERROR(VLOOKUP(O178,Engagés!$U$10:$V$509,2,FALSE),"")</f>
        <v/>
      </c>
    </row>
    <row r="180" spans="1:20" ht="19.350000000000001" customHeight="1">
      <c r="A180" s="197">
        <f t="shared" si="15"/>
        <v>304</v>
      </c>
      <c r="B180" s="464"/>
      <c r="C180" s="303"/>
      <c r="D180" s="301"/>
      <c r="E180" s="301"/>
      <c r="F180" s="302"/>
      <c r="G180" s="304"/>
      <c r="H180" s="303"/>
      <c r="I180" s="303"/>
      <c r="J180" s="303"/>
      <c r="K180" s="197" t="str">
        <f t="shared" ca="1" si="13"/>
        <v/>
      </c>
      <c r="L180" s="33" t="str">
        <f t="shared" si="17"/>
        <v/>
      </c>
      <c r="M180" s="85" t="str">
        <f ca="1">IF(I180&gt;0,IF(ISERROR(VLOOKUP(YEAR(TODAY())-YEAR($I180),'Source Int'!$AC$1:$AD$89,2,FALSE)),"",VLOOKUP(YEAR(TODAY())-YEAR($I180),'Source Int'!$AC$1:$AD$89,2,FALSE)),"")</f>
        <v/>
      </c>
      <c r="O180" s="85">
        <v>175</v>
      </c>
      <c r="P180" s="547" t="str">
        <f t="shared" si="16"/>
        <v>zzzzz</v>
      </c>
      <c r="Q180" s="546"/>
      <c r="R180" s="580" t="str">
        <f t="array" ref="R180">IF(ROWS($1:175)&lt;=COUNTA(P$6:P$206),INDEX(P$6:P$206,MATCH(SMALL(COUNTIF(P$6:P$206,"&lt;"&amp;P$6:P$206),ROWS($1:175)),COUNTIF(P$6:P$206,"&lt;"&amp;P$6:P$206),0)),"")</f>
        <v>zzzzz</v>
      </c>
      <c r="S180" s="582">
        <f>IF(LEN(R180)&gt;0,COUNTIF(Engagés!$J$10:$J$509,R180),"")</f>
        <v>0</v>
      </c>
      <c r="T180" s="585" t="str">
        <f>IFERROR(VLOOKUP(O179,Engagés!$U$10:$V$509,2,FALSE),"")</f>
        <v/>
      </c>
    </row>
    <row r="181" spans="1:20" ht="19.350000000000001" customHeight="1">
      <c r="A181" s="500">
        <f t="shared" si="15"/>
        <v>305</v>
      </c>
      <c r="B181" s="464"/>
      <c r="C181" s="303"/>
      <c r="D181" s="301"/>
      <c r="E181" s="301"/>
      <c r="F181" s="302"/>
      <c r="G181" s="304"/>
      <c r="H181" s="303"/>
      <c r="I181" s="303"/>
      <c r="J181" s="303"/>
      <c r="K181" s="197" t="str">
        <f t="shared" ca="1" si="13"/>
        <v/>
      </c>
      <c r="L181" s="33" t="str">
        <f t="shared" si="17"/>
        <v/>
      </c>
      <c r="M181" s="85" t="str">
        <f ca="1">IF(I181&gt;0,IF(ISERROR(VLOOKUP(YEAR(TODAY())-YEAR($I181),'Source Int'!$AC$1:$AD$89,2,FALSE)),"",VLOOKUP(YEAR(TODAY())-YEAR($I181),'Source Int'!$AC$1:$AD$89,2,FALSE)),"")</f>
        <v/>
      </c>
      <c r="O181" s="85">
        <v>176</v>
      </c>
      <c r="P181" s="547" t="str">
        <f t="shared" si="16"/>
        <v>zzzzz</v>
      </c>
      <c r="Q181" s="546"/>
      <c r="R181" s="580" t="str">
        <f t="array" ref="R181">IF(ROWS($1:176)&lt;=COUNTA(P$6:P$206),INDEX(P$6:P$206,MATCH(SMALL(COUNTIF(P$6:P$206,"&lt;"&amp;P$6:P$206),ROWS($1:176)),COUNTIF(P$6:P$206,"&lt;"&amp;P$6:P$206),0)),"")</f>
        <v>zzzzz</v>
      </c>
      <c r="S181" s="582">
        <f>IF(LEN(R181)&gt;0,COUNTIF(Engagés!$J$10:$J$509,R181),"")</f>
        <v>0</v>
      </c>
      <c r="T181" s="585" t="str">
        <f>IFERROR(VLOOKUP(O180,Engagés!$U$10:$V$509,2,FALSE),"")</f>
        <v/>
      </c>
    </row>
    <row r="182" spans="1:20" ht="19.350000000000001" customHeight="1">
      <c r="A182" s="197">
        <f t="shared" si="15"/>
        <v>306</v>
      </c>
      <c r="B182" s="464"/>
      <c r="C182" s="303"/>
      <c r="D182" s="301"/>
      <c r="E182" s="301"/>
      <c r="F182" s="302"/>
      <c r="G182" s="304"/>
      <c r="H182" s="303"/>
      <c r="I182" s="303"/>
      <c r="J182" s="303"/>
      <c r="K182" s="197" t="str">
        <f t="shared" ca="1" si="13"/>
        <v/>
      </c>
      <c r="L182" s="33" t="str">
        <f t="shared" si="17"/>
        <v/>
      </c>
      <c r="M182" s="85" t="str">
        <f ca="1">IF(I182&gt;0,IF(ISERROR(VLOOKUP(YEAR(TODAY())-YEAR($I182),'Source Int'!$AC$1:$AD$89,2,FALSE)),"",VLOOKUP(YEAR(TODAY())-YEAR($I182),'Source Int'!$AC$1:$AD$89,2,FALSE)),"")</f>
        <v/>
      </c>
      <c r="O182" s="85">
        <v>177</v>
      </c>
      <c r="P182" s="547" t="str">
        <f t="shared" si="16"/>
        <v>zzzzz</v>
      </c>
      <c r="Q182" s="546"/>
      <c r="R182" s="580" t="str">
        <f t="array" ref="R182">IF(ROWS($1:177)&lt;=COUNTA(P$6:P$206),INDEX(P$6:P$206,MATCH(SMALL(COUNTIF(P$6:P$206,"&lt;"&amp;P$6:P$206),ROWS($1:177)),COUNTIF(P$6:P$206,"&lt;"&amp;P$6:P$206),0)),"")</f>
        <v>zzzzz</v>
      </c>
      <c r="S182" s="582">
        <f>IF(LEN(R182)&gt;0,COUNTIF(Engagés!$J$10:$J$509,R182),"")</f>
        <v>0</v>
      </c>
      <c r="T182" s="585" t="str">
        <f>IFERROR(VLOOKUP(O181,Engagés!$U$10:$V$509,2,FALSE),"")</f>
        <v/>
      </c>
    </row>
    <row r="183" spans="1:20" ht="19.350000000000001" customHeight="1">
      <c r="A183" s="500">
        <f t="shared" si="15"/>
        <v>307</v>
      </c>
      <c r="B183" s="464"/>
      <c r="C183" s="303"/>
      <c r="D183" s="301"/>
      <c r="E183" s="301"/>
      <c r="F183" s="302"/>
      <c r="G183" s="304"/>
      <c r="H183" s="303"/>
      <c r="I183" s="303"/>
      <c r="J183" s="303"/>
      <c r="K183" s="197" t="str">
        <f t="shared" ca="1" si="13"/>
        <v/>
      </c>
      <c r="L183" s="33" t="str">
        <f t="shared" si="17"/>
        <v/>
      </c>
      <c r="M183" s="85" t="str">
        <f ca="1">IF(I183&gt;0,IF(ISERROR(VLOOKUP(YEAR(TODAY())-YEAR($I183),'Source Int'!$AC$1:$AD$89,2,FALSE)),"",VLOOKUP(YEAR(TODAY())-YEAR($I183),'Source Int'!$AC$1:$AD$89,2,FALSE)),"")</f>
        <v/>
      </c>
      <c r="O183" s="85">
        <v>178</v>
      </c>
      <c r="P183" s="547" t="str">
        <f t="shared" si="16"/>
        <v>zzzzz</v>
      </c>
      <c r="Q183" s="546"/>
      <c r="R183" s="580" t="str">
        <f t="array" ref="R183">IF(ROWS($1:178)&lt;=COUNTA(P$6:P$206),INDEX(P$6:P$206,MATCH(SMALL(COUNTIF(P$6:P$206,"&lt;"&amp;P$6:P$206),ROWS($1:178)),COUNTIF(P$6:P$206,"&lt;"&amp;P$6:P$206),0)),"")</f>
        <v>zzzzz</v>
      </c>
      <c r="S183" s="582">
        <f>IF(LEN(R183)&gt;0,COUNTIF(Engagés!$J$10:$J$509,R183),"")</f>
        <v>0</v>
      </c>
      <c r="T183" s="585" t="str">
        <f>IFERROR(VLOOKUP(O182,Engagés!$U$10:$V$509,2,FALSE),"")</f>
        <v/>
      </c>
    </row>
    <row r="184" spans="1:20" ht="19.350000000000001" customHeight="1">
      <c r="A184" s="197">
        <f t="shared" si="15"/>
        <v>308</v>
      </c>
      <c r="B184" s="464"/>
      <c r="C184" s="303"/>
      <c r="D184" s="301"/>
      <c r="E184" s="301"/>
      <c r="F184" s="302"/>
      <c r="G184" s="304"/>
      <c r="H184" s="303"/>
      <c r="I184" s="303"/>
      <c r="J184" s="303"/>
      <c r="K184" s="197" t="str">
        <f t="shared" ca="1" si="13"/>
        <v/>
      </c>
      <c r="L184" s="33" t="str">
        <f t="shared" si="17"/>
        <v/>
      </c>
      <c r="M184" s="85" t="str">
        <f ca="1">IF(I184&gt;0,IF(ISERROR(VLOOKUP(YEAR(TODAY())-YEAR($I184),'Source Int'!$AC$1:$AD$89,2,FALSE)),"",VLOOKUP(YEAR(TODAY())-YEAR($I184),'Source Int'!$AC$1:$AD$89,2,FALSE)),"")</f>
        <v/>
      </c>
      <c r="O184" s="85">
        <v>179</v>
      </c>
      <c r="P184" s="547" t="str">
        <f t="shared" si="16"/>
        <v>zzzzz</v>
      </c>
      <c r="Q184" s="546"/>
      <c r="R184" s="580" t="str">
        <f t="array" ref="R184">IF(ROWS($1:179)&lt;=COUNTA(P$6:P$206),INDEX(P$6:P$206,MATCH(SMALL(COUNTIF(P$6:P$206,"&lt;"&amp;P$6:P$206),ROWS($1:179)),COUNTIF(P$6:P$206,"&lt;"&amp;P$6:P$206),0)),"")</f>
        <v>zzzzz</v>
      </c>
      <c r="S184" s="582">
        <f>IF(LEN(R184)&gt;0,COUNTIF(Engagés!$J$10:$J$509,R184),"")</f>
        <v>0</v>
      </c>
      <c r="T184" s="585" t="str">
        <f>IFERROR(VLOOKUP(O183,Engagés!$U$10:$V$509,2,FALSE),"")</f>
        <v/>
      </c>
    </row>
    <row r="185" spans="1:20" ht="19.350000000000001" customHeight="1">
      <c r="A185" s="500">
        <f t="shared" si="15"/>
        <v>309</v>
      </c>
      <c r="B185" s="464"/>
      <c r="C185" s="303"/>
      <c r="D185" s="301"/>
      <c r="E185" s="301"/>
      <c r="F185" s="302"/>
      <c r="G185" s="304"/>
      <c r="H185" s="303"/>
      <c r="I185" s="303"/>
      <c r="J185" s="303"/>
      <c r="K185" s="197" t="str">
        <f t="shared" ca="1" si="13"/>
        <v/>
      </c>
      <c r="L185" s="33" t="str">
        <f t="shared" si="17"/>
        <v/>
      </c>
      <c r="M185" s="85" t="str">
        <f ca="1">IF(I185&gt;0,IF(ISERROR(VLOOKUP(YEAR(TODAY())-YEAR($I185),'Source Int'!$AC$1:$AD$89,2,FALSE)),"",VLOOKUP(YEAR(TODAY())-YEAR($I185),'Source Int'!$AC$1:$AD$89,2,FALSE)),"")</f>
        <v/>
      </c>
      <c r="O185" s="85">
        <v>180</v>
      </c>
      <c r="P185" s="547" t="str">
        <f t="shared" si="16"/>
        <v>zzzzz</v>
      </c>
      <c r="Q185" s="546"/>
      <c r="R185" s="580" t="str">
        <f t="array" ref="R185">IF(ROWS($1:180)&lt;=COUNTA(P$6:P$206),INDEX(P$6:P$206,MATCH(SMALL(COUNTIF(P$6:P$206,"&lt;"&amp;P$6:P$206),ROWS($1:180)),COUNTIF(P$6:P$206,"&lt;"&amp;P$6:P$206),0)),"")</f>
        <v>zzzzz</v>
      </c>
      <c r="S185" s="582">
        <f>IF(LEN(R185)&gt;0,COUNTIF(Engagés!$J$10:$J$509,R185),"")</f>
        <v>0</v>
      </c>
      <c r="T185" s="585" t="str">
        <f>IFERROR(VLOOKUP(O184,Engagés!$U$10:$V$509,2,FALSE),"")</f>
        <v/>
      </c>
    </row>
    <row r="186" spans="1:20" ht="19.350000000000001" customHeight="1">
      <c r="A186" s="197">
        <f t="shared" si="15"/>
        <v>310</v>
      </c>
      <c r="B186" s="464"/>
      <c r="C186" s="303"/>
      <c r="D186" s="301"/>
      <c r="E186" s="301"/>
      <c r="F186" s="302"/>
      <c r="G186" s="304"/>
      <c r="H186" s="303"/>
      <c r="I186" s="303"/>
      <c r="J186" s="303"/>
      <c r="K186" s="197" t="str">
        <f t="shared" ca="1" si="13"/>
        <v/>
      </c>
      <c r="L186" s="33" t="str">
        <f t="shared" si="17"/>
        <v/>
      </c>
      <c r="M186" s="85" t="str">
        <f ca="1">IF(I186&gt;0,IF(ISERROR(VLOOKUP(YEAR(TODAY())-YEAR($I186),'Source Int'!$AC$1:$AD$89,2,FALSE)),"",VLOOKUP(YEAR(TODAY())-YEAR($I186),'Source Int'!$AC$1:$AD$89,2,FALSE)),"")</f>
        <v/>
      </c>
      <c r="O186" s="85">
        <v>181</v>
      </c>
      <c r="P186" s="547" t="str">
        <f t="shared" si="16"/>
        <v>zzzzz</v>
      </c>
      <c r="Q186" s="546"/>
      <c r="R186" s="580" t="str">
        <f t="array" ref="R186">IF(ROWS($1:181)&lt;=COUNTA(P$6:P$206),INDEX(P$6:P$206,MATCH(SMALL(COUNTIF(P$6:P$206,"&lt;"&amp;P$6:P$206),ROWS($1:181)),COUNTIF(P$6:P$206,"&lt;"&amp;P$6:P$206),0)),"")</f>
        <v>zzzzz</v>
      </c>
      <c r="S186" s="582">
        <f>IF(LEN(R186)&gt;0,COUNTIF(Engagés!$J$10:$J$509,R186),"")</f>
        <v>0</v>
      </c>
      <c r="T186" s="585" t="str">
        <f>IFERROR(VLOOKUP(O185,Engagés!$U$10:$V$509,2,FALSE),"")</f>
        <v/>
      </c>
    </row>
    <row r="187" spans="1:20" ht="19.350000000000001" customHeight="1">
      <c r="A187" s="500">
        <f t="shared" si="15"/>
        <v>311</v>
      </c>
      <c r="B187" s="464"/>
      <c r="C187" s="303"/>
      <c r="D187" s="301"/>
      <c r="E187" s="301"/>
      <c r="F187" s="302"/>
      <c r="G187" s="304"/>
      <c r="H187" s="303"/>
      <c r="I187" s="303"/>
      <c r="J187" s="303"/>
      <c r="K187" s="197" t="str">
        <f t="shared" ca="1" si="13"/>
        <v/>
      </c>
      <c r="L187" s="33" t="str">
        <f t="shared" si="17"/>
        <v/>
      </c>
      <c r="M187" s="85" t="str">
        <f ca="1">IF(I187&gt;0,IF(ISERROR(VLOOKUP(YEAR(TODAY())-YEAR($I187),'Source Int'!$AC$1:$AD$89,2,FALSE)),"",VLOOKUP(YEAR(TODAY())-YEAR($I187),'Source Int'!$AC$1:$AD$89,2,FALSE)),"")</f>
        <v/>
      </c>
      <c r="O187" s="85">
        <v>182</v>
      </c>
      <c r="P187" s="547" t="str">
        <f t="shared" si="16"/>
        <v>zzzzz</v>
      </c>
      <c r="Q187" s="546"/>
      <c r="R187" s="580" t="str">
        <f t="array" ref="R187">IF(ROWS($1:182)&lt;=COUNTA(P$6:P$206),INDEX(P$6:P$206,MATCH(SMALL(COUNTIF(P$6:P$206,"&lt;"&amp;P$6:P$206),ROWS($1:182)),COUNTIF(P$6:P$206,"&lt;"&amp;P$6:P$206),0)),"")</f>
        <v>zzzzz</v>
      </c>
      <c r="S187" s="582">
        <f>IF(LEN(R187)&gt;0,COUNTIF(Engagés!$J$10:$J$509,R187),"")</f>
        <v>0</v>
      </c>
      <c r="T187" s="585" t="str">
        <f>IFERROR(VLOOKUP(O186,Engagés!$U$10:$V$509,2,FALSE),"")</f>
        <v/>
      </c>
    </row>
    <row r="188" spans="1:20" ht="19.350000000000001" customHeight="1">
      <c r="A188" s="197">
        <f t="shared" si="15"/>
        <v>312</v>
      </c>
      <c r="B188" s="464"/>
      <c r="C188" s="303"/>
      <c r="D188" s="301"/>
      <c r="E188" s="301"/>
      <c r="F188" s="302"/>
      <c r="G188" s="304"/>
      <c r="H188" s="303"/>
      <c r="I188" s="303"/>
      <c r="J188" s="303"/>
      <c r="K188" s="197" t="str">
        <f t="shared" ca="1" si="13"/>
        <v/>
      </c>
      <c r="L188" s="33" t="str">
        <f t="shared" si="17"/>
        <v/>
      </c>
      <c r="M188" s="85" t="str">
        <f ca="1">IF(I188&gt;0,IF(ISERROR(VLOOKUP(YEAR(TODAY())-YEAR($I188),'Source Int'!$AC$1:$AD$89,2,FALSE)),"",VLOOKUP(YEAR(TODAY())-YEAR($I188),'Source Int'!$AC$1:$AD$89,2,FALSE)),"")</f>
        <v/>
      </c>
      <c r="O188" s="85">
        <v>183</v>
      </c>
      <c r="P188" s="547" t="str">
        <f t="shared" si="16"/>
        <v>zzzzz</v>
      </c>
      <c r="Q188" s="546"/>
      <c r="R188" s="580" t="str">
        <f t="array" ref="R188">IF(ROWS($1:183)&lt;=COUNTA(P$6:P$206),INDEX(P$6:P$206,MATCH(SMALL(COUNTIF(P$6:P$206,"&lt;"&amp;P$6:P$206),ROWS($1:183)),COUNTIF(P$6:P$206,"&lt;"&amp;P$6:P$206),0)),"")</f>
        <v>zzzzz</v>
      </c>
      <c r="S188" s="582">
        <f>IF(LEN(R188)&gt;0,COUNTIF(Engagés!$J$10:$J$509,R188),"")</f>
        <v>0</v>
      </c>
      <c r="T188" s="585" t="str">
        <f>IFERROR(VLOOKUP(O187,Engagés!$U$10:$V$509,2,FALSE),"")</f>
        <v/>
      </c>
    </row>
    <row r="189" spans="1:20" ht="19.350000000000001" customHeight="1">
      <c r="A189" s="500">
        <f t="shared" si="15"/>
        <v>313</v>
      </c>
      <c r="B189" s="464"/>
      <c r="C189" s="303"/>
      <c r="D189" s="301"/>
      <c r="E189" s="301"/>
      <c r="F189" s="302"/>
      <c r="G189" s="304"/>
      <c r="H189" s="303"/>
      <c r="I189" s="303"/>
      <c r="J189" s="303"/>
      <c r="K189" s="197" t="str">
        <f t="shared" ca="1" si="13"/>
        <v/>
      </c>
      <c r="L189" s="33" t="str">
        <f t="shared" si="17"/>
        <v/>
      </c>
      <c r="M189" s="85" t="str">
        <f ca="1">IF(I189&gt;0,IF(ISERROR(VLOOKUP(YEAR(TODAY())-YEAR($I189),'Source Int'!$AC$1:$AD$89,2,FALSE)),"",VLOOKUP(YEAR(TODAY())-YEAR($I189),'Source Int'!$AC$1:$AD$89,2,FALSE)),"")</f>
        <v/>
      </c>
      <c r="O189" s="85">
        <v>184</v>
      </c>
      <c r="P189" s="547" t="str">
        <f t="shared" si="16"/>
        <v>zzzzz</v>
      </c>
      <c r="Q189" s="546"/>
      <c r="R189" s="580" t="str">
        <f t="array" ref="R189">IF(ROWS($1:184)&lt;=COUNTA(P$6:P$206),INDEX(P$6:P$206,MATCH(SMALL(COUNTIF(P$6:P$206,"&lt;"&amp;P$6:P$206),ROWS($1:184)),COUNTIF(P$6:P$206,"&lt;"&amp;P$6:P$206),0)),"")</f>
        <v>zzzzz</v>
      </c>
      <c r="S189" s="582">
        <f>IF(LEN(R189)&gt;0,COUNTIF(Engagés!$J$10:$J$509,R189),"")</f>
        <v>0</v>
      </c>
      <c r="T189" s="585" t="str">
        <f>IFERROR(VLOOKUP(O188,Engagés!$U$10:$V$509,2,FALSE),"")</f>
        <v/>
      </c>
    </row>
    <row r="190" spans="1:20" ht="19.350000000000001" customHeight="1">
      <c r="A190" s="197">
        <f t="shared" si="15"/>
        <v>314</v>
      </c>
      <c r="B190" s="464"/>
      <c r="C190" s="303"/>
      <c r="D190" s="301"/>
      <c r="E190" s="301"/>
      <c r="F190" s="302"/>
      <c r="G190" s="304"/>
      <c r="H190" s="303"/>
      <c r="I190" s="303"/>
      <c r="J190" s="303"/>
      <c r="K190" s="197" t="str">
        <f t="shared" ca="1" si="13"/>
        <v/>
      </c>
      <c r="L190" s="33" t="str">
        <f t="shared" si="17"/>
        <v/>
      </c>
      <c r="M190" s="85" t="str">
        <f ca="1">IF(I190&gt;0,IF(ISERROR(VLOOKUP(YEAR(TODAY())-YEAR($I190),'Source Int'!$AC$1:$AD$89,2,FALSE)),"",VLOOKUP(YEAR(TODAY())-YEAR($I190),'Source Int'!$AC$1:$AD$89,2,FALSE)),"")</f>
        <v/>
      </c>
      <c r="O190" s="85">
        <v>185</v>
      </c>
      <c r="P190" s="547" t="str">
        <f t="shared" si="16"/>
        <v>zzzzz</v>
      </c>
      <c r="Q190" s="546"/>
      <c r="R190" s="580" t="str">
        <f t="array" ref="R190">IF(ROWS($1:185)&lt;=COUNTA(P$6:P$206),INDEX(P$6:P$206,MATCH(SMALL(COUNTIF(P$6:P$206,"&lt;"&amp;P$6:P$206),ROWS($1:185)),COUNTIF(P$6:P$206,"&lt;"&amp;P$6:P$206),0)),"")</f>
        <v>zzzzz</v>
      </c>
      <c r="S190" s="582">
        <f>IF(LEN(R190)&gt;0,COUNTIF(Engagés!$J$10:$J$509,R190),"")</f>
        <v>0</v>
      </c>
      <c r="T190" s="585" t="str">
        <f>IFERROR(VLOOKUP(O189,Engagés!$U$10:$V$509,2,FALSE),"")</f>
        <v/>
      </c>
    </row>
    <row r="191" spans="1:20" ht="19.350000000000001" customHeight="1">
      <c r="A191" s="500">
        <f t="shared" si="15"/>
        <v>315</v>
      </c>
      <c r="B191" s="464"/>
      <c r="C191" s="303"/>
      <c r="D191" s="301"/>
      <c r="E191" s="301"/>
      <c r="F191" s="302"/>
      <c r="G191" s="304"/>
      <c r="H191" s="303"/>
      <c r="I191" s="303"/>
      <c r="J191" s="303"/>
      <c r="K191" s="197" t="str">
        <f t="shared" ca="1" si="13"/>
        <v/>
      </c>
      <c r="L191" s="33" t="str">
        <f t="shared" si="17"/>
        <v/>
      </c>
      <c r="M191" s="85" t="str">
        <f ca="1">IF(I191&gt;0,IF(ISERROR(VLOOKUP(YEAR(TODAY())-YEAR($I191),'Source Int'!$AC$1:$AD$89,2,FALSE)),"",VLOOKUP(YEAR(TODAY())-YEAR($I191),'Source Int'!$AC$1:$AD$89,2,FALSE)),"")</f>
        <v/>
      </c>
      <c r="O191" s="85">
        <v>186</v>
      </c>
      <c r="P191" s="547" t="str">
        <f t="shared" si="16"/>
        <v>zzzzz</v>
      </c>
      <c r="Q191" s="546"/>
      <c r="R191" s="580" t="str">
        <f t="array" ref="R191">IF(ROWS($1:186)&lt;=COUNTA(P$6:P$206),INDEX(P$6:P$206,MATCH(SMALL(COUNTIF(P$6:P$206,"&lt;"&amp;P$6:P$206),ROWS($1:186)),COUNTIF(P$6:P$206,"&lt;"&amp;P$6:P$206),0)),"")</f>
        <v>zzzzz</v>
      </c>
      <c r="S191" s="582">
        <f>IF(LEN(R191)&gt;0,COUNTIF(Engagés!$J$10:$J$509,R191),"")</f>
        <v>0</v>
      </c>
      <c r="T191" s="585" t="str">
        <f>IFERROR(VLOOKUP(O190,Engagés!$U$10:$V$509,2,FALSE),"")</f>
        <v/>
      </c>
    </row>
    <row r="192" spans="1:20" ht="19.350000000000001" customHeight="1">
      <c r="A192" s="197">
        <f t="shared" si="15"/>
        <v>316</v>
      </c>
      <c r="B192" s="464"/>
      <c r="C192" s="303"/>
      <c r="D192" s="301"/>
      <c r="E192" s="301"/>
      <c r="F192" s="302"/>
      <c r="G192" s="304"/>
      <c r="H192" s="303"/>
      <c r="I192" s="303"/>
      <c r="J192" s="303"/>
      <c r="K192" s="197" t="str">
        <f t="shared" ca="1" si="13"/>
        <v/>
      </c>
      <c r="L192" s="33" t="str">
        <f t="shared" si="17"/>
        <v/>
      </c>
      <c r="M192" s="85" t="str">
        <f ca="1">IF(I192&gt;0,IF(ISERROR(VLOOKUP(YEAR(TODAY())-YEAR($I192),'Source Int'!$AC$1:$AD$89,2,FALSE)),"",VLOOKUP(YEAR(TODAY())-YEAR($I192),'Source Int'!$AC$1:$AD$89,2,FALSE)),"")</f>
        <v/>
      </c>
      <c r="O192" s="85">
        <v>187</v>
      </c>
      <c r="P192" s="547" t="str">
        <f t="shared" si="16"/>
        <v>zzzzz</v>
      </c>
      <c r="Q192" s="546"/>
      <c r="R192" s="580" t="str">
        <f t="array" ref="R192">IF(ROWS($1:187)&lt;=COUNTA(P$6:P$206),INDEX(P$6:P$206,MATCH(SMALL(COUNTIF(P$6:P$206,"&lt;"&amp;P$6:P$206),ROWS($1:187)),COUNTIF(P$6:P$206,"&lt;"&amp;P$6:P$206),0)),"")</f>
        <v>zzzzz</v>
      </c>
      <c r="S192" s="582">
        <f>IF(LEN(R192)&gt;0,COUNTIF(Engagés!$J$10:$J$509,R192),"")</f>
        <v>0</v>
      </c>
      <c r="T192" s="585" t="str">
        <f>IFERROR(VLOOKUP(O191,Engagés!$U$10:$V$509,2,FALSE),"")</f>
        <v/>
      </c>
    </row>
    <row r="193" spans="1:20" ht="19.350000000000001" customHeight="1">
      <c r="A193" s="500">
        <f t="shared" si="15"/>
        <v>317</v>
      </c>
      <c r="B193" s="464"/>
      <c r="C193" s="303"/>
      <c r="D193" s="301"/>
      <c r="E193" s="301"/>
      <c r="F193" s="302"/>
      <c r="G193" s="304"/>
      <c r="H193" s="303"/>
      <c r="I193" s="303"/>
      <c r="J193" s="303"/>
      <c r="K193" s="197" t="str">
        <f t="shared" ca="1" si="13"/>
        <v/>
      </c>
      <c r="L193" s="33" t="str">
        <f t="shared" si="17"/>
        <v/>
      </c>
      <c r="M193" s="85" t="str">
        <f ca="1">IF(I193&gt;0,IF(ISERROR(VLOOKUP(YEAR(TODAY())-YEAR($I193),'Source Int'!$AC$1:$AD$89,2,FALSE)),"",VLOOKUP(YEAR(TODAY())-YEAR($I193),'Source Int'!$AC$1:$AD$89,2,FALSE)),"")</f>
        <v/>
      </c>
      <c r="O193" s="85">
        <v>188</v>
      </c>
      <c r="P193" s="547" t="str">
        <f t="shared" si="16"/>
        <v>zzzzz</v>
      </c>
      <c r="Q193" s="546"/>
      <c r="R193" s="580" t="str">
        <f t="array" ref="R193">IF(ROWS($1:188)&lt;=COUNTA(P$6:P$206),INDEX(P$6:P$206,MATCH(SMALL(COUNTIF(P$6:P$206,"&lt;"&amp;P$6:P$206),ROWS($1:188)),COUNTIF(P$6:P$206,"&lt;"&amp;P$6:P$206),0)),"")</f>
        <v>zzzzz</v>
      </c>
      <c r="S193" s="582">
        <f>IF(LEN(R193)&gt;0,COUNTIF(Engagés!$J$10:$J$509,R193),"")</f>
        <v>0</v>
      </c>
      <c r="T193" s="585" t="str">
        <f>IFERROR(VLOOKUP(O192,Engagés!$U$10:$V$509,2,FALSE),"")</f>
        <v/>
      </c>
    </row>
    <row r="194" spans="1:20" ht="19.350000000000001" customHeight="1">
      <c r="A194" s="197">
        <f t="shared" si="15"/>
        <v>318</v>
      </c>
      <c r="B194" s="464"/>
      <c r="C194" s="303"/>
      <c r="D194" s="301"/>
      <c r="E194" s="301"/>
      <c r="F194" s="302"/>
      <c r="G194" s="304"/>
      <c r="H194" s="303"/>
      <c r="I194" s="303"/>
      <c r="J194" s="303"/>
      <c r="K194" s="197" t="str">
        <f t="shared" ca="1" si="13"/>
        <v/>
      </c>
      <c r="L194" s="33" t="str">
        <f t="shared" si="17"/>
        <v/>
      </c>
      <c r="M194" s="85" t="str">
        <f ca="1">IF(I194&gt;0,IF(ISERROR(VLOOKUP(YEAR(TODAY())-YEAR($I194),'Source Int'!$AC$1:$AD$89,2,FALSE)),"",VLOOKUP(YEAR(TODAY())-YEAR($I194),'Source Int'!$AC$1:$AD$89,2,FALSE)),"")</f>
        <v/>
      </c>
      <c r="O194" s="85">
        <v>189</v>
      </c>
      <c r="P194" s="547" t="str">
        <f t="shared" si="16"/>
        <v>zzzzz</v>
      </c>
      <c r="Q194" s="546"/>
      <c r="R194" s="580" t="str">
        <f t="array" ref="R194">IF(ROWS($1:189)&lt;=COUNTA(P$6:P$206),INDEX(P$6:P$206,MATCH(SMALL(COUNTIF(P$6:P$206,"&lt;"&amp;P$6:P$206),ROWS($1:189)),COUNTIF(P$6:P$206,"&lt;"&amp;P$6:P$206),0)),"")</f>
        <v>zzzzz</v>
      </c>
      <c r="S194" s="582">
        <f>IF(LEN(R194)&gt;0,COUNTIF(Engagés!$J$10:$J$509,R194),"")</f>
        <v>0</v>
      </c>
      <c r="T194" s="585" t="str">
        <f>IFERROR(VLOOKUP(O193,Engagés!$U$10:$V$509,2,FALSE),"")</f>
        <v/>
      </c>
    </row>
    <row r="195" spans="1:20" ht="19.350000000000001" customHeight="1">
      <c r="A195" s="500">
        <f t="shared" si="15"/>
        <v>319</v>
      </c>
      <c r="B195" s="464"/>
      <c r="C195" s="303"/>
      <c r="D195" s="301"/>
      <c r="E195" s="301"/>
      <c r="F195" s="302"/>
      <c r="G195" s="304"/>
      <c r="H195" s="303"/>
      <c r="I195" s="303"/>
      <c r="J195" s="303"/>
      <c r="K195" s="197" t="str">
        <f t="shared" ca="1" si="13"/>
        <v/>
      </c>
      <c r="L195" s="33" t="str">
        <f t="shared" si="17"/>
        <v/>
      </c>
      <c r="M195" s="85" t="str">
        <f ca="1">IF(I195&gt;0,IF(ISERROR(VLOOKUP(YEAR(TODAY())-YEAR($I195),'Source Int'!$AC$1:$AD$89,2,FALSE)),"",VLOOKUP(YEAR(TODAY())-YEAR($I195),'Source Int'!$AC$1:$AD$89,2,FALSE)),"")</f>
        <v/>
      </c>
      <c r="O195" s="85">
        <v>190</v>
      </c>
      <c r="P195" s="547" t="str">
        <f t="shared" si="16"/>
        <v>zzzzz</v>
      </c>
      <c r="Q195" s="546"/>
      <c r="R195" s="580" t="str">
        <f t="array" ref="R195">IF(ROWS($1:190)&lt;=COUNTA(P$6:P$206),INDEX(P$6:P$206,MATCH(SMALL(COUNTIF(P$6:P$206,"&lt;"&amp;P$6:P$206),ROWS($1:190)),COUNTIF(P$6:P$206,"&lt;"&amp;P$6:P$206),0)),"")</f>
        <v>zzzzz</v>
      </c>
      <c r="S195" s="582">
        <f>IF(LEN(R195)&gt;0,COUNTIF(Engagés!$J$10:$J$509,R195),"")</f>
        <v>0</v>
      </c>
      <c r="T195" s="585" t="str">
        <f>IFERROR(VLOOKUP(O194,Engagés!$U$10:$V$509,2,FALSE),"")</f>
        <v/>
      </c>
    </row>
    <row r="196" spans="1:20" ht="19.350000000000001" customHeight="1">
      <c r="A196" s="197">
        <f t="shared" si="15"/>
        <v>320</v>
      </c>
      <c r="B196" s="464"/>
      <c r="C196" s="303"/>
      <c r="D196" s="301"/>
      <c r="E196" s="301"/>
      <c r="F196" s="302"/>
      <c r="G196" s="304"/>
      <c r="H196" s="303"/>
      <c r="I196" s="303"/>
      <c r="J196" s="303"/>
      <c r="K196" s="197" t="str">
        <f t="shared" ca="1" si="13"/>
        <v/>
      </c>
      <c r="L196" s="33" t="str">
        <f t="shared" si="17"/>
        <v/>
      </c>
      <c r="M196" s="85" t="str">
        <f ca="1">IF(I196&gt;0,IF(ISERROR(VLOOKUP(YEAR(TODAY())-YEAR($I196),'Source Int'!$AC$1:$AD$89,2,FALSE)),"",VLOOKUP(YEAR(TODAY())-YEAR($I196),'Source Int'!$AC$1:$AD$89,2,FALSE)),"")</f>
        <v/>
      </c>
      <c r="O196" s="85">
        <v>191</v>
      </c>
      <c r="P196" s="547" t="str">
        <f t="shared" si="16"/>
        <v>zzzzz</v>
      </c>
      <c r="Q196" s="546"/>
      <c r="R196" s="580" t="str">
        <f t="array" ref="R196">IF(ROWS($1:191)&lt;=COUNTA(P$6:P$206),INDEX(P$6:P$206,MATCH(SMALL(COUNTIF(P$6:P$206,"&lt;"&amp;P$6:P$206),ROWS($1:191)),COUNTIF(P$6:P$206,"&lt;"&amp;P$6:P$206),0)),"")</f>
        <v>zzzzz</v>
      </c>
      <c r="S196" s="582">
        <f>IF(LEN(R196)&gt;0,COUNTIF(Engagés!$J$10:$J$509,R196),"")</f>
        <v>0</v>
      </c>
      <c r="T196" s="585" t="str">
        <f>IFERROR(VLOOKUP(O195,Engagés!$U$10:$V$509,2,FALSE),"")</f>
        <v/>
      </c>
    </row>
    <row r="197" spans="1:20" ht="19.350000000000001" customHeight="1">
      <c r="A197" s="500">
        <f t="shared" si="15"/>
        <v>321</v>
      </c>
      <c r="B197" s="464"/>
      <c r="C197" s="303"/>
      <c r="D197" s="301"/>
      <c r="E197" s="301"/>
      <c r="F197" s="302"/>
      <c r="G197" s="304"/>
      <c r="H197" s="303"/>
      <c r="I197" s="303"/>
      <c r="J197" s="303"/>
      <c r="K197" s="197" t="str">
        <f t="shared" ca="1" si="13"/>
        <v/>
      </c>
      <c r="L197" s="33" t="str">
        <f t="shared" si="17"/>
        <v/>
      </c>
      <c r="M197" s="85" t="str">
        <f ca="1">IF(I197&gt;0,IF(ISERROR(VLOOKUP(YEAR(TODAY())-YEAR($I197),'Source Int'!$AC$1:$AD$89,2,FALSE)),"",VLOOKUP(YEAR(TODAY())-YEAR($I197),'Source Int'!$AC$1:$AD$89,2,FALSE)),"")</f>
        <v/>
      </c>
      <c r="O197" s="85">
        <v>192</v>
      </c>
      <c r="P197" s="547" t="str">
        <f t="shared" si="16"/>
        <v>zzzzz</v>
      </c>
      <c r="Q197" s="546"/>
      <c r="R197" s="580" t="str">
        <f t="array" ref="R197">IF(ROWS($1:192)&lt;=COUNTA(P$6:P$206),INDEX(P$6:P$206,MATCH(SMALL(COUNTIF(P$6:P$206,"&lt;"&amp;P$6:P$206),ROWS($1:192)),COUNTIF(P$6:P$206,"&lt;"&amp;P$6:P$206),0)),"")</f>
        <v>zzzzz</v>
      </c>
      <c r="S197" s="582">
        <f>IF(LEN(R197)&gt;0,COUNTIF(Engagés!$J$10:$J$509,R197),"")</f>
        <v>0</v>
      </c>
      <c r="T197" s="585" t="str">
        <f>IFERROR(VLOOKUP(O196,Engagés!$U$10:$V$509,2,FALSE),"")</f>
        <v/>
      </c>
    </row>
    <row r="198" spans="1:20" ht="19.350000000000001" customHeight="1">
      <c r="A198" s="197">
        <f t="shared" si="15"/>
        <v>322</v>
      </c>
      <c r="B198" s="464"/>
      <c r="C198" s="303"/>
      <c r="D198" s="301"/>
      <c r="E198" s="301"/>
      <c r="F198" s="302"/>
      <c r="G198" s="304"/>
      <c r="H198" s="303"/>
      <c r="I198" s="303"/>
      <c r="J198" s="303"/>
      <c r="K198" s="197" t="str">
        <f t="shared" ca="1" si="13"/>
        <v/>
      </c>
      <c r="L198" s="33" t="str">
        <f t="shared" si="17"/>
        <v/>
      </c>
      <c r="M198" s="85" t="str">
        <f ca="1">IF(I198&gt;0,IF(ISERROR(VLOOKUP(YEAR(TODAY())-YEAR($I198),'Source Int'!$AC$1:$AD$89,2,FALSE)),"",VLOOKUP(YEAR(TODAY())-YEAR($I198),'Source Int'!$AC$1:$AD$89,2,FALSE)),"")</f>
        <v/>
      </c>
      <c r="O198" s="85">
        <v>193</v>
      </c>
      <c r="P198" s="547" t="str">
        <f t="shared" ref="P198:P205" si="18">IF(ISERROR(VLOOKUP(O198,CHERCHE_EQUIPE,10,FALSE))=TRUE,"zzzzz",IF(OR(VLOOKUP(O198,CHERCHE_EQUIPE,10,FALSE)="",VLOOKUP(O198,CHERCHE_EQUIPE,10,FALSE)=0),"zzzzz",VLOOKUP(O198,CHERCHE_EQUIPE,10,FALSE)))</f>
        <v>zzzzz</v>
      </c>
      <c r="Q198" s="546"/>
      <c r="R198" s="580" t="str">
        <f t="array" ref="R198">IF(ROWS($1:193)&lt;=COUNTA(P$6:P$206),INDEX(P$6:P$206,MATCH(SMALL(COUNTIF(P$6:P$206,"&lt;"&amp;P$6:P$206),ROWS($1:193)),COUNTIF(P$6:P$206,"&lt;"&amp;P$6:P$206),0)),"")</f>
        <v>zzzzz</v>
      </c>
      <c r="S198" s="582">
        <f>IF(LEN(R198)&gt;0,COUNTIF(Engagés!$J$10:$J$509,R198),"")</f>
        <v>0</v>
      </c>
      <c r="T198" s="585" t="str">
        <f>IFERROR(VLOOKUP(O197,Engagés!$U$10:$V$509,2,FALSE),"")</f>
        <v/>
      </c>
    </row>
    <row r="199" spans="1:20" ht="19.350000000000001" customHeight="1">
      <c r="A199" s="500">
        <f t="shared" si="15"/>
        <v>323</v>
      </c>
      <c r="B199" s="464"/>
      <c r="C199" s="303"/>
      <c r="D199" s="301"/>
      <c r="E199" s="301"/>
      <c r="F199" s="302"/>
      <c r="G199" s="304"/>
      <c r="H199" s="303"/>
      <c r="I199" s="303"/>
      <c r="J199" s="303"/>
      <c r="K199" s="197" t="str">
        <f t="shared" ref="K199:K262" ca="1" si="19">M199</f>
        <v/>
      </c>
      <c r="L199" s="33" t="str">
        <f t="shared" ref="L199:L205" si="20">IF(LEN(D199)&gt;0,1,"")</f>
        <v/>
      </c>
      <c r="M199" s="85" t="str">
        <f ca="1">IF(I199&gt;0,IF(ISERROR(VLOOKUP(YEAR(TODAY())-YEAR($I199),'Source Int'!$AC$1:$AD$89,2,FALSE)),"",VLOOKUP(YEAR(TODAY())-YEAR($I199),'Source Int'!$AC$1:$AD$89,2,FALSE)),"")</f>
        <v/>
      </c>
      <c r="O199" s="85">
        <v>194</v>
      </c>
      <c r="P199" s="547" t="str">
        <f t="shared" si="18"/>
        <v>zzzzz</v>
      </c>
      <c r="Q199" s="546"/>
      <c r="R199" s="580" t="str">
        <f t="array" ref="R199">IF(ROWS($1:194)&lt;=COUNTA(P$6:P$206),INDEX(P$6:P$206,MATCH(SMALL(COUNTIF(P$6:P$206,"&lt;"&amp;P$6:P$206),ROWS($1:194)),COUNTIF(P$6:P$206,"&lt;"&amp;P$6:P$206),0)),"")</f>
        <v>zzzzz</v>
      </c>
      <c r="S199" s="582">
        <f>IF(LEN(R199)&gt;0,COUNTIF(Engagés!$J$10:$J$509,R199),"")</f>
        <v>0</v>
      </c>
      <c r="T199" s="585" t="str">
        <f>IFERROR(VLOOKUP(O198,Engagés!$U$10:$V$509,2,FALSE),"")</f>
        <v/>
      </c>
    </row>
    <row r="200" spans="1:20" ht="19.350000000000001" customHeight="1">
      <c r="A200" s="197">
        <f t="shared" ref="A200:A263" si="21">A199+1</f>
        <v>324</v>
      </c>
      <c r="B200" s="464"/>
      <c r="C200" s="303"/>
      <c r="D200" s="301"/>
      <c r="E200" s="301"/>
      <c r="F200" s="302"/>
      <c r="G200" s="304"/>
      <c r="H200" s="303"/>
      <c r="I200" s="303"/>
      <c r="J200" s="303"/>
      <c r="K200" s="197" t="str">
        <f t="shared" ca="1" si="19"/>
        <v/>
      </c>
      <c r="L200" s="33" t="str">
        <f t="shared" si="20"/>
        <v/>
      </c>
      <c r="M200" s="85" t="str">
        <f ca="1">IF(I200&gt;0,IF(ISERROR(VLOOKUP(YEAR(TODAY())-YEAR($I200),'Source Int'!$AC$1:$AD$89,2,FALSE)),"",VLOOKUP(YEAR(TODAY())-YEAR($I200),'Source Int'!$AC$1:$AD$89,2,FALSE)),"")</f>
        <v/>
      </c>
      <c r="O200" s="85">
        <v>195</v>
      </c>
      <c r="P200" s="547" t="str">
        <f t="shared" si="18"/>
        <v>zzzzz</v>
      </c>
      <c r="Q200" s="546"/>
      <c r="R200" s="580" t="str">
        <f t="array" ref="R200">IF(ROWS($1:195)&lt;=COUNTA(P$6:P$206),INDEX(P$6:P$206,MATCH(SMALL(COUNTIF(P$6:P$206,"&lt;"&amp;P$6:P$206),ROWS($1:195)),COUNTIF(P$6:P$206,"&lt;"&amp;P$6:P$206),0)),"")</f>
        <v>zzzzz</v>
      </c>
      <c r="S200" s="582">
        <f>IF(LEN(R200)&gt;0,COUNTIF(Engagés!$J$10:$J$509,R200),"")</f>
        <v>0</v>
      </c>
      <c r="T200" s="585" t="str">
        <f>IFERROR(VLOOKUP(O199,Engagés!$U$10:$V$509,2,FALSE),"")</f>
        <v/>
      </c>
    </row>
    <row r="201" spans="1:20" ht="19.350000000000001" customHeight="1">
      <c r="A201" s="500">
        <f t="shared" si="21"/>
        <v>325</v>
      </c>
      <c r="B201" s="464"/>
      <c r="C201" s="303"/>
      <c r="D201" s="301"/>
      <c r="E201" s="301"/>
      <c r="F201" s="302"/>
      <c r="G201" s="304"/>
      <c r="H201" s="303"/>
      <c r="I201" s="303"/>
      <c r="J201" s="303"/>
      <c r="K201" s="197" t="str">
        <f t="shared" ca="1" si="19"/>
        <v/>
      </c>
      <c r="L201" s="33" t="str">
        <f t="shared" si="20"/>
        <v/>
      </c>
      <c r="M201" s="85" t="str">
        <f ca="1">IF(I201&gt;0,IF(ISERROR(VLOOKUP(YEAR(TODAY())-YEAR($I201),'Source Int'!$AC$1:$AD$89,2,FALSE)),"",VLOOKUP(YEAR(TODAY())-YEAR($I201),'Source Int'!$AC$1:$AD$89,2,FALSE)),"")</f>
        <v/>
      </c>
      <c r="O201" s="85">
        <v>196</v>
      </c>
      <c r="P201" s="547" t="str">
        <f t="shared" si="18"/>
        <v>zzzzz</v>
      </c>
      <c r="Q201" s="546"/>
      <c r="R201" s="580" t="str">
        <f t="array" ref="R201">IF(ROWS($1:196)&lt;=COUNTA(P$6:P$206),INDEX(P$6:P$206,MATCH(SMALL(COUNTIF(P$6:P$206,"&lt;"&amp;P$6:P$206),ROWS($1:196)),COUNTIF(P$6:P$206,"&lt;"&amp;P$6:P$206),0)),"")</f>
        <v>zzzzz</v>
      </c>
      <c r="S201" s="582">
        <f>IF(LEN(R201)&gt;0,COUNTIF(Engagés!$J$10:$J$509,R201),"")</f>
        <v>0</v>
      </c>
      <c r="T201" s="585" t="str">
        <f>IFERROR(VLOOKUP(O200,Engagés!$U$10:$V$509,2,FALSE),"")</f>
        <v/>
      </c>
    </row>
    <row r="202" spans="1:20" ht="19.350000000000001" customHeight="1">
      <c r="A202" s="197">
        <f t="shared" si="21"/>
        <v>326</v>
      </c>
      <c r="B202" s="464"/>
      <c r="C202" s="303"/>
      <c r="D202" s="301"/>
      <c r="E202" s="301"/>
      <c r="F202" s="302"/>
      <c r="G202" s="304"/>
      <c r="H202" s="303"/>
      <c r="I202" s="303"/>
      <c r="J202" s="303"/>
      <c r="K202" s="197" t="str">
        <f t="shared" ca="1" si="19"/>
        <v/>
      </c>
      <c r="L202" s="33" t="str">
        <f t="shared" si="20"/>
        <v/>
      </c>
      <c r="M202" s="85" t="str">
        <f ca="1">IF(I202&gt;0,IF(ISERROR(VLOOKUP(YEAR(TODAY())-YEAR($I202),'Source Int'!$AC$1:$AD$89,2,FALSE)),"",VLOOKUP(YEAR(TODAY())-YEAR($I202),'Source Int'!$AC$1:$AD$89,2,FALSE)),"")</f>
        <v/>
      </c>
      <c r="O202" s="85">
        <v>197</v>
      </c>
      <c r="P202" s="547" t="str">
        <f t="shared" si="18"/>
        <v>zzzzz</v>
      </c>
      <c r="Q202" s="546"/>
      <c r="R202" s="580" t="str">
        <f t="array" ref="R202">IF(ROWS($1:197)&lt;=COUNTA(P$6:P$206),INDEX(P$6:P$206,MATCH(SMALL(COUNTIF(P$6:P$206,"&lt;"&amp;P$6:P$206),ROWS($1:197)),COUNTIF(P$6:P$206,"&lt;"&amp;P$6:P$206),0)),"")</f>
        <v>zzzzz</v>
      </c>
      <c r="S202" s="582">
        <f>IF(LEN(R202)&gt;0,COUNTIF(Engagés!$J$10:$J$509,R202),"")</f>
        <v>0</v>
      </c>
      <c r="T202" s="585" t="str">
        <f>IFERROR(VLOOKUP(O201,Engagés!$U$10:$V$509,2,FALSE),"")</f>
        <v/>
      </c>
    </row>
    <row r="203" spans="1:20" ht="19.350000000000001" customHeight="1">
      <c r="A203" s="500">
        <f t="shared" si="21"/>
        <v>327</v>
      </c>
      <c r="B203" s="464"/>
      <c r="C203" s="303"/>
      <c r="D203" s="301"/>
      <c r="E203" s="301"/>
      <c r="F203" s="302"/>
      <c r="G203" s="304"/>
      <c r="H203" s="303"/>
      <c r="I203" s="303"/>
      <c r="J203" s="303"/>
      <c r="K203" s="197" t="str">
        <f t="shared" ca="1" si="19"/>
        <v/>
      </c>
      <c r="L203" s="33" t="str">
        <f t="shared" si="20"/>
        <v/>
      </c>
      <c r="M203" s="85" t="str">
        <f ca="1">IF(I203&gt;0,IF(ISERROR(VLOOKUP(YEAR(TODAY())-YEAR($I203),'Source Int'!$AC$1:$AD$89,2,FALSE)),"",VLOOKUP(YEAR(TODAY())-YEAR($I203),'Source Int'!$AC$1:$AD$89,2,FALSE)),"")</f>
        <v/>
      </c>
      <c r="O203" s="85">
        <v>198</v>
      </c>
      <c r="P203" s="547" t="str">
        <f t="shared" si="18"/>
        <v>zzzzz</v>
      </c>
      <c r="Q203" s="546"/>
      <c r="R203" s="580" t="str">
        <f t="array" ref="R203">IF(ROWS($1:198)&lt;=COUNTA(P$6:P$206),INDEX(P$6:P$206,MATCH(SMALL(COUNTIF(P$6:P$206,"&lt;"&amp;P$6:P$206),ROWS($1:198)),COUNTIF(P$6:P$206,"&lt;"&amp;P$6:P$206),0)),"")</f>
        <v>zzzzz</v>
      </c>
      <c r="S203" s="582">
        <f>IF(LEN(R203)&gt;0,COUNTIF(Engagés!$J$10:$J$509,R203),"")</f>
        <v>0</v>
      </c>
      <c r="T203" s="585" t="str">
        <f>IFERROR(VLOOKUP(O202,Engagés!$U$10:$V$509,2,FALSE),"")</f>
        <v/>
      </c>
    </row>
    <row r="204" spans="1:20" ht="19.350000000000001" customHeight="1">
      <c r="A204" s="197">
        <f t="shared" si="21"/>
        <v>328</v>
      </c>
      <c r="B204" s="464"/>
      <c r="C204" s="303"/>
      <c r="D204" s="301"/>
      <c r="E204" s="301"/>
      <c r="F204" s="302"/>
      <c r="G204" s="304"/>
      <c r="H204" s="303"/>
      <c r="I204" s="303"/>
      <c r="J204" s="303"/>
      <c r="K204" s="197" t="str">
        <f t="shared" ca="1" si="19"/>
        <v/>
      </c>
      <c r="L204" s="33" t="str">
        <f t="shared" si="20"/>
        <v/>
      </c>
      <c r="M204" s="85" t="str">
        <f ca="1">IF(I204&gt;0,IF(ISERROR(VLOOKUP(YEAR(TODAY())-YEAR($I204),'Source Int'!$AC$1:$AD$89,2,FALSE)),"",VLOOKUP(YEAR(TODAY())-YEAR($I204),'Source Int'!$AC$1:$AD$89,2,FALSE)),"")</f>
        <v/>
      </c>
      <c r="O204" s="85">
        <v>199</v>
      </c>
      <c r="P204" s="547" t="str">
        <f t="shared" si="18"/>
        <v>zzzzz</v>
      </c>
      <c r="Q204" s="546"/>
      <c r="R204" s="580" t="str">
        <f t="array" ref="R204">IF(ROWS($1:199)&lt;=COUNTA(P$6:P$206),INDEX(P$6:P$206,MATCH(SMALL(COUNTIF(P$6:P$206,"&lt;"&amp;P$6:P$206),ROWS($1:199)),COUNTIF(P$6:P$206,"&lt;"&amp;P$6:P$206),0)),"")</f>
        <v>zzzzz</v>
      </c>
      <c r="S204" s="582">
        <f>IF(LEN(R204)&gt;0,COUNTIF(Engagés!$J$10:$J$509,R204),"")</f>
        <v>0</v>
      </c>
      <c r="T204" s="585" t="str">
        <f>IFERROR(VLOOKUP(O203,Engagés!$U$10:$V$509,2,FALSE),"")</f>
        <v/>
      </c>
    </row>
    <row r="205" spans="1:20" ht="19.350000000000001" customHeight="1">
      <c r="A205" s="500">
        <f t="shared" si="21"/>
        <v>329</v>
      </c>
      <c r="B205" s="464"/>
      <c r="C205" s="303"/>
      <c r="D205" s="301"/>
      <c r="E205" s="301"/>
      <c r="F205" s="302"/>
      <c r="G205" s="304"/>
      <c r="H205" s="303"/>
      <c r="I205" s="303"/>
      <c r="J205" s="303"/>
      <c r="K205" s="197" t="str">
        <f t="shared" ca="1" si="19"/>
        <v/>
      </c>
      <c r="L205" s="33" t="str">
        <f t="shared" si="20"/>
        <v/>
      </c>
      <c r="M205" s="85" t="str">
        <f ca="1">IF(I205&gt;0,IF(ISERROR(VLOOKUP(YEAR(TODAY())-YEAR($I205),'Source Int'!$AC$1:$AD$89,2,FALSE)),"",VLOOKUP(YEAR(TODAY())-YEAR($I205),'Source Int'!$AC$1:$AD$89,2,FALSE)),"")</f>
        <v/>
      </c>
      <c r="O205" s="85">
        <v>200</v>
      </c>
      <c r="P205" s="547" t="str">
        <f t="shared" si="18"/>
        <v>zzzzz</v>
      </c>
      <c r="Q205" s="546"/>
      <c r="R205" s="581" t="str">
        <f t="array" ref="R205">IF(ROWS($1:200)&lt;=COUNTA(P$6:P$206),INDEX(P$6:P$206,MATCH(SMALL(COUNTIF(P$6:P$206,"&lt;"&amp;P$6:P$206),ROWS($1:200)),COUNTIF(P$6:P$206,"&lt;"&amp;P$6:P$206),0)),"")</f>
        <v>zzzzz</v>
      </c>
      <c r="S205" s="583">
        <f>IF(LEN(R205)&gt;0,COUNTIF(Engagés!$J$10:$J$509,R205),"")</f>
        <v>0</v>
      </c>
      <c r="T205" s="586" t="str">
        <f>IFERROR(VLOOKUP(O204,Engagés!$U$10:$V$509,2,FALSE),"")</f>
        <v/>
      </c>
    </row>
    <row r="206" spans="1:20" ht="19.350000000000001" customHeight="1">
      <c r="A206" s="197">
        <f t="shared" si="21"/>
        <v>330</v>
      </c>
      <c r="B206" s="464"/>
      <c r="C206" s="303"/>
      <c r="D206" s="301"/>
      <c r="E206" s="301"/>
      <c r="F206" s="302"/>
      <c r="G206" s="304"/>
      <c r="H206" s="303"/>
      <c r="I206" s="303"/>
      <c r="J206" s="303"/>
      <c r="K206" s="197" t="str">
        <f t="shared" ca="1" si="19"/>
        <v/>
      </c>
      <c r="L206" s="33" t="str">
        <f t="shared" ref="L206:L269" si="22">IF(LEN(D206)&gt;0,1,"")</f>
        <v/>
      </c>
      <c r="M206" s="85" t="str">
        <f ca="1">IF(I206&gt;0,IF(ISERROR(VLOOKUP(YEAR(TODAY())-YEAR($I206),'Source Int'!$AC$1:$AD$89,2,FALSE)),"",VLOOKUP(YEAR(TODAY())-YEAR($I206),'Source Int'!$AC$1:$AD$89,2,FALSE)),"")</f>
        <v/>
      </c>
      <c r="T206" s="584"/>
    </row>
    <row r="207" spans="1:20" ht="19.350000000000001" customHeight="1">
      <c r="A207" s="500">
        <f t="shared" si="21"/>
        <v>331</v>
      </c>
      <c r="B207" s="464"/>
      <c r="C207" s="303"/>
      <c r="D207" s="301"/>
      <c r="E207" s="301"/>
      <c r="F207" s="302"/>
      <c r="G207" s="304"/>
      <c r="H207" s="303"/>
      <c r="I207" s="303"/>
      <c r="J207" s="303"/>
      <c r="K207" s="197" t="str">
        <f t="shared" ca="1" si="19"/>
        <v/>
      </c>
      <c r="L207" s="33" t="str">
        <f t="shared" si="22"/>
        <v/>
      </c>
      <c r="M207" s="85" t="str">
        <f ca="1">IF(I207&gt;0,IF(ISERROR(VLOOKUP(YEAR(TODAY())-YEAR($I207),'Source Int'!$AC$1:$AD$89,2,FALSE)),"",VLOOKUP(YEAR(TODAY())-YEAR($I207),'Source Int'!$AC$1:$AD$89,2,FALSE)),"")</f>
        <v/>
      </c>
      <c r="T207" s="584"/>
    </row>
    <row r="208" spans="1:20" ht="19.350000000000001" customHeight="1">
      <c r="A208" s="197">
        <f t="shared" si="21"/>
        <v>332</v>
      </c>
      <c r="B208" s="464"/>
      <c r="C208" s="303"/>
      <c r="D208" s="301"/>
      <c r="E208" s="301"/>
      <c r="F208" s="302"/>
      <c r="G208" s="304"/>
      <c r="H208" s="303"/>
      <c r="I208" s="303"/>
      <c r="J208" s="303"/>
      <c r="K208" s="197" t="str">
        <f t="shared" ca="1" si="19"/>
        <v/>
      </c>
      <c r="L208" s="33" t="str">
        <f t="shared" si="22"/>
        <v/>
      </c>
      <c r="M208" s="85" t="str">
        <f ca="1">IF(I208&gt;0,IF(ISERROR(VLOOKUP(YEAR(TODAY())-YEAR($I208),'Source Int'!$AC$1:$AD$89,2,FALSE)),"",VLOOKUP(YEAR(TODAY())-YEAR($I208),'Source Int'!$AC$1:$AD$89,2,FALSE)),"")</f>
        <v/>
      </c>
      <c r="T208" s="584"/>
    </row>
    <row r="209" spans="1:20" ht="19.350000000000001" customHeight="1">
      <c r="A209" s="500">
        <f t="shared" si="21"/>
        <v>333</v>
      </c>
      <c r="B209" s="464"/>
      <c r="C209" s="303"/>
      <c r="D209" s="301"/>
      <c r="E209" s="301"/>
      <c r="F209" s="302"/>
      <c r="G209" s="304"/>
      <c r="H209" s="303"/>
      <c r="I209" s="303"/>
      <c r="J209" s="303"/>
      <c r="K209" s="197" t="str">
        <f t="shared" ca="1" si="19"/>
        <v/>
      </c>
      <c r="L209" s="33" t="str">
        <f t="shared" si="22"/>
        <v/>
      </c>
      <c r="M209" s="85" t="str">
        <f ca="1">IF(I209&gt;0,IF(ISERROR(VLOOKUP(YEAR(TODAY())-YEAR($I209),'Source Int'!$AC$1:$AD$89,2,FALSE)),"",VLOOKUP(YEAR(TODAY())-YEAR($I209),'Source Int'!$AC$1:$AD$89,2,FALSE)),"")</f>
        <v/>
      </c>
      <c r="T209" s="584"/>
    </row>
    <row r="210" spans="1:20" ht="19.350000000000001" customHeight="1">
      <c r="A210" s="197">
        <f t="shared" si="21"/>
        <v>334</v>
      </c>
      <c r="B210" s="464"/>
      <c r="C210" s="303"/>
      <c r="D210" s="301"/>
      <c r="E210" s="301"/>
      <c r="F210" s="302"/>
      <c r="G210" s="304"/>
      <c r="H210" s="303"/>
      <c r="I210" s="303"/>
      <c r="J210" s="303"/>
      <c r="K210" s="197" t="str">
        <f t="shared" ca="1" si="19"/>
        <v/>
      </c>
      <c r="L210" s="33" t="str">
        <f t="shared" si="22"/>
        <v/>
      </c>
      <c r="M210" s="85" t="str">
        <f ca="1">IF(I210&gt;0,IF(ISERROR(VLOOKUP(YEAR(TODAY())-YEAR($I210),'Source Int'!$AC$1:$AD$89,2,FALSE)),"",VLOOKUP(YEAR(TODAY())-YEAR($I210),'Source Int'!$AC$1:$AD$89,2,FALSE)),"")</f>
        <v/>
      </c>
      <c r="T210" s="584"/>
    </row>
    <row r="211" spans="1:20" ht="19.350000000000001" customHeight="1">
      <c r="A211" s="500">
        <f t="shared" si="21"/>
        <v>335</v>
      </c>
      <c r="B211" s="464"/>
      <c r="C211" s="303"/>
      <c r="D211" s="301"/>
      <c r="E211" s="301"/>
      <c r="F211" s="302"/>
      <c r="G211" s="304"/>
      <c r="H211" s="303"/>
      <c r="I211" s="303"/>
      <c r="J211" s="303"/>
      <c r="K211" s="197" t="str">
        <f t="shared" ca="1" si="19"/>
        <v/>
      </c>
      <c r="L211" s="33" t="str">
        <f t="shared" si="22"/>
        <v/>
      </c>
      <c r="M211" s="85" t="str">
        <f ca="1">IF(I211&gt;0,IF(ISERROR(VLOOKUP(YEAR(TODAY())-YEAR($I211),'Source Int'!$AC$1:$AD$89,2,FALSE)),"",VLOOKUP(YEAR(TODAY())-YEAR($I211),'Source Int'!$AC$1:$AD$89,2,FALSE)),"")</f>
        <v/>
      </c>
      <c r="T211" s="584"/>
    </row>
    <row r="212" spans="1:20" ht="19.350000000000001" customHeight="1">
      <c r="A212" s="197">
        <f t="shared" si="21"/>
        <v>336</v>
      </c>
      <c r="B212" s="464"/>
      <c r="C212" s="303"/>
      <c r="D212" s="301"/>
      <c r="E212" s="301"/>
      <c r="F212" s="302"/>
      <c r="G212" s="304"/>
      <c r="H212" s="303"/>
      <c r="I212" s="303"/>
      <c r="J212" s="303"/>
      <c r="K212" s="197" t="str">
        <f t="shared" ca="1" si="19"/>
        <v/>
      </c>
      <c r="L212" s="33" t="str">
        <f t="shared" si="22"/>
        <v/>
      </c>
      <c r="M212" s="85" t="str">
        <f ca="1">IF(I212&gt;0,IF(ISERROR(VLOOKUP(YEAR(TODAY())-YEAR($I212),'Source Int'!$AC$1:$AD$89,2,FALSE)),"",VLOOKUP(YEAR(TODAY())-YEAR($I212),'Source Int'!$AC$1:$AD$89,2,FALSE)),"")</f>
        <v/>
      </c>
      <c r="T212" s="584"/>
    </row>
    <row r="213" spans="1:20" ht="19.350000000000001" customHeight="1">
      <c r="A213" s="500">
        <f t="shared" si="21"/>
        <v>337</v>
      </c>
      <c r="B213" s="464"/>
      <c r="C213" s="303"/>
      <c r="D213" s="301"/>
      <c r="E213" s="301"/>
      <c r="F213" s="302"/>
      <c r="G213" s="304"/>
      <c r="H213" s="303"/>
      <c r="I213" s="303"/>
      <c r="J213" s="303"/>
      <c r="K213" s="197" t="str">
        <f t="shared" ca="1" si="19"/>
        <v/>
      </c>
      <c r="L213" s="33" t="str">
        <f t="shared" si="22"/>
        <v/>
      </c>
      <c r="M213" s="85" t="str">
        <f ca="1">IF(I213&gt;0,IF(ISERROR(VLOOKUP(YEAR(TODAY())-YEAR($I213),'Source Int'!$AC$1:$AD$89,2,FALSE)),"",VLOOKUP(YEAR(TODAY())-YEAR($I213),'Source Int'!$AC$1:$AD$89,2,FALSE)),"")</f>
        <v/>
      </c>
      <c r="T213" s="584"/>
    </row>
    <row r="214" spans="1:20" ht="19.350000000000001" customHeight="1">
      <c r="A214" s="197">
        <f t="shared" si="21"/>
        <v>338</v>
      </c>
      <c r="B214" s="464"/>
      <c r="C214" s="303"/>
      <c r="D214" s="301"/>
      <c r="E214" s="301"/>
      <c r="F214" s="302"/>
      <c r="G214" s="304"/>
      <c r="H214" s="303"/>
      <c r="I214" s="303"/>
      <c r="J214" s="303"/>
      <c r="K214" s="197" t="str">
        <f t="shared" ca="1" si="19"/>
        <v/>
      </c>
      <c r="L214" s="33" t="str">
        <f t="shared" si="22"/>
        <v/>
      </c>
      <c r="M214" s="85" t="str">
        <f ca="1">IF(I214&gt;0,IF(ISERROR(VLOOKUP(YEAR(TODAY())-YEAR($I214),'Source Int'!$AC$1:$AD$89,2,FALSE)),"",VLOOKUP(YEAR(TODAY())-YEAR($I214),'Source Int'!$AC$1:$AD$89,2,FALSE)),"")</f>
        <v/>
      </c>
      <c r="T214" s="584"/>
    </row>
    <row r="215" spans="1:20" ht="19.350000000000001" customHeight="1">
      <c r="A215" s="500">
        <f t="shared" si="21"/>
        <v>339</v>
      </c>
      <c r="B215" s="464"/>
      <c r="C215" s="303"/>
      <c r="D215" s="301"/>
      <c r="E215" s="301"/>
      <c r="F215" s="302"/>
      <c r="G215" s="304"/>
      <c r="H215" s="303"/>
      <c r="I215" s="303"/>
      <c r="J215" s="303"/>
      <c r="K215" s="197" t="str">
        <f t="shared" ca="1" si="19"/>
        <v/>
      </c>
      <c r="L215" s="33" t="str">
        <f t="shared" si="22"/>
        <v/>
      </c>
      <c r="M215" s="85" t="str">
        <f ca="1">IF(I215&gt;0,IF(ISERROR(VLOOKUP(YEAR(TODAY())-YEAR($I215),'Source Int'!$AC$1:$AD$89,2,FALSE)),"",VLOOKUP(YEAR(TODAY())-YEAR($I215),'Source Int'!$AC$1:$AD$89,2,FALSE)),"")</f>
        <v/>
      </c>
      <c r="T215" s="584"/>
    </row>
    <row r="216" spans="1:20" ht="19.350000000000001" customHeight="1">
      <c r="A216" s="197">
        <f t="shared" si="21"/>
        <v>340</v>
      </c>
      <c r="B216" s="464"/>
      <c r="C216" s="303"/>
      <c r="D216" s="301"/>
      <c r="E216" s="301"/>
      <c r="F216" s="302"/>
      <c r="G216" s="304"/>
      <c r="H216" s="303"/>
      <c r="I216" s="303"/>
      <c r="J216" s="303"/>
      <c r="K216" s="197" t="str">
        <f t="shared" ca="1" si="19"/>
        <v/>
      </c>
      <c r="L216" s="33" t="str">
        <f t="shared" si="22"/>
        <v/>
      </c>
      <c r="M216" s="85" t="str">
        <f ca="1">IF(I216&gt;0,IF(ISERROR(VLOOKUP(YEAR(TODAY())-YEAR($I216),'Source Int'!$AC$1:$AD$89,2,FALSE)),"",VLOOKUP(YEAR(TODAY())-YEAR($I216),'Source Int'!$AC$1:$AD$89,2,FALSE)),"")</f>
        <v/>
      </c>
      <c r="T216" s="584"/>
    </row>
    <row r="217" spans="1:20" ht="19.350000000000001" customHeight="1">
      <c r="A217" s="500">
        <f t="shared" si="21"/>
        <v>341</v>
      </c>
      <c r="B217" s="464"/>
      <c r="C217" s="303"/>
      <c r="D217" s="301"/>
      <c r="E217" s="301"/>
      <c r="F217" s="302"/>
      <c r="G217" s="304"/>
      <c r="H217" s="303"/>
      <c r="I217" s="303"/>
      <c r="J217" s="303"/>
      <c r="K217" s="197" t="str">
        <f t="shared" ca="1" si="19"/>
        <v/>
      </c>
      <c r="L217" s="33" t="str">
        <f t="shared" si="22"/>
        <v/>
      </c>
      <c r="M217" s="85" t="str">
        <f ca="1">IF(I217&gt;0,IF(ISERROR(VLOOKUP(YEAR(TODAY())-YEAR($I217),'Source Int'!$AC$1:$AD$89,2,FALSE)),"",VLOOKUP(YEAR(TODAY())-YEAR($I217),'Source Int'!$AC$1:$AD$89,2,FALSE)),"")</f>
        <v/>
      </c>
      <c r="T217" s="584"/>
    </row>
    <row r="218" spans="1:20" ht="19.350000000000001" customHeight="1">
      <c r="A218" s="197">
        <f t="shared" si="21"/>
        <v>342</v>
      </c>
      <c r="B218" s="464"/>
      <c r="C218" s="303"/>
      <c r="D218" s="301"/>
      <c r="E218" s="301"/>
      <c r="F218" s="302"/>
      <c r="G218" s="304"/>
      <c r="H218" s="303"/>
      <c r="I218" s="303"/>
      <c r="J218" s="303"/>
      <c r="K218" s="197" t="str">
        <f t="shared" ca="1" si="19"/>
        <v/>
      </c>
      <c r="L218" s="33" t="str">
        <f t="shared" si="22"/>
        <v/>
      </c>
      <c r="M218" s="85" t="str">
        <f ca="1">IF(I218&gt;0,IF(ISERROR(VLOOKUP(YEAR(TODAY())-YEAR($I218),'Source Int'!$AC$1:$AD$89,2,FALSE)),"",VLOOKUP(YEAR(TODAY())-YEAR($I218),'Source Int'!$AC$1:$AD$89,2,FALSE)),"")</f>
        <v/>
      </c>
      <c r="T218" s="584"/>
    </row>
    <row r="219" spans="1:20" ht="19.350000000000001" customHeight="1">
      <c r="A219" s="500">
        <f t="shared" si="21"/>
        <v>343</v>
      </c>
      <c r="B219" s="464"/>
      <c r="C219" s="303"/>
      <c r="D219" s="301"/>
      <c r="E219" s="301"/>
      <c r="F219" s="302"/>
      <c r="G219" s="304"/>
      <c r="H219" s="303"/>
      <c r="I219" s="303"/>
      <c r="J219" s="303"/>
      <c r="K219" s="197" t="str">
        <f t="shared" ca="1" si="19"/>
        <v/>
      </c>
      <c r="L219" s="33" t="str">
        <f t="shared" si="22"/>
        <v/>
      </c>
      <c r="M219" s="85" t="str">
        <f ca="1">IF(I219&gt;0,IF(ISERROR(VLOOKUP(YEAR(TODAY())-YEAR($I219),'Source Int'!$AC$1:$AD$89,2,FALSE)),"",VLOOKUP(YEAR(TODAY())-YEAR($I219),'Source Int'!$AC$1:$AD$89,2,FALSE)),"")</f>
        <v/>
      </c>
      <c r="T219" s="584"/>
    </row>
    <row r="220" spans="1:20" ht="19.350000000000001" customHeight="1">
      <c r="A220" s="197">
        <f t="shared" si="21"/>
        <v>344</v>
      </c>
      <c r="B220" s="464"/>
      <c r="C220" s="303"/>
      <c r="D220" s="301"/>
      <c r="E220" s="301"/>
      <c r="F220" s="302"/>
      <c r="G220" s="304"/>
      <c r="H220" s="303"/>
      <c r="I220" s="303"/>
      <c r="J220" s="303"/>
      <c r="K220" s="197" t="str">
        <f t="shared" ca="1" si="19"/>
        <v/>
      </c>
      <c r="L220" s="33" t="str">
        <f t="shared" si="22"/>
        <v/>
      </c>
      <c r="M220" s="85" t="str">
        <f ca="1">IF(I220&gt;0,IF(ISERROR(VLOOKUP(YEAR(TODAY())-YEAR($I220),'Source Int'!$AC$1:$AD$89,2,FALSE)),"",VLOOKUP(YEAR(TODAY())-YEAR($I220),'Source Int'!$AC$1:$AD$89,2,FALSE)),"")</f>
        <v/>
      </c>
      <c r="T220" s="584"/>
    </row>
    <row r="221" spans="1:20" ht="19.350000000000001" customHeight="1">
      <c r="A221" s="500">
        <f t="shared" si="21"/>
        <v>345</v>
      </c>
      <c r="B221" s="464"/>
      <c r="C221" s="303"/>
      <c r="D221" s="301"/>
      <c r="E221" s="301"/>
      <c r="F221" s="302"/>
      <c r="G221" s="304"/>
      <c r="H221" s="303"/>
      <c r="I221" s="303"/>
      <c r="J221" s="303"/>
      <c r="K221" s="197" t="str">
        <f t="shared" ca="1" si="19"/>
        <v/>
      </c>
      <c r="L221" s="33" t="str">
        <f t="shared" si="22"/>
        <v/>
      </c>
      <c r="M221" s="85" t="str">
        <f ca="1">IF(I221&gt;0,IF(ISERROR(VLOOKUP(YEAR(TODAY())-YEAR($I221),'Source Int'!$AC$1:$AD$89,2,FALSE)),"",VLOOKUP(YEAR(TODAY())-YEAR($I221),'Source Int'!$AC$1:$AD$89,2,FALSE)),"")</f>
        <v/>
      </c>
      <c r="T221" s="584"/>
    </row>
    <row r="222" spans="1:20" ht="19.350000000000001" customHeight="1">
      <c r="A222" s="197">
        <f t="shared" si="21"/>
        <v>346</v>
      </c>
      <c r="B222" s="464"/>
      <c r="C222" s="303"/>
      <c r="D222" s="301"/>
      <c r="E222" s="301"/>
      <c r="F222" s="302"/>
      <c r="G222" s="304"/>
      <c r="H222" s="303"/>
      <c r="I222" s="303"/>
      <c r="J222" s="303"/>
      <c r="K222" s="197" t="str">
        <f t="shared" ca="1" si="19"/>
        <v/>
      </c>
      <c r="L222" s="33" t="str">
        <f t="shared" si="22"/>
        <v/>
      </c>
      <c r="M222" s="85" t="str">
        <f ca="1">IF(I222&gt;0,IF(ISERROR(VLOOKUP(YEAR(TODAY())-YEAR($I222),'Source Int'!$AC$1:$AD$89,2,FALSE)),"",VLOOKUP(YEAR(TODAY())-YEAR($I222),'Source Int'!$AC$1:$AD$89,2,FALSE)),"")</f>
        <v/>
      </c>
      <c r="T222" s="584"/>
    </row>
    <row r="223" spans="1:20" ht="19.350000000000001" customHeight="1">
      <c r="A223" s="500">
        <f t="shared" si="21"/>
        <v>347</v>
      </c>
      <c r="B223" s="464"/>
      <c r="C223" s="303"/>
      <c r="D223" s="301"/>
      <c r="E223" s="301"/>
      <c r="F223" s="302"/>
      <c r="G223" s="304"/>
      <c r="H223" s="303"/>
      <c r="I223" s="303"/>
      <c r="J223" s="303"/>
      <c r="K223" s="197" t="str">
        <f t="shared" ca="1" si="19"/>
        <v/>
      </c>
      <c r="L223" s="33" t="str">
        <f t="shared" si="22"/>
        <v/>
      </c>
      <c r="M223" s="85" t="str">
        <f ca="1">IF(I223&gt;0,IF(ISERROR(VLOOKUP(YEAR(TODAY())-YEAR($I223),'Source Int'!$AC$1:$AD$89,2,FALSE)),"",VLOOKUP(YEAR(TODAY())-YEAR($I223),'Source Int'!$AC$1:$AD$89,2,FALSE)),"")</f>
        <v/>
      </c>
      <c r="T223" s="584"/>
    </row>
    <row r="224" spans="1:20" ht="19.350000000000001" customHeight="1">
      <c r="A224" s="197">
        <f t="shared" si="21"/>
        <v>348</v>
      </c>
      <c r="B224" s="464"/>
      <c r="C224" s="303"/>
      <c r="D224" s="301"/>
      <c r="E224" s="301"/>
      <c r="F224" s="302"/>
      <c r="G224" s="304"/>
      <c r="H224" s="303"/>
      <c r="I224" s="303"/>
      <c r="J224" s="303"/>
      <c r="K224" s="197" t="str">
        <f t="shared" ca="1" si="19"/>
        <v/>
      </c>
      <c r="L224" s="33" t="str">
        <f t="shared" si="22"/>
        <v/>
      </c>
      <c r="M224" s="85" t="str">
        <f ca="1">IF(I224&gt;0,IF(ISERROR(VLOOKUP(YEAR(TODAY())-YEAR($I224),'Source Int'!$AC$1:$AD$89,2,FALSE)),"",VLOOKUP(YEAR(TODAY())-YEAR($I224),'Source Int'!$AC$1:$AD$89,2,FALSE)),"")</f>
        <v/>
      </c>
      <c r="T224" s="584"/>
    </row>
    <row r="225" spans="1:20" ht="19.350000000000001" customHeight="1">
      <c r="A225" s="500">
        <f t="shared" si="21"/>
        <v>349</v>
      </c>
      <c r="B225" s="464"/>
      <c r="C225" s="303"/>
      <c r="D225" s="301"/>
      <c r="E225" s="301"/>
      <c r="F225" s="302"/>
      <c r="G225" s="304"/>
      <c r="H225" s="303"/>
      <c r="I225" s="303"/>
      <c r="J225" s="303"/>
      <c r="K225" s="197" t="str">
        <f t="shared" ca="1" si="19"/>
        <v/>
      </c>
      <c r="L225" s="33" t="str">
        <f t="shared" si="22"/>
        <v/>
      </c>
      <c r="M225" s="85" t="str">
        <f ca="1">IF(I225&gt;0,IF(ISERROR(VLOOKUP(YEAR(TODAY())-YEAR($I225),'Source Int'!$AC$1:$AD$89,2,FALSE)),"",VLOOKUP(YEAR(TODAY())-YEAR($I225),'Source Int'!$AC$1:$AD$89,2,FALSE)),"")</f>
        <v/>
      </c>
      <c r="T225" s="584"/>
    </row>
    <row r="226" spans="1:20" ht="19.350000000000001" customHeight="1">
      <c r="A226" s="197">
        <f t="shared" si="21"/>
        <v>350</v>
      </c>
      <c r="B226" s="464"/>
      <c r="C226" s="303"/>
      <c r="D226" s="301"/>
      <c r="E226" s="301"/>
      <c r="F226" s="302"/>
      <c r="G226" s="304"/>
      <c r="H226" s="303"/>
      <c r="I226" s="303"/>
      <c r="J226" s="303"/>
      <c r="K226" s="197" t="str">
        <f t="shared" ca="1" si="19"/>
        <v/>
      </c>
      <c r="L226" s="33" t="str">
        <f t="shared" si="22"/>
        <v/>
      </c>
      <c r="M226" s="85" t="str">
        <f ca="1">IF(I226&gt;0,IF(ISERROR(VLOOKUP(YEAR(TODAY())-YEAR($I226),'Source Int'!$AC$1:$AD$89,2,FALSE)),"",VLOOKUP(YEAR(TODAY())-YEAR($I226),'Source Int'!$AC$1:$AD$89,2,FALSE)),"")</f>
        <v/>
      </c>
      <c r="T226" s="584"/>
    </row>
    <row r="227" spans="1:20" ht="19.350000000000001" customHeight="1">
      <c r="A227" s="500">
        <f t="shared" si="21"/>
        <v>351</v>
      </c>
      <c r="B227" s="464"/>
      <c r="C227" s="303"/>
      <c r="D227" s="301"/>
      <c r="E227" s="301"/>
      <c r="F227" s="302"/>
      <c r="G227" s="304"/>
      <c r="H227" s="303"/>
      <c r="I227" s="303"/>
      <c r="J227" s="303"/>
      <c r="K227" s="197" t="str">
        <f t="shared" ca="1" si="19"/>
        <v/>
      </c>
      <c r="L227" s="33" t="str">
        <f t="shared" si="22"/>
        <v/>
      </c>
      <c r="M227" s="85" t="str">
        <f ca="1">IF(I227&gt;0,IF(ISERROR(VLOOKUP(YEAR(TODAY())-YEAR($I227),'Source Int'!$AC$1:$AD$89,2,FALSE)),"",VLOOKUP(YEAR(TODAY())-YEAR($I227),'Source Int'!$AC$1:$AD$89,2,FALSE)),"")</f>
        <v/>
      </c>
      <c r="T227" s="584"/>
    </row>
    <row r="228" spans="1:20" ht="19.350000000000001" customHeight="1">
      <c r="A228" s="197">
        <f t="shared" si="21"/>
        <v>352</v>
      </c>
      <c r="B228" s="464"/>
      <c r="C228" s="303"/>
      <c r="D228" s="301"/>
      <c r="E228" s="301"/>
      <c r="F228" s="302"/>
      <c r="G228" s="304"/>
      <c r="H228" s="303"/>
      <c r="I228" s="303"/>
      <c r="J228" s="303"/>
      <c r="K228" s="197" t="str">
        <f t="shared" ca="1" si="19"/>
        <v/>
      </c>
      <c r="L228" s="33" t="str">
        <f t="shared" si="22"/>
        <v/>
      </c>
      <c r="M228" s="85" t="str">
        <f ca="1">IF(I228&gt;0,IF(ISERROR(VLOOKUP(YEAR(TODAY())-YEAR($I228),'Source Int'!$AC$1:$AD$89,2,FALSE)),"",VLOOKUP(YEAR(TODAY())-YEAR($I228),'Source Int'!$AC$1:$AD$89,2,FALSE)),"")</f>
        <v/>
      </c>
      <c r="T228" s="584"/>
    </row>
    <row r="229" spans="1:20" ht="19.350000000000001" customHeight="1">
      <c r="A229" s="500">
        <f t="shared" si="21"/>
        <v>353</v>
      </c>
      <c r="B229" s="464"/>
      <c r="C229" s="303"/>
      <c r="D229" s="301"/>
      <c r="E229" s="301"/>
      <c r="F229" s="302"/>
      <c r="G229" s="304"/>
      <c r="H229" s="303"/>
      <c r="I229" s="303"/>
      <c r="J229" s="303"/>
      <c r="K229" s="197" t="str">
        <f t="shared" ca="1" si="19"/>
        <v/>
      </c>
      <c r="L229" s="33" t="str">
        <f t="shared" si="22"/>
        <v/>
      </c>
      <c r="M229" s="85" t="str">
        <f ca="1">IF(I229&gt;0,IF(ISERROR(VLOOKUP(YEAR(TODAY())-YEAR($I229),'Source Int'!$AC$1:$AD$89,2,FALSE)),"",VLOOKUP(YEAR(TODAY())-YEAR($I229),'Source Int'!$AC$1:$AD$89,2,FALSE)),"")</f>
        <v/>
      </c>
      <c r="T229" s="584"/>
    </row>
    <row r="230" spans="1:20" ht="19.350000000000001" customHeight="1">
      <c r="A230" s="197">
        <f t="shared" si="21"/>
        <v>354</v>
      </c>
      <c r="B230" s="464"/>
      <c r="C230" s="303"/>
      <c r="D230" s="301"/>
      <c r="E230" s="301"/>
      <c r="F230" s="302"/>
      <c r="G230" s="304"/>
      <c r="H230" s="303"/>
      <c r="I230" s="303"/>
      <c r="J230" s="303"/>
      <c r="K230" s="197" t="str">
        <f t="shared" ca="1" si="19"/>
        <v/>
      </c>
      <c r="L230" s="33" t="str">
        <f t="shared" si="22"/>
        <v/>
      </c>
      <c r="M230" s="85" t="str">
        <f ca="1">IF(I230&gt;0,IF(ISERROR(VLOOKUP(YEAR(TODAY())-YEAR($I230),'Source Int'!$AC$1:$AD$89,2,FALSE)),"",VLOOKUP(YEAR(TODAY())-YEAR($I230),'Source Int'!$AC$1:$AD$89,2,FALSE)),"")</f>
        <v/>
      </c>
      <c r="T230" s="584"/>
    </row>
    <row r="231" spans="1:20" ht="19.350000000000001" customHeight="1">
      <c r="A231" s="500">
        <f t="shared" si="21"/>
        <v>355</v>
      </c>
      <c r="B231" s="464"/>
      <c r="C231" s="303"/>
      <c r="D231" s="301"/>
      <c r="E231" s="301"/>
      <c r="F231" s="302"/>
      <c r="G231" s="304"/>
      <c r="H231" s="303"/>
      <c r="I231" s="303"/>
      <c r="J231" s="303"/>
      <c r="K231" s="197" t="str">
        <f t="shared" ca="1" si="19"/>
        <v/>
      </c>
      <c r="L231" s="33" t="str">
        <f t="shared" si="22"/>
        <v/>
      </c>
      <c r="M231" s="85" t="str">
        <f ca="1">IF(I231&gt;0,IF(ISERROR(VLOOKUP(YEAR(TODAY())-YEAR($I231),'Source Int'!$AC$1:$AD$89,2,FALSE)),"",VLOOKUP(YEAR(TODAY())-YEAR($I231),'Source Int'!$AC$1:$AD$89,2,FALSE)),"")</f>
        <v/>
      </c>
      <c r="T231" s="584"/>
    </row>
    <row r="232" spans="1:20" ht="19.350000000000001" customHeight="1">
      <c r="A232" s="197">
        <f t="shared" si="21"/>
        <v>356</v>
      </c>
      <c r="B232" s="464"/>
      <c r="C232" s="303"/>
      <c r="D232" s="301"/>
      <c r="E232" s="301"/>
      <c r="F232" s="302"/>
      <c r="G232" s="304"/>
      <c r="H232" s="303"/>
      <c r="I232" s="303"/>
      <c r="J232" s="303"/>
      <c r="K232" s="197" t="str">
        <f t="shared" ca="1" si="19"/>
        <v/>
      </c>
      <c r="L232" s="33" t="str">
        <f t="shared" si="22"/>
        <v/>
      </c>
      <c r="M232" s="85" t="str">
        <f ca="1">IF(I232&gt;0,IF(ISERROR(VLOOKUP(YEAR(TODAY())-YEAR($I232),'Source Int'!$AC$1:$AD$89,2,FALSE)),"",VLOOKUP(YEAR(TODAY())-YEAR($I232),'Source Int'!$AC$1:$AD$89,2,FALSE)),"")</f>
        <v/>
      </c>
      <c r="T232" s="584"/>
    </row>
    <row r="233" spans="1:20" ht="19.350000000000001" customHeight="1">
      <c r="A233" s="500">
        <f t="shared" si="21"/>
        <v>357</v>
      </c>
      <c r="B233" s="464"/>
      <c r="C233" s="303"/>
      <c r="D233" s="301"/>
      <c r="E233" s="301"/>
      <c r="F233" s="302"/>
      <c r="G233" s="304"/>
      <c r="H233" s="303"/>
      <c r="I233" s="303"/>
      <c r="J233" s="303"/>
      <c r="K233" s="197" t="str">
        <f t="shared" ca="1" si="19"/>
        <v/>
      </c>
      <c r="L233" s="33" t="str">
        <f t="shared" si="22"/>
        <v/>
      </c>
      <c r="M233" s="85" t="str">
        <f ca="1">IF(I233&gt;0,IF(ISERROR(VLOOKUP(YEAR(TODAY())-YEAR($I233),'Source Int'!$AC$1:$AD$89,2,FALSE)),"",VLOOKUP(YEAR(TODAY())-YEAR($I233),'Source Int'!$AC$1:$AD$89,2,FALSE)),"")</f>
        <v/>
      </c>
      <c r="T233" s="584"/>
    </row>
    <row r="234" spans="1:20" ht="19.350000000000001" customHeight="1">
      <c r="A234" s="197">
        <f t="shared" si="21"/>
        <v>358</v>
      </c>
      <c r="B234" s="464"/>
      <c r="C234" s="303"/>
      <c r="D234" s="301"/>
      <c r="E234" s="301"/>
      <c r="F234" s="302"/>
      <c r="G234" s="304"/>
      <c r="H234" s="303"/>
      <c r="I234" s="303"/>
      <c r="J234" s="303"/>
      <c r="K234" s="197" t="str">
        <f t="shared" ca="1" si="19"/>
        <v/>
      </c>
      <c r="L234" s="33" t="str">
        <f t="shared" si="22"/>
        <v/>
      </c>
      <c r="M234" s="85" t="str">
        <f ca="1">IF(I234&gt;0,IF(ISERROR(VLOOKUP(YEAR(TODAY())-YEAR($I234),'Source Int'!$AC$1:$AD$89,2,FALSE)),"",VLOOKUP(YEAR(TODAY())-YEAR($I234),'Source Int'!$AC$1:$AD$89,2,FALSE)),"")</f>
        <v/>
      </c>
      <c r="T234" s="584"/>
    </row>
    <row r="235" spans="1:20" ht="19.350000000000001" customHeight="1">
      <c r="A235" s="500">
        <f t="shared" si="21"/>
        <v>359</v>
      </c>
      <c r="B235" s="464"/>
      <c r="C235" s="303"/>
      <c r="D235" s="301"/>
      <c r="E235" s="301"/>
      <c r="F235" s="302"/>
      <c r="G235" s="304"/>
      <c r="H235" s="303"/>
      <c r="I235" s="303"/>
      <c r="J235" s="303"/>
      <c r="K235" s="197" t="str">
        <f t="shared" ca="1" si="19"/>
        <v/>
      </c>
      <c r="L235" s="33" t="str">
        <f t="shared" si="22"/>
        <v/>
      </c>
      <c r="M235" s="85" t="str">
        <f ca="1">IF(I235&gt;0,IF(ISERROR(VLOOKUP(YEAR(TODAY())-YEAR($I235),'Source Int'!$AC$1:$AD$89,2,FALSE)),"",VLOOKUP(YEAR(TODAY())-YEAR($I235),'Source Int'!$AC$1:$AD$89,2,FALSE)),"")</f>
        <v/>
      </c>
      <c r="T235" s="584"/>
    </row>
    <row r="236" spans="1:20" ht="19.350000000000001" customHeight="1">
      <c r="A236" s="197">
        <f t="shared" si="21"/>
        <v>360</v>
      </c>
      <c r="B236" s="464"/>
      <c r="C236" s="303"/>
      <c r="D236" s="301"/>
      <c r="E236" s="301"/>
      <c r="F236" s="302"/>
      <c r="G236" s="304"/>
      <c r="H236" s="303"/>
      <c r="I236" s="303"/>
      <c r="J236" s="303"/>
      <c r="K236" s="197" t="str">
        <f t="shared" ca="1" si="19"/>
        <v/>
      </c>
      <c r="L236" s="33" t="str">
        <f t="shared" si="22"/>
        <v/>
      </c>
      <c r="M236" s="85" t="str">
        <f ca="1">IF(I236&gt;0,IF(ISERROR(VLOOKUP(YEAR(TODAY())-YEAR($I236),'Source Int'!$AC$1:$AD$89,2,FALSE)),"",VLOOKUP(YEAR(TODAY())-YEAR($I236),'Source Int'!$AC$1:$AD$89,2,FALSE)),"")</f>
        <v/>
      </c>
      <c r="T236" s="584"/>
    </row>
    <row r="237" spans="1:20" ht="19.350000000000001" customHeight="1">
      <c r="A237" s="500">
        <f t="shared" si="21"/>
        <v>361</v>
      </c>
      <c r="B237" s="464"/>
      <c r="C237" s="303"/>
      <c r="D237" s="301"/>
      <c r="E237" s="301"/>
      <c r="F237" s="302"/>
      <c r="G237" s="304"/>
      <c r="H237" s="303"/>
      <c r="I237" s="303"/>
      <c r="J237" s="303"/>
      <c r="K237" s="197" t="str">
        <f t="shared" ca="1" si="19"/>
        <v/>
      </c>
      <c r="L237" s="33" t="str">
        <f t="shared" si="22"/>
        <v/>
      </c>
      <c r="M237" s="85" t="str">
        <f ca="1">IF(I237&gt;0,IF(ISERROR(VLOOKUP(YEAR(TODAY())-YEAR($I237),'Source Int'!$AC$1:$AD$89,2,FALSE)),"",VLOOKUP(YEAR(TODAY())-YEAR($I237),'Source Int'!$AC$1:$AD$89,2,FALSE)),"")</f>
        <v/>
      </c>
      <c r="T237" s="584"/>
    </row>
    <row r="238" spans="1:20" ht="19.350000000000001" customHeight="1">
      <c r="A238" s="197">
        <f t="shared" si="21"/>
        <v>362</v>
      </c>
      <c r="B238" s="464"/>
      <c r="C238" s="303"/>
      <c r="D238" s="301"/>
      <c r="E238" s="301"/>
      <c r="F238" s="302"/>
      <c r="G238" s="304"/>
      <c r="H238" s="303"/>
      <c r="I238" s="303"/>
      <c r="J238" s="303"/>
      <c r="K238" s="197" t="str">
        <f t="shared" ca="1" si="19"/>
        <v/>
      </c>
      <c r="L238" s="33" t="str">
        <f t="shared" si="22"/>
        <v/>
      </c>
      <c r="M238" s="85" t="str">
        <f ca="1">IF(I238&gt;0,IF(ISERROR(VLOOKUP(YEAR(TODAY())-YEAR($I238),'Source Int'!$AC$1:$AD$89,2,FALSE)),"",VLOOKUP(YEAR(TODAY())-YEAR($I238),'Source Int'!$AC$1:$AD$89,2,FALSE)),"")</f>
        <v/>
      </c>
      <c r="T238" s="584"/>
    </row>
    <row r="239" spans="1:20" ht="19.350000000000001" customHeight="1">
      <c r="A239" s="500">
        <f t="shared" si="21"/>
        <v>363</v>
      </c>
      <c r="B239" s="464"/>
      <c r="C239" s="303"/>
      <c r="D239" s="301"/>
      <c r="E239" s="301"/>
      <c r="F239" s="302"/>
      <c r="G239" s="304"/>
      <c r="H239" s="303"/>
      <c r="I239" s="303"/>
      <c r="J239" s="303"/>
      <c r="K239" s="197" t="str">
        <f t="shared" ca="1" si="19"/>
        <v/>
      </c>
      <c r="L239" s="33" t="str">
        <f t="shared" si="22"/>
        <v/>
      </c>
      <c r="M239" s="85" t="str">
        <f ca="1">IF(I239&gt;0,IF(ISERROR(VLOOKUP(YEAR(TODAY())-YEAR($I239),'Source Int'!$AC$1:$AD$89,2,FALSE)),"",VLOOKUP(YEAR(TODAY())-YEAR($I239),'Source Int'!$AC$1:$AD$89,2,FALSE)),"")</f>
        <v/>
      </c>
      <c r="T239" s="584"/>
    </row>
    <row r="240" spans="1:20" ht="19.350000000000001" customHeight="1">
      <c r="A240" s="197">
        <f t="shared" si="21"/>
        <v>364</v>
      </c>
      <c r="B240" s="464"/>
      <c r="C240" s="303"/>
      <c r="D240" s="301"/>
      <c r="E240" s="301"/>
      <c r="F240" s="302"/>
      <c r="G240" s="304"/>
      <c r="H240" s="303"/>
      <c r="I240" s="303"/>
      <c r="J240" s="303"/>
      <c r="K240" s="197" t="str">
        <f t="shared" ca="1" si="19"/>
        <v/>
      </c>
      <c r="L240" s="33" t="str">
        <f t="shared" si="22"/>
        <v/>
      </c>
      <c r="M240" s="85" t="str">
        <f ca="1">IF(I240&gt;0,IF(ISERROR(VLOOKUP(YEAR(TODAY())-YEAR($I240),'Source Int'!$AC$1:$AD$89,2,FALSE)),"",VLOOKUP(YEAR(TODAY())-YEAR($I240),'Source Int'!$AC$1:$AD$89,2,FALSE)),"")</f>
        <v/>
      </c>
      <c r="T240" s="584"/>
    </row>
    <row r="241" spans="1:20" ht="19.350000000000001" customHeight="1">
      <c r="A241" s="500">
        <f t="shared" si="21"/>
        <v>365</v>
      </c>
      <c r="B241" s="464"/>
      <c r="C241" s="303"/>
      <c r="D241" s="301"/>
      <c r="E241" s="301"/>
      <c r="F241" s="302"/>
      <c r="G241" s="304"/>
      <c r="H241" s="303"/>
      <c r="I241" s="303"/>
      <c r="J241" s="303"/>
      <c r="K241" s="197" t="str">
        <f t="shared" ca="1" si="19"/>
        <v/>
      </c>
      <c r="L241" s="33" t="str">
        <f t="shared" si="22"/>
        <v/>
      </c>
      <c r="M241" s="85" t="str">
        <f ca="1">IF(I241&gt;0,IF(ISERROR(VLOOKUP(YEAR(TODAY())-YEAR($I241),'Source Int'!$AC$1:$AD$89,2,FALSE)),"",VLOOKUP(YEAR(TODAY())-YEAR($I241),'Source Int'!$AC$1:$AD$89,2,FALSE)),"")</f>
        <v/>
      </c>
      <c r="T241" s="584"/>
    </row>
    <row r="242" spans="1:20" ht="19.350000000000001" customHeight="1">
      <c r="A242" s="197">
        <f t="shared" si="21"/>
        <v>366</v>
      </c>
      <c r="B242" s="464"/>
      <c r="C242" s="303"/>
      <c r="D242" s="301"/>
      <c r="E242" s="301"/>
      <c r="F242" s="302"/>
      <c r="G242" s="304"/>
      <c r="H242" s="303"/>
      <c r="I242" s="303"/>
      <c r="J242" s="303"/>
      <c r="K242" s="197" t="str">
        <f t="shared" ca="1" si="19"/>
        <v/>
      </c>
      <c r="L242" s="33" t="str">
        <f t="shared" si="22"/>
        <v/>
      </c>
      <c r="M242" s="85" t="str">
        <f ca="1">IF(I242&gt;0,IF(ISERROR(VLOOKUP(YEAR(TODAY())-YEAR($I242),'Source Int'!$AC$1:$AD$89,2,FALSE)),"",VLOOKUP(YEAR(TODAY())-YEAR($I242),'Source Int'!$AC$1:$AD$89,2,FALSE)),"")</f>
        <v/>
      </c>
      <c r="T242" s="584"/>
    </row>
    <row r="243" spans="1:20" ht="19.350000000000001" customHeight="1">
      <c r="A243" s="500">
        <f t="shared" si="21"/>
        <v>367</v>
      </c>
      <c r="B243" s="464"/>
      <c r="C243" s="303"/>
      <c r="D243" s="301"/>
      <c r="E243" s="301"/>
      <c r="F243" s="302"/>
      <c r="G243" s="304"/>
      <c r="H243" s="303"/>
      <c r="I243" s="303"/>
      <c r="J243" s="303"/>
      <c r="K243" s="197" t="str">
        <f t="shared" ca="1" si="19"/>
        <v/>
      </c>
      <c r="L243" s="33" t="str">
        <f t="shared" si="22"/>
        <v/>
      </c>
      <c r="M243" s="85" t="str">
        <f ca="1">IF(I243&gt;0,IF(ISERROR(VLOOKUP(YEAR(TODAY())-YEAR($I243),'Source Int'!$AC$1:$AD$89,2,FALSE)),"",VLOOKUP(YEAR(TODAY())-YEAR($I243),'Source Int'!$AC$1:$AD$89,2,FALSE)),"")</f>
        <v/>
      </c>
      <c r="T243" s="584"/>
    </row>
    <row r="244" spans="1:20" ht="19.350000000000001" customHeight="1">
      <c r="A244" s="197">
        <f t="shared" si="21"/>
        <v>368</v>
      </c>
      <c r="B244" s="464"/>
      <c r="C244" s="303"/>
      <c r="D244" s="301"/>
      <c r="E244" s="301"/>
      <c r="F244" s="302"/>
      <c r="G244" s="304"/>
      <c r="H244" s="303"/>
      <c r="I244" s="303"/>
      <c r="J244" s="303"/>
      <c r="K244" s="197" t="str">
        <f t="shared" ca="1" si="19"/>
        <v/>
      </c>
      <c r="L244" s="33" t="str">
        <f t="shared" si="22"/>
        <v/>
      </c>
      <c r="M244" s="85" t="str">
        <f ca="1">IF(I244&gt;0,IF(ISERROR(VLOOKUP(YEAR(TODAY())-YEAR($I244),'Source Int'!$AC$1:$AD$89,2,FALSE)),"",VLOOKUP(YEAR(TODAY())-YEAR($I244),'Source Int'!$AC$1:$AD$89,2,FALSE)),"")</f>
        <v/>
      </c>
      <c r="T244" s="584"/>
    </row>
    <row r="245" spans="1:20" ht="19.350000000000001" customHeight="1">
      <c r="A245" s="500">
        <f t="shared" si="21"/>
        <v>369</v>
      </c>
      <c r="B245" s="464"/>
      <c r="C245" s="303"/>
      <c r="D245" s="301"/>
      <c r="E245" s="301"/>
      <c r="F245" s="302"/>
      <c r="G245" s="304"/>
      <c r="H245" s="303"/>
      <c r="I245" s="303"/>
      <c r="J245" s="303"/>
      <c r="K245" s="197" t="str">
        <f t="shared" ca="1" si="19"/>
        <v/>
      </c>
      <c r="L245" s="33" t="str">
        <f t="shared" si="22"/>
        <v/>
      </c>
      <c r="M245" s="85" t="str">
        <f ca="1">IF(I245&gt;0,IF(ISERROR(VLOOKUP(YEAR(TODAY())-YEAR($I245),'Source Int'!$AC$1:$AD$89,2,FALSE)),"",VLOOKUP(YEAR(TODAY())-YEAR($I245),'Source Int'!$AC$1:$AD$89,2,FALSE)),"")</f>
        <v/>
      </c>
      <c r="T245" s="584"/>
    </row>
    <row r="246" spans="1:20" ht="19.350000000000001" customHeight="1">
      <c r="A246" s="197">
        <f t="shared" si="21"/>
        <v>370</v>
      </c>
      <c r="B246" s="464"/>
      <c r="C246" s="303"/>
      <c r="D246" s="301"/>
      <c r="E246" s="301"/>
      <c r="F246" s="302"/>
      <c r="G246" s="304"/>
      <c r="H246" s="303"/>
      <c r="I246" s="303"/>
      <c r="J246" s="303"/>
      <c r="K246" s="197" t="str">
        <f t="shared" ca="1" si="19"/>
        <v/>
      </c>
      <c r="L246" s="33" t="str">
        <f t="shared" si="22"/>
        <v/>
      </c>
      <c r="M246" s="85" t="str">
        <f ca="1">IF(I246&gt;0,IF(ISERROR(VLOOKUP(YEAR(TODAY())-YEAR($I246),'Source Int'!$AC$1:$AD$89,2,FALSE)),"",VLOOKUP(YEAR(TODAY())-YEAR($I246),'Source Int'!$AC$1:$AD$89,2,FALSE)),"")</f>
        <v/>
      </c>
      <c r="T246" s="584"/>
    </row>
    <row r="247" spans="1:20" ht="19.350000000000001" customHeight="1">
      <c r="A247" s="500">
        <f t="shared" si="21"/>
        <v>371</v>
      </c>
      <c r="B247" s="464"/>
      <c r="C247" s="303"/>
      <c r="D247" s="301"/>
      <c r="E247" s="301"/>
      <c r="F247" s="302"/>
      <c r="G247" s="304"/>
      <c r="H247" s="303"/>
      <c r="I247" s="303"/>
      <c r="J247" s="303"/>
      <c r="K247" s="197" t="str">
        <f t="shared" ca="1" si="19"/>
        <v/>
      </c>
      <c r="L247" s="33" t="str">
        <f t="shared" si="22"/>
        <v/>
      </c>
      <c r="M247" s="85" t="str">
        <f ca="1">IF(I247&gt;0,IF(ISERROR(VLOOKUP(YEAR(TODAY())-YEAR($I247),'Source Int'!$AC$1:$AD$89,2,FALSE)),"",VLOOKUP(YEAR(TODAY())-YEAR($I247),'Source Int'!$AC$1:$AD$89,2,FALSE)),"")</f>
        <v/>
      </c>
      <c r="T247" s="584"/>
    </row>
    <row r="248" spans="1:20" ht="19.350000000000001" customHeight="1">
      <c r="A248" s="197">
        <f t="shared" si="21"/>
        <v>372</v>
      </c>
      <c r="B248" s="464"/>
      <c r="C248" s="303"/>
      <c r="D248" s="301"/>
      <c r="E248" s="301"/>
      <c r="F248" s="302"/>
      <c r="G248" s="304"/>
      <c r="H248" s="303"/>
      <c r="I248" s="303"/>
      <c r="J248" s="303"/>
      <c r="K248" s="197" t="str">
        <f t="shared" ca="1" si="19"/>
        <v/>
      </c>
      <c r="L248" s="33" t="str">
        <f t="shared" si="22"/>
        <v/>
      </c>
      <c r="M248" s="85" t="str">
        <f ca="1">IF(I248&gt;0,IF(ISERROR(VLOOKUP(YEAR(TODAY())-YEAR($I248),'Source Int'!$AC$1:$AD$89,2,FALSE)),"",VLOOKUP(YEAR(TODAY())-YEAR($I248),'Source Int'!$AC$1:$AD$89,2,FALSE)),"")</f>
        <v/>
      </c>
      <c r="T248" s="584"/>
    </row>
    <row r="249" spans="1:20" ht="19.350000000000001" customHeight="1">
      <c r="A249" s="500">
        <f t="shared" si="21"/>
        <v>373</v>
      </c>
      <c r="B249" s="464"/>
      <c r="C249" s="303"/>
      <c r="D249" s="301"/>
      <c r="E249" s="301"/>
      <c r="F249" s="302"/>
      <c r="G249" s="304"/>
      <c r="H249" s="303"/>
      <c r="I249" s="303"/>
      <c r="J249" s="303"/>
      <c r="K249" s="197" t="str">
        <f t="shared" ca="1" si="19"/>
        <v/>
      </c>
      <c r="L249" s="33" t="str">
        <f t="shared" si="22"/>
        <v/>
      </c>
      <c r="M249" s="85" t="str">
        <f ca="1">IF(I249&gt;0,IF(ISERROR(VLOOKUP(YEAR(TODAY())-YEAR($I249),'Source Int'!$AC$1:$AD$89,2,FALSE)),"",VLOOKUP(YEAR(TODAY())-YEAR($I249),'Source Int'!$AC$1:$AD$89,2,FALSE)),"")</f>
        <v/>
      </c>
      <c r="T249" s="584"/>
    </row>
    <row r="250" spans="1:20" ht="19.350000000000001" customHeight="1">
      <c r="A250" s="197">
        <f t="shared" si="21"/>
        <v>374</v>
      </c>
      <c r="B250" s="464"/>
      <c r="C250" s="303"/>
      <c r="D250" s="301"/>
      <c r="E250" s="301"/>
      <c r="F250" s="302"/>
      <c r="G250" s="304"/>
      <c r="H250" s="303"/>
      <c r="I250" s="303"/>
      <c r="J250" s="303"/>
      <c r="K250" s="197" t="str">
        <f t="shared" ca="1" si="19"/>
        <v/>
      </c>
      <c r="L250" s="33" t="str">
        <f t="shared" si="22"/>
        <v/>
      </c>
      <c r="M250" s="85" t="str">
        <f ca="1">IF(I250&gt;0,IF(ISERROR(VLOOKUP(YEAR(TODAY())-YEAR($I250),'Source Int'!$AC$1:$AD$89,2,FALSE)),"",VLOOKUP(YEAR(TODAY())-YEAR($I250),'Source Int'!$AC$1:$AD$89,2,FALSE)),"")</f>
        <v/>
      </c>
      <c r="T250" s="584"/>
    </row>
    <row r="251" spans="1:20" ht="19.350000000000001" customHeight="1">
      <c r="A251" s="500">
        <f t="shared" si="21"/>
        <v>375</v>
      </c>
      <c r="B251" s="464"/>
      <c r="C251" s="303"/>
      <c r="D251" s="301"/>
      <c r="E251" s="301"/>
      <c r="F251" s="302"/>
      <c r="G251" s="304"/>
      <c r="H251" s="303"/>
      <c r="I251" s="303"/>
      <c r="J251" s="303"/>
      <c r="K251" s="197" t="str">
        <f t="shared" ca="1" si="19"/>
        <v/>
      </c>
      <c r="L251" s="33" t="str">
        <f t="shared" si="22"/>
        <v/>
      </c>
      <c r="M251" s="85" t="str">
        <f ca="1">IF(I251&gt;0,IF(ISERROR(VLOOKUP(YEAR(TODAY())-YEAR($I251),'Source Int'!$AC$1:$AD$89,2,FALSE)),"",VLOOKUP(YEAR(TODAY())-YEAR($I251),'Source Int'!$AC$1:$AD$89,2,FALSE)),"")</f>
        <v/>
      </c>
      <c r="T251" s="584"/>
    </row>
    <row r="252" spans="1:20" ht="19.350000000000001" customHeight="1">
      <c r="A252" s="197">
        <f t="shared" si="21"/>
        <v>376</v>
      </c>
      <c r="B252" s="464"/>
      <c r="C252" s="303"/>
      <c r="D252" s="301"/>
      <c r="E252" s="301"/>
      <c r="F252" s="302"/>
      <c r="G252" s="304"/>
      <c r="H252" s="303"/>
      <c r="I252" s="303"/>
      <c r="J252" s="303"/>
      <c r="K252" s="197" t="str">
        <f t="shared" ca="1" si="19"/>
        <v/>
      </c>
      <c r="L252" s="33" t="str">
        <f t="shared" si="22"/>
        <v/>
      </c>
      <c r="M252" s="85" t="str">
        <f ca="1">IF(I252&gt;0,IF(ISERROR(VLOOKUP(YEAR(TODAY())-YEAR($I252),'Source Int'!$AC$1:$AD$89,2,FALSE)),"",VLOOKUP(YEAR(TODAY())-YEAR($I252),'Source Int'!$AC$1:$AD$89,2,FALSE)),"")</f>
        <v/>
      </c>
      <c r="T252" s="584"/>
    </row>
    <row r="253" spans="1:20" ht="19.350000000000001" customHeight="1">
      <c r="A253" s="500">
        <f t="shared" si="21"/>
        <v>377</v>
      </c>
      <c r="B253" s="464"/>
      <c r="C253" s="303"/>
      <c r="D253" s="301"/>
      <c r="E253" s="301"/>
      <c r="F253" s="302"/>
      <c r="G253" s="304"/>
      <c r="H253" s="303"/>
      <c r="I253" s="303"/>
      <c r="J253" s="303"/>
      <c r="K253" s="197" t="str">
        <f t="shared" ca="1" si="19"/>
        <v/>
      </c>
      <c r="L253" s="33" t="str">
        <f t="shared" si="22"/>
        <v/>
      </c>
      <c r="M253" s="85" t="str">
        <f ca="1">IF(I253&gt;0,IF(ISERROR(VLOOKUP(YEAR(TODAY())-YEAR($I253),'Source Int'!$AC$1:$AD$89,2,FALSE)),"",VLOOKUP(YEAR(TODAY())-YEAR($I253),'Source Int'!$AC$1:$AD$89,2,FALSE)),"")</f>
        <v/>
      </c>
      <c r="T253" s="584"/>
    </row>
    <row r="254" spans="1:20" ht="19.350000000000001" customHeight="1">
      <c r="A254" s="197">
        <f t="shared" si="21"/>
        <v>378</v>
      </c>
      <c r="B254" s="464"/>
      <c r="C254" s="303"/>
      <c r="D254" s="301"/>
      <c r="E254" s="301"/>
      <c r="F254" s="302"/>
      <c r="G254" s="304"/>
      <c r="H254" s="303"/>
      <c r="I254" s="303"/>
      <c r="J254" s="303"/>
      <c r="K254" s="197" t="str">
        <f t="shared" ca="1" si="19"/>
        <v/>
      </c>
      <c r="L254" s="33" t="str">
        <f t="shared" si="22"/>
        <v/>
      </c>
      <c r="M254" s="85" t="str">
        <f ca="1">IF(I254&gt;0,IF(ISERROR(VLOOKUP(YEAR(TODAY())-YEAR($I254),'Source Int'!$AC$1:$AD$89,2,FALSE)),"",VLOOKUP(YEAR(TODAY())-YEAR($I254),'Source Int'!$AC$1:$AD$89,2,FALSE)),"")</f>
        <v/>
      </c>
      <c r="T254" s="584"/>
    </row>
    <row r="255" spans="1:20" ht="19.350000000000001" customHeight="1">
      <c r="A255" s="500">
        <f t="shared" si="21"/>
        <v>379</v>
      </c>
      <c r="B255" s="464"/>
      <c r="C255" s="303"/>
      <c r="D255" s="301"/>
      <c r="E255" s="301"/>
      <c r="F255" s="302"/>
      <c r="G255" s="304"/>
      <c r="H255" s="303"/>
      <c r="I255" s="303"/>
      <c r="J255" s="303"/>
      <c r="K255" s="197" t="str">
        <f t="shared" ca="1" si="19"/>
        <v/>
      </c>
      <c r="L255" s="33" t="str">
        <f t="shared" si="22"/>
        <v/>
      </c>
      <c r="M255" s="85" t="str">
        <f ca="1">IF(I255&gt;0,IF(ISERROR(VLOOKUP(YEAR(TODAY())-YEAR($I255),'Source Int'!$AC$1:$AD$89,2,FALSE)),"",VLOOKUP(YEAR(TODAY())-YEAR($I255),'Source Int'!$AC$1:$AD$89,2,FALSE)),"")</f>
        <v/>
      </c>
      <c r="T255" s="584"/>
    </row>
    <row r="256" spans="1:20" ht="19.350000000000001" customHeight="1">
      <c r="A256" s="197">
        <f t="shared" si="21"/>
        <v>380</v>
      </c>
      <c r="B256" s="464"/>
      <c r="C256" s="303"/>
      <c r="D256" s="301"/>
      <c r="E256" s="301"/>
      <c r="F256" s="302"/>
      <c r="G256" s="304"/>
      <c r="H256" s="303"/>
      <c r="I256" s="303"/>
      <c r="J256" s="303"/>
      <c r="K256" s="197" t="str">
        <f t="shared" ca="1" si="19"/>
        <v/>
      </c>
      <c r="L256" s="33" t="str">
        <f t="shared" si="22"/>
        <v/>
      </c>
      <c r="M256" s="85" t="str">
        <f ca="1">IF(I256&gt;0,IF(ISERROR(VLOOKUP(YEAR(TODAY())-YEAR($I256),'Source Int'!$AC$1:$AD$89,2,FALSE)),"",VLOOKUP(YEAR(TODAY())-YEAR($I256),'Source Int'!$AC$1:$AD$89,2,FALSE)),"")</f>
        <v/>
      </c>
      <c r="T256" s="584"/>
    </row>
    <row r="257" spans="1:20" ht="19.350000000000001" customHeight="1">
      <c r="A257" s="500">
        <f t="shared" si="21"/>
        <v>381</v>
      </c>
      <c r="B257" s="464"/>
      <c r="C257" s="303"/>
      <c r="D257" s="301"/>
      <c r="E257" s="301"/>
      <c r="F257" s="302"/>
      <c r="G257" s="304"/>
      <c r="H257" s="303"/>
      <c r="I257" s="303"/>
      <c r="J257" s="303"/>
      <c r="K257" s="197" t="str">
        <f t="shared" ca="1" si="19"/>
        <v/>
      </c>
      <c r="L257" s="33" t="str">
        <f t="shared" si="22"/>
        <v/>
      </c>
      <c r="M257" s="85" t="str">
        <f ca="1">IF(I257&gt;0,IF(ISERROR(VLOOKUP(YEAR(TODAY())-YEAR($I257),'Source Int'!$AC$1:$AD$89,2,FALSE)),"",VLOOKUP(YEAR(TODAY())-YEAR($I257),'Source Int'!$AC$1:$AD$89,2,FALSE)),"")</f>
        <v/>
      </c>
      <c r="T257" s="584"/>
    </row>
    <row r="258" spans="1:20" ht="19.350000000000001" customHeight="1">
      <c r="A258" s="197">
        <f t="shared" si="21"/>
        <v>382</v>
      </c>
      <c r="B258" s="464"/>
      <c r="C258" s="303"/>
      <c r="D258" s="301"/>
      <c r="E258" s="301"/>
      <c r="F258" s="302"/>
      <c r="G258" s="304"/>
      <c r="H258" s="303"/>
      <c r="I258" s="303"/>
      <c r="J258" s="303"/>
      <c r="K258" s="197" t="str">
        <f t="shared" ca="1" si="19"/>
        <v/>
      </c>
      <c r="L258" s="33" t="str">
        <f t="shared" si="22"/>
        <v/>
      </c>
      <c r="M258" s="85" t="str">
        <f ca="1">IF(I258&gt;0,IF(ISERROR(VLOOKUP(YEAR(TODAY())-YEAR($I258),'Source Int'!$AC$1:$AD$89,2,FALSE)),"",VLOOKUP(YEAR(TODAY())-YEAR($I258),'Source Int'!$AC$1:$AD$89,2,FALSE)),"")</f>
        <v/>
      </c>
      <c r="T258" s="584"/>
    </row>
    <row r="259" spans="1:20" ht="19.350000000000001" customHeight="1">
      <c r="A259" s="500">
        <f t="shared" si="21"/>
        <v>383</v>
      </c>
      <c r="B259" s="464"/>
      <c r="C259" s="303"/>
      <c r="D259" s="301"/>
      <c r="E259" s="301"/>
      <c r="F259" s="302"/>
      <c r="G259" s="304"/>
      <c r="H259" s="303"/>
      <c r="I259" s="303"/>
      <c r="J259" s="303"/>
      <c r="K259" s="197" t="str">
        <f t="shared" ca="1" si="19"/>
        <v/>
      </c>
      <c r="L259" s="33" t="str">
        <f t="shared" si="22"/>
        <v/>
      </c>
      <c r="M259" s="85" t="str">
        <f ca="1">IF(I259&gt;0,IF(ISERROR(VLOOKUP(YEAR(TODAY())-YEAR($I259),'Source Int'!$AC$1:$AD$89,2,FALSE)),"",VLOOKUP(YEAR(TODAY())-YEAR($I259),'Source Int'!$AC$1:$AD$89,2,FALSE)),"")</f>
        <v/>
      </c>
      <c r="T259" s="584"/>
    </row>
    <row r="260" spans="1:20" ht="19.350000000000001" customHeight="1">
      <c r="A260" s="197">
        <f t="shared" si="21"/>
        <v>384</v>
      </c>
      <c r="B260" s="464"/>
      <c r="C260" s="303"/>
      <c r="D260" s="301"/>
      <c r="E260" s="301"/>
      <c r="F260" s="302"/>
      <c r="G260" s="304"/>
      <c r="H260" s="303"/>
      <c r="I260" s="303"/>
      <c r="J260" s="303"/>
      <c r="K260" s="197" t="str">
        <f t="shared" ca="1" si="19"/>
        <v/>
      </c>
      <c r="L260" s="33" t="str">
        <f t="shared" si="22"/>
        <v/>
      </c>
      <c r="M260" s="85" t="str">
        <f ca="1">IF(I260&gt;0,IF(ISERROR(VLOOKUP(YEAR(TODAY())-YEAR($I260),'Source Int'!$AC$1:$AD$89,2,FALSE)),"",VLOOKUP(YEAR(TODAY())-YEAR($I260),'Source Int'!$AC$1:$AD$89,2,FALSE)),"")</f>
        <v/>
      </c>
      <c r="T260" s="584"/>
    </row>
    <row r="261" spans="1:20" ht="19.350000000000001" customHeight="1">
      <c r="A261" s="500">
        <f t="shared" si="21"/>
        <v>385</v>
      </c>
      <c r="B261" s="464"/>
      <c r="C261" s="303"/>
      <c r="D261" s="301"/>
      <c r="E261" s="301"/>
      <c r="F261" s="302"/>
      <c r="G261" s="304"/>
      <c r="H261" s="303"/>
      <c r="I261" s="303"/>
      <c r="J261" s="303"/>
      <c r="K261" s="197" t="str">
        <f t="shared" ca="1" si="19"/>
        <v/>
      </c>
      <c r="L261" s="33" t="str">
        <f t="shared" si="22"/>
        <v/>
      </c>
      <c r="M261" s="85" t="str">
        <f ca="1">IF(I261&gt;0,IF(ISERROR(VLOOKUP(YEAR(TODAY())-YEAR($I261),'Source Int'!$AC$1:$AD$89,2,FALSE)),"",VLOOKUP(YEAR(TODAY())-YEAR($I261),'Source Int'!$AC$1:$AD$89,2,FALSE)),"")</f>
        <v/>
      </c>
      <c r="T261" s="584"/>
    </row>
    <row r="262" spans="1:20" ht="19.350000000000001" customHeight="1">
      <c r="A262" s="197">
        <f t="shared" si="21"/>
        <v>386</v>
      </c>
      <c r="B262" s="464"/>
      <c r="C262" s="303"/>
      <c r="D262" s="301"/>
      <c r="E262" s="301"/>
      <c r="F262" s="302"/>
      <c r="G262" s="304"/>
      <c r="H262" s="303"/>
      <c r="I262" s="303"/>
      <c r="J262" s="303"/>
      <c r="K262" s="197" t="str">
        <f t="shared" ca="1" si="19"/>
        <v/>
      </c>
      <c r="L262" s="33" t="str">
        <f t="shared" si="22"/>
        <v/>
      </c>
      <c r="M262" s="85" t="str">
        <f ca="1">IF(I262&gt;0,IF(ISERROR(VLOOKUP(YEAR(TODAY())-YEAR($I262),'Source Int'!$AC$1:$AD$89,2,FALSE)),"",VLOOKUP(YEAR(TODAY())-YEAR($I262),'Source Int'!$AC$1:$AD$89,2,FALSE)),"")</f>
        <v/>
      </c>
      <c r="T262" s="584"/>
    </row>
    <row r="263" spans="1:20" ht="19.350000000000001" customHeight="1">
      <c r="A263" s="500">
        <f t="shared" si="21"/>
        <v>387</v>
      </c>
      <c r="B263" s="464"/>
      <c r="C263" s="303"/>
      <c r="D263" s="301"/>
      <c r="E263" s="301"/>
      <c r="F263" s="302"/>
      <c r="G263" s="304"/>
      <c r="H263" s="303"/>
      <c r="I263" s="303"/>
      <c r="J263" s="303"/>
      <c r="K263" s="197" t="str">
        <f t="shared" ref="K263:K326" ca="1" si="23">M263</f>
        <v/>
      </c>
      <c r="L263" s="33" t="str">
        <f t="shared" si="22"/>
        <v/>
      </c>
      <c r="M263" s="85" t="str">
        <f ca="1">IF(I263&gt;0,IF(ISERROR(VLOOKUP(YEAR(TODAY())-YEAR($I263),'Source Int'!$AC$1:$AD$89,2,FALSE)),"",VLOOKUP(YEAR(TODAY())-YEAR($I263),'Source Int'!$AC$1:$AD$89,2,FALSE)),"")</f>
        <v/>
      </c>
      <c r="T263" s="584"/>
    </row>
    <row r="264" spans="1:20" ht="19.350000000000001" customHeight="1">
      <c r="A264" s="197">
        <f t="shared" ref="A264:A327" si="24">A263+1</f>
        <v>388</v>
      </c>
      <c r="B264" s="464"/>
      <c r="C264" s="303"/>
      <c r="D264" s="301"/>
      <c r="E264" s="301"/>
      <c r="F264" s="302"/>
      <c r="G264" s="304"/>
      <c r="H264" s="303"/>
      <c r="I264" s="303"/>
      <c r="J264" s="303"/>
      <c r="K264" s="197" t="str">
        <f t="shared" ca="1" si="23"/>
        <v/>
      </c>
      <c r="L264" s="33" t="str">
        <f t="shared" si="22"/>
        <v/>
      </c>
      <c r="M264" s="85" t="str">
        <f ca="1">IF(I264&gt;0,IF(ISERROR(VLOOKUP(YEAR(TODAY())-YEAR($I264),'Source Int'!$AC$1:$AD$89,2,FALSE)),"",VLOOKUP(YEAR(TODAY())-YEAR($I264),'Source Int'!$AC$1:$AD$89,2,FALSE)),"")</f>
        <v/>
      </c>
      <c r="T264" s="584"/>
    </row>
    <row r="265" spans="1:20" ht="19.350000000000001" customHeight="1">
      <c r="A265" s="500">
        <f t="shared" si="24"/>
        <v>389</v>
      </c>
      <c r="B265" s="464"/>
      <c r="C265" s="303"/>
      <c r="D265" s="301"/>
      <c r="E265" s="301"/>
      <c r="F265" s="302"/>
      <c r="G265" s="304"/>
      <c r="H265" s="303"/>
      <c r="I265" s="303"/>
      <c r="J265" s="303"/>
      <c r="K265" s="197" t="str">
        <f t="shared" ca="1" si="23"/>
        <v/>
      </c>
      <c r="L265" s="33" t="str">
        <f t="shared" si="22"/>
        <v/>
      </c>
      <c r="M265" s="85" t="str">
        <f ca="1">IF(I265&gt;0,IF(ISERROR(VLOOKUP(YEAR(TODAY())-YEAR($I265),'Source Int'!$AC$1:$AD$89,2,FALSE)),"",VLOOKUP(YEAR(TODAY())-YEAR($I265),'Source Int'!$AC$1:$AD$89,2,FALSE)),"")</f>
        <v/>
      </c>
      <c r="T265" s="584"/>
    </row>
    <row r="266" spans="1:20" ht="19.350000000000001" customHeight="1">
      <c r="A266" s="197">
        <f t="shared" si="24"/>
        <v>390</v>
      </c>
      <c r="B266" s="464"/>
      <c r="C266" s="303"/>
      <c r="D266" s="301"/>
      <c r="E266" s="301"/>
      <c r="F266" s="302"/>
      <c r="G266" s="304"/>
      <c r="H266" s="303"/>
      <c r="I266" s="303"/>
      <c r="J266" s="303"/>
      <c r="K266" s="197" t="str">
        <f t="shared" ca="1" si="23"/>
        <v/>
      </c>
      <c r="L266" s="33" t="str">
        <f t="shared" si="22"/>
        <v/>
      </c>
      <c r="M266" s="85" t="str">
        <f ca="1">IF(I266&gt;0,IF(ISERROR(VLOOKUP(YEAR(TODAY())-YEAR($I266),'Source Int'!$AC$1:$AD$89,2,FALSE)),"",VLOOKUP(YEAR(TODAY())-YEAR($I266),'Source Int'!$AC$1:$AD$89,2,FALSE)),"")</f>
        <v/>
      </c>
      <c r="T266" s="584"/>
    </row>
    <row r="267" spans="1:20" ht="19.350000000000001" customHeight="1">
      <c r="A267" s="500">
        <f t="shared" si="24"/>
        <v>391</v>
      </c>
      <c r="B267" s="464"/>
      <c r="C267" s="303"/>
      <c r="D267" s="301"/>
      <c r="E267" s="301"/>
      <c r="F267" s="302"/>
      <c r="G267" s="304"/>
      <c r="H267" s="303"/>
      <c r="I267" s="303"/>
      <c r="J267" s="303"/>
      <c r="K267" s="197" t="str">
        <f t="shared" ca="1" si="23"/>
        <v/>
      </c>
      <c r="L267" s="33" t="str">
        <f t="shared" si="22"/>
        <v/>
      </c>
      <c r="M267" s="85" t="str">
        <f ca="1">IF(I267&gt;0,IF(ISERROR(VLOOKUP(YEAR(TODAY())-YEAR($I267),'Source Int'!$AC$1:$AD$89,2,FALSE)),"",VLOOKUP(YEAR(TODAY())-YEAR($I267),'Source Int'!$AC$1:$AD$89,2,FALSE)),"")</f>
        <v/>
      </c>
      <c r="T267" s="584"/>
    </row>
    <row r="268" spans="1:20" ht="19.350000000000001" customHeight="1">
      <c r="A268" s="197">
        <f t="shared" si="24"/>
        <v>392</v>
      </c>
      <c r="B268" s="464"/>
      <c r="C268" s="303"/>
      <c r="D268" s="301"/>
      <c r="E268" s="301"/>
      <c r="F268" s="302"/>
      <c r="G268" s="304"/>
      <c r="H268" s="303"/>
      <c r="I268" s="303"/>
      <c r="J268" s="303"/>
      <c r="K268" s="197" t="str">
        <f t="shared" ca="1" si="23"/>
        <v/>
      </c>
      <c r="L268" s="33" t="str">
        <f t="shared" si="22"/>
        <v/>
      </c>
      <c r="M268" s="85" t="str">
        <f ca="1">IF(I268&gt;0,IF(ISERROR(VLOOKUP(YEAR(TODAY())-YEAR($I268),'Source Int'!$AC$1:$AD$89,2,FALSE)),"",VLOOKUP(YEAR(TODAY())-YEAR($I268),'Source Int'!$AC$1:$AD$89,2,FALSE)),"")</f>
        <v/>
      </c>
      <c r="T268" s="584"/>
    </row>
    <row r="269" spans="1:20" ht="19.350000000000001" customHeight="1">
      <c r="A269" s="500">
        <f t="shared" si="24"/>
        <v>393</v>
      </c>
      <c r="B269" s="464"/>
      <c r="C269" s="303"/>
      <c r="D269" s="301"/>
      <c r="E269" s="301"/>
      <c r="F269" s="302"/>
      <c r="G269" s="304"/>
      <c r="H269" s="303"/>
      <c r="I269" s="303"/>
      <c r="J269" s="303"/>
      <c r="K269" s="197" t="str">
        <f t="shared" ca="1" si="23"/>
        <v/>
      </c>
      <c r="L269" s="33" t="str">
        <f t="shared" si="22"/>
        <v/>
      </c>
      <c r="M269" s="85" t="str">
        <f ca="1">IF(I269&gt;0,IF(ISERROR(VLOOKUP(YEAR(TODAY())-YEAR($I269),'Source Int'!$AC$1:$AD$89,2,FALSE)),"",VLOOKUP(YEAR(TODAY())-YEAR($I269),'Source Int'!$AC$1:$AD$89,2,FALSE)),"")</f>
        <v/>
      </c>
      <c r="T269" s="584"/>
    </row>
    <row r="270" spans="1:20" ht="19.350000000000001" customHeight="1">
      <c r="A270" s="197">
        <f t="shared" si="24"/>
        <v>394</v>
      </c>
      <c r="B270" s="464"/>
      <c r="C270" s="303"/>
      <c r="D270" s="301"/>
      <c r="E270" s="301"/>
      <c r="F270" s="302"/>
      <c r="G270" s="304"/>
      <c r="H270" s="303"/>
      <c r="I270" s="303"/>
      <c r="J270" s="303"/>
      <c r="K270" s="197" t="str">
        <f t="shared" ca="1" si="23"/>
        <v/>
      </c>
      <c r="L270" s="33" t="str">
        <f t="shared" ref="L270:L333" si="25">IF(LEN(D270)&gt;0,1,"")</f>
        <v/>
      </c>
      <c r="M270" s="85" t="str">
        <f ca="1">IF(I270&gt;0,IF(ISERROR(VLOOKUP(YEAR(TODAY())-YEAR($I270),'Source Int'!$AC$1:$AD$89,2,FALSE)),"",VLOOKUP(YEAR(TODAY())-YEAR($I270),'Source Int'!$AC$1:$AD$89,2,FALSE)),"")</f>
        <v/>
      </c>
      <c r="T270" s="584"/>
    </row>
    <row r="271" spans="1:20" ht="19.350000000000001" customHeight="1">
      <c r="A271" s="500">
        <f t="shared" si="24"/>
        <v>395</v>
      </c>
      <c r="B271" s="464"/>
      <c r="C271" s="303"/>
      <c r="D271" s="301"/>
      <c r="E271" s="301"/>
      <c r="F271" s="302"/>
      <c r="G271" s="304"/>
      <c r="H271" s="303"/>
      <c r="I271" s="303"/>
      <c r="J271" s="303"/>
      <c r="K271" s="197" t="str">
        <f t="shared" ca="1" si="23"/>
        <v/>
      </c>
      <c r="L271" s="33" t="str">
        <f t="shared" si="25"/>
        <v/>
      </c>
      <c r="M271" s="85" t="str">
        <f ca="1">IF(I271&gt;0,IF(ISERROR(VLOOKUP(YEAR(TODAY())-YEAR($I271),'Source Int'!$AC$1:$AD$89,2,FALSE)),"",VLOOKUP(YEAR(TODAY())-YEAR($I271),'Source Int'!$AC$1:$AD$89,2,FALSE)),"")</f>
        <v/>
      </c>
      <c r="T271" s="584"/>
    </row>
    <row r="272" spans="1:20" ht="19.350000000000001" customHeight="1">
      <c r="A272" s="197">
        <f t="shared" si="24"/>
        <v>396</v>
      </c>
      <c r="B272" s="464"/>
      <c r="C272" s="303"/>
      <c r="D272" s="301"/>
      <c r="E272" s="301"/>
      <c r="F272" s="302"/>
      <c r="G272" s="304"/>
      <c r="H272" s="303"/>
      <c r="I272" s="303"/>
      <c r="J272" s="303"/>
      <c r="K272" s="197" t="str">
        <f t="shared" ca="1" si="23"/>
        <v/>
      </c>
      <c r="L272" s="33" t="str">
        <f t="shared" si="25"/>
        <v/>
      </c>
      <c r="M272" s="85" t="str">
        <f ca="1">IF(I272&gt;0,IF(ISERROR(VLOOKUP(YEAR(TODAY())-YEAR($I272),'Source Int'!$AC$1:$AD$89,2,FALSE)),"",VLOOKUP(YEAR(TODAY())-YEAR($I272),'Source Int'!$AC$1:$AD$89,2,FALSE)),"")</f>
        <v/>
      </c>
      <c r="T272" s="584"/>
    </row>
    <row r="273" spans="1:20" ht="19.350000000000001" customHeight="1">
      <c r="A273" s="500">
        <f t="shared" si="24"/>
        <v>397</v>
      </c>
      <c r="B273" s="464"/>
      <c r="C273" s="303"/>
      <c r="D273" s="301"/>
      <c r="E273" s="301"/>
      <c r="F273" s="302"/>
      <c r="G273" s="304"/>
      <c r="H273" s="303"/>
      <c r="I273" s="303"/>
      <c r="J273" s="303"/>
      <c r="K273" s="197" t="str">
        <f t="shared" ca="1" si="23"/>
        <v/>
      </c>
      <c r="L273" s="33" t="str">
        <f t="shared" si="25"/>
        <v/>
      </c>
      <c r="M273" s="85" t="str">
        <f ca="1">IF(I273&gt;0,IF(ISERROR(VLOOKUP(YEAR(TODAY())-YEAR($I273),'Source Int'!$AC$1:$AD$89,2,FALSE)),"",VLOOKUP(YEAR(TODAY())-YEAR($I273),'Source Int'!$AC$1:$AD$89,2,FALSE)),"")</f>
        <v/>
      </c>
      <c r="T273" s="584"/>
    </row>
    <row r="274" spans="1:20" ht="19.350000000000001" customHeight="1">
      <c r="A274" s="197">
        <f t="shared" si="24"/>
        <v>398</v>
      </c>
      <c r="B274" s="464"/>
      <c r="C274" s="303"/>
      <c r="D274" s="301"/>
      <c r="E274" s="301"/>
      <c r="F274" s="302"/>
      <c r="G274" s="304"/>
      <c r="H274" s="303"/>
      <c r="I274" s="303"/>
      <c r="J274" s="303"/>
      <c r="K274" s="197" t="str">
        <f t="shared" ca="1" si="23"/>
        <v/>
      </c>
      <c r="L274" s="33" t="str">
        <f t="shared" si="25"/>
        <v/>
      </c>
      <c r="M274" s="85" t="str">
        <f ca="1">IF(I274&gt;0,IF(ISERROR(VLOOKUP(YEAR(TODAY())-YEAR($I274),'Source Int'!$AC$1:$AD$89,2,FALSE)),"",VLOOKUP(YEAR(TODAY())-YEAR($I274),'Source Int'!$AC$1:$AD$89,2,FALSE)),"")</f>
        <v/>
      </c>
      <c r="T274" s="584"/>
    </row>
    <row r="275" spans="1:20" ht="19.350000000000001" customHeight="1">
      <c r="A275" s="500">
        <f t="shared" si="24"/>
        <v>399</v>
      </c>
      <c r="B275" s="464"/>
      <c r="C275" s="303"/>
      <c r="D275" s="301"/>
      <c r="E275" s="301"/>
      <c r="F275" s="302"/>
      <c r="G275" s="304"/>
      <c r="H275" s="303"/>
      <c r="I275" s="303"/>
      <c r="J275" s="303"/>
      <c r="K275" s="197" t="str">
        <f t="shared" ca="1" si="23"/>
        <v/>
      </c>
      <c r="L275" s="33" t="str">
        <f t="shared" si="25"/>
        <v/>
      </c>
      <c r="M275" s="85" t="str">
        <f ca="1">IF(I275&gt;0,IF(ISERROR(VLOOKUP(YEAR(TODAY())-YEAR($I275),'Source Int'!$AC$1:$AD$89,2,FALSE)),"",VLOOKUP(YEAR(TODAY())-YEAR($I275),'Source Int'!$AC$1:$AD$89,2,FALSE)),"")</f>
        <v/>
      </c>
      <c r="T275" s="584"/>
    </row>
    <row r="276" spans="1:20" ht="19.350000000000001" customHeight="1">
      <c r="A276" s="197">
        <f t="shared" si="24"/>
        <v>400</v>
      </c>
      <c r="B276" s="464"/>
      <c r="C276" s="303"/>
      <c r="D276" s="301"/>
      <c r="E276" s="301"/>
      <c r="F276" s="302"/>
      <c r="G276" s="304"/>
      <c r="H276" s="303"/>
      <c r="I276" s="303"/>
      <c r="J276" s="303"/>
      <c r="K276" s="197" t="str">
        <f t="shared" ca="1" si="23"/>
        <v/>
      </c>
      <c r="L276" s="33" t="str">
        <f t="shared" si="25"/>
        <v/>
      </c>
      <c r="M276" s="85" t="str">
        <f ca="1">IF(I276&gt;0,IF(ISERROR(VLOOKUP(YEAR(TODAY())-YEAR($I276),'Source Int'!$AC$1:$AD$89,2,FALSE)),"",VLOOKUP(YEAR(TODAY())-YEAR($I276),'Source Int'!$AC$1:$AD$89,2,FALSE)),"")</f>
        <v/>
      </c>
      <c r="T276" s="584"/>
    </row>
    <row r="277" spans="1:20" ht="19.350000000000001" customHeight="1">
      <c r="A277" s="500">
        <f t="shared" si="24"/>
        <v>401</v>
      </c>
      <c r="B277" s="464"/>
      <c r="C277" s="303"/>
      <c r="D277" s="301"/>
      <c r="E277" s="301"/>
      <c r="F277" s="302"/>
      <c r="G277" s="304"/>
      <c r="H277" s="303"/>
      <c r="I277" s="303"/>
      <c r="J277" s="303"/>
      <c r="K277" s="197" t="str">
        <f t="shared" ca="1" si="23"/>
        <v/>
      </c>
      <c r="L277" s="33" t="str">
        <f t="shared" si="25"/>
        <v/>
      </c>
      <c r="M277" s="85" t="str">
        <f ca="1">IF(I277&gt;0,IF(ISERROR(VLOOKUP(YEAR(TODAY())-YEAR($I277),'Source Int'!$AC$1:$AD$89,2,FALSE)),"",VLOOKUP(YEAR(TODAY())-YEAR($I277),'Source Int'!$AC$1:$AD$89,2,FALSE)),"")</f>
        <v/>
      </c>
      <c r="T277" s="584"/>
    </row>
    <row r="278" spans="1:20" ht="19.350000000000001" customHeight="1">
      <c r="A278" s="197">
        <f t="shared" si="24"/>
        <v>402</v>
      </c>
      <c r="B278" s="464"/>
      <c r="C278" s="303"/>
      <c r="D278" s="301"/>
      <c r="E278" s="301"/>
      <c r="F278" s="302"/>
      <c r="G278" s="304"/>
      <c r="H278" s="303"/>
      <c r="I278" s="303"/>
      <c r="J278" s="303"/>
      <c r="K278" s="197" t="str">
        <f t="shared" ca="1" si="23"/>
        <v/>
      </c>
      <c r="L278" s="33" t="str">
        <f t="shared" si="25"/>
        <v/>
      </c>
      <c r="M278" s="85" t="str">
        <f ca="1">IF(I278&gt;0,IF(ISERROR(VLOOKUP(YEAR(TODAY())-YEAR($I278),'Source Int'!$AC$1:$AD$89,2,FALSE)),"",VLOOKUP(YEAR(TODAY())-YEAR($I278),'Source Int'!$AC$1:$AD$89,2,FALSE)),"")</f>
        <v/>
      </c>
      <c r="T278" s="584"/>
    </row>
    <row r="279" spans="1:20" ht="19.350000000000001" customHeight="1">
      <c r="A279" s="500">
        <f t="shared" si="24"/>
        <v>403</v>
      </c>
      <c r="B279" s="464"/>
      <c r="C279" s="303"/>
      <c r="D279" s="301"/>
      <c r="E279" s="301"/>
      <c r="F279" s="302"/>
      <c r="G279" s="304"/>
      <c r="H279" s="303"/>
      <c r="I279" s="303"/>
      <c r="J279" s="303"/>
      <c r="K279" s="197" t="str">
        <f t="shared" ca="1" si="23"/>
        <v/>
      </c>
      <c r="L279" s="33" t="str">
        <f t="shared" si="25"/>
        <v/>
      </c>
      <c r="M279" s="85" t="str">
        <f ca="1">IF(I279&gt;0,IF(ISERROR(VLOOKUP(YEAR(TODAY())-YEAR($I279),'Source Int'!$AC$1:$AD$89,2,FALSE)),"",VLOOKUP(YEAR(TODAY())-YEAR($I279),'Source Int'!$AC$1:$AD$89,2,FALSE)),"")</f>
        <v/>
      </c>
      <c r="T279" s="584"/>
    </row>
    <row r="280" spans="1:20" ht="19.350000000000001" customHeight="1">
      <c r="A280" s="197">
        <f t="shared" si="24"/>
        <v>404</v>
      </c>
      <c r="B280" s="464"/>
      <c r="C280" s="303"/>
      <c r="D280" s="301"/>
      <c r="E280" s="301"/>
      <c r="F280" s="302"/>
      <c r="G280" s="304"/>
      <c r="H280" s="303"/>
      <c r="I280" s="303"/>
      <c r="J280" s="303"/>
      <c r="K280" s="197" t="str">
        <f t="shared" ca="1" si="23"/>
        <v/>
      </c>
      <c r="L280" s="33" t="str">
        <f t="shared" si="25"/>
        <v/>
      </c>
      <c r="M280" s="85" t="str">
        <f ca="1">IF(I280&gt;0,IF(ISERROR(VLOOKUP(YEAR(TODAY())-YEAR($I280),'Source Int'!$AC$1:$AD$89,2,FALSE)),"",VLOOKUP(YEAR(TODAY())-YEAR($I280),'Source Int'!$AC$1:$AD$89,2,FALSE)),"")</f>
        <v/>
      </c>
      <c r="T280" s="584"/>
    </row>
    <row r="281" spans="1:20" ht="19.350000000000001" customHeight="1">
      <c r="A281" s="500">
        <f t="shared" si="24"/>
        <v>405</v>
      </c>
      <c r="B281" s="464"/>
      <c r="C281" s="303"/>
      <c r="D281" s="301"/>
      <c r="E281" s="301"/>
      <c r="F281" s="302"/>
      <c r="G281" s="304"/>
      <c r="H281" s="303"/>
      <c r="I281" s="303"/>
      <c r="J281" s="303"/>
      <c r="K281" s="197" t="str">
        <f t="shared" ca="1" si="23"/>
        <v/>
      </c>
      <c r="L281" s="33" t="str">
        <f t="shared" si="25"/>
        <v/>
      </c>
      <c r="M281" s="85" t="str">
        <f ca="1">IF(I281&gt;0,IF(ISERROR(VLOOKUP(YEAR(TODAY())-YEAR($I281),'Source Int'!$AC$1:$AD$89,2,FALSE)),"",VLOOKUP(YEAR(TODAY())-YEAR($I281),'Source Int'!$AC$1:$AD$89,2,FALSE)),"")</f>
        <v/>
      </c>
      <c r="T281" s="584"/>
    </row>
    <row r="282" spans="1:20" ht="19.350000000000001" customHeight="1">
      <c r="A282" s="197">
        <f t="shared" si="24"/>
        <v>406</v>
      </c>
      <c r="B282" s="464"/>
      <c r="C282" s="303"/>
      <c r="D282" s="301"/>
      <c r="E282" s="301"/>
      <c r="F282" s="302"/>
      <c r="G282" s="304"/>
      <c r="H282" s="303"/>
      <c r="I282" s="303"/>
      <c r="J282" s="303"/>
      <c r="K282" s="197" t="str">
        <f t="shared" ca="1" si="23"/>
        <v/>
      </c>
      <c r="L282" s="33" t="str">
        <f t="shared" si="25"/>
        <v/>
      </c>
      <c r="M282" s="85" t="str">
        <f ca="1">IF(I282&gt;0,IF(ISERROR(VLOOKUP(YEAR(TODAY())-YEAR($I282),'Source Int'!$AC$1:$AD$89,2,FALSE)),"",VLOOKUP(YEAR(TODAY())-YEAR($I282),'Source Int'!$AC$1:$AD$89,2,FALSE)),"")</f>
        <v/>
      </c>
      <c r="T282" s="584"/>
    </row>
    <row r="283" spans="1:20" ht="19.350000000000001" customHeight="1">
      <c r="A283" s="500">
        <f t="shared" si="24"/>
        <v>407</v>
      </c>
      <c r="B283" s="464"/>
      <c r="C283" s="303"/>
      <c r="D283" s="301"/>
      <c r="E283" s="301"/>
      <c r="F283" s="302"/>
      <c r="G283" s="304"/>
      <c r="H283" s="303"/>
      <c r="I283" s="303"/>
      <c r="J283" s="303"/>
      <c r="K283" s="197" t="str">
        <f t="shared" ca="1" si="23"/>
        <v/>
      </c>
      <c r="L283" s="33" t="str">
        <f t="shared" si="25"/>
        <v/>
      </c>
      <c r="M283" s="85" t="str">
        <f ca="1">IF(I283&gt;0,IF(ISERROR(VLOOKUP(YEAR(TODAY())-YEAR($I283),'Source Int'!$AC$1:$AD$89,2,FALSE)),"",VLOOKUP(YEAR(TODAY())-YEAR($I283),'Source Int'!$AC$1:$AD$89,2,FALSE)),"")</f>
        <v/>
      </c>
      <c r="T283" s="584"/>
    </row>
    <row r="284" spans="1:20" ht="19.350000000000001" customHeight="1">
      <c r="A284" s="197">
        <f t="shared" si="24"/>
        <v>408</v>
      </c>
      <c r="B284" s="464"/>
      <c r="C284" s="303"/>
      <c r="D284" s="301"/>
      <c r="E284" s="301"/>
      <c r="F284" s="302"/>
      <c r="G284" s="304"/>
      <c r="H284" s="303"/>
      <c r="I284" s="303"/>
      <c r="J284" s="303"/>
      <c r="K284" s="197" t="str">
        <f t="shared" ca="1" si="23"/>
        <v/>
      </c>
      <c r="L284" s="33" t="str">
        <f t="shared" si="25"/>
        <v/>
      </c>
      <c r="M284" s="85" t="str">
        <f ca="1">IF(I284&gt;0,IF(ISERROR(VLOOKUP(YEAR(TODAY())-YEAR($I284),'Source Int'!$AC$1:$AD$89,2,FALSE)),"",VLOOKUP(YEAR(TODAY())-YEAR($I284),'Source Int'!$AC$1:$AD$89,2,FALSE)),"")</f>
        <v/>
      </c>
      <c r="T284" s="584"/>
    </row>
    <row r="285" spans="1:20" ht="19.350000000000001" customHeight="1">
      <c r="A285" s="500">
        <f t="shared" si="24"/>
        <v>409</v>
      </c>
      <c r="B285" s="464"/>
      <c r="C285" s="303"/>
      <c r="D285" s="301"/>
      <c r="E285" s="301"/>
      <c r="F285" s="302"/>
      <c r="G285" s="304"/>
      <c r="H285" s="303"/>
      <c r="I285" s="303"/>
      <c r="J285" s="303"/>
      <c r="K285" s="197" t="str">
        <f t="shared" ca="1" si="23"/>
        <v/>
      </c>
      <c r="L285" s="33" t="str">
        <f t="shared" si="25"/>
        <v/>
      </c>
      <c r="M285" s="85" t="str">
        <f ca="1">IF(I285&gt;0,IF(ISERROR(VLOOKUP(YEAR(TODAY())-YEAR($I285),'Source Int'!$AC$1:$AD$89,2,FALSE)),"",VLOOKUP(YEAR(TODAY())-YEAR($I285),'Source Int'!$AC$1:$AD$89,2,FALSE)),"")</f>
        <v/>
      </c>
      <c r="T285" s="584"/>
    </row>
    <row r="286" spans="1:20" ht="19.350000000000001" customHeight="1">
      <c r="A286" s="197">
        <f t="shared" si="24"/>
        <v>410</v>
      </c>
      <c r="B286" s="464"/>
      <c r="C286" s="303"/>
      <c r="D286" s="301"/>
      <c r="E286" s="301"/>
      <c r="F286" s="302"/>
      <c r="G286" s="304"/>
      <c r="H286" s="303"/>
      <c r="I286" s="303"/>
      <c r="J286" s="303"/>
      <c r="K286" s="197" t="str">
        <f t="shared" ca="1" si="23"/>
        <v/>
      </c>
      <c r="L286" s="33" t="str">
        <f t="shared" si="25"/>
        <v/>
      </c>
      <c r="M286" s="85" t="str">
        <f ca="1">IF(I286&gt;0,IF(ISERROR(VLOOKUP(YEAR(TODAY())-YEAR($I286),'Source Int'!$AC$1:$AD$89,2,FALSE)),"",VLOOKUP(YEAR(TODAY())-YEAR($I286),'Source Int'!$AC$1:$AD$89,2,FALSE)),"")</f>
        <v/>
      </c>
      <c r="T286" s="584"/>
    </row>
    <row r="287" spans="1:20" ht="19.350000000000001" customHeight="1">
      <c r="A287" s="500">
        <f t="shared" si="24"/>
        <v>411</v>
      </c>
      <c r="B287" s="464"/>
      <c r="C287" s="303"/>
      <c r="D287" s="301"/>
      <c r="E287" s="301"/>
      <c r="F287" s="302"/>
      <c r="G287" s="304"/>
      <c r="H287" s="303"/>
      <c r="I287" s="303"/>
      <c r="J287" s="303"/>
      <c r="K287" s="197" t="str">
        <f t="shared" ca="1" si="23"/>
        <v/>
      </c>
      <c r="L287" s="33" t="str">
        <f t="shared" si="25"/>
        <v/>
      </c>
      <c r="M287" s="85" t="str">
        <f ca="1">IF(I287&gt;0,IF(ISERROR(VLOOKUP(YEAR(TODAY())-YEAR($I287),'Source Int'!$AC$1:$AD$89,2,FALSE)),"",VLOOKUP(YEAR(TODAY())-YEAR($I287),'Source Int'!$AC$1:$AD$89,2,FALSE)),"")</f>
        <v/>
      </c>
      <c r="T287" s="584"/>
    </row>
    <row r="288" spans="1:20" ht="19.350000000000001" customHeight="1">
      <c r="A288" s="197">
        <f t="shared" si="24"/>
        <v>412</v>
      </c>
      <c r="B288" s="464"/>
      <c r="C288" s="303"/>
      <c r="D288" s="301"/>
      <c r="E288" s="301"/>
      <c r="F288" s="302"/>
      <c r="G288" s="304"/>
      <c r="H288" s="303"/>
      <c r="I288" s="303"/>
      <c r="J288" s="303"/>
      <c r="K288" s="197" t="str">
        <f t="shared" ca="1" si="23"/>
        <v/>
      </c>
      <c r="L288" s="33" t="str">
        <f t="shared" si="25"/>
        <v/>
      </c>
      <c r="M288" s="85" t="str">
        <f ca="1">IF(I288&gt;0,IF(ISERROR(VLOOKUP(YEAR(TODAY())-YEAR($I288),'Source Int'!$AC$1:$AD$89,2,FALSE)),"",VLOOKUP(YEAR(TODAY())-YEAR($I288),'Source Int'!$AC$1:$AD$89,2,FALSE)),"")</f>
        <v/>
      </c>
      <c r="T288" s="584"/>
    </row>
    <row r="289" spans="1:20" ht="19.350000000000001" customHeight="1">
      <c r="A289" s="500">
        <f t="shared" si="24"/>
        <v>413</v>
      </c>
      <c r="B289" s="464"/>
      <c r="C289" s="303"/>
      <c r="D289" s="301"/>
      <c r="E289" s="301"/>
      <c r="F289" s="302"/>
      <c r="G289" s="304"/>
      <c r="H289" s="303"/>
      <c r="I289" s="303"/>
      <c r="J289" s="303"/>
      <c r="K289" s="197" t="str">
        <f t="shared" ca="1" si="23"/>
        <v/>
      </c>
      <c r="L289" s="33" t="str">
        <f t="shared" si="25"/>
        <v/>
      </c>
      <c r="M289" s="85" t="str">
        <f ca="1">IF(I289&gt;0,IF(ISERROR(VLOOKUP(YEAR(TODAY())-YEAR($I289),'Source Int'!$AC$1:$AD$89,2,FALSE)),"",VLOOKUP(YEAR(TODAY())-YEAR($I289),'Source Int'!$AC$1:$AD$89,2,FALSE)),"")</f>
        <v/>
      </c>
      <c r="T289" s="584"/>
    </row>
    <row r="290" spans="1:20" ht="19.350000000000001" customHeight="1">
      <c r="A290" s="197">
        <f t="shared" si="24"/>
        <v>414</v>
      </c>
      <c r="B290" s="464"/>
      <c r="C290" s="303"/>
      <c r="D290" s="301"/>
      <c r="E290" s="301"/>
      <c r="F290" s="302"/>
      <c r="G290" s="304"/>
      <c r="H290" s="303"/>
      <c r="I290" s="303"/>
      <c r="J290" s="303"/>
      <c r="K290" s="197" t="str">
        <f t="shared" ca="1" si="23"/>
        <v/>
      </c>
      <c r="L290" s="33" t="str">
        <f t="shared" si="25"/>
        <v/>
      </c>
      <c r="M290" s="85" t="str">
        <f ca="1">IF(I290&gt;0,IF(ISERROR(VLOOKUP(YEAR(TODAY())-YEAR($I290),'Source Int'!$AC$1:$AD$89,2,FALSE)),"",VLOOKUP(YEAR(TODAY())-YEAR($I290),'Source Int'!$AC$1:$AD$89,2,FALSE)),"")</f>
        <v/>
      </c>
      <c r="T290" s="584"/>
    </row>
    <row r="291" spans="1:20" ht="19.350000000000001" customHeight="1">
      <c r="A291" s="500">
        <f t="shared" si="24"/>
        <v>415</v>
      </c>
      <c r="B291" s="464"/>
      <c r="C291" s="303"/>
      <c r="D291" s="301"/>
      <c r="E291" s="301"/>
      <c r="F291" s="302"/>
      <c r="G291" s="304"/>
      <c r="H291" s="303"/>
      <c r="I291" s="303"/>
      <c r="J291" s="303"/>
      <c r="K291" s="197" t="str">
        <f t="shared" ca="1" si="23"/>
        <v/>
      </c>
      <c r="L291" s="33" t="str">
        <f t="shared" si="25"/>
        <v/>
      </c>
      <c r="M291" s="85" t="str">
        <f ca="1">IF(I291&gt;0,IF(ISERROR(VLOOKUP(YEAR(TODAY())-YEAR($I291),'Source Int'!$AC$1:$AD$89,2,FALSE)),"",VLOOKUP(YEAR(TODAY())-YEAR($I291),'Source Int'!$AC$1:$AD$89,2,FALSE)),"")</f>
        <v/>
      </c>
      <c r="T291" s="584"/>
    </row>
    <row r="292" spans="1:20" ht="19.350000000000001" customHeight="1">
      <c r="A292" s="197">
        <f t="shared" si="24"/>
        <v>416</v>
      </c>
      <c r="B292" s="464"/>
      <c r="C292" s="303"/>
      <c r="D292" s="301"/>
      <c r="E292" s="301"/>
      <c r="F292" s="302"/>
      <c r="G292" s="304"/>
      <c r="H292" s="303"/>
      <c r="I292" s="303"/>
      <c r="J292" s="303"/>
      <c r="K292" s="197" t="str">
        <f t="shared" ca="1" si="23"/>
        <v/>
      </c>
      <c r="L292" s="33" t="str">
        <f t="shared" si="25"/>
        <v/>
      </c>
      <c r="M292" s="85" t="str">
        <f ca="1">IF(I292&gt;0,IF(ISERROR(VLOOKUP(YEAR(TODAY())-YEAR($I292),'Source Int'!$AC$1:$AD$89,2,FALSE)),"",VLOOKUP(YEAR(TODAY())-YEAR($I292),'Source Int'!$AC$1:$AD$89,2,FALSE)),"")</f>
        <v/>
      </c>
      <c r="T292" s="584"/>
    </row>
    <row r="293" spans="1:20" ht="19.350000000000001" customHeight="1">
      <c r="A293" s="500">
        <f t="shared" si="24"/>
        <v>417</v>
      </c>
      <c r="B293" s="464"/>
      <c r="C293" s="303"/>
      <c r="D293" s="301"/>
      <c r="E293" s="301"/>
      <c r="F293" s="302"/>
      <c r="G293" s="304"/>
      <c r="H293" s="303"/>
      <c r="I293" s="303"/>
      <c r="J293" s="303"/>
      <c r="K293" s="197" t="str">
        <f t="shared" ca="1" si="23"/>
        <v/>
      </c>
      <c r="L293" s="33" t="str">
        <f t="shared" si="25"/>
        <v/>
      </c>
      <c r="M293" s="85" t="str">
        <f ca="1">IF(I293&gt;0,IF(ISERROR(VLOOKUP(YEAR(TODAY())-YEAR($I293),'Source Int'!$AC$1:$AD$89,2,FALSE)),"",VLOOKUP(YEAR(TODAY())-YEAR($I293),'Source Int'!$AC$1:$AD$89,2,FALSE)),"")</f>
        <v/>
      </c>
      <c r="T293" s="584"/>
    </row>
    <row r="294" spans="1:20" ht="19.350000000000001" customHeight="1">
      <c r="A294" s="197">
        <f t="shared" si="24"/>
        <v>418</v>
      </c>
      <c r="B294" s="464"/>
      <c r="C294" s="303"/>
      <c r="D294" s="301"/>
      <c r="E294" s="301"/>
      <c r="F294" s="302"/>
      <c r="G294" s="304"/>
      <c r="H294" s="303"/>
      <c r="I294" s="303"/>
      <c r="J294" s="303"/>
      <c r="K294" s="197" t="str">
        <f t="shared" ca="1" si="23"/>
        <v/>
      </c>
      <c r="L294" s="33" t="str">
        <f t="shared" si="25"/>
        <v/>
      </c>
      <c r="M294" s="85" t="str">
        <f ca="1">IF(I294&gt;0,IF(ISERROR(VLOOKUP(YEAR(TODAY())-YEAR($I294),'Source Int'!$AC$1:$AD$89,2,FALSE)),"",VLOOKUP(YEAR(TODAY())-YEAR($I294),'Source Int'!$AC$1:$AD$89,2,FALSE)),"")</f>
        <v/>
      </c>
      <c r="T294" s="584"/>
    </row>
    <row r="295" spans="1:20" ht="19.350000000000001" customHeight="1">
      <c r="A295" s="500">
        <f t="shared" si="24"/>
        <v>419</v>
      </c>
      <c r="B295" s="464"/>
      <c r="C295" s="303"/>
      <c r="D295" s="301"/>
      <c r="E295" s="301"/>
      <c r="F295" s="302"/>
      <c r="G295" s="304"/>
      <c r="H295" s="303"/>
      <c r="I295" s="303"/>
      <c r="J295" s="303"/>
      <c r="K295" s="197" t="str">
        <f t="shared" ca="1" si="23"/>
        <v/>
      </c>
      <c r="L295" s="33" t="str">
        <f t="shared" si="25"/>
        <v/>
      </c>
      <c r="M295" s="85" t="str">
        <f ca="1">IF(I295&gt;0,IF(ISERROR(VLOOKUP(YEAR(TODAY())-YEAR($I295),'Source Int'!$AC$1:$AD$89,2,FALSE)),"",VLOOKUP(YEAR(TODAY())-YEAR($I295),'Source Int'!$AC$1:$AD$89,2,FALSE)),"")</f>
        <v/>
      </c>
      <c r="T295" s="584"/>
    </row>
    <row r="296" spans="1:20" ht="19.350000000000001" customHeight="1">
      <c r="A296" s="197">
        <f t="shared" si="24"/>
        <v>420</v>
      </c>
      <c r="B296" s="464"/>
      <c r="C296" s="303"/>
      <c r="D296" s="301"/>
      <c r="E296" s="301"/>
      <c r="F296" s="302"/>
      <c r="G296" s="304"/>
      <c r="H296" s="303"/>
      <c r="I296" s="303"/>
      <c r="J296" s="303"/>
      <c r="K296" s="197" t="str">
        <f t="shared" ca="1" si="23"/>
        <v/>
      </c>
      <c r="L296" s="33" t="str">
        <f t="shared" si="25"/>
        <v/>
      </c>
      <c r="M296" s="85" t="str">
        <f ca="1">IF(I296&gt;0,IF(ISERROR(VLOOKUP(YEAR(TODAY())-YEAR($I296),'Source Int'!$AC$1:$AD$89,2,FALSE)),"",VLOOKUP(YEAR(TODAY())-YEAR($I296),'Source Int'!$AC$1:$AD$89,2,FALSE)),"")</f>
        <v/>
      </c>
      <c r="T296" s="584"/>
    </row>
    <row r="297" spans="1:20" ht="19.350000000000001" customHeight="1">
      <c r="A297" s="500">
        <f t="shared" si="24"/>
        <v>421</v>
      </c>
      <c r="B297" s="464"/>
      <c r="C297" s="303"/>
      <c r="D297" s="301"/>
      <c r="E297" s="301"/>
      <c r="F297" s="302"/>
      <c r="G297" s="304"/>
      <c r="H297" s="303"/>
      <c r="I297" s="303"/>
      <c r="J297" s="303"/>
      <c r="K297" s="197" t="str">
        <f t="shared" ca="1" si="23"/>
        <v/>
      </c>
      <c r="L297" s="33" t="str">
        <f t="shared" si="25"/>
        <v/>
      </c>
      <c r="M297" s="85" t="str">
        <f ca="1">IF(I297&gt;0,IF(ISERROR(VLOOKUP(YEAR(TODAY())-YEAR($I297),'Source Int'!$AC$1:$AD$89,2,FALSE)),"",VLOOKUP(YEAR(TODAY())-YEAR($I297),'Source Int'!$AC$1:$AD$89,2,FALSE)),"")</f>
        <v/>
      </c>
      <c r="T297" s="584"/>
    </row>
    <row r="298" spans="1:20" ht="19.350000000000001" customHeight="1">
      <c r="A298" s="197">
        <f t="shared" si="24"/>
        <v>422</v>
      </c>
      <c r="B298" s="464"/>
      <c r="C298" s="303"/>
      <c r="D298" s="301"/>
      <c r="E298" s="301"/>
      <c r="F298" s="302"/>
      <c r="G298" s="304"/>
      <c r="H298" s="303"/>
      <c r="I298" s="303"/>
      <c r="J298" s="303"/>
      <c r="K298" s="197" t="str">
        <f t="shared" ca="1" si="23"/>
        <v/>
      </c>
      <c r="L298" s="33" t="str">
        <f t="shared" si="25"/>
        <v/>
      </c>
      <c r="M298" s="85" t="str">
        <f ca="1">IF(I298&gt;0,IF(ISERROR(VLOOKUP(YEAR(TODAY())-YEAR($I298),'Source Int'!$AC$1:$AD$89,2,FALSE)),"",VLOOKUP(YEAR(TODAY())-YEAR($I298),'Source Int'!$AC$1:$AD$89,2,FALSE)),"")</f>
        <v/>
      </c>
      <c r="T298" s="584"/>
    </row>
    <row r="299" spans="1:20" ht="19.350000000000001" customHeight="1">
      <c r="A299" s="500">
        <f t="shared" si="24"/>
        <v>423</v>
      </c>
      <c r="B299" s="464"/>
      <c r="C299" s="303"/>
      <c r="D299" s="301"/>
      <c r="E299" s="301"/>
      <c r="F299" s="302"/>
      <c r="G299" s="304"/>
      <c r="H299" s="303"/>
      <c r="I299" s="303"/>
      <c r="J299" s="303"/>
      <c r="K299" s="197" t="str">
        <f t="shared" ca="1" si="23"/>
        <v/>
      </c>
      <c r="L299" s="33" t="str">
        <f t="shared" si="25"/>
        <v/>
      </c>
      <c r="M299" s="85" t="str">
        <f ca="1">IF(I299&gt;0,IF(ISERROR(VLOOKUP(YEAR(TODAY())-YEAR($I299),'Source Int'!$AC$1:$AD$89,2,FALSE)),"",VLOOKUP(YEAR(TODAY())-YEAR($I299),'Source Int'!$AC$1:$AD$89,2,FALSE)),"")</f>
        <v/>
      </c>
      <c r="T299" s="584"/>
    </row>
    <row r="300" spans="1:20" ht="19.350000000000001" customHeight="1">
      <c r="A300" s="197">
        <f t="shared" si="24"/>
        <v>424</v>
      </c>
      <c r="B300" s="464"/>
      <c r="C300" s="303"/>
      <c r="D300" s="301"/>
      <c r="E300" s="301"/>
      <c r="F300" s="302"/>
      <c r="G300" s="304"/>
      <c r="H300" s="303"/>
      <c r="I300" s="303"/>
      <c r="J300" s="303"/>
      <c r="K300" s="197" t="str">
        <f t="shared" ca="1" si="23"/>
        <v/>
      </c>
      <c r="L300" s="33" t="str">
        <f t="shared" si="25"/>
        <v/>
      </c>
      <c r="M300" s="85" t="str">
        <f ca="1">IF(I300&gt;0,IF(ISERROR(VLOOKUP(YEAR(TODAY())-YEAR($I300),'Source Int'!$AC$1:$AD$89,2,FALSE)),"",VLOOKUP(YEAR(TODAY())-YEAR($I300),'Source Int'!$AC$1:$AD$89,2,FALSE)),"")</f>
        <v/>
      </c>
      <c r="T300" s="584"/>
    </row>
    <row r="301" spans="1:20" ht="19.350000000000001" customHeight="1">
      <c r="A301" s="500">
        <f t="shared" si="24"/>
        <v>425</v>
      </c>
      <c r="B301" s="464"/>
      <c r="C301" s="303"/>
      <c r="D301" s="301"/>
      <c r="E301" s="301"/>
      <c r="F301" s="302"/>
      <c r="G301" s="304"/>
      <c r="H301" s="303"/>
      <c r="I301" s="303"/>
      <c r="J301" s="303"/>
      <c r="K301" s="197" t="str">
        <f t="shared" ca="1" si="23"/>
        <v/>
      </c>
      <c r="L301" s="33" t="str">
        <f t="shared" si="25"/>
        <v/>
      </c>
      <c r="M301" s="85" t="str">
        <f ca="1">IF(I301&gt;0,IF(ISERROR(VLOOKUP(YEAR(TODAY())-YEAR($I301),'Source Int'!$AC$1:$AD$89,2,FALSE)),"",VLOOKUP(YEAR(TODAY())-YEAR($I301),'Source Int'!$AC$1:$AD$89,2,FALSE)),"")</f>
        <v/>
      </c>
      <c r="T301" s="584"/>
    </row>
    <row r="302" spans="1:20" ht="19.350000000000001" customHeight="1">
      <c r="A302" s="197">
        <f t="shared" si="24"/>
        <v>426</v>
      </c>
      <c r="B302" s="464"/>
      <c r="C302" s="303"/>
      <c r="D302" s="301"/>
      <c r="E302" s="301"/>
      <c r="F302" s="302"/>
      <c r="G302" s="304"/>
      <c r="H302" s="303"/>
      <c r="I302" s="303"/>
      <c r="J302" s="303"/>
      <c r="K302" s="197" t="str">
        <f t="shared" ca="1" si="23"/>
        <v/>
      </c>
      <c r="L302" s="33" t="str">
        <f t="shared" si="25"/>
        <v/>
      </c>
      <c r="M302" s="85" t="str">
        <f ca="1">IF(I302&gt;0,IF(ISERROR(VLOOKUP(YEAR(TODAY())-YEAR($I302),'Source Int'!$AC$1:$AD$89,2,FALSE)),"",VLOOKUP(YEAR(TODAY())-YEAR($I302),'Source Int'!$AC$1:$AD$89,2,FALSE)),"")</f>
        <v/>
      </c>
      <c r="T302" s="584"/>
    </row>
    <row r="303" spans="1:20" ht="19.350000000000001" customHeight="1">
      <c r="A303" s="500">
        <f t="shared" si="24"/>
        <v>427</v>
      </c>
      <c r="B303" s="464"/>
      <c r="C303" s="303"/>
      <c r="D303" s="301"/>
      <c r="E303" s="301"/>
      <c r="F303" s="302"/>
      <c r="G303" s="304"/>
      <c r="H303" s="303"/>
      <c r="I303" s="303"/>
      <c r="J303" s="303"/>
      <c r="K303" s="197" t="str">
        <f t="shared" ca="1" si="23"/>
        <v/>
      </c>
      <c r="L303" s="33" t="str">
        <f t="shared" si="25"/>
        <v/>
      </c>
      <c r="M303" s="85" t="str">
        <f ca="1">IF(I303&gt;0,IF(ISERROR(VLOOKUP(YEAR(TODAY())-YEAR($I303),'Source Int'!$AC$1:$AD$89,2,FALSE)),"",VLOOKUP(YEAR(TODAY())-YEAR($I303),'Source Int'!$AC$1:$AD$89,2,FALSE)),"")</f>
        <v/>
      </c>
      <c r="T303" s="584"/>
    </row>
    <row r="304" spans="1:20" ht="19.350000000000001" customHeight="1">
      <c r="A304" s="197">
        <f t="shared" si="24"/>
        <v>428</v>
      </c>
      <c r="B304" s="464"/>
      <c r="C304" s="303"/>
      <c r="D304" s="301"/>
      <c r="E304" s="301"/>
      <c r="F304" s="302"/>
      <c r="G304" s="304"/>
      <c r="H304" s="303"/>
      <c r="I304" s="303"/>
      <c r="J304" s="303"/>
      <c r="K304" s="197" t="str">
        <f t="shared" ca="1" si="23"/>
        <v/>
      </c>
      <c r="L304" s="33" t="str">
        <f t="shared" si="25"/>
        <v/>
      </c>
      <c r="M304" s="85" t="str">
        <f ca="1">IF(I304&gt;0,IF(ISERROR(VLOOKUP(YEAR(TODAY())-YEAR($I304),'Source Int'!$AC$1:$AD$89,2,FALSE)),"",VLOOKUP(YEAR(TODAY())-YEAR($I304),'Source Int'!$AC$1:$AD$89,2,FALSE)),"")</f>
        <v/>
      </c>
      <c r="T304" s="584"/>
    </row>
    <row r="305" spans="1:20" ht="19.350000000000001" customHeight="1">
      <c r="A305" s="500">
        <f t="shared" si="24"/>
        <v>429</v>
      </c>
      <c r="B305" s="464"/>
      <c r="C305" s="303"/>
      <c r="D305" s="301"/>
      <c r="E305" s="301"/>
      <c r="F305" s="302"/>
      <c r="G305" s="304"/>
      <c r="H305" s="303"/>
      <c r="I305" s="303"/>
      <c r="J305" s="303"/>
      <c r="K305" s="197" t="str">
        <f t="shared" ca="1" si="23"/>
        <v/>
      </c>
      <c r="L305" s="33" t="str">
        <f t="shared" si="25"/>
        <v/>
      </c>
      <c r="M305" s="85" t="str">
        <f ca="1">IF(I305&gt;0,IF(ISERROR(VLOOKUP(YEAR(TODAY())-YEAR($I305),'Source Int'!$AC$1:$AD$89,2,FALSE)),"",VLOOKUP(YEAR(TODAY())-YEAR($I305),'Source Int'!$AC$1:$AD$89,2,FALSE)),"")</f>
        <v/>
      </c>
      <c r="T305" s="584"/>
    </row>
    <row r="306" spans="1:20" ht="19.350000000000001" customHeight="1">
      <c r="A306" s="197">
        <f t="shared" si="24"/>
        <v>430</v>
      </c>
      <c r="B306" s="464"/>
      <c r="C306" s="303"/>
      <c r="D306" s="301"/>
      <c r="E306" s="301"/>
      <c r="F306" s="302"/>
      <c r="G306" s="304"/>
      <c r="H306" s="303"/>
      <c r="I306" s="303"/>
      <c r="J306" s="303"/>
      <c r="K306" s="197" t="str">
        <f t="shared" ca="1" si="23"/>
        <v/>
      </c>
      <c r="L306" s="33" t="str">
        <f t="shared" si="25"/>
        <v/>
      </c>
      <c r="M306" s="85" t="str">
        <f ca="1">IF(I306&gt;0,IF(ISERROR(VLOOKUP(YEAR(TODAY())-YEAR($I306),'Source Int'!$AC$1:$AD$89,2,FALSE)),"",VLOOKUP(YEAR(TODAY())-YEAR($I306),'Source Int'!$AC$1:$AD$89,2,FALSE)),"")</f>
        <v/>
      </c>
      <c r="T306" s="584"/>
    </row>
    <row r="307" spans="1:20" ht="19.350000000000001" customHeight="1">
      <c r="A307" s="500">
        <f t="shared" si="24"/>
        <v>431</v>
      </c>
      <c r="B307" s="464"/>
      <c r="C307" s="303"/>
      <c r="D307" s="301"/>
      <c r="E307" s="301"/>
      <c r="F307" s="302"/>
      <c r="G307" s="304"/>
      <c r="H307" s="303"/>
      <c r="I307" s="303"/>
      <c r="J307" s="303"/>
      <c r="K307" s="197" t="str">
        <f t="shared" ca="1" si="23"/>
        <v/>
      </c>
      <c r="L307" s="33" t="str">
        <f t="shared" si="25"/>
        <v/>
      </c>
      <c r="M307" s="85" t="str">
        <f ca="1">IF(I307&gt;0,IF(ISERROR(VLOOKUP(YEAR(TODAY())-YEAR($I307),'Source Int'!$AC$1:$AD$89,2,FALSE)),"",VLOOKUP(YEAR(TODAY())-YEAR($I307),'Source Int'!$AC$1:$AD$89,2,FALSE)),"")</f>
        <v/>
      </c>
      <c r="T307" s="584"/>
    </row>
    <row r="308" spans="1:20" ht="19.350000000000001" customHeight="1">
      <c r="A308" s="197">
        <f t="shared" si="24"/>
        <v>432</v>
      </c>
      <c r="B308" s="464"/>
      <c r="C308" s="303"/>
      <c r="D308" s="301"/>
      <c r="E308" s="301"/>
      <c r="F308" s="302"/>
      <c r="G308" s="304"/>
      <c r="H308" s="303"/>
      <c r="I308" s="303"/>
      <c r="J308" s="303"/>
      <c r="K308" s="197" t="str">
        <f t="shared" ca="1" si="23"/>
        <v/>
      </c>
      <c r="L308" s="33" t="str">
        <f t="shared" si="25"/>
        <v/>
      </c>
      <c r="M308" s="85" t="str">
        <f ca="1">IF(I308&gt;0,IF(ISERROR(VLOOKUP(YEAR(TODAY())-YEAR($I308),'Source Int'!$AC$1:$AD$89,2,FALSE)),"",VLOOKUP(YEAR(TODAY())-YEAR($I308),'Source Int'!$AC$1:$AD$89,2,FALSE)),"")</f>
        <v/>
      </c>
      <c r="T308" s="584"/>
    </row>
    <row r="309" spans="1:20" ht="19.350000000000001" customHeight="1">
      <c r="A309" s="500">
        <f t="shared" si="24"/>
        <v>433</v>
      </c>
      <c r="B309" s="464"/>
      <c r="C309" s="303"/>
      <c r="D309" s="301"/>
      <c r="E309" s="301"/>
      <c r="F309" s="302"/>
      <c r="G309" s="304"/>
      <c r="H309" s="303"/>
      <c r="I309" s="303"/>
      <c r="J309" s="303"/>
      <c r="K309" s="197" t="str">
        <f t="shared" ca="1" si="23"/>
        <v/>
      </c>
      <c r="L309" s="33" t="str">
        <f t="shared" si="25"/>
        <v/>
      </c>
      <c r="M309" s="85" t="str">
        <f ca="1">IF(I309&gt;0,IF(ISERROR(VLOOKUP(YEAR(TODAY())-YEAR($I309),'Source Int'!$AC$1:$AD$89,2,FALSE)),"",VLOOKUP(YEAR(TODAY())-YEAR($I309),'Source Int'!$AC$1:$AD$89,2,FALSE)),"")</f>
        <v/>
      </c>
      <c r="T309" s="584"/>
    </row>
    <row r="310" spans="1:20" ht="19.350000000000001" customHeight="1">
      <c r="A310" s="197">
        <f t="shared" si="24"/>
        <v>434</v>
      </c>
      <c r="B310" s="464"/>
      <c r="C310" s="303"/>
      <c r="D310" s="301"/>
      <c r="E310" s="301"/>
      <c r="F310" s="302"/>
      <c r="G310" s="304"/>
      <c r="H310" s="303"/>
      <c r="I310" s="303"/>
      <c r="J310" s="303"/>
      <c r="K310" s="197" t="str">
        <f t="shared" ca="1" si="23"/>
        <v/>
      </c>
      <c r="L310" s="33" t="str">
        <f t="shared" si="25"/>
        <v/>
      </c>
      <c r="M310" s="85" t="str">
        <f ca="1">IF(I310&gt;0,IF(ISERROR(VLOOKUP(YEAR(TODAY())-YEAR($I310),'Source Int'!$AC$1:$AD$89,2,FALSE)),"",VLOOKUP(YEAR(TODAY())-YEAR($I310),'Source Int'!$AC$1:$AD$89,2,FALSE)),"")</f>
        <v/>
      </c>
      <c r="T310" s="584"/>
    </row>
    <row r="311" spans="1:20" ht="19.350000000000001" customHeight="1">
      <c r="A311" s="500">
        <f t="shared" si="24"/>
        <v>435</v>
      </c>
      <c r="B311" s="464"/>
      <c r="C311" s="303"/>
      <c r="D311" s="301"/>
      <c r="E311" s="301"/>
      <c r="F311" s="302"/>
      <c r="G311" s="304"/>
      <c r="H311" s="303"/>
      <c r="I311" s="303"/>
      <c r="J311" s="303"/>
      <c r="K311" s="197" t="str">
        <f t="shared" ca="1" si="23"/>
        <v/>
      </c>
      <c r="L311" s="33" t="str">
        <f t="shared" si="25"/>
        <v/>
      </c>
      <c r="M311" s="85" t="str">
        <f ca="1">IF(I311&gt;0,IF(ISERROR(VLOOKUP(YEAR(TODAY())-YEAR($I311),'Source Int'!$AC$1:$AD$89,2,FALSE)),"",VLOOKUP(YEAR(TODAY())-YEAR($I311),'Source Int'!$AC$1:$AD$89,2,FALSE)),"")</f>
        <v/>
      </c>
      <c r="T311" s="584"/>
    </row>
    <row r="312" spans="1:20" ht="19.350000000000001" customHeight="1">
      <c r="A312" s="197">
        <f t="shared" si="24"/>
        <v>436</v>
      </c>
      <c r="B312" s="464"/>
      <c r="C312" s="303"/>
      <c r="D312" s="301"/>
      <c r="E312" s="301"/>
      <c r="F312" s="302"/>
      <c r="G312" s="304"/>
      <c r="H312" s="303"/>
      <c r="I312" s="303"/>
      <c r="J312" s="303"/>
      <c r="K312" s="197" t="str">
        <f t="shared" ca="1" si="23"/>
        <v/>
      </c>
      <c r="L312" s="33" t="str">
        <f t="shared" si="25"/>
        <v/>
      </c>
      <c r="M312" s="85" t="str">
        <f ca="1">IF(I312&gt;0,IF(ISERROR(VLOOKUP(YEAR(TODAY())-YEAR($I312),'Source Int'!$AC$1:$AD$89,2,FALSE)),"",VLOOKUP(YEAR(TODAY())-YEAR($I312),'Source Int'!$AC$1:$AD$89,2,FALSE)),"")</f>
        <v/>
      </c>
      <c r="T312" s="584"/>
    </row>
    <row r="313" spans="1:20" ht="19.350000000000001" customHeight="1">
      <c r="A313" s="500">
        <f t="shared" si="24"/>
        <v>437</v>
      </c>
      <c r="B313" s="464"/>
      <c r="C313" s="303"/>
      <c r="D313" s="301"/>
      <c r="E313" s="301"/>
      <c r="F313" s="302"/>
      <c r="G313" s="304"/>
      <c r="H313" s="303"/>
      <c r="I313" s="303"/>
      <c r="J313" s="303"/>
      <c r="K313" s="197" t="str">
        <f t="shared" ca="1" si="23"/>
        <v/>
      </c>
      <c r="L313" s="33" t="str">
        <f t="shared" si="25"/>
        <v/>
      </c>
      <c r="M313" s="85" t="str">
        <f ca="1">IF(I313&gt;0,IF(ISERROR(VLOOKUP(YEAR(TODAY())-YEAR($I313),'Source Int'!$AC$1:$AD$89,2,FALSE)),"",VLOOKUP(YEAR(TODAY())-YEAR($I313),'Source Int'!$AC$1:$AD$89,2,FALSE)),"")</f>
        <v/>
      </c>
      <c r="T313" s="584"/>
    </row>
    <row r="314" spans="1:20" ht="19.350000000000001" customHeight="1">
      <c r="A314" s="197">
        <f t="shared" si="24"/>
        <v>438</v>
      </c>
      <c r="B314" s="464"/>
      <c r="C314" s="303"/>
      <c r="D314" s="301"/>
      <c r="E314" s="301"/>
      <c r="F314" s="302"/>
      <c r="G314" s="304"/>
      <c r="H314" s="303"/>
      <c r="I314" s="303"/>
      <c r="J314" s="303"/>
      <c r="K314" s="197" t="str">
        <f t="shared" ca="1" si="23"/>
        <v/>
      </c>
      <c r="L314" s="33" t="str">
        <f t="shared" si="25"/>
        <v/>
      </c>
      <c r="M314" s="85" t="str">
        <f ca="1">IF(I314&gt;0,IF(ISERROR(VLOOKUP(YEAR(TODAY())-YEAR($I314),'Source Int'!$AC$1:$AD$89,2,FALSE)),"",VLOOKUP(YEAR(TODAY())-YEAR($I314),'Source Int'!$AC$1:$AD$89,2,FALSE)),"")</f>
        <v/>
      </c>
      <c r="T314" s="584"/>
    </row>
    <row r="315" spans="1:20" ht="19.350000000000001" customHeight="1">
      <c r="A315" s="500">
        <f t="shared" si="24"/>
        <v>439</v>
      </c>
      <c r="B315" s="464"/>
      <c r="C315" s="303"/>
      <c r="D315" s="301"/>
      <c r="E315" s="301"/>
      <c r="F315" s="302"/>
      <c r="G315" s="304"/>
      <c r="H315" s="303"/>
      <c r="I315" s="303"/>
      <c r="J315" s="303"/>
      <c r="K315" s="197" t="str">
        <f t="shared" ca="1" si="23"/>
        <v/>
      </c>
      <c r="L315" s="33" t="str">
        <f t="shared" si="25"/>
        <v/>
      </c>
      <c r="M315" s="85" t="str">
        <f ca="1">IF(I315&gt;0,IF(ISERROR(VLOOKUP(YEAR(TODAY())-YEAR($I315),'Source Int'!$AC$1:$AD$89,2,FALSE)),"",VLOOKUP(YEAR(TODAY())-YEAR($I315),'Source Int'!$AC$1:$AD$89,2,FALSE)),"")</f>
        <v/>
      </c>
      <c r="T315" s="584"/>
    </row>
    <row r="316" spans="1:20" ht="19.350000000000001" customHeight="1">
      <c r="A316" s="197">
        <f t="shared" si="24"/>
        <v>440</v>
      </c>
      <c r="B316" s="464"/>
      <c r="C316" s="303"/>
      <c r="D316" s="301"/>
      <c r="E316" s="301"/>
      <c r="F316" s="302"/>
      <c r="G316" s="304"/>
      <c r="H316" s="303"/>
      <c r="I316" s="303"/>
      <c r="J316" s="303"/>
      <c r="K316" s="197" t="str">
        <f t="shared" ca="1" si="23"/>
        <v/>
      </c>
      <c r="L316" s="33" t="str">
        <f t="shared" si="25"/>
        <v/>
      </c>
      <c r="M316" s="85" t="str">
        <f ca="1">IF(I316&gt;0,IF(ISERROR(VLOOKUP(YEAR(TODAY())-YEAR($I316),'Source Int'!$AC$1:$AD$89,2,FALSE)),"",VLOOKUP(YEAR(TODAY())-YEAR($I316),'Source Int'!$AC$1:$AD$89,2,FALSE)),"")</f>
        <v/>
      </c>
      <c r="T316" s="584"/>
    </row>
    <row r="317" spans="1:20" ht="19.350000000000001" customHeight="1">
      <c r="A317" s="500">
        <f t="shared" si="24"/>
        <v>441</v>
      </c>
      <c r="B317" s="464"/>
      <c r="C317" s="303"/>
      <c r="D317" s="301"/>
      <c r="E317" s="301"/>
      <c r="F317" s="302"/>
      <c r="G317" s="304"/>
      <c r="H317" s="303"/>
      <c r="I317" s="303"/>
      <c r="J317" s="303"/>
      <c r="K317" s="197" t="str">
        <f t="shared" ca="1" si="23"/>
        <v/>
      </c>
      <c r="L317" s="33" t="str">
        <f t="shared" si="25"/>
        <v/>
      </c>
      <c r="M317" s="85" t="str">
        <f ca="1">IF(I317&gt;0,IF(ISERROR(VLOOKUP(YEAR(TODAY())-YEAR($I317),'Source Int'!$AC$1:$AD$89,2,FALSE)),"",VLOOKUP(YEAR(TODAY())-YEAR($I317),'Source Int'!$AC$1:$AD$89,2,FALSE)),"")</f>
        <v/>
      </c>
      <c r="T317" s="584"/>
    </row>
    <row r="318" spans="1:20" ht="19.350000000000001" customHeight="1">
      <c r="A318" s="197">
        <f t="shared" si="24"/>
        <v>442</v>
      </c>
      <c r="B318" s="464"/>
      <c r="C318" s="303"/>
      <c r="D318" s="301"/>
      <c r="E318" s="301"/>
      <c r="F318" s="302"/>
      <c r="G318" s="304"/>
      <c r="H318" s="303"/>
      <c r="I318" s="303"/>
      <c r="J318" s="303"/>
      <c r="K318" s="197" t="str">
        <f t="shared" ca="1" si="23"/>
        <v/>
      </c>
      <c r="L318" s="33" t="str">
        <f t="shared" si="25"/>
        <v/>
      </c>
      <c r="M318" s="85" t="str">
        <f ca="1">IF(I318&gt;0,IF(ISERROR(VLOOKUP(YEAR(TODAY())-YEAR($I318),'Source Int'!$AC$1:$AD$89,2,FALSE)),"",VLOOKUP(YEAR(TODAY())-YEAR($I318),'Source Int'!$AC$1:$AD$89,2,FALSE)),"")</f>
        <v/>
      </c>
      <c r="T318" s="584"/>
    </row>
    <row r="319" spans="1:20" ht="19.350000000000001" customHeight="1">
      <c r="A319" s="500">
        <f t="shared" si="24"/>
        <v>443</v>
      </c>
      <c r="B319" s="464"/>
      <c r="C319" s="303"/>
      <c r="D319" s="301"/>
      <c r="E319" s="301"/>
      <c r="F319" s="302"/>
      <c r="G319" s="304"/>
      <c r="H319" s="303"/>
      <c r="I319" s="303"/>
      <c r="J319" s="303"/>
      <c r="K319" s="197" t="str">
        <f t="shared" ca="1" si="23"/>
        <v/>
      </c>
      <c r="L319" s="33" t="str">
        <f t="shared" si="25"/>
        <v/>
      </c>
      <c r="M319" s="85" t="str">
        <f ca="1">IF(I319&gt;0,IF(ISERROR(VLOOKUP(YEAR(TODAY())-YEAR($I319),'Source Int'!$AC$1:$AD$89,2,FALSE)),"",VLOOKUP(YEAR(TODAY())-YEAR($I319),'Source Int'!$AC$1:$AD$89,2,FALSE)),"")</f>
        <v/>
      </c>
      <c r="T319" s="584"/>
    </row>
    <row r="320" spans="1:20" ht="19.350000000000001" customHeight="1">
      <c r="A320" s="197">
        <f t="shared" si="24"/>
        <v>444</v>
      </c>
      <c r="B320" s="464"/>
      <c r="C320" s="303"/>
      <c r="D320" s="301"/>
      <c r="E320" s="301"/>
      <c r="F320" s="302"/>
      <c r="G320" s="304"/>
      <c r="H320" s="303"/>
      <c r="I320" s="303"/>
      <c r="J320" s="303"/>
      <c r="K320" s="197" t="str">
        <f t="shared" ca="1" si="23"/>
        <v/>
      </c>
      <c r="L320" s="33" t="str">
        <f t="shared" si="25"/>
        <v/>
      </c>
      <c r="M320" s="85" t="str">
        <f ca="1">IF(I320&gt;0,IF(ISERROR(VLOOKUP(YEAR(TODAY())-YEAR($I320),'Source Int'!$AC$1:$AD$89,2,FALSE)),"",VLOOKUP(YEAR(TODAY())-YEAR($I320),'Source Int'!$AC$1:$AD$89,2,FALSE)),"")</f>
        <v/>
      </c>
      <c r="T320" s="584"/>
    </row>
    <row r="321" spans="1:20" ht="19.350000000000001" customHeight="1">
      <c r="A321" s="500">
        <f t="shared" si="24"/>
        <v>445</v>
      </c>
      <c r="B321" s="464"/>
      <c r="C321" s="303"/>
      <c r="D321" s="301"/>
      <c r="E321" s="301"/>
      <c r="F321" s="302"/>
      <c r="G321" s="304"/>
      <c r="H321" s="303"/>
      <c r="I321" s="303"/>
      <c r="J321" s="303"/>
      <c r="K321" s="197" t="str">
        <f t="shared" ca="1" si="23"/>
        <v/>
      </c>
      <c r="L321" s="33" t="str">
        <f t="shared" si="25"/>
        <v/>
      </c>
      <c r="M321" s="85" t="str">
        <f ca="1">IF(I321&gt;0,IF(ISERROR(VLOOKUP(YEAR(TODAY())-YEAR($I321),'Source Int'!$AC$1:$AD$89,2,FALSE)),"",VLOOKUP(YEAR(TODAY())-YEAR($I321),'Source Int'!$AC$1:$AD$89,2,FALSE)),"")</f>
        <v/>
      </c>
      <c r="T321" s="584"/>
    </row>
    <row r="322" spans="1:20" ht="19.350000000000001" customHeight="1">
      <c r="A322" s="197">
        <f t="shared" si="24"/>
        <v>446</v>
      </c>
      <c r="B322" s="464"/>
      <c r="C322" s="303"/>
      <c r="D322" s="301"/>
      <c r="E322" s="301"/>
      <c r="F322" s="302"/>
      <c r="G322" s="304"/>
      <c r="H322" s="303"/>
      <c r="I322" s="303"/>
      <c r="J322" s="303"/>
      <c r="K322" s="197" t="str">
        <f t="shared" ca="1" si="23"/>
        <v/>
      </c>
      <c r="L322" s="33" t="str">
        <f t="shared" si="25"/>
        <v/>
      </c>
      <c r="M322" s="85" t="str">
        <f ca="1">IF(I322&gt;0,IF(ISERROR(VLOOKUP(YEAR(TODAY())-YEAR($I322),'Source Int'!$AC$1:$AD$89,2,FALSE)),"",VLOOKUP(YEAR(TODAY())-YEAR($I322),'Source Int'!$AC$1:$AD$89,2,FALSE)),"")</f>
        <v/>
      </c>
      <c r="T322" s="584"/>
    </row>
    <row r="323" spans="1:20" ht="19.350000000000001" customHeight="1">
      <c r="A323" s="500">
        <f t="shared" si="24"/>
        <v>447</v>
      </c>
      <c r="B323" s="464"/>
      <c r="C323" s="303"/>
      <c r="D323" s="301"/>
      <c r="E323" s="301"/>
      <c r="F323" s="302"/>
      <c r="G323" s="304"/>
      <c r="H323" s="303"/>
      <c r="I323" s="303"/>
      <c r="J323" s="303"/>
      <c r="K323" s="197" t="str">
        <f t="shared" ca="1" si="23"/>
        <v/>
      </c>
      <c r="L323" s="33" t="str">
        <f t="shared" si="25"/>
        <v/>
      </c>
      <c r="M323" s="85" t="str">
        <f ca="1">IF(I323&gt;0,IF(ISERROR(VLOOKUP(YEAR(TODAY())-YEAR($I323),'Source Int'!$AC$1:$AD$89,2,FALSE)),"",VLOOKUP(YEAR(TODAY())-YEAR($I323),'Source Int'!$AC$1:$AD$89,2,FALSE)),"")</f>
        <v/>
      </c>
      <c r="T323" s="584"/>
    </row>
    <row r="324" spans="1:20" ht="19.350000000000001" customHeight="1">
      <c r="A324" s="197">
        <f t="shared" si="24"/>
        <v>448</v>
      </c>
      <c r="B324" s="464"/>
      <c r="C324" s="303"/>
      <c r="D324" s="301"/>
      <c r="E324" s="301"/>
      <c r="F324" s="302"/>
      <c r="G324" s="304"/>
      <c r="H324" s="303"/>
      <c r="I324" s="303"/>
      <c r="J324" s="303"/>
      <c r="K324" s="197" t="str">
        <f t="shared" ca="1" si="23"/>
        <v/>
      </c>
      <c r="L324" s="33" t="str">
        <f t="shared" si="25"/>
        <v/>
      </c>
      <c r="M324" s="85" t="str">
        <f ca="1">IF(I324&gt;0,IF(ISERROR(VLOOKUP(YEAR(TODAY())-YEAR($I324),'Source Int'!$AC$1:$AD$89,2,FALSE)),"",VLOOKUP(YEAR(TODAY())-YEAR($I324),'Source Int'!$AC$1:$AD$89,2,FALSE)),"")</f>
        <v/>
      </c>
      <c r="T324" s="584"/>
    </row>
    <row r="325" spans="1:20" ht="19.350000000000001" customHeight="1">
      <c r="A325" s="500">
        <f t="shared" si="24"/>
        <v>449</v>
      </c>
      <c r="B325" s="464"/>
      <c r="C325" s="303"/>
      <c r="D325" s="301"/>
      <c r="E325" s="301"/>
      <c r="F325" s="302"/>
      <c r="G325" s="304"/>
      <c r="H325" s="303"/>
      <c r="I325" s="303"/>
      <c r="J325" s="303"/>
      <c r="K325" s="197" t="str">
        <f t="shared" ca="1" si="23"/>
        <v/>
      </c>
      <c r="L325" s="33" t="str">
        <f t="shared" si="25"/>
        <v/>
      </c>
      <c r="M325" s="85" t="str">
        <f ca="1">IF(I325&gt;0,IF(ISERROR(VLOOKUP(YEAR(TODAY())-YEAR($I325),'Source Int'!$AC$1:$AD$89,2,FALSE)),"",VLOOKUP(YEAR(TODAY())-YEAR($I325),'Source Int'!$AC$1:$AD$89,2,FALSE)),"")</f>
        <v/>
      </c>
      <c r="T325" s="584"/>
    </row>
    <row r="326" spans="1:20" ht="19.350000000000001" customHeight="1">
      <c r="A326" s="197">
        <f t="shared" si="24"/>
        <v>450</v>
      </c>
      <c r="B326" s="464"/>
      <c r="C326" s="303"/>
      <c r="D326" s="301"/>
      <c r="E326" s="301"/>
      <c r="F326" s="302"/>
      <c r="G326" s="304"/>
      <c r="H326" s="303"/>
      <c r="I326" s="303"/>
      <c r="J326" s="303"/>
      <c r="K326" s="197" t="str">
        <f t="shared" ca="1" si="23"/>
        <v/>
      </c>
      <c r="L326" s="33" t="str">
        <f t="shared" si="25"/>
        <v/>
      </c>
      <c r="M326" s="85" t="str">
        <f ca="1">IF(I326&gt;0,IF(ISERROR(VLOOKUP(YEAR(TODAY())-YEAR($I326),'Source Int'!$AC$1:$AD$89,2,FALSE)),"",VLOOKUP(YEAR(TODAY())-YEAR($I326),'Source Int'!$AC$1:$AD$89,2,FALSE)),"")</f>
        <v/>
      </c>
      <c r="T326" s="584"/>
    </row>
    <row r="327" spans="1:20" ht="19.350000000000001" customHeight="1">
      <c r="A327" s="500">
        <f t="shared" si="24"/>
        <v>451</v>
      </c>
      <c r="B327" s="464"/>
      <c r="C327" s="303"/>
      <c r="D327" s="301"/>
      <c r="E327" s="301"/>
      <c r="F327" s="302"/>
      <c r="G327" s="304"/>
      <c r="H327" s="303"/>
      <c r="I327" s="303"/>
      <c r="J327" s="303"/>
      <c r="K327" s="197" t="str">
        <f t="shared" ref="K327:K355" ca="1" si="26">M327</f>
        <v/>
      </c>
      <c r="L327" s="33" t="str">
        <f t="shared" si="25"/>
        <v/>
      </c>
      <c r="M327" s="85" t="str">
        <f ca="1">IF(I327&gt;0,IF(ISERROR(VLOOKUP(YEAR(TODAY())-YEAR($I327),'Source Int'!$AC$1:$AD$89,2,FALSE)),"",VLOOKUP(YEAR(TODAY())-YEAR($I327),'Source Int'!$AC$1:$AD$89,2,FALSE)),"")</f>
        <v/>
      </c>
      <c r="T327" s="584"/>
    </row>
    <row r="328" spans="1:20" ht="19.350000000000001" customHeight="1">
      <c r="A328" s="197">
        <f t="shared" ref="A328:A355" si="27">A327+1</f>
        <v>452</v>
      </c>
      <c r="B328" s="464"/>
      <c r="C328" s="303"/>
      <c r="D328" s="301"/>
      <c r="E328" s="301"/>
      <c r="F328" s="302"/>
      <c r="G328" s="304"/>
      <c r="H328" s="303"/>
      <c r="I328" s="303"/>
      <c r="J328" s="303"/>
      <c r="K328" s="197" t="str">
        <f t="shared" ca="1" si="26"/>
        <v/>
      </c>
      <c r="L328" s="33" t="str">
        <f t="shared" si="25"/>
        <v/>
      </c>
      <c r="M328" s="85" t="str">
        <f ca="1">IF(I328&gt;0,IF(ISERROR(VLOOKUP(YEAR(TODAY())-YEAR($I328),'Source Int'!$AC$1:$AD$89,2,FALSE)),"",VLOOKUP(YEAR(TODAY())-YEAR($I328),'Source Int'!$AC$1:$AD$89,2,FALSE)),"")</f>
        <v/>
      </c>
      <c r="T328" s="584"/>
    </row>
    <row r="329" spans="1:20" ht="19.350000000000001" customHeight="1">
      <c r="A329" s="500">
        <f t="shared" si="27"/>
        <v>453</v>
      </c>
      <c r="B329" s="464"/>
      <c r="C329" s="303"/>
      <c r="D329" s="301"/>
      <c r="E329" s="301"/>
      <c r="F329" s="302"/>
      <c r="G329" s="304"/>
      <c r="H329" s="303"/>
      <c r="I329" s="303"/>
      <c r="J329" s="303"/>
      <c r="K329" s="197" t="str">
        <f t="shared" ca="1" si="26"/>
        <v/>
      </c>
      <c r="L329" s="33" t="str">
        <f t="shared" si="25"/>
        <v/>
      </c>
      <c r="M329" s="85" t="str">
        <f ca="1">IF(I329&gt;0,IF(ISERROR(VLOOKUP(YEAR(TODAY())-YEAR($I329),'Source Int'!$AC$1:$AD$89,2,FALSE)),"",VLOOKUP(YEAR(TODAY())-YEAR($I329),'Source Int'!$AC$1:$AD$89,2,FALSE)),"")</f>
        <v/>
      </c>
      <c r="T329" s="584"/>
    </row>
    <row r="330" spans="1:20" ht="19.350000000000001" customHeight="1">
      <c r="A330" s="197">
        <f t="shared" si="27"/>
        <v>454</v>
      </c>
      <c r="B330" s="464"/>
      <c r="C330" s="303"/>
      <c r="D330" s="301"/>
      <c r="E330" s="301"/>
      <c r="F330" s="302"/>
      <c r="G330" s="304"/>
      <c r="H330" s="303"/>
      <c r="I330" s="303"/>
      <c r="J330" s="303"/>
      <c r="K330" s="197" t="str">
        <f t="shared" ca="1" si="26"/>
        <v/>
      </c>
      <c r="L330" s="33" t="str">
        <f t="shared" si="25"/>
        <v/>
      </c>
      <c r="M330" s="85" t="str">
        <f ca="1">IF(I330&gt;0,IF(ISERROR(VLOOKUP(YEAR(TODAY())-YEAR($I330),'Source Int'!$AC$1:$AD$89,2,FALSE)),"",VLOOKUP(YEAR(TODAY())-YEAR($I330),'Source Int'!$AC$1:$AD$89,2,FALSE)),"")</f>
        <v/>
      </c>
      <c r="T330" s="584"/>
    </row>
    <row r="331" spans="1:20" ht="19.350000000000001" customHeight="1">
      <c r="A331" s="500">
        <f t="shared" si="27"/>
        <v>455</v>
      </c>
      <c r="B331" s="464"/>
      <c r="C331" s="303"/>
      <c r="D331" s="301"/>
      <c r="E331" s="301"/>
      <c r="F331" s="302"/>
      <c r="G331" s="304"/>
      <c r="H331" s="303"/>
      <c r="I331" s="303"/>
      <c r="J331" s="303"/>
      <c r="K331" s="197" t="str">
        <f t="shared" ca="1" si="26"/>
        <v/>
      </c>
      <c r="L331" s="33" t="str">
        <f t="shared" si="25"/>
        <v/>
      </c>
      <c r="M331" s="85" t="str">
        <f ca="1">IF(I331&gt;0,IF(ISERROR(VLOOKUP(YEAR(TODAY())-YEAR($I331),'Source Int'!$AC$1:$AD$89,2,FALSE)),"",VLOOKUP(YEAR(TODAY())-YEAR($I331),'Source Int'!$AC$1:$AD$89,2,FALSE)),"")</f>
        <v/>
      </c>
      <c r="T331" s="584"/>
    </row>
    <row r="332" spans="1:20" ht="19.350000000000001" customHeight="1">
      <c r="A332" s="197">
        <f t="shared" si="27"/>
        <v>456</v>
      </c>
      <c r="B332" s="464"/>
      <c r="C332" s="303"/>
      <c r="D332" s="301"/>
      <c r="E332" s="301"/>
      <c r="F332" s="302"/>
      <c r="G332" s="304"/>
      <c r="H332" s="303"/>
      <c r="I332" s="303"/>
      <c r="J332" s="303"/>
      <c r="K332" s="197" t="str">
        <f t="shared" ca="1" si="26"/>
        <v/>
      </c>
      <c r="L332" s="33" t="str">
        <f t="shared" si="25"/>
        <v/>
      </c>
      <c r="M332" s="85" t="str">
        <f ca="1">IF(I332&gt;0,IF(ISERROR(VLOOKUP(YEAR(TODAY())-YEAR($I332),'Source Int'!$AC$1:$AD$89,2,FALSE)),"",VLOOKUP(YEAR(TODAY())-YEAR($I332),'Source Int'!$AC$1:$AD$89,2,FALSE)),"")</f>
        <v/>
      </c>
      <c r="T332" s="584"/>
    </row>
    <row r="333" spans="1:20" ht="19.350000000000001" customHeight="1">
      <c r="A333" s="500">
        <f t="shared" si="27"/>
        <v>457</v>
      </c>
      <c r="B333" s="464"/>
      <c r="C333" s="303"/>
      <c r="D333" s="301"/>
      <c r="E333" s="301"/>
      <c r="F333" s="302"/>
      <c r="G333" s="304"/>
      <c r="H333" s="303"/>
      <c r="I333" s="303"/>
      <c r="J333" s="303"/>
      <c r="K333" s="197" t="str">
        <f t="shared" ca="1" si="26"/>
        <v/>
      </c>
      <c r="L333" s="33" t="str">
        <f t="shared" si="25"/>
        <v/>
      </c>
      <c r="M333" s="85" t="str">
        <f ca="1">IF(I333&gt;0,IF(ISERROR(VLOOKUP(YEAR(TODAY())-YEAR($I333),'Source Int'!$AC$1:$AD$89,2,FALSE)),"",VLOOKUP(YEAR(TODAY())-YEAR($I333),'Source Int'!$AC$1:$AD$89,2,FALSE)),"")</f>
        <v/>
      </c>
      <c r="T333" s="584"/>
    </row>
    <row r="334" spans="1:20" ht="19.350000000000001" customHeight="1">
      <c r="A334" s="197">
        <f t="shared" si="27"/>
        <v>458</v>
      </c>
      <c r="B334" s="464"/>
      <c r="C334" s="303"/>
      <c r="D334" s="301"/>
      <c r="E334" s="301"/>
      <c r="F334" s="302"/>
      <c r="G334" s="304"/>
      <c r="H334" s="303"/>
      <c r="I334" s="303"/>
      <c r="J334" s="303"/>
      <c r="K334" s="197" t="str">
        <f t="shared" ca="1" si="26"/>
        <v/>
      </c>
      <c r="L334" s="33" t="str">
        <f t="shared" ref="L334:L355" si="28">IF(LEN(D334)&gt;0,1,"")</f>
        <v/>
      </c>
      <c r="M334" s="85" t="str">
        <f ca="1">IF(I334&gt;0,IF(ISERROR(VLOOKUP(YEAR(TODAY())-YEAR($I334),'Source Int'!$AC$1:$AD$89,2,FALSE)),"",VLOOKUP(YEAR(TODAY())-YEAR($I334),'Source Int'!$AC$1:$AD$89,2,FALSE)),"")</f>
        <v/>
      </c>
      <c r="T334" s="584"/>
    </row>
    <row r="335" spans="1:20" ht="19.350000000000001" customHeight="1">
      <c r="A335" s="500">
        <f t="shared" si="27"/>
        <v>459</v>
      </c>
      <c r="B335" s="464"/>
      <c r="C335" s="303"/>
      <c r="D335" s="301"/>
      <c r="E335" s="301"/>
      <c r="F335" s="302"/>
      <c r="G335" s="304"/>
      <c r="H335" s="303"/>
      <c r="I335" s="303"/>
      <c r="J335" s="303"/>
      <c r="K335" s="197" t="str">
        <f t="shared" ca="1" si="26"/>
        <v/>
      </c>
      <c r="L335" s="33" t="str">
        <f t="shared" si="28"/>
        <v/>
      </c>
      <c r="M335" s="85" t="str">
        <f ca="1">IF(I335&gt;0,IF(ISERROR(VLOOKUP(YEAR(TODAY())-YEAR($I335),'Source Int'!$AC$1:$AD$89,2,FALSE)),"",VLOOKUP(YEAR(TODAY())-YEAR($I335),'Source Int'!$AC$1:$AD$89,2,FALSE)),"")</f>
        <v/>
      </c>
      <c r="T335" s="584"/>
    </row>
    <row r="336" spans="1:20" ht="19.350000000000001" customHeight="1">
      <c r="A336" s="197">
        <f t="shared" si="27"/>
        <v>460</v>
      </c>
      <c r="B336" s="464"/>
      <c r="C336" s="303"/>
      <c r="D336" s="301"/>
      <c r="E336" s="301"/>
      <c r="F336" s="302"/>
      <c r="G336" s="304"/>
      <c r="H336" s="303"/>
      <c r="I336" s="303"/>
      <c r="J336" s="303"/>
      <c r="K336" s="197" t="str">
        <f t="shared" ca="1" si="26"/>
        <v/>
      </c>
      <c r="L336" s="33" t="str">
        <f t="shared" si="28"/>
        <v/>
      </c>
      <c r="M336" s="85" t="str">
        <f ca="1">IF(I336&gt;0,IF(ISERROR(VLOOKUP(YEAR(TODAY())-YEAR($I336),'Source Int'!$AC$1:$AD$89,2,FALSE)),"",VLOOKUP(YEAR(TODAY())-YEAR($I336),'Source Int'!$AC$1:$AD$89,2,FALSE)),"")</f>
        <v/>
      </c>
      <c r="T336" s="584"/>
    </row>
    <row r="337" spans="1:20" ht="19.350000000000001" customHeight="1">
      <c r="A337" s="500">
        <f t="shared" si="27"/>
        <v>461</v>
      </c>
      <c r="B337" s="464"/>
      <c r="C337" s="303"/>
      <c r="D337" s="301"/>
      <c r="E337" s="301"/>
      <c r="F337" s="302"/>
      <c r="G337" s="304"/>
      <c r="H337" s="303"/>
      <c r="I337" s="303"/>
      <c r="J337" s="303"/>
      <c r="K337" s="197" t="str">
        <f t="shared" ca="1" si="26"/>
        <v/>
      </c>
      <c r="L337" s="33" t="str">
        <f t="shared" si="28"/>
        <v/>
      </c>
      <c r="M337" s="85" t="str">
        <f ca="1">IF(I337&gt;0,IF(ISERROR(VLOOKUP(YEAR(TODAY())-YEAR($I337),'Source Int'!$AC$1:$AD$89,2,FALSE)),"",VLOOKUP(YEAR(TODAY())-YEAR($I337),'Source Int'!$AC$1:$AD$89,2,FALSE)),"")</f>
        <v/>
      </c>
      <c r="T337" s="584"/>
    </row>
    <row r="338" spans="1:20" ht="19.350000000000001" customHeight="1">
      <c r="A338" s="197">
        <f t="shared" si="27"/>
        <v>462</v>
      </c>
      <c r="B338" s="464"/>
      <c r="C338" s="303"/>
      <c r="D338" s="301"/>
      <c r="E338" s="301"/>
      <c r="F338" s="302"/>
      <c r="G338" s="304"/>
      <c r="H338" s="303"/>
      <c r="I338" s="303"/>
      <c r="J338" s="303"/>
      <c r="K338" s="197" t="str">
        <f t="shared" ca="1" si="26"/>
        <v/>
      </c>
      <c r="L338" s="33" t="str">
        <f t="shared" si="28"/>
        <v/>
      </c>
      <c r="M338" s="85" t="str">
        <f ca="1">IF(I338&gt;0,IF(ISERROR(VLOOKUP(YEAR(TODAY())-YEAR($I338),'Source Int'!$AC$1:$AD$89,2,FALSE)),"",VLOOKUP(YEAR(TODAY())-YEAR($I338),'Source Int'!$AC$1:$AD$89,2,FALSE)),"")</f>
        <v/>
      </c>
      <c r="T338" s="584"/>
    </row>
    <row r="339" spans="1:20" ht="19.350000000000001" customHeight="1">
      <c r="A339" s="500">
        <f t="shared" si="27"/>
        <v>463</v>
      </c>
      <c r="B339" s="464"/>
      <c r="C339" s="303"/>
      <c r="D339" s="301"/>
      <c r="E339" s="301"/>
      <c r="F339" s="302"/>
      <c r="G339" s="304"/>
      <c r="H339" s="303"/>
      <c r="I339" s="303"/>
      <c r="J339" s="303"/>
      <c r="K339" s="197" t="str">
        <f t="shared" ca="1" si="26"/>
        <v/>
      </c>
      <c r="L339" s="33" t="str">
        <f t="shared" si="28"/>
        <v/>
      </c>
      <c r="M339" s="85" t="str">
        <f ca="1">IF(I339&gt;0,IF(ISERROR(VLOOKUP(YEAR(TODAY())-YEAR($I339),'Source Int'!$AC$1:$AD$89,2,FALSE)),"",VLOOKUP(YEAR(TODAY())-YEAR($I339),'Source Int'!$AC$1:$AD$89,2,FALSE)),"")</f>
        <v/>
      </c>
      <c r="T339" s="584"/>
    </row>
    <row r="340" spans="1:20" ht="19.350000000000001" customHeight="1">
      <c r="A340" s="197">
        <f t="shared" si="27"/>
        <v>464</v>
      </c>
      <c r="B340" s="464"/>
      <c r="C340" s="303"/>
      <c r="D340" s="301"/>
      <c r="E340" s="301"/>
      <c r="F340" s="302"/>
      <c r="G340" s="304"/>
      <c r="H340" s="303"/>
      <c r="I340" s="303"/>
      <c r="J340" s="303"/>
      <c r="K340" s="197" t="str">
        <f t="shared" ca="1" si="26"/>
        <v/>
      </c>
      <c r="L340" s="33" t="str">
        <f t="shared" si="28"/>
        <v/>
      </c>
      <c r="M340" s="85" t="str">
        <f ca="1">IF(I340&gt;0,IF(ISERROR(VLOOKUP(YEAR(TODAY())-YEAR($I340),'Source Int'!$AC$1:$AD$89,2,FALSE)),"",VLOOKUP(YEAR(TODAY())-YEAR($I340),'Source Int'!$AC$1:$AD$89,2,FALSE)),"")</f>
        <v/>
      </c>
      <c r="T340" s="584"/>
    </row>
    <row r="341" spans="1:20" ht="19.350000000000001" customHeight="1">
      <c r="A341" s="500">
        <f t="shared" si="27"/>
        <v>465</v>
      </c>
      <c r="B341" s="464"/>
      <c r="C341" s="303"/>
      <c r="D341" s="301"/>
      <c r="E341" s="301"/>
      <c r="F341" s="302"/>
      <c r="G341" s="304"/>
      <c r="H341" s="303"/>
      <c r="I341" s="303"/>
      <c r="J341" s="303"/>
      <c r="K341" s="197" t="str">
        <f t="shared" ca="1" si="26"/>
        <v/>
      </c>
      <c r="L341" s="33" t="str">
        <f t="shared" si="28"/>
        <v/>
      </c>
      <c r="M341" s="85" t="str">
        <f ca="1">IF(I341&gt;0,IF(ISERROR(VLOOKUP(YEAR(TODAY())-YEAR($I341),'Source Int'!$AC$1:$AD$89,2,FALSE)),"",VLOOKUP(YEAR(TODAY())-YEAR($I341),'Source Int'!$AC$1:$AD$89,2,FALSE)),"")</f>
        <v/>
      </c>
      <c r="T341" s="584"/>
    </row>
    <row r="342" spans="1:20" ht="19.350000000000001" customHeight="1">
      <c r="A342" s="197">
        <f t="shared" si="27"/>
        <v>466</v>
      </c>
      <c r="B342" s="464"/>
      <c r="C342" s="303"/>
      <c r="D342" s="301"/>
      <c r="E342" s="301"/>
      <c r="F342" s="302"/>
      <c r="G342" s="304"/>
      <c r="H342" s="303"/>
      <c r="I342" s="303"/>
      <c r="J342" s="303"/>
      <c r="K342" s="197" t="str">
        <f t="shared" ca="1" si="26"/>
        <v/>
      </c>
      <c r="L342" s="33" t="str">
        <f t="shared" si="28"/>
        <v/>
      </c>
      <c r="M342" s="85" t="str">
        <f ca="1">IF(I342&gt;0,IF(ISERROR(VLOOKUP(YEAR(TODAY())-YEAR($I342),'Source Int'!$AC$1:$AD$89,2,FALSE)),"",VLOOKUP(YEAR(TODAY())-YEAR($I342),'Source Int'!$AC$1:$AD$89,2,FALSE)),"")</f>
        <v/>
      </c>
      <c r="T342" s="584"/>
    </row>
    <row r="343" spans="1:20" ht="19.350000000000001" customHeight="1">
      <c r="A343" s="500">
        <f t="shared" si="27"/>
        <v>467</v>
      </c>
      <c r="B343" s="464"/>
      <c r="C343" s="303"/>
      <c r="D343" s="301"/>
      <c r="E343" s="301"/>
      <c r="F343" s="302"/>
      <c r="G343" s="304"/>
      <c r="H343" s="303"/>
      <c r="I343" s="303"/>
      <c r="J343" s="303"/>
      <c r="K343" s="197" t="str">
        <f t="shared" ca="1" si="26"/>
        <v/>
      </c>
      <c r="L343" s="33" t="str">
        <f t="shared" si="28"/>
        <v/>
      </c>
      <c r="M343" s="85" t="str">
        <f ca="1">IF(I343&gt;0,IF(ISERROR(VLOOKUP(YEAR(TODAY())-YEAR($I343),'Source Int'!$AC$1:$AD$89,2,FALSE)),"",VLOOKUP(YEAR(TODAY())-YEAR($I343),'Source Int'!$AC$1:$AD$89,2,FALSE)),"")</f>
        <v/>
      </c>
      <c r="T343" s="584"/>
    </row>
    <row r="344" spans="1:20" ht="19.350000000000001" customHeight="1">
      <c r="A344" s="197">
        <f t="shared" si="27"/>
        <v>468</v>
      </c>
      <c r="B344" s="464"/>
      <c r="C344" s="303"/>
      <c r="D344" s="301"/>
      <c r="E344" s="301"/>
      <c r="F344" s="302"/>
      <c r="G344" s="304"/>
      <c r="H344" s="303"/>
      <c r="I344" s="303"/>
      <c r="J344" s="303"/>
      <c r="K344" s="197" t="str">
        <f t="shared" ca="1" si="26"/>
        <v/>
      </c>
      <c r="L344" s="33" t="str">
        <f t="shared" si="28"/>
        <v/>
      </c>
      <c r="M344" s="85" t="str">
        <f ca="1">IF(I344&gt;0,IF(ISERROR(VLOOKUP(YEAR(TODAY())-YEAR($I344),'Source Int'!$AC$1:$AD$89,2,FALSE)),"",VLOOKUP(YEAR(TODAY())-YEAR($I344),'Source Int'!$AC$1:$AD$89,2,FALSE)),"")</f>
        <v/>
      </c>
      <c r="T344" s="584"/>
    </row>
    <row r="345" spans="1:20" ht="19.350000000000001" customHeight="1">
      <c r="A345" s="500">
        <f t="shared" si="27"/>
        <v>469</v>
      </c>
      <c r="B345" s="464"/>
      <c r="C345" s="303"/>
      <c r="D345" s="301"/>
      <c r="E345" s="301"/>
      <c r="F345" s="302"/>
      <c r="G345" s="304"/>
      <c r="H345" s="303"/>
      <c r="I345" s="303"/>
      <c r="J345" s="303"/>
      <c r="K345" s="197" t="str">
        <f t="shared" ca="1" si="26"/>
        <v/>
      </c>
      <c r="L345" s="33" t="str">
        <f t="shared" si="28"/>
        <v/>
      </c>
      <c r="M345" s="85" t="str">
        <f ca="1">IF(I345&gt;0,IF(ISERROR(VLOOKUP(YEAR(TODAY())-YEAR($I345),'Source Int'!$AC$1:$AD$89,2,FALSE)),"",VLOOKUP(YEAR(TODAY())-YEAR($I345),'Source Int'!$AC$1:$AD$89,2,FALSE)),"")</f>
        <v/>
      </c>
      <c r="T345" s="584"/>
    </row>
    <row r="346" spans="1:20" ht="19.350000000000001" customHeight="1">
      <c r="A346" s="197">
        <f t="shared" si="27"/>
        <v>470</v>
      </c>
      <c r="B346" s="464"/>
      <c r="C346" s="303"/>
      <c r="D346" s="301"/>
      <c r="E346" s="301"/>
      <c r="F346" s="302"/>
      <c r="G346" s="304"/>
      <c r="H346" s="303"/>
      <c r="I346" s="303"/>
      <c r="J346" s="303"/>
      <c r="K346" s="197" t="str">
        <f t="shared" ca="1" si="26"/>
        <v/>
      </c>
      <c r="L346" s="33" t="str">
        <f t="shared" si="28"/>
        <v/>
      </c>
      <c r="M346" s="85" t="str">
        <f ca="1">IF(I346&gt;0,IF(ISERROR(VLOOKUP(YEAR(TODAY())-YEAR($I346),'Source Int'!$AC$1:$AD$89,2,FALSE)),"",VLOOKUP(YEAR(TODAY())-YEAR($I346),'Source Int'!$AC$1:$AD$89,2,FALSE)),"")</f>
        <v/>
      </c>
      <c r="T346" s="584"/>
    </row>
    <row r="347" spans="1:20" ht="19.350000000000001" customHeight="1">
      <c r="A347" s="500">
        <f t="shared" si="27"/>
        <v>471</v>
      </c>
      <c r="B347" s="464"/>
      <c r="C347" s="303"/>
      <c r="D347" s="301"/>
      <c r="E347" s="301"/>
      <c r="F347" s="302"/>
      <c r="G347" s="304"/>
      <c r="H347" s="303"/>
      <c r="I347" s="303"/>
      <c r="J347" s="303"/>
      <c r="K347" s="197" t="str">
        <f t="shared" ca="1" si="26"/>
        <v/>
      </c>
      <c r="L347" s="33" t="str">
        <f t="shared" si="28"/>
        <v/>
      </c>
      <c r="M347" s="85" t="str">
        <f ca="1">IF(I347&gt;0,IF(ISERROR(VLOOKUP(YEAR(TODAY())-YEAR($I347),'Source Int'!$AC$1:$AD$89,2,FALSE)),"",VLOOKUP(YEAR(TODAY())-YEAR($I347),'Source Int'!$AC$1:$AD$89,2,FALSE)),"")</f>
        <v/>
      </c>
      <c r="T347" s="584"/>
    </row>
    <row r="348" spans="1:20" ht="19.350000000000001" customHeight="1">
      <c r="A348" s="197">
        <f t="shared" si="27"/>
        <v>472</v>
      </c>
      <c r="B348" s="464"/>
      <c r="C348" s="303"/>
      <c r="D348" s="301"/>
      <c r="E348" s="301"/>
      <c r="F348" s="302"/>
      <c r="G348" s="304"/>
      <c r="H348" s="303"/>
      <c r="I348" s="303"/>
      <c r="J348" s="303"/>
      <c r="K348" s="197" t="str">
        <f t="shared" ca="1" si="26"/>
        <v/>
      </c>
      <c r="L348" s="33" t="str">
        <f t="shared" si="28"/>
        <v/>
      </c>
      <c r="M348" s="85" t="str">
        <f ca="1">IF(I348&gt;0,IF(ISERROR(VLOOKUP(YEAR(TODAY())-YEAR($I348),'Source Int'!$AC$1:$AD$89,2,FALSE)),"",VLOOKUP(YEAR(TODAY())-YEAR($I348),'Source Int'!$AC$1:$AD$89,2,FALSE)),"")</f>
        <v/>
      </c>
      <c r="T348" s="584"/>
    </row>
    <row r="349" spans="1:20" ht="19.350000000000001" customHeight="1">
      <c r="A349" s="500">
        <f t="shared" si="27"/>
        <v>473</v>
      </c>
      <c r="B349" s="464"/>
      <c r="C349" s="303"/>
      <c r="D349" s="301"/>
      <c r="E349" s="301"/>
      <c r="F349" s="302"/>
      <c r="G349" s="304"/>
      <c r="H349" s="303"/>
      <c r="I349" s="303"/>
      <c r="J349" s="303"/>
      <c r="K349" s="197" t="str">
        <f t="shared" ca="1" si="26"/>
        <v/>
      </c>
      <c r="L349" s="33" t="str">
        <f t="shared" si="28"/>
        <v/>
      </c>
      <c r="M349" s="85" t="str">
        <f ca="1">IF(I349&gt;0,IF(ISERROR(VLOOKUP(YEAR(TODAY())-YEAR($I349),'Source Int'!$AC$1:$AD$89,2,FALSE)),"",VLOOKUP(YEAR(TODAY())-YEAR($I349),'Source Int'!$AC$1:$AD$89,2,FALSE)),"")</f>
        <v/>
      </c>
      <c r="T349" s="584"/>
    </row>
    <row r="350" spans="1:20" ht="19.350000000000001" customHeight="1">
      <c r="A350" s="197">
        <f t="shared" si="27"/>
        <v>474</v>
      </c>
      <c r="B350" s="464"/>
      <c r="C350" s="303"/>
      <c r="D350" s="301"/>
      <c r="E350" s="301"/>
      <c r="F350" s="302"/>
      <c r="G350" s="304"/>
      <c r="H350" s="303"/>
      <c r="I350" s="303"/>
      <c r="J350" s="303"/>
      <c r="K350" s="197" t="str">
        <f t="shared" ca="1" si="26"/>
        <v/>
      </c>
      <c r="L350" s="33" t="str">
        <f t="shared" si="28"/>
        <v/>
      </c>
      <c r="M350" s="85" t="str">
        <f ca="1">IF(I350&gt;0,IF(ISERROR(VLOOKUP(YEAR(TODAY())-YEAR($I350),'Source Int'!$AC$1:$AD$89,2,FALSE)),"",VLOOKUP(YEAR(TODAY())-YEAR($I350),'Source Int'!$AC$1:$AD$89,2,FALSE)),"")</f>
        <v/>
      </c>
      <c r="T350" s="584"/>
    </row>
    <row r="351" spans="1:20" ht="19.350000000000001" customHeight="1">
      <c r="A351" s="500">
        <f t="shared" si="27"/>
        <v>475</v>
      </c>
      <c r="B351" s="464"/>
      <c r="C351" s="303"/>
      <c r="D351" s="301"/>
      <c r="E351" s="301"/>
      <c r="F351" s="302"/>
      <c r="G351" s="304"/>
      <c r="H351" s="303"/>
      <c r="I351" s="303"/>
      <c r="J351" s="303"/>
      <c r="K351" s="197" t="str">
        <f t="shared" ca="1" si="26"/>
        <v/>
      </c>
      <c r="L351" s="33" t="str">
        <f t="shared" si="28"/>
        <v/>
      </c>
      <c r="M351" s="85" t="str">
        <f ca="1">IF(I351&gt;0,IF(ISERROR(VLOOKUP(YEAR(TODAY())-YEAR($I351),'Source Int'!$AC$1:$AD$89,2,FALSE)),"",VLOOKUP(YEAR(TODAY())-YEAR($I351),'Source Int'!$AC$1:$AD$89,2,FALSE)),"")</f>
        <v/>
      </c>
      <c r="T351" s="584"/>
    </row>
    <row r="352" spans="1:20" ht="19.350000000000001" customHeight="1">
      <c r="A352" s="197">
        <f t="shared" si="27"/>
        <v>476</v>
      </c>
      <c r="B352" s="464"/>
      <c r="C352" s="303"/>
      <c r="D352" s="301"/>
      <c r="E352" s="301"/>
      <c r="F352" s="302"/>
      <c r="G352" s="304"/>
      <c r="H352" s="303"/>
      <c r="I352" s="303"/>
      <c r="J352" s="303"/>
      <c r="K352" s="197" t="str">
        <f t="shared" ca="1" si="26"/>
        <v/>
      </c>
      <c r="L352" s="33" t="str">
        <f t="shared" si="28"/>
        <v/>
      </c>
      <c r="M352" s="85" t="str">
        <f ca="1">IF(I352&gt;0,IF(ISERROR(VLOOKUP(YEAR(TODAY())-YEAR($I352),'Source Int'!$AC$1:$AD$89,2,FALSE)),"",VLOOKUP(YEAR(TODAY())-YEAR($I352),'Source Int'!$AC$1:$AD$89,2,FALSE)),"")</f>
        <v/>
      </c>
      <c r="T352" s="584"/>
    </row>
    <row r="353" spans="1:20" ht="19.350000000000001" customHeight="1">
      <c r="A353" s="500">
        <f t="shared" si="27"/>
        <v>477</v>
      </c>
      <c r="B353" s="464"/>
      <c r="C353" s="303"/>
      <c r="D353" s="301"/>
      <c r="E353" s="301"/>
      <c r="F353" s="302"/>
      <c r="G353" s="304"/>
      <c r="H353" s="303"/>
      <c r="I353" s="303"/>
      <c r="J353" s="303"/>
      <c r="K353" s="197" t="str">
        <f t="shared" ca="1" si="26"/>
        <v/>
      </c>
      <c r="L353" s="33" t="str">
        <f t="shared" si="28"/>
        <v/>
      </c>
      <c r="M353" s="85" t="str">
        <f ca="1">IF(I353&gt;0,IF(ISERROR(VLOOKUP(YEAR(TODAY())-YEAR($I353),'Source Int'!$AC$1:$AD$89,2,FALSE)),"",VLOOKUP(YEAR(TODAY())-YEAR($I353),'Source Int'!$AC$1:$AD$89,2,FALSE)),"")</f>
        <v/>
      </c>
      <c r="T353" s="584"/>
    </row>
    <row r="354" spans="1:20" ht="19.350000000000001" customHeight="1">
      <c r="A354" s="197">
        <f t="shared" si="27"/>
        <v>478</v>
      </c>
      <c r="B354" s="464"/>
      <c r="C354" s="303"/>
      <c r="D354" s="301"/>
      <c r="E354" s="301"/>
      <c r="F354" s="302"/>
      <c r="G354" s="304"/>
      <c r="H354" s="303"/>
      <c r="I354" s="303"/>
      <c r="J354" s="303"/>
      <c r="K354" s="197" t="str">
        <f t="shared" ca="1" si="26"/>
        <v/>
      </c>
      <c r="L354" s="33" t="str">
        <f t="shared" si="28"/>
        <v/>
      </c>
      <c r="M354" s="85" t="str">
        <f ca="1">IF(I354&gt;0,IF(ISERROR(VLOOKUP(YEAR(TODAY())-YEAR($I354),'Source Int'!$AC$1:$AD$89,2,FALSE)),"",VLOOKUP(YEAR(TODAY())-YEAR($I354),'Source Int'!$AC$1:$AD$89,2,FALSE)),"")</f>
        <v/>
      </c>
      <c r="T354" s="584"/>
    </row>
    <row r="355" spans="1:20" ht="19.350000000000001" customHeight="1">
      <c r="A355" s="500">
        <f t="shared" si="27"/>
        <v>479</v>
      </c>
      <c r="B355" s="464"/>
      <c r="C355" s="303"/>
      <c r="D355" s="301"/>
      <c r="E355" s="301"/>
      <c r="F355" s="302"/>
      <c r="G355" s="304"/>
      <c r="H355" s="303"/>
      <c r="I355" s="303"/>
      <c r="J355" s="303"/>
      <c r="K355" s="197" t="str">
        <f t="shared" ca="1" si="26"/>
        <v/>
      </c>
      <c r="L355" s="33" t="str">
        <f t="shared" si="28"/>
        <v/>
      </c>
      <c r="M355" s="85" t="str">
        <f ca="1">IF(I355&gt;0,IF(ISERROR(VLOOKUP(YEAR(TODAY())-YEAR($I355),'Source Int'!$AC$1:$AD$89,2,FALSE)),"",VLOOKUP(YEAR(TODAY())-YEAR($I355),'Source Int'!$AC$1:$AD$89,2,FALSE)),"")</f>
        <v/>
      </c>
      <c r="T355" s="584"/>
    </row>
    <row r="356" spans="1:20">
      <c r="T356" s="584"/>
    </row>
    <row r="357" spans="1:20">
      <c r="T357" s="584"/>
    </row>
    <row r="358" spans="1:20">
      <c r="T358" s="584"/>
    </row>
    <row r="359" spans="1:20">
      <c r="T359" s="584"/>
    </row>
    <row r="360" spans="1:20">
      <c r="T360" s="584"/>
    </row>
    <row r="361" spans="1:20">
      <c r="T361" s="584"/>
    </row>
    <row r="362" spans="1:20">
      <c r="T362" s="584"/>
    </row>
    <row r="363" spans="1:20">
      <c r="T363" s="584"/>
    </row>
    <row r="364" spans="1:20">
      <c r="T364" s="584"/>
    </row>
    <row r="365" spans="1:20">
      <c r="T365" s="584"/>
    </row>
    <row r="366" spans="1:20">
      <c r="T366" s="584"/>
    </row>
    <row r="367" spans="1:20">
      <c r="T367" s="584"/>
    </row>
    <row r="368" spans="1:20">
      <c r="T368" s="584"/>
    </row>
    <row r="369" spans="20:20">
      <c r="T369" s="584"/>
    </row>
    <row r="370" spans="20:20">
      <c r="T370" s="584"/>
    </row>
    <row r="371" spans="20:20">
      <c r="T371" s="584"/>
    </row>
    <row r="372" spans="20:20">
      <c r="T372" s="584"/>
    </row>
    <row r="373" spans="20:20">
      <c r="T373" s="584"/>
    </row>
    <row r="374" spans="20:20">
      <c r="T374" s="584"/>
    </row>
    <row r="375" spans="20:20">
      <c r="T375" s="584"/>
    </row>
    <row r="376" spans="20:20">
      <c r="T376" s="584"/>
    </row>
    <row r="377" spans="20:20">
      <c r="T377" s="584"/>
    </row>
    <row r="378" spans="20:20">
      <c r="T378" s="584"/>
    </row>
    <row r="379" spans="20:20">
      <c r="T379" s="584"/>
    </row>
    <row r="380" spans="20:20">
      <c r="T380" s="584"/>
    </row>
    <row r="381" spans="20:20">
      <c r="T381" s="584"/>
    </row>
    <row r="382" spans="20:20">
      <c r="T382" s="584"/>
    </row>
    <row r="383" spans="20:20">
      <c r="T383" s="584"/>
    </row>
    <row r="384" spans="20:20">
      <c r="T384" s="584"/>
    </row>
    <row r="385" spans="20:20">
      <c r="T385" s="584"/>
    </row>
    <row r="386" spans="20:20">
      <c r="T386" s="584"/>
    </row>
    <row r="387" spans="20:20">
      <c r="T387" s="584"/>
    </row>
    <row r="388" spans="20:20">
      <c r="T388" s="584"/>
    </row>
    <row r="389" spans="20:20">
      <c r="T389" s="584"/>
    </row>
    <row r="390" spans="20:20">
      <c r="T390" s="584"/>
    </row>
    <row r="391" spans="20:20">
      <c r="T391" s="584"/>
    </row>
    <row r="392" spans="20:20">
      <c r="T392" s="584"/>
    </row>
    <row r="393" spans="20:20">
      <c r="T393" s="584"/>
    </row>
    <row r="394" spans="20:20">
      <c r="T394" s="584"/>
    </row>
    <row r="395" spans="20:20">
      <c r="T395" s="584"/>
    </row>
    <row r="396" spans="20:20">
      <c r="T396" s="584"/>
    </row>
    <row r="397" spans="20:20">
      <c r="T397" s="584"/>
    </row>
    <row r="398" spans="20:20">
      <c r="T398" s="584"/>
    </row>
    <row r="399" spans="20:20">
      <c r="T399" s="584"/>
    </row>
    <row r="400" spans="20:20">
      <c r="T400" s="584"/>
    </row>
    <row r="401" spans="20:20">
      <c r="T401" s="584"/>
    </row>
    <row r="402" spans="20:20">
      <c r="T402" s="584"/>
    </row>
    <row r="403" spans="20:20">
      <c r="T403" s="584"/>
    </row>
    <row r="404" spans="20:20">
      <c r="T404" s="584"/>
    </row>
    <row r="405" spans="20:20">
      <c r="T405" s="584"/>
    </row>
    <row r="406" spans="20:20">
      <c r="T406" s="584"/>
    </row>
    <row r="407" spans="20:20">
      <c r="T407" s="584"/>
    </row>
    <row r="408" spans="20:20">
      <c r="T408" s="584"/>
    </row>
    <row r="409" spans="20:20">
      <c r="T409" s="584"/>
    </row>
    <row r="410" spans="20:20">
      <c r="T410" s="584"/>
    </row>
    <row r="411" spans="20:20">
      <c r="T411" s="584"/>
    </row>
    <row r="412" spans="20:20">
      <c r="T412" s="584"/>
    </row>
    <row r="413" spans="20:20">
      <c r="T413" s="584"/>
    </row>
    <row r="414" spans="20:20">
      <c r="T414" s="584"/>
    </row>
    <row r="415" spans="20:20">
      <c r="T415" s="584"/>
    </row>
    <row r="416" spans="20:20">
      <c r="T416" s="584"/>
    </row>
    <row r="417" spans="20:20">
      <c r="T417" s="584"/>
    </row>
    <row r="418" spans="20:20">
      <c r="T418" s="584"/>
    </row>
    <row r="419" spans="20:20">
      <c r="T419" s="584"/>
    </row>
    <row r="420" spans="20:20">
      <c r="T420" s="584"/>
    </row>
    <row r="421" spans="20:20">
      <c r="T421" s="584"/>
    </row>
    <row r="422" spans="20:20">
      <c r="T422" s="584"/>
    </row>
    <row r="423" spans="20:20">
      <c r="T423" s="584"/>
    </row>
    <row r="424" spans="20:20">
      <c r="T424" s="584"/>
    </row>
    <row r="425" spans="20:20">
      <c r="T425" s="584"/>
    </row>
    <row r="426" spans="20:20">
      <c r="T426" s="584"/>
    </row>
    <row r="427" spans="20:20">
      <c r="T427" s="584"/>
    </row>
    <row r="428" spans="20:20">
      <c r="T428" s="584"/>
    </row>
    <row r="429" spans="20:20">
      <c r="T429" s="584"/>
    </row>
    <row r="430" spans="20:20">
      <c r="T430" s="584"/>
    </row>
    <row r="431" spans="20:20">
      <c r="T431" s="584"/>
    </row>
    <row r="432" spans="20:20">
      <c r="T432" s="584"/>
    </row>
    <row r="433" spans="20:20">
      <c r="T433" s="584"/>
    </row>
    <row r="434" spans="20:20">
      <c r="T434" s="584"/>
    </row>
    <row r="435" spans="20:20">
      <c r="T435" s="584"/>
    </row>
    <row r="436" spans="20:20">
      <c r="T436" s="584"/>
    </row>
    <row r="437" spans="20:20">
      <c r="T437" s="584"/>
    </row>
    <row r="438" spans="20:20">
      <c r="T438" s="584"/>
    </row>
    <row r="439" spans="20:20">
      <c r="T439" s="584"/>
    </row>
    <row r="440" spans="20:20">
      <c r="T440" s="584"/>
    </row>
    <row r="441" spans="20:20">
      <c r="T441" s="584"/>
    </row>
    <row r="442" spans="20:20">
      <c r="T442" s="584"/>
    </row>
    <row r="443" spans="20:20">
      <c r="T443" s="584"/>
    </row>
    <row r="444" spans="20:20">
      <c r="T444" s="584"/>
    </row>
    <row r="445" spans="20:20">
      <c r="T445" s="584"/>
    </row>
    <row r="446" spans="20:20">
      <c r="T446" s="584"/>
    </row>
    <row r="447" spans="20:20">
      <c r="T447" s="584"/>
    </row>
    <row r="448" spans="20:20">
      <c r="T448" s="584"/>
    </row>
    <row r="449" spans="20:20">
      <c r="T449" s="584"/>
    </row>
    <row r="450" spans="20:20">
      <c r="T450" s="584"/>
    </row>
    <row r="451" spans="20:20">
      <c r="T451" s="584"/>
    </row>
    <row r="452" spans="20:20">
      <c r="T452" s="584"/>
    </row>
    <row r="453" spans="20:20">
      <c r="T453" s="584"/>
    </row>
    <row r="454" spans="20:20">
      <c r="T454" s="584"/>
    </row>
    <row r="455" spans="20:20">
      <c r="T455" s="584"/>
    </row>
    <row r="456" spans="20:20">
      <c r="T456" s="584"/>
    </row>
    <row r="457" spans="20:20">
      <c r="T457" s="584"/>
    </row>
    <row r="458" spans="20:20">
      <c r="T458" s="584"/>
    </row>
    <row r="459" spans="20:20">
      <c r="T459" s="584"/>
    </row>
    <row r="460" spans="20:20">
      <c r="T460" s="584"/>
    </row>
    <row r="461" spans="20:20">
      <c r="T461" s="584"/>
    </row>
    <row r="462" spans="20:20">
      <c r="T462" s="584"/>
    </row>
    <row r="463" spans="20:20">
      <c r="T463" s="584"/>
    </row>
    <row r="464" spans="20:20">
      <c r="T464" s="584"/>
    </row>
    <row r="465" spans="20:20">
      <c r="T465" s="584"/>
    </row>
    <row r="466" spans="20:20">
      <c r="T466" s="584"/>
    </row>
    <row r="467" spans="20:20">
      <c r="T467" s="584"/>
    </row>
    <row r="468" spans="20:20">
      <c r="T468" s="584"/>
    </row>
    <row r="469" spans="20:20">
      <c r="T469" s="584"/>
    </row>
    <row r="470" spans="20:20">
      <c r="T470" s="584"/>
    </row>
    <row r="471" spans="20:20">
      <c r="T471" s="584"/>
    </row>
    <row r="472" spans="20:20">
      <c r="T472" s="584"/>
    </row>
    <row r="473" spans="20:20">
      <c r="T473" s="584"/>
    </row>
    <row r="474" spans="20:20">
      <c r="T474" s="584"/>
    </row>
    <row r="475" spans="20:20">
      <c r="T475" s="584"/>
    </row>
    <row r="476" spans="20:20">
      <c r="T476" s="584"/>
    </row>
    <row r="477" spans="20:20">
      <c r="T477" s="584"/>
    </row>
    <row r="478" spans="20:20">
      <c r="T478" s="584"/>
    </row>
    <row r="479" spans="20:20">
      <c r="T479" s="584"/>
    </row>
    <row r="480" spans="20:20">
      <c r="T480" s="584"/>
    </row>
    <row r="481" spans="20:20">
      <c r="T481" s="584"/>
    </row>
    <row r="482" spans="20:20">
      <c r="T482" s="584"/>
    </row>
    <row r="483" spans="20:20">
      <c r="T483" s="584"/>
    </row>
    <row r="484" spans="20:20">
      <c r="T484" s="584"/>
    </row>
    <row r="485" spans="20:20">
      <c r="T485" s="584"/>
    </row>
    <row r="486" spans="20:20">
      <c r="T486" s="584"/>
    </row>
    <row r="487" spans="20:20">
      <c r="T487" s="584"/>
    </row>
    <row r="488" spans="20:20">
      <c r="T488" s="584"/>
    </row>
    <row r="489" spans="20:20">
      <c r="T489" s="584"/>
    </row>
    <row r="490" spans="20:20">
      <c r="T490" s="584"/>
    </row>
    <row r="491" spans="20:20">
      <c r="T491" s="584"/>
    </row>
    <row r="492" spans="20:20">
      <c r="T492" s="584"/>
    </row>
    <row r="493" spans="20:20">
      <c r="T493" s="584"/>
    </row>
    <row r="494" spans="20:20">
      <c r="T494" s="584"/>
    </row>
    <row r="495" spans="20:20">
      <c r="T495" s="584"/>
    </row>
    <row r="496" spans="20:20">
      <c r="T496" s="584"/>
    </row>
    <row r="497" spans="20:20">
      <c r="T497" s="584"/>
    </row>
    <row r="498" spans="20:20">
      <c r="T498" s="584"/>
    </row>
    <row r="499" spans="20:20">
      <c r="T499" s="584"/>
    </row>
    <row r="500" spans="20:20">
      <c r="T500" s="584"/>
    </row>
    <row r="501" spans="20:20">
      <c r="T501" s="584"/>
    </row>
    <row r="502" spans="20:20">
      <c r="T502" s="584"/>
    </row>
    <row r="503" spans="20:20">
      <c r="T503" s="584"/>
    </row>
    <row r="504" spans="20:20">
      <c r="T504" s="584"/>
    </row>
    <row r="505" spans="20:20">
      <c r="T505" s="584"/>
    </row>
    <row r="506" spans="20:20">
      <c r="T506" s="584"/>
    </row>
    <row r="507" spans="20:20">
      <c r="T507" s="584"/>
    </row>
    <row r="508" spans="20:20">
      <c r="T508" s="584"/>
    </row>
    <row r="509" spans="20:20">
      <c r="T509" s="584"/>
    </row>
    <row r="510" spans="20:20">
      <c r="T510" s="584"/>
    </row>
    <row r="511" spans="20:20">
      <c r="T511" s="584"/>
    </row>
    <row r="512" spans="20:20">
      <c r="T512" s="584"/>
    </row>
    <row r="513" spans="20:20">
      <c r="T513" s="584"/>
    </row>
    <row r="514" spans="20:20">
      <c r="T514" s="584"/>
    </row>
    <row r="515" spans="20:20">
      <c r="T515" s="584"/>
    </row>
    <row r="516" spans="20:20">
      <c r="T516" s="584"/>
    </row>
    <row r="517" spans="20:20">
      <c r="T517" s="584"/>
    </row>
    <row r="518" spans="20:20">
      <c r="T518" s="584"/>
    </row>
    <row r="519" spans="20:20">
      <c r="T519" s="584"/>
    </row>
    <row r="520" spans="20:20">
      <c r="T520" s="584"/>
    </row>
    <row r="521" spans="20:20">
      <c r="T521" s="584"/>
    </row>
    <row r="522" spans="20:20">
      <c r="T522" s="584"/>
    </row>
    <row r="523" spans="20:20">
      <c r="T523" s="584"/>
    </row>
    <row r="524" spans="20:20">
      <c r="T524" s="584"/>
    </row>
    <row r="525" spans="20:20">
      <c r="T525" s="584"/>
    </row>
    <row r="526" spans="20:20">
      <c r="T526" s="584"/>
    </row>
    <row r="527" spans="20:20">
      <c r="T527" s="584"/>
    </row>
    <row r="528" spans="20:20">
      <c r="T528" s="584"/>
    </row>
    <row r="529" spans="20:20">
      <c r="T529" s="584"/>
    </row>
    <row r="530" spans="20:20">
      <c r="T530" s="584"/>
    </row>
    <row r="531" spans="20:20">
      <c r="T531" s="584"/>
    </row>
    <row r="532" spans="20:20">
      <c r="T532" s="584"/>
    </row>
    <row r="533" spans="20:20">
      <c r="T533" s="584"/>
    </row>
    <row r="534" spans="20:20">
      <c r="T534" s="584"/>
    </row>
    <row r="535" spans="20:20">
      <c r="T535" s="584"/>
    </row>
    <row r="536" spans="20:20">
      <c r="T536" s="584"/>
    </row>
    <row r="537" spans="20:20">
      <c r="T537" s="584"/>
    </row>
    <row r="538" spans="20:20">
      <c r="T538" s="584"/>
    </row>
    <row r="539" spans="20:20">
      <c r="T539" s="584"/>
    </row>
    <row r="540" spans="20:20">
      <c r="T540" s="584"/>
    </row>
    <row r="541" spans="20:20">
      <c r="T541" s="584"/>
    </row>
    <row r="542" spans="20:20">
      <c r="T542" s="584"/>
    </row>
    <row r="543" spans="20:20">
      <c r="T543" s="584"/>
    </row>
    <row r="544" spans="20:20">
      <c r="T544" s="584"/>
    </row>
    <row r="545" spans="20:20">
      <c r="T545" s="584"/>
    </row>
    <row r="546" spans="20:20">
      <c r="T546" s="584"/>
    </row>
    <row r="547" spans="20:20">
      <c r="T547" s="584"/>
    </row>
    <row r="548" spans="20:20">
      <c r="T548" s="584"/>
    </row>
    <row r="549" spans="20:20">
      <c r="T549" s="584"/>
    </row>
    <row r="550" spans="20:20">
      <c r="T550" s="584"/>
    </row>
    <row r="551" spans="20:20">
      <c r="T551" s="584"/>
    </row>
    <row r="552" spans="20:20">
      <c r="T552" s="584"/>
    </row>
    <row r="553" spans="20:20">
      <c r="T553" s="584"/>
    </row>
    <row r="554" spans="20:20">
      <c r="T554" s="584"/>
    </row>
    <row r="555" spans="20:20">
      <c r="T555" s="584"/>
    </row>
    <row r="556" spans="20:20">
      <c r="T556" s="584"/>
    </row>
    <row r="557" spans="20:20">
      <c r="T557" s="584"/>
    </row>
    <row r="558" spans="20:20">
      <c r="T558" s="584"/>
    </row>
    <row r="559" spans="20:20">
      <c r="T559" s="584"/>
    </row>
    <row r="560" spans="20:20">
      <c r="T560" s="584"/>
    </row>
    <row r="561" spans="20:20">
      <c r="T561" s="584"/>
    </row>
    <row r="562" spans="20:20">
      <c r="T562" s="584"/>
    </row>
    <row r="563" spans="20:20">
      <c r="T563" s="584"/>
    </row>
    <row r="564" spans="20:20">
      <c r="T564" s="584"/>
    </row>
    <row r="565" spans="20:20">
      <c r="T565" s="584"/>
    </row>
    <row r="566" spans="20:20">
      <c r="T566" s="584"/>
    </row>
    <row r="567" spans="20:20">
      <c r="T567" s="584"/>
    </row>
    <row r="568" spans="20:20">
      <c r="T568" s="584"/>
    </row>
    <row r="569" spans="20:20">
      <c r="T569" s="584"/>
    </row>
    <row r="570" spans="20:20">
      <c r="T570" s="584"/>
    </row>
    <row r="571" spans="20:20">
      <c r="T571" s="584"/>
    </row>
    <row r="572" spans="20:20">
      <c r="T572" s="584"/>
    </row>
    <row r="573" spans="20:20">
      <c r="T573" s="584"/>
    </row>
    <row r="574" spans="20:20">
      <c r="T574" s="584"/>
    </row>
    <row r="575" spans="20:20">
      <c r="T575" s="584"/>
    </row>
    <row r="576" spans="20:20">
      <c r="T576" s="584"/>
    </row>
    <row r="577" spans="20:20">
      <c r="T577" s="584"/>
    </row>
    <row r="578" spans="20:20">
      <c r="T578" s="584"/>
    </row>
    <row r="579" spans="20:20">
      <c r="T579" s="584"/>
    </row>
    <row r="580" spans="20:20">
      <c r="T580" s="584"/>
    </row>
    <row r="581" spans="20:20">
      <c r="T581" s="584"/>
    </row>
    <row r="582" spans="20:20">
      <c r="T582" s="584"/>
    </row>
    <row r="583" spans="20:20">
      <c r="T583" s="584"/>
    </row>
    <row r="584" spans="20:20">
      <c r="T584" s="584"/>
    </row>
    <row r="585" spans="20:20">
      <c r="T585" s="584"/>
    </row>
    <row r="586" spans="20:20">
      <c r="T586" s="584"/>
    </row>
    <row r="587" spans="20:20">
      <c r="T587" s="584"/>
    </row>
    <row r="588" spans="20:20">
      <c r="T588" s="584"/>
    </row>
    <row r="589" spans="20:20">
      <c r="T589" s="584"/>
    </row>
    <row r="590" spans="20:20">
      <c r="T590" s="584"/>
    </row>
    <row r="591" spans="20:20">
      <c r="T591" s="584"/>
    </row>
    <row r="592" spans="20:20">
      <c r="T592" s="584"/>
    </row>
    <row r="593" spans="20:20">
      <c r="T593" s="584"/>
    </row>
    <row r="594" spans="20:20">
      <c r="T594" s="584"/>
    </row>
  </sheetData>
  <sheetProtection password="EFB0" sheet="1" objects="1" scenarios="1" selectLockedCells="1"/>
  <mergeCells count="7">
    <mergeCell ref="A4:C4"/>
    <mergeCell ref="E4:F4"/>
    <mergeCell ref="A1:B1"/>
    <mergeCell ref="C1:K1"/>
    <mergeCell ref="A2:K2"/>
    <mergeCell ref="A3:K3"/>
    <mergeCell ref="H4:K4"/>
  </mergeCells>
  <phoneticPr fontId="11" type="noConversion"/>
  <conditionalFormatting sqref="R1:T5 R6:S6 R7:T1048576">
    <cfRule type="containsErrors" dxfId="69" priority="4">
      <formula>ISERROR(R1)</formula>
    </cfRule>
  </conditionalFormatting>
  <conditionalFormatting sqref="T6">
    <cfRule type="containsErrors" dxfId="68" priority="3">
      <formula>ISERROR(T6)</formula>
    </cfRule>
  </conditionalFormatting>
  <dataValidations count="1">
    <dataValidation type="list" allowBlank="1" showDropDown="1" showInputMessage="1" showErrorMessage="1" errorTitle="Catégorie Dame" error="Pour une femme vous devez saisir en majuscule la lettre :_x000a__x000a_D_x000a__x000a_Pour les hommes, la cellule reste vide" sqref="J6:J355" xr:uid="{00000000-0002-0000-0500-000000000000}">
      <formula1>"D"</formula1>
    </dataValidation>
  </dataValidations>
  <printOptions horizontalCentered="1"/>
  <pageMargins left="0.39370078740157483" right="0.39370078740157483" top="0.39370078740157483" bottom="0.39370078740157483" header="0.27559055118110237" footer="0.19685039370078741"/>
  <pageSetup paperSize="9" scale="51" fitToHeight="0" orientation="portrait" horizontalDpi="4294967294" r:id="rId1"/>
  <headerFooter alignWithMargins="0">
    <oddFooter>&amp;RPage(s) : &amp;"Arial,Gras"&amp;P&amp;"Arial,Normal" de &amp;"Arial,Gras"&amp;N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B76A8096-5CA9-489D-8BE1-BDE6407BD0FA}">
            <xm:f>NOT(ISERROR(SEARCH("zzzzz",R1)))</xm:f>
            <xm:f>"zzzzz"</xm:f>
            <x14:dxf>
              <font>
                <color theme="0" tint="-4.9989318521683403E-2"/>
              </font>
            </x14:dxf>
          </x14:cfRule>
          <xm:sqref>R1:R1048576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32">
    <tabColor theme="8" tint="0.59999389629810485"/>
    <pageSetUpPr fitToPage="1"/>
  </sheetPr>
  <dimension ref="A1:L1224"/>
  <sheetViews>
    <sheetView showGridLines="0" showZeros="0" topLeftCell="C1" zoomScale="90" zoomScaleNormal="90" workbookViewId="0">
      <selection activeCell="A2" sqref="A2:A600"/>
    </sheetView>
  </sheetViews>
  <sheetFormatPr baseColWidth="10" defaultRowHeight="13.2"/>
  <cols>
    <col min="1" max="1" width="5.6640625" hidden="1" customWidth="1"/>
    <col min="2" max="2" width="7.5546875" hidden="1" customWidth="1"/>
    <col min="3" max="3" width="8" bestFit="1" customWidth="1"/>
    <col min="4" max="4" width="6.44140625" bestFit="1" customWidth="1"/>
    <col min="5" max="5" width="7.5546875" bestFit="1" customWidth="1"/>
    <col min="6" max="6" width="13.109375" bestFit="1" customWidth="1"/>
    <col min="7" max="7" width="7.109375" bestFit="1" customWidth="1"/>
    <col min="8" max="8" width="9.5546875" style="1" bestFit="1" customWidth="1"/>
    <col min="9" max="9" width="5.88671875" style="1" bestFit="1" customWidth="1"/>
    <col min="10" max="10" width="7.6640625" style="1" bestFit="1" customWidth="1"/>
    <col min="11" max="11" width="4.44140625" hidden="1" customWidth="1"/>
    <col min="12" max="12" width="11.44140625" hidden="1" customWidth="1"/>
  </cols>
  <sheetData>
    <row r="1" spans="1:12" ht="15.6">
      <c r="A1">
        <v>600</v>
      </c>
      <c r="B1" s="98"/>
      <c r="C1" s="757" t="str">
        <f>'Données épreuves'!B15</f>
        <v/>
      </c>
      <c r="D1" s="757"/>
      <c r="E1" s="757"/>
      <c r="F1" s="757"/>
      <c r="G1" s="757"/>
      <c r="H1" s="757"/>
      <c r="I1" s="757"/>
      <c r="J1" s="757"/>
      <c r="K1" s="33"/>
      <c r="L1">
        <f>MAX(K:K)</f>
        <v>0</v>
      </c>
    </row>
    <row r="2" spans="1:12" ht="14.4" customHeight="1">
      <c r="A2" s="548">
        <v>9</v>
      </c>
      <c r="B2" s="98"/>
      <c r="C2" s="758" t="s">
        <v>382</v>
      </c>
      <c r="D2" s="758"/>
      <c r="E2" s="758"/>
      <c r="F2" s="758"/>
      <c r="G2" s="758"/>
      <c r="H2" s="758"/>
      <c r="I2" s="758"/>
      <c r="J2" s="758"/>
      <c r="K2" s="33"/>
    </row>
    <row r="3" spans="1:12" ht="15" customHeight="1">
      <c r="A3">
        <v>1</v>
      </c>
      <c r="B3" s="98"/>
      <c r="C3" s="759" t="str">
        <f>'Données épreuves'!A15</f>
        <v/>
      </c>
      <c r="D3" s="759"/>
      <c r="E3" s="759"/>
      <c r="F3" s="759"/>
      <c r="G3" s="759"/>
      <c r="H3" s="759"/>
      <c r="I3" s="759"/>
      <c r="J3" s="759"/>
      <c r="K3" s="33"/>
    </row>
    <row r="4" spans="1:12" ht="14.4" customHeight="1">
      <c r="A4">
        <v>1</v>
      </c>
      <c r="B4" s="98"/>
      <c r="C4" s="760" t="str">
        <f>CONCATENATE("Organisateur : ", 'Données épreuves'!B20)</f>
        <v xml:space="preserve">Organisateur : </v>
      </c>
      <c r="D4" s="760"/>
      <c r="E4" s="760"/>
      <c r="F4" s="760"/>
      <c r="G4" s="760"/>
      <c r="H4" s="760"/>
      <c r="I4" s="760"/>
      <c r="J4" s="760"/>
      <c r="K4" s="33"/>
    </row>
    <row r="5" spans="1:12" ht="18.75" customHeight="1">
      <c r="A5">
        <v>1</v>
      </c>
      <c r="B5" s="98"/>
      <c r="C5" s="760" t="str">
        <f>CONCATENATE("Nombre d'engagés : ",Engagés!G8)</f>
        <v>Nombre d'engagés : 0</v>
      </c>
      <c r="D5" s="760"/>
      <c r="E5" s="760"/>
      <c r="F5" s="760"/>
      <c r="G5" s="760"/>
      <c r="H5" s="760"/>
      <c r="I5" s="760"/>
      <c r="J5" s="760"/>
      <c r="K5" s="33"/>
    </row>
    <row r="6" spans="1:12" ht="18" customHeight="1" thickBot="1">
      <c r="A6">
        <v>1</v>
      </c>
      <c r="B6" s="98"/>
      <c r="C6" s="99" t="s">
        <v>57</v>
      </c>
      <c r="D6" s="311" t="s">
        <v>333</v>
      </c>
      <c r="E6" s="99" t="s">
        <v>117</v>
      </c>
      <c r="F6" s="309" t="s">
        <v>179</v>
      </c>
      <c r="G6" s="309" t="s">
        <v>118</v>
      </c>
      <c r="H6" s="311" t="s">
        <v>61</v>
      </c>
      <c r="I6" s="99" t="s">
        <v>109</v>
      </c>
      <c r="J6" s="311" t="s">
        <v>375</v>
      </c>
      <c r="K6" s="33"/>
    </row>
    <row r="7" spans="1:12" ht="16.5" hidden="1" customHeight="1">
      <c r="A7">
        <f>IF(LEN(C7)=0,0,1)</f>
        <v>0</v>
      </c>
      <c r="B7" s="98">
        <v>1</v>
      </c>
      <c r="C7" s="100" t="str">
        <f>IF(OR(VLOOKUP($B7,Engagés!$C$10:$N$509,2,FALSE)="Internet",VLOOKUP($B7,Engagés!$C$10:$N$509,2,FALSE)="Manuel"),VLOOKUP($B7,Engagés!$C$10:$N$509,1,FALSE),"")</f>
        <v/>
      </c>
      <c r="D7" s="100" t="str">
        <f>IF(C7="","",VLOOKUP($C7,Engagés!$C$10:$N$509,4,FALSE))</f>
        <v/>
      </c>
      <c r="E7" s="100" t="str">
        <f>IF(C7="","",VLOOKUP($C7,Engagés!$C$10:$N$509,5,FALSE))</f>
        <v/>
      </c>
      <c r="F7" s="101" t="str">
        <f>IF(C7="","",CONCATENATE(VLOOKUP($C7,Engagés!$C$10:$N$509,6,FALSE)," ",VLOOKUP($C7,Engagés!$C$10:$N$509,7,FALSE)))</f>
        <v/>
      </c>
      <c r="G7" s="101" t="str">
        <f>IF(C7="","",VLOOKUP($C7,Engagés!$C$10:$N$509,8,FALSE))</f>
        <v/>
      </c>
      <c r="H7" s="100" t="str">
        <f>IF(C7="","",VLOOKUP($C7,Engagés!$C$10:$N$509,9,FALSE))</f>
        <v/>
      </c>
      <c r="I7" s="100" t="str">
        <f>IF(C7="","",VLOOKUP($C7,Engagés!$C$10:$N$509,10,FALSE))</f>
        <v/>
      </c>
      <c r="J7" s="100" t="str">
        <f>IF(C7="","",VLOOKUP($C7,Engagés!$C$10:$Q$509,12,FALSE))</f>
        <v/>
      </c>
      <c r="K7" s="33" t="str">
        <f>C7</f>
        <v/>
      </c>
    </row>
    <row r="8" spans="1:12" ht="16.5" hidden="1" customHeight="1">
      <c r="A8">
        <f t="shared" ref="A8:A71" si="0">IF(LEN(C8)=0,0,1)</f>
        <v>0</v>
      </c>
      <c r="B8" s="98">
        <v>2</v>
      </c>
      <c r="C8" s="100" t="str">
        <f>IF(OR(VLOOKUP($B8,Engagés!$C$10:$N$509,2,FALSE)="Internet",VLOOKUP($B8,Engagés!$C$10:$N$509,2,FALSE)="Manuel"),VLOOKUP($B8,Engagés!$C$10:$N$509,1,FALSE),"")</f>
        <v/>
      </c>
      <c r="D8" s="100" t="str">
        <f>IF(C8="","",VLOOKUP($C8,Engagés!$C$10:$N$509,4,FALSE))</f>
        <v/>
      </c>
      <c r="E8" s="100" t="str">
        <f>IF(C8="","",VLOOKUP($C8,Engagés!$C$10:$N$509,5,FALSE))</f>
        <v/>
      </c>
      <c r="F8" s="101" t="str">
        <f>IF(C8="","",CONCATENATE(VLOOKUP($C8,Engagés!$C$10:$N$509,6,FALSE)," ",VLOOKUP($C8,Engagés!$C$10:$N$509,7,FALSE)))</f>
        <v/>
      </c>
      <c r="G8" s="101" t="str">
        <f>IF(C8="","",VLOOKUP($C8,Engagés!$C$10:$N$509,8,FALSE))</f>
        <v/>
      </c>
      <c r="H8" s="100" t="str">
        <f>IF(C8="","",VLOOKUP($C8,Engagés!$C$10:$N$509,9,FALSE))</f>
        <v/>
      </c>
      <c r="I8" s="100" t="str">
        <f>IF(C8="","",VLOOKUP($C8,Engagés!$C$10:$N$509,10,FALSE))</f>
        <v/>
      </c>
      <c r="J8" s="100" t="str">
        <f>IF(C8="","",VLOOKUP($C8,Engagés!$C$10:$Q$509,12,FALSE))</f>
        <v/>
      </c>
      <c r="K8" s="33" t="str">
        <f>C8</f>
        <v/>
      </c>
    </row>
    <row r="9" spans="1:12" ht="16.5" hidden="1" customHeight="1">
      <c r="A9">
        <f t="shared" si="0"/>
        <v>0</v>
      </c>
      <c r="B9" s="98">
        <v>3</v>
      </c>
      <c r="C9" s="100" t="str">
        <f>IF(OR(VLOOKUP($B9,Engagés!$C$10:$N$509,2,FALSE)="Internet",VLOOKUP($B9,Engagés!$C$10:$N$509,2,FALSE)="Manuel"),VLOOKUP($B9,Engagés!$C$10:$N$509,1,FALSE),"")</f>
        <v/>
      </c>
      <c r="D9" s="100" t="str">
        <f>IF(C9="","",VLOOKUP($C9,Engagés!$C$10:$N$509,4,FALSE))</f>
        <v/>
      </c>
      <c r="E9" s="100" t="str">
        <f>IF(C9="","",VLOOKUP($C9,Engagés!$C$10:$N$509,5,FALSE))</f>
        <v/>
      </c>
      <c r="F9" s="101" t="str">
        <f>IF(C9="","",CONCATENATE(VLOOKUP($C9,Engagés!$C$10:$N$509,6,FALSE)," ",VLOOKUP($C9,Engagés!$C$10:$N$509,7,FALSE)))</f>
        <v/>
      </c>
      <c r="G9" s="101" t="str">
        <f>IF(C9="","",VLOOKUP($C9,Engagés!$C$10:$N$509,8,FALSE))</f>
        <v/>
      </c>
      <c r="H9" s="100" t="str">
        <f>IF(C9="","",VLOOKUP($C9,Engagés!$C$10:$N$509,9,FALSE))</f>
        <v/>
      </c>
      <c r="I9" s="100" t="str">
        <f>IF(C9="","",VLOOKUP($C9,Engagés!$C$10:$N$509,10,FALSE))</f>
        <v/>
      </c>
      <c r="J9" s="100" t="str">
        <f>IF(C9="","",VLOOKUP($C9,Engagés!$C$10:$Q$509,12,FALSE))</f>
        <v/>
      </c>
      <c r="K9" s="33" t="str">
        <f t="shared" ref="K9:K72" si="1">C9</f>
        <v/>
      </c>
    </row>
    <row r="10" spans="1:12" ht="16.5" hidden="1" customHeight="1">
      <c r="A10">
        <f t="shared" si="0"/>
        <v>0</v>
      </c>
      <c r="B10" s="98">
        <v>4</v>
      </c>
      <c r="C10" s="100" t="str">
        <f>IF(OR(VLOOKUP($B10,Engagés!$C$10:$N$509,2,FALSE)="Internet",VLOOKUP($B10,Engagés!$C$10:$N$509,2,FALSE)="Manuel"),VLOOKUP($B10,Engagés!$C$10:$N$509,1,FALSE),"")</f>
        <v/>
      </c>
      <c r="D10" s="100" t="str">
        <f>IF(C10="","",VLOOKUP($C10,Engagés!$C$10:$N$509,4,FALSE))</f>
        <v/>
      </c>
      <c r="E10" s="100" t="str">
        <f>IF(C10="","",VLOOKUP($C10,Engagés!$C$10:$N$509,5,FALSE))</f>
        <v/>
      </c>
      <c r="F10" s="101" t="str">
        <f>IF(C10="","",CONCATENATE(VLOOKUP($C10,Engagés!$C$10:$N$509,6,FALSE)," ",VLOOKUP($C10,Engagés!$C$10:$N$509,7,FALSE)))</f>
        <v/>
      </c>
      <c r="G10" s="101" t="str">
        <f>IF(C10="","",VLOOKUP($C10,Engagés!$C$10:$N$509,8,FALSE))</f>
        <v/>
      </c>
      <c r="H10" s="100" t="str">
        <f>IF(C10="","",VLOOKUP($C10,Engagés!$C$10:$N$509,9,FALSE))</f>
        <v/>
      </c>
      <c r="I10" s="100" t="str">
        <f>IF(C10="","",VLOOKUP($C10,Engagés!$C$10:$N$509,10,FALSE))</f>
        <v/>
      </c>
      <c r="J10" s="100" t="str">
        <f>IF(C10="","",VLOOKUP($C10,Engagés!$C$10:$Q$509,12,FALSE))</f>
        <v/>
      </c>
      <c r="K10" s="33" t="str">
        <f t="shared" si="1"/>
        <v/>
      </c>
    </row>
    <row r="11" spans="1:12" ht="16.5" hidden="1" customHeight="1">
      <c r="A11">
        <f t="shared" si="0"/>
        <v>0</v>
      </c>
      <c r="B11" s="98">
        <v>5</v>
      </c>
      <c r="C11" s="100" t="str">
        <f>IF(OR(VLOOKUP($B11,Engagés!$C$10:$N$509,2,FALSE)="Internet",VLOOKUP($B11,Engagés!$C$10:$N$509,2,FALSE)="Manuel"),VLOOKUP($B11,Engagés!$C$10:$N$509,1,FALSE),"")</f>
        <v/>
      </c>
      <c r="D11" s="100" t="str">
        <f>IF(C11="","",VLOOKUP($C11,Engagés!$C$10:$N$509,4,FALSE))</f>
        <v/>
      </c>
      <c r="E11" s="100" t="str">
        <f>IF(C11="","",VLOOKUP($C11,Engagés!$C$10:$N$509,5,FALSE))</f>
        <v/>
      </c>
      <c r="F11" s="101" t="str">
        <f>IF(C11="","",CONCATENATE(VLOOKUP($C11,Engagés!$C$10:$N$509,6,FALSE)," ",VLOOKUP($C11,Engagés!$C$10:$N$509,7,FALSE)))</f>
        <v/>
      </c>
      <c r="G11" s="101" t="str">
        <f>IF(C11="","",VLOOKUP($C11,Engagés!$C$10:$N$509,8,FALSE))</f>
        <v/>
      </c>
      <c r="H11" s="100" t="str">
        <f>IF(C11="","",VLOOKUP($C11,Engagés!$C$10:$N$509,9,FALSE))</f>
        <v/>
      </c>
      <c r="I11" s="100" t="str">
        <f>IF(C11="","",VLOOKUP($C11,Engagés!$C$10:$N$509,10,FALSE))</f>
        <v/>
      </c>
      <c r="J11" s="100" t="str">
        <f>IF(C11="","",VLOOKUP($C11,Engagés!$C$10:$Q$509,12,FALSE))</f>
        <v/>
      </c>
      <c r="K11" s="33" t="str">
        <f t="shared" si="1"/>
        <v/>
      </c>
    </row>
    <row r="12" spans="1:12" ht="16.5" hidden="1" customHeight="1">
      <c r="A12">
        <f t="shared" si="0"/>
        <v>0</v>
      </c>
      <c r="B12" s="98">
        <v>6</v>
      </c>
      <c r="C12" s="100" t="str">
        <f>IF(OR(VLOOKUP($B12,Engagés!$C$10:$N$509,2,FALSE)="Internet",VLOOKUP($B12,Engagés!$C$10:$N$509,2,FALSE)="Manuel"),VLOOKUP($B12,Engagés!$C$10:$N$509,1,FALSE),"")</f>
        <v/>
      </c>
      <c r="D12" s="100" t="str">
        <f>IF(C12="","",VLOOKUP($C12,Engagés!$C$10:$N$509,4,FALSE))</f>
        <v/>
      </c>
      <c r="E12" s="100" t="str">
        <f>IF(C12="","",VLOOKUP($C12,Engagés!$C$10:$N$509,5,FALSE))</f>
        <v/>
      </c>
      <c r="F12" s="101" t="str">
        <f>IF(C12="","",CONCATENATE(VLOOKUP($C12,Engagés!$C$10:$N$509,6,FALSE)," ",VLOOKUP($C12,Engagés!$C$10:$N$509,7,FALSE)))</f>
        <v/>
      </c>
      <c r="G12" s="101" t="str">
        <f>IF(C12="","",VLOOKUP($C12,Engagés!$C$10:$N$509,8,FALSE))</f>
        <v/>
      </c>
      <c r="H12" s="100" t="str">
        <f>IF(C12="","",VLOOKUP($C12,Engagés!$C$10:$N$509,9,FALSE))</f>
        <v/>
      </c>
      <c r="I12" s="100" t="str">
        <f>IF(C12="","",VLOOKUP($C12,Engagés!$C$10:$N$509,10,FALSE))</f>
        <v/>
      </c>
      <c r="J12" s="100" t="str">
        <f>IF(C12="","",VLOOKUP($C12,Engagés!$C$10:$Q$509,12,FALSE))</f>
        <v/>
      </c>
      <c r="K12" s="33" t="str">
        <f t="shared" si="1"/>
        <v/>
      </c>
    </row>
    <row r="13" spans="1:12" ht="16.5" hidden="1" customHeight="1">
      <c r="A13">
        <f t="shared" si="0"/>
        <v>0</v>
      </c>
      <c r="B13" s="98">
        <v>7</v>
      </c>
      <c r="C13" s="100" t="str">
        <f>IF(OR(VLOOKUP($B13,Engagés!$C$10:$N$509,2,FALSE)="Internet",VLOOKUP($B13,Engagés!$C$10:$N$509,2,FALSE)="Manuel"),VLOOKUP($B13,Engagés!$C$10:$N$509,1,FALSE),"")</f>
        <v/>
      </c>
      <c r="D13" s="100" t="str">
        <f>IF(C13="","",VLOOKUP($C13,Engagés!$C$10:$N$509,4,FALSE))</f>
        <v/>
      </c>
      <c r="E13" s="100" t="str">
        <f>IF(C13="","",VLOOKUP($C13,Engagés!$C$10:$N$509,5,FALSE))</f>
        <v/>
      </c>
      <c r="F13" s="101" t="str">
        <f>IF(C13="","",CONCATENATE(VLOOKUP($C13,Engagés!$C$10:$N$509,6,FALSE)," ",VLOOKUP($C13,Engagés!$C$10:$N$509,7,FALSE)))</f>
        <v/>
      </c>
      <c r="G13" s="101" t="str">
        <f>IF(C13="","",VLOOKUP($C13,Engagés!$C$10:$N$509,8,FALSE))</f>
        <v/>
      </c>
      <c r="H13" s="100" t="str">
        <f>IF(C13="","",VLOOKUP($C13,Engagés!$C$10:$N$509,9,FALSE))</f>
        <v/>
      </c>
      <c r="I13" s="100" t="str">
        <f>IF(C13="","",VLOOKUP($C13,Engagés!$C$10:$N$509,10,FALSE))</f>
        <v/>
      </c>
      <c r="J13" s="100" t="str">
        <f>IF(C13="","",VLOOKUP($C13,Engagés!$C$10:$Q$509,12,FALSE))</f>
        <v/>
      </c>
      <c r="K13" s="33" t="str">
        <f t="shared" si="1"/>
        <v/>
      </c>
    </row>
    <row r="14" spans="1:12" ht="16.5" hidden="1" customHeight="1">
      <c r="A14">
        <f t="shared" si="0"/>
        <v>0</v>
      </c>
      <c r="B14" s="98">
        <v>8</v>
      </c>
      <c r="C14" s="100" t="str">
        <f>IF(OR(VLOOKUP($B14,Engagés!$C$10:$N$509,2,FALSE)="Internet",VLOOKUP($B14,Engagés!$C$10:$N$509,2,FALSE)="Manuel"),VLOOKUP($B14,Engagés!$C$10:$N$509,1,FALSE),"")</f>
        <v/>
      </c>
      <c r="D14" s="100" t="str">
        <f>IF(C14="","",VLOOKUP($C14,Engagés!$C$10:$N$509,4,FALSE))</f>
        <v/>
      </c>
      <c r="E14" s="100" t="str">
        <f>IF(C14="","",VLOOKUP($C14,Engagés!$C$10:$N$509,5,FALSE))</f>
        <v/>
      </c>
      <c r="F14" s="101" t="str">
        <f>IF(C14="","",CONCATENATE(VLOOKUP($C14,Engagés!$C$10:$N$509,6,FALSE)," ",VLOOKUP($C14,Engagés!$C$10:$N$509,7,FALSE)))</f>
        <v/>
      </c>
      <c r="G14" s="101" t="str">
        <f>IF(C14="","",VLOOKUP($C14,Engagés!$C$10:$N$509,8,FALSE))</f>
        <v/>
      </c>
      <c r="H14" s="100" t="str">
        <f>IF(C14="","",VLOOKUP($C14,Engagés!$C$10:$N$509,9,FALSE))</f>
        <v/>
      </c>
      <c r="I14" s="100" t="str">
        <f>IF(C14="","",VLOOKUP($C14,Engagés!$C$10:$N$509,10,FALSE))</f>
        <v/>
      </c>
      <c r="J14" s="100" t="str">
        <f>IF(C14="","",VLOOKUP($C14,Engagés!$C$10:$Q$509,12,FALSE))</f>
        <v/>
      </c>
      <c r="K14" s="33" t="str">
        <f t="shared" si="1"/>
        <v/>
      </c>
    </row>
    <row r="15" spans="1:12" ht="16.5" hidden="1" customHeight="1">
      <c r="A15">
        <f t="shared" si="0"/>
        <v>0</v>
      </c>
      <c r="B15" s="98">
        <v>9</v>
      </c>
      <c r="C15" s="100" t="str">
        <f>IF(OR(VLOOKUP($B15,Engagés!$C$10:$N$509,2,FALSE)="Internet",VLOOKUP($B15,Engagés!$C$10:$N$509,2,FALSE)="Manuel"),VLOOKUP($B15,Engagés!$C$10:$N$509,1,FALSE),"")</f>
        <v/>
      </c>
      <c r="D15" s="100" t="str">
        <f>IF(C15="","",VLOOKUP($C15,Engagés!$C$10:$N$509,4,FALSE))</f>
        <v/>
      </c>
      <c r="E15" s="100" t="str">
        <f>IF(C15="","",VLOOKUP($C15,Engagés!$C$10:$N$509,5,FALSE))</f>
        <v/>
      </c>
      <c r="F15" s="101" t="str">
        <f>IF(C15="","",CONCATENATE(VLOOKUP($C15,Engagés!$C$10:$N$509,6,FALSE)," ",VLOOKUP($C15,Engagés!$C$10:$N$509,7,FALSE)))</f>
        <v/>
      </c>
      <c r="G15" s="101" t="str">
        <f>IF(C15="","",VLOOKUP($C15,Engagés!$C$10:$N$509,8,FALSE))</f>
        <v/>
      </c>
      <c r="H15" s="100" t="str">
        <f>IF(C15="","",VLOOKUP($C15,Engagés!$C$10:$N$509,9,FALSE))</f>
        <v/>
      </c>
      <c r="I15" s="100" t="str">
        <f>IF(C15="","",VLOOKUP($C15,Engagés!$C$10:$N$509,10,FALSE))</f>
        <v/>
      </c>
      <c r="J15" s="100" t="str">
        <f>IF(C15="","",VLOOKUP($C15,Engagés!$C$10:$Q$509,12,FALSE))</f>
        <v/>
      </c>
      <c r="K15" s="33" t="str">
        <f t="shared" si="1"/>
        <v/>
      </c>
    </row>
    <row r="16" spans="1:12" ht="16.5" hidden="1" customHeight="1">
      <c r="A16">
        <f t="shared" si="0"/>
        <v>0</v>
      </c>
      <c r="B16" s="98">
        <v>10</v>
      </c>
      <c r="C16" s="100" t="str">
        <f>IF(OR(VLOOKUP($B16,Engagés!$C$10:$N$509,2,FALSE)="Internet",VLOOKUP($B16,Engagés!$C$10:$N$509,2,FALSE)="Manuel"),VLOOKUP($B16,Engagés!$C$10:$N$509,1,FALSE),"")</f>
        <v/>
      </c>
      <c r="D16" s="100" t="str">
        <f>IF(C16="","",VLOOKUP($C16,Engagés!$C$10:$N$509,4,FALSE))</f>
        <v/>
      </c>
      <c r="E16" s="100" t="str">
        <f>IF(C16="","",VLOOKUP($C16,Engagés!$C$10:$N$509,5,FALSE))</f>
        <v/>
      </c>
      <c r="F16" s="101" t="str">
        <f>IF(C16="","",CONCATENATE(VLOOKUP($C16,Engagés!$C$10:$N$509,6,FALSE)," ",VLOOKUP($C16,Engagés!$C$10:$N$509,7,FALSE)))</f>
        <v/>
      </c>
      <c r="G16" s="101" t="str">
        <f>IF(C16="","",VLOOKUP($C16,Engagés!$C$10:$N$509,8,FALSE))</f>
        <v/>
      </c>
      <c r="H16" s="100" t="str">
        <f>IF(C16="","",VLOOKUP($C16,Engagés!$C$10:$N$509,9,FALSE))</f>
        <v/>
      </c>
      <c r="I16" s="100" t="str">
        <f>IF(C16="","",VLOOKUP($C16,Engagés!$C$10:$N$509,10,FALSE))</f>
        <v/>
      </c>
      <c r="J16" s="100" t="str">
        <f>IF(C16="","",VLOOKUP($C16,Engagés!$C$10:$Q$509,12,FALSE))</f>
        <v/>
      </c>
      <c r="K16" s="33" t="str">
        <f t="shared" si="1"/>
        <v/>
      </c>
    </row>
    <row r="17" spans="1:11" ht="16.5" hidden="1" customHeight="1">
      <c r="A17">
        <f t="shared" si="0"/>
        <v>0</v>
      </c>
      <c r="B17" s="98">
        <v>11</v>
      </c>
      <c r="C17" s="100" t="str">
        <f>IF(OR(VLOOKUP($B17,Engagés!$C$10:$N$509,2,FALSE)="Internet",VLOOKUP($B17,Engagés!$C$10:$N$509,2,FALSE)="Manuel"),VLOOKUP($B17,Engagés!$C$10:$N$509,1,FALSE),"")</f>
        <v/>
      </c>
      <c r="D17" s="100" t="str">
        <f>IF(C17="","",VLOOKUP($C17,Engagés!$C$10:$N$509,4,FALSE))</f>
        <v/>
      </c>
      <c r="E17" s="100" t="str">
        <f>IF(C17="","",VLOOKUP($C17,Engagés!$C$10:$N$509,5,FALSE))</f>
        <v/>
      </c>
      <c r="F17" s="101" t="str">
        <f>IF(C17="","",CONCATENATE(VLOOKUP($C17,Engagés!$C$10:$N$509,6,FALSE)," ",VLOOKUP($C17,Engagés!$C$10:$N$509,7,FALSE)))</f>
        <v/>
      </c>
      <c r="G17" s="101" t="str">
        <f>IF(C17="","",VLOOKUP($C17,Engagés!$C$10:$N$509,8,FALSE))</f>
        <v/>
      </c>
      <c r="H17" s="100" t="str">
        <f>IF(C17="","",VLOOKUP($C17,Engagés!$C$10:$N$509,9,FALSE))</f>
        <v/>
      </c>
      <c r="I17" s="100" t="str">
        <f>IF(C17="","",VLOOKUP($C17,Engagés!$C$10:$N$509,10,FALSE))</f>
        <v/>
      </c>
      <c r="J17" s="100" t="str">
        <f>IF(C17="","",VLOOKUP($C17,Engagés!$C$10:$Q$509,12,FALSE))</f>
        <v/>
      </c>
      <c r="K17" s="33" t="str">
        <f t="shared" si="1"/>
        <v/>
      </c>
    </row>
    <row r="18" spans="1:11" ht="16.5" hidden="1" customHeight="1">
      <c r="A18">
        <f t="shared" si="0"/>
        <v>0</v>
      </c>
      <c r="B18" s="98">
        <v>12</v>
      </c>
      <c r="C18" s="100" t="str">
        <f>IF(OR(VLOOKUP($B18,Engagés!$C$10:$N$509,2,FALSE)="Internet",VLOOKUP($B18,Engagés!$C$10:$N$509,2,FALSE)="Manuel"),VLOOKUP($B18,Engagés!$C$10:$N$509,1,FALSE),"")</f>
        <v/>
      </c>
      <c r="D18" s="100" t="str">
        <f>IF(C18="","",VLOOKUP($C18,Engagés!$C$10:$N$509,4,FALSE))</f>
        <v/>
      </c>
      <c r="E18" s="100" t="str">
        <f>IF(C18="","",VLOOKUP($C18,Engagés!$C$10:$N$509,5,FALSE))</f>
        <v/>
      </c>
      <c r="F18" s="101" t="str">
        <f>IF(C18="","",CONCATENATE(VLOOKUP($C18,Engagés!$C$10:$N$509,6,FALSE)," ",VLOOKUP($C18,Engagés!$C$10:$N$509,7,FALSE)))</f>
        <v/>
      </c>
      <c r="G18" s="101" t="str">
        <f>IF(C18="","",VLOOKUP($C18,Engagés!$C$10:$N$509,8,FALSE))</f>
        <v/>
      </c>
      <c r="H18" s="100" t="str">
        <f>IF(C18="","",VLOOKUP($C18,Engagés!$C$10:$N$509,9,FALSE))</f>
        <v/>
      </c>
      <c r="I18" s="100" t="str">
        <f>IF(C18="","",VLOOKUP($C18,Engagés!$C$10:$N$509,10,FALSE))</f>
        <v/>
      </c>
      <c r="J18" s="100" t="str">
        <f>IF(C18="","",VLOOKUP($C18,Engagés!$C$10:$Q$509,12,FALSE))</f>
        <v/>
      </c>
      <c r="K18" s="33" t="str">
        <f t="shared" si="1"/>
        <v/>
      </c>
    </row>
    <row r="19" spans="1:11" ht="16.5" hidden="1" customHeight="1">
      <c r="A19">
        <f t="shared" si="0"/>
        <v>0</v>
      </c>
      <c r="B19" s="98">
        <v>13</v>
      </c>
      <c r="C19" s="100" t="str">
        <f>IF(OR(VLOOKUP($B19,Engagés!$C$10:$N$509,2,FALSE)="Internet",VLOOKUP($B19,Engagés!$C$10:$N$509,2,FALSE)="Manuel"),VLOOKUP($B19,Engagés!$C$10:$N$509,1,FALSE),"")</f>
        <v/>
      </c>
      <c r="D19" s="100" t="str">
        <f>IF(C19="","",VLOOKUP($C19,Engagés!$C$10:$N$509,4,FALSE))</f>
        <v/>
      </c>
      <c r="E19" s="100" t="str">
        <f>IF(C19="","",VLOOKUP($C19,Engagés!$C$10:$N$509,5,FALSE))</f>
        <v/>
      </c>
      <c r="F19" s="101" t="str">
        <f>IF(C19="","",CONCATENATE(VLOOKUP($C19,Engagés!$C$10:$N$509,6,FALSE)," ",VLOOKUP($C19,Engagés!$C$10:$N$509,7,FALSE)))</f>
        <v/>
      </c>
      <c r="G19" s="101" t="str">
        <f>IF(C19="","",VLOOKUP($C19,Engagés!$C$10:$N$509,8,FALSE))</f>
        <v/>
      </c>
      <c r="H19" s="100" t="str">
        <f>IF(C19="","",VLOOKUP($C19,Engagés!$C$10:$N$509,9,FALSE))</f>
        <v/>
      </c>
      <c r="I19" s="100" t="str">
        <f>IF(C19="","",VLOOKUP($C19,Engagés!$C$10:$N$509,10,FALSE))</f>
        <v/>
      </c>
      <c r="J19" s="100" t="str">
        <f>IF(C19="","",VLOOKUP($C19,Engagés!$C$10:$Q$509,12,FALSE))</f>
        <v/>
      </c>
      <c r="K19" s="33" t="str">
        <f t="shared" si="1"/>
        <v/>
      </c>
    </row>
    <row r="20" spans="1:11" ht="16.5" hidden="1" customHeight="1">
      <c r="A20">
        <f t="shared" si="0"/>
        <v>0</v>
      </c>
      <c r="B20" s="98">
        <v>14</v>
      </c>
      <c r="C20" s="100" t="str">
        <f>IF(OR(VLOOKUP($B20,Engagés!$C$10:$N$509,2,FALSE)="Internet",VLOOKUP($B20,Engagés!$C$10:$N$509,2,FALSE)="Manuel"),VLOOKUP($B20,Engagés!$C$10:$N$509,1,FALSE),"")</f>
        <v/>
      </c>
      <c r="D20" s="100" t="str">
        <f>IF(C20="","",VLOOKUP($C20,Engagés!$C$10:$N$509,4,FALSE))</f>
        <v/>
      </c>
      <c r="E20" s="100" t="str">
        <f>IF(C20="","",VLOOKUP($C20,Engagés!$C$10:$N$509,5,FALSE))</f>
        <v/>
      </c>
      <c r="F20" s="101" t="str">
        <f>IF(C20="","",CONCATENATE(VLOOKUP($C20,Engagés!$C$10:$N$509,6,FALSE)," ",VLOOKUP($C20,Engagés!$C$10:$N$509,7,FALSE)))</f>
        <v/>
      </c>
      <c r="G20" s="101" t="str">
        <f>IF(C20="","",VLOOKUP($C20,Engagés!$C$10:$N$509,8,FALSE))</f>
        <v/>
      </c>
      <c r="H20" s="100" t="str">
        <f>IF(C20="","",VLOOKUP($C20,Engagés!$C$10:$N$509,9,FALSE))</f>
        <v/>
      </c>
      <c r="I20" s="100" t="str">
        <f>IF(C20="","",VLOOKUP($C20,Engagés!$C$10:$N$509,10,FALSE))</f>
        <v/>
      </c>
      <c r="J20" s="100" t="str">
        <f>IF(C20="","",VLOOKUP($C20,Engagés!$C$10:$Q$509,12,FALSE))</f>
        <v/>
      </c>
      <c r="K20" s="33" t="str">
        <f t="shared" si="1"/>
        <v/>
      </c>
    </row>
    <row r="21" spans="1:11" ht="16.5" hidden="1" customHeight="1">
      <c r="A21">
        <f t="shared" si="0"/>
        <v>0</v>
      </c>
      <c r="B21" s="98">
        <v>15</v>
      </c>
      <c r="C21" s="100" t="str">
        <f>IF(OR(VLOOKUP($B21,Engagés!$C$10:$N$509,2,FALSE)="Internet",VLOOKUP($B21,Engagés!$C$10:$N$509,2,FALSE)="Manuel"),VLOOKUP($B21,Engagés!$C$10:$N$509,1,FALSE),"")</f>
        <v/>
      </c>
      <c r="D21" s="100" t="str">
        <f>IF(C21="","",VLOOKUP($C21,Engagés!$C$10:$N$509,4,FALSE))</f>
        <v/>
      </c>
      <c r="E21" s="100" t="str">
        <f>IF(C21="","",VLOOKUP($C21,Engagés!$C$10:$N$509,5,FALSE))</f>
        <v/>
      </c>
      <c r="F21" s="101" t="str">
        <f>IF(C21="","",CONCATENATE(VLOOKUP($C21,Engagés!$C$10:$N$509,6,FALSE)," ",VLOOKUP($C21,Engagés!$C$10:$N$509,7,FALSE)))</f>
        <v/>
      </c>
      <c r="G21" s="101" t="str">
        <f>IF(C21="","",VLOOKUP($C21,Engagés!$C$10:$N$509,8,FALSE))</f>
        <v/>
      </c>
      <c r="H21" s="100" t="str">
        <f>IF(C21="","",VLOOKUP($C21,Engagés!$C$10:$N$509,9,FALSE))</f>
        <v/>
      </c>
      <c r="I21" s="100" t="str">
        <f>IF(C21="","",VLOOKUP($C21,Engagés!$C$10:$N$509,10,FALSE))</f>
        <v/>
      </c>
      <c r="J21" s="100" t="str">
        <f>IF(C21="","",VLOOKUP($C21,Engagés!$C$10:$Q$509,12,FALSE))</f>
        <v/>
      </c>
      <c r="K21" s="33" t="str">
        <f t="shared" si="1"/>
        <v/>
      </c>
    </row>
    <row r="22" spans="1:11" ht="16.5" hidden="1" customHeight="1">
      <c r="A22">
        <f t="shared" si="0"/>
        <v>0</v>
      </c>
      <c r="B22" s="98">
        <v>16</v>
      </c>
      <c r="C22" s="100" t="str">
        <f>IF(OR(VLOOKUP($B22,Engagés!$C$10:$N$509,2,FALSE)="Internet",VLOOKUP($B22,Engagés!$C$10:$N$509,2,FALSE)="Manuel"),VLOOKUP($B22,Engagés!$C$10:$N$509,1,FALSE),"")</f>
        <v/>
      </c>
      <c r="D22" s="100" t="str">
        <f>IF(C22="","",VLOOKUP($C22,Engagés!$C$10:$N$509,4,FALSE))</f>
        <v/>
      </c>
      <c r="E22" s="100" t="str">
        <f>IF(C22="","",VLOOKUP($C22,Engagés!$C$10:$N$509,5,FALSE))</f>
        <v/>
      </c>
      <c r="F22" s="101" t="str">
        <f>IF(C22="","",CONCATENATE(VLOOKUP($C22,Engagés!$C$10:$N$509,6,FALSE)," ",VLOOKUP($C22,Engagés!$C$10:$N$509,7,FALSE)))</f>
        <v/>
      </c>
      <c r="G22" s="101" t="str">
        <f>IF(C22="","",VLOOKUP($C22,Engagés!$C$10:$N$509,8,FALSE))</f>
        <v/>
      </c>
      <c r="H22" s="100" t="str">
        <f>IF(C22="","",VLOOKUP($C22,Engagés!$C$10:$N$509,9,FALSE))</f>
        <v/>
      </c>
      <c r="I22" s="100" t="str">
        <f>IF(C22="","",VLOOKUP($C22,Engagés!$C$10:$N$509,10,FALSE))</f>
        <v/>
      </c>
      <c r="J22" s="100" t="str">
        <f>IF(C22="","",VLOOKUP($C22,Engagés!$C$10:$Q$509,12,FALSE))</f>
        <v/>
      </c>
      <c r="K22" s="33" t="str">
        <f t="shared" si="1"/>
        <v/>
      </c>
    </row>
    <row r="23" spans="1:11" ht="16.5" hidden="1" customHeight="1">
      <c r="A23">
        <f t="shared" si="0"/>
        <v>0</v>
      </c>
      <c r="B23" s="98">
        <v>17</v>
      </c>
      <c r="C23" s="100" t="str">
        <f>IF(OR(VLOOKUP($B23,Engagés!$C$10:$N$509,2,FALSE)="Internet",VLOOKUP($B23,Engagés!$C$10:$N$509,2,FALSE)="Manuel"),VLOOKUP($B23,Engagés!$C$10:$N$509,1,FALSE),"")</f>
        <v/>
      </c>
      <c r="D23" s="100" t="str">
        <f>IF(C23="","",VLOOKUP($C23,Engagés!$C$10:$N$509,4,FALSE))</f>
        <v/>
      </c>
      <c r="E23" s="100" t="str">
        <f>IF(C23="","",VLOOKUP($C23,Engagés!$C$10:$N$509,5,FALSE))</f>
        <v/>
      </c>
      <c r="F23" s="101" t="str">
        <f>IF(C23="","",CONCATENATE(VLOOKUP($C23,Engagés!$C$10:$N$509,6,FALSE)," ",VLOOKUP($C23,Engagés!$C$10:$N$509,7,FALSE)))</f>
        <v/>
      </c>
      <c r="G23" s="101" t="str">
        <f>IF(C23="","",VLOOKUP($C23,Engagés!$C$10:$N$509,8,FALSE))</f>
        <v/>
      </c>
      <c r="H23" s="100" t="str">
        <f>IF(C23="","",VLOOKUP($C23,Engagés!$C$10:$N$509,9,FALSE))</f>
        <v/>
      </c>
      <c r="I23" s="100" t="str">
        <f>IF(C23="","",VLOOKUP($C23,Engagés!$C$10:$N$509,10,FALSE))</f>
        <v/>
      </c>
      <c r="J23" s="100" t="str">
        <f>IF(C23="","",VLOOKUP($C23,Engagés!$C$10:$Q$509,12,FALSE))</f>
        <v/>
      </c>
      <c r="K23" s="33" t="str">
        <f t="shared" si="1"/>
        <v/>
      </c>
    </row>
    <row r="24" spans="1:11" ht="16.5" hidden="1" customHeight="1">
      <c r="A24">
        <f t="shared" si="0"/>
        <v>0</v>
      </c>
      <c r="B24" s="98">
        <v>18</v>
      </c>
      <c r="C24" s="100" t="str">
        <f>IF(OR(VLOOKUP($B24,Engagés!$C$10:$N$509,2,FALSE)="Internet",VLOOKUP($B24,Engagés!$C$10:$N$509,2,FALSE)="Manuel"),VLOOKUP($B24,Engagés!$C$10:$N$509,1,FALSE),"")</f>
        <v/>
      </c>
      <c r="D24" s="100" t="str">
        <f>IF(C24="","",VLOOKUP($C24,Engagés!$C$10:$N$509,4,FALSE))</f>
        <v/>
      </c>
      <c r="E24" s="100" t="str">
        <f>IF(C24="","",VLOOKUP($C24,Engagés!$C$10:$N$509,5,FALSE))</f>
        <v/>
      </c>
      <c r="F24" s="101" t="str">
        <f>IF(C24="","",CONCATENATE(VLOOKUP($C24,Engagés!$C$10:$N$509,6,FALSE)," ",VLOOKUP($C24,Engagés!$C$10:$N$509,7,FALSE)))</f>
        <v/>
      </c>
      <c r="G24" s="101" t="str">
        <f>IF(C24="","",VLOOKUP($C24,Engagés!$C$10:$N$509,8,FALSE))</f>
        <v/>
      </c>
      <c r="H24" s="100" t="str">
        <f>IF(C24="","",VLOOKUP($C24,Engagés!$C$10:$N$509,9,FALSE))</f>
        <v/>
      </c>
      <c r="I24" s="100" t="str">
        <f>IF(C24="","",VLOOKUP($C24,Engagés!$C$10:$N$509,10,FALSE))</f>
        <v/>
      </c>
      <c r="J24" s="100" t="str">
        <f>IF(C24="","",VLOOKUP($C24,Engagés!$C$10:$Q$509,12,FALSE))</f>
        <v/>
      </c>
      <c r="K24" s="33" t="str">
        <f t="shared" si="1"/>
        <v/>
      </c>
    </row>
    <row r="25" spans="1:11" ht="16.5" hidden="1" customHeight="1">
      <c r="A25">
        <f t="shared" si="0"/>
        <v>0</v>
      </c>
      <c r="B25" s="98">
        <v>19</v>
      </c>
      <c r="C25" s="100" t="str">
        <f>IF(OR(VLOOKUP($B25,Engagés!$C$10:$N$509,2,FALSE)="Internet",VLOOKUP($B25,Engagés!$C$10:$N$509,2,FALSE)="Manuel"),VLOOKUP($B25,Engagés!$C$10:$N$509,1,FALSE),"")</f>
        <v/>
      </c>
      <c r="D25" s="100" t="str">
        <f>IF(C25="","",VLOOKUP($C25,Engagés!$C$10:$N$509,4,FALSE))</f>
        <v/>
      </c>
      <c r="E25" s="100" t="str">
        <f>IF(C25="","",VLOOKUP($C25,Engagés!$C$10:$N$509,5,FALSE))</f>
        <v/>
      </c>
      <c r="F25" s="101" t="str">
        <f>IF(C25="","",CONCATENATE(VLOOKUP($C25,Engagés!$C$10:$N$509,6,FALSE)," ",VLOOKUP($C25,Engagés!$C$10:$N$509,7,FALSE)))</f>
        <v/>
      </c>
      <c r="G25" s="101" t="str">
        <f>IF(C25="","",VLOOKUP($C25,Engagés!$C$10:$N$509,8,FALSE))</f>
        <v/>
      </c>
      <c r="H25" s="100" t="str">
        <f>IF(C25="","",VLOOKUP($C25,Engagés!$C$10:$N$509,9,FALSE))</f>
        <v/>
      </c>
      <c r="I25" s="100" t="str">
        <f>IF(C25="","",VLOOKUP($C25,Engagés!$C$10:$N$509,10,FALSE))</f>
        <v/>
      </c>
      <c r="J25" s="100" t="str">
        <f>IF(C25="","",VLOOKUP($C25,Engagés!$C$10:$Q$509,12,FALSE))</f>
        <v/>
      </c>
      <c r="K25" s="33" t="str">
        <f t="shared" si="1"/>
        <v/>
      </c>
    </row>
    <row r="26" spans="1:11" ht="16.5" hidden="1" customHeight="1">
      <c r="A26">
        <f t="shared" si="0"/>
        <v>0</v>
      </c>
      <c r="B26" s="98">
        <v>20</v>
      </c>
      <c r="C26" s="100" t="str">
        <f>IF(OR(VLOOKUP($B26,Engagés!$C$10:$N$509,2,FALSE)="Internet",VLOOKUP($B26,Engagés!$C$10:$N$509,2,FALSE)="Manuel"),VLOOKUP($B26,Engagés!$C$10:$N$509,1,FALSE),"")</f>
        <v/>
      </c>
      <c r="D26" s="100" t="str">
        <f>IF(C26="","",VLOOKUP($C26,Engagés!$C$10:$N$509,4,FALSE))</f>
        <v/>
      </c>
      <c r="E26" s="100" t="str">
        <f>IF(C26="","",VLOOKUP($C26,Engagés!$C$10:$N$509,5,FALSE))</f>
        <v/>
      </c>
      <c r="F26" s="101" t="str">
        <f>IF(C26="","",CONCATENATE(VLOOKUP($C26,Engagés!$C$10:$N$509,6,FALSE)," ",VLOOKUP($C26,Engagés!$C$10:$N$509,7,FALSE)))</f>
        <v/>
      </c>
      <c r="G26" s="101" t="str">
        <f>IF(C26="","",VLOOKUP($C26,Engagés!$C$10:$N$509,8,FALSE))</f>
        <v/>
      </c>
      <c r="H26" s="100" t="str">
        <f>IF(C26="","",VLOOKUP($C26,Engagés!$C$10:$N$509,9,FALSE))</f>
        <v/>
      </c>
      <c r="I26" s="100" t="str">
        <f>IF(C26="","",VLOOKUP($C26,Engagés!$C$10:$N$509,10,FALSE))</f>
        <v/>
      </c>
      <c r="J26" s="100" t="str">
        <f>IF(C26="","",VLOOKUP($C26,Engagés!$C$10:$Q$509,12,FALSE))</f>
        <v/>
      </c>
      <c r="K26" s="33" t="str">
        <f t="shared" si="1"/>
        <v/>
      </c>
    </row>
    <row r="27" spans="1:11" ht="16.5" hidden="1" customHeight="1">
      <c r="A27">
        <f t="shared" si="0"/>
        <v>0</v>
      </c>
      <c r="B27" s="98">
        <v>21</v>
      </c>
      <c r="C27" s="100" t="str">
        <f>IF(OR(VLOOKUP($B27,Engagés!$C$10:$N$509,2,FALSE)="Internet",VLOOKUP($B27,Engagés!$C$10:$N$509,2,FALSE)="Manuel"),VLOOKUP($B27,Engagés!$C$10:$N$509,1,FALSE),"")</f>
        <v/>
      </c>
      <c r="D27" s="100" t="str">
        <f>IF(C27="","",VLOOKUP($C27,Engagés!$C$10:$N$509,4,FALSE))</f>
        <v/>
      </c>
      <c r="E27" s="100" t="str">
        <f>IF(C27="","",VLOOKUP($C27,Engagés!$C$10:$N$509,5,FALSE))</f>
        <v/>
      </c>
      <c r="F27" s="101" t="str">
        <f>IF(C27="","",CONCATENATE(VLOOKUP($C27,Engagés!$C$10:$N$509,6,FALSE)," ",VLOOKUP($C27,Engagés!$C$10:$N$509,7,FALSE)))</f>
        <v/>
      </c>
      <c r="G27" s="101" t="str">
        <f>IF(C27="","",VLOOKUP($C27,Engagés!$C$10:$N$509,8,FALSE))</f>
        <v/>
      </c>
      <c r="H27" s="100" t="str">
        <f>IF(C27="","",VLOOKUP($C27,Engagés!$C$10:$N$509,9,FALSE))</f>
        <v/>
      </c>
      <c r="I27" s="100" t="str">
        <f>IF(C27="","",VLOOKUP($C27,Engagés!$C$10:$N$509,10,FALSE))</f>
        <v/>
      </c>
      <c r="J27" s="100" t="str">
        <f>IF(C27="","",VLOOKUP($C27,Engagés!$C$10:$Q$509,12,FALSE))</f>
        <v/>
      </c>
      <c r="K27" s="33" t="str">
        <f t="shared" si="1"/>
        <v/>
      </c>
    </row>
    <row r="28" spans="1:11" ht="16.5" hidden="1" customHeight="1">
      <c r="A28">
        <f t="shared" si="0"/>
        <v>0</v>
      </c>
      <c r="B28" s="98">
        <v>22</v>
      </c>
      <c r="C28" s="100" t="str">
        <f>IF(OR(VLOOKUP($B28,Engagés!$C$10:$N$509,2,FALSE)="Internet",VLOOKUP($B28,Engagés!$C$10:$N$509,2,FALSE)="Manuel"),VLOOKUP($B28,Engagés!$C$10:$N$509,1,FALSE),"")</f>
        <v/>
      </c>
      <c r="D28" s="100" t="str">
        <f>IF(C28="","",VLOOKUP($C28,Engagés!$C$10:$N$509,4,FALSE))</f>
        <v/>
      </c>
      <c r="E28" s="100" t="str">
        <f>IF(C28="","",VLOOKUP($C28,Engagés!$C$10:$N$509,5,FALSE))</f>
        <v/>
      </c>
      <c r="F28" s="101" t="str">
        <f>IF(C28="","",CONCATENATE(VLOOKUP($C28,Engagés!$C$10:$N$509,6,FALSE)," ",VLOOKUP($C28,Engagés!$C$10:$N$509,7,FALSE)))</f>
        <v/>
      </c>
      <c r="G28" s="101" t="str">
        <f>IF(C28="","",VLOOKUP($C28,Engagés!$C$10:$N$509,8,FALSE))</f>
        <v/>
      </c>
      <c r="H28" s="100" t="str">
        <f>IF(C28="","",VLOOKUP($C28,Engagés!$C$10:$N$509,9,FALSE))</f>
        <v/>
      </c>
      <c r="I28" s="100" t="str">
        <f>IF(C28="","",VLOOKUP($C28,Engagés!$C$10:$N$509,10,FALSE))</f>
        <v/>
      </c>
      <c r="J28" s="100" t="str">
        <f>IF(C28="","",VLOOKUP($C28,Engagés!$C$10:$Q$509,12,FALSE))</f>
        <v/>
      </c>
      <c r="K28" s="33" t="str">
        <f t="shared" si="1"/>
        <v/>
      </c>
    </row>
    <row r="29" spans="1:11" ht="16.5" hidden="1" customHeight="1">
      <c r="A29">
        <f t="shared" si="0"/>
        <v>0</v>
      </c>
      <c r="B29" s="98">
        <v>23</v>
      </c>
      <c r="C29" s="100" t="str">
        <f>IF(OR(VLOOKUP($B29,Engagés!$C$10:$N$509,2,FALSE)="Internet",VLOOKUP($B29,Engagés!$C$10:$N$509,2,FALSE)="Manuel"),VLOOKUP($B29,Engagés!$C$10:$N$509,1,FALSE),"")</f>
        <v/>
      </c>
      <c r="D29" s="100" t="str">
        <f>IF(C29="","",VLOOKUP($C29,Engagés!$C$10:$N$509,4,FALSE))</f>
        <v/>
      </c>
      <c r="E29" s="100" t="str">
        <f>IF(C29="","",VLOOKUP($C29,Engagés!$C$10:$N$509,5,FALSE))</f>
        <v/>
      </c>
      <c r="F29" s="101" t="str">
        <f>IF(C29="","",CONCATENATE(VLOOKUP($C29,Engagés!$C$10:$N$509,6,FALSE)," ",VLOOKUP($C29,Engagés!$C$10:$N$509,7,FALSE)))</f>
        <v/>
      </c>
      <c r="G29" s="101" t="str">
        <f>IF(C29="","",VLOOKUP($C29,Engagés!$C$10:$N$509,8,FALSE))</f>
        <v/>
      </c>
      <c r="H29" s="100" t="str">
        <f>IF(C29="","",VLOOKUP($C29,Engagés!$C$10:$N$509,9,FALSE))</f>
        <v/>
      </c>
      <c r="I29" s="100" t="str">
        <f>IF(C29="","",VLOOKUP($C29,Engagés!$C$10:$N$509,10,FALSE))</f>
        <v/>
      </c>
      <c r="J29" s="100" t="str">
        <f>IF(C29="","",VLOOKUP($C29,Engagés!$C$10:$Q$509,12,FALSE))</f>
        <v/>
      </c>
      <c r="K29" s="33" t="str">
        <f t="shared" si="1"/>
        <v/>
      </c>
    </row>
    <row r="30" spans="1:11" ht="16.5" hidden="1" customHeight="1">
      <c r="A30">
        <f t="shared" si="0"/>
        <v>0</v>
      </c>
      <c r="B30" s="98">
        <v>24</v>
      </c>
      <c r="C30" s="100" t="str">
        <f>IF(OR(VLOOKUP($B30,Engagés!$C$10:$N$509,2,FALSE)="Internet",VLOOKUP($B30,Engagés!$C$10:$N$509,2,FALSE)="Manuel"),VLOOKUP($B30,Engagés!$C$10:$N$509,1,FALSE),"")</f>
        <v/>
      </c>
      <c r="D30" s="100" t="str">
        <f>IF(C30="","",VLOOKUP($C30,Engagés!$C$10:$N$509,4,FALSE))</f>
        <v/>
      </c>
      <c r="E30" s="100" t="str">
        <f>IF(C30="","",VLOOKUP($C30,Engagés!$C$10:$N$509,5,FALSE))</f>
        <v/>
      </c>
      <c r="F30" s="101" t="str">
        <f>IF(C30="","",CONCATENATE(VLOOKUP($C30,Engagés!$C$10:$N$509,6,FALSE)," ",VLOOKUP($C30,Engagés!$C$10:$N$509,7,FALSE)))</f>
        <v/>
      </c>
      <c r="G30" s="101" t="str">
        <f>IF(C30="","",VLOOKUP($C30,Engagés!$C$10:$N$509,8,FALSE))</f>
        <v/>
      </c>
      <c r="H30" s="100" t="str">
        <f>IF(C30="","",VLOOKUP($C30,Engagés!$C$10:$N$509,9,FALSE))</f>
        <v/>
      </c>
      <c r="I30" s="100" t="str">
        <f>IF(C30="","",VLOOKUP($C30,Engagés!$C$10:$N$509,10,FALSE))</f>
        <v/>
      </c>
      <c r="J30" s="100" t="str">
        <f>IF(C30="","",VLOOKUP($C30,Engagés!$C$10:$Q$509,12,FALSE))</f>
        <v/>
      </c>
      <c r="K30" s="33" t="str">
        <f t="shared" si="1"/>
        <v/>
      </c>
    </row>
    <row r="31" spans="1:11" ht="16.5" hidden="1" customHeight="1">
      <c r="A31">
        <f t="shared" si="0"/>
        <v>0</v>
      </c>
      <c r="B31" s="98">
        <v>25</v>
      </c>
      <c r="C31" s="100" t="str">
        <f>IF(OR(VLOOKUP($B31,Engagés!$C$10:$N$509,2,FALSE)="Internet",VLOOKUP($B31,Engagés!$C$10:$N$509,2,FALSE)="Manuel"),VLOOKUP($B31,Engagés!$C$10:$N$509,1,FALSE),"")</f>
        <v/>
      </c>
      <c r="D31" s="100" t="str">
        <f>IF(C31="","",VLOOKUP($C31,Engagés!$C$10:$N$509,4,FALSE))</f>
        <v/>
      </c>
      <c r="E31" s="100" t="str">
        <f>IF(C31="","",VLOOKUP($C31,Engagés!$C$10:$N$509,5,FALSE))</f>
        <v/>
      </c>
      <c r="F31" s="101" t="str">
        <f>IF(C31="","",CONCATENATE(VLOOKUP($C31,Engagés!$C$10:$N$509,6,FALSE)," ",VLOOKUP($C31,Engagés!$C$10:$N$509,7,FALSE)))</f>
        <v/>
      </c>
      <c r="G31" s="101" t="str">
        <f>IF(C31="","",VLOOKUP($C31,Engagés!$C$10:$N$509,8,FALSE))</f>
        <v/>
      </c>
      <c r="H31" s="100" t="str">
        <f>IF(C31="","",VLOOKUP($C31,Engagés!$C$10:$N$509,9,FALSE))</f>
        <v/>
      </c>
      <c r="I31" s="100" t="str">
        <f>IF(C31="","",VLOOKUP($C31,Engagés!$C$10:$N$509,10,FALSE))</f>
        <v/>
      </c>
      <c r="J31" s="100" t="str">
        <f>IF(C31="","",VLOOKUP($C31,Engagés!$C$10:$Q$509,12,FALSE))</f>
        <v/>
      </c>
      <c r="K31" s="33" t="str">
        <f t="shared" si="1"/>
        <v/>
      </c>
    </row>
    <row r="32" spans="1:11" ht="16.5" hidden="1" customHeight="1">
      <c r="A32">
        <f t="shared" si="0"/>
        <v>0</v>
      </c>
      <c r="B32" s="98">
        <v>26</v>
      </c>
      <c r="C32" s="100" t="str">
        <f>IF(OR(VLOOKUP($B32,Engagés!$C$10:$N$509,2,FALSE)="Internet",VLOOKUP($B32,Engagés!$C$10:$N$509,2,FALSE)="Manuel"),VLOOKUP($B32,Engagés!$C$10:$N$509,1,FALSE),"")</f>
        <v/>
      </c>
      <c r="D32" s="100" t="str">
        <f>IF(C32="","",VLOOKUP($C32,Engagés!$C$10:$N$509,4,FALSE))</f>
        <v/>
      </c>
      <c r="E32" s="100" t="str">
        <f>IF(C32="","",VLOOKUP($C32,Engagés!$C$10:$N$509,5,FALSE))</f>
        <v/>
      </c>
      <c r="F32" s="101" t="str">
        <f>IF(C32="","",CONCATENATE(VLOOKUP($C32,Engagés!$C$10:$N$509,6,FALSE)," ",VLOOKUP($C32,Engagés!$C$10:$N$509,7,FALSE)))</f>
        <v/>
      </c>
      <c r="G32" s="101" t="str">
        <f>IF(C32="","",VLOOKUP($C32,Engagés!$C$10:$N$509,8,FALSE))</f>
        <v/>
      </c>
      <c r="H32" s="100" t="str">
        <f>IF(C32="","",VLOOKUP($C32,Engagés!$C$10:$N$509,9,FALSE))</f>
        <v/>
      </c>
      <c r="I32" s="100" t="str">
        <f>IF(C32="","",VLOOKUP($C32,Engagés!$C$10:$N$509,10,FALSE))</f>
        <v/>
      </c>
      <c r="J32" s="100" t="str">
        <f>IF(C32="","",VLOOKUP($C32,Engagés!$C$10:$Q$509,12,FALSE))</f>
        <v/>
      </c>
      <c r="K32" s="33" t="str">
        <f t="shared" si="1"/>
        <v/>
      </c>
    </row>
    <row r="33" spans="1:11" ht="16.5" hidden="1" customHeight="1">
      <c r="A33">
        <f t="shared" si="0"/>
        <v>0</v>
      </c>
      <c r="B33" s="98">
        <v>27</v>
      </c>
      <c r="C33" s="100" t="str">
        <f>IF(OR(VLOOKUP($B33,Engagés!$C$10:$N$509,2,FALSE)="Internet",VLOOKUP($B33,Engagés!$C$10:$N$509,2,FALSE)="Manuel"),VLOOKUP($B33,Engagés!$C$10:$N$509,1,FALSE),"")</f>
        <v/>
      </c>
      <c r="D33" s="100" t="str">
        <f>IF(C33="","",VLOOKUP($C33,Engagés!$C$10:$N$509,4,FALSE))</f>
        <v/>
      </c>
      <c r="E33" s="100" t="str">
        <f>IF(C33="","",VLOOKUP($C33,Engagés!$C$10:$N$509,5,FALSE))</f>
        <v/>
      </c>
      <c r="F33" s="101" t="str">
        <f>IF(C33="","",CONCATENATE(VLOOKUP($C33,Engagés!$C$10:$N$509,6,FALSE)," ",VLOOKUP($C33,Engagés!$C$10:$N$509,7,FALSE)))</f>
        <v/>
      </c>
      <c r="G33" s="101" t="str">
        <f>IF(C33="","",VLOOKUP($C33,Engagés!$C$10:$N$509,8,FALSE))</f>
        <v/>
      </c>
      <c r="H33" s="100" t="str">
        <f>IF(C33="","",VLOOKUP($C33,Engagés!$C$10:$N$509,9,FALSE))</f>
        <v/>
      </c>
      <c r="I33" s="100" t="str">
        <f>IF(C33="","",VLOOKUP($C33,Engagés!$C$10:$N$509,10,FALSE))</f>
        <v/>
      </c>
      <c r="J33" s="100" t="str">
        <f>IF(C33="","",VLOOKUP($C33,Engagés!$C$10:$Q$509,12,FALSE))</f>
        <v/>
      </c>
      <c r="K33" s="33" t="str">
        <f t="shared" si="1"/>
        <v/>
      </c>
    </row>
    <row r="34" spans="1:11" ht="16.5" hidden="1" customHeight="1">
      <c r="A34">
        <f t="shared" si="0"/>
        <v>0</v>
      </c>
      <c r="B34" s="98">
        <v>28</v>
      </c>
      <c r="C34" s="100" t="str">
        <f>IF(OR(VLOOKUP($B34,Engagés!$C$10:$N$509,2,FALSE)="Internet",VLOOKUP($B34,Engagés!$C$10:$N$509,2,FALSE)="Manuel"),VLOOKUP($B34,Engagés!$C$10:$N$509,1,FALSE),"")</f>
        <v/>
      </c>
      <c r="D34" s="100" t="str">
        <f>IF(C34="","",VLOOKUP($C34,Engagés!$C$10:$N$509,4,FALSE))</f>
        <v/>
      </c>
      <c r="E34" s="100" t="str">
        <f>IF(C34="","",VLOOKUP($C34,Engagés!$C$10:$N$509,5,FALSE))</f>
        <v/>
      </c>
      <c r="F34" s="101" t="str">
        <f>IF(C34="","",CONCATENATE(VLOOKUP($C34,Engagés!$C$10:$N$509,6,FALSE)," ",VLOOKUP($C34,Engagés!$C$10:$N$509,7,FALSE)))</f>
        <v/>
      </c>
      <c r="G34" s="101" t="str">
        <f>IF(C34="","",VLOOKUP($C34,Engagés!$C$10:$N$509,8,FALSE))</f>
        <v/>
      </c>
      <c r="H34" s="100" t="str">
        <f>IF(C34="","",VLOOKUP($C34,Engagés!$C$10:$N$509,9,FALSE))</f>
        <v/>
      </c>
      <c r="I34" s="100" t="str">
        <f>IF(C34="","",VLOOKUP($C34,Engagés!$C$10:$N$509,10,FALSE))</f>
        <v/>
      </c>
      <c r="J34" s="100" t="str">
        <f>IF(C34="","",VLOOKUP($C34,Engagés!$C$10:$Q$509,12,FALSE))</f>
        <v/>
      </c>
      <c r="K34" s="33" t="str">
        <f t="shared" si="1"/>
        <v/>
      </c>
    </row>
    <row r="35" spans="1:11" ht="16.5" hidden="1" customHeight="1">
      <c r="A35">
        <f t="shared" si="0"/>
        <v>0</v>
      </c>
      <c r="B35" s="98">
        <v>29</v>
      </c>
      <c r="C35" s="100" t="str">
        <f>IF(OR(VLOOKUP($B35,Engagés!$C$10:$N$509,2,FALSE)="Internet",VLOOKUP($B35,Engagés!$C$10:$N$509,2,FALSE)="Manuel"),VLOOKUP($B35,Engagés!$C$10:$N$509,1,FALSE),"")</f>
        <v/>
      </c>
      <c r="D35" s="100" t="str">
        <f>IF(C35="","",VLOOKUP($C35,Engagés!$C$10:$N$509,4,FALSE))</f>
        <v/>
      </c>
      <c r="E35" s="100" t="str">
        <f>IF(C35="","",VLOOKUP($C35,Engagés!$C$10:$N$509,5,FALSE))</f>
        <v/>
      </c>
      <c r="F35" s="101" t="str">
        <f>IF(C35="","",CONCATENATE(VLOOKUP($C35,Engagés!$C$10:$N$509,6,FALSE)," ",VLOOKUP($C35,Engagés!$C$10:$N$509,7,FALSE)))</f>
        <v/>
      </c>
      <c r="G35" s="101" t="str">
        <f>IF(C35="","",VLOOKUP($C35,Engagés!$C$10:$N$509,8,FALSE))</f>
        <v/>
      </c>
      <c r="H35" s="100" t="str">
        <f>IF(C35="","",VLOOKUP($C35,Engagés!$C$10:$N$509,9,FALSE))</f>
        <v/>
      </c>
      <c r="I35" s="100" t="str">
        <f>IF(C35="","",VLOOKUP($C35,Engagés!$C$10:$N$509,10,FALSE))</f>
        <v/>
      </c>
      <c r="J35" s="100" t="str">
        <f>IF(C35="","",VLOOKUP($C35,Engagés!$C$10:$Q$509,12,FALSE))</f>
        <v/>
      </c>
      <c r="K35" s="33" t="str">
        <f t="shared" si="1"/>
        <v/>
      </c>
    </row>
    <row r="36" spans="1:11" ht="16.5" hidden="1" customHeight="1">
      <c r="A36">
        <f t="shared" si="0"/>
        <v>0</v>
      </c>
      <c r="B36" s="98">
        <v>30</v>
      </c>
      <c r="C36" s="100" t="str">
        <f>IF(OR(VLOOKUP($B36,Engagés!$C$10:$N$509,2,FALSE)="Internet",VLOOKUP($B36,Engagés!$C$10:$N$509,2,FALSE)="Manuel"),VLOOKUP($B36,Engagés!$C$10:$N$509,1,FALSE),"")</f>
        <v/>
      </c>
      <c r="D36" s="100" t="str">
        <f>IF(C36="","",VLOOKUP($C36,Engagés!$C$10:$N$509,4,FALSE))</f>
        <v/>
      </c>
      <c r="E36" s="100" t="str">
        <f>IF(C36="","",VLOOKUP($C36,Engagés!$C$10:$N$509,5,FALSE))</f>
        <v/>
      </c>
      <c r="F36" s="101" t="str">
        <f>IF(C36="","",CONCATENATE(VLOOKUP($C36,Engagés!$C$10:$N$509,6,FALSE)," ",VLOOKUP($C36,Engagés!$C$10:$N$509,7,FALSE)))</f>
        <v/>
      </c>
      <c r="G36" s="101" t="str">
        <f>IF(C36="","",VLOOKUP($C36,Engagés!$C$10:$N$509,8,FALSE))</f>
        <v/>
      </c>
      <c r="H36" s="100" t="str">
        <f>IF(C36="","",VLOOKUP($C36,Engagés!$C$10:$N$509,9,FALSE))</f>
        <v/>
      </c>
      <c r="I36" s="100" t="str">
        <f>IF(C36="","",VLOOKUP($C36,Engagés!$C$10:$N$509,10,FALSE))</f>
        <v/>
      </c>
      <c r="J36" s="100" t="str">
        <f>IF(C36="","",VLOOKUP($C36,Engagés!$C$10:$Q$509,12,FALSE))</f>
        <v/>
      </c>
      <c r="K36" s="33" t="str">
        <f t="shared" si="1"/>
        <v/>
      </c>
    </row>
    <row r="37" spans="1:11" ht="16.5" hidden="1" customHeight="1">
      <c r="A37">
        <f t="shared" si="0"/>
        <v>0</v>
      </c>
      <c r="B37" s="98">
        <v>31</v>
      </c>
      <c r="C37" s="100" t="str">
        <f>IF(OR(VLOOKUP($B37,Engagés!$C$10:$N$509,2,FALSE)="Internet",VLOOKUP($B37,Engagés!$C$10:$N$509,2,FALSE)="Manuel"),VLOOKUP($B37,Engagés!$C$10:$N$509,1,FALSE),"")</f>
        <v/>
      </c>
      <c r="D37" s="100" t="str">
        <f>IF(C37="","",VLOOKUP($C37,Engagés!$C$10:$N$509,4,FALSE))</f>
        <v/>
      </c>
      <c r="E37" s="100" t="str">
        <f>IF(C37="","",VLOOKUP($C37,Engagés!$C$10:$N$509,5,FALSE))</f>
        <v/>
      </c>
      <c r="F37" s="101" t="str">
        <f>IF(C37="","",CONCATENATE(VLOOKUP($C37,Engagés!$C$10:$N$509,6,FALSE)," ",VLOOKUP($C37,Engagés!$C$10:$N$509,7,FALSE)))</f>
        <v/>
      </c>
      <c r="G37" s="101" t="str">
        <f>IF(C37="","",VLOOKUP($C37,Engagés!$C$10:$N$509,8,FALSE))</f>
        <v/>
      </c>
      <c r="H37" s="100" t="str">
        <f>IF(C37="","",VLOOKUP($C37,Engagés!$C$10:$N$509,9,FALSE))</f>
        <v/>
      </c>
      <c r="I37" s="100" t="str">
        <f>IF(C37="","",VLOOKUP($C37,Engagés!$C$10:$N$509,10,FALSE))</f>
        <v/>
      </c>
      <c r="J37" s="100" t="str">
        <f>IF(C37="","",VLOOKUP($C37,Engagés!$C$10:$Q$509,12,FALSE))</f>
        <v/>
      </c>
      <c r="K37" s="33" t="str">
        <f t="shared" si="1"/>
        <v/>
      </c>
    </row>
    <row r="38" spans="1:11" ht="16.5" hidden="1" customHeight="1">
      <c r="A38">
        <f t="shared" si="0"/>
        <v>0</v>
      </c>
      <c r="B38" s="98">
        <v>32</v>
      </c>
      <c r="C38" s="100" t="str">
        <f>IF(OR(VLOOKUP($B38,Engagés!$C$10:$N$509,2,FALSE)="Internet",VLOOKUP($B38,Engagés!$C$10:$N$509,2,FALSE)="Manuel"),VLOOKUP($B38,Engagés!$C$10:$N$509,1,FALSE),"")</f>
        <v/>
      </c>
      <c r="D38" s="100" t="str">
        <f>IF(C38="","",VLOOKUP($C38,Engagés!$C$10:$N$509,4,FALSE))</f>
        <v/>
      </c>
      <c r="E38" s="100" t="str">
        <f>IF(C38="","",VLOOKUP($C38,Engagés!$C$10:$N$509,5,FALSE))</f>
        <v/>
      </c>
      <c r="F38" s="101" t="str">
        <f>IF(C38="","",CONCATENATE(VLOOKUP($C38,Engagés!$C$10:$N$509,6,FALSE)," ",VLOOKUP($C38,Engagés!$C$10:$N$509,7,FALSE)))</f>
        <v/>
      </c>
      <c r="G38" s="101" t="str">
        <f>IF(C38="","",VLOOKUP($C38,Engagés!$C$10:$N$509,8,FALSE))</f>
        <v/>
      </c>
      <c r="H38" s="100" t="str">
        <f>IF(C38="","",VLOOKUP($C38,Engagés!$C$10:$N$509,9,FALSE))</f>
        <v/>
      </c>
      <c r="I38" s="100" t="str">
        <f>IF(C38="","",VLOOKUP($C38,Engagés!$C$10:$N$509,10,FALSE))</f>
        <v/>
      </c>
      <c r="J38" s="100" t="str">
        <f>IF(C38="","",VLOOKUP($C38,Engagés!$C$10:$Q$509,12,FALSE))</f>
        <v/>
      </c>
      <c r="K38" s="33" t="str">
        <f t="shared" si="1"/>
        <v/>
      </c>
    </row>
    <row r="39" spans="1:11" ht="16.5" hidden="1" customHeight="1">
      <c r="A39">
        <f t="shared" si="0"/>
        <v>0</v>
      </c>
      <c r="B39" s="98">
        <v>33</v>
      </c>
      <c r="C39" s="100" t="str">
        <f>IF(OR(VLOOKUP($B39,Engagés!$C$10:$N$509,2,FALSE)="Internet",VLOOKUP($B39,Engagés!$C$10:$N$509,2,FALSE)="Manuel"),VLOOKUP($B39,Engagés!$C$10:$N$509,1,FALSE),"")</f>
        <v/>
      </c>
      <c r="D39" s="100" t="str">
        <f>IF(C39="","",VLOOKUP($C39,Engagés!$C$10:$N$509,4,FALSE))</f>
        <v/>
      </c>
      <c r="E39" s="100" t="str">
        <f>IF(C39="","",VLOOKUP($C39,Engagés!$C$10:$N$509,5,FALSE))</f>
        <v/>
      </c>
      <c r="F39" s="101" t="str">
        <f>IF(C39="","",CONCATENATE(VLOOKUP($C39,Engagés!$C$10:$N$509,6,FALSE)," ",VLOOKUP($C39,Engagés!$C$10:$N$509,7,FALSE)))</f>
        <v/>
      </c>
      <c r="G39" s="101" t="str">
        <f>IF(C39="","",VLOOKUP($C39,Engagés!$C$10:$N$509,8,FALSE))</f>
        <v/>
      </c>
      <c r="H39" s="100" t="str">
        <f>IF(C39="","",VLOOKUP($C39,Engagés!$C$10:$N$509,9,FALSE))</f>
        <v/>
      </c>
      <c r="I39" s="100" t="str">
        <f>IF(C39="","",VLOOKUP($C39,Engagés!$C$10:$N$509,10,FALSE))</f>
        <v/>
      </c>
      <c r="J39" s="100" t="str">
        <f>IF(C39="","",VLOOKUP($C39,Engagés!$C$10:$Q$509,12,FALSE))</f>
        <v/>
      </c>
      <c r="K39" s="33" t="str">
        <f t="shared" si="1"/>
        <v/>
      </c>
    </row>
    <row r="40" spans="1:11" ht="16.5" hidden="1" customHeight="1">
      <c r="A40">
        <f t="shared" si="0"/>
        <v>0</v>
      </c>
      <c r="B40" s="98">
        <v>34</v>
      </c>
      <c r="C40" s="100" t="str">
        <f>IF(OR(VLOOKUP($B40,Engagés!$C$10:$N$509,2,FALSE)="Internet",VLOOKUP($B40,Engagés!$C$10:$N$509,2,FALSE)="Manuel"),VLOOKUP($B40,Engagés!$C$10:$N$509,1,FALSE),"")</f>
        <v/>
      </c>
      <c r="D40" s="100" t="str">
        <f>IF(C40="","",VLOOKUP($C40,Engagés!$C$10:$N$509,4,FALSE))</f>
        <v/>
      </c>
      <c r="E40" s="100" t="str">
        <f>IF(C40="","",VLOOKUP($C40,Engagés!$C$10:$N$509,5,FALSE))</f>
        <v/>
      </c>
      <c r="F40" s="101" t="str">
        <f>IF(C40="","",CONCATENATE(VLOOKUP($C40,Engagés!$C$10:$N$509,6,FALSE)," ",VLOOKUP($C40,Engagés!$C$10:$N$509,7,FALSE)))</f>
        <v/>
      </c>
      <c r="G40" s="101" t="str">
        <f>IF(C40="","",VLOOKUP($C40,Engagés!$C$10:$N$509,8,FALSE))</f>
        <v/>
      </c>
      <c r="H40" s="100" t="str">
        <f>IF(C40="","",VLOOKUP($C40,Engagés!$C$10:$N$509,9,FALSE))</f>
        <v/>
      </c>
      <c r="I40" s="100" t="str">
        <f>IF(C40="","",VLOOKUP($C40,Engagés!$C$10:$N$509,10,FALSE))</f>
        <v/>
      </c>
      <c r="J40" s="100" t="str">
        <f>IF(C40="","",VLOOKUP($C40,Engagés!$C$10:$Q$509,12,FALSE))</f>
        <v/>
      </c>
      <c r="K40" s="33" t="str">
        <f t="shared" si="1"/>
        <v/>
      </c>
    </row>
    <row r="41" spans="1:11" ht="16.5" hidden="1" customHeight="1">
      <c r="A41">
        <f t="shared" si="0"/>
        <v>0</v>
      </c>
      <c r="B41" s="98">
        <v>35</v>
      </c>
      <c r="C41" s="100" t="str">
        <f>IF(OR(VLOOKUP($B41,Engagés!$C$10:$N$509,2,FALSE)="Internet",VLOOKUP($B41,Engagés!$C$10:$N$509,2,FALSE)="Manuel"),VLOOKUP($B41,Engagés!$C$10:$N$509,1,FALSE),"")</f>
        <v/>
      </c>
      <c r="D41" s="100" t="str">
        <f>IF(C41="","",VLOOKUP($C41,Engagés!$C$10:$N$509,4,FALSE))</f>
        <v/>
      </c>
      <c r="E41" s="100" t="str">
        <f>IF(C41="","",VLOOKUP($C41,Engagés!$C$10:$N$509,5,FALSE))</f>
        <v/>
      </c>
      <c r="F41" s="101" t="str">
        <f>IF(C41="","",CONCATENATE(VLOOKUP($C41,Engagés!$C$10:$N$509,6,FALSE)," ",VLOOKUP($C41,Engagés!$C$10:$N$509,7,FALSE)))</f>
        <v/>
      </c>
      <c r="G41" s="101" t="str">
        <f>IF(C41="","",VLOOKUP($C41,Engagés!$C$10:$N$509,8,FALSE))</f>
        <v/>
      </c>
      <c r="H41" s="100" t="str">
        <f>IF(C41="","",VLOOKUP($C41,Engagés!$C$10:$N$509,9,FALSE))</f>
        <v/>
      </c>
      <c r="I41" s="100" t="str">
        <f>IF(C41="","",VLOOKUP($C41,Engagés!$C$10:$N$509,10,FALSE))</f>
        <v/>
      </c>
      <c r="J41" s="100" t="str">
        <f>IF(C41="","",VLOOKUP($C41,Engagés!$C$10:$Q$509,12,FALSE))</f>
        <v/>
      </c>
      <c r="K41" s="33" t="str">
        <f t="shared" si="1"/>
        <v/>
      </c>
    </row>
    <row r="42" spans="1:11" ht="16.5" hidden="1" customHeight="1">
      <c r="A42">
        <f t="shared" si="0"/>
        <v>0</v>
      </c>
      <c r="B42" s="98">
        <v>36</v>
      </c>
      <c r="C42" s="100" t="str">
        <f>IF(OR(VLOOKUP($B42,Engagés!$C$10:$N$509,2,FALSE)="Internet",VLOOKUP($B42,Engagés!$C$10:$N$509,2,FALSE)="Manuel"),VLOOKUP($B42,Engagés!$C$10:$N$509,1,FALSE),"")</f>
        <v/>
      </c>
      <c r="D42" s="100" t="str">
        <f>IF(C42="","",VLOOKUP($C42,Engagés!$C$10:$N$509,4,FALSE))</f>
        <v/>
      </c>
      <c r="E42" s="100" t="str">
        <f>IF(C42="","",VLOOKUP($C42,Engagés!$C$10:$N$509,5,FALSE))</f>
        <v/>
      </c>
      <c r="F42" s="101" t="str">
        <f>IF(C42="","",CONCATENATE(VLOOKUP($C42,Engagés!$C$10:$N$509,6,FALSE)," ",VLOOKUP($C42,Engagés!$C$10:$N$509,7,FALSE)))</f>
        <v/>
      </c>
      <c r="G42" s="101" t="str">
        <f>IF(C42="","",VLOOKUP($C42,Engagés!$C$10:$N$509,8,FALSE))</f>
        <v/>
      </c>
      <c r="H42" s="100" t="str">
        <f>IF(C42="","",VLOOKUP($C42,Engagés!$C$10:$N$509,9,FALSE))</f>
        <v/>
      </c>
      <c r="I42" s="100" t="str">
        <f>IF(C42="","",VLOOKUP($C42,Engagés!$C$10:$N$509,10,FALSE))</f>
        <v/>
      </c>
      <c r="J42" s="100" t="str">
        <f>IF(C42="","",VLOOKUP($C42,Engagés!$C$10:$Q$509,12,FALSE))</f>
        <v/>
      </c>
      <c r="K42" s="33" t="str">
        <f t="shared" si="1"/>
        <v/>
      </c>
    </row>
    <row r="43" spans="1:11" ht="16.5" hidden="1" customHeight="1">
      <c r="A43">
        <f t="shared" si="0"/>
        <v>0</v>
      </c>
      <c r="B43" s="98">
        <v>37</v>
      </c>
      <c r="C43" s="100" t="str">
        <f>IF(OR(VLOOKUP($B43,Engagés!$C$10:$N$509,2,FALSE)="Internet",VLOOKUP($B43,Engagés!$C$10:$N$509,2,FALSE)="Manuel"),VLOOKUP($B43,Engagés!$C$10:$N$509,1,FALSE),"")</f>
        <v/>
      </c>
      <c r="D43" s="100" t="str">
        <f>IF(C43="","",VLOOKUP($C43,Engagés!$C$10:$N$509,4,FALSE))</f>
        <v/>
      </c>
      <c r="E43" s="100" t="str">
        <f>IF(C43="","",VLOOKUP($C43,Engagés!$C$10:$N$509,5,FALSE))</f>
        <v/>
      </c>
      <c r="F43" s="101" t="str">
        <f>IF(C43="","",CONCATENATE(VLOOKUP($C43,Engagés!$C$10:$N$509,6,FALSE)," ",VLOOKUP($C43,Engagés!$C$10:$N$509,7,FALSE)))</f>
        <v/>
      </c>
      <c r="G43" s="101" t="str">
        <f>IF(C43="","",VLOOKUP($C43,Engagés!$C$10:$N$509,8,FALSE))</f>
        <v/>
      </c>
      <c r="H43" s="100" t="str">
        <f>IF(C43="","",VLOOKUP($C43,Engagés!$C$10:$N$509,9,FALSE))</f>
        <v/>
      </c>
      <c r="I43" s="100" t="str">
        <f>IF(C43="","",VLOOKUP($C43,Engagés!$C$10:$N$509,10,FALSE))</f>
        <v/>
      </c>
      <c r="J43" s="100" t="str">
        <f>IF(C43="","",VLOOKUP($C43,Engagés!$C$10:$Q$509,12,FALSE))</f>
        <v/>
      </c>
      <c r="K43" s="33" t="str">
        <f t="shared" si="1"/>
        <v/>
      </c>
    </row>
    <row r="44" spans="1:11" ht="16.5" hidden="1" customHeight="1">
      <c r="A44">
        <f t="shared" si="0"/>
        <v>0</v>
      </c>
      <c r="B44" s="98">
        <v>38</v>
      </c>
      <c r="C44" s="100" t="str">
        <f>IF(OR(VLOOKUP($B44,Engagés!$C$10:$N$509,2,FALSE)="Internet",VLOOKUP($B44,Engagés!$C$10:$N$509,2,FALSE)="Manuel"),VLOOKUP($B44,Engagés!$C$10:$N$509,1,FALSE),"")</f>
        <v/>
      </c>
      <c r="D44" s="100" t="str">
        <f>IF(C44="","",VLOOKUP($C44,Engagés!$C$10:$N$509,4,FALSE))</f>
        <v/>
      </c>
      <c r="E44" s="100" t="str">
        <f>IF(C44="","",VLOOKUP($C44,Engagés!$C$10:$N$509,5,FALSE))</f>
        <v/>
      </c>
      <c r="F44" s="101" t="str">
        <f>IF(C44="","",CONCATENATE(VLOOKUP($C44,Engagés!$C$10:$N$509,6,FALSE)," ",VLOOKUP($C44,Engagés!$C$10:$N$509,7,FALSE)))</f>
        <v/>
      </c>
      <c r="G44" s="101" t="str">
        <f>IF(C44="","",VLOOKUP($C44,Engagés!$C$10:$N$509,8,FALSE))</f>
        <v/>
      </c>
      <c r="H44" s="100" t="str">
        <f>IF(C44="","",VLOOKUP($C44,Engagés!$C$10:$N$509,9,FALSE))</f>
        <v/>
      </c>
      <c r="I44" s="100" t="str">
        <f>IF(C44="","",VLOOKUP($C44,Engagés!$C$10:$N$509,10,FALSE))</f>
        <v/>
      </c>
      <c r="J44" s="100" t="str">
        <f>IF(C44="","",VLOOKUP($C44,Engagés!$C$10:$Q$509,12,FALSE))</f>
        <v/>
      </c>
      <c r="K44" s="33" t="str">
        <f t="shared" si="1"/>
        <v/>
      </c>
    </row>
    <row r="45" spans="1:11" ht="16.5" hidden="1" customHeight="1">
      <c r="A45">
        <f t="shared" si="0"/>
        <v>0</v>
      </c>
      <c r="B45" s="98">
        <v>39</v>
      </c>
      <c r="C45" s="100" t="str">
        <f>IF(OR(VLOOKUP($B45,Engagés!$C$10:$N$509,2,FALSE)="Internet",VLOOKUP($B45,Engagés!$C$10:$N$509,2,FALSE)="Manuel"),VLOOKUP($B45,Engagés!$C$10:$N$509,1,FALSE),"")</f>
        <v/>
      </c>
      <c r="D45" s="100" t="str">
        <f>IF(C45="","",VLOOKUP($C45,Engagés!$C$10:$N$509,4,FALSE))</f>
        <v/>
      </c>
      <c r="E45" s="100" t="str">
        <f>IF(C45="","",VLOOKUP($C45,Engagés!$C$10:$N$509,5,FALSE))</f>
        <v/>
      </c>
      <c r="F45" s="101" t="str">
        <f>IF(C45="","",CONCATENATE(VLOOKUP($C45,Engagés!$C$10:$N$509,6,FALSE)," ",VLOOKUP($C45,Engagés!$C$10:$N$509,7,FALSE)))</f>
        <v/>
      </c>
      <c r="G45" s="101" t="str">
        <f>IF(C45="","",VLOOKUP($C45,Engagés!$C$10:$N$509,8,FALSE))</f>
        <v/>
      </c>
      <c r="H45" s="100" t="str">
        <f>IF(C45="","",VLOOKUP($C45,Engagés!$C$10:$N$509,9,FALSE))</f>
        <v/>
      </c>
      <c r="I45" s="100" t="str">
        <f>IF(C45="","",VLOOKUP($C45,Engagés!$C$10:$N$509,10,FALSE))</f>
        <v/>
      </c>
      <c r="J45" s="100" t="str">
        <f>IF(C45="","",VLOOKUP($C45,Engagés!$C$10:$Q$509,12,FALSE))</f>
        <v/>
      </c>
      <c r="K45" s="33" t="str">
        <f t="shared" si="1"/>
        <v/>
      </c>
    </row>
    <row r="46" spans="1:11" ht="16.5" hidden="1" customHeight="1">
      <c r="A46">
        <f t="shared" si="0"/>
        <v>0</v>
      </c>
      <c r="B46" s="98">
        <v>40</v>
      </c>
      <c r="C46" s="100" t="str">
        <f>IF(OR(VLOOKUP($B46,Engagés!$C$10:$N$509,2,FALSE)="Internet",VLOOKUP($B46,Engagés!$C$10:$N$509,2,FALSE)="Manuel"),VLOOKUP($B46,Engagés!$C$10:$N$509,1,FALSE),"")</f>
        <v/>
      </c>
      <c r="D46" s="100" t="str">
        <f>IF(C46="","",VLOOKUP($C46,Engagés!$C$10:$N$509,4,FALSE))</f>
        <v/>
      </c>
      <c r="E46" s="100" t="str">
        <f>IF(C46="","",VLOOKUP($C46,Engagés!$C$10:$N$509,5,FALSE))</f>
        <v/>
      </c>
      <c r="F46" s="101" t="str">
        <f>IF(C46="","",CONCATENATE(VLOOKUP($C46,Engagés!$C$10:$N$509,6,FALSE)," ",VLOOKUP($C46,Engagés!$C$10:$N$509,7,FALSE)))</f>
        <v/>
      </c>
      <c r="G46" s="101" t="str">
        <f>IF(C46="","",VLOOKUP($C46,Engagés!$C$10:$N$509,8,FALSE))</f>
        <v/>
      </c>
      <c r="H46" s="100" t="str">
        <f>IF(C46="","",VLOOKUP($C46,Engagés!$C$10:$N$509,9,FALSE))</f>
        <v/>
      </c>
      <c r="I46" s="100" t="str">
        <f>IF(C46="","",VLOOKUP($C46,Engagés!$C$10:$N$509,10,FALSE))</f>
        <v/>
      </c>
      <c r="J46" s="100" t="str">
        <f>IF(C46="","",VLOOKUP($C46,Engagés!$C$10:$Q$509,12,FALSE))</f>
        <v/>
      </c>
      <c r="K46" s="33" t="str">
        <f t="shared" si="1"/>
        <v/>
      </c>
    </row>
    <row r="47" spans="1:11" ht="16.5" hidden="1" customHeight="1">
      <c r="A47">
        <f t="shared" si="0"/>
        <v>0</v>
      </c>
      <c r="B47" s="98">
        <v>41</v>
      </c>
      <c r="C47" s="100" t="str">
        <f>IF(OR(VLOOKUP($B47,Engagés!$C$10:$N$509,2,FALSE)="Internet",VLOOKUP($B47,Engagés!$C$10:$N$509,2,FALSE)="Manuel"),VLOOKUP($B47,Engagés!$C$10:$N$509,1,FALSE),"")</f>
        <v/>
      </c>
      <c r="D47" s="100" t="str">
        <f>IF(C47="","",VLOOKUP($C47,Engagés!$C$10:$N$509,4,FALSE))</f>
        <v/>
      </c>
      <c r="E47" s="100" t="str">
        <f>IF(C47="","",VLOOKUP($C47,Engagés!$C$10:$N$509,5,FALSE))</f>
        <v/>
      </c>
      <c r="F47" s="101" t="str">
        <f>IF(C47="","",CONCATENATE(VLOOKUP($C47,Engagés!$C$10:$N$509,6,FALSE)," ",VLOOKUP($C47,Engagés!$C$10:$N$509,7,FALSE)))</f>
        <v/>
      </c>
      <c r="G47" s="101" t="str">
        <f>IF(C47="","",VLOOKUP($C47,Engagés!$C$10:$N$509,8,FALSE))</f>
        <v/>
      </c>
      <c r="H47" s="100" t="str">
        <f>IF(C47="","",VLOOKUP($C47,Engagés!$C$10:$N$509,9,FALSE))</f>
        <v/>
      </c>
      <c r="I47" s="100" t="str">
        <f>IF(C47="","",VLOOKUP($C47,Engagés!$C$10:$N$509,10,FALSE))</f>
        <v/>
      </c>
      <c r="J47" s="100" t="str">
        <f>IF(C47="","",VLOOKUP($C47,Engagés!$C$10:$Q$509,12,FALSE))</f>
        <v/>
      </c>
      <c r="K47" s="33" t="str">
        <f t="shared" si="1"/>
        <v/>
      </c>
    </row>
    <row r="48" spans="1:11" ht="16.5" hidden="1" customHeight="1">
      <c r="A48">
        <f t="shared" si="0"/>
        <v>0</v>
      </c>
      <c r="B48" s="98">
        <v>42</v>
      </c>
      <c r="C48" s="100" t="str">
        <f>IF(OR(VLOOKUP($B48,Engagés!$C$10:$N$509,2,FALSE)="Internet",VLOOKUP($B48,Engagés!$C$10:$N$509,2,FALSE)="Manuel"),VLOOKUP($B48,Engagés!$C$10:$N$509,1,FALSE),"")</f>
        <v/>
      </c>
      <c r="D48" s="100" t="str">
        <f>IF(C48="","",VLOOKUP($C48,Engagés!$C$10:$N$509,4,FALSE))</f>
        <v/>
      </c>
      <c r="E48" s="100" t="str">
        <f>IF(C48="","",VLOOKUP($C48,Engagés!$C$10:$N$509,5,FALSE))</f>
        <v/>
      </c>
      <c r="F48" s="101" t="str">
        <f>IF(C48="","",CONCATENATE(VLOOKUP($C48,Engagés!$C$10:$N$509,6,FALSE)," ",VLOOKUP($C48,Engagés!$C$10:$N$509,7,FALSE)))</f>
        <v/>
      </c>
      <c r="G48" s="101" t="str">
        <f>IF(C48="","",VLOOKUP($C48,Engagés!$C$10:$N$509,8,FALSE))</f>
        <v/>
      </c>
      <c r="H48" s="100" t="str">
        <f>IF(C48="","",VLOOKUP($C48,Engagés!$C$10:$N$509,9,FALSE))</f>
        <v/>
      </c>
      <c r="I48" s="100" t="str">
        <f>IF(C48="","",VLOOKUP($C48,Engagés!$C$10:$N$509,10,FALSE))</f>
        <v/>
      </c>
      <c r="J48" s="100" t="str">
        <f>IF(C48="","",VLOOKUP($C48,Engagés!$C$10:$Q$509,12,FALSE))</f>
        <v/>
      </c>
      <c r="K48" s="33" t="str">
        <f t="shared" si="1"/>
        <v/>
      </c>
    </row>
    <row r="49" spans="1:11" ht="16.5" hidden="1" customHeight="1">
      <c r="A49">
        <f t="shared" si="0"/>
        <v>0</v>
      </c>
      <c r="B49" s="98">
        <v>43</v>
      </c>
      <c r="C49" s="100" t="str">
        <f>IF(OR(VLOOKUP($B49,Engagés!$C$10:$N$509,2,FALSE)="Internet",VLOOKUP($B49,Engagés!$C$10:$N$509,2,FALSE)="Manuel"),VLOOKUP($B49,Engagés!$C$10:$N$509,1,FALSE),"")</f>
        <v/>
      </c>
      <c r="D49" s="100" t="str">
        <f>IF(C49="","",VLOOKUP($C49,Engagés!$C$10:$N$509,4,FALSE))</f>
        <v/>
      </c>
      <c r="E49" s="100" t="str">
        <f>IF(C49="","",VLOOKUP($C49,Engagés!$C$10:$N$509,5,FALSE))</f>
        <v/>
      </c>
      <c r="F49" s="101" t="str">
        <f>IF(C49="","",CONCATENATE(VLOOKUP($C49,Engagés!$C$10:$N$509,6,FALSE)," ",VLOOKUP($C49,Engagés!$C$10:$N$509,7,FALSE)))</f>
        <v/>
      </c>
      <c r="G49" s="101" t="str">
        <f>IF(C49="","",VLOOKUP($C49,Engagés!$C$10:$N$509,8,FALSE))</f>
        <v/>
      </c>
      <c r="H49" s="100" t="str">
        <f>IF(C49="","",VLOOKUP($C49,Engagés!$C$10:$N$509,9,FALSE))</f>
        <v/>
      </c>
      <c r="I49" s="100" t="str">
        <f>IF(C49="","",VLOOKUP($C49,Engagés!$C$10:$N$509,10,FALSE))</f>
        <v/>
      </c>
      <c r="J49" s="100" t="str">
        <f>IF(C49="","",VLOOKUP($C49,Engagés!$C$10:$Q$509,12,FALSE))</f>
        <v/>
      </c>
      <c r="K49" s="33" t="str">
        <f t="shared" si="1"/>
        <v/>
      </c>
    </row>
    <row r="50" spans="1:11" ht="16.5" hidden="1" customHeight="1">
      <c r="A50">
        <f t="shared" si="0"/>
        <v>0</v>
      </c>
      <c r="B50" s="98">
        <v>44</v>
      </c>
      <c r="C50" s="100" t="str">
        <f>IF(OR(VLOOKUP($B50,Engagés!$C$10:$N$509,2,FALSE)="Internet",VLOOKUP($B50,Engagés!$C$10:$N$509,2,FALSE)="Manuel"),VLOOKUP($B50,Engagés!$C$10:$N$509,1,FALSE),"")</f>
        <v/>
      </c>
      <c r="D50" s="100" t="str">
        <f>IF(C50="","",VLOOKUP($C50,Engagés!$C$10:$N$509,4,FALSE))</f>
        <v/>
      </c>
      <c r="E50" s="100" t="str">
        <f>IF(C50="","",VLOOKUP($C50,Engagés!$C$10:$N$509,5,FALSE))</f>
        <v/>
      </c>
      <c r="F50" s="101" t="str">
        <f>IF(C50="","",CONCATENATE(VLOOKUP($C50,Engagés!$C$10:$N$509,6,FALSE)," ",VLOOKUP($C50,Engagés!$C$10:$N$509,7,FALSE)))</f>
        <v/>
      </c>
      <c r="G50" s="101" t="str">
        <f>IF(C50="","",VLOOKUP($C50,Engagés!$C$10:$N$509,8,FALSE))</f>
        <v/>
      </c>
      <c r="H50" s="100" t="str">
        <f>IF(C50="","",VLOOKUP($C50,Engagés!$C$10:$N$509,9,FALSE))</f>
        <v/>
      </c>
      <c r="I50" s="100" t="str">
        <f>IF(C50="","",VLOOKUP($C50,Engagés!$C$10:$N$509,10,FALSE))</f>
        <v/>
      </c>
      <c r="J50" s="100" t="str">
        <f>IF(C50="","",VLOOKUP($C50,Engagés!$C$10:$Q$509,12,FALSE))</f>
        <v/>
      </c>
      <c r="K50" s="33" t="str">
        <f t="shared" si="1"/>
        <v/>
      </c>
    </row>
    <row r="51" spans="1:11" ht="16.5" hidden="1" customHeight="1">
      <c r="A51">
        <f t="shared" si="0"/>
        <v>0</v>
      </c>
      <c r="B51" s="98">
        <v>45</v>
      </c>
      <c r="C51" s="100" t="str">
        <f>IF(OR(VLOOKUP($B51,Engagés!$C$10:$N$509,2,FALSE)="Internet",VLOOKUP($B51,Engagés!$C$10:$N$509,2,FALSE)="Manuel"),VLOOKUP($B51,Engagés!$C$10:$N$509,1,FALSE),"")</f>
        <v/>
      </c>
      <c r="D51" s="100" t="str">
        <f>IF(C51="","",VLOOKUP($C51,Engagés!$C$10:$N$509,4,FALSE))</f>
        <v/>
      </c>
      <c r="E51" s="100" t="str">
        <f>IF(C51="","",VLOOKUP($C51,Engagés!$C$10:$N$509,5,FALSE))</f>
        <v/>
      </c>
      <c r="F51" s="101" t="str">
        <f>IF(C51="","",CONCATENATE(VLOOKUP($C51,Engagés!$C$10:$N$509,6,FALSE)," ",VLOOKUP($C51,Engagés!$C$10:$N$509,7,FALSE)))</f>
        <v/>
      </c>
      <c r="G51" s="101" t="str">
        <f>IF(C51="","",VLOOKUP($C51,Engagés!$C$10:$N$509,8,FALSE))</f>
        <v/>
      </c>
      <c r="H51" s="100" t="str">
        <f>IF(C51="","",VLOOKUP($C51,Engagés!$C$10:$N$509,9,FALSE))</f>
        <v/>
      </c>
      <c r="I51" s="100" t="str">
        <f>IF(C51="","",VLOOKUP($C51,Engagés!$C$10:$N$509,10,FALSE))</f>
        <v/>
      </c>
      <c r="J51" s="100" t="str">
        <f>IF(C51="","",VLOOKUP($C51,Engagés!$C$10:$Q$509,12,FALSE))</f>
        <v/>
      </c>
      <c r="K51" s="33" t="str">
        <f t="shared" si="1"/>
        <v/>
      </c>
    </row>
    <row r="52" spans="1:11" ht="16.5" hidden="1" customHeight="1">
      <c r="A52">
        <f t="shared" si="0"/>
        <v>0</v>
      </c>
      <c r="B52" s="98">
        <v>46</v>
      </c>
      <c r="C52" s="100" t="str">
        <f>IF(OR(VLOOKUP($B52,Engagés!$C$10:$N$509,2,FALSE)="Internet",VLOOKUP($B52,Engagés!$C$10:$N$509,2,FALSE)="Manuel"),VLOOKUP($B52,Engagés!$C$10:$N$509,1,FALSE),"")</f>
        <v/>
      </c>
      <c r="D52" s="100" t="str">
        <f>IF(C52="","",VLOOKUP($C52,Engagés!$C$10:$N$509,4,FALSE))</f>
        <v/>
      </c>
      <c r="E52" s="100" t="str">
        <f>IF(C52="","",VLOOKUP($C52,Engagés!$C$10:$N$509,5,FALSE))</f>
        <v/>
      </c>
      <c r="F52" s="101" t="str">
        <f>IF(C52="","",CONCATENATE(VLOOKUP($C52,Engagés!$C$10:$N$509,6,FALSE)," ",VLOOKUP($C52,Engagés!$C$10:$N$509,7,FALSE)))</f>
        <v/>
      </c>
      <c r="G52" s="101" t="str">
        <f>IF(C52="","",VLOOKUP($C52,Engagés!$C$10:$N$509,8,FALSE))</f>
        <v/>
      </c>
      <c r="H52" s="100" t="str">
        <f>IF(C52="","",VLOOKUP($C52,Engagés!$C$10:$N$509,9,FALSE))</f>
        <v/>
      </c>
      <c r="I52" s="100" t="str">
        <f>IF(C52="","",VLOOKUP($C52,Engagés!$C$10:$N$509,10,FALSE))</f>
        <v/>
      </c>
      <c r="J52" s="100" t="str">
        <f>IF(C52="","",VLOOKUP($C52,Engagés!$C$10:$Q$509,12,FALSE))</f>
        <v/>
      </c>
      <c r="K52" s="33" t="str">
        <f t="shared" si="1"/>
        <v/>
      </c>
    </row>
    <row r="53" spans="1:11" ht="16.5" hidden="1" customHeight="1">
      <c r="A53">
        <f t="shared" si="0"/>
        <v>0</v>
      </c>
      <c r="B53" s="98">
        <v>47</v>
      </c>
      <c r="C53" s="100" t="str">
        <f>IF(OR(VLOOKUP($B53,Engagés!$C$10:$N$509,2,FALSE)="Internet",VLOOKUP($B53,Engagés!$C$10:$N$509,2,FALSE)="Manuel"),VLOOKUP($B53,Engagés!$C$10:$N$509,1,FALSE),"")</f>
        <v/>
      </c>
      <c r="D53" s="100" t="str">
        <f>IF(C53="","",VLOOKUP($C53,Engagés!$C$10:$N$509,4,FALSE))</f>
        <v/>
      </c>
      <c r="E53" s="100" t="str">
        <f>IF(C53="","",VLOOKUP($C53,Engagés!$C$10:$N$509,5,FALSE))</f>
        <v/>
      </c>
      <c r="F53" s="101" t="str">
        <f>IF(C53="","",CONCATENATE(VLOOKUP($C53,Engagés!$C$10:$N$509,6,FALSE)," ",VLOOKUP($C53,Engagés!$C$10:$N$509,7,FALSE)))</f>
        <v/>
      </c>
      <c r="G53" s="101" t="str">
        <f>IF(C53="","",VLOOKUP($C53,Engagés!$C$10:$N$509,8,FALSE))</f>
        <v/>
      </c>
      <c r="H53" s="100" t="str">
        <f>IF(C53="","",VLOOKUP($C53,Engagés!$C$10:$N$509,9,FALSE))</f>
        <v/>
      </c>
      <c r="I53" s="100" t="str">
        <f>IF(C53="","",VLOOKUP($C53,Engagés!$C$10:$N$509,10,FALSE))</f>
        <v/>
      </c>
      <c r="J53" s="100" t="str">
        <f>IF(C53="","",VLOOKUP($C53,Engagés!$C$10:$Q$509,12,FALSE))</f>
        <v/>
      </c>
      <c r="K53" s="33" t="str">
        <f t="shared" si="1"/>
        <v/>
      </c>
    </row>
    <row r="54" spans="1:11" ht="16.5" hidden="1" customHeight="1">
      <c r="A54">
        <f t="shared" si="0"/>
        <v>0</v>
      </c>
      <c r="B54" s="98">
        <v>48</v>
      </c>
      <c r="C54" s="100" t="str">
        <f>IF(OR(VLOOKUP($B54,Engagés!$C$10:$N$509,2,FALSE)="Internet",VLOOKUP($B54,Engagés!$C$10:$N$509,2,FALSE)="Manuel"),VLOOKUP($B54,Engagés!$C$10:$N$509,1,FALSE),"")</f>
        <v/>
      </c>
      <c r="D54" s="100" t="str">
        <f>IF(C54="","",VLOOKUP($C54,Engagés!$C$10:$N$509,4,FALSE))</f>
        <v/>
      </c>
      <c r="E54" s="100" t="str">
        <f>IF(C54="","",VLOOKUP($C54,Engagés!$C$10:$N$509,5,FALSE))</f>
        <v/>
      </c>
      <c r="F54" s="101" t="str">
        <f>IF(C54="","",CONCATENATE(VLOOKUP($C54,Engagés!$C$10:$N$509,6,FALSE)," ",VLOOKUP($C54,Engagés!$C$10:$N$509,7,FALSE)))</f>
        <v/>
      </c>
      <c r="G54" s="101" t="str">
        <f>IF(C54="","",VLOOKUP($C54,Engagés!$C$10:$N$509,8,FALSE))</f>
        <v/>
      </c>
      <c r="H54" s="100" t="str">
        <f>IF(C54="","",VLOOKUP($C54,Engagés!$C$10:$N$509,9,FALSE))</f>
        <v/>
      </c>
      <c r="I54" s="100" t="str">
        <f>IF(C54="","",VLOOKUP($C54,Engagés!$C$10:$N$509,10,FALSE))</f>
        <v/>
      </c>
      <c r="J54" s="100" t="str">
        <f>IF(C54="","",VLOOKUP($C54,Engagés!$C$10:$Q$509,12,FALSE))</f>
        <v/>
      </c>
      <c r="K54" s="33" t="str">
        <f t="shared" si="1"/>
        <v/>
      </c>
    </row>
    <row r="55" spans="1:11" ht="16.5" hidden="1" customHeight="1">
      <c r="A55">
        <f t="shared" si="0"/>
        <v>0</v>
      </c>
      <c r="B55" s="98">
        <v>49</v>
      </c>
      <c r="C55" s="100" t="str">
        <f>IF(OR(VLOOKUP($B55,Engagés!$C$10:$N$509,2,FALSE)="Internet",VLOOKUP($B55,Engagés!$C$10:$N$509,2,FALSE)="Manuel"),VLOOKUP($B55,Engagés!$C$10:$N$509,1,FALSE),"")</f>
        <v/>
      </c>
      <c r="D55" s="100" t="str">
        <f>IF(C55="","",VLOOKUP($C55,Engagés!$C$10:$N$509,4,FALSE))</f>
        <v/>
      </c>
      <c r="E55" s="100" t="str">
        <f>IF(C55="","",VLOOKUP($C55,Engagés!$C$10:$N$509,5,FALSE))</f>
        <v/>
      </c>
      <c r="F55" s="101" t="str">
        <f>IF(C55="","",CONCATENATE(VLOOKUP($C55,Engagés!$C$10:$N$509,6,FALSE)," ",VLOOKUP($C55,Engagés!$C$10:$N$509,7,FALSE)))</f>
        <v/>
      </c>
      <c r="G55" s="101" t="str">
        <f>IF(C55="","",VLOOKUP($C55,Engagés!$C$10:$N$509,8,FALSE))</f>
        <v/>
      </c>
      <c r="H55" s="100" t="str">
        <f>IF(C55="","",VLOOKUP($C55,Engagés!$C$10:$N$509,9,FALSE))</f>
        <v/>
      </c>
      <c r="I55" s="100" t="str">
        <f>IF(C55="","",VLOOKUP($C55,Engagés!$C$10:$N$509,10,FALSE))</f>
        <v/>
      </c>
      <c r="J55" s="100" t="str">
        <f>IF(C55="","",VLOOKUP($C55,Engagés!$C$10:$Q$509,12,FALSE))</f>
        <v/>
      </c>
      <c r="K55" s="33" t="str">
        <f t="shared" si="1"/>
        <v/>
      </c>
    </row>
    <row r="56" spans="1:11" ht="16.5" hidden="1" customHeight="1">
      <c r="A56">
        <f t="shared" si="0"/>
        <v>0</v>
      </c>
      <c r="B56" s="98">
        <v>50</v>
      </c>
      <c r="C56" s="100" t="str">
        <f>IF(OR(VLOOKUP($B56,Engagés!$C$10:$N$509,2,FALSE)="Internet",VLOOKUP($B56,Engagés!$C$10:$N$509,2,FALSE)="Manuel"),VLOOKUP($B56,Engagés!$C$10:$N$509,1,FALSE),"")</f>
        <v/>
      </c>
      <c r="D56" s="100" t="str">
        <f>IF(C56="","",VLOOKUP($C56,Engagés!$C$10:$N$509,4,FALSE))</f>
        <v/>
      </c>
      <c r="E56" s="100" t="str">
        <f>IF(C56="","",VLOOKUP($C56,Engagés!$C$10:$N$509,5,FALSE))</f>
        <v/>
      </c>
      <c r="F56" s="101" t="str">
        <f>IF(C56="","",CONCATENATE(VLOOKUP($C56,Engagés!$C$10:$N$509,6,FALSE)," ",VLOOKUP($C56,Engagés!$C$10:$N$509,7,FALSE)))</f>
        <v/>
      </c>
      <c r="G56" s="101" t="str">
        <f>IF(C56="","",VLOOKUP($C56,Engagés!$C$10:$N$509,8,FALSE))</f>
        <v/>
      </c>
      <c r="H56" s="100" t="str">
        <f>IF(C56="","",VLOOKUP($C56,Engagés!$C$10:$N$509,9,FALSE))</f>
        <v/>
      </c>
      <c r="I56" s="100" t="str">
        <f>IF(C56="","",VLOOKUP($C56,Engagés!$C$10:$N$509,10,FALSE))</f>
        <v/>
      </c>
      <c r="J56" s="100" t="str">
        <f>IF(C56="","",VLOOKUP($C56,Engagés!$C$10:$Q$509,12,FALSE))</f>
        <v/>
      </c>
      <c r="K56" s="33" t="str">
        <f t="shared" si="1"/>
        <v/>
      </c>
    </row>
    <row r="57" spans="1:11" ht="16.5" hidden="1" customHeight="1">
      <c r="A57">
        <f t="shared" si="0"/>
        <v>0</v>
      </c>
      <c r="B57" s="98">
        <v>51</v>
      </c>
      <c r="C57" s="100" t="str">
        <f>IF(OR(VLOOKUP($B57,Engagés!$C$10:$N$509,2,FALSE)="Internet",VLOOKUP($B57,Engagés!$C$10:$N$509,2,FALSE)="Manuel"),VLOOKUP($B57,Engagés!$C$10:$N$509,1,FALSE),"")</f>
        <v/>
      </c>
      <c r="D57" s="100" t="str">
        <f>IF(C57="","",VLOOKUP($C57,Engagés!$C$10:$N$509,4,FALSE))</f>
        <v/>
      </c>
      <c r="E57" s="100" t="str">
        <f>IF(C57="","",VLOOKUP($C57,Engagés!$C$10:$N$509,5,FALSE))</f>
        <v/>
      </c>
      <c r="F57" s="101" t="str">
        <f>IF(C57="","",CONCATENATE(VLOOKUP($C57,Engagés!$C$10:$N$509,6,FALSE)," ",VLOOKUP($C57,Engagés!$C$10:$N$509,7,FALSE)))</f>
        <v/>
      </c>
      <c r="G57" s="101" t="str">
        <f>IF(C57="","",VLOOKUP($C57,Engagés!$C$10:$N$509,8,FALSE))</f>
        <v/>
      </c>
      <c r="H57" s="100" t="str">
        <f>IF(C57="","",VLOOKUP($C57,Engagés!$C$10:$N$509,9,FALSE))</f>
        <v/>
      </c>
      <c r="I57" s="100" t="str">
        <f>IF(C57="","",VLOOKUP($C57,Engagés!$C$10:$N$509,10,FALSE))</f>
        <v/>
      </c>
      <c r="J57" s="100" t="str">
        <f>IF(C57="","",VLOOKUP($C57,Engagés!$C$10:$Q$509,12,FALSE))</f>
        <v/>
      </c>
      <c r="K57" s="33" t="str">
        <f t="shared" si="1"/>
        <v/>
      </c>
    </row>
    <row r="58" spans="1:11" ht="16.5" hidden="1" customHeight="1">
      <c r="A58">
        <f t="shared" si="0"/>
        <v>0</v>
      </c>
      <c r="B58" s="98">
        <v>52</v>
      </c>
      <c r="C58" s="100" t="str">
        <f>IF(OR(VLOOKUP($B58,Engagés!$C$10:$N$509,2,FALSE)="Internet",VLOOKUP($B58,Engagés!$C$10:$N$509,2,FALSE)="Manuel"),VLOOKUP($B58,Engagés!$C$10:$N$509,1,FALSE),"")</f>
        <v/>
      </c>
      <c r="D58" s="100" t="str">
        <f>IF(C58="","",VLOOKUP($C58,Engagés!$C$10:$N$509,4,FALSE))</f>
        <v/>
      </c>
      <c r="E58" s="100" t="str">
        <f>IF(C58="","",VLOOKUP($C58,Engagés!$C$10:$N$509,5,FALSE))</f>
        <v/>
      </c>
      <c r="F58" s="101" t="str">
        <f>IF(C58="","",CONCATENATE(VLOOKUP($C58,Engagés!$C$10:$N$509,6,FALSE)," ",VLOOKUP($C58,Engagés!$C$10:$N$509,7,FALSE)))</f>
        <v/>
      </c>
      <c r="G58" s="101" t="str">
        <f>IF(C58="","",VLOOKUP($C58,Engagés!$C$10:$N$509,8,FALSE))</f>
        <v/>
      </c>
      <c r="H58" s="100" t="str">
        <f>IF(C58="","",VLOOKUP($C58,Engagés!$C$10:$N$509,9,FALSE))</f>
        <v/>
      </c>
      <c r="I58" s="100" t="str">
        <f>IF(C58="","",VLOOKUP($C58,Engagés!$C$10:$N$509,10,FALSE))</f>
        <v/>
      </c>
      <c r="J58" s="100" t="str">
        <f>IF(C58="","",VLOOKUP($C58,Engagés!$C$10:$Q$509,12,FALSE))</f>
        <v/>
      </c>
      <c r="K58" s="33" t="str">
        <f t="shared" si="1"/>
        <v/>
      </c>
    </row>
    <row r="59" spans="1:11" ht="16.5" hidden="1" customHeight="1">
      <c r="A59">
        <f t="shared" si="0"/>
        <v>0</v>
      </c>
      <c r="B59" s="98">
        <v>53</v>
      </c>
      <c r="C59" s="100" t="str">
        <f>IF(OR(VLOOKUP($B59,Engagés!$C$10:$N$509,2,FALSE)="Internet",VLOOKUP($B59,Engagés!$C$10:$N$509,2,FALSE)="Manuel"),VLOOKUP($B59,Engagés!$C$10:$N$509,1,FALSE),"")</f>
        <v/>
      </c>
      <c r="D59" s="100" t="str">
        <f>IF(C59="","",VLOOKUP($C59,Engagés!$C$10:$N$509,4,FALSE))</f>
        <v/>
      </c>
      <c r="E59" s="100" t="str">
        <f>IF(C59="","",VLOOKUP($C59,Engagés!$C$10:$N$509,5,FALSE))</f>
        <v/>
      </c>
      <c r="F59" s="101" t="str">
        <f>IF(C59="","",CONCATENATE(VLOOKUP($C59,Engagés!$C$10:$N$509,6,FALSE)," ",VLOOKUP($C59,Engagés!$C$10:$N$509,7,FALSE)))</f>
        <v/>
      </c>
      <c r="G59" s="101" t="str">
        <f>IF(C59="","",VLOOKUP($C59,Engagés!$C$10:$N$509,8,FALSE))</f>
        <v/>
      </c>
      <c r="H59" s="100" t="str">
        <f>IF(C59="","",VLOOKUP($C59,Engagés!$C$10:$N$509,9,FALSE))</f>
        <v/>
      </c>
      <c r="I59" s="100" t="str">
        <f>IF(C59="","",VLOOKUP($C59,Engagés!$C$10:$N$509,10,FALSE))</f>
        <v/>
      </c>
      <c r="J59" s="100" t="str">
        <f>IF(C59="","",VLOOKUP($C59,Engagés!$C$10:$Q$509,12,FALSE))</f>
        <v/>
      </c>
      <c r="K59" s="33" t="str">
        <f t="shared" si="1"/>
        <v/>
      </c>
    </row>
    <row r="60" spans="1:11" ht="16.5" hidden="1" customHeight="1">
      <c r="A60">
        <f t="shared" si="0"/>
        <v>0</v>
      </c>
      <c r="B60" s="98">
        <v>54</v>
      </c>
      <c r="C60" s="100" t="str">
        <f>IF(OR(VLOOKUP($B60,Engagés!$C$10:$N$509,2,FALSE)="Internet",VLOOKUP($B60,Engagés!$C$10:$N$509,2,FALSE)="Manuel"),VLOOKUP($B60,Engagés!$C$10:$N$509,1,FALSE),"")</f>
        <v/>
      </c>
      <c r="D60" s="100" t="str">
        <f>IF(C60="","",VLOOKUP($C60,Engagés!$C$10:$N$509,4,FALSE))</f>
        <v/>
      </c>
      <c r="E60" s="100" t="str">
        <f>IF(C60="","",VLOOKUP($C60,Engagés!$C$10:$N$509,5,FALSE))</f>
        <v/>
      </c>
      <c r="F60" s="101" t="str">
        <f>IF(C60="","",CONCATENATE(VLOOKUP($C60,Engagés!$C$10:$N$509,6,FALSE)," ",VLOOKUP($C60,Engagés!$C$10:$N$509,7,FALSE)))</f>
        <v/>
      </c>
      <c r="G60" s="101" t="str">
        <f>IF(C60="","",VLOOKUP($C60,Engagés!$C$10:$N$509,8,FALSE))</f>
        <v/>
      </c>
      <c r="H60" s="100" t="str">
        <f>IF(C60="","",VLOOKUP($C60,Engagés!$C$10:$N$509,9,FALSE))</f>
        <v/>
      </c>
      <c r="I60" s="100" t="str">
        <f>IF(C60="","",VLOOKUP($C60,Engagés!$C$10:$N$509,10,FALSE))</f>
        <v/>
      </c>
      <c r="J60" s="100" t="str">
        <f>IF(C60="","",VLOOKUP($C60,Engagés!$C$10:$Q$509,12,FALSE))</f>
        <v/>
      </c>
      <c r="K60" s="33" t="str">
        <f t="shared" si="1"/>
        <v/>
      </c>
    </row>
    <row r="61" spans="1:11" ht="16.5" hidden="1" customHeight="1">
      <c r="A61">
        <f t="shared" si="0"/>
        <v>0</v>
      </c>
      <c r="B61" s="98">
        <v>55</v>
      </c>
      <c r="C61" s="100" t="str">
        <f>IF(OR(VLOOKUP($B61,Engagés!$C$10:$N$509,2,FALSE)="Internet",VLOOKUP($B61,Engagés!$C$10:$N$509,2,FALSE)="Manuel"),VLOOKUP($B61,Engagés!$C$10:$N$509,1,FALSE),"")</f>
        <v/>
      </c>
      <c r="D61" s="100" t="str">
        <f>IF(C61="","",VLOOKUP($C61,Engagés!$C$10:$N$509,4,FALSE))</f>
        <v/>
      </c>
      <c r="E61" s="100" t="str">
        <f>IF(C61="","",VLOOKUP($C61,Engagés!$C$10:$N$509,5,FALSE))</f>
        <v/>
      </c>
      <c r="F61" s="101" t="str">
        <f>IF(C61="","",CONCATENATE(VLOOKUP($C61,Engagés!$C$10:$N$509,6,FALSE)," ",VLOOKUP($C61,Engagés!$C$10:$N$509,7,FALSE)))</f>
        <v/>
      </c>
      <c r="G61" s="101" t="str">
        <f>IF(C61="","",VLOOKUP($C61,Engagés!$C$10:$N$509,8,FALSE))</f>
        <v/>
      </c>
      <c r="H61" s="100" t="str">
        <f>IF(C61="","",VLOOKUP($C61,Engagés!$C$10:$N$509,9,FALSE))</f>
        <v/>
      </c>
      <c r="I61" s="100" t="str">
        <f>IF(C61="","",VLOOKUP($C61,Engagés!$C$10:$N$509,10,FALSE))</f>
        <v/>
      </c>
      <c r="J61" s="100" t="str">
        <f>IF(C61="","",VLOOKUP($C61,Engagés!$C$10:$Q$509,12,FALSE))</f>
        <v/>
      </c>
      <c r="K61" s="33" t="str">
        <f t="shared" si="1"/>
        <v/>
      </c>
    </row>
    <row r="62" spans="1:11" ht="16.5" hidden="1" customHeight="1">
      <c r="A62">
        <f t="shared" si="0"/>
        <v>0</v>
      </c>
      <c r="B62" s="98">
        <v>56</v>
      </c>
      <c r="C62" s="100" t="str">
        <f>IF(OR(VLOOKUP($B62,Engagés!$C$10:$N$509,2,FALSE)="Internet",VLOOKUP($B62,Engagés!$C$10:$N$509,2,FALSE)="Manuel"),VLOOKUP($B62,Engagés!$C$10:$N$509,1,FALSE),"")</f>
        <v/>
      </c>
      <c r="D62" s="100" t="str">
        <f>IF(C62="","",VLOOKUP($C62,Engagés!$C$10:$N$509,4,FALSE))</f>
        <v/>
      </c>
      <c r="E62" s="100" t="str">
        <f>IF(C62="","",VLOOKUP($C62,Engagés!$C$10:$N$509,5,FALSE))</f>
        <v/>
      </c>
      <c r="F62" s="101" t="str">
        <f>IF(C62="","",CONCATENATE(VLOOKUP($C62,Engagés!$C$10:$N$509,6,FALSE)," ",VLOOKUP($C62,Engagés!$C$10:$N$509,7,FALSE)))</f>
        <v/>
      </c>
      <c r="G62" s="101" t="str">
        <f>IF(C62="","",VLOOKUP($C62,Engagés!$C$10:$N$509,8,FALSE))</f>
        <v/>
      </c>
      <c r="H62" s="100" t="str">
        <f>IF(C62="","",VLOOKUP($C62,Engagés!$C$10:$N$509,9,FALSE))</f>
        <v/>
      </c>
      <c r="I62" s="100" t="str">
        <f>IF(C62="","",VLOOKUP($C62,Engagés!$C$10:$N$509,10,FALSE))</f>
        <v/>
      </c>
      <c r="J62" s="100" t="str">
        <f>IF(C62="","",VLOOKUP($C62,Engagés!$C$10:$Q$509,12,FALSE))</f>
        <v/>
      </c>
      <c r="K62" s="33" t="str">
        <f t="shared" si="1"/>
        <v/>
      </c>
    </row>
    <row r="63" spans="1:11" ht="16.5" hidden="1" customHeight="1">
      <c r="A63">
        <f t="shared" si="0"/>
        <v>0</v>
      </c>
      <c r="B63" s="98">
        <v>57</v>
      </c>
      <c r="C63" s="100" t="str">
        <f>IF(OR(VLOOKUP($B63,Engagés!$C$10:$N$509,2,FALSE)="Internet",VLOOKUP($B63,Engagés!$C$10:$N$509,2,FALSE)="Manuel"),VLOOKUP($B63,Engagés!$C$10:$N$509,1,FALSE),"")</f>
        <v/>
      </c>
      <c r="D63" s="100" t="str">
        <f>IF(C63="","",VLOOKUP($C63,Engagés!$C$10:$N$509,4,FALSE))</f>
        <v/>
      </c>
      <c r="E63" s="100" t="str">
        <f>IF(C63="","",VLOOKUP($C63,Engagés!$C$10:$N$509,5,FALSE))</f>
        <v/>
      </c>
      <c r="F63" s="101" t="str">
        <f>IF(C63="","",CONCATENATE(VLOOKUP($C63,Engagés!$C$10:$N$509,6,FALSE)," ",VLOOKUP($C63,Engagés!$C$10:$N$509,7,FALSE)))</f>
        <v/>
      </c>
      <c r="G63" s="101" t="str">
        <f>IF(C63="","",VLOOKUP($C63,Engagés!$C$10:$N$509,8,FALSE))</f>
        <v/>
      </c>
      <c r="H63" s="100" t="str">
        <f>IF(C63="","",VLOOKUP($C63,Engagés!$C$10:$N$509,9,FALSE))</f>
        <v/>
      </c>
      <c r="I63" s="100" t="str">
        <f>IF(C63="","",VLOOKUP($C63,Engagés!$C$10:$N$509,10,FALSE))</f>
        <v/>
      </c>
      <c r="J63" s="100" t="str">
        <f>IF(C63="","",VLOOKUP($C63,Engagés!$C$10:$Q$509,12,FALSE))</f>
        <v/>
      </c>
      <c r="K63" s="33" t="str">
        <f t="shared" si="1"/>
        <v/>
      </c>
    </row>
    <row r="64" spans="1:11" ht="16.5" hidden="1" customHeight="1">
      <c r="A64">
        <f t="shared" si="0"/>
        <v>0</v>
      </c>
      <c r="B64" s="98">
        <v>58</v>
      </c>
      <c r="C64" s="100" t="str">
        <f>IF(OR(VLOOKUP($B64,Engagés!$C$10:$N$509,2,FALSE)="Internet",VLOOKUP($B64,Engagés!$C$10:$N$509,2,FALSE)="Manuel"),VLOOKUP($B64,Engagés!$C$10:$N$509,1,FALSE),"")</f>
        <v/>
      </c>
      <c r="D64" s="100" t="str">
        <f>IF(C64="","",VLOOKUP($C64,Engagés!$C$10:$N$509,4,FALSE))</f>
        <v/>
      </c>
      <c r="E64" s="100" t="str">
        <f>IF(C64="","",VLOOKUP($C64,Engagés!$C$10:$N$509,5,FALSE))</f>
        <v/>
      </c>
      <c r="F64" s="101" t="str">
        <f>IF(C64="","",CONCATENATE(VLOOKUP($C64,Engagés!$C$10:$N$509,6,FALSE)," ",VLOOKUP($C64,Engagés!$C$10:$N$509,7,FALSE)))</f>
        <v/>
      </c>
      <c r="G64" s="101" t="str">
        <f>IF(C64="","",VLOOKUP($C64,Engagés!$C$10:$N$509,8,FALSE))</f>
        <v/>
      </c>
      <c r="H64" s="100" t="str">
        <f>IF(C64="","",VLOOKUP($C64,Engagés!$C$10:$N$509,9,FALSE))</f>
        <v/>
      </c>
      <c r="I64" s="100" t="str">
        <f>IF(C64="","",VLOOKUP($C64,Engagés!$C$10:$N$509,10,FALSE))</f>
        <v/>
      </c>
      <c r="J64" s="100" t="str">
        <f>IF(C64="","",VLOOKUP($C64,Engagés!$C$10:$Q$509,12,FALSE))</f>
        <v/>
      </c>
      <c r="K64" s="33" t="str">
        <f t="shared" si="1"/>
        <v/>
      </c>
    </row>
    <row r="65" spans="1:11" ht="16.5" hidden="1" customHeight="1">
      <c r="A65">
        <f t="shared" si="0"/>
        <v>0</v>
      </c>
      <c r="B65" s="98">
        <v>59</v>
      </c>
      <c r="C65" s="100" t="str">
        <f>IF(OR(VLOOKUP($B65,Engagés!$C$10:$N$509,2,FALSE)="Internet",VLOOKUP($B65,Engagés!$C$10:$N$509,2,FALSE)="Manuel"),VLOOKUP($B65,Engagés!$C$10:$N$509,1,FALSE),"")</f>
        <v/>
      </c>
      <c r="D65" s="100" t="str">
        <f>IF(C65="","",VLOOKUP($C65,Engagés!$C$10:$N$509,4,FALSE))</f>
        <v/>
      </c>
      <c r="E65" s="100" t="str">
        <f>IF(C65="","",VLOOKUP($C65,Engagés!$C$10:$N$509,5,FALSE))</f>
        <v/>
      </c>
      <c r="F65" s="101" t="str">
        <f>IF(C65="","",CONCATENATE(VLOOKUP($C65,Engagés!$C$10:$N$509,6,FALSE)," ",VLOOKUP($C65,Engagés!$C$10:$N$509,7,FALSE)))</f>
        <v/>
      </c>
      <c r="G65" s="101" t="str">
        <f>IF(C65="","",VLOOKUP($C65,Engagés!$C$10:$N$509,8,FALSE))</f>
        <v/>
      </c>
      <c r="H65" s="100" t="str">
        <f>IF(C65="","",VLOOKUP($C65,Engagés!$C$10:$N$509,9,FALSE))</f>
        <v/>
      </c>
      <c r="I65" s="100" t="str">
        <f>IF(C65="","",VLOOKUP($C65,Engagés!$C$10:$N$509,10,FALSE))</f>
        <v/>
      </c>
      <c r="J65" s="100" t="str">
        <f>IF(C65="","",VLOOKUP($C65,Engagés!$C$10:$Q$509,12,FALSE))</f>
        <v/>
      </c>
      <c r="K65" s="33" t="str">
        <f t="shared" si="1"/>
        <v/>
      </c>
    </row>
    <row r="66" spans="1:11" ht="16.5" hidden="1" customHeight="1">
      <c r="A66">
        <f t="shared" si="0"/>
        <v>0</v>
      </c>
      <c r="B66" s="98">
        <v>60</v>
      </c>
      <c r="C66" s="100" t="str">
        <f>IF(OR(VLOOKUP($B66,Engagés!$C$10:$N$509,2,FALSE)="Internet",VLOOKUP($B66,Engagés!$C$10:$N$509,2,FALSE)="Manuel"),VLOOKUP($B66,Engagés!$C$10:$N$509,1,FALSE),"")</f>
        <v/>
      </c>
      <c r="D66" s="100" t="str">
        <f>IF(C66="","",VLOOKUP($C66,Engagés!$C$10:$N$509,4,FALSE))</f>
        <v/>
      </c>
      <c r="E66" s="100" t="str">
        <f>IF(C66="","",VLOOKUP($C66,Engagés!$C$10:$N$509,5,FALSE))</f>
        <v/>
      </c>
      <c r="F66" s="101" t="str">
        <f>IF(C66="","",CONCATENATE(VLOOKUP($C66,Engagés!$C$10:$N$509,6,FALSE)," ",VLOOKUP($C66,Engagés!$C$10:$N$509,7,FALSE)))</f>
        <v/>
      </c>
      <c r="G66" s="101" t="str">
        <f>IF(C66="","",VLOOKUP($C66,Engagés!$C$10:$N$509,8,FALSE))</f>
        <v/>
      </c>
      <c r="H66" s="100" t="str">
        <f>IF(C66="","",VLOOKUP($C66,Engagés!$C$10:$N$509,9,FALSE))</f>
        <v/>
      </c>
      <c r="I66" s="100" t="str">
        <f>IF(C66="","",VLOOKUP($C66,Engagés!$C$10:$N$509,10,FALSE))</f>
        <v/>
      </c>
      <c r="J66" s="100" t="str">
        <f>IF(C66="","",VLOOKUP($C66,Engagés!$C$10:$Q$509,12,FALSE))</f>
        <v/>
      </c>
      <c r="K66" s="33" t="str">
        <f t="shared" si="1"/>
        <v/>
      </c>
    </row>
    <row r="67" spans="1:11" ht="16.5" hidden="1" customHeight="1">
      <c r="A67">
        <f t="shared" si="0"/>
        <v>0</v>
      </c>
      <c r="B67" s="98">
        <v>61</v>
      </c>
      <c r="C67" s="100" t="str">
        <f>IF(OR(VLOOKUP($B67,Engagés!$C$10:$N$509,2,FALSE)="Internet",VLOOKUP($B67,Engagés!$C$10:$N$509,2,FALSE)="Manuel"),VLOOKUP($B67,Engagés!$C$10:$N$509,1,FALSE),"")</f>
        <v/>
      </c>
      <c r="D67" s="100" t="str">
        <f>IF(C67="","",VLOOKUP($C67,Engagés!$C$10:$N$509,4,FALSE))</f>
        <v/>
      </c>
      <c r="E67" s="100" t="str">
        <f>IF(C67="","",VLOOKUP($C67,Engagés!$C$10:$N$509,5,FALSE))</f>
        <v/>
      </c>
      <c r="F67" s="101" t="str">
        <f>IF(C67="","",CONCATENATE(VLOOKUP($C67,Engagés!$C$10:$N$509,6,FALSE)," ",VLOOKUP($C67,Engagés!$C$10:$N$509,7,FALSE)))</f>
        <v/>
      </c>
      <c r="G67" s="101" t="str">
        <f>IF(C67="","",VLOOKUP($C67,Engagés!$C$10:$N$509,8,FALSE))</f>
        <v/>
      </c>
      <c r="H67" s="100" t="str">
        <f>IF(C67="","",VLOOKUP($C67,Engagés!$C$10:$N$509,9,FALSE))</f>
        <v/>
      </c>
      <c r="I67" s="100" t="str">
        <f>IF(C67="","",VLOOKUP($C67,Engagés!$C$10:$N$509,10,FALSE))</f>
        <v/>
      </c>
      <c r="J67" s="100" t="str">
        <f>IF(C67="","",VLOOKUP($C67,Engagés!$C$10:$Q$509,12,FALSE))</f>
        <v/>
      </c>
      <c r="K67" s="33" t="str">
        <f t="shared" si="1"/>
        <v/>
      </c>
    </row>
    <row r="68" spans="1:11" ht="16.5" hidden="1" customHeight="1">
      <c r="A68">
        <f t="shared" si="0"/>
        <v>0</v>
      </c>
      <c r="B68" s="98">
        <v>62</v>
      </c>
      <c r="C68" s="100" t="str">
        <f>IF(OR(VLOOKUP($B68,Engagés!$C$10:$N$509,2,FALSE)="Internet",VLOOKUP($B68,Engagés!$C$10:$N$509,2,FALSE)="Manuel"),VLOOKUP($B68,Engagés!$C$10:$N$509,1,FALSE),"")</f>
        <v/>
      </c>
      <c r="D68" s="100" t="str">
        <f>IF(C68="","",VLOOKUP($C68,Engagés!$C$10:$N$509,4,FALSE))</f>
        <v/>
      </c>
      <c r="E68" s="100" t="str">
        <f>IF(C68="","",VLOOKUP($C68,Engagés!$C$10:$N$509,5,FALSE))</f>
        <v/>
      </c>
      <c r="F68" s="101" t="str">
        <f>IF(C68="","",CONCATENATE(VLOOKUP($C68,Engagés!$C$10:$N$509,6,FALSE)," ",VLOOKUP($C68,Engagés!$C$10:$N$509,7,FALSE)))</f>
        <v/>
      </c>
      <c r="G68" s="101" t="str">
        <f>IF(C68="","",VLOOKUP($C68,Engagés!$C$10:$N$509,8,FALSE))</f>
        <v/>
      </c>
      <c r="H68" s="100" t="str">
        <f>IF(C68="","",VLOOKUP($C68,Engagés!$C$10:$N$509,9,FALSE))</f>
        <v/>
      </c>
      <c r="I68" s="100" t="str">
        <f>IF(C68="","",VLOOKUP($C68,Engagés!$C$10:$N$509,10,FALSE))</f>
        <v/>
      </c>
      <c r="J68" s="100" t="str">
        <f>IF(C68="","",VLOOKUP($C68,Engagés!$C$10:$Q$509,12,FALSE))</f>
        <v/>
      </c>
      <c r="K68" s="33" t="str">
        <f t="shared" si="1"/>
        <v/>
      </c>
    </row>
    <row r="69" spans="1:11" ht="16.5" hidden="1" customHeight="1">
      <c r="A69">
        <f t="shared" si="0"/>
        <v>0</v>
      </c>
      <c r="B69" s="98">
        <v>63</v>
      </c>
      <c r="C69" s="100" t="str">
        <f>IF(OR(VLOOKUP($B69,Engagés!$C$10:$N$509,2,FALSE)="Internet",VLOOKUP($B69,Engagés!$C$10:$N$509,2,FALSE)="Manuel"),VLOOKUP($B69,Engagés!$C$10:$N$509,1,FALSE),"")</f>
        <v/>
      </c>
      <c r="D69" s="100" t="str">
        <f>IF(C69="","",VLOOKUP($C69,Engagés!$C$10:$N$509,4,FALSE))</f>
        <v/>
      </c>
      <c r="E69" s="100" t="str">
        <f>IF(C69="","",VLOOKUP($C69,Engagés!$C$10:$N$509,5,FALSE))</f>
        <v/>
      </c>
      <c r="F69" s="101" t="str">
        <f>IF(C69="","",CONCATENATE(VLOOKUP($C69,Engagés!$C$10:$N$509,6,FALSE)," ",VLOOKUP($C69,Engagés!$C$10:$N$509,7,FALSE)))</f>
        <v/>
      </c>
      <c r="G69" s="101" t="str">
        <f>IF(C69="","",VLOOKUP($C69,Engagés!$C$10:$N$509,8,FALSE))</f>
        <v/>
      </c>
      <c r="H69" s="100" t="str">
        <f>IF(C69="","",VLOOKUP($C69,Engagés!$C$10:$N$509,9,FALSE))</f>
        <v/>
      </c>
      <c r="I69" s="100" t="str">
        <f>IF(C69="","",VLOOKUP($C69,Engagés!$C$10:$N$509,10,FALSE))</f>
        <v/>
      </c>
      <c r="J69" s="100" t="str">
        <f>IF(C69="","",VLOOKUP($C69,Engagés!$C$10:$Q$509,12,FALSE))</f>
        <v/>
      </c>
      <c r="K69" s="33" t="str">
        <f t="shared" si="1"/>
        <v/>
      </c>
    </row>
    <row r="70" spans="1:11" ht="16.5" hidden="1" customHeight="1">
      <c r="A70">
        <f t="shared" si="0"/>
        <v>0</v>
      </c>
      <c r="B70" s="98">
        <v>64</v>
      </c>
      <c r="C70" s="100" t="str">
        <f>IF(OR(VLOOKUP($B70,Engagés!$C$10:$N$509,2,FALSE)="Internet",VLOOKUP($B70,Engagés!$C$10:$N$509,2,FALSE)="Manuel"),VLOOKUP($B70,Engagés!$C$10:$N$509,1,FALSE),"")</f>
        <v/>
      </c>
      <c r="D70" s="100" t="str">
        <f>IF(C70="","",VLOOKUP($C70,Engagés!$C$10:$N$509,4,FALSE))</f>
        <v/>
      </c>
      <c r="E70" s="100" t="str">
        <f>IF(C70="","",VLOOKUP($C70,Engagés!$C$10:$N$509,5,FALSE))</f>
        <v/>
      </c>
      <c r="F70" s="101" t="str">
        <f>IF(C70="","",CONCATENATE(VLOOKUP($C70,Engagés!$C$10:$N$509,6,FALSE)," ",VLOOKUP($C70,Engagés!$C$10:$N$509,7,FALSE)))</f>
        <v/>
      </c>
      <c r="G70" s="101" t="str">
        <f>IF(C70="","",VLOOKUP($C70,Engagés!$C$10:$N$509,8,FALSE))</f>
        <v/>
      </c>
      <c r="H70" s="100" t="str">
        <f>IF(C70="","",VLOOKUP($C70,Engagés!$C$10:$N$509,9,FALSE))</f>
        <v/>
      </c>
      <c r="I70" s="100" t="str">
        <f>IF(C70="","",VLOOKUP($C70,Engagés!$C$10:$N$509,10,FALSE))</f>
        <v/>
      </c>
      <c r="J70" s="100" t="str">
        <f>IF(C70="","",VLOOKUP($C70,Engagés!$C$10:$Q$509,12,FALSE))</f>
        <v/>
      </c>
      <c r="K70" s="33" t="str">
        <f t="shared" si="1"/>
        <v/>
      </c>
    </row>
    <row r="71" spans="1:11" ht="16.5" hidden="1" customHeight="1">
      <c r="A71">
        <f t="shared" si="0"/>
        <v>0</v>
      </c>
      <c r="B71" s="98">
        <v>65</v>
      </c>
      <c r="C71" s="100" t="str">
        <f>IF(OR(VLOOKUP($B71,Engagés!$C$10:$N$509,2,FALSE)="Internet",VLOOKUP($B71,Engagés!$C$10:$N$509,2,FALSE)="Manuel"),VLOOKUP($B71,Engagés!$C$10:$N$509,1,FALSE),"")</f>
        <v/>
      </c>
      <c r="D71" s="100" t="str">
        <f>IF(C71="","",VLOOKUP($C71,Engagés!$C$10:$N$509,4,FALSE))</f>
        <v/>
      </c>
      <c r="E71" s="100" t="str">
        <f>IF(C71="","",VLOOKUP($C71,Engagés!$C$10:$N$509,5,FALSE))</f>
        <v/>
      </c>
      <c r="F71" s="101" t="str">
        <f>IF(C71="","",CONCATENATE(VLOOKUP($C71,Engagés!$C$10:$N$509,6,FALSE)," ",VLOOKUP($C71,Engagés!$C$10:$N$509,7,FALSE)))</f>
        <v/>
      </c>
      <c r="G71" s="101" t="str">
        <f>IF(C71="","",VLOOKUP($C71,Engagés!$C$10:$N$509,8,FALSE))</f>
        <v/>
      </c>
      <c r="H71" s="100" t="str">
        <f>IF(C71="","",VLOOKUP($C71,Engagés!$C$10:$N$509,9,FALSE))</f>
        <v/>
      </c>
      <c r="I71" s="100" t="str">
        <f>IF(C71="","",VLOOKUP($C71,Engagés!$C$10:$N$509,10,FALSE))</f>
        <v/>
      </c>
      <c r="J71" s="100" t="str">
        <f>IF(C71="","",VLOOKUP($C71,Engagés!$C$10:$Q$509,12,FALSE))</f>
        <v/>
      </c>
      <c r="K71" s="33" t="str">
        <f t="shared" si="1"/>
        <v/>
      </c>
    </row>
    <row r="72" spans="1:11" ht="16.5" hidden="1" customHeight="1">
      <c r="A72">
        <f t="shared" ref="A72:A135" si="2">IF(LEN(C72)=0,0,1)</f>
        <v>0</v>
      </c>
      <c r="B72" s="98">
        <v>66</v>
      </c>
      <c r="C72" s="100" t="str">
        <f>IF(OR(VLOOKUP($B72,Engagés!$C$10:$N$509,2,FALSE)="Internet",VLOOKUP($B72,Engagés!$C$10:$N$509,2,FALSE)="Manuel"),VLOOKUP($B72,Engagés!$C$10:$N$509,1,FALSE),"")</f>
        <v/>
      </c>
      <c r="D72" s="100" t="str">
        <f>IF(C72="","",VLOOKUP($C72,Engagés!$C$10:$N$509,4,FALSE))</f>
        <v/>
      </c>
      <c r="E72" s="100" t="str">
        <f>IF(C72="","",VLOOKUP($C72,Engagés!$C$10:$N$509,5,FALSE))</f>
        <v/>
      </c>
      <c r="F72" s="101" t="str">
        <f>IF(C72="","",CONCATENATE(VLOOKUP($C72,Engagés!$C$10:$N$509,6,FALSE)," ",VLOOKUP($C72,Engagés!$C$10:$N$509,7,FALSE)))</f>
        <v/>
      </c>
      <c r="G72" s="101" t="str">
        <f>IF(C72="","",VLOOKUP($C72,Engagés!$C$10:$N$509,8,FALSE))</f>
        <v/>
      </c>
      <c r="H72" s="100" t="str">
        <f>IF(C72="","",VLOOKUP($C72,Engagés!$C$10:$N$509,9,FALSE))</f>
        <v/>
      </c>
      <c r="I72" s="100" t="str">
        <f>IF(C72="","",VLOOKUP($C72,Engagés!$C$10:$N$509,10,FALSE))</f>
        <v/>
      </c>
      <c r="J72" s="100" t="str">
        <f>IF(C72="","",VLOOKUP($C72,Engagés!$C$10:$Q$509,12,FALSE))</f>
        <v/>
      </c>
      <c r="K72" s="33" t="str">
        <f t="shared" si="1"/>
        <v/>
      </c>
    </row>
    <row r="73" spans="1:11" ht="16.5" hidden="1" customHeight="1">
      <c r="A73">
        <f t="shared" si="2"/>
        <v>0</v>
      </c>
      <c r="B73" s="98">
        <v>67</v>
      </c>
      <c r="C73" s="100" t="str">
        <f>IF(OR(VLOOKUP($B73,Engagés!$C$10:$N$509,2,FALSE)="Internet",VLOOKUP($B73,Engagés!$C$10:$N$509,2,FALSE)="Manuel"),VLOOKUP($B73,Engagés!$C$10:$N$509,1,FALSE),"")</f>
        <v/>
      </c>
      <c r="D73" s="100" t="str">
        <f>IF(C73="","",VLOOKUP($C73,Engagés!$C$10:$N$509,4,FALSE))</f>
        <v/>
      </c>
      <c r="E73" s="100" t="str">
        <f>IF(C73="","",VLOOKUP($C73,Engagés!$C$10:$N$509,5,FALSE))</f>
        <v/>
      </c>
      <c r="F73" s="101" t="str">
        <f>IF(C73="","",CONCATENATE(VLOOKUP($C73,Engagés!$C$10:$N$509,6,FALSE)," ",VLOOKUP($C73,Engagés!$C$10:$N$509,7,FALSE)))</f>
        <v/>
      </c>
      <c r="G73" s="101" t="str">
        <f>IF(C73="","",VLOOKUP($C73,Engagés!$C$10:$N$509,8,FALSE))</f>
        <v/>
      </c>
      <c r="H73" s="100" t="str">
        <f>IF(C73="","",VLOOKUP($C73,Engagés!$C$10:$N$509,9,FALSE))</f>
        <v/>
      </c>
      <c r="I73" s="100" t="str">
        <f>IF(C73="","",VLOOKUP($C73,Engagés!$C$10:$N$509,10,FALSE))</f>
        <v/>
      </c>
      <c r="J73" s="100" t="str">
        <f>IF(C73="","",VLOOKUP($C73,Engagés!$C$10:$Q$509,12,FALSE))</f>
        <v/>
      </c>
      <c r="K73" s="33" t="str">
        <f t="shared" ref="K73:K136" si="3">C73</f>
        <v/>
      </c>
    </row>
    <row r="74" spans="1:11" ht="16.5" hidden="1" customHeight="1">
      <c r="A74">
        <f t="shared" si="2"/>
        <v>0</v>
      </c>
      <c r="B74" s="98">
        <v>68</v>
      </c>
      <c r="C74" s="100" t="str">
        <f>IF(OR(VLOOKUP($B74,Engagés!$C$10:$N$509,2,FALSE)="Internet",VLOOKUP($B74,Engagés!$C$10:$N$509,2,FALSE)="Manuel"),VLOOKUP($B74,Engagés!$C$10:$N$509,1,FALSE),"")</f>
        <v/>
      </c>
      <c r="D74" s="100" t="str">
        <f>IF(C74="","",VLOOKUP($C74,Engagés!$C$10:$N$509,4,FALSE))</f>
        <v/>
      </c>
      <c r="E74" s="100" t="str">
        <f>IF(C74="","",VLOOKUP($C74,Engagés!$C$10:$N$509,5,FALSE))</f>
        <v/>
      </c>
      <c r="F74" s="101" t="str">
        <f>IF(C74="","",CONCATENATE(VLOOKUP($C74,Engagés!$C$10:$N$509,6,FALSE)," ",VLOOKUP($C74,Engagés!$C$10:$N$509,7,FALSE)))</f>
        <v/>
      </c>
      <c r="G74" s="101" t="str">
        <f>IF(C74="","",VLOOKUP($C74,Engagés!$C$10:$N$509,8,FALSE))</f>
        <v/>
      </c>
      <c r="H74" s="100" t="str">
        <f>IF(C74="","",VLOOKUP($C74,Engagés!$C$10:$N$509,9,FALSE))</f>
        <v/>
      </c>
      <c r="I74" s="100" t="str">
        <f>IF(C74="","",VLOOKUP($C74,Engagés!$C$10:$N$509,10,FALSE))</f>
        <v/>
      </c>
      <c r="J74" s="100" t="str">
        <f>IF(C74="","",VLOOKUP($C74,Engagés!$C$10:$Q$509,12,FALSE))</f>
        <v/>
      </c>
      <c r="K74" s="33" t="str">
        <f t="shared" si="3"/>
        <v/>
      </c>
    </row>
    <row r="75" spans="1:11" ht="16.5" hidden="1" customHeight="1">
      <c r="A75">
        <f t="shared" si="2"/>
        <v>0</v>
      </c>
      <c r="B75" s="98">
        <v>69</v>
      </c>
      <c r="C75" s="100" t="str">
        <f>IF(OR(VLOOKUP($B75,Engagés!$C$10:$N$509,2,FALSE)="Internet",VLOOKUP($B75,Engagés!$C$10:$N$509,2,FALSE)="Manuel"),VLOOKUP($B75,Engagés!$C$10:$N$509,1,FALSE),"")</f>
        <v/>
      </c>
      <c r="D75" s="100" t="str">
        <f>IF(C75="","",VLOOKUP($C75,Engagés!$C$10:$N$509,4,FALSE))</f>
        <v/>
      </c>
      <c r="E75" s="100" t="str">
        <f>IF(C75="","",VLOOKUP($C75,Engagés!$C$10:$N$509,5,FALSE))</f>
        <v/>
      </c>
      <c r="F75" s="101" t="str">
        <f>IF(C75="","",CONCATENATE(VLOOKUP($C75,Engagés!$C$10:$N$509,6,FALSE)," ",VLOOKUP($C75,Engagés!$C$10:$N$509,7,FALSE)))</f>
        <v/>
      </c>
      <c r="G75" s="101" t="str">
        <f>IF(C75="","",VLOOKUP($C75,Engagés!$C$10:$N$509,8,FALSE))</f>
        <v/>
      </c>
      <c r="H75" s="100" t="str">
        <f>IF(C75="","",VLOOKUP($C75,Engagés!$C$10:$N$509,9,FALSE))</f>
        <v/>
      </c>
      <c r="I75" s="100" t="str">
        <f>IF(C75="","",VLOOKUP($C75,Engagés!$C$10:$N$509,10,FALSE))</f>
        <v/>
      </c>
      <c r="J75" s="100" t="str">
        <f>IF(C75="","",VLOOKUP($C75,Engagés!$C$10:$Q$509,12,FALSE))</f>
        <v/>
      </c>
      <c r="K75" s="33" t="str">
        <f t="shared" si="3"/>
        <v/>
      </c>
    </row>
    <row r="76" spans="1:11" ht="16.5" hidden="1" customHeight="1">
      <c r="A76">
        <f t="shared" si="2"/>
        <v>0</v>
      </c>
      <c r="B76" s="98">
        <v>70</v>
      </c>
      <c r="C76" s="100" t="str">
        <f>IF(OR(VLOOKUP($B76,Engagés!$C$10:$N$509,2,FALSE)="Internet",VLOOKUP($B76,Engagés!$C$10:$N$509,2,FALSE)="Manuel"),VLOOKUP($B76,Engagés!$C$10:$N$509,1,FALSE),"")</f>
        <v/>
      </c>
      <c r="D76" s="100" t="str">
        <f>IF(C76="","",VLOOKUP($C76,Engagés!$C$10:$N$509,4,FALSE))</f>
        <v/>
      </c>
      <c r="E76" s="100" t="str">
        <f>IF(C76="","",VLOOKUP($C76,Engagés!$C$10:$N$509,5,FALSE))</f>
        <v/>
      </c>
      <c r="F76" s="101" t="str">
        <f>IF(C76="","",CONCATENATE(VLOOKUP($C76,Engagés!$C$10:$N$509,6,FALSE)," ",VLOOKUP($C76,Engagés!$C$10:$N$509,7,FALSE)))</f>
        <v/>
      </c>
      <c r="G76" s="101" t="str">
        <f>IF(C76="","",VLOOKUP($C76,Engagés!$C$10:$N$509,8,FALSE))</f>
        <v/>
      </c>
      <c r="H76" s="100" t="str">
        <f>IF(C76="","",VLOOKUP($C76,Engagés!$C$10:$N$509,9,FALSE))</f>
        <v/>
      </c>
      <c r="I76" s="100" t="str">
        <f>IF(C76="","",VLOOKUP($C76,Engagés!$C$10:$N$509,10,FALSE))</f>
        <v/>
      </c>
      <c r="J76" s="100" t="str">
        <f>IF(C76="","",VLOOKUP($C76,Engagés!$C$10:$Q$509,12,FALSE))</f>
        <v/>
      </c>
      <c r="K76" s="33" t="str">
        <f t="shared" si="3"/>
        <v/>
      </c>
    </row>
    <row r="77" spans="1:11" ht="16.5" hidden="1" customHeight="1">
      <c r="A77">
        <f t="shared" si="2"/>
        <v>0</v>
      </c>
      <c r="B77" s="98">
        <v>71</v>
      </c>
      <c r="C77" s="100" t="str">
        <f>IF(OR(VLOOKUP($B77,Engagés!$C$10:$N$509,2,FALSE)="Internet",VLOOKUP($B77,Engagés!$C$10:$N$509,2,FALSE)="Manuel"),VLOOKUP($B77,Engagés!$C$10:$N$509,1,FALSE),"")</f>
        <v/>
      </c>
      <c r="D77" s="100" t="str">
        <f>IF(C77="","",VLOOKUP($C77,Engagés!$C$10:$N$509,4,FALSE))</f>
        <v/>
      </c>
      <c r="E77" s="100" t="str">
        <f>IF(C77="","",VLOOKUP($C77,Engagés!$C$10:$N$509,5,FALSE))</f>
        <v/>
      </c>
      <c r="F77" s="101" t="str">
        <f>IF(C77="","",CONCATENATE(VLOOKUP($C77,Engagés!$C$10:$N$509,6,FALSE)," ",VLOOKUP($C77,Engagés!$C$10:$N$509,7,FALSE)))</f>
        <v/>
      </c>
      <c r="G77" s="101" t="str">
        <f>IF(C77="","",VLOOKUP($C77,Engagés!$C$10:$N$509,8,FALSE))</f>
        <v/>
      </c>
      <c r="H77" s="100" t="str">
        <f>IF(C77="","",VLOOKUP($C77,Engagés!$C$10:$N$509,9,FALSE))</f>
        <v/>
      </c>
      <c r="I77" s="100" t="str">
        <f>IF(C77="","",VLOOKUP($C77,Engagés!$C$10:$N$509,10,FALSE))</f>
        <v/>
      </c>
      <c r="J77" s="100" t="str">
        <f>IF(C77="","",VLOOKUP($C77,Engagés!$C$10:$Q$509,12,FALSE))</f>
        <v/>
      </c>
      <c r="K77" s="33" t="str">
        <f t="shared" si="3"/>
        <v/>
      </c>
    </row>
    <row r="78" spans="1:11" ht="16.5" hidden="1" customHeight="1">
      <c r="A78">
        <f t="shared" si="2"/>
        <v>0</v>
      </c>
      <c r="B78" s="98">
        <v>72</v>
      </c>
      <c r="C78" s="100" t="str">
        <f>IF(OR(VLOOKUP($B78,Engagés!$C$10:$N$509,2,FALSE)="Internet",VLOOKUP($B78,Engagés!$C$10:$N$509,2,FALSE)="Manuel"),VLOOKUP($B78,Engagés!$C$10:$N$509,1,FALSE),"")</f>
        <v/>
      </c>
      <c r="D78" s="100" t="str">
        <f>IF(C78="","",VLOOKUP($C78,Engagés!$C$10:$N$509,4,FALSE))</f>
        <v/>
      </c>
      <c r="E78" s="100" t="str">
        <f>IF(C78="","",VLOOKUP($C78,Engagés!$C$10:$N$509,5,FALSE))</f>
        <v/>
      </c>
      <c r="F78" s="101" t="str">
        <f>IF(C78="","",CONCATENATE(VLOOKUP($C78,Engagés!$C$10:$N$509,6,FALSE)," ",VLOOKUP($C78,Engagés!$C$10:$N$509,7,FALSE)))</f>
        <v/>
      </c>
      <c r="G78" s="101" t="str">
        <f>IF(C78="","",VLOOKUP($C78,Engagés!$C$10:$N$509,8,FALSE))</f>
        <v/>
      </c>
      <c r="H78" s="100" t="str">
        <f>IF(C78="","",VLOOKUP($C78,Engagés!$C$10:$N$509,9,FALSE))</f>
        <v/>
      </c>
      <c r="I78" s="100" t="str">
        <f>IF(C78="","",VLOOKUP($C78,Engagés!$C$10:$N$509,10,FALSE))</f>
        <v/>
      </c>
      <c r="J78" s="100" t="str">
        <f>IF(C78="","",VLOOKUP($C78,Engagés!$C$10:$Q$509,12,FALSE))</f>
        <v/>
      </c>
      <c r="K78" s="33" t="str">
        <f t="shared" si="3"/>
        <v/>
      </c>
    </row>
    <row r="79" spans="1:11" ht="16.5" hidden="1" customHeight="1">
      <c r="A79">
        <f t="shared" si="2"/>
        <v>0</v>
      </c>
      <c r="B79" s="98">
        <v>73</v>
      </c>
      <c r="C79" s="100" t="str">
        <f>IF(OR(VLOOKUP($B79,Engagés!$C$10:$N$509,2,FALSE)="Internet",VLOOKUP($B79,Engagés!$C$10:$N$509,2,FALSE)="Manuel"),VLOOKUP($B79,Engagés!$C$10:$N$509,1,FALSE),"")</f>
        <v/>
      </c>
      <c r="D79" s="100" t="str">
        <f>IF(C79="","",VLOOKUP($C79,Engagés!$C$10:$N$509,4,FALSE))</f>
        <v/>
      </c>
      <c r="E79" s="100" t="str">
        <f>IF(C79="","",VLOOKUP($C79,Engagés!$C$10:$N$509,5,FALSE))</f>
        <v/>
      </c>
      <c r="F79" s="101" t="str">
        <f>IF(C79="","",CONCATENATE(VLOOKUP($C79,Engagés!$C$10:$N$509,6,FALSE)," ",VLOOKUP($C79,Engagés!$C$10:$N$509,7,FALSE)))</f>
        <v/>
      </c>
      <c r="G79" s="101" t="str">
        <f>IF(C79="","",VLOOKUP($C79,Engagés!$C$10:$N$509,8,FALSE))</f>
        <v/>
      </c>
      <c r="H79" s="100" t="str">
        <f>IF(C79="","",VLOOKUP($C79,Engagés!$C$10:$N$509,9,FALSE))</f>
        <v/>
      </c>
      <c r="I79" s="100" t="str">
        <f>IF(C79="","",VLOOKUP($C79,Engagés!$C$10:$N$509,10,FALSE))</f>
        <v/>
      </c>
      <c r="J79" s="100" t="str">
        <f>IF(C79="","",VLOOKUP($C79,Engagés!$C$10:$Q$509,12,FALSE))</f>
        <v/>
      </c>
      <c r="K79" s="33" t="str">
        <f t="shared" si="3"/>
        <v/>
      </c>
    </row>
    <row r="80" spans="1:11" ht="16.5" hidden="1" customHeight="1">
      <c r="A80">
        <f t="shared" si="2"/>
        <v>0</v>
      </c>
      <c r="B80" s="98">
        <v>74</v>
      </c>
      <c r="C80" s="100" t="str">
        <f>IF(OR(VLOOKUP($B80,Engagés!$C$10:$N$509,2,FALSE)="Internet",VLOOKUP($B80,Engagés!$C$10:$N$509,2,FALSE)="Manuel"),VLOOKUP($B80,Engagés!$C$10:$N$509,1,FALSE),"")</f>
        <v/>
      </c>
      <c r="D80" s="100" t="str">
        <f>IF(C80="","",VLOOKUP($C80,Engagés!$C$10:$N$509,4,FALSE))</f>
        <v/>
      </c>
      <c r="E80" s="100" t="str">
        <f>IF(C80="","",VLOOKUP($C80,Engagés!$C$10:$N$509,5,FALSE))</f>
        <v/>
      </c>
      <c r="F80" s="101" t="str">
        <f>IF(C80="","",CONCATENATE(VLOOKUP($C80,Engagés!$C$10:$N$509,6,FALSE)," ",VLOOKUP($C80,Engagés!$C$10:$N$509,7,FALSE)))</f>
        <v/>
      </c>
      <c r="G80" s="101" t="str">
        <f>IF(C80="","",VLOOKUP($C80,Engagés!$C$10:$N$509,8,FALSE))</f>
        <v/>
      </c>
      <c r="H80" s="100" t="str">
        <f>IF(C80="","",VLOOKUP($C80,Engagés!$C$10:$N$509,9,FALSE))</f>
        <v/>
      </c>
      <c r="I80" s="100" t="str">
        <f>IF(C80="","",VLOOKUP($C80,Engagés!$C$10:$N$509,10,FALSE))</f>
        <v/>
      </c>
      <c r="J80" s="100" t="str">
        <f>IF(C80="","",VLOOKUP($C80,Engagés!$C$10:$Q$509,12,FALSE))</f>
        <v/>
      </c>
      <c r="K80" s="33" t="str">
        <f t="shared" si="3"/>
        <v/>
      </c>
    </row>
    <row r="81" spans="1:11" ht="16.5" hidden="1" customHeight="1">
      <c r="A81">
        <f t="shared" si="2"/>
        <v>0</v>
      </c>
      <c r="B81" s="98">
        <v>75</v>
      </c>
      <c r="C81" s="100" t="str">
        <f>IF(OR(VLOOKUP($B81,Engagés!$C$10:$N$509,2,FALSE)="Internet",VLOOKUP($B81,Engagés!$C$10:$N$509,2,FALSE)="Manuel"),VLOOKUP($B81,Engagés!$C$10:$N$509,1,FALSE),"")</f>
        <v/>
      </c>
      <c r="D81" s="100" t="str">
        <f>IF(C81="","",VLOOKUP($C81,Engagés!$C$10:$N$509,4,FALSE))</f>
        <v/>
      </c>
      <c r="E81" s="100" t="str">
        <f>IF(C81="","",VLOOKUP($C81,Engagés!$C$10:$N$509,5,FALSE))</f>
        <v/>
      </c>
      <c r="F81" s="101" t="str">
        <f>IF(C81="","",CONCATENATE(VLOOKUP($C81,Engagés!$C$10:$N$509,6,FALSE)," ",VLOOKUP($C81,Engagés!$C$10:$N$509,7,FALSE)))</f>
        <v/>
      </c>
      <c r="G81" s="101" t="str">
        <f>IF(C81="","",VLOOKUP($C81,Engagés!$C$10:$N$509,8,FALSE))</f>
        <v/>
      </c>
      <c r="H81" s="100" t="str">
        <f>IF(C81="","",VLOOKUP($C81,Engagés!$C$10:$N$509,9,FALSE))</f>
        <v/>
      </c>
      <c r="I81" s="100" t="str">
        <f>IF(C81="","",VLOOKUP($C81,Engagés!$C$10:$N$509,10,FALSE))</f>
        <v/>
      </c>
      <c r="J81" s="100" t="str">
        <f>IF(C81="","",VLOOKUP($C81,Engagés!$C$10:$Q$509,12,FALSE))</f>
        <v/>
      </c>
      <c r="K81" s="33" t="str">
        <f t="shared" si="3"/>
        <v/>
      </c>
    </row>
    <row r="82" spans="1:11" ht="16.5" hidden="1" customHeight="1">
      <c r="A82">
        <f t="shared" si="2"/>
        <v>0</v>
      </c>
      <c r="B82" s="98">
        <v>76</v>
      </c>
      <c r="C82" s="100" t="str">
        <f>IF(OR(VLOOKUP($B82,Engagés!$C$10:$N$509,2,FALSE)="Internet",VLOOKUP($B82,Engagés!$C$10:$N$509,2,FALSE)="Manuel"),VLOOKUP($B82,Engagés!$C$10:$N$509,1,FALSE),"")</f>
        <v/>
      </c>
      <c r="D82" s="100" t="str">
        <f>IF(C82="","",VLOOKUP($C82,Engagés!$C$10:$N$509,4,FALSE))</f>
        <v/>
      </c>
      <c r="E82" s="100" t="str">
        <f>IF(C82="","",VLOOKUP($C82,Engagés!$C$10:$N$509,5,FALSE))</f>
        <v/>
      </c>
      <c r="F82" s="101" t="str">
        <f>IF(C82="","",CONCATENATE(VLOOKUP($C82,Engagés!$C$10:$N$509,6,FALSE)," ",VLOOKUP($C82,Engagés!$C$10:$N$509,7,FALSE)))</f>
        <v/>
      </c>
      <c r="G82" s="101" t="str">
        <f>IF(C82="","",VLOOKUP($C82,Engagés!$C$10:$N$509,8,FALSE))</f>
        <v/>
      </c>
      <c r="H82" s="100" t="str">
        <f>IF(C82="","",VLOOKUP($C82,Engagés!$C$10:$N$509,9,FALSE))</f>
        <v/>
      </c>
      <c r="I82" s="100" t="str">
        <f>IF(C82="","",VLOOKUP($C82,Engagés!$C$10:$N$509,10,FALSE))</f>
        <v/>
      </c>
      <c r="J82" s="100" t="str">
        <f>IF(C82="","",VLOOKUP($C82,Engagés!$C$10:$Q$509,12,FALSE))</f>
        <v/>
      </c>
      <c r="K82" s="33" t="str">
        <f t="shared" si="3"/>
        <v/>
      </c>
    </row>
    <row r="83" spans="1:11" ht="16.5" hidden="1" customHeight="1">
      <c r="A83">
        <f t="shared" si="2"/>
        <v>0</v>
      </c>
      <c r="B83" s="98">
        <v>77</v>
      </c>
      <c r="C83" s="100" t="str">
        <f>IF(OR(VLOOKUP($B83,Engagés!$C$10:$N$509,2,FALSE)="Internet",VLOOKUP($B83,Engagés!$C$10:$N$509,2,FALSE)="Manuel"),VLOOKUP($B83,Engagés!$C$10:$N$509,1,FALSE),"")</f>
        <v/>
      </c>
      <c r="D83" s="100" t="str">
        <f>IF(C83="","",VLOOKUP($C83,Engagés!$C$10:$N$509,4,FALSE))</f>
        <v/>
      </c>
      <c r="E83" s="100" t="str">
        <f>IF(C83="","",VLOOKUP($C83,Engagés!$C$10:$N$509,5,FALSE))</f>
        <v/>
      </c>
      <c r="F83" s="101" t="str">
        <f>IF(C83="","",CONCATENATE(VLOOKUP($C83,Engagés!$C$10:$N$509,6,FALSE)," ",VLOOKUP($C83,Engagés!$C$10:$N$509,7,FALSE)))</f>
        <v/>
      </c>
      <c r="G83" s="101" t="str">
        <f>IF(C83="","",VLOOKUP($C83,Engagés!$C$10:$N$509,8,FALSE))</f>
        <v/>
      </c>
      <c r="H83" s="100" t="str">
        <f>IF(C83="","",VLOOKUP($C83,Engagés!$C$10:$N$509,9,FALSE))</f>
        <v/>
      </c>
      <c r="I83" s="100" t="str">
        <f>IF(C83="","",VLOOKUP($C83,Engagés!$C$10:$N$509,10,FALSE))</f>
        <v/>
      </c>
      <c r="J83" s="100" t="str">
        <f>IF(C83="","",VLOOKUP($C83,Engagés!$C$10:$Q$509,12,FALSE))</f>
        <v/>
      </c>
      <c r="K83" s="33" t="str">
        <f t="shared" si="3"/>
        <v/>
      </c>
    </row>
    <row r="84" spans="1:11" ht="16.5" hidden="1" customHeight="1">
      <c r="A84">
        <f t="shared" si="2"/>
        <v>0</v>
      </c>
      <c r="B84" s="98">
        <v>78</v>
      </c>
      <c r="C84" s="100" t="str">
        <f>IF(OR(VLOOKUP($B84,Engagés!$C$10:$N$509,2,FALSE)="Internet",VLOOKUP($B84,Engagés!$C$10:$N$509,2,FALSE)="Manuel"),VLOOKUP($B84,Engagés!$C$10:$N$509,1,FALSE),"")</f>
        <v/>
      </c>
      <c r="D84" s="100" t="str">
        <f>IF(C84="","",VLOOKUP($C84,Engagés!$C$10:$N$509,4,FALSE))</f>
        <v/>
      </c>
      <c r="E84" s="100" t="str">
        <f>IF(C84="","",VLOOKUP($C84,Engagés!$C$10:$N$509,5,FALSE))</f>
        <v/>
      </c>
      <c r="F84" s="101" t="str">
        <f>IF(C84="","",CONCATENATE(VLOOKUP($C84,Engagés!$C$10:$N$509,6,FALSE)," ",VLOOKUP($C84,Engagés!$C$10:$N$509,7,FALSE)))</f>
        <v/>
      </c>
      <c r="G84" s="101" t="str">
        <f>IF(C84="","",VLOOKUP($C84,Engagés!$C$10:$N$509,8,FALSE))</f>
        <v/>
      </c>
      <c r="H84" s="100" t="str">
        <f>IF(C84="","",VLOOKUP($C84,Engagés!$C$10:$N$509,9,FALSE))</f>
        <v/>
      </c>
      <c r="I84" s="100" t="str">
        <f>IF(C84="","",VLOOKUP($C84,Engagés!$C$10:$N$509,10,FALSE))</f>
        <v/>
      </c>
      <c r="J84" s="100" t="str">
        <f>IF(C84="","",VLOOKUP($C84,Engagés!$C$10:$Q$509,12,FALSE))</f>
        <v/>
      </c>
      <c r="K84" s="33" t="str">
        <f t="shared" si="3"/>
        <v/>
      </c>
    </row>
    <row r="85" spans="1:11" ht="16.5" hidden="1" customHeight="1">
      <c r="A85">
        <f t="shared" si="2"/>
        <v>0</v>
      </c>
      <c r="B85" s="98">
        <v>79</v>
      </c>
      <c r="C85" s="100" t="str">
        <f>IF(OR(VLOOKUP($B85,Engagés!$C$10:$N$509,2,FALSE)="Internet",VLOOKUP($B85,Engagés!$C$10:$N$509,2,FALSE)="Manuel"),VLOOKUP($B85,Engagés!$C$10:$N$509,1,FALSE),"")</f>
        <v/>
      </c>
      <c r="D85" s="100" t="str">
        <f>IF(C85="","",VLOOKUP($C85,Engagés!$C$10:$N$509,4,FALSE))</f>
        <v/>
      </c>
      <c r="E85" s="100" t="str">
        <f>IF(C85="","",VLOOKUP($C85,Engagés!$C$10:$N$509,5,FALSE))</f>
        <v/>
      </c>
      <c r="F85" s="101" t="str">
        <f>IF(C85="","",CONCATENATE(VLOOKUP($C85,Engagés!$C$10:$N$509,6,FALSE)," ",VLOOKUP($C85,Engagés!$C$10:$N$509,7,FALSE)))</f>
        <v/>
      </c>
      <c r="G85" s="101" t="str">
        <f>IF(C85="","",VLOOKUP($C85,Engagés!$C$10:$N$509,8,FALSE))</f>
        <v/>
      </c>
      <c r="H85" s="100" t="str">
        <f>IF(C85="","",VLOOKUP($C85,Engagés!$C$10:$N$509,9,FALSE))</f>
        <v/>
      </c>
      <c r="I85" s="100" t="str">
        <f>IF(C85="","",VLOOKUP($C85,Engagés!$C$10:$N$509,10,FALSE))</f>
        <v/>
      </c>
      <c r="J85" s="100" t="str">
        <f>IF(C85="","",VLOOKUP($C85,Engagés!$C$10:$Q$509,12,FALSE))</f>
        <v/>
      </c>
      <c r="K85" s="33" t="str">
        <f t="shared" si="3"/>
        <v/>
      </c>
    </row>
    <row r="86" spans="1:11" ht="16.5" hidden="1" customHeight="1">
      <c r="A86">
        <f t="shared" si="2"/>
        <v>0</v>
      </c>
      <c r="B86" s="98">
        <v>80</v>
      </c>
      <c r="C86" s="100" t="str">
        <f>IF(OR(VLOOKUP($B86,Engagés!$C$10:$N$509,2,FALSE)="Internet",VLOOKUP($B86,Engagés!$C$10:$N$509,2,FALSE)="Manuel"),VLOOKUP($B86,Engagés!$C$10:$N$509,1,FALSE),"")</f>
        <v/>
      </c>
      <c r="D86" s="100" t="str">
        <f>IF(C86="","",VLOOKUP($C86,Engagés!$C$10:$N$509,4,FALSE))</f>
        <v/>
      </c>
      <c r="E86" s="100" t="str">
        <f>IF(C86="","",VLOOKUP($C86,Engagés!$C$10:$N$509,5,FALSE))</f>
        <v/>
      </c>
      <c r="F86" s="101" t="str">
        <f>IF(C86="","",CONCATENATE(VLOOKUP($C86,Engagés!$C$10:$N$509,6,FALSE)," ",VLOOKUP($C86,Engagés!$C$10:$N$509,7,FALSE)))</f>
        <v/>
      </c>
      <c r="G86" s="101" t="str">
        <f>IF(C86="","",VLOOKUP($C86,Engagés!$C$10:$N$509,8,FALSE))</f>
        <v/>
      </c>
      <c r="H86" s="100" t="str">
        <f>IF(C86="","",VLOOKUP($C86,Engagés!$C$10:$N$509,9,FALSE))</f>
        <v/>
      </c>
      <c r="I86" s="100" t="str">
        <f>IF(C86="","",VLOOKUP($C86,Engagés!$C$10:$N$509,10,FALSE))</f>
        <v/>
      </c>
      <c r="J86" s="100" t="str">
        <f>IF(C86="","",VLOOKUP($C86,Engagés!$C$10:$Q$509,12,FALSE))</f>
        <v/>
      </c>
      <c r="K86" s="33" t="str">
        <f t="shared" si="3"/>
        <v/>
      </c>
    </row>
    <row r="87" spans="1:11" ht="16.5" hidden="1" customHeight="1">
      <c r="A87">
        <f t="shared" si="2"/>
        <v>0</v>
      </c>
      <c r="B87" s="98">
        <v>81</v>
      </c>
      <c r="C87" s="100" t="str">
        <f>IF(OR(VLOOKUP($B87,Engagés!$C$10:$N$509,2,FALSE)="Internet",VLOOKUP($B87,Engagés!$C$10:$N$509,2,FALSE)="Manuel"),VLOOKUP($B87,Engagés!$C$10:$N$509,1,FALSE),"")</f>
        <v/>
      </c>
      <c r="D87" s="100" t="str">
        <f>IF(C87="","",VLOOKUP($C87,Engagés!$C$10:$N$509,4,FALSE))</f>
        <v/>
      </c>
      <c r="E87" s="100" t="str">
        <f>IF(C87="","",VLOOKUP($C87,Engagés!$C$10:$N$509,5,FALSE))</f>
        <v/>
      </c>
      <c r="F87" s="101" t="str">
        <f>IF(C87="","",CONCATENATE(VLOOKUP($C87,Engagés!$C$10:$N$509,6,FALSE)," ",VLOOKUP($C87,Engagés!$C$10:$N$509,7,FALSE)))</f>
        <v/>
      </c>
      <c r="G87" s="101" t="str">
        <f>IF(C87="","",VLOOKUP($C87,Engagés!$C$10:$N$509,8,FALSE))</f>
        <v/>
      </c>
      <c r="H87" s="100" t="str">
        <f>IF(C87="","",VLOOKUP($C87,Engagés!$C$10:$N$509,9,FALSE))</f>
        <v/>
      </c>
      <c r="I87" s="100" t="str">
        <f>IF(C87="","",VLOOKUP($C87,Engagés!$C$10:$N$509,10,FALSE))</f>
        <v/>
      </c>
      <c r="J87" s="100" t="str">
        <f>IF(C87="","",VLOOKUP($C87,Engagés!$C$10:$Q$509,12,FALSE))</f>
        <v/>
      </c>
      <c r="K87" s="33" t="str">
        <f t="shared" si="3"/>
        <v/>
      </c>
    </row>
    <row r="88" spans="1:11" ht="16.5" hidden="1" customHeight="1">
      <c r="A88">
        <f t="shared" si="2"/>
        <v>0</v>
      </c>
      <c r="B88" s="98">
        <v>82</v>
      </c>
      <c r="C88" s="100" t="str">
        <f>IF(OR(VLOOKUP($B88,Engagés!$C$10:$N$509,2,FALSE)="Internet",VLOOKUP($B88,Engagés!$C$10:$N$509,2,FALSE)="Manuel"),VLOOKUP($B88,Engagés!$C$10:$N$509,1,FALSE),"")</f>
        <v/>
      </c>
      <c r="D88" s="100" t="str">
        <f>IF(C88="","",VLOOKUP($C88,Engagés!$C$10:$N$509,4,FALSE))</f>
        <v/>
      </c>
      <c r="E88" s="100" t="str">
        <f>IF(C88="","",VLOOKUP($C88,Engagés!$C$10:$N$509,5,FALSE))</f>
        <v/>
      </c>
      <c r="F88" s="101" t="str">
        <f>IF(C88="","",CONCATENATE(VLOOKUP($C88,Engagés!$C$10:$N$509,6,FALSE)," ",VLOOKUP($C88,Engagés!$C$10:$N$509,7,FALSE)))</f>
        <v/>
      </c>
      <c r="G88" s="101" t="str">
        <f>IF(C88="","",VLOOKUP($C88,Engagés!$C$10:$N$509,8,FALSE))</f>
        <v/>
      </c>
      <c r="H88" s="100" t="str">
        <f>IF(C88="","",VLOOKUP($C88,Engagés!$C$10:$N$509,9,FALSE))</f>
        <v/>
      </c>
      <c r="I88" s="100" t="str">
        <f>IF(C88="","",VLOOKUP($C88,Engagés!$C$10:$N$509,10,FALSE))</f>
        <v/>
      </c>
      <c r="J88" s="100" t="str">
        <f>IF(C88="","",VLOOKUP($C88,Engagés!$C$10:$Q$509,12,FALSE))</f>
        <v/>
      </c>
      <c r="K88" s="33" t="str">
        <f t="shared" si="3"/>
        <v/>
      </c>
    </row>
    <row r="89" spans="1:11" ht="16.5" hidden="1" customHeight="1">
      <c r="A89">
        <f t="shared" si="2"/>
        <v>0</v>
      </c>
      <c r="B89" s="98">
        <v>83</v>
      </c>
      <c r="C89" s="100" t="str">
        <f>IF(OR(VLOOKUP($B89,Engagés!$C$10:$N$509,2,FALSE)="Internet",VLOOKUP($B89,Engagés!$C$10:$N$509,2,FALSE)="Manuel"),VLOOKUP($B89,Engagés!$C$10:$N$509,1,FALSE),"")</f>
        <v/>
      </c>
      <c r="D89" s="100" t="str">
        <f>IF(C89="","",VLOOKUP($C89,Engagés!$C$10:$N$509,4,FALSE))</f>
        <v/>
      </c>
      <c r="E89" s="100" t="str">
        <f>IF(C89="","",VLOOKUP($C89,Engagés!$C$10:$N$509,5,FALSE))</f>
        <v/>
      </c>
      <c r="F89" s="101" t="str">
        <f>IF(C89="","",CONCATENATE(VLOOKUP($C89,Engagés!$C$10:$N$509,6,FALSE)," ",VLOOKUP($C89,Engagés!$C$10:$N$509,7,FALSE)))</f>
        <v/>
      </c>
      <c r="G89" s="101" t="str">
        <f>IF(C89="","",VLOOKUP($C89,Engagés!$C$10:$N$509,8,FALSE))</f>
        <v/>
      </c>
      <c r="H89" s="100" t="str">
        <f>IF(C89="","",VLOOKUP($C89,Engagés!$C$10:$N$509,9,FALSE))</f>
        <v/>
      </c>
      <c r="I89" s="100" t="str">
        <f>IF(C89="","",VLOOKUP($C89,Engagés!$C$10:$N$509,10,FALSE))</f>
        <v/>
      </c>
      <c r="J89" s="100" t="str">
        <f>IF(C89="","",VLOOKUP($C89,Engagés!$C$10:$Q$509,12,FALSE))</f>
        <v/>
      </c>
      <c r="K89" s="33" t="str">
        <f t="shared" si="3"/>
        <v/>
      </c>
    </row>
    <row r="90" spans="1:11" ht="16.5" hidden="1" customHeight="1">
      <c r="A90">
        <f t="shared" si="2"/>
        <v>0</v>
      </c>
      <c r="B90" s="98">
        <v>84</v>
      </c>
      <c r="C90" s="100" t="str">
        <f>IF(OR(VLOOKUP($B90,Engagés!$C$10:$N$509,2,FALSE)="Internet",VLOOKUP($B90,Engagés!$C$10:$N$509,2,FALSE)="Manuel"),VLOOKUP($B90,Engagés!$C$10:$N$509,1,FALSE),"")</f>
        <v/>
      </c>
      <c r="D90" s="100" t="str">
        <f>IF(C90="","",VLOOKUP($C90,Engagés!$C$10:$N$509,4,FALSE))</f>
        <v/>
      </c>
      <c r="E90" s="100" t="str">
        <f>IF(C90="","",VLOOKUP($C90,Engagés!$C$10:$N$509,5,FALSE))</f>
        <v/>
      </c>
      <c r="F90" s="101" t="str">
        <f>IF(C90="","",CONCATENATE(VLOOKUP($C90,Engagés!$C$10:$N$509,6,FALSE)," ",VLOOKUP($C90,Engagés!$C$10:$N$509,7,FALSE)))</f>
        <v/>
      </c>
      <c r="G90" s="101" t="str">
        <f>IF(C90="","",VLOOKUP($C90,Engagés!$C$10:$N$509,8,FALSE))</f>
        <v/>
      </c>
      <c r="H90" s="100" t="str">
        <f>IF(C90="","",VLOOKUP($C90,Engagés!$C$10:$N$509,9,FALSE))</f>
        <v/>
      </c>
      <c r="I90" s="100" t="str">
        <f>IF(C90="","",VLOOKUP($C90,Engagés!$C$10:$N$509,10,FALSE))</f>
        <v/>
      </c>
      <c r="J90" s="100" t="str">
        <f>IF(C90="","",VLOOKUP($C90,Engagés!$C$10:$Q$509,12,FALSE))</f>
        <v/>
      </c>
      <c r="K90" s="33" t="str">
        <f t="shared" si="3"/>
        <v/>
      </c>
    </row>
    <row r="91" spans="1:11" ht="16.5" hidden="1" customHeight="1">
      <c r="A91">
        <f t="shared" si="2"/>
        <v>0</v>
      </c>
      <c r="B91" s="98">
        <v>85</v>
      </c>
      <c r="C91" s="100" t="str">
        <f>IF(OR(VLOOKUP($B91,Engagés!$C$10:$N$509,2,FALSE)="Internet",VLOOKUP($B91,Engagés!$C$10:$N$509,2,FALSE)="Manuel"),VLOOKUP($B91,Engagés!$C$10:$N$509,1,FALSE),"")</f>
        <v/>
      </c>
      <c r="D91" s="100" t="str">
        <f>IF(C91="","",VLOOKUP($C91,Engagés!$C$10:$N$509,4,FALSE))</f>
        <v/>
      </c>
      <c r="E91" s="100" t="str">
        <f>IF(C91="","",VLOOKUP($C91,Engagés!$C$10:$N$509,5,FALSE))</f>
        <v/>
      </c>
      <c r="F91" s="101" t="str">
        <f>IF(C91="","",CONCATENATE(VLOOKUP($C91,Engagés!$C$10:$N$509,6,FALSE)," ",VLOOKUP($C91,Engagés!$C$10:$N$509,7,FALSE)))</f>
        <v/>
      </c>
      <c r="G91" s="101" t="str">
        <f>IF(C91="","",VLOOKUP($C91,Engagés!$C$10:$N$509,8,FALSE))</f>
        <v/>
      </c>
      <c r="H91" s="100" t="str">
        <f>IF(C91="","",VLOOKUP($C91,Engagés!$C$10:$N$509,9,FALSE))</f>
        <v/>
      </c>
      <c r="I91" s="100" t="str">
        <f>IF(C91="","",VLOOKUP($C91,Engagés!$C$10:$N$509,10,FALSE))</f>
        <v/>
      </c>
      <c r="J91" s="100" t="str">
        <f>IF(C91="","",VLOOKUP($C91,Engagés!$C$10:$Q$509,12,FALSE))</f>
        <v/>
      </c>
      <c r="K91" s="33" t="str">
        <f t="shared" si="3"/>
        <v/>
      </c>
    </row>
    <row r="92" spans="1:11" ht="16.5" hidden="1" customHeight="1">
      <c r="A92">
        <f t="shared" si="2"/>
        <v>0</v>
      </c>
      <c r="B92" s="98">
        <v>86</v>
      </c>
      <c r="C92" s="100" t="str">
        <f>IF(OR(VLOOKUP($B92,Engagés!$C$10:$N$509,2,FALSE)="Internet",VLOOKUP($B92,Engagés!$C$10:$N$509,2,FALSE)="Manuel"),VLOOKUP($B92,Engagés!$C$10:$N$509,1,FALSE),"")</f>
        <v/>
      </c>
      <c r="D92" s="100" t="str">
        <f>IF(C92="","",VLOOKUP($C92,Engagés!$C$10:$N$509,4,FALSE))</f>
        <v/>
      </c>
      <c r="E92" s="100" t="str">
        <f>IF(C92="","",VLOOKUP($C92,Engagés!$C$10:$N$509,5,FALSE))</f>
        <v/>
      </c>
      <c r="F92" s="101" t="str">
        <f>IF(C92="","",CONCATENATE(VLOOKUP($C92,Engagés!$C$10:$N$509,6,FALSE)," ",VLOOKUP($C92,Engagés!$C$10:$N$509,7,FALSE)))</f>
        <v/>
      </c>
      <c r="G92" s="101" t="str">
        <f>IF(C92="","",VLOOKUP($C92,Engagés!$C$10:$N$509,8,FALSE))</f>
        <v/>
      </c>
      <c r="H92" s="100" t="str">
        <f>IF(C92="","",VLOOKUP($C92,Engagés!$C$10:$N$509,9,FALSE))</f>
        <v/>
      </c>
      <c r="I92" s="100" t="str">
        <f>IF(C92="","",VLOOKUP($C92,Engagés!$C$10:$N$509,10,FALSE))</f>
        <v/>
      </c>
      <c r="J92" s="100" t="str">
        <f>IF(C92="","",VLOOKUP($C92,Engagés!$C$10:$Q$509,12,FALSE))</f>
        <v/>
      </c>
      <c r="K92" s="33" t="str">
        <f t="shared" si="3"/>
        <v/>
      </c>
    </row>
    <row r="93" spans="1:11" ht="16.5" hidden="1" customHeight="1">
      <c r="A93">
        <f t="shared" si="2"/>
        <v>0</v>
      </c>
      <c r="B93" s="98">
        <v>87</v>
      </c>
      <c r="C93" s="100" t="str">
        <f>IF(OR(VLOOKUP($B93,Engagés!$C$10:$N$509,2,FALSE)="Internet",VLOOKUP($B93,Engagés!$C$10:$N$509,2,FALSE)="Manuel"),VLOOKUP($B93,Engagés!$C$10:$N$509,1,FALSE),"")</f>
        <v/>
      </c>
      <c r="D93" s="100" t="str">
        <f>IF(C93="","",VLOOKUP($C93,Engagés!$C$10:$N$509,4,FALSE))</f>
        <v/>
      </c>
      <c r="E93" s="100" t="str">
        <f>IF(C93="","",VLOOKUP($C93,Engagés!$C$10:$N$509,5,FALSE))</f>
        <v/>
      </c>
      <c r="F93" s="101" t="str">
        <f>IF(C93="","",CONCATENATE(VLOOKUP($C93,Engagés!$C$10:$N$509,6,FALSE)," ",VLOOKUP($C93,Engagés!$C$10:$N$509,7,FALSE)))</f>
        <v/>
      </c>
      <c r="G93" s="101" t="str">
        <f>IF(C93="","",VLOOKUP($C93,Engagés!$C$10:$N$509,8,FALSE))</f>
        <v/>
      </c>
      <c r="H93" s="100" t="str">
        <f>IF(C93="","",VLOOKUP($C93,Engagés!$C$10:$N$509,9,FALSE))</f>
        <v/>
      </c>
      <c r="I93" s="100" t="str">
        <f>IF(C93="","",VLOOKUP($C93,Engagés!$C$10:$N$509,10,FALSE))</f>
        <v/>
      </c>
      <c r="J93" s="100" t="str">
        <f>IF(C93="","",VLOOKUP($C93,Engagés!$C$10:$Q$509,12,FALSE))</f>
        <v/>
      </c>
      <c r="K93" s="33" t="str">
        <f t="shared" si="3"/>
        <v/>
      </c>
    </row>
    <row r="94" spans="1:11" ht="16.5" hidden="1" customHeight="1">
      <c r="A94">
        <f t="shared" si="2"/>
        <v>0</v>
      </c>
      <c r="B94" s="98">
        <v>88</v>
      </c>
      <c r="C94" s="100" t="str">
        <f>IF(OR(VLOOKUP($B94,Engagés!$C$10:$N$509,2,FALSE)="Internet",VLOOKUP($B94,Engagés!$C$10:$N$509,2,FALSE)="Manuel"),VLOOKUP($B94,Engagés!$C$10:$N$509,1,FALSE),"")</f>
        <v/>
      </c>
      <c r="D94" s="100" t="str">
        <f>IF(C94="","",VLOOKUP($C94,Engagés!$C$10:$N$509,4,FALSE))</f>
        <v/>
      </c>
      <c r="E94" s="100" t="str">
        <f>IF(C94="","",VLOOKUP($C94,Engagés!$C$10:$N$509,5,FALSE))</f>
        <v/>
      </c>
      <c r="F94" s="101" t="str">
        <f>IF(C94="","",CONCATENATE(VLOOKUP($C94,Engagés!$C$10:$N$509,6,FALSE)," ",VLOOKUP($C94,Engagés!$C$10:$N$509,7,FALSE)))</f>
        <v/>
      </c>
      <c r="G94" s="101" t="str">
        <f>IF(C94="","",VLOOKUP($C94,Engagés!$C$10:$N$509,8,FALSE))</f>
        <v/>
      </c>
      <c r="H94" s="100" t="str">
        <f>IF(C94="","",VLOOKUP($C94,Engagés!$C$10:$N$509,9,FALSE))</f>
        <v/>
      </c>
      <c r="I94" s="100" t="str">
        <f>IF(C94="","",VLOOKUP($C94,Engagés!$C$10:$N$509,10,FALSE))</f>
        <v/>
      </c>
      <c r="J94" s="100" t="str">
        <f>IF(C94="","",VLOOKUP($C94,Engagés!$C$10:$Q$509,12,FALSE))</f>
        <v/>
      </c>
      <c r="K94" s="33" t="str">
        <f t="shared" si="3"/>
        <v/>
      </c>
    </row>
    <row r="95" spans="1:11" ht="16.5" hidden="1" customHeight="1">
      <c r="A95">
        <f t="shared" si="2"/>
        <v>0</v>
      </c>
      <c r="B95" s="98">
        <v>89</v>
      </c>
      <c r="C95" s="100" t="str">
        <f>IF(OR(VLOOKUP($B95,Engagés!$C$10:$N$509,2,FALSE)="Internet",VLOOKUP($B95,Engagés!$C$10:$N$509,2,FALSE)="Manuel"),VLOOKUP($B95,Engagés!$C$10:$N$509,1,FALSE),"")</f>
        <v/>
      </c>
      <c r="D95" s="100" t="str">
        <f>IF(C95="","",VLOOKUP($C95,Engagés!$C$10:$N$509,4,FALSE))</f>
        <v/>
      </c>
      <c r="E95" s="100" t="str">
        <f>IF(C95="","",VLOOKUP($C95,Engagés!$C$10:$N$509,5,FALSE))</f>
        <v/>
      </c>
      <c r="F95" s="101" t="str">
        <f>IF(C95="","",CONCATENATE(VLOOKUP($C95,Engagés!$C$10:$N$509,6,FALSE)," ",VLOOKUP($C95,Engagés!$C$10:$N$509,7,FALSE)))</f>
        <v/>
      </c>
      <c r="G95" s="101" t="str">
        <f>IF(C95="","",VLOOKUP($C95,Engagés!$C$10:$N$509,8,FALSE))</f>
        <v/>
      </c>
      <c r="H95" s="100" t="str">
        <f>IF(C95="","",VLOOKUP($C95,Engagés!$C$10:$N$509,9,FALSE))</f>
        <v/>
      </c>
      <c r="I95" s="100" t="str">
        <f>IF(C95="","",VLOOKUP($C95,Engagés!$C$10:$N$509,10,FALSE))</f>
        <v/>
      </c>
      <c r="J95" s="100" t="str">
        <f>IF(C95="","",VLOOKUP($C95,Engagés!$C$10:$Q$509,12,FALSE))</f>
        <v/>
      </c>
      <c r="K95" s="33" t="str">
        <f t="shared" si="3"/>
        <v/>
      </c>
    </row>
    <row r="96" spans="1:11" ht="16.5" hidden="1" customHeight="1">
      <c r="A96">
        <f t="shared" si="2"/>
        <v>0</v>
      </c>
      <c r="B96" s="98">
        <v>90</v>
      </c>
      <c r="C96" s="100" t="str">
        <f>IF(OR(VLOOKUP($B96,Engagés!$C$10:$N$509,2,FALSE)="Internet",VLOOKUP($B96,Engagés!$C$10:$N$509,2,FALSE)="Manuel"),VLOOKUP($B96,Engagés!$C$10:$N$509,1,FALSE),"")</f>
        <v/>
      </c>
      <c r="D96" s="100" t="str">
        <f>IF(C96="","",VLOOKUP($C96,Engagés!$C$10:$N$509,4,FALSE))</f>
        <v/>
      </c>
      <c r="E96" s="100" t="str">
        <f>IF(C96="","",VLOOKUP($C96,Engagés!$C$10:$N$509,5,FALSE))</f>
        <v/>
      </c>
      <c r="F96" s="101" t="str">
        <f>IF(C96="","",CONCATENATE(VLOOKUP($C96,Engagés!$C$10:$N$509,6,FALSE)," ",VLOOKUP($C96,Engagés!$C$10:$N$509,7,FALSE)))</f>
        <v/>
      </c>
      <c r="G96" s="101" t="str">
        <f>IF(C96="","",VLOOKUP($C96,Engagés!$C$10:$N$509,8,FALSE))</f>
        <v/>
      </c>
      <c r="H96" s="100" t="str">
        <f>IF(C96="","",VLOOKUP($C96,Engagés!$C$10:$N$509,9,FALSE))</f>
        <v/>
      </c>
      <c r="I96" s="100" t="str">
        <f>IF(C96="","",VLOOKUP($C96,Engagés!$C$10:$N$509,10,FALSE))</f>
        <v/>
      </c>
      <c r="J96" s="100" t="str">
        <f>IF(C96="","",VLOOKUP($C96,Engagés!$C$10:$Q$509,12,FALSE))</f>
        <v/>
      </c>
      <c r="K96" s="33" t="str">
        <f t="shared" si="3"/>
        <v/>
      </c>
    </row>
    <row r="97" spans="1:11" ht="16.5" hidden="1" customHeight="1">
      <c r="A97">
        <f t="shared" si="2"/>
        <v>0</v>
      </c>
      <c r="B97" s="98">
        <v>91</v>
      </c>
      <c r="C97" s="100" t="str">
        <f>IF(OR(VLOOKUP($B97,Engagés!$C$10:$N$509,2,FALSE)="Internet",VLOOKUP($B97,Engagés!$C$10:$N$509,2,FALSE)="Manuel"),VLOOKUP($B97,Engagés!$C$10:$N$509,1,FALSE),"")</f>
        <v/>
      </c>
      <c r="D97" s="100" t="str">
        <f>IF(C97="","",VLOOKUP($C97,Engagés!$C$10:$N$509,4,FALSE))</f>
        <v/>
      </c>
      <c r="E97" s="100" t="str">
        <f>IF(C97="","",VLOOKUP($C97,Engagés!$C$10:$N$509,5,FALSE))</f>
        <v/>
      </c>
      <c r="F97" s="101" t="str">
        <f>IF(C97="","",CONCATENATE(VLOOKUP($C97,Engagés!$C$10:$N$509,6,FALSE)," ",VLOOKUP($C97,Engagés!$C$10:$N$509,7,FALSE)))</f>
        <v/>
      </c>
      <c r="G97" s="101" t="str">
        <f>IF(C97="","",VLOOKUP($C97,Engagés!$C$10:$N$509,8,FALSE))</f>
        <v/>
      </c>
      <c r="H97" s="100" t="str">
        <f>IF(C97="","",VLOOKUP($C97,Engagés!$C$10:$N$509,9,FALSE))</f>
        <v/>
      </c>
      <c r="I97" s="100" t="str">
        <f>IF(C97="","",VLOOKUP($C97,Engagés!$C$10:$N$509,10,FALSE))</f>
        <v/>
      </c>
      <c r="J97" s="100" t="str">
        <f>IF(C97="","",VLOOKUP($C97,Engagés!$C$10:$Q$509,12,FALSE))</f>
        <v/>
      </c>
      <c r="K97" s="33" t="str">
        <f t="shared" si="3"/>
        <v/>
      </c>
    </row>
    <row r="98" spans="1:11" ht="16.5" hidden="1" customHeight="1">
      <c r="A98">
        <f t="shared" si="2"/>
        <v>0</v>
      </c>
      <c r="B98" s="98">
        <v>92</v>
      </c>
      <c r="C98" s="100" t="str">
        <f>IF(OR(VLOOKUP($B98,Engagés!$C$10:$N$509,2,FALSE)="Internet",VLOOKUP($B98,Engagés!$C$10:$N$509,2,FALSE)="Manuel"),VLOOKUP($B98,Engagés!$C$10:$N$509,1,FALSE),"")</f>
        <v/>
      </c>
      <c r="D98" s="100" t="str">
        <f>IF(C98="","",VLOOKUP($C98,Engagés!$C$10:$N$509,4,FALSE))</f>
        <v/>
      </c>
      <c r="E98" s="100" t="str">
        <f>IF(C98="","",VLOOKUP($C98,Engagés!$C$10:$N$509,5,FALSE))</f>
        <v/>
      </c>
      <c r="F98" s="101" t="str">
        <f>IF(C98="","",CONCATENATE(VLOOKUP($C98,Engagés!$C$10:$N$509,6,FALSE)," ",VLOOKUP($C98,Engagés!$C$10:$N$509,7,FALSE)))</f>
        <v/>
      </c>
      <c r="G98" s="101" t="str">
        <f>IF(C98="","",VLOOKUP($C98,Engagés!$C$10:$N$509,8,FALSE))</f>
        <v/>
      </c>
      <c r="H98" s="100" t="str">
        <f>IF(C98="","",VLOOKUP($C98,Engagés!$C$10:$N$509,9,FALSE))</f>
        <v/>
      </c>
      <c r="I98" s="100" t="str">
        <f>IF(C98="","",VLOOKUP($C98,Engagés!$C$10:$N$509,10,FALSE))</f>
        <v/>
      </c>
      <c r="J98" s="100" t="str">
        <f>IF(C98="","",VLOOKUP($C98,Engagés!$C$10:$Q$509,12,FALSE))</f>
        <v/>
      </c>
      <c r="K98" s="33" t="str">
        <f t="shared" si="3"/>
        <v/>
      </c>
    </row>
    <row r="99" spans="1:11" ht="16.5" hidden="1" customHeight="1">
      <c r="A99">
        <f t="shared" si="2"/>
        <v>0</v>
      </c>
      <c r="B99" s="98">
        <v>93</v>
      </c>
      <c r="C99" s="100" t="str">
        <f>IF(OR(VLOOKUP($B99,Engagés!$C$10:$N$509,2,FALSE)="Internet",VLOOKUP($B99,Engagés!$C$10:$N$509,2,FALSE)="Manuel"),VLOOKUP($B99,Engagés!$C$10:$N$509,1,FALSE),"")</f>
        <v/>
      </c>
      <c r="D99" s="100" t="str">
        <f>IF(C99="","",VLOOKUP($C99,Engagés!$C$10:$N$509,4,FALSE))</f>
        <v/>
      </c>
      <c r="E99" s="100" t="str">
        <f>IF(C99="","",VLOOKUP($C99,Engagés!$C$10:$N$509,5,FALSE))</f>
        <v/>
      </c>
      <c r="F99" s="101" t="str">
        <f>IF(C99="","",CONCATENATE(VLOOKUP($C99,Engagés!$C$10:$N$509,6,FALSE)," ",VLOOKUP($C99,Engagés!$C$10:$N$509,7,FALSE)))</f>
        <v/>
      </c>
      <c r="G99" s="101" t="str">
        <f>IF(C99="","",VLOOKUP($C99,Engagés!$C$10:$N$509,8,FALSE))</f>
        <v/>
      </c>
      <c r="H99" s="100" t="str">
        <f>IF(C99="","",VLOOKUP($C99,Engagés!$C$10:$N$509,9,FALSE))</f>
        <v/>
      </c>
      <c r="I99" s="100" t="str">
        <f>IF(C99="","",VLOOKUP($C99,Engagés!$C$10:$N$509,10,FALSE))</f>
        <v/>
      </c>
      <c r="J99" s="100" t="str">
        <f>IF(C99="","",VLOOKUP($C99,Engagés!$C$10:$Q$509,12,FALSE))</f>
        <v/>
      </c>
      <c r="K99" s="33" t="str">
        <f t="shared" si="3"/>
        <v/>
      </c>
    </row>
    <row r="100" spans="1:11" ht="16.5" hidden="1" customHeight="1">
      <c r="A100">
        <f t="shared" si="2"/>
        <v>0</v>
      </c>
      <c r="B100" s="98">
        <v>94</v>
      </c>
      <c r="C100" s="100" t="str">
        <f>IF(OR(VLOOKUP($B100,Engagés!$C$10:$N$509,2,FALSE)="Internet",VLOOKUP($B100,Engagés!$C$10:$N$509,2,FALSE)="Manuel"),VLOOKUP($B100,Engagés!$C$10:$N$509,1,FALSE),"")</f>
        <v/>
      </c>
      <c r="D100" s="100" t="str">
        <f>IF(C100="","",VLOOKUP($C100,Engagés!$C$10:$N$509,4,FALSE))</f>
        <v/>
      </c>
      <c r="E100" s="100" t="str">
        <f>IF(C100="","",VLOOKUP($C100,Engagés!$C$10:$N$509,5,FALSE))</f>
        <v/>
      </c>
      <c r="F100" s="101" t="str">
        <f>IF(C100="","",CONCATENATE(VLOOKUP($C100,Engagés!$C$10:$N$509,6,FALSE)," ",VLOOKUP($C100,Engagés!$C$10:$N$509,7,FALSE)))</f>
        <v/>
      </c>
      <c r="G100" s="101" t="str">
        <f>IF(C100="","",VLOOKUP($C100,Engagés!$C$10:$N$509,8,FALSE))</f>
        <v/>
      </c>
      <c r="H100" s="100" t="str">
        <f>IF(C100="","",VLOOKUP($C100,Engagés!$C$10:$N$509,9,FALSE))</f>
        <v/>
      </c>
      <c r="I100" s="100" t="str">
        <f>IF(C100="","",VLOOKUP($C100,Engagés!$C$10:$N$509,10,FALSE))</f>
        <v/>
      </c>
      <c r="J100" s="100" t="str">
        <f>IF(C100="","",VLOOKUP($C100,Engagés!$C$10:$Q$509,12,FALSE))</f>
        <v/>
      </c>
      <c r="K100" s="33" t="str">
        <f t="shared" si="3"/>
        <v/>
      </c>
    </row>
    <row r="101" spans="1:11" ht="16.5" hidden="1" customHeight="1">
      <c r="A101">
        <f t="shared" si="2"/>
        <v>0</v>
      </c>
      <c r="B101" s="98">
        <v>95</v>
      </c>
      <c r="C101" s="100" t="str">
        <f>IF(OR(VLOOKUP($B101,Engagés!$C$10:$N$509,2,FALSE)="Internet",VLOOKUP($B101,Engagés!$C$10:$N$509,2,FALSE)="Manuel"),VLOOKUP($B101,Engagés!$C$10:$N$509,1,FALSE),"")</f>
        <v/>
      </c>
      <c r="D101" s="100" t="str">
        <f>IF(C101="","",VLOOKUP($C101,Engagés!$C$10:$N$509,4,FALSE))</f>
        <v/>
      </c>
      <c r="E101" s="100" t="str">
        <f>IF(C101="","",VLOOKUP($C101,Engagés!$C$10:$N$509,5,FALSE))</f>
        <v/>
      </c>
      <c r="F101" s="101" t="str">
        <f>IF(C101="","",CONCATENATE(VLOOKUP($C101,Engagés!$C$10:$N$509,6,FALSE)," ",VLOOKUP($C101,Engagés!$C$10:$N$509,7,FALSE)))</f>
        <v/>
      </c>
      <c r="G101" s="101" t="str">
        <f>IF(C101="","",VLOOKUP($C101,Engagés!$C$10:$N$509,8,FALSE))</f>
        <v/>
      </c>
      <c r="H101" s="100" t="str">
        <f>IF(C101="","",VLOOKUP($C101,Engagés!$C$10:$N$509,9,FALSE))</f>
        <v/>
      </c>
      <c r="I101" s="100" t="str">
        <f>IF(C101="","",VLOOKUP($C101,Engagés!$C$10:$N$509,10,FALSE))</f>
        <v/>
      </c>
      <c r="J101" s="100" t="str">
        <f>IF(C101="","",VLOOKUP($C101,Engagés!$C$10:$Q$509,12,FALSE))</f>
        <v/>
      </c>
      <c r="K101" s="33" t="str">
        <f t="shared" si="3"/>
        <v/>
      </c>
    </row>
    <row r="102" spans="1:11" ht="16.5" hidden="1" customHeight="1">
      <c r="A102">
        <f t="shared" si="2"/>
        <v>0</v>
      </c>
      <c r="B102" s="98">
        <v>96</v>
      </c>
      <c r="C102" s="100" t="str">
        <f>IF(OR(VLOOKUP($B102,Engagés!$C$10:$N$509,2,FALSE)="Internet",VLOOKUP($B102,Engagés!$C$10:$N$509,2,FALSE)="Manuel"),VLOOKUP($B102,Engagés!$C$10:$N$509,1,FALSE),"")</f>
        <v/>
      </c>
      <c r="D102" s="100" t="str">
        <f>IF(C102="","",VLOOKUP($C102,Engagés!$C$10:$N$509,4,FALSE))</f>
        <v/>
      </c>
      <c r="E102" s="100" t="str">
        <f>IF(C102="","",VLOOKUP($C102,Engagés!$C$10:$N$509,5,FALSE))</f>
        <v/>
      </c>
      <c r="F102" s="101" t="str">
        <f>IF(C102="","",CONCATENATE(VLOOKUP($C102,Engagés!$C$10:$N$509,6,FALSE)," ",VLOOKUP($C102,Engagés!$C$10:$N$509,7,FALSE)))</f>
        <v/>
      </c>
      <c r="G102" s="101" t="str">
        <f>IF(C102="","",VLOOKUP($C102,Engagés!$C$10:$N$509,8,FALSE))</f>
        <v/>
      </c>
      <c r="H102" s="100" t="str">
        <f>IF(C102="","",VLOOKUP($C102,Engagés!$C$10:$N$509,9,FALSE))</f>
        <v/>
      </c>
      <c r="I102" s="100" t="str">
        <f>IF(C102="","",VLOOKUP($C102,Engagés!$C$10:$N$509,10,FALSE))</f>
        <v/>
      </c>
      <c r="J102" s="100" t="str">
        <f>IF(C102="","",VLOOKUP($C102,Engagés!$C$10:$Q$509,12,FALSE))</f>
        <v/>
      </c>
      <c r="K102" s="33" t="str">
        <f t="shared" si="3"/>
        <v/>
      </c>
    </row>
    <row r="103" spans="1:11" ht="16.5" hidden="1" customHeight="1">
      <c r="A103">
        <f t="shared" si="2"/>
        <v>0</v>
      </c>
      <c r="B103" s="98">
        <v>97</v>
      </c>
      <c r="C103" s="100" t="str">
        <f>IF(OR(VLOOKUP($B103,Engagés!$C$10:$N$509,2,FALSE)="Internet",VLOOKUP($B103,Engagés!$C$10:$N$509,2,FALSE)="Manuel"),VLOOKUP($B103,Engagés!$C$10:$N$509,1,FALSE),"")</f>
        <v/>
      </c>
      <c r="D103" s="100" t="str">
        <f>IF(C103="","",VLOOKUP($C103,Engagés!$C$10:$N$509,4,FALSE))</f>
        <v/>
      </c>
      <c r="E103" s="100" t="str">
        <f>IF(C103="","",VLOOKUP($C103,Engagés!$C$10:$N$509,5,FALSE))</f>
        <v/>
      </c>
      <c r="F103" s="101" t="str">
        <f>IF(C103="","",CONCATENATE(VLOOKUP($C103,Engagés!$C$10:$N$509,6,FALSE)," ",VLOOKUP($C103,Engagés!$C$10:$N$509,7,FALSE)))</f>
        <v/>
      </c>
      <c r="G103" s="101" t="str">
        <f>IF(C103="","",VLOOKUP($C103,Engagés!$C$10:$N$509,8,FALSE))</f>
        <v/>
      </c>
      <c r="H103" s="100" t="str">
        <f>IF(C103="","",VLOOKUP($C103,Engagés!$C$10:$N$509,9,FALSE))</f>
        <v/>
      </c>
      <c r="I103" s="100" t="str">
        <f>IF(C103="","",VLOOKUP($C103,Engagés!$C$10:$N$509,10,FALSE))</f>
        <v/>
      </c>
      <c r="J103" s="100" t="str">
        <f>IF(C103="","",VLOOKUP($C103,Engagés!$C$10:$Q$509,12,FALSE))</f>
        <v/>
      </c>
      <c r="K103" s="33" t="str">
        <f t="shared" si="3"/>
        <v/>
      </c>
    </row>
    <row r="104" spans="1:11" ht="16.5" hidden="1" customHeight="1">
      <c r="A104">
        <f t="shared" si="2"/>
        <v>0</v>
      </c>
      <c r="B104" s="98">
        <v>98</v>
      </c>
      <c r="C104" s="100" t="str">
        <f>IF(OR(VLOOKUP($B104,Engagés!$C$10:$N$509,2,FALSE)="Internet",VLOOKUP($B104,Engagés!$C$10:$N$509,2,FALSE)="Manuel"),VLOOKUP($B104,Engagés!$C$10:$N$509,1,FALSE),"")</f>
        <v/>
      </c>
      <c r="D104" s="100" t="str">
        <f>IF(C104="","",VLOOKUP($C104,Engagés!$C$10:$N$509,4,FALSE))</f>
        <v/>
      </c>
      <c r="E104" s="100" t="str">
        <f>IF(C104="","",VLOOKUP($C104,Engagés!$C$10:$N$509,5,FALSE))</f>
        <v/>
      </c>
      <c r="F104" s="101" t="str">
        <f>IF(C104="","",CONCATENATE(VLOOKUP($C104,Engagés!$C$10:$N$509,6,FALSE)," ",VLOOKUP($C104,Engagés!$C$10:$N$509,7,FALSE)))</f>
        <v/>
      </c>
      <c r="G104" s="101" t="str">
        <f>IF(C104="","",VLOOKUP($C104,Engagés!$C$10:$N$509,8,FALSE))</f>
        <v/>
      </c>
      <c r="H104" s="100" t="str">
        <f>IF(C104="","",VLOOKUP($C104,Engagés!$C$10:$N$509,9,FALSE))</f>
        <v/>
      </c>
      <c r="I104" s="100" t="str">
        <f>IF(C104="","",VLOOKUP($C104,Engagés!$C$10:$N$509,10,FALSE))</f>
        <v/>
      </c>
      <c r="J104" s="100" t="str">
        <f>IF(C104="","",VLOOKUP($C104,Engagés!$C$10:$Q$509,12,FALSE))</f>
        <v/>
      </c>
      <c r="K104" s="33" t="str">
        <f t="shared" si="3"/>
        <v/>
      </c>
    </row>
    <row r="105" spans="1:11" ht="16.5" hidden="1" customHeight="1">
      <c r="A105">
        <f t="shared" si="2"/>
        <v>0</v>
      </c>
      <c r="B105" s="98">
        <v>99</v>
      </c>
      <c r="C105" s="100" t="str">
        <f>IF(OR(VLOOKUP($B105,Engagés!$C$10:$N$509,2,FALSE)="Internet",VLOOKUP($B105,Engagés!$C$10:$N$509,2,FALSE)="Manuel"),VLOOKUP($B105,Engagés!$C$10:$N$509,1,FALSE),"")</f>
        <v/>
      </c>
      <c r="D105" s="100" t="str">
        <f>IF(C105="","",VLOOKUP($C105,Engagés!$C$10:$N$509,4,FALSE))</f>
        <v/>
      </c>
      <c r="E105" s="100" t="str">
        <f>IF(C105="","",VLOOKUP($C105,Engagés!$C$10:$N$509,5,FALSE))</f>
        <v/>
      </c>
      <c r="F105" s="101" t="str">
        <f>IF(C105="","",CONCATENATE(VLOOKUP($C105,Engagés!$C$10:$N$509,6,FALSE)," ",VLOOKUP($C105,Engagés!$C$10:$N$509,7,FALSE)))</f>
        <v/>
      </c>
      <c r="G105" s="101" t="str">
        <f>IF(C105="","",VLOOKUP($C105,Engagés!$C$10:$N$509,8,FALSE))</f>
        <v/>
      </c>
      <c r="H105" s="100" t="str">
        <f>IF(C105="","",VLOOKUP($C105,Engagés!$C$10:$N$509,9,FALSE))</f>
        <v/>
      </c>
      <c r="I105" s="100" t="str">
        <f>IF(C105="","",VLOOKUP($C105,Engagés!$C$10:$N$509,10,FALSE))</f>
        <v/>
      </c>
      <c r="J105" s="100" t="str">
        <f>IF(C105="","",VLOOKUP($C105,Engagés!$C$10:$Q$509,12,FALSE))</f>
        <v/>
      </c>
      <c r="K105" s="33" t="str">
        <f t="shared" si="3"/>
        <v/>
      </c>
    </row>
    <row r="106" spans="1:11" ht="16.5" hidden="1" customHeight="1">
      <c r="A106">
        <f t="shared" si="2"/>
        <v>0</v>
      </c>
      <c r="B106" s="98">
        <v>100</v>
      </c>
      <c r="C106" s="100" t="str">
        <f>IF(OR(VLOOKUP($B106,Engagés!$C$10:$N$509,2,FALSE)="Internet",VLOOKUP($B106,Engagés!$C$10:$N$509,2,FALSE)="Manuel"),VLOOKUP($B106,Engagés!$C$10:$N$509,1,FALSE),"")</f>
        <v/>
      </c>
      <c r="D106" s="100" t="str">
        <f>IF(C106="","",VLOOKUP($C106,Engagés!$C$10:$N$509,4,FALSE))</f>
        <v/>
      </c>
      <c r="E106" s="100" t="str">
        <f>IF(C106="","",VLOOKUP($C106,Engagés!$C$10:$N$509,5,FALSE))</f>
        <v/>
      </c>
      <c r="F106" s="101" t="str">
        <f>IF(C106="","",CONCATENATE(VLOOKUP($C106,Engagés!$C$10:$N$509,6,FALSE)," ",VLOOKUP($C106,Engagés!$C$10:$N$509,7,FALSE)))</f>
        <v/>
      </c>
      <c r="G106" s="101" t="str">
        <f>IF(C106="","",VLOOKUP($C106,Engagés!$C$10:$N$509,8,FALSE))</f>
        <v/>
      </c>
      <c r="H106" s="100" t="str">
        <f>IF(C106="","",VLOOKUP($C106,Engagés!$C$10:$N$509,9,FALSE))</f>
        <v/>
      </c>
      <c r="I106" s="100" t="str">
        <f>IF(C106="","",VLOOKUP($C106,Engagés!$C$10:$N$509,10,FALSE))</f>
        <v/>
      </c>
      <c r="J106" s="100" t="str">
        <f>IF(C106="","",VLOOKUP($C106,Engagés!$C$10:$Q$509,12,FALSE))</f>
        <v/>
      </c>
      <c r="K106" s="33" t="str">
        <f t="shared" si="3"/>
        <v/>
      </c>
    </row>
    <row r="107" spans="1:11" ht="16.5" hidden="1" customHeight="1">
      <c r="A107">
        <f t="shared" si="2"/>
        <v>0</v>
      </c>
      <c r="B107" s="98">
        <v>101</v>
      </c>
      <c r="C107" s="100" t="str">
        <f>IF(OR(VLOOKUP($B107,Engagés!$C$10:$N$509,2,FALSE)="Internet",VLOOKUP($B107,Engagés!$C$10:$N$509,2,FALSE)="Manuel"),VLOOKUP($B107,Engagés!$C$10:$N$509,1,FALSE),"")</f>
        <v/>
      </c>
      <c r="D107" s="100" t="str">
        <f>IF(C107="","",VLOOKUP($C107,Engagés!$C$10:$N$509,4,FALSE))</f>
        <v/>
      </c>
      <c r="E107" s="100" t="str">
        <f>IF(C107="","",VLOOKUP($C107,Engagés!$C$10:$N$509,5,FALSE))</f>
        <v/>
      </c>
      <c r="F107" s="101" t="str">
        <f>IF(C107="","",CONCATENATE(VLOOKUP($C107,Engagés!$C$10:$N$509,6,FALSE)," ",VLOOKUP($C107,Engagés!$C$10:$N$509,7,FALSE)))</f>
        <v/>
      </c>
      <c r="G107" s="101" t="str">
        <f>IF(C107="","",VLOOKUP($C107,Engagés!$C$10:$N$509,8,FALSE))</f>
        <v/>
      </c>
      <c r="H107" s="100" t="str">
        <f>IF(C107="","",VLOOKUP($C107,Engagés!$C$10:$N$509,9,FALSE))</f>
        <v/>
      </c>
      <c r="I107" s="100" t="str">
        <f>IF(C107="","",VLOOKUP($C107,Engagés!$C$10:$N$509,10,FALSE))</f>
        <v/>
      </c>
      <c r="J107" s="100" t="str">
        <f>IF(C107="","",VLOOKUP($C107,Engagés!$C$10:$Q$509,12,FALSE))</f>
        <v/>
      </c>
      <c r="K107" s="33" t="str">
        <f t="shared" si="3"/>
        <v/>
      </c>
    </row>
    <row r="108" spans="1:11" ht="16.5" hidden="1" customHeight="1">
      <c r="A108">
        <f t="shared" si="2"/>
        <v>0</v>
      </c>
      <c r="B108" s="98">
        <v>102</v>
      </c>
      <c r="C108" s="100" t="str">
        <f>IF(OR(VLOOKUP($B108,Engagés!$C$10:$N$509,2,FALSE)="Internet",VLOOKUP($B108,Engagés!$C$10:$N$509,2,FALSE)="Manuel"),VLOOKUP($B108,Engagés!$C$10:$N$509,1,FALSE),"")</f>
        <v/>
      </c>
      <c r="D108" s="100" t="str">
        <f>IF(C108="","",VLOOKUP($C108,Engagés!$C$10:$N$509,4,FALSE))</f>
        <v/>
      </c>
      <c r="E108" s="100" t="str">
        <f>IF(C108="","",VLOOKUP($C108,Engagés!$C$10:$N$509,5,FALSE))</f>
        <v/>
      </c>
      <c r="F108" s="101" t="str">
        <f>IF(C108="","",CONCATENATE(VLOOKUP($C108,Engagés!$C$10:$N$509,6,FALSE)," ",VLOOKUP($C108,Engagés!$C$10:$N$509,7,FALSE)))</f>
        <v/>
      </c>
      <c r="G108" s="101" t="str">
        <f>IF(C108="","",VLOOKUP($C108,Engagés!$C$10:$N$509,8,FALSE))</f>
        <v/>
      </c>
      <c r="H108" s="100" t="str">
        <f>IF(C108="","",VLOOKUP($C108,Engagés!$C$10:$N$509,9,FALSE))</f>
        <v/>
      </c>
      <c r="I108" s="100" t="str">
        <f>IF(C108="","",VLOOKUP($C108,Engagés!$C$10:$N$509,10,FALSE))</f>
        <v/>
      </c>
      <c r="J108" s="100" t="str">
        <f>IF(C108="","",VLOOKUP($C108,Engagés!$C$10:$Q$509,12,FALSE))</f>
        <v/>
      </c>
      <c r="K108" s="33" t="str">
        <f t="shared" si="3"/>
        <v/>
      </c>
    </row>
    <row r="109" spans="1:11" ht="16.5" hidden="1" customHeight="1">
      <c r="A109">
        <f t="shared" si="2"/>
        <v>0</v>
      </c>
      <c r="B109" s="98">
        <v>103</v>
      </c>
      <c r="C109" s="100" t="str">
        <f>IF(OR(VLOOKUP($B109,Engagés!$C$10:$N$509,2,FALSE)="Internet",VLOOKUP($B109,Engagés!$C$10:$N$509,2,FALSE)="Manuel"),VLOOKUP($B109,Engagés!$C$10:$N$509,1,FALSE),"")</f>
        <v/>
      </c>
      <c r="D109" s="100" t="str">
        <f>IF(C109="","",VLOOKUP($C109,Engagés!$C$10:$N$509,4,FALSE))</f>
        <v/>
      </c>
      <c r="E109" s="100" t="str">
        <f>IF(C109="","",VLOOKUP($C109,Engagés!$C$10:$N$509,5,FALSE))</f>
        <v/>
      </c>
      <c r="F109" s="101" t="str">
        <f>IF(C109="","",CONCATENATE(VLOOKUP($C109,Engagés!$C$10:$N$509,6,FALSE)," ",VLOOKUP($C109,Engagés!$C$10:$N$509,7,FALSE)))</f>
        <v/>
      </c>
      <c r="G109" s="101" t="str">
        <f>IF(C109="","",VLOOKUP($C109,Engagés!$C$10:$N$509,8,FALSE))</f>
        <v/>
      </c>
      <c r="H109" s="100" t="str">
        <f>IF(C109="","",VLOOKUP($C109,Engagés!$C$10:$N$509,9,FALSE))</f>
        <v/>
      </c>
      <c r="I109" s="100" t="str">
        <f>IF(C109="","",VLOOKUP($C109,Engagés!$C$10:$N$509,10,FALSE))</f>
        <v/>
      </c>
      <c r="J109" s="100" t="str">
        <f>IF(C109="","",VLOOKUP($C109,Engagés!$C$10:$Q$509,12,FALSE))</f>
        <v/>
      </c>
      <c r="K109" s="33" t="str">
        <f t="shared" si="3"/>
        <v/>
      </c>
    </row>
    <row r="110" spans="1:11" ht="16.5" hidden="1" customHeight="1">
      <c r="A110">
        <f t="shared" si="2"/>
        <v>0</v>
      </c>
      <c r="B110" s="98">
        <v>104</v>
      </c>
      <c r="C110" s="100" t="str">
        <f>IF(OR(VLOOKUP($B110,Engagés!$C$10:$N$509,2,FALSE)="Internet",VLOOKUP($B110,Engagés!$C$10:$N$509,2,FALSE)="Manuel"),VLOOKUP($B110,Engagés!$C$10:$N$509,1,FALSE),"")</f>
        <v/>
      </c>
      <c r="D110" s="100" t="str">
        <f>IF(C110="","",VLOOKUP($C110,Engagés!$C$10:$N$509,4,FALSE))</f>
        <v/>
      </c>
      <c r="E110" s="100" t="str">
        <f>IF(C110="","",VLOOKUP($C110,Engagés!$C$10:$N$509,5,FALSE))</f>
        <v/>
      </c>
      <c r="F110" s="101" t="str">
        <f>IF(C110="","",CONCATENATE(VLOOKUP($C110,Engagés!$C$10:$N$509,6,FALSE)," ",VLOOKUP($C110,Engagés!$C$10:$N$509,7,FALSE)))</f>
        <v/>
      </c>
      <c r="G110" s="101" t="str">
        <f>IF(C110="","",VLOOKUP($C110,Engagés!$C$10:$N$509,8,FALSE))</f>
        <v/>
      </c>
      <c r="H110" s="100" t="str">
        <f>IF(C110="","",VLOOKUP($C110,Engagés!$C$10:$N$509,9,FALSE))</f>
        <v/>
      </c>
      <c r="I110" s="100" t="str">
        <f>IF(C110="","",VLOOKUP($C110,Engagés!$C$10:$N$509,10,FALSE))</f>
        <v/>
      </c>
      <c r="J110" s="100" t="str">
        <f>IF(C110="","",VLOOKUP($C110,Engagés!$C$10:$Q$509,12,FALSE))</f>
        <v/>
      </c>
      <c r="K110" s="33" t="str">
        <f t="shared" si="3"/>
        <v/>
      </c>
    </row>
    <row r="111" spans="1:11" ht="16.5" hidden="1" customHeight="1">
      <c r="A111">
        <f t="shared" si="2"/>
        <v>0</v>
      </c>
      <c r="B111" s="98">
        <v>105</v>
      </c>
      <c r="C111" s="100" t="str">
        <f>IF(OR(VLOOKUP($B111,Engagés!$C$10:$N$509,2,FALSE)="Internet",VLOOKUP($B111,Engagés!$C$10:$N$509,2,FALSE)="Manuel"),VLOOKUP($B111,Engagés!$C$10:$N$509,1,FALSE),"")</f>
        <v/>
      </c>
      <c r="D111" s="100" t="str">
        <f>IF(C111="","",VLOOKUP($C111,Engagés!$C$10:$N$509,4,FALSE))</f>
        <v/>
      </c>
      <c r="E111" s="100" t="str">
        <f>IF(C111="","",VLOOKUP($C111,Engagés!$C$10:$N$509,5,FALSE))</f>
        <v/>
      </c>
      <c r="F111" s="101" t="str">
        <f>IF(C111="","",CONCATENATE(VLOOKUP($C111,Engagés!$C$10:$N$509,6,FALSE)," ",VLOOKUP($C111,Engagés!$C$10:$N$509,7,FALSE)))</f>
        <v/>
      </c>
      <c r="G111" s="101" t="str">
        <f>IF(C111="","",VLOOKUP($C111,Engagés!$C$10:$N$509,8,FALSE))</f>
        <v/>
      </c>
      <c r="H111" s="100" t="str">
        <f>IF(C111="","",VLOOKUP($C111,Engagés!$C$10:$N$509,9,FALSE))</f>
        <v/>
      </c>
      <c r="I111" s="100" t="str">
        <f>IF(C111="","",VLOOKUP($C111,Engagés!$C$10:$N$509,10,FALSE))</f>
        <v/>
      </c>
      <c r="J111" s="100" t="str">
        <f>IF(C111="","",VLOOKUP($C111,Engagés!$C$10:$Q$509,12,FALSE))</f>
        <v/>
      </c>
      <c r="K111" s="33" t="str">
        <f t="shared" si="3"/>
        <v/>
      </c>
    </row>
    <row r="112" spans="1:11" ht="16.5" hidden="1" customHeight="1">
      <c r="A112">
        <f t="shared" si="2"/>
        <v>0</v>
      </c>
      <c r="B112" s="98">
        <v>106</v>
      </c>
      <c r="C112" s="100" t="str">
        <f>IF(OR(VLOOKUP($B112,Engagés!$C$10:$N$509,2,FALSE)="Internet",VLOOKUP($B112,Engagés!$C$10:$N$509,2,FALSE)="Manuel"),VLOOKUP($B112,Engagés!$C$10:$N$509,1,FALSE),"")</f>
        <v/>
      </c>
      <c r="D112" s="100" t="str">
        <f>IF(C112="","",VLOOKUP($C112,Engagés!$C$10:$N$509,4,FALSE))</f>
        <v/>
      </c>
      <c r="E112" s="100" t="str">
        <f>IF(C112="","",VLOOKUP($C112,Engagés!$C$10:$N$509,5,FALSE))</f>
        <v/>
      </c>
      <c r="F112" s="101" t="str">
        <f>IF(C112="","",CONCATENATE(VLOOKUP($C112,Engagés!$C$10:$N$509,6,FALSE)," ",VLOOKUP($C112,Engagés!$C$10:$N$509,7,FALSE)))</f>
        <v/>
      </c>
      <c r="G112" s="101" t="str">
        <f>IF(C112="","",VLOOKUP($C112,Engagés!$C$10:$N$509,8,FALSE))</f>
        <v/>
      </c>
      <c r="H112" s="100" t="str">
        <f>IF(C112="","",VLOOKUP($C112,Engagés!$C$10:$N$509,9,FALSE))</f>
        <v/>
      </c>
      <c r="I112" s="100" t="str">
        <f>IF(C112="","",VLOOKUP($C112,Engagés!$C$10:$N$509,10,FALSE))</f>
        <v/>
      </c>
      <c r="J112" s="100" t="str">
        <f>IF(C112="","",VLOOKUP($C112,Engagés!$C$10:$Q$509,12,FALSE))</f>
        <v/>
      </c>
      <c r="K112" s="33" t="str">
        <f t="shared" si="3"/>
        <v/>
      </c>
    </row>
    <row r="113" spans="1:11" ht="16.5" hidden="1" customHeight="1">
      <c r="A113">
        <f t="shared" si="2"/>
        <v>0</v>
      </c>
      <c r="B113" s="98">
        <v>107</v>
      </c>
      <c r="C113" s="100" t="str">
        <f>IF(OR(VLOOKUP($B113,Engagés!$C$10:$N$509,2,FALSE)="Internet",VLOOKUP($B113,Engagés!$C$10:$N$509,2,FALSE)="Manuel"),VLOOKUP($B113,Engagés!$C$10:$N$509,1,FALSE),"")</f>
        <v/>
      </c>
      <c r="D113" s="100" t="str">
        <f>IF(C113="","",VLOOKUP($C113,Engagés!$C$10:$N$509,4,FALSE))</f>
        <v/>
      </c>
      <c r="E113" s="100" t="str">
        <f>IF(C113="","",VLOOKUP($C113,Engagés!$C$10:$N$509,5,FALSE))</f>
        <v/>
      </c>
      <c r="F113" s="101" t="str">
        <f>IF(C113="","",CONCATENATE(VLOOKUP($C113,Engagés!$C$10:$N$509,6,FALSE)," ",VLOOKUP($C113,Engagés!$C$10:$N$509,7,FALSE)))</f>
        <v/>
      </c>
      <c r="G113" s="101" t="str">
        <f>IF(C113="","",VLOOKUP($C113,Engagés!$C$10:$N$509,8,FALSE))</f>
        <v/>
      </c>
      <c r="H113" s="100" t="str">
        <f>IF(C113="","",VLOOKUP($C113,Engagés!$C$10:$N$509,9,FALSE))</f>
        <v/>
      </c>
      <c r="I113" s="100" t="str">
        <f>IF(C113="","",VLOOKUP($C113,Engagés!$C$10:$N$509,10,FALSE))</f>
        <v/>
      </c>
      <c r="J113" s="100" t="str">
        <f>IF(C113="","",VLOOKUP($C113,Engagés!$C$10:$Q$509,12,FALSE))</f>
        <v/>
      </c>
      <c r="K113" s="33" t="str">
        <f t="shared" si="3"/>
        <v/>
      </c>
    </row>
    <row r="114" spans="1:11" ht="16.5" hidden="1" customHeight="1">
      <c r="A114">
        <f t="shared" si="2"/>
        <v>0</v>
      </c>
      <c r="B114" s="98">
        <v>108</v>
      </c>
      <c r="C114" s="100" t="str">
        <f>IF(OR(VLOOKUP($B114,Engagés!$C$10:$N$509,2,FALSE)="Internet",VLOOKUP($B114,Engagés!$C$10:$N$509,2,FALSE)="Manuel"),VLOOKUP($B114,Engagés!$C$10:$N$509,1,FALSE),"")</f>
        <v/>
      </c>
      <c r="D114" s="100" t="str">
        <f>IF(C114="","",VLOOKUP($C114,Engagés!$C$10:$N$509,4,FALSE))</f>
        <v/>
      </c>
      <c r="E114" s="100" t="str">
        <f>IF(C114="","",VLOOKUP($C114,Engagés!$C$10:$N$509,5,FALSE))</f>
        <v/>
      </c>
      <c r="F114" s="101" t="str">
        <f>IF(C114="","",CONCATENATE(VLOOKUP($C114,Engagés!$C$10:$N$509,6,FALSE)," ",VLOOKUP($C114,Engagés!$C$10:$N$509,7,FALSE)))</f>
        <v/>
      </c>
      <c r="G114" s="101" t="str">
        <f>IF(C114="","",VLOOKUP($C114,Engagés!$C$10:$N$509,8,FALSE))</f>
        <v/>
      </c>
      <c r="H114" s="100" t="str">
        <f>IF(C114="","",VLOOKUP($C114,Engagés!$C$10:$N$509,9,FALSE))</f>
        <v/>
      </c>
      <c r="I114" s="100" t="str">
        <f>IF(C114="","",VLOOKUP($C114,Engagés!$C$10:$N$509,10,FALSE))</f>
        <v/>
      </c>
      <c r="J114" s="100" t="str">
        <f>IF(C114="","",VLOOKUP($C114,Engagés!$C$10:$Q$509,12,FALSE))</f>
        <v/>
      </c>
      <c r="K114" s="33" t="str">
        <f t="shared" si="3"/>
        <v/>
      </c>
    </row>
    <row r="115" spans="1:11" ht="16.5" hidden="1" customHeight="1">
      <c r="A115">
        <f t="shared" si="2"/>
        <v>0</v>
      </c>
      <c r="B115" s="98">
        <v>109</v>
      </c>
      <c r="C115" s="100" t="str">
        <f>IF(OR(VLOOKUP($B115,Engagés!$C$10:$N$509,2,FALSE)="Internet",VLOOKUP($B115,Engagés!$C$10:$N$509,2,FALSE)="Manuel"),VLOOKUP($B115,Engagés!$C$10:$N$509,1,FALSE),"")</f>
        <v/>
      </c>
      <c r="D115" s="100" t="str">
        <f>IF(C115="","",VLOOKUP($C115,Engagés!$C$10:$N$509,4,FALSE))</f>
        <v/>
      </c>
      <c r="E115" s="100" t="str">
        <f>IF(C115="","",VLOOKUP($C115,Engagés!$C$10:$N$509,5,FALSE))</f>
        <v/>
      </c>
      <c r="F115" s="101" t="str">
        <f>IF(C115="","",CONCATENATE(VLOOKUP($C115,Engagés!$C$10:$N$509,6,FALSE)," ",VLOOKUP($C115,Engagés!$C$10:$N$509,7,FALSE)))</f>
        <v/>
      </c>
      <c r="G115" s="101" t="str">
        <f>IF(C115="","",VLOOKUP($C115,Engagés!$C$10:$N$509,8,FALSE))</f>
        <v/>
      </c>
      <c r="H115" s="100" t="str">
        <f>IF(C115="","",VLOOKUP($C115,Engagés!$C$10:$N$509,9,FALSE))</f>
        <v/>
      </c>
      <c r="I115" s="100" t="str">
        <f>IF(C115="","",VLOOKUP($C115,Engagés!$C$10:$N$509,10,FALSE))</f>
        <v/>
      </c>
      <c r="J115" s="100" t="str">
        <f>IF(C115="","",VLOOKUP($C115,Engagés!$C$10:$Q$509,12,FALSE))</f>
        <v/>
      </c>
      <c r="K115" s="33" t="str">
        <f t="shared" si="3"/>
        <v/>
      </c>
    </row>
    <row r="116" spans="1:11" ht="16.5" hidden="1" customHeight="1">
      <c r="A116">
        <f t="shared" si="2"/>
        <v>0</v>
      </c>
      <c r="B116" s="98">
        <v>110</v>
      </c>
      <c r="C116" s="100" t="str">
        <f>IF(OR(VLOOKUP($B116,Engagés!$C$10:$N$509,2,FALSE)="Internet",VLOOKUP($B116,Engagés!$C$10:$N$509,2,FALSE)="Manuel"),VLOOKUP($B116,Engagés!$C$10:$N$509,1,FALSE),"")</f>
        <v/>
      </c>
      <c r="D116" s="100" t="str">
        <f>IF(C116="","",VLOOKUP($C116,Engagés!$C$10:$N$509,4,FALSE))</f>
        <v/>
      </c>
      <c r="E116" s="100" t="str">
        <f>IF(C116="","",VLOOKUP($C116,Engagés!$C$10:$N$509,5,FALSE))</f>
        <v/>
      </c>
      <c r="F116" s="101" t="str">
        <f>IF(C116="","",CONCATENATE(VLOOKUP($C116,Engagés!$C$10:$N$509,6,FALSE)," ",VLOOKUP($C116,Engagés!$C$10:$N$509,7,FALSE)))</f>
        <v/>
      </c>
      <c r="G116" s="101" t="str">
        <f>IF(C116="","",VLOOKUP($C116,Engagés!$C$10:$N$509,8,FALSE))</f>
        <v/>
      </c>
      <c r="H116" s="100" t="str">
        <f>IF(C116="","",VLOOKUP($C116,Engagés!$C$10:$N$509,9,FALSE))</f>
        <v/>
      </c>
      <c r="I116" s="100" t="str">
        <f>IF(C116="","",VLOOKUP($C116,Engagés!$C$10:$N$509,10,FALSE))</f>
        <v/>
      </c>
      <c r="J116" s="100" t="str">
        <f>IF(C116="","",VLOOKUP($C116,Engagés!$C$10:$Q$509,12,FALSE))</f>
        <v/>
      </c>
      <c r="K116" s="33" t="str">
        <f t="shared" si="3"/>
        <v/>
      </c>
    </row>
    <row r="117" spans="1:11" ht="16.5" hidden="1" customHeight="1">
      <c r="A117">
        <f t="shared" si="2"/>
        <v>0</v>
      </c>
      <c r="B117" s="98">
        <v>111</v>
      </c>
      <c r="C117" s="100" t="str">
        <f>IF(OR(VLOOKUP($B117,Engagés!$C$10:$N$509,2,FALSE)="Internet",VLOOKUP($B117,Engagés!$C$10:$N$509,2,FALSE)="Manuel"),VLOOKUP($B117,Engagés!$C$10:$N$509,1,FALSE),"")</f>
        <v/>
      </c>
      <c r="D117" s="100" t="str">
        <f>IF(C117="","",VLOOKUP($C117,Engagés!$C$10:$N$509,4,FALSE))</f>
        <v/>
      </c>
      <c r="E117" s="100" t="str">
        <f>IF(C117="","",VLOOKUP($C117,Engagés!$C$10:$N$509,5,FALSE))</f>
        <v/>
      </c>
      <c r="F117" s="101" t="str">
        <f>IF(C117="","",CONCATENATE(VLOOKUP($C117,Engagés!$C$10:$N$509,6,FALSE)," ",VLOOKUP($C117,Engagés!$C$10:$N$509,7,FALSE)))</f>
        <v/>
      </c>
      <c r="G117" s="101" t="str">
        <f>IF(C117="","",VLOOKUP($C117,Engagés!$C$10:$N$509,8,FALSE))</f>
        <v/>
      </c>
      <c r="H117" s="100" t="str">
        <f>IF(C117="","",VLOOKUP($C117,Engagés!$C$10:$N$509,9,FALSE))</f>
        <v/>
      </c>
      <c r="I117" s="100" t="str">
        <f>IF(C117="","",VLOOKUP($C117,Engagés!$C$10:$N$509,10,FALSE))</f>
        <v/>
      </c>
      <c r="J117" s="100" t="str">
        <f>IF(C117="","",VLOOKUP($C117,Engagés!$C$10:$Q$509,12,FALSE))</f>
        <v/>
      </c>
      <c r="K117" s="33" t="str">
        <f t="shared" si="3"/>
        <v/>
      </c>
    </row>
    <row r="118" spans="1:11" ht="16.5" hidden="1" customHeight="1">
      <c r="A118">
        <f t="shared" si="2"/>
        <v>0</v>
      </c>
      <c r="B118" s="98">
        <v>112</v>
      </c>
      <c r="C118" s="100" t="str">
        <f>IF(OR(VLOOKUP($B118,Engagés!$C$10:$N$509,2,FALSE)="Internet",VLOOKUP($B118,Engagés!$C$10:$N$509,2,FALSE)="Manuel"),VLOOKUP($B118,Engagés!$C$10:$N$509,1,FALSE),"")</f>
        <v/>
      </c>
      <c r="D118" s="100" t="str">
        <f>IF(C118="","",VLOOKUP($C118,Engagés!$C$10:$N$509,4,FALSE))</f>
        <v/>
      </c>
      <c r="E118" s="100" t="str">
        <f>IF(C118="","",VLOOKUP($C118,Engagés!$C$10:$N$509,5,FALSE))</f>
        <v/>
      </c>
      <c r="F118" s="101" t="str">
        <f>IF(C118="","",CONCATENATE(VLOOKUP($C118,Engagés!$C$10:$N$509,6,FALSE)," ",VLOOKUP($C118,Engagés!$C$10:$N$509,7,FALSE)))</f>
        <v/>
      </c>
      <c r="G118" s="101" t="str">
        <f>IF(C118="","",VLOOKUP($C118,Engagés!$C$10:$N$509,8,FALSE))</f>
        <v/>
      </c>
      <c r="H118" s="100" t="str">
        <f>IF(C118="","",VLOOKUP($C118,Engagés!$C$10:$N$509,9,FALSE))</f>
        <v/>
      </c>
      <c r="I118" s="100" t="str">
        <f>IF(C118="","",VLOOKUP($C118,Engagés!$C$10:$N$509,10,FALSE))</f>
        <v/>
      </c>
      <c r="J118" s="100" t="str">
        <f>IF(C118="","",VLOOKUP($C118,Engagés!$C$10:$Q$509,12,FALSE))</f>
        <v/>
      </c>
      <c r="K118" s="33" t="str">
        <f t="shared" si="3"/>
        <v/>
      </c>
    </row>
    <row r="119" spans="1:11" ht="16.5" hidden="1" customHeight="1">
      <c r="A119">
        <f t="shared" si="2"/>
        <v>0</v>
      </c>
      <c r="B119" s="98">
        <v>113</v>
      </c>
      <c r="C119" s="100" t="str">
        <f>IF(OR(VLOOKUP($B119,Engagés!$C$10:$N$509,2,FALSE)="Internet",VLOOKUP($B119,Engagés!$C$10:$N$509,2,FALSE)="Manuel"),VLOOKUP($B119,Engagés!$C$10:$N$509,1,FALSE),"")</f>
        <v/>
      </c>
      <c r="D119" s="100" t="str">
        <f>IF(C119="","",VLOOKUP($C119,Engagés!$C$10:$N$509,4,FALSE))</f>
        <v/>
      </c>
      <c r="E119" s="100" t="str">
        <f>IF(C119="","",VLOOKUP($C119,Engagés!$C$10:$N$509,5,FALSE))</f>
        <v/>
      </c>
      <c r="F119" s="101" t="str">
        <f>IF(C119="","",CONCATENATE(VLOOKUP($C119,Engagés!$C$10:$N$509,6,FALSE)," ",VLOOKUP($C119,Engagés!$C$10:$N$509,7,FALSE)))</f>
        <v/>
      </c>
      <c r="G119" s="101" t="str">
        <f>IF(C119="","",VLOOKUP($C119,Engagés!$C$10:$N$509,8,FALSE))</f>
        <v/>
      </c>
      <c r="H119" s="100" t="str">
        <f>IF(C119="","",VLOOKUP($C119,Engagés!$C$10:$N$509,9,FALSE))</f>
        <v/>
      </c>
      <c r="I119" s="100" t="str">
        <f>IF(C119="","",VLOOKUP($C119,Engagés!$C$10:$N$509,10,FALSE))</f>
        <v/>
      </c>
      <c r="J119" s="100" t="str">
        <f>IF(C119="","",VLOOKUP($C119,Engagés!$C$10:$Q$509,12,FALSE))</f>
        <v/>
      </c>
      <c r="K119" s="33" t="str">
        <f t="shared" si="3"/>
        <v/>
      </c>
    </row>
    <row r="120" spans="1:11" ht="16.5" hidden="1" customHeight="1">
      <c r="A120">
        <f t="shared" si="2"/>
        <v>0</v>
      </c>
      <c r="B120" s="98">
        <v>114</v>
      </c>
      <c r="C120" s="100" t="str">
        <f>IF(OR(VLOOKUP($B120,Engagés!$C$10:$N$509,2,FALSE)="Internet",VLOOKUP($B120,Engagés!$C$10:$N$509,2,FALSE)="Manuel"),VLOOKUP($B120,Engagés!$C$10:$N$509,1,FALSE),"")</f>
        <v/>
      </c>
      <c r="D120" s="100" t="str">
        <f>IF(C120="","",VLOOKUP($C120,Engagés!$C$10:$N$509,4,FALSE))</f>
        <v/>
      </c>
      <c r="E120" s="100" t="str">
        <f>IF(C120="","",VLOOKUP($C120,Engagés!$C$10:$N$509,5,FALSE))</f>
        <v/>
      </c>
      <c r="F120" s="101" t="str">
        <f>IF(C120="","",CONCATENATE(VLOOKUP($C120,Engagés!$C$10:$N$509,6,FALSE)," ",VLOOKUP($C120,Engagés!$C$10:$N$509,7,FALSE)))</f>
        <v/>
      </c>
      <c r="G120" s="101" t="str">
        <f>IF(C120="","",VLOOKUP($C120,Engagés!$C$10:$N$509,8,FALSE))</f>
        <v/>
      </c>
      <c r="H120" s="100" t="str">
        <f>IF(C120="","",VLOOKUP($C120,Engagés!$C$10:$N$509,9,FALSE))</f>
        <v/>
      </c>
      <c r="I120" s="100" t="str">
        <f>IF(C120="","",VLOOKUP($C120,Engagés!$C$10:$N$509,10,FALSE))</f>
        <v/>
      </c>
      <c r="J120" s="100" t="str">
        <f>IF(C120="","",VLOOKUP($C120,Engagés!$C$10:$Q$509,12,FALSE))</f>
        <v/>
      </c>
      <c r="K120" s="33" t="str">
        <f t="shared" si="3"/>
        <v/>
      </c>
    </row>
    <row r="121" spans="1:11" ht="16.5" hidden="1" customHeight="1">
      <c r="A121">
        <f t="shared" si="2"/>
        <v>0</v>
      </c>
      <c r="B121" s="98">
        <v>115</v>
      </c>
      <c r="C121" s="100" t="str">
        <f>IF(OR(VLOOKUP($B121,Engagés!$C$10:$N$509,2,FALSE)="Internet",VLOOKUP($B121,Engagés!$C$10:$N$509,2,FALSE)="Manuel"),VLOOKUP($B121,Engagés!$C$10:$N$509,1,FALSE),"")</f>
        <v/>
      </c>
      <c r="D121" s="100" t="str">
        <f>IF(C121="","",VLOOKUP($C121,Engagés!$C$10:$N$509,4,FALSE))</f>
        <v/>
      </c>
      <c r="E121" s="100" t="str">
        <f>IF(C121="","",VLOOKUP($C121,Engagés!$C$10:$N$509,5,FALSE))</f>
        <v/>
      </c>
      <c r="F121" s="101" t="str">
        <f>IF(C121="","",CONCATENATE(VLOOKUP($C121,Engagés!$C$10:$N$509,6,FALSE)," ",VLOOKUP($C121,Engagés!$C$10:$N$509,7,FALSE)))</f>
        <v/>
      </c>
      <c r="G121" s="101" t="str">
        <f>IF(C121="","",VLOOKUP($C121,Engagés!$C$10:$N$509,8,FALSE))</f>
        <v/>
      </c>
      <c r="H121" s="100" t="str">
        <f>IF(C121="","",VLOOKUP($C121,Engagés!$C$10:$N$509,9,FALSE))</f>
        <v/>
      </c>
      <c r="I121" s="100" t="str">
        <f>IF(C121="","",VLOOKUP($C121,Engagés!$C$10:$N$509,10,FALSE))</f>
        <v/>
      </c>
      <c r="J121" s="100" t="str">
        <f>IF(C121="","",VLOOKUP($C121,Engagés!$C$10:$Q$509,12,FALSE))</f>
        <v/>
      </c>
      <c r="K121" s="33" t="str">
        <f t="shared" si="3"/>
        <v/>
      </c>
    </row>
    <row r="122" spans="1:11" ht="16.5" hidden="1" customHeight="1">
      <c r="A122">
        <f t="shared" si="2"/>
        <v>0</v>
      </c>
      <c r="B122" s="98">
        <v>116</v>
      </c>
      <c r="C122" s="100" t="str">
        <f>IF(OR(VLOOKUP($B122,Engagés!$C$10:$N$509,2,FALSE)="Internet",VLOOKUP($B122,Engagés!$C$10:$N$509,2,FALSE)="Manuel"),VLOOKUP($B122,Engagés!$C$10:$N$509,1,FALSE),"")</f>
        <v/>
      </c>
      <c r="D122" s="100" t="str">
        <f>IF(C122="","",VLOOKUP($C122,Engagés!$C$10:$N$509,4,FALSE))</f>
        <v/>
      </c>
      <c r="E122" s="100" t="str">
        <f>IF(C122="","",VLOOKUP($C122,Engagés!$C$10:$N$509,5,FALSE))</f>
        <v/>
      </c>
      <c r="F122" s="101" t="str">
        <f>IF(C122="","",CONCATENATE(VLOOKUP($C122,Engagés!$C$10:$N$509,6,FALSE)," ",VLOOKUP($C122,Engagés!$C$10:$N$509,7,FALSE)))</f>
        <v/>
      </c>
      <c r="G122" s="101" t="str">
        <f>IF(C122="","",VLOOKUP($C122,Engagés!$C$10:$N$509,8,FALSE))</f>
        <v/>
      </c>
      <c r="H122" s="100" t="str">
        <f>IF(C122="","",VLOOKUP($C122,Engagés!$C$10:$N$509,9,FALSE))</f>
        <v/>
      </c>
      <c r="I122" s="100" t="str">
        <f>IF(C122="","",VLOOKUP($C122,Engagés!$C$10:$N$509,10,FALSE))</f>
        <v/>
      </c>
      <c r="J122" s="100" t="str">
        <f>IF(C122="","",VLOOKUP($C122,Engagés!$C$10:$Q$509,12,FALSE))</f>
        <v/>
      </c>
      <c r="K122" s="33" t="str">
        <f t="shared" si="3"/>
        <v/>
      </c>
    </row>
    <row r="123" spans="1:11" ht="16.5" hidden="1" customHeight="1">
      <c r="A123">
        <f t="shared" si="2"/>
        <v>0</v>
      </c>
      <c r="B123" s="98">
        <v>117</v>
      </c>
      <c r="C123" s="100" t="str">
        <f>IF(OR(VLOOKUP($B123,Engagés!$C$10:$N$509,2,FALSE)="Internet",VLOOKUP($B123,Engagés!$C$10:$N$509,2,FALSE)="Manuel"),VLOOKUP($B123,Engagés!$C$10:$N$509,1,FALSE),"")</f>
        <v/>
      </c>
      <c r="D123" s="100" t="str">
        <f>IF(C123="","",VLOOKUP($C123,Engagés!$C$10:$N$509,4,FALSE))</f>
        <v/>
      </c>
      <c r="E123" s="100" t="str">
        <f>IF(C123="","",VLOOKUP($C123,Engagés!$C$10:$N$509,5,FALSE))</f>
        <v/>
      </c>
      <c r="F123" s="101" t="str">
        <f>IF(C123="","",CONCATENATE(VLOOKUP($C123,Engagés!$C$10:$N$509,6,FALSE)," ",VLOOKUP($C123,Engagés!$C$10:$N$509,7,FALSE)))</f>
        <v/>
      </c>
      <c r="G123" s="101" t="str">
        <f>IF(C123="","",VLOOKUP($C123,Engagés!$C$10:$N$509,8,FALSE))</f>
        <v/>
      </c>
      <c r="H123" s="100" t="str">
        <f>IF(C123="","",VLOOKUP($C123,Engagés!$C$10:$N$509,9,FALSE))</f>
        <v/>
      </c>
      <c r="I123" s="100" t="str">
        <f>IF(C123="","",VLOOKUP($C123,Engagés!$C$10:$N$509,10,FALSE))</f>
        <v/>
      </c>
      <c r="J123" s="100" t="str">
        <f>IF(C123="","",VLOOKUP($C123,Engagés!$C$10:$Q$509,12,FALSE))</f>
        <v/>
      </c>
      <c r="K123" s="33" t="str">
        <f t="shared" si="3"/>
        <v/>
      </c>
    </row>
    <row r="124" spans="1:11" ht="16.5" hidden="1" customHeight="1">
      <c r="A124">
        <f t="shared" si="2"/>
        <v>0</v>
      </c>
      <c r="B124" s="98">
        <v>118</v>
      </c>
      <c r="C124" s="100" t="str">
        <f>IF(OR(VLOOKUP($B124,Engagés!$C$10:$N$509,2,FALSE)="Internet",VLOOKUP($B124,Engagés!$C$10:$N$509,2,FALSE)="Manuel"),VLOOKUP($B124,Engagés!$C$10:$N$509,1,FALSE),"")</f>
        <v/>
      </c>
      <c r="D124" s="100" t="str">
        <f>IF(C124="","",VLOOKUP($C124,Engagés!$C$10:$N$509,4,FALSE))</f>
        <v/>
      </c>
      <c r="E124" s="100" t="str">
        <f>IF(C124="","",VLOOKUP($C124,Engagés!$C$10:$N$509,5,FALSE))</f>
        <v/>
      </c>
      <c r="F124" s="101" t="str">
        <f>IF(C124="","",CONCATENATE(VLOOKUP($C124,Engagés!$C$10:$N$509,6,FALSE)," ",VLOOKUP($C124,Engagés!$C$10:$N$509,7,FALSE)))</f>
        <v/>
      </c>
      <c r="G124" s="101" t="str">
        <f>IF(C124="","",VLOOKUP($C124,Engagés!$C$10:$N$509,8,FALSE))</f>
        <v/>
      </c>
      <c r="H124" s="100" t="str">
        <f>IF(C124="","",VLOOKUP($C124,Engagés!$C$10:$N$509,9,FALSE))</f>
        <v/>
      </c>
      <c r="I124" s="100" t="str">
        <f>IF(C124="","",VLOOKUP($C124,Engagés!$C$10:$N$509,10,FALSE))</f>
        <v/>
      </c>
      <c r="J124" s="100" t="str">
        <f>IF(C124="","",VLOOKUP($C124,Engagés!$C$10:$Q$509,12,FALSE))</f>
        <v/>
      </c>
      <c r="K124" s="33" t="str">
        <f t="shared" si="3"/>
        <v/>
      </c>
    </row>
    <row r="125" spans="1:11" ht="16.5" hidden="1" customHeight="1">
      <c r="A125">
        <f t="shared" si="2"/>
        <v>0</v>
      </c>
      <c r="B125" s="98">
        <v>119</v>
      </c>
      <c r="C125" s="100" t="str">
        <f>IF(OR(VLOOKUP($B125,Engagés!$C$10:$N$509,2,FALSE)="Internet",VLOOKUP($B125,Engagés!$C$10:$N$509,2,FALSE)="Manuel"),VLOOKUP($B125,Engagés!$C$10:$N$509,1,FALSE),"")</f>
        <v/>
      </c>
      <c r="D125" s="100" t="str">
        <f>IF(C125="","",VLOOKUP($C125,Engagés!$C$10:$N$509,4,FALSE))</f>
        <v/>
      </c>
      <c r="E125" s="100" t="str">
        <f>IF(C125="","",VLOOKUP($C125,Engagés!$C$10:$N$509,5,FALSE))</f>
        <v/>
      </c>
      <c r="F125" s="101" t="str">
        <f>IF(C125="","",CONCATENATE(VLOOKUP($C125,Engagés!$C$10:$N$509,6,FALSE)," ",VLOOKUP($C125,Engagés!$C$10:$N$509,7,FALSE)))</f>
        <v/>
      </c>
      <c r="G125" s="101" t="str">
        <f>IF(C125="","",VLOOKUP($C125,Engagés!$C$10:$N$509,8,FALSE))</f>
        <v/>
      </c>
      <c r="H125" s="100" t="str">
        <f>IF(C125="","",VLOOKUP($C125,Engagés!$C$10:$N$509,9,FALSE))</f>
        <v/>
      </c>
      <c r="I125" s="100" t="str">
        <f>IF(C125="","",VLOOKUP($C125,Engagés!$C$10:$N$509,10,FALSE))</f>
        <v/>
      </c>
      <c r="J125" s="100" t="str">
        <f>IF(C125="","",VLOOKUP($C125,Engagés!$C$10:$Q$509,12,FALSE))</f>
        <v/>
      </c>
      <c r="K125" s="33" t="str">
        <f t="shared" si="3"/>
        <v/>
      </c>
    </row>
    <row r="126" spans="1:11" ht="16.5" hidden="1" customHeight="1">
      <c r="A126">
        <f t="shared" si="2"/>
        <v>0</v>
      </c>
      <c r="B126" s="98">
        <v>120</v>
      </c>
      <c r="C126" s="100" t="str">
        <f>IF(OR(VLOOKUP($B126,Engagés!$C$10:$N$509,2,FALSE)="Internet",VLOOKUP($B126,Engagés!$C$10:$N$509,2,FALSE)="Manuel"),VLOOKUP($B126,Engagés!$C$10:$N$509,1,FALSE),"")</f>
        <v/>
      </c>
      <c r="D126" s="100" t="str">
        <f>IF(C126="","",VLOOKUP($C126,Engagés!$C$10:$N$509,4,FALSE))</f>
        <v/>
      </c>
      <c r="E126" s="100" t="str">
        <f>IF(C126="","",VLOOKUP($C126,Engagés!$C$10:$N$509,5,FALSE))</f>
        <v/>
      </c>
      <c r="F126" s="101" t="str">
        <f>IF(C126="","",CONCATENATE(VLOOKUP($C126,Engagés!$C$10:$N$509,6,FALSE)," ",VLOOKUP($C126,Engagés!$C$10:$N$509,7,FALSE)))</f>
        <v/>
      </c>
      <c r="G126" s="101" t="str">
        <f>IF(C126="","",VLOOKUP($C126,Engagés!$C$10:$N$509,8,FALSE))</f>
        <v/>
      </c>
      <c r="H126" s="100" t="str">
        <f>IF(C126="","",VLOOKUP($C126,Engagés!$C$10:$N$509,9,FALSE))</f>
        <v/>
      </c>
      <c r="I126" s="100" t="str">
        <f>IF(C126="","",VLOOKUP($C126,Engagés!$C$10:$N$509,10,FALSE))</f>
        <v/>
      </c>
      <c r="J126" s="100" t="str">
        <f>IF(C126="","",VLOOKUP($C126,Engagés!$C$10:$Q$509,12,FALSE))</f>
        <v/>
      </c>
      <c r="K126" s="33" t="str">
        <f t="shared" si="3"/>
        <v/>
      </c>
    </row>
    <row r="127" spans="1:11" ht="16.5" hidden="1" customHeight="1">
      <c r="A127">
        <f t="shared" si="2"/>
        <v>0</v>
      </c>
      <c r="B127" s="98">
        <v>121</v>
      </c>
      <c r="C127" s="100" t="str">
        <f>IF(OR(VLOOKUP($B127,Engagés!$C$10:$N$509,2,FALSE)="Internet",VLOOKUP($B127,Engagés!$C$10:$N$509,2,FALSE)="Manuel"),VLOOKUP($B127,Engagés!$C$10:$N$509,1,FALSE),"")</f>
        <v/>
      </c>
      <c r="D127" s="100" t="str">
        <f>IF(C127="","",VLOOKUP($C127,Engagés!$C$10:$N$509,4,FALSE))</f>
        <v/>
      </c>
      <c r="E127" s="100" t="str">
        <f>IF(C127="","",VLOOKUP($C127,Engagés!$C$10:$N$509,5,FALSE))</f>
        <v/>
      </c>
      <c r="F127" s="101" t="str">
        <f>IF(C127="","",CONCATENATE(VLOOKUP($C127,Engagés!$C$10:$N$509,6,FALSE)," ",VLOOKUP($C127,Engagés!$C$10:$N$509,7,FALSE)))</f>
        <v/>
      </c>
      <c r="G127" s="101" t="str">
        <f>IF(C127="","",VLOOKUP($C127,Engagés!$C$10:$N$509,8,FALSE))</f>
        <v/>
      </c>
      <c r="H127" s="100" t="str">
        <f>IF(C127="","",VLOOKUP($C127,Engagés!$C$10:$N$509,9,FALSE))</f>
        <v/>
      </c>
      <c r="I127" s="100" t="str">
        <f>IF(C127="","",VLOOKUP($C127,Engagés!$C$10:$N$509,10,FALSE))</f>
        <v/>
      </c>
      <c r="J127" s="100" t="str">
        <f>IF(C127="","",VLOOKUP($C127,Engagés!$C$10:$Q$509,12,FALSE))</f>
        <v/>
      </c>
      <c r="K127" s="33" t="str">
        <f t="shared" si="3"/>
        <v/>
      </c>
    </row>
    <row r="128" spans="1:11" ht="16.5" hidden="1" customHeight="1">
      <c r="A128">
        <f t="shared" si="2"/>
        <v>0</v>
      </c>
      <c r="B128" s="98">
        <v>122</v>
      </c>
      <c r="C128" s="100" t="str">
        <f>IF(OR(VLOOKUP($B128,Engagés!$C$10:$N$509,2,FALSE)="Internet",VLOOKUP($B128,Engagés!$C$10:$N$509,2,FALSE)="Manuel"),VLOOKUP($B128,Engagés!$C$10:$N$509,1,FALSE),"")</f>
        <v/>
      </c>
      <c r="D128" s="100" t="str">
        <f>IF(C128="","",VLOOKUP($C128,Engagés!$C$10:$N$509,4,FALSE))</f>
        <v/>
      </c>
      <c r="E128" s="100" t="str">
        <f>IF(C128="","",VLOOKUP($C128,Engagés!$C$10:$N$509,5,FALSE))</f>
        <v/>
      </c>
      <c r="F128" s="101" t="str">
        <f>IF(C128="","",CONCATENATE(VLOOKUP($C128,Engagés!$C$10:$N$509,6,FALSE)," ",VLOOKUP($C128,Engagés!$C$10:$N$509,7,FALSE)))</f>
        <v/>
      </c>
      <c r="G128" s="101" t="str">
        <f>IF(C128="","",VLOOKUP($C128,Engagés!$C$10:$N$509,8,FALSE))</f>
        <v/>
      </c>
      <c r="H128" s="100" t="str">
        <f>IF(C128="","",VLOOKUP($C128,Engagés!$C$10:$N$509,9,FALSE))</f>
        <v/>
      </c>
      <c r="I128" s="100" t="str">
        <f>IF(C128="","",VLOOKUP($C128,Engagés!$C$10:$N$509,10,FALSE))</f>
        <v/>
      </c>
      <c r="J128" s="100" t="str">
        <f>IF(C128="","",VLOOKUP($C128,Engagés!$C$10:$Q$509,12,FALSE))</f>
        <v/>
      </c>
      <c r="K128" s="33" t="str">
        <f t="shared" si="3"/>
        <v/>
      </c>
    </row>
    <row r="129" spans="1:11" ht="16.5" hidden="1" customHeight="1">
      <c r="A129">
        <f t="shared" si="2"/>
        <v>0</v>
      </c>
      <c r="B129" s="98">
        <v>123</v>
      </c>
      <c r="C129" s="100" t="str">
        <f>IF(OR(VLOOKUP($B129,Engagés!$C$10:$N$509,2,FALSE)="Internet",VLOOKUP($B129,Engagés!$C$10:$N$509,2,FALSE)="Manuel"),VLOOKUP($B129,Engagés!$C$10:$N$509,1,FALSE),"")</f>
        <v/>
      </c>
      <c r="D129" s="100" t="str">
        <f>IF(C129="","",VLOOKUP($C129,Engagés!$C$10:$N$509,4,FALSE))</f>
        <v/>
      </c>
      <c r="E129" s="100" t="str">
        <f>IF(C129="","",VLOOKUP($C129,Engagés!$C$10:$N$509,5,FALSE))</f>
        <v/>
      </c>
      <c r="F129" s="101" t="str">
        <f>IF(C129="","",CONCATENATE(VLOOKUP($C129,Engagés!$C$10:$N$509,6,FALSE)," ",VLOOKUP($C129,Engagés!$C$10:$N$509,7,FALSE)))</f>
        <v/>
      </c>
      <c r="G129" s="101" t="str">
        <f>IF(C129="","",VLOOKUP($C129,Engagés!$C$10:$N$509,8,FALSE))</f>
        <v/>
      </c>
      <c r="H129" s="100" t="str">
        <f>IF(C129="","",VLOOKUP($C129,Engagés!$C$10:$N$509,9,FALSE))</f>
        <v/>
      </c>
      <c r="I129" s="100" t="str">
        <f>IF(C129="","",VLOOKUP($C129,Engagés!$C$10:$N$509,10,FALSE))</f>
        <v/>
      </c>
      <c r="J129" s="100" t="str">
        <f>IF(C129="","",VLOOKUP($C129,Engagés!$C$10:$Q$509,12,FALSE))</f>
        <v/>
      </c>
      <c r="K129" s="33" t="str">
        <f t="shared" si="3"/>
        <v/>
      </c>
    </row>
    <row r="130" spans="1:11" ht="16.5" hidden="1" customHeight="1">
      <c r="A130">
        <f t="shared" si="2"/>
        <v>0</v>
      </c>
      <c r="B130" s="98">
        <v>124</v>
      </c>
      <c r="C130" s="100" t="str">
        <f>IF(OR(VLOOKUP($B130,Engagés!$C$10:$N$509,2,FALSE)="Internet",VLOOKUP($B130,Engagés!$C$10:$N$509,2,FALSE)="Manuel"),VLOOKUP($B130,Engagés!$C$10:$N$509,1,FALSE),"")</f>
        <v/>
      </c>
      <c r="D130" s="100" t="str">
        <f>IF(C130="","",VLOOKUP($C130,Engagés!$C$10:$N$509,4,FALSE))</f>
        <v/>
      </c>
      <c r="E130" s="100" t="str">
        <f>IF(C130="","",VLOOKUP($C130,Engagés!$C$10:$N$509,5,FALSE))</f>
        <v/>
      </c>
      <c r="F130" s="101" t="str">
        <f>IF(C130="","",CONCATENATE(VLOOKUP($C130,Engagés!$C$10:$N$509,6,FALSE)," ",VLOOKUP($C130,Engagés!$C$10:$N$509,7,FALSE)))</f>
        <v/>
      </c>
      <c r="G130" s="101" t="str">
        <f>IF(C130="","",VLOOKUP($C130,Engagés!$C$10:$N$509,8,FALSE))</f>
        <v/>
      </c>
      <c r="H130" s="100" t="str">
        <f>IF(C130="","",VLOOKUP($C130,Engagés!$C$10:$N$509,9,FALSE))</f>
        <v/>
      </c>
      <c r="I130" s="100" t="str">
        <f>IF(C130="","",VLOOKUP($C130,Engagés!$C$10:$N$509,10,FALSE))</f>
        <v/>
      </c>
      <c r="J130" s="100" t="str">
        <f>IF(C130="","",VLOOKUP($C130,Engagés!$C$10:$Q$509,12,FALSE))</f>
        <v/>
      </c>
      <c r="K130" s="33" t="str">
        <f t="shared" si="3"/>
        <v/>
      </c>
    </row>
    <row r="131" spans="1:11" ht="16.5" hidden="1" customHeight="1">
      <c r="A131">
        <f t="shared" si="2"/>
        <v>0</v>
      </c>
      <c r="B131" s="98">
        <v>125</v>
      </c>
      <c r="C131" s="100" t="str">
        <f>IF(OR(VLOOKUP($B131,Engagés!$C$10:$N$509,2,FALSE)="Internet",VLOOKUP($B131,Engagés!$C$10:$N$509,2,FALSE)="Manuel"),VLOOKUP($B131,Engagés!$C$10:$N$509,1,FALSE),"")</f>
        <v/>
      </c>
      <c r="D131" s="100" t="str">
        <f>IF(C131="","",VLOOKUP($C131,Engagés!$C$10:$N$509,4,FALSE))</f>
        <v/>
      </c>
      <c r="E131" s="100" t="str">
        <f>IF(C131="","",VLOOKUP($C131,Engagés!$C$10:$N$509,5,FALSE))</f>
        <v/>
      </c>
      <c r="F131" s="101" t="str">
        <f>IF(C131="","",CONCATENATE(VLOOKUP($C131,Engagés!$C$10:$N$509,6,FALSE)," ",VLOOKUP($C131,Engagés!$C$10:$N$509,7,FALSE)))</f>
        <v/>
      </c>
      <c r="G131" s="101" t="str">
        <f>IF(C131="","",VLOOKUP($C131,Engagés!$C$10:$N$509,8,FALSE))</f>
        <v/>
      </c>
      <c r="H131" s="100" t="str">
        <f>IF(C131="","",VLOOKUP($C131,Engagés!$C$10:$N$509,9,FALSE))</f>
        <v/>
      </c>
      <c r="I131" s="100" t="str">
        <f>IF(C131="","",VLOOKUP($C131,Engagés!$C$10:$N$509,10,FALSE))</f>
        <v/>
      </c>
      <c r="J131" s="100" t="str">
        <f>IF(C131="","",VLOOKUP($C131,Engagés!$C$10:$Q$509,12,FALSE))</f>
        <v/>
      </c>
      <c r="K131" s="33" t="str">
        <f t="shared" si="3"/>
        <v/>
      </c>
    </row>
    <row r="132" spans="1:11" ht="16.5" hidden="1" customHeight="1">
      <c r="A132">
        <f t="shared" si="2"/>
        <v>0</v>
      </c>
      <c r="B132" s="98">
        <v>126</v>
      </c>
      <c r="C132" s="100" t="str">
        <f>IF(OR(VLOOKUP($B132,Engagés!$C$10:$N$509,2,FALSE)="Internet",VLOOKUP($B132,Engagés!$C$10:$N$509,2,FALSE)="Manuel"),VLOOKUP($B132,Engagés!$C$10:$N$509,1,FALSE),"")</f>
        <v/>
      </c>
      <c r="D132" s="100" t="str">
        <f>IF(C132="","",VLOOKUP($C132,Engagés!$C$10:$N$509,4,FALSE))</f>
        <v/>
      </c>
      <c r="E132" s="100" t="str">
        <f>IF(C132="","",VLOOKUP($C132,Engagés!$C$10:$N$509,5,FALSE))</f>
        <v/>
      </c>
      <c r="F132" s="101" t="str">
        <f>IF(C132="","",CONCATENATE(VLOOKUP($C132,Engagés!$C$10:$N$509,6,FALSE)," ",VLOOKUP($C132,Engagés!$C$10:$N$509,7,FALSE)))</f>
        <v/>
      </c>
      <c r="G132" s="101" t="str">
        <f>IF(C132="","",VLOOKUP($C132,Engagés!$C$10:$N$509,8,FALSE))</f>
        <v/>
      </c>
      <c r="H132" s="100" t="str">
        <f>IF(C132="","",VLOOKUP($C132,Engagés!$C$10:$N$509,9,FALSE))</f>
        <v/>
      </c>
      <c r="I132" s="100" t="str">
        <f>IF(C132="","",VLOOKUP($C132,Engagés!$C$10:$N$509,10,FALSE))</f>
        <v/>
      </c>
      <c r="J132" s="100" t="str">
        <f>IF(C132="","",VLOOKUP($C132,Engagés!$C$10:$Q$509,12,FALSE))</f>
        <v/>
      </c>
      <c r="K132" s="33" t="str">
        <f t="shared" si="3"/>
        <v/>
      </c>
    </row>
    <row r="133" spans="1:11" ht="16.5" hidden="1" customHeight="1">
      <c r="A133">
        <f t="shared" si="2"/>
        <v>0</v>
      </c>
      <c r="B133" s="98">
        <v>127</v>
      </c>
      <c r="C133" s="100" t="str">
        <f>IF(OR(VLOOKUP($B133,Engagés!$C$10:$N$509,2,FALSE)="Internet",VLOOKUP($B133,Engagés!$C$10:$N$509,2,FALSE)="Manuel"),VLOOKUP($B133,Engagés!$C$10:$N$509,1,FALSE),"")</f>
        <v/>
      </c>
      <c r="D133" s="100" t="str">
        <f>IF(C133="","",VLOOKUP($C133,Engagés!$C$10:$N$509,4,FALSE))</f>
        <v/>
      </c>
      <c r="E133" s="100" t="str">
        <f>IF(C133="","",VLOOKUP($C133,Engagés!$C$10:$N$509,5,FALSE))</f>
        <v/>
      </c>
      <c r="F133" s="101" t="str">
        <f>IF(C133="","",CONCATENATE(VLOOKUP($C133,Engagés!$C$10:$N$509,6,FALSE)," ",VLOOKUP($C133,Engagés!$C$10:$N$509,7,FALSE)))</f>
        <v/>
      </c>
      <c r="G133" s="101" t="str">
        <f>IF(C133="","",VLOOKUP($C133,Engagés!$C$10:$N$509,8,FALSE))</f>
        <v/>
      </c>
      <c r="H133" s="100" t="str">
        <f>IF(C133="","",VLOOKUP($C133,Engagés!$C$10:$N$509,9,FALSE))</f>
        <v/>
      </c>
      <c r="I133" s="100" t="str">
        <f>IF(C133="","",VLOOKUP($C133,Engagés!$C$10:$N$509,10,FALSE))</f>
        <v/>
      </c>
      <c r="J133" s="100" t="str">
        <f>IF(C133="","",VLOOKUP($C133,Engagés!$C$10:$Q$509,12,FALSE))</f>
        <v/>
      </c>
      <c r="K133" s="33" t="str">
        <f t="shared" si="3"/>
        <v/>
      </c>
    </row>
    <row r="134" spans="1:11" ht="16.5" hidden="1" customHeight="1">
      <c r="A134">
        <f t="shared" si="2"/>
        <v>0</v>
      </c>
      <c r="B134" s="98">
        <v>128</v>
      </c>
      <c r="C134" s="100" t="str">
        <f>IF(OR(VLOOKUP($B134,Engagés!$C$10:$N$509,2,FALSE)="Internet",VLOOKUP($B134,Engagés!$C$10:$N$509,2,FALSE)="Manuel"),VLOOKUP($B134,Engagés!$C$10:$N$509,1,FALSE),"")</f>
        <v/>
      </c>
      <c r="D134" s="100" t="str">
        <f>IF(C134="","",VLOOKUP($C134,Engagés!$C$10:$N$509,4,FALSE))</f>
        <v/>
      </c>
      <c r="E134" s="100" t="str">
        <f>IF(C134="","",VLOOKUP($C134,Engagés!$C$10:$N$509,5,FALSE))</f>
        <v/>
      </c>
      <c r="F134" s="101" t="str">
        <f>IF(C134="","",CONCATENATE(VLOOKUP($C134,Engagés!$C$10:$N$509,6,FALSE)," ",VLOOKUP($C134,Engagés!$C$10:$N$509,7,FALSE)))</f>
        <v/>
      </c>
      <c r="G134" s="101" t="str">
        <f>IF(C134="","",VLOOKUP($C134,Engagés!$C$10:$N$509,8,FALSE))</f>
        <v/>
      </c>
      <c r="H134" s="100" t="str">
        <f>IF(C134="","",VLOOKUP($C134,Engagés!$C$10:$N$509,9,FALSE))</f>
        <v/>
      </c>
      <c r="I134" s="100" t="str">
        <f>IF(C134="","",VLOOKUP($C134,Engagés!$C$10:$N$509,10,FALSE))</f>
        <v/>
      </c>
      <c r="J134" s="100" t="str">
        <f>IF(C134="","",VLOOKUP($C134,Engagés!$C$10:$Q$509,12,FALSE))</f>
        <v/>
      </c>
      <c r="K134" s="33" t="str">
        <f t="shared" si="3"/>
        <v/>
      </c>
    </row>
    <row r="135" spans="1:11" ht="16.5" hidden="1" customHeight="1">
      <c r="A135">
        <f t="shared" si="2"/>
        <v>0</v>
      </c>
      <c r="B135" s="98">
        <v>129</v>
      </c>
      <c r="C135" s="100" t="str">
        <f>IF(OR(VLOOKUP($B135,Engagés!$C$10:$N$509,2,FALSE)="Internet",VLOOKUP($B135,Engagés!$C$10:$N$509,2,FALSE)="Manuel"),VLOOKUP($B135,Engagés!$C$10:$N$509,1,FALSE),"")</f>
        <v/>
      </c>
      <c r="D135" s="100" t="str">
        <f>IF(C135="","",VLOOKUP($C135,Engagés!$C$10:$N$509,4,FALSE))</f>
        <v/>
      </c>
      <c r="E135" s="100" t="str">
        <f>IF(C135="","",VLOOKUP($C135,Engagés!$C$10:$N$509,5,FALSE))</f>
        <v/>
      </c>
      <c r="F135" s="101" t="str">
        <f>IF(C135="","",CONCATENATE(VLOOKUP($C135,Engagés!$C$10:$N$509,6,FALSE)," ",VLOOKUP($C135,Engagés!$C$10:$N$509,7,FALSE)))</f>
        <v/>
      </c>
      <c r="G135" s="101" t="str">
        <f>IF(C135="","",VLOOKUP($C135,Engagés!$C$10:$N$509,8,FALSE))</f>
        <v/>
      </c>
      <c r="H135" s="100" t="str">
        <f>IF(C135="","",VLOOKUP($C135,Engagés!$C$10:$N$509,9,FALSE))</f>
        <v/>
      </c>
      <c r="I135" s="100" t="str">
        <f>IF(C135="","",VLOOKUP($C135,Engagés!$C$10:$N$509,10,FALSE))</f>
        <v/>
      </c>
      <c r="J135" s="100" t="str">
        <f>IF(C135="","",VLOOKUP($C135,Engagés!$C$10:$Q$509,12,FALSE))</f>
        <v/>
      </c>
      <c r="K135" s="33" t="str">
        <f t="shared" si="3"/>
        <v/>
      </c>
    </row>
    <row r="136" spans="1:11" ht="16.5" hidden="1" customHeight="1">
      <c r="A136">
        <f t="shared" ref="A136:A199" si="4">IF(LEN(C136)=0,0,1)</f>
        <v>0</v>
      </c>
      <c r="B136" s="98">
        <v>130</v>
      </c>
      <c r="C136" s="100" t="str">
        <f>IF(OR(VLOOKUP($B136,Engagés!$C$10:$N$509,2,FALSE)="Internet",VLOOKUP($B136,Engagés!$C$10:$N$509,2,FALSE)="Manuel"),VLOOKUP($B136,Engagés!$C$10:$N$509,1,FALSE),"")</f>
        <v/>
      </c>
      <c r="D136" s="100" t="str">
        <f>IF(C136="","",VLOOKUP($C136,Engagés!$C$10:$N$509,4,FALSE))</f>
        <v/>
      </c>
      <c r="E136" s="100" t="str">
        <f>IF(C136="","",VLOOKUP($C136,Engagés!$C$10:$N$509,5,FALSE))</f>
        <v/>
      </c>
      <c r="F136" s="101" t="str">
        <f>IF(C136="","",CONCATENATE(VLOOKUP($C136,Engagés!$C$10:$N$509,6,FALSE)," ",VLOOKUP($C136,Engagés!$C$10:$N$509,7,FALSE)))</f>
        <v/>
      </c>
      <c r="G136" s="101" t="str">
        <f>IF(C136="","",VLOOKUP($C136,Engagés!$C$10:$N$509,8,FALSE))</f>
        <v/>
      </c>
      <c r="H136" s="100" t="str">
        <f>IF(C136="","",VLOOKUP($C136,Engagés!$C$10:$N$509,9,FALSE))</f>
        <v/>
      </c>
      <c r="I136" s="100" t="str">
        <f>IF(C136="","",VLOOKUP($C136,Engagés!$C$10:$N$509,10,FALSE))</f>
        <v/>
      </c>
      <c r="J136" s="100" t="str">
        <f>IF(C136="","",VLOOKUP($C136,Engagés!$C$10:$Q$509,12,FALSE))</f>
        <v/>
      </c>
      <c r="K136" s="33" t="str">
        <f t="shared" si="3"/>
        <v/>
      </c>
    </row>
    <row r="137" spans="1:11" ht="16.5" hidden="1" customHeight="1">
      <c r="A137">
        <f t="shared" si="4"/>
        <v>0</v>
      </c>
      <c r="B137" s="98">
        <v>131</v>
      </c>
      <c r="C137" s="100" t="str">
        <f>IF(OR(VLOOKUP($B137,Engagés!$C$10:$N$509,2,FALSE)="Internet",VLOOKUP($B137,Engagés!$C$10:$N$509,2,FALSE)="Manuel"),VLOOKUP($B137,Engagés!$C$10:$N$509,1,FALSE),"")</f>
        <v/>
      </c>
      <c r="D137" s="100" t="str">
        <f>IF(C137="","",VLOOKUP($C137,Engagés!$C$10:$N$509,4,FALSE))</f>
        <v/>
      </c>
      <c r="E137" s="100" t="str">
        <f>IF(C137="","",VLOOKUP($C137,Engagés!$C$10:$N$509,5,FALSE))</f>
        <v/>
      </c>
      <c r="F137" s="101" t="str">
        <f>IF(C137="","",CONCATENATE(VLOOKUP($C137,Engagés!$C$10:$N$509,6,FALSE)," ",VLOOKUP($C137,Engagés!$C$10:$N$509,7,FALSE)))</f>
        <v/>
      </c>
      <c r="G137" s="101" t="str">
        <f>IF(C137="","",VLOOKUP($C137,Engagés!$C$10:$N$509,8,FALSE))</f>
        <v/>
      </c>
      <c r="H137" s="100" t="str">
        <f>IF(C137="","",VLOOKUP($C137,Engagés!$C$10:$N$509,9,FALSE))</f>
        <v/>
      </c>
      <c r="I137" s="100" t="str">
        <f>IF(C137="","",VLOOKUP($C137,Engagés!$C$10:$N$509,10,FALSE))</f>
        <v/>
      </c>
      <c r="J137" s="100" t="str">
        <f>IF(C137="","",VLOOKUP($C137,Engagés!$C$10:$Q$509,12,FALSE))</f>
        <v/>
      </c>
      <c r="K137" s="33" t="str">
        <f t="shared" ref="K137:K200" si="5">C137</f>
        <v/>
      </c>
    </row>
    <row r="138" spans="1:11" ht="16.5" hidden="1" customHeight="1">
      <c r="A138">
        <f t="shared" si="4"/>
        <v>0</v>
      </c>
      <c r="B138" s="98">
        <v>132</v>
      </c>
      <c r="C138" s="100" t="str">
        <f>IF(OR(VLOOKUP($B138,Engagés!$C$10:$N$509,2,FALSE)="Internet",VLOOKUP($B138,Engagés!$C$10:$N$509,2,FALSE)="Manuel"),VLOOKUP($B138,Engagés!$C$10:$N$509,1,FALSE),"")</f>
        <v/>
      </c>
      <c r="D138" s="100" t="str">
        <f>IF(C138="","",VLOOKUP($C138,Engagés!$C$10:$N$509,4,FALSE))</f>
        <v/>
      </c>
      <c r="E138" s="100" t="str">
        <f>IF(C138="","",VLOOKUP($C138,Engagés!$C$10:$N$509,5,FALSE))</f>
        <v/>
      </c>
      <c r="F138" s="101" t="str">
        <f>IF(C138="","",CONCATENATE(VLOOKUP($C138,Engagés!$C$10:$N$509,6,FALSE)," ",VLOOKUP($C138,Engagés!$C$10:$N$509,7,FALSE)))</f>
        <v/>
      </c>
      <c r="G138" s="101" t="str">
        <f>IF(C138="","",VLOOKUP($C138,Engagés!$C$10:$N$509,8,FALSE))</f>
        <v/>
      </c>
      <c r="H138" s="100" t="str">
        <f>IF(C138="","",VLOOKUP($C138,Engagés!$C$10:$N$509,9,FALSE))</f>
        <v/>
      </c>
      <c r="I138" s="100" t="str">
        <f>IF(C138="","",VLOOKUP($C138,Engagés!$C$10:$N$509,10,FALSE))</f>
        <v/>
      </c>
      <c r="J138" s="100" t="str">
        <f>IF(C138="","",VLOOKUP($C138,Engagés!$C$10:$Q$509,12,FALSE))</f>
        <v/>
      </c>
      <c r="K138" s="33" t="str">
        <f t="shared" si="5"/>
        <v/>
      </c>
    </row>
    <row r="139" spans="1:11" ht="16.5" hidden="1" customHeight="1">
      <c r="A139">
        <f t="shared" si="4"/>
        <v>0</v>
      </c>
      <c r="B139" s="98">
        <v>133</v>
      </c>
      <c r="C139" s="100" t="str">
        <f>IF(OR(VLOOKUP($B139,Engagés!$C$10:$N$509,2,FALSE)="Internet",VLOOKUP($B139,Engagés!$C$10:$N$509,2,FALSE)="Manuel"),VLOOKUP($B139,Engagés!$C$10:$N$509,1,FALSE),"")</f>
        <v/>
      </c>
      <c r="D139" s="100" t="str">
        <f>IF(C139="","",VLOOKUP($C139,Engagés!$C$10:$N$509,4,FALSE))</f>
        <v/>
      </c>
      <c r="E139" s="100" t="str">
        <f>IF(C139="","",VLOOKUP($C139,Engagés!$C$10:$N$509,5,FALSE))</f>
        <v/>
      </c>
      <c r="F139" s="101" t="str">
        <f>IF(C139="","",CONCATENATE(VLOOKUP($C139,Engagés!$C$10:$N$509,6,FALSE)," ",VLOOKUP($C139,Engagés!$C$10:$N$509,7,FALSE)))</f>
        <v/>
      </c>
      <c r="G139" s="101" t="str">
        <f>IF(C139="","",VLOOKUP($C139,Engagés!$C$10:$N$509,8,FALSE))</f>
        <v/>
      </c>
      <c r="H139" s="100" t="str">
        <f>IF(C139="","",VLOOKUP($C139,Engagés!$C$10:$N$509,9,FALSE))</f>
        <v/>
      </c>
      <c r="I139" s="100" t="str">
        <f>IF(C139="","",VLOOKUP($C139,Engagés!$C$10:$N$509,10,FALSE))</f>
        <v/>
      </c>
      <c r="J139" s="100" t="str">
        <f>IF(C139="","",VLOOKUP($C139,Engagés!$C$10:$Q$509,12,FALSE))</f>
        <v/>
      </c>
      <c r="K139" s="33" t="str">
        <f t="shared" si="5"/>
        <v/>
      </c>
    </row>
    <row r="140" spans="1:11" ht="16.5" hidden="1" customHeight="1">
      <c r="A140">
        <f t="shared" si="4"/>
        <v>0</v>
      </c>
      <c r="B140" s="98">
        <v>134</v>
      </c>
      <c r="C140" s="100" t="str">
        <f>IF(OR(VLOOKUP($B140,Engagés!$C$10:$N$509,2,FALSE)="Internet",VLOOKUP($B140,Engagés!$C$10:$N$509,2,FALSE)="Manuel"),VLOOKUP($B140,Engagés!$C$10:$N$509,1,FALSE),"")</f>
        <v/>
      </c>
      <c r="D140" s="100" t="str">
        <f>IF(C140="","",VLOOKUP($C140,Engagés!$C$10:$N$509,4,FALSE))</f>
        <v/>
      </c>
      <c r="E140" s="100" t="str">
        <f>IF(C140="","",VLOOKUP($C140,Engagés!$C$10:$N$509,5,FALSE))</f>
        <v/>
      </c>
      <c r="F140" s="101" t="str">
        <f>IF(C140="","",CONCATENATE(VLOOKUP($C140,Engagés!$C$10:$N$509,6,FALSE)," ",VLOOKUP($C140,Engagés!$C$10:$N$509,7,FALSE)))</f>
        <v/>
      </c>
      <c r="G140" s="101" t="str">
        <f>IF(C140="","",VLOOKUP($C140,Engagés!$C$10:$N$509,8,FALSE))</f>
        <v/>
      </c>
      <c r="H140" s="100" t="str">
        <f>IF(C140="","",VLOOKUP($C140,Engagés!$C$10:$N$509,9,FALSE))</f>
        <v/>
      </c>
      <c r="I140" s="100" t="str">
        <f>IF(C140="","",VLOOKUP($C140,Engagés!$C$10:$N$509,10,FALSE))</f>
        <v/>
      </c>
      <c r="J140" s="100" t="str">
        <f>IF(C140="","",VLOOKUP($C140,Engagés!$C$10:$Q$509,12,FALSE))</f>
        <v/>
      </c>
      <c r="K140" s="33" t="str">
        <f t="shared" si="5"/>
        <v/>
      </c>
    </row>
    <row r="141" spans="1:11" ht="16.5" hidden="1" customHeight="1">
      <c r="A141">
        <f t="shared" si="4"/>
        <v>0</v>
      </c>
      <c r="B141" s="98">
        <v>135</v>
      </c>
      <c r="C141" s="100" t="str">
        <f>IF(OR(VLOOKUP($B141,Engagés!$C$10:$N$509,2,FALSE)="Internet",VLOOKUP($B141,Engagés!$C$10:$N$509,2,FALSE)="Manuel"),VLOOKUP($B141,Engagés!$C$10:$N$509,1,FALSE),"")</f>
        <v/>
      </c>
      <c r="D141" s="100" t="str">
        <f>IF(C141="","",VLOOKUP($C141,Engagés!$C$10:$N$509,4,FALSE))</f>
        <v/>
      </c>
      <c r="E141" s="100" t="str">
        <f>IF(C141="","",VLOOKUP($C141,Engagés!$C$10:$N$509,5,FALSE))</f>
        <v/>
      </c>
      <c r="F141" s="101" t="str">
        <f>IF(C141="","",CONCATENATE(VLOOKUP($C141,Engagés!$C$10:$N$509,6,FALSE)," ",VLOOKUP($C141,Engagés!$C$10:$N$509,7,FALSE)))</f>
        <v/>
      </c>
      <c r="G141" s="101" t="str">
        <f>IF(C141="","",VLOOKUP($C141,Engagés!$C$10:$N$509,8,FALSE))</f>
        <v/>
      </c>
      <c r="H141" s="100" t="str">
        <f>IF(C141="","",VLOOKUP($C141,Engagés!$C$10:$N$509,9,FALSE))</f>
        <v/>
      </c>
      <c r="I141" s="100" t="str">
        <f>IF(C141="","",VLOOKUP($C141,Engagés!$C$10:$N$509,10,FALSE))</f>
        <v/>
      </c>
      <c r="J141" s="100" t="str">
        <f>IF(C141="","",VLOOKUP($C141,Engagés!$C$10:$Q$509,12,FALSE))</f>
        <v/>
      </c>
      <c r="K141" s="33" t="str">
        <f t="shared" si="5"/>
        <v/>
      </c>
    </row>
    <row r="142" spans="1:11" ht="16.5" hidden="1" customHeight="1">
      <c r="A142">
        <f t="shared" si="4"/>
        <v>0</v>
      </c>
      <c r="B142" s="98">
        <v>136</v>
      </c>
      <c r="C142" s="100" t="str">
        <f>IF(OR(VLOOKUP($B142,Engagés!$C$10:$N$509,2,FALSE)="Internet",VLOOKUP($B142,Engagés!$C$10:$N$509,2,FALSE)="Manuel"),VLOOKUP($B142,Engagés!$C$10:$N$509,1,FALSE),"")</f>
        <v/>
      </c>
      <c r="D142" s="100" t="str">
        <f>IF(C142="","",VLOOKUP($C142,Engagés!$C$10:$N$509,4,FALSE))</f>
        <v/>
      </c>
      <c r="E142" s="100" t="str">
        <f>IF(C142="","",VLOOKUP($C142,Engagés!$C$10:$N$509,5,FALSE))</f>
        <v/>
      </c>
      <c r="F142" s="101" t="str">
        <f>IF(C142="","",CONCATENATE(VLOOKUP($C142,Engagés!$C$10:$N$509,6,FALSE)," ",VLOOKUP($C142,Engagés!$C$10:$N$509,7,FALSE)))</f>
        <v/>
      </c>
      <c r="G142" s="101" t="str">
        <f>IF(C142="","",VLOOKUP($C142,Engagés!$C$10:$N$509,8,FALSE))</f>
        <v/>
      </c>
      <c r="H142" s="100" t="str">
        <f>IF(C142="","",VLOOKUP($C142,Engagés!$C$10:$N$509,9,FALSE))</f>
        <v/>
      </c>
      <c r="I142" s="100" t="str">
        <f>IF(C142="","",VLOOKUP($C142,Engagés!$C$10:$N$509,10,FALSE))</f>
        <v/>
      </c>
      <c r="J142" s="100" t="str">
        <f>IF(C142="","",VLOOKUP($C142,Engagés!$C$10:$Q$509,12,FALSE))</f>
        <v/>
      </c>
      <c r="K142" s="33" t="str">
        <f t="shared" si="5"/>
        <v/>
      </c>
    </row>
    <row r="143" spans="1:11" ht="16.5" hidden="1" customHeight="1">
      <c r="A143">
        <f t="shared" si="4"/>
        <v>0</v>
      </c>
      <c r="B143" s="98">
        <v>137</v>
      </c>
      <c r="C143" s="100" t="str">
        <f>IF(OR(VLOOKUP($B143,Engagés!$C$10:$N$509,2,FALSE)="Internet",VLOOKUP($B143,Engagés!$C$10:$N$509,2,FALSE)="Manuel"),VLOOKUP($B143,Engagés!$C$10:$N$509,1,FALSE),"")</f>
        <v/>
      </c>
      <c r="D143" s="100" t="str">
        <f>IF(C143="","",VLOOKUP($C143,Engagés!$C$10:$N$509,4,FALSE))</f>
        <v/>
      </c>
      <c r="E143" s="100" t="str">
        <f>IF(C143="","",VLOOKUP($C143,Engagés!$C$10:$N$509,5,FALSE))</f>
        <v/>
      </c>
      <c r="F143" s="101" t="str">
        <f>IF(C143="","",CONCATENATE(VLOOKUP($C143,Engagés!$C$10:$N$509,6,FALSE)," ",VLOOKUP($C143,Engagés!$C$10:$N$509,7,FALSE)))</f>
        <v/>
      </c>
      <c r="G143" s="101" t="str">
        <f>IF(C143="","",VLOOKUP($C143,Engagés!$C$10:$N$509,8,FALSE))</f>
        <v/>
      </c>
      <c r="H143" s="100" t="str">
        <f>IF(C143="","",VLOOKUP($C143,Engagés!$C$10:$N$509,9,FALSE))</f>
        <v/>
      </c>
      <c r="I143" s="100" t="str">
        <f>IF(C143="","",VLOOKUP($C143,Engagés!$C$10:$N$509,10,FALSE))</f>
        <v/>
      </c>
      <c r="J143" s="100" t="str">
        <f>IF(C143="","",VLOOKUP($C143,Engagés!$C$10:$Q$509,12,FALSE))</f>
        <v/>
      </c>
      <c r="K143" s="33" t="str">
        <f t="shared" si="5"/>
        <v/>
      </c>
    </row>
    <row r="144" spans="1:11" ht="16.5" hidden="1" customHeight="1">
      <c r="A144">
        <f t="shared" si="4"/>
        <v>0</v>
      </c>
      <c r="B144" s="98">
        <v>138</v>
      </c>
      <c r="C144" s="100" t="str">
        <f>IF(OR(VLOOKUP($B144,Engagés!$C$10:$N$509,2,FALSE)="Internet",VLOOKUP($B144,Engagés!$C$10:$N$509,2,FALSE)="Manuel"),VLOOKUP($B144,Engagés!$C$10:$N$509,1,FALSE),"")</f>
        <v/>
      </c>
      <c r="D144" s="100" t="str">
        <f>IF(C144="","",VLOOKUP($C144,Engagés!$C$10:$N$509,4,FALSE))</f>
        <v/>
      </c>
      <c r="E144" s="100" t="str">
        <f>IF(C144="","",VLOOKUP($C144,Engagés!$C$10:$N$509,5,FALSE))</f>
        <v/>
      </c>
      <c r="F144" s="101" t="str">
        <f>IF(C144="","",CONCATENATE(VLOOKUP($C144,Engagés!$C$10:$N$509,6,FALSE)," ",VLOOKUP($C144,Engagés!$C$10:$N$509,7,FALSE)))</f>
        <v/>
      </c>
      <c r="G144" s="101" t="str">
        <f>IF(C144="","",VLOOKUP($C144,Engagés!$C$10:$N$509,8,FALSE))</f>
        <v/>
      </c>
      <c r="H144" s="100" t="str">
        <f>IF(C144="","",VLOOKUP($C144,Engagés!$C$10:$N$509,9,FALSE))</f>
        <v/>
      </c>
      <c r="I144" s="100" t="str">
        <f>IF(C144="","",VLOOKUP($C144,Engagés!$C$10:$N$509,10,FALSE))</f>
        <v/>
      </c>
      <c r="J144" s="100" t="str">
        <f>IF(C144="","",VLOOKUP($C144,Engagés!$C$10:$Q$509,12,FALSE))</f>
        <v/>
      </c>
      <c r="K144" s="33" t="str">
        <f t="shared" si="5"/>
        <v/>
      </c>
    </row>
    <row r="145" spans="1:11" ht="16.5" hidden="1" customHeight="1">
      <c r="A145">
        <f t="shared" si="4"/>
        <v>0</v>
      </c>
      <c r="B145" s="98">
        <v>139</v>
      </c>
      <c r="C145" s="100" t="str">
        <f>IF(OR(VLOOKUP($B145,Engagés!$C$10:$N$509,2,FALSE)="Internet",VLOOKUP($B145,Engagés!$C$10:$N$509,2,FALSE)="Manuel"),VLOOKUP($B145,Engagés!$C$10:$N$509,1,FALSE),"")</f>
        <v/>
      </c>
      <c r="D145" s="100" t="str">
        <f>IF(C145="","",VLOOKUP($C145,Engagés!$C$10:$N$509,4,FALSE))</f>
        <v/>
      </c>
      <c r="E145" s="100" t="str">
        <f>IF(C145="","",VLOOKUP($C145,Engagés!$C$10:$N$509,5,FALSE))</f>
        <v/>
      </c>
      <c r="F145" s="101" t="str">
        <f>IF(C145="","",CONCATENATE(VLOOKUP($C145,Engagés!$C$10:$N$509,6,FALSE)," ",VLOOKUP($C145,Engagés!$C$10:$N$509,7,FALSE)))</f>
        <v/>
      </c>
      <c r="G145" s="101" t="str">
        <f>IF(C145="","",VLOOKUP($C145,Engagés!$C$10:$N$509,8,FALSE))</f>
        <v/>
      </c>
      <c r="H145" s="100" t="str">
        <f>IF(C145="","",VLOOKUP($C145,Engagés!$C$10:$N$509,9,FALSE))</f>
        <v/>
      </c>
      <c r="I145" s="100" t="str">
        <f>IF(C145="","",VLOOKUP($C145,Engagés!$C$10:$N$509,10,FALSE))</f>
        <v/>
      </c>
      <c r="J145" s="100" t="str">
        <f>IF(C145="","",VLOOKUP($C145,Engagés!$C$10:$Q$509,12,FALSE))</f>
        <v/>
      </c>
      <c r="K145" s="33" t="str">
        <f t="shared" si="5"/>
        <v/>
      </c>
    </row>
    <row r="146" spans="1:11" ht="16.5" hidden="1" customHeight="1">
      <c r="A146">
        <f t="shared" si="4"/>
        <v>0</v>
      </c>
      <c r="B146" s="98">
        <v>140</v>
      </c>
      <c r="C146" s="100" t="str">
        <f>IF(OR(VLOOKUP($B146,Engagés!$C$10:$N$509,2,FALSE)="Internet",VLOOKUP($B146,Engagés!$C$10:$N$509,2,FALSE)="Manuel"),VLOOKUP($B146,Engagés!$C$10:$N$509,1,FALSE),"")</f>
        <v/>
      </c>
      <c r="D146" s="100" t="str">
        <f>IF(C146="","",VLOOKUP($C146,Engagés!$C$10:$N$509,4,FALSE))</f>
        <v/>
      </c>
      <c r="E146" s="100" t="str">
        <f>IF(C146="","",VLOOKUP($C146,Engagés!$C$10:$N$509,5,FALSE))</f>
        <v/>
      </c>
      <c r="F146" s="101" t="str">
        <f>IF(C146="","",CONCATENATE(VLOOKUP($C146,Engagés!$C$10:$N$509,6,FALSE)," ",VLOOKUP($C146,Engagés!$C$10:$N$509,7,FALSE)))</f>
        <v/>
      </c>
      <c r="G146" s="101" t="str">
        <f>IF(C146="","",VLOOKUP($C146,Engagés!$C$10:$N$509,8,FALSE))</f>
        <v/>
      </c>
      <c r="H146" s="100" t="str">
        <f>IF(C146="","",VLOOKUP($C146,Engagés!$C$10:$N$509,9,FALSE))</f>
        <v/>
      </c>
      <c r="I146" s="100" t="str">
        <f>IF(C146="","",VLOOKUP($C146,Engagés!$C$10:$N$509,10,FALSE))</f>
        <v/>
      </c>
      <c r="J146" s="100" t="str">
        <f>IF(C146="","",VLOOKUP($C146,Engagés!$C$10:$Q$509,12,FALSE))</f>
        <v/>
      </c>
      <c r="K146" s="33" t="str">
        <f t="shared" si="5"/>
        <v/>
      </c>
    </row>
    <row r="147" spans="1:11" ht="16.5" hidden="1" customHeight="1">
      <c r="A147">
        <f t="shared" si="4"/>
        <v>0</v>
      </c>
      <c r="B147" s="98">
        <v>141</v>
      </c>
      <c r="C147" s="100" t="str">
        <f>IF(OR(VLOOKUP($B147,Engagés!$C$10:$N$509,2,FALSE)="Internet",VLOOKUP($B147,Engagés!$C$10:$N$509,2,FALSE)="Manuel"),VLOOKUP($B147,Engagés!$C$10:$N$509,1,FALSE),"")</f>
        <v/>
      </c>
      <c r="D147" s="100" t="str">
        <f>IF(C147="","",VLOOKUP($C147,Engagés!$C$10:$N$509,4,FALSE))</f>
        <v/>
      </c>
      <c r="E147" s="100" t="str">
        <f>IF(C147="","",VLOOKUP($C147,Engagés!$C$10:$N$509,5,FALSE))</f>
        <v/>
      </c>
      <c r="F147" s="101" t="str">
        <f>IF(C147="","",CONCATENATE(VLOOKUP($C147,Engagés!$C$10:$N$509,6,FALSE)," ",VLOOKUP($C147,Engagés!$C$10:$N$509,7,FALSE)))</f>
        <v/>
      </c>
      <c r="G147" s="101" t="str">
        <f>IF(C147="","",VLOOKUP($C147,Engagés!$C$10:$N$509,8,FALSE))</f>
        <v/>
      </c>
      <c r="H147" s="100" t="str">
        <f>IF(C147="","",VLOOKUP($C147,Engagés!$C$10:$N$509,9,FALSE))</f>
        <v/>
      </c>
      <c r="I147" s="100" t="str">
        <f>IF(C147="","",VLOOKUP($C147,Engagés!$C$10:$N$509,10,FALSE))</f>
        <v/>
      </c>
      <c r="J147" s="100" t="str">
        <f>IF(C147="","",VLOOKUP($C147,Engagés!$C$10:$Q$509,12,FALSE))</f>
        <v/>
      </c>
      <c r="K147" s="33" t="str">
        <f t="shared" si="5"/>
        <v/>
      </c>
    </row>
    <row r="148" spans="1:11" ht="16.5" hidden="1" customHeight="1">
      <c r="A148">
        <f t="shared" si="4"/>
        <v>0</v>
      </c>
      <c r="B148" s="98">
        <v>142</v>
      </c>
      <c r="C148" s="100" t="str">
        <f>IF(OR(VLOOKUP($B148,Engagés!$C$10:$N$509,2,FALSE)="Internet",VLOOKUP($B148,Engagés!$C$10:$N$509,2,FALSE)="Manuel"),VLOOKUP($B148,Engagés!$C$10:$N$509,1,FALSE),"")</f>
        <v/>
      </c>
      <c r="D148" s="100" t="str">
        <f>IF(C148="","",VLOOKUP($C148,Engagés!$C$10:$N$509,4,FALSE))</f>
        <v/>
      </c>
      <c r="E148" s="100" t="str">
        <f>IF(C148="","",VLOOKUP($C148,Engagés!$C$10:$N$509,5,FALSE))</f>
        <v/>
      </c>
      <c r="F148" s="101" t="str">
        <f>IF(C148="","",CONCATENATE(VLOOKUP($C148,Engagés!$C$10:$N$509,6,FALSE)," ",VLOOKUP($C148,Engagés!$C$10:$N$509,7,FALSE)))</f>
        <v/>
      </c>
      <c r="G148" s="101" t="str">
        <f>IF(C148="","",VLOOKUP($C148,Engagés!$C$10:$N$509,8,FALSE))</f>
        <v/>
      </c>
      <c r="H148" s="100" t="str">
        <f>IF(C148="","",VLOOKUP($C148,Engagés!$C$10:$N$509,9,FALSE))</f>
        <v/>
      </c>
      <c r="I148" s="100" t="str">
        <f>IF(C148="","",VLOOKUP($C148,Engagés!$C$10:$N$509,10,FALSE))</f>
        <v/>
      </c>
      <c r="J148" s="100" t="str">
        <f>IF(C148="","",VLOOKUP($C148,Engagés!$C$10:$Q$509,12,FALSE))</f>
        <v/>
      </c>
      <c r="K148" s="33" t="str">
        <f t="shared" si="5"/>
        <v/>
      </c>
    </row>
    <row r="149" spans="1:11" ht="16.5" hidden="1" customHeight="1">
      <c r="A149">
        <f t="shared" si="4"/>
        <v>0</v>
      </c>
      <c r="B149" s="98">
        <v>143</v>
      </c>
      <c r="C149" s="100" t="str">
        <f>IF(OR(VLOOKUP($B149,Engagés!$C$10:$N$509,2,FALSE)="Internet",VLOOKUP($B149,Engagés!$C$10:$N$509,2,FALSE)="Manuel"),VLOOKUP($B149,Engagés!$C$10:$N$509,1,FALSE),"")</f>
        <v/>
      </c>
      <c r="D149" s="100" t="str">
        <f>IF(C149="","",VLOOKUP($C149,Engagés!$C$10:$N$509,4,FALSE))</f>
        <v/>
      </c>
      <c r="E149" s="100" t="str">
        <f>IF(C149="","",VLOOKUP($C149,Engagés!$C$10:$N$509,5,FALSE))</f>
        <v/>
      </c>
      <c r="F149" s="101" t="str">
        <f>IF(C149="","",CONCATENATE(VLOOKUP($C149,Engagés!$C$10:$N$509,6,FALSE)," ",VLOOKUP($C149,Engagés!$C$10:$N$509,7,FALSE)))</f>
        <v/>
      </c>
      <c r="G149" s="101" t="str">
        <f>IF(C149="","",VLOOKUP($C149,Engagés!$C$10:$N$509,8,FALSE))</f>
        <v/>
      </c>
      <c r="H149" s="100" t="str">
        <f>IF(C149="","",VLOOKUP($C149,Engagés!$C$10:$N$509,9,FALSE))</f>
        <v/>
      </c>
      <c r="I149" s="100" t="str">
        <f>IF(C149="","",VLOOKUP($C149,Engagés!$C$10:$N$509,10,FALSE))</f>
        <v/>
      </c>
      <c r="J149" s="100" t="str">
        <f>IF(C149="","",VLOOKUP($C149,Engagés!$C$10:$Q$509,12,FALSE))</f>
        <v/>
      </c>
      <c r="K149" s="33" t="str">
        <f t="shared" si="5"/>
        <v/>
      </c>
    </row>
    <row r="150" spans="1:11" ht="16.5" hidden="1" customHeight="1">
      <c r="A150">
        <f t="shared" si="4"/>
        <v>0</v>
      </c>
      <c r="B150" s="98">
        <v>144</v>
      </c>
      <c r="C150" s="100" t="str">
        <f>IF(OR(VLOOKUP($B150,Engagés!$C$10:$N$509,2,FALSE)="Internet",VLOOKUP($B150,Engagés!$C$10:$N$509,2,FALSE)="Manuel"),VLOOKUP($B150,Engagés!$C$10:$N$509,1,FALSE),"")</f>
        <v/>
      </c>
      <c r="D150" s="100" t="str">
        <f>IF(C150="","",VLOOKUP($C150,Engagés!$C$10:$N$509,4,FALSE))</f>
        <v/>
      </c>
      <c r="E150" s="100" t="str">
        <f>IF(C150="","",VLOOKUP($C150,Engagés!$C$10:$N$509,5,FALSE))</f>
        <v/>
      </c>
      <c r="F150" s="101" t="str">
        <f>IF(C150="","",CONCATENATE(VLOOKUP($C150,Engagés!$C$10:$N$509,6,FALSE)," ",VLOOKUP($C150,Engagés!$C$10:$N$509,7,FALSE)))</f>
        <v/>
      </c>
      <c r="G150" s="101" t="str">
        <f>IF(C150="","",VLOOKUP($C150,Engagés!$C$10:$N$509,8,FALSE))</f>
        <v/>
      </c>
      <c r="H150" s="100" t="str">
        <f>IF(C150="","",VLOOKUP($C150,Engagés!$C$10:$N$509,9,FALSE))</f>
        <v/>
      </c>
      <c r="I150" s="100" t="str">
        <f>IF(C150="","",VLOOKUP($C150,Engagés!$C$10:$N$509,10,FALSE))</f>
        <v/>
      </c>
      <c r="J150" s="100" t="str">
        <f>IF(C150="","",VLOOKUP($C150,Engagés!$C$10:$Q$509,12,FALSE))</f>
        <v/>
      </c>
      <c r="K150" s="33" t="str">
        <f t="shared" si="5"/>
        <v/>
      </c>
    </row>
    <row r="151" spans="1:11" ht="16.5" hidden="1" customHeight="1">
      <c r="A151">
        <f t="shared" si="4"/>
        <v>0</v>
      </c>
      <c r="B151" s="98">
        <v>145</v>
      </c>
      <c r="C151" s="100" t="str">
        <f>IF(OR(VLOOKUP($B151,Engagés!$C$10:$N$509,2,FALSE)="Internet",VLOOKUP($B151,Engagés!$C$10:$N$509,2,FALSE)="Manuel"),VLOOKUP($B151,Engagés!$C$10:$N$509,1,FALSE),"")</f>
        <v/>
      </c>
      <c r="D151" s="100" t="str">
        <f>IF(C151="","",VLOOKUP($C151,Engagés!$C$10:$N$509,4,FALSE))</f>
        <v/>
      </c>
      <c r="E151" s="100" t="str">
        <f>IF(C151="","",VLOOKUP($C151,Engagés!$C$10:$N$509,5,FALSE))</f>
        <v/>
      </c>
      <c r="F151" s="101" t="str">
        <f>IF(C151="","",CONCATENATE(VLOOKUP($C151,Engagés!$C$10:$N$509,6,FALSE)," ",VLOOKUP($C151,Engagés!$C$10:$N$509,7,FALSE)))</f>
        <v/>
      </c>
      <c r="G151" s="101" t="str">
        <f>IF(C151="","",VLOOKUP($C151,Engagés!$C$10:$N$509,8,FALSE))</f>
        <v/>
      </c>
      <c r="H151" s="100" t="str">
        <f>IF(C151="","",VLOOKUP($C151,Engagés!$C$10:$N$509,9,FALSE))</f>
        <v/>
      </c>
      <c r="I151" s="100" t="str">
        <f>IF(C151="","",VLOOKUP($C151,Engagés!$C$10:$N$509,10,FALSE))</f>
        <v/>
      </c>
      <c r="J151" s="100" t="str">
        <f>IF(C151="","",VLOOKUP($C151,Engagés!$C$10:$Q$509,12,FALSE))</f>
        <v/>
      </c>
      <c r="K151" s="33" t="str">
        <f t="shared" si="5"/>
        <v/>
      </c>
    </row>
    <row r="152" spans="1:11" ht="16.5" hidden="1" customHeight="1">
      <c r="A152">
        <f t="shared" si="4"/>
        <v>0</v>
      </c>
      <c r="B152" s="98">
        <v>146</v>
      </c>
      <c r="C152" s="100" t="str">
        <f>IF(OR(VLOOKUP($B152,Engagés!$C$10:$N$509,2,FALSE)="Internet",VLOOKUP($B152,Engagés!$C$10:$N$509,2,FALSE)="Manuel"),VLOOKUP($B152,Engagés!$C$10:$N$509,1,FALSE),"")</f>
        <v/>
      </c>
      <c r="D152" s="100" t="str">
        <f>IF(C152="","",VLOOKUP($C152,Engagés!$C$10:$N$509,4,FALSE))</f>
        <v/>
      </c>
      <c r="E152" s="100" t="str">
        <f>IF(C152="","",VLOOKUP($C152,Engagés!$C$10:$N$509,5,FALSE))</f>
        <v/>
      </c>
      <c r="F152" s="101" t="str">
        <f>IF(C152="","",CONCATENATE(VLOOKUP($C152,Engagés!$C$10:$N$509,6,FALSE)," ",VLOOKUP($C152,Engagés!$C$10:$N$509,7,FALSE)))</f>
        <v/>
      </c>
      <c r="G152" s="101" t="str">
        <f>IF(C152="","",VLOOKUP($C152,Engagés!$C$10:$N$509,8,FALSE))</f>
        <v/>
      </c>
      <c r="H152" s="100" t="str">
        <f>IF(C152="","",VLOOKUP($C152,Engagés!$C$10:$N$509,9,FALSE))</f>
        <v/>
      </c>
      <c r="I152" s="100" t="str">
        <f>IF(C152="","",VLOOKUP($C152,Engagés!$C$10:$N$509,10,FALSE))</f>
        <v/>
      </c>
      <c r="J152" s="100" t="str">
        <f>IF(C152="","",VLOOKUP($C152,Engagés!$C$10:$Q$509,12,FALSE))</f>
        <v/>
      </c>
      <c r="K152" s="33" t="str">
        <f t="shared" si="5"/>
        <v/>
      </c>
    </row>
    <row r="153" spans="1:11" ht="16.5" hidden="1" customHeight="1">
      <c r="A153">
        <f t="shared" si="4"/>
        <v>0</v>
      </c>
      <c r="B153" s="98">
        <v>147</v>
      </c>
      <c r="C153" s="100" t="str">
        <f>IF(OR(VLOOKUP($B153,Engagés!$C$10:$N$509,2,FALSE)="Internet",VLOOKUP($B153,Engagés!$C$10:$N$509,2,FALSE)="Manuel"),VLOOKUP($B153,Engagés!$C$10:$N$509,1,FALSE),"")</f>
        <v/>
      </c>
      <c r="D153" s="100" t="str">
        <f>IF(C153="","",VLOOKUP($C153,Engagés!$C$10:$N$509,4,FALSE))</f>
        <v/>
      </c>
      <c r="E153" s="100" t="str">
        <f>IF(C153="","",VLOOKUP($C153,Engagés!$C$10:$N$509,5,FALSE))</f>
        <v/>
      </c>
      <c r="F153" s="101" t="str">
        <f>IF(C153="","",CONCATENATE(VLOOKUP($C153,Engagés!$C$10:$N$509,6,FALSE)," ",VLOOKUP($C153,Engagés!$C$10:$N$509,7,FALSE)))</f>
        <v/>
      </c>
      <c r="G153" s="101" t="str">
        <f>IF(C153="","",VLOOKUP($C153,Engagés!$C$10:$N$509,8,FALSE))</f>
        <v/>
      </c>
      <c r="H153" s="100" t="str">
        <f>IF(C153="","",VLOOKUP($C153,Engagés!$C$10:$N$509,9,FALSE))</f>
        <v/>
      </c>
      <c r="I153" s="100" t="str">
        <f>IF(C153="","",VLOOKUP($C153,Engagés!$C$10:$N$509,10,FALSE))</f>
        <v/>
      </c>
      <c r="J153" s="100" t="str">
        <f>IF(C153="","",VLOOKUP($C153,Engagés!$C$10:$Q$509,12,FALSE))</f>
        <v/>
      </c>
      <c r="K153" s="33" t="str">
        <f t="shared" si="5"/>
        <v/>
      </c>
    </row>
    <row r="154" spans="1:11" ht="16.5" hidden="1" customHeight="1">
      <c r="A154">
        <f t="shared" si="4"/>
        <v>0</v>
      </c>
      <c r="B154" s="98">
        <v>148</v>
      </c>
      <c r="C154" s="100" t="str">
        <f>IF(OR(VLOOKUP($B154,Engagés!$C$10:$N$509,2,FALSE)="Internet",VLOOKUP($B154,Engagés!$C$10:$N$509,2,FALSE)="Manuel"),VLOOKUP($B154,Engagés!$C$10:$N$509,1,FALSE),"")</f>
        <v/>
      </c>
      <c r="D154" s="100" t="str">
        <f>IF(C154="","",VLOOKUP($C154,Engagés!$C$10:$N$509,4,FALSE))</f>
        <v/>
      </c>
      <c r="E154" s="100" t="str">
        <f>IF(C154="","",VLOOKUP($C154,Engagés!$C$10:$N$509,5,FALSE))</f>
        <v/>
      </c>
      <c r="F154" s="101" t="str">
        <f>IF(C154="","",CONCATENATE(VLOOKUP($C154,Engagés!$C$10:$N$509,6,FALSE)," ",VLOOKUP($C154,Engagés!$C$10:$N$509,7,FALSE)))</f>
        <v/>
      </c>
      <c r="G154" s="101" t="str">
        <f>IF(C154="","",VLOOKUP($C154,Engagés!$C$10:$N$509,8,FALSE))</f>
        <v/>
      </c>
      <c r="H154" s="100" t="str">
        <f>IF(C154="","",VLOOKUP($C154,Engagés!$C$10:$N$509,9,FALSE))</f>
        <v/>
      </c>
      <c r="I154" s="100" t="str">
        <f>IF(C154="","",VLOOKUP($C154,Engagés!$C$10:$N$509,10,FALSE))</f>
        <v/>
      </c>
      <c r="J154" s="100" t="str">
        <f>IF(C154="","",VLOOKUP($C154,Engagés!$C$10:$Q$509,12,FALSE))</f>
        <v/>
      </c>
      <c r="K154" s="33" t="str">
        <f t="shared" si="5"/>
        <v/>
      </c>
    </row>
    <row r="155" spans="1:11" ht="16.5" hidden="1" customHeight="1">
      <c r="A155">
        <f t="shared" si="4"/>
        <v>0</v>
      </c>
      <c r="B155" s="98">
        <v>149</v>
      </c>
      <c r="C155" s="100" t="str">
        <f>IF(OR(VLOOKUP($B155,Engagés!$C$10:$N$509,2,FALSE)="Internet",VLOOKUP($B155,Engagés!$C$10:$N$509,2,FALSE)="Manuel"),VLOOKUP($B155,Engagés!$C$10:$N$509,1,FALSE),"")</f>
        <v/>
      </c>
      <c r="D155" s="100" t="str">
        <f>IF(C155="","",VLOOKUP($C155,Engagés!$C$10:$N$509,4,FALSE))</f>
        <v/>
      </c>
      <c r="E155" s="100" t="str">
        <f>IF(C155="","",VLOOKUP($C155,Engagés!$C$10:$N$509,5,FALSE))</f>
        <v/>
      </c>
      <c r="F155" s="101" t="str">
        <f>IF(C155="","",CONCATENATE(VLOOKUP($C155,Engagés!$C$10:$N$509,6,FALSE)," ",VLOOKUP($C155,Engagés!$C$10:$N$509,7,FALSE)))</f>
        <v/>
      </c>
      <c r="G155" s="101" t="str">
        <f>IF(C155="","",VLOOKUP($C155,Engagés!$C$10:$N$509,8,FALSE))</f>
        <v/>
      </c>
      <c r="H155" s="100" t="str">
        <f>IF(C155="","",VLOOKUP($C155,Engagés!$C$10:$N$509,9,FALSE))</f>
        <v/>
      </c>
      <c r="I155" s="100" t="str">
        <f>IF(C155="","",VLOOKUP($C155,Engagés!$C$10:$N$509,10,FALSE))</f>
        <v/>
      </c>
      <c r="J155" s="100" t="str">
        <f>IF(C155="","",VLOOKUP($C155,Engagés!$C$10:$Q$509,12,FALSE))</f>
        <v/>
      </c>
      <c r="K155" s="33" t="str">
        <f t="shared" si="5"/>
        <v/>
      </c>
    </row>
    <row r="156" spans="1:11" ht="16.5" hidden="1" customHeight="1">
      <c r="A156">
        <f t="shared" si="4"/>
        <v>0</v>
      </c>
      <c r="B156" s="98">
        <v>150</v>
      </c>
      <c r="C156" s="100" t="str">
        <f>IF(OR(VLOOKUP($B156,Engagés!$C$10:$N$509,2,FALSE)="Internet",VLOOKUP($B156,Engagés!$C$10:$N$509,2,FALSE)="Manuel"),VLOOKUP($B156,Engagés!$C$10:$N$509,1,FALSE),"")</f>
        <v/>
      </c>
      <c r="D156" s="100" t="str">
        <f>IF(C156="","",VLOOKUP($C156,Engagés!$C$10:$N$509,4,FALSE))</f>
        <v/>
      </c>
      <c r="E156" s="100" t="str">
        <f>IF(C156="","",VLOOKUP($C156,Engagés!$C$10:$N$509,5,FALSE))</f>
        <v/>
      </c>
      <c r="F156" s="101" t="str">
        <f>IF(C156="","",CONCATENATE(VLOOKUP($C156,Engagés!$C$10:$N$509,6,FALSE)," ",VLOOKUP($C156,Engagés!$C$10:$N$509,7,FALSE)))</f>
        <v/>
      </c>
      <c r="G156" s="101" t="str">
        <f>IF(C156="","",VLOOKUP($C156,Engagés!$C$10:$N$509,8,FALSE))</f>
        <v/>
      </c>
      <c r="H156" s="100" t="str">
        <f>IF(C156="","",VLOOKUP($C156,Engagés!$C$10:$N$509,9,FALSE))</f>
        <v/>
      </c>
      <c r="I156" s="100" t="str">
        <f>IF(C156="","",VLOOKUP($C156,Engagés!$C$10:$N$509,10,FALSE))</f>
        <v/>
      </c>
      <c r="J156" s="100" t="str">
        <f>IF(C156="","",VLOOKUP($C156,Engagés!$C$10:$Q$509,12,FALSE))</f>
        <v/>
      </c>
      <c r="K156" s="33" t="str">
        <f t="shared" si="5"/>
        <v/>
      </c>
    </row>
    <row r="157" spans="1:11" ht="16.5" hidden="1" customHeight="1">
      <c r="A157">
        <f t="shared" si="4"/>
        <v>0</v>
      </c>
      <c r="B157" s="98">
        <v>151</v>
      </c>
      <c r="C157" s="100" t="str">
        <f>IF(OR(VLOOKUP($B157,Engagés!$C$10:$N$509,2,FALSE)="Internet",VLOOKUP($B157,Engagés!$C$10:$N$509,2,FALSE)="Manuel"),VLOOKUP($B157,Engagés!$C$10:$N$509,1,FALSE),"")</f>
        <v/>
      </c>
      <c r="D157" s="100" t="str">
        <f>IF(C157="","",VLOOKUP($C157,Engagés!$C$10:$N$509,4,FALSE))</f>
        <v/>
      </c>
      <c r="E157" s="100" t="str">
        <f>IF(C157="","",VLOOKUP($C157,Engagés!$C$10:$N$509,5,FALSE))</f>
        <v/>
      </c>
      <c r="F157" s="101" t="str">
        <f>IF(C157="","",CONCATENATE(VLOOKUP($C157,Engagés!$C$10:$N$509,6,FALSE)," ",VLOOKUP($C157,Engagés!$C$10:$N$509,7,FALSE)))</f>
        <v/>
      </c>
      <c r="G157" s="101" t="str">
        <f>IF(C157="","",VLOOKUP($C157,Engagés!$C$10:$N$509,8,FALSE))</f>
        <v/>
      </c>
      <c r="H157" s="100" t="str">
        <f>IF(C157="","",VLOOKUP($C157,Engagés!$C$10:$N$509,9,FALSE))</f>
        <v/>
      </c>
      <c r="I157" s="100" t="str">
        <f>IF(C157="","",VLOOKUP($C157,Engagés!$C$10:$N$509,10,FALSE))</f>
        <v/>
      </c>
      <c r="J157" s="100" t="str">
        <f>IF(C157="","",VLOOKUP($C157,Engagés!$C$10:$Q$509,12,FALSE))</f>
        <v/>
      </c>
      <c r="K157" s="33" t="str">
        <f t="shared" si="5"/>
        <v/>
      </c>
    </row>
    <row r="158" spans="1:11" ht="16.5" hidden="1" customHeight="1">
      <c r="A158">
        <f t="shared" si="4"/>
        <v>0</v>
      </c>
      <c r="B158" s="98">
        <v>152</v>
      </c>
      <c r="C158" s="100" t="str">
        <f>IF(OR(VLOOKUP($B158,Engagés!$C$10:$N$509,2,FALSE)="Internet",VLOOKUP($B158,Engagés!$C$10:$N$509,2,FALSE)="Manuel"),VLOOKUP($B158,Engagés!$C$10:$N$509,1,FALSE),"")</f>
        <v/>
      </c>
      <c r="D158" s="100" t="str">
        <f>IF(C158="","",VLOOKUP($C158,Engagés!$C$10:$N$509,4,FALSE))</f>
        <v/>
      </c>
      <c r="E158" s="100" t="str">
        <f>IF(C158="","",VLOOKUP($C158,Engagés!$C$10:$N$509,5,FALSE))</f>
        <v/>
      </c>
      <c r="F158" s="101" t="str">
        <f>IF(C158="","",CONCATENATE(VLOOKUP($C158,Engagés!$C$10:$N$509,6,FALSE)," ",VLOOKUP($C158,Engagés!$C$10:$N$509,7,FALSE)))</f>
        <v/>
      </c>
      <c r="G158" s="101" t="str">
        <f>IF(C158="","",VLOOKUP($C158,Engagés!$C$10:$N$509,8,FALSE))</f>
        <v/>
      </c>
      <c r="H158" s="100" t="str">
        <f>IF(C158="","",VLOOKUP($C158,Engagés!$C$10:$N$509,9,FALSE))</f>
        <v/>
      </c>
      <c r="I158" s="100" t="str">
        <f>IF(C158="","",VLOOKUP($C158,Engagés!$C$10:$N$509,10,FALSE))</f>
        <v/>
      </c>
      <c r="J158" s="100" t="str">
        <f>IF(C158="","",VLOOKUP($C158,Engagés!$C$10:$Q$509,12,FALSE))</f>
        <v/>
      </c>
      <c r="K158" s="33" t="str">
        <f t="shared" si="5"/>
        <v/>
      </c>
    </row>
    <row r="159" spans="1:11" ht="16.5" hidden="1" customHeight="1">
      <c r="A159">
        <f t="shared" si="4"/>
        <v>0</v>
      </c>
      <c r="B159" s="98">
        <v>153</v>
      </c>
      <c r="C159" s="100" t="str">
        <f>IF(OR(VLOOKUP($B159,Engagés!$C$10:$N$509,2,FALSE)="Internet",VLOOKUP($B159,Engagés!$C$10:$N$509,2,FALSE)="Manuel"),VLOOKUP($B159,Engagés!$C$10:$N$509,1,FALSE),"")</f>
        <v/>
      </c>
      <c r="D159" s="100" t="str">
        <f>IF(C159="","",VLOOKUP($C159,Engagés!$C$10:$N$509,4,FALSE))</f>
        <v/>
      </c>
      <c r="E159" s="100" t="str">
        <f>IF(C159="","",VLOOKUP($C159,Engagés!$C$10:$N$509,5,FALSE))</f>
        <v/>
      </c>
      <c r="F159" s="101" t="str">
        <f>IF(C159="","",CONCATENATE(VLOOKUP($C159,Engagés!$C$10:$N$509,6,FALSE)," ",VLOOKUP($C159,Engagés!$C$10:$N$509,7,FALSE)))</f>
        <v/>
      </c>
      <c r="G159" s="101" t="str">
        <f>IF(C159="","",VLOOKUP($C159,Engagés!$C$10:$N$509,8,FALSE))</f>
        <v/>
      </c>
      <c r="H159" s="100" t="str">
        <f>IF(C159="","",VLOOKUP($C159,Engagés!$C$10:$N$509,9,FALSE))</f>
        <v/>
      </c>
      <c r="I159" s="100" t="str">
        <f>IF(C159="","",VLOOKUP($C159,Engagés!$C$10:$N$509,10,FALSE))</f>
        <v/>
      </c>
      <c r="J159" s="100" t="str">
        <f>IF(C159="","",VLOOKUP($C159,Engagés!$C$10:$Q$509,12,FALSE))</f>
        <v/>
      </c>
      <c r="K159" s="33" t="str">
        <f t="shared" si="5"/>
        <v/>
      </c>
    </row>
    <row r="160" spans="1:11" ht="16.5" hidden="1" customHeight="1">
      <c r="A160">
        <f t="shared" si="4"/>
        <v>0</v>
      </c>
      <c r="B160" s="98">
        <v>154</v>
      </c>
      <c r="C160" s="100" t="str">
        <f>IF(OR(VLOOKUP($B160,Engagés!$C$10:$N$509,2,FALSE)="Internet",VLOOKUP($B160,Engagés!$C$10:$N$509,2,FALSE)="Manuel"),VLOOKUP($B160,Engagés!$C$10:$N$509,1,FALSE),"")</f>
        <v/>
      </c>
      <c r="D160" s="100" t="str">
        <f>IF(C160="","",VLOOKUP($C160,Engagés!$C$10:$N$509,4,FALSE))</f>
        <v/>
      </c>
      <c r="E160" s="100" t="str">
        <f>IF(C160="","",VLOOKUP($C160,Engagés!$C$10:$N$509,5,FALSE))</f>
        <v/>
      </c>
      <c r="F160" s="101" t="str">
        <f>IF(C160="","",CONCATENATE(VLOOKUP($C160,Engagés!$C$10:$N$509,6,FALSE)," ",VLOOKUP($C160,Engagés!$C$10:$N$509,7,FALSE)))</f>
        <v/>
      </c>
      <c r="G160" s="101" t="str">
        <f>IF(C160="","",VLOOKUP($C160,Engagés!$C$10:$N$509,8,FALSE))</f>
        <v/>
      </c>
      <c r="H160" s="100" t="str">
        <f>IF(C160="","",VLOOKUP($C160,Engagés!$C$10:$N$509,9,FALSE))</f>
        <v/>
      </c>
      <c r="I160" s="100" t="str">
        <f>IF(C160="","",VLOOKUP($C160,Engagés!$C$10:$N$509,10,FALSE))</f>
        <v/>
      </c>
      <c r="J160" s="100" t="str">
        <f>IF(C160="","",VLOOKUP($C160,Engagés!$C$10:$Q$509,12,FALSE))</f>
        <v/>
      </c>
      <c r="K160" s="33" t="str">
        <f t="shared" si="5"/>
        <v/>
      </c>
    </row>
    <row r="161" spans="1:11" ht="16.5" hidden="1" customHeight="1">
      <c r="A161">
        <f t="shared" si="4"/>
        <v>0</v>
      </c>
      <c r="B161" s="98">
        <v>155</v>
      </c>
      <c r="C161" s="100" t="str">
        <f>IF(OR(VLOOKUP($B161,Engagés!$C$10:$N$509,2,FALSE)="Internet",VLOOKUP($B161,Engagés!$C$10:$N$509,2,FALSE)="Manuel"),VLOOKUP($B161,Engagés!$C$10:$N$509,1,FALSE),"")</f>
        <v/>
      </c>
      <c r="D161" s="100" t="str">
        <f>IF(C161="","",VLOOKUP($C161,Engagés!$C$10:$N$509,4,FALSE))</f>
        <v/>
      </c>
      <c r="E161" s="100" t="str">
        <f>IF(C161="","",VLOOKUP($C161,Engagés!$C$10:$N$509,5,FALSE))</f>
        <v/>
      </c>
      <c r="F161" s="101" t="str">
        <f>IF(C161="","",CONCATENATE(VLOOKUP($C161,Engagés!$C$10:$N$509,6,FALSE)," ",VLOOKUP($C161,Engagés!$C$10:$N$509,7,FALSE)))</f>
        <v/>
      </c>
      <c r="G161" s="101" t="str">
        <f>IF(C161="","",VLOOKUP($C161,Engagés!$C$10:$N$509,8,FALSE))</f>
        <v/>
      </c>
      <c r="H161" s="100" t="str">
        <f>IF(C161="","",VLOOKUP($C161,Engagés!$C$10:$N$509,9,FALSE))</f>
        <v/>
      </c>
      <c r="I161" s="100" t="str">
        <f>IF(C161="","",VLOOKUP($C161,Engagés!$C$10:$N$509,10,FALSE))</f>
        <v/>
      </c>
      <c r="J161" s="100" t="str">
        <f>IF(C161="","",VLOOKUP($C161,Engagés!$C$10:$Q$509,12,FALSE))</f>
        <v/>
      </c>
      <c r="K161" s="33" t="str">
        <f t="shared" si="5"/>
        <v/>
      </c>
    </row>
    <row r="162" spans="1:11" ht="16.5" hidden="1" customHeight="1">
      <c r="A162">
        <f t="shared" si="4"/>
        <v>0</v>
      </c>
      <c r="B162" s="98">
        <v>156</v>
      </c>
      <c r="C162" s="100" t="str">
        <f>IF(OR(VLOOKUP($B162,Engagés!$C$10:$N$509,2,FALSE)="Internet",VLOOKUP($B162,Engagés!$C$10:$N$509,2,FALSE)="Manuel"),VLOOKUP($B162,Engagés!$C$10:$N$509,1,FALSE),"")</f>
        <v/>
      </c>
      <c r="D162" s="100" t="str">
        <f>IF(C162="","",VLOOKUP($C162,Engagés!$C$10:$N$509,4,FALSE))</f>
        <v/>
      </c>
      <c r="E162" s="100" t="str">
        <f>IF(C162="","",VLOOKUP($C162,Engagés!$C$10:$N$509,5,FALSE))</f>
        <v/>
      </c>
      <c r="F162" s="101" t="str">
        <f>IF(C162="","",CONCATENATE(VLOOKUP($C162,Engagés!$C$10:$N$509,6,FALSE)," ",VLOOKUP($C162,Engagés!$C$10:$N$509,7,FALSE)))</f>
        <v/>
      </c>
      <c r="G162" s="101" t="str">
        <f>IF(C162="","",VLOOKUP($C162,Engagés!$C$10:$N$509,8,FALSE))</f>
        <v/>
      </c>
      <c r="H162" s="100" t="str">
        <f>IF(C162="","",VLOOKUP($C162,Engagés!$C$10:$N$509,9,FALSE))</f>
        <v/>
      </c>
      <c r="I162" s="100" t="str">
        <f>IF(C162="","",VLOOKUP($C162,Engagés!$C$10:$N$509,10,FALSE))</f>
        <v/>
      </c>
      <c r="J162" s="100" t="str">
        <f>IF(C162="","",VLOOKUP($C162,Engagés!$C$10:$Q$509,12,FALSE))</f>
        <v/>
      </c>
      <c r="K162" s="33" t="str">
        <f t="shared" si="5"/>
        <v/>
      </c>
    </row>
    <row r="163" spans="1:11" ht="16.5" hidden="1" customHeight="1">
      <c r="A163">
        <f t="shared" si="4"/>
        <v>0</v>
      </c>
      <c r="B163" s="98">
        <v>157</v>
      </c>
      <c r="C163" s="100" t="str">
        <f>IF(OR(VLOOKUP($B163,Engagés!$C$10:$N$509,2,FALSE)="Internet",VLOOKUP($B163,Engagés!$C$10:$N$509,2,FALSE)="Manuel"),VLOOKUP($B163,Engagés!$C$10:$N$509,1,FALSE),"")</f>
        <v/>
      </c>
      <c r="D163" s="100" t="str">
        <f>IF(C163="","",VLOOKUP($C163,Engagés!$C$10:$N$509,4,FALSE))</f>
        <v/>
      </c>
      <c r="E163" s="100" t="str">
        <f>IF(C163="","",VLOOKUP($C163,Engagés!$C$10:$N$509,5,FALSE))</f>
        <v/>
      </c>
      <c r="F163" s="101" t="str">
        <f>IF(C163="","",CONCATENATE(VLOOKUP($C163,Engagés!$C$10:$N$509,6,FALSE)," ",VLOOKUP($C163,Engagés!$C$10:$N$509,7,FALSE)))</f>
        <v/>
      </c>
      <c r="G163" s="101" t="str">
        <f>IF(C163="","",VLOOKUP($C163,Engagés!$C$10:$N$509,8,FALSE))</f>
        <v/>
      </c>
      <c r="H163" s="100" t="str">
        <f>IF(C163="","",VLOOKUP($C163,Engagés!$C$10:$N$509,9,FALSE))</f>
        <v/>
      </c>
      <c r="I163" s="100" t="str">
        <f>IF(C163="","",VLOOKUP($C163,Engagés!$C$10:$N$509,10,FALSE))</f>
        <v/>
      </c>
      <c r="J163" s="100" t="str">
        <f>IF(C163="","",VLOOKUP($C163,Engagés!$C$10:$Q$509,12,FALSE))</f>
        <v/>
      </c>
      <c r="K163" s="33" t="str">
        <f t="shared" si="5"/>
        <v/>
      </c>
    </row>
    <row r="164" spans="1:11" ht="16.5" hidden="1" customHeight="1">
      <c r="A164">
        <f t="shared" si="4"/>
        <v>0</v>
      </c>
      <c r="B164" s="98">
        <v>158</v>
      </c>
      <c r="C164" s="100" t="str">
        <f>IF(OR(VLOOKUP($B164,Engagés!$C$10:$N$509,2,FALSE)="Internet",VLOOKUP($B164,Engagés!$C$10:$N$509,2,FALSE)="Manuel"),VLOOKUP($B164,Engagés!$C$10:$N$509,1,FALSE),"")</f>
        <v/>
      </c>
      <c r="D164" s="100" t="str">
        <f>IF(C164="","",VLOOKUP($C164,Engagés!$C$10:$N$509,4,FALSE))</f>
        <v/>
      </c>
      <c r="E164" s="100" t="str">
        <f>IF(C164="","",VLOOKUP($C164,Engagés!$C$10:$N$509,5,FALSE))</f>
        <v/>
      </c>
      <c r="F164" s="101" t="str">
        <f>IF(C164="","",CONCATENATE(VLOOKUP($C164,Engagés!$C$10:$N$509,6,FALSE)," ",VLOOKUP($C164,Engagés!$C$10:$N$509,7,FALSE)))</f>
        <v/>
      </c>
      <c r="G164" s="101" t="str">
        <f>IF(C164="","",VLOOKUP($C164,Engagés!$C$10:$N$509,8,FALSE))</f>
        <v/>
      </c>
      <c r="H164" s="100" t="str">
        <f>IF(C164="","",VLOOKUP($C164,Engagés!$C$10:$N$509,9,FALSE))</f>
        <v/>
      </c>
      <c r="I164" s="100" t="str">
        <f>IF(C164="","",VLOOKUP($C164,Engagés!$C$10:$N$509,10,FALSE))</f>
        <v/>
      </c>
      <c r="J164" s="100" t="str">
        <f>IF(C164="","",VLOOKUP($C164,Engagés!$C$10:$Q$509,12,FALSE))</f>
        <v/>
      </c>
      <c r="K164" s="33" t="str">
        <f t="shared" si="5"/>
        <v/>
      </c>
    </row>
    <row r="165" spans="1:11" ht="16.5" hidden="1" customHeight="1">
      <c r="A165">
        <f t="shared" si="4"/>
        <v>0</v>
      </c>
      <c r="B165" s="98">
        <v>159</v>
      </c>
      <c r="C165" s="100" t="str">
        <f>IF(OR(VLOOKUP($B165,Engagés!$C$10:$N$509,2,FALSE)="Internet",VLOOKUP($B165,Engagés!$C$10:$N$509,2,FALSE)="Manuel"),VLOOKUP($B165,Engagés!$C$10:$N$509,1,FALSE),"")</f>
        <v/>
      </c>
      <c r="D165" s="100" t="str">
        <f>IF(C165="","",VLOOKUP($C165,Engagés!$C$10:$N$509,4,FALSE))</f>
        <v/>
      </c>
      <c r="E165" s="100" t="str">
        <f>IF(C165="","",VLOOKUP($C165,Engagés!$C$10:$N$509,5,FALSE))</f>
        <v/>
      </c>
      <c r="F165" s="101" t="str">
        <f>IF(C165="","",CONCATENATE(VLOOKUP($C165,Engagés!$C$10:$N$509,6,FALSE)," ",VLOOKUP($C165,Engagés!$C$10:$N$509,7,FALSE)))</f>
        <v/>
      </c>
      <c r="G165" s="101" t="str">
        <f>IF(C165="","",VLOOKUP($C165,Engagés!$C$10:$N$509,8,FALSE))</f>
        <v/>
      </c>
      <c r="H165" s="100" t="str">
        <f>IF(C165="","",VLOOKUP($C165,Engagés!$C$10:$N$509,9,FALSE))</f>
        <v/>
      </c>
      <c r="I165" s="100" t="str">
        <f>IF(C165="","",VLOOKUP($C165,Engagés!$C$10:$N$509,10,FALSE))</f>
        <v/>
      </c>
      <c r="J165" s="100" t="str">
        <f>IF(C165="","",VLOOKUP($C165,Engagés!$C$10:$Q$509,12,FALSE))</f>
        <v/>
      </c>
      <c r="K165" s="33" t="str">
        <f t="shared" si="5"/>
        <v/>
      </c>
    </row>
    <row r="166" spans="1:11" ht="16.5" hidden="1" customHeight="1">
      <c r="A166">
        <f t="shared" si="4"/>
        <v>0</v>
      </c>
      <c r="B166" s="98">
        <v>160</v>
      </c>
      <c r="C166" s="100" t="str">
        <f>IF(OR(VLOOKUP($B166,Engagés!$C$10:$N$509,2,FALSE)="Internet",VLOOKUP($B166,Engagés!$C$10:$N$509,2,FALSE)="Manuel"),VLOOKUP($B166,Engagés!$C$10:$N$509,1,FALSE),"")</f>
        <v/>
      </c>
      <c r="D166" s="100" t="str">
        <f>IF(C166="","",VLOOKUP($C166,Engagés!$C$10:$N$509,4,FALSE))</f>
        <v/>
      </c>
      <c r="E166" s="100" t="str">
        <f>IF(C166="","",VLOOKUP($C166,Engagés!$C$10:$N$509,5,FALSE))</f>
        <v/>
      </c>
      <c r="F166" s="101" t="str">
        <f>IF(C166="","",CONCATENATE(VLOOKUP($C166,Engagés!$C$10:$N$509,6,FALSE)," ",VLOOKUP($C166,Engagés!$C$10:$N$509,7,FALSE)))</f>
        <v/>
      </c>
      <c r="G166" s="101" t="str">
        <f>IF(C166="","",VLOOKUP($C166,Engagés!$C$10:$N$509,8,FALSE))</f>
        <v/>
      </c>
      <c r="H166" s="100" t="str">
        <f>IF(C166="","",VLOOKUP($C166,Engagés!$C$10:$N$509,9,FALSE))</f>
        <v/>
      </c>
      <c r="I166" s="100" t="str">
        <f>IF(C166="","",VLOOKUP($C166,Engagés!$C$10:$N$509,10,FALSE))</f>
        <v/>
      </c>
      <c r="J166" s="100" t="str">
        <f>IF(C166="","",VLOOKUP($C166,Engagés!$C$10:$Q$509,12,FALSE))</f>
        <v/>
      </c>
      <c r="K166" s="33" t="str">
        <f t="shared" si="5"/>
        <v/>
      </c>
    </row>
    <row r="167" spans="1:11" ht="16.5" hidden="1" customHeight="1">
      <c r="A167">
        <f t="shared" si="4"/>
        <v>0</v>
      </c>
      <c r="B167" s="98">
        <v>161</v>
      </c>
      <c r="C167" s="100" t="str">
        <f>IF(OR(VLOOKUP($B167,Engagés!$C$10:$N$509,2,FALSE)="Internet",VLOOKUP($B167,Engagés!$C$10:$N$509,2,FALSE)="Manuel"),VLOOKUP($B167,Engagés!$C$10:$N$509,1,FALSE),"")</f>
        <v/>
      </c>
      <c r="D167" s="100" t="str">
        <f>IF(C167="","",VLOOKUP($C167,Engagés!$C$10:$N$509,4,FALSE))</f>
        <v/>
      </c>
      <c r="E167" s="100" t="str">
        <f>IF(C167="","",VLOOKUP($C167,Engagés!$C$10:$N$509,5,FALSE))</f>
        <v/>
      </c>
      <c r="F167" s="101" t="str">
        <f>IF(C167="","",CONCATENATE(VLOOKUP($C167,Engagés!$C$10:$N$509,6,FALSE)," ",VLOOKUP($C167,Engagés!$C$10:$N$509,7,FALSE)))</f>
        <v/>
      </c>
      <c r="G167" s="101" t="str">
        <f>IF(C167="","",VLOOKUP($C167,Engagés!$C$10:$N$509,8,FALSE))</f>
        <v/>
      </c>
      <c r="H167" s="100" t="str">
        <f>IF(C167="","",VLOOKUP($C167,Engagés!$C$10:$N$509,9,FALSE))</f>
        <v/>
      </c>
      <c r="I167" s="100" t="str">
        <f>IF(C167="","",VLOOKUP($C167,Engagés!$C$10:$N$509,10,FALSE))</f>
        <v/>
      </c>
      <c r="J167" s="100" t="str">
        <f>IF(C167="","",VLOOKUP($C167,Engagés!$C$10:$Q$509,12,FALSE))</f>
        <v/>
      </c>
      <c r="K167" s="33" t="str">
        <f t="shared" si="5"/>
        <v/>
      </c>
    </row>
    <row r="168" spans="1:11" ht="16.5" hidden="1" customHeight="1">
      <c r="A168">
        <f t="shared" si="4"/>
        <v>0</v>
      </c>
      <c r="B168" s="98">
        <v>162</v>
      </c>
      <c r="C168" s="100" t="str">
        <f>IF(OR(VLOOKUP($B168,Engagés!$C$10:$N$509,2,FALSE)="Internet",VLOOKUP($B168,Engagés!$C$10:$N$509,2,FALSE)="Manuel"),VLOOKUP($B168,Engagés!$C$10:$N$509,1,FALSE),"")</f>
        <v/>
      </c>
      <c r="D168" s="100" t="str">
        <f>IF(C168="","",VLOOKUP($C168,Engagés!$C$10:$N$509,4,FALSE))</f>
        <v/>
      </c>
      <c r="E168" s="100" t="str">
        <f>IF(C168="","",VLOOKUP($C168,Engagés!$C$10:$N$509,5,FALSE))</f>
        <v/>
      </c>
      <c r="F168" s="101" t="str">
        <f>IF(C168="","",CONCATENATE(VLOOKUP($C168,Engagés!$C$10:$N$509,6,FALSE)," ",VLOOKUP($C168,Engagés!$C$10:$N$509,7,FALSE)))</f>
        <v/>
      </c>
      <c r="G168" s="101" t="str">
        <f>IF(C168="","",VLOOKUP($C168,Engagés!$C$10:$N$509,8,FALSE))</f>
        <v/>
      </c>
      <c r="H168" s="100" t="str">
        <f>IF(C168="","",VLOOKUP($C168,Engagés!$C$10:$N$509,9,FALSE))</f>
        <v/>
      </c>
      <c r="I168" s="100" t="str">
        <f>IF(C168="","",VLOOKUP($C168,Engagés!$C$10:$N$509,10,FALSE))</f>
        <v/>
      </c>
      <c r="J168" s="100" t="str">
        <f>IF(C168="","",VLOOKUP($C168,Engagés!$C$10:$Q$509,12,FALSE))</f>
        <v/>
      </c>
      <c r="K168" s="33" t="str">
        <f t="shared" si="5"/>
        <v/>
      </c>
    </row>
    <row r="169" spans="1:11" ht="16.5" hidden="1" customHeight="1">
      <c r="A169">
        <f t="shared" si="4"/>
        <v>0</v>
      </c>
      <c r="B169" s="98">
        <v>163</v>
      </c>
      <c r="C169" s="100" t="str">
        <f>IF(OR(VLOOKUP($B169,Engagés!$C$10:$N$509,2,FALSE)="Internet",VLOOKUP($B169,Engagés!$C$10:$N$509,2,FALSE)="Manuel"),VLOOKUP($B169,Engagés!$C$10:$N$509,1,FALSE),"")</f>
        <v/>
      </c>
      <c r="D169" s="100" t="str">
        <f>IF(C169="","",VLOOKUP($C169,Engagés!$C$10:$N$509,4,FALSE))</f>
        <v/>
      </c>
      <c r="E169" s="100" t="str">
        <f>IF(C169="","",VLOOKUP($C169,Engagés!$C$10:$N$509,5,FALSE))</f>
        <v/>
      </c>
      <c r="F169" s="101" t="str">
        <f>IF(C169="","",CONCATENATE(VLOOKUP($C169,Engagés!$C$10:$N$509,6,FALSE)," ",VLOOKUP($C169,Engagés!$C$10:$N$509,7,FALSE)))</f>
        <v/>
      </c>
      <c r="G169" s="101" t="str">
        <f>IF(C169="","",VLOOKUP($C169,Engagés!$C$10:$N$509,8,FALSE))</f>
        <v/>
      </c>
      <c r="H169" s="100" t="str">
        <f>IF(C169="","",VLOOKUP($C169,Engagés!$C$10:$N$509,9,FALSE))</f>
        <v/>
      </c>
      <c r="I169" s="100" t="str">
        <f>IF(C169="","",VLOOKUP($C169,Engagés!$C$10:$N$509,10,FALSE))</f>
        <v/>
      </c>
      <c r="J169" s="100" t="str">
        <f>IF(C169="","",VLOOKUP($C169,Engagés!$C$10:$Q$509,12,FALSE))</f>
        <v/>
      </c>
      <c r="K169" s="33" t="str">
        <f t="shared" si="5"/>
        <v/>
      </c>
    </row>
    <row r="170" spans="1:11" ht="16.5" hidden="1" customHeight="1">
      <c r="A170">
        <f t="shared" si="4"/>
        <v>0</v>
      </c>
      <c r="B170" s="98">
        <v>164</v>
      </c>
      <c r="C170" s="100" t="str">
        <f>IF(OR(VLOOKUP($B170,Engagés!$C$10:$N$509,2,FALSE)="Internet",VLOOKUP($B170,Engagés!$C$10:$N$509,2,FALSE)="Manuel"),VLOOKUP($B170,Engagés!$C$10:$N$509,1,FALSE),"")</f>
        <v/>
      </c>
      <c r="D170" s="100" t="str">
        <f>IF(C170="","",VLOOKUP($C170,Engagés!$C$10:$N$509,4,FALSE))</f>
        <v/>
      </c>
      <c r="E170" s="100" t="str">
        <f>IF(C170="","",VLOOKUP($C170,Engagés!$C$10:$N$509,5,FALSE))</f>
        <v/>
      </c>
      <c r="F170" s="101" t="str">
        <f>IF(C170="","",CONCATENATE(VLOOKUP($C170,Engagés!$C$10:$N$509,6,FALSE)," ",VLOOKUP($C170,Engagés!$C$10:$N$509,7,FALSE)))</f>
        <v/>
      </c>
      <c r="G170" s="101" t="str">
        <f>IF(C170="","",VLOOKUP($C170,Engagés!$C$10:$N$509,8,FALSE))</f>
        <v/>
      </c>
      <c r="H170" s="100" t="str">
        <f>IF(C170="","",VLOOKUP($C170,Engagés!$C$10:$N$509,9,FALSE))</f>
        <v/>
      </c>
      <c r="I170" s="100" t="str">
        <f>IF(C170="","",VLOOKUP($C170,Engagés!$C$10:$N$509,10,FALSE))</f>
        <v/>
      </c>
      <c r="J170" s="100" t="str">
        <f>IF(C170="","",VLOOKUP($C170,Engagés!$C$10:$Q$509,12,FALSE))</f>
        <v/>
      </c>
      <c r="K170" s="33" t="str">
        <f t="shared" si="5"/>
        <v/>
      </c>
    </row>
    <row r="171" spans="1:11" ht="16.5" hidden="1" customHeight="1">
      <c r="A171">
        <f t="shared" si="4"/>
        <v>0</v>
      </c>
      <c r="B171" s="98">
        <v>165</v>
      </c>
      <c r="C171" s="100" t="str">
        <f>IF(OR(VLOOKUP($B171,Engagés!$C$10:$N$509,2,FALSE)="Internet",VLOOKUP($B171,Engagés!$C$10:$N$509,2,FALSE)="Manuel"),VLOOKUP($B171,Engagés!$C$10:$N$509,1,FALSE),"")</f>
        <v/>
      </c>
      <c r="D171" s="100" t="str">
        <f>IF(C171="","",VLOOKUP($C171,Engagés!$C$10:$N$509,4,FALSE))</f>
        <v/>
      </c>
      <c r="E171" s="100" t="str">
        <f>IF(C171="","",VLOOKUP($C171,Engagés!$C$10:$N$509,5,FALSE))</f>
        <v/>
      </c>
      <c r="F171" s="101" t="str">
        <f>IF(C171="","",CONCATENATE(VLOOKUP($C171,Engagés!$C$10:$N$509,6,FALSE)," ",VLOOKUP($C171,Engagés!$C$10:$N$509,7,FALSE)))</f>
        <v/>
      </c>
      <c r="G171" s="101" t="str">
        <f>IF(C171="","",VLOOKUP($C171,Engagés!$C$10:$N$509,8,FALSE))</f>
        <v/>
      </c>
      <c r="H171" s="100" t="str">
        <f>IF(C171="","",VLOOKUP($C171,Engagés!$C$10:$N$509,9,FALSE))</f>
        <v/>
      </c>
      <c r="I171" s="100" t="str">
        <f>IF(C171="","",VLOOKUP($C171,Engagés!$C$10:$N$509,10,FALSE))</f>
        <v/>
      </c>
      <c r="J171" s="100" t="str">
        <f>IF(C171="","",VLOOKUP($C171,Engagés!$C$10:$Q$509,12,FALSE))</f>
        <v/>
      </c>
      <c r="K171" s="33" t="str">
        <f t="shared" si="5"/>
        <v/>
      </c>
    </row>
    <row r="172" spans="1:11" ht="16.5" hidden="1" customHeight="1">
      <c r="A172">
        <f t="shared" si="4"/>
        <v>0</v>
      </c>
      <c r="B172" s="98">
        <v>166</v>
      </c>
      <c r="C172" s="100" t="str">
        <f>IF(OR(VLOOKUP($B172,Engagés!$C$10:$N$509,2,FALSE)="Internet",VLOOKUP($B172,Engagés!$C$10:$N$509,2,FALSE)="Manuel"),VLOOKUP($B172,Engagés!$C$10:$N$509,1,FALSE),"")</f>
        <v/>
      </c>
      <c r="D172" s="100" t="str">
        <f>IF(C172="","",VLOOKUP($C172,Engagés!$C$10:$N$509,4,FALSE))</f>
        <v/>
      </c>
      <c r="E172" s="100" t="str">
        <f>IF(C172="","",VLOOKUP($C172,Engagés!$C$10:$N$509,5,FALSE))</f>
        <v/>
      </c>
      <c r="F172" s="101" t="str">
        <f>IF(C172="","",CONCATENATE(VLOOKUP($C172,Engagés!$C$10:$N$509,6,FALSE)," ",VLOOKUP($C172,Engagés!$C$10:$N$509,7,FALSE)))</f>
        <v/>
      </c>
      <c r="G172" s="101" t="str">
        <f>IF(C172="","",VLOOKUP($C172,Engagés!$C$10:$N$509,8,FALSE))</f>
        <v/>
      </c>
      <c r="H172" s="100" t="str">
        <f>IF(C172="","",VLOOKUP($C172,Engagés!$C$10:$N$509,9,FALSE))</f>
        <v/>
      </c>
      <c r="I172" s="100" t="str">
        <f>IF(C172="","",VLOOKUP($C172,Engagés!$C$10:$N$509,10,FALSE))</f>
        <v/>
      </c>
      <c r="J172" s="100" t="str">
        <f>IF(C172="","",VLOOKUP($C172,Engagés!$C$10:$Q$509,12,FALSE))</f>
        <v/>
      </c>
      <c r="K172" s="33" t="str">
        <f t="shared" si="5"/>
        <v/>
      </c>
    </row>
    <row r="173" spans="1:11" ht="16.5" hidden="1" customHeight="1">
      <c r="A173">
        <f t="shared" si="4"/>
        <v>0</v>
      </c>
      <c r="B173" s="98">
        <v>167</v>
      </c>
      <c r="C173" s="100" t="str">
        <f>IF(OR(VLOOKUP($B173,Engagés!$C$10:$N$509,2,FALSE)="Internet",VLOOKUP($B173,Engagés!$C$10:$N$509,2,FALSE)="Manuel"),VLOOKUP($B173,Engagés!$C$10:$N$509,1,FALSE),"")</f>
        <v/>
      </c>
      <c r="D173" s="100" t="str">
        <f>IF(C173="","",VLOOKUP($C173,Engagés!$C$10:$N$509,4,FALSE))</f>
        <v/>
      </c>
      <c r="E173" s="100" t="str">
        <f>IF(C173="","",VLOOKUP($C173,Engagés!$C$10:$N$509,5,FALSE))</f>
        <v/>
      </c>
      <c r="F173" s="101" t="str">
        <f>IF(C173="","",CONCATENATE(VLOOKUP($C173,Engagés!$C$10:$N$509,6,FALSE)," ",VLOOKUP($C173,Engagés!$C$10:$N$509,7,FALSE)))</f>
        <v/>
      </c>
      <c r="G173" s="101" t="str">
        <f>IF(C173="","",VLOOKUP($C173,Engagés!$C$10:$N$509,8,FALSE))</f>
        <v/>
      </c>
      <c r="H173" s="100" t="str">
        <f>IF(C173="","",VLOOKUP($C173,Engagés!$C$10:$N$509,9,FALSE))</f>
        <v/>
      </c>
      <c r="I173" s="100" t="str">
        <f>IF(C173="","",VLOOKUP($C173,Engagés!$C$10:$N$509,10,FALSE))</f>
        <v/>
      </c>
      <c r="J173" s="100" t="str">
        <f>IF(C173="","",VLOOKUP($C173,Engagés!$C$10:$Q$509,12,FALSE))</f>
        <v/>
      </c>
      <c r="K173" s="33" t="str">
        <f t="shared" si="5"/>
        <v/>
      </c>
    </row>
    <row r="174" spans="1:11" ht="16.5" hidden="1" customHeight="1">
      <c r="A174">
        <f t="shared" si="4"/>
        <v>0</v>
      </c>
      <c r="B174" s="98">
        <v>168</v>
      </c>
      <c r="C174" s="100" t="str">
        <f>IF(OR(VLOOKUP($B174,Engagés!$C$10:$N$509,2,FALSE)="Internet",VLOOKUP($B174,Engagés!$C$10:$N$509,2,FALSE)="Manuel"),VLOOKUP($B174,Engagés!$C$10:$N$509,1,FALSE),"")</f>
        <v/>
      </c>
      <c r="D174" s="100" t="str">
        <f>IF(C174="","",VLOOKUP($C174,Engagés!$C$10:$N$509,4,FALSE))</f>
        <v/>
      </c>
      <c r="E174" s="100" t="str">
        <f>IF(C174="","",VLOOKUP($C174,Engagés!$C$10:$N$509,5,FALSE))</f>
        <v/>
      </c>
      <c r="F174" s="101" t="str">
        <f>IF(C174="","",CONCATENATE(VLOOKUP($C174,Engagés!$C$10:$N$509,6,FALSE)," ",VLOOKUP($C174,Engagés!$C$10:$N$509,7,FALSE)))</f>
        <v/>
      </c>
      <c r="G174" s="101" t="str">
        <f>IF(C174="","",VLOOKUP($C174,Engagés!$C$10:$N$509,8,FALSE))</f>
        <v/>
      </c>
      <c r="H174" s="100" t="str">
        <f>IF(C174="","",VLOOKUP($C174,Engagés!$C$10:$N$509,9,FALSE))</f>
        <v/>
      </c>
      <c r="I174" s="100" t="str">
        <f>IF(C174="","",VLOOKUP($C174,Engagés!$C$10:$N$509,10,FALSE))</f>
        <v/>
      </c>
      <c r="J174" s="100" t="str">
        <f>IF(C174="","",VLOOKUP($C174,Engagés!$C$10:$Q$509,12,FALSE))</f>
        <v/>
      </c>
      <c r="K174" s="33" t="str">
        <f t="shared" si="5"/>
        <v/>
      </c>
    </row>
    <row r="175" spans="1:11" ht="16.5" hidden="1" customHeight="1">
      <c r="A175">
        <f t="shared" si="4"/>
        <v>0</v>
      </c>
      <c r="B175" s="98">
        <v>169</v>
      </c>
      <c r="C175" s="100" t="str">
        <f>IF(OR(VLOOKUP($B175,Engagés!$C$10:$N$509,2,FALSE)="Internet",VLOOKUP($B175,Engagés!$C$10:$N$509,2,FALSE)="Manuel"),VLOOKUP($B175,Engagés!$C$10:$N$509,1,FALSE),"")</f>
        <v/>
      </c>
      <c r="D175" s="100" t="str">
        <f>IF(C175="","",VLOOKUP($C175,Engagés!$C$10:$N$509,4,FALSE))</f>
        <v/>
      </c>
      <c r="E175" s="100" t="str">
        <f>IF(C175="","",VLOOKUP($C175,Engagés!$C$10:$N$509,5,FALSE))</f>
        <v/>
      </c>
      <c r="F175" s="101" t="str">
        <f>IF(C175="","",CONCATENATE(VLOOKUP($C175,Engagés!$C$10:$N$509,6,FALSE)," ",VLOOKUP($C175,Engagés!$C$10:$N$509,7,FALSE)))</f>
        <v/>
      </c>
      <c r="G175" s="101" t="str">
        <f>IF(C175="","",VLOOKUP($C175,Engagés!$C$10:$N$509,8,FALSE))</f>
        <v/>
      </c>
      <c r="H175" s="100" t="str">
        <f>IF(C175="","",VLOOKUP($C175,Engagés!$C$10:$N$509,9,FALSE))</f>
        <v/>
      </c>
      <c r="I175" s="100" t="str">
        <f>IF(C175="","",VLOOKUP($C175,Engagés!$C$10:$N$509,10,FALSE))</f>
        <v/>
      </c>
      <c r="J175" s="100" t="str">
        <f>IF(C175="","",VLOOKUP($C175,Engagés!$C$10:$Q$509,12,FALSE))</f>
        <v/>
      </c>
      <c r="K175" s="33" t="str">
        <f t="shared" si="5"/>
        <v/>
      </c>
    </row>
    <row r="176" spans="1:11" ht="16.5" hidden="1" customHeight="1">
      <c r="A176">
        <f t="shared" si="4"/>
        <v>0</v>
      </c>
      <c r="B176" s="98">
        <v>170</v>
      </c>
      <c r="C176" s="100" t="str">
        <f>IF(OR(VLOOKUP($B176,Engagés!$C$10:$N$509,2,FALSE)="Internet",VLOOKUP($B176,Engagés!$C$10:$N$509,2,FALSE)="Manuel"),VLOOKUP($B176,Engagés!$C$10:$N$509,1,FALSE),"")</f>
        <v/>
      </c>
      <c r="D176" s="100" t="str">
        <f>IF(C176="","",VLOOKUP($C176,Engagés!$C$10:$N$509,4,FALSE))</f>
        <v/>
      </c>
      <c r="E176" s="100" t="str">
        <f>IF(C176="","",VLOOKUP($C176,Engagés!$C$10:$N$509,5,FALSE))</f>
        <v/>
      </c>
      <c r="F176" s="101" t="str">
        <f>IF(C176="","",CONCATENATE(VLOOKUP($C176,Engagés!$C$10:$N$509,6,FALSE)," ",VLOOKUP($C176,Engagés!$C$10:$N$509,7,FALSE)))</f>
        <v/>
      </c>
      <c r="G176" s="101" t="str">
        <f>IF(C176="","",VLOOKUP($C176,Engagés!$C$10:$N$509,8,FALSE))</f>
        <v/>
      </c>
      <c r="H176" s="100" t="str">
        <f>IF(C176="","",VLOOKUP($C176,Engagés!$C$10:$N$509,9,FALSE))</f>
        <v/>
      </c>
      <c r="I176" s="100" t="str">
        <f>IF(C176="","",VLOOKUP($C176,Engagés!$C$10:$N$509,10,FALSE))</f>
        <v/>
      </c>
      <c r="J176" s="100" t="str">
        <f>IF(C176="","",VLOOKUP($C176,Engagés!$C$10:$Q$509,12,FALSE))</f>
        <v/>
      </c>
      <c r="K176" s="33" t="str">
        <f t="shared" si="5"/>
        <v/>
      </c>
    </row>
    <row r="177" spans="1:11" ht="16.5" hidden="1" customHeight="1">
      <c r="A177">
        <f t="shared" si="4"/>
        <v>0</v>
      </c>
      <c r="B177" s="98">
        <v>171</v>
      </c>
      <c r="C177" s="100" t="str">
        <f>IF(OR(VLOOKUP($B177,Engagés!$C$10:$N$509,2,FALSE)="Internet",VLOOKUP($B177,Engagés!$C$10:$N$509,2,FALSE)="Manuel"),VLOOKUP($B177,Engagés!$C$10:$N$509,1,FALSE),"")</f>
        <v/>
      </c>
      <c r="D177" s="100" t="str">
        <f>IF(C177="","",VLOOKUP($C177,Engagés!$C$10:$N$509,4,FALSE))</f>
        <v/>
      </c>
      <c r="E177" s="100" t="str">
        <f>IF(C177="","",VLOOKUP($C177,Engagés!$C$10:$N$509,5,FALSE))</f>
        <v/>
      </c>
      <c r="F177" s="101" t="str">
        <f>IF(C177="","",CONCATENATE(VLOOKUP($C177,Engagés!$C$10:$N$509,6,FALSE)," ",VLOOKUP($C177,Engagés!$C$10:$N$509,7,FALSE)))</f>
        <v/>
      </c>
      <c r="G177" s="101" t="str">
        <f>IF(C177="","",VLOOKUP($C177,Engagés!$C$10:$N$509,8,FALSE))</f>
        <v/>
      </c>
      <c r="H177" s="100" t="str">
        <f>IF(C177="","",VLOOKUP($C177,Engagés!$C$10:$N$509,9,FALSE))</f>
        <v/>
      </c>
      <c r="I177" s="100" t="str">
        <f>IF(C177="","",VLOOKUP($C177,Engagés!$C$10:$N$509,10,FALSE))</f>
        <v/>
      </c>
      <c r="J177" s="100" t="str">
        <f>IF(C177="","",VLOOKUP($C177,Engagés!$C$10:$Q$509,12,FALSE))</f>
        <v/>
      </c>
      <c r="K177" s="33" t="str">
        <f t="shared" si="5"/>
        <v/>
      </c>
    </row>
    <row r="178" spans="1:11" ht="16.5" hidden="1" customHeight="1">
      <c r="A178">
        <f t="shared" si="4"/>
        <v>0</v>
      </c>
      <c r="B178" s="98">
        <v>172</v>
      </c>
      <c r="C178" s="100" t="str">
        <f>IF(OR(VLOOKUP($B178,Engagés!$C$10:$N$509,2,FALSE)="Internet",VLOOKUP($B178,Engagés!$C$10:$N$509,2,FALSE)="Manuel"),VLOOKUP($B178,Engagés!$C$10:$N$509,1,FALSE),"")</f>
        <v/>
      </c>
      <c r="D178" s="100" t="str">
        <f>IF(C178="","",VLOOKUP($C178,Engagés!$C$10:$N$509,4,FALSE))</f>
        <v/>
      </c>
      <c r="E178" s="100" t="str">
        <f>IF(C178="","",VLOOKUP($C178,Engagés!$C$10:$N$509,5,FALSE))</f>
        <v/>
      </c>
      <c r="F178" s="101" t="str">
        <f>IF(C178="","",CONCATENATE(VLOOKUP($C178,Engagés!$C$10:$N$509,6,FALSE)," ",VLOOKUP($C178,Engagés!$C$10:$N$509,7,FALSE)))</f>
        <v/>
      </c>
      <c r="G178" s="101" t="str">
        <f>IF(C178="","",VLOOKUP($C178,Engagés!$C$10:$N$509,8,FALSE))</f>
        <v/>
      </c>
      <c r="H178" s="100" t="str">
        <f>IF(C178="","",VLOOKUP($C178,Engagés!$C$10:$N$509,9,FALSE))</f>
        <v/>
      </c>
      <c r="I178" s="100" t="str">
        <f>IF(C178="","",VLOOKUP($C178,Engagés!$C$10:$N$509,10,FALSE))</f>
        <v/>
      </c>
      <c r="J178" s="100" t="str">
        <f>IF(C178="","",VLOOKUP($C178,Engagés!$C$10:$Q$509,12,FALSE))</f>
        <v/>
      </c>
      <c r="K178" s="33" t="str">
        <f t="shared" si="5"/>
        <v/>
      </c>
    </row>
    <row r="179" spans="1:11" ht="16.5" hidden="1" customHeight="1">
      <c r="A179">
        <f t="shared" si="4"/>
        <v>0</v>
      </c>
      <c r="B179" s="98">
        <v>173</v>
      </c>
      <c r="C179" s="100" t="str">
        <f>IF(OR(VLOOKUP($B179,Engagés!$C$10:$N$509,2,FALSE)="Internet",VLOOKUP($B179,Engagés!$C$10:$N$509,2,FALSE)="Manuel"),VLOOKUP($B179,Engagés!$C$10:$N$509,1,FALSE),"")</f>
        <v/>
      </c>
      <c r="D179" s="100" t="str">
        <f>IF(C179="","",VLOOKUP($C179,Engagés!$C$10:$N$509,4,FALSE))</f>
        <v/>
      </c>
      <c r="E179" s="100" t="str">
        <f>IF(C179="","",VLOOKUP($C179,Engagés!$C$10:$N$509,5,FALSE))</f>
        <v/>
      </c>
      <c r="F179" s="101" t="str">
        <f>IF(C179="","",CONCATENATE(VLOOKUP($C179,Engagés!$C$10:$N$509,6,FALSE)," ",VLOOKUP($C179,Engagés!$C$10:$N$509,7,FALSE)))</f>
        <v/>
      </c>
      <c r="G179" s="101" t="str">
        <f>IF(C179="","",VLOOKUP($C179,Engagés!$C$10:$N$509,8,FALSE))</f>
        <v/>
      </c>
      <c r="H179" s="100" t="str">
        <f>IF(C179="","",VLOOKUP($C179,Engagés!$C$10:$N$509,9,FALSE))</f>
        <v/>
      </c>
      <c r="I179" s="100" t="str">
        <f>IF(C179="","",VLOOKUP($C179,Engagés!$C$10:$N$509,10,FALSE))</f>
        <v/>
      </c>
      <c r="J179" s="100" t="str">
        <f>IF(C179="","",VLOOKUP($C179,Engagés!$C$10:$Q$509,12,FALSE))</f>
        <v/>
      </c>
      <c r="K179" s="33" t="str">
        <f t="shared" si="5"/>
        <v/>
      </c>
    </row>
    <row r="180" spans="1:11" ht="16.5" hidden="1" customHeight="1">
      <c r="A180">
        <f t="shared" si="4"/>
        <v>0</v>
      </c>
      <c r="B180" s="98">
        <v>174</v>
      </c>
      <c r="C180" s="100" t="str">
        <f>IF(OR(VLOOKUP($B180,Engagés!$C$10:$N$509,2,FALSE)="Internet",VLOOKUP($B180,Engagés!$C$10:$N$509,2,FALSE)="Manuel"),VLOOKUP($B180,Engagés!$C$10:$N$509,1,FALSE),"")</f>
        <v/>
      </c>
      <c r="D180" s="100" t="str">
        <f>IF(C180="","",VLOOKUP($C180,Engagés!$C$10:$N$509,4,FALSE))</f>
        <v/>
      </c>
      <c r="E180" s="100" t="str">
        <f>IF(C180="","",VLOOKUP($C180,Engagés!$C$10:$N$509,5,FALSE))</f>
        <v/>
      </c>
      <c r="F180" s="101" t="str">
        <f>IF(C180="","",CONCATENATE(VLOOKUP($C180,Engagés!$C$10:$N$509,6,FALSE)," ",VLOOKUP($C180,Engagés!$C$10:$N$509,7,FALSE)))</f>
        <v/>
      </c>
      <c r="G180" s="101" t="str">
        <f>IF(C180="","",VLOOKUP($C180,Engagés!$C$10:$N$509,8,FALSE))</f>
        <v/>
      </c>
      <c r="H180" s="100" t="str">
        <f>IF(C180="","",VLOOKUP($C180,Engagés!$C$10:$N$509,9,FALSE))</f>
        <v/>
      </c>
      <c r="I180" s="100" t="str">
        <f>IF(C180="","",VLOOKUP($C180,Engagés!$C$10:$N$509,10,FALSE))</f>
        <v/>
      </c>
      <c r="J180" s="100" t="str">
        <f>IF(C180="","",VLOOKUP($C180,Engagés!$C$10:$Q$509,12,FALSE))</f>
        <v/>
      </c>
      <c r="K180" s="33" t="str">
        <f t="shared" si="5"/>
        <v/>
      </c>
    </row>
    <row r="181" spans="1:11" ht="16.5" hidden="1" customHeight="1">
      <c r="A181">
        <f t="shared" si="4"/>
        <v>0</v>
      </c>
      <c r="B181" s="98">
        <v>175</v>
      </c>
      <c r="C181" s="100" t="str">
        <f>IF(OR(VLOOKUP($B181,Engagés!$C$10:$N$509,2,FALSE)="Internet",VLOOKUP($B181,Engagés!$C$10:$N$509,2,FALSE)="Manuel"),VLOOKUP($B181,Engagés!$C$10:$N$509,1,FALSE),"")</f>
        <v/>
      </c>
      <c r="D181" s="100" t="str">
        <f>IF(C181="","",VLOOKUP($C181,Engagés!$C$10:$N$509,4,FALSE))</f>
        <v/>
      </c>
      <c r="E181" s="100" t="str">
        <f>IF(C181="","",VLOOKUP($C181,Engagés!$C$10:$N$509,5,FALSE))</f>
        <v/>
      </c>
      <c r="F181" s="101" t="str">
        <f>IF(C181="","",CONCATENATE(VLOOKUP($C181,Engagés!$C$10:$N$509,6,FALSE)," ",VLOOKUP($C181,Engagés!$C$10:$N$509,7,FALSE)))</f>
        <v/>
      </c>
      <c r="G181" s="101" t="str">
        <f>IF(C181="","",VLOOKUP($C181,Engagés!$C$10:$N$509,8,FALSE))</f>
        <v/>
      </c>
      <c r="H181" s="100" t="str">
        <f>IF(C181="","",VLOOKUP($C181,Engagés!$C$10:$N$509,9,FALSE))</f>
        <v/>
      </c>
      <c r="I181" s="100" t="str">
        <f>IF(C181="","",VLOOKUP($C181,Engagés!$C$10:$N$509,10,FALSE))</f>
        <v/>
      </c>
      <c r="J181" s="100" t="str">
        <f>IF(C181="","",VLOOKUP($C181,Engagés!$C$10:$Q$509,12,FALSE))</f>
        <v/>
      </c>
      <c r="K181" s="33" t="str">
        <f t="shared" si="5"/>
        <v/>
      </c>
    </row>
    <row r="182" spans="1:11" ht="16.5" hidden="1" customHeight="1">
      <c r="A182">
        <f t="shared" si="4"/>
        <v>0</v>
      </c>
      <c r="B182" s="98">
        <v>176</v>
      </c>
      <c r="C182" s="100" t="str">
        <f>IF(OR(VLOOKUP($B182,Engagés!$C$10:$N$509,2,FALSE)="Internet",VLOOKUP($B182,Engagés!$C$10:$N$509,2,FALSE)="Manuel"),VLOOKUP($B182,Engagés!$C$10:$N$509,1,FALSE),"")</f>
        <v/>
      </c>
      <c r="D182" s="100" t="str">
        <f>IF(C182="","",VLOOKUP($C182,Engagés!$C$10:$N$509,4,FALSE))</f>
        <v/>
      </c>
      <c r="E182" s="100" t="str">
        <f>IF(C182="","",VLOOKUP($C182,Engagés!$C$10:$N$509,5,FALSE))</f>
        <v/>
      </c>
      <c r="F182" s="101" t="str">
        <f>IF(C182="","",CONCATENATE(VLOOKUP($C182,Engagés!$C$10:$N$509,6,FALSE)," ",VLOOKUP($C182,Engagés!$C$10:$N$509,7,FALSE)))</f>
        <v/>
      </c>
      <c r="G182" s="101" t="str">
        <f>IF(C182="","",VLOOKUP($C182,Engagés!$C$10:$N$509,8,FALSE))</f>
        <v/>
      </c>
      <c r="H182" s="100" t="str">
        <f>IF(C182="","",VLOOKUP($C182,Engagés!$C$10:$N$509,9,FALSE))</f>
        <v/>
      </c>
      <c r="I182" s="100" t="str">
        <f>IF(C182="","",VLOOKUP($C182,Engagés!$C$10:$N$509,10,FALSE))</f>
        <v/>
      </c>
      <c r="J182" s="100" t="str">
        <f>IF(C182="","",VLOOKUP($C182,Engagés!$C$10:$Q$509,12,FALSE))</f>
        <v/>
      </c>
      <c r="K182" s="33" t="str">
        <f t="shared" si="5"/>
        <v/>
      </c>
    </row>
    <row r="183" spans="1:11" ht="16.5" hidden="1" customHeight="1">
      <c r="A183">
        <f t="shared" si="4"/>
        <v>0</v>
      </c>
      <c r="B183" s="98">
        <v>177</v>
      </c>
      <c r="C183" s="100" t="str">
        <f>IF(OR(VLOOKUP($B183,Engagés!$C$10:$N$509,2,FALSE)="Internet",VLOOKUP($B183,Engagés!$C$10:$N$509,2,FALSE)="Manuel"),VLOOKUP($B183,Engagés!$C$10:$N$509,1,FALSE),"")</f>
        <v/>
      </c>
      <c r="D183" s="100" t="str">
        <f>IF(C183="","",VLOOKUP($C183,Engagés!$C$10:$N$509,4,FALSE))</f>
        <v/>
      </c>
      <c r="E183" s="100" t="str">
        <f>IF(C183="","",VLOOKUP($C183,Engagés!$C$10:$N$509,5,FALSE))</f>
        <v/>
      </c>
      <c r="F183" s="101" t="str">
        <f>IF(C183="","",CONCATENATE(VLOOKUP($C183,Engagés!$C$10:$N$509,6,FALSE)," ",VLOOKUP($C183,Engagés!$C$10:$N$509,7,FALSE)))</f>
        <v/>
      </c>
      <c r="G183" s="101" t="str">
        <f>IF(C183="","",VLOOKUP($C183,Engagés!$C$10:$N$509,8,FALSE))</f>
        <v/>
      </c>
      <c r="H183" s="100" t="str">
        <f>IF(C183="","",VLOOKUP($C183,Engagés!$C$10:$N$509,9,FALSE))</f>
        <v/>
      </c>
      <c r="I183" s="100" t="str">
        <f>IF(C183="","",VLOOKUP($C183,Engagés!$C$10:$N$509,10,FALSE))</f>
        <v/>
      </c>
      <c r="J183" s="100" t="str">
        <f>IF(C183="","",VLOOKUP($C183,Engagés!$C$10:$Q$509,12,FALSE))</f>
        <v/>
      </c>
      <c r="K183" s="33" t="str">
        <f t="shared" si="5"/>
        <v/>
      </c>
    </row>
    <row r="184" spans="1:11" ht="16.5" hidden="1" customHeight="1">
      <c r="A184">
        <f t="shared" si="4"/>
        <v>0</v>
      </c>
      <c r="B184" s="98">
        <v>178</v>
      </c>
      <c r="C184" s="100" t="str">
        <f>IF(OR(VLOOKUP($B184,Engagés!$C$10:$N$509,2,FALSE)="Internet",VLOOKUP($B184,Engagés!$C$10:$N$509,2,FALSE)="Manuel"),VLOOKUP($B184,Engagés!$C$10:$N$509,1,FALSE),"")</f>
        <v/>
      </c>
      <c r="D184" s="100" t="str">
        <f>IF(C184="","",VLOOKUP($C184,Engagés!$C$10:$N$509,4,FALSE))</f>
        <v/>
      </c>
      <c r="E184" s="100" t="str">
        <f>IF(C184="","",VLOOKUP($C184,Engagés!$C$10:$N$509,5,FALSE))</f>
        <v/>
      </c>
      <c r="F184" s="101" t="str">
        <f>IF(C184="","",CONCATENATE(VLOOKUP($C184,Engagés!$C$10:$N$509,6,FALSE)," ",VLOOKUP($C184,Engagés!$C$10:$N$509,7,FALSE)))</f>
        <v/>
      </c>
      <c r="G184" s="101" t="str">
        <f>IF(C184="","",VLOOKUP($C184,Engagés!$C$10:$N$509,8,FALSE))</f>
        <v/>
      </c>
      <c r="H184" s="100" t="str">
        <f>IF(C184="","",VLOOKUP($C184,Engagés!$C$10:$N$509,9,FALSE))</f>
        <v/>
      </c>
      <c r="I184" s="100" t="str">
        <f>IF(C184="","",VLOOKUP($C184,Engagés!$C$10:$N$509,10,FALSE))</f>
        <v/>
      </c>
      <c r="J184" s="100" t="str">
        <f>IF(C184="","",VLOOKUP($C184,Engagés!$C$10:$Q$509,12,FALSE))</f>
        <v/>
      </c>
      <c r="K184" s="33" t="str">
        <f t="shared" si="5"/>
        <v/>
      </c>
    </row>
    <row r="185" spans="1:11" ht="16.5" hidden="1" customHeight="1">
      <c r="A185">
        <f t="shared" si="4"/>
        <v>0</v>
      </c>
      <c r="B185" s="98">
        <v>179</v>
      </c>
      <c r="C185" s="100" t="str">
        <f>IF(OR(VLOOKUP($B185,Engagés!$C$10:$N$509,2,FALSE)="Internet",VLOOKUP($B185,Engagés!$C$10:$N$509,2,FALSE)="Manuel"),VLOOKUP($B185,Engagés!$C$10:$N$509,1,FALSE),"")</f>
        <v/>
      </c>
      <c r="D185" s="100" t="str">
        <f>IF(C185="","",VLOOKUP($C185,Engagés!$C$10:$N$509,4,FALSE))</f>
        <v/>
      </c>
      <c r="E185" s="100" t="str">
        <f>IF(C185="","",VLOOKUP($C185,Engagés!$C$10:$N$509,5,FALSE))</f>
        <v/>
      </c>
      <c r="F185" s="101" t="str">
        <f>IF(C185="","",CONCATENATE(VLOOKUP($C185,Engagés!$C$10:$N$509,6,FALSE)," ",VLOOKUP($C185,Engagés!$C$10:$N$509,7,FALSE)))</f>
        <v/>
      </c>
      <c r="G185" s="101" t="str">
        <f>IF(C185="","",VLOOKUP($C185,Engagés!$C$10:$N$509,8,FALSE))</f>
        <v/>
      </c>
      <c r="H185" s="100" t="str">
        <f>IF(C185="","",VLOOKUP($C185,Engagés!$C$10:$N$509,9,FALSE))</f>
        <v/>
      </c>
      <c r="I185" s="100" t="str">
        <f>IF(C185="","",VLOOKUP($C185,Engagés!$C$10:$N$509,10,FALSE))</f>
        <v/>
      </c>
      <c r="J185" s="100" t="str">
        <f>IF(C185="","",VLOOKUP($C185,Engagés!$C$10:$Q$509,12,FALSE))</f>
        <v/>
      </c>
      <c r="K185" s="33" t="str">
        <f t="shared" si="5"/>
        <v/>
      </c>
    </row>
    <row r="186" spans="1:11" ht="16.5" hidden="1" customHeight="1">
      <c r="A186">
        <f t="shared" si="4"/>
        <v>0</v>
      </c>
      <c r="B186" s="98">
        <v>180</v>
      </c>
      <c r="C186" s="100" t="str">
        <f>IF(OR(VLOOKUP($B186,Engagés!$C$10:$N$509,2,FALSE)="Internet",VLOOKUP($B186,Engagés!$C$10:$N$509,2,FALSE)="Manuel"),VLOOKUP($B186,Engagés!$C$10:$N$509,1,FALSE),"")</f>
        <v/>
      </c>
      <c r="D186" s="100" t="str">
        <f>IF(C186="","",VLOOKUP($C186,Engagés!$C$10:$N$509,4,FALSE))</f>
        <v/>
      </c>
      <c r="E186" s="100" t="str">
        <f>IF(C186="","",VLOOKUP($C186,Engagés!$C$10:$N$509,5,FALSE))</f>
        <v/>
      </c>
      <c r="F186" s="101" t="str">
        <f>IF(C186="","",CONCATENATE(VLOOKUP($C186,Engagés!$C$10:$N$509,6,FALSE)," ",VLOOKUP($C186,Engagés!$C$10:$N$509,7,FALSE)))</f>
        <v/>
      </c>
      <c r="G186" s="101" t="str">
        <f>IF(C186="","",VLOOKUP($C186,Engagés!$C$10:$N$509,8,FALSE))</f>
        <v/>
      </c>
      <c r="H186" s="100" t="str">
        <f>IF(C186="","",VLOOKUP($C186,Engagés!$C$10:$N$509,9,FALSE))</f>
        <v/>
      </c>
      <c r="I186" s="100" t="str">
        <f>IF(C186="","",VLOOKUP($C186,Engagés!$C$10:$N$509,10,FALSE))</f>
        <v/>
      </c>
      <c r="J186" s="100" t="str">
        <f>IF(C186="","",VLOOKUP($C186,Engagés!$C$10:$Q$509,12,FALSE))</f>
        <v/>
      </c>
      <c r="K186" s="33" t="str">
        <f t="shared" si="5"/>
        <v/>
      </c>
    </row>
    <row r="187" spans="1:11" ht="16.5" hidden="1" customHeight="1">
      <c r="A187">
        <f t="shared" si="4"/>
        <v>0</v>
      </c>
      <c r="B187" s="98">
        <v>181</v>
      </c>
      <c r="C187" s="100" t="str">
        <f>IF(OR(VLOOKUP($B187,Engagés!$C$10:$N$509,2,FALSE)="Internet",VLOOKUP($B187,Engagés!$C$10:$N$509,2,FALSE)="Manuel"),VLOOKUP($B187,Engagés!$C$10:$N$509,1,FALSE),"")</f>
        <v/>
      </c>
      <c r="D187" s="100" t="str">
        <f>IF(C187="","",VLOOKUP($C187,Engagés!$C$10:$N$509,4,FALSE))</f>
        <v/>
      </c>
      <c r="E187" s="100" t="str">
        <f>IF(C187="","",VLOOKUP($C187,Engagés!$C$10:$N$509,5,FALSE))</f>
        <v/>
      </c>
      <c r="F187" s="101" t="str">
        <f>IF(C187="","",CONCATENATE(VLOOKUP($C187,Engagés!$C$10:$N$509,6,FALSE)," ",VLOOKUP($C187,Engagés!$C$10:$N$509,7,FALSE)))</f>
        <v/>
      </c>
      <c r="G187" s="101" t="str">
        <f>IF(C187="","",VLOOKUP($C187,Engagés!$C$10:$N$509,8,FALSE))</f>
        <v/>
      </c>
      <c r="H187" s="100" t="str">
        <f>IF(C187="","",VLOOKUP($C187,Engagés!$C$10:$N$509,9,FALSE))</f>
        <v/>
      </c>
      <c r="I187" s="100" t="str">
        <f>IF(C187="","",VLOOKUP($C187,Engagés!$C$10:$N$509,10,FALSE))</f>
        <v/>
      </c>
      <c r="J187" s="100" t="str">
        <f>IF(C187="","",VLOOKUP($C187,Engagés!$C$10:$Q$509,12,FALSE))</f>
        <v/>
      </c>
      <c r="K187" s="33" t="str">
        <f t="shared" si="5"/>
        <v/>
      </c>
    </row>
    <row r="188" spans="1:11" ht="16.5" hidden="1" customHeight="1">
      <c r="A188">
        <f t="shared" si="4"/>
        <v>0</v>
      </c>
      <c r="B188" s="98">
        <v>182</v>
      </c>
      <c r="C188" s="100" t="str">
        <f>IF(OR(VLOOKUP($B188,Engagés!$C$10:$N$509,2,FALSE)="Internet",VLOOKUP($B188,Engagés!$C$10:$N$509,2,FALSE)="Manuel"),VLOOKUP($B188,Engagés!$C$10:$N$509,1,FALSE),"")</f>
        <v/>
      </c>
      <c r="D188" s="100" t="str">
        <f>IF(C188="","",VLOOKUP($C188,Engagés!$C$10:$N$509,4,FALSE))</f>
        <v/>
      </c>
      <c r="E188" s="100" t="str">
        <f>IF(C188="","",VLOOKUP($C188,Engagés!$C$10:$N$509,5,FALSE))</f>
        <v/>
      </c>
      <c r="F188" s="101" t="str">
        <f>IF(C188="","",CONCATENATE(VLOOKUP($C188,Engagés!$C$10:$N$509,6,FALSE)," ",VLOOKUP($C188,Engagés!$C$10:$N$509,7,FALSE)))</f>
        <v/>
      </c>
      <c r="G188" s="101" t="str">
        <f>IF(C188="","",VLOOKUP($C188,Engagés!$C$10:$N$509,8,FALSE))</f>
        <v/>
      </c>
      <c r="H188" s="100" t="str">
        <f>IF(C188="","",VLOOKUP($C188,Engagés!$C$10:$N$509,9,FALSE))</f>
        <v/>
      </c>
      <c r="I188" s="100" t="str">
        <f>IF(C188="","",VLOOKUP($C188,Engagés!$C$10:$N$509,10,FALSE))</f>
        <v/>
      </c>
      <c r="J188" s="100" t="str">
        <f>IF(C188="","",VLOOKUP($C188,Engagés!$C$10:$Q$509,12,FALSE))</f>
        <v/>
      </c>
      <c r="K188" s="33" t="str">
        <f t="shared" si="5"/>
        <v/>
      </c>
    </row>
    <row r="189" spans="1:11" ht="16.5" hidden="1" customHeight="1">
      <c r="A189">
        <f t="shared" si="4"/>
        <v>0</v>
      </c>
      <c r="B189" s="98">
        <v>183</v>
      </c>
      <c r="C189" s="100" t="str">
        <f>IF(OR(VLOOKUP($B189,Engagés!$C$10:$N$509,2,FALSE)="Internet",VLOOKUP($B189,Engagés!$C$10:$N$509,2,FALSE)="Manuel"),VLOOKUP($B189,Engagés!$C$10:$N$509,1,FALSE),"")</f>
        <v/>
      </c>
      <c r="D189" s="100" t="str">
        <f>IF(C189="","",VLOOKUP($C189,Engagés!$C$10:$N$509,4,FALSE))</f>
        <v/>
      </c>
      <c r="E189" s="100" t="str">
        <f>IF(C189="","",VLOOKUP($C189,Engagés!$C$10:$N$509,5,FALSE))</f>
        <v/>
      </c>
      <c r="F189" s="101" t="str">
        <f>IF(C189="","",CONCATENATE(VLOOKUP($C189,Engagés!$C$10:$N$509,6,FALSE)," ",VLOOKUP($C189,Engagés!$C$10:$N$509,7,FALSE)))</f>
        <v/>
      </c>
      <c r="G189" s="101" t="str">
        <f>IF(C189="","",VLOOKUP($C189,Engagés!$C$10:$N$509,8,FALSE))</f>
        <v/>
      </c>
      <c r="H189" s="100" t="str">
        <f>IF(C189="","",VLOOKUP($C189,Engagés!$C$10:$N$509,9,FALSE))</f>
        <v/>
      </c>
      <c r="I189" s="100" t="str">
        <f>IF(C189="","",VLOOKUP($C189,Engagés!$C$10:$N$509,10,FALSE))</f>
        <v/>
      </c>
      <c r="J189" s="100" t="str">
        <f>IF(C189="","",VLOOKUP($C189,Engagés!$C$10:$Q$509,12,FALSE))</f>
        <v/>
      </c>
      <c r="K189" s="33" t="str">
        <f t="shared" si="5"/>
        <v/>
      </c>
    </row>
    <row r="190" spans="1:11" ht="16.5" hidden="1" customHeight="1">
      <c r="A190">
        <f t="shared" si="4"/>
        <v>0</v>
      </c>
      <c r="B190" s="98">
        <v>184</v>
      </c>
      <c r="C190" s="100" t="str">
        <f>IF(OR(VLOOKUP($B190,Engagés!$C$10:$N$509,2,FALSE)="Internet",VLOOKUP($B190,Engagés!$C$10:$N$509,2,FALSE)="Manuel"),VLOOKUP($B190,Engagés!$C$10:$N$509,1,FALSE),"")</f>
        <v/>
      </c>
      <c r="D190" s="100" t="str">
        <f>IF(C190="","",VLOOKUP($C190,Engagés!$C$10:$N$509,4,FALSE))</f>
        <v/>
      </c>
      <c r="E190" s="100" t="str">
        <f>IF(C190="","",VLOOKUP($C190,Engagés!$C$10:$N$509,5,FALSE))</f>
        <v/>
      </c>
      <c r="F190" s="101" t="str">
        <f>IF(C190="","",CONCATENATE(VLOOKUP($C190,Engagés!$C$10:$N$509,6,FALSE)," ",VLOOKUP($C190,Engagés!$C$10:$N$509,7,FALSE)))</f>
        <v/>
      </c>
      <c r="G190" s="101" t="str">
        <f>IF(C190="","",VLOOKUP($C190,Engagés!$C$10:$N$509,8,FALSE))</f>
        <v/>
      </c>
      <c r="H190" s="100" t="str">
        <f>IF(C190="","",VLOOKUP($C190,Engagés!$C$10:$N$509,9,FALSE))</f>
        <v/>
      </c>
      <c r="I190" s="100" t="str">
        <f>IF(C190="","",VLOOKUP($C190,Engagés!$C$10:$N$509,10,FALSE))</f>
        <v/>
      </c>
      <c r="J190" s="100" t="str">
        <f>IF(C190="","",VLOOKUP($C190,Engagés!$C$10:$Q$509,12,FALSE))</f>
        <v/>
      </c>
      <c r="K190" s="33" t="str">
        <f t="shared" si="5"/>
        <v/>
      </c>
    </row>
    <row r="191" spans="1:11" ht="16.5" hidden="1" customHeight="1">
      <c r="A191">
        <f t="shared" si="4"/>
        <v>0</v>
      </c>
      <c r="B191" s="98">
        <v>185</v>
      </c>
      <c r="C191" s="100" t="str">
        <f>IF(OR(VLOOKUP($B191,Engagés!$C$10:$N$509,2,FALSE)="Internet",VLOOKUP($B191,Engagés!$C$10:$N$509,2,FALSE)="Manuel"),VLOOKUP($B191,Engagés!$C$10:$N$509,1,FALSE),"")</f>
        <v/>
      </c>
      <c r="D191" s="100" t="str">
        <f>IF(C191="","",VLOOKUP($C191,Engagés!$C$10:$N$509,4,FALSE))</f>
        <v/>
      </c>
      <c r="E191" s="100" t="str">
        <f>IF(C191="","",VLOOKUP($C191,Engagés!$C$10:$N$509,5,FALSE))</f>
        <v/>
      </c>
      <c r="F191" s="101" t="str">
        <f>IF(C191="","",CONCATENATE(VLOOKUP($C191,Engagés!$C$10:$N$509,6,FALSE)," ",VLOOKUP($C191,Engagés!$C$10:$N$509,7,FALSE)))</f>
        <v/>
      </c>
      <c r="G191" s="101" t="str">
        <f>IF(C191="","",VLOOKUP($C191,Engagés!$C$10:$N$509,8,FALSE))</f>
        <v/>
      </c>
      <c r="H191" s="100" t="str">
        <f>IF(C191="","",VLOOKUP($C191,Engagés!$C$10:$N$509,9,FALSE))</f>
        <v/>
      </c>
      <c r="I191" s="100" t="str">
        <f>IF(C191="","",VLOOKUP($C191,Engagés!$C$10:$N$509,10,FALSE))</f>
        <v/>
      </c>
      <c r="J191" s="100" t="str">
        <f>IF(C191="","",VLOOKUP($C191,Engagés!$C$10:$Q$509,12,FALSE))</f>
        <v/>
      </c>
      <c r="K191" s="33" t="str">
        <f t="shared" si="5"/>
        <v/>
      </c>
    </row>
    <row r="192" spans="1:11" ht="16.5" hidden="1" customHeight="1">
      <c r="A192">
        <f t="shared" si="4"/>
        <v>0</v>
      </c>
      <c r="B192" s="98">
        <v>186</v>
      </c>
      <c r="C192" s="100" t="str">
        <f>IF(OR(VLOOKUP($B192,Engagés!$C$10:$N$509,2,FALSE)="Internet",VLOOKUP($B192,Engagés!$C$10:$N$509,2,FALSE)="Manuel"),VLOOKUP($B192,Engagés!$C$10:$N$509,1,FALSE),"")</f>
        <v/>
      </c>
      <c r="D192" s="100" t="str">
        <f>IF(C192="","",VLOOKUP($C192,Engagés!$C$10:$N$509,4,FALSE))</f>
        <v/>
      </c>
      <c r="E192" s="100" t="str">
        <f>IF(C192="","",VLOOKUP($C192,Engagés!$C$10:$N$509,5,FALSE))</f>
        <v/>
      </c>
      <c r="F192" s="101" t="str">
        <f>IF(C192="","",CONCATENATE(VLOOKUP($C192,Engagés!$C$10:$N$509,6,FALSE)," ",VLOOKUP($C192,Engagés!$C$10:$N$509,7,FALSE)))</f>
        <v/>
      </c>
      <c r="G192" s="101" t="str">
        <f>IF(C192="","",VLOOKUP($C192,Engagés!$C$10:$N$509,8,FALSE))</f>
        <v/>
      </c>
      <c r="H192" s="100" t="str">
        <f>IF(C192="","",VLOOKUP($C192,Engagés!$C$10:$N$509,9,FALSE))</f>
        <v/>
      </c>
      <c r="I192" s="100" t="str">
        <f>IF(C192="","",VLOOKUP($C192,Engagés!$C$10:$N$509,10,FALSE))</f>
        <v/>
      </c>
      <c r="J192" s="100" t="str">
        <f>IF(C192="","",VLOOKUP($C192,Engagés!$C$10:$Q$509,12,FALSE))</f>
        <v/>
      </c>
      <c r="K192" s="33" t="str">
        <f t="shared" si="5"/>
        <v/>
      </c>
    </row>
    <row r="193" spans="1:11" ht="16.5" hidden="1" customHeight="1">
      <c r="A193">
        <f t="shared" si="4"/>
        <v>0</v>
      </c>
      <c r="B193" s="98">
        <v>187</v>
      </c>
      <c r="C193" s="100" t="str">
        <f>IF(OR(VLOOKUP($B193,Engagés!$C$10:$N$509,2,FALSE)="Internet",VLOOKUP($B193,Engagés!$C$10:$N$509,2,FALSE)="Manuel"),VLOOKUP($B193,Engagés!$C$10:$N$509,1,FALSE),"")</f>
        <v/>
      </c>
      <c r="D193" s="100" t="str">
        <f>IF(C193="","",VLOOKUP($C193,Engagés!$C$10:$N$509,4,FALSE))</f>
        <v/>
      </c>
      <c r="E193" s="100" t="str">
        <f>IF(C193="","",VLOOKUP($C193,Engagés!$C$10:$N$509,5,FALSE))</f>
        <v/>
      </c>
      <c r="F193" s="101" t="str">
        <f>IF(C193="","",CONCATENATE(VLOOKUP($C193,Engagés!$C$10:$N$509,6,FALSE)," ",VLOOKUP($C193,Engagés!$C$10:$N$509,7,FALSE)))</f>
        <v/>
      </c>
      <c r="G193" s="101" t="str">
        <f>IF(C193="","",VLOOKUP($C193,Engagés!$C$10:$N$509,8,FALSE))</f>
        <v/>
      </c>
      <c r="H193" s="100" t="str">
        <f>IF(C193="","",VLOOKUP($C193,Engagés!$C$10:$N$509,9,FALSE))</f>
        <v/>
      </c>
      <c r="I193" s="100" t="str">
        <f>IF(C193="","",VLOOKUP($C193,Engagés!$C$10:$N$509,10,FALSE))</f>
        <v/>
      </c>
      <c r="J193" s="100" t="str">
        <f>IF(C193="","",VLOOKUP($C193,Engagés!$C$10:$Q$509,12,FALSE))</f>
        <v/>
      </c>
      <c r="K193" s="33" t="str">
        <f t="shared" si="5"/>
        <v/>
      </c>
    </row>
    <row r="194" spans="1:11" ht="16.5" hidden="1" customHeight="1">
      <c r="A194">
        <f t="shared" si="4"/>
        <v>0</v>
      </c>
      <c r="B194" s="98">
        <v>188</v>
      </c>
      <c r="C194" s="100" t="str">
        <f>IF(OR(VLOOKUP($B194,Engagés!$C$10:$N$509,2,FALSE)="Internet",VLOOKUP($B194,Engagés!$C$10:$N$509,2,FALSE)="Manuel"),VLOOKUP($B194,Engagés!$C$10:$N$509,1,FALSE),"")</f>
        <v/>
      </c>
      <c r="D194" s="100" t="str">
        <f>IF(C194="","",VLOOKUP($C194,Engagés!$C$10:$N$509,4,FALSE))</f>
        <v/>
      </c>
      <c r="E194" s="100" t="str">
        <f>IF(C194="","",VLOOKUP($C194,Engagés!$C$10:$N$509,5,FALSE))</f>
        <v/>
      </c>
      <c r="F194" s="101" t="str">
        <f>IF(C194="","",CONCATENATE(VLOOKUP($C194,Engagés!$C$10:$N$509,6,FALSE)," ",VLOOKUP($C194,Engagés!$C$10:$N$509,7,FALSE)))</f>
        <v/>
      </c>
      <c r="G194" s="101" t="str">
        <f>IF(C194="","",VLOOKUP($C194,Engagés!$C$10:$N$509,8,FALSE))</f>
        <v/>
      </c>
      <c r="H194" s="100" t="str">
        <f>IF(C194="","",VLOOKUP($C194,Engagés!$C$10:$N$509,9,FALSE))</f>
        <v/>
      </c>
      <c r="I194" s="100" t="str">
        <f>IF(C194="","",VLOOKUP($C194,Engagés!$C$10:$N$509,10,FALSE))</f>
        <v/>
      </c>
      <c r="J194" s="100" t="str">
        <f>IF(C194="","",VLOOKUP($C194,Engagés!$C$10:$Q$509,12,FALSE))</f>
        <v/>
      </c>
      <c r="K194" s="33" t="str">
        <f t="shared" si="5"/>
        <v/>
      </c>
    </row>
    <row r="195" spans="1:11" ht="16.5" hidden="1" customHeight="1">
      <c r="A195">
        <f t="shared" si="4"/>
        <v>0</v>
      </c>
      <c r="B195" s="98">
        <v>189</v>
      </c>
      <c r="C195" s="100" t="str">
        <f>IF(OR(VLOOKUP($B195,Engagés!$C$10:$N$509,2,FALSE)="Internet",VLOOKUP($B195,Engagés!$C$10:$N$509,2,FALSE)="Manuel"),VLOOKUP($B195,Engagés!$C$10:$N$509,1,FALSE),"")</f>
        <v/>
      </c>
      <c r="D195" s="100" t="str">
        <f>IF(C195="","",VLOOKUP($C195,Engagés!$C$10:$N$509,4,FALSE))</f>
        <v/>
      </c>
      <c r="E195" s="100" t="str">
        <f>IF(C195="","",VLOOKUP($C195,Engagés!$C$10:$N$509,5,FALSE))</f>
        <v/>
      </c>
      <c r="F195" s="101" t="str">
        <f>IF(C195="","",CONCATENATE(VLOOKUP($C195,Engagés!$C$10:$N$509,6,FALSE)," ",VLOOKUP($C195,Engagés!$C$10:$N$509,7,FALSE)))</f>
        <v/>
      </c>
      <c r="G195" s="101" t="str">
        <f>IF(C195="","",VLOOKUP($C195,Engagés!$C$10:$N$509,8,FALSE))</f>
        <v/>
      </c>
      <c r="H195" s="100" t="str">
        <f>IF(C195="","",VLOOKUP($C195,Engagés!$C$10:$N$509,9,FALSE))</f>
        <v/>
      </c>
      <c r="I195" s="100" t="str">
        <f>IF(C195="","",VLOOKUP($C195,Engagés!$C$10:$N$509,10,FALSE))</f>
        <v/>
      </c>
      <c r="J195" s="100" t="str">
        <f>IF(C195="","",VLOOKUP($C195,Engagés!$C$10:$Q$509,12,FALSE))</f>
        <v/>
      </c>
      <c r="K195" s="33" t="str">
        <f t="shared" si="5"/>
        <v/>
      </c>
    </row>
    <row r="196" spans="1:11" ht="16.5" hidden="1" customHeight="1">
      <c r="A196">
        <f t="shared" si="4"/>
        <v>0</v>
      </c>
      <c r="B196" s="98">
        <v>190</v>
      </c>
      <c r="C196" s="100" t="str">
        <f>IF(OR(VLOOKUP($B196,Engagés!$C$10:$N$509,2,FALSE)="Internet",VLOOKUP($B196,Engagés!$C$10:$N$509,2,FALSE)="Manuel"),VLOOKUP($B196,Engagés!$C$10:$N$509,1,FALSE),"")</f>
        <v/>
      </c>
      <c r="D196" s="100" t="str">
        <f>IF(C196="","",VLOOKUP($C196,Engagés!$C$10:$N$509,4,FALSE))</f>
        <v/>
      </c>
      <c r="E196" s="100" t="str">
        <f>IF(C196="","",VLOOKUP($C196,Engagés!$C$10:$N$509,5,FALSE))</f>
        <v/>
      </c>
      <c r="F196" s="101" t="str">
        <f>IF(C196="","",CONCATENATE(VLOOKUP($C196,Engagés!$C$10:$N$509,6,FALSE)," ",VLOOKUP($C196,Engagés!$C$10:$N$509,7,FALSE)))</f>
        <v/>
      </c>
      <c r="G196" s="101" t="str">
        <f>IF(C196="","",VLOOKUP($C196,Engagés!$C$10:$N$509,8,FALSE))</f>
        <v/>
      </c>
      <c r="H196" s="100" t="str">
        <f>IF(C196="","",VLOOKUP($C196,Engagés!$C$10:$N$509,9,FALSE))</f>
        <v/>
      </c>
      <c r="I196" s="100" t="str">
        <f>IF(C196="","",VLOOKUP($C196,Engagés!$C$10:$N$509,10,FALSE))</f>
        <v/>
      </c>
      <c r="J196" s="100" t="str">
        <f>IF(C196="","",VLOOKUP($C196,Engagés!$C$10:$Q$509,12,FALSE))</f>
        <v/>
      </c>
      <c r="K196" s="33" t="str">
        <f t="shared" si="5"/>
        <v/>
      </c>
    </row>
    <row r="197" spans="1:11" ht="16.5" hidden="1" customHeight="1">
      <c r="A197">
        <f t="shared" si="4"/>
        <v>0</v>
      </c>
      <c r="B197" s="98">
        <v>191</v>
      </c>
      <c r="C197" s="100" t="str">
        <f>IF(OR(VLOOKUP($B197,Engagés!$C$10:$N$509,2,FALSE)="Internet",VLOOKUP($B197,Engagés!$C$10:$N$509,2,FALSE)="Manuel"),VLOOKUP($B197,Engagés!$C$10:$N$509,1,FALSE),"")</f>
        <v/>
      </c>
      <c r="D197" s="100" t="str">
        <f>IF(C197="","",VLOOKUP($C197,Engagés!$C$10:$N$509,4,FALSE))</f>
        <v/>
      </c>
      <c r="E197" s="100" t="str">
        <f>IF(C197="","",VLOOKUP($C197,Engagés!$C$10:$N$509,5,FALSE))</f>
        <v/>
      </c>
      <c r="F197" s="101" t="str">
        <f>IF(C197="","",CONCATENATE(VLOOKUP($C197,Engagés!$C$10:$N$509,6,FALSE)," ",VLOOKUP($C197,Engagés!$C$10:$N$509,7,FALSE)))</f>
        <v/>
      </c>
      <c r="G197" s="101" t="str">
        <f>IF(C197="","",VLOOKUP($C197,Engagés!$C$10:$N$509,8,FALSE))</f>
        <v/>
      </c>
      <c r="H197" s="100" t="str">
        <f>IF(C197="","",VLOOKUP($C197,Engagés!$C$10:$N$509,9,FALSE))</f>
        <v/>
      </c>
      <c r="I197" s="100" t="str">
        <f>IF(C197="","",VLOOKUP($C197,Engagés!$C$10:$N$509,10,FALSE))</f>
        <v/>
      </c>
      <c r="J197" s="100" t="str">
        <f>IF(C197="","",VLOOKUP($C197,Engagés!$C$10:$Q$509,12,FALSE))</f>
        <v/>
      </c>
      <c r="K197" s="33" t="str">
        <f t="shared" si="5"/>
        <v/>
      </c>
    </row>
    <row r="198" spans="1:11" ht="16.5" hidden="1" customHeight="1">
      <c r="A198">
        <f t="shared" si="4"/>
        <v>0</v>
      </c>
      <c r="B198" s="98">
        <v>192</v>
      </c>
      <c r="C198" s="100" t="str">
        <f>IF(OR(VLOOKUP($B198,Engagés!$C$10:$N$509,2,FALSE)="Internet",VLOOKUP($B198,Engagés!$C$10:$N$509,2,FALSE)="Manuel"),VLOOKUP($B198,Engagés!$C$10:$N$509,1,FALSE),"")</f>
        <v/>
      </c>
      <c r="D198" s="100" t="str">
        <f>IF(C198="","",VLOOKUP($C198,Engagés!$C$10:$N$509,4,FALSE))</f>
        <v/>
      </c>
      <c r="E198" s="100" t="str">
        <f>IF(C198="","",VLOOKUP($C198,Engagés!$C$10:$N$509,5,FALSE))</f>
        <v/>
      </c>
      <c r="F198" s="101" t="str">
        <f>IF(C198="","",CONCATENATE(VLOOKUP($C198,Engagés!$C$10:$N$509,6,FALSE)," ",VLOOKUP($C198,Engagés!$C$10:$N$509,7,FALSE)))</f>
        <v/>
      </c>
      <c r="G198" s="101" t="str">
        <f>IF(C198="","",VLOOKUP($C198,Engagés!$C$10:$N$509,8,FALSE))</f>
        <v/>
      </c>
      <c r="H198" s="100" t="str">
        <f>IF(C198="","",VLOOKUP($C198,Engagés!$C$10:$N$509,9,FALSE))</f>
        <v/>
      </c>
      <c r="I198" s="100" t="str">
        <f>IF(C198="","",VLOOKUP($C198,Engagés!$C$10:$N$509,10,FALSE))</f>
        <v/>
      </c>
      <c r="J198" s="100" t="str">
        <f>IF(C198="","",VLOOKUP($C198,Engagés!$C$10:$Q$509,12,FALSE))</f>
        <v/>
      </c>
      <c r="K198" s="33" t="str">
        <f t="shared" si="5"/>
        <v/>
      </c>
    </row>
    <row r="199" spans="1:11" ht="16.5" hidden="1" customHeight="1">
      <c r="A199">
        <f t="shared" si="4"/>
        <v>0</v>
      </c>
      <c r="B199" s="98">
        <v>193</v>
      </c>
      <c r="C199" s="100" t="str">
        <f>IF(OR(VLOOKUP($B199,Engagés!$C$10:$N$509,2,FALSE)="Internet",VLOOKUP($B199,Engagés!$C$10:$N$509,2,FALSE)="Manuel"),VLOOKUP($B199,Engagés!$C$10:$N$509,1,FALSE),"")</f>
        <v/>
      </c>
      <c r="D199" s="100" t="str">
        <f>IF(C199="","",VLOOKUP($C199,Engagés!$C$10:$N$509,4,FALSE))</f>
        <v/>
      </c>
      <c r="E199" s="100" t="str">
        <f>IF(C199="","",VLOOKUP($C199,Engagés!$C$10:$N$509,5,FALSE))</f>
        <v/>
      </c>
      <c r="F199" s="101" t="str">
        <f>IF(C199="","",CONCATENATE(VLOOKUP($C199,Engagés!$C$10:$N$509,6,FALSE)," ",VLOOKUP($C199,Engagés!$C$10:$N$509,7,FALSE)))</f>
        <v/>
      </c>
      <c r="G199" s="101" t="str">
        <f>IF(C199="","",VLOOKUP($C199,Engagés!$C$10:$N$509,8,FALSE))</f>
        <v/>
      </c>
      <c r="H199" s="100" t="str">
        <f>IF(C199="","",VLOOKUP($C199,Engagés!$C$10:$N$509,9,FALSE))</f>
        <v/>
      </c>
      <c r="I199" s="100" t="str">
        <f>IF(C199="","",VLOOKUP($C199,Engagés!$C$10:$N$509,10,FALSE))</f>
        <v/>
      </c>
      <c r="J199" s="100" t="str">
        <f>IF(C199="","",VLOOKUP($C199,Engagés!$C$10:$Q$509,12,FALSE))</f>
        <v/>
      </c>
      <c r="K199" s="33" t="str">
        <f t="shared" si="5"/>
        <v/>
      </c>
    </row>
    <row r="200" spans="1:11" ht="16.5" hidden="1" customHeight="1">
      <c r="A200">
        <f t="shared" ref="A200:A263" si="6">IF(LEN(C200)=0,0,1)</f>
        <v>0</v>
      </c>
      <c r="B200" s="98">
        <v>194</v>
      </c>
      <c r="C200" s="100" t="str">
        <f>IF(OR(VLOOKUP($B200,Engagés!$C$10:$N$509,2,FALSE)="Internet",VLOOKUP($B200,Engagés!$C$10:$N$509,2,FALSE)="Manuel"),VLOOKUP($B200,Engagés!$C$10:$N$509,1,FALSE),"")</f>
        <v/>
      </c>
      <c r="D200" s="100" t="str">
        <f>IF(C200="","",VLOOKUP($C200,Engagés!$C$10:$N$509,4,FALSE))</f>
        <v/>
      </c>
      <c r="E200" s="100" t="str">
        <f>IF(C200="","",VLOOKUP($C200,Engagés!$C$10:$N$509,5,FALSE))</f>
        <v/>
      </c>
      <c r="F200" s="101" t="str">
        <f>IF(C200="","",CONCATENATE(VLOOKUP($C200,Engagés!$C$10:$N$509,6,FALSE)," ",VLOOKUP($C200,Engagés!$C$10:$N$509,7,FALSE)))</f>
        <v/>
      </c>
      <c r="G200" s="101" t="str">
        <f>IF(C200="","",VLOOKUP($C200,Engagés!$C$10:$N$509,8,FALSE))</f>
        <v/>
      </c>
      <c r="H200" s="100" t="str">
        <f>IF(C200="","",VLOOKUP($C200,Engagés!$C$10:$N$509,9,FALSE))</f>
        <v/>
      </c>
      <c r="I200" s="100" t="str">
        <f>IF(C200="","",VLOOKUP($C200,Engagés!$C$10:$N$509,10,FALSE))</f>
        <v/>
      </c>
      <c r="J200" s="100" t="str">
        <f>IF(C200="","",VLOOKUP($C200,Engagés!$C$10:$Q$509,12,FALSE))</f>
        <v/>
      </c>
      <c r="K200" s="33" t="str">
        <f t="shared" si="5"/>
        <v/>
      </c>
    </row>
    <row r="201" spans="1:11" ht="16.5" hidden="1" customHeight="1">
      <c r="A201">
        <f t="shared" si="6"/>
        <v>0</v>
      </c>
      <c r="B201" s="98">
        <v>195</v>
      </c>
      <c r="C201" s="100" t="str">
        <f>IF(OR(VLOOKUP($B201,Engagés!$C$10:$N$509,2,FALSE)="Internet",VLOOKUP($B201,Engagés!$C$10:$N$509,2,FALSE)="Manuel"),VLOOKUP($B201,Engagés!$C$10:$N$509,1,FALSE),"")</f>
        <v/>
      </c>
      <c r="D201" s="100" t="str">
        <f>IF(C201="","",VLOOKUP($C201,Engagés!$C$10:$N$509,4,FALSE))</f>
        <v/>
      </c>
      <c r="E201" s="100" t="str">
        <f>IF(C201="","",VLOOKUP($C201,Engagés!$C$10:$N$509,5,FALSE))</f>
        <v/>
      </c>
      <c r="F201" s="101" t="str">
        <f>IF(C201="","",CONCATENATE(VLOOKUP($C201,Engagés!$C$10:$N$509,6,FALSE)," ",VLOOKUP($C201,Engagés!$C$10:$N$509,7,FALSE)))</f>
        <v/>
      </c>
      <c r="G201" s="101" t="str">
        <f>IF(C201="","",VLOOKUP($C201,Engagés!$C$10:$N$509,8,FALSE))</f>
        <v/>
      </c>
      <c r="H201" s="100" t="str">
        <f>IF(C201="","",VLOOKUP($C201,Engagés!$C$10:$N$509,9,FALSE))</f>
        <v/>
      </c>
      <c r="I201" s="100" t="str">
        <f>IF(C201="","",VLOOKUP($C201,Engagés!$C$10:$N$509,10,FALSE))</f>
        <v/>
      </c>
      <c r="J201" s="100" t="str">
        <f>IF(C201="","",VLOOKUP($C201,Engagés!$C$10:$Q$509,12,FALSE))</f>
        <v/>
      </c>
      <c r="K201" s="33" t="str">
        <f t="shared" ref="K201:K264" si="7">C201</f>
        <v/>
      </c>
    </row>
    <row r="202" spans="1:11" ht="16.5" hidden="1" customHeight="1">
      <c r="A202">
        <f t="shared" si="6"/>
        <v>0</v>
      </c>
      <c r="B202" s="98">
        <v>196</v>
      </c>
      <c r="C202" s="100" t="str">
        <f>IF(OR(VLOOKUP($B202,Engagés!$C$10:$N$509,2,FALSE)="Internet",VLOOKUP($B202,Engagés!$C$10:$N$509,2,FALSE)="Manuel"),VLOOKUP($B202,Engagés!$C$10:$N$509,1,FALSE),"")</f>
        <v/>
      </c>
      <c r="D202" s="100" t="str">
        <f>IF(C202="","",VLOOKUP($C202,Engagés!$C$10:$N$509,4,FALSE))</f>
        <v/>
      </c>
      <c r="E202" s="100" t="str">
        <f>IF(C202="","",VLOOKUP($C202,Engagés!$C$10:$N$509,5,FALSE))</f>
        <v/>
      </c>
      <c r="F202" s="101" t="str">
        <f>IF(C202="","",CONCATENATE(VLOOKUP($C202,Engagés!$C$10:$N$509,6,FALSE)," ",VLOOKUP($C202,Engagés!$C$10:$N$509,7,FALSE)))</f>
        <v/>
      </c>
      <c r="G202" s="101" t="str">
        <f>IF(C202="","",VLOOKUP($C202,Engagés!$C$10:$N$509,8,FALSE))</f>
        <v/>
      </c>
      <c r="H202" s="100" t="str">
        <f>IF(C202="","",VLOOKUP($C202,Engagés!$C$10:$N$509,9,FALSE))</f>
        <v/>
      </c>
      <c r="I202" s="100" t="str">
        <f>IF(C202="","",VLOOKUP($C202,Engagés!$C$10:$N$509,10,FALSE))</f>
        <v/>
      </c>
      <c r="J202" s="100" t="str">
        <f>IF(C202="","",VLOOKUP($C202,Engagés!$C$10:$Q$509,12,FALSE))</f>
        <v/>
      </c>
      <c r="K202" s="33" t="str">
        <f t="shared" si="7"/>
        <v/>
      </c>
    </row>
    <row r="203" spans="1:11" ht="16.5" hidden="1" customHeight="1">
      <c r="A203">
        <f t="shared" si="6"/>
        <v>0</v>
      </c>
      <c r="B203" s="98">
        <v>197</v>
      </c>
      <c r="C203" s="100" t="str">
        <f>IF(OR(VLOOKUP($B203,Engagés!$C$10:$N$509,2,FALSE)="Internet",VLOOKUP($B203,Engagés!$C$10:$N$509,2,FALSE)="Manuel"),VLOOKUP($B203,Engagés!$C$10:$N$509,1,FALSE),"")</f>
        <v/>
      </c>
      <c r="D203" s="100" t="str">
        <f>IF(C203="","",VLOOKUP($C203,Engagés!$C$10:$N$509,4,FALSE))</f>
        <v/>
      </c>
      <c r="E203" s="100" t="str">
        <f>IF(C203="","",VLOOKUP($C203,Engagés!$C$10:$N$509,5,FALSE))</f>
        <v/>
      </c>
      <c r="F203" s="101" t="str">
        <f>IF(C203="","",CONCATENATE(VLOOKUP($C203,Engagés!$C$10:$N$509,6,FALSE)," ",VLOOKUP($C203,Engagés!$C$10:$N$509,7,FALSE)))</f>
        <v/>
      </c>
      <c r="G203" s="101" t="str">
        <f>IF(C203="","",VLOOKUP($C203,Engagés!$C$10:$N$509,8,FALSE))</f>
        <v/>
      </c>
      <c r="H203" s="100" t="str">
        <f>IF(C203="","",VLOOKUP($C203,Engagés!$C$10:$N$509,9,FALSE))</f>
        <v/>
      </c>
      <c r="I203" s="100" t="str">
        <f>IF(C203="","",VLOOKUP($C203,Engagés!$C$10:$N$509,10,FALSE))</f>
        <v/>
      </c>
      <c r="J203" s="100" t="str">
        <f>IF(C203="","",VLOOKUP($C203,Engagés!$C$10:$Q$509,12,FALSE))</f>
        <v/>
      </c>
      <c r="K203" s="33" t="str">
        <f t="shared" si="7"/>
        <v/>
      </c>
    </row>
    <row r="204" spans="1:11" ht="16.5" hidden="1" customHeight="1">
      <c r="A204">
        <f t="shared" si="6"/>
        <v>0</v>
      </c>
      <c r="B204" s="98">
        <v>198</v>
      </c>
      <c r="C204" s="100" t="str">
        <f>IF(OR(VLOOKUP($B204,Engagés!$C$10:$N$509,2,FALSE)="Internet",VLOOKUP($B204,Engagés!$C$10:$N$509,2,FALSE)="Manuel"),VLOOKUP($B204,Engagés!$C$10:$N$509,1,FALSE),"")</f>
        <v/>
      </c>
      <c r="D204" s="100" t="str">
        <f>IF(C204="","",VLOOKUP($C204,Engagés!$C$10:$N$509,4,FALSE))</f>
        <v/>
      </c>
      <c r="E204" s="100" t="str">
        <f>IF(C204="","",VLOOKUP($C204,Engagés!$C$10:$N$509,5,FALSE))</f>
        <v/>
      </c>
      <c r="F204" s="101" t="str">
        <f>IF(C204="","",CONCATENATE(VLOOKUP($C204,Engagés!$C$10:$N$509,6,FALSE)," ",VLOOKUP($C204,Engagés!$C$10:$N$509,7,FALSE)))</f>
        <v/>
      </c>
      <c r="G204" s="101" t="str">
        <f>IF(C204="","",VLOOKUP($C204,Engagés!$C$10:$N$509,8,FALSE))</f>
        <v/>
      </c>
      <c r="H204" s="100" t="str">
        <f>IF(C204="","",VLOOKUP($C204,Engagés!$C$10:$N$509,9,FALSE))</f>
        <v/>
      </c>
      <c r="I204" s="100" t="str">
        <f>IF(C204="","",VLOOKUP($C204,Engagés!$C$10:$N$509,10,FALSE))</f>
        <v/>
      </c>
      <c r="J204" s="100" t="str">
        <f>IF(C204="","",VLOOKUP($C204,Engagés!$C$10:$Q$509,12,FALSE))</f>
        <v/>
      </c>
      <c r="K204" s="33" t="str">
        <f t="shared" si="7"/>
        <v/>
      </c>
    </row>
    <row r="205" spans="1:11" ht="16.5" hidden="1" customHeight="1">
      <c r="A205">
        <f t="shared" si="6"/>
        <v>0</v>
      </c>
      <c r="B205" s="98">
        <v>199</v>
      </c>
      <c r="C205" s="100" t="str">
        <f>IF(OR(VLOOKUP($B205,Engagés!$C$10:$N$509,2,FALSE)="Internet",VLOOKUP($B205,Engagés!$C$10:$N$509,2,FALSE)="Manuel"),VLOOKUP($B205,Engagés!$C$10:$N$509,1,FALSE),"")</f>
        <v/>
      </c>
      <c r="D205" s="100" t="str">
        <f>IF(C205="","",VLOOKUP($C205,Engagés!$C$10:$N$509,4,FALSE))</f>
        <v/>
      </c>
      <c r="E205" s="100" t="str">
        <f>IF(C205="","",VLOOKUP($C205,Engagés!$C$10:$N$509,5,FALSE))</f>
        <v/>
      </c>
      <c r="F205" s="101" t="str">
        <f>IF(C205="","",CONCATENATE(VLOOKUP($C205,Engagés!$C$10:$N$509,6,FALSE)," ",VLOOKUP($C205,Engagés!$C$10:$N$509,7,FALSE)))</f>
        <v/>
      </c>
      <c r="G205" s="101" t="str">
        <f>IF(C205="","",VLOOKUP($C205,Engagés!$C$10:$N$509,8,FALSE))</f>
        <v/>
      </c>
      <c r="H205" s="100" t="str">
        <f>IF(C205="","",VLOOKUP($C205,Engagés!$C$10:$N$509,9,FALSE))</f>
        <v/>
      </c>
      <c r="I205" s="100" t="str">
        <f>IF(C205="","",VLOOKUP($C205,Engagés!$C$10:$N$509,10,FALSE))</f>
        <v/>
      </c>
      <c r="J205" s="100" t="str">
        <f>IF(C205="","",VLOOKUP($C205,Engagés!$C$10:$Q$509,12,FALSE))</f>
        <v/>
      </c>
      <c r="K205" s="33" t="str">
        <f t="shared" si="7"/>
        <v/>
      </c>
    </row>
    <row r="206" spans="1:11" ht="16.5" hidden="1" customHeight="1">
      <c r="A206">
        <f t="shared" si="6"/>
        <v>0</v>
      </c>
      <c r="B206" s="98">
        <v>200</v>
      </c>
      <c r="C206" s="100" t="str">
        <f>IF(OR(VLOOKUP($B206,Engagés!$C$10:$N$509,2,FALSE)="Internet",VLOOKUP($B206,Engagés!$C$10:$N$509,2,FALSE)="Manuel"),VLOOKUP($B206,Engagés!$C$10:$N$509,1,FALSE),"")</f>
        <v/>
      </c>
      <c r="D206" s="100" t="str">
        <f>IF(C206="","",VLOOKUP($C206,Engagés!$C$10:$N$509,4,FALSE))</f>
        <v/>
      </c>
      <c r="E206" s="100" t="str">
        <f>IF(C206="","",VLOOKUP($C206,Engagés!$C$10:$N$509,5,FALSE))</f>
        <v/>
      </c>
      <c r="F206" s="101" t="str">
        <f>IF(C206="","",CONCATENATE(VLOOKUP($C206,Engagés!$C$10:$N$509,6,FALSE)," ",VLOOKUP($C206,Engagés!$C$10:$N$509,7,FALSE)))</f>
        <v/>
      </c>
      <c r="G206" s="101" t="str">
        <f>IF(C206="","",VLOOKUP($C206,Engagés!$C$10:$N$509,8,FALSE))</f>
        <v/>
      </c>
      <c r="H206" s="100" t="str">
        <f>IF(C206="","",VLOOKUP($C206,Engagés!$C$10:$N$509,9,FALSE))</f>
        <v/>
      </c>
      <c r="I206" s="100" t="str">
        <f>IF(C206="","",VLOOKUP($C206,Engagés!$C$10:$N$509,10,FALSE))</f>
        <v/>
      </c>
      <c r="J206" s="100" t="str">
        <f>IF(C206="","",VLOOKUP($C206,Engagés!$C$10:$Q$509,12,FALSE))</f>
        <v/>
      </c>
      <c r="K206" s="33" t="str">
        <f t="shared" si="7"/>
        <v/>
      </c>
    </row>
    <row r="207" spans="1:11" ht="16.5" hidden="1" customHeight="1">
      <c r="A207">
        <f t="shared" si="6"/>
        <v>0</v>
      </c>
      <c r="B207" s="98">
        <v>201</v>
      </c>
      <c r="C207" s="100" t="str">
        <f>IF(OR(VLOOKUP($B207,Engagés!$C$10:$N$509,2,FALSE)="Internet",VLOOKUP($B207,Engagés!$C$10:$N$509,2,FALSE)="Manuel"),VLOOKUP($B207,Engagés!$C$10:$N$509,1,FALSE),"")</f>
        <v/>
      </c>
      <c r="D207" s="100" t="str">
        <f>IF(C207="","",VLOOKUP($C207,Engagés!$C$10:$N$509,4,FALSE))</f>
        <v/>
      </c>
      <c r="E207" s="100" t="str">
        <f>IF(C207="","",VLOOKUP($C207,Engagés!$C$10:$N$509,5,FALSE))</f>
        <v/>
      </c>
      <c r="F207" s="101" t="str">
        <f>IF(C207="","",CONCATENATE(VLOOKUP($C207,Engagés!$C$10:$N$509,6,FALSE)," ",VLOOKUP($C207,Engagés!$C$10:$N$509,7,FALSE)))</f>
        <v/>
      </c>
      <c r="G207" s="101" t="str">
        <f>IF(C207="","",VLOOKUP($C207,Engagés!$C$10:$N$509,8,FALSE))</f>
        <v/>
      </c>
      <c r="H207" s="100" t="str">
        <f>IF(C207="","",VLOOKUP($C207,Engagés!$C$10:$N$509,9,FALSE))</f>
        <v/>
      </c>
      <c r="I207" s="100" t="str">
        <f>IF(C207="","",VLOOKUP($C207,Engagés!$C$10:$N$509,10,FALSE))</f>
        <v/>
      </c>
      <c r="J207" s="100" t="str">
        <f>IF(C207="","",VLOOKUP($C207,Engagés!$C$10:$Q$509,12,FALSE))</f>
        <v/>
      </c>
      <c r="K207" s="33" t="str">
        <f t="shared" si="7"/>
        <v/>
      </c>
    </row>
    <row r="208" spans="1:11" ht="16.5" hidden="1" customHeight="1">
      <c r="A208">
        <f t="shared" si="6"/>
        <v>0</v>
      </c>
      <c r="B208" s="98">
        <v>202</v>
      </c>
      <c r="C208" s="100" t="str">
        <f>IF(OR(VLOOKUP($B208,Engagés!$C$10:$N$509,2,FALSE)="Internet",VLOOKUP($B208,Engagés!$C$10:$N$509,2,FALSE)="Manuel"),VLOOKUP($B208,Engagés!$C$10:$N$509,1,FALSE),"")</f>
        <v/>
      </c>
      <c r="D208" s="100" t="str">
        <f>IF(C208="","",VLOOKUP($C208,Engagés!$C$10:$N$509,4,FALSE))</f>
        <v/>
      </c>
      <c r="E208" s="100" t="str">
        <f>IF(C208="","",VLOOKUP($C208,Engagés!$C$10:$N$509,5,FALSE))</f>
        <v/>
      </c>
      <c r="F208" s="101" t="str">
        <f>IF(C208="","",CONCATENATE(VLOOKUP($C208,Engagés!$C$10:$N$509,6,FALSE)," ",VLOOKUP($C208,Engagés!$C$10:$N$509,7,FALSE)))</f>
        <v/>
      </c>
      <c r="G208" s="101" t="str">
        <f>IF(C208="","",VLOOKUP($C208,Engagés!$C$10:$N$509,8,FALSE))</f>
        <v/>
      </c>
      <c r="H208" s="100" t="str">
        <f>IF(C208="","",VLOOKUP($C208,Engagés!$C$10:$N$509,9,FALSE))</f>
        <v/>
      </c>
      <c r="I208" s="100" t="str">
        <f>IF(C208="","",VLOOKUP($C208,Engagés!$C$10:$N$509,10,FALSE))</f>
        <v/>
      </c>
      <c r="J208" s="100" t="str">
        <f>IF(C208="","",VLOOKUP($C208,Engagés!$C$10:$Q$509,12,FALSE))</f>
        <v/>
      </c>
      <c r="K208" s="33" t="str">
        <f t="shared" si="7"/>
        <v/>
      </c>
    </row>
    <row r="209" spans="1:11" ht="16.5" hidden="1" customHeight="1">
      <c r="A209">
        <f t="shared" si="6"/>
        <v>0</v>
      </c>
      <c r="B209" s="98">
        <v>203</v>
      </c>
      <c r="C209" s="100" t="str">
        <f>IF(OR(VLOOKUP($B209,Engagés!$C$10:$N$509,2,FALSE)="Internet",VLOOKUP($B209,Engagés!$C$10:$N$509,2,FALSE)="Manuel"),VLOOKUP($B209,Engagés!$C$10:$N$509,1,FALSE),"")</f>
        <v/>
      </c>
      <c r="D209" s="100" t="str">
        <f>IF(C209="","",VLOOKUP($C209,Engagés!$C$10:$N$509,4,FALSE))</f>
        <v/>
      </c>
      <c r="E209" s="100" t="str">
        <f>IF(C209="","",VLOOKUP($C209,Engagés!$C$10:$N$509,5,FALSE))</f>
        <v/>
      </c>
      <c r="F209" s="101" t="str">
        <f>IF(C209="","",CONCATENATE(VLOOKUP($C209,Engagés!$C$10:$N$509,6,FALSE)," ",VLOOKUP($C209,Engagés!$C$10:$N$509,7,FALSE)))</f>
        <v/>
      </c>
      <c r="G209" s="101" t="str">
        <f>IF(C209="","",VLOOKUP($C209,Engagés!$C$10:$N$509,8,FALSE))</f>
        <v/>
      </c>
      <c r="H209" s="100" t="str">
        <f>IF(C209="","",VLOOKUP($C209,Engagés!$C$10:$N$509,9,FALSE))</f>
        <v/>
      </c>
      <c r="I209" s="100" t="str">
        <f>IF(C209="","",VLOOKUP($C209,Engagés!$C$10:$N$509,10,FALSE))</f>
        <v/>
      </c>
      <c r="J209" s="100" t="str">
        <f>IF(C209="","",VLOOKUP($C209,Engagés!$C$10:$Q$509,12,FALSE))</f>
        <v/>
      </c>
      <c r="K209" s="33" t="str">
        <f t="shared" si="7"/>
        <v/>
      </c>
    </row>
    <row r="210" spans="1:11" ht="16.5" hidden="1" customHeight="1">
      <c r="A210">
        <f t="shared" si="6"/>
        <v>0</v>
      </c>
      <c r="B210" s="98">
        <v>204</v>
      </c>
      <c r="C210" s="100" t="str">
        <f>IF(OR(VLOOKUP($B210,Engagés!$C$10:$N$509,2,FALSE)="Internet",VLOOKUP($B210,Engagés!$C$10:$N$509,2,FALSE)="Manuel"),VLOOKUP($B210,Engagés!$C$10:$N$509,1,FALSE),"")</f>
        <v/>
      </c>
      <c r="D210" s="100" t="str">
        <f>IF(C210="","",VLOOKUP($C210,Engagés!$C$10:$N$509,4,FALSE))</f>
        <v/>
      </c>
      <c r="E210" s="100" t="str">
        <f>IF(C210="","",VLOOKUP($C210,Engagés!$C$10:$N$509,5,FALSE))</f>
        <v/>
      </c>
      <c r="F210" s="101" t="str">
        <f>IF(C210="","",CONCATENATE(VLOOKUP($C210,Engagés!$C$10:$N$509,6,FALSE)," ",VLOOKUP($C210,Engagés!$C$10:$N$509,7,FALSE)))</f>
        <v/>
      </c>
      <c r="G210" s="101" t="str">
        <f>IF(C210="","",VLOOKUP($C210,Engagés!$C$10:$N$509,8,FALSE))</f>
        <v/>
      </c>
      <c r="H210" s="100" t="str">
        <f>IF(C210="","",VLOOKUP($C210,Engagés!$C$10:$N$509,9,FALSE))</f>
        <v/>
      </c>
      <c r="I210" s="100" t="str">
        <f>IF(C210="","",VLOOKUP($C210,Engagés!$C$10:$N$509,10,FALSE))</f>
        <v/>
      </c>
      <c r="J210" s="100" t="str">
        <f>IF(C210="","",VLOOKUP($C210,Engagés!$C$10:$Q$509,12,FALSE))</f>
        <v/>
      </c>
      <c r="K210" s="33" t="str">
        <f t="shared" si="7"/>
        <v/>
      </c>
    </row>
    <row r="211" spans="1:11" ht="16.5" hidden="1" customHeight="1">
      <c r="A211">
        <f t="shared" si="6"/>
        <v>0</v>
      </c>
      <c r="B211" s="98">
        <v>205</v>
      </c>
      <c r="C211" s="100" t="str">
        <f>IF(OR(VLOOKUP($B211,Engagés!$C$10:$N$509,2,FALSE)="Internet",VLOOKUP($B211,Engagés!$C$10:$N$509,2,FALSE)="Manuel"),VLOOKUP($B211,Engagés!$C$10:$N$509,1,FALSE),"")</f>
        <v/>
      </c>
      <c r="D211" s="100" t="str">
        <f>IF(C211="","",VLOOKUP($C211,Engagés!$C$10:$N$509,4,FALSE))</f>
        <v/>
      </c>
      <c r="E211" s="100" t="str">
        <f>IF(C211="","",VLOOKUP($C211,Engagés!$C$10:$N$509,5,FALSE))</f>
        <v/>
      </c>
      <c r="F211" s="101" t="str">
        <f>IF(C211="","",CONCATENATE(VLOOKUP($C211,Engagés!$C$10:$N$509,6,FALSE)," ",VLOOKUP($C211,Engagés!$C$10:$N$509,7,FALSE)))</f>
        <v/>
      </c>
      <c r="G211" s="101" t="str">
        <f>IF(C211="","",VLOOKUP($C211,Engagés!$C$10:$N$509,8,FALSE))</f>
        <v/>
      </c>
      <c r="H211" s="100" t="str">
        <f>IF(C211="","",VLOOKUP($C211,Engagés!$C$10:$N$509,9,FALSE))</f>
        <v/>
      </c>
      <c r="I211" s="100" t="str">
        <f>IF(C211="","",VLOOKUP($C211,Engagés!$C$10:$N$509,10,FALSE))</f>
        <v/>
      </c>
      <c r="J211" s="100" t="str">
        <f>IF(C211="","",VLOOKUP($C211,Engagés!$C$10:$Q$509,12,FALSE))</f>
        <v/>
      </c>
      <c r="K211" s="33" t="str">
        <f t="shared" si="7"/>
        <v/>
      </c>
    </row>
    <row r="212" spans="1:11" ht="16.5" hidden="1" customHeight="1">
      <c r="A212">
        <f t="shared" si="6"/>
        <v>0</v>
      </c>
      <c r="B212" s="98">
        <v>206</v>
      </c>
      <c r="C212" s="100" t="str">
        <f>IF(OR(VLOOKUP($B212,Engagés!$C$10:$N$509,2,FALSE)="Internet",VLOOKUP($B212,Engagés!$C$10:$N$509,2,FALSE)="Manuel"),VLOOKUP($B212,Engagés!$C$10:$N$509,1,FALSE),"")</f>
        <v/>
      </c>
      <c r="D212" s="100" t="str">
        <f>IF(C212="","",VLOOKUP($C212,Engagés!$C$10:$N$509,4,FALSE))</f>
        <v/>
      </c>
      <c r="E212" s="100" t="str">
        <f>IF(C212="","",VLOOKUP($C212,Engagés!$C$10:$N$509,5,FALSE))</f>
        <v/>
      </c>
      <c r="F212" s="101" t="str">
        <f>IF(C212="","",CONCATENATE(VLOOKUP($C212,Engagés!$C$10:$N$509,6,FALSE)," ",VLOOKUP($C212,Engagés!$C$10:$N$509,7,FALSE)))</f>
        <v/>
      </c>
      <c r="G212" s="101" t="str">
        <f>IF(C212="","",VLOOKUP($C212,Engagés!$C$10:$N$509,8,FALSE))</f>
        <v/>
      </c>
      <c r="H212" s="100" t="str">
        <f>IF(C212="","",VLOOKUP($C212,Engagés!$C$10:$N$509,9,FALSE))</f>
        <v/>
      </c>
      <c r="I212" s="100" t="str">
        <f>IF(C212="","",VLOOKUP($C212,Engagés!$C$10:$N$509,10,FALSE))</f>
        <v/>
      </c>
      <c r="J212" s="100" t="str">
        <f>IF(C212="","",VLOOKUP($C212,Engagés!$C$10:$Q$509,12,FALSE))</f>
        <v/>
      </c>
      <c r="K212" s="33" t="str">
        <f t="shared" si="7"/>
        <v/>
      </c>
    </row>
    <row r="213" spans="1:11" ht="16.5" hidden="1" customHeight="1">
      <c r="A213">
        <f t="shared" si="6"/>
        <v>0</v>
      </c>
      <c r="B213" s="98">
        <v>207</v>
      </c>
      <c r="C213" s="100" t="str">
        <f>IF(OR(VLOOKUP($B213,Engagés!$C$10:$N$509,2,FALSE)="Internet",VLOOKUP($B213,Engagés!$C$10:$N$509,2,FALSE)="Manuel"),VLOOKUP($B213,Engagés!$C$10:$N$509,1,FALSE),"")</f>
        <v/>
      </c>
      <c r="D213" s="100" t="str">
        <f>IF(C213="","",VLOOKUP($C213,Engagés!$C$10:$N$509,4,FALSE))</f>
        <v/>
      </c>
      <c r="E213" s="100" t="str">
        <f>IF(C213="","",VLOOKUP($C213,Engagés!$C$10:$N$509,5,FALSE))</f>
        <v/>
      </c>
      <c r="F213" s="101" t="str">
        <f>IF(C213="","",CONCATENATE(VLOOKUP($C213,Engagés!$C$10:$N$509,6,FALSE)," ",VLOOKUP($C213,Engagés!$C$10:$N$509,7,FALSE)))</f>
        <v/>
      </c>
      <c r="G213" s="101" t="str">
        <f>IF(C213="","",VLOOKUP($C213,Engagés!$C$10:$N$509,8,FALSE))</f>
        <v/>
      </c>
      <c r="H213" s="100" t="str">
        <f>IF(C213="","",VLOOKUP($C213,Engagés!$C$10:$N$509,9,FALSE))</f>
        <v/>
      </c>
      <c r="I213" s="100" t="str">
        <f>IF(C213="","",VLOOKUP($C213,Engagés!$C$10:$N$509,10,FALSE))</f>
        <v/>
      </c>
      <c r="J213" s="100" t="str">
        <f>IF(C213="","",VLOOKUP($C213,Engagés!$C$10:$Q$509,12,FALSE))</f>
        <v/>
      </c>
      <c r="K213" s="33" t="str">
        <f t="shared" si="7"/>
        <v/>
      </c>
    </row>
    <row r="214" spans="1:11" ht="16.5" hidden="1" customHeight="1">
      <c r="A214">
        <f t="shared" si="6"/>
        <v>0</v>
      </c>
      <c r="B214" s="98">
        <v>208</v>
      </c>
      <c r="C214" s="100" t="str">
        <f>IF(OR(VLOOKUP($B214,Engagés!$C$10:$N$509,2,FALSE)="Internet",VLOOKUP($B214,Engagés!$C$10:$N$509,2,FALSE)="Manuel"),VLOOKUP($B214,Engagés!$C$10:$N$509,1,FALSE),"")</f>
        <v/>
      </c>
      <c r="D214" s="100" t="str">
        <f>IF(C214="","",VLOOKUP($C214,Engagés!$C$10:$N$509,4,FALSE))</f>
        <v/>
      </c>
      <c r="E214" s="100" t="str">
        <f>IF(C214="","",VLOOKUP($C214,Engagés!$C$10:$N$509,5,FALSE))</f>
        <v/>
      </c>
      <c r="F214" s="101" t="str">
        <f>IF(C214="","",CONCATENATE(VLOOKUP($C214,Engagés!$C$10:$N$509,6,FALSE)," ",VLOOKUP($C214,Engagés!$C$10:$N$509,7,FALSE)))</f>
        <v/>
      </c>
      <c r="G214" s="101" t="str">
        <f>IF(C214="","",VLOOKUP($C214,Engagés!$C$10:$N$509,8,FALSE))</f>
        <v/>
      </c>
      <c r="H214" s="100" t="str">
        <f>IF(C214="","",VLOOKUP($C214,Engagés!$C$10:$N$509,9,FALSE))</f>
        <v/>
      </c>
      <c r="I214" s="100" t="str">
        <f>IF(C214="","",VLOOKUP($C214,Engagés!$C$10:$N$509,10,FALSE))</f>
        <v/>
      </c>
      <c r="J214" s="100" t="str">
        <f>IF(C214="","",VLOOKUP($C214,Engagés!$C$10:$Q$509,12,FALSE))</f>
        <v/>
      </c>
      <c r="K214" s="33" t="str">
        <f t="shared" si="7"/>
        <v/>
      </c>
    </row>
    <row r="215" spans="1:11" ht="16.5" hidden="1" customHeight="1">
      <c r="A215">
        <f t="shared" si="6"/>
        <v>0</v>
      </c>
      <c r="B215" s="98">
        <v>209</v>
      </c>
      <c r="C215" s="100" t="str">
        <f>IF(OR(VLOOKUP($B215,Engagés!$C$10:$N$509,2,FALSE)="Internet",VLOOKUP($B215,Engagés!$C$10:$N$509,2,FALSE)="Manuel"),VLOOKUP($B215,Engagés!$C$10:$N$509,1,FALSE),"")</f>
        <v/>
      </c>
      <c r="D215" s="100" t="str">
        <f>IF(C215="","",VLOOKUP($C215,Engagés!$C$10:$N$509,4,FALSE))</f>
        <v/>
      </c>
      <c r="E215" s="100" t="str">
        <f>IF(C215="","",VLOOKUP($C215,Engagés!$C$10:$N$509,5,FALSE))</f>
        <v/>
      </c>
      <c r="F215" s="101" t="str">
        <f>IF(C215="","",CONCATENATE(VLOOKUP($C215,Engagés!$C$10:$N$509,6,FALSE)," ",VLOOKUP($C215,Engagés!$C$10:$N$509,7,FALSE)))</f>
        <v/>
      </c>
      <c r="G215" s="101" t="str">
        <f>IF(C215="","",VLOOKUP($C215,Engagés!$C$10:$N$509,8,FALSE))</f>
        <v/>
      </c>
      <c r="H215" s="100" t="str">
        <f>IF(C215="","",VLOOKUP($C215,Engagés!$C$10:$N$509,9,FALSE))</f>
        <v/>
      </c>
      <c r="I215" s="100" t="str">
        <f>IF(C215="","",VLOOKUP($C215,Engagés!$C$10:$N$509,10,FALSE))</f>
        <v/>
      </c>
      <c r="J215" s="100" t="str">
        <f>IF(C215="","",VLOOKUP($C215,Engagés!$C$10:$Q$509,12,FALSE))</f>
        <v/>
      </c>
      <c r="K215" s="33" t="str">
        <f t="shared" si="7"/>
        <v/>
      </c>
    </row>
    <row r="216" spans="1:11" ht="16.5" hidden="1" customHeight="1">
      <c r="A216">
        <f t="shared" si="6"/>
        <v>0</v>
      </c>
      <c r="B216" s="98">
        <v>210</v>
      </c>
      <c r="C216" s="100" t="str">
        <f>IF(OR(VLOOKUP($B216,Engagés!$C$10:$N$509,2,FALSE)="Internet",VLOOKUP($B216,Engagés!$C$10:$N$509,2,FALSE)="Manuel"),VLOOKUP($B216,Engagés!$C$10:$N$509,1,FALSE),"")</f>
        <v/>
      </c>
      <c r="D216" s="100" t="str">
        <f>IF(C216="","",VLOOKUP($C216,Engagés!$C$10:$N$509,4,FALSE))</f>
        <v/>
      </c>
      <c r="E216" s="100" t="str">
        <f>IF(C216="","",VLOOKUP($C216,Engagés!$C$10:$N$509,5,FALSE))</f>
        <v/>
      </c>
      <c r="F216" s="101" t="str">
        <f>IF(C216="","",CONCATENATE(VLOOKUP($C216,Engagés!$C$10:$N$509,6,FALSE)," ",VLOOKUP($C216,Engagés!$C$10:$N$509,7,FALSE)))</f>
        <v/>
      </c>
      <c r="G216" s="101" t="str">
        <f>IF(C216="","",VLOOKUP($C216,Engagés!$C$10:$N$509,8,FALSE))</f>
        <v/>
      </c>
      <c r="H216" s="100" t="str">
        <f>IF(C216="","",VLOOKUP($C216,Engagés!$C$10:$N$509,9,FALSE))</f>
        <v/>
      </c>
      <c r="I216" s="100" t="str">
        <f>IF(C216="","",VLOOKUP($C216,Engagés!$C$10:$N$509,10,FALSE))</f>
        <v/>
      </c>
      <c r="J216" s="100" t="str">
        <f>IF(C216="","",VLOOKUP($C216,Engagés!$C$10:$Q$509,12,FALSE))</f>
        <v/>
      </c>
      <c r="K216" s="33" t="str">
        <f t="shared" si="7"/>
        <v/>
      </c>
    </row>
    <row r="217" spans="1:11" ht="16.5" hidden="1" customHeight="1">
      <c r="A217">
        <f t="shared" si="6"/>
        <v>0</v>
      </c>
      <c r="B217" s="98">
        <v>211</v>
      </c>
      <c r="C217" s="100" t="str">
        <f>IF(OR(VLOOKUP($B217,Engagés!$C$10:$N$509,2,FALSE)="Internet",VLOOKUP($B217,Engagés!$C$10:$N$509,2,FALSE)="Manuel"),VLOOKUP($B217,Engagés!$C$10:$N$509,1,FALSE),"")</f>
        <v/>
      </c>
      <c r="D217" s="100" t="str">
        <f>IF(C217="","",VLOOKUP($C217,Engagés!$C$10:$N$509,4,FALSE))</f>
        <v/>
      </c>
      <c r="E217" s="100" t="str">
        <f>IF(C217="","",VLOOKUP($C217,Engagés!$C$10:$N$509,5,FALSE))</f>
        <v/>
      </c>
      <c r="F217" s="101" t="str">
        <f>IF(C217="","",CONCATENATE(VLOOKUP($C217,Engagés!$C$10:$N$509,6,FALSE)," ",VLOOKUP($C217,Engagés!$C$10:$N$509,7,FALSE)))</f>
        <v/>
      </c>
      <c r="G217" s="101" t="str">
        <f>IF(C217="","",VLOOKUP($C217,Engagés!$C$10:$N$509,8,FALSE))</f>
        <v/>
      </c>
      <c r="H217" s="100" t="str">
        <f>IF(C217="","",VLOOKUP($C217,Engagés!$C$10:$N$509,9,FALSE))</f>
        <v/>
      </c>
      <c r="I217" s="100" t="str">
        <f>IF(C217="","",VLOOKUP($C217,Engagés!$C$10:$N$509,10,FALSE))</f>
        <v/>
      </c>
      <c r="J217" s="100" t="str">
        <f>IF(C217="","",VLOOKUP($C217,Engagés!$C$10:$Q$509,12,FALSE))</f>
        <v/>
      </c>
      <c r="K217" s="33" t="str">
        <f t="shared" si="7"/>
        <v/>
      </c>
    </row>
    <row r="218" spans="1:11" ht="16.5" hidden="1" customHeight="1">
      <c r="A218">
        <f t="shared" si="6"/>
        <v>0</v>
      </c>
      <c r="B218" s="98">
        <v>212</v>
      </c>
      <c r="C218" s="100" t="str">
        <f>IF(OR(VLOOKUP($B218,Engagés!$C$10:$N$509,2,FALSE)="Internet",VLOOKUP($B218,Engagés!$C$10:$N$509,2,FALSE)="Manuel"),VLOOKUP($B218,Engagés!$C$10:$N$509,1,FALSE),"")</f>
        <v/>
      </c>
      <c r="D218" s="100" t="str">
        <f>IF(C218="","",VLOOKUP($C218,Engagés!$C$10:$N$509,4,FALSE))</f>
        <v/>
      </c>
      <c r="E218" s="100" t="str">
        <f>IF(C218="","",VLOOKUP($C218,Engagés!$C$10:$N$509,5,FALSE))</f>
        <v/>
      </c>
      <c r="F218" s="101" t="str">
        <f>IF(C218="","",CONCATENATE(VLOOKUP($C218,Engagés!$C$10:$N$509,6,FALSE)," ",VLOOKUP($C218,Engagés!$C$10:$N$509,7,FALSE)))</f>
        <v/>
      </c>
      <c r="G218" s="101" t="str">
        <f>IF(C218="","",VLOOKUP($C218,Engagés!$C$10:$N$509,8,FALSE))</f>
        <v/>
      </c>
      <c r="H218" s="100" t="str">
        <f>IF(C218="","",VLOOKUP($C218,Engagés!$C$10:$N$509,9,FALSE))</f>
        <v/>
      </c>
      <c r="I218" s="100" t="str">
        <f>IF(C218="","",VLOOKUP($C218,Engagés!$C$10:$N$509,10,FALSE))</f>
        <v/>
      </c>
      <c r="J218" s="100" t="str">
        <f>IF(C218="","",VLOOKUP($C218,Engagés!$C$10:$Q$509,12,FALSE))</f>
        <v/>
      </c>
      <c r="K218" s="33" t="str">
        <f t="shared" si="7"/>
        <v/>
      </c>
    </row>
    <row r="219" spans="1:11" ht="16.5" hidden="1" customHeight="1">
      <c r="A219">
        <f t="shared" si="6"/>
        <v>0</v>
      </c>
      <c r="B219" s="98">
        <v>213</v>
      </c>
      <c r="C219" s="100" t="str">
        <f>IF(OR(VLOOKUP($B219,Engagés!$C$10:$N$509,2,FALSE)="Internet",VLOOKUP($B219,Engagés!$C$10:$N$509,2,FALSE)="Manuel"),VLOOKUP($B219,Engagés!$C$10:$N$509,1,FALSE),"")</f>
        <v/>
      </c>
      <c r="D219" s="100" t="str">
        <f>IF(C219="","",VLOOKUP($C219,Engagés!$C$10:$N$509,4,FALSE))</f>
        <v/>
      </c>
      <c r="E219" s="100" t="str">
        <f>IF(C219="","",VLOOKUP($C219,Engagés!$C$10:$N$509,5,FALSE))</f>
        <v/>
      </c>
      <c r="F219" s="101" t="str">
        <f>IF(C219="","",CONCATENATE(VLOOKUP($C219,Engagés!$C$10:$N$509,6,FALSE)," ",VLOOKUP($C219,Engagés!$C$10:$N$509,7,FALSE)))</f>
        <v/>
      </c>
      <c r="G219" s="101" t="str">
        <f>IF(C219="","",VLOOKUP($C219,Engagés!$C$10:$N$509,8,FALSE))</f>
        <v/>
      </c>
      <c r="H219" s="100" t="str">
        <f>IF(C219="","",VLOOKUP($C219,Engagés!$C$10:$N$509,9,FALSE))</f>
        <v/>
      </c>
      <c r="I219" s="100" t="str">
        <f>IF(C219="","",VLOOKUP($C219,Engagés!$C$10:$N$509,10,FALSE))</f>
        <v/>
      </c>
      <c r="J219" s="100" t="str">
        <f>IF(C219="","",VLOOKUP($C219,Engagés!$C$10:$Q$509,12,FALSE))</f>
        <v/>
      </c>
      <c r="K219" s="33" t="str">
        <f t="shared" si="7"/>
        <v/>
      </c>
    </row>
    <row r="220" spans="1:11" ht="16.5" hidden="1" customHeight="1">
      <c r="A220">
        <f t="shared" si="6"/>
        <v>0</v>
      </c>
      <c r="B220" s="98">
        <v>214</v>
      </c>
      <c r="C220" s="100" t="str">
        <f>IF(OR(VLOOKUP($B220,Engagés!$C$10:$N$509,2,FALSE)="Internet",VLOOKUP($B220,Engagés!$C$10:$N$509,2,FALSE)="Manuel"),VLOOKUP($B220,Engagés!$C$10:$N$509,1,FALSE),"")</f>
        <v/>
      </c>
      <c r="D220" s="100" t="str">
        <f>IF(C220="","",VLOOKUP($C220,Engagés!$C$10:$N$509,4,FALSE))</f>
        <v/>
      </c>
      <c r="E220" s="100" t="str">
        <f>IF(C220="","",VLOOKUP($C220,Engagés!$C$10:$N$509,5,FALSE))</f>
        <v/>
      </c>
      <c r="F220" s="101" t="str">
        <f>IF(C220="","",CONCATENATE(VLOOKUP($C220,Engagés!$C$10:$N$509,6,FALSE)," ",VLOOKUP($C220,Engagés!$C$10:$N$509,7,FALSE)))</f>
        <v/>
      </c>
      <c r="G220" s="101" t="str">
        <f>IF(C220="","",VLOOKUP($C220,Engagés!$C$10:$N$509,8,FALSE))</f>
        <v/>
      </c>
      <c r="H220" s="100" t="str">
        <f>IF(C220="","",VLOOKUP($C220,Engagés!$C$10:$N$509,9,FALSE))</f>
        <v/>
      </c>
      <c r="I220" s="100" t="str">
        <f>IF(C220="","",VLOOKUP($C220,Engagés!$C$10:$N$509,10,FALSE))</f>
        <v/>
      </c>
      <c r="J220" s="100" t="str">
        <f>IF(C220="","",VLOOKUP($C220,Engagés!$C$10:$Q$509,12,FALSE))</f>
        <v/>
      </c>
      <c r="K220" s="33" t="str">
        <f t="shared" si="7"/>
        <v/>
      </c>
    </row>
    <row r="221" spans="1:11" ht="16.5" hidden="1" customHeight="1">
      <c r="A221">
        <f t="shared" si="6"/>
        <v>0</v>
      </c>
      <c r="B221" s="98">
        <v>215</v>
      </c>
      <c r="C221" s="100" t="str">
        <f>IF(OR(VLOOKUP($B221,Engagés!$C$10:$N$509,2,FALSE)="Internet",VLOOKUP($B221,Engagés!$C$10:$N$509,2,FALSE)="Manuel"),VLOOKUP($B221,Engagés!$C$10:$N$509,1,FALSE),"")</f>
        <v/>
      </c>
      <c r="D221" s="100" t="str">
        <f>IF(C221="","",VLOOKUP($C221,Engagés!$C$10:$N$509,4,FALSE))</f>
        <v/>
      </c>
      <c r="E221" s="100" t="str">
        <f>IF(C221="","",VLOOKUP($C221,Engagés!$C$10:$N$509,5,FALSE))</f>
        <v/>
      </c>
      <c r="F221" s="101" t="str">
        <f>IF(C221="","",CONCATENATE(VLOOKUP($C221,Engagés!$C$10:$N$509,6,FALSE)," ",VLOOKUP($C221,Engagés!$C$10:$N$509,7,FALSE)))</f>
        <v/>
      </c>
      <c r="G221" s="101" t="str">
        <f>IF(C221="","",VLOOKUP($C221,Engagés!$C$10:$N$509,8,FALSE))</f>
        <v/>
      </c>
      <c r="H221" s="100" t="str">
        <f>IF(C221="","",VLOOKUP($C221,Engagés!$C$10:$N$509,9,FALSE))</f>
        <v/>
      </c>
      <c r="I221" s="100" t="str">
        <f>IF(C221="","",VLOOKUP($C221,Engagés!$C$10:$N$509,10,FALSE))</f>
        <v/>
      </c>
      <c r="J221" s="100" t="str">
        <f>IF(C221="","",VLOOKUP($C221,Engagés!$C$10:$Q$509,12,FALSE))</f>
        <v/>
      </c>
      <c r="K221" s="33" t="str">
        <f t="shared" si="7"/>
        <v/>
      </c>
    </row>
    <row r="222" spans="1:11" ht="16.5" hidden="1" customHeight="1">
      <c r="A222">
        <f t="shared" si="6"/>
        <v>0</v>
      </c>
      <c r="B222" s="98">
        <v>216</v>
      </c>
      <c r="C222" s="100" t="str">
        <f>IF(OR(VLOOKUP($B222,Engagés!$C$10:$N$509,2,FALSE)="Internet",VLOOKUP($B222,Engagés!$C$10:$N$509,2,FALSE)="Manuel"),VLOOKUP($B222,Engagés!$C$10:$N$509,1,FALSE),"")</f>
        <v/>
      </c>
      <c r="D222" s="100" t="str">
        <f>IF(C222="","",VLOOKUP($C222,Engagés!$C$10:$N$509,4,FALSE))</f>
        <v/>
      </c>
      <c r="E222" s="100" t="str">
        <f>IF(C222="","",VLOOKUP($C222,Engagés!$C$10:$N$509,5,FALSE))</f>
        <v/>
      </c>
      <c r="F222" s="101" t="str">
        <f>IF(C222="","",CONCATENATE(VLOOKUP($C222,Engagés!$C$10:$N$509,6,FALSE)," ",VLOOKUP($C222,Engagés!$C$10:$N$509,7,FALSE)))</f>
        <v/>
      </c>
      <c r="G222" s="101" t="str">
        <f>IF(C222="","",VLOOKUP($C222,Engagés!$C$10:$N$509,8,FALSE))</f>
        <v/>
      </c>
      <c r="H222" s="100" t="str">
        <f>IF(C222="","",VLOOKUP($C222,Engagés!$C$10:$N$509,9,FALSE))</f>
        <v/>
      </c>
      <c r="I222" s="100" t="str">
        <f>IF(C222="","",VLOOKUP($C222,Engagés!$C$10:$N$509,10,FALSE))</f>
        <v/>
      </c>
      <c r="J222" s="100" t="str">
        <f>IF(C222="","",VLOOKUP($C222,Engagés!$C$10:$Q$509,12,FALSE))</f>
        <v/>
      </c>
      <c r="K222" s="33" t="str">
        <f t="shared" si="7"/>
        <v/>
      </c>
    </row>
    <row r="223" spans="1:11" ht="16.5" hidden="1" customHeight="1">
      <c r="A223">
        <f t="shared" si="6"/>
        <v>0</v>
      </c>
      <c r="B223" s="98">
        <v>217</v>
      </c>
      <c r="C223" s="100" t="str">
        <f>IF(OR(VLOOKUP($B223,Engagés!$C$10:$N$509,2,FALSE)="Internet",VLOOKUP($B223,Engagés!$C$10:$N$509,2,FALSE)="Manuel"),VLOOKUP($B223,Engagés!$C$10:$N$509,1,FALSE),"")</f>
        <v/>
      </c>
      <c r="D223" s="100" t="str">
        <f>IF(C223="","",VLOOKUP($C223,Engagés!$C$10:$N$509,4,FALSE))</f>
        <v/>
      </c>
      <c r="E223" s="100" t="str">
        <f>IF(C223="","",VLOOKUP($C223,Engagés!$C$10:$N$509,5,FALSE))</f>
        <v/>
      </c>
      <c r="F223" s="101" t="str">
        <f>IF(C223="","",CONCATENATE(VLOOKUP($C223,Engagés!$C$10:$N$509,6,FALSE)," ",VLOOKUP($C223,Engagés!$C$10:$N$509,7,FALSE)))</f>
        <v/>
      </c>
      <c r="G223" s="101" t="str">
        <f>IF(C223="","",VLOOKUP($C223,Engagés!$C$10:$N$509,8,FALSE))</f>
        <v/>
      </c>
      <c r="H223" s="100" t="str">
        <f>IF(C223="","",VLOOKUP($C223,Engagés!$C$10:$N$509,9,FALSE))</f>
        <v/>
      </c>
      <c r="I223" s="100" t="str">
        <f>IF(C223="","",VLOOKUP($C223,Engagés!$C$10:$N$509,10,FALSE))</f>
        <v/>
      </c>
      <c r="J223" s="100" t="str">
        <f>IF(C223="","",VLOOKUP($C223,Engagés!$C$10:$Q$509,12,FALSE))</f>
        <v/>
      </c>
      <c r="K223" s="33" t="str">
        <f t="shared" si="7"/>
        <v/>
      </c>
    </row>
    <row r="224" spans="1:11" ht="16.5" hidden="1" customHeight="1">
      <c r="A224">
        <f t="shared" si="6"/>
        <v>0</v>
      </c>
      <c r="B224" s="98">
        <v>218</v>
      </c>
      <c r="C224" s="100" t="str">
        <f>IF(OR(VLOOKUP($B224,Engagés!$C$10:$N$509,2,FALSE)="Internet",VLOOKUP($B224,Engagés!$C$10:$N$509,2,FALSE)="Manuel"),VLOOKUP($B224,Engagés!$C$10:$N$509,1,FALSE),"")</f>
        <v/>
      </c>
      <c r="D224" s="100" t="str">
        <f>IF(C224="","",VLOOKUP($C224,Engagés!$C$10:$N$509,4,FALSE))</f>
        <v/>
      </c>
      <c r="E224" s="100" t="str">
        <f>IF(C224="","",VLOOKUP($C224,Engagés!$C$10:$N$509,5,FALSE))</f>
        <v/>
      </c>
      <c r="F224" s="101" t="str">
        <f>IF(C224="","",CONCATENATE(VLOOKUP($C224,Engagés!$C$10:$N$509,6,FALSE)," ",VLOOKUP($C224,Engagés!$C$10:$N$509,7,FALSE)))</f>
        <v/>
      </c>
      <c r="G224" s="101" t="str">
        <f>IF(C224="","",VLOOKUP($C224,Engagés!$C$10:$N$509,8,FALSE))</f>
        <v/>
      </c>
      <c r="H224" s="100" t="str">
        <f>IF(C224="","",VLOOKUP($C224,Engagés!$C$10:$N$509,9,FALSE))</f>
        <v/>
      </c>
      <c r="I224" s="100" t="str">
        <f>IF(C224="","",VLOOKUP($C224,Engagés!$C$10:$N$509,10,FALSE))</f>
        <v/>
      </c>
      <c r="J224" s="100" t="str">
        <f>IF(C224="","",VLOOKUP($C224,Engagés!$C$10:$Q$509,12,FALSE))</f>
        <v/>
      </c>
      <c r="K224" s="33" t="str">
        <f t="shared" si="7"/>
        <v/>
      </c>
    </row>
    <row r="225" spans="1:11" ht="16.5" hidden="1" customHeight="1">
      <c r="A225">
        <f t="shared" si="6"/>
        <v>0</v>
      </c>
      <c r="B225" s="98">
        <v>219</v>
      </c>
      <c r="C225" s="100" t="str">
        <f>IF(OR(VLOOKUP($B225,Engagés!$C$10:$N$509,2,FALSE)="Internet",VLOOKUP($B225,Engagés!$C$10:$N$509,2,FALSE)="Manuel"),VLOOKUP($B225,Engagés!$C$10:$N$509,1,FALSE),"")</f>
        <v/>
      </c>
      <c r="D225" s="100" t="str">
        <f>IF(C225="","",VLOOKUP($C225,Engagés!$C$10:$N$509,4,FALSE))</f>
        <v/>
      </c>
      <c r="E225" s="100" t="str">
        <f>IF(C225="","",VLOOKUP($C225,Engagés!$C$10:$N$509,5,FALSE))</f>
        <v/>
      </c>
      <c r="F225" s="101" t="str">
        <f>IF(C225="","",CONCATENATE(VLOOKUP($C225,Engagés!$C$10:$N$509,6,FALSE)," ",VLOOKUP($C225,Engagés!$C$10:$N$509,7,FALSE)))</f>
        <v/>
      </c>
      <c r="G225" s="101" t="str">
        <f>IF(C225="","",VLOOKUP($C225,Engagés!$C$10:$N$509,8,FALSE))</f>
        <v/>
      </c>
      <c r="H225" s="100" t="str">
        <f>IF(C225="","",VLOOKUP($C225,Engagés!$C$10:$N$509,9,FALSE))</f>
        <v/>
      </c>
      <c r="I225" s="100" t="str">
        <f>IF(C225="","",VLOOKUP($C225,Engagés!$C$10:$N$509,10,FALSE))</f>
        <v/>
      </c>
      <c r="J225" s="100" t="str">
        <f>IF(C225="","",VLOOKUP($C225,Engagés!$C$10:$Q$509,12,FALSE))</f>
        <v/>
      </c>
      <c r="K225" s="33" t="str">
        <f t="shared" si="7"/>
        <v/>
      </c>
    </row>
    <row r="226" spans="1:11" ht="16.5" hidden="1" customHeight="1">
      <c r="A226">
        <f t="shared" si="6"/>
        <v>0</v>
      </c>
      <c r="B226" s="98">
        <v>220</v>
      </c>
      <c r="C226" s="100" t="str">
        <f>IF(OR(VLOOKUP($B226,Engagés!$C$10:$N$509,2,FALSE)="Internet",VLOOKUP($B226,Engagés!$C$10:$N$509,2,FALSE)="Manuel"),VLOOKUP($B226,Engagés!$C$10:$N$509,1,FALSE),"")</f>
        <v/>
      </c>
      <c r="D226" s="100" t="str">
        <f>IF(C226="","",VLOOKUP($C226,Engagés!$C$10:$N$509,4,FALSE))</f>
        <v/>
      </c>
      <c r="E226" s="100" t="str">
        <f>IF(C226="","",VLOOKUP($C226,Engagés!$C$10:$N$509,5,FALSE))</f>
        <v/>
      </c>
      <c r="F226" s="101" t="str">
        <f>IF(C226="","",CONCATENATE(VLOOKUP($C226,Engagés!$C$10:$N$509,6,FALSE)," ",VLOOKUP($C226,Engagés!$C$10:$N$509,7,FALSE)))</f>
        <v/>
      </c>
      <c r="G226" s="101" t="str">
        <f>IF(C226="","",VLOOKUP($C226,Engagés!$C$10:$N$509,8,FALSE))</f>
        <v/>
      </c>
      <c r="H226" s="100" t="str">
        <f>IF(C226="","",VLOOKUP($C226,Engagés!$C$10:$N$509,9,FALSE))</f>
        <v/>
      </c>
      <c r="I226" s="100" t="str">
        <f>IF(C226="","",VLOOKUP($C226,Engagés!$C$10:$N$509,10,FALSE))</f>
        <v/>
      </c>
      <c r="J226" s="100" t="str">
        <f>IF(C226="","",VLOOKUP($C226,Engagés!$C$10:$Q$509,12,FALSE))</f>
        <v/>
      </c>
      <c r="K226" s="33" t="str">
        <f t="shared" si="7"/>
        <v/>
      </c>
    </row>
    <row r="227" spans="1:11" ht="16.5" hidden="1" customHeight="1">
      <c r="A227">
        <f t="shared" si="6"/>
        <v>0</v>
      </c>
      <c r="B227" s="98">
        <v>221</v>
      </c>
      <c r="C227" s="100" t="str">
        <f>IF(OR(VLOOKUP($B227,Engagés!$C$10:$N$509,2,FALSE)="Internet",VLOOKUP($B227,Engagés!$C$10:$N$509,2,FALSE)="Manuel"),VLOOKUP($B227,Engagés!$C$10:$N$509,1,FALSE),"")</f>
        <v/>
      </c>
      <c r="D227" s="100" t="str">
        <f>IF(C227="","",VLOOKUP($C227,Engagés!$C$10:$N$509,4,FALSE))</f>
        <v/>
      </c>
      <c r="E227" s="100" t="str">
        <f>IF(C227="","",VLOOKUP($C227,Engagés!$C$10:$N$509,5,FALSE))</f>
        <v/>
      </c>
      <c r="F227" s="101" t="str">
        <f>IF(C227="","",CONCATENATE(VLOOKUP($C227,Engagés!$C$10:$N$509,6,FALSE)," ",VLOOKUP($C227,Engagés!$C$10:$N$509,7,FALSE)))</f>
        <v/>
      </c>
      <c r="G227" s="101" t="str">
        <f>IF(C227="","",VLOOKUP($C227,Engagés!$C$10:$N$509,8,FALSE))</f>
        <v/>
      </c>
      <c r="H227" s="100" t="str">
        <f>IF(C227="","",VLOOKUP($C227,Engagés!$C$10:$N$509,9,FALSE))</f>
        <v/>
      </c>
      <c r="I227" s="100" t="str">
        <f>IF(C227="","",VLOOKUP($C227,Engagés!$C$10:$N$509,10,FALSE))</f>
        <v/>
      </c>
      <c r="J227" s="100" t="str">
        <f>IF(C227="","",VLOOKUP($C227,Engagés!$C$10:$Q$509,12,FALSE))</f>
        <v/>
      </c>
      <c r="K227" s="33" t="str">
        <f t="shared" si="7"/>
        <v/>
      </c>
    </row>
    <row r="228" spans="1:11" ht="16.5" hidden="1" customHeight="1">
      <c r="A228">
        <f t="shared" si="6"/>
        <v>0</v>
      </c>
      <c r="B228" s="98">
        <v>222</v>
      </c>
      <c r="C228" s="100" t="str">
        <f>IF(OR(VLOOKUP($B228,Engagés!$C$10:$N$509,2,FALSE)="Internet",VLOOKUP($B228,Engagés!$C$10:$N$509,2,FALSE)="Manuel"),VLOOKUP($B228,Engagés!$C$10:$N$509,1,FALSE),"")</f>
        <v/>
      </c>
      <c r="D228" s="100" t="str">
        <f>IF(C228="","",VLOOKUP($C228,Engagés!$C$10:$N$509,4,FALSE))</f>
        <v/>
      </c>
      <c r="E228" s="100" t="str">
        <f>IF(C228="","",VLOOKUP($C228,Engagés!$C$10:$N$509,5,FALSE))</f>
        <v/>
      </c>
      <c r="F228" s="101" t="str">
        <f>IF(C228="","",CONCATENATE(VLOOKUP($C228,Engagés!$C$10:$N$509,6,FALSE)," ",VLOOKUP($C228,Engagés!$C$10:$N$509,7,FALSE)))</f>
        <v/>
      </c>
      <c r="G228" s="101" t="str">
        <f>IF(C228="","",VLOOKUP($C228,Engagés!$C$10:$N$509,8,FALSE))</f>
        <v/>
      </c>
      <c r="H228" s="100" t="str">
        <f>IF(C228="","",VLOOKUP($C228,Engagés!$C$10:$N$509,9,FALSE))</f>
        <v/>
      </c>
      <c r="I228" s="100" t="str">
        <f>IF(C228="","",VLOOKUP($C228,Engagés!$C$10:$N$509,10,FALSE))</f>
        <v/>
      </c>
      <c r="J228" s="100" t="str">
        <f>IF(C228="","",VLOOKUP($C228,Engagés!$C$10:$Q$509,12,FALSE))</f>
        <v/>
      </c>
      <c r="K228" s="33" t="str">
        <f t="shared" si="7"/>
        <v/>
      </c>
    </row>
    <row r="229" spans="1:11" ht="16.5" hidden="1" customHeight="1">
      <c r="A229">
        <f t="shared" si="6"/>
        <v>0</v>
      </c>
      <c r="B229" s="98">
        <v>223</v>
      </c>
      <c r="C229" s="100" t="str">
        <f>IF(OR(VLOOKUP($B229,Engagés!$C$10:$N$509,2,FALSE)="Internet",VLOOKUP($B229,Engagés!$C$10:$N$509,2,FALSE)="Manuel"),VLOOKUP($B229,Engagés!$C$10:$N$509,1,FALSE),"")</f>
        <v/>
      </c>
      <c r="D229" s="100" t="str">
        <f>IF(C229="","",VLOOKUP($C229,Engagés!$C$10:$N$509,4,FALSE))</f>
        <v/>
      </c>
      <c r="E229" s="100" t="str">
        <f>IF(C229="","",VLOOKUP($C229,Engagés!$C$10:$N$509,5,FALSE))</f>
        <v/>
      </c>
      <c r="F229" s="101" t="str">
        <f>IF(C229="","",CONCATENATE(VLOOKUP($C229,Engagés!$C$10:$N$509,6,FALSE)," ",VLOOKUP($C229,Engagés!$C$10:$N$509,7,FALSE)))</f>
        <v/>
      </c>
      <c r="G229" s="101" t="str">
        <f>IF(C229="","",VLOOKUP($C229,Engagés!$C$10:$N$509,8,FALSE))</f>
        <v/>
      </c>
      <c r="H229" s="100" t="str">
        <f>IF(C229="","",VLOOKUP($C229,Engagés!$C$10:$N$509,9,FALSE))</f>
        <v/>
      </c>
      <c r="I229" s="100" t="str">
        <f>IF(C229="","",VLOOKUP($C229,Engagés!$C$10:$N$509,10,FALSE))</f>
        <v/>
      </c>
      <c r="J229" s="100" t="str">
        <f>IF(C229="","",VLOOKUP($C229,Engagés!$C$10:$Q$509,12,FALSE))</f>
        <v/>
      </c>
      <c r="K229" s="33" t="str">
        <f t="shared" si="7"/>
        <v/>
      </c>
    </row>
    <row r="230" spans="1:11" ht="16.5" hidden="1" customHeight="1">
      <c r="A230">
        <f t="shared" si="6"/>
        <v>0</v>
      </c>
      <c r="B230" s="98">
        <v>224</v>
      </c>
      <c r="C230" s="100" t="str">
        <f>IF(OR(VLOOKUP($B230,Engagés!$C$10:$N$509,2,FALSE)="Internet",VLOOKUP($B230,Engagés!$C$10:$N$509,2,FALSE)="Manuel"),VLOOKUP($B230,Engagés!$C$10:$N$509,1,FALSE),"")</f>
        <v/>
      </c>
      <c r="D230" s="100" t="str">
        <f>IF(C230="","",VLOOKUP($C230,Engagés!$C$10:$N$509,4,FALSE))</f>
        <v/>
      </c>
      <c r="E230" s="100" t="str">
        <f>IF(C230="","",VLOOKUP($C230,Engagés!$C$10:$N$509,5,FALSE))</f>
        <v/>
      </c>
      <c r="F230" s="101" t="str">
        <f>IF(C230="","",CONCATENATE(VLOOKUP($C230,Engagés!$C$10:$N$509,6,FALSE)," ",VLOOKUP($C230,Engagés!$C$10:$N$509,7,FALSE)))</f>
        <v/>
      </c>
      <c r="G230" s="101" t="str">
        <f>IF(C230="","",VLOOKUP($C230,Engagés!$C$10:$N$509,8,FALSE))</f>
        <v/>
      </c>
      <c r="H230" s="100" t="str">
        <f>IF(C230="","",VLOOKUP($C230,Engagés!$C$10:$N$509,9,FALSE))</f>
        <v/>
      </c>
      <c r="I230" s="100" t="str">
        <f>IF(C230="","",VLOOKUP($C230,Engagés!$C$10:$N$509,10,FALSE))</f>
        <v/>
      </c>
      <c r="J230" s="100" t="str">
        <f>IF(C230="","",VLOOKUP($C230,Engagés!$C$10:$Q$509,12,FALSE))</f>
        <v/>
      </c>
      <c r="K230" s="33" t="str">
        <f t="shared" si="7"/>
        <v/>
      </c>
    </row>
    <row r="231" spans="1:11" ht="16.5" hidden="1" customHeight="1">
      <c r="A231">
        <f t="shared" si="6"/>
        <v>0</v>
      </c>
      <c r="B231" s="98">
        <v>225</v>
      </c>
      <c r="C231" s="100" t="str">
        <f>IF(OR(VLOOKUP($B231,Engagés!$C$10:$N$509,2,FALSE)="Internet",VLOOKUP($B231,Engagés!$C$10:$N$509,2,FALSE)="Manuel"),VLOOKUP($B231,Engagés!$C$10:$N$509,1,FALSE),"")</f>
        <v/>
      </c>
      <c r="D231" s="100" t="str">
        <f>IF(C231="","",VLOOKUP($C231,Engagés!$C$10:$N$509,4,FALSE))</f>
        <v/>
      </c>
      <c r="E231" s="100" t="str">
        <f>IF(C231="","",VLOOKUP($C231,Engagés!$C$10:$N$509,5,FALSE))</f>
        <v/>
      </c>
      <c r="F231" s="101" t="str">
        <f>IF(C231="","",CONCATENATE(VLOOKUP($C231,Engagés!$C$10:$N$509,6,FALSE)," ",VLOOKUP($C231,Engagés!$C$10:$N$509,7,FALSE)))</f>
        <v/>
      </c>
      <c r="G231" s="101" t="str">
        <f>IF(C231="","",VLOOKUP($C231,Engagés!$C$10:$N$509,8,FALSE))</f>
        <v/>
      </c>
      <c r="H231" s="100" t="str">
        <f>IF(C231="","",VLOOKUP($C231,Engagés!$C$10:$N$509,9,FALSE))</f>
        <v/>
      </c>
      <c r="I231" s="100" t="str">
        <f>IF(C231="","",VLOOKUP($C231,Engagés!$C$10:$N$509,10,FALSE))</f>
        <v/>
      </c>
      <c r="J231" s="100" t="str">
        <f>IF(C231="","",VLOOKUP($C231,Engagés!$C$10:$Q$509,12,FALSE))</f>
        <v/>
      </c>
      <c r="K231" s="33" t="str">
        <f t="shared" si="7"/>
        <v/>
      </c>
    </row>
    <row r="232" spans="1:11" ht="16.5" hidden="1" customHeight="1">
      <c r="A232">
        <f t="shared" si="6"/>
        <v>0</v>
      </c>
      <c r="B232" s="98">
        <v>226</v>
      </c>
      <c r="C232" s="100" t="str">
        <f>IF(OR(VLOOKUP($B232,Engagés!$C$10:$N$509,2,FALSE)="Internet",VLOOKUP($B232,Engagés!$C$10:$N$509,2,FALSE)="Manuel"),VLOOKUP($B232,Engagés!$C$10:$N$509,1,FALSE),"")</f>
        <v/>
      </c>
      <c r="D232" s="100" t="str">
        <f>IF(C232="","",VLOOKUP($C232,Engagés!$C$10:$N$509,4,FALSE))</f>
        <v/>
      </c>
      <c r="E232" s="100" t="str">
        <f>IF(C232="","",VLOOKUP($C232,Engagés!$C$10:$N$509,5,FALSE))</f>
        <v/>
      </c>
      <c r="F232" s="101" t="str">
        <f>IF(C232="","",CONCATENATE(VLOOKUP($C232,Engagés!$C$10:$N$509,6,FALSE)," ",VLOOKUP($C232,Engagés!$C$10:$N$509,7,FALSE)))</f>
        <v/>
      </c>
      <c r="G232" s="101" t="str">
        <f>IF(C232="","",VLOOKUP($C232,Engagés!$C$10:$N$509,8,FALSE))</f>
        <v/>
      </c>
      <c r="H232" s="100" t="str">
        <f>IF(C232="","",VLOOKUP($C232,Engagés!$C$10:$N$509,9,FALSE))</f>
        <v/>
      </c>
      <c r="I232" s="100" t="str">
        <f>IF(C232="","",VLOOKUP($C232,Engagés!$C$10:$N$509,10,FALSE))</f>
        <v/>
      </c>
      <c r="J232" s="100" t="str">
        <f>IF(C232="","",VLOOKUP($C232,Engagés!$C$10:$Q$509,12,FALSE))</f>
        <v/>
      </c>
      <c r="K232" s="33" t="str">
        <f t="shared" si="7"/>
        <v/>
      </c>
    </row>
    <row r="233" spans="1:11" ht="16.5" hidden="1" customHeight="1">
      <c r="A233">
        <f t="shared" si="6"/>
        <v>0</v>
      </c>
      <c r="B233" s="98">
        <v>227</v>
      </c>
      <c r="C233" s="100" t="str">
        <f>IF(OR(VLOOKUP($B233,Engagés!$C$10:$N$509,2,FALSE)="Internet",VLOOKUP($B233,Engagés!$C$10:$N$509,2,FALSE)="Manuel"),VLOOKUP($B233,Engagés!$C$10:$N$509,1,FALSE),"")</f>
        <v/>
      </c>
      <c r="D233" s="100" t="str">
        <f>IF(C233="","",VLOOKUP($C233,Engagés!$C$10:$N$509,4,FALSE))</f>
        <v/>
      </c>
      <c r="E233" s="100" t="str">
        <f>IF(C233="","",VLOOKUP($C233,Engagés!$C$10:$N$509,5,FALSE))</f>
        <v/>
      </c>
      <c r="F233" s="101" t="str">
        <f>IF(C233="","",CONCATENATE(VLOOKUP($C233,Engagés!$C$10:$N$509,6,FALSE)," ",VLOOKUP($C233,Engagés!$C$10:$N$509,7,FALSE)))</f>
        <v/>
      </c>
      <c r="G233" s="101" t="str">
        <f>IF(C233="","",VLOOKUP($C233,Engagés!$C$10:$N$509,8,FALSE))</f>
        <v/>
      </c>
      <c r="H233" s="100" t="str">
        <f>IF(C233="","",VLOOKUP($C233,Engagés!$C$10:$N$509,9,FALSE))</f>
        <v/>
      </c>
      <c r="I233" s="100" t="str">
        <f>IF(C233="","",VLOOKUP($C233,Engagés!$C$10:$N$509,10,FALSE))</f>
        <v/>
      </c>
      <c r="J233" s="100" t="str">
        <f>IF(C233="","",VLOOKUP($C233,Engagés!$C$10:$Q$509,12,FALSE))</f>
        <v/>
      </c>
      <c r="K233" s="33" t="str">
        <f t="shared" si="7"/>
        <v/>
      </c>
    </row>
    <row r="234" spans="1:11" ht="16.5" hidden="1" customHeight="1">
      <c r="A234">
        <f t="shared" si="6"/>
        <v>0</v>
      </c>
      <c r="B234" s="98">
        <v>228</v>
      </c>
      <c r="C234" s="100" t="str">
        <f>IF(OR(VLOOKUP($B234,Engagés!$C$10:$N$509,2,FALSE)="Internet",VLOOKUP($B234,Engagés!$C$10:$N$509,2,FALSE)="Manuel"),VLOOKUP($B234,Engagés!$C$10:$N$509,1,FALSE),"")</f>
        <v/>
      </c>
      <c r="D234" s="100" t="str">
        <f>IF(C234="","",VLOOKUP($C234,Engagés!$C$10:$N$509,4,FALSE))</f>
        <v/>
      </c>
      <c r="E234" s="100" t="str">
        <f>IF(C234="","",VLOOKUP($C234,Engagés!$C$10:$N$509,5,FALSE))</f>
        <v/>
      </c>
      <c r="F234" s="101" t="str">
        <f>IF(C234="","",CONCATENATE(VLOOKUP($C234,Engagés!$C$10:$N$509,6,FALSE)," ",VLOOKUP($C234,Engagés!$C$10:$N$509,7,FALSE)))</f>
        <v/>
      </c>
      <c r="G234" s="101" t="str">
        <f>IF(C234="","",VLOOKUP($C234,Engagés!$C$10:$N$509,8,FALSE))</f>
        <v/>
      </c>
      <c r="H234" s="100" t="str">
        <f>IF(C234="","",VLOOKUP($C234,Engagés!$C$10:$N$509,9,FALSE))</f>
        <v/>
      </c>
      <c r="I234" s="100" t="str">
        <f>IF(C234="","",VLOOKUP($C234,Engagés!$C$10:$N$509,10,FALSE))</f>
        <v/>
      </c>
      <c r="J234" s="100" t="str">
        <f>IF(C234="","",VLOOKUP($C234,Engagés!$C$10:$Q$509,12,FALSE))</f>
        <v/>
      </c>
      <c r="K234" s="33" t="str">
        <f t="shared" si="7"/>
        <v/>
      </c>
    </row>
    <row r="235" spans="1:11" ht="16.5" hidden="1" customHeight="1">
      <c r="A235">
        <f t="shared" si="6"/>
        <v>0</v>
      </c>
      <c r="B235" s="98">
        <v>229</v>
      </c>
      <c r="C235" s="100" t="str">
        <f>IF(OR(VLOOKUP($B235,Engagés!$C$10:$N$509,2,FALSE)="Internet",VLOOKUP($B235,Engagés!$C$10:$N$509,2,FALSE)="Manuel"),VLOOKUP($B235,Engagés!$C$10:$N$509,1,FALSE),"")</f>
        <v/>
      </c>
      <c r="D235" s="100" t="str">
        <f>IF(C235="","",VLOOKUP($C235,Engagés!$C$10:$N$509,4,FALSE))</f>
        <v/>
      </c>
      <c r="E235" s="100" t="str">
        <f>IF(C235="","",VLOOKUP($C235,Engagés!$C$10:$N$509,5,FALSE))</f>
        <v/>
      </c>
      <c r="F235" s="101" t="str">
        <f>IF(C235="","",CONCATENATE(VLOOKUP($C235,Engagés!$C$10:$N$509,6,FALSE)," ",VLOOKUP($C235,Engagés!$C$10:$N$509,7,FALSE)))</f>
        <v/>
      </c>
      <c r="G235" s="101" t="str">
        <f>IF(C235="","",VLOOKUP($C235,Engagés!$C$10:$N$509,8,FALSE))</f>
        <v/>
      </c>
      <c r="H235" s="100" t="str">
        <f>IF(C235="","",VLOOKUP($C235,Engagés!$C$10:$N$509,9,FALSE))</f>
        <v/>
      </c>
      <c r="I235" s="100" t="str">
        <f>IF(C235="","",VLOOKUP($C235,Engagés!$C$10:$N$509,10,FALSE))</f>
        <v/>
      </c>
      <c r="J235" s="100" t="str">
        <f>IF(C235="","",VLOOKUP($C235,Engagés!$C$10:$Q$509,12,FALSE))</f>
        <v/>
      </c>
      <c r="K235" s="33" t="str">
        <f t="shared" si="7"/>
        <v/>
      </c>
    </row>
    <row r="236" spans="1:11" ht="16.5" hidden="1" customHeight="1">
      <c r="A236">
        <f t="shared" si="6"/>
        <v>0</v>
      </c>
      <c r="B236" s="98">
        <v>230</v>
      </c>
      <c r="C236" s="100" t="str">
        <f>IF(OR(VLOOKUP($B236,Engagés!$C$10:$N$509,2,FALSE)="Internet",VLOOKUP($B236,Engagés!$C$10:$N$509,2,FALSE)="Manuel"),VLOOKUP($B236,Engagés!$C$10:$N$509,1,FALSE),"")</f>
        <v/>
      </c>
      <c r="D236" s="100" t="str">
        <f>IF(C236="","",VLOOKUP($C236,Engagés!$C$10:$N$509,4,FALSE))</f>
        <v/>
      </c>
      <c r="E236" s="100" t="str">
        <f>IF(C236="","",VLOOKUP($C236,Engagés!$C$10:$N$509,5,FALSE))</f>
        <v/>
      </c>
      <c r="F236" s="101" t="str">
        <f>IF(C236="","",CONCATENATE(VLOOKUP($C236,Engagés!$C$10:$N$509,6,FALSE)," ",VLOOKUP($C236,Engagés!$C$10:$N$509,7,FALSE)))</f>
        <v/>
      </c>
      <c r="G236" s="101" t="str">
        <f>IF(C236="","",VLOOKUP($C236,Engagés!$C$10:$N$509,8,FALSE))</f>
        <v/>
      </c>
      <c r="H236" s="100" t="str">
        <f>IF(C236="","",VLOOKUP($C236,Engagés!$C$10:$N$509,9,FALSE))</f>
        <v/>
      </c>
      <c r="I236" s="100" t="str">
        <f>IF(C236="","",VLOOKUP($C236,Engagés!$C$10:$N$509,10,FALSE))</f>
        <v/>
      </c>
      <c r="J236" s="100" t="str">
        <f>IF(C236="","",VLOOKUP($C236,Engagés!$C$10:$Q$509,12,FALSE))</f>
        <v/>
      </c>
      <c r="K236" s="33" t="str">
        <f t="shared" si="7"/>
        <v/>
      </c>
    </row>
    <row r="237" spans="1:11" ht="16.5" hidden="1" customHeight="1">
      <c r="A237">
        <f t="shared" si="6"/>
        <v>0</v>
      </c>
      <c r="B237" s="98">
        <v>231</v>
      </c>
      <c r="C237" s="100" t="str">
        <f>IF(OR(VLOOKUP($B237,Engagés!$C$10:$N$509,2,FALSE)="Internet",VLOOKUP($B237,Engagés!$C$10:$N$509,2,FALSE)="Manuel"),VLOOKUP($B237,Engagés!$C$10:$N$509,1,FALSE),"")</f>
        <v/>
      </c>
      <c r="D237" s="100" t="str">
        <f>IF(C237="","",VLOOKUP($C237,Engagés!$C$10:$N$509,4,FALSE))</f>
        <v/>
      </c>
      <c r="E237" s="100" t="str">
        <f>IF(C237="","",VLOOKUP($C237,Engagés!$C$10:$N$509,5,FALSE))</f>
        <v/>
      </c>
      <c r="F237" s="101" t="str">
        <f>IF(C237="","",CONCATENATE(VLOOKUP($C237,Engagés!$C$10:$N$509,6,FALSE)," ",VLOOKUP($C237,Engagés!$C$10:$N$509,7,FALSE)))</f>
        <v/>
      </c>
      <c r="G237" s="101" t="str">
        <f>IF(C237="","",VLOOKUP($C237,Engagés!$C$10:$N$509,8,FALSE))</f>
        <v/>
      </c>
      <c r="H237" s="100" t="str">
        <f>IF(C237="","",VLOOKUP($C237,Engagés!$C$10:$N$509,9,FALSE))</f>
        <v/>
      </c>
      <c r="I237" s="100" t="str">
        <f>IF(C237="","",VLOOKUP($C237,Engagés!$C$10:$N$509,10,FALSE))</f>
        <v/>
      </c>
      <c r="J237" s="100" t="str">
        <f>IF(C237="","",VLOOKUP($C237,Engagés!$C$10:$Q$509,12,FALSE))</f>
        <v/>
      </c>
      <c r="K237" s="33" t="str">
        <f t="shared" si="7"/>
        <v/>
      </c>
    </row>
    <row r="238" spans="1:11" ht="16.5" hidden="1" customHeight="1">
      <c r="A238">
        <f t="shared" si="6"/>
        <v>0</v>
      </c>
      <c r="B238" s="98">
        <v>232</v>
      </c>
      <c r="C238" s="100" t="str">
        <f>IF(OR(VLOOKUP($B238,Engagés!$C$10:$N$509,2,FALSE)="Internet",VLOOKUP($B238,Engagés!$C$10:$N$509,2,FALSE)="Manuel"),VLOOKUP($B238,Engagés!$C$10:$N$509,1,FALSE),"")</f>
        <v/>
      </c>
      <c r="D238" s="100" t="str">
        <f>IF(C238="","",VLOOKUP($C238,Engagés!$C$10:$N$509,4,FALSE))</f>
        <v/>
      </c>
      <c r="E238" s="100" t="str">
        <f>IF(C238="","",VLOOKUP($C238,Engagés!$C$10:$N$509,5,FALSE))</f>
        <v/>
      </c>
      <c r="F238" s="101" t="str">
        <f>IF(C238="","",CONCATENATE(VLOOKUP($C238,Engagés!$C$10:$N$509,6,FALSE)," ",VLOOKUP($C238,Engagés!$C$10:$N$509,7,FALSE)))</f>
        <v/>
      </c>
      <c r="G238" s="101" t="str">
        <f>IF(C238="","",VLOOKUP($C238,Engagés!$C$10:$N$509,8,FALSE))</f>
        <v/>
      </c>
      <c r="H238" s="100" t="str">
        <f>IF(C238="","",VLOOKUP($C238,Engagés!$C$10:$N$509,9,FALSE))</f>
        <v/>
      </c>
      <c r="I238" s="100" t="str">
        <f>IF(C238="","",VLOOKUP($C238,Engagés!$C$10:$N$509,10,FALSE))</f>
        <v/>
      </c>
      <c r="J238" s="100" t="str">
        <f>IF(C238="","",VLOOKUP($C238,Engagés!$C$10:$Q$509,12,FALSE))</f>
        <v/>
      </c>
      <c r="K238" s="33" t="str">
        <f t="shared" si="7"/>
        <v/>
      </c>
    </row>
    <row r="239" spans="1:11" ht="16.5" hidden="1" customHeight="1">
      <c r="A239">
        <f t="shared" si="6"/>
        <v>0</v>
      </c>
      <c r="B239" s="98">
        <v>233</v>
      </c>
      <c r="C239" s="100" t="str">
        <f>IF(OR(VLOOKUP($B239,Engagés!$C$10:$N$509,2,FALSE)="Internet",VLOOKUP($B239,Engagés!$C$10:$N$509,2,FALSE)="Manuel"),VLOOKUP($B239,Engagés!$C$10:$N$509,1,FALSE),"")</f>
        <v/>
      </c>
      <c r="D239" s="100" t="str">
        <f>IF(C239="","",VLOOKUP($C239,Engagés!$C$10:$N$509,4,FALSE))</f>
        <v/>
      </c>
      <c r="E239" s="100" t="str">
        <f>IF(C239="","",VLOOKUP($C239,Engagés!$C$10:$N$509,5,FALSE))</f>
        <v/>
      </c>
      <c r="F239" s="101" t="str">
        <f>IF(C239="","",CONCATENATE(VLOOKUP($C239,Engagés!$C$10:$N$509,6,FALSE)," ",VLOOKUP($C239,Engagés!$C$10:$N$509,7,FALSE)))</f>
        <v/>
      </c>
      <c r="G239" s="101" t="str">
        <f>IF(C239="","",VLOOKUP($C239,Engagés!$C$10:$N$509,8,FALSE))</f>
        <v/>
      </c>
      <c r="H239" s="100" t="str">
        <f>IF(C239="","",VLOOKUP($C239,Engagés!$C$10:$N$509,9,FALSE))</f>
        <v/>
      </c>
      <c r="I239" s="100" t="str">
        <f>IF(C239="","",VLOOKUP($C239,Engagés!$C$10:$N$509,10,FALSE))</f>
        <v/>
      </c>
      <c r="J239" s="100" t="str">
        <f>IF(C239="","",VLOOKUP($C239,Engagés!$C$10:$Q$509,12,FALSE))</f>
        <v/>
      </c>
      <c r="K239" s="33" t="str">
        <f t="shared" si="7"/>
        <v/>
      </c>
    </row>
    <row r="240" spans="1:11" ht="16.5" hidden="1" customHeight="1">
      <c r="A240">
        <f t="shared" si="6"/>
        <v>0</v>
      </c>
      <c r="B240" s="98">
        <v>234</v>
      </c>
      <c r="C240" s="100" t="str">
        <f>IF(OR(VLOOKUP($B240,Engagés!$C$10:$N$509,2,FALSE)="Internet",VLOOKUP($B240,Engagés!$C$10:$N$509,2,FALSE)="Manuel"),VLOOKUP($B240,Engagés!$C$10:$N$509,1,FALSE),"")</f>
        <v/>
      </c>
      <c r="D240" s="100" t="str">
        <f>IF(C240="","",VLOOKUP($C240,Engagés!$C$10:$N$509,4,FALSE))</f>
        <v/>
      </c>
      <c r="E240" s="100" t="str">
        <f>IF(C240="","",VLOOKUP($C240,Engagés!$C$10:$N$509,5,FALSE))</f>
        <v/>
      </c>
      <c r="F240" s="101" t="str">
        <f>IF(C240="","",CONCATENATE(VLOOKUP($C240,Engagés!$C$10:$N$509,6,FALSE)," ",VLOOKUP($C240,Engagés!$C$10:$N$509,7,FALSE)))</f>
        <v/>
      </c>
      <c r="G240" s="101" t="str">
        <f>IF(C240="","",VLOOKUP($C240,Engagés!$C$10:$N$509,8,FALSE))</f>
        <v/>
      </c>
      <c r="H240" s="100" t="str">
        <f>IF(C240="","",VLOOKUP($C240,Engagés!$C$10:$N$509,9,FALSE))</f>
        <v/>
      </c>
      <c r="I240" s="100" t="str">
        <f>IF(C240="","",VLOOKUP($C240,Engagés!$C$10:$N$509,10,FALSE))</f>
        <v/>
      </c>
      <c r="J240" s="100" t="str">
        <f>IF(C240="","",VLOOKUP($C240,Engagés!$C$10:$Q$509,12,FALSE))</f>
        <v/>
      </c>
      <c r="K240" s="33" t="str">
        <f t="shared" si="7"/>
        <v/>
      </c>
    </row>
    <row r="241" spans="1:11" ht="16.5" hidden="1" customHeight="1">
      <c r="A241">
        <f t="shared" si="6"/>
        <v>0</v>
      </c>
      <c r="B241" s="98">
        <v>235</v>
      </c>
      <c r="C241" s="100" t="str">
        <f>IF(OR(VLOOKUP($B241,Engagés!$C$10:$N$509,2,FALSE)="Internet",VLOOKUP($B241,Engagés!$C$10:$N$509,2,FALSE)="Manuel"),VLOOKUP($B241,Engagés!$C$10:$N$509,1,FALSE),"")</f>
        <v/>
      </c>
      <c r="D241" s="100" t="str">
        <f>IF(C241="","",VLOOKUP($C241,Engagés!$C$10:$N$509,4,FALSE))</f>
        <v/>
      </c>
      <c r="E241" s="100" t="str">
        <f>IF(C241="","",VLOOKUP($C241,Engagés!$C$10:$N$509,5,FALSE))</f>
        <v/>
      </c>
      <c r="F241" s="101" t="str">
        <f>IF(C241="","",CONCATENATE(VLOOKUP($C241,Engagés!$C$10:$N$509,6,FALSE)," ",VLOOKUP($C241,Engagés!$C$10:$N$509,7,FALSE)))</f>
        <v/>
      </c>
      <c r="G241" s="101" t="str">
        <f>IF(C241="","",VLOOKUP($C241,Engagés!$C$10:$N$509,8,FALSE))</f>
        <v/>
      </c>
      <c r="H241" s="100" t="str">
        <f>IF(C241="","",VLOOKUP($C241,Engagés!$C$10:$N$509,9,FALSE))</f>
        <v/>
      </c>
      <c r="I241" s="100" t="str">
        <f>IF(C241="","",VLOOKUP($C241,Engagés!$C$10:$N$509,10,FALSE))</f>
        <v/>
      </c>
      <c r="J241" s="100" t="str">
        <f>IF(C241="","",VLOOKUP($C241,Engagés!$C$10:$Q$509,12,FALSE))</f>
        <v/>
      </c>
      <c r="K241" s="33" t="str">
        <f t="shared" si="7"/>
        <v/>
      </c>
    </row>
    <row r="242" spans="1:11" ht="16.5" hidden="1" customHeight="1">
      <c r="A242">
        <f t="shared" si="6"/>
        <v>0</v>
      </c>
      <c r="B242" s="98">
        <v>236</v>
      </c>
      <c r="C242" s="100" t="str">
        <f>IF(OR(VLOOKUP($B242,Engagés!$C$10:$N$509,2,FALSE)="Internet",VLOOKUP($B242,Engagés!$C$10:$N$509,2,FALSE)="Manuel"),VLOOKUP($B242,Engagés!$C$10:$N$509,1,FALSE),"")</f>
        <v/>
      </c>
      <c r="D242" s="100" t="str">
        <f>IF(C242="","",VLOOKUP($C242,Engagés!$C$10:$N$509,4,FALSE))</f>
        <v/>
      </c>
      <c r="E242" s="100" t="str">
        <f>IF(C242="","",VLOOKUP($C242,Engagés!$C$10:$N$509,5,FALSE))</f>
        <v/>
      </c>
      <c r="F242" s="101" t="str">
        <f>IF(C242="","",CONCATENATE(VLOOKUP($C242,Engagés!$C$10:$N$509,6,FALSE)," ",VLOOKUP($C242,Engagés!$C$10:$N$509,7,FALSE)))</f>
        <v/>
      </c>
      <c r="G242" s="101" t="str">
        <f>IF(C242="","",VLOOKUP($C242,Engagés!$C$10:$N$509,8,FALSE))</f>
        <v/>
      </c>
      <c r="H242" s="100" t="str">
        <f>IF(C242="","",VLOOKUP($C242,Engagés!$C$10:$N$509,9,FALSE))</f>
        <v/>
      </c>
      <c r="I242" s="100" t="str">
        <f>IF(C242="","",VLOOKUP($C242,Engagés!$C$10:$N$509,10,FALSE))</f>
        <v/>
      </c>
      <c r="J242" s="100" t="str">
        <f>IF(C242="","",VLOOKUP($C242,Engagés!$C$10:$Q$509,12,FALSE))</f>
        <v/>
      </c>
      <c r="K242" s="33" t="str">
        <f t="shared" si="7"/>
        <v/>
      </c>
    </row>
    <row r="243" spans="1:11" ht="16.5" hidden="1" customHeight="1">
      <c r="A243">
        <f t="shared" si="6"/>
        <v>0</v>
      </c>
      <c r="B243" s="98">
        <v>237</v>
      </c>
      <c r="C243" s="100" t="str">
        <f>IF(OR(VLOOKUP($B243,Engagés!$C$10:$N$509,2,FALSE)="Internet",VLOOKUP($B243,Engagés!$C$10:$N$509,2,FALSE)="Manuel"),VLOOKUP($B243,Engagés!$C$10:$N$509,1,FALSE),"")</f>
        <v/>
      </c>
      <c r="D243" s="100" t="str">
        <f>IF(C243="","",VLOOKUP($C243,Engagés!$C$10:$N$509,4,FALSE))</f>
        <v/>
      </c>
      <c r="E243" s="100" t="str">
        <f>IF(C243="","",VLOOKUP($C243,Engagés!$C$10:$N$509,5,FALSE))</f>
        <v/>
      </c>
      <c r="F243" s="101" t="str">
        <f>IF(C243="","",CONCATENATE(VLOOKUP($C243,Engagés!$C$10:$N$509,6,FALSE)," ",VLOOKUP($C243,Engagés!$C$10:$N$509,7,FALSE)))</f>
        <v/>
      </c>
      <c r="G243" s="101" t="str">
        <f>IF(C243="","",VLOOKUP($C243,Engagés!$C$10:$N$509,8,FALSE))</f>
        <v/>
      </c>
      <c r="H243" s="100" t="str">
        <f>IF(C243="","",VLOOKUP($C243,Engagés!$C$10:$N$509,9,FALSE))</f>
        <v/>
      </c>
      <c r="I243" s="100" t="str">
        <f>IF(C243="","",VLOOKUP($C243,Engagés!$C$10:$N$509,10,FALSE))</f>
        <v/>
      </c>
      <c r="J243" s="100" t="str">
        <f>IF(C243="","",VLOOKUP($C243,Engagés!$C$10:$Q$509,12,FALSE))</f>
        <v/>
      </c>
      <c r="K243" s="33" t="str">
        <f t="shared" si="7"/>
        <v/>
      </c>
    </row>
    <row r="244" spans="1:11" ht="16.5" hidden="1" customHeight="1">
      <c r="A244">
        <f t="shared" si="6"/>
        <v>0</v>
      </c>
      <c r="B244" s="98">
        <v>238</v>
      </c>
      <c r="C244" s="100" t="str">
        <f>IF(OR(VLOOKUP($B244,Engagés!$C$10:$N$509,2,FALSE)="Internet",VLOOKUP($B244,Engagés!$C$10:$N$509,2,FALSE)="Manuel"),VLOOKUP($B244,Engagés!$C$10:$N$509,1,FALSE),"")</f>
        <v/>
      </c>
      <c r="D244" s="100" t="str">
        <f>IF(C244="","",VLOOKUP($C244,Engagés!$C$10:$N$509,4,FALSE))</f>
        <v/>
      </c>
      <c r="E244" s="100" t="str">
        <f>IF(C244="","",VLOOKUP($C244,Engagés!$C$10:$N$509,5,FALSE))</f>
        <v/>
      </c>
      <c r="F244" s="101" t="str">
        <f>IF(C244="","",CONCATENATE(VLOOKUP($C244,Engagés!$C$10:$N$509,6,FALSE)," ",VLOOKUP($C244,Engagés!$C$10:$N$509,7,FALSE)))</f>
        <v/>
      </c>
      <c r="G244" s="101" t="str">
        <f>IF(C244="","",VLOOKUP($C244,Engagés!$C$10:$N$509,8,FALSE))</f>
        <v/>
      </c>
      <c r="H244" s="100" t="str">
        <f>IF(C244="","",VLOOKUP($C244,Engagés!$C$10:$N$509,9,FALSE))</f>
        <v/>
      </c>
      <c r="I244" s="100" t="str">
        <f>IF(C244="","",VLOOKUP($C244,Engagés!$C$10:$N$509,10,FALSE))</f>
        <v/>
      </c>
      <c r="J244" s="100" t="str">
        <f>IF(C244="","",VLOOKUP($C244,Engagés!$C$10:$Q$509,12,FALSE))</f>
        <v/>
      </c>
      <c r="K244" s="33" t="str">
        <f t="shared" si="7"/>
        <v/>
      </c>
    </row>
    <row r="245" spans="1:11" ht="16.5" hidden="1" customHeight="1">
      <c r="A245">
        <f t="shared" si="6"/>
        <v>0</v>
      </c>
      <c r="B245" s="98">
        <v>239</v>
      </c>
      <c r="C245" s="100" t="str">
        <f>IF(OR(VLOOKUP($B245,Engagés!$C$10:$N$509,2,FALSE)="Internet",VLOOKUP($B245,Engagés!$C$10:$N$509,2,FALSE)="Manuel"),VLOOKUP($B245,Engagés!$C$10:$N$509,1,FALSE),"")</f>
        <v/>
      </c>
      <c r="D245" s="100" t="str">
        <f>IF(C245="","",VLOOKUP($C245,Engagés!$C$10:$N$509,4,FALSE))</f>
        <v/>
      </c>
      <c r="E245" s="100" t="str">
        <f>IF(C245="","",VLOOKUP($C245,Engagés!$C$10:$N$509,5,FALSE))</f>
        <v/>
      </c>
      <c r="F245" s="101" t="str">
        <f>IF(C245="","",CONCATENATE(VLOOKUP($C245,Engagés!$C$10:$N$509,6,FALSE)," ",VLOOKUP($C245,Engagés!$C$10:$N$509,7,FALSE)))</f>
        <v/>
      </c>
      <c r="G245" s="101" t="str">
        <f>IF(C245="","",VLOOKUP($C245,Engagés!$C$10:$N$509,8,FALSE))</f>
        <v/>
      </c>
      <c r="H245" s="100" t="str">
        <f>IF(C245="","",VLOOKUP($C245,Engagés!$C$10:$N$509,9,FALSE))</f>
        <v/>
      </c>
      <c r="I245" s="100" t="str">
        <f>IF(C245="","",VLOOKUP($C245,Engagés!$C$10:$N$509,10,FALSE))</f>
        <v/>
      </c>
      <c r="J245" s="100" t="str">
        <f>IF(C245="","",VLOOKUP($C245,Engagés!$C$10:$Q$509,12,FALSE))</f>
        <v/>
      </c>
      <c r="K245" s="33" t="str">
        <f t="shared" si="7"/>
        <v/>
      </c>
    </row>
    <row r="246" spans="1:11" ht="16.5" hidden="1" customHeight="1">
      <c r="A246">
        <f t="shared" si="6"/>
        <v>0</v>
      </c>
      <c r="B246" s="98">
        <v>240</v>
      </c>
      <c r="C246" s="100" t="str">
        <f>IF(OR(VLOOKUP($B246,Engagés!$C$10:$N$509,2,FALSE)="Internet",VLOOKUP($B246,Engagés!$C$10:$N$509,2,FALSE)="Manuel"),VLOOKUP($B246,Engagés!$C$10:$N$509,1,FALSE),"")</f>
        <v/>
      </c>
      <c r="D246" s="100" t="str">
        <f>IF(C246="","",VLOOKUP($C246,Engagés!$C$10:$N$509,4,FALSE))</f>
        <v/>
      </c>
      <c r="E246" s="100" t="str">
        <f>IF(C246="","",VLOOKUP($C246,Engagés!$C$10:$N$509,5,FALSE))</f>
        <v/>
      </c>
      <c r="F246" s="101" t="str">
        <f>IF(C246="","",CONCATENATE(VLOOKUP($C246,Engagés!$C$10:$N$509,6,FALSE)," ",VLOOKUP($C246,Engagés!$C$10:$N$509,7,FALSE)))</f>
        <v/>
      </c>
      <c r="G246" s="101" t="str">
        <f>IF(C246="","",VLOOKUP($C246,Engagés!$C$10:$N$509,8,FALSE))</f>
        <v/>
      </c>
      <c r="H246" s="100" t="str">
        <f>IF(C246="","",VLOOKUP($C246,Engagés!$C$10:$N$509,9,FALSE))</f>
        <v/>
      </c>
      <c r="I246" s="100" t="str">
        <f>IF(C246="","",VLOOKUP($C246,Engagés!$C$10:$N$509,10,FALSE))</f>
        <v/>
      </c>
      <c r="J246" s="100" t="str">
        <f>IF(C246="","",VLOOKUP($C246,Engagés!$C$10:$Q$509,12,FALSE))</f>
        <v/>
      </c>
      <c r="K246" s="33" t="str">
        <f t="shared" si="7"/>
        <v/>
      </c>
    </row>
    <row r="247" spans="1:11" ht="16.5" hidden="1" customHeight="1">
      <c r="A247">
        <f t="shared" si="6"/>
        <v>0</v>
      </c>
      <c r="B247" s="98">
        <v>241</v>
      </c>
      <c r="C247" s="100" t="str">
        <f>IF(OR(VLOOKUP($B247,Engagés!$C$10:$N$509,2,FALSE)="Internet",VLOOKUP($B247,Engagés!$C$10:$N$509,2,FALSE)="Manuel"),VLOOKUP($B247,Engagés!$C$10:$N$509,1,FALSE),"")</f>
        <v/>
      </c>
      <c r="D247" s="100" t="str">
        <f>IF(C247="","",VLOOKUP($C247,Engagés!$C$10:$N$509,4,FALSE))</f>
        <v/>
      </c>
      <c r="E247" s="100" t="str">
        <f>IF(C247="","",VLOOKUP($C247,Engagés!$C$10:$N$509,5,FALSE))</f>
        <v/>
      </c>
      <c r="F247" s="101" t="str">
        <f>IF(C247="","",CONCATENATE(VLOOKUP($C247,Engagés!$C$10:$N$509,6,FALSE)," ",VLOOKUP($C247,Engagés!$C$10:$N$509,7,FALSE)))</f>
        <v/>
      </c>
      <c r="G247" s="101" t="str">
        <f>IF(C247="","",VLOOKUP($C247,Engagés!$C$10:$N$509,8,FALSE))</f>
        <v/>
      </c>
      <c r="H247" s="100" t="str">
        <f>IF(C247="","",VLOOKUP($C247,Engagés!$C$10:$N$509,9,FALSE))</f>
        <v/>
      </c>
      <c r="I247" s="100" t="str">
        <f>IF(C247="","",VLOOKUP($C247,Engagés!$C$10:$N$509,10,FALSE))</f>
        <v/>
      </c>
      <c r="J247" s="100" t="str">
        <f>IF(C247="","",VLOOKUP($C247,Engagés!$C$10:$Q$509,12,FALSE))</f>
        <v/>
      </c>
      <c r="K247" s="33" t="str">
        <f t="shared" si="7"/>
        <v/>
      </c>
    </row>
    <row r="248" spans="1:11" ht="16.5" hidden="1" customHeight="1">
      <c r="A248">
        <f t="shared" si="6"/>
        <v>0</v>
      </c>
      <c r="B248" s="98">
        <v>242</v>
      </c>
      <c r="C248" s="100" t="str">
        <f>IF(OR(VLOOKUP($B248,Engagés!$C$10:$N$509,2,FALSE)="Internet",VLOOKUP($B248,Engagés!$C$10:$N$509,2,FALSE)="Manuel"),VLOOKUP($B248,Engagés!$C$10:$N$509,1,FALSE),"")</f>
        <v/>
      </c>
      <c r="D248" s="100" t="str">
        <f>IF(C248="","",VLOOKUP($C248,Engagés!$C$10:$N$509,4,FALSE))</f>
        <v/>
      </c>
      <c r="E248" s="100" t="str">
        <f>IF(C248="","",VLOOKUP($C248,Engagés!$C$10:$N$509,5,FALSE))</f>
        <v/>
      </c>
      <c r="F248" s="101" t="str">
        <f>IF(C248="","",CONCATENATE(VLOOKUP($C248,Engagés!$C$10:$N$509,6,FALSE)," ",VLOOKUP($C248,Engagés!$C$10:$N$509,7,FALSE)))</f>
        <v/>
      </c>
      <c r="G248" s="101" t="str">
        <f>IF(C248="","",VLOOKUP($C248,Engagés!$C$10:$N$509,8,FALSE))</f>
        <v/>
      </c>
      <c r="H248" s="100" t="str">
        <f>IF(C248="","",VLOOKUP($C248,Engagés!$C$10:$N$509,9,FALSE))</f>
        <v/>
      </c>
      <c r="I248" s="100" t="str">
        <f>IF(C248="","",VLOOKUP($C248,Engagés!$C$10:$N$509,10,FALSE))</f>
        <v/>
      </c>
      <c r="J248" s="100" t="str">
        <f>IF(C248="","",VLOOKUP($C248,Engagés!$C$10:$Q$509,12,FALSE))</f>
        <v/>
      </c>
      <c r="K248" s="33" t="str">
        <f t="shared" si="7"/>
        <v/>
      </c>
    </row>
    <row r="249" spans="1:11" ht="16.5" hidden="1" customHeight="1">
      <c r="A249">
        <f t="shared" si="6"/>
        <v>0</v>
      </c>
      <c r="B249" s="98">
        <v>243</v>
      </c>
      <c r="C249" s="100" t="str">
        <f>IF(OR(VLOOKUP($B249,Engagés!$C$10:$N$509,2,FALSE)="Internet",VLOOKUP($B249,Engagés!$C$10:$N$509,2,FALSE)="Manuel"),VLOOKUP($B249,Engagés!$C$10:$N$509,1,FALSE),"")</f>
        <v/>
      </c>
      <c r="D249" s="100" t="str">
        <f>IF(C249="","",VLOOKUP($C249,Engagés!$C$10:$N$509,4,FALSE))</f>
        <v/>
      </c>
      <c r="E249" s="100" t="str">
        <f>IF(C249="","",VLOOKUP($C249,Engagés!$C$10:$N$509,5,FALSE))</f>
        <v/>
      </c>
      <c r="F249" s="101" t="str">
        <f>IF(C249="","",CONCATENATE(VLOOKUP($C249,Engagés!$C$10:$N$509,6,FALSE)," ",VLOOKUP($C249,Engagés!$C$10:$N$509,7,FALSE)))</f>
        <v/>
      </c>
      <c r="G249" s="101" t="str">
        <f>IF(C249="","",VLOOKUP($C249,Engagés!$C$10:$N$509,8,FALSE))</f>
        <v/>
      </c>
      <c r="H249" s="100" t="str">
        <f>IF(C249="","",VLOOKUP($C249,Engagés!$C$10:$N$509,9,FALSE))</f>
        <v/>
      </c>
      <c r="I249" s="100" t="str">
        <f>IF(C249="","",VLOOKUP($C249,Engagés!$C$10:$N$509,10,FALSE))</f>
        <v/>
      </c>
      <c r="J249" s="100" t="str">
        <f>IF(C249="","",VLOOKUP($C249,Engagés!$C$10:$Q$509,12,FALSE))</f>
        <v/>
      </c>
      <c r="K249" s="33" t="str">
        <f t="shared" si="7"/>
        <v/>
      </c>
    </row>
    <row r="250" spans="1:11" ht="16.5" hidden="1" customHeight="1">
      <c r="A250">
        <f t="shared" si="6"/>
        <v>0</v>
      </c>
      <c r="B250" s="98">
        <v>244</v>
      </c>
      <c r="C250" s="100" t="str">
        <f>IF(OR(VLOOKUP($B250,Engagés!$C$10:$N$509,2,FALSE)="Internet",VLOOKUP($B250,Engagés!$C$10:$N$509,2,FALSE)="Manuel"),VLOOKUP($B250,Engagés!$C$10:$N$509,1,FALSE),"")</f>
        <v/>
      </c>
      <c r="D250" s="100" t="str">
        <f>IF(C250="","",VLOOKUP($C250,Engagés!$C$10:$N$509,4,FALSE))</f>
        <v/>
      </c>
      <c r="E250" s="100" t="str">
        <f>IF(C250="","",VLOOKUP($C250,Engagés!$C$10:$N$509,5,FALSE))</f>
        <v/>
      </c>
      <c r="F250" s="101" t="str">
        <f>IF(C250="","",CONCATENATE(VLOOKUP($C250,Engagés!$C$10:$N$509,6,FALSE)," ",VLOOKUP($C250,Engagés!$C$10:$N$509,7,FALSE)))</f>
        <v/>
      </c>
      <c r="G250" s="101" t="str">
        <f>IF(C250="","",VLOOKUP($C250,Engagés!$C$10:$N$509,8,FALSE))</f>
        <v/>
      </c>
      <c r="H250" s="100" t="str">
        <f>IF(C250="","",VLOOKUP($C250,Engagés!$C$10:$N$509,9,FALSE))</f>
        <v/>
      </c>
      <c r="I250" s="100" t="str">
        <f>IF(C250="","",VLOOKUP($C250,Engagés!$C$10:$N$509,10,FALSE))</f>
        <v/>
      </c>
      <c r="J250" s="100" t="str">
        <f>IF(C250="","",VLOOKUP($C250,Engagés!$C$10:$Q$509,12,FALSE))</f>
        <v/>
      </c>
      <c r="K250" s="33" t="str">
        <f t="shared" si="7"/>
        <v/>
      </c>
    </row>
    <row r="251" spans="1:11" ht="16.5" hidden="1" customHeight="1">
      <c r="A251">
        <f t="shared" si="6"/>
        <v>0</v>
      </c>
      <c r="B251" s="98">
        <v>245</v>
      </c>
      <c r="C251" s="100" t="str">
        <f>IF(OR(VLOOKUP($B251,Engagés!$C$10:$N$509,2,FALSE)="Internet",VLOOKUP($B251,Engagés!$C$10:$N$509,2,FALSE)="Manuel"),VLOOKUP($B251,Engagés!$C$10:$N$509,1,FALSE),"")</f>
        <v/>
      </c>
      <c r="D251" s="100" t="str">
        <f>IF(C251="","",VLOOKUP($C251,Engagés!$C$10:$N$509,4,FALSE))</f>
        <v/>
      </c>
      <c r="E251" s="100" t="str">
        <f>IF(C251="","",VLOOKUP($C251,Engagés!$C$10:$N$509,5,FALSE))</f>
        <v/>
      </c>
      <c r="F251" s="101" t="str">
        <f>IF(C251="","",CONCATENATE(VLOOKUP($C251,Engagés!$C$10:$N$509,6,FALSE)," ",VLOOKUP($C251,Engagés!$C$10:$N$509,7,FALSE)))</f>
        <v/>
      </c>
      <c r="G251" s="101" t="str">
        <f>IF(C251="","",VLOOKUP($C251,Engagés!$C$10:$N$509,8,FALSE))</f>
        <v/>
      </c>
      <c r="H251" s="100" t="str">
        <f>IF(C251="","",VLOOKUP($C251,Engagés!$C$10:$N$509,9,FALSE))</f>
        <v/>
      </c>
      <c r="I251" s="100" t="str">
        <f>IF(C251="","",VLOOKUP($C251,Engagés!$C$10:$N$509,10,FALSE))</f>
        <v/>
      </c>
      <c r="J251" s="100" t="str">
        <f>IF(C251="","",VLOOKUP($C251,Engagés!$C$10:$Q$509,12,FALSE))</f>
        <v/>
      </c>
      <c r="K251" s="33" t="str">
        <f t="shared" si="7"/>
        <v/>
      </c>
    </row>
    <row r="252" spans="1:11" ht="16.5" hidden="1" customHeight="1">
      <c r="A252">
        <f t="shared" si="6"/>
        <v>0</v>
      </c>
      <c r="B252" s="98">
        <v>246</v>
      </c>
      <c r="C252" s="100" t="str">
        <f>IF(OR(VLOOKUP($B252,Engagés!$C$10:$N$509,2,FALSE)="Internet",VLOOKUP($B252,Engagés!$C$10:$N$509,2,FALSE)="Manuel"),VLOOKUP($B252,Engagés!$C$10:$N$509,1,FALSE),"")</f>
        <v/>
      </c>
      <c r="D252" s="100" t="str">
        <f>IF(C252="","",VLOOKUP($C252,Engagés!$C$10:$N$509,4,FALSE))</f>
        <v/>
      </c>
      <c r="E252" s="100" t="str">
        <f>IF(C252="","",VLOOKUP($C252,Engagés!$C$10:$N$509,5,FALSE))</f>
        <v/>
      </c>
      <c r="F252" s="101" t="str">
        <f>IF(C252="","",CONCATENATE(VLOOKUP($C252,Engagés!$C$10:$N$509,6,FALSE)," ",VLOOKUP($C252,Engagés!$C$10:$N$509,7,FALSE)))</f>
        <v/>
      </c>
      <c r="G252" s="101" t="str">
        <f>IF(C252="","",VLOOKUP($C252,Engagés!$C$10:$N$509,8,FALSE))</f>
        <v/>
      </c>
      <c r="H252" s="100" t="str">
        <f>IF(C252="","",VLOOKUP($C252,Engagés!$C$10:$N$509,9,FALSE))</f>
        <v/>
      </c>
      <c r="I252" s="100" t="str">
        <f>IF(C252="","",VLOOKUP($C252,Engagés!$C$10:$N$509,10,FALSE))</f>
        <v/>
      </c>
      <c r="J252" s="100" t="str">
        <f>IF(C252="","",VLOOKUP($C252,Engagés!$C$10:$Q$509,12,FALSE))</f>
        <v/>
      </c>
      <c r="K252" s="33" t="str">
        <f t="shared" si="7"/>
        <v/>
      </c>
    </row>
    <row r="253" spans="1:11" ht="16.5" hidden="1" customHeight="1">
      <c r="A253">
        <f t="shared" si="6"/>
        <v>0</v>
      </c>
      <c r="B253" s="98">
        <v>247</v>
      </c>
      <c r="C253" s="100" t="str">
        <f>IF(OR(VLOOKUP($B253,Engagés!$C$10:$N$509,2,FALSE)="Internet",VLOOKUP($B253,Engagés!$C$10:$N$509,2,FALSE)="Manuel"),VLOOKUP($B253,Engagés!$C$10:$N$509,1,FALSE),"")</f>
        <v/>
      </c>
      <c r="D253" s="100" t="str">
        <f>IF(C253="","",VLOOKUP($C253,Engagés!$C$10:$N$509,4,FALSE))</f>
        <v/>
      </c>
      <c r="E253" s="100" t="str">
        <f>IF(C253="","",VLOOKUP($C253,Engagés!$C$10:$N$509,5,FALSE))</f>
        <v/>
      </c>
      <c r="F253" s="101" t="str">
        <f>IF(C253="","",CONCATENATE(VLOOKUP($C253,Engagés!$C$10:$N$509,6,FALSE)," ",VLOOKUP($C253,Engagés!$C$10:$N$509,7,FALSE)))</f>
        <v/>
      </c>
      <c r="G253" s="101" t="str">
        <f>IF(C253="","",VLOOKUP($C253,Engagés!$C$10:$N$509,8,FALSE))</f>
        <v/>
      </c>
      <c r="H253" s="100" t="str">
        <f>IF(C253="","",VLOOKUP($C253,Engagés!$C$10:$N$509,9,FALSE))</f>
        <v/>
      </c>
      <c r="I253" s="100" t="str">
        <f>IF(C253="","",VLOOKUP($C253,Engagés!$C$10:$N$509,10,FALSE))</f>
        <v/>
      </c>
      <c r="J253" s="100" t="str">
        <f>IF(C253="","",VLOOKUP($C253,Engagés!$C$10:$Q$509,12,FALSE))</f>
        <v/>
      </c>
      <c r="K253" s="33" t="str">
        <f t="shared" si="7"/>
        <v/>
      </c>
    </row>
    <row r="254" spans="1:11" ht="16.5" hidden="1" customHeight="1">
      <c r="A254">
        <f t="shared" si="6"/>
        <v>0</v>
      </c>
      <c r="B254" s="98">
        <v>248</v>
      </c>
      <c r="C254" s="100" t="str">
        <f>IF(OR(VLOOKUP($B254,Engagés!$C$10:$N$509,2,FALSE)="Internet",VLOOKUP($B254,Engagés!$C$10:$N$509,2,FALSE)="Manuel"),VLOOKUP($B254,Engagés!$C$10:$N$509,1,FALSE),"")</f>
        <v/>
      </c>
      <c r="D254" s="100" t="str">
        <f>IF(C254="","",VLOOKUP($C254,Engagés!$C$10:$N$509,4,FALSE))</f>
        <v/>
      </c>
      <c r="E254" s="100" t="str">
        <f>IF(C254="","",VLOOKUP($C254,Engagés!$C$10:$N$509,5,FALSE))</f>
        <v/>
      </c>
      <c r="F254" s="101" t="str">
        <f>IF(C254="","",CONCATENATE(VLOOKUP($C254,Engagés!$C$10:$N$509,6,FALSE)," ",VLOOKUP($C254,Engagés!$C$10:$N$509,7,FALSE)))</f>
        <v/>
      </c>
      <c r="G254" s="101" t="str">
        <f>IF(C254="","",VLOOKUP($C254,Engagés!$C$10:$N$509,8,FALSE))</f>
        <v/>
      </c>
      <c r="H254" s="100" t="str">
        <f>IF(C254="","",VLOOKUP($C254,Engagés!$C$10:$N$509,9,FALSE))</f>
        <v/>
      </c>
      <c r="I254" s="100" t="str">
        <f>IF(C254="","",VLOOKUP($C254,Engagés!$C$10:$N$509,10,FALSE))</f>
        <v/>
      </c>
      <c r="J254" s="100" t="str">
        <f>IF(C254="","",VLOOKUP($C254,Engagés!$C$10:$Q$509,12,FALSE))</f>
        <v/>
      </c>
      <c r="K254" s="33" t="str">
        <f t="shared" si="7"/>
        <v/>
      </c>
    </row>
    <row r="255" spans="1:11" ht="16.5" hidden="1" customHeight="1">
      <c r="A255">
        <f t="shared" si="6"/>
        <v>0</v>
      </c>
      <c r="B255" s="98">
        <v>249</v>
      </c>
      <c r="C255" s="100" t="str">
        <f>IF(OR(VLOOKUP($B255,Engagés!$C$10:$N$509,2,FALSE)="Internet",VLOOKUP($B255,Engagés!$C$10:$N$509,2,FALSE)="Manuel"),VLOOKUP($B255,Engagés!$C$10:$N$509,1,FALSE),"")</f>
        <v/>
      </c>
      <c r="D255" s="100" t="str">
        <f>IF(C255="","",VLOOKUP($C255,Engagés!$C$10:$N$509,4,FALSE))</f>
        <v/>
      </c>
      <c r="E255" s="100" t="str">
        <f>IF(C255="","",VLOOKUP($C255,Engagés!$C$10:$N$509,5,FALSE))</f>
        <v/>
      </c>
      <c r="F255" s="101" t="str">
        <f>IF(C255="","",CONCATENATE(VLOOKUP($C255,Engagés!$C$10:$N$509,6,FALSE)," ",VLOOKUP($C255,Engagés!$C$10:$N$509,7,FALSE)))</f>
        <v/>
      </c>
      <c r="G255" s="101" t="str">
        <f>IF(C255="","",VLOOKUP($C255,Engagés!$C$10:$N$509,8,FALSE))</f>
        <v/>
      </c>
      <c r="H255" s="100" t="str">
        <f>IF(C255="","",VLOOKUP($C255,Engagés!$C$10:$N$509,9,FALSE))</f>
        <v/>
      </c>
      <c r="I255" s="100" t="str">
        <f>IF(C255="","",VLOOKUP($C255,Engagés!$C$10:$N$509,10,FALSE))</f>
        <v/>
      </c>
      <c r="J255" s="100" t="str">
        <f>IF(C255="","",VLOOKUP($C255,Engagés!$C$10:$Q$509,12,FALSE))</f>
        <v/>
      </c>
      <c r="K255" s="33" t="str">
        <f t="shared" si="7"/>
        <v/>
      </c>
    </row>
    <row r="256" spans="1:11" ht="16.5" hidden="1" customHeight="1">
      <c r="A256">
        <f t="shared" si="6"/>
        <v>0</v>
      </c>
      <c r="B256" s="98">
        <v>250</v>
      </c>
      <c r="C256" s="100" t="str">
        <f>IF(OR(VLOOKUP($B256,Engagés!$C$10:$N$509,2,FALSE)="Internet",VLOOKUP($B256,Engagés!$C$10:$N$509,2,FALSE)="Manuel"),VLOOKUP($B256,Engagés!$C$10:$N$509,1,FALSE),"")</f>
        <v/>
      </c>
      <c r="D256" s="100" t="str">
        <f>IF(C256="","",VLOOKUP($C256,Engagés!$C$10:$N$509,4,FALSE))</f>
        <v/>
      </c>
      <c r="E256" s="100" t="str">
        <f>IF(C256="","",VLOOKUP($C256,Engagés!$C$10:$N$509,5,FALSE))</f>
        <v/>
      </c>
      <c r="F256" s="101" t="str">
        <f>IF(C256="","",CONCATENATE(VLOOKUP($C256,Engagés!$C$10:$N$509,6,FALSE)," ",VLOOKUP($C256,Engagés!$C$10:$N$509,7,FALSE)))</f>
        <v/>
      </c>
      <c r="G256" s="101" t="str">
        <f>IF(C256="","",VLOOKUP($C256,Engagés!$C$10:$N$509,8,FALSE))</f>
        <v/>
      </c>
      <c r="H256" s="100" t="str">
        <f>IF(C256="","",VLOOKUP($C256,Engagés!$C$10:$N$509,9,FALSE))</f>
        <v/>
      </c>
      <c r="I256" s="100" t="str">
        <f>IF(C256="","",VLOOKUP($C256,Engagés!$C$10:$N$509,10,FALSE))</f>
        <v/>
      </c>
      <c r="J256" s="100" t="str">
        <f>IF(C256="","",VLOOKUP($C256,Engagés!$C$10:$Q$509,12,FALSE))</f>
        <v/>
      </c>
      <c r="K256" s="33" t="str">
        <f t="shared" si="7"/>
        <v/>
      </c>
    </row>
    <row r="257" spans="1:11" ht="16.5" hidden="1" customHeight="1">
      <c r="A257">
        <f t="shared" si="6"/>
        <v>0</v>
      </c>
      <c r="B257" s="98">
        <v>251</v>
      </c>
      <c r="C257" s="100" t="str">
        <f>IF(OR(VLOOKUP($B257,Engagés!$C$10:$N$509,2,FALSE)="Internet",VLOOKUP($B257,Engagés!$C$10:$N$509,2,FALSE)="Manuel"),VLOOKUP($B257,Engagés!$C$10:$N$509,1,FALSE),"")</f>
        <v/>
      </c>
      <c r="D257" s="100" t="str">
        <f>IF(C257="","",VLOOKUP($C257,Engagés!$C$10:$N$509,4,FALSE))</f>
        <v/>
      </c>
      <c r="E257" s="100" t="str">
        <f>IF(C257="","",VLOOKUP($C257,Engagés!$C$10:$N$509,5,FALSE))</f>
        <v/>
      </c>
      <c r="F257" s="101" t="str">
        <f>IF(C257="","",CONCATENATE(VLOOKUP($C257,Engagés!$C$10:$N$509,6,FALSE)," ",VLOOKUP($C257,Engagés!$C$10:$N$509,7,FALSE)))</f>
        <v/>
      </c>
      <c r="G257" s="101" t="str">
        <f>IF(C257="","",VLOOKUP($C257,Engagés!$C$10:$N$509,8,FALSE))</f>
        <v/>
      </c>
      <c r="H257" s="100" t="str">
        <f>IF(C257="","",VLOOKUP($C257,Engagés!$C$10:$N$509,9,FALSE))</f>
        <v/>
      </c>
      <c r="I257" s="100" t="str">
        <f>IF(C257="","",VLOOKUP($C257,Engagés!$C$10:$N$509,10,FALSE))</f>
        <v/>
      </c>
      <c r="J257" s="100" t="str">
        <f>IF(C257="","",VLOOKUP($C257,Engagés!$C$10:$Q$509,12,FALSE))</f>
        <v/>
      </c>
      <c r="K257" s="33" t="str">
        <f t="shared" si="7"/>
        <v/>
      </c>
    </row>
    <row r="258" spans="1:11" ht="16.5" hidden="1" customHeight="1">
      <c r="A258">
        <f t="shared" si="6"/>
        <v>0</v>
      </c>
      <c r="B258" s="98">
        <v>252</v>
      </c>
      <c r="C258" s="100" t="str">
        <f>IF(OR(VLOOKUP($B258,Engagés!$C$10:$N$509,2,FALSE)="Internet",VLOOKUP($B258,Engagés!$C$10:$N$509,2,FALSE)="Manuel"),VLOOKUP($B258,Engagés!$C$10:$N$509,1,FALSE),"")</f>
        <v/>
      </c>
      <c r="D258" s="100" t="str">
        <f>IF(C258="","",VLOOKUP($C258,Engagés!$C$10:$N$509,4,FALSE))</f>
        <v/>
      </c>
      <c r="E258" s="100" t="str">
        <f>IF(C258="","",VLOOKUP($C258,Engagés!$C$10:$N$509,5,FALSE))</f>
        <v/>
      </c>
      <c r="F258" s="101" t="str">
        <f>IF(C258="","",CONCATENATE(VLOOKUP($C258,Engagés!$C$10:$N$509,6,FALSE)," ",VLOOKUP($C258,Engagés!$C$10:$N$509,7,FALSE)))</f>
        <v/>
      </c>
      <c r="G258" s="101" t="str">
        <f>IF(C258="","",VLOOKUP($C258,Engagés!$C$10:$N$509,8,FALSE))</f>
        <v/>
      </c>
      <c r="H258" s="100" t="str">
        <f>IF(C258="","",VLOOKUP($C258,Engagés!$C$10:$N$509,9,FALSE))</f>
        <v/>
      </c>
      <c r="I258" s="100" t="str">
        <f>IF(C258="","",VLOOKUP($C258,Engagés!$C$10:$N$509,10,FALSE))</f>
        <v/>
      </c>
      <c r="J258" s="100" t="str">
        <f>IF(C258="","",VLOOKUP($C258,Engagés!$C$10:$Q$509,12,FALSE))</f>
        <v/>
      </c>
      <c r="K258" s="33" t="str">
        <f t="shared" si="7"/>
        <v/>
      </c>
    </row>
    <row r="259" spans="1:11" ht="16.5" hidden="1" customHeight="1">
      <c r="A259">
        <f t="shared" si="6"/>
        <v>0</v>
      </c>
      <c r="B259" s="98">
        <v>253</v>
      </c>
      <c r="C259" s="100" t="str">
        <f>IF(OR(VLOOKUP($B259,Engagés!$C$10:$N$509,2,FALSE)="Internet",VLOOKUP($B259,Engagés!$C$10:$N$509,2,FALSE)="Manuel"),VLOOKUP($B259,Engagés!$C$10:$N$509,1,FALSE),"")</f>
        <v/>
      </c>
      <c r="D259" s="100" t="str">
        <f>IF(C259="","",VLOOKUP($C259,Engagés!$C$10:$N$509,4,FALSE))</f>
        <v/>
      </c>
      <c r="E259" s="100" t="str">
        <f>IF(C259="","",VLOOKUP($C259,Engagés!$C$10:$N$509,5,FALSE))</f>
        <v/>
      </c>
      <c r="F259" s="101" t="str">
        <f>IF(C259="","",CONCATENATE(VLOOKUP($C259,Engagés!$C$10:$N$509,6,FALSE)," ",VLOOKUP($C259,Engagés!$C$10:$N$509,7,FALSE)))</f>
        <v/>
      </c>
      <c r="G259" s="101" t="str">
        <f>IF(C259="","",VLOOKUP($C259,Engagés!$C$10:$N$509,8,FALSE))</f>
        <v/>
      </c>
      <c r="H259" s="100" t="str">
        <f>IF(C259="","",VLOOKUP($C259,Engagés!$C$10:$N$509,9,FALSE))</f>
        <v/>
      </c>
      <c r="I259" s="100" t="str">
        <f>IF(C259="","",VLOOKUP($C259,Engagés!$C$10:$N$509,10,FALSE))</f>
        <v/>
      </c>
      <c r="J259" s="100" t="str">
        <f>IF(C259="","",VLOOKUP($C259,Engagés!$C$10:$Q$509,12,FALSE))</f>
        <v/>
      </c>
      <c r="K259" s="33" t="str">
        <f t="shared" si="7"/>
        <v/>
      </c>
    </row>
    <row r="260" spans="1:11" ht="16.5" hidden="1" customHeight="1">
      <c r="A260">
        <f t="shared" si="6"/>
        <v>0</v>
      </c>
      <c r="B260" s="98">
        <v>254</v>
      </c>
      <c r="C260" s="100" t="str">
        <f>IF(OR(VLOOKUP($B260,Engagés!$C$10:$N$509,2,FALSE)="Internet",VLOOKUP($B260,Engagés!$C$10:$N$509,2,FALSE)="Manuel"),VLOOKUP($B260,Engagés!$C$10:$N$509,1,FALSE),"")</f>
        <v/>
      </c>
      <c r="D260" s="100" t="str">
        <f>IF(C260="","",VLOOKUP($C260,Engagés!$C$10:$N$509,4,FALSE))</f>
        <v/>
      </c>
      <c r="E260" s="100" t="str">
        <f>IF(C260="","",VLOOKUP($C260,Engagés!$C$10:$N$509,5,FALSE))</f>
        <v/>
      </c>
      <c r="F260" s="101" t="str">
        <f>IF(C260="","",CONCATENATE(VLOOKUP($C260,Engagés!$C$10:$N$509,6,FALSE)," ",VLOOKUP($C260,Engagés!$C$10:$N$509,7,FALSE)))</f>
        <v/>
      </c>
      <c r="G260" s="101" t="str">
        <f>IF(C260="","",VLOOKUP($C260,Engagés!$C$10:$N$509,8,FALSE))</f>
        <v/>
      </c>
      <c r="H260" s="100" t="str">
        <f>IF(C260="","",VLOOKUP($C260,Engagés!$C$10:$N$509,9,FALSE))</f>
        <v/>
      </c>
      <c r="I260" s="100" t="str">
        <f>IF(C260="","",VLOOKUP($C260,Engagés!$C$10:$N$509,10,FALSE))</f>
        <v/>
      </c>
      <c r="J260" s="100" t="str">
        <f>IF(C260="","",VLOOKUP($C260,Engagés!$C$10:$Q$509,12,FALSE))</f>
        <v/>
      </c>
      <c r="K260" s="33" t="str">
        <f t="shared" si="7"/>
        <v/>
      </c>
    </row>
    <row r="261" spans="1:11" ht="16.5" hidden="1" customHeight="1">
      <c r="A261">
        <f t="shared" si="6"/>
        <v>0</v>
      </c>
      <c r="B261" s="98">
        <v>255</v>
      </c>
      <c r="C261" s="100" t="str">
        <f>IF(OR(VLOOKUP($B261,Engagés!$C$10:$N$509,2,FALSE)="Internet",VLOOKUP($B261,Engagés!$C$10:$N$509,2,FALSE)="Manuel"),VLOOKUP($B261,Engagés!$C$10:$N$509,1,FALSE),"")</f>
        <v/>
      </c>
      <c r="D261" s="100" t="str">
        <f>IF(C261="","",VLOOKUP($C261,Engagés!$C$10:$N$509,4,FALSE))</f>
        <v/>
      </c>
      <c r="E261" s="100" t="str">
        <f>IF(C261="","",VLOOKUP($C261,Engagés!$C$10:$N$509,5,FALSE))</f>
        <v/>
      </c>
      <c r="F261" s="101" t="str">
        <f>IF(C261="","",CONCATENATE(VLOOKUP($C261,Engagés!$C$10:$N$509,6,FALSE)," ",VLOOKUP($C261,Engagés!$C$10:$N$509,7,FALSE)))</f>
        <v/>
      </c>
      <c r="G261" s="101" t="str">
        <f>IF(C261="","",VLOOKUP($C261,Engagés!$C$10:$N$509,8,FALSE))</f>
        <v/>
      </c>
      <c r="H261" s="100" t="str">
        <f>IF(C261="","",VLOOKUP($C261,Engagés!$C$10:$N$509,9,FALSE))</f>
        <v/>
      </c>
      <c r="I261" s="100" t="str">
        <f>IF(C261="","",VLOOKUP($C261,Engagés!$C$10:$N$509,10,FALSE))</f>
        <v/>
      </c>
      <c r="J261" s="100" t="str">
        <f>IF(C261="","",VLOOKUP($C261,Engagés!$C$10:$Q$509,12,FALSE))</f>
        <v/>
      </c>
      <c r="K261" s="33" t="str">
        <f t="shared" si="7"/>
        <v/>
      </c>
    </row>
    <row r="262" spans="1:11" ht="16.5" hidden="1" customHeight="1">
      <c r="A262">
        <f t="shared" si="6"/>
        <v>0</v>
      </c>
      <c r="B262" s="98">
        <v>256</v>
      </c>
      <c r="C262" s="100" t="str">
        <f>IF(OR(VLOOKUP($B262,Engagés!$C$10:$N$509,2,FALSE)="Internet",VLOOKUP($B262,Engagés!$C$10:$N$509,2,FALSE)="Manuel"),VLOOKUP($B262,Engagés!$C$10:$N$509,1,FALSE),"")</f>
        <v/>
      </c>
      <c r="D262" s="100" t="str">
        <f>IF(C262="","",VLOOKUP($C262,Engagés!$C$10:$N$509,4,FALSE))</f>
        <v/>
      </c>
      <c r="E262" s="100" t="str">
        <f>IF(C262="","",VLOOKUP($C262,Engagés!$C$10:$N$509,5,FALSE))</f>
        <v/>
      </c>
      <c r="F262" s="101" t="str">
        <f>IF(C262="","",CONCATENATE(VLOOKUP($C262,Engagés!$C$10:$N$509,6,FALSE)," ",VLOOKUP($C262,Engagés!$C$10:$N$509,7,FALSE)))</f>
        <v/>
      </c>
      <c r="G262" s="101" t="str">
        <f>IF(C262="","",VLOOKUP($C262,Engagés!$C$10:$N$509,8,FALSE))</f>
        <v/>
      </c>
      <c r="H262" s="100" t="str">
        <f>IF(C262="","",VLOOKUP($C262,Engagés!$C$10:$N$509,9,FALSE))</f>
        <v/>
      </c>
      <c r="I262" s="100" t="str">
        <f>IF(C262="","",VLOOKUP($C262,Engagés!$C$10:$N$509,10,FALSE))</f>
        <v/>
      </c>
      <c r="J262" s="100" t="str">
        <f>IF(C262="","",VLOOKUP($C262,Engagés!$C$10:$Q$509,12,FALSE))</f>
        <v/>
      </c>
      <c r="K262" s="33" t="str">
        <f t="shared" si="7"/>
        <v/>
      </c>
    </row>
    <row r="263" spans="1:11" ht="16.5" hidden="1" customHeight="1">
      <c r="A263">
        <f t="shared" si="6"/>
        <v>0</v>
      </c>
      <c r="B263" s="98">
        <v>257</v>
      </c>
      <c r="C263" s="100" t="str">
        <f>IF(OR(VLOOKUP($B263,Engagés!$C$10:$N$509,2,FALSE)="Internet",VLOOKUP($B263,Engagés!$C$10:$N$509,2,FALSE)="Manuel"),VLOOKUP($B263,Engagés!$C$10:$N$509,1,FALSE),"")</f>
        <v/>
      </c>
      <c r="D263" s="100" t="str">
        <f>IF(C263="","",VLOOKUP($C263,Engagés!$C$10:$N$509,4,FALSE))</f>
        <v/>
      </c>
      <c r="E263" s="100" t="str">
        <f>IF(C263="","",VLOOKUP($C263,Engagés!$C$10:$N$509,5,FALSE))</f>
        <v/>
      </c>
      <c r="F263" s="101" t="str">
        <f>IF(C263="","",CONCATENATE(VLOOKUP($C263,Engagés!$C$10:$N$509,6,FALSE)," ",VLOOKUP($C263,Engagés!$C$10:$N$509,7,FALSE)))</f>
        <v/>
      </c>
      <c r="G263" s="101" t="str">
        <f>IF(C263="","",VLOOKUP($C263,Engagés!$C$10:$N$509,8,FALSE))</f>
        <v/>
      </c>
      <c r="H263" s="100" t="str">
        <f>IF(C263="","",VLOOKUP($C263,Engagés!$C$10:$N$509,9,FALSE))</f>
        <v/>
      </c>
      <c r="I263" s="100" t="str">
        <f>IF(C263="","",VLOOKUP($C263,Engagés!$C$10:$N$509,10,FALSE))</f>
        <v/>
      </c>
      <c r="J263" s="100" t="str">
        <f>IF(C263="","",VLOOKUP($C263,Engagés!$C$10:$Q$509,12,FALSE))</f>
        <v/>
      </c>
      <c r="K263" s="33" t="str">
        <f t="shared" si="7"/>
        <v/>
      </c>
    </row>
    <row r="264" spans="1:11" ht="16.5" hidden="1" customHeight="1">
      <c r="A264">
        <f t="shared" ref="A264:A327" si="8">IF(LEN(C264)=0,0,1)</f>
        <v>0</v>
      </c>
      <c r="B264" s="98">
        <v>258</v>
      </c>
      <c r="C264" s="100" t="str">
        <f>IF(OR(VLOOKUP($B264,Engagés!$C$10:$N$509,2,FALSE)="Internet",VLOOKUP($B264,Engagés!$C$10:$N$509,2,FALSE)="Manuel"),VLOOKUP($B264,Engagés!$C$10:$N$509,1,FALSE),"")</f>
        <v/>
      </c>
      <c r="D264" s="100" t="str">
        <f>IF(C264="","",VLOOKUP($C264,Engagés!$C$10:$N$509,4,FALSE))</f>
        <v/>
      </c>
      <c r="E264" s="100" t="str">
        <f>IF(C264="","",VLOOKUP($C264,Engagés!$C$10:$N$509,5,FALSE))</f>
        <v/>
      </c>
      <c r="F264" s="101" t="str">
        <f>IF(C264="","",CONCATENATE(VLOOKUP($C264,Engagés!$C$10:$N$509,6,FALSE)," ",VLOOKUP($C264,Engagés!$C$10:$N$509,7,FALSE)))</f>
        <v/>
      </c>
      <c r="G264" s="101" t="str">
        <f>IF(C264="","",VLOOKUP($C264,Engagés!$C$10:$N$509,8,FALSE))</f>
        <v/>
      </c>
      <c r="H264" s="100" t="str">
        <f>IF(C264="","",VLOOKUP($C264,Engagés!$C$10:$N$509,9,FALSE))</f>
        <v/>
      </c>
      <c r="I264" s="100" t="str">
        <f>IF(C264="","",VLOOKUP($C264,Engagés!$C$10:$N$509,10,FALSE))</f>
        <v/>
      </c>
      <c r="J264" s="100" t="str">
        <f>IF(C264="","",VLOOKUP($C264,Engagés!$C$10:$Q$509,12,FALSE))</f>
        <v/>
      </c>
      <c r="K264" s="33" t="str">
        <f t="shared" si="7"/>
        <v/>
      </c>
    </row>
    <row r="265" spans="1:11" ht="16.5" hidden="1" customHeight="1">
      <c r="A265">
        <f t="shared" si="8"/>
        <v>0</v>
      </c>
      <c r="B265" s="98">
        <v>259</v>
      </c>
      <c r="C265" s="100" t="str">
        <f>IF(OR(VLOOKUP($B265,Engagés!$C$10:$N$509,2,FALSE)="Internet",VLOOKUP($B265,Engagés!$C$10:$N$509,2,FALSE)="Manuel"),VLOOKUP($B265,Engagés!$C$10:$N$509,1,FALSE),"")</f>
        <v/>
      </c>
      <c r="D265" s="100" t="str">
        <f>IF(C265="","",VLOOKUP($C265,Engagés!$C$10:$N$509,4,FALSE))</f>
        <v/>
      </c>
      <c r="E265" s="100" t="str">
        <f>IF(C265="","",VLOOKUP($C265,Engagés!$C$10:$N$509,5,FALSE))</f>
        <v/>
      </c>
      <c r="F265" s="101" t="str">
        <f>IF(C265="","",CONCATENATE(VLOOKUP($C265,Engagés!$C$10:$N$509,6,FALSE)," ",VLOOKUP($C265,Engagés!$C$10:$N$509,7,FALSE)))</f>
        <v/>
      </c>
      <c r="G265" s="101" t="str">
        <f>IF(C265="","",VLOOKUP($C265,Engagés!$C$10:$N$509,8,FALSE))</f>
        <v/>
      </c>
      <c r="H265" s="100" t="str">
        <f>IF(C265="","",VLOOKUP($C265,Engagés!$C$10:$N$509,9,FALSE))</f>
        <v/>
      </c>
      <c r="I265" s="100" t="str">
        <f>IF(C265="","",VLOOKUP($C265,Engagés!$C$10:$N$509,10,FALSE))</f>
        <v/>
      </c>
      <c r="J265" s="100" t="str">
        <f>IF(C265="","",VLOOKUP($C265,Engagés!$C$10:$Q$509,12,FALSE))</f>
        <v/>
      </c>
      <c r="K265" s="33" t="str">
        <f t="shared" ref="K265:K328" si="9">C265</f>
        <v/>
      </c>
    </row>
    <row r="266" spans="1:11" ht="16.5" hidden="1" customHeight="1">
      <c r="A266">
        <f t="shared" si="8"/>
        <v>0</v>
      </c>
      <c r="B266" s="98">
        <v>260</v>
      </c>
      <c r="C266" s="100" t="str">
        <f>IF(OR(VLOOKUP($B266,Engagés!$C$10:$N$509,2,FALSE)="Internet",VLOOKUP($B266,Engagés!$C$10:$N$509,2,FALSE)="Manuel"),VLOOKUP($B266,Engagés!$C$10:$N$509,1,FALSE),"")</f>
        <v/>
      </c>
      <c r="D266" s="100" t="str">
        <f>IF(C266="","",VLOOKUP($C266,Engagés!$C$10:$N$509,4,FALSE))</f>
        <v/>
      </c>
      <c r="E266" s="100" t="str">
        <f>IF(C266="","",VLOOKUP($C266,Engagés!$C$10:$N$509,5,FALSE))</f>
        <v/>
      </c>
      <c r="F266" s="101" t="str">
        <f>IF(C266="","",CONCATENATE(VLOOKUP($C266,Engagés!$C$10:$N$509,6,FALSE)," ",VLOOKUP($C266,Engagés!$C$10:$N$509,7,FALSE)))</f>
        <v/>
      </c>
      <c r="G266" s="101" t="str">
        <f>IF(C266="","",VLOOKUP($C266,Engagés!$C$10:$N$509,8,FALSE))</f>
        <v/>
      </c>
      <c r="H266" s="100" t="str">
        <f>IF(C266="","",VLOOKUP($C266,Engagés!$C$10:$N$509,9,FALSE))</f>
        <v/>
      </c>
      <c r="I266" s="100" t="str">
        <f>IF(C266="","",VLOOKUP($C266,Engagés!$C$10:$N$509,10,FALSE))</f>
        <v/>
      </c>
      <c r="J266" s="100" t="str">
        <f>IF(C266="","",VLOOKUP($C266,Engagés!$C$10:$Q$509,12,FALSE))</f>
        <v/>
      </c>
      <c r="K266" s="33" t="str">
        <f t="shared" si="9"/>
        <v/>
      </c>
    </row>
    <row r="267" spans="1:11" ht="16.5" hidden="1" customHeight="1">
      <c r="A267">
        <f t="shared" si="8"/>
        <v>0</v>
      </c>
      <c r="B267" s="98">
        <v>261</v>
      </c>
      <c r="C267" s="100" t="str">
        <f>IF(OR(VLOOKUP($B267,Engagés!$C$10:$N$509,2,FALSE)="Internet",VLOOKUP($B267,Engagés!$C$10:$N$509,2,FALSE)="Manuel"),VLOOKUP($B267,Engagés!$C$10:$N$509,1,FALSE),"")</f>
        <v/>
      </c>
      <c r="D267" s="100" t="str">
        <f>IF(C267="","",VLOOKUP($C267,Engagés!$C$10:$N$509,4,FALSE))</f>
        <v/>
      </c>
      <c r="E267" s="100" t="str">
        <f>IF(C267="","",VLOOKUP($C267,Engagés!$C$10:$N$509,5,FALSE))</f>
        <v/>
      </c>
      <c r="F267" s="101" t="str">
        <f>IF(C267="","",CONCATENATE(VLOOKUP($C267,Engagés!$C$10:$N$509,6,FALSE)," ",VLOOKUP($C267,Engagés!$C$10:$N$509,7,FALSE)))</f>
        <v/>
      </c>
      <c r="G267" s="101" t="str">
        <f>IF(C267="","",VLOOKUP($C267,Engagés!$C$10:$N$509,8,FALSE))</f>
        <v/>
      </c>
      <c r="H267" s="100" t="str">
        <f>IF(C267="","",VLOOKUP($C267,Engagés!$C$10:$N$509,9,FALSE))</f>
        <v/>
      </c>
      <c r="I267" s="100" t="str">
        <f>IF(C267="","",VLOOKUP($C267,Engagés!$C$10:$N$509,10,FALSE))</f>
        <v/>
      </c>
      <c r="J267" s="100" t="str">
        <f>IF(C267="","",VLOOKUP($C267,Engagés!$C$10:$Q$509,12,FALSE))</f>
        <v/>
      </c>
      <c r="K267" s="33" t="str">
        <f t="shared" si="9"/>
        <v/>
      </c>
    </row>
    <row r="268" spans="1:11" ht="16.5" hidden="1" customHeight="1">
      <c r="A268">
        <f t="shared" si="8"/>
        <v>0</v>
      </c>
      <c r="B268" s="98">
        <v>262</v>
      </c>
      <c r="C268" s="100" t="str">
        <f>IF(OR(VLOOKUP($B268,Engagés!$C$10:$N$509,2,FALSE)="Internet",VLOOKUP($B268,Engagés!$C$10:$N$509,2,FALSE)="Manuel"),VLOOKUP($B268,Engagés!$C$10:$N$509,1,FALSE),"")</f>
        <v/>
      </c>
      <c r="D268" s="100" t="str">
        <f>IF(C268="","",VLOOKUP($C268,Engagés!$C$10:$N$509,4,FALSE))</f>
        <v/>
      </c>
      <c r="E268" s="100" t="str">
        <f>IF(C268="","",VLOOKUP($C268,Engagés!$C$10:$N$509,5,FALSE))</f>
        <v/>
      </c>
      <c r="F268" s="101" t="str">
        <f>IF(C268="","",CONCATENATE(VLOOKUP($C268,Engagés!$C$10:$N$509,6,FALSE)," ",VLOOKUP($C268,Engagés!$C$10:$N$509,7,FALSE)))</f>
        <v/>
      </c>
      <c r="G268" s="101" t="str">
        <f>IF(C268="","",VLOOKUP($C268,Engagés!$C$10:$N$509,8,FALSE))</f>
        <v/>
      </c>
      <c r="H268" s="100" t="str">
        <f>IF(C268="","",VLOOKUP($C268,Engagés!$C$10:$N$509,9,FALSE))</f>
        <v/>
      </c>
      <c r="I268" s="100" t="str">
        <f>IF(C268="","",VLOOKUP($C268,Engagés!$C$10:$N$509,10,FALSE))</f>
        <v/>
      </c>
      <c r="J268" s="100" t="str">
        <f>IF(C268="","",VLOOKUP($C268,Engagés!$C$10:$Q$509,12,FALSE))</f>
        <v/>
      </c>
      <c r="K268" s="33" t="str">
        <f t="shared" si="9"/>
        <v/>
      </c>
    </row>
    <row r="269" spans="1:11" ht="16.5" hidden="1" customHeight="1">
      <c r="A269">
        <f t="shared" si="8"/>
        <v>0</v>
      </c>
      <c r="B269" s="98">
        <v>263</v>
      </c>
      <c r="C269" s="100" t="str">
        <f>IF(OR(VLOOKUP($B269,Engagés!$C$10:$N$509,2,FALSE)="Internet",VLOOKUP($B269,Engagés!$C$10:$N$509,2,FALSE)="Manuel"),VLOOKUP($B269,Engagés!$C$10:$N$509,1,FALSE),"")</f>
        <v/>
      </c>
      <c r="D269" s="100" t="str">
        <f>IF(C269="","",VLOOKUP($C269,Engagés!$C$10:$N$509,4,FALSE))</f>
        <v/>
      </c>
      <c r="E269" s="100" t="str">
        <f>IF(C269="","",VLOOKUP($C269,Engagés!$C$10:$N$509,5,FALSE))</f>
        <v/>
      </c>
      <c r="F269" s="101" t="str">
        <f>IF(C269="","",CONCATENATE(VLOOKUP($C269,Engagés!$C$10:$N$509,6,FALSE)," ",VLOOKUP($C269,Engagés!$C$10:$N$509,7,FALSE)))</f>
        <v/>
      </c>
      <c r="G269" s="101" t="str">
        <f>IF(C269="","",VLOOKUP($C269,Engagés!$C$10:$N$509,8,FALSE))</f>
        <v/>
      </c>
      <c r="H269" s="100" t="str">
        <f>IF(C269="","",VLOOKUP($C269,Engagés!$C$10:$N$509,9,FALSE))</f>
        <v/>
      </c>
      <c r="I269" s="100" t="str">
        <f>IF(C269="","",VLOOKUP($C269,Engagés!$C$10:$N$509,10,FALSE))</f>
        <v/>
      </c>
      <c r="J269" s="100" t="str">
        <f>IF(C269="","",VLOOKUP($C269,Engagés!$C$10:$Q$509,12,FALSE))</f>
        <v/>
      </c>
      <c r="K269" s="33" t="str">
        <f t="shared" si="9"/>
        <v/>
      </c>
    </row>
    <row r="270" spans="1:11" ht="16.5" hidden="1" customHeight="1">
      <c r="A270">
        <f t="shared" si="8"/>
        <v>0</v>
      </c>
      <c r="B270" s="98">
        <v>264</v>
      </c>
      <c r="C270" s="100" t="str">
        <f>IF(OR(VLOOKUP($B270,Engagés!$C$10:$N$509,2,FALSE)="Internet",VLOOKUP($B270,Engagés!$C$10:$N$509,2,FALSE)="Manuel"),VLOOKUP($B270,Engagés!$C$10:$N$509,1,FALSE),"")</f>
        <v/>
      </c>
      <c r="D270" s="100" t="str">
        <f>IF(C270="","",VLOOKUP($C270,Engagés!$C$10:$N$509,4,FALSE))</f>
        <v/>
      </c>
      <c r="E270" s="100" t="str">
        <f>IF(C270="","",VLOOKUP($C270,Engagés!$C$10:$N$509,5,FALSE))</f>
        <v/>
      </c>
      <c r="F270" s="101" t="str">
        <f>IF(C270="","",CONCATENATE(VLOOKUP($C270,Engagés!$C$10:$N$509,6,FALSE)," ",VLOOKUP($C270,Engagés!$C$10:$N$509,7,FALSE)))</f>
        <v/>
      </c>
      <c r="G270" s="101" t="str">
        <f>IF(C270="","",VLOOKUP($C270,Engagés!$C$10:$N$509,8,FALSE))</f>
        <v/>
      </c>
      <c r="H270" s="100" t="str">
        <f>IF(C270="","",VLOOKUP($C270,Engagés!$C$10:$N$509,9,FALSE))</f>
        <v/>
      </c>
      <c r="I270" s="100" t="str">
        <f>IF(C270="","",VLOOKUP($C270,Engagés!$C$10:$N$509,10,FALSE))</f>
        <v/>
      </c>
      <c r="J270" s="100" t="str">
        <f>IF(C270="","",VLOOKUP($C270,Engagés!$C$10:$Q$509,12,FALSE))</f>
        <v/>
      </c>
      <c r="K270" s="33" t="str">
        <f t="shared" si="9"/>
        <v/>
      </c>
    </row>
    <row r="271" spans="1:11" ht="16.5" hidden="1" customHeight="1">
      <c r="A271">
        <f t="shared" si="8"/>
        <v>0</v>
      </c>
      <c r="B271" s="98">
        <v>265</v>
      </c>
      <c r="C271" s="100" t="str">
        <f>IF(OR(VLOOKUP($B271,Engagés!$C$10:$N$509,2,FALSE)="Internet",VLOOKUP($B271,Engagés!$C$10:$N$509,2,FALSE)="Manuel"),VLOOKUP($B271,Engagés!$C$10:$N$509,1,FALSE),"")</f>
        <v/>
      </c>
      <c r="D271" s="100" t="str">
        <f>IF(C271="","",VLOOKUP($C271,Engagés!$C$10:$N$509,4,FALSE))</f>
        <v/>
      </c>
      <c r="E271" s="100" t="str">
        <f>IF(C271="","",VLOOKUP($C271,Engagés!$C$10:$N$509,5,FALSE))</f>
        <v/>
      </c>
      <c r="F271" s="101" t="str">
        <f>IF(C271="","",CONCATENATE(VLOOKUP($C271,Engagés!$C$10:$N$509,6,FALSE)," ",VLOOKUP($C271,Engagés!$C$10:$N$509,7,FALSE)))</f>
        <v/>
      </c>
      <c r="G271" s="101" t="str">
        <f>IF(C271="","",VLOOKUP($C271,Engagés!$C$10:$N$509,8,FALSE))</f>
        <v/>
      </c>
      <c r="H271" s="100" t="str">
        <f>IF(C271="","",VLOOKUP($C271,Engagés!$C$10:$N$509,9,FALSE))</f>
        <v/>
      </c>
      <c r="I271" s="100" t="str">
        <f>IF(C271="","",VLOOKUP($C271,Engagés!$C$10:$N$509,10,FALSE))</f>
        <v/>
      </c>
      <c r="J271" s="100" t="str">
        <f>IF(C271="","",VLOOKUP($C271,Engagés!$C$10:$Q$509,12,FALSE))</f>
        <v/>
      </c>
      <c r="K271" s="33" t="str">
        <f t="shared" si="9"/>
        <v/>
      </c>
    </row>
    <row r="272" spans="1:11" ht="16.5" hidden="1" customHeight="1">
      <c r="A272">
        <f t="shared" si="8"/>
        <v>0</v>
      </c>
      <c r="B272" s="98">
        <v>266</v>
      </c>
      <c r="C272" s="100" t="str">
        <f>IF(OR(VLOOKUP($B272,Engagés!$C$10:$N$509,2,FALSE)="Internet",VLOOKUP($B272,Engagés!$C$10:$N$509,2,FALSE)="Manuel"),VLOOKUP($B272,Engagés!$C$10:$N$509,1,FALSE),"")</f>
        <v/>
      </c>
      <c r="D272" s="100" t="str">
        <f>IF(C272="","",VLOOKUP($C272,Engagés!$C$10:$N$509,4,FALSE))</f>
        <v/>
      </c>
      <c r="E272" s="100" t="str">
        <f>IF(C272="","",VLOOKUP($C272,Engagés!$C$10:$N$509,5,FALSE))</f>
        <v/>
      </c>
      <c r="F272" s="101" t="str">
        <f>IF(C272="","",CONCATENATE(VLOOKUP($C272,Engagés!$C$10:$N$509,6,FALSE)," ",VLOOKUP($C272,Engagés!$C$10:$N$509,7,FALSE)))</f>
        <v/>
      </c>
      <c r="G272" s="101" t="str">
        <f>IF(C272="","",VLOOKUP($C272,Engagés!$C$10:$N$509,8,FALSE))</f>
        <v/>
      </c>
      <c r="H272" s="100" t="str">
        <f>IF(C272="","",VLOOKUP($C272,Engagés!$C$10:$N$509,9,FALSE))</f>
        <v/>
      </c>
      <c r="I272" s="100" t="str">
        <f>IF(C272="","",VLOOKUP($C272,Engagés!$C$10:$N$509,10,FALSE))</f>
        <v/>
      </c>
      <c r="J272" s="100" t="str">
        <f>IF(C272="","",VLOOKUP($C272,Engagés!$C$10:$Q$509,12,FALSE))</f>
        <v/>
      </c>
      <c r="K272" s="33" t="str">
        <f t="shared" si="9"/>
        <v/>
      </c>
    </row>
    <row r="273" spans="1:11" ht="16.5" hidden="1" customHeight="1">
      <c r="A273">
        <f t="shared" si="8"/>
        <v>0</v>
      </c>
      <c r="B273" s="98">
        <v>267</v>
      </c>
      <c r="C273" s="100" t="str">
        <f>IF(OR(VLOOKUP($B273,Engagés!$C$10:$N$509,2,FALSE)="Internet",VLOOKUP($B273,Engagés!$C$10:$N$509,2,FALSE)="Manuel"),VLOOKUP($B273,Engagés!$C$10:$N$509,1,FALSE),"")</f>
        <v/>
      </c>
      <c r="D273" s="100" t="str">
        <f>IF(C273="","",VLOOKUP($C273,Engagés!$C$10:$N$509,4,FALSE))</f>
        <v/>
      </c>
      <c r="E273" s="100" t="str">
        <f>IF(C273="","",VLOOKUP($C273,Engagés!$C$10:$N$509,5,FALSE))</f>
        <v/>
      </c>
      <c r="F273" s="101" t="str">
        <f>IF(C273="","",CONCATENATE(VLOOKUP($C273,Engagés!$C$10:$N$509,6,FALSE)," ",VLOOKUP($C273,Engagés!$C$10:$N$509,7,FALSE)))</f>
        <v/>
      </c>
      <c r="G273" s="101" t="str">
        <f>IF(C273="","",VLOOKUP($C273,Engagés!$C$10:$N$509,8,FALSE))</f>
        <v/>
      </c>
      <c r="H273" s="100" t="str">
        <f>IF(C273="","",VLOOKUP($C273,Engagés!$C$10:$N$509,9,FALSE))</f>
        <v/>
      </c>
      <c r="I273" s="100" t="str">
        <f>IF(C273="","",VLOOKUP($C273,Engagés!$C$10:$N$509,10,FALSE))</f>
        <v/>
      </c>
      <c r="J273" s="100" t="str">
        <f>IF(C273="","",VLOOKUP($C273,Engagés!$C$10:$Q$509,12,FALSE))</f>
        <v/>
      </c>
      <c r="K273" s="33" t="str">
        <f t="shared" si="9"/>
        <v/>
      </c>
    </row>
    <row r="274" spans="1:11" ht="16.5" hidden="1" customHeight="1">
      <c r="A274">
        <f t="shared" si="8"/>
        <v>0</v>
      </c>
      <c r="B274" s="98">
        <v>268</v>
      </c>
      <c r="C274" s="100" t="str">
        <f>IF(OR(VLOOKUP($B274,Engagés!$C$10:$N$509,2,FALSE)="Internet",VLOOKUP($B274,Engagés!$C$10:$N$509,2,FALSE)="Manuel"),VLOOKUP($B274,Engagés!$C$10:$N$509,1,FALSE),"")</f>
        <v/>
      </c>
      <c r="D274" s="100" t="str">
        <f>IF(C274="","",VLOOKUP($C274,Engagés!$C$10:$N$509,4,FALSE))</f>
        <v/>
      </c>
      <c r="E274" s="100" t="str">
        <f>IF(C274="","",VLOOKUP($C274,Engagés!$C$10:$N$509,5,FALSE))</f>
        <v/>
      </c>
      <c r="F274" s="101" t="str">
        <f>IF(C274="","",CONCATENATE(VLOOKUP($C274,Engagés!$C$10:$N$509,6,FALSE)," ",VLOOKUP($C274,Engagés!$C$10:$N$509,7,FALSE)))</f>
        <v/>
      </c>
      <c r="G274" s="101" t="str">
        <f>IF(C274="","",VLOOKUP($C274,Engagés!$C$10:$N$509,8,FALSE))</f>
        <v/>
      </c>
      <c r="H274" s="100" t="str">
        <f>IF(C274="","",VLOOKUP($C274,Engagés!$C$10:$N$509,9,FALSE))</f>
        <v/>
      </c>
      <c r="I274" s="100" t="str">
        <f>IF(C274="","",VLOOKUP($C274,Engagés!$C$10:$N$509,10,FALSE))</f>
        <v/>
      </c>
      <c r="J274" s="100" t="str">
        <f>IF(C274="","",VLOOKUP($C274,Engagés!$C$10:$Q$509,12,FALSE))</f>
        <v/>
      </c>
      <c r="K274" s="33" t="str">
        <f t="shared" si="9"/>
        <v/>
      </c>
    </row>
    <row r="275" spans="1:11" ht="16.5" hidden="1" customHeight="1">
      <c r="A275">
        <f t="shared" si="8"/>
        <v>0</v>
      </c>
      <c r="B275" s="98">
        <v>269</v>
      </c>
      <c r="C275" s="100" t="str">
        <f>IF(OR(VLOOKUP($B275,Engagés!$C$10:$N$509,2,FALSE)="Internet",VLOOKUP($B275,Engagés!$C$10:$N$509,2,FALSE)="Manuel"),VLOOKUP($B275,Engagés!$C$10:$N$509,1,FALSE),"")</f>
        <v/>
      </c>
      <c r="D275" s="100" t="str">
        <f>IF(C275="","",VLOOKUP($C275,Engagés!$C$10:$N$509,4,FALSE))</f>
        <v/>
      </c>
      <c r="E275" s="100" t="str">
        <f>IF(C275="","",VLOOKUP($C275,Engagés!$C$10:$N$509,5,FALSE))</f>
        <v/>
      </c>
      <c r="F275" s="101" t="str">
        <f>IF(C275="","",CONCATENATE(VLOOKUP($C275,Engagés!$C$10:$N$509,6,FALSE)," ",VLOOKUP($C275,Engagés!$C$10:$N$509,7,FALSE)))</f>
        <v/>
      </c>
      <c r="G275" s="101" t="str">
        <f>IF(C275="","",VLOOKUP($C275,Engagés!$C$10:$N$509,8,FALSE))</f>
        <v/>
      </c>
      <c r="H275" s="100" t="str">
        <f>IF(C275="","",VLOOKUP($C275,Engagés!$C$10:$N$509,9,FALSE))</f>
        <v/>
      </c>
      <c r="I275" s="100" t="str">
        <f>IF(C275="","",VLOOKUP($C275,Engagés!$C$10:$N$509,10,FALSE))</f>
        <v/>
      </c>
      <c r="J275" s="100" t="str">
        <f>IF(C275="","",VLOOKUP($C275,Engagés!$C$10:$Q$509,12,FALSE))</f>
        <v/>
      </c>
      <c r="K275" s="33" t="str">
        <f t="shared" si="9"/>
        <v/>
      </c>
    </row>
    <row r="276" spans="1:11" ht="16.5" hidden="1" customHeight="1">
      <c r="A276">
        <f t="shared" si="8"/>
        <v>0</v>
      </c>
      <c r="B276" s="98">
        <v>270</v>
      </c>
      <c r="C276" s="100" t="str">
        <f>IF(OR(VLOOKUP($B276,Engagés!$C$10:$N$509,2,FALSE)="Internet",VLOOKUP($B276,Engagés!$C$10:$N$509,2,FALSE)="Manuel"),VLOOKUP($B276,Engagés!$C$10:$N$509,1,FALSE),"")</f>
        <v/>
      </c>
      <c r="D276" s="100" t="str">
        <f>IF(C276="","",VLOOKUP($C276,Engagés!$C$10:$N$509,4,FALSE))</f>
        <v/>
      </c>
      <c r="E276" s="100" t="str">
        <f>IF(C276="","",VLOOKUP($C276,Engagés!$C$10:$N$509,5,FALSE))</f>
        <v/>
      </c>
      <c r="F276" s="101" t="str">
        <f>IF(C276="","",CONCATENATE(VLOOKUP($C276,Engagés!$C$10:$N$509,6,FALSE)," ",VLOOKUP($C276,Engagés!$C$10:$N$509,7,FALSE)))</f>
        <v/>
      </c>
      <c r="G276" s="101" t="str">
        <f>IF(C276="","",VLOOKUP($C276,Engagés!$C$10:$N$509,8,FALSE))</f>
        <v/>
      </c>
      <c r="H276" s="100" t="str">
        <f>IF(C276="","",VLOOKUP($C276,Engagés!$C$10:$N$509,9,FALSE))</f>
        <v/>
      </c>
      <c r="I276" s="100" t="str">
        <f>IF(C276="","",VLOOKUP($C276,Engagés!$C$10:$N$509,10,FALSE))</f>
        <v/>
      </c>
      <c r="J276" s="100" t="str">
        <f>IF(C276="","",VLOOKUP($C276,Engagés!$C$10:$Q$509,12,FALSE))</f>
        <v/>
      </c>
      <c r="K276" s="33" t="str">
        <f t="shared" si="9"/>
        <v/>
      </c>
    </row>
    <row r="277" spans="1:11" ht="16.5" hidden="1" customHeight="1">
      <c r="A277">
        <f t="shared" si="8"/>
        <v>0</v>
      </c>
      <c r="B277" s="98">
        <v>271</v>
      </c>
      <c r="C277" s="100" t="str">
        <f>IF(OR(VLOOKUP($B277,Engagés!$C$10:$N$509,2,FALSE)="Internet",VLOOKUP($B277,Engagés!$C$10:$N$509,2,FALSE)="Manuel"),VLOOKUP($B277,Engagés!$C$10:$N$509,1,FALSE),"")</f>
        <v/>
      </c>
      <c r="D277" s="100" t="str">
        <f>IF(C277="","",VLOOKUP($C277,Engagés!$C$10:$N$509,4,FALSE))</f>
        <v/>
      </c>
      <c r="E277" s="100" t="str">
        <f>IF(C277="","",VLOOKUP($C277,Engagés!$C$10:$N$509,5,FALSE))</f>
        <v/>
      </c>
      <c r="F277" s="101" t="str">
        <f>IF(C277="","",CONCATENATE(VLOOKUP($C277,Engagés!$C$10:$N$509,6,FALSE)," ",VLOOKUP($C277,Engagés!$C$10:$N$509,7,FALSE)))</f>
        <v/>
      </c>
      <c r="G277" s="101" t="str">
        <f>IF(C277="","",VLOOKUP($C277,Engagés!$C$10:$N$509,8,FALSE))</f>
        <v/>
      </c>
      <c r="H277" s="100" t="str">
        <f>IF(C277="","",VLOOKUP($C277,Engagés!$C$10:$N$509,9,FALSE))</f>
        <v/>
      </c>
      <c r="I277" s="100" t="str">
        <f>IF(C277="","",VLOOKUP($C277,Engagés!$C$10:$N$509,10,FALSE))</f>
        <v/>
      </c>
      <c r="J277" s="100" t="str">
        <f>IF(C277="","",VLOOKUP($C277,Engagés!$C$10:$Q$509,12,FALSE))</f>
        <v/>
      </c>
      <c r="K277" s="33" t="str">
        <f t="shared" si="9"/>
        <v/>
      </c>
    </row>
    <row r="278" spans="1:11" ht="16.5" hidden="1" customHeight="1">
      <c r="A278">
        <f t="shared" si="8"/>
        <v>0</v>
      </c>
      <c r="B278" s="98">
        <v>272</v>
      </c>
      <c r="C278" s="100" t="str">
        <f>IF(OR(VLOOKUP($B278,Engagés!$C$10:$N$509,2,FALSE)="Internet",VLOOKUP($B278,Engagés!$C$10:$N$509,2,FALSE)="Manuel"),VLOOKUP($B278,Engagés!$C$10:$N$509,1,FALSE),"")</f>
        <v/>
      </c>
      <c r="D278" s="100" t="str">
        <f>IF(C278="","",VLOOKUP($C278,Engagés!$C$10:$N$509,4,FALSE))</f>
        <v/>
      </c>
      <c r="E278" s="100" t="str">
        <f>IF(C278="","",VLOOKUP($C278,Engagés!$C$10:$N$509,5,FALSE))</f>
        <v/>
      </c>
      <c r="F278" s="101" t="str">
        <f>IF(C278="","",CONCATENATE(VLOOKUP($C278,Engagés!$C$10:$N$509,6,FALSE)," ",VLOOKUP($C278,Engagés!$C$10:$N$509,7,FALSE)))</f>
        <v/>
      </c>
      <c r="G278" s="101" t="str">
        <f>IF(C278="","",VLOOKUP($C278,Engagés!$C$10:$N$509,8,FALSE))</f>
        <v/>
      </c>
      <c r="H278" s="100" t="str">
        <f>IF(C278="","",VLOOKUP($C278,Engagés!$C$10:$N$509,9,FALSE))</f>
        <v/>
      </c>
      <c r="I278" s="100" t="str">
        <f>IF(C278="","",VLOOKUP($C278,Engagés!$C$10:$N$509,10,FALSE))</f>
        <v/>
      </c>
      <c r="J278" s="100" t="str">
        <f>IF(C278="","",VLOOKUP($C278,Engagés!$C$10:$Q$509,12,FALSE))</f>
        <v/>
      </c>
      <c r="K278" s="33" t="str">
        <f t="shared" si="9"/>
        <v/>
      </c>
    </row>
    <row r="279" spans="1:11" ht="16.5" hidden="1" customHeight="1">
      <c r="A279">
        <f t="shared" si="8"/>
        <v>0</v>
      </c>
      <c r="B279" s="98">
        <v>273</v>
      </c>
      <c r="C279" s="100" t="str">
        <f>IF(OR(VLOOKUP($B279,Engagés!$C$10:$N$509,2,FALSE)="Internet",VLOOKUP($B279,Engagés!$C$10:$N$509,2,FALSE)="Manuel"),VLOOKUP($B279,Engagés!$C$10:$N$509,1,FALSE),"")</f>
        <v/>
      </c>
      <c r="D279" s="100" t="str">
        <f>IF(C279="","",VLOOKUP($C279,Engagés!$C$10:$N$509,4,FALSE))</f>
        <v/>
      </c>
      <c r="E279" s="100" t="str">
        <f>IF(C279="","",VLOOKUP($C279,Engagés!$C$10:$N$509,5,FALSE))</f>
        <v/>
      </c>
      <c r="F279" s="101" t="str">
        <f>IF(C279="","",CONCATENATE(VLOOKUP($C279,Engagés!$C$10:$N$509,6,FALSE)," ",VLOOKUP($C279,Engagés!$C$10:$N$509,7,FALSE)))</f>
        <v/>
      </c>
      <c r="G279" s="101" t="str">
        <f>IF(C279="","",VLOOKUP($C279,Engagés!$C$10:$N$509,8,FALSE))</f>
        <v/>
      </c>
      <c r="H279" s="100" t="str">
        <f>IF(C279="","",VLOOKUP($C279,Engagés!$C$10:$N$509,9,FALSE))</f>
        <v/>
      </c>
      <c r="I279" s="100" t="str">
        <f>IF(C279="","",VLOOKUP($C279,Engagés!$C$10:$N$509,10,FALSE))</f>
        <v/>
      </c>
      <c r="J279" s="100" t="str">
        <f>IF(C279="","",VLOOKUP($C279,Engagés!$C$10:$Q$509,12,FALSE))</f>
        <v/>
      </c>
      <c r="K279" s="33" t="str">
        <f t="shared" si="9"/>
        <v/>
      </c>
    </row>
    <row r="280" spans="1:11" ht="16.5" hidden="1" customHeight="1">
      <c r="A280">
        <f t="shared" si="8"/>
        <v>0</v>
      </c>
      <c r="B280" s="98">
        <v>274</v>
      </c>
      <c r="C280" s="100" t="str">
        <f>IF(OR(VLOOKUP($B280,Engagés!$C$10:$N$509,2,FALSE)="Internet",VLOOKUP($B280,Engagés!$C$10:$N$509,2,FALSE)="Manuel"),VLOOKUP($B280,Engagés!$C$10:$N$509,1,FALSE),"")</f>
        <v/>
      </c>
      <c r="D280" s="100" t="str">
        <f>IF(C280="","",VLOOKUP($C280,Engagés!$C$10:$N$509,4,FALSE))</f>
        <v/>
      </c>
      <c r="E280" s="100" t="str">
        <f>IF(C280="","",VLOOKUP($C280,Engagés!$C$10:$N$509,5,FALSE))</f>
        <v/>
      </c>
      <c r="F280" s="101" t="str">
        <f>IF(C280="","",CONCATENATE(VLOOKUP($C280,Engagés!$C$10:$N$509,6,FALSE)," ",VLOOKUP($C280,Engagés!$C$10:$N$509,7,FALSE)))</f>
        <v/>
      </c>
      <c r="G280" s="101" t="str">
        <f>IF(C280="","",VLOOKUP($C280,Engagés!$C$10:$N$509,8,FALSE))</f>
        <v/>
      </c>
      <c r="H280" s="100" t="str">
        <f>IF(C280="","",VLOOKUP($C280,Engagés!$C$10:$N$509,9,FALSE))</f>
        <v/>
      </c>
      <c r="I280" s="100" t="str">
        <f>IF(C280="","",VLOOKUP($C280,Engagés!$C$10:$N$509,10,FALSE))</f>
        <v/>
      </c>
      <c r="J280" s="100" t="str">
        <f>IF(C280="","",VLOOKUP($C280,Engagés!$C$10:$Q$509,12,FALSE))</f>
        <v/>
      </c>
      <c r="K280" s="33" t="str">
        <f t="shared" si="9"/>
        <v/>
      </c>
    </row>
    <row r="281" spans="1:11" ht="16.5" hidden="1" customHeight="1">
      <c r="A281">
        <f t="shared" si="8"/>
        <v>0</v>
      </c>
      <c r="B281" s="98">
        <v>275</v>
      </c>
      <c r="C281" s="100" t="str">
        <f>IF(OR(VLOOKUP($B281,Engagés!$C$10:$N$509,2,FALSE)="Internet",VLOOKUP($B281,Engagés!$C$10:$N$509,2,FALSE)="Manuel"),VLOOKUP($B281,Engagés!$C$10:$N$509,1,FALSE),"")</f>
        <v/>
      </c>
      <c r="D281" s="100" t="str">
        <f>IF(C281="","",VLOOKUP($C281,Engagés!$C$10:$N$509,4,FALSE))</f>
        <v/>
      </c>
      <c r="E281" s="100" t="str">
        <f>IF(C281="","",VLOOKUP($C281,Engagés!$C$10:$N$509,5,FALSE))</f>
        <v/>
      </c>
      <c r="F281" s="101" t="str">
        <f>IF(C281="","",CONCATENATE(VLOOKUP($C281,Engagés!$C$10:$N$509,6,FALSE)," ",VLOOKUP($C281,Engagés!$C$10:$N$509,7,FALSE)))</f>
        <v/>
      </c>
      <c r="G281" s="101" t="str">
        <f>IF(C281="","",VLOOKUP($C281,Engagés!$C$10:$N$509,8,FALSE))</f>
        <v/>
      </c>
      <c r="H281" s="100" t="str">
        <f>IF(C281="","",VLOOKUP($C281,Engagés!$C$10:$N$509,9,FALSE))</f>
        <v/>
      </c>
      <c r="I281" s="100" t="str">
        <f>IF(C281="","",VLOOKUP($C281,Engagés!$C$10:$N$509,10,FALSE))</f>
        <v/>
      </c>
      <c r="J281" s="100" t="str">
        <f>IF(C281="","",VLOOKUP($C281,Engagés!$C$10:$Q$509,12,FALSE))</f>
        <v/>
      </c>
      <c r="K281" s="33" t="str">
        <f t="shared" si="9"/>
        <v/>
      </c>
    </row>
    <row r="282" spans="1:11" ht="16.5" hidden="1" customHeight="1">
      <c r="A282">
        <f t="shared" si="8"/>
        <v>0</v>
      </c>
      <c r="B282" s="98">
        <v>276</v>
      </c>
      <c r="C282" s="100" t="str">
        <f>IF(OR(VLOOKUP($B282,Engagés!$C$10:$N$509,2,FALSE)="Internet",VLOOKUP($B282,Engagés!$C$10:$N$509,2,FALSE)="Manuel"),VLOOKUP($B282,Engagés!$C$10:$N$509,1,FALSE),"")</f>
        <v/>
      </c>
      <c r="D282" s="100" t="str">
        <f>IF(C282="","",VLOOKUP($C282,Engagés!$C$10:$N$509,4,FALSE))</f>
        <v/>
      </c>
      <c r="E282" s="100" t="str">
        <f>IF(C282="","",VLOOKUP($C282,Engagés!$C$10:$N$509,5,FALSE))</f>
        <v/>
      </c>
      <c r="F282" s="101" t="str">
        <f>IF(C282="","",CONCATENATE(VLOOKUP($C282,Engagés!$C$10:$N$509,6,FALSE)," ",VLOOKUP($C282,Engagés!$C$10:$N$509,7,FALSE)))</f>
        <v/>
      </c>
      <c r="G282" s="101" t="str">
        <f>IF(C282="","",VLOOKUP($C282,Engagés!$C$10:$N$509,8,FALSE))</f>
        <v/>
      </c>
      <c r="H282" s="100" t="str">
        <f>IF(C282="","",VLOOKUP($C282,Engagés!$C$10:$N$509,9,FALSE))</f>
        <v/>
      </c>
      <c r="I282" s="100" t="str">
        <f>IF(C282="","",VLOOKUP($C282,Engagés!$C$10:$N$509,10,FALSE))</f>
        <v/>
      </c>
      <c r="J282" s="100" t="str">
        <f>IF(C282="","",VLOOKUP($C282,Engagés!$C$10:$Q$509,12,FALSE))</f>
        <v/>
      </c>
      <c r="K282" s="33" t="str">
        <f t="shared" si="9"/>
        <v/>
      </c>
    </row>
    <row r="283" spans="1:11" ht="16.5" hidden="1" customHeight="1">
      <c r="A283">
        <f t="shared" si="8"/>
        <v>0</v>
      </c>
      <c r="B283" s="98">
        <v>277</v>
      </c>
      <c r="C283" s="100" t="str">
        <f>IF(OR(VLOOKUP($B283,Engagés!$C$10:$N$509,2,FALSE)="Internet",VLOOKUP($B283,Engagés!$C$10:$N$509,2,FALSE)="Manuel"),VLOOKUP($B283,Engagés!$C$10:$N$509,1,FALSE),"")</f>
        <v/>
      </c>
      <c r="D283" s="100" t="str">
        <f>IF(C283="","",VLOOKUP($C283,Engagés!$C$10:$N$509,4,FALSE))</f>
        <v/>
      </c>
      <c r="E283" s="100" t="str">
        <f>IF(C283="","",VLOOKUP($C283,Engagés!$C$10:$N$509,5,FALSE))</f>
        <v/>
      </c>
      <c r="F283" s="101" t="str">
        <f>IF(C283="","",CONCATENATE(VLOOKUP($C283,Engagés!$C$10:$N$509,6,FALSE)," ",VLOOKUP($C283,Engagés!$C$10:$N$509,7,FALSE)))</f>
        <v/>
      </c>
      <c r="G283" s="101" t="str">
        <f>IF(C283="","",VLOOKUP($C283,Engagés!$C$10:$N$509,8,FALSE))</f>
        <v/>
      </c>
      <c r="H283" s="100" t="str">
        <f>IF(C283="","",VLOOKUP($C283,Engagés!$C$10:$N$509,9,FALSE))</f>
        <v/>
      </c>
      <c r="I283" s="100" t="str">
        <f>IF(C283="","",VLOOKUP($C283,Engagés!$C$10:$N$509,10,FALSE))</f>
        <v/>
      </c>
      <c r="J283" s="100" t="str">
        <f>IF(C283="","",VLOOKUP($C283,Engagés!$C$10:$Q$509,12,FALSE))</f>
        <v/>
      </c>
      <c r="K283" s="33" t="str">
        <f t="shared" si="9"/>
        <v/>
      </c>
    </row>
    <row r="284" spans="1:11" ht="16.5" hidden="1" customHeight="1">
      <c r="A284">
        <f t="shared" si="8"/>
        <v>0</v>
      </c>
      <c r="B284" s="98">
        <v>278</v>
      </c>
      <c r="C284" s="100" t="str">
        <f>IF(OR(VLOOKUP($B284,Engagés!$C$10:$N$509,2,FALSE)="Internet",VLOOKUP($B284,Engagés!$C$10:$N$509,2,FALSE)="Manuel"),VLOOKUP($B284,Engagés!$C$10:$N$509,1,FALSE),"")</f>
        <v/>
      </c>
      <c r="D284" s="100" t="str">
        <f>IF(C284="","",VLOOKUP($C284,Engagés!$C$10:$N$509,4,FALSE))</f>
        <v/>
      </c>
      <c r="E284" s="100" t="str">
        <f>IF(C284="","",VLOOKUP($C284,Engagés!$C$10:$N$509,5,FALSE))</f>
        <v/>
      </c>
      <c r="F284" s="101" t="str">
        <f>IF(C284="","",CONCATENATE(VLOOKUP($C284,Engagés!$C$10:$N$509,6,FALSE)," ",VLOOKUP($C284,Engagés!$C$10:$N$509,7,FALSE)))</f>
        <v/>
      </c>
      <c r="G284" s="101" t="str">
        <f>IF(C284="","",VLOOKUP($C284,Engagés!$C$10:$N$509,8,FALSE))</f>
        <v/>
      </c>
      <c r="H284" s="100" t="str">
        <f>IF(C284="","",VLOOKUP($C284,Engagés!$C$10:$N$509,9,FALSE))</f>
        <v/>
      </c>
      <c r="I284" s="100" t="str">
        <f>IF(C284="","",VLOOKUP($C284,Engagés!$C$10:$N$509,10,FALSE))</f>
        <v/>
      </c>
      <c r="J284" s="100" t="str">
        <f>IF(C284="","",VLOOKUP($C284,Engagés!$C$10:$Q$509,12,FALSE))</f>
        <v/>
      </c>
      <c r="K284" s="33" t="str">
        <f t="shared" si="9"/>
        <v/>
      </c>
    </row>
    <row r="285" spans="1:11" ht="16.5" hidden="1" customHeight="1">
      <c r="A285">
        <f t="shared" si="8"/>
        <v>0</v>
      </c>
      <c r="B285" s="98">
        <v>279</v>
      </c>
      <c r="C285" s="100" t="str">
        <f>IF(OR(VLOOKUP($B285,Engagés!$C$10:$N$509,2,FALSE)="Internet",VLOOKUP($B285,Engagés!$C$10:$N$509,2,FALSE)="Manuel"),VLOOKUP($B285,Engagés!$C$10:$N$509,1,FALSE),"")</f>
        <v/>
      </c>
      <c r="D285" s="100" t="str">
        <f>IF(C285="","",VLOOKUP($C285,Engagés!$C$10:$N$509,4,FALSE))</f>
        <v/>
      </c>
      <c r="E285" s="100" t="str">
        <f>IF(C285="","",VLOOKUP($C285,Engagés!$C$10:$N$509,5,FALSE))</f>
        <v/>
      </c>
      <c r="F285" s="101" t="str">
        <f>IF(C285="","",CONCATENATE(VLOOKUP($C285,Engagés!$C$10:$N$509,6,FALSE)," ",VLOOKUP($C285,Engagés!$C$10:$N$509,7,FALSE)))</f>
        <v/>
      </c>
      <c r="G285" s="101" t="str">
        <f>IF(C285="","",VLOOKUP($C285,Engagés!$C$10:$N$509,8,FALSE))</f>
        <v/>
      </c>
      <c r="H285" s="100" t="str">
        <f>IF(C285="","",VLOOKUP($C285,Engagés!$C$10:$N$509,9,FALSE))</f>
        <v/>
      </c>
      <c r="I285" s="100" t="str">
        <f>IF(C285="","",VLOOKUP($C285,Engagés!$C$10:$N$509,10,FALSE))</f>
        <v/>
      </c>
      <c r="J285" s="100" t="str">
        <f>IF(C285="","",VLOOKUP($C285,Engagés!$C$10:$Q$509,12,FALSE))</f>
        <v/>
      </c>
      <c r="K285" s="33" t="str">
        <f t="shared" si="9"/>
        <v/>
      </c>
    </row>
    <row r="286" spans="1:11" ht="16.5" hidden="1" customHeight="1">
      <c r="A286">
        <f t="shared" si="8"/>
        <v>0</v>
      </c>
      <c r="B286" s="98">
        <v>280</v>
      </c>
      <c r="C286" s="100" t="str">
        <f>IF(OR(VLOOKUP($B286,Engagés!$C$10:$N$509,2,FALSE)="Internet",VLOOKUP($B286,Engagés!$C$10:$N$509,2,FALSE)="Manuel"),VLOOKUP($B286,Engagés!$C$10:$N$509,1,FALSE),"")</f>
        <v/>
      </c>
      <c r="D286" s="100" t="str">
        <f>IF(C286="","",VLOOKUP($C286,Engagés!$C$10:$N$509,4,FALSE))</f>
        <v/>
      </c>
      <c r="E286" s="100" t="str">
        <f>IF(C286="","",VLOOKUP($C286,Engagés!$C$10:$N$509,5,FALSE))</f>
        <v/>
      </c>
      <c r="F286" s="101" t="str">
        <f>IF(C286="","",CONCATENATE(VLOOKUP($C286,Engagés!$C$10:$N$509,6,FALSE)," ",VLOOKUP($C286,Engagés!$C$10:$N$509,7,FALSE)))</f>
        <v/>
      </c>
      <c r="G286" s="101" t="str">
        <f>IF(C286="","",VLOOKUP($C286,Engagés!$C$10:$N$509,8,FALSE))</f>
        <v/>
      </c>
      <c r="H286" s="100" t="str">
        <f>IF(C286="","",VLOOKUP($C286,Engagés!$C$10:$N$509,9,FALSE))</f>
        <v/>
      </c>
      <c r="I286" s="100" t="str">
        <f>IF(C286="","",VLOOKUP($C286,Engagés!$C$10:$N$509,10,FALSE))</f>
        <v/>
      </c>
      <c r="J286" s="100" t="str">
        <f>IF(C286="","",VLOOKUP($C286,Engagés!$C$10:$Q$509,12,FALSE))</f>
        <v/>
      </c>
      <c r="K286" s="33" t="str">
        <f t="shared" si="9"/>
        <v/>
      </c>
    </row>
    <row r="287" spans="1:11" ht="16.5" hidden="1" customHeight="1">
      <c r="A287">
        <f t="shared" si="8"/>
        <v>0</v>
      </c>
      <c r="B287" s="98">
        <v>281</v>
      </c>
      <c r="C287" s="100" t="str">
        <f>IF(OR(VLOOKUP($B287,Engagés!$C$10:$N$509,2,FALSE)="Internet",VLOOKUP($B287,Engagés!$C$10:$N$509,2,FALSE)="Manuel"),VLOOKUP($B287,Engagés!$C$10:$N$509,1,FALSE),"")</f>
        <v/>
      </c>
      <c r="D287" s="100" t="str">
        <f>IF(C287="","",VLOOKUP($C287,Engagés!$C$10:$N$509,4,FALSE))</f>
        <v/>
      </c>
      <c r="E287" s="100" t="str">
        <f>IF(C287="","",VLOOKUP($C287,Engagés!$C$10:$N$509,5,FALSE))</f>
        <v/>
      </c>
      <c r="F287" s="101" t="str">
        <f>IF(C287="","",CONCATENATE(VLOOKUP($C287,Engagés!$C$10:$N$509,6,FALSE)," ",VLOOKUP($C287,Engagés!$C$10:$N$509,7,FALSE)))</f>
        <v/>
      </c>
      <c r="G287" s="101" t="str">
        <f>IF(C287="","",VLOOKUP($C287,Engagés!$C$10:$N$509,8,FALSE))</f>
        <v/>
      </c>
      <c r="H287" s="100" t="str">
        <f>IF(C287="","",VLOOKUP($C287,Engagés!$C$10:$N$509,9,FALSE))</f>
        <v/>
      </c>
      <c r="I287" s="100" t="str">
        <f>IF(C287="","",VLOOKUP($C287,Engagés!$C$10:$N$509,10,FALSE))</f>
        <v/>
      </c>
      <c r="J287" s="100" t="str">
        <f>IF(C287="","",VLOOKUP($C287,Engagés!$C$10:$Q$509,12,FALSE))</f>
        <v/>
      </c>
      <c r="K287" s="33" t="str">
        <f t="shared" si="9"/>
        <v/>
      </c>
    </row>
    <row r="288" spans="1:11" ht="16.5" hidden="1" customHeight="1">
      <c r="A288">
        <f t="shared" si="8"/>
        <v>0</v>
      </c>
      <c r="B288" s="98">
        <v>282</v>
      </c>
      <c r="C288" s="100" t="str">
        <f>IF(OR(VLOOKUP($B288,Engagés!$C$10:$N$509,2,FALSE)="Internet",VLOOKUP($B288,Engagés!$C$10:$N$509,2,FALSE)="Manuel"),VLOOKUP($B288,Engagés!$C$10:$N$509,1,FALSE),"")</f>
        <v/>
      </c>
      <c r="D288" s="100" t="str">
        <f>IF(C288="","",VLOOKUP($C288,Engagés!$C$10:$N$509,4,FALSE))</f>
        <v/>
      </c>
      <c r="E288" s="100" t="str">
        <f>IF(C288="","",VLOOKUP($C288,Engagés!$C$10:$N$509,5,FALSE))</f>
        <v/>
      </c>
      <c r="F288" s="101" t="str">
        <f>IF(C288="","",CONCATENATE(VLOOKUP($C288,Engagés!$C$10:$N$509,6,FALSE)," ",VLOOKUP($C288,Engagés!$C$10:$N$509,7,FALSE)))</f>
        <v/>
      </c>
      <c r="G288" s="101" t="str">
        <f>IF(C288="","",VLOOKUP($C288,Engagés!$C$10:$N$509,8,FALSE))</f>
        <v/>
      </c>
      <c r="H288" s="100" t="str">
        <f>IF(C288="","",VLOOKUP($C288,Engagés!$C$10:$N$509,9,FALSE))</f>
        <v/>
      </c>
      <c r="I288" s="100" t="str">
        <f>IF(C288="","",VLOOKUP($C288,Engagés!$C$10:$N$509,10,FALSE))</f>
        <v/>
      </c>
      <c r="J288" s="100" t="str">
        <f>IF(C288="","",VLOOKUP($C288,Engagés!$C$10:$Q$509,12,FALSE))</f>
        <v/>
      </c>
      <c r="K288" s="33" t="str">
        <f t="shared" si="9"/>
        <v/>
      </c>
    </row>
    <row r="289" spans="1:11" ht="16.5" hidden="1" customHeight="1">
      <c r="A289">
        <f t="shared" si="8"/>
        <v>0</v>
      </c>
      <c r="B289" s="98">
        <v>283</v>
      </c>
      <c r="C289" s="100" t="str">
        <f>IF(OR(VLOOKUP($B289,Engagés!$C$10:$N$509,2,FALSE)="Internet",VLOOKUP($B289,Engagés!$C$10:$N$509,2,FALSE)="Manuel"),VLOOKUP($B289,Engagés!$C$10:$N$509,1,FALSE),"")</f>
        <v/>
      </c>
      <c r="D289" s="100" t="str">
        <f>IF(C289="","",VLOOKUP($C289,Engagés!$C$10:$N$509,4,FALSE))</f>
        <v/>
      </c>
      <c r="E289" s="100" t="str">
        <f>IF(C289="","",VLOOKUP($C289,Engagés!$C$10:$N$509,5,FALSE))</f>
        <v/>
      </c>
      <c r="F289" s="101" t="str">
        <f>IF(C289="","",CONCATENATE(VLOOKUP($C289,Engagés!$C$10:$N$509,6,FALSE)," ",VLOOKUP($C289,Engagés!$C$10:$N$509,7,FALSE)))</f>
        <v/>
      </c>
      <c r="G289" s="101" t="str">
        <f>IF(C289="","",VLOOKUP($C289,Engagés!$C$10:$N$509,8,FALSE))</f>
        <v/>
      </c>
      <c r="H289" s="100" t="str">
        <f>IF(C289="","",VLOOKUP($C289,Engagés!$C$10:$N$509,9,FALSE))</f>
        <v/>
      </c>
      <c r="I289" s="100" t="str">
        <f>IF(C289="","",VLOOKUP($C289,Engagés!$C$10:$N$509,10,FALSE))</f>
        <v/>
      </c>
      <c r="J289" s="100" t="str">
        <f>IF(C289="","",VLOOKUP($C289,Engagés!$C$10:$Q$509,12,FALSE))</f>
        <v/>
      </c>
      <c r="K289" s="33" t="str">
        <f t="shared" si="9"/>
        <v/>
      </c>
    </row>
    <row r="290" spans="1:11" ht="16.5" hidden="1" customHeight="1">
      <c r="A290">
        <f t="shared" si="8"/>
        <v>0</v>
      </c>
      <c r="B290" s="98">
        <v>284</v>
      </c>
      <c r="C290" s="100" t="str">
        <f>IF(OR(VLOOKUP($B290,Engagés!$C$10:$N$509,2,FALSE)="Internet",VLOOKUP($B290,Engagés!$C$10:$N$509,2,FALSE)="Manuel"),VLOOKUP($B290,Engagés!$C$10:$N$509,1,FALSE),"")</f>
        <v/>
      </c>
      <c r="D290" s="100" t="str">
        <f>IF(C290="","",VLOOKUP($C290,Engagés!$C$10:$N$509,4,FALSE))</f>
        <v/>
      </c>
      <c r="E290" s="100" t="str">
        <f>IF(C290="","",VLOOKUP($C290,Engagés!$C$10:$N$509,5,FALSE))</f>
        <v/>
      </c>
      <c r="F290" s="101" t="str">
        <f>IF(C290="","",CONCATENATE(VLOOKUP($C290,Engagés!$C$10:$N$509,6,FALSE)," ",VLOOKUP($C290,Engagés!$C$10:$N$509,7,FALSE)))</f>
        <v/>
      </c>
      <c r="G290" s="101" t="str">
        <f>IF(C290="","",VLOOKUP($C290,Engagés!$C$10:$N$509,8,FALSE))</f>
        <v/>
      </c>
      <c r="H290" s="100" t="str">
        <f>IF(C290="","",VLOOKUP($C290,Engagés!$C$10:$N$509,9,FALSE))</f>
        <v/>
      </c>
      <c r="I290" s="100" t="str">
        <f>IF(C290="","",VLOOKUP($C290,Engagés!$C$10:$N$509,10,FALSE))</f>
        <v/>
      </c>
      <c r="J290" s="100" t="str">
        <f>IF(C290="","",VLOOKUP($C290,Engagés!$C$10:$Q$509,12,FALSE))</f>
        <v/>
      </c>
      <c r="K290" s="33" t="str">
        <f t="shared" si="9"/>
        <v/>
      </c>
    </row>
    <row r="291" spans="1:11" ht="16.5" hidden="1" customHeight="1">
      <c r="A291">
        <f t="shared" si="8"/>
        <v>0</v>
      </c>
      <c r="B291" s="98">
        <v>285</v>
      </c>
      <c r="C291" s="100" t="str">
        <f>IF(OR(VLOOKUP($B291,Engagés!$C$10:$N$509,2,FALSE)="Internet",VLOOKUP($B291,Engagés!$C$10:$N$509,2,FALSE)="Manuel"),VLOOKUP($B291,Engagés!$C$10:$N$509,1,FALSE),"")</f>
        <v/>
      </c>
      <c r="D291" s="100" t="str">
        <f>IF(C291="","",VLOOKUP($C291,Engagés!$C$10:$N$509,4,FALSE))</f>
        <v/>
      </c>
      <c r="E291" s="100" t="str">
        <f>IF(C291="","",VLOOKUP($C291,Engagés!$C$10:$N$509,5,FALSE))</f>
        <v/>
      </c>
      <c r="F291" s="101" t="str">
        <f>IF(C291="","",CONCATENATE(VLOOKUP($C291,Engagés!$C$10:$N$509,6,FALSE)," ",VLOOKUP($C291,Engagés!$C$10:$N$509,7,FALSE)))</f>
        <v/>
      </c>
      <c r="G291" s="101" t="str">
        <f>IF(C291="","",VLOOKUP($C291,Engagés!$C$10:$N$509,8,FALSE))</f>
        <v/>
      </c>
      <c r="H291" s="100" t="str">
        <f>IF(C291="","",VLOOKUP($C291,Engagés!$C$10:$N$509,9,FALSE))</f>
        <v/>
      </c>
      <c r="I291" s="100" t="str">
        <f>IF(C291="","",VLOOKUP($C291,Engagés!$C$10:$N$509,10,FALSE))</f>
        <v/>
      </c>
      <c r="J291" s="100" t="str">
        <f>IF(C291="","",VLOOKUP($C291,Engagés!$C$10:$Q$509,12,FALSE))</f>
        <v/>
      </c>
      <c r="K291" s="33" t="str">
        <f t="shared" si="9"/>
        <v/>
      </c>
    </row>
    <row r="292" spans="1:11" ht="16.5" hidden="1" customHeight="1">
      <c r="A292">
        <f t="shared" si="8"/>
        <v>0</v>
      </c>
      <c r="B292" s="98">
        <v>286</v>
      </c>
      <c r="C292" s="100" t="str">
        <f>IF(OR(VLOOKUP($B292,Engagés!$C$10:$N$509,2,FALSE)="Internet",VLOOKUP($B292,Engagés!$C$10:$N$509,2,FALSE)="Manuel"),VLOOKUP($B292,Engagés!$C$10:$N$509,1,FALSE),"")</f>
        <v/>
      </c>
      <c r="D292" s="100" t="str">
        <f>IF(C292="","",VLOOKUP($C292,Engagés!$C$10:$N$509,4,FALSE))</f>
        <v/>
      </c>
      <c r="E292" s="100" t="str">
        <f>IF(C292="","",VLOOKUP($C292,Engagés!$C$10:$N$509,5,FALSE))</f>
        <v/>
      </c>
      <c r="F292" s="101" t="str">
        <f>IF(C292="","",CONCATENATE(VLOOKUP($C292,Engagés!$C$10:$N$509,6,FALSE)," ",VLOOKUP($C292,Engagés!$C$10:$N$509,7,FALSE)))</f>
        <v/>
      </c>
      <c r="G292" s="101" t="str">
        <f>IF(C292="","",VLOOKUP($C292,Engagés!$C$10:$N$509,8,FALSE))</f>
        <v/>
      </c>
      <c r="H292" s="100" t="str">
        <f>IF(C292="","",VLOOKUP($C292,Engagés!$C$10:$N$509,9,FALSE))</f>
        <v/>
      </c>
      <c r="I292" s="100" t="str">
        <f>IF(C292="","",VLOOKUP($C292,Engagés!$C$10:$N$509,10,FALSE))</f>
        <v/>
      </c>
      <c r="J292" s="100" t="str">
        <f>IF(C292="","",VLOOKUP($C292,Engagés!$C$10:$Q$509,12,FALSE))</f>
        <v/>
      </c>
      <c r="K292" s="33" t="str">
        <f t="shared" si="9"/>
        <v/>
      </c>
    </row>
    <row r="293" spans="1:11" ht="16.5" hidden="1" customHeight="1">
      <c r="A293">
        <f t="shared" si="8"/>
        <v>0</v>
      </c>
      <c r="B293" s="98">
        <v>287</v>
      </c>
      <c r="C293" s="100" t="str">
        <f>IF(OR(VLOOKUP($B293,Engagés!$C$10:$N$509,2,FALSE)="Internet",VLOOKUP($B293,Engagés!$C$10:$N$509,2,FALSE)="Manuel"),VLOOKUP($B293,Engagés!$C$10:$N$509,1,FALSE),"")</f>
        <v/>
      </c>
      <c r="D293" s="100" t="str">
        <f>IF(C293="","",VLOOKUP($C293,Engagés!$C$10:$N$509,4,FALSE))</f>
        <v/>
      </c>
      <c r="E293" s="100" t="str">
        <f>IF(C293="","",VLOOKUP($C293,Engagés!$C$10:$N$509,5,FALSE))</f>
        <v/>
      </c>
      <c r="F293" s="101" t="str">
        <f>IF(C293="","",CONCATENATE(VLOOKUP($C293,Engagés!$C$10:$N$509,6,FALSE)," ",VLOOKUP($C293,Engagés!$C$10:$N$509,7,FALSE)))</f>
        <v/>
      </c>
      <c r="G293" s="101" t="str">
        <f>IF(C293="","",VLOOKUP($C293,Engagés!$C$10:$N$509,8,FALSE))</f>
        <v/>
      </c>
      <c r="H293" s="100" t="str">
        <f>IF(C293="","",VLOOKUP($C293,Engagés!$C$10:$N$509,9,FALSE))</f>
        <v/>
      </c>
      <c r="I293" s="100" t="str">
        <f>IF(C293="","",VLOOKUP($C293,Engagés!$C$10:$N$509,10,FALSE))</f>
        <v/>
      </c>
      <c r="J293" s="100" t="str">
        <f>IF(C293="","",VLOOKUP($C293,Engagés!$C$10:$Q$509,12,FALSE))</f>
        <v/>
      </c>
      <c r="K293" s="33" t="str">
        <f t="shared" si="9"/>
        <v/>
      </c>
    </row>
    <row r="294" spans="1:11" ht="16.5" hidden="1" customHeight="1">
      <c r="A294">
        <f t="shared" si="8"/>
        <v>0</v>
      </c>
      <c r="B294" s="98">
        <v>288</v>
      </c>
      <c r="C294" s="100" t="str">
        <f>IF(OR(VLOOKUP($B294,Engagés!$C$10:$N$509,2,FALSE)="Internet",VLOOKUP($B294,Engagés!$C$10:$N$509,2,FALSE)="Manuel"),VLOOKUP($B294,Engagés!$C$10:$N$509,1,FALSE),"")</f>
        <v/>
      </c>
      <c r="D294" s="100" t="str">
        <f>IF(C294="","",VLOOKUP($C294,Engagés!$C$10:$N$509,4,FALSE))</f>
        <v/>
      </c>
      <c r="E294" s="100" t="str">
        <f>IF(C294="","",VLOOKUP($C294,Engagés!$C$10:$N$509,5,FALSE))</f>
        <v/>
      </c>
      <c r="F294" s="101" t="str">
        <f>IF(C294="","",CONCATENATE(VLOOKUP($C294,Engagés!$C$10:$N$509,6,FALSE)," ",VLOOKUP($C294,Engagés!$C$10:$N$509,7,FALSE)))</f>
        <v/>
      </c>
      <c r="G294" s="101" t="str">
        <f>IF(C294="","",VLOOKUP($C294,Engagés!$C$10:$N$509,8,FALSE))</f>
        <v/>
      </c>
      <c r="H294" s="100" t="str">
        <f>IF(C294="","",VLOOKUP($C294,Engagés!$C$10:$N$509,9,FALSE))</f>
        <v/>
      </c>
      <c r="I294" s="100" t="str">
        <f>IF(C294="","",VLOOKUP($C294,Engagés!$C$10:$N$509,10,FALSE))</f>
        <v/>
      </c>
      <c r="J294" s="100" t="str">
        <f>IF(C294="","",VLOOKUP($C294,Engagés!$C$10:$Q$509,12,FALSE))</f>
        <v/>
      </c>
      <c r="K294" s="33" t="str">
        <f t="shared" si="9"/>
        <v/>
      </c>
    </row>
    <row r="295" spans="1:11" ht="16.5" hidden="1" customHeight="1">
      <c r="A295">
        <f t="shared" si="8"/>
        <v>0</v>
      </c>
      <c r="B295" s="98">
        <v>289</v>
      </c>
      <c r="C295" s="100" t="str">
        <f>IF(OR(VLOOKUP($B295,Engagés!$C$10:$N$509,2,FALSE)="Internet",VLOOKUP($B295,Engagés!$C$10:$N$509,2,FALSE)="Manuel"),VLOOKUP($B295,Engagés!$C$10:$N$509,1,FALSE),"")</f>
        <v/>
      </c>
      <c r="D295" s="100" t="str">
        <f>IF(C295="","",VLOOKUP($C295,Engagés!$C$10:$N$509,4,FALSE))</f>
        <v/>
      </c>
      <c r="E295" s="100" t="str">
        <f>IF(C295="","",VLOOKUP($C295,Engagés!$C$10:$N$509,5,FALSE))</f>
        <v/>
      </c>
      <c r="F295" s="101" t="str">
        <f>IF(C295="","",CONCATENATE(VLOOKUP($C295,Engagés!$C$10:$N$509,6,FALSE)," ",VLOOKUP($C295,Engagés!$C$10:$N$509,7,FALSE)))</f>
        <v/>
      </c>
      <c r="G295" s="101" t="str">
        <f>IF(C295="","",VLOOKUP($C295,Engagés!$C$10:$N$509,8,FALSE))</f>
        <v/>
      </c>
      <c r="H295" s="100" t="str">
        <f>IF(C295="","",VLOOKUP($C295,Engagés!$C$10:$N$509,9,FALSE))</f>
        <v/>
      </c>
      <c r="I295" s="100" t="str">
        <f>IF(C295="","",VLOOKUP($C295,Engagés!$C$10:$N$509,10,FALSE))</f>
        <v/>
      </c>
      <c r="J295" s="100" t="str">
        <f>IF(C295="","",VLOOKUP($C295,Engagés!$C$10:$Q$509,12,FALSE))</f>
        <v/>
      </c>
      <c r="K295" s="33" t="str">
        <f t="shared" si="9"/>
        <v/>
      </c>
    </row>
    <row r="296" spans="1:11" ht="16.5" hidden="1" customHeight="1">
      <c r="A296">
        <f t="shared" si="8"/>
        <v>0</v>
      </c>
      <c r="B296" s="98">
        <v>290</v>
      </c>
      <c r="C296" s="100" t="str">
        <f>IF(OR(VLOOKUP($B296,Engagés!$C$10:$N$509,2,FALSE)="Internet",VLOOKUP($B296,Engagés!$C$10:$N$509,2,FALSE)="Manuel"),VLOOKUP($B296,Engagés!$C$10:$N$509,1,FALSE),"")</f>
        <v/>
      </c>
      <c r="D296" s="100" t="str">
        <f>IF(C296="","",VLOOKUP($C296,Engagés!$C$10:$N$509,4,FALSE))</f>
        <v/>
      </c>
      <c r="E296" s="100" t="str">
        <f>IF(C296="","",VLOOKUP($C296,Engagés!$C$10:$N$509,5,FALSE))</f>
        <v/>
      </c>
      <c r="F296" s="101" t="str">
        <f>IF(C296="","",CONCATENATE(VLOOKUP($C296,Engagés!$C$10:$N$509,6,FALSE)," ",VLOOKUP($C296,Engagés!$C$10:$N$509,7,FALSE)))</f>
        <v/>
      </c>
      <c r="G296" s="101" t="str">
        <f>IF(C296="","",VLOOKUP($C296,Engagés!$C$10:$N$509,8,FALSE))</f>
        <v/>
      </c>
      <c r="H296" s="100" t="str">
        <f>IF(C296="","",VLOOKUP($C296,Engagés!$C$10:$N$509,9,FALSE))</f>
        <v/>
      </c>
      <c r="I296" s="100" t="str">
        <f>IF(C296="","",VLOOKUP($C296,Engagés!$C$10:$N$509,10,FALSE))</f>
        <v/>
      </c>
      <c r="J296" s="100" t="str">
        <f>IF(C296="","",VLOOKUP($C296,Engagés!$C$10:$Q$509,12,FALSE))</f>
        <v/>
      </c>
      <c r="K296" s="33" t="str">
        <f t="shared" si="9"/>
        <v/>
      </c>
    </row>
    <row r="297" spans="1:11" ht="16.5" hidden="1" customHeight="1">
      <c r="A297">
        <f t="shared" si="8"/>
        <v>0</v>
      </c>
      <c r="B297" s="98">
        <v>291</v>
      </c>
      <c r="C297" s="100" t="str">
        <f>IF(OR(VLOOKUP($B297,Engagés!$C$10:$N$509,2,FALSE)="Internet",VLOOKUP($B297,Engagés!$C$10:$N$509,2,FALSE)="Manuel"),VLOOKUP($B297,Engagés!$C$10:$N$509,1,FALSE),"")</f>
        <v/>
      </c>
      <c r="D297" s="100" t="str">
        <f>IF(C297="","",VLOOKUP($C297,Engagés!$C$10:$N$509,4,FALSE))</f>
        <v/>
      </c>
      <c r="E297" s="100" t="str">
        <f>IF(C297="","",VLOOKUP($C297,Engagés!$C$10:$N$509,5,FALSE))</f>
        <v/>
      </c>
      <c r="F297" s="101" t="str">
        <f>IF(C297="","",CONCATENATE(VLOOKUP($C297,Engagés!$C$10:$N$509,6,FALSE)," ",VLOOKUP($C297,Engagés!$C$10:$N$509,7,FALSE)))</f>
        <v/>
      </c>
      <c r="G297" s="101" t="str">
        <f>IF(C297="","",VLOOKUP($C297,Engagés!$C$10:$N$509,8,FALSE))</f>
        <v/>
      </c>
      <c r="H297" s="100" t="str">
        <f>IF(C297="","",VLOOKUP($C297,Engagés!$C$10:$N$509,9,FALSE))</f>
        <v/>
      </c>
      <c r="I297" s="100" t="str">
        <f>IF(C297="","",VLOOKUP($C297,Engagés!$C$10:$N$509,10,FALSE))</f>
        <v/>
      </c>
      <c r="J297" s="100" t="str">
        <f>IF(C297="","",VLOOKUP($C297,Engagés!$C$10:$Q$509,12,FALSE))</f>
        <v/>
      </c>
      <c r="K297" s="33" t="str">
        <f t="shared" si="9"/>
        <v/>
      </c>
    </row>
    <row r="298" spans="1:11" ht="16.5" hidden="1" customHeight="1">
      <c r="A298">
        <f t="shared" si="8"/>
        <v>0</v>
      </c>
      <c r="B298" s="98">
        <v>292</v>
      </c>
      <c r="C298" s="100" t="str">
        <f>IF(OR(VLOOKUP($B298,Engagés!$C$10:$N$509,2,FALSE)="Internet",VLOOKUP($B298,Engagés!$C$10:$N$509,2,FALSE)="Manuel"),VLOOKUP($B298,Engagés!$C$10:$N$509,1,FALSE),"")</f>
        <v/>
      </c>
      <c r="D298" s="100" t="str">
        <f>IF(C298="","",VLOOKUP($C298,Engagés!$C$10:$N$509,4,FALSE))</f>
        <v/>
      </c>
      <c r="E298" s="100" t="str">
        <f>IF(C298="","",VLOOKUP($C298,Engagés!$C$10:$N$509,5,FALSE))</f>
        <v/>
      </c>
      <c r="F298" s="101" t="str">
        <f>IF(C298="","",CONCATENATE(VLOOKUP($C298,Engagés!$C$10:$N$509,6,FALSE)," ",VLOOKUP($C298,Engagés!$C$10:$N$509,7,FALSE)))</f>
        <v/>
      </c>
      <c r="G298" s="101" t="str">
        <f>IF(C298="","",VLOOKUP($C298,Engagés!$C$10:$N$509,8,FALSE))</f>
        <v/>
      </c>
      <c r="H298" s="100" t="str">
        <f>IF(C298="","",VLOOKUP($C298,Engagés!$C$10:$N$509,9,FALSE))</f>
        <v/>
      </c>
      <c r="I298" s="100" t="str">
        <f>IF(C298="","",VLOOKUP($C298,Engagés!$C$10:$N$509,10,FALSE))</f>
        <v/>
      </c>
      <c r="J298" s="100" t="str">
        <f>IF(C298="","",VLOOKUP($C298,Engagés!$C$10:$Q$509,12,FALSE))</f>
        <v/>
      </c>
      <c r="K298" s="33" t="str">
        <f t="shared" si="9"/>
        <v/>
      </c>
    </row>
    <row r="299" spans="1:11" ht="16.5" hidden="1" customHeight="1">
      <c r="A299">
        <f t="shared" si="8"/>
        <v>0</v>
      </c>
      <c r="B299" s="98">
        <v>293</v>
      </c>
      <c r="C299" s="100" t="str">
        <f>IF(OR(VLOOKUP($B299,Engagés!$C$10:$N$509,2,FALSE)="Internet",VLOOKUP($B299,Engagés!$C$10:$N$509,2,FALSE)="Manuel"),VLOOKUP($B299,Engagés!$C$10:$N$509,1,FALSE),"")</f>
        <v/>
      </c>
      <c r="D299" s="100" t="str">
        <f>IF(C299="","",VLOOKUP($C299,Engagés!$C$10:$N$509,4,FALSE))</f>
        <v/>
      </c>
      <c r="E299" s="100" t="str">
        <f>IF(C299="","",VLOOKUP($C299,Engagés!$C$10:$N$509,5,FALSE))</f>
        <v/>
      </c>
      <c r="F299" s="101" t="str">
        <f>IF(C299="","",CONCATENATE(VLOOKUP($C299,Engagés!$C$10:$N$509,6,FALSE)," ",VLOOKUP($C299,Engagés!$C$10:$N$509,7,FALSE)))</f>
        <v/>
      </c>
      <c r="G299" s="101" t="str">
        <f>IF(C299="","",VLOOKUP($C299,Engagés!$C$10:$N$509,8,FALSE))</f>
        <v/>
      </c>
      <c r="H299" s="100" t="str">
        <f>IF(C299="","",VLOOKUP($C299,Engagés!$C$10:$N$509,9,FALSE))</f>
        <v/>
      </c>
      <c r="I299" s="100" t="str">
        <f>IF(C299="","",VLOOKUP($C299,Engagés!$C$10:$N$509,10,FALSE))</f>
        <v/>
      </c>
      <c r="J299" s="100" t="str">
        <f>IF(C299="","",VLOOKUP($C299,Engagés!$C$10:$Q$509,12,FALSE))</f>
        <v/>
      </c>
      <c r="K299" s="33" t="str">
        <f t="shared" si="9"/>
        <v/>
      </c>
    </row>
    <row r="300" spans="1:11" ht="16.5" hidden="1" customHeight="1">
      <c r="A300">
        <f t="shared" si="8"/>
        <v>0</v>
      </c>
      <c r="B300" s="98">
        <v>294</v>
      </c>
      <c r="C300" s="100" t="str">
        <f>IF(OR(VLOOKUP($B300,Engagés!$C$10:$N$509,2,FALSE)="Internet",VLOOKUP($B300,Engagés!$C$10:$N$509,2,FALSE)="Manuel"),VLOOKUP($B300,Engagés!$C$10:$N$509,1,FALSE),"")</f>
        <v/>
      </c>
      <c r="D300" s="100" t="str">
        <f>IF(C300="","",VLOOKUP($C300,Engagés!$C$10:$N$509,4,FALSE))</f>
        <v/>
      </c>
      <c r="E300" s="100" t="str">
        <f>IF(C300="","",VLOOKUP($C300,Engagés!$C$10:$N$509,5,FALSE))</f>
        <v/>
      </c>
      <c r="F300" s="101" t="str">
        <f>IF(C300="","",CONCATENATE(VLOOKUP($C300,Engagés!$C$10:$N$509,6,FALSE)," ",VLOOKUP($C300,Engagés!$C$10:$N$509,7,FALSE)))</f>
        <v/>
      </c>
      <c r="G300" s="101" t="str">
        <f>IF(C300="","",VLOOKUP($C300,Engagés!$C$10:$N$509,8,FALSE))</f>
        <v/>
      </c>
      <c r="H300" s="100" t="str">
        <f>IF(C300="","",VLOOKUP($C300,Engagés!$C$10:$N$509,9,FALSE))</f>
        <v/>
      </c>
      <c r="I300" s="100" t="str">
        <f>IF(C300="","",VLOOKUP($C300,Engagés!$C$10:$N$509,10,FALSE))</f>
        <v/>
      </c>
      <c r="J300" s="100" t="str">
        <f>IF(C300="","",VLOOKUP($C300,Engagés!$C$10:$Q$509,12,FALSE))</f>
        <v/>
      </c>
      <c r="K300" s="33" t="str">
        <f t="shared" si="9"/>
        <v/>
      </c>
    </row>
    <row r="301" spans="1:11" ht="16.5" hidden="1" customHeight="1">
      <c r="A301">
        <f t="shared" si="8"/>
        <v>0</v>
      </c>
      <c r="B301" s="98">
        <v>295</v>
      </c>
      <c r="C301" s="100" t="str">
        <f>IF(OR(VLOOKUP($B301,Engagés!$C$10:$N$509,2,FALSE)="Internet",VLOOKUP($B301,Engagés!$C$10:$N$509,2,FALSE)="Manuel"),VLOOKUP($B301,Engagés!$C$10:$N$509,1,FALSE),"")</f>
        <v/>
      </c>
      <c r="D301" s="100" t="str">
        <f>IF(C301="","",VLOOKUP($C301,Engagés!$C$10:$N$509,4,FALSE))</f>
        <v/>
      </c>
      <c r="E301" s="100" t="str">
        <f>IF(C301="","",VLOOKUP($C301,Engagés!$C$10:$N$509,5,FALSE))</f>
        <v/>
      </c>
      <c r="F301" s="101" t="str">
        <f>IF(C301="","",CONCATENATE(VLOOKUP($C301,Engagés!$C$10:$N$509,6,FALSE)," ",VLOOKUP($C301,Engagés!$C$10:$N$509,7,FALSE)))</f>
        <v/>
      </c>
      <c r="G301" s="101" t="str">
        <f>IF(C301="","",VLOOKUP($C301,Engagés!$C$10:$N$509,8,FALSE))</f>
        <v/>
      </c>
      <c r="H301" s="100" t="str">
        <f>IF(C301="","",VLOOKUP($C301,Engagés!$C$10:$N$509,9,FALSE))</f>
        <v/>
      </c>
      <c r="I301" s="100" t="str">
        <f>IF(C301="","",VLOOKUP($C301,Engagés!$C$10:$N$509,10,FALSE))</f>
        <v/>
      </c>
      <c r="J301" s="100" t="str">
        <f>IF(C301="","",VLOOKUP($C301,Engagés!$C$10:$Q$509,12,FALSE))</f>
        <v/>
      </c>
      <c r="K301" s="33" t="str">
        <f t="shared" si="9"/>
        <v/>
      </c>
    </row>
    <row r="302" spans="1:11" ht="16.5" hidden="1" customHeight="1">
      <c r="A302">
        <f t="shared" si="8"/>
        <v>0</v>
      </c>
      <c r="B302" s="98">
        <v>296</v>
      </c>
      <c r="C302" s="100" t="str">
        <f>IF(OR(VLOOKUP($B302,Engagés!$C$10:$N$509,2,FALSE)="Internet",VLOOKUP($B302,Engagés!$C$10:$N$509,2,FALSE)="Manuel"),VLOOKUP($B302,Engagés!$C$10:$N$509,1,FALSE),"")</f>
        <v/>
      </c>
      <c r="D302" s="100" t="str">
        <f>IF(C302="","",VLOOKUP($C302,Engagés!$C$10:$N$509,4,FALSE))</f>
        <v/>
      </c>
      <c r="E302" s="100" t="str">
        <f>IF(C302="","",VLOOKUP($C302,Engagés!$C$10:$N$509,5,FALSE))</f>
        <v/>
      </c>
      <c r="F302" s="101" t="str">
        <f>IF(C302="","",CONCATENATE(VLOOKUP($C302,Engagés!$C$10:$N$509,6,FALSE)," ",VLOOKUP($C302,Engagés!$C$10:$N$509,7,FALSE)))</f>
        <v/>
      </c>
      <c r="G302" s="101" t="str">
        <f>IF(C302="","",VLOOKUP($C302,Engagés!$C$10:$N$509,8,FALSE))</f>
        <v/>
      </c>
      <c r="H302" s="100" t="str">
        <f>IF(C302="","",VLOOKUP($C302,Engagés!$C$10:$N$509,9,FALSE))</f>
        <v/>
      </c>
      <c r="I302" s="100" t="str">
        <f>IF(C302="","",VLOOKUP($C302,Engagés!$C$10:$N$509,10,FALSE))</f>
        <v/>
      </c>
      <c r="J302" s="100" t="str">
        <f>IF(C302="","",VLOOKUP($C302,Engagés!$C$10:$Q$509,12,FALSE))</f>
        <v/>
      </c>
      <c r="K302" s="33" t="str">
        <f t="shared" si="9"/>
        <v/>
      </c>
    </row>
    <row r="303" spans="1:11" ht="16.5" hidden="1" customHeight="1">
      <c r="A303">
        <f t="shared" si="8"/>
        <v>0</v>
      </c>
      <c r="B303" s="98">
        <v>297</v>
      </c>
      <c r="C303" s="100" t="str">
        <f>IF(OR(VLOOKUP($B303,Engagés!$C$10:$N$509,2,FALSE)="Internet",VLOOKUP($B303,Engagés!$C$10:$N$509,2,FALSE)="Manuel"),VLOOKUP($B303,Engagés!$C$10:$N$509,1,FALSE),"")</f>
        <v/>
      </c>
      <c r="D303" s="100" t="str">
        <f>IF(C303="","",VLOOKUP($C303,Engagés!$C$10:$N$509,4,FALSE))</f>
        <v/>
      </c>
      <c r="E303" s="100" t="str">
        <f>IF(C303="","",VLOOKUP($C303,Engagés!$C$10:$N$509,5,FALSE))</f>
        <v/>
      </c>
      <c r="F303" s="101" t="str">
        <f>IF(C303="","",CONCATENATE(VLOOKUP($C303,Engagés!$C$10:$N$509,6,FALSE)," ",VLOOKUP($C303,Engagés!$C$10:$N$509,7,FALSE)))</f>
        <v/>
      </c>
      <c r="G303" s="101" t="str">
        <f>IF(C303="","",VLOOKUP($C303,Engagés!$C$10:$N$509,8,FALSE))</f>
        <v/>
      </c>
      <c r="H303" s="100" t="str">
        <f>IF(C303="","",VLOOKUP($C303,Engagés!$C$10:$N$509,9,FALSE))</f>
        <v/>
      </c>
      <c r="I303" s="100" t="str">
        <f>IF(C303="","",VLOOKUP($C303,Engagés!$C$10:$N$509,10,FALSE))</f>
        <v/>
      </c>
      <c r="J303" s="100" t="str">
        <f>IF(C303="","",VLOOKUP($C303,Engagés!$C$10:$Q$509,12,FALSE))</f>
        <v/>
      </c>
      <c r="K303" s="33" t="str">
        <f t="shared" si="9"/>
        <v/>
      </c>
    </row>
    <row r="304" spans="1:11" ht="16.5" hidden="1" customHeight="1">
      <c r="A304">
        <f t="shared" si="8"/>
        <v>0</v>
      </c>
      <c r="B304" s="98">
        <v>298</v>
      </c>
      <c r="C304" s="100" t="str">
        <f>IF(OR(VLOOKUP($B304,Engagés!$C$10:$N$509,2,FALSE)="Internet",VLOOKUP($B304,Engagés!$C$10:$N$509,2,FALSE)="Manuel"),VLOOKUP($B304,Engagés!$C$10:$N$509,1,FALSE),"")</f>
        <v/>
      </c>
      <c r="D304" s="100" t="str">
        <f>IF(C304="","",VLOOKUP($C304,Engagés!$C$10:$N$509,4,FALSE))</f>
        <v/>
      </c>
      <c r="E304" s="100" t="str">
        <f>IF(C304="","",VLOOKUP($C304,Engagés!$C$10:$N$509,5,FALSE))</f>
        <v/>
      </c>
      <c r="F304" s="101" t="str">
        <f>IF(C304="","",CONCATENATE(VLOOKUP($C304,Engagés!$C$10:$N$509,6,FALSE)," ",VLOOKUP($C304,Engagés!$C$10:$N$509,7,FALSE)))</f>
        <v/>
      </c>
      <c r="G304" s="101" t="str">
        <f>IF(C304="","",VLOOKUP($C304,Engagés!$C$10:$N$509,8,FALSE))</f>
        <v/>
      </c>
      <c r="H304" s="100" t="str">
        <f>IF(C304="","",VLOOKUP($C304,Engagés!$C$10:$N$509,9,FALSE))</f>
        <v/>
      </c>
      <c r="I304" s="100" t="str">
        <f>IF(C304="","",VLOOKUP($C304,Engagés!$C$10:$N$509,10,FALSE))</f>
        <v/>
      </c>
      <c r="J304" s="100" t="str">
        <f>IF(C304="","",VLOOKUP($C304,Engagés!$C$10:$Q$509,12,FALSE))</f>
        <v/>
      </c>
      <c r="K304" s="33" t="str">
        <f t="shared" si="9"/>
        <v/>
      </c>
    </row>
    <row r="305" spans="1:11" ht="16.5" hidden="1" customHeight="1">
      <c r="A305">
        <f t="shared" si="8"/>
        <v>0</v>
      </c>
      <c r="B305" s="98">
        <v>299</v>
      </c>
      <c r="C305" s="100" t="str">
        <f>IF(OR(VLOOKUP($B305,Engagés!$C$10:$N$509,2,FALSE)="Internet",VLOOKUP($B305,Engagés!$C$10:$N$509,2,FALSE)="Manuel"),VLOOKUP($B305,Engagés!$C$10:$N$509,1,FALSE),"")</f>
        <v/>
      </c>
      <c r="D305" s="100" t="str">
        <f>IF(C305="","",VLOOKUP($C305,Engagés!$C$10:$N$509,4,FALSE))</f>
        <v/>
      </c>
      <c r="E305" s="100" t="str">
        <f>IF(C305="","",VLOOKUP($C305,Engagés!$C$10:$N$509,5,FALSE))</f>
        <v/>
      </c>
      <c r="F305" s="101" t="str">
        <f>IF(C305="","",CONCATENATE(VLOOKUP($C305,Engagés!$C$10:$N$509,6,FALSE)," ",VLOOKUP($C305,Engagés!$C$10:$N$509,7,FALSE)))</f>
        <v/>
      </c>
      <c r="G305" s="101" t="str">
        <f>IF(C305="","",VLOOKUP($C305,Engagés!$C$10:$N$509,8,FALSE))</f>
        <v/>
      </c>
      <c r="H305" s="100" t="str">
        <f>IF(C305="","",VLOOKUP($C305,Engagés!$C$10:$N$509,9,FALSE))</f>
        <v/>
      </c>
      <c r="I305" s="100" t="str">
        <f>IF(C305="","",VLOOKUP($C305,Engagés!$C$10:$N$509,10,FALSE))</f>
        <v/>
      </c>
      <c r="J305" s="100" t="str">
        <f>IF(C305="","",VLOOKUP($C305,Engagés!$C$10:$Q$509,12,FALSE))</f>
        <v/>
      </c>
      <c r="K305" s="33" t="str">
        <f t="shared" si="9"/>
        <v/>
      </c>
    </row>
    <row r="306" spans="1:11" ht="16.5" hidden="1" customHeight="1">
      <c r="A306">
        <f t="shared" si="8"/>
        <v>0</v>
      </c>
      <c r="B306" s="98">
        <v>300</v>
      </c>
      <c r="C306" s="100" t="str">
        <f>IF(OR(VLOOKUP($B306,Engagés!$C$10:$N$509,2,FALSE)="Internet",VLOOKUP($B306,Engagés!$C$10:$N$509,2,FALSE)="Manuel"),VLOOKUP($B306,Engagés!$C$10:$N$509,1,FALSE),"")</f>
        <v/>
      </c>
      <c r="D306" s="100" t="str">
        <f>IF(C306="","",VLOOKUP($C306,Engagés!$C$10:$N$509,4,FALSE))</f>
        <v/>
      </c>
      <c r="E306" s="100" t="str">
        <f>IF(C306="","",VLOOKUP($C306,Engagés!$C$10:$N$509,5,FALSE))</f>
        <v/>
      </c>
      <c r="F306" s="101" t="str">
        <f>IF(C306="","",CONCATENATE(VLOOKUP($C306,Engagés!$C$10:$N$509,6,FALSE)," ",VLOOKUP($C306,Engagés!$C$10:$N$509,7,FALSE)))</f>
        <v/>
      </c>
      <c r="G306" s="101" t="str">
        <f>IF(C306="","",VLOOKUP($C306,Engagés!$C$10:$N$509,8,FALSE))</f>
        <v/>
      </c>
      <c r="H306" s="100" t="str">
        <f>IF(C306="","",VLOOKUP($C306,Engagés!$C$10:$N$509,9,FALSE))</f>
        <v/>
      </c>
      <c r="I306" s="100" t="str">
        <f>IF(C306="","",VLOOKUP($C306,Engagés!$C$10:$N$509,10,FALSE))</f>
        <v/>
      </c>
      <c r="J306" s="100" t="str">
        <f>IF(C306="","",VLOOKUP($C306,Engagés!$C$10:$Q$509,12,FALSE))</f>
        <v/>
      </c>
      <c r="K306" s="33" t="str">
        <f t="shared" si="9"/>
        <v/>
      </c>
    </row>
    <row r="307" spans="1:11" ht="16.5" hidden="1" customHeight="1">
      <c r="A307">
        <f t="shared" si="8"/>
        <v>0</v>
      </c>
      <c r="B307" s="98">
        <v>301</v>
      </c>
      <c r="C307" s="100" t="str">
        <f>IF(OR(VLOOKUP($B307,Engagés!$C$10:$N$509,2,FALSE)="Internet",VLOOKUP($B307,Engagés!$C$10:$N$509,2,FALSE)="Manuel"),VLOOKUP($B307,Engagés!$C$10:$N$509,1,FALSE),"")</f>
        <v/>
      </c>
      <c r="D307" s="100" t="str">
        <f>IF(C307="","",VLOOKUP($C307,Engagés!$C$10:$N$509,4,FALSE))</f>
        <v/>
      </c>
      <c r="E307" s="100" t="str">
        <f>IF(C307="","",VLOOKUP($C307,Engagés!$C$10:$N$509,5,FALSE))</f>
        <v/>
      </c>
      <c r="F307" s="101" t="str">
        <f>IF(C307="","",CONCATENATE(VLOOKUP($C307,Engagés!$C$10:$N$509,6,FALSE)," ",VLOOKUP($C307,Engagés!$C$10:$N$509,7,FALSE)))</f>
        <v/>
      </c>
      <c r="G307" s="101" t="str">
        <f>IF(C307="","",VLOOKUP($C307,Engagés!$C$10:$N$509,8,FALSE))</f>
        <v/>
      </c>
      <c r="H307" s="100" t="str">
        <f>IF(C307="","",VLOOKUP($C307,Engagés!$C$10:$N$509,9,FALSE))</f>
        <v/>
      </c>
      <c r="I307" s="100" t="str">
        <f>IF(C307="","",VLOOKUP($C307,Engagés!$C$10:$N$509,10,FALSE))</f>
        <v/>
      </c>
      <c r="J307" s="100" t="str">
        <f>IF(C307="","",VLOOKUP($C307,Engagés!$C$10:$Q$509,12,FALSE))</f>
        <v/>
      </c>
      <c r="K307" s="33" t="str">
        <f t="shared" si="9"/>
        <v/>
      </c>
    </row>
    <row r="308" spans="1:11" ht="16.5" hidden="1" customHeight="1">
      <c r="A308">
        <f t="shared" si="8"/>
        <v>0</v>
      </c>
      <c r="B308" s="98">
        <v>302</v>
      </c>
      <c r="C308" s="100" t="str">
        <f>IF(OR(VLOOKUP($B308,Engagés!$C$10:$N$509,2,FALSE)="Internet",VLOOKUP($B308,Engagés!$C$10:$N$509,2,FALSE)="Manuel"),VLOOKUP($B308,Engagés!$C$10:$N$509,1,FALSE),"")</f>
        <v/>
      </c>
      <c r="D308" s="100" t="str">
        <f>IF(C308="","",VLOOKUP($C308,Engagés!$C$10:$N$509,4,FALSE))</f>
        <v/>
      </c>
      <c r="E308" s="100" t="str">
        <f>IF(C308="","",VLOOKUP($C308,Engagés!$C$10:$N$509,5,FALSE))</f>
        <v/>
      </c>
      <c r="F308" s="101" t="str">
        <f>IF(C308="","",CONCATENATE(VLOOKUP($C308,Engagés!$C$10:$N$509,6,FALSE)," ",VLOOKUP($C308,Engagés!$C$10:$N$509,7,FALSE)))</f>
        <v/>
      </c>
      <c r="G308" s="101" t="str">
        <f>IF(C308="","",VLOOKUP($C308,Engagés!$C$10:$N$509,8,FALSE))</f>
        <v/>
      </c>
      <c r="H308" s="100" t="str">
        <f>IF(C308="","",VLOOKUP($C308,Engagés!$C$10:$N$509,9,FALSE))</f>
        <v/>
      </c>
      <c r="I308" s="100" t="str">
        <f>IF(C308="","",VLOOKUP($C308,Engagés!$C$10:$N$509,10,FALSE))</f>
        <v/>
      </c>
      <c r="J308" s="100" t="str">
        <f>IF(C308="","",VLOOKUP($C308,Engagés!$C$10:$Q$509,12,FALSE))</f>
        <v/>
      </c>
      <c r="K308" s="33" t="str">
        <f t="shared" si="9"/>
        <v/>
      </c>
    </row>
    <row r="309" spans="1:11" ht="16.5" hidden="1" customHeight="1">
      <c r="A309">
        <f t="shared" si="8"/>
        <v>0</v>
      </c>
      <c r="B309" s="98">
        <v>303</v>
      </c>
      <c r="C309" s="100" t="str">
        <f>IF(OR(VLOOKUP($B309,Engagés!$C$10:$N$509,2,FALSE)="Internet",VLOOKUP($B309,Engagés!$C$10:$N$509,2,FALSE)="Manuel"),VLOOKUP($B309,Engagés!$C$10:$N$509,1,FALSE),"")</f>
        <v/>
      </c>
      <c r="D309" s="100" t="str">
        <f>IF(C309="","",VLOOKUP($C309,Engagés!$C$10:$N$509,4,FALSE))</f>
        <v/>
      </c>
      <c r="E309" s="100" t="str">
        <f>IF(C309="","",VLOOKUP($C309,Engagés!$C$10:$N$509,5,FALSE))</f>
        <v/>
      </c>
      <c r="F309" s="101" t="str">
        <f>IF(C309="","",CONCATENATE(VLOOKUP($C309,Engagés!$C$10:$N$509,6,FALSE)," ",VLOOKUP($C309,Engagés!$C$10:$N$509,7,FALSE)))</f>
        <v/>
      </c>
      <c r="G309" s="101" t="str">
        <f>IF(C309="","",VLOOKUP($C309,Engagés!$C$10:$N$509,8,FALSE))</f>
        <v/>
      </c>
      <c r="H309" s="100" t="str">
        <f>IF(C309="","",VLOOKUP($C309,Engagés!$C$10:$N$509,9,FALSE))</f>
        <v/>
      </c>
      <c r="I309" s="100" t="str">
        <f>IF(C309="","",VLOOKUP($C309,Engagés!$C$10:$N$509,10,FALSE))</f>
        <v/>
      </c>
      <c r="J309" s="100" t="str">
        <f>IF(C309="","",VLOOKUP($C309,Engagés!$C$10:$Q$509,12,FALSE))</f>
        <v/>
      </c>
      <c r="K309" s="33" t="str">
        <f t="shared" si="9"/>
        <v/>
      </c>
    </row>
    <row r="310" spans="1:11" ht="16.5" hidden="1" customHeight="1">
      <c r="A310">
        <f t="shared" si="8"/>
        <v>0</v>
      </c>
      <c r="B310" s="98">
        <v>304</v>
      </c>
      <c r="C310" s="100" t="str">
        <f>IF(OR(VLOOKUP($B310,Engagés!$C$10:$N$509,2,FALSE)="Internet",VLOOKUP($B310,Engagés!$C$10:$N$509,2,FALSE)="Manuel"),VLOOKUP($B310,Engagés!$C$10:$N$509,1,FALSE),"")</f>
        <v/>
      </c>
      <c r="D310" s="100" t="str">
        <f>IF(C310="","",VLOOKUP($C310,Engagés!$C$10:$N$509,4,FALSE))</f>
        <v/>
      </c>
      <c r="E310" s="100" t="str">
        <f>IF(C310="","",VLOOKUP($C310,Engagés!$C$10:$N$509,5,FALSE))</f>
        <v/>
      </c>
      <c r="F310" s="101" t="str">
        <f>IF(C310="","",CONCATENATE(VLOOKUP($C310,Engagés!$C$10:$N$509,6,FALSE)," ",VLOOKUP($C310,Engagés!$C$10:$N$509,7,FALSE)))</f>
        <v/>
      </c>
      <c r="G310" s="101" t="str">
        <f>IF(C310="","",VLOOKUP($C310,Engagés!$C$10:$N$509,8,FALSE))</f>
        <v/>
      </c>
      <c r="H310" s="100" t="str">
        <f>IF(C310="","",VLOOKUP($C310,Engagés!$C$10:$N$509,9,FALSE))</f>
        <v/>
      </c>
      <c r="I310" s="100" t="str">
        <f>IF(C310="","",VLOOKUP($C310,Engagés!$C$10:$N$509,10,FALSE))</f>
        <v/>
      </c>
      <c r="J310" s="100" t="str">
        <f>IF(C310="","",VLOOKUP($C310,Engagés!$C$10:$Q$509,12,FALSE))</f>
        <v/>
      </c>
      <c r="K310" s="33" t="str">
        <f t="shared" si="9"/>
        <v/>
      </c>
    </row>
    <row r="311" spans="1:11" ht="16.5" hidden="1" customHeight="1">
      <c r="A311">
        <f t="shared" si="8"/>
        <v>0</v>
      </c>
      <c r="B311" s="98">
        <v>305</v>
      </c>
      <c r="C311" s="100" t="str">
        <f>IF(OR(VLOOKUP($B311,Engagés!$C$10:$N$509,2,FALSE)="Internet",VLOOKUP($B311,Engagés!$C$10:$N$509,2,FALSE)="Manuel"),VLOOKUP($B311,Engagés!$C$10:$N$509,1,FALSE),"")</f>
        <v/>
      </c>
      <c r="D311" s="100" t="str">
        <f>IF(C311="","",VLOOKUP($C311,Engagés!$C$10:$N$509,4,FALSE))</f>
        <v/>
      </c>
      <c r="E311" s="100" t="str">
        <f>IF(C311="","",VLOOKUP($C311,Engagés!$C$10:$N$509,5,FALSE))</f>
        <v/>
      </c>
      <c r="F311" s="101" t="str">
        <f>IF(C311="","",CONCATENATE(VLOOKUP($C311,Engagés!$C$10:$N$509,6,FALSE)," ",VLOOKUP($C311,Engagés!$C$10:$N$509,7,FALSE)))</f>
        <v/>
      </c>
      <c r="G311" s="101" t="str">
        <f>IF(C311="","",VLOOKUP($C311,Engagés!$C$10:$N$509,8,FALSE))</f>
        <v/>
      </c>
      <c r="H311" s="100" t="str">
        <f>IF(C311="","",VLOOKUP($C311,Engagés!$C$10:$N$509,9,FALSE))</f>
        <v/>
      </c>
      <c r="I311" s="100" t="str">
        <f>IF(C311="","",VLOOKUP($C311,Engagés!$C$10:$N$509,10,FALSE))</f>
        <v/>
      </c>
      <c r="J311" s="100" t="str">
        <f>IF(C311="","",VLOOKUP($C311,Engagés!$C$10:$Q$509,12,FALSE))</f>
        <v/>
      </c>
      <c r="K311" s="33" t="str">
        <f t="shared" si="9"/>
        <v/>
      </c>
    </row>
    <row r="312" spans="1:11" ht="16.5" hidden="1" customHeight="1">
      <c r="A312">
        <f t="shared" si="8"/>
        <v>0</v>
      </c>
      <c r="B312" s="98">
        <v>306</v>
      </c>
      <c r="C312" s="100" t="str">
        <f>IF(OR(VLOOKUP($B312,Engagés!$C$10:$N$509,2,FALSE)="Internet",VLOOKUP($B312,Engagés!$C$10:$N$509,2,FALSE)="Manuel"),VLOOKUP($B312,Engagés!$C$10:$N$509,1,FALSE),"")</f>
        <v/>
      </c>
      <c r="D312" s="100" t="str">
        <f>IF(C312="","",VLOOKUP($C312,Engagés!$C$10:$N$509,4,FALSE))</f>
        <v/>
      </c>
      <c r="E312" s="100" t="str">
        <f>IF(C312="","",VLOOKUP($C312,Engagés!$C$10:$N$509,5,FALSE))</f>
        <v/>
      </c>
      <c r="F312" s="101" t="str">
        <f>IF(C312="","",CONCATENATE(VLOOKUP($C312,Engagés!$C$10:$N$509,6,FALSE)," ",VLOOKUP($C312,Engagés!$C$10:$N$509,7,FALSE)))</f>
        <v/>
      </c>
      <c r="G312" s="101" t="str">
        <f>IF(C312="","",VLOOKUP($C312,Engagés!$C$10:$N$509,8,FALSE))</f>
        <v/>
      </c>
      <c r="H312" s="100" t="str">
        <f>IF(C312="","",VLOOKUP($C312,Engagés!$C$10:$N$509,9,FALSE))</f>
        <v/>
      </c>
      <c r="I312" s="100" t="str">
        <f>IF(C312="","",VLOOKUP($C312,Engagés!$C$10:$N$509,10,FALSE))</f>
        <v/>
      </c>
      <c r="J312" s="100" t="str">
        <f>IF(C312="","",VLOOKUP($C312,Engagés!$C$10:$Q$509,12,FALSE))</f>
        <v/>
      </c>
      <c r="K312" s="33" t="str">
        <f t="shared" si="9"/>
        <v/>
      </c>
    </row>
    <row r="313" spans="1:11" ht="16.5" hidden="1" customHeight="1">
      <c r="A313">
        <f t="shared" si="8"/>
        <v>0</v>
      </c>
      <c r="B313" s="98">
        <v>307</v>
      </c>
      <c r="C313" s="100" t="str">
        <f>IF(OR(VLOOKUP($B313,Engagés!$C$10:$N$509,2,FALSE)="Internet",VLOOKUP($B313,Engagés!$C$10:$N$509,2,FALSE)="Manuel"),VLOOKUP($B313,Engagés!$C$10:$N$509,1,FALSE),"")</f>
        <v/>
      </c>
      <c r="D313" s="100" t="str">
        <f>IF(C313="","",VLOOKUP($C313,Engagés!$C$10:$N$509,4,FALSE))</f>
        <v/>
      </c>
      <c r="E313" s="100" t="str">
        <f>IF(C313="","",VLOOKUP($C313,Engagés!$C$10:$N$509,5,FALSE))</f>
        <v/>
      </c>
      <c r="F313" s="101" t="str">
        <f>IF(C313="","",CONCATENATE(VLOOKUP($C313,Engagés!$C$10:$N$509,6,FALSE)," ",VLOOKUP($C313,Engagés!$C$10:$N$509,7,FALSE)))</f>
        <v/>
      </c>
      <c r="G313" s="101" t="str">
        <f>IF(C313="","",VLOOKUP($C313,Engagés!$C$10:$N$509,8,FALSE))</f>
        <v/>
      </c>
      <c r="H313" s="100" t="str">
        <f>IF(C313="","",VLOOKUP($C313,Engagés!$C$10:$N$509,9,FALSE))</f>
        <v/>
      </c>
      <c r="I313" s="100" t="str">
        <f>IF(C313="","",VLOOKUP($C313,Engagés!$C$10:$N$509,10,FALSE))</f>
        <v/>
      </c>
      <c r="J313" s="100" t="str">
        <f>IF(C313="","",VLOOKUP($C313,Engagés!$C$10:$Q$509,12,FALSE))</f>
        <v/>
      </c>
      <c r="K313" s="33" t="str">
        <f t="shared" si="9"/>
        <v/>
      </c>
    </row>
    <row r="314" spans="1:11" ht="16.5" hidden="1" customHeight="1">
      <c r="A314">
        <f t="shared" si="8"/>
        <v>0</v>
      </c>
      <c r="B314" s="98">
        <v>308</v>
      </c>
      <c r="C314" s="100" t="str">
        <f>IF(OR(VLOOKUP($B314,Engagés!$C$10:$N$509,2,FALSE)="Internet",VLOOKUP($B314,Engagés!$C$10:$N$509,2,FALSE)="Manuel"),VLOOKUP($B314,Engagés!$C$10:$N$509,1,FALSE),"")</f>
        <v/>
      </c>
      <c r="D314" s="100" t="str">
        <f>IF(C314="","",VLOOKUP($C314,Engagés!$C$10:$N$509,4,FALSE))</f>
        <v/>
      </c>
      <c r="E314" s="100" t="str">
        <f>IF(C314="","",VLOOKUP($C314,Engagés!$C$10:$N$509,5,FALSE))</f>
        <v/>
      </c>
      <c r="F314" s="101" t="str">
        <f>IF(C314="","",CONCATENATE(VLOOKUP($C314,Engagés!$C$10:$N$509,6,FALSE)," ",VLOOKUP($C314,Engagés!$C$10:$N$509,7,FALSE)))</f>
        <v/>
      </c>
      <c r="G314" s="101" t="str">
        <f>IF(C314="","",VLOOKUP($C314,Engagés!$C$10:$N$509,8,FALSE))</f>
        <v/>
      </c>
      <c r="H314" s="100" t="str">
        <f>IF(C314="","",VLOOKUP($C314,Engagés!$C$10:$N$509,9,FALSE))</f>
        <v/>
      </c>
      <c r="I314" s="100" t="str">
        <f>IF(C314="","",VLOOKUP($C314,Engagés!$C$10:$N$509,10,FALSE))</f>
        <v/>
      </c>
      <c r="J314" s="100" t="str">
        <f>IF(C314="","",VLOOKUP($C314,Engagés!$C$10:$Q$509,12,FALSE))</f>
        <v/>
      </c>
      <c r="K314" s="33" t="str">
        <f t="shared" si="9"/>
        <v/>
      </c>
    </row>
    <row r="315" spans="1:11" ht="16.5" hidden="1" customHeight="1">
      <c r="A315">
        <f t="shared" si="8"/>
        <v>0</v>
      </c>
      <c r="B315" s="98">
        <v>309</v>
      </c>
      <c r="C315" s="100" t="str">
        <f>IF(OR(VLOOKUP($B315,Engagés!$C$10:$N$509,2,FALSE)="Internet",VLOOKUP($B315,Engagés!$C$10:$N$509,2,FALSE)="Manuel"),VLOOKUP($B315,Engagés!$C$10:$N$509,1,FALSE),"")</f>
        <v/>
      </c>
      <c r="D315" s="100" t="str">
        <f>IF(C315="","",VLOOKUP($C315,Engagés!$C$10:$N$509,4,FALSE))</f>
        <v/>
      </c>
      <c r="E315" s="100" t="str">
        <f>IF(C315="","",VLOOKUP($C315,Engagés!$C$10:$N$509,5,FALSE))</f>
        <v/>
      </c>
      <c r="F315" s="101" t="str">
        <f>IF(C315="","",CONCATENATE(VLOOKUP($C315,Engagés!$C$10:$N$509,6,FALSE)," ",VLOOKUP($C315,Engagés!$C$10:$N$509,7,FALSE)))</f>
        <v/>
      </c>
      <c r="G315" s="101" t="str">
        <f>IF(C315="","",VLOOKUP($C315,Engagés!$C$10:$N$509,8,FALSE))</f>
        <v/>
      </c>
      <c r="H315" s="100" t="str">
        <f>IF(C315="","",VLOOKUP($C315,Engagés!$C$10:$N$509,9,FALSE))</f>
        <v/>
      </c>
      <c r="I315" s="100" t="str">
        <f>IF(C315="","",VLOOKUP($C315,Engagés!$C$10:$N$509,10,FALSE))</f>
        <v/>
      </c>
      <c r="J315" s="100" t="str">
        <f>IF(C315="","",VLOOKUP($C315,Engagés!$C$10:$Q$509,12,FALSE))</f>
        <v/>
      </c>
      <c r="K315" s="33" t="str">
        <f t="shared" si="9"/>
        <v/>
      </c>
    </row>
    <row r="316" spans="1:11" ht="16.5" hidden="1" customHeight="1">
      <c r="A316">
        <f t="shared" si="8"/>
        <v>0</v>
      </c>
      <c r="B316" s="98">
        <v>310</v>
      </c>
      <c r="C316" s="100" t="str">
        <f>IF(OR(VLOOKUP($B316,Engagés!$C$10:$N$509,2,FALSE)="Internet",VLOOKUP($B316,Engagés!$C$10:$N$509,2,FALSE)="Manuel"),VLOOKUP($B316,Engagés!$C$10:$N$509,1,FALSE),"")</f>
        <v/>
      </c>
      <c r="D316" s="100" t="str">
        <f>IF(C316="","",VLOOKUP($C316,Engagés!$C$10:$N$509,4,FALSE))</f>
        <v/>
      </c>
      <c r="E316" s="100" t="str">
        <f>IF(C316="","",VLOOKUP($C316,Engagés!$C$10:$N$509,5,FALSE))</f>
        <v/>
      </c>
      <c r="F316" s="101" t="str">
        <f>IF(C316="","",CONCATENATE(VLOOKUP($C316,Engagés!$C$10:$N$509,6,FALSE)," ",VLOOKUP($C316,Engagés!$C$10:$N$509,7,FALSE)))</f>
        <v/>
      </c>
      <c r="G316" s="101" t="str">
        <f>IF(C316="","",VLOOKUP($C316,Engagés!$C$10:$N$509,8,FALSE))</f>
        <v/>
      </c>
      <c r="H316" s="100" t="str">
        <f>IF(C316="","",VLOOKUP($C316,Engagés!$C$10:$N$509,9,FALSE))</f>
        <v/>
      </c>
      <c r="I316" s="100" t="str">
        <f>IF(C316="","",VLOOKUP($C316,Engagés!$C$10:$N$509,10,FALSE))</f>
        <v/>
      </c>
      <c r="J316" s="100" t="str">
        <f>IF(C316="","",VLOOKUP($C316,Engagés!$C$10:$Q$509,12,FALSE))</f>
        <v/>
      </c>
      <c r="K316" s="33" t="str">
        <f t="shared" si="9"/>
        <v/>
      </c>
    </row>
    <row r="317" spans="1:11" ht="16.5" hidden="1" customHeight="1">
      <c r="A317">
        <f t="shared" si="8"/>
        <v>0</v>
      </c>
      <c r="B317" s="98">
        <v>311</v>
      </c>
      <c r="C317" s="100" t="str">
        <f>IF(OR(VLOOKUP($B317,Engagés!$C$10:$N$509,2,FALSE)="Internet",VLOOKUP($B317,Engagés!$C$10:$N$509,2,FALSE)="Manuel"),VLOOKUP($B317,Engagés!$C$10:$N$509,1,FALSE),"")</f>
        <v/>
      </c>
      <c r="D317" s="100" t="str">
        <f>IF(C317="","",VLOOKUP($C317,Engagés!$C$10:$N$509,4,FALSE))</f>
        <v/>
      </c>
      <c r="E317" s="100" t="str">
        <f>IF(C317="","",VLOOKUP($C317,Engagés!$C$10:$N$509,5,FALSE))</f>
        <v/>
      </c>
      <c r="F317" s="101" t="str">
        <f>IF(C317="","",CONCATENATE(VLOOKUP($C317,Engagés!$C$10:$N$509,6,FALSE)," ",VLOOKUP($C317,Engagés!$C$10:$N$509,7,FALSE)))</f>
        <v/>
      </c>
      <c r="G317" s="101" t="str">
        <f>IF(C317="","",VLOOKUP($C317,Engagés!$C$10:$N$509,8,FALSE))</f>
        <v/>
      </c>
      <c r="H317" s="100" t="str">
        <f>IF(C317="","",VLOOKUP($C317,Engagés!$C$10:$N$509,9,FALSE))</f>
        <v/>
      </c>
      <c r="I317" s="100" t="str">
        <f>IF(C317="","",VLOOKUP($C317,Engagés!$C$10:$N$509,10,FALSE))</f>
        <v/>
      </c>
      <c r="J317" s="100" t="str">
        <f>IF(C317="","",VLOOKUP($C317,Engagés!$C$10:$Q$509,12,FALSE))</f>
        <v/>
      </c>
      <c r="K317" s="33" t="str">
        <f t="shared" si="9"/>
        <v/>
      </c>
    </row>
    <row r="318" spans="1:11" ht="16.5" hidden="1" customHeight="1">
      <c r="A318">
        <f t="shared" si="8"/>
        <v>0</v>
      </c>
      <c r="B318" s="98">
        <v>312</v>
      </c>
      <c r="C318" s="100" t="str">
        <f>IF(OR(VLOOKUP($B318,Engagés!$C$10:$N$509,2,FALSE)="Internet",VLOOKUP($B318,Engagés!$C$10:$N$509,2,FALSE)="Manuel"),VLOOKUP($B318,Engagés!$C$10:$N$509,1,FALSE),"")</f>
        <v/>
      </c>
      <c r="D318" s="100" t="str">
        <f>IF(C318="","",VLOOKUP($C318,Engagés!$C$10:$N$509,4,FALSE))</f>
        <v/>
      </c>
      <c r="E318" s="100" t="str">
        <f>IF(C318="","",VLOOKUP($C318,Engagés!$C$10:$N$509,5,FALSE))</f>
        <v/>
      </c>
      <c r="F318" s="101" t="str">
        <f>IF(C318="","",CONCATENATE(VLOOKUP($C318,Engagés!$C$10:$N$509,6,FALSE)," ",VLOOKUP($C318,Engagés!$C$10:$N$509,7,FALSE)))</f>
        <v/>
      </c>
      <c r="G318" s="101" t="str">
        <f>IF(C318="","",VLOOKUP($C318,Engagés!$C$10:$N$509,8,FALSE))</f>
        <v/>
      </c>
      <c r="H318" s="100" t="str">
        <f>IF(C318="","",VLOOKUP($C318,Engagés!$C$10:$N$509,9,FALSE))</f>
        <v/>
      </c>
      <c r="I318" s="100" t="str">
        <f>IF(C318="","",VLOOKUP($C318,Engagés!$C$10:$N$509,10,FALSE))</f>
        <v/>
      </c>
      <c r="J318" s="100" t="str">
        <f>IF(C318="","",VLOOKUP($C318,Engagés!$C$10:$Q$509,12,FALSE))</f>
        <v/>
      </c>
      <c r="K318" s="33" t="str">
        <f t="shared" si="9"/>
        <v/>
      </c>
    </row>
    <row r="319" spans="1:11" ht="16.5" hidden="1" customHeight="1">
      <c r="A319">
        <f t="shared" si="8"/>
        <v>0</v>
      </c>
      <c r="B319" s="98">
        <v>313</v>
      </c>
      <c r="C319" s="100" t="str">
        <f>IF(OR(VLOOKUP($B319,Engagés!$C$10:$N$509,2,FALSE)="Internet",VLOOKUP($B319,Engagés!$C$10:$N$509,2,FALSE)="Manuel"),VLOOKUP($B319,Engagés!$C$10:$N$509,1,FALSE),"")</f>
        <v/>
      </c>
      <c r="D319" s="100" t="str">
        <f>IF(C319="","",VLOOKUP($C319,Engagés!$C$10:$N$509,4,FALSE))</f>
        <v/>
      </c>
      <c r="E319" s="100" t="str">
        <f>IF(C319="","",VLOOKUP($C319,Engagés!$C$10:$N$509,5,FALSE))</f>
        <v/>
      </c>
      <c r="F319" s="101" t="str">
        <f>IF(C319="","",CONCATENATE(VLOOKUP($C319,Engagés!$C$10:$N$509,6,FALSE)," ",VLOOKUP($C319,Engagés!$C$10:$N$509,7,FALSE)))</f>
        <v/>
      </c>
      <c r="G319" s="101" t="str">
        <f>IF(C319="","",VLOOKUP($C319,Engagés!$C$10:$N$509,8,FALSE))</f>
        <v/>
      </c>
      <c r="H319" s="100" t="str">
        <f>IF(C319="","",VLOOKUP($C319,Engagés!$C$10:$N$509,9,FALSE))</f>
        <v/>
      </c>
      <c r="I319" s="100" t="str">
        <f>IF(C319="","",VLOOKUP($C319,Engagés!$C$10:$N$509,10,FALSE))</f>
        <v/>
      </c>
      <c r="J319" s="100" t="str">
        <f>IF(C319="","",VLOOKUP($C319,Engagés!$C$10:$Q$509,12,FALSE))</f>
        <v/>
      </c>
      <c r="K319" s="33" t="str">
        <f t="shared" si="9"/>
        <v/>
      </c>
    </row>
    <row r="320" spans="1:11" ht="16.5" hidden="1" customHeight="1">
      <c r="A320">
        <f t="shared" si="8"/>
        <v>0</v>
      </c>
      <c r="B320" s="98">
        <v>314</v>
      </c>
      <c r="C320" s="100" t="str">
        <f>IF(OR(VLOOKUP($B320,Engagés!$C$10:$N$509,2,FALSE)="Internet",VLOOKUP($B320,Engagés!$C$10:$N$509,2,FALSE)="Manuel"),VLOOKUP($B320,Engagés!$C$10:$N$509,1,FALSE),"")</f>
        <v/>
      </c>
      <c r="D320" s="100" t="str">
        <f>IF(C320="","",VLOOKUP($C320,Engagés!$C$10:$N$509,4,FALSE))</f>
        <v/>
      </c>
      <c r="E320" s="100" t="str">
        <f>IF(C320="","",VLOOKUP($C320,Engagés!$C$10:$N$509,5,FALSE))</f>
        <v/>
      </c>
      <c r="F320" s="101" t="str">
        <f>IF(C320="","",CONCATENATE(VLOOKUP($C320,Engagés!$C$10:$N$509,6,FALSE)," ",VLOOKUP($C320,Engagés!$C$10:$N$509,7,FALSE)))</f>
        <v/>
      </c>
      <c r="G320" s="101" t="str">
        <f>IF(C320="","",VLOOKUP($C320,Engagés!$C$10:$N$509,8,FALSE))</f>
        <v/>
      </c>
      <c r="H320" s="100" t="str">
        <f>IF(C320="","",VLOOKUP($C320,Engagés!$C$10:$N$509,9,FALSE))</f>
        <v/>
      </c>
      <c r="I320" s="100" t="str">
        <f>IF(C320="","",VLOOKUP($C320,Engagés!$C$10:$N$509,10,FALSE))</f>
        <v/>
      </c>
      <c r="J320" s="100" t="str">
        <f>IF(C320="","",VLOOKUP($C320,Engagés!$C$10:$Q$509,12,FALSE))</f>
        <v/>
      </c>
      <c r="K320" s="33" t="str">
        <f t="shared" si="9"/>
        <v/>
      </c>
    </row>
    <row r="321" spans="1:11" ht="16.5" hidden="1" customHeight="1">
      <c r="A321">
        <f t="shared" si="8"/>
        <v>0</v>
      </c>
      <c r="B321" s="98">
        <v>315</v>
      </c>
      <c r="C321" s="100" t="str">
        <f>IF(OR(VLOOKUP($B321,Engagés!$C$10:$N$509,2,FALSE)="Internet",VLOOKUP($B321,Engagés!$C$10:$N$509,2,FALSE)="Manuel"),VLOOKUP($B321,Engagés!$C$10:$N$509,1,FALSE),"")</f>
        <v/>
      </c>
      <c r="D321" s="100" t="str">
        <f>IF(C321="","",VLOOKUP($C321,Engagés!$C$10:$N$509,4,FALSE))</f>
        <v/>
      </c>
      <c r="E321" s="100" t="str">
        <f>IF(C321="","",VLOOKUP($C321,Engagés!$C$10:$N$509,5,FALSE))</f>
        <v/>
      </c>
      <c r="F321" s="101" t="str">
        <f>IF(C321="","",CONCATENATE(VLOOKUP($C321,Engagés!$C$10:$N$509,6,FALSE)," ",VLOOKUP($C321,Engagés!$C$10:$N$509,7,FALSE)))</f>
        <v/>
      </c>
      <c r="G321" s="101" t="str">
        <f>IF(C321="","",VLOOKUP($C321,Engagés!$C$10:$N$509,8,FALSE))</f>
        <v/>
      </c>
      <c r="H321" s="100" t="str">
        <f>IF(C321="","",VLOOKUP($C321,Engagés!$C$10:$N$509,9,FALSE))</f>
        <v/>
      </c>
      <c r="I321" s="100" t="str">
        <f>IF(C321="","",VLOOKUP($C321,Engagés!$C$10:$N$509,10,FALSE))</f>
        <v/>
      </c>
      <c r="J321" s="100" t="str">
        <f>IF(C321="","",VLOOKUP($C321,Engagés!$C$10:$Q$509,12,FALSE))</f>
        <v/>
      </c>
      <c r="K321" s="33" t="str">
        <f t="shared" si="9"/>
        <v/>
      </c>
    </row>
    <row r="322" spans="1:11" ht="16.5" hidden="1" customHeight="1">
      <c r="A322">
        <f t="shared" si="8"/>
        <v>0</v>
      </c>
      <c r="B322" s="98">
        <v>316</v>
      </c>
      <c r="C322" s="100" t="str">
        <f>IF(OR(VLOOKUP($B322,Engagés!$C$10:$N$509,2,FALSE)="Internet",VLOOKUP($B322,Engagés!$C$10:$N$509,2,FALSE)="Manuel"),VLOOKUP($B322,Engagés!$C$10:$N$509,1,FALSE),"")</f>
        <v/>
      </c>
      <c r="D322" s="100" t="str">
        <f>IF(C322="","",VLOOKUP($C322,Engagés!$C$10:$N$509,4,FALSE))</f>
        <v/>
      </c>
      <c r="E322" s="100" t="str">
        <f>IF(C322="","",VLOOKUP($C322,Engagés!$C$10:$N$509,5,FALSE))</f>
        <v/>
      </c>
      <c r="F322" s="101" t="str">
        <f>IF(C322="","",CONCATENATE(VLOOKUP($C322,Engagés!$C$10:$N$509,6,FALSE)," ",VLOOKUP($C322,Engagés!$C$10:$N$509,7,FALSE)))</f>
        <v/>
      </c>
      <c r="G322" s="101" t="str">
        <f>IF(C322="","",VLOOKUP($C322,Engagés!$C$10:$N$509,8,FALSE))</f>
        <v/>
      </c>
      <c r="H322" s="100" t="str">
        <f>IF(C322="","",VLOOKUP($C322,Engagés!$C$10:$N$509,9,FALSE))</f>
        <v/>
      </c>
      <c r="I322" s="100" t="str">
        <f>IF(C322="","",VLOOKUP($C322,Engagés!$C$10:$N$509,10,FALSE))</f>
        <v/>
      </c>
      <c r="J322" s="100" t="str">
        <f>IF(C322="","",VLOOKUP($C322,Engagés!$C$10:$Q$509,12,FALSE))</f>
        <v/>
      </c>
      <c r="K322" s="33" t="str">
        <f t="shared" si="9"/>
        <v/>
      </c>
    </row>
    <row r="323" spans="1:11" ht="16.5" hidden="1" customHeight="1">
      <c r="A323">
        <f t="shared" si="8"/>
        <v>0</v>
      </c>
      <c r="B323" s="98">
        <v>317</v>
      </c>
      <c r="C323" s="100" t="str">
        <f>IF(OR(VLOOKUP($B323,Engagés!$C$10:$N$509,2,FALSE)="Internet",VLOOKUP($B323,Engagés!$C$10:$N$509,2,FALSE)="Manuel"),VLOOKUP($B323,Engagés!$C$10:$N$509,1,FALSE),"")</f>
        <v/>
      </c>
      <c r="D323" s="100" t="str">
        <f>IF(C323="","",VLOOKUP($C323,Engagés!$C$10:$N$509,4,FALSE))</f>
        <v/>
      </c>
      <c r="E323" s="100" t="str">
        <f>IF(C323="","",VLOOKUP($C323,Engagés!$C$10:$N$509,5,FALSE))</f>
        <v/>
      </c>
      <c r="F323" s="101" t="str">
        <f>IF(C323="","",CONCATENATE(VLOOKUP($C323,Engagés!$C$10:$N$509,6,FALSE)," ",VLOOKUP($C323,Engagés!$C$10:$N$509,7,FALSE)))</f>
        <v/>
      </c>
      <c r="G323" s="101" t="str">
        <f>IF(C323="","",VLOOKUP($C323,Engagés!$C$10:$N$509,8,FALSE))</f>
        <v/>
      </c>
      <c r="H323" s="100" t="str">
        <f>IF(C323="","",VLOOKUP($C323,Engagés!$C$10:$N$509,9,FALSE))</f>
        <v/>
      </c>
      <c r="I323" s="100" t="str">
        <f>IF(C323="","",VLOOKUP($C323,Engagés!$C$10:$N$509,10,FALSE))</f>
        <v/>
      </c>
      <c r="J323" s="100" t="str">
        <f>IF(C323="","",VLOOKUP($C323,Engagés!$C$10:$Q$509,12,FALSE))</f>
        <v/>
      </c>
      <c r="K323" s="33" t="str">
        <f t="shared" si="9"/>
        <v/>
      </c>
    </row>
    <row r="324" spans="1:11" ht="16.5" hidden="1" customHeight="1">
      <c r="A324">
        <f t="shared" si="8"/>
        <v>0</v>
      </c>
      <c r="B324" s="98">
        <v>318</v>
      </c>
      <c r="C324" s="100" t="str">
        <f>IF(OR(VLOOKUP($B324,Engagés!$C$10:$N$509,2,FALSE)="Internet",VLOOKUP($B324,Engagés!$C$10:$N$509,2,FALSE)="Manuel"),VLOOKUP($B324,Engagés!$C$10:$N$509,1,FALSE),"")</f>
        <v/>
      </c>
      <c r="D324" s="100" t="str">
        <f>IF(C324="","",VLOOKUP($C324,Engagés!$C$10:$N$509,4,FALSE))</f>
        <v/>
      </c>
      <c r="E324" s="100" t="str">
        <f>IF(C324="","",VLOOKUP($C324,Engagés!$C$10:$N$509,5,FALSE))</f>
        <v/>
      </c>
      <c r="F324" s="101" t="str">
        <f>IF(C324="","",CONCATENATE(VLOOKUP($C324,Engagés!$C$10:$N$509,6,FALSE)," ",VLOOKUP($C324,Engagés!$C$10:$N$509,7,FALSE)))</f>
        <v/>
      </c>
      <c r="G324" s="101" t="str">
        <f>IF(C324="","",VLOOKUP($C324,Engagés!$C$10:$N$509,8,FALSE))</f>
        <v/>
      </c>
      <c r="H324" s="100" t="str">
        <f>IF(C324="","",VLOOKUP($C324,Engagés!$C$10:$N$509,9,FALSE))</f>
        <v/>
      </c>
      <c r="I324" s="100" t="str">
        <f>IF(C324="","",VLOOKUP($C324,Engagés!$C$10:$N$509,10,FALSE))</f>
        <v/>
      </c>
      <c r="J324" s="100" t="str">
        <f>IF(C324="","",VLOOKUP($C324,Engagés!$C$10:$Q$509,12,FALSE))</f>
        <v/>
      </c>
      <c r="K324" s="33" t="str">
        <f t="shared" si="9"/>
        <v/>
      </c>
    </row>
    <row r="325" spans="1:11" ht="16.5" hidden="1" customHeight="1">
      <c r="A325">
        <f t="shared" si="8"/>
        <v>0</v>
      </c>
      <c r="B325" s="98">
        <v>319</v>
      </c>
      <c r="C325" s="100" t="str">
        <f>IF(OR(VLOOKUP($B325,Engagés!$C$10:$N$509,2,FALSE)="Internet",VLOOKUP($B325,Engagés!$C$10:$N$509,2,FALSE)="Manuel"),VLOOKUP($B325,Engagés!$C$10:$N$509,1,FALSE),"")</f>
        <v/>
      </c>
      <c r="D325" s="100" t="str">
        <f>IF(C325="","",VLOOKUP($C325,Engagés!$C$10:$N$509,4,FALSE))</f>
        <v/>
      </c>
      <c r="E325" s="100" t="str">
        <f>IF(C325="","",VLOOKUP($C325,Engagés!$C$10:$N$509,5,FALSE))</f>
        <v/>
      </c>
      <c r="F325" s="101" t="str">
        <f>IF(C325="","",CONCATENATE(VLOOKUP($C325,Engagés!$C$10:$N$509,6,FALSE)," ",VLOOKUP($C325,Engagés!$C$10:$N$509,7,FALSE)))</f>
        <v/>
      </c>
      <c r="G325" s="101" t="str">
        <f>IF(C325="","",VLOOKUP($C325,Engagés!$C$10:$N$509,8,FALSE))</f>
        <v/>
      </c>
      <c r="H325" s="100" t="str">
        <f>IF(C325="","",VLOOKUP($C325,Engagés!$C$10:$N$509,9,FALSE))</f>
        <v/>
      </c>
      <c r="I325" s="100" t="str">
        <f>IF(C325="","",VLOOKUP($C325,Engagés!$C$10:$N$509,10,FALSE))</f>
        <v/>
      </c>
      <c r="J325" s="100" t="str">
        <f>IF(C325="","",VLOOKUP($C325,Engagés!$C$10:$Q$509,12,FALSE))</f>
        <v/>
      </c>
      <c r="K325" s="33" t="str">
        <f t="shared" si="9"/>
        <v/>
      </c>
    </row>
    <row r="326" spans="1:11" ht="16.5" hidden="1" customHeight="1">
      <c r="A326">
        <f t="shared" si="8"/>
        <v>0</v>
      </c>
      <c r="B326" s="98">
        <v>320</v>
      </c>
      <c r="C326" s="100" t="str">
        <f>IF(OR(VLOOKUP($B326,Engagés!$C$10:$N$509,2,FALSE)="Internet",VLOOKUP($B326,Engagés!$C$10:$N$509,2,FALSE)="Manuel"),VLOOKUP($B326,Engagés!$C$10:$N$509,1,FALSE),"")</f>
        <v/>
      </c>
      <c r="D326" s="100" t="str">
        <f>IF(C326="","",VLOOKUP($C326,Engagés!$C$10:$N$509,4,FALSE))</f>
        <v/>
      </c>
      <c r="E326" s="100" t="str">
        <f>IF(C326="","",VLOOKUP($C326,Engagés!$C$10:$N$509,5,FALSE))</f>
        <v/>
      </c>
      <c r="F326" s="101" t="str">
        <f>IF(C326="","",CONCATENATE(VLOOKUP($C326,Engagés!$C$10:$N$509,6,FALSE)," ",VLOOKUP($C326,Engagés!$C$10:$N$509,7,FALSE)))</f>
        <v/>
      </c>
      <c r="G326" s="101" t="str">
        <f>IF(C326="","",VLOOKUP($C326,Engagés!$C$10:$N$509,8,FALSE))</f>
        <v/>
      </c>
      <c r="H326" s="100" t="str">
        <f>IF(C326="","",VLOOKUP($C326,Engagés!$C$10:$N$509,9,FALSE))</f>
        <v/>
      </c>
      <c r="I326" s="100" t="str">
        <f>IF(C326="","",VLOOKUP($C326,Engagés!$C$10:$N$509,10,FALSE))</f>
        <v/>
      </c>
      <c r="J326" s="100" t="str">
        <f>IF(C326="","",VLOOKUP($C326,Engagés!$C$10:$Q$509,12,FALSE))</f>
        <v/>
      </c>
      <c r="K326" s="33" t="str">
        <f t="shared" si="9"/>
        <v/>
      </c>
    </row>
    <row r="327" spans="1:11" ht="16.5" hidden="1" customHeight="1">
      <c r="A327">
        <f t="shared" si="8"/>
        <v>0</v>
      </c>
      <c r="B327" s="98">
        <v>321</v>
      </c>
      <c r="C327" s="100" t="str">
        <f>IF(OR(VLOOKUP($B327,Engagés!$C$10:$N$509,2,FALSE)="Internet",VLOOKUP($B327,Engagés!$C$10:$N$509,2,FALSE)="Manuel"),VLOOKUP($B327,Engagés!$C$10:$N$509,1,FALSE),"")</f>
        <v/>
      </c>
      <c r="D327" s="100" t="str">
        <f>IF(C327="","",VLOOKUP($C327,Engagés!$C$10:$N$509,4,FALSE))</f>
        <v/>
      </c>
      <c r="E327" s="100" t="str">
        <f>IF(C327="","",VLOOKUP($C327,Engagés!$C$10:$N$509,5,FALSE))</f>
        <v/>
      </c>
      <c r="F327" s="101" t="str">
        <f>IF(C327="","",CONCATENATE(VLOOKUP($C327,Engagés!$C$10:$N$509,6,FALSE)," ",VLOOKUP($C327,Engagés!$C$10:$N$509,7,FALSE)))</f>
        <v/>
      </c>
      <c r="G327" s="101" t="str">
        <f>IF(C327="","",VLOOKUP($C327,Engagés!$C$10:$N$509,8,FALSE))</f>
        <v/>
      </c>
      <c r="H327" s="100" t="str">
        <f>IF(C327="","",VLOOKUP($C327,Engagés!$C$10:$N$509,9,FALSE))</f>
        <v/>
      </c>
      <c r="I327" s="100" t="str">
        <f>IF(C327="","",VLOOKUP($C327,Engagés!$C$10:$N$509,10,FALSE))</f>
        <v/>
      </c>
      <c r="J327" s="100" t="str">
        <f>IF(C327="","",VLOOKUP($C327,Engagés!$C$10:$Q$509,12,FALSE))</f>
        <v/>
      </c>
      <c r="K327" s="33" t="str">
        <f t="shared" si="9"/>
        <v/>
      </c>
    </row>
    <row r="328" spans="1:11" ht="16.5" hidden="1" customHeight="1">
      <c r="A328">
        <f t="shared" ref="A328:A391" si="10">IF(LEN(C328)=0,0,1)</f>
        <v>0</v>
      </c>
      <c r="B328" s="98">
        <v>322</v>
      </c>
      <c r="C328" s="100" t="str">
        <f>IF(OR(VLOOKUP($B328,Engagés!$C$10:$N$509,2,FALSE)="Internet",VLOOKUP($B328,Engagés!$C$10:$N$509,2,FALSE)="Manuel"),VLOOKUP($B328,Engagés!$C$10:$N$509,1,FALSE),"")</f>
        <v/>
      </c>
      <c r="D328" s="100" t="str">
        <f>IF(C328="","",VLOOKUP($C328,Engagés!$C$10:$N$509,4,FALSE))</f>
        <v/>
      </c>
      <c r="E328" s="100" t="str">
        <f>IF(C328="","",VLOOKUP($C328,Engagés!$C$10:$N$509,5,FALSE))</f>
        <v/>
      </c>
      <c r="F328" s="101" t="str">
        <f>IF(C328="","",CONCATENATE(VLOOKUP($C328,Engagés!$C$10:$N$509,6,FALSE)," ",VLOOKUP($C328,Engagés!$C$10:$N$509,7,FALSE)))</f>
        <v/>
      </c>
      <c r="G328" s="101" t="str">
        <f>IF(C328="","",VLOOKUP($C328,Engagés!$C$10:$N$509,8,FALSE))</f>
        <v/>
      </c>
      <c r="H328" s="100" t="str">
        <f>IF(C328="","",VLOOKUP($C328,Engagés!$C$10:$N$509,9,FALSE))</f>
        <v/>
      </c>
      <c r="I328" s="100" t="str">
        <f>IF(C328="","",VLOOKUP($C328,Engagés!$C$10:$N$509,10,FALSE))</f>
        <v/>
      </c>
      <c r="J328" s="100" t="str">
        <f>IF(C328="","",VLOOKUP($C328,Engagés!$C$10:$Q$509,12,FALSE))</f>
        <v/>
      </c>
      <c r="K328" s="33" t="str">
        <f t="shared" si="9"/>
        <v/>
      </c>
    </row>
    <row r="329" spans="1:11" ht="16.5" hidden="1" customHeight="1">
      <c r="A329">
        <f t="shared" si="10"/>
        <v>0</v>
      </c>
      <c r="B329" s="98">
        <v>323</v>
      </c>
      <c r="C329" s="100" t="str">
        <f>IF(OR(VLOOKUP($B329,Engagés!$C$10:$N$509,2,FALSE)="Internet",VLOOKUP($B329,Engagés!$C$10:$N$509,2,FALSE)="Manuel"),VLOOKUP($B329,Engagés!$C$10:$N$509,1,FALSE),"")</f>
        <v/>
      </c>
      <c r="D329" s="100" t="str">
        <f>IF(C329="","",VLOOKUP($C329,Engagés!$C$10:$N$509,4,FALSE))</f>
        <v/>
      </c>
      <c r="E329" s="100" t="str">
        <f>IF(C329="","",VLOOKUP($C329,Engagés!$C$10:$N$509,5,FALSE))</f>
        <v/>
      </c>
      <c r="F329" s="101" t="str">
        <f>IF(C329="","",CONCATENATE(VLOOKUP($C329,Engagés!$C$10:$N$509,6,FALSE)," ",VLOOKUP($C329,Engagés!$C$10:$N$509,7,FALSE)))</f>
        <v/>
      </c>
      <c r="G329" s="101" t="str">
        <f>IF(C329="","",VLOOKUP($C329,Engagés!$C$10:$N$509,8,FALSE))</f>
        <v/>
      </c>
      <c r="H329" s="100" t="str">
        <f>IF(C329="","",VLOOKUP($C329,Engagés!$C$10:$N$509,9,FALSE))</f>
        <v/>
      </c>
      <c r="I329" s="100" t="str">
        <f>IF(C329="","",VLOOKUP($C329,Engagés!$C$10:$N$509,10,FALSE))</f>
        <v/>
      </c>
      <c r="J329" s="100" t="str">
        <f>IF(C329="","",VLOOKUP($C329,Engagés!$C$10:$Q$509,12,FALSE))</f>
        <v/>
      </c>
      <c r="K329" s="33" t="str">
        <f t="shared" ref="K329:K392" si="11">C329</f>
        <v/>
      </c>
    </row>
    <row r="330" spans="1:11" ht="16.5" hidden="1" customHeight="1">
      <c r="A330">
        <f t="shared" si="10"/>
        <v>0</v>
      </c>
      <c r="B330" s="98">
        <v>324</v>
      </c>
      <c r="C330" s="100" t="str">
        <f>IF(OR(VLOOKUP($B330,Engagés!$C$10:$N$509,2,FALSE)="Internet",VLOOKUP($B330,Engagés!$C$10:$N$509,2,FALSE)="Manuel"),VLOOKUP($B330,Engagés!$C$10:$N$509,1,FALSE),"")</f>
        <v/>
      </c>
      <c r="D330" s="100" t="str">
        <f>IF(C330="","",VLOOKUP($C330,Engagés!$C$10:$N$509,4,FALSE))</f>
        <v/>
      </c>
      <c r="E330" s="100" t="str">
        <f>IF(C330="","",VLOOKUP($C330,Engagés!$C$10:$N$509,5,FALSE))</f>
        <v/>
      </c>
      <c r="F330" s="101" t="str">
        <f>IF(C330="","",CONCATENATE(VLOOKUP($C330,Engagés!$C$10:$N$509,6,FALSE)," ",VLOOKUP($C330,Engagés!$C$10:$N$509,7,FALSE)))</f>
        <v/>
      </c>
      <c r="G330" s="101" t="str">
        <f>IF(C330="","",VLOOKUP($C330,Engagés!$C$10:$N$509,8,FALSE))</f>
        <v/>
      </c>
      <c r="H330" s="100" t="str">
        <f>IF(C330="","",VLOOKUP($C330,Engagés!$C$10:$N$509,9,FALSE))</f>
        <v/>
      </c>
      <c r="I330" s="100" t="str">
        <f>IF(C330="","",VLOOKUP($C330,Engagés!$C$10:$N$509,10,FALSE))</f>
        <v/>
      </c>
      <c r="J330" s="100" t="str">
        <f>IF(C330="","",VLOOKUP($C330,Engagés!$C$10:$Q$509,12,FALSE))</f>
        <v/>
      </c>
      <c r="K330" s="33" t="str">
        <f t="shared" si="11"/>
        <v/>
      </c>
    </row>
    <row r="331" spans="1:11" ht="16.5" hidden="1" customHeight="1">
      <c r="A331">
        <f t="shared" si="10"/>
        <v>0</v>
      </c>
      <c r="B331" s="98">
        <v>325</v>
      </c>
      <c r="C331" s="100" t="str">
        <f>IF(OR(VLOOKUP($B331,Engagés!$C$10:$N$509,2,FALSE)="Internet",VLOOKUP($B331,Engagés!$C$10:$N$509,2,FALSE)="Manuel"),VLOOKUP($B331,Engagés!$C$10:$N$509,1,FALSE),"")</f>
        <v/>
      </c>
      <c r="D331" s="100" t="str">
        <f>IF(C331="","",VLOOKUP($C331,Engagés!$C$10:$N$509,4,FALSE))</f>
        <v/>
      </c>
      <c r="E331" s="100" t="str">
        <f>IF(C331="","",VLOOKUP($C331,Engagés!$C$10:$N$509,5,FALSE))</f>
        <v/>
      </c>
      <c r="F331" s="101" t="str">
        <f>IF(C331="","",CONCATENATE(VLOOKUP($C331,Engagés!$C$10:$N$509,6,FALSE)," ",VLOOKUP($C331,Engagés!$C$10:$N$509,7,FALSE)))</f>
        <v/>
      </c>
      <c r="G331" s="101" t="str">
        <f>IF(C331="","",VLOOKUP($C331,Engagés!$C$10:$N$509,8,FALSE))</f>
        <v/>
      </c>
      <c r="H331" s="100" t="str">
        <f>IF(C331="","",VLOOKUP($C331,Engagés!$C$10:$N$509,9,FALSE))</f>
        <v/>
      </c>
      <c r="I331" s="100" t="str">
        <f>IF(C331="","",VLOOKUP($C331,Engagés!$C$10:$N$509,10,FALSE))</f>
        <v/>
      </c>
      <c r="J331" s="100" t="str">
        <f>IF(C331="","",VLOOKUP($C331,Engagés!$C$10:$Q$509,12,FALSE))</f>
        <v/>
      </c>
      <c r="K331" s="33" t="str">
        <f t="shared" si="11"/>
        <v/>
      </c>
    </row>
    <row r="332" spans="1:11" ht="16.5" hidden="1" customHeight="1">
      <c r="A332">
        <f t="shared" si="10"/>
        <v>0</v>
      </c>
      <c r="B332" s="98">
        <v>326</v>
      </c>
      <c r="C332" s="100" t="str">
        <f>IF(OR(VLOOKUP($B332,Engagés!$C$10:$N$509,2,FALSE)="Internet",VLOOKUP($B332,Engagés!$C$10:$N$509,2,FALSE)="Manuel"),VLOOKUP($B332,Engagés!$C$10:$N$509,1,FALSE),"")</f>
        <v/>
      </c>
      <c r="D332" s="100" t="str">
        <f>IF(C332="","",VLOOKUP($C332,Engagés!$C$10:$N$509,4,FALSE))</f>
        <v/>
      </c>
      <c r="E332" s="100" t="str">
        <f>IF(C332="","",VLOOKUP($C332,Engagés!$C$10:$N$509,5,FALSE))</f>
        <v/>
      </c>
      <c r="F332" s="101" t="str">
        <f>IF(C332="","",CONCATENATE(VLOOKUP($C332,Engagés!$C$10:$N$509,6,FALSE)," ",VLOOKUP($C332,Engagés!$C$10:$N$509,7,FALSE)))</f>
        <v/>
      </c>
      <c r="G332" s="101" t="str">
        <f>IF(C332="","",VLOOKUP($C332,Engagés!$C$10:$N$509,8,FALSE))</f>
        <v/>
      </c>
      <c r="H332" s="100" t="str">
        <f>IF(C332="","",VLOOKUP($C332,Engagés!$C$10:$N$509,9,FALSE))</f>
        <v/>
      </c>
      <c r="I332" s="100" t="str">
        <f>IF(C332="","",VLOOKUP($C332,Engagés!$C$10:$N$509,10,FALSE))</f>
        <v/>
      </c>
      <c r="J332" s="100" t="str">
        <f>IF(C332="","",VLOOKUP($C332,Engagés!$C$10:$Q$509,12,FALSE))</f>
        <v/>
      </c>
      <c r="K332" s="33" t="str">
        <f t="shared" si="11"/>
        <v/>
      </c>
    </row>
    <row r="333" spans="1:11" ht="16.5" hidden="1" customHeight="1">
      <c r="A333">
        <f t="shared" si="10"/>
        <v>0</v>
      </c>
      <c r="B333" s="98">
        <v>327</v>
      </c>
      <c r="C333" s="100" t="str">
        <f>IF(OR(VLOOKUP($B333,Engagés!$C$10:$N$509,2,FALSE)="Internet",VLOOKUP($B333,Engagés!$C$10:$N$509,2,FALSE)="Manuel"),VLOOKUP($B333,Engagés!$C$10:$N$509,1,FALSE),"")</f>
        <v/>
      </c>
      <c r="D333" s="100" t="str">
        <f>IF(C333="","",VLOOKUP($C333,Engagés!$C$10:$N$509,4,FALSE))</f>
        <v/>
      </c>
      <c r="E333" s="100" t="str">
        <f>IF(C333="","",VLOOKUP($C333,Engagés!$C$10:$N$509,5,FALSE))</f>
        <v/>
      </c>
      <c r="F333" s="101" t="str">
        <f>IF(C333="","",CONCATENATE(VLOOKUP($C333,Engagés!$C$10:$N$509,6,FALSE)," ",VLOOKUP($C333,Engagés!$C$10:$N$509,7,FALSE)))</f>
        <v/>
      </c>
      <c r="G333" s="101" t="str">
        <f>IF(C333="","",VLOOKUP($C333,Engagés!$C$10:$N$509,8,FALSE))</f>
        <v/>
      </c>
      <c r="H333" s="100" t="str">
        <f>IF(C333="","",VLOOKUP($C333,Engagés!$C$10:$N$509,9,FALSE))</f>
        <v/>
      </c>
      <c r="I333" s="100" t="str">
        <f>IF(C333="","",VLOOKUP($C333,Engagés!$C$10:$N$509,10,FALSE))</f>
        <v/>
      </c>
      <c r="J333" s="100" t="str">
        <f>IF(C333="","",VLOOKUP($C333,Engagés!$C$10:$Q$509,12,FALSE))</f>
        <v/>
      </c>
      <c r="K333" s="33" t="str">
        <f t="shared" si="11"/>
        <v/>
      </c>
    </row>
    <row r="334" spans="1:11" ht="16.5" hidden="1" customHeight="1">
      <c r="A334">
        <f t="shared" si="10"/>
        <v>0</v>
      </c>
      <c r="B334" s="98">
        <v>328</v>
      </c>
      <c r="C334" s="100" t="str">
        <f>IF(OR(VLOOKUP($B334,Engagés!$C$10:$N$509,2,FALSE)="Internet",VLOOKUP($B334,Engagés!$C$10:$N$509,2,FALSE)="Manuel"),VLOOKUP($B334,Engagés!$C$10:$N$509,1,FALSE),"")</f>
        <v/>
      </c>
      <c r="D334" s="100" t="str">
        <f>IF(C334="","",VLOOKUP($C334,Engagés!$C$10:$N$509,4,FALSE))</f>
        <v/>
      </c>
      <c r="E334" s="100" t="str">
        <f>IF(C334="","",VLOOKUP($C334,Engagés!$C$10:$N$509,5,FALSE))</f>
        <v/>
      </c>
      <c r="F334" s="101" t="str">
        <f>IF(C334="","",CONCATENATE(VLOOKUP($C334,Engagés!$C$10:$N$509,6,FALSE)," ",VLOOKUP($C334,Engagés!$C$10:$N$509,7,FALSE)))</f>
        <v/>
      </c>
      <c r="G334" s="101" t="str">
        <f>IF(C334="","",VLOOKUP($C334,Engagés!$C$10:$N$509,8,FALSE))</f>
        <v/>
      </c>
      <c r="H334" s="100" t="str">
        <f>IF(C334="","",VLOOKUP($C334,Engagés!$C$10:$N$509,9,FALSE))</f>
        <v/>
      </c>
      <c r="I334" s="100" t="str">
        <f>IF(C334="","",VLOOKUP($C334,Engagés!$C$10:$N$509,10,FALSE))</f>
        <v/>
      </c>
      <c r="J334" s="100" t="str">
        <f>IF(C334="","",VLOOKUP($C334,Engagés!$C$10:$Q$509,12,FALSE))</f>
        <v/>
      </c>
      <c r="K334" s="33" t="str">
        <f t="shared" si="11"/>
        <v/>
      </c>
    </row>
    <row r="335" spans="1:11" ht="16.5" hidden="1" customHeight="1">
      <c r="A335">
        <f t="shared" si="10"/>
        <v>0</v>
      </c>
      <c r="B335" s="98">
        <v>329</v>
      </c>
      <c r="C335" s="100" t="str">
        <f>IF(OR(VLOOKUP($B335,Engagés!$C$10:$N$509,2,FALSE)="Internet",VLOOKUP($B335,Engagés!$C$10:$N$509,2,FALSE)="Manuel"),VLOOKUP($B335,Engagés!$C$10:$N$509,1,FALSE),"")</f>
        <v/>
      </c>
      <c r="D335" s="100" t="str">
        <f>IF(C335="","",VLOOKUP($C335,Engagés!$C$10:$N$509,4,FALSE))</f>
        <v/>
      </c>
      <c r="E335" s="100" t="str">
        <f>IF(C335="","",VLOOKUP($C335,Engagés!$C$10:$N$509,5,FALSE))</f>
        <v/>
      </c>
      <c r="F335" s="101" t="str">
        <f>IF(C335="","",CONCATENATE(VLOOKUP($C335,Engagés!$C$10:$N$509,6,FALSE)," ",VLOOKUP($C335,Engagés!$C$10:$N$509,7,FALSE)))</f>
        <v/>
      </c>
      <c r="G335" s="101" t="str">
        <f>IF(C335="","",VLOOKUP($C335,Engagés!$C$10:$N$509,8,FALSE))</f>
        <v/>
      </c>
      <c r="H335" s="100" t="str">
        <f>IF(C335="","",VLOOKUP($C335,Engagés!$C$10:$N$509,9,FALSE))</f>
        <v/>
      </c>
      <c r="I335" s="100" t="str">
        <f>IF(C335="","",VLOOKUP($C335,Engagés!$C$10:$N$509,10,FALSE))</f>
        <v/>
      </c>
      <c r="J335" s="100" t="str">
        <f>IF(C335="","",VLOOKUP($C335,Engagés!$C$10:$Q$509,12,FALSE))</f>
        <v/>
      </c>
      <c r="K335" s="33" t="str">
        <f t="shared" si="11"/>
        <v/>
      </c>
    </row>
    <row r="336" spans="1:11" ht="16.5" hidden="1" customHeight="1">
      <c r="A336">
        <f t="shared" si="10"/>
        <v>0</v>
      </c>
      <c r="B336" s="98">
        <v>330</v>
      </c>
      <c r="C336" s="100" t="str">
        <f>IF(OR(VLOOKUP($B336,Engagés!$C$10:$N$509,2,FALSE)="Internet",VLOOKUP($B336,Engagés!$C$10:$N$509,2,FALSE)="Manuel"),VLOOKUP($B336,Engagés!$C$10:$N$509,1,FALSE),"")</f>
        <v/>
      </c>
      <c r="D336" s="100" t="str">
        <f>IF(C336="","",VLOOKUP($C336,Engagés!$C$10:$N$509,4,FALSE))</f>
        <v/>
      </c>
      <c r="E336" s="100" t="str">
        <f>IF(C336="","",VLOOKUP($C336,Engagés!$C$10:$N$509,5,FALSE))</f>
        <v/>
      </c>
      <c r="F336" s="101" t="str">
        <f>IF(C336="","",CONCATENATE(VLOOKUP($C336,Engagés!$C$10:$N$509,6,FALSE)," ",VLOOKUP($C336,Engagés!$C$10:$N$509,7,FALSE)))</f>
        <v/>
      </c>
      <c r="G336" s="101" t="str">
        <f>IF(C336="","",VLOOKUP($C336,Engagés!$C$10:$N$509,8,FALSE))</f>
        <v/>
      </c>
      <c r="H336" s="100" t="str">
        <f>IF(C336="","",VLOOKUP($C336,Engagés!$C$10:$N$509,9,FALSE))</f>
        <v/>
      </c>
      <c r="I336" s="100" t="str">
        <f>IF(C336="","",VLOOKUP($C336,Engagés!$C$10:$N$509,10,FALSE))</f>
        <v/>
      </c>
      <c r="J336" s="100" t="str">
        <f>IF(C336="","",VLOOKUP($C336,Engagés!$C$10:$Q$509,12,FALSE))</f>
        <v/>
      </c>
      <c r="K336" s="33" t="str">
        <f t="shared" si="11"/>
        <v/>
      </c>
    </row>
    <row r="337" spans="1:11" ht="16.5" hidden="1" customHeight="1">
      <c r="A337">
        <f t="shared" si="10"/>
        <v>0</v>
      </c>
      <c r="B337" s="98">
        <v>331</v>
      </c>
      <c r="C337" s="100" t="str">
        <f>IF(OR(VLOOKUP($B337,Engagés!$C$10:$N$509,2,FALSE)="Internet",VLOOKUP($B337,Engagés!$C$10:$N$509,2,FALSE)="Manuel"),VLOOKUP($B337,Engagés!$C$10:$N$509,1,FALSE),"")</f>
        <v/>
      </c>
      <c r="D337" s="100" t="str">
        <f>IF(C337="","",VLOOKUP($C337,Engagés!$C$10:$N$509,4,FALSE))</f>
        <v/>
      </c>
      <c r="E337" s="100" t="str">
        <f>IF(C337="","",VLOOKUP($C337,Engagés!$C$10:$N$509,5,FALSE))</f>
        <v/>
      </c>
      <c r="F337" s="101" t="str">
        <f>IF(C337="","",CONCATENATE(VLOOKUP($C337,Engagés!$C$10:$N$509,6,FALSE)," ",VLOOKUP($C337,Engagés!$C$10:$N$509,7,FALSE)))</f>
        <v/>
      </c>
      <c r="G337" s="101" t="str">
        <f>IF(C337="","",VLOOKUP($C337,Engagés!$C$10:$N$509,8,FALSE))</f>
        <v/>
      </c>
      <c r="H337" s="100" t="str">
        <f>IF(C337="","",VLOOKUP($C337,Engagés!$C$10:$N$509,9,FALSE))</f>
        <v/>
      </c>
      <c r="I337" s="100" t="str">
        <f>IF(C337="","",VLOOKUP($C337,Engagés!$C$10:$N$509,10,FALSE))</f>
        <v/>
      </c>
      <c r="J337" s="100" t="str">
        <f>IF(C337="","",VLOOKUP($C337,Engagés!$C$10:$Q$509,12,FALSE))</f>
        <v/>
      </c>
      <c r="K337" s="33" t="str">
        <f t="shared" si="11"/>
        <v/>
      </c>
    </row>
    <row r="338" spans="1:11" ht="16.5" hidden="1" customHeight="1">
      <c r="A338">
        <f t="shared" si="10"/>
        <v>0</v>
      </c>
      <c r="B338" s="98">
        <v>332</v>
      </c>
      <c r="C338" s="100" t="str">
        <f>IF(OR(VLOOKUP($B338,Engagés!$C$10:$N$509,2,FALSE)="Internet",VLOOKUP($B338,Engagés!$C$10:$N$509,2,FALSE)="Manuel"),VLOOKUP($B338,Engagés!$C$10:$N$509,1,FALSE),"")</f>
        <v/>
      </c>
      <c r="D338" s="100" t="str">
        <f>IF(C338="","",VLOOKUP($C338,Engagés!$C$10:$N$509,4,FALSE))</f>
        <v/>
      </c>
      <c r="E338" s="100" t="str">
        <f>IF(C338="","",VLOOKUP($C338,Engagés!$C$10:$N$509,5,FALSE))</f>
        <v/>
      </c>
      <c r="F338" s="101" t="str">
        <f>IF(C338="","",CONCATENATE(VLOOKUP($C338,Engagés!$C$10:$N$509,6,FALSE)," ",VLOOKUP($C338,Engagés!$C$10:$N$509,7,FALSE)))</f>
        <v/>
      </c>
      <c r="G338" s="101" t="str">
        <f>IF(C338="","",VLOOKUP($C338,Engagés!$C$10:$N$509,8,FALSE))</f>
        <v/>
      </c>
      <c r="H338" s="100" t="str">
        <f>IF(C338="","",VLOOKUP($C338,Engagés!$C$10:$N$509,9,FALSE))</f>
        <v/>
      </c>
      <c r="I338" s="100" t="str">
        <f>IF(C338="","",VLOOKUP($C338,Engagés!$C$10:$N$509,10,FALSE))</f>
        <v/>
      </c>
      <c r="J338" s="100" t="str">
        <f>IF(C338="","",VLOOKUP($C338,Engagés!$C$10:$Q$509,12,FALSE))</f>
        <v/>
      </c>
      <c r="K338" s="33" t="str">
        <f t="shared" si="11"/>
        <v/>
      </c>
    </row>
    <row r="339" spans="1:11" ht="16.5" hidden="1" customHeight="1">
      <c r="A339">
        <f t="shared" si="10"/>
        <v>0</v>
      </c>
      <c r="B339" s="98">
        <v>333</v>
      </c>
      <c r="C339" s="100" t="str">
        <f>IF(OR(VLOOKUP($B339,Engagés!$C$10:$N$509,2,FALSE)="Internet",VLOOKUP($B339,Engagés!$C$10:$N$509,2,FALSE)="Manuel"),VLOOKUP($B339,Engagés!$C$10:$N$509,1,FALSE),"")</f>
        <v/>
      </c>
      <c r="D339" s="100" t="str">
        <f>IF(C339="","",VLOOKUP($C339,Engagés!$C$10:$N$509,4,FALSE))</f>
        <v/>
      </c>
      <c r="E339" s="100" t="str">
        <f>IF(C339="","",VLOOKUP($C339,Engagés!$C$10:$N$509,5,FALSE))</f>
        <v/>
      </c>
      <c r="F339" s="101" t="str">
        <f>IF(C339="","",CONCATENATE(VLOOKUP($C339,Engagés!$C$10:$N$509,6,FALSE)," ",VLOOKUP($C339,Engagés!$C$10:$N$509,7,FALSE)))</f>
        <v/>
      </c>
      <c r="G339" s="101" t="str">
        <f>IF(C339="","",VLOOKUP($C339,Engagés!$C$10:$N$509,8,FALSE))</f>
        <v/>
      </c>
      <c r="H339" s="100" t="str">
        <f>IF(C339="","",VLOOKUP($C339,Engagés!$C$10:$N$509,9,FALSE))</f>
        <v/>
      </c>
      <c r="I339" s="100" t="str">
        <f>IF(C339="","",VLOOKUP($C339,Engagés!$C$10:$N$509,10,FALSE))</f>
        <v/>
      </c>
      <c r="J339" s="100" t="str">
        <f>IF(C339="","",VLOOKUP($C339,Engagés!$C$10:$Q$509,12,FALSE))</f>
        <v/>
      </c>
      <c r="K339" s="33" t="str">
        <f t="shared" si="11"/>
        <v/>
      </c>
    </row>
    <row r="340" spans="1:11" ht="16.5" hidden="1" customHeight="1">
      <c r="A340">
        <f t="shared" si="10"/>
        <v>0</v>
      </c>
      <c r="B340" s="98">
        <v>334</v>
      </c>
      <c r="C340" s="100" t="str">
        <f>IF(OR(VLOOKUP($B340,Engagés!$C$10:$N$509,2,FALSE)="Internet",VLOOKUP($B340,Engagés!$C$10:$N$509,2,FALSE)="Manuel"),VLOOKUP($B340,Engagés!$C$10:$N$509,1,FALSE),"")</f>
        <v/>
      </c>
      <c r="D340" s="100" t="str">
        <f>IF(C340="","",VLOOKUP($C340,Engagés!$C$10:$N$509,4,FALSE))</f>
        <v/>
      </c>
      <c r="E340" s="100" t="str">
        <f>IF(C340="","",VLOOKUP($C340,Engagés!$C$10:$N$509,5,FALSE))</f>
        <v/>
      </c>
      <c r="F340" s="101" t="str">
        <f>IF(C340="","",CONCATENATE(VLOOKUP($C340,Engagés!$C$10:$N$509,6,FALSE)," ",VLOOKUP($C340,Engagés!$C$10:$N$509,7,FALSE)))</f>
        <v/>
      </c>
      <c r="G340" s="101" t="str">
        <f>IF(C340="","",VLOOKUP($C340,Engagés!$C$10:$N$509,8,FALSE))</f>
        <v/>
      </c>
      <c r="H340" s="100" t="str">
        <f>IF(C340="","",VLOOKUP($C340,Engagés!$C$10:$N$509,9,FALSE))</f>
        <v/>
      </c>
      <c r="I340" s="100" t="str">
        <f>IF(C340="","",VLOOKUP($C340,Engagés!$C$10:$N$509,10,FALSE))</f>
        <v/>
      </c>
      <c r="J340" s="100" t="str">
        <f>IF(C340="","",VLOOKUP($C340,Engagés!$C$10:$Q$509,12,FALSE))</f>
        <v/>
      </c>
      <c r="K340" s="33" t="str">
        <f t="shared" si="11"/>
        <v/>
      </c>
    </row>
    <row r="341" spans="1:11" ht="16.5" hidden="1" customHeight="1">
      <c r="A341">
        <f t="shared" si="10"/>
        <v>0</v>
      </c>
      <c r="B341" s="98">
        <v>335</v>
      </c>
      <c r="C341" s="100" t="str">
        <f>IF(OR(VLOOKUP($B341,Engagés!$C$10:$N$509,2,FALSE)="Internet",VLOOKUP($B341,Engagés!$C$10:$N$509,2,FALSE)="Manuel"),VLOOKUP($B341,Engagés!$C$10:$N$509,1,FALSE),"")</f>
        <v/>
      </c>
      <c r="D341" s="100" t="str">
        <f>IF(C341="","",VLOOKUP($C341,Engagés!$C$10:$N$509,4,FALSE))</f>
        <v/>
      </c>
      <c r="E341" s="100" t="str">
        <f>IF(C341="","",VLOOKUP($C341,Engagés!$C$10:$N$509,5,FALSE))</f>
        <v/>
      </c>
      <c r="F341" s="101" t="str">
        <f>IF(C341="","",CONCATENATE(VLOOKUP($C341,Engagés!$C$10:$N$509,6,FALSE)," ",VLOOKUP($C341,Engagés!$C$10:$N$509,7,FALSE)))</f>
        <v/>
      </c>
      <c r="G341" s="101" t="str">
        <f>IF(C341="","",VLOOKUP($C341,Engagés!$C$10:$N$509,8,FALSE))</f>
        <v/>
      </c>
      <c r="H341" s="100" t="str">
        <f>IF(C341="","",VLOOKUP($C341,Engagés!$C$10:$N$509,9,FALSE))</f>
        <v/>
      </c>
      <c r="I341" s="100" t="str">
        <f>IF(C341="","",VLOOKUP($C341,Engagés!$C$10:$N$509,10,FALSE))</f>
        <v/>
      </c>
      <c r="J341" s="100" t="str">
        <f>IF(C341="","",VLOOKUP($C341,Engagés!$C$10:$Q$509,12,FALSE))</f>
        <v/>
      </c>
      <c r="K341" s="33" t="str">
        <f t="shared" si="11"/>
        <v/>
      </c>
    </row>
    <row r="342" spans="1:11" ht="16.5" hidden="1" customHeight="1">
      <c r="A342">
        <f t="shared" si="10"/>
        <v>0</v>
      </c>
      <c r="B342" s="98">
        <v>336</v>
      </c>
      <c r="C342" s="100" t="str">
        <f>IF(OR(VLOOKUP($B342,Engagés!$C$10:$N$509,2,FALSE)="Internet",VLOOKUP($B342,Engagés!$C$10:$N$509,2,FALSE)="Manuel"),VLOOKUP($B342,Engagés!$C$10:$N$509,1,FALSE),"")</f>
        <v/>
      </c>
      <c r="D342" s="100" t="str">
        <f>IF(C342="","",VLOOKUP($C342,Engagés!$C$10:$N$509,4,FALSE))</f>
        <v/>
      </c>
      <c r="E342" s="100" t="str">
        <f>IF(C342="","",VLOOKUP($C342,Engagés!$C$10:$N$509,5,FALSE))</f>
        <v/>
      </c>
      <c r="F342" s="101" t="str">
        <f>IF(C342="","",CONCATENATE(VLOOKUP($C342,Engagés!$C$10:$N$509,6,FALSE)," ",VLOOKUP($C342,Engagés!$C$10:$N$509,7,FALSE)))</f>
        <v/>
      </c>
      <c r="G342" s="101" t="str">
        <f>IF(C342="","",VLOOKUP($C342,Engagés!$C$10:$N$509,8,FALSE))</f>
        <v/>
      </c>
      <c r="H342" s="100" t="str">
        <f>IF(C342="","",VLOOKUP($C342,Engagés!$C$10:$N$509,9,FALSE))</f>
        <v/>
      </c>
      <c r="I342" s="100" t="str">
        <f>IF(C342="","",VLOOKUP($C342,Engagés!$C$10:$N$509,10,FALSE))</f>
        <v/>
      </c>
      <c r="J342" s="100" t="str">
        <f>IF(C342="","",VLOOKUP($C342,Engagés!$C$10:$Q$509,12,FALSE))</f>
        <v/>
      </c>
      <c r="K342" s="33" t="str">
        <f t="shared" si="11"/>
        <v/>
      </c>
    </row>
    <row r="343" spans="1:11" ht="16.5" hidden="1" customHeight="1">
      <c r="A343">
        <f t="shared" si="10"/>
        <v>0</v>
      </c>
      <c r="B343" s="98">
        <v>337</v>
      </c>
      <c r="C343" s="100" t="str">
        <f>IF(OR(VLOOKUP($B343,Engagés!$C$10:$N$509,2,FALSE)="Internet",VLOOKUP($B343,Engagés!$C$10:$N$509,2,FALSE)="Manuel"),VLOOKUP($B343,Engagés!$C$10:$N$509,1,FALSE),"")</f>
        <v/>
      </c>
      <c r="D343" s="100" t="str">
        <f>IF(C343="","",VLOOKUP($C343,Engagés!$C$10:$N$509,4,FALSE))</f>
        <v/>
      </c>
      <c r="E343" s="100" t="str">
        <f>IF(C343="","",VLOOKUP($C343,Engagés!$C$10:$N$509,5,FALSE))</f>
        <v/>
      </c>
      <c r="F343" s="101" t="str">
        <f>IF(C343="","",CONCATENATE(VLOOKUP($C343,Engagés!$C$10:$N$509,6,FALSE)," ",VLOOKUP($C343,Engagés!$C$10:$N$509,7,FALSE)))</f>
        <v/>
      </c>
      <c r="G343" s="101" t="str">
        <f>IF(C343="","",VLOOKUP($C343,Engagés!$C$10:$N$509,8,FALSE))</f>
        <v/>
      </c>
      <c r="H343" s="100" t="str">
        <f>IF(C343="","",VLOOKUP($C343,Engagés!$C$10:$N$509,9,FALSE))</f>
        <v/>
      </c>
      <c r="I343" s="100" t="str">
        <f>IF(C343="","",VLOOKUP($C343,Engagés!$C$10:$N$509,10,FALSE))</f>
        <v/>
      </c>
      <c r="J343" s="100" t="str">
        <f>IF(C343="","",VLOOKUP($C343,Engagés!$C$10:$Q$509,12,FALSE))</f>
        <v/>
      </c>
      <c r="K343" s="33" t="str">
        <f t="shared" si="11"/>
        <v/>
      </c>
    </row>
    <row r="344" spans="1:11" ht="16.5" hidden="1" customHeight="1">
      <c r="A344">
        <f t="shared" si="10"/>
        <v>0</v>
      </c>
      <c r="B344" s="98">
        <v>338</v>
      </c>
      <c r="C344" s="100" t="str">
        <f>IF(OR(VLOOKUP($B344,Engagés!$C$10:$N$509,2,FALSE)="Internet",VLOOKUP($B344,Engagés!$C$10:$N$509,2,FALSE)="Manuel"),VLOOKUP($B344,Engagés!$C$10:$N$509,1,FALSE),"")</f>
        <v/>
      </c>
      <c r="D344" s="100" t="str">
        <f>IF(C344="","",VLOOKUP($C344,Engagés!$C$10:$N$509,4,FALSE))</f>
        <v/>
      </c>
      <c r="E344" s="100" t="str">
        <f>IF(C344="","",VLOOKUP($C344,Engagés!$C$10:$N$509,5,FALSE))</f>
        <v/>
      </c>
      <c r="F344" s="101" t="str">
        <f>IF(C344="","",CONCATENATE(VLOOKUP($C344,Engagés!$C$10:$N$509,6,FALSE)," ",VLOOKUP($C344,Engagés!$C$10:$N$509,7,FALSE)))</f>
        <v/>
      </c>
      <c r="G344" s="101" t="str">
        <f>IF(C344="","",VLOOKUP($C344,Engagés!$C$10:$N$509,8,FALSE))</f>
        <v/>
      </c>
      <c r="H344" s="100" t="str">
        <f>IF(C344="","",VLOOKUP($C344,Engagés!$C$10:$N$509,9,FALSE))</f>
        <v/>
      </c>
      <c r="I344" s="100" t="str">
        <f>IF(C344="","",VLOOKUP($C344,Engagés!$C$10:$N$509,10,FALSE))</f>
        <v/>
      </c>
      <c r="J344" s="100" t="str">
        <f>IF(C344="","",VLOOKUP($C344,Engagés!$C$10:$Q$509,12,FALSE))</f>
        <v/>
      </c>
      <c r="K344" s="33" t="str">
        <f t="shared" si="11"/>
        <v/>
      </c>
    </row>
    <row r="345" spans="1:11" ht="16.5" hidden="1" customHeight="1">
      <c r="A345">
        <f t="shared" si="10"/>
        <v>0</v>
      </c>
      <c r="B345" s="98">
        <v>339</v>
      </c>
      <c r="C345" s="100" t="str">
        <f>IF(OR(VLOOKUP($B345,Engagés!$C$10:$N$509,2,FALSE)="Internet",VLOOKUP($B345,Engagés!$C$10:$N$509,2,FALSE)="Manuel"),VLOOKUP($B345,Engagés!$C$10:$N$509,1,FALSE),"")</f>
        <v/>
      </c>
      <c r="D345" s="100" t="str">
        <f>IF(C345="","",VLOOKUP($C345,Engagés!$C$10:$N$509,4,FALSE))</f>
        <v/>
      </c>
      <c r="E345" s="100" t="str">
        <f>IF(C345="","",VLOOKUP($C345,Engagés!$C$10:$N$509,5,FALSE))</f>
        <v/>
      </c>
      <c r="F345" s="101" t="str">
        <f>IF(C345="","",CONCATENATE(VLOOKUP($C345,Engagés!$C$10:$N$509,6,FALSE)," ",VLOOKUP($C345,Engagés!$C$10:$N$509,7,FALSE)))</f>
        <v/>
      </c>
      <c r="G345" s="101" t="str">
        <f>IF(C345="","",VLOOKUP($C345,Engagés!$C$10:$N$509,8,FALSE))</f>
        <v/>
      </c>
      <c r="H345" s="100" t="str">
        <f>IF(C345="","",VLOOKUP($C345,Engagés!$C$10:$N$509,9,FALSE))</f>
        <v/>
      </c>
      <c r="I345" s="100" t="str">
        <f>IF(C345="","",VLOOKUP($C345,Engagés!$C$10:$N$509,10,FALSE))</f>
        <v/>
      </c>
      <c r="J345" s="100" t="str">
        <f>IF(C345="","",VLOOKUP($C345,Engagés!$C$10:$Q$509,12,FALSE))</f>
        <v/>
      </c>
      <c r="K345" s="33" t="str">
        <f t="shared" si="11"/>
        <v/>
      </c>
    </row>
    <row r="346" spans="1:11" ht="16.5" hidden="1" customHeight="1">
      <c r="A346">
        <f t="shared" si="10"/>
        <v>0</v>
      </c>
      <c r="B346" s="98">
        <v>340</v>
      </c>
      <c r="C346" s="100" t="str">
        <f>IF(OR(VLOOKUP($B346,Engagés!$C$10:$N$509,2,FALSE)="Internet",VLOOKUP($B346,Engagés!$C$10:$N$509,2,FALSE)="Manuel"),VLOOKUP($B346,Engagés!$C$10:$N$509,1,FALSE),"")</f>
        <v/>
      </c>
      <c r="D346" s="100" t="str">
        <f>IF(C346="","",VLOOKUP($C346,Engagés!$C$10:$N$509,4,FALSE))</f>
        <v/>
      </c>
      <c r="E346" s="100" t="str">
        <f>IF(C346="","",VLOOKUP($C346,Engagés!$C$10:$N$509,5,FALSE))</f>
        <v/>
      </c>
      <c r="F346" s="101" t="str">
        <f>IF(C346="","",CONCATENATE(VLOOKUP($C346,Engagés!$C$10:$N$509,6,FALSE)," ",VLOOKUP($C346,Engagés!$C$10:$N$509,7,FALSE)))</f>
        <v/>
      </c>
      <c r="G346" s="101" t="str">
        <f>IF(C346="","",VLOOKUP($C346,Engagés!$C$10:$N$509,8,FALSE))</f>
        <v/>
      </c>
      <c r="H346" s="100" t="str">
        <f>IF(C346="","",VLOOKUP($C346,Engagés!$C$10:$N$509,9,FALSE))</f>
        <v/>
      </c>
      <c r="I346" s="100" t="str">
        <f>IF(C346="","",VLOOKUP($C346,Engagés!$C$10:$N$509,10,FALSE))</f>
        <v/>
      </c>
      <c r="J346" s="100" t="str">
        <f>IF(C346="","",VLOOKUP($C346,Engagés!$C$10:$Q$509,12,FALSE))</f>
        <v/>
      </c>
      <c r="K346" s="33" t="str">
        <f t="shared" si="11"/>
        <v/>
      </c>
    </row>
    <row r="347" spans="1:11" ht="16.5" hidden="1" customHeight="1">
      <c r="A347">
        <f t="shared" si="10"/>
        <v>0</v>
      </c>
      <c r="B347" s="98">
        <v>341</v>
      </c>
      <c r="C347" s="100" t="str">
        <f>IF(OR(VLOOKUP($B347,Engagés!$C$10:$N$509,2,FALSE)="Internet",VLOOKUP($B347,Engagés!$C$10:$N$509,2,FALSE)="Manuel"),VLOOKUP($B347,Engagés!$C$10:$N$509,1,FALSE),"")</f>
        <v/>
      </c>
      <c r="D347" s="100" t="str">
        <f>IF(C347="","",VLOOKUP($C347,Engagés!$C$10:$N$509,4,FALSE))</f>
        <v/>
      </c>
      <c r="E347" s="100" t="str">
        <f>IF(C347="","",VLOOKUP($C347,Engagés!$C$10:$N$509,5,FALSE))</f>
        <v/>
      </c>
      <c r="F347" s="101" t="str">
        <f>IF(C347="","",CONCATENATE(VLOOKUP($C347,Engagés!$C$10:$N$509,6,FALSE)," ",VLOOKUP($C347,Engagés!$C$10:$N$509,7,FALSE)))</f>
        <v/>
      </c>
      <c r="G347" s="101" t="str">
        <f>IF(C347="","",VLOOKUP($C347,Engagés!$C$10:$N$509,8,FALSE))</f>
        <v/>
      </c>
      <c r="H347" s="100" t="str">
        <f>IF(C347="","",VLOOKUP($C347,Engagés!$C$10:$N$509,9,FALSE))</f>
        <v/>
      </c>
      <c r="I347" s="100" t="str">
        <f>IF(C347="","",VLOOKUP($C347,Engagés!$C$10:$N$509,10,FALSE))</f>
        <v/>
      </c>
      <c r="J347" s="100" t="str">
        <f>IF(C347="","",VLOOKUP($C347,Engagés!$C$10:$Q$509,12,FALSE))</f>
        <v/>
      </c>
      <c r="K347" s="33" t="str">
        <f t="shared" si="11"/>
        <v/>
      </c>
    </row>
    <row r="348" spans="1:11" ht="16.5" hidden="1" customHeight="1">
      <c r="A348">
        <f t="shared" si="10"/>
        <v>0</v>
      </c>
      <c r="B348" s="98">
        <v>342</v>
      </c>
      <c r="C348" s="100" t="str">
        <f>IF(OR(VLOOKUP($B348,Engagés!$C$10:$N$509,2,FALSE)="Internet",VLOOKUP($B348,Engagés!$C$10:$N$509,2,FALSE)="Manuel"),VLOOKUP($B348,Engagés!$C$10:$N$509,1,FALSE),"")</f>
        <v/>
      </c>
      <c r="D348" s="100" t="str">
        <f>IF(C348="","",VLOOKUP($C348,Engagés!$C$10:$N$509,4,FALSE))</f>
        <v/>
      </c>
      <c r="E348" s="100" t="str">
        <f>IF(C348="","",VLOOKUP($C348,Engagés!$C$10:$N$509,5,FALSE))</f>
        <v/>
      </c>
      <c r="F348" s="101" t="str">
        <f>IF(C348="","",CONCATENATE(VLOOKUP($C348,Engagés!$C$10:$N$509,6,FALSE)," ",VLOOKUP($C348,Engagés!$C$10:$N$509,7,FALSE)))</f>
        <v/>
      </c>
      <c r="G348" s="101" t="str">
        <f>IF(C348="","",VLOOKUP($C348,Engagés!$C$10:$N$509,8,FALSE))</f>
        <v/>
      </c>
      <c r="H348" s="100" t="str">
        <f>IF(C348="","",VLOOKUP($C348,Engagés!$C$10:$N$509,9,FALSE))</f>
        <v/>
      </c>
      <c r="I348" s="100" t="str">
        <f>IF(C348="","",VLOOKUP($C348,Engagés!$C$10:$N$509,10,FALSE))</f>
        <v/>
      </c>
      <c r="J348" s="100" t="str">
        <f>IF(C348="","",VLOOKUP($C348,Engagés!$C$10:$Q$509,12,FALSE))</f>
        <v/>
      </c>
      <c r="K348" s="33" t="str">
        <f t="shared" si="11"/>
        <v/>
      </c>
    </row>
    <row r="349" spans="1:11" ht="14.4" hidden="1">
      <c r="A349">
        <f t="shared" si="10"/>
        <v>0</v>
      </c>
      <c r="B349" s="98">
        <v>343</v>
      </c>
      <c r="C349" s="100" t="str">
        <f>IF(OR(VLOOKUP($B349,Engagés!$C$10:$N$509,2,FALSE)="Internet",VLOOKUP($B349,Engagés!$C$10:$N$509,2,FALSE)="Manuel"),VLOOKUP($B349,Engagés!$C$10:$N$509,1,FALSE),"")</f>
        <v/>
      </c>
      <c r="D349" s="100" t="str">
        <f>IF(C349="","",VLOOKUP($C349,Engagés!$C$10:$N$509,4,FALSE))</f>
        <v/>
      </c>
      <c r="E349" s="100" t="str">
        <f>IF(C349="","",VLOOKUP($C349,Engagés!$C$10:$N$509,5,FALSE))</f>
        <v/>
      </c>
      <c r="F349" s="101" t="str">
        <f>IF(C349="","",CONCATENATE(VLOOKUP($C349,Engagés!$C$10:$N$509,6,FALSE)," ",VLOOKUP($C349,Engagés!$C$10:$N$509,7,FALSE)))</f>
        <v/>
      </c>
      <c r="G349" s="101" t="str">
        <f>IF(C349="","",VLOOKUP($C349,Engagés!$C$10:$N$509,8,FALSE))</f>
        <v/>
      </c>
      <c r="H349" s="100" t="str">
        <f>IF(C349="","",VLOOKUP($C349,Engagés!$C$10:$N$509,9,FALSE))</f>
        <v/>
      </c>
      <c r="I349" s="100" t="str">
        <f>IF(C349="","",VLOOKUP($C349,Engagés!$C$10:$N$509,10,FALSE))</f>
        <v/>
      </c>
      <c r="J349" s="100" t="str">
        <f>IF(C349="","",VLOOKUP($C349,Engagés!$C$10:$Q$509,12,FALSE))</f>
        <v/>
      </c>
      <c r="K349" s="33" t="str">
        <f t="shared" si="11"/>
        <v/>
      </c>
    </row>
    <row r="350" spans="1:11" ht="14.4" hidden="1">
      <c r="A350">
        <f t="shared" si="10"/>
        <v>0</v>
      </c>
      <c r="B350" s="98">
        <v>344</v>
      </c>
      <c r="C350" s="100" t="str">
        <f>IF(OR(VLOOKUP($B350,Engagés!$C$10:$N$509,2,FALSE)="Internet",VLOOKUP($B350,Engagés!$C$10:$N$509,2,FALSE)="Manuel"),VLOOKUP($B350,Engagés!$C$10:$N$509,1,FALSE),"")</f>
        <v/>
      </c>
      <c r="D350" s="100" t="str">
        <f>IF(C350="","",VLOOKUP($C350,Engagés!$C$10:$N$509,4,FALSE))</f>
        <v/>
      </c>
      <c r="E350" s="100" t="str">
        <f>IF(C350="","",VLOOKUP($C350,Engagés!$C$10:$N$509,5,FALSE))</f>
        <v/>
      </c>
      <c r="F350" s="101" t="str">
        <f>IF(C350="","",CONCATENATE(VLOOKUP($C350,Engagés!$C$10:$N$509,6,FALSE)," ",VLOOKUP($C350,Engagés!$C$10:$N$509,7,FALSE)))</f>
        <v/>
      </c>
      <c r="G350" s="101" t="str">
        <f>IF(C350="","",VLOOKUP($C350,Engagés!$C$10:$N$509,8,FALSE))</f>
        <v/>
      </c>
      <c r="H350" s="100" t="str">
        <f>IF(C350="","",VLOOKUP($C350,Engagés!$C$10:$N$509,9,FALSE))</f>
        <v/>
      </c>
      <c r="I350" s="100" t="str">
        <f>IF(C350="","",VLOOKUP($C350,Engagés!$C$10:$N$509,10,FALSE))</f>
        <v/>
      </c>
      <c r="J350" s="100" t="str">
        <f>IF(C350="","",VLOOKUP($C350,Engagés!$C$10:$Q$509,12,FALSE))</f>
        <v/>
      </c>
      <c r="K350" s="33" t="str">
        <f t="shared" si="11"/>
        <v/>
      </c>
    </row>
    <row r="351" spans="1:11" ht="14.4" hidden="1">
      <c r="A351">
        <f t="shared" si="10"/>
        <v>0</v>
      </c>
      <c r="B351" s="98">
        <v>345</v>
      </c>
      <c r="C351" s="100" t="str">
        <f>IF(OR(VLOOKUP($B351,Engagés!$C$10:$N$509,2,FALSE)="Internet",VLOOKUP($B351,Engagés!$C$10:$N$509,2,FALSE)="Manuel"),VLOOKUP($B351,Engagés!$C$10:$N$509,1,FALSE),"")</f>
        <v/>
      </c>
      <c r="D351" s="100" t="str">
        <f>IF(C351="","",VLOOKUP($C351,Engagés!$C$10:$N$509,4,FALSE))</f>
        <v/>
      </c>
      <c r="E351" s="100" t="str">
        <f>IF(C351="","",VLOOKUP($C351,Engagés!$C$10:$N$509,5,FALSE))</f>
        <v/>
      </c>
      <c r="F351" s="101" t="str">
        <f>IF(C351="","",CONCATENATE(VLOOKUP($C351,Engagés!$C$10:$N$509,6,FALSE)," ",VLOOKUP($C351,Engagés!$C$10:$N$509,7,FALSE)))</f>
        <v/>
      </c>
      <c r="G351" s="101" t="str">
        <f>IF(C351="","",VLOOKUP($C351,Engagés!$C$10:$N$509,8,FALSE))</f>
        <v/>
      </c>
      <c r="H351" s="100" t="str">
        <f>IF(C351="","",VLOOKUP($C351,Engagés!$C$10:$N$509,9,FALSE))</f>
        <v/>
      </c>
      <c r="I351" s="100" t="str">
        <f>IF(C351="","",VLOOKUP($C351,Engagés!$C$10:$N$509,10,FALSE))</f>
        <v/>
      </c>
      <c r="J351" s="100" t="str">
        <f>IF(C351="","",VLOOKUP($C351,Engagés!$C$10:$Q$509,12,FALSE))</f>
        <v/>
      </c>
      <c r="K351" s="33" t="str">
        <f t="shared" si="11"/>
        <v/>
      </c>
    </row>
    <row r="352" spans="1:11" ht="14.4" hidden="1">
      <c r="A352">
        <f t="shared" si="10"/>
        <v>0</v>
      </c>
      <c r="B352" s="98">
        <v>346</v>
      </c>
      <c r="C352" s="100" t="str">
        <f>IF(OR(VLOOKUP($B352,Engagés!$C$10:$N$509,2,FALSE)="Internet",VLOOKUP($B352,Engagés!$C$10:$N$509,2,FALSE)="Manuel"),VLOOKUP($B352,Engagés!$C$10:$N$509,1,FALSE),"")</f>
        <v/>
      </c>
      <c r="D352" s="100" t="str">
        <f>IF(C352="","",VLOOKUP($C352,Engagés!$C$10:$N$509,4,FALSE))</f>
        <v/>
      </c>
      <c r="E352" s="100" t="str">
        <f>IF(C352="","",VLOOKUP($C352,Engagés!$C$10:$N$509,5,FALSE))</f>
        <v/>
      </c>
      <c r="F352" s="101" t="str">
        <f>IF(C352="","",CONCATENATE(VLOOKUP($C352,Engagés!$C$10:$N$509,6,FALSE)," ",VLOOKUP($C352,Engagés!$C$10:$N$509,7,FALSE)))</f>
        <v/>
      </c>
      <c r="G352" s="101" t="str">
        <f>IF(C352="","",VLOOKUP($C352,Engagés!$C$10:$N$509,8,FALSE))</f>
        <v/>
      </c>
      <c r="H352" s="100" t="str">
        <f>IF(C352="","",VLOOKUP($C352,Engagés!$C$10:$N$509,9,FALSE))</f>
        <v/>
      </c>
      <c r="I352" s="100" t="str">
        <f>IF(C352="","",VLOOKUP($C352,Engagés!$C$10:$N$509,10,FALSE))</f>
        <v/>
      </c>
      <c r="J352" s="100" t="str">
        <f>IF(C352="","",VLOOKUP($C352,Engagés!$C$10:$Q$509,12,FALSE))</f>
        <v/>
      </c>
      <c r="K352" s="33" t="str">
        <f t="shared" si="11"/>
        <v/>
      </c>
    </row>
    <row r="353" spans="1:11" ht="14.4" hidden="1">
      <c r="A353">
        <f t="shared" si="10"/>
        <v>0</v>
      </c>
      <c r="B353" s="98">
        <v>347</v>
      </c>
      <c r="C353" s="100" t="str">
        <f>IF(OR(VLOOKUP($B353,Engagés!$C$10:$N$509,2,FALSE)="Internet",VLOOKUP($B353,Engagés!$C$10:$N$509,2,FALSE)="Manuel"),VLOOKUP($B353,Engagés!$C$10:$N$509,1,FALSE),"")</f>
        <v/>
      </c>
      <c r="D353" s="100" t="str">
        <f>IF(C353="","",VLOOKUP($C353,Engagés!$C$10:$N$509,4,FALSE))</f>
        <v/>
      </c>
      <c r="E353" s="100" t="str">
        <f>IF(C353="","",VLOOKUP($C353,Engagés!$C$10:$N$509,5,FALSE))</f>
        <v/>
      </c>
      <c r="F353" s="101" t="str">
        <f>IF(C353="","",CONCATENATE(VLOOKUP($C353,Engagés!$C$10:$N$509,6,FALSE)," ",VLOOKUP($C353,Engagés!$C$10:$N$509,7,FALSE)))</f>
        <v/>
      </c>
      <c r="G353" s="101" t="str">
        <f>IF(C353="","",VLOOKUP($C353,Engagés!$C$10:$N$509,8,FALSE))</f>
        <v/>
      </c>
      <c r="H353" s="100" t="str">
        <f>IF(C353="","",VLOOKUP($C353,Engagés!$C$10:$N$509,9,FALSE))</f>
        <v/>
      </c>
      <c r="I353" s="100" t="str">
        <f>IF(C353="","",VLOOKUP($C353,Engagés!$C$10:$N$509,10,FALSE))</f>
        <v/>
      </c>
      <c r="J353" s="100" t="str">
        <f>IF(C353="","",VLOOKUP($C353,Engagés!$C$10:$Q$509,12,FALSE))</f>
        <v/>
      </c>
      <c r="K353" s="33" t="str">
        <f t="shared" si="11"/>
        <v/>
      </c>
    </row>
    <row r="354" spans="1:11" ht="14.4" hidden="1">
      <c r="A354">
        <f t="shared" si="10"/>
        <v>0</v>
      </c>
      <c r="B354" s="98">
        <v>348</v>
      </c>
      <c r="C354" s="100" t="str">
        <f>IF(OR(VLOOKUP($B354,Engagés!$C$10:$N$509,2,FALSE)="Internet",VLOOKUP($B354,Engagés!$C$10:$N$509,2,FALSE)="Manuel"),VLOOKUP($B354,Engagés!$C$10:$N$509,1,FALSE),"")</f>
        <v/>
      </c>
      <c r="D354" s="100" t="str">
        <f>IF(C354="","",VLOOKUP($C354,Engagés!$C$10:$N$509,4,FALSE))</f>
        <v/>
      </c>
      <c r="E354" s="100" t="str">
        <f>IF(C354="","",VLOOKUP($C354,Engagés!$C$10:$N$509,5,FALSE))</f>
        <v/>
      </c>
      <c r="F354" s="101" t="str">
        <f>IF(C354="","",CONCATENATE(VLOOKUP($C354,Engagés!$C$10:$N$509,6,FALSE)," ",VLOOKUP($C354,Engagés!$C$10:$N$509,7,FALSE)))</f>
        <v/>
      </c>
      <c r="G354" s="101" t="str">
        <f>IF(C354="","",VLOOKUP($C354,Engagés!$C$10:$N$509,8,FALSE))</f>
        <v/>
      </c>
      <c r="H354" s="100" t="str">
        <f>IF(C354="","",VLOOKUP($C354,Engagés!$C$10:$N$509,9,FALSE))</f>
        <v/>
      </c>
      <c r="I354" s="100" t="str">
        <f>IF(C354="","",VLOOKUP($C354,Engagés!$C$10:$N$509,10,FALSE))</f>
        <v/>
      </c>
      <c r="J354" s="100" t="str">
        <f>IF(C354="","",VLOOKUP($C354,Engagés!$C$10:$Q$509,12,FALSE))</f>
        <v/>
      </c>
      <c r="K354" s="33" t="str">
        <f t="shared" si="11"/>
        <v/>
      </c>
    </row>
    <row r="355" spans="1:11" ht="14.4" hidden="1">
      <c r="A355">
        <f t="shared" si="10"/>
        <v>0</v>
      </c>
      <c r="B355" s="98">
        <v>349</v>
      </c>
      <c r="C355" s="100" t="str">
        <f>IF(OR(VLOOKUP($B355,Engagés!$C$10:$N$509,2,FALSE)="Internet",VLOOKUP($B355,Engagés!$C$10:$N$509,2,FALSE)="Manuel"),VLOOKUP($B355,Engagés!$C$10:$N$509,1,FALSE),"")</f>
        <v/>
      </c>
      <c r="D355" s="100" t="str">
        <f>IF(C355="","",VLOOKUP($C355,Engagés!$C$10:$N$509,4,FALSE))</f>
        <v/>
      </c>
      <c r="E355" s="100" t="str">
        <f>IF(C355="","",VLOOKUP($C355,Engagés!$C$10:$N$509,5,FALSE))</f>
        <v/>
      </c>
      <c r="F355" s="101" t="str">
        <f>IF(C355="","",CONCATENATE(VLOOKUP($C355,Engagés!$C$10:$N$509,6,FALSE)," ",VLOOKUP($C355,Engagés!$C$10:$N$509,7,FALSE)))</f>
        <v/>
      </c>
      <c r="G355" s="101" t="str">
        <f>IF(C355="","",VLOOKUP($C355,Engagés!$C$10:$N$509,8,FALSE))</f>
        <v/>
      </c>
      <c r="H355" s="100" t="str">
        <f>IF(C355="","",VLOOKUP($C355,Engagés!$C$10:$N$509,9,FALSE))</f>
        <v/>
      </c>
      <c r="I355" s="100" t="str">
        <f>IF(C355="","",VLOOKUP($C355,Engagés!$C$10:$N$509,10,FALSE))</f>
        <v/>
      </c>
      <c r="J355" s="100" t="str">
        <f>IF(C355="","",VLOOKUP($C355,Engagés!$C$10:$Q$509,12,FALSE))</f>
        <v/>
      </c>
      <c r="K355" s="33" t="str">
        <f t="shared" si="11"/>
        <v/>
      </c>
    </row>
    <row r="356" spans="1:11" ht="14.4" hidden="1">
      <c r="A356">
        <f t="shared" si="10"/>
        <v>0</v>
      </c>
      <c r="B356" s="98">
        <v>350</v>
      </c>
      <c r="C356" s="100" t="str">
        <f>IF(OR(VLOOKUP($B356,Engagés!$C$10:$N$509,2,FALSE)="Internet",VLOOKUP($B356,Engagés!$C$10:$N$509,2,FALSE)="Manuel"),VLOOKUP($B356,Engagés!$C$10:$N$509,1,FALSE),"")</f>
        <v/>
      </c>
      <c r="D356" s="100" t="str">
        <f>IF(C356="","",VLOOKUP($C356,Engagés!$C$10:$N$509,4,FALSE))</f>
        <v/>
      </c>
      <c r="E356" s="100" t="str">
        <f>IF(C356="","",VLOOKUP($C356,Engagés!$C$10:$N$509,5,FALSE))</f>
        <v/>
      </c>
      <c r="F356" s="101" t="str">
        <f>IF(C356="","",CONCATENATE(VLOOKUP($C356,Engagés!$C$10:$N$509,6,FALSE)," ",VLOOKUP($C356,Engagés!$C$10:$N$509,7,FALSE)))</f>
        <v/>
      </c>
      <c r="G356" s="101" t="str">
        <f>IF(C356="","",VLOOKUP($C356,Engagés!$C$10:$N$509,8,FALSE))</f>
        <v/>
      </c>
      <c r="H356" s="100" t="str">
        <f>IF(C356="","",VLOOKUP($C356,Engagés!$C$10:$N$509,9,FALSE))</f>
        <v/>
      </c>
      <c r="I356" s="100" t="str">
        <f>IF(C356="","",VLOOKUP($C356,Engagés!$C$10:$N$509,10,FALSE))</f>
        <v/>
      </c>
      <c r="J356" s="100" t="str">
        <f>IF(C356="","",VLOOKUP($C356,Engagés!$C$10:$Q$509,12,FALSE))</f>
        <v/>
      </c>
      <c r="K356" s="33" t="str">
        <f t="shared" si="11"/>
        <v/>
      </c>
    </row>
    <row r="357" spans="1:11" ht="14.4" hidden="1">
      <c r="A357">
        <f t="shared" si="10"/>
        <v>0</v>
      </c>
      <c r="B357" s="98">
        <v>351</v>
      </c>
      <c r="C357" s="100" t="str">
        <f>IF(OR(VLOOKUP($B357,Engagés!$C$10:$N$509,2,FALSE)="Internet",VLOOKUP($B357,Engagés!$C$10:$N$509,2,FALSE)="Manuel"),VLOOKUP($B357,Engagés!$C$10:$N$509,1,FALSE),"")</f>
        <v/>
      </c>
      <c r="D357" s="100" t="str">
        <f>IF(C357="","",VLOOKUP($C357,Engagés!$C$10:$N$509,4,FALSE))</f>
        <v/>
      </c>
      <c r="E357" s="100" t="str">
        <f>IF(C357="","",VLOOKUP($C357,Engagés!$C$10:$N$509,5,FALSE))</f>
        <v/>
      </c>
      <c r="F357" s="101" t="str">
        <f>IF(C357="","",CONCATENATE(VLOOKUP($C357,Engagés!$C$10:$N$509,6,FALSE)," ",VLOOKUP($C357,Engagés!$C$10:$N$509,7,FALSE)))</f>
        <v/>
      </c>
      <c r="G357" s="101" t="str">
        <f>IF(C357="","",VLOOKUP($C357,Engagés!$C$10:$N$509,8,FALSE))</f>
        <v/>
      </c>
      <c r="H357" s="100" t="str">
        <f>IF(C357="","",VLOOKUP($C357,Engagés!$C$10:$N$509,9,FALSE))</f>
        <v/>
      </c>
      <c r="I357" s="100" t="str">
        <f>IF(C357="","",VLOOKUP($C357,Engagés!$C$10:$N$509,10,FALSE))</f>
        <v/>
      </c>
      <c r="J357" s="100" t="str">
        <f>IF(C357="","",VLOOKUP($C357,Engagés!$C$10:$Q$509,12,FALSE))</f>
        <v/>
      </c>
      <c r="K357" s="33" t="str">
        <f t="shared" si="11"/>
        <v/>
      </c>
    </row>
    <row r="358" spans="1:11" ht="14.4" hidden="1">
      <c r="A358">
        <f t="shared" si="10"/>
        <v>0</v>
      </c>
      <c r="B358" s="98">
        <v>352</v>
      </c>
      <c r="C358" s="100" t="str">
        <f>IF(OR(VLOOKUP($B358,Engagés!$C$10:$N$509,2,FALSE)="Internet",VLOOKUP($B358,Engagés!$C$10:$N$509,2,FALSE)="Manuel"),VLOOKUP($B358,Engagés!$C$10:$N$509,1,FALSE),"")</f>
        <v/>
      </c>
      <c r="D358" s="100" t="str">
        <f>IF(C358="","",VLOOKUP($C358,Engagés!$C$10:$N$509,4,FALSE))</f>
        <v/>
      </c>
      <c r="E358" s="100" t="str">
        <f>IF(C358="","",VLOOKUP($C358,Engagés!$C$10:$N$509,5,FALSE))</f>
        <v/>
      </c>
      <c r="F358" s="101" t="str">
        <f>IF(C358="","",CONCATENATE(VLOOKUP($C358,Engagés!$C$10:$N$509,6,FALSE)," ",VLOOKUP($C358,Engagés!$C$10:$N$509,7,FALSE)))</f>
        <v/>
      </c>
      <c r="G358" s="101" t="str">
        <f>IF(C358="","",VLOOKUP($C358,Engagés!$C$10:$N$509,8,FALSE))</f>
        <v/>
      </c>
      <c r="H358" s="100" t="str">
        <f>IF(C358="","",VLOOKUP($C358,Engagés!$C$10:$N$509,9,FALSE))</f>
        <v/>
      </c>
      <c r="I358" s="100" t="str">
        <f>IF(C358="","",VLOOKUP($C358,Engagés!$C$10:$N$509,10,FALSE))</f>
        <v/>
      </c>
      <c r="J358" s="100" t="str">
        <f>IF(C358="","",VLOOKUP($C358,Engagés!$C$10:$Q$509,12,FALSE))</f>
        <v/>
      </c>
      <c r="K358" s="33" t="str">
        <f t="shared" si="11"/>
        <v/>
      </c>
    </row>
    <row r="359" spans="1:11" ht="14.4" hidden="1">
      <c r="A359">
        <f t="shared" si="10"/>
        <v>0</v>
      </c>
      <c r="B359" s="98">
        <v>353</v>
      </c>
      <c r="C359" s="100" t="str">
        <f>IF(OR(VLOOKUP($B359,Engagés!$C$10:$N$509,2,FALSE)="Internet",VLOOKUP($B359,Engagés!$C$10:$N$509,2,FALSE)="Manuel"),VLOOKUP($B359,Engagés!$C$10:$N$509,1,FALSE),"")</f>
        <v/>
      </c>
      <c r="D359" s="100" t="str">
        <f>IF(C359="","",VLOOKUP($C359,Engagés!$C$10:$N$509,4,FALSE))</f>
        <v/>
      </c>
      <c r="E359" s="100" t="str">
        <f>IF(C359="","",VLOOKUP($C359,Engagés!$C$10:$N$509,5,FALSE))</f>
        <v/>
      </c>
      <c r="F359" s="101" t="str">
        <f>IF(C359="","",CONCATENATE(VLOOKUP($C359,Engagés!$C$10:$N$509,6,FALSE)," ",VLOOKUP($C359,Engagés!$C$10:$N$509,7,FALSE)))</f>
        <v/>
      </c>
      <c r="G359" s="101" t="str">
        <f>IF(C359="","",VLOOKUP($C359,Engagés!$C$10:$N$509,8,FALSE))</f>
        <v/>
      </c>
      <c r="H359" s="100" t="str">
        <f>IF(C359="","",VLOOKUP($C359,Engagés!$C$10:$N$509,9,FALSE))</f>
        <v/>
      </c>
      <c r="I359" s="100" t="str">
        <f>IF(C359="","",VLOOKUP($C359,Engagés!$C$10:$N$509,10,FALSE))</f>
        <v/>
      </c>
      <c r="J359" s="100" t="str">
        <f>IF(C359="","",VLOOKUP($C359,Engagés!$C$10:$Q$509,12,FALSE))</f>
        <v/>
      </c>
      <c r="K359" s="33" t="str">
        <f t="shared" si="11"/>
        <v/>
      </c>
    </row>
    <row r="360" spans="1:11" ht="14.4" hidden="1">
      <c r="A360">
        <f t="shared" si="10"/>
        <v>0</v>
      </c>
      <c r="B360" s="98">
        <v>354</v>
      </c>
      <c r="C360" s="100" t="str">
        <f>IF(OR(VLOOKUP($B360,Engagés!$C$10:$N$509,2,FALSE)="Internet",VLOOKUP($B360,Engagés!$C$10:$N$509,2,FALSE)="Manuel"),VLOOKUP($B360,Engagés!$C$10:$N$509,1,FALSE),"")</f>
        <v/>
      </c>
      <c r="D360" s="100" t="str">
        <f>IF(C360="","",VLOOKUP($C360,Engagés!$C$10:$N$509,4,FALSE))</f>
        <v/>
      </c>
      <c r="E360" s="100" t="str">
        <f>IF(C360="","",VLOOKUP($C360,Engagés!$C$10:$N$509,5,FALSE))</f>
        <v/>
      </c>
      <c r="F360" s="101" t="str">
        <f>IF(C360="","",CONCATENATE(VLOOKUP($C360,Engagés!$C$10:$N$509,6,FALSE)," ",VLOOKUP($C360,Engagés!$C$10:$N$509,7,FALSE)))</f>
        <v/>
      </c>
      <c r="G360" s="101" t="str">
        <f>IF(C360="","",VLOOKUP($C360,Engagés!$C$10:$N$509,8,FALSE))</f>
        <v/>
      </c>
      <c r="H360" s="100" t="str">
        <f>IF(C360="","",VLOOKUP($C360,Engagés!$C$10:$N$509,9,FALSE))</f>
        <v/>
      </c>
      <c r="I360" s="100" t="str">
        <f>IF(C360="","",VLOOKUP($C360,Engagés!$C$10:$N$509,10,FALSE))</f>
        <v/>
      </c>
      <c r="J360" s="100" t="str">
        <f>IF(C360="","",VLOOKUP($C360,Engagés!$C$10:$Q$509,12,FALSE))</f>
        <v/>
      </c>
      <c r="K360" s="33" t="str">
        <f t="shared" si="11"/>
        <v/>
      </c>
    </row>
    <row r="361" spans="1:11" ht="14.4" hidden="1">
      <c r="A361">
        <f t="shared" si="10"/>
        <v>0</v>
      </c>
      <c r="B361" s="98">
        <v>355</v>
      </c>
      <c r="C361" s="100" t="str">
        <f>IF(OR(VLOOKUP($B361,Engagés!$C$10:$N$509,2,FALSE)="Internet",VLOOKUP($B361,Engagés!$C$10:$N$509,2,FALSE)="Manuel"),VLOOKUP($B361,Engagés!$C$10:$N$509,1,FALSE),"")</f>
        <v/>
      </c>
      <c r="D361" s="100" t="str">
        <f>IF(C361="","",VLOOKUP($C361,Engagés!$C$10:$N$509,4,FALSE))</f>
        <v/>
      </c>
      <c r="E361" s="100" t="str">
        <f>IF(C361="","",VLOOKUP($C361,Engagés!$C$10:$N$509,5,FALSE))</f>
        <v/>
      </c>
      <c r="F361" s="101" t="str">
        <f>IF(C361="","",CONCATENATE(VLOOKUP($C361,Engagés!$C$10:$N$509,6,FALSE)," ",VLOOKUP($C361,Engagés!$C$10:$N$509,7,FALSE)))</f>
        <v/>
      </c>
      <c r="G361" s="101" t="str">
        <f>IF(C361="","",VLOOKUP($C361,Engagés!$C$10:$N$509,8,FALSE))</f>
        <v/>
      </c>
      <c r="H361" s="100" t="str">
        <f>IF(C361="","",VLOOKUP($C361,Engagés!$C$10:$N$509,9,FALSE))</f>
        <v/>
      </c>
      <c r="I361" s="100" t="str">
        <f>IF(C361="","",VLOOKUP($C361,Engagés!$C$10:$N$509,10,FALSE))</f>
        <v/>
      </c>
      <c r="J361" s="100" t="str">
        <f>IF(C361="","",VLOOKUP($C361,Engagés!$C$10:$Q$509,12,FALSE))</f>
        <v/>
      </c>
      <c r="K361" s="33" t="str">
        <f t="shared" si="11"/>
        <v/>
      </c>
    </row>
    <row r="362" spans="1:11" ht="14.4" hidden="1">
      <c r="A362">
        <f t="shared" si="10"/>
        <v>0</v>
      </c>
      <c r="B362" s="98">
        <v>356</v>
      </c>
      <c r="C362" s="100" t="str">
        <f>IF(OR(VLOOKUP($B362,Engagés!$C$10:$N$509,2,FALSE)="Internet",VLOOKUP($B362,Engagés!$C$10:$N$509,2,FALSE)="Manuel"),VLOOKUP($B362,Engagés!$C$10:$N$509,1,FALSE),"")</f>
        <v/>
      </c>
      <c r="D362" s="100" t="str">
        <f>IF(C362="","",VLOOKUP($C362,Engagés!$C$10:$N$509,4,FALSE))</f>
        <v/>
      </c>
      <c r="E362" s="100" t="str">
        <f>IF(C362="","",VLOOKUP($C362,Engagés!$C$10:$N$509,5,FALSE))</f>
        <v/>
      </c>
      <c r="F362" s="101" t="str">
        <f>IF(C362="","",CONCATENATE(VLOOKUP($C362,Engagés!$C$10:$N$509,6,FALSE)," ",VLOOKUP($C362,Engagés!$C$10:$N$509,7,FALSE)))</f>
        <v/>
      </c>
      <c r="G362" s="101" t="str">
        <f>IF(C362="","",VLOOKUP($C362,Engagés!$C$10:$N$509,8,FALSE))</f>
        <v/>
      </c>
      <c r="H362" s="100" t="str">
        <f>IF(C362="","",VLOOKUP($C362,Engagés!$C$10:$N$509,9,FALSE))</f>
        <v/>
      </c>
      <c r="I362" s="100" t="str">
        <f>IF(C362="","",VLOOKUP($C362,Engagés!$C$10:$N$509,10,FALSE))</f>
        <v/>
      </c>
      <c r="J362" s="100" t="str">
        <f>IF(C362="","",VLOOKUP($C362,Engagés!$C$10:$Q$509,12,FALSE))</f>
        <v/>
      </c>
      <c r="K362" s="33" t="str">
        <f t="shared" si="11"/>
        <v/>
      </c>
    </row>
    <row r="363" spans="1:11" ht="14.4" hidden="1">
      <c r="A363">
        <f t="shared" si="10"/>
        <v>0</v>
      </c>
      <c r="B363" s="98">
        <v>357</v>
      </c>
      <c r="C363" s="100" t="str">
        <f>IF(OR(VLOOKUP($B363,Engagés!$C$10:$N$509,2,FALSE)="Internet",VLOOKUP($B363,Engagés!$C$10:$N$509,2,FALSE)="Manuel"),VLOOKUP($B363,Engagés!$C$10:$N$509,1,FALSE),"")</f>
        <v/>
      </c>
      <c r="D363" s="100" t="str">
        <f>IF(C363="","",VLOOKUP($C363,Engagés!$C$10:$N$509,4,FALSE))</f>
        <v/>
      </c>
      <c r="E363" s="100" t="str">
        <f>IF(C363="","",VLOOKUP($C363,Engagés!$C$10:$N$509,5,FALSE))</f>
        <v/>
      </c>
      <c r="F363" s="101" t="str">
        <f>IF(C363="","",CONCATENATE(VLOOKUP($C363,Engagés!$C$10:$N$509,6,FALSE)," ",VLOOKUP($C363,Engagés!$C$10:$N$509,7,FALSE)))</f>
        <v/>
      </c>
      <c r="G363" s="101" t="str">
        <f>IF(C363="","",VLOOKUP($C363,Engagés!$C$10:$N$509,8,FALSE))</f>
        <v/>
      </c>
      <c r="H363" s="100" t="str">
        <f>IF(C363="","",VLOOKUP($C363,Engagés!$C$10:$N$509,9,FALSE))</f>
        <v/>
      </c>
      <c r="I363" s="100" t="str">
        <f>IF(C363="","",VLOOKUP($C363,Engagés!$C$10:$N$509,10,FALSE))</f>
        <v/>
      </c>
      <c r="J363" s="100" t="str">
        <f>IF(C363="","",VLOOKUP($C363,Engagés!$C$10:$Q$509,12,FALSE))</f>
        <v/>
      </c>
      <c r="K363" s="33" t="str">
        <f t="shared" si="11"/>
        <v/>
      </c>
    </row>
    <row r="364" spans="1:11" ht="14.4" hidden="1">
      <c r="A364">
        <f t="shared" si="10"/>
        <v>0</v>
      </c>
      <c r="B364" s="98">
        <v>358</v>
      </c>
      <c r="C364" s="100" t="str">
        <f>IF(OR(VLOOKUP($B364,Engagés!$C$10:$N$509,2,FALSE)="Internet",VLOOKUP($B364,Engagés!$C$10:$N$509,2,FALSE)="Manuel"),VLOOKUP($B364,Engagés!$C$10:$N$509,1,FALSE),"")</f>
        <v/>
      </c>
      <c r="D364" s="100" t="str">
        <f>IF(C364="","",VLOOKUP($C364,Engagés!$C$10:$N$509,4,FALSE))</f>
        <v/>
      </c>
      <c r="E364" s="100" t="str">
        <f>IF(C364="","",VLOOKUP($C364,Engagés!$C$10:$N$509,5,FALSE))</f>
        <v/>
      </c>
      <c r="F364" s="101" t="str">
        <f>IF(C364="","",CONCATENATE(VLOOKUP($C364,Engagés!$C$10:$N$509,6,FALSE)," ",VLOOKUP($C364,Engagés!$C$10:$N$509,7,FALSE)))</f>
        <v/>
      </c>
      <c r="G364" s="101" t="str">
        <f>IF(C364="","",VLOOKUP($C364,Engagés!$C$10:$N$509,8,FALSE))</f>
        <v/>
      </c>
      <c r="H364" s="100" t="str">
        <f>IF(C364="","",VLOOKUP($C364,Engagés!$C$10:$N$509,9,FALSE))</f>
        <v/>
      </c>
      <c r="I364" s="100" t="str">
        <f>IF(C364="","",VLOOKUP($C364,Engagés!$C$10:$N$509,10,FALSE))</f>
        <v/>
      </c>
      <c r="J364" s="100" t="str">
        <f>IF(C364="","",VLOOKUP($C364,Engagés!$C$10:$Q$509,12,FALSE))</f>
        <v/>
      </c>
      <c r="K364" s="33" t="str">
        <f t="shared" si="11"/>
        <v/>
      </c>
    </row>
    <row r="365" spans="1:11" ht="14.4" hidden="1">
      <c r="A365">
        <f t="shared" si="10"/>
        <v>0</v>
      </c>
      <c r="B365" s="98">
        <v>359</v>
      </c>
      <c r="C365" s="100" t="str">
        <f>IF(OR(VLOOKUP($B365,Engagés!$C$10:$N$509,2,FALSE)="Internet",VLOOKUP($B365,Engagés!$C$10:$N$509,2,FALSE)="Manuel"),VLOOKUP($B365,Engagés!$C$10:$N$509,1,FALSE),"")</f>
        <v/>
      </c>
      <c r="D365" s="100" t="str">
        <f>IF(C365="","",VLOOKUP($C365,Engagés!$C$10:$N$509,4,FALSE))</f>
        <v/>
      </c>
      <c r="E365" s="100" t="str">
        <f>IF(C365="","",VLOOKUP($C365,Engagés!$C$10:$N$509,5,FALSE))</f>
        <v/>
      </c>
      <c r="F365" s="101" t="str">
        <f>IF(C365="","",CONCATENATE(VLOOKUP($C365,Engagés!$C$10:$N$509,6,FALSE)," ",VLOOKUP($C365,Engagés!$C$10:$N$509,7,FALSE)))</f>
        <v/>
      </c>
      <c r="G365" s="101" t="str">
        <f>IF(C365="","",VLOOKUP($C365,Engagés!$C$10:$N$509,8,FALSE))</f>
        <v/>
      </c>
      <c r="H365" s="100" t="str">
        <f>IF(C365="","",VLOOKUP($C365,Engagés!$C$10:$N$509,9,FALSE))</f>
        <v/>
      </c>
      <c r="I365" s="100" t="str">
        <f>IF(C365="","",VLOOKUP($C365,Engagés!$C$10:$N$509,10,FALSE))</f>
        <v/>
      </c>
      <c r="J365" s="100" t="str">
        <f>IF(C365="","",VLOOKUP($C365,Engagés!$C$10:$Q$509,12,FALSE))</f>
        <v/>
      </c>
      <c r="K365" s="33" t="str">
        <f t="shared" si="11"/>
        <v/>
      </c>
    </row>
    <row r="366" spans="1:11" ht="14.4" hidden="1">
      <c r="A366">
        <f t="shared" si="10"/>
        <v>0</v>
      </c>
      <c r="B366" s="98">
        <v>360</v>
      </c>
      <c r="C366" s="100" t="str">
        <f>IF(OR(VLOOKUP($B366,Engagés!$C$10:$N$509,2,FALSE)="Internet",VLOOKUP($B366,Engagés!$C$10:$N$509,2,FALSE)="Manuel"),VLOOKUP($B366,Engagés!$C$10:$N$509,1,FALSE),"")</f>
        <v/>
      </c>
      <c r="D366" s="100" t="str">
        <f>IF(C366="","",VLOOKUP($C366,Engagés!$C$10:$N$509,4,FALSE))</f>
        <v/>
      </c>
      <c r="E366" s="100" t="str">
        <f>IF(C366="","",VLOOKUP($C366,Engagés!$C$10:$N$509,5,FALSE))</f>
        <v/>
      </c>
      <c r="F366" s="101" t="str">
        <f>IF(C366="","",CONCATENATE(VLOOKUP($C366,Engagés!$C$10:$N$509,6,FALSE)," ",VLOOKUP($C366,Engagés!$C$10:$N$509,7,FALSE)))</f>
        <v/>
      </c>
      <c r="G366" s="101" t="str">
        <f>IF(C366="","",VLOOKUP($C366,Engagés!$C$10:$N$509,8,FALSE))</f>
        <v/>
      </c>
      <c r="H366" s="100" t="str">
        <f>IF(C366="","",VLOOKUP($C366,Engagés!$C$10:$N$509,9,FALSE))</f>
        <v/>
      </c>
      <c r="I366" s="100" t="str">
        <f>IF(C366="","",VLOOKUP($C366,Engagés!$C$10:$N$509,10,FALSE))</f>
        <v/>
      </c>
      <c r="J366" s="100" t="str">
        <f>IF(C366="","",VLOOKUP($C366,Engagés!$C$10:$Q$509,12,FALSE))</f>
        <v/>
      </c>
      <c r="K366" s="33" t="str">
        <f t="shared" si="11"/>
        <v/>
      </c>
    </row>
    <row r="367" spans="1:11" ht="14.4" hidden="1">
      <c r="A367">
        <f t="shared" si="10"/>
        <v>0</v>
      </c>
      <c r="B367" s="98">
        <v>361</v>
      </c>
      <c r="C367" s="100" t="str">
        <f>IF(OR(VLOOKUP($B367,Engagés!$C$10:$N$509,2,FALSE)="Internet",VLOOKUP($B367,Engagés!$C$10:$N$509,2,FALSE)="Manuel"),VLOOKUP($B367,Engagés!$C$10:$N$509,1,FALSE),"")</f>
        <v/>
      </c>
      <c r="D367" s="100" t="str">
        <f>IF(C367="","",VLOOKUP($C367,Engagés!$C$10:$N$509,4,FALSE))</f>
        <v/>
      </c>
      <c r="E367" s="100" t="str">
        <f>IF(C367="","",VLOOKUP($C367,Engagés!$C$10:$N$509,5,FALSE))</f>
        <v/>
      </c>
      <c r="F367" s="101" t="str">
        <f>IF(C367="","",CONCATENATE(VLOOKUP($C367,Engagés!$C$10:$N$509,6,FALSE)," ",VLOOKUP($C367,Engagés!$C$10:$N$509,7,FALSE)))</f>
        <v/>
      </c>
      <c r="G367" s="101" t="str">
        <f>IF(C367="","",VLOOKUP($C367,Engagés!$C$10:$N$509,8,FALSE))</f>
        <v/>
      </c>
      <c r="H367" s="100" t="str">
        <f>IF(C367="","",VLOOKUP($C367,Engagés!$C$10:$N$509,9,FALSE))</f>
        <v/>
      </c>
      <c r="I367" s="100" t="str">
        <f>IF(C367="","",VLOOKUP($C367,Engagés!$C$10:$N$509,10,FALSE))</f>
        <v/>
      </c>
      <c r="J367" s="100" t="str">
        <f>IF(C367="","",VLOOKUP($C367,Engagés!$C$10:$Q$509,12,FALSE))</f>
        <v/>
      </c>
      <c r="K367" s="33" t="str">
        <f t="shared" si="11"/>
        <v/>
      </c>
    </row>
    <row r="368" spans="1:11" ht="14.4" hidden="1">
      <c r="A368">
        <f t="shared" si="10"/>
        <v>0</v>
      </c>
      <c r="B368" s="98">
        <v>362</v>
      </c>
      <c r="C368" s="100" t="str">
        <f>IF(OR(VLOOKUP($B368,Engagés!$C$10:$N$509,2,FALSE)="Internet",VLOOKUP($B368,Engagés!$C$10:$N$509,2,FALSE)="Manuel"),VLOOKUP($B368,Engagés!$C$10:$N$509,1,FALSE),"")</f>
        <v/>
      </c>
      <c r="D368" s="100" t="str">
        <f>IF(C368="","",VLOOKUP($C368,Engagés!$C$10:$N$509,4,FALSE))</f>
        <v/>
      </c>
      <c r="E368" s="100" t="str">
        <f>IF(C368="","",VLOOKUP($C368,Engagés!$C$10:$N$509,5,FALSE))</f>
        <v/>
      </c>
      <c r="F368" s="101" t="str">
        <f>IF(C368="","",CONCATENATE(VLOOKUP($C368,Engagés!$C$10:$N$509,6,FALSE)," ",VLOOKUP($C368,Engagés!$C$10:$N$509,7,FALSE)))</f>
        <v/>
      </c>
      <c r="G368" s="101" t="str">
        <f>IF(C368="","",VLOOKUP($C368,Engagés!$C$10:$N$509,8,FALSE))</f>
        <v/>
      </c>
      <c r="H368" s="100" t="str">
        <f>IF(C368="","",VLOOKUP($C368,Engagés!$C$10:$N$509,9,FALSE))</f>
        <v/>
      </c>
      <c r="I368" s="100" t="str">
        <f>IF(C368="","",VLOOKUP($C368,Engagés!$C$10:$N$509,10,FALSE))</f>
        <v/>
      </c>
      <c r="J368" s="100" t="str">
        <f>IF(C368="","",VLOOKUP($C368,Engagés!$C$10:$Q$509,12,FALSE))</f>
        <v/>
      </c>
      <c r="K368" s="33" t="str">
        <f t="shared" si="11"/>
        <v/>
      </c>
    </row>
    <row r="369" spans="1:11" ht="14.4" hidden="1">
      <c r="A369">
        <f t="shared" si="10"/>
        <v>0</v>
      </c>
      <c r="B369" s="98">
        <v>363</v>
      </c>
      <c r="C369" s="100" t="str">
        <f>IF(OR(VLOOKUP($B369,Engagés!$C$10:$N$509,2,FALSE)="Internet",VLOOKUP($B369,Engagés!$C$10:$N$509,2,FALSE)="Manuel"),VLOOKUP($B369,Engagés!$C$10:$N$509,1,FALSE),"")</f>
        <v/>
      </c>
      <c r="D369" s="100" t="str">
        <f>IF(C369="","",VLOOKUP($C369,Engagés!$C$10:$N$509,4,FALSE))</f>
        <v/>
      </c>
      <c r="E369" s="100" t="str">
        <f>IF(C369="","",VLOOKUP($C369,Engagés!$C$10:$N$509,5,FALSE))</f>
        <v/>
      </c>
      <c r="F369" s="101" t="str">
        <f>IF(C369="","",CONCATENATE(VLOOKUP($C369,Engagés!$C$10:$N$509,6,FALSE)," ",VLOOKUP($C369,Engagés!$C$10:$N$509,7,FALSE)))</f>
        <v/>
      </c>
      <c r="G369" s="101" t="str">
        <f>IF(C369="","",VLOOKUP($C369,Engagés!$C$10:$N$509,8,FALSE))</f>
        <v/>
      </c>
      <c r="H369" s="100" t="str">
        <f>IF(C369="","",VLOOKUP($C369,Engagés!$C$10:$N$509,9,FALSE))</f>
        <v/>
      </c>
      <c r="I369" s="100" t="str">
        <f>IF(C369="","",VLOOKUP($C369,Engagés!$C$10:$N$509,10,FALSE))</f>
        <v/>
      </c>
      <c r="J369" s="100" t="str">
        <f>IF(C369="","",VLOOKUP($C369,Engagés!$C$10:$Q$509,12,FALSE))</f>
        <v/>
      </c>
      <c r="K369" s="33" t="str">
        <f t="shared" si="11"/>
        <v/>
      </c>
    </row>
    <row r="370" spans="1:11" ht="14.4" hidden="1">
      <c r="A370">
        <f t="shared" si="10"/>
        <v>0</v>
      </c>
      <c r="B370" s="98">
        <v>364</v>
      </c>
      <c r="C370" s="100" t="str">
        <f>IF(OR(VLOOKUP($B370,Engagés!$C$10:$N$509,2,FALSE)="Internet",VLOOKUP($B370,Engagés!$C$10:$N$509,2,FALSE)="Manuel"),VLOOKUP($B370,Engagés!$C$10:$N$509,1,FALSE),"")</f>
        <v/>
      </c>
      <c r="D370" s="100" t="str">
        <f>IF(C370="","",VLOOKUP($C370,Engagés!$C$10:$N$509,4,FALSE))</f>
        <v/>
      </c>
      <c r="E370" s="100" t="str">
        <f>IF(C370="","",VLOOKUP($C370,Engagés!$C$10:$N$509,5,FALSE))</f>
        <v/>
      </c>
      <c r="F370" s="101" t="str">
        <f>IF(C370="","",CONCATENATE(VLOOKUP($C370,Engagés!$C$10:$N$509,6,FALSE)," ",VLOOKUP($C370,Engagés!$C$10:$N$509,7,FALSE)))</f>
        <v/>
      </c>
      <c r="G370" s="101" t="str">
        <f>IF(C370="","",VLOOKUP($C370,Engagés!$C$10:$N$509,8,FALSE))</f>
        <v/>
      </c>
      <c r="H370" s="100" t="str">
        <f>IF(C370="","",VLOOKUP($C370,Engagés!$C$10:$N$509,9,FALSE))</f>
        <v/>
      </c>
      <c r="I370" s="100" t="str">
        <f>IF(C370="","",VLOOKUP($C370,Engagés!$C$10:$N$509,10,FALSE))</f>
        <v/>
      </c>
      <c r="J370" s="100" t="str">
        <f>IF(C370="","",VLOOKUP($C370,Engagés!$C$10:$Q$509,12,FALSE))</f>
        <v/>
      </c>
      <c r="K370" s="33" t="str">
        <f t="shared" si="11"/>
        <v/>
      </c>
    </row>
    <row r="371" spans="1:11" ht="14.4" hidden="1">
      <c r="A371">
        <f t="shared" si="10"/>
        <v>0</v>
      </c>
      <c r="B371" s="98">
        <v>365</v>
      </c>
      <c r="C371" s="100" t="str">
        <f>IF(OR(VLOOKUP($B371,Engagés!$C$10:$N$509,2,FALSE)="Internet",VLOOKUP($B371,Engagés!$C$10:$N$509,2,FALSE)="Manuel"),VLOOKUP($B371,Engagés!$C$10:$N$509,1,FALSE),"")</f>
        <v/>
      </c>
      <c r="D371" s="100" t="str">
        <f>IF(C371="","",VLOOKUP($C371,Engagés!$C$10:$N$509,4,FALSE))</f>
        <v/>
      </c>
      <c r="E371" s="100" t="str">
        <f>IF(C371="","",VLOOKUP($C371,Engagés!$C$10:$N$509,5,FALSE))</f>
        <v/>
      </c>
      <c r="F371" s="101" t="str">
        <f>IF(C371="","",CONCATENATE(VLOOKUP($C371,Engagés!$C$10:$N$509,6,FALSE)," ",VLOOKUP($C371,Engagés!$C$10:$N$509,7,FALSE)))</f>
        <v/>
      </c>
      <c r="G371" s="101" t="str">
        <f>IF(C371="","",VLOOKUP($C371,Engagés!$C$10:$N$509,8,FALSE))</f>
        <v/>
      </c>
      <c r="H371" s="100" t="str">
        <f>IF(C371="","",VLOOKUP($C371,Engagés!$C$10:$N$509,9,FALSE))</f>
        <v/>
      </c>
      <c r="I371" s="100" t="str">
        <f>IF(C371="","",VLOOKUP($C371,Engagés!$C$10:$N$509,10,FALSE))</f>
        <v/>
      </c>
      <c r="J371" s="100" t="str">
        <f>IF(C371="","",VLOOKUP($C371,Engagés!$C$10:$Q$509,12,FALSE))</f>
        <v/>
      </c>
      <c r="K371" s="33" t="str">
        <f t="shared" si="11"/>
        <v/>
      </c>
    </row>
    <row r="372" spans="1:11" ht="14.4" hidden="1">
      <c r="A372">
        <f t="shared" si="10"/>
        <v>0</v>
      </c>
      <c r="B372" s="98">
        <v>366</v>
      </c>
      <c r="C372" s="100" t="str">
        <f>IF(OR(VLOOKUP($B372,Engagés!$C$10:$N$509,2,FALSE)="Internet",VLOOKUP($B372,Engagés!$C$10:$N$509,2,FALSE)="Manuel"),VLOOKUP($B372,Engagés!$C$10:$N$509,1,FALSE),"")</f>
        <v/>
      </c>
      <c r="D372" s="100" t="str">
        <f>IF(C372="","",VLOOKUP($C372,Engagés!$C$10:$N$509,4,FALSE))</f>
        <v/>
      </c>
      <c r="E372" s="100" t="str">
        <f>IF(C372="","",VLOOKUP($C372,Engagés!$C$10:$N$509,5,FALSE))</f>
        <v/>
      </c>
      <c r="F372" s="101" t="str">
        <f>IF(C372="","",CONCATENATE(VLOOKUP($C372,Engagés!$C$10:$N$509,6,FALSE)," ",VLOOKUP($C372,Engagés!$C$10:$N$509,7,FALSE)))</f>
        <v/>
      </c>
      <c r="G372" s="101" t="str">
        <f>IF(C372="","",VLOOKUP($C372,Engagés!$C$10:$N$509,8,FALSE))</f>
        <v/>
      </c>
      <c r="H372" s="100" t="str">
        <f>IF(C372="","",VLOOKUP($C372,Engagés!$C$10:$N$509,9,FALSE))</f>
        <v/>
      </c>
      <c r="I372" s="100" t="str">
        <f>IF(C372="","",VLOOKUP($C372,Engagés!$C$10:$N$509,10,FALSE))</f>
        <v/>
      </c>
      <c r="J372" s="100" t="str">
        <f>IF(C372="","",VLOOKUP($C372,Engagés!$C$10:$Q$509,12,FALSE))</f>
        <v/>
      </c>
      <c r="K372" s="33" t="str">
        <f t="shared" si="11"/>
        <v/>
      </c>
    </row>
    <row r="373" spans="1:11" ht="14.4" hidden="1">
      <c r="A373">
        <f t="shared" si="10"/>
        <v>0</v>
      </c>
      <c r="B373" s="98">
        <v>367</v>
      </c>
      <c r="C373" s="100" t="str">
        <f>IF(OR(VLOOKUP($B373,Engagés!$C$10:$N$509,2,FALSE)="Internet",VLOOKUP($B373,Engagés!$C$10:$N$509,2,FALSE)="Manuel"),VLOOKUP($B373,Engagés!$C$10:$N$509,1,FALSE),"")</f>
        <v/>
      </c>
      <c r="D373" s="100" t="str">
        <f>IF(C373="","",VLOOKUP($C373,Engagés!$C$10:$N$509,4,FALSE))</f>
        <v/>
      </c>
      <c r="E373" s="100" t="str">
        <f>IF(C373="","",VLOOKUP($C373,Engagés!$C$10:$N$509,5,FALSE))</f>
        <v/>
      </c>
      <c r="F373" s="101" t="str">
        <f>IF(C373="","",CONCATENATE(VLOOKUP($C373,Engagés!$C$10:$N$509,6,FALSE)," ",VLOOKUP($C373,Engagés!$C$10:$N$509,7,FALSE)))</f>
        <v/>
      </c>
      <c r="G373" s="101" t="str">
        <f>IF(C373="","",VLOOKUP($C373,Engagés!$C$10:$N$509,8,FALSE))</f>
        <v/>
      </c>
      <c r="H373" s="100" t="str">
        <f>IF(C373="","",VLOOKUP($C373,Engagés!$C$10:$N$509,9,FALSE))</f>
        <v/>
      </c>
      <c r="I373" s="100" t="str">
        <f>IF(C373="","",VLOOKUP($C373,Engagés!$C$10:$N$509,10,FALSE))</f>
        <v/>
      </c>
      <c r="J373" s="100" t="str">
        <f>IF(C373="","",VLOOKUP($C373,Engagés!$C$10:$Q$509,12,FALSE))</f>
        <v/>
      </c>
      <c r="K373" s="33" t="str">
        <f t="shared" si="11"/>
        <v/>
      </c>
    </row>
    <row r="374" spans="1:11" ht="14.4" hidden="1">
      <c r="A374">
        <f t="shared" si="10"/>
        <v>0</v>
      </c>
      <c r="B374" s="98">
        <v>368</v>
      </c>
      <c r="C374" s="100" t="str">
        <f>IF(OR(VLOOKUP($B374,Engagés!$C$10:$N$509,2,FALSE)="Internet",VLOOKUP($B374,Engagés!$C$10:$N$509,2,FALSE)="Manuel"),VLOOKUP($B374,Engagés!$C$10:$N$509,1,FALSE),"")</f>
        <v/>
      </c>
      <c r="D374" s="100" t="str">
        <f>IF(C374="","",VLOOKUP($C374,Engagés!$C$10:$N$509,4,FALSE))</f>
        <v/>
      </c>
      <c r="E374" s="100" t="str">
        <f>IF(C374="","",VLOOKUP($C374,Engagés!$C$10:$N$509,5,FALSE))</f>
        <v/>
      </c>
      <c r="F374" s="101" t="str">
        <f>IF(C374="","",CONCATENATE(VLOOKUP($C374,Engagés!$C$10:$N$509,6,FALSE)," ",VLOOKUP($C374,Engagés!$C$10:$N$509,7,FALSE)))</f>
        <v/>
      </c>
      <c r="G374" s="101" t="str">
        <f>IF(C374="","",VLOOKUP($C374,Engagés!$C$10:$N$509,8,FALSE))</f>
        <v/>
      </c>
      <c r="H374" s="100" t="str">
        <f>IF(C374="","",VLOOKUP($C374,Engagés!$C$10:$N$509,9,FALSE))</f>
        <v/>
      </c>
      <c r="I374" s="100" t="str">
        <f>IF(C374="","",VLOOKUP($C374,Engagés!$C$10:$N$509,10,FALSE))</f>
        <v/>
      </c>
      <c r="J374" s="100" t="str">
        <f>IF(C374="","",VLOOKUP($C374,Engagés!$C$10:$Q$509,12,FALSE))</f>
        <v/>
      </c>
      <c r="K374" s="33" t="str">
        <f t="shared" si="11"/>
        <v/>
      </c>
    </row>
    <row r="375" spans="1:11" ht="14.4" hidden="1">
      <c r="A375">
        <f t="shared" si="10"/>
        <v>0</v>
      </c>
      <c r="B375" s="98">
        <v>369</v>
      </c>
      <c r="C375" s="100" t="str">
        <f>IF(OR(VLOOKUP($B375,Engagés!$C$10:$N$509,2,FALSE)="Internet",VLOOKUP($B375,Engagés!$C$10:$N$509,2,FALSE)="Manuel"),VLOOKUP($B375,Engagés!$C$10:$N$509,1,FALSE),"")</f>
        <v/>
      </c>
      <c r="D375" s="100" t="str">
        <f>IF(C375="","",VLOOKUP($C375,Engagés!$C$10:$N$509,4,FALSE))</f>
        <v/>
      </c>
      <c r="E375" s="100" t="str">
        <f>IF(C375="","",VLOOKUP($C375,Engagés!$C$10:$N$509,5,FALSE))</f>
        <v/>
      </c>
      <c r="F375" s="101" t="str">
        <f>IF(C375="","",CONCATENATE(VLOOKUP($C375,Engagés!$C$10:$N$509,6,FALSE)," ",VLOOKUP($C375,Engagés!$C$10:$N$509,7,FALSE)))</f>
        <v/>
      </c>
      <c r="G375" s="101" t="str">
        <f>IF(C375="","",VLOOKUP($C375,Engagés!$C$10:$N$509,8,FALSE))</f>
        <v/>
      </c>
      <c r="H375" s="100" t="str">
        <f>IF(C375="","",VLOOKUP($C375,Engagés!$C$10:$N$509,9,FALSE))</f>
        <v/>
      </c>
      <c r="I375" s="100" t="str">
        <f>IF(C375="","",VLOOKUP($C375,Engagés!$C$10:$N$509,10,FALSE))</f>
        <v/>
      </c>
      <c r="J375" s="100" t="str">
        <f>IF(C375="","",VLOOKUP($C375,Engagés!$C$10:$Q$509,12,FALSE))</f>
        <v/>
      </c>
      <c r="K375" s="33" t="str">
        <f t="shared" si="11"/>
        <v/>
      </c>
    </row>
    <row r="376" spans="1:11" ht="14.4" hidden="1">
      <c r="A376">
        <f t="shared" si="10"/>
        <v>0</v>
      </c>
      <c r="B376" s="98">
        <v>370</v>
      </c>
      <c r="C376" s="100" t="str">
        <f>IF(OR(VLOOKUP($B376,Engagés!$C$10:$N$509,2,FALSE)="Internet",VLOOKUP($B376,Engagés!$C$10:$N$509,2,FALSE)="Manuel"),VLOOKUP($B376,Engagés!$C$10:$N$509,1,FALSE),"")</f>
        <v/>
      </c>
      <c r="D376" s="100" t="str">
        <f>IF(C376="","",VLOOKUP($C376,Engagés!$C$10:$N$509,4,FALSE))</f>
        <v/>
      </c>
      <c r="E376" s="100" t="str">
        <f>IF(C376="","",VLOOKUP($C376,Engagés!$C$10:$N$509,5,FALSE))</f>
        <v/>
      </c>
      <c r="F376" s="101" t="str">
        <f>IF(C376="","",CONCATENATE(VLOOKUP($C376,Engagés!$C$10:$N$509,6,FALSE)," ",VLOOKUP($C376,Engagés!$C$10:$N$509,7,FALSE)))</f>
        <v/>
      </c>
      <c r="G376" s="101" t="str">
        <f>IF(C376="","",VLOOKUP($C376,Engagés!$C$10:$N$509,8,FALSE))</f>
        <v/>
      </c>
      <c r="H376" s="100" t="str">
        <f>IF(C376="","",VLOOKUP($C376,Engagés!$C$10:$N$509,9,FALSE))</f>
        <v/>
      </c>
      <c r="I376" s="100" t="str">
        <f>IF(C376="","",VLOOKUP($C376,Engagés!$C$10:$N$509,10,FALSE))</f>
        <v/>
      </c>
      <c r="J376" s="100" t="str">
        <f>IF(C376="","",VLOOKUP($C376,Engagés!$C$10:$Q$509,12,FALSE))</f>
        <v/>
      </c>
      <c r="K376" s="33" t="str">
        <f t="shared" si="11"/>
        <v/>
      </c>
    </row>
    <row r="377" spans="1:11" ht="14.4" hidden="1">
      <c r="A377">
        <f t="shared" si="10"/>
        <v>0</v>
      </c>
      <c r="B377" s="98">
        <v>371</v>
      </c>
      <c r="C377" s="100" t="str">
        <f>IF(OR(VLOOKUP($B377,Engagés!$C$10:$N$509,2,FALSE)="Internet",VLOOKUP($B377,Engagés!$C$10:$N$509,2,FALSE)="Manuel"),VLOOKUP($B377,Engagés!$C$10:$N$509,1,FALSE),"")</f>
        <v/>
      </c>
      <c r="D377" s="100" t="str">
        <f>IF(C377="","",VLOOKUP($C377,Engagés!$C$10:$N$509,4,FALSE))</f>
        <v/>
      </c>
      <c r="E377" s="100" t="str">
        <f>IF(C377="","",VLOOKUP($C377,Engagés!$C$10:$N$509,5,FALSE))</f>
        <v/>
      </c>
      <c r="F377" s="101" t="str">
        <f>IF(C377="","",CONCATENATE(VLOOKUP($C377,Engagés!$C$10:$N$509,6,FALSE)," ",VLOOKUP($C377,Engagés!$C$10:$N$509,7,FALSE)))</f>
        <v/>
      </c>
      <c r="G377" s="101" t="str">
        <f>IF(C377="","",VLOOKUP($C377,Engagés!$C$10:$N$509,8,FALSE))</f>
        <v/>
      </c>
      <c r="H377" s="100" t="str">
        <f>IF(C377="","",VLOOKUP($C377,Engagés!$C$10:$N$509,9,FALSE))</f>
        <v/>
      </c>
      <c r="I377" s="100" t="str">
        <f>IF(C377="","",VLOOKUP($C377,Engagés!$C$10:$N$509,10,FALSE))</f>
        <v/>
      </c>
      <c r="J377" s="100" t="str">
        <f>IF(C377="","",VLOOKUP($C377,Engagés!$C$10:$Q$509,12,FALSE))</f>
        <v/>
      </c>
      <c r="K377" s="33" t="str">
        <f t="shared" si="11"/>
        <v/>
      </c>
    </row>
    <row r="378" spans="1:11" ht="14.4" hidden="1">
      <c r="A378">
        <f t="shared" si="10"/>
        <v>0</v>
      </c>
      <c r="B378" s="98">
        <v>372</v>
      </c>
      <c r="C378" s="100" t="str">
        <f>IF(OR(VLOOKUP($B378,Engagés!$C$10:$N$509,2,FALSE)="Internet",VLOOKUP($B378,Engagés!$C$10:$N$509,2,FALSE)="Manuel"),VLOOKUP($B378,Engagés!$C$10:$N$509,1,FALSE),"")</f>
        <v/>
      </c>
      <c r="D378" s="100" t="str">
        <f>IF(C378="","",VLOOKUP($C378,Engagés!$C$10:$N$509,4,FALSE))</f>
        <v/>
      </c>
      <c r="E378" s="100" t="str">
        <f>IF(C378="","",VLOOKUP($C378,Engagés!$C$10:$N$509,5,FALSE))</f>
        <v/>
      </c>
      <c r="F378" s="101" t="str">
        <f>IF(C378="","",CONCATENATE(VLOOKUP($C378,Engagés!$C$10:$N$509,6,FALSE)," ",VLOOKUP($C378,Engagés!$C$10:$N$509,7,FALSE)))</f>
        <v/>
      </c>
      <c r="G378" s="101" t="str">
        <f>IF(C378="","",VLOOKUP($C378,Engagés!$C$10:$N$509,8,FALSE))</f>
        <v/>
      </c>
      <c r="H378" s="100" t="str">
        <f>IF(C378="","",VLOOKUP($C378,Engagés!$C$10:$N$509,9,FALSE))</f>
        <v/>
      </c>
      <c r="I378" s="100" t="str">
        <f>IF(C378="","",VLOOKUP($C378,Engagés!$C$10:$N$509,10,FALSE))</f>
        <v/>
      </c>
      <c r="J378" s="100" t="str">
        <f>IF(C378="","",VLOOKUP($C378,Engagés!$C$10:$Q$509,12,FALSE))</f>
        <v/>
      </c>
      <c r="K378" s="33" t="str">
        <f t="shared" si="11"/>
        <v/>
      </c>
    </row>
    <row r="379" spans="1:11" ht="14.4" hidden="1">
      <c r="A379">
        <f t="shared" si="10"/>
        <v>0</v>
      </c>
      <c r="B379" s="98">
        <v>373</v>
      </c>
      <c r="C379" s="100" t="str">
        <f>IF(OR(VLOOKUP($B379,Engagés!$C$10:$N$509,2,FALSE)="Internet",VLOOKUP($B379,Engagés!$C$10:$N$509,2,FALSE)="Manuel"),VLOOKUP($B379,Engagés!$C$10:$N$509,1,FALSE),"")</f>
        <v/>
      </c>
      <c r="D379" s="100" t="str">
        <f>IF(C379="","",VLOOKUP($C379,Engagés!$C$10:$N$509,4,FALSE))</f>
        <v/>
      </c>
      <c r="E379" s="100" t="str">
        <f>IF(C379="","",VLOOKUP($C379,Engagés!$C$10:$N$509,5,FALSE))</f>
        <v/>
      </c>
      <c r="F379" s="101" t="str">
        <f>IF(C379="","",CONCATENATE(VLOOKUP($C379,Engagés!$C$10:$N$509,6,FALSE)," ",VLOOKUP($C379,Engagés!$C$10:$N$509,7,FALSE)))</f>
        <v/>
      </c>
      <c r="G379" s="101" t="str">
        <f>IF(C379="","",VLOOKUP($C379,Engagés!$C$10:$N$509,8,FALSE))</f>
        <v/>
      </c>
      <c r="H379" s="100" t="str">
        <f>IF(C379="","",VLOOKUP($C379,Engagés!$C$10:$N$509,9,FALSE))</f>
        <v/>
      </c>
      <c r="I379" s="100" t="str">
        <f>IF(C379="","",VLOOKUP($C379,Engagés!$C$10:$N$509,10,FALSE))</f>
        <v/>
      </c>
      <c r="J379" s="100" t="str">
        <f>IF(C379="","",VLOOKUP($C379,Engagés!$C$10:$Q$509,12,FALSE))</f>
        <v/>
      </c>
      <c r="K379" s="33" t="str">
        <f t="shared" si="11"/>
        <v/>
      </c>
    </row>
    <row r="380" spans="1:11" ht="14.4" hidden="1">
      <c r="A380">
        <f t="shared" si="10"/>
        <v>0</v>
      </c>
      <c r="B380" s="98">
        <v>374</v>
      </c>
      <c r="C380" s="100" t="str">
        <f>IF(OR(VLOOKUP($B380,Engagés!$C$10:$N$509,2,FALSE)="Internet",VLOOKUP($B380,Engagés!$C$10:$N$509,2,FALSE)="Manuel"),VLOOKUP($B380,Engagés!$C$10:$N$509,1,FALSE),"")</f>
        <v/>
      </c>
      <c r="D380" s="100" t="str">
        <f>IF(C380="","",VLOOKUP($C380,Engagés!$C$10:$N$509,4,FALSE))</f>
        <v/>
      </c>
      <c r="E380" s="100" t="str">
        <f>IF(C380="","",VLOOKUP($C380,Engagés!$C$10:$N$509,5,FALSE))</f>
        <v/>
      </c>
      <c r="F380" s="101" t="str">
        <f>IF(C380="","",CONCATENATE(VLOOKUP($C380,Engagés!$C$10:$N$509,6,FALSE)," ",VLOOKUP($C380,Engagés!$C$10:$N$509,7,FALSE)))</f>
        <v/>
      </c>
      <c r="G380" s="101" t="str">
        <f>IF(C380="","",VLOOKUP($C380,Engagés!$C$10:$N$509,8,FALSE))</f>
        <v/>
      </c>
      <c r="H380" s="100" t="str">
        <f>IF(C380="","",VLOOKUP($C380,Engagés!$C$10:$N$509,9,FALSE))</f>
        <v/>
      </c>
      <c r="I380" s="100" t="str">
        <f>IF(C380="","",VLOOKUP($C380,Engagés!$C$10:$N$509,10,FALSE))</f>
        <v/>
      </c>
      <c r="J380" s="100" t="str">
        <f>IF(C380="","",VLOOKUP($C380,Engagés!$C$10:$Q$509,12,FALSE))</f>
        <v/>
      </c>
      <c r="K380" s="33" t="str">
        <f t="shared" si="11"/>
        <v/>
      </c>
    </row>
    <row r="381" spans="1:11" ht="14.4" hidden="1">
      <c r="A381">
        <f t="shared" si="10"/>
        <v>0</v>
      </c>
      <c r="B381" s="98">
        <v>375</v>
      </c>
      <c r="C381" s="100" t="str">
        <f>IF(OR(VLOOKUP($B381,Engagés!$C$10:$N$509,2,FALSE)="Internet",VLOOKUP($B381,Engagés!$C$10:$N$509,2,FALSE)="Manuel"),VLOOKUP($B381,Engagés!$C$10:$N$509,1,FALSE),"")</f>
        <v/>
      </c>
      <c r="D381" s="100" t="str">
        <f>IF(C381="","",VLOOKUP($C381,Engagés!$C$10:$N$509,4,FALSE))</f>
        <v/>
      </c>
      <c r="E381" s="100" t="str">
        <f>IF(C381="","",VLOOKUP($C381,Engagés!$C$10:$N$509,5,FALSE))</f>
        <v/>
      </c>
      <c r="F381" s="101" t="str">
        <f>IF(C381="","",CONCATENATE(VLOOKUP($C381,Engagés!$C$10:$N$509,6,FALSE)," ",VLOOKUP($C381,Engagés!$C$10:$N$509,7,FALSE)))</f>
        <v/>
      </c>
      <c r="G381" s="101" t="str">
        <f>IF(C381="","",VLOOKUP($C381,Engagés!$C$10:$N$509,8,FALSE))</f>
        <v/>
      </c>
      <c r="H381" s="100" t="str">
        <f>IF(C381="","",VLOOKUP($C381,Engagés!$C$10:$N$509,9,FALSE))</f>
        <v/>
      </c>
      <c r="I381" s="100" t="str">
        <f>IF(C381="","",VLOOKUP($C381,Engagés!$C$10:$N$509,10,FALSE))</f>
        <v/>
      </c>
      <c r="J381" s="100" t="str">
        <f>IF(C381="","",VLOOKUP($C381,Engagés!$C$10:$Q$509,12,FALSE))</f>
        <v/>
      </c>
      <c r="K381" s="33" t="str">
        <f t="shared" si="11"/>
        <v/>
      </c>
    </row>
    <row r="382" spans="1:11" ht="14.4" hidden="1">
      <c r="A382">
        <f t="shared" si="10"/>
        <v>0</v>
      </c>
      <c r="B382" s="98">
        <v>376</v>
      </c>
      <c r="C382" s="100" t="str">
        <f>IF(OR(VLOOKUP($B382,Engagés!$C$10:$N$509,2,FALSE)="Internet",VLOOKUP($B382,Engagés!$C$10:$N$509,2,FALSE)="Manuel"),VLOOKUP($B382,Engagés!$C$10:$N$509,1,FALSE),"")</f>
        <v/>
      </c>
      <c r="D382" s="100" t="str">
        <f>IF(C382="","",VLOOKUP($C382,Engagés!$C$10:$N$509,4,FALSE))</f>
        <v/>
      </c>
      <c r="E382" s="100" t="str">
        <f>IF(C382="","",VLOOKUP($C382,Engagés!$C$10:$N$509,5,FALSE))</f>
        <v/>
      </c>
      <c r="F382" s="101" t="str">
        <f>IF(C382="","",CONCATENATE(VLOOKUP($C382,Engagés!$C$10:$N$509,6,FALSE)," ",VLOOKUP($C382,Engagés!$C$10:$N$509,7,FALSE)))</f>
        <v/>
      </c>
      <c r="G382" s="101" t="str">
        <f>IF(C382="","",VLOOKUP($C382,Engagés!$C$10:$N$509,8,FALSE))</f>
        <v/>
      </c>
      <c r="H382" s="100" t="str">
        <f>IF(C382="","",VLOOKUP($C382,Engagés!$C$10:$N$509,9,FALSE))</f>
        <v/>
      </c>
      <c r="I382" s="100" t="str">
        <f>IF(C382="","",VLOOKUP($C382,Engagés!$C$10:$N$509,10,FALSE))</f>
        <v/>
      </c>
      <c r="J382" s="100" t="str">
        <f>IF(C382="","",VLOOKUP($C382,Engagés!$C$10:$Q$509,12,FALSE))</f>
        <v/>
      </c>
      <c r="K382" s="33" t="str">
        <f t="shared" si="11"/>
        <v/>
      </c>
    </row>
    <row r="383" spans="1:11" ht="14.4" hidden="1">
      <c r="A383">
        <f t="shared" si="10"/>
        <v>0</v>
      </c>
      <c r="B383" s="98">
        <v>377</v>
      </c>
      <c r="C383" s="100" t="str">
        <f>IF(OR(VLOOKUP($B383,Engagés!$C$10:$N$509,2,FALSE)="Internet",VLOOKUP($B383,Engagés!$C$10:$N$509,2,FALSE)="Manuel"),VLOOKUP($B383,Engagés!$C$10:$N$509,1,FALSE),"")</f>
        <v/>
      </c>
      <c r="D383" s="100" t="str">
        <f>IF(C383="","",VLOOKUP($C383,Engagés!$C$10:$N$509,4,FALSE))</f>
        <v/>
      </c>
      <c r="E383" s="100" t="str">
        <f>IF(C383="","",VLOOKUP($C383,Engagés!$C$10:$N$509,5,FALSE))</f>
        <v/>
      </c>
      <c r="F383" s="101" t="str">
        <f>IF(C383="","",CONCATENATE(VLOOKUP($C383,Engagés!$C$10:$N$509,6,FALSE)," ",VLOOKUP($C383,Engagés!$C$10:$N$509,7,FALSE)))</f>
        <v/>
      </c>
      <c r="G383" s="101" t="str">
        <f>IF(C383="","",VLOOKUP($C383,Engagés!$C$10:$N$509,8,FALSE))</f>
        <v/>
      </c>
      <c r="H383" s="100" t="str">
        <f>IF(C383="","",VLOOKUP($C383,Engagés!$C$10:$N$509,9,FALSE))</f>
        <v/>
      </c>
      <c r="I383" s="100" t="str">
        <f>IF(C383="","",VLOOKUP($C383,Engagés!$C$10:$N$509,10,FALSE))</f>
        <v/>
      </c>
      <c r="J383" s="100" t="str">
        <f>IF(C383="","",VLOOKUP($C383,Engagés!$C$10:$Q$509,12,FALSE))</f>
        <v/>
      </c>
      <c r="K383" s="33" t="str">
        <f t="shared" si="11"/>
        <v/>
      </c>
    </row>
    <row r="384" spans="1:11" ht="14.4" hidden="1">
      <c r="A384">
        <f t="shared" si="10"/>
        <v>0</v>
      </c>
      <c r="B384" s="98">
        <v>378</v>
      </c>
      <c r="C384" s="100" t="str">
        <f>IF(OR(VLOOKUP($B384,Engagés!$C$10:$N$509,2,FALSE)="Internet",VLOOKUP($B384,Engagés!$C$10:$N$509,2,FALSE)="Manuel"),VLOOKUP($B384,Engagés!$C$10:$N$509,1,FALSE),"")</f>
        <v/>
      </c>
      <c r="D384" s="100" t="str">
        <f>IF(C384="","",VLOOKUP($C384,Engagés!$C$10:$N$509,4,FALSE))</f>
        <v/>
      </c>
      <c r="E384" s="100" t="str">
        <f>IF(C384="","",VLOOKUP($C384,Engagés!$C$10:$N$509,5,FALSE))</f>
        <v/>
      </c>
      <c r="F384" s="101" t="str">
        <f>IF(C384="","",CONCATENATE(VLOOKUP($C384,Engagés!$C$10:$N$509,6,FALSE)," ",VLOOKUP($C384,Engagés!$C$10:$N$509,7,FALSE)))</f>
        <v/>
      </c>
      <c r="G384" s="101" t="str">
        <f>IF(C384="","",VLOOKUP($C384,Engagés!$C$10:$N$509,8,FALSE))</f>
        <v/>
      </c>
      <c r="H384" s="100" t="str">
        <f>IF(C384="","",VLOOKUP($C384,Engagés!$C$10:$N$509,9,FALSE))</f>
        <v/>
      </c>
      <c r="I384" s="100" t="str">
        <f>IF(C384="","",VLOOKUP($C384,Engagés!$C$10:$N$509,10,FALSE))</f>
        <v/>
      </c>
      <c r="J384" s="100" t="str">
        <f>IF(C384="","",VLOOKUP($C384,Engagés!$C$10:$Q$509,12,FALSE))</f>
        <v/>
      </c>
      <c r="K384" s="33" t="str">
        <f t="shared" si="11"/>
        <v/>
      </c>
    </row>
    <row r="385" spans="1:11" ht="14.4" hidden="1">
      <c r="A385">
        <f t="shared" si="10"/>
        <v>0</v>
      </c>
      <c r="B385" s="98">
        <v>379</v>
      </c>
      <c r="C385" s="100" t="str">
        <f>IF(OR(VLOOKUP($B385,Engagés!$C$10:$N$509,2,FALSE)="Internet",VLOOKUP($B385,Engagés!$C$10:$N$509,2,FALSE)="Manuel"),VLOOKUP($B385,Engagés!$C$10:$N$509,1,FALSE),"")</f>
        <v/>
      </c>
      <c r="D385" s="100" t="str">
        <f>IF(C385="","",VLOOKUP($C385,Engagés!$C$10:$N$509,4,FALSE))</f>
        <v/>
      </c>
      <c r="E385" s="100" t="str">
        <f>IF(C385="","",VLOOKUP($C385,Engagés!$C$10:$N$509,5,FALSE))</f>
        <v/>
      </c>
      <c r="F385" s="101" t="str">
        <f>IF(C385="","",CONCATENATE(VLOOKUP($C385,Engagés!$C$10:$N$509,6,FALSE)," ",VLOOKUP($C385,Engagés!$C$10:$N$509,7,FALSE)))</f>
        <v/>
      </c>
      <c r="G385" s="101" t="str">
        <f>IF(C385="","",VLOOKUP($C385,Engagés!$C$10:$N$509,8,FALSE))</f>
        <v/>
      </c>
      <c r="H385" s="100" t="str">
        <f>IF(C385="","",VLOOKUP($C385,Engagés!$C$10:$N$509,9,FALSE))</f>
        <v/>
      </c>
      <c r="I385" s="100" t="str">
        <f>IF(C385="","",VLOOKUP($C385,Engagés!$C$10:$N$509,10,FALSE))</f>
        <v/>
      </c>
      <c r="J385" s="100" t="str">
        <f>IF(C385="","",VLOOKUP($C385,Engagés!$C$10:$Q$509,12,FALSE))</f>
        <v/>
      </c>
      <c r="K385" s="33" t="str">
        <f t="shared" si="11"/>
        <v/>
      </c>
    </row>
    <row r="386" spans="1:11" ht="14.4" hidden="1">
      <c r="A386">
        <f t="shared" si="10"/>
        <v>0</v>
      </c>
      <c r="B386" s="98">
        <v>380</v>
      </c>
      <c r="C386" s="100" t="str">
        <f>IF(OR(VLOOKUP($B386,Engagés!$C$10:$N$509,2,FALSE)="Internet",VLOOKUP($B386,Engagés!$C$10:$N$509,2,FALSE)="Manuel"),VLOOKUP($B386,Engagés!$C$10:$N$509,1,FALSE),"")</f>
        <v/>
      </c>
      <c r="D386" s="100" t="str">
        <f>IF(C386="","",VLOOKUP($C386,Engagés!$C$10:$N$509,4,FALSE))</f>
        <v/>
      </c>
      <c r="E386" s="100" t="str">
        <f>IF(C386="","",VLOOKUP($C386,Engagés!$C$10:$N$509,5,FALSE))</f>
        <v/>
      </c>
      <c r="F386" s="101" t="str">
        <f>IF(C386="","",CONCATENATE(VLOOKUP($C386,Engagés!$C$10:$N$509,6,FALSE)," ",VLOOKUP($C386,Engagés!$C$10:$N$509,7,FALSE)))</f>
        <v/>
      </c>
      <c r="G386" s="101" t="str">
        <f>IF(C386="","",VLOOKUP($C386,Engagés!$C$10:$N$509,8,FALSE))</f>
        <v/>
      </c>
      <c r="H386" s="100" t="str">
        <f>IF(C386="","",VLOOKUP($C386,Engagés!$C$10:$N$509,9,FALSE))</f>
        <v/>
      </c>
      <c r="I386" s="100" t="str">
        <f>IF(C386="","",VLOOKUP($C386,Engagés!$C$10:$N$509,10,FALSE))</f>
        <v/>
      </c>
      <c r="J386" s="100" t="str">
        <f>IF(C386="","",VLOOKUP($C386,Engagés!$C$10:$Q$509,12,FALSE))</f>
        <v/>
      </c>
      <c r="K386" s="33" t="str">
        <f t="shared" si="11"/>
        <v/>
      </c>
    </row>
    <row r="387" spans="1:11" ht="14.4" hidden="1">
      <c r="A387">
        <f t="shared" si="10"/>
        <v>0</v>
      </c>
      <c r="B387" s="98">
        <v>381</v>
      </c>
      <c r="C387" s="100" t="str">
        <f>IF(OR(VLOOKUP($B387,Engagés!$C$10:$N$509,2,FALSE)="Internet",VLOOKUP($B387,Engagés!$C$10:$N$509,2,FALSE)="Manuel"),VLOOKUP($B387,Engagés!$C$10:$N$509,1,FALSE),"")</f>
        <v/>
      </c>
      <c r="D387" s="100" t="str">
        <f>IF(C387="","",VLOOKUP($C387,Engagés!$C$10:$N$509,4,FALSE))</f>
        <v/>
      </c>
      <c r="E387" s="100" t="str">
        <f>IF(C387="","",VLOOKUP($C387,Engagés!$C$10:$N$509,5,FALSE))</f>
        <v/>
      </c>
      <c r="F387" s="101" t="str">
        <f>IF(C387="","",CONCATENATE(VLOOKUP($C387,Engagés!$C$10:$N$509,6,FALSE)," ",VLOOKUP($C387,Engagés!$C$10:$N$509,7,FALSE)))</f>
        <v/>
      </c>
      <c r="G387" s="101" t="str">
        <f>IF(C387="","",VLOOKUP($C387,Engagés!$C$10:$N$509,8,FALSE))</f>
        <v/>
      </c>
      <c r="H387" s="100" t="str">
        <f>IF(C387="","",VLOOKUP($C387,Engagés!$C$10:$N$509,9,FALSE))</f>
        <v/>
      </c>
      <c r="I387" s="100" t="str">
        <f>IF(C387="","",VLOOKUP($C387,Engagés!$C$10:$N$509,10,FALSE))</f>
        <v/>
      </c>
      <c r="J387" s="100" t="str">
        <f>IF(C387="","",VLOOKUP($C387,Engagés!$C$10:$Q$509,12,FALSE))</f>
        <v/>
      </c>
      <c r="K387" s="33" t="str">
        <f t="shared" si="11"/>
        <v/>
      </c>
    </row>
    <row r="388" spans="1:11" ht="14.4" hidden="1">
      <c r="A388">
        <f t="shared" si="10"/>
        <v>0</v>
      </c>
      <c r="B388" s="98">
        <v>382</v>
      </c>
      <c r="C388" s="100" t="str">
        <f>IF(OR(VLOOKUP($B388,Engagés!$C$10:$N$509,2,FALSE)="Internet",VLOOKUP($B388,Engagés!$C$10:$N$509,2,FALSE)="Manuel"),VLOOKUP($B388,Engagés!$C$10:$N$509,1,FALSE),"")</f>
        <v/>
      </c>
      <c r="D388" s="100" t="str">
        <f>IF(C388="","",VLOOKUP($C388,Engagés!$C$10:$N$509,4,FALSE))</f>
        <v/>
      </c>
      <c r="E388" s="100" t="str">
        <f>IF(C388="","",VLOOKUP($C388,Engagés!$C$10:$N$509,5,FALSE))</f>
        <v/>
      </c>
      <c r="F388" s="101" t="str">
        <f>IF(C388="","",CONCATENATE(VLOOKUP($C388,Engagés!$C$10:$N$509,6,FALSE)," ",VLOOKUP($C388,Engagés!$C$10:$N$509,7,FALSE)))</f>
        <v/>
      </c>
      <c r="G388" s="101" t="str">
        <f>IF(C388="","",VLOOKUP($C388,Engagés!$C$10:$N$509,8,FALSE))</f>
        <v/>
      </c>
      <c r="H388" s="100" t="str">
        <f>IF(C388="","",VLOOKUP($C388,Engagés!$C$10:$N$509,9,FALSE))</f>
        <v/>
      </c>
      <c r="I388" s="100" t="str">
        <f>IF(C388="","",VLOOKUP($C388,Engagés!$C$10:$N$509,10,FALSE))</f>
        <v/>
      </c>
      <c r="J388" s="100" t="str">
        <f>IF(C388="","",VLOOKUP($C388,Engagés!$C$10:$Q$509,12,FALSE))</f>
        <v/>
      </c>
      <c r="K388" s="33" t="str">
        <f t="shared" si="11"/>
        <v/>
      </c>
    </row>
    <row r="389" spans="1:11" ht="14.4" hidden="1">
      <c r="A389">
        <f t="shared" si="10"/>
        <v>0</v>
      </c>
      <c r="B389" s="98">
        <v>383</v>
      </c>
      <c r="C389" s="100" t="str">
        <f>IF(OR(VLOOKUP($B389,Engagés!$C$10:$N$509,2,FALSE)="Internet",VLOOKUP($B389,Engagés!$C$10:$N$509,2,FALSE)="Manuel"),VLOOKUP($B389,Engagés!$C$10:$N$509,1,FALSE),"")</f>
        <v/>
      </c>
      <c r="D389" s="100" t="str">
        <f>IF(C389="","",VLOOKUP($C389,Engagés!$C$10:$N$509,4,FALSE))</f>
        <v/>
      </c>
      <c r="E389" s="100" t="str">
        <f>IF(C389="","",VLOOKUP($C389,Engagés!$C$10:$N$509,5,FALSE))</f>
        <v/>
      </c>
      <c r="F389" s="101" t="str">
        <f>IF(C389="","",CONCATENATE(VLOOKUP($C389,Engagés!$C$10:$N$509,6,FALSE)," ",VLOOKUP($C389,Engagés!$C$10:$N$509,7,FALSE)))</f>
        <v/>
      </c>
      <c r="G389" s="101" t="str">
        <f>IF(C389="","",VLOOKUP($C389,Engagés!$C$10:$N$509,8,FALSE))</f>
        <v/>
      </c>
      <c r="H389" s="100" t="str">
        <f>IF(C389="","",VLOOKUP($C389,Engagés!$C$10:$N$509,9,FALSE))</f>
        <v/>
      </c>
      <c r="I389" s="100" t="str">
        <f>IF(C389="","",VLOOKUP($C389,Engagés!$C$10:$N$509,10,FALSE))</f>
        <v/>
      </c>
      <c r="J389" s="100" t="str">
        <f>IF(C389="","",VLOOKUP($C389,Engagés!$C$10:$Q$509,12,FALSE))</f>
        <v/>
      </c>
      <c r="K389" s="33" t="str">
        <f t="shared" si="11"/>
        <v/>
      </c>
    </row>
    <row r="390" spans="1:11" ht="14.4" hidden="1">
      <c r="A390">
        <f t="shared" si="10"/>
        <v>0</v>
      </c>
      <c r="B390" s="98">
        <v>384</v>
      </c>
      <c r="C390" s="100" t="str">
        <f>IF(OR(VLOOKUP($B390,Engagés!$C$10:$N$509,2,FALSE)="Internet",VLOOKUP($B390,Engagés!$C$10:$N$509,2,FALSE)="Manuel"),VLOOKUP($B390,Engagés!$C$10:$N$509,1,FALSE),"")</f>
        <v/>
      </c>
      <c r="D390" s="100" t="str">
        <f>IF(C390="","",VLOOKUP($C390,Engagés!$C$10:$N$509,4,FALSE))</f>
        <v/>
      </c>
      <c r="E390" s="100" t="str">
        <f>IF(C390="","",VLOOKUP($C390,Engagés!$C$10:$N$509,5,FALSE))</f>
        <v/>
      </c>
      <c r="F390" s="101" t="str">
        <f>IF(C390="","",CONCATENATE(VLOOKUP($C390,Engagés!$C$10:$N$509,6,FALSE)," ",VLOOKUP($C390,Engagés!$C$10:$N$509,7,FALSE)))</f>
        <v/>
      </c>
      <c r="G390" s="101" t="str">
        <f>IF(C390="","",VLOOKUP($C390,Engagés!$C$10:$N$509,8,FALSE))</f>
        <v/>
      </c>
      <c r="H390" s="100" t="str">
        <f>IF(C390="","",VLOOKUP($C390,Engagés!$C$10:$N$509,9,FALSE))</f>
        <v/>
      </c>
      <c r="I390" s="100" t="str">
        <f>IF(C390="","",VLOOKUP($C390,Engagés!$C$10:$N$509,10,FALSE))</f>
        <v/>
      </c>
      <c r="J390" s="100" t="str">
        <f>IF(C390="","",VLOOKUP($C390,Engagés!$C$10:$Q$509,12,FALSE))</f>
        <v/>
      </c>
      <c r="K390" s="33" t="str">
        <f t="shared" si="11"/>
        <v/>
      </c>
    </row>
    <row r="391" spans="1:11" ht="14.4" hidden="1">
      <c r="A391">
        <f t="shared" si="10"/>
        <v>0</v>
      </c>
      <c r="B391" s="98">
        <v>385</v>
      </c>
      <c r="C391" s="100" t="str">
        <f>IF(OR(VLOOKUP($B391,Engagés!$C$10:$N$509,2,FALSE)="Internet",VLOOKUP($B391,Engagés!$C$10:$N$509,2,FALSE)="Manuel"),VLOOKUP($B391,Engagés!$C$10:$N$509,1,FALSE),"")</f>
        <v/>
      </c>
      <c r="D391" s="100" t="str">
        <f>IF(C391="","",VLOOKUP($C391,Engagés!$C$10:$N$509,4,FALSE))</f>
        <v/>
      </c>
      <c r="E391" s="100" t="str">
        <f>IF(C391="","",VLOOKUP($C391,Engagés!$C$10:$N$509,5,FALSE))</f>
        <v/>
      </c>
      <c r="F391" s="101" t="str">
        <f>IF(C391="","",CONCATENATE(VLOOKUP($C391,Engagés!$C$10:$N$509,6,FALSE)," ",VLOOKUP($C391,Engagés!$C$10:$N$509,7,FALSE)))</f>
        <v/>
      </c>
      <c r="G391" s="101" t="str">
        <f>IF(C391="","",VLOOKUP($C391,Engagés!$C$10:$N$509,8,FALSE))</f>
        <v/>
      </c>
      <c r="H391" s="100" t="str">
        <f>IF(C391="","",VLOOKUP($C391,Engagés!$C$10:$N$509,9,FALSE))</f>
        <v/>
      </c>
      <c r="I391" s="100" t="str">
        <f>IF(C391="","",VLOOKUP($C391,Engagés!$C$10:$N$509,10,FALSE))</f>
        <v/>
      </c>
      <c r="J391" s="100" t="str">
        <f>IF(C391="","",VLOOKUP($C391,Engagés!$C$10:$Q$509,12,FALSE))</f>
        <v/>
      </c>
      <c r="K391" s="33" t="str">
        <f t="shared" si="11"/>
        <v/>
      </c>
    </row>
    <row r="392" spans="1:11" ht="14.4" hidden="1">
      <c r="A392">
        <f t="shared" ref="A392:A455" si="12">IF(LEN(C392)=0,0,1)</f>
        <v>0</v>
      </c>
      <c r="B392" s="98">
        <v>386</v>
      </c>
      <c r="C392" s="100" t="str">
        <f>IF(OR(VLOOKUP($B392,Engagés!$C$10:$N$509,2,FALSE)="Internet",VLOOKUP($B392,Engagés!$C$10:$N$509,2,FALSE)="Manuel"),VLOOKUP($B392,Engagés!$C$10:$N$509,1,FALSE),"")</f>
        <v/>
      </c>
      <c r="D392" s="100" t="str">
        <f>IF(C392="","",VLOOKUP($C392,Engagés!$C$10:$N$509,4,FALSE))</f>
        <v/>
      </c>
      <c r="E392" s="100" t="str">
        <f>IF(C392="","",VLOOKUP($C392,Engagés!$C$10:$N$509,5,FALSE))</f>
        <v/>
      </c>
      <c r="F392" s="101" t="str">
        <f>IF(C392="","",CONCATENATE(VLOOKUP($C392,Engagés!$C$10:$N$509,6,FALSE)," ",VLOOKUP($C392,Engagés!$C$10:$N$509,7,FALSE)))</f>
        <v/>
      </c>
      <c r="G392" s="101" t="str">
        <f>IF(C392="","",VLOOKUP($C392,Engagés!$C$10:$N$509,8,FALSE))</f>
        <v/>
      </c>
      <c r="H392" s="100" t="str">
        <f>IF(C392="","",VLOOKUP($C392,Engagés!$C$10:$N$509,9,FALSE))</f>
        <v/>
      </c>
      <c r="I392" s="100" t="str">
        <f>IF(C392="","",VLOOKUP($C392,Engagés!$C$10:$N$509,10,FALSE))</f>
        <v/>
      </c>
      <c r="J392" s="100" t="str">
        <f>IF(C392="","",VLOOKUP($C392,Engagés!$C$10:$Q$509,12,FALSE))</f>
        <v/>
      </c>
      <c r="K392" s="33" t="str">
        <f t="shared" si="11"/>
        <v/>
      </c>
    </row>
    <row r="393" spans="1:11" ht="14.4" hidden="1">
      <c r="A393">
        <f t="shared" si="12"/>
        <v>0</v>
      </c>
      <c r="B393" s="98">
        <v>387</v>
      </c>
      <c r="C393" s="100" t="str">
        <f>IF(OR(VLOOKUP($B393,Engagés!$C$10:$N$509,2,FALSE)="Internet",VLOOKUP($B393,Engagés!$C$10:$N$509,2,FALSE)="Manuel"),VLOOKUP($B393,Engagés!$C$10:$N$509,1,FALSE),"")</f>
        <v/>
      </c>
      <c r="D393" s="100" t="str">
        <f>IF(C393="","",VLOOKUP($C393,Engagés!$C$10:$N$509,4,FALSE))</f>
        <v/>
      </c>
      <c r="E393" s="100" t="str">
        <f>IF(C393="","",VLOOKUP($C393,Engagés!$C$10:$N$509,5,FALSE))</f>
        <v/>
      </c>
      <c r="F393" s="101" t="str">
        <f>IF(C393="","",CONCATENATE(VLOOKUP($C393,Engagés!$C$10:$N$509,6,FALSE)," ",VLOOKUP($C393,Engagés!$C$10:$N$509,7,FALSE)))</f>
        <v/>
      </c>
      <c r="G393" s="101" t="str">
        <f>IF(C393="","",VLOOKUP($C393,Engagés!$C$10:$N$509,8,FALSE))</f>
        <v/>
      </c>
      <c r="H393" s="100" t="str">
        <f>IF(C393="","",VLOOKUP($C393,Engagés!$C$10:$N$509,9,FALSE))</f>
        <v/>
      </c>
      <c r="I393" s="100" t="str">
        <f>IF(C393="","",VLOOKUP($C393,Engagés!$C$10:$N$509,10,FALSE))</f>
        <v/>
      </c>
      <c r="J393" s="100" t="str">
        <f>IF(C393="","",VLOOKUP($C393,Engagés!$C$10:$Q$509,12,FALSE))</f>
        <v/>
      </c>
      <c r="K393" s="33" t="str">
        <f t="shared" ref="K393:K456" si="13">C393</f>
        <v/>
      </c>
    </row>
    <row r="394" spans="1:11" ht="14.4" hidden="1">
      <c r="A394">
        <f t="shared" si="12"/>
        <v>0</v>
      </c>
      <c r="B394" s="98">
        <v>388</v>
      </c>
      <c r="C394" s="100" t="str">
        <f>IF(OR(VLOOKUP($B394,Engagés!$C$10:$N$509,2,FALSE)="Internet",VLOOKUP($B394,Engagés!$C$10:$N$509,2,FALSE)="Manuel"),VLOOKUP($B394,Engagés!$C$10:$N$509,1,FALSE),"")</f>
        <v/>
      </c>
      <c r="D394" s="100" t="str">
        <f>IF(C394="","",VLOOKUP($C394,Engagés!$C$10:$N$509,4,FALSE))</f>
        <v/>
      </c>
      <c r="E394" s="100" t="str">
        <f>IF(C394="","",VLOOKUP($C394,Engagés!$C$10:$N$509,5,FALSE))</f>
        <v/>
      </c>
      <c r="F394" s="101" t="str">
        <f>IF(C394="","",CONCATENATE(VLOOKUP($C394,Engagés!$C$10:$N$509,6,FALSE)," ",VLOOKUP($C394,Engagés!$C$10:$N$509,7,FALSE)))</f>
        <v/>
      </c>
      <c r="G394" s="101" t="str">
        <f>IF(C394="","",VLOOKUP($C394,Engagés!$C$10:$N$509,8,FALSE))</f>
        <v/>
      </c>
      <c r="H394" s="100" t="str">
        <f>IF(C394="","",VLOOKUP($C394,Engagés!$C$10:$N$509,9,FALSE))</f>
        <v/>
      </c>
      <c r="I394" s="100" t="str">
        <f>IF(C394="","",VLOOKUP($C394,Engagés!$C$10:$N$509,10,FALSE))</f>
        <v/>
      </c>
      <c r="J394" s="100" t="str">
        <f>IF(C394="","",VLOOKUP($C394,Engagés!$C$10:$Q$509,12,FALSE))</f>
        <v/>
      </c>
      <c r="K394" s="33" t="str">
        <f t="shared" si="13"/>
        <v/>
      </c>
    </row>
    <row r="395" spans="1:11" ht="14.4" hidden="1">
      <c r="A395">
        <f t="shared" si="12"/>
        <v>0</v>
      </c>
      <c r="B395" s="98">
        <v>389</v>
      </c>
      <c r="C395" s="100" t="str">
        <f>IF(OR(VLOOKUP($B395,Engagés!$C$10:$N$509,2,FALSE)="Internet",VLOOKUP($B395,Engagés!$C$10:$N$509,2,FALSE)="Manuel"),VLOOKUP($B395,Engagés!$C$10:$N$509,1,FALSE),"")</f>
        <v/>
      </c>
      <c r="D395" s="100" t="str">
        <f>IF(C395="","",VLOOKUP($C395,Engagés!$C$10:$N$509,4,FALSE))</f>
        <v/>
      </c>
      <c r="E395" s="100" t="str">
        <f>IF(C395="","",VLOOKUP($C395,Engagés!$C$10:$N$509,5,FALSE))</f>
        <v/>
      </c>
      <c r="F395" s="101" t="str">
        <f>IF(C395="","",CONCATENATE(VLOOKUP($C395,Engagés!$C$10:$N$509,6,FALSE)," ",VLOOKUP($C395,Engagés!$C$10:$N$509,7,FALSE)))</f>
        <v/>
      </c>
      <c r="G395" s="101" t="str">
        <f>IF(C395="","",VLOOKUP($C395,Engagés!$C$10:$N$509,8,FALSE))</f>
        <v/>
      </c>
      <c r="H395" s="100" t="str">
        <f>IF(C395="","",VLOOKUP($C395,Engagés!$C$10:$N$509,9,FALSE))</f>
        <v/>
      </c>
      <c r="I395" s="100" t="str">
        <f>IF(C395="","",VLOOKUP($C395,Engagés!$C$10:$N$509,10,FALSE))</f>
        <v/>
      </c>
      <c r="J395" s="100" t="str">
        <f>IF(C395="","",VLOOKUP($C395,Engagés!$C$10:$Q$509,12,FALSE))</f>
        <v/>
      </c>
      <c r="K395" s="33" t="str">
        <f t="shared" si="13"/>
        <v/>
      </c>
    </row>
    <row r="396" spans="1:11" ht="14.4" hidden="1">
      <c r="A396">
        <f t="shared" si="12"/>
        <v>0</v>
      </c>
      <c r="B396" s="98">
        <v>390</v>
      </c>
      <c r="C396" s="100" t="str">
        <f>IF(OR(VLOOKUP($B396,Engagés!$C$10:$N$509,2,FALSE)="Internet",VLOOKUP($B396,Engagés!$C$10:$N$509,2,FALSE)="Manuel"),VLOOKUP($B396,Engagés!$C$10:$N$509,1,FALSE),"")</f>
        <v/>
      </c>
      <c r="D396" s="100" t="str">
        <f>IF(C396="","",VLOOKUP($C396,Engagés!$C$10:$N$509,4,FALSE))</f>
        <v/>
      </c>
      <c r="E396" s="100" t="str">
        <f>IF(C396="","",VLOOKUP($C396,Engagés!$C$10:$N$509,5,FALSE))</f>
        <v/>
      </c>
      <c r="F396" s="101" t="str">
        <f>IF(C396="","",CONCATENATE(VLOOKUP($C396,Engagés!$C$10:$N$509,6,FALSE)," ",VLOOKUP($C396,Engagés!$C$10:$N$509,7,FALSE)))</f>
        <v/>
      </c>
      <c r="G396" s="101" t="str">
        <f>IF(C396="","",VLOOKUP($C396,Engagés!$C$10:$N$509,8,FALSE))</f>
        <v/>
      </c>
      <c r="H396" s="100" t="str">
        <f>IF(C396="","",VLOOKUP($C396,Engagés!$C$10:$N$509,9,FALSE))</f>
        <v/>
      </c>
      <c r="I396" s="100" t="str">
        <f>IF(C396="","",VLOOKUP($C396,Engagés!$C$10:$N$509,10,FALSE))</f>
        <v/>
      </c>
      <c r="J396" s="100" t="str">
        <f>IF(C396="","",VLOOKUP($C396,Engagés!$C$10:$Q$509,12,FALSE))</f>
        <v/>
      </c>
      <c r="K396" s="33" t="str">
        <f t="shared" si="13"/>
        <v/>
      </c>
    </row>
    <row r="397" spans="1:11" ht="14.4" hidden="1">
      <c r="A397">
        <f t="shared" si="12"/>
        <v>0</v>
      </c>
      <c r="B397" s="98">
        <v>391</v>
      </c>
      <c r="C397" s="100" t="str">
        <f>IF(OR(VLOOKUP($B397,Engagés!$C$10:$N$509,2,FALSE)="Internet",VLOOKUP($B397,Engagés!$C$10:$N$509,2,FALSE)="Manuel"),VLOOKUP($B397,Engagés!$C$10:$N$509,1,FALSE),"")</f>
        <v/>
      </c>
      <c r="D397" s="100" t="str">
        <f>IF(C397="","",VLOOKUP($C397,Engagés!$C$10:$N$509,4,FALSE))</f>
        <v/>
      </c>
      <c r="E397" s="100" t="str">
        <f>IF(C397="","",VLOOKUP($C397,Engagés!$C$10:$N$509,5,FALSE))</f>
        <v/>
      </c>
      <c r="F397" s="101" t="str">
        <f>IF(C397="","",CONCATENATE(VLOOKUP($C397,Engagés!$C$10:$N$509,6,FALSE)," ",VLOOKUP($C397,Engagés!$C$10:$N$509,7,FALSE)))</f>
        <v/>
      </c>
      <c r="G397" s="101" t="str">
        <f>IF(C397="","",VLOOKUP($C397,Engagés!$C$10:$N$509,8,FALSE))</f>
        <v/>
      </c>
      <c r="H397" s="100" t="str">
        <f>IF(C397="","",VLOOKUP($C397,Engagés!$C$10:$N$509,9,FALSE))</f>
        <v/>
      </c>
      <c r="I397" s="100" t="str">
        <f>IF(C397="","",VLOOKUP($C397,Engagés!$C$10:$N$509,10,FALSE))</f>
        <v/>
      </c>
      <c r="J397" s="100" t="str">
        <f>IF(C397="","",VLOOKUP($C397,Engagés!$C$10:$Q$509,12,FALSE))</f>
        <v/>
      </c>
      <c r="K397" s="33" t="str">
        <f t="shared" si="13"/>
        <v/>
      </c>
    </row>
    <row r="398" spans="1:11" ht="14.4" hidden="1">
      <c r="A398">
        <f t="shared" si="12"/>
        <v>0</v>
      </c>
      <c r="B398" s="98">
        <v>392</v>
      </c>
      <c r="C398" s="100" t="str">
        <f>IF(OR(VLOOKUP($B398,Engagés!$C$10:$N$509,2,FALSE)="Internet",VLOOKUP($B398,Engagés!$C$10:$N$509,2,FALSE)="Manuel"),VLOOKUP($B398,Engagés!$C$10:$N$509,1,FALSE),"")</f>
        <v/>
      </c>
      <c r="D398" s="100" t="str">
        <f>IF(C398="","",VLOOKUP($C398,Engagés!$C$10:$N$509,4,FALSE))</f>
        <v/>
      </c>
      <c r="E398" s="100" t="str">
        <f>IF(C398="","",VLOOKUP($C398,Engagés!$C$10:$N$509,5,FALSE))</f>
        <v/>
      </c>
      <c r="F398" s="101" t="str">
        <f>IF(C398="","",CONCATENATE(VLOOKUP($C398,Engagés!$C$10:$N$509,6,FALSE)," ",VLOOKUP($C398,Engagés!$C$10:$N$509,7,FALSE)))</f>
        <v/>
      </c>
      <c r="G398" s="101" t="str">
        <f>IF(C398="","",VLOOKUP($C398,Engagés!$C$10:$N$509,8,FALSE))</f>
        <v/>
      </c>
      <c r="H398" s="100" t="str">
        <f>IF(C398="","",VLOOKUP($C398,Engagés!$C$10:$N$509,9,FALSE))</f>
        <v/>
      </c>
      <c r="I398" s="100" t="str">
        <f>IF(C398="","",VLOOKUP($C398,Engagés!$C$10:$N$509,10,FALSE))</f>
        <v/>
      </c>
      <c r="J398" s="100" t="str">
        <f>IF(C398="","",VLOOKUP($C398,Engagés!$C$10:$Q$509,12,FALSE))</f>
        <v/>
      </c>
      <c r="K398" s="33" t="str">
        <f t="shared" si="13"/>
        <v/>
      </c>
    </row>
    <row r="399" spans="1:11" ht="14.4" hidden="1">
      <c r="A399">
        <f t="shared" si="12"/>
        <v>0</v>
      </c>
      <c r="B399" s="98">
        <v>393</v>
      </c>
      <c r="C399" s="100" t="str">
        <f>IF(OR(VLOOKUP($B399,Engagés!$C$10:$N$509,2,FALSE)="Internet",VLOOKUP($B399,Engagés!$C$10:$N$509,2,FALSE)="Manuel"),VLOOKUP($B399,Engagés!$C$10:$N$509,1,FALSE),"")</f>
        <v/>
      </c>
      <c r="D399" s="100" t="str">
        <f>IF(C399="","",VLOOKUP($C399,Engagés!$C$10:$N$509,4,FALSE))</f>
        <v/>
      </c>
      <c r="E399" s="100" t="str">
        <f>IF(C399="","",VLOOKUP($C399,Engagés!$C$10:$N$509,5,FALSE))</f>
        <v/>
      </c>
      <c r="F399" s="101" t="str">
        <f>IF(C399="","",CONCATENATE(VLOOKUP($C399,Engagés!$C$10:$N$509,6,FALSE)," ",VLOOKUP($C399,Engagés!$C$10:$N$509,7,FALSE)))</f>
        <v/>
      </c>
      <c r="G399" s="101" t="str">
        <f>IF(C399="","",VLOOKUP($C399,Engagés!$C$10:$N$509,8,FALSE))</f>
        <v/>
      </c>
      <c r="H399" s="100" t="str">
        <f>IF(C399="","",VLOOKUP($C399,Engagés!$C$10:$N$509,9,FALSE))</f>
        <v/>
      </c>
      <c r="I399" s="100" t="str">
        <f>IF(C399="","",VLOOKUP($C399,Engagés!$C$10:$N$509,10,FALSE))</f>
        <v/>
      </c>
      <c r="J399" s="100" t="str">
        <f>IF(C399="","",VLOOKUP($C399,Engagés!$C$10:$Q$509,12,FALSE))</f>
        <v/>
      </c>
      <c r="K399" s="33" t="str">
        <f t="shared" si="13"/>
        <v/>
      </c>
    </row>
    <row r="400" spans="1:11" ht="14.4" hidden="1">
      <c r="A400">
        <f t="shared" si="12"/>
        <v>0</v>
      </c>
      <c r="B400" s="98">
        <v>394</v>
      </c>
      <c r="C400" s="100" t="str">
        <f>IF(OR(VLOOKUP($B400,Engagés!$C$10:$N$509,2,FALSE)="Internet",VLOOKUP($B400,Engagés!$C$10:$N$509,2,FALSE)="Manuel"),VLOOKUP($B400,Engagés!$C$10:$N$509,1,FALSE),"")</f>
        <v/>
      </c>
      <c r="D400" s="100" t="str">
        <f>IF(C400="","",VLOOKUP($C400,Engagés!$C$10:$N$509,4,FALSE))</f>
        <v/>
      </c>
      <c r="E400" s="100" t="str">
        <f>IF(C400="","",VLOOKUP($C400,Engagés!$C$10:$N$509,5,FALSE))</f>
        <v/>
      </c>
      <c r="F400" s="101" t="str">
        <f>IF(C400="","",CONCATENATE(VLOOKUP($C400,Engagés!$C$10:$N$509,6,FALSE)," ",VLOOKUP($C400,Engagés!$C$10:$N$509,7,FALSE)))</f>
        <v/>
      </c>
      <c r="G400" s="101" t="str">
        <f>IF(C400="","",VLOOKUP($C400,Engagés!$C$10:$N$509,8,FALSE))</f>
        <v/>
      </c>
      <c r="H400" s="100" t="str">
        <f>IF(C400="","",VLOOKUP($C400,Engagés!$C$10:$N$509,9,FALSE))</f>
        <v/>
      </c>
      <c r="I400" s="100" t="str">
        <f>IF(C400="","",VLOOKUP($C400,Engagés!$C$10:$N$509,10,FALSE))</f>
        <v/>
      </c>
      <c r="J400" s="100" t="str">
        <f>IF(C400="","",VLOOKUP($C400,Engagés!$C$10:$Q$509,12,FALSE))</f>
        <v/>
      </c>
      <c r="K400" s="33" t="str">
        <f t="shared" si="13"/>
        <v/>
      </c>
    </row>
    <row r="401" spans="1:11" ht="14.4" hidden="1">
      <c r="A401">
        <f t="shared" si="12"/>
        <v>0</v>
      </c>
      <c r="B401" s="98">
        <v>395</v>
      </c>
      <c r="C401" s="100" t="str">
        <f>IF(OR(VLOOKUP($B401,Engagés!$C$10:$N$509,2,FALSE)="Internet",VLOOKUP($B401,Engagés!$C$10:$N$509,2,FALSE)="Manuel"),VLOOKUP($B401,Engagés!$C$10:$N$509,1,FALSE),"")</f>
        <v/>
      </c>
      <c r="D401" s="100" t="str">
        <f>IF(C401="","",VLOOKUP($C401,Engagés!$C$10:$N$509,4,FALSE))</f>
        <v/>
      </c>
      <c r="E401" s="100" t="str">
        <f>IF(C401="","",VLOOKUP($C401,Engagés!$C$10:$N$509,5,FALSE))</f>
        <v/>
      </c>
      <c r="F401" s="101" t="str">
        <f>IF(C401="","",CONCATENATE(VLOOKUP($C401,Engagés!$C$10:$N$509,6,FALSE)," ",VLOOKUP($C401,Engagés!$C$10:$N$509,7,FALSE)))</f>
        <v/>
      </c>
      <c r="G401" s="101" t="str">
        <f>IF(C401="","",VLOOKUP($C401,Engagés!$C$10:$N$509,8,FALSE))</f>
        <v/>
      </c>
      <c r="H401" s="100" t="str">
        <f>IF(C401="","",VLOOKUP($C401,Engagés!$C$10:$N$509,9,FALSE))</f>
        <v/>
      </c>
      <c r="I401" s="100" t="str">
        <f>IF(C401="","",VLOOKUP($C401,Engagés!$C$10:$N$509,10,FALSE))</f>
        <v/>
      </c>
      <c r="J401" s="100" t="str">
        <f>IF(C401="","",VLOOKUP($C401,Engagés!$C$10:$Q$509,12,FALSE))</f>
        <v/>
      </c>
      <c r="K401" s="33" t="str">
        <f t="shared" si="13"/>
        <v/>
      </c>
    </row>
    <row r="402" spans="1:11" ht="14.4" hidden="1">
      <c r="A402">
        <f t="shared" si="12"/>
        <v>0</v>
      </c>
      <c r="B402" s="98">
        <v>396</v>
      </c>
      <c r="C402" s="100" t="str">
        <f>IF(OR(VLOOKUP($B402,Engagés!$C$10:$N$509,2,FALSE)="Internet",VLOOKUP($B402,Engagés!$C$10:$N$509,2,FALSE)="Manuel"),VLOOKUP($B402,Engagés!$C$10:$N$509,1,FALSE),"")</f>
        <v/>
      </c>
      <c r="D402" s="100" t="str">
        <f>IF(C402="","",VLOOKUP($C402,Engagés!$C$10:$N$509,4,FALSE))</f>
        <v/>
      </c>
      <c r="E402" s="100" t="str">
        <f>IF(C402="","",VLOOKUP($C402,Engagés!$C$10:$N$509,5,FALSE))</f>
        <v/>
      </c>
      <c r="F402" s="101" t="str">
        <f>IF(C402="","",CONCATENATE(VLOOKUP($C402,Engagés!$C$10:$N$509,6,FALSE)," ",VLOOKUP($C402,Engagés!$C$10:$N$509,7,FALSE)))</f>
        <v/>
      </c>
      <c r="G402" s="101" t="str">
        <f>IF(C402="","",VLOOKUP($C402,Engagés!$C$10:$N$509,8,FALSE))</f>
        <v/>
      </c>
      <c r="H402" s="100" t="str">
        <f>IF(C402="","",VLOOKUP($C402,Engagés!$C$10:$N$509,9,FALSE))</f>
        <v/>
      </c>
      <c r="I402" s="100" t="str">
        <f>IF(C402="","",VLOOKUP($C402,Engagés!$C$10:$N$509,10,FALSE))</f>
        <v/>
      </c>
      <c r="J402" s="100" t="str">
        <f>IF(C402="","",VLOOKUP($C402,Engagés!$C$10:$Q$509,12,FALSE))</f>
        <v/>
      </c>
      <c r="K402" s="33" t="str">
        <f t="shared" si="13"/>
        <v/>
      </c>
    </row>
    <row r="403" spans="1:11" ht="14.4" hidden="1">
      <c r="A403">
        <f t="shared" si="12"/>
        <v>0</v>
      </c>
      <c r="B403" s="98">
        <v>397</v>
      </c>
      <c r="C403" s="100" t="str">
        <f>IF(OR(VLOOKUP($B403,Engagés!$C$10:$N$509,2,FALSE)="Internet",VLOOKUP($B403,Engagés!$C$10:$N$509,2,FALSE)="Manuel"),VLOOKUP($B403,Engagés!$C$10:$N$509,1,FALSE),"")</f>
        <v/>
      </c>
      <c r="D403" s="100" t="str">
        <f>IF(C403="","",VLOOKUP($C403,Engagés!$C$10:$N$509,4,FALSE))</f>
        <v/>
      </c>
      <c r="E403" s="100" t="str">
        <f>IF(C403="","",VLOOKUP($C403,Engagés!$C$10:$N$509,5,FALSE))</f>
        <v/>
      </c>
      <c r="F403" s="101" t="str">
        <f>IF(C403="","",CONCATENATE(VLOOKUP($C403,Engagés!$C$10:$N$509,6,FALSE)," ",VLOOKUP($C403,Engagés!$C$10:$N$509,7,FALSE)))</f>
        <v/>
      </c>
      <c r="G403" s="101" t="str">
        <f>IF(C403="","",VLOOKUP($C403,Engagés!$C$10:$N$509,8,FALSE))</f>
        <v/>
      </c>
      <c r="H403" s="100" t="str">
        <f>IF(C403="","",VLOOKUP($C403,Engagés!$C$10:$N$509,9,FALSE))</f>
        <v/>
      </c>
      <c r="I403" s="100" t="str">
        <f>IF(C403="","",VLOOKUP($C403,Engagés!$C$10:$N$509,10,FALSE))</f>
        <v/>
      </c>
      <c r="J403" s="100" t="str">
        <f>IF(C403="","",VLOOKUP($C403,Engagés!$C$10:$Q$509,12,FALSE))</f>
        <v/>
      </c>
      <c r="K403" s="33" t="str">
        <f t="shared" si="13"/>
        <v/>
      </c>
    </row>
    <row r="404" spans="1:11" ht="14.4" hidden="1">
      <c r="A404">
        <f t="shared" si="12"/>
        <v>0</v>
      </c>
      <c r="B404" s="98">
        <v>398</v>
      </c>
      <c r="C404" s="100" t="str">
        <f>IF(OR(VLOOKUP($B404,Engagés!$C$10:$N$509,2,FALSE)="Internet",VLOOKUP($B404,Engagés!$C$10:$N$509,2,FALSE)="Manuel"),VLOOKUP($B404,Engagés!$C$10:$N$509,1,FALSE),"")</f>
        <v/>
      </c>
      <c r="D404" s="100" t="str">
        <f>IF(C404="","",VLOOKUP($C404,Engagés!$C$10:$N$509,4,FALSE))</f>
        <v/>
      </c>
      <c r="E404" s="100" t="str">
        <f>IF(C404="","",VLOOKUP($C404,Engagés!$C$10:$N$509,5,FALSE))</f>
        <v/>
      </c>
      <c r="F404" s="101" t="str">
        <f>IF(C404="","",CONCATENATE(VLOOKUP($C404,Engagés!$C$10:$N$509,6,FALSE)," ",VLOOKUP($C404,Engagés!$C$10:$N$509,7,FALSE)))</f>
        <v/>
      </c>
      <c r="G404" s="101" t="str">
        <f>IF(C404="","",VLOOKUP($C404,Engagés!$C$10:$N$509,8,FALSE))</f>
        <v/>
      </c>
      <c r="H404" s="100" t="str">
        <f>IF(C404="","",VLOOKUP($C404,Engagés!$C$10:$N$509,9,FALSE))</f>
        <v/>
      </c>
      <c r="I404" s="100" t="str">
        <f>IF(C404="","",VLOOKUP($C404,Engagés!$C$10:$N$509,10,FALSE))</f>
        <v/>
      </c>
      <c r="J404" s="100" t="str">
        <f>IF(C404="","",VLOOKUP($C404,Engagés!$C$10:$Q$509,12,FALSE))</f>
        <v/>
      </c>
      <c r="K404" s="33" t="str">
        <f t="shared" si="13"/>
        <v/>
      </c>
    </row>
    <row r="405" spans="1:11" ht="14.4" hidden="1">
      <c r="A405">
        <f t="shared" si="12"/>
        <v>0</v>
      </c>
      <c r="B405" s="98">
        <v>399</v>
      </c>
      <c r="C405" s="100" t="str">
        <f>IF(OR(VLOOKUP($B405,Engagés!$C$10:$N$509,2,FALSE)="Internet",VLOOKUP($B405,Engagés!$C$10:$N$509,2,FALSE)="Manuel"),VLOOKUP($B405,Engagés!$C$10:$N$509,1,FALSE),"")</f>
        <v/>
      </c>
      <c r="D405" s="100" t="str">
        <f>IF(C405="","",VLOOKUP($C405,Engagés!$C$10:$N$509,4,FALSE))</f>
        <v/>
      </c>
      <c r="E405" s="100" t="str">
        <f>IF(C405="","",VLOOKUP($C405,Engagés!$C$10:$N$509,5,FALSE))</f>
        <v/>
      </c>
      <c r="F405" s="101" t="str">
        <f>IF(C405="","",CONCATENATE(VLOOKUP($C405,Engagés!$C$10:$N$509,6,FALSE)," ",VLOOKUP($C405,Engagés!$C$10:$N$509,7,FALSE)))</f>
        <v/>
      </c>
      <c r="G405" s="101" t="str">
        <f>IF(C405="","",VLOOKUP($C405,Engagés!$C$10:$N$509,8,FALSE))</f>
        <v/>
      </c>
      <c r="H405" s="100" t="str">
        <f>IF(C405="","",VLOOKUP($C405,Engagés!$C$10:$N$509,9,FALSE))</f>
        <v/>
      </c>
      <c r="I405" s="100" t="str">
        <f>IF(C405="","",VLOOKUP($C405,Engagés!$C$10:$N$509,10,FALSE))</f>
        <v/>
      </c>
      <c r="J405" s="100" t="str">
        <f>IF(C405="","",VLOOKUP($C405,Engagés!$C$10:$Q$509,12,FALSE))</f>
        <v/>
      </c>
      <c r="K405" s="33" t="str">
        <f t="shared" si="13"/>
        <v/>
      </c>
    </row>
    <row r="406" spans="1:11" ht="14.4" hidden="1">
      <c r="A406">
        <f t="shared" si="12"/>
        <v>0</v>
      </c>
      <c r="B406" s="98">
        <v>400</v>
      </c>
      <c r="C406" s="100" t="str">
        <f>IF(OR(VLOOKUP($B406,Engagés!$C$10:$N$509,2,FALSE)="Internet",VLOOKUP($B406,Engagés!$C$10:$N$509,2,FALSE)="Manuel"),VLOOKUP($B406,Engagés!$C$10:$N$509,1,FALSE),"")</f>
        <v/>
      </c>
      <c r="D406" s="100" t="str">
        <f>IF(C406="","",VLOOKUP($C406,Engagés!$C$10:$N$509,4,FALSE))</f>
        <v/>
      </c>
      <c r="E406" s="100" t="str">
        <f>IF(C406="","",VLOOKUP($C406,Engagés!$C$10:$N$509,5,FALSE))</f>
        <v/>
      </c>
      <c r="F406" s="101" t="str">
        <f>IF(C406="","",CONCATENATE(VLOOKUP($C406,Engagés!$C$10:$N$509,6,FALSE)," ",VLOOKUP($C406,Engagés!$C$10:$N$509,7,FALSE)))</f>
        <v/>
      </c>
      <c r="G406" s="101" t="str">
        <f>IF(C406="","",VLOOKUP($C406,Engagés!$C$10:$N$509,8,FALSE))</f>
        <v/>
      </c>
      <c r="H406" s="100" t="str">
        <f>IF(C406="","",VLOOKUP($C406,Engagés!$C$10:$N$509,9,FALSE))</f>
        <v/>
      </c>
      <c r="I406" s="100" t="str">
        <f>IF(C406="","",VLOOKUP($C406,Engagés!$C$10:$N$509,10,FALSE))</f>
        <v/>
      </c>
      <c r="J406" s="100" t="str">
        <f>IF(C406="","",VLOOKUP($C406,Engagés!$C$10:$Q$509,12,FALSE))</f>
        <v/>
      </c>
      <c r="K406" s="33" t="str">
        <f t="shared" si="13"/>
        <v/>
      </c>
    </row>
    <row r="407" spans="1:11" ht="14.4" hidden="1">
      <c r="A407">
        <f t="shared" si="12"/>
        <v>0</v>
      </c>
      <c r="B407" s="98">
        <v>401</v>
      </c>
      <c r="C407" s="100" t="str">
        <f>IF(OR(VLOOKUP($B407,Engagés!$C$10:$N$509,2,FALSE)="Internet",VLOOKUP($B407,Engagés!$C$10:$N$509,2,FALSE)="Manuel"),VLOOKUP($B407,Engagés!$C$10:$N$509,1,FALSE),"")</f>
        <v/>
      </c>
      <c r="D407" s="100" t="str">
        <f>IF(C407="","",VLOOKUP($C407,Engagés!$C$10:$N$509,4,FALSE))</f>
        <v/>
      </c>
      <c r="E407" s="100" t="str">
        <f>IF(C407="","",VLOOKUP($C407,Engagés!$C$10:$N$509,5,FALSE))</f>
        <v/>
      </c>
      <c r="F407" s="101" t="str">
        <f>IF(C407="","",CONCATENATE(VLOOKUP($C407,Engagés!$C$10:$N$509,6,FALSE)," ",VLOOKUP($C407,Engagés!$C$10:$N$509,7,FALSE)))</f>
        <v/>
      </c>
      <c r="G407" s="101" t="str">
        <f>IF(C407="","",VLOOKUP($C407,Engagés!$C$10:$N$509,8,FALSE))</f>
        <v/>
      </c>
      <c r="H407" s="100" t="str">
        <f>IF(C407="","",VLOOKUP($C407,Engagés!$C$10:$N$509,9,FALSE))</f>
        <v/>
      </c>
      <c r="I407" s="100" t="str">
        <f>IF(C407="","",VLOOKUP($C407,Engagés!$C$10:$N$509,10,FALSE))</f>
        <v/>
      </c>
      <c r="J407" s="100" t="str">
        <f>IF(C407="","",VLOOKUP($C407,Engagés!$C$10:$Q$509,12,FALSE))</f>
        <v/>
      </c>
      <c r="K407" s="33" t="str">
        <f t="shared" si="13"/>
        <v/>
      </c>
    </row>
    <row r="408" spans="1:11" ht="14.4" hidden="1">
      <c r="A408">
        <f t="shared" si="12"/>
        <v>0</v>
      </c>
      <c r="B408" s="98">
        <v>402</v>
      </c>
      <c r="C408" s="100" t="str">
        <f>IF(OR(VLOOKUP($B408,Engagés!$C$10:$N$509,2,FALSE)="Internet",VLOOKUP($B408,Engagés!$C$10:$N$509,2,FALSE)="Manuel"),VLOOKUP($B408,Engagés!$C$10:$N$509,1,FALSE),"")</f>
        <v/>
      </c>
      <c r="D408" s="100" t="str">
        <f>IF(C408="","",VLOOKUP($C408,Engagés!$C$10:$N$509,4,FALSE))</f>
        <v/>
      </c>
      <c r="E408" s="100" t="str">
        <f>IF(C408="","",VLOOKUP($C408,Engagés!$C$10:$N$509,5,FALSE))</f>
        <v/>
      </c>
      <c r="F408" s="101" t="str">
        <f>IF(C408="","",CONCATENATE(VLOOKUP($C408,Engagés!$C$10:$N$509,6,FALSE)," ",VLOOKUP($C408,Engagés!$C$10:$N$509,7,FALSE)))</f>
        <v/>
      </c>
      <c r="G408" s="101" t="str">
        <f>IF(C408="","",VLOOKUP($C408,Engagés!$C$10:$N$509,8,FALSE))</f>
        <v/>
      </c>
      <c r="H408" s="100" t="str">
        <f>IF(C408="","",VLOOKUP($C408,Engagés!$C$10:$N$509,9,FALSE))</f>
        <v/>
      </c>
      <c r="I408" s="100" t="str">
        <f>IF(C408="","",VLOOKUP($C408,Engagés!$C$10:$N$509,10,FALSE))</f>
        <v/>
      </c>
      <c r="J408" s="100" t="str">
        <f>IF(C408="","",VLOOKUP($C408,Engagés!$C$10:$Q$509,12,FALSE))</f>
        <v/>
      </c>
      <c r="K408" s="33" t="str">
        <f t="shared" si="13"/>
        <v/>
      </c>
    </row>
    <row r="409" spans="1:11" ht="14.4" hidden="1">
      <c r="A409">
        <f t="shared" si="12"/>
        <v>0</v>
      </c>
      <c r="B409" s="98">
        <v>403</v>
      </c>
      <c r="C409" s="100" t="str">
        <f>IF(OR(VLOOKUP($B409,Engagés!$C$10:$N$509,2,FALSE)="Internet",VLOOKUP($B409,Engagés!$C$10:$N$509,2,FALSE)="Manuel"),VLOOKUP($B409,Engagés!$C$10:$N$509,1,FALSE),"")</f>
        <v/>
      </c>
      <c r="D409" s="100" t="str">
        <f>IF(C409="","",VLOOKUP($C409,Engagés!$C$10:$N$509,4,FALSE))</f>
        <v/>
      </c>
      <c r="E409" s="100" t="str">
        <f>IF(C409="","",VLOOKUP($C409,Engagés!$C$10:$N$509,5,FALSE))</f>
        <v/>
      </c>
      <c r="F409" s="101" t="str">
        <f>IF(C409="","",CONCATENATE(VLOOKUP($C409,Engagés!$C$10:$N$509,6,FALSE)," ",VLOOKUP($C409,Engagés!$C$10:$N$509,7,FALSE)))</f>
        <v/>
      </c>
      <c r="G409" s="101" t="str">
        <f>IF(C409="","",VLOOKUP($C409,Engagés!$C$10:$N$509,8,FALSE))</f>
        <v/>
      </c>
      <c r="H409" s="100" t="str">
        <f>IF(C409="","",VLOOKUP($C409,Engagés!$C$10:$N$509,9,FALSE))</f>
        <v/>
      </c>
      <c r="I409" s="100" t="str">
        <f>IF(C409="","",VLOOKUP($C409,Engagés!$C$10:$N$509,10,FALSE))</f>
        <v/>
      </c>
      <c r="J409" s="100" t="str">
        <f>IF(C409="","",VLOOKUP($C409,Engagés!$C$10:$Q$509,12,FALSE))</f>
        <v/>
      </c>
      <c r="K409" s="33" t="str">
        <f t="shared" si="13"/>
        <v/>
      </c>
    </row>
    <row r="410" spans="1:11" ht="14.4" hidden="1">
      <c r="A410">
        <f t="shared" si="12"/>
        <v>0</v>
      </c>
      <c r="B410" s="98">
        <v>404</v>
      </c>
      <c r="C410" s="100" t="str">
        <f>IF(OR(VLOOKUP($B410,Engagés!$C$10:$N$509,2,FALSE)="Internet",VLOOKUP($B410,Engagés!$C$10:$N$509,2,FALSE)="Manuel"),VLOOKUP($B410,Engagés!$C$10:$N$509,1,FALSE),"")</f>
        <v/>
      </c>
      <c r="D410" s="100" t="str">
        <f>IF(C410="","",VLOOKUP($C410,Engagés!$C$10:$N$509,4,FALSE))</f>
        <v/>
      </c>
      <c r="E410" s="100" t="str">
        <f>IF(C410="","",VLOOKUP($C410,Engagés!$C$10:$N$509,5,FALSE))</f>
        <v/>
      </c>
      <c r="F410" s="101" t="str">
        <f>IF(C410="","",CONCATENATE(VLOOKUP($C410,Engagés!$C$10:$N$509,6,FALSE)," ",VLOOKUP($C410,Engagés!$C$10:$N$509,7,FALSE)))</f>
        <v/>
      </c>
      <c r="G410" s="101" t="str">
        <f>IF(C410="","",VLOOKUP($C410,Engagés!$C$10:$N$509,8,FALSE))</f>
        <v/>
      </c>
      <c r="H410" s="100" t="str">
        <f>IF(C410="","",VLOOKUP($C410,Engagés!$C$10:$N$509,9,FALSE))</f>
        <v/>
      </c>
      <c r="I410" s="100" t="str">
        <f>IF(C410="","",VLOOKUP($C410,Engagés!$C$10:$N$509,10,FALSE))</f>
        <v/>
      </c>
      <c r="J410" s="100" t="str">
        <f>IF(C410="","",VLOOKUP($C410,Engagés!$C$10:$Q$509,12,FALSE))</f>
        <v/>
      </c>
      <c r="K410" s="33" t="str">
        <f t="shared" si="13"/>
        <v/>
      </c>
    </row>
    <row r="411" spans="1:11" ht="14.4" hidden="1">
      <c r="A411">
        <f t="shared" si="12"/>
        <v>0</v>
      </c>
      <c r="B411" s="98">
        <v>405</v>
      </c>
      <c r="C411" s="100" t="str">
        <f>IF(OR(VLOOKUP($B411,Engagés!$C$10:$N$509,2,FALSE)="Internet",VLOOKUP($B411,Engagés!$C$10:$N$509,2,FALSE)="Manuel"),VLOOKUP($B411,Engagés!$C$10:$N$509,1,FALSE),"")</f>
        <v/>
      </c>
      <c r="D411" s="100" t="str">
        <f>IF(C411="","",VLOOKUP($C411,Engagés!$C$10:$N$509,4,FALSE))</f>
        <v/>
      </c>
      <c r="E411" s="100" t="str">
        <f>IF(C411="","",VLOOKUP($C411,Engagés!$C$10:$N$509,5,FALSE))</f>
        <v/>
      </c>
      <c r="F411" s="101" t="str">
        <f>IF(C411="","",CONCATENATE(VLOOKUP($C411,Engagés!$C$10:$N$509,6,FALSE)," ",VLOOKUP($C411,Engagés!$C$10:$N$509,7,FALSE)))</f>
        <v/>
      </c>
      <c r="G411" s="101" t="str">
        <f>IF(C411="","",VLOOKUP($C411,Engagés!$C$10:$N$509,8,FALSE))</f>
        <v/>
      </c>
      <c r="H411" s="100" t="str">
        <f>IF(C411="","",VLOOKUP($C411,Engagés!$C$10:$N$509,9,FALSE))</f>
        <v/>
      </c>
      <c r="I411" s="100" t="str">
        <f>IF(C411="","",VLOOKUP($C411,Engagés!$C$10:$N$509,10,FALSE))</f>
        <v/>
      </c>
      <c r="J411" s="100" t="str">
        <f>IF(C411="","",VLOOKUP($C411,Engagés!$C$10:$Q$509,12,FALSE))</f>
        <v/>
      </c>
      <c r="K411" s="33" t="str">
        <f t="shared" si="13"/>
        <v/>
      </c>
    </row>
    <row r="412" spans="1:11" ht="14.4" hidden="1">
      <c r="A412">
        <f t="shared" si="12"/>
        <v>0</v>
      </c>
      <c r="B412" s="98">
        <v>406</v>
      </c>
      <c r="C412" s="100" t="str">
        <f>IF(OR(VLOOKUP($B412,Engagés!$C$10:$N$509,2,FALSE)="Internet",VLOOKUP($B412,Engagés!$C$10:$N$509,2,FALSE)="Manuel"),VLOOKUP($B412,Engagés!$C$10:$N$509,1,FALSE),"")</f>
        <v/>
      </c>
      <c r="D412" s="100" t="str">
        <f>IF(C412="","",VLOOKUP($C412,Engagés!$C$10:$N$509,4,FALSE))</f>
        <v/>
      </c>
      <c r="E412" s="100" t="str">
        <f>IF(C412="","",VLOOKUP($C412,Engagés!$C$10:$N$509,5,FALSE))</f>
        <v/>
      </c>
      <c r="F412" s="101" t="str">
        <f>IF(C412="","",CONCATENATE(VLOOKUP($C412,Engagés!$C$10:$N$509,6,FALSE)," ",VLOOKUP($C412,Engagés!$C$10:$N$509,7,FALSE)))</f>
        <v/>
      </c>
      <c r="G412" s="101" t="str">
        <f>IF(C412="","",VLOOKUP($C412,Engagés!$C$10:$N$509,8,FALSE))</f>
        <v/>
      </c>
      <c r="H412" s="100" t="str">
        <f>IF(C412="","",VLOOKUP($C412,Engagés!$C$10:$N$509,9,FALSE))</f>
        <v/>
      </c>
      <c r="I412" s="100" t="str">
        <f>IF(C412="","",VLOOKUP($C412,Engagés!$C$10:$N$509,10,FALSE))</f>
        <v/>
      </c>
      <c r="J412" s="100" t="str">
        <f>IF(C412="","",VLOOKUP($C412,Engagés!$C$10:$Q$509,12,FALSE))</f>
        <v/>
      </c>
      <c r="K412" s="33" t="str">
        <f t="shared" si="13"/>
        <v/>
      </c>
    </row>
    <row r="413" spans="1:11" ht="14.4" hidden="1">
      <c r="A413">
        <f t="shared" si="12"/>
        <v>0</v>
      </c>
      <c r="B413" s="98">
        <v>407</v>
      </c>
      <c r="C413" s="100" t="str">
        <f>IF(OR(VLOOKUP($B413,Engagés!$C$10:$N$509,2,FALSE)="Internet",VLOOKUP($B413,Engagés!$C$10:$N$509,2,FALSE)="Manuel"),VLOOKUP($B413,Engagés!$C$10:$N$509,1,FALSE),"")</f>
        <v/>
      </c>
      <c r="D413" s="100" t="str">
        <f>IF(C413="","",VLOOKUP($C413,Engagés!$C$10:$N$509,4,FALSE))</f>
        <v/>
      </c>
      <c r="E413" s="100" t="str">
        <f>IF(C413="","",VLOOKUP($C413,Engagés!$C$10:$N$509,5,FALSE))</f>
        <v/>
      </c>
      <c r="F413" s="101" t="str">
        <f>IF(C413="","",CONCATENATE(VLOOKUP($C413,Engagés!$C$10:$N$509,6,FALSE)," ",VLOOKUP($C413,Engagés!$C$10:$N$509,7,FALSE)))</f>
        <v/>
      </c>
      <c r="G413" s="101" t="str">
        <f>IF(C413="","",VLOOKUP($C413,Engagés!$C$10:$N$509,8,FALSE))</f>
        <v/>
      </c>
      <c r="H413" s="100" t="str">
        <f>IF(C413="","",VLOOKUP($C413,Engagés!$C$10:$N$509,9,FALSE))</f>
        <v/>
      </c>
      <c r="I413" s="100" t="str">
        <f>IF(C413="","",VLOOKUP($C413,Engagés!$C$10:$N$509,10,FALSE))</f>
        <v/>
      </c>
      <c r="J413" s="100" t="str">
        <f>IF(C413="","",VLOOKUP($C413,Engagés!$C$10:$Q$509,12,FALSE))</f>
        <v/>
      </c>
      <c r="K413" s="33" t="str">
        <f t="shared" si="13"/>
        <v/>
      </c>
    </row>
    <row r="414" spans="1:11" ht="14.4" hidden="1">
      <c r="A414">
        <f t="shared" si="12"/>
        <v>0</v>
      </c>
      <c r="B414" s="98">
        <v>408</v>
      </c>
      <c r="C414" s="100" t="str">
        <f>IF(OR(VLOOKUP($B414,Engagés!$C$10:$N$509,2,FALSE)="Internet",VLOOKUP($B414,Engagés!$C$10:$N$509,2,FALSE)="Manuel"),VLOOKUP($B414,Engagés!$C$10:$N$509,1,FALSE),"")</f>
        <v/>
      </c>
      <c r="D414" s="100" t="str">
        <f>IF(C414="","",VLOOKUP($C414,Engagés!$C$10:$N$509,4,FALSE))</f>
        <v/>
      </c>
      <c r="E414" s="100" t="str">
        <f>IF(C414="","",VLOOKUP($C414,Engagés!$C$10:$N$509,5,FALSE))</f>
        <v/>
      </c>
      <c r="F414" s="101" t="str">
        <f>IF(C414="","",CONCATENATE(VLOOKUP($C414,Engagés!$C$10:$N$509,6,FALSE)," ",VLOOKUP($C414,Engagés!$C$10:$N$509,7,FALSE)))</f>
        <v/>
      </c>
      <c r="G414" s="101" t="str">
        <f>IF(C414="","",VLOOKUP($C414,Engagés!$C$10:$N$509,8,FALSE))</f>
        <v/>
      </c>
      <c r="H414" s="100" t="str">
        <f>IF(C414="","",VLOOKUP($C414,Engagés!$C$10:$N$509,9,FALSE))</f>
        <v/>
      </c>
      <c r="I414" s="100" t="str">
        <f>IF(C414="","",VLOOKUP($C414,Engagés!$C$10:$N$509,10,FALSE))</f>
        <v/>
      </c>
      <c r="J414" s="100" t="str">
        <f>IF(C414="","",VLOOKUP($C414,Engagés!$C$10:$Q$509,12,FALSE))</f>
        <v/>
      </c>
      <c r="K414" s="33" t="str">
        <f t="shared" si="13"/>
        <v/>
      </c>
    </row>
    <row r="415" spans="1:11" ht="14.4" hidden="1">
      <c r="A415">
        <f t="shared" si="12"/>
        <v>0</v>
      </c>
      <c r="B415" s="98">
        <v>409</v>
      </c>
      <c r="C415" s="100" t="str">
        <f>IF(OR(VLOOKUP($B415,Engagés!$C$10:$N$509,2,FALSE)="Internet",VLOOKUP($B415,Engagés!$C$10:$N$509,2,FALSE)="Manuel"),VLOOKUP($B415,Engagés!$C$10:$N$509,1,FALSE),"")</f>
        <v/>
      </c>
      <c r="D415" s="100" t="str">
        <f>IF(C415="","",VLOOKUP($C415,Engagés!$C$10:$N$509,4,FALSE))</f>
        <v/>
      </c>
      <c r="E415" s="100" t="str">
        <f>IF(C415="","",VLOOKUP($C415,Engagés!$C$10:$N$509,5,FALSE))</f>
        <v/>
      </c>
      <c r="F415" s="101" t="str">
        <f>IF(C415="","",CONCATENATE(VLOOKUP($C415,Engagés!$C$10:$N$509,6,FALSE)," ",VLOOKUP($C415,Engagés!$C$10:$N$509,7,FALSE)))</f>
        <v/>
      </c>
      <c r="G415" s="101" t="str">
        <f>IF(C415="","",VLOOKUP($C415,Engagés!$C$10:$N$509,8,FALSE))</f>
        <v/>
      </c>
      <c r="H415" s="100" t="str">
        <f>IF(C415="","",VLOOKUP($C415,Engagés!$C$10:$N$509,9,FALSE))</f>
        <v/>
      </c>
      <c r="I415" s="100" t="str">
        <f>IF(C415="","",VLOOKUP($C415,Engagés!$C$10:$N$509,10,FALSE))</f>
        <v/>
      </c>
      <c r="J415" s="100" t="str">
        <f>IF(C415="","",VLOOKUP($C415,Engagés!$C$10:$Q$509,12,FALSE))</f>
        <v/>
      </c>
      <c r="K415" s="33" t="str">
        <f t="shared" si="13"/>
        <v/>
      </c>
    </row>
    <row r="416" spans="1:11" ht="14.4" hidden="1">
      <c r="A416">
        <f t="shared" si="12"/>
        <v>0</v>
      </c>
      <c r="B416" s="98">
        <v>410</v>
      </c>
      <c r="C416" s="100" t="str">
        <f>IF(OR(VLOOKUP($B416,Engagés!$C$10:$N$509,2,FALSE)="Internet",VLOOKUP($B416,Engagés!$C$10:$N$509,2,FALSE)="Manuel"),VLOOKUP($B416,Engagés!$C$10:$N$509,1,FALSE),"")</f>
        <v/>
      </c>
      <c r="D416" s="100" t="str">
        <f>IF(C416="","",VLOOKUP($C416,Engagés!$C$10:$N$509,4,FALSE))</f>
        <v/>
      </c>
      <c r="E416" s="100" t="str">
        <f>IF(C416="","",VLOOKUP($C416,Engagés!$C$10:$N$509,5,FALSE))</f>
        <v/>
      </c>
      <c r="F416" s="101" t="str">
        <f>IF(C416="","",CONCATENATE(VLOOKUP($C416,Engagés!$C$10:$N$509,6,FALSE)," ",VLOOKUP($C416,Engagés!$C$10:$N$509,7,FALSE)))</f>
        <v/>
      </c>
      <c r="G416" s="101" t="str">
        <f>IF(C416="","",VLOOKUP($C416,Engagés!$C$10:$N$509,8,FALSE))</f>
        <v/>
      </c>
      <c r="H416" s="100" t="str">
        <f>IF(C416="","",VLOOKUP($C416,Engagés!$C$10:$N$509,9,FALSE))</f>
        <v/>
      </c>
      <c r="I416" s="100" t="str">
        <f>IF(C416="","",VLOOKUP($C416,Engagés!$C$10:$N$509,10,FALSE))</f>
        <v/>
      </c>
      <c r="J416" s="100" t="str">
        <f>IF(C416="","",VLOOKUP($C416,Engagés!$C$10:$Q$509,12,FALSE))</f>
        <v/>
      </c>
      <c r="K416" s="33" t="str">
        <f t="shared" si="13"/>
        <v/>
      </c>
    </row>
    <row r="417" spans="1:11" ht="14.4" hidden="1">
      <c r="A417">
        <f t="shared" si="12"/>
        <v>0</v>
      </c>
      <c r="B417" s="98">
        <v>411</v>
      </c>
      <c r="C417" s="100" t="str">
        <f>IF(OR(VLOOKUP($B417,Engagés!$C$10:$N$509,2,FALSE)="Internet",VLOOKUP($B417,Engagés!$C$10:$N$509,2,FALSE)="Manuel"),VLOOKUP($B417,Engagés!$C$10:$N$509,1,FALSE),"")</f>
        <v/>
      </c>
      <c r="D417" s="100" t="str">
        <f>IF(C417="","",VLOOKUP($C417,Engagés!$C$10:$N$509,4,FALSE))</f>
        <v/>
      </c>
      <c r="E417" s="100" t="str">
        <f>IF(C417="","",VLOOKUP($C417,Engagés!$C$10:$N$509,5,FALSE))</f>
        <v/>
      </c>
      <c r="F417" s="101" t="str">
        <f>IF(C417="","",CONCATENATE(VLOOKUP($C417,Engagés!$C$10:$N$509,6,FALSE)," ",VLOOKUP($C417,Engagés!$C$10:$N$509,7,FALSE)))</f>
        <v/>
      </c>
      <c r="G417" s="101" t="str">
        <f>IF(C417="","",VLOOKUP($C417,Engagés!$C$10:$N$509,8,FALSE))</f>
        <v/>
      </c>
      <c r="H417" s="100" t="str">
        <f>IF(C417="","",VLOOKUP($C417,Engagés!$C$10:$N$509,9,FALSE))</f>
        <v/>
      </c>
      <c r="I417" s="100" t="str">
        <f>IF(C417="","",VLOOKUP($C417,Engagés!$C$10:$N$509,10,FALSE))</f>
        <v/>
      </c>
      <c r="J417" s="100" t="str">
        <f>IF(C417="","",VLOOKUP($C417,Engagés!$C$10:$Q$509,12,FALSE))</f>
        <v/>
      </c>
      <c r="K417" s="33" t="str">
        <f t="shared" si="13"/>
        <v/>
      </c>
    </row>
    <row r="418" spans="1:11" ht="14.4" hidden="1">
      <c r="A418">
        <f t="shared" si="12"/>
        <v>0</v>
      </c>
      <c r="B418" s="98">
        <v>412</v>
      </c>
      <c r="C418" s="100" t="str">
        <f>IF(OR(VLOOKUP($B418,Engagés!$C$10:$N$509,2,FALSE)="Internet",VLOOKUP($B418,Engagés!$C$10:$N$509,2,FALSE)="Manuel"),VLOOKUP($B418,Engagés!$C$10:$N$509,1,FALSE),"")</f>
        <v/>
      </c>
      <c r="D418" s="100" t="str">
        <f>IF(C418="","",VLOOKUP($C418,Engagés!$C$10:$N$509,4,FALSE))</f>
        <v/>
      </c>
      <c r="E418" s="100" t="str">
        <f>IF(C418="","",VLOOKUP($C418,Engagés!$C$10:$N$509,5,FALSE))</f>
        <v/>
      </c>
      <c r="F418" s="101" t="str">
        <f>IF(C418="","",CONCATENATE(VLOOKUP($C418,Engagés!$C$10:$N$509,6,FALSE)," ",VLOOKUP($C418,Engagés!$C$10:$N$509,7,FALSE)))</f>
        <v/>
      </c>
      <c r="G418" s="101" t="str">
        <f>IF(C418="","",VLOOKUP($C418,Engagés!$C$10:$N$509,8,FALSE))</f>
        <v/>
      </c>
      <c r="H418" s="100" t="str">
        <f>IF(C418="","",VLOOKUP($C418,Engagés!$C$10:$N$509,9,FALSE))</f>
        <v/>
      </c>
      <c r="I418" s="100" t="str">
        <f>IF(C418="","",VLOOKUP($C418,Engagés!$C$10:$N$509,10,FALSE))</f>
        <v/>
      </c>
      <c r="J418" s="100" t="str">
        <f>IF(C418="","",VLOOKUP($C418,Engagés!$C$10:$Q$509,12,FALSE))</f>
        <v/>
      </c>
      <c r="K418" s="33" t="str">
        <f t="shared" si="13"/>
        <v/>
      </c>
    </row>
    <row r="419" spans="1:11" ht="14.4" hidden="1">
      <c r="A419">
        <f t="shared" si="12"/>
        <v>0</v>
      </c>
      <c r="B419" s="98">
        <v>413</v>
      </c>
      <c r="C419" s="100" t="str">
        <f>IF(OR(VLOOKUP($B419,Engagés!$C$10:$N$509,2,FALSE)="Internet",VLOOKUP($B419,Engagés!$C$10:$N$509,2,FALSE)="Manuel"),VLOOKUP($B419,Engagés!$C$10:$N$509,1,FALSE),"")</f>
        <v/>
      </c>
      <c r="D419" s="100" t="str">
        <f>IF(C419="","",VLOOKUP($C419,Engagés!$C$10:$N$509,4,FALSE))</f>
        <v/>
      </c>
      <c r="E419" s="100" t="str">
        <f>IF(C419="","",VLOOKUP($C419,Engagés!$C$10:$N$509,5,FALSE))</f>
        <v/>
      </c>
      <c r="F419" s="101" t="str">
        <f>IF(C419="","",CONCATENATE(VLOOKUP($C419,Engagés!$C$10:$N$509,6,FALSE)," ",VLOOKUP($C419,Engagés!$C$10:$N$509,7,FALSE)))</f>
        <v/>
      </c>
      <c r="G419" s="101" t="str">
        <f>IF(C419="","",VLOOKUP($C419,Engagés!$C$10:$N$509,8,FALSE))</f>
        <v/>
      </c>
      <c r="H419" s="100" t="str">
        <f>IF(C419="","",VLOOKUP($C419,Engagés!$C$10:$N$509,9,FALSE))</f>
        <v/>
      </c>
      <c r="I419" s="100" t="str">
        <f>IF(C419="","",VLOOKUP($C419,Engagés!$C$10:$N$509,10,FALSE))</f>
        <v/>
      </c>
      <c r="J419" s="100" t="str">
        <f>IF(C419="","",VLOOKUP($C419,Engagés!$C$10:$Q$509,12,FALSE))</f>
        <v/>
      </c>
      <c r="K419" s="33" t="str">
        <f t="shared" si="13"/>
        <v/>
      </c>
    </row>
    <row r="420" spans="1:11" ht="14.4" hidden="1">
      <c r="A420">
        <f t="shared" si="12"/>
        <v>0</v>
      </c>
      <c r="B420" s="98">
        <v>414</v>
      </c>
      <c r="C420" s="100" t="str">
        <f>IF(OR(VLOOKUP($B420,Engagés!$C$10:$N$509,2,FALSE)="Internet",VLOOKUP($B420,Engagés!$C$10:$N$509,2,FALSE)="Manuel"),VLOOKUP($B420,Engagés!$C$10:$N$509,1,FALSE),"")</f>
        <v/>
      </c>
      <c r="D420" s="100" t="str">
        <f>IF(C420="","",VLOOKUP($C420,Engagés!$C$10:$N$509,4,FALSE))</f>
        <v/>
      </c>
      <c r="E420" s="100" t="str">
        <f>IF(C420="","",VLOOKUP($C420,Engagés!$C$10:$N$509,5,FALSE))</f>
        <v/>
      </c>
      <c r="F420" s="101" t="str">
        <f>IF(C420="","",CONCATENATE(VLOOKUP($C420,Engagés!$C$10:$N$509,6,FALSE)," ",VLOOKUP($C420,Engagés!$C$10:$N$509,7,FALSE)))</f>
        <v/>
      </c>
      <c r="G420" s="101" t="str">
        <f>IF(C420="","",VLOOKUP($C420,Engagés!$C$10:$N$509,8,FALSE))</f>
        <v/>
      </c>
      <c r="H420" s="100" t="str">
        <f>IF(C420="","",VLOOKUP($C420,Engagés!$C$10:$N$509,9,FALSE))</f>
        <v/>
      </c>
      <c r="I420" s="100" t="str">
        <f>IF(C420="","",VLOOKUP($C420,Engagés!$C$10:$N$509,10,FALSE))</f>
        <v/>
      </c>
      <c r="J420" s="100" t="str">
        <f>IF(C420="","",VLOOKUP($C420,Engagés!$C$10:$Q$509,12,FALSE))</f>
        <v/>
      </c>
      <c r="K420" s="33" t="str">
        <f t="shared" si="13"/>
        <v/>
      </c>
    </row>
    <row r="421" spans="1:11" ht="14.4" hidden="1">
      <c r="A421">
        <f t="shared" si="12"/>
        <v>0</v>
      </c>
      <c r="B421" s="98">
        <v>415</v>
      </c>
      <c r="C421" s="100" t="str">
        <f>IF(OR(VLOOKUP($B421,Engagés!$C$10:$N$509,2,FALSE)="Internet",VLOOKUP($B421,Engagés!$C$10:$N$509,2,FALSE)="Manuel"),VLOOKUP($B421,Engagés!$C$10:$N$509,1,FALSE),"")</f>
        <v/>
      </c>
      <c r="D421" s="100" t="str">
        <f>IF(C421="","",VLOOKUP($C421,Engagés!$C$10:$N$509,4,FALSE))</f>
        <v/>
      </c>
      <c r="E421" s="100" t="str">
        <f>IF(C421="","",VLOOKUP($C421,Engagés!$C$10:$N$509,5,FALSE))</f>
        <v/>
      </c>
      <c r="F421" s="101" t="str">
        <f>IF(C421="","",CONCATENATE(VLOOKUP($C421,Engagés!$C$10:$N$509,6,FALSE)," ",VLOOKUP($C421,Engagés!$C$10:$N$509,7,FALSE)))</f>
        <v/>
      </c>
      <c r="G421" s="101" t="str">
        <f>IF(C421="","",VLOOKUP($C421,Engagés!$C$10:$N$509,8,FALSE))</f>
        <v/>
      </c>
      <c r="H421" s="100" t="str">
        <f>IF(C421="","",VLOOKUP($C421,Engagés!$C$10:$N$509,9,FALSE))</f>
        <v/>
      </c>
      <c r="I421" s="100" t="str">
        <f>IF(C421="","",VLOOKUP($C421,Engagés!$C$10:$N$509,10,FALSE))</f>
        <v/>
      </c>
      <c r="J421" s="100" t="str">
        <f>IF(C421="","",VLOOKUP($C421,Engagés!$C$10:$Q$509,12,FALSE))</f>
        <v/>
      </c>
      <c r="K421" s="33" t="str">
        <f t="shared" si="13"/>
        <v/>
      </c>
    </row>
    <row r="422" spans="1:11" ht="14.4" hidden="1">
      <c r="A422">
        <f t="shared" si="12"/>
        <v>0</v>
      </c>
      <c r="B422" s="98">
        <v>416</v>
      </c>
      <c r="C422" s="100" t="str">
        <f>IF(OR(VLOOKUP($B422,Engagés!$C$10:$N$509,2,FALSE)="Internet",VLOOKUP($B422,Engagés!$C$10:$N$509,2,FALSE)="Manuel"),VLOOKUP($B422,Engagés!$C$10:$N$509,1,FALSE),"")</f>
        <v/>
      </c>
      <c r="D422" s="100" t="str">
        <f>IF(C422="","",VLOOKUP($C422,Engagés!$C$10:$N$509,4,FALSE))</f>
        <v/>
      </c>
      <c r="E422" s="100" t="str">
        <f>IF(C422="","",VLOOKUP($C422,Engagés!$C$10:$N$509,5,FALSE))</f>
        <v/>
      </c>
      <c r="F422" s="101" t="str">
        <f>IF(C422="","",CONCATENATE(VLOOKUP($C422,Engagés!$C$10:$N$509,6,FALSE)," ",VLOOKUP($C422,Engagés!$C$10:$N$509,7,FALSE)))</f>
        <v/>
      </c>
      <c r="G422" s="101" t="str">
        <f>IF(C422="","",VLOOKUP($C422,Engagés!$C$10:$N$509,8,FALSE))</f>
        <v/>
      </c>
      <c r="H422" s="100" t="str">
        <f>IF(C422="","",VLOOKUP($C422,Engagés!$C$10:$N$509,9,FALSE))</f>
        <v/>
      </c>
      <c r="I422" s="100" t="str">
        <f>IF(C422="","",VLOOKUP($C422,Engagés!$C$10:$N$509,10,FALSE))</f>
        <v/>
      </c>
      <c r="J422" s="100" t="str">
        <f>IF(C422="","",VLOOKUP($C422,Engagés!$C$10:$Q$509,12,FALSE))</f>
        <v/>
      </c>
      <c r="K422" s="33" t="str">
        <f t="shared" si="13"/>
        <v/>
      </c>
    </row>
    <row r="423" spans="1:11" ht="14.4" hidden="1">
      <c r="A423">
        <f t="shared" si="12"/>
        <v>0</v>
      </c>
      <c r="B423" s="98">
        <v>417</v>
      </c>
      <c r="C423" s="100" t="str">
        <f>IF(OR(VLOOKUP($B423,Engagés!$C$10:$N$509,2,FALSE)="Internet",VLOOKUP($B423,Engagés!$C$10:$N$509,2,FALSE)="Manuel"),VLOOKUP($B423,Engagés!$C$10:$N$509,1,FALSE),"")</f>
        <v/>
      </c>
      <c r="D423" s="100" t="str">
        <f>IF(C423="","",VLOOKUP($C423,Engagés!$C$10:$N$509,4,FALSE))</f>
        <v/>
      </c>
      <c r="E423" s="100" t="str">
        <f>IF(C423="","",VLOOKUP($C423,Engagés!$C$10:$N$509,5,FALSE))</f>
        <v/>
      </c>
      <c r="F423" s="101" t="str">
        <f>IF(C423="","",CONCATENATE(VLOOKUP($C423,Engagés!$C$10:$N$509,6,FALSE)," ",VLOOKUP($C423,Engagés!$C$10:$N$509,7,FALSE)))</f>
        <v/>
      </c>
      <c r="G423" s="101" t="str">
        <f>IF(C423="","",VLOOKUP($C423,Engagés!$C$10:$N$509,8,FALSE))</f>
        <v/>
      </c>
      <c r="H423" s="100" t="str">
        <f>IF(C423="","",VLOOKUP($C423,Engagés!$C$10:$N$509,9,FALSE))</f>
        <v/>
      </c>
      <c r="I423" s="100" t="str">
        <f>IF(C423="","",VLOOKUP($C423,Engagés!$C$10:$N$509,10,FALSE))</f>
        <v/>
      </c>
      <c r="J423" s="100" t="str">
        <f>IF(C423="","",VLOOKUP($C423,Engagés!$C$10:$Q$509,12,FALSE))</f>
        <v/>
      </c>
      <c r="K423" s="33" t="str">
        <f t="shared" si="13"/>
        <v/>
      </c>
    </row>
    <row r="424" spans="1:11" ht="14.4" hidden="1">
      <c r="A424">
        <f t="shared" si="12"/>
        <v>0</v>
      </c>
      <c r="B424" s="98">
        <v>418</v>
      </c>
      <c r="C424" s="100" t="str">
        <f>IF(OR(VLOOKUP($B424,Engagés!$C$10:$N$509,2,FALSE)="Internet",VLOOKUP($B424,Engagés!$C$10:$N$509,2,FALSE)="Manuel"),VLOOKUP($B424,Engagés!$C$10:$N$509,1,FALSE),"")</f>
        <v/>
      </c>
      <c r="D424" s="100" t="str">
        <f>IF(C424="","",VLOOKUP($C424,Engagés!$C$10:$N$509,4,FALSE))</f>
        <v/>
      </c>
      <c r="E424" s="100" t="str">
        <f>IF(C424="","",VLOOKUP($C424,Engagés!$C$10:$N$509,5,FALSE))</f>
        <v/>
      </c>
      <c r="F424" s="101" t="str">
        <f>IF(C424="","",CONCATENATE(VLOOKUP($C424,Engagés!$C$10:$N$509,6,FALSE)," ",VLOOKUP($C424,Engagés!$C$10:$N$509,7,FALSE)))</f>
        <v/>
      </c>
      <c r="G424" s="101" t="str">
        <f>IF(C424="","",VLOOKUP($C424,Engagés!$C$10:$N$509,8,FALSE))</f>
        <v/>
      </c>
      <c r="H424" s="100" t="str">
        <f>IF(C424="","",VLOOKUP($C424,Engagés!$C$10:$N$509,9,FALSE))</f>
        <v/>
      </c>
      <c r="I424" s="100" t="str">
        <f>IF(C424="","",VLOOKUP($C424,Engagés!$C$10:$N$509,10,FALSE))</f>
        <v/>
      </c>
      <c r="J424" s="100" t="str">
        <f>IF(C424="","",VLOOKUP($C424,Engagés!$C$10:$Q$509,12,FALSE))</f>
        <v/>
      </c>
      <c r="K424" s="33" t="str">
        <f t="shared" si="13"/>
        <v/>
      </c>
    </row>
    <row r="425" spans="1:11" ht="14.4" hidden="1">
      <c r="A425">
        <f t="shared" si="12"/>
        <v>0</v>
      </c>
      <c r="B425" s="98">
        <v>419</v>
      </c>
      <c r="C425" s="100" t="str">
        <f>IF(OR(VLOOKUP($B425,Engagés!$C$10:$N$509,2,FALSE)="Internet",VLOOKUP($B425,Engagés!$C$10:$N$509,2,FALSE)="Manuel"),VLOOKUP($B425,Engagés!$C$10:$N$509,1,FALSE),"")</f>
        <v/>
      </c>
      <c r="D425" s="100" t="str">
        <f>IF(C425="","",VLOOKUP($C425,Engagés!$C$10:$N$509,4,FALSE))</f>
        <v/>
      </c>
      <c r="E425" s="100" t="str">
        <f>IF(C425="","",VLOOKUP($C425,Engagés!$C$10:$N$509,5,FALSE))</f>
        <v/>
      </c>
      <c r="F425" s="101" t="str">
        <f>IF(C425="","",CONCATENATE(VLOOKUP($C425,Engagés!$C$10:$N$509,6,FALSE)," ",VLOOKUP($C425,Engagés!$C$10:$N$509,7,FALSE)))</f>
        <v/>
      </c>
      <c r="G425" s="101" t="str">
        <f>IF(C425="","",VLOOKUP($C425,Engagés!$C$10:$N$509,8,FALSE))</f>
        <v/>
      </c>
      <c r="H425" s="100" t="str">
        <f>IF(C425="","",VLOOKUP($C425,Engagés!$C$10:$N$509,9,FALSE))</f>
        <v/>
      </c>
      <c r="I425" s="100" t="str">
        <f>IF(C425="","",VLOOKUP($C425,Engagés!$C$10:$N$509,10,FALSE))</f>
        <v/>
      </c>
      <c r="J425" s="100" t="str">
        <f>IF(C425="","",VLOOKUP($C425,Engagés!$C$10:$Q$509,12,FALSE))</f>
        <v/>
      </c>
      <c r="K425" s="33" t="str">
        <f t="shared" si="13"/>
        <v/>
      </c>
    </row>
    <row r="426" spans="1:11" ht="14.4" hidden="1">
      <c r="A426">
        <f t="shared" si="12"/>
        <v>0</v>
      </c>
      <c r="B426" s="98">
        <v>420</v>
      </c>
      <c r="C426" s="100" t="str">
        <f>IF(OR(VLOOKUP($B426,Engagés!$C$10:$N$509,2,FALSE)="Internet",VLOOKUP($B426,Engagés!$C$10:$N$509,2,FALSE)="Manuel"),VLOOKUP($B426,Engagés!$C$10:$N$509,1,FALSE),"")</f>
        <v/>
      </c>
      <c r="D426" s="100" t="str">
        <f>IF(C426="","",VLOOKUP($C426,Engagés!$C$10:$N$509,4,FALSE))</f>
        <v/>
      </c>
      <c r="E426" s="100" t="str">
        <f>IF(C426="","",VLOOKUP($C426,Engagés!$C$10:$N$509,5,FALSE))</f>
        <v/>
      </c>
      <c r="F426" s="101" t="str">
        <f>IF(C426="","",CONCATENATE(VLOOKUP($C426,Engagés!$C$10:$N$509,6,FALSE)," ",VLOOKUP($C426,Engagés!$C$10:$N$509,7,FALSE)))</f>
        <v/>
      </c>
      <c r="G426" s="101" t="str">
        <f>IF(C426="","",VLOOKUP($C426,Engagés!$C$10:$N$509,8,FALSE))</f>
        <v/>
      </c>
      <c r="H426" s="100" t="str">
        <f>IF(C426="","",VLOOKUP($C426,Engagés!$C$10:$N$509,9,FALSE))</f>
        <v/>
      </c>
      <c r="I426" s="100" t="str">
        <f>IF(C426="","",VLOOKUP($C426,Engagés!$C$10:$N$509,10,FALSE))</f>
        <v/>
      </c>
      <c r="J426" s="100" t="str">
        <f>IF(C426="","",VLOOKUP($C426,Engagés!$C$10:$Q$509,12,FALSE))</f>
        <v/>
      </c>
      <c r="K426" s="33" t="str">
        <f t="shared" si="13"/>
        <v/>
      </c>
    </row>
    <row r="427" spans="1:11" ht="14.4" hidden="1">
      <c r="A427">
        <f t="shared" si="12"/>
        <v>0</v>
      </c>
      <c r="B427" s="98">
        <v>421</v>
      </c>
      <c r="C427" s="100" t="str">
        <f>IF(OR(VLOOKUP($B427,Engagés!$C$10:$N$509,2,FALSE)="Internet",VLOOKUP($B427,Engagés!$C$10:$N$509,2,FALSE)="Manuel"),VLOOKUP($B427,Engagés!$C$10:$N$509,1,FALSE),"")</f>
        <v/>
      </c>
      <c r="D427" s="100" t="str">
        <f>IF(C427="","",VLOOKUP($C427,Engagés!$C$10:$N$509,4,FALSE))</f>
        <v/>
      </c>
      <c r="E427" s="100" t="str">
        <f>IF(C427="","",VLOOKUP($C427,Engagés!$C$10:$N$509,5,FALSE))</f>
        <v/>
      </c>
      <c r="F427" s="101" t="str">
        <f>IF(C427="","",CONCATENATE(VLOOKUP($C427,Engagés!$C$10:$N$509,6,FALSE)," ",VLOOKUP($C427,Engagés!$C$10:$N$509,7,FALSE)))</f>
        <v/>
      </c>
      <c r="G427" s="101" t="str">
        <f>IF(C427="","",VLOOKUP($C427,Engagés!$C$10:$N$509,8,FALSE))</f>
        <v/>
      </c>
      <c r="H427" s="100" t="str">
        <f>IF(C427="","",VLOOKUP($C427,Engagés!$C$10:$N$509,9,FALSE))</f>
        <v/>
      </c>
      <c r="I427" s="100" t="str">
        <f>IF(C427="","",VLOOKUP($C427,Engagés!$C$10:$N$509,10,FALSE))</f>
        <v/>
      </c>
      <c r="J427" s="100" t="str">
        <f>IF(C427="","",VLOOKUP($C427,Engagés!$C$10:$Q$509,12,FALSE))</f>
        <v/>
      </c>
      <c r="K427" s="33" t="str">
        <f t="shared" si="13"/>
        <v/>
      </c>
    </row>
    <row r="428" spans="1:11" ht="14.4" hidden="1">
      <c r="A428">
        <f t="shared" si="12"/>
        <v>0</v>
      </c>
      <c r="B428" s="98">
        <v>422</v>
      </c>
      <c r="C428" s="100" t="str">
        <f>IF(OR(VLOOKUP($B428,Engagés!$C$10:$N$509,2,FALSE)="Internet",VLOOKUP($B428,Engagés!$C$10:$N$509,2,FALSE)="Manuel"),VLOOKUP($B428,Engagés!$C$10:$N$509,1,FALSE),"")</f>
        <v/>
      </c>
      <c r="D428" s="100" t="str">
        <f>IF(C428="","",VLOOKUP($C428,Engagés!$C$10:$N$509,4,FALSE))</f>
        <v/>
      </c>
      <c r="E428" s="100" t="str">
        <f>IF(C428="","",VLOOKUP($C428,Engagés!$C$10:$N$509,5,FALSE))</f>
        <v/>
      </c>
      <c r="F428" s="101" t="str">
        <f>IF(C428="","",CONCATENATE(VLOOKUP($C428,Engagés!$C$10:$N$509,6,FALSE)," ",VLOOKUP($C428,Engagés!$C$10:$N$509,7,FALSE)))</f>
        <v/>
      </c>
      <c r="G428" s="101" t="str">
        <f>IF(C428="","",VLOOKUP($C428,Engagés!$C$10:$N$509,8,FALSE))</f>
        <v/>
      </c>
      <c r="H428" s="100" t="str">
        <f>IF(C428="","",VLOOKUP($C428,Engagés!$C$10:$N$509,9,FALSE))</f>
        <v/>
      </c>
      <c r="I428" s="100" t="str">
        <f>IF(C428="","",VLOOKUP($C428,Engagés!$C$10:$N$509,10,FALSE))</f>
        <v/>
      </c>
      <c r="J428" s="100" t="str">
        <f>IF(C428="","",VLOOKUP($C428,Engagés!$C$10:$Q$509,12,FALSE))</f>
        <v/>
      </c>
      <c r="K428" s="33" t="str">
        <f t="shared" si="13"/>
        <v/>
      </c>
    </row>
    <row r="429" spans="1:11" ht="14.4" hidden="1">
      <c r="A429">
        <f t="shared" si="12"/>
        <v>0</v>
      </c>
      <c r="B429" s="98">
        <v>423</v>
      </c>
      <c r="C429" s="100" t="str">
        <f>IF(OR(VLOOKUP($B429,Engagés!$C$10:$N$509,2,FALSE)="Internet",VLOOKUP($B429,Engagés!$C$10:$N$509,2,FALSE)="Manuel"),VLOOKUP($B429,Engagés!$C$10:$N$509,1,FALSE),"")</f>
        <v/>
      </c>
      <c r="D429" s="100" t="str">
        <f>IF(C429="","",VLOOKUP($C429,Engagés!$C$10:$N$509,4,FALSE))</f>
        <v/>
      </c>
      <c r="E429" s="100" t="str">
        <f>IF(C429="","",VLOOKUP($C429,Engagés!$C$10:$N$509,5,FALSE))</f>
        <v/>
      </c>
      <c r="F429" s="101" t="str">
        <f>IF(C429="","",CONCATENATE(VLOOKUP($C429,Engagés!$C$10:$N$509,6,FALSE)," ",VLOOKUP($C429,Engagés!$C$10:$N$509,7,FALSE)))</f>
        <v/>
      </c>
      <c r="G429" s="101" t="str">
        <f>IF(C429="","",VLOOKUP($C429,Engagés!$C$10:$N$509,8,FALSE))</f>
        <v/>
      </c>
      <c r="H429" s="100" t="str">
        <f>IF(C429="","",VLOOKUP($C429,Engagés!$C$10:$N$509,9,FALSE))</f>
        <v/>
      </c>
      <c r="I429" s="100" t="str">
        <f>IF(C429="","",VLOOKUP($C429,Engagés!$C$10:$N$509,10,FALSE))</f>
        <v/>
      </c>
      <c r="J429" s="100" t="str">
        <f>IF(C429="","",VLOOKUP($C429,Engagés!$C$10:$Q$509,12,FALSE))</f>
        <v/>
      </c>
      <c r="K429" s="33" t="str">
        <f t="shared" si="13"/>
        <v/>
      </c>
    </row>
    <row r="430" spans="1:11" ht="14.4" hidden="1">
      <c r="A430">
        <f t="shared" si="12"/>
        <v>0</v>
      </c>
      <c r="B430" s="98">
        <v>424</v>
      </c>
      <c r="C430" s="100" t="str">
        <f>IF(OR(VLOOKUP($B430,Engagés!$C$10:$N$509,2,FALSE)="Internet",VLOOKUP($B430,Engagés!$C$10:$N$509,2,FALSE)="Manuel"),VLOOKUP($B430,Engagés!$C$10:$N$509,1,FALSE),"")</f>
        <v/>
      </c>
      <c r="D430" s="100" t="str">
        <f>IF(C430="","",VLOOKUP($C430,Engagés!$C$10:$N$509,4,FALSE))</f>
        <v/>
      </c>
      <c r="E430" s="100" t="str">
        <f>IF(C430="","",VLOOKUP($C430,Engagés!$C$10:$N$509,5,FALSE))</f>
        <v/>
      </c>
      <c r="F430" s="101" t="str">
        <f>IF(C430="","",CONCATENATE(VLOOKUP($C430,Engagés!$C$10:$N$509,6,FALSE)," ",VLOOKUP($C430,Engagés!$C$10:$N$509,7,FALSE)))</f>
        <v/>
      </c>
      <c r="G430" s="101" t="str">
        <f>IF(C430="","",VLOOKUP($C430,Engagés!$C$10:$N$509,8,FALSE))</f>
        <v/>
      </c>
      <c r="H430" s="100" t="str">
        <f>IF(C430="","",VLOOKUP($C430,Engagés!$C$10:$N$509,9,FALSE))</f>
        <v/>
      </c>
      <c r="I430" s="100" t="str">
        <f>IF(C430="","",VLOOKUP($C430,Engagés!$C$10:$N$509,10,FALSE))</f>
        <v/>
      </c>
      <c r="J430" s="100" t="str">
        <f>IF(C430="","",VLOOKUP($C430,Engagés!$C$10:$Q$509,12,FALSE))</f>
        <v/>
      </c>
      <c r="K430" s="33" t="str">
        <f t="shared" si="13"/>
        <v/>
      </c>
    </row>
    <row r="431" spans="1:11" ht="14.4" hidden="1">
      <c r="A431">
        <f t="shared" si="12"/>
        <v>0</v>
      </c>
      <c r="B431" s="98">
        <v>425</v>
      </c>
      <c r="C431" s="100" t="str">
        <f>IF(OR(VLOOKUP($B431,Engagés!$C$10:$N$509,2,FALSE)="Internet",VLOOKUP($B431,Engagés!$C$10:$N$509,2,FALSE)="Manuel"),VLOOKUP($B431,Engagés!$C$10:$N$509,1,FALSE),"")</f>
        <v/>
      </c>
      <c r="D431" s="100" t="str">
        <f>IF(C431="","",VLOOKUP($C431,Engagés!$C$10:$N$509,4,FALSE))</f>
        <v/>
      </c>
      <c r="E431" s="100" t="str">
        <f>IF(C431="","",VLOOKUP($C431,Engagés!$C$10:$N$509,5,FALSE))</f>
        <v/>
      </c>
      <c r="F431" s="101" t="str">
        <f>IF(C431="","",CONCATENATE(VLOOKUP($C431,Engagés!$C$10:$N$509,6,FALSE)," ",VLOOKUP($C431,Engagés!$C$10:$N$509,7,FALSE)))</f>
        <v/>
      </c>
      <c r="G431" s="101" t="str">
        <f>IF(C431="","",VLOOKUP($C431,Engagés!$C$10:$N$509,8,FALSE))</f>
        <v/>
      </c>
      <c r="H431" s="100" t="str">
        <f>IF(C431="","",VLOOKUP($C431,Engagés!$C$10:$N$509,9,FALSE))</f>
        <v/>
      </c>
      <c r="I431" s="100" t="str">
        <f>IF(C431="","",VLOOKUP($C431,Engagés!$C$10:$N$509,10,FALSE))</f>
        <v/>
      </c>
      <c r="J431" s="100" t="str">
        <f>IF(C431="","",VLOOKUP($C431,Engagés!$C$10:$Q$509,12,FALSE))</f>
        <v/>
      </c>
      <c r="K431" s="33" t="str">
        <f t="shared" si="13"/>
        <v/>
      </c>
    </row>
    <row r="432" spans="1:11" ht="14.4" hidden="1">
      <c r="A432">
        <f t="shared" si="12"/>
        <v>0</v>
      </c>
      <c r="B432" s="98">
        <v>426</v>
      </c>
      <c r="C432" s="100" t="str">
        <f>IF(OR(VLOOKUP($B432,Engagés!$C$10:$N$509,2,FALSE)="Internet",VLOOKUP($B432,Engagés!$C$10:$N$509,2,FALSE)="Manuel"),VLOOKUP($B432,Engagés!$C$10:$N$509,1,FALSE),"")</f>
        <v/>
      </c>
      <c r="D432" s="100" t="str">
        <f>IF(C432="","",VLOOKUP($C432,Engagés!$C$10:$N$509,4,FALSE))</f>
        <v/>
      </c>
      <c r="E432" s="100" t="str">
        <f>IF(C432="","",VLOOKUP($C432,Engagés!$C$10:$N$509,5,FALSE))</f>
        <v/>
      </c>
      <c r="F432" s="101" t="str">
        <f>IF(C432="","",CONCATENATE(VLOOKUP($C432,Engagés!$C$10:$N$509,6,FALSE)," ",VLOOKUP($C432,Engagés!$C$10:$N$509,7,FALSE)))</f>
        <v/>
      </c>
      <c r="G432" s="101" t="str">
        <f>IF(C432="","",VLOOKUP($C432,Engagés!$C$10:$N$509,8,FALSE))</f>
        <v/>
      </c>
      <c r="H432" s="100" t="str">
        <f>IF(C432="","",VLOOKUP($C432,Engagés!$C$10:$N$509,9,FALSE))</f>
        <v/>
      </c>
      <c r="I432" s="100" t="str">
        <f>IF(C432="","",VLOOKUP($C432,Engagés!$C$10:$N$509,10,FALSE))</f>
        <v/>
      </c>
      <c r="J432" s="100" t="str">
        <f>IF(C432="","",VLOOKUP($C432,Engagés!$C$10:$Q$509,12,FALSE))</f>
        <v/>
      </c>
      <c r="K432" s="33" t="str">
        <f t="shared" si="13"/>
        <v/>
      </c>
    </row>
    <row r="433" spans="1:11" ht="14.4" hidden="1">
      <c r="A433">
        <f t="shared" si="12"/>
        <v>0</v>
      </c>
      <c r="B433" s="98">
        <v>427</v>
      </c>
      <c r="C433" s="100" t="str">
        <f>IF(OR(VLOOKUP($B433,Engagés!$C$10:$N$509,2,FALSE)="Internet",VLOOKUP($B433,Engagés!$C$10:$N$509,2,FALSE)="Manuel"),VLOOKUP($B433,Engagés!$C$10:$N$509,1,FALSE),"")</f>
        <v/>
      </c>
      <c r="D433" s="100" t="str">
        <f>IF(C433="","",VLOOKUP($C433,Engagés!$C$10:$N$509,4,FALSE))</f>
        <v/>
      </c>
      <c r="E433" s="100" t="str">
        <f>IF(C433="","",VLOOKUP($C433,Engagés!$C$10:$N$509,5,FALSE))</f>
        <v/>
      </c>
      <c r="F433" s="101" t="str">
        <f>IF(C433="","",CONCATENATE(VLOOKUP($C433,Engagés!$C$10:$N$509,6,FALSE)," ",VLOOKUP($C433,Engagés!$C$10:$N$509,7,FALSE)))</f>
        <v/>
      </c>
      <c r="G433" s="101" t="str">
        <f>IF(C433="","",VLOOKUP($C433,Engagés!$C$10:$N$509,8,FALSE))</f>
        <v/>
      </c>
      <c r="H433" s="100" t="str">
        <f>IF(C433="","",VLOOKUP($C433,Engagés!$C$10:$N$509,9,FALSE))</f>
        <v/>
      </c>
      <c r="I433" s="100" t="str">
        <f>IF(C433="","",VLOOKUP($C433,Engagés!$C$10:$N$509,10,FALSE))</f>
        <v/>
      </c>
      <c r="J433" s="100" t="str">
        <f>IF(C433="","",VLOOKUP($C433,Engagés!$C$10:$Q$509,12,FALSE))</f>
        <v/>
      </c>
      <c r="K433" s="33" t="str">
        <f t="shared" si="13"/>
        <v/>
      </c>
    </row>
    <row r="434" spans="1:11" ht="14.4" hidden="1">
      <c r="A434">
        <f t="shared" si="12"/>
        <v>0</v>
      </c>
      <c r="B434" s="98">
        <v>428</v>
      </c>
      <c r="C434" s="100" t="str">
        <f>IF(OR(VLOOKUP($B434,Engagés!$C$10:$N$509,2,FALSE)="Internet",VLOOKUP($B434,Engagés!$C$10:$N$509,2,FALSE)="Manuel"),VLOOKUP($B434,Engagés!$C$10:$N$509,1,FALSE),"")</f>
        <v/>
      </c>
      <c r="D434" s="100" t="str">
        <f>IF(C434="","",VLOOKUP($C434,Engagés!$C$10:$N$509,4,FALSE))</f>
        <v/>
      </c>
      <c r="E434" s="100" t="str">
        <f>IF(C434="","",VLOOKUP($C434,Engagés!$C$10:$N$509,5,FALSE))</f>
        <v/>
      </c>
      <c r="F434" s="101" t="str">
        <f>IF(C434="","",CONCATENATE(VLOOKUP($C434,Engagés!$C$10:$N$509,6,FALSE)," ",VLOOKUP($C434,Engagés!$C$10:$N$509,7,FALSE)))</f>
        <v/>
      </c>
      <c r="G434" s="101" t="str">
        <f>IF(C434="","",VLOOKUP($C434,Engagés!$C$10:$N$509,8,FALSE))</f>
        <v/>
      </c>
      <c r="H434" s="100" t="str">
        <f>IF(C434="","",VLOOKUP($C434,Engagés!$C$10:$N$509,9,FALSE))</f>
        <v/>
      </c>
      <c r="I434" s="100" t="str">
        <f>IF(C434="","",VLOOKUP($C434,Engagés!$C$10:$N$509,10,FALSE))</f>
        <v/>
      </c>
      <c r="J434" s="100" t="str">
        <f>IF(C434="","",VLOOKUP($C434,Engagés!$C$10:$Q$509,12,FALSE))</f>
        <v/>
      </c>
      <c r="K434" s="33" t="str">
        <f t="shared" si="13"/>
        <v/>
      </c>
    </row>
    <row r="435" spans="1:11" ht="14.4" hidden="1">
      <c r="A435">
        <f t="shared" si="12"/>
        <v>0</v>
      </c>
      <c r="B435" s="98">
        <v>429</v>
      </c>
      <c r="C435" s="100" t="str">
        <f>IF(OR(VLOOKUP($B435,Engagés!$C$10:$N$509,2,FALSE)="Internet",VLOOKUP($B435,Engagés!$C$10:$N$509,2,FALSE)="Manuel"),VLOOKUP($B435,Engagés!$C$10:$N$509,1,FALSE),"")</f>
        <v/>
      </c>
      <c r="D435" s="100" t="str">
        <f>IF(C435="","",VLOOKUP($C435,Engagés!$C$10:$N$509,4,FALSE))</f>
        <v/>
      </c>
      <c r="E435" s="100" t="str">
        <f>IF(C435="","",VLOOKUP($C435,Engagés!$C$10:$N$509,5,FALSE))</f>
        <v/>
      </c>
      <c r="F435" s="101" t="str">
        <f>IF(C435="","",CONCATENATE(VLOOKUP($C435,Engagés!$C$10:$N$509,6,FALSE)," ",VLOOKUP($C435,Engagés!$C$10:$N$509,7,FALSE)))</f>
        <v/>
      </c>
      <c r="G435" s="101" t="str">
        <f>IF(C435="","",VLOOKUP($C435,Engagés!$C$10:$N$509,8,FALSE))</f>
        <v/>
      </c>
      <c r="H435" s="100" t="str">
        <f>IF(C435="","",VLOOKUP($C435,Engagés!$C$10:$N$509,9,FALSE))</f>
        <v/>
      </c>
      <c r="I435" s="100" t="str">
        <f>IF(C435="","",VLOOKUP($C435,Engagés!$C$10:$N$509,10,FALSE))</f>
        <v/>
      </c>
      <c r="J435" s="100" t="str">
        <f>IF(C435="","",VLOOKUP($C435,Engagés!$C$10:$Q$509,12,FALSE))</f>
        <v/>
      </c>
      <c r="K435" s="33" t="str">
        <f t="shared" si="13"/>
        <v/>
      </c>
    </row>
    <row r="436" spans="1:11" ht="14.4" hidden="1">
      <c r="A436">
        <f t="shared" si="12"/>
        <v>0</v>
      </c>
      <c r="B436" s="98">
        <v>430</v>
      </c>
      <c r="C436" s="100" t="str">
        <f>IF(OR(VLOOKUP($B436,Engagés!$C$10:$N$509,2,FALSE)="Internet",VLOOKUP($B436,Engagés!$C$10:$N$509,2,FALSE)="Manuel"),VLOOKUP($B436,Engagés!$C$10:$N$509,1,FALSE),"")</f>
        <v/>
      </c>
      <c r="D436" s="100" t="str">
        <f>IF(C436="","",VLOOKUP($C436,Engagés!$C$10:$N$509,4,FALSE))</f>
        <v/>
      </c>
      <c r="E436" s="100" t="str">
        <f>IF(C436="","",VLOOKUP($C436,Engagés!$C$10:$N$509,5,FALSE))</f>
        <v/>
      </c>
      <c r="F436" s="101" t="str">
        <f>IF(C436="","",CONCATENATE(VLOOKUP($C436,Engagés!$C$10:$N$509,6,FALSE)," ",VLOOKUP($C436,Engagés!$C$10:$N$509,7,FALSE)))</f>
        <v/>
      </c>
      <c r="G436" s="101" t="str">
        <f>IF(C436="","",VLOOKUP($C436,Engagés!$C$10:$N$509,8,FALSE))</f>
        <v/>
      </c>
      <c r="H436" s="100" t="str">
        <f>IF(C436="","",VLOOKUP($C436,Engagés!$C$10:$N$509,9,FALSE))</f>
        <v/>
      </c>
      <c r="I436" s="100" t="str">
        <f>IF(C436="","",VLOOKUP($C436,Engagés!$C$10:$N$509,10,FALSE))</f>
        <v/>
      </c>
      <c r="J436" s="100" t="str">
        <f>IF(C436="","",VLOOKUP($C436,Engagés!$C$10:$Q$509,12,FALSE))</f>
        <v/>
      </c>
      <c r="K436" s="33" t="str">
        <f t="shared" si="13"/>
        <v/>
      </c>
    </row>
    <row r="437" spans="1:11" ht="14.4" hidden="1">
      <c r="A437">
        <f t="shared" si="12"/>
        <v>0</v>
      </c>
      <c r="B437" s="98">
        <v>431</v>
      </c>
      <c r="C437" s="100" t="str">
        <f>IF(OR(VLOOKUP($B437,Engagés!$C$10:$N$509,2,FALSE)="Internet",VLOOKUP($B437,Engagés!$C$10:$N$509,2,FALSE)="Manuel"),VLOOKUP($B437,Engagés!$C$10:$N$509,1,FALSE),"")</f>
        <v/>
      </c>
      <c r="D437" s="100" t="str">
        <f>IF(C437="","",VLOOKUP($C437,Engagés!$C$10:$N$509,4,FALSE))</f>
        <v/>
      </c>
      <c r="E437" s="100" t="str">
        <f>IF(C437="","",VLOOKUP($C437,Engagés!$C$10:$N$509,5,FALSE))</f>
        <v/>
      </c>
      <c r="F437" s="101" t="str">
        <f>IF(C437="","",CONCATENATE(VLOOKUP($C437,Engagés!$C$10:$N$509,6,FALSE)," ",VLOOKUP($C437,Engagés!$C$10:$N$509,7,FALSE)))</f>
        <v/>
      </c>
      <c r="G437" s="101" t="str">
        <f>IF(C437="","",VLOOKUP($C437,Engagés!$C$10:$N$509,8,FALSE))</f>
        <v/>
      </c>
      <c r="H437" s="100" t="str">
        <f>IF(C437="","",VLOOKUP($C437,Engagés!$C$10:$N$509,9,FALSE))</f>
        <v/>
      </c>
      <c r="I437" s="100" t="str">
        <f>IF(C437="","",VLOOKUP($C437,Engagés!$C$10:$N$509,10,FALSE))</f>
        <v/>
      </c>
      <c r="J437" s="100" t="str">
        <f>IF(C437="","",VLOOKUP($C437,Engagés!$C$10:$Q$509,12,FALSE))</f>
        <v/>
      </c>
      <c r="K437" s="33" t="str">
        <f t="shared" si="13"/>
        <v/>
      </c>
    </row>
    <row r="438" spans="1:11" ht="14.4" hidden="1">
      <c r="A438">
        <f t="shared" si="12"/>
        <v>0</v>
      </c>
      <c r="B438" s="98">
        <v>432</v>
      </c>
      <c r="C438" s="100" t="str">
        <f>IF(OR(VLOOKUP($B438,Engagés!$C$10:$N$509,2,FALSE)="Internet",VLOOKUP($B438,Engagés!$C$10:$N$509,2,FALSE)="Manuel"),VLOOKUP($B438,Engagés!$C$10:$N$509,1,FALSE),"")</f>
        <v/>
      </c>
      <c r="D438" s="100" t="str">
        <f>IF(C438="","",VLOOKUP($C438,Engagés!$C$10:$N$509,4,FALSE))</f>
        <v/>
      </c>
      <c r="E438" s="100" t="str">
        <f>IF(C438="","",VLOOKUP($C438,Engagés!$C$10:$N$509,5,FALSE))</f>
        <v/>
      </c>
      <c r="F438" s="101" t="str">
        <f>IF(C438="","",CONCATENATE(VLOOKUP($C438,Engagés!$C$10:$N$509,6,FALSE)," ",VLOOKUP($C438,Engagés!$C$10:$N$509,7,FALSE)))</f>
        <v/>
      </c>
      <c r="G438" s="101" t="str">
        <f>IF(C438="","",VLOOKUP($C438,Engagés!$C$10:$N$509,8,FALSE))</f>
        <v/>
      </c>
      <c r="H438" s="100" t="str">
        <f>IF(C438="","",VLOOKUP($C438,Engagés!$C$10:$N$509,9,FALSE))</f>
        <v/>
      </c>
      <c r="I438" s="100" t="str">
        <f>IF(C438="","",VLOOKUP($C438,Engagés!$C$10:$N$509,10,FALSE))</f>
        <v/>
      </c>
      <c r="J438" s="100" t="str">
        <f>IF(C438="","",VLOOKUP($C438,Engagés!$C$10:$Q$509,12,FALSE))</f>
        <v/>
      </c>
      <c r="K438" s="33" t="str">
        <f t="shared" si="13"/>
        <v/>
      </c>
    </row>
    <row r="439" spans="1:11" ht="14.4" hidden="1">
      <c r="A439">
        <f t="shared" si="12"/>
        <v>0</v>
      </c>
      <c r="B439" s="98">
        <v>433</v>
      </c>
      <c r="C439" s="100" t="str">
        <f>IF(OR(VLOOKUP($B439,Engagés!$C$10:$N$509,2,FALSE)="Internet",VLOOKUP($B439,Engagés!$C$10:$N$509,2,FALSE)="Manuel"),VLOOKUP($B439,Engagés!$C$10:$N$509,1,FALSE),"")</f>
        <v/>
      </c>
      <c r="D439" s="100" t="str">
        <f>IF(C439="","",VLOOKUP($C439,Engagés!$C$10:$N$509,4,FALSE))</f>
        <v/>
      </c>
      <c r="E439" s="100" t="str">
        <f>IF(C439="","",VLOOKUP($C439,Engagés!$C$10:$N$509,5,FALSE))</f>
        <v/>
      </c>
      <c r="F439" s="101" t="str">
        <f>IF(C439="","",CONCATENATE(VLOOKUP($C439,Engagés!$C$10:$N$509,6,FALSE)," ",VLOOKUP($C439,Engagés!$C$10:$N$509,7,FALSE)))</f>
        <v/>
      </c>
      <c r="G439" s="101" t="str">
        <f>IF(C439="","",VLOOKUP($C439,Engagés!$C$10:$N$509,8,FALSE))</f>
        <v/>
      </c>
      <c r="H439" s="100" t="str">
        <f>IF(C439="","",VLOOKUP($C439,Engagés!$C$10:$N$509,9,FALSE))</f>
        <v/>
      </c>
      <c r="I439" s="100" t="str">
        <f>IF(C439="","",VLOOKUP($C439,Engagés!$C$10:$N$509,10,FALSE))</f>
        <v/>
      </c>
      <c r="J439" s="100" t="str">
        <f>IF(C439="","",VLOOKUP($C439,Engagés!$C$10:$Q$509,12,FALSE))</f>
        <v/>
      </c>
      <c r="K439" s="33" t="str">
        <f t="shared" si="13"/>
        <v/>
      </c>
    </row>
    <row r="440" spans="1:11" ht="14.4" hidden="1">
      <c r="A440">
        <f t="shared" si="12"/>
        <v>0</v>
      </c>
      <c r="B440" s="98">
        <v>434</v>
      </c>
      <c r="C440" s="100" t="str">
        <f>IF(OR(VLOOKUP($B440,Engagés!$C$10:$N$509,2,FALSE)="Internet",VLOOKUP($B440,Engagés!$C$10:$N$509,2,FALSE)="Manuel"),VLOOKUP($B440,Engagés!$C$10:$N$509,1,FALSE),"")</f>
        <v/>
      </c>
      <c r="D440" s="100" t="str">
        <f>IF(C440="","",VLOOKUP($C440,Engagés!$C$10:$N$509,4,FALSE))</f>
        <v/>
      </c>
      <c r="E440" s="100" t="str">
        <f>IF(C440="","",VLOOKUP($C440,Engagés!$C$10:$N$509,5,FALSE))</f>
        <v/>
      </c>
      <c r="F440" s="101" t="str">
        <f>IF(C440="","",CONCATENATE(VLOOKUP($C440,Engagés!$C$10:$N$509,6,FALSE)," ",VLOOKUP($C440,Engagés!$C$10:$N$509,7,FALSE)))</f>
        <v/>
      </c>
      <c r="G440" s="101" t="str">
        <f>IF(C440="","",VLOOKUP($C440,Engagés!$C$10:$N$509,8,FALSE))</f>
        <v/>
      </c>
      <c r="H440" s="100" t="str">
        <f>IF(C440="","",VLOOKUP($C440,Engagés!$C$10:$N$509,9,FALSE))</f>
        <v/>
      </c>
      <c r="I440" s="100" t="str">
        <f>IF(C440="","",VLOOKUP($C440,Engagés!$C$10:$N$509,10,FALSE))</f>
        <v/>
      </c>
      <c r="J440" s="100" t="str">
        <f>IF(C440="","",VLOOKUP($C440,Engagés!$C$10:$Q$509,12,FALSE))</f>
        <v/>
      </c>
      <c r="K440" s="33" t="str">
        <f t="shared" si="13"/>
        <v/>
      </c>
    </row>
    <row r="441" spans="1:11" ht="14.4" hidden="1">
      <c r="A441">
        <f t="shared" si="12"/>
        <v>0</v>
      </c>
      <c r="B441" s="98">
        <v>435</v>
      </c>
      <c r="C441" s="100" t="str">
        <f>IF(OR(VLOOKUP($B441,Engagés!$C$10:$N$509,2,FALSE)="Internet",VLOOKUP($B441,Engagés!$C$10:$N$509,2,FALSE)="Manuel"),VLOOKUP($B441,Engagés!$C$10:$N$509,1,FALSE),"")</f>
        <v/>
      </c>
      <c r="D441" s="100" t="str">
        <f>IF(C441="","",VLOOKUP($C441,Engagés!$C$10:$N$509,4,FALSE))</f>
        <v/>
      </c>
      <c r="E441" s="100" t="str">
        <f>IF(C441="","",VLOOKUP($C441,Engagés!$C$10:$N$509,5,FALSE))</f>
        <v/>
      </c>
      <c r="F441" s="101" t="str">
        <f>IF(C441="","",CONCATENATE(VLOOKUP($C441,Engagés!$C$10:$N$509,6,FALSE)," ",VLOOKUP($C441,Engagés!$C$10:$N$509,7,FALSE)))</f>
        <v/>
      </c>
      <c r="G441" s="101" t="str">
        <f>IF(C441="","",VLOOKUP($C441,Engagés!$C$10:$N$509,8,FALSE))</f>
        <v/>
      </c>
      <c r="H441" s="100" t="str">
        <f>IF(C441="","",VLOOKUP($C441,Engagés!$C$10:$N$509,9,FALSE))</f>
        <v/>
      </c>
      <c r="I441" s="100" t="str">
        <f>IF(C441="","",VLOOKUP($C441,Engagés!$C$10:$N$509,10,FALSE))</f>
        <v/>
      </c>
      <c r="J441" s="100" t="str">
        <f>IF(C441="","",VLOOKUP($C441,Engagés!$C$10:$Q$509,12,FALSE))</f>
        <v/>
      </c>
      <c r="K441" s="33" t="str">
        <f t="shared" si="13"/>
        <v/>
      </c>
    </row>
    <row r="442" spans="1:11" ht="14.4" hidden="1">
      <c r="A442">
        <f t="shared" si="12"/>
        <v>0</v>
      </c>
      <c r="B442" s="98">
        <v>436</v>
      </c>
      <c r="C442" s="100" t="str">
        <f>IF(OR(VLOOKUP($B442,Engagés!$C$10:$N$509,2,FALSE)="Internet",VLOOKUP($B442,Engagés!$C$10:$N$509,2,FALSE)="Manuel"),VLOOKUP($B442,Engagés!$C$10:$N$509,1,FALSE),"")</f>
        <v/>
      </c>
      <c r="D442" s="100" t="str">
        <f>IF(C442="","",VLOOKUP($C442,Engagés!$C$10:$N$509,4,FALSE))</f>
        <v/>
      </c>
      <c r="E442" s="100" t="str">
        <f>IF(C442="","",VLOOKUP($C442,Engagés!$C$10:$N$509,5,FALSE))</f>
        <v/>
      </c>
      <c r="F442" s="101" t="str">
        <f>IF(C442="","",CONCATENATE(VLOOKUP($C442,Engagés!$C$10:$N$509,6,FALSE)," ",VLOOKUP($C442,Engagés!$C$10:$N$509,7,FALSE)))</f>
        <v/>
      </c>
      <c r="G442" s="101" t="str">
        <f>IF(C442="","",VLOOKUP($C442,Engagés!$C$10:$N$509,8,FALSE))</f>
        <v/>
      </c>
      <c r="H442" s="100" t="str">
        <f>IF(C442="","",VLOOKUP($C442,Engagés!$C$10:$N$509,9,FALSE))</f>
        <v/>
      </c>
      <c r="I442" s="100" t="str">
        <f>IF(C442="","",VLOOKUP($C442,Engagés!$C$10:$N$509,10,FALSE))</f>
        <v/>
      </c>
      <c r="J442" s="100" t="str">
        <f>IF(C442="","",VLOOKUP($C442,Engagés!$C$10:$Q$509,12,FALSE))</f>
        <v/>
      </c>
      <c r="K442" s="33" t="str">
        <f t="shared" si="13"/>
        <v/>
      </c>
    </row>
    <row r="443" spans="1:11" ht="14.4" hidden="1">
      <c r="A443">
        <f t="shared" si="12"/>
        <v>0</v>
      </c>
      <c r="B443" s="98">
        <v>437</v>
      </c>
      <c r="C443" s="100" t="str">
        <f>IF(OR(VLOOKUP($B443,Engagés!$C$10:$N$509,2,FALSE)="Internet",VLOOKUP($B443,Engagés!$C$10:$N$509,2,FALSE)="Manuel"),VLOOKUP($B443,Engagés!$C$10:$N$509,1,FALSE),"")</f>
        <v/>
      </c>
      <c r="D443" s="100" t="str">
        <f>IF(C443="","",VLOOKUP($C443,Engagés!$C$10:$N$509,4,FALSE))</f>
        <v/>
      </c>
      <c r="E443" s="100" t="str">
        <f>IF(C443="","",VLOOKUP($C443,Engagés!$C$10:$N$509,5,FALSE))</f>
        <v/>
      </c>
      <c r="F443" s="101" t="str">
        <f>IF(C443="","",CONCATENATE(VLOOKUP($C443,Engagés!$C$10:$N$509,6,FALSE)," ",VLOOKUP($C443,Engagés!$C$10:$N$509,7,FALSE)))</f>
        <v/>
      </c>
      <c r="G443" s="101" t="str">
        <f>IF(C443="","",VLOOKUP($C443,Engagés!$C$10:$N$509,8,FALSE))</f>
        <v/>
      </c>
      <c r="H443" s="100" t="str">
        <f>IF(C443="","",VLOOKUP($C443,Engagés!$C$10:$N$509,9,FALSE))</f>
        <v/>
      </c>
      <c r="I443" s="100" t="str">
        <f>IF(C443="","",VLOOKUP($C443,Engagés!$C$10:$N$509,10,FALSE))</f>
        <v/>
      </c>
      <c r="J443" s="100" t="str">
        <f>IF(C443="","",VLOOKUP($C443,Engagés!$C$10:$Q$509,12,FALSE))</f>
        <v/>
      </c>
      <c r="K443" s="33" t="str">
        <f t="shared" si="13"/>
        <v/>
      </c>
    </row>
    <row r="444" spans="1:11" ht="14.4" hidden="1">
      <c r="A444">
        <f t="shared" si="12"/>
        <v>0</v>
      </c>
      <c r="B444" s="98">
        <v>438</v>
      </c>
      <c r="C444" s="100" t="str">
        <f>IF(OR(VLOOKUP($B444,Engagés!$C$10:$N$509,2,FALSE)="Internet",VLOOKUP($B444,Engagés!$C$10:$N$509,2,FALSE)="Manuel"),VLOOKUP($B444,Engagés!$C$10:$N$509,1,FALSE),"")</f>
        <v/>
      </c>
      <c r="D444" s="100" t="str">
        <f>IF(C444="","",VLOOKUP($C444,Engagés!$C$10:$N$509,4,FALSE))</f>
        <v/>
      </c>
      <c r="E444" s="100" t="str">
        <f>IF(C444="","",VLOOKUP($C444,Engagés!$C$10:$N$509,5,FALSE))</f>
        <v/>
      </c>
      <c r="F444" s="101" t="str">
        <f>IF(C444="","",CONCATENATE(VLOOKUP($C444,Engagés!$C$10:$N$509,6,FALSE)," ",VLOOKUP($C444,Engagés!$C$10:$N$509,7,FALSE)))</f>
        <v/>
      </c>
      <c r="G444" s="101" t="str">
        <f>IF(C444="","",VLOOKUP($C444,Engagés!$C$10:$N$509,8,FALSE))</f>
        <v/>
      </c>
      <c r="H444" s="100" t="str">
        <f>IF(C444="","",VLOOKUP($C444,Engagés!$C$10:$N$509,9,FALSE))</f>
        <v/>
      </c>
      <c r="I444" s="100" t="str">
        <f>IF(C444="","",VLOOKUP($C444,Engagés!$C$10:$N$509,10,FALSE))</f>
        <v/>
      </c>
      <c r="J444" s="100" t="str">
        <f>IF(C444="","",VLOOKUP($C444,Engagés!$C$10:$Q$509,12,FALSE))</f>
        <v/>
      </c>
      <c r="K444" s="33" t="str">
        <f t="shared" si="13"/>
        <v/>
      </c>
    </row>
    <row r="445" spans="1:11" ht="14.4" hidden="1">
      <c r="A445">
        <f t="shared" si="12"/>
        <v>0</v>
      </c>
      <c r="B445" s="98">
        <v>439</v>
      </c>
      <c r="C445" s="100" t="str">
        <f>IF(OR(VLOOKUP($B445,Engagés!$C$10:$N$509,2,FALSE)="Internet",VLOOKUP($B445,Engagés!$C$10:$N$509,2,FALSE)="Manuel"),VLOOKUP($B445,Engagés!$C$10:$N$509,1,FALSE),"")</f>
        <v/>
      </c>
      <c r="D445" s="100" t="str">
        <f>IF(C445="","",VLOOKUP($C445,Engagés!$C$10:$N$509,4,FALSE))</f>
        <v/>
      </c>
      <c r="E445" s="100" t="str">
        <f>IF(C445="","",VLOOKUP($C445,Engagés!$C$10:$N$509,5,FALSE))</f>
        <v/>
      </c>
      <c r="F445" s="101" t="str">
        <f>IF(C445="","",CONCATENATE(VLOOKUP($C445,Engagés!$C$10:$N$509,6,FALSE)," ",VLOOKUP($C445,Engagés!$C$10:$N$509,7,FALSE)))</f>
        <v/>
      </c>
      <c r="G445" s="101" t="str">
        <f>IF(C445="","",VLOOKUP($C445,Engagés!$C$10:$N$509,8,FALSE))</f>
        <v/>
      </c>
      <c r="H445" s="100" t="str">
        <f>IF(C445="","",VLOOKUP($C445,Engagés!$C$10:$N$509,9,FALSE))</f>
        <v/>
      </c>
      <c r="I445" s="100" t="str">
        <f>IF(C445="","",VLOOKUP($C445,Engagés!$C$10:$N$509,10,FALSE))</f>
        <v/>
      </c>
      <c r="J445" s="100" t="str">
        <f>IF(C445="","",VLOOKUP($C445,Engagés!$C$10:$Q$509,12,FALSE))</f>
        <v/>
      </c>
      <c r="K445" s="33" t="str">
        <f t="shared" si="13"/>
        <v/>
      </c>
    </row>
    <row r="446" spans="1:11" ht="14.4" hidden="1">
      <c r="A446">
        <f t="shared" si="12"/>
        <v>0</v>
      </c>
      <c r="B446" s="98">
        <v>440</v>
      </c>
      <c r="C446" s="100" t="str">
        <f>IF(OR(VLOOKUP($B446,Engagés!$C$10:$N$509,2,FALSE)="Internet",VLOOKUP($B446,Engagés!$C$10:$N$509,2,FALSE)="Manuel"),VLOOKUP($B446,Engagés!$C$10:$N$509,1,FALSE),"")</f>
        <v/>
      </c>
      <c r="D446" s="100" t="str">
        <f>IF(C446="","",VLOOKUP($C446,Engagés!$C$10:$N$509,4,FALSE))</f>
        <v/>
      </c>
      <c r="E446" s="100" t="str">
        <f>IF(C446="","",VLOOKUP($C446,Engagés!$C$10:$N$509,5,FALSE))</f>
        <v/>
      </c>
      <c r="F446" s="101" t="str">
        <f>IF(C446="","",CONCATENATE(VLOOKUP($C446,Engagés!$C$10:$N$509,6,FALSE)," ",VLOOKUP($C446,Engagés!$C$10:$N$509,7,FALSE)))</f>
        <v/>
      </c>
      <c r="G446" s="101" t="str">
        <f>IF(C446="","",VLOOKUP($C446,Engagés!$C$10:$N$509,8,FALSE))</f>
        <v/>
      </c>
      <c r="H446" s="100" t="str">
        <f>IF(C446="","",VLOOKUP($C446,Engagés!$C$10:$N$509,9,FALSE))</f>
        <v/>
      </c>
      <c r="I446" s="100" t="str">
        <f>IF(C446="","",VLOOKUP($C446,Engagés!$C$10:$N$509,10,FALSE))</f>
        <v/>
      </c>
      <c r="J446" s="100" t="str">
        <f>IF(C446="","",VLOOKUP($C446,Engagés!$C$10:$Q$509,12,FALSE))</f>
        <v/>
      </c>
      <c r="K446" s="33" t="str">
        <f t="shared" si="13"/>
        <v/>
      </c>
    </row>
    <row r="447" spans="1:11" ht="14.4" hidden="1">
      <c r="A447">
        <f t="shared" si="12"/>
        <v>0</v>
      </c>
      <c r="B447" s="98">
        <v>441</v>
      </c>
      <c r="C447" s="100" t="str">
        <f>IF(OR(VLOOKUP($B447,Engagés!$C$10:$N$509,2,FALSE)="Internet",VLOOKUP($B447,Engagés!$C$10:$N$509,2,FALSE)="Manuel"),VLOOKUP($B447,Engagés!$C$10:$N$509,1,FALSE),"")</f>
        <v/>
      </c>
      <c r="D447" s="100" t="str">
        <f>IF(C447="","",VLOOKUP($C447,Engagés!$C$10:$N$509,4,FALSE))</f>
        <v/>
      </c>
      <c r="E447" s="100" t="str">
        <f>IF(C447="","",VLOOKUP($C447,Engagés!$C$10:$N$509,5,FALSE))</f>
        <v/>
      </c>
      <c r="F447" s="101" t="str">
        <f>IF(C447="","",CONCATENATE(VLOOKUP($C447,Engagés!$C$10:$N$509,6,FALSE)," ",VLOOKUP($C447,Engagés!$C$10:$N$509,7,FALSE)))</f>
        <v/>
      </c>
      <c r="G447" s="101" t="str">
        <f>IF(C447="","",VLOOKUP($C447,Engagés!$C$10:$N$509,8,FALSE))</f>
        <v/>
      </c>
      <c r="H447" s="100" t="str">
        <f>IF(C447="","",VLOOKUP($C447,Engagés!$C$10:$N$509,9,FALSE))</f>
        <v/>
      </c>
      <c r="I447" s="100" t="str">
        <f>IF(C447="","",VLOOKUP($C447,Engagés!$C$10:$N$509,10,FALSE))</f>
        <v/>
      </c>
      <c r="J447" s="100" t="str">
        <f>IF(C447="","",VLOOKUP($C447,Engagés!$C$10:$Q$509,12,FALSE))</f>
        <v/>
      </c>
      <c r="K447" s="33" t="str">
        <f t="shared" si="13"/>
        <v/>
      </c>
    </row>
    <row r="448" spans="1:11" ht="14.4" hidden="1">
      <c r="A448">
        <f t="shared" si="12"/>
        <v>0</v>
      </c>
      <c r="B448" s="98">
        <v>442</v>
      </c>
      <c r="C448" s="100" t="str">
        <f>IF(OR(VLOOKUP($B448,Engagés!$C$10:$N$509,2,FALSE)="Internet",VLOOKUP($B448,Engagés!$C$10:$N$509,2,FALSE)="Manuel"),VLOOKUP($B448,Engagés!$C$10:$N$509,1,FALSE),"")</f>
        <v/>
      </c>
      <c r="D448" s="100" t="str">
        <f>IF(C448="","",VLOOKUP($C448,Engagés!$C$10:$N$509,4,FALSE))</f>
        <v/>
      </c>
      <c r="E448" s="100" t="str">
        <f>IF(C448="","",VLOOKUP($C448,Engagés!$C$10:$N$509,5,FALSE))</f>
        <v/>
      </c>
      <c r="F448" s="101" t="str">
        <f>IF(C448="","",CONCATENATE(VLOOKUP($C448,Engagés!$C$10:$N$509,6,FALSE)," ",VLOOKUP($C448,Engagés!$C$10:$N$509,7,FALSE)))</f>
        <v/>
      </c>
      <c r="G448" s="101" t="str">
        <f>IF(C448="","",VLOOKUP($C448,Engagés!$C$10:$N$509,8,FALSE))</f>
        <v/>
      </c>
      <c r="H448" s="100" t="str">
        <f>IF(C448="","",VLOOKUP($C448,Engagés!$C$10:$N$509,9,FALSE))</f>
        <v/>
      </c>
      <c r="I448" s="100" t="str">
        <f>IF(C448="","",VLOOKUP($C448,Engagés!$C$10:$N$509,10,FALSE))</f>
        <v/>
      </c>
      <c r="J448" s="100" t="str">
        <f>IF(C448="","",VLOOKUP($C448,Engagés!$C$10:$Q$509,12,FALSE))</f>
        <v/>
      </c>
      <c r="K448" s="33" t="str">
        <f t="shared" si="13"/>
        <v/>
      </c>
    </row>
    <row r="449" spans="1:11" ht="14.4" hidden="1">
      <c r="A449">
        <f t="shared" si="12"/>
        <v>0</v>
      </c>
      <c r="B449" s="98">
        <v>443</v>
      </c>
      <c r="C449" s="100" t="str">
        <f>IF(OR(VLOOKUP($B449,Engagés!$C$10:$N$509,2,FALSE)="Internet",VLOOKUP($B449,Engagés!$C$10:$N$509,2,FALSE)="Manuel"),VLOOKUP($B449,Engagés!$C$10:$N$509,1,FALSE),"")</f>
        <v/>
      </c>
      <c r="D449" s="100" t="str">
        <f>IF(C449="","",VLOOKUP($C449,Engagés!$C$10:$N$509,4,FALSE))</f>
        <v/>
      </c>
      <c r="E449" s="100" t="str">
        <f>IF(C449="","",VLOOKUP($C449,Engagés!$C$10:$N$509,5,FALSE))</f>
        <v/>
      </c>
      <c r="F449" s="101" t="str">
        <f>IF(C449="","",CONCATENATE(VLOOKUP($C449,Engagés!$C$10:$N$509,6,FALSE)," ",VLOOKUP($C449,Engagés!$C$10:$N$509,7,FALSE)))</f>
        <v/>
      </c>
      <c r="G449" s="101" t="str">
        <f>IF(C449="","",VLOOKUP($C449,Engagés!$C$10:$N$509,8,FALSE))</f>
        <v/>
      </c>
      <c r="H449" s="100" t="str">
        <f>IF(C449="","",VLOOKUP($C449,Engagés!$C$10:$N$509,9,FALSE))</f>
        <v/>
      </c>
      <c r="I449" s="100" t="str">
        <f>IF(C449="","",VLOOKUP($C449,Engagés!$C$10:$N$509,10,FALSE))</f>
        <v/>
      </c>
      <c r="J449" s="100" t="str">
        <f>IF(C449="","",VLOOKUP($C449,Engagés!$C$10:$Q$509,12,FALSE))</f>
        <v/>
      </c>
      <c r="K449" s="33" t="str">
        <f t="shared" si="13"/>
        <v/>
      </c>
    </row>
    <row r="450" spans="1:11" ht="14.4" hidden="1">
      <c r="A450">
        <f t="shared" si="12"/>
        <v>0</v>
      </c>
      <c r="B450" s="98">
        <v>444</v>
      </c>
      <c r="C450" s="100" t="str">
        <f>IF(OR(VLOOKUP($B450,Engagés!$C$10:$N$509,2,FALSE)="Internet",VLOOKUP($B450,Engagés!$C$10:$N$509,2,FALSE)="Manuel"),VLOOKUP($B450,Engagés!$C$10:$N$509,1,FALSE),"")</f>
        <v/>
      </c>
      <c r="D450" s="100" t="str">
        <f>IF(C450="","",VLOOKUP($C450,Engagés!$C$10:$N$509,4,FALSE))</f>
        <v/>
      </c>
      <c r="E450" s="100" t="str">
        <f>IF(C450="","",VLOOKUP($C450,Engagés!$C$10:$N$509,5,FALSE))</f>
        <v/>
      </c>
      <c r="F450" s="101" t="str">
        <f>IF(C450="","",CONCATENATE(VLOOKUP($C450,Engagés!$C$10:$N$509,6,FALSE)," ",VLOOKUP($C450,Engagés!$C$10:$N$509,7,FALSE)))</f>
        <v/>
      </c>
      <c r="G450" s="101" t="str">
        <f>IF(C450="","",VLOOKUP($C450,Engagés!$C$10:$N$509,8,FALSE))</f>
        <v/>
      </c>
      <c r="H450" s="100" t="str">
        <f>IF(C450="","",VLOOKUP($C450,Engagés!$C$10:$N$509,9,FALSE))</f>
        <v/>
      </c>
      <c r="I450" s="100" t="str">
        <f>IF(C450="","",VLOOKUP($C450,Engagés!$C$10:$N$509,10,FALSE))</f>
        <v/>
      </c>
      <c r="J450" s="100" t="str">
        <f>IF(C450="","",VLOOKUP($C450,Engagés!$C$10:$Q$509,12,FALSE))</f>
        <v/>
      </c>
      <c r="K450" s="33" t="str">
        <f t="shared" si="13"/>
        <v/>
      </c>
    </row>
    <row r="451" spans="1:11" ht="14.4" hidden="1">
      <c r="A451">
        <f t="shared" si="12"/>
        <v>0</v>
      </c>
      <c r="B451" s="98">
        <v>445</v>
      </c>
      <c r="C451" s="100" t="str">
        <f>IF(OR(VLOOKUP($B451,Engagés!$C$10:$N$509,2,FALSE)="Internet",VLOOKUP($B451,Engagés!$C$10:$N$509,2,FALSE)="Manuel"),VLOOKUP($B451,Engagés!$C$10:$N$509,1,FALSE),"")</f>
        <v/>
      </c>
      <c r="D451" s="100" t="str">
        <f>IF(C451="","",VLOOKUP($C451,Engagés!$C$10:$N$509,4,FALSE))</f>
        <v/>
      </c>
      <c r="E451" s="100" t="str">
        <f>IF(C451="","",VLOOKUP($C451,Engagés!$C$10:$N$509,5,FALSE))</f>
        <v/>
      </c>
      <c r="F451" s="101" t="str">
        <f>IF(C451="","",CONCATENATE(VLOOKUP($C451,Engagés!$C$10:$N$509,6,FALSE)," ",VLOOKUP($C451,Engagés!$C$10:$N$509,7,FALSE)))</f>
        <v/>
      </c>
      <c r="G451" s="101" t="str">
        <f>IF(C451="","",VLOOKUP($C451,Engagés!$C$10:$N$509,8,FALSE))</f>
        <v/>
      </c>
      <c r="H451" s="100" t="str">
        <f>IF(C451="","",VLOOKUP($C451,Engagés!$C$10:$N$509,9,FALSE))</f>
        <v/>
      </c>
      <c r="I451" s="100" t="str">
        <f>IF(C451="","",VLOOKUP($C451,Engagés!$C$10:$N$509,10,FALSE))</f>
        <v/>
      </c>
      <c r="J451" s="100" t="str">
        <f>IF(C451="","",VLOOKUP($C451,Engagés!$C$10:$Q$509,12,FALSE))</f>
        <v/>
      </c>
      <c r="K451" s="33" t="str">
        <f t="shared" si="13"/>
        <v/>
      </c>
    </row>
    <row r="452" spans="1:11" ht="14.4" hidden="1">
      <c r="A452">
        <f t="shared" si="12"/>
        <v>0</v>
      </c>
      <c r="B452" s="98">
        <v>446</v>
      </c>
      <c r="C452" s="100" t="str">
        <f>IF(OR(VLOOKUP($B452,Engagés!$C$10:$N$509,2,FALSE)="Internet",VLOOKUP($B452,Engagés!$C$10:$N$509,2,FALSE)="Manuel"),VLOOKUP($B452,Engagés!$C$10:$N$509,1,FALSE),"")</f>
        <v/>
      </c>
      <c r="D452" s="100" t="str">
        <f>IF(C452="","",VLOOKUP($C452,Engagés!$C$10:$N$509,4,FALSE))</f>
        <v/>
      </c>
      <c r="E452" s="100" t="str">
        <f>IF(C452="","",VLOOKUP($C452,Engagés!$C$10:$N$509,5,FALSE))</f>
        <v/>
      </c>
      <c r="F452" s="101" t="str">
        <f>IF(C452="","",CONCATENATE(VLOOKUP($C452,Engagés!$C$10:$N$509,6,FALSE)," ",VLOOKUP($C452,Engagés!$C$10:$N$509,7,FALSE)))</f>
        <v/>
      </c>
      <c r="G452" s="101" t="str">
        <f>IF(C452="","",VLOOKUP($C452,Engagés!$C$10:$N$509,8,FALSE))</f>
        <v/>
      </c>
      <c r="H452" s="100" t="str">
        <f>IF(C452="","",VLOOKUP($C452,Engagés!$C$10:$N$509,9,FALSE))</f>
        <v/>
      </c>
      <c r="I452" s="100" t="str">
        <f>IF(C452="","",VLOOKUP($C452,Engagés!$C$10:$N$509,10,FALSE))</f>
        <v/>
      </c>
      <c r="J452" s="100" t="str">
        <f>IF(C452="","",VLOOKUP($C452,Engagés!$C$10:$Q$509,12,FALSE))</f>
        <v/>
      </c>
      <c r="K452" s="33" t="str">
        <f t="shared" si="13"/>
        <v/>
      </c>
    </row>
    <row r="453" spans="1:11" ht="14.4" hidden="1">
      <c r="A453">
        <f t="shared" si="12"/>
        <v>0</v>
      </c>
      <c r="B453" s="98">
        <v>447</v>
      </c>
      <c r="C453" s="100" t="str">
        <f>IF(OR(VLOOKUP($B453,Engagés!$C$10:$N$509,2,FALSE)="Internet",VLOOKUP($B453,Engagés!$C$10:$N$509,2,FALSE)="Manuel"),VLOOKUP($B453,Engagés!$C$10:$N$509,1,FALSE),"")</f>
        <v/>
      </c>
      <c r="D453" s="100" t="str">
        <f>IF(C453="","",VLOOKUP($C453,Engagés!$C$10:$N$509,4,FALSE))</f>
        <v/>
      </c>
      <c r="E453" s="100" t="str">
        <f>IF(C453="","",VLOOKUP($C453,Engagés!$C$10:$N$509,5,FALSE))</f>
        <v/>
      </c>
      <c r="F453" s="101" t="str">
        <f>IF(C453="","",CONCATENATE(VLOOKUP($C453,Engagés!$C$10:$N$509,6,FALSE)," ",VLOOKUP($C453,Engagés!$C$10:$N$509,7,FALSE)))</f>
        <v/>
      </c>
      <c r="G453" s="101" t="str">
        <f>IF(C453="","",VLOOKUP($C453,Engagés!$C$10:$N$509,8,FALSE))</f>
        <v/>
      </c>
      <c r="H453" s="100" t="str">
        <f>IF(C453="","",VLOOKUP($C453,Engagés!$C$10:$N$509,9,FALSE))</f>
        <v/>
      </c>
      <c r="I453" s="100" t="str">
        <f>IF(C453="","",VLOOKUP($C453,Engagés!$C$10:$N$509,10,FALSE))</f>
        <v/>
      </c>
      <c r="J453" s="100" t="str">
        <f>IF(C453="","",VLOOKUP($C453,Engagés!$C$10:$Q$509,12,FALSE))</f>
        <v/>
      </c>
      <c r="K453" s="33" t="str">
        <f t="shared" si="13"/>
        <v/>
      </c>
    </row>
    <row r="454" spans="1:11" ht="14.4" hidden="1">
      <c r="A454">
        <f t="shared" si="12"/>
        <v>0</v>
      </c>
      <c r="B454" s="98">
        <v>448</v>
      </c>
      <c r="C454" s="100" t="str">
        <f>IF(OR(VLOOKUP($B454,Engagés!$C$10:$N$509,2,FALSE)="Internet",VLOOKUP($B454,Engagés!$C$10:$N$509,2,FALSE)="Manuel"),VLOOKUP($B454,Engagés!$C$10:$N$509,1,FALSE),"")</f>
        <v/>
      </c>
      <c r="D454" s="100" t="str">
        <f>IF(C454="","",VLOOKUP($C454,Engagés!$C$10:$N$509,4,FALSE))</f>
        <v/>
      </c>
      <c r="E454" s="100" t="str">
        <f>IF(C454="","",VLOOKUP($C454,Engagés!$C$10:$N$509,5,FALSE))</f>
        <v/>
      </c>
      <c r="F454" s="101" t="str">
        <f>IF(C454="","",CONCATENATE(VLOOKUP($C454,Engagés!$C$10:$N$509,6,FALSE)," ",VLOOKUP($C454,Engagés!$C$10:$N$509,7,FALSE)))</f>
        <v/>
      </c>
      <c r="G454" s="101" t="str">
        <f>IF(C454="","",VLOOKUP($C454,Engagés!$C$10:$N$509,8,FALSE))</f>
        <v/>
      </c>
      <c r="H454" s="100" t="str">
        <f>IF(C454="","",VLOOKUP($C454,Engagés!$C$10:$N$509,9,FALSE))</f>
        <v/>
      </c>
      <c r="I454" s="100" t="str">
        <f>IF(C454="","",VLOOKUP($C454,Engagés!$C$10:$N$509,10,FALSE))</f>
        <v/>
      </c>
      <c r="J454" s="100" t="str">
        <f>IF(C454="","",VLOOKUP($C454,Engagés!$C$10:$Q$509,12,FALSE))</f>
        <v/>
      </c>
      <c r="K454" s="33" t="str">
        <f t="shared" si="13"/>
        <v/>
      </c>
    </row>
    <row r="455" spans="1:11" ht="14.4" hidden="1">
      <c r="A455">
        <f t="shared" si="12"/>
        <v>0</v>
      </c>
      <c r="B455" s="98">
        <v>449</v>
      </c>
      <c r="C455" s="100" t="str">
        <f>IF(OR(VLOOKUP($B455,Engagés!$C$10:$N$509,2,FALSE)="Internet",VLOOKUP($B455,Engagés!$C$10:$N$509,2,FALSE)="Manuel"),VLOOKUP($B455,Engagés!$C$10:$N$509,1,FALSE),"")</f>
        <v/>
      </c>
      <c r="D455" s="100" t="str">
        <f>IF(C455="","",VLOOKUP($C455,Engagés!$C$10:$N$509,4,FALSE))</f>
        <v/>
      </c>
      <c r="E455" s="100" t="str">
        <f>IF(C455="","",VLOOKUP($C455,Engagés!$C$10:$N$509,5,FALSE))</f>
        <v/>
      </c>
      <c r="F455" s="101" t="str">
        <f>IF(C455="","",CONCATENATE(VLOOKUP($C455,Engagés!$C$10:$N$509,6,FALSE)," ",VLOOKUP($C455,Engagés!$C$10:$N$509,7,FALSE)))</f>
        <v/>
      </c>
      <c r="G455" s="101" t="str">
        <f>IF(C455="","",VLOOKUP($C455,Engagés!$C$10:$N$509,8,FALSE))</f>
        <v/>
      </c>
      <c r="H455" s="100" t="str">
        <f>IF(C455="","",VLOOKUP($C455,Engagés!$C$10:$N$509,9,FALSE))</f>
        <v/>
      </c>
      <c r="I455" s="100" t="str">
        <f>IF(C455="","",VLOOKUP($C455,Engagés!$C$10:$N$509,10,FALSE))</f>
        <v/>
      </c>
      <c r="J455" s="100" t="str">
        <f>IF(C455="","",VLOOKUP($C455,Engagés!$C$10:$Q$509,12,FALSE))</f>
        <v/>
      </c>
      <c r="K455" s="33" t="str">
        <f t="shared" si="13"/>
        <v/>
      </c>
    </row>
    <row r="456" spans="1:11" ht="14.4" hidden="1">
      <c r="A456">
        <f t="shared" ref="A456:A503" si="14">IF(LEN(C456)=0,0,1)</f>
        <v>0</v>
      </c>
      <c r="B456" s="98">
        <v>450</v>
      </c>
      <c r="C456" s="100" t="str">
        <f>IF(OR(VLOOKUP($B456,Engagés!$C$10:$N$509,2,FALSE)="Internet",VLOOKUP($B456,Engagés!$C$10:$N$509,2,FALSE)="Manuel"),VLOOKUP($B456,Engagés!$C$10:$N$509,1,FALSE),"")</f>
        <v/>
      </c>
      <c r="D456" s="100" t="str">
        <f>IF(C456="","",VLOOKUP($C456,Engagés!$C$10:$N$509,4,FALSE))</f>
        <v/>
      </c>
      <c r="E456" s="100" t="str">
        <f>IF(C456="","",VLOOKUP($C456,Engagés!$C$10:$N$509,5,FALSE))</f>
        <v/>
      </c>
      <c r="F456" s="101" t="str">
        <f>IF(C456="","",CONCATENATE(VLOOKUP($C456,Engagés!$C$10:$N$509,6,FALSE)," ",VLOOKUP($C456,Engagés!$C$10:$N$509,7,FALSE)))</f>
        <v/>
      </c>
      <c r="G456" s="101" t="str">
        <f>IF(C456="","",VLOOKUP($C456,Engagés!$C$10:$N$509,8,FALSE))</f>
        <v/>
      </c>
      <c r="H456" s="100" t="str">
        <f>IF(C456="","",VLOOKUP($C456,Engagés!$C$10:$N$509,9,FALSE))</f>
        <v/>
      </c>
      <c r="I456" s="100" t="str">
        <f>IF(C456="","",VLOOKUP($C456,Engagés!$C$10:$N$509,10,FALSE))</f>
        <v/>
      </c>
      <c r="J456" s="100" t="str">
        <f>IF(C456="","",VLOOKUP($C456,Engagés!$C$10:$Q$509,12,FALSE))</f>
        <v/>
      </c>
      <c r="K456" s="33" t="str">
        <f t="shared" si="13"/>
        <v/>
      </c>
    </row>
    <row r="457" spans="1:11" ht="14.4" hidden="1">
      <c r="A457">
        <f t="shared" si="14"/>
        <v>0</v>
      </c>
      <c r="B457" s="98">
        <v>451</v>
      </c>
      <c r="C457" s="100" t="str">
        <f>IF(OR(VLOOKUP($B457,Engagés!$C$10:$N$509,2,FALSE)="Internet",VLOOKUP($B457,Engagés!$C$10:$N$509,2,FALSE)="Manuel"),VLOOKUP($B457,Engagés!$C$10:$N$509,1,FALSE),"")</f>
        <v/>
      </c>
      <c r="D457" s="100" t="str">
        <f>IF(C457="","",VLOOKUP($C457,Engagés!$C$10:$N$509,4,FALSE))</f>
        <v/>
      </c>
      <c r="E457" s="100" t="str">
        <f>IF(C457="","",VLOOKUP($C457,Engagés!$C$10:$N$509,5,FALSE))</f>
        <v/>
      </c>
      <c r="F457" s="101" t="str">
        <f>IF(C457="","",CONCATENATE(VLOOKUP($C457,Engagés!$C$10:$N$509,6,FALSE)," ",VLOOKUP($C457,Engagés!$C$10:$N$509,7,FALSE)))</f>
        <v/>
      </c>
      <c r="G457" s="101" t="str">
        <f>IF(C457="","",VLOOKUP($C457,Engagés!$C$10:$N$509,8,FALSE))</f>
        <v/>
      </c>
      <c r="H457" s="100" t="str">
        <f>IF(C457="","",VLOOKUP($C457,Engagés!$C$10:$N$509,9,FALSE))</f>
        <v/>
      </c>
      <c r="I457" s="100" t="str">
        <f>IF(C457="","",VLOOKUP($C457,Engagés!$C$10:$N$509,10,FALSE))</f>
        <v/>
      </c>
      <c r="J457" s="100" t="str">
        <f>IF(C457="","",VLOOKUP($C457,Engagés!$C$10:$Q$509,12,FALSE))</f>
        <v/>
      </c>
      <c r="K457" s="33" t="str">
        <f t="shared" ref="K457:K506" si="15">C457</f>
        <v/>
      </c>
    </row>
    <row r="458" spans="1:11" ht="14.4" hidden="1">
      <c r="A458">
        <f t="shared" si="14"/>
        <v>0</v>
      </c>
      <c r="B458" s="98">
        <v>452</v>
      </c>
      <c r="C458" s="100" t="str">
        <f>IF(OR(VLOOKUP($B458,Engagés!$C$10:$N$509,2,FALSE)="Internet",VLOOKUP($B458,Engagés!$C$10:$N$509,2,FALSE)="Manuel"),VLOOKUP($B458,Engagés!$C$10:$N$509,1,FALSE),"")</f>
        <v/>
      </c>
      <c r="D458" s="100" t="str">
        <f>IF(C458="","",VLOOKUP($C458,Engagés!$C$10:$N$509,4,FALSE))</f>
        <v/>
      </c>
      <c r="E458" s="100" t="str">
        <f>IF(C458="","",VLOOKUP($C458,Engagés!$C$10:$N$509,5,FALSE))</f>
        <v/>
      </c>
      <c r="F458" s="101" t="str">
        <f>IF(C458="","",CONCATENATE(VLOOKUP($C458,Engagés!$C$10:$N$509,6,FALSE)," ",VLOOKUP($C458,Engagés!$C$10:$N$509,7,FALSE)))</f>
        <v/>
      </c>
      <c r="G458" s="101" t="str">
        <f>IF(C458="","",VLOOKUP($C458,Engagés!$C$10:$N$509,8,FALSE))</f>
        <v/>
      </c>
      <c r="H458" s="100" t="str">
        <f>IF(C458="","",VLOOKUP($C458,Engagés!$C$10:$N$509,9,FALSE))</f>
        <v/>
      </c>
      <c r="I458" s="100" t="str">
        <f>IF(C458="","",VLOOKUP($C458,Engagés!$C$10:$N$509,10,FALSE))</f>
        <v/>
      </c>
      <c r="J458" s="100" t="str">
        <f>IF(C458="","",VLOOKUP($C458,Engagés!$C$10:$Q$509,12,FALSE))</f>
        <v/>
      </c>
      <c r="K458" s="33" t="str">
        <f t="shared" si="15"/>
        <v/>
      </c>
    </row>
    <row r="459" spans="1:11" ht="14.4" hidden="1">
      <c r="A459">
        <f t="shared" si="14"/>
        <v>0</v>
      </c>
      <c r="B459" s="98">
        <v>453</v>
      </c>
      <c r="C459" s="100" t="str">
        <f>IF(OR(VLOOKUP($B459,Engagés!$C$10:$N$509,2,FALSE)="Internet",VLOOKUP($B459,Engagés!$C$10:$N$509,2,FALSE)="Manuel"),VLOOKUP($B459,Engagés!$C$10:$N$509,1,FALSE),"")</f>
        <v/>
      </c>
      <c r="D459" s="100" t="str">
        <f>IF(C459="","",VLOOKUP($C459,Engagés!$C$10:$N$509,4,FALSE))</f>
        <v/>
      </c>
      <c r="E459" s="100" t="str">
        <f>IF(C459="","",VLOOKUP($C459,Engagés!$C$10:$N$509,5,FALSE))</f>
        <v/>
      </c>
      <c r="F459" s="101" t="str">
        <f>IF(C459="","",CONCATENATE(VLOOKUP($C459,Engagés!$C$10:$N$509,6,FALSE)," ",VLOOKUP($C459,Engagés!$C$10:$N$509,7,FALSE)))</f>
        <v/>
      </c>
      <c r="G459" s="101" t="str">
        <f>IF(C459="","",VLOOKUP($C459,Engagés!$C$10:$N$509,8,FALSE))</f>
        <v/>
      </c>
      <c r="H459" s="100" t="str">
        <f>IF(C459="","",VLOOKUP($C459,Engagés!$C$10:$N$509,9,FALSE))</f>
        <v/>
      </c>
      <c r="I459" s="100" t="str">
        <f>IF(C459="","",VLOOKUP($C459,Engagés!$C$10:$N$509,10,FALSE))</f>
        <v/>
      </c>
      <c r="J459" s="100" t="str">
        <f>IF(C459="","",VLOOKUP($C459,Engagés!$C$10:$Q$509,12,FALSE))</f>
        <v/>
      </c>
      <c r="K459" s="33" t="str">
        <f t="shared" si="15"/>
        <v/>
      </c>
    </row>
    <row r="460" spans="1:11" ht="14.4" hidden="1">
      <c r="A460">
        <f t="shared" si="14"/>
        <v>0</v>
      </c>
      <c r="B460" s="98">
        <v>454</v>
      </c>
      <c r="C460" s="100" t="str">
        <f>IF(OR(VLOOKUP($B460,Engagés!$C$10:$N$509,2,FALSE)="Internet",VLOOKUP($B460,Engagés!$C$10:$N$509,2,FALSE)="Manuel"),VLOOKUP($B460,Engagés!$C$10:$N$509,1,FALSE),"")</f>
        <v/>
      </c>
      <c r="D460" s="100" t="str">
        <f>IF(C460="","",VLOOKUP($C460,Engagés!$C$10:$N$509,4,FALSE))</f>
        <v/>
      </c>
      <c r="E460" s="100" t="str">
        <f>IF(C460="","",VLOOKUP($C460,Engagés!$C$10:$N$509,5,FALSE))</f>
        <v/>
      </c>
      <c r="F460" s="101" t="str">
        <f>IF(C460="","",CONCATENATE(VLOOKUP($C460,Engagés!$C$10:$N$509,6,FALSE)," ",VLOOKUP($C460,Engagés!$C$10:$N$509,7,FALSE)))</f>
        <v/>
      </c>
      <c r="G460" s="101" t="str">
        <f>IF(C460="","",VLOOKUP($C460,Engagés!$C$10:$N$509,8,FALSE))</f>
        <v/>
      </c>
      <c r="H460" s="100" t="str">
        <f>IF(C460="","",VLOOKUP($C460,Engagés!$C$10:$N$509,9,FALSE))</f>
        <v/>
      </c>
      <c r="I460" s="100" t="str">
        <f>IF(C460="","",VLOOKUP($C460,Engagés!$C$10:$N$509,10,FALSE))</f>
        <v/>
      </c>
      <c r="J460" s="100" t="str">
        <f>IF(C460="","",VLOOKUP($C460,Engagés!$C$10:$Q$509,12,FALSE))</f>
        <v/>
      </c>
      <c r="K460" s="33" t="str">
        <f t="shared" si="15"/>
        <v/>
      </c>
    </row>
    <row r="461" spans="1:11" ht="14.4" hidden="1">
      <c r="A461">
        <f t="shared" si="14"/>
        <v>0</v>
      </c>
      <c r="B461" s="98">
        <v>455</v>
      </c>
      <c r="C461" s="100" t="str">
        <f>IF(OR(VLOOKUP($B461,Engagés!$C$10:$N$509,2,FALSE)="Internet",VLOOKUP($B461,Engagés!$C$10:$N$509,2,FALSE)="Manuel"),VLOOKUP($B461,Engagés!$C$10:$N$509,1,FALSE),"")</f>
        <v/>
      </c>
      <c r="D461" s="100" t="str">
        <f>IF(C461="","",VLOOKUP($C461,Engagés!$C$10:$N$509,4,FALSE))</f>
        <v/>
      </c>
      <c r="E461" s="100" t="str">
        <f>IF(C461="","",VLOOKUP($C461,Engagés!$C$10:$N$509,5,FALSE))</f>
        <v/>
      </c>
      <c r="F461" s="101" t="str">
        <f>IF(C461="","",CONCATENATE(VLOOKUP($C461,Engagés!$C$10:$N$509,6,FALSE)," ",VLOOKUP($C461,Engagés!$C$10:$N$509,7,FALSE)))</f>
        <v/>
      </c>
      <c r="G461" s="101" t="str">
        <f>IF(C461="","",VLOOKUP($C461,Engagés!$C$10:$N$509,8,FALSE))</f>
        <v/>
      </c>
      <c r="H461" s="100" t="str">
        <f>IF(C461="","",VLOOKUP($C461,Engagés!$C$10:$N$509,9,FALSE))</f>
        <v/>
      </c>
      <c r="I461" s="100" t="str">
        <f>IF(C461="","",VLOOKUP($C461,Engagés!$C$10:$N$509,10,FALSE))</f>
        <v/>
      </c>
      <c r="J461" s="100" t="str">
        <f>IF(C461="","",VLOOKUP($C461,Engagés!$C$10:$Q$509,12,FALSE))</f>
        <v/>
      </c>
      <c r="K461" s="33" t="str">
        <f t="shared" si="15"/>
        <v/>
      </c>
    </row>
    <row r="462" spans="1:11" ht="14.4" hidden="1">
      <c r="A462">
        <f t="shared" si="14"/>
        <v>0</v>
      </c>
      <c r="B462" s="98">
        <v>456</v>
      </c>
      <c r="C462" s="100" t="str">
        <f>IF(OR(VLOOKUP($B462,Engagés!$C$10:$N$509,2,FALSE)="Internet",VLOOKUP($B462,Engagés!$C$10:$N$509,2,FALSE)="Manuel"),VLOOKUP($B462,Engagés!$C$10:$N$509,1,FALSE),"")</f>
        <v/>
      </c>
      <c r="D462" s="100" t="str">
        <f>IF(C462="","",VLOOKUP($C462,Engagés!$C$10:$N$509,4,FALSE))</f>
        <v/>
      </c>
      <c r="E462" s="100" t="str">
        <f>IF(C462="","",VLOOKUP($C462,Engagés!$C$10:$N$509,5,FALSE))</f>
        <v/>
      </c>
      <c r="F462" s="101" t="str">
        <f>IF(C462="","",CONCATENATE(VLOOKUP($C462,Engagés!$C$10:$N$509,6,FALSE)," ",VLOOKUP($C462,Engagés!$C$10:$N$509,7,FALSE)))</f>
        <v/>
      </c>
      <c r="G462" s="101" t="str">
        <f>IF(C462="","",VLOOKUP($C462,Engagés!$C$10:$N$509,8,FALSE))</f>
        <v/>
      </c>
      <c r="H462" s="100" t="str">
        <f>IF(C462="","",VLOOKUP($C462,Engagés!$C$10:$N$509,9,FALSE))</f>
        <v/>
      </c>
      <c r="I462" s="100" t="str">
        <f>IF(C462="","",VLOOKUP($C462,Engagés!$C$10:$N$509,10,FALSE))</f>
        <v/>
      </c>
      <c r="J462" s="100" t="str">
        <f>IF(C462="","",VLOOKUP($C462,Engagés!$C$10:$Q$509,12,FALSE))</f>
        <v/>
      </c>
      <c r="K462" s="33" t="str">
        <f t="shared" si="15"/>
        <v/>
      </c>
    </row>
    <row r="463" spans="1:11" ht="14.4" hidden="1">
      <c r="A463">
        <f t="shared" si="14"/>
        <v>0</v>
      </c>
      <c r="B463" s="98">
        <v>457</v>
      </c>
      <c r="C463" s="100" t="str">
        <f>IF(OR(VLOOKUP($B463,Engagés!$C$10:$N$509,2,FALSE)="Internet",VLOOKUP($B463,Engagés!$C$10:$N$509,2,FALSE)="Manuel"),VLOOKUP($B463,Engagés!$C$10:$N$509,1,FALSE),"")</f>
        <v/>
      </c>
      <c r="D463" s="100" t="str">
        <f>IF(C463="","",VLOOKUP($C463,Engagés!$C$10:$N$509,4,FALSE))</f>
        <v/>
      </c>
      <c r="E463" s="100" t="str">
        <f>IF(C463="","",VLOOKUP($C463,Engagés!$C$10:$N$509,5,FALSE))</f>
        <v/>
      </c>
      <c r="F463" s="101" t="str">
        <f>IF(C463="","",CONCATENATE(VLOOKUP($C463,Engagés!$C$10:$N$509,6,FALSE)," ",VLOOKUP($C463,Engagés!$C$10:$N$509,7,FALSE)))</f>
        <v/>
      </c>
      <c r="G463" s="101" t="str">
        <f>IF(C463="","",VLOOKUP($C463,Engagés!$C$10:$N$509,8,FALSE))</f>
        <v/>
      </c>
      <c r="H463" s="100" t="str">
        <f>IF(C463="","",VLOOKUP($C463,Engagés!$C$10:$N$509,9,FALSE))</f>
        <v/>
      </c>
      <c r="I463" s="100" t="str">
        <f>IF(C463="","",VLOOKUP($C463,Engagés!$C$10:$N$509,10,FALSE))</f>
        <v/>
      </c>
      <c r="J463" s="100" t="str">
        <f>IF(C463="","",VLOOKUP($C463,Engagés!$C$10:$Q$509,12,FALSE))</f>
        <v/>
      </c>
      <c r="K463" s="33" t="str">
        <f t="shared" si="15"/>
        <v/>
      </c>
    </row>
    <row r="464" spans="1:11" ht="14.4" hidden="1">
      <c r="A464">
        <f t="shared" si="14"/>
        <v>0</v>
      </c>
      <c r="B464" s="98">
        <v>458</v>
      </c>
      <c r="C464" s="100" t="str">
        <f>IF(OR(VLOOKUP($B464,Engagés!$C$10:$N$509,2,FALSE)="Internet",VLOOKUP($B464,Engagés!$C$10:$N$509,2,FALSE)="Manuel"),VLOOKUP($B464,Engagés!$C$10:$N$509,1,FALSE),"")</f>
        <v/>
      </c>
      <c r="D464" s="100" t="str">
        <f>IF(C464="","",VLOOKUP($C464,Engagés!$C$10:$N$509,4,FALSE))</f>
        <v/>
      </c>
      <c r="E464" s="100" t="str">
        <f>IF(C464="","",VLOOKUP($C464,Engagés!$C$10:$N$509,5,FALSE))</f>
        <v/>
      </c>
      <c r="F464" s="101" t="str">
        <f>IF(C464="","",CONCATENATE(VLOOKUP($C464,Engagés!$C$10:$N$509,6,FALSE)," ",VLOOKUP($C464,Engagés!$C$10:$N$509,7,FALSE)))</f>
        <v/>
      </c>
      <c r="G464" s="101" t="str">
        <f>IF(C464="","",VLOOKUP($C464,Engagés!$C$10:$N$509,8,FALSE))</f>
        <v/>
      </c>
      <c r="H464" s="100" t="str">
        <f>IF(C464="","",VLOOKUP($C464,Engagés!$C$10:$N$509,9,FALSE))</f>
        <v/>
      </c>
      <c r="I464" s="100" t="str">
        <f>IF(C464="","",VLOOKUP($C464,Engagés!$C$10:$N$509,10,FALSE))</f>
        <v/>
      </c>
      <c r="J464" s="100" t="str">
        <f>IF(C464="","",VLOOKUP($C464,Engagés!$C$10:$Q$509,12,FALSE))</f>
        <v/>
      </c>
      <c r="K464" s="33" t="str">
        <f t="shared" si="15"/>
        <v/>
      </c>
    </row>
    <row r="465" spans="1:11" ht="14.4" hidden="1">
      <c r="A465">
        <f t="shared" si="14"/>
        <v>0</v>
      </c>
      <c r="B465" s="98">
        <v>459</v>
      </c>
      <c r="C465" s="100" t="str">
        <f>IF(OR(VLOOKUP($B465,Engagés!$C$10:$N$509,2,FALSE)="Internet",VLOOKUP($B465,Engagés!$C$10:$N$509,2,FALSE)="Manuel"),VLOOKUP($B465,Engagés!$C$10:$N$509,1,FALSE),"")</f>
        <v/>
      </c>
      <c r="D465" s="100" t="str">
        <f>IF(C465="","",VLOOKUP($C465,Engagés!$C$10:$N$509,4,FALSE))</f>
        <v/>
      </c>
      <c r="E465" s="100" t="str">
        <f>IF(C465="","",VLOOKUP($C465,Engagés!$C$10:$N$509,5,FALSE))</f>
        <v/>
      </c>
      <c r="F465" s="101" t="str">
        <f>IF(C465="","",CONCATENATE(VLOOKUP($C465,Engagés!$C$10:$N$509,6,FALSE)," ",VLOOKUP($C465,Engagés!$C$10:$N$509,7,FALSE)))</f>
        <v/>
      </c>
      <c r="G465" s="101" t="str">
        <f>IF(C465="","",VLOOKUP($C465,Engagés!$C$10:$N$509,8,FALSE))</f>
        <v/>
      </c>
      <c r="H465" s="100" t="str">
        <f>IF(C465="","",VLOOKUP($C465,Engagés!$C$10:$N$509,9,FALSE))</f>
        <v/>
      </c>
      <c r="I465" s="100" t="str">
        <f>IF(C465="","",VLOOKUP($C465,Engagés!$C$10:$N$509,10,FALSE))</f>
        <v/>
      </c>
      <c r="J465" s="100" t="str">
        <f>IF(C465="","",VLOOKUP($C465,Engagés!$C$10:$Q$509,12,FALSE))</f>
        <v/>
      </c>
      <c r="K465" s="33" t="str">
        <f t="shared" si="15"/>
        <v/>
      </c>
    </row>
    <row r="466" spans="1:11" ht="14.4" hidden="1">
      <c r="A466">
        <f t="shared" si="14"/>
        <v>0</v>
      </c>
      <c r="B466" s="98">
        <v>460</v>
      </c>
      <c r="C466" s="100" t="str">
        <f>IF(OR(VLOOKUP($B466,Engagés!$C$10:$N$509,2,FALSE)="Internet",VLOOKUP($B466,Engagés!$C$10:$N$509,2,FALSE)="Manuel"),VLOOKUP($B466,Engagés!$C$10:$N$509,1,FALSE),"")</f>
        <v/>
      </c>
      <c r="D466" s="100" t="str">
        <f>IF(C466="","",VLOOKUP($C466,Engagés!$C$10:$N$509,4,FALSE))</f>
        <v/>
      </c>
      <c r="E466" s="100" t="str">
        <f>IF(C466="","",VLOOKUP($C466,Engagés!$C$10:$N$509,5,FALSE))</f>
        <v/>
      </c>
      <c r="F466" s="101" t="str">
        <f>IF(C466="","",CONCATENATE(VLOOKUP($C466,Engagés!$C$10:$N$509,6,FALSE)," ",VLOOKUP($C466,Engagés!$C$10:$N$509,7,FALSE)))</f>
        <v/>
      </c>
      <c r="G466" s="101" t="str">
        <f>IF(C466="","",VLOOKUP($C466,Engagés!$C$10:$N$509,8,FALSE))</f>
        <v/>
      </c>
      <c r="H466" s="100" t="str">
        <f>IF(C466="","",VLOOKUP($C466,Engagés!$C$10:$N$509,9,FALSE))</f>
        <v/>
      </c>
      <c r="I466" s="100" t="str">
        <f>IF(C466="","",VLOOKUP($C466,Engagés!$C$10:$N$509,10,FALSE))</f>
        <v/>
      </c>
      <c r="J466" s="100" t="str">
        <f>IF(C466="","",VLOOKUP($C466,Engagés!$C$10:$Q$509,12,FALSE))</f>
        <v/>
      </c>
      <c r="K466" s="33" t="str">
        <f t="shared" si="15"/>
        <v/>
      </c>
    </row>
    <row r="467" spans="1:11" ht="14.4" hidden="1">
      <c r="A467">
        <f t="shared" si="14"/>
        <v>0</v>
      </c>
      <c r="B467" s="98">
        <v>461</v>
      </c>
      <c r="C467" s="100" t="str">
        <f>IF(OR(VLOOKUP($B467,Engagés!$C$10:$N$509,2,FALSE)="Internet",VLOOKUP($B467,Engagés!$C$10:$N$509,2,FALSE)="Manuel"),VLOOKUP($B467,Engagés!$C$10:$N$509,1,FALSE),"")</f>
        <v/>
      </c>
      <c r="D467" s="100" t="str">
        <f>IF(C467="","",VLOOKUP($C467,Engagés!$C$10:$N$509,4,FALSE))</f>
        <v/>
      </c>
      <c r="E467" s="100" t="str">
        <f>IF(C467="","",VLOOKUP($C467,Engagés!$C$10:$N$509,5,FALSE))</f>
        <v/>
      </c>
      <c r="F467" s="101" t="str">
        <f>IF(C467="","",CONCATENATE(VLOOKUP($C467,Engagés!$C$10:$N$509,6,FALSE)," ",VLOOKUP($C467,Engagés!$C$10:$N$509,7,FALSE)))</f>
        <v/>
      </c>
      <c r="G467" s="101" t="str">
        <f>IF(C467="","",VLOOKUP($C467,Engagés!$C$10:$N$509,8,FALSE))</f>
        <v/>
      </c>
      <c r="H467" s="100" t="str">
        <f>IF(C467="","",VLOOKUP($C467,Engagés!$C$10:$N$509,9,FALSE))</f>
        <v/>
      </c>
      <c r="I467" s="100" t="str">
        <f>IF(C467="","",VLOOKUP($C467,Engagés!$C$10:$N$509,10,FALSE))</f>
        <v/>
      </c>
      <c r="J467" s="100" t="str">
        <f>IF(C467="","",VLOOKUP($C467,Engagés!$C$10:$Q$509,12,FALSE))</f>
        <v/>
      </c>
      <c r="K467" s="33" t="str">
        <f t="shared" si="15"/>
        <v/>
      </c>
    </row>
    <row r="468" spans="1:11" ht="14.4" hidden="1">
      <c r="A468">
        <f t="shared" si="14"/>
        <v>0</v>
      </c>
      <c r="B468" s="98">
        <v>462</v>
      </c>
      <c r="C468" s="100" t="str">
        <f>IF(OR(VLOOKUP($B468,Engagés!$C$10:$N$509,2,FALSE)="Internet",VLOOKUP($B468,Engagés!$C$10:$N$509,2,FALSE)="Manuel"),VLOOKUP($B468,Engagés!$C$10:$N$509,1,FALSE),"")</f>
        <v/>
      </c>
      <c r="D468" s="100" t="str">
        <f>IF(C468="","",VLOOKUP($C468,Engagés!$C$10:$N$509,4,FALSE))</f>
        <v/>
      </c>
      <c r="E468" s="100" t="str">
        <f>IF(C468="","",VLOOKUP($C468,Engagés!$C$10:$N$509,5,FALSE))</f>
        <v/>
      </c>
      <c r="F468" s="101" t="str">
        <f>IF(C468="","",CONCATENATE(VLOOKUP($C468,Engagés!$C$10:$N$509,6,FALSE)," ",VLOOKUP($C468,Engagés!$C$10:$N$509,7,FALSE)))</f>
        <v/>
      </c>
      <c r="G468" s="101" t="str">
        <f>IF(C468="","",VLOOKUP($C468,Engagés!$C$10:$N$509,8,FALSE))</f>
        <v/>
      </c>
      <c r="H468" s="100" t="str">
        <f>IF(C468="","",VLOOKUP($C468,Engagés!$C$10:$N$509,9,FALSE))</f>
        <v/>
      </c>
      <c r="I468" s="100" t="str">
        <f>IF(C468="","",VLOOKUP($C468,Engagés!$C$10:$N$509,10,FALSE))</f>
        <v/>
      </c>
      <c r="J468" s="100" t="str">
        <f>IF(C468="","",VLOOKUP($C468,Engagés!$C$10:$Q$509,12,FALSE))</f>
        <v/>
      </c>
      <c r="K468" s="33" t="str">
        <f t="shared" si="15"/>
        <v/>
      </c>
    </row>
    <row r="469" spans="1:11" ht="14.4" hidden="1">
      <c r="A469">
        <f t="shared" si="14"/>
        <v>0</v>
      </c>
      <c r="B469" s="98">
        <v>463</v>
      </c>
      <c r="C469" s="100" t="str">
        <f>IF(OR(VLOOKUP($B469,Engagés!$C$10:$N$509,2,FALSE)="Internet",VLOOKUP($B469,Engagés!$C$10:$N$509,2,FALSE)="Manuel"),VLOOKUP($B469,Engagés!$C$10:$N$509,1,FALSE),"")</f>
        <v/>
      </c>
      <c r="D469" s="100" t="str">
        <f>IF(C469="","",VLOOKUP($C469,Engagés!$C$10:$N$509,4,FALSE))</f>
        <v/>
      </c>
      <c r="E469" s="100" t="str">
        <f>IF(C469="","",VLOOKUP($C469,Engagés!$C$10:$N$509,5,FALSE))</f>
        <v/>
      </c>
      <c r="F469" s="101" t="str">
        <f>IF(C469="","",CONCATENATE(VLOOKUP($C469,Engagés!$C$10:$N$509,6,FALSE)," ",VLOOKUP($C469,Engagés!$C$10:$N$509,7,FALSE)))</f>
        <v/>
      </c>
      <c r="G469" s="101" t="str">
        <f>IF(C469="","",VLOOKUP($C469,Engagés!$C$10:$N$509,8,FALSE))</f>
        <v/>
      </c>
      <c r="H469" s="100" t="str">
        <f>IF(C469="","",VLOOKUP($C469,Engagés!$C$10:$N$509,9,FALSE))</f>
        <v/>
      </c>
      <c r="I469" s="100" t="str">
        <f>IF(C469="","",VLOOKUP($C469,Engagés!$C$10:$N$509,10,FALSE))</f>
        <v/>
      </c>
      <c r="J469" s="100" t="str">
        <f>IF(C469="","",VLOOKUP($C469,Engagés!$C$10:$Q$509,12,FALSE))</f>
        <v/>
      </c>
      <c r="K469" s="33" t="str">
        <f t="shared" si="15"/>
        <v/>
      </c>
    </row>
    <row r="470" spans="1:11" ht="14.4" hidden="1">
      <c r="A470">
        <f t="shared" si="14"/>
        <v>0</v>
      </c>
      <c r="B470" s="98">
        <v>464</v>
      </c>
      <c r="C470" s="100" t="str">
        <f>IF(OR(VLOOKUP($B470,Engagés!$C$10:$N$509,2,FALSE)="Internet",VLOOKUP($B470,Engagés!$C$10:$N$509,2,FALSE)="Manuel"),VLOOKUP($B470,Engagés!$C$10:$N$509,1,FALSE),"")</f>
        <v/>
      </c>
      <c r="D470" s="100" t="str">
        <f>IF(C470="","",VLOOKUP($C470,Engagés!$C$10:$N$509,4,FALSE))</f>
        <v/>
      </c>
      <c r="E470" s="100" t="str">
        <f>IF(C470="","",VLOOKUP($C470,Engagés!$C$10:$N$509,5,FALSE))</f>
        <v/>
      </c>
      <c r="F470" s="101" t="str">
        <f>IF(C470="","",CONCATENATE(VLOOKUP($C470,Engagés!$C$10:$N$509,6,FALSE)," ",VLOOKUP($C470,Engagés!$C$10:$N$509,7,FALSE)))</f>
        <v/>
      </c>
      <c r="G470" s="101" t="str">
        <f>IF(C470="","",VLOOKUP($C470,Engagés!$C$10:$N$509,8,FALSE))</f>
        <v/>
      </c>
      <c r="H470" s="100" t="str">
        <f>IF(C470="","",VLOOKUP($C470,Engagés!$C$10:$N$509,9,FALSE))</f>
        <v/>
      </c>
      <c r="I470" s="100" t="str">
        <f>IF(C470="","",VLOOKUP($C470,Engagés!$C$10:$N$509,10,FALSE))</f>
        <v/>
      </c>
      <c r="J470" s="100" t="str">
        <f>IF(C470="","",VLOOKUP($C470,Engagés!$C$10:$Q$509,12,FALSE))</f>
        <v/>
      </c>
      <c r="K470" s="33" t="str">
        <f t="shared" si="15"/>
        <v/>
      </c>
    </row>
    <row r="471" spans="1:11" ht="14.4" hidden="1">
      <c r="A471">
        <f t="shared" si="14"/>
        <v>0</v>
      </c>
      <c r="B471" s="98">
        <v>465</v>
      </c>
      <c r="C471" s="100" t="str">
        <f>IF(OR(VLOOKUP($B471,Engagés!$C$10:$N$509,2,FALSE)="Internet",VLOOKUP($B471,Engagés!$C$10:$N$509,2,FALSE)="Manuel"),VLOOKUP($B471,Engagés!$C$10:$N$509,1,FALSE),"")</f>
        <v/>
      </c>
      <c r="D471" s="100" t="str">
        <f>IF(C471="","",VLOOKUP($C471,Engagés!$C$10:$N$509,4,FALSE))</f>
        <v/>
      </c>
      <c r="E471" s="100" t="str">
        <f>IF(C471="","",VLOOKUP($C471,Engagés!$C$10:$N$509,5,FALSE))</f>
        <v/>
      </c>
      <c r="F471" s="101" t="str">
        <f>IF(C471="","",CONCATENATE(VLOOKUP($C471,Engagés!$C$10:$N$509,6,FALSE)," ",VLOOKUP($C471,Engagés!$C$10:$N$509,7,FALSE)))</f>
        <v/>
      </c>
      <c r="G471" s="101" t="str">
        <f>IF(C471="","",VLOOKUP($C471,Engagés!$C$10:$N$509,8,FALSE))</f>
        <v/>
      </c>
      <c r="H471" s="100" t="str">
        <f>IF(C471="","",VLOOKUP($C471,Engagés!$C$10:$N$509,9,FALSE))</f>
        <v/>
      </c>
      <c r="I471" s="100" t="str">
        <f>IF(C471="","",VLOOKUP($C471,Engagés!$C$10:$N$509,10,FALSE))</f>
        <v/>
      </c>
      <c r="J471" s="100" t="str">
        <f>IF(C471="","",VLOOKUP($C471,Engagés!$C$10:$Q$509,12,FALSE))</f>
        <v/>
      </c>
      <c r="K471" s="33" t="str">
        <f t="shared" si="15"/>
        <v/>
      </c>
    </row>
    <row r="472" spans="1:11" ht="14.4" hidden="1">
      <c r="A472">
        <f t="shared" si="14"/>
        <v>0</v>
      </c>
      <c r="B472" s="98">
        <v>466</v>
      </c>
      <c r="C472" s="100" t="str">
        <f>IF(OR(VLOOKUP($B472,Engagés!$C$10:$N$509,2,FALSE)="Internet",VLOOKUP($B472,Engagés!$C$10:$N$509,2,FALSE)="Manuel"),VLOOKUP($B472,Engagés!$C$10:$N$509,1,FALSE),"")</f>
        <v/>
      </c>
      <c r="D472" s="100" t="str">
        <f>IF(C472="","",VLOOKUP($C472,Engagés!$C$10:$N$509,4,FALSE))</f>
        <v/>
      </c>
      <c r="E472" s="100" t="str">
        <f>IF(C472="","",VLOOKUP($C472,Engagés!$C$10:$N$509,5,FALSE))</f>
        <v/>
      </c>
      <c r="F472" s="101" t="str">
        <f>IF(C472="","",CONCATENATE(VLOOKUP($C472,Engagés!$C$10:$N$509,6,FALSE)," ",VLOOKUP($C472,Engagés!$C$10:$N$509,7,FALSE)))</f>
        <v/>
      </c>
      <c r="G472" s="101" t="str">
        <f>IF(C472="","",VLOOKUP($C472,Engagés!$C$10:$N$509,8,FALSE))</f>
        <v/>
      </c>
      <c r="H472" s="100" t="str">
        <f>IF(C472="","",VLOOKUP($C472,Engagés!$C$10:$N$509,9,FALSE))</f>
        <v/>
      </c>
      <c r="I472" s="100" t="str">
        <f>IF(C472="","",VLOOKUP($C472,Engagés!$C$10:$N$509,10,FALSE))</f>
        <v/>
      </c>
      <c r="J472" s="100" t="str">
        <f>IF(C472="","",VLOOKUP($C472,Engagés!$C$10:$Q$509,12,FALSE))</f>
        <v/>
      </c>
      <c r="K472" s="33" t="str">
        <f t="shared" si="15"/>
        <v/>
      </c>
    </row>
    <row r="473" spans="1:11" ht="14.4" hidden="1">
      <c r="A473">
        <f t="shared" si="14"/>
        <v>0</v>
      </c>
      <c r="B473" s="98">
        <v>467</v>
      </c>
      <c r="C473" s="100" t="str">
        <f>IF(OR(VLOOKUP($B473,Engagés!$C$10:$N$509,2,FALSE)="Internet",VLOOKUP($B473,Engagés!$C$10:$N$509,2,FALSE)="Manuel"),VLOOKUP($B473,Engagés!$C$10:$N$509,1,FALSE),"")</f>
        <v/>
      </c>
      <c r="D473" s="100" t="str">
        <f>IF(C473="","",VLOOKUP($C473,Engagés!$C$10:$N$509,4,FALSE))</f>
        <v/>
      </c>
      <c r="E473" s="100" t="str">
        <f>IF(C473="","",VLOOKUP($C473,Engagés!$C$10:$N$509,5,FALSE))</f>
        <v/>
      </c>
      <c r="F473" s="101" t="str">
        <f>IF(C473="","",CONCATENATE(VLOOKUP($C473,Engagés!$C$10:$N$509,6,FALSE)," ",VLOOKUP($C473,Engagés!$C$10:$N$509,7,FALSE)))</f>
        <v/>
      </c>
      <c r="G473" s="101" t="str">
        <f>IF(C473="","",VLOOKUP($C473,Engagés!$C$10:$N$509,8,FALSE))</f>
        <v/>
      </c>
      <c r="H473" s="100" t="str">
        <f>IF(C473="","",VLOOKUP($C473,Engagés!$C$10:$N$509,9,FALSE))</f>
        <v/>
      </c>
      <c r="I473" s="100" t="str">
        <f>IF(C473="","",VLOOKUP($C473,Engagés!$C$10:$N$509,10,FALSE))</f>
        <v/>
      </c>
      <c r="J473" s="100" t="str">
        <f>IF(C473="","",VLOOKUP($C473,Engagés!$C$10:$Q$509,12,FALSE))</f>
        <v/>
      </c>
      <c r="K473" s="33" t="str">
        <f t="shared" si="15"/>
        <v/>
      </c>
    </row>
    <row r="474" spans="1:11" ht="14.4" hidden="1">
      <c r="A474">
        <f t="shared" si="14"/>
        <v>0</v>
      </c>
      <c r="B474" s="98">
        <v>468</v>
      </c>
      <c r="C474" s="100" t="str">
        <f>IF(OR(VLOOKUP($B474,Engagés!$C$10:$N$509,2,FALSE)="Internet",VLOOKUP($B474,Engagés!$C$10:$N$509,2,FALSE)="Manuel"),VLOOKUP($B474,Engagés!$C$10:$N$509,1,FALSE),"")</f>
        <v/>
      </c>
      <c r="D474" s="100" t="str">
        <f>IF(C474="","",VLOOKUP($C474,Engagés!$C$10:$N$509,4,FALSE))</f>
        <v/>
      </c>
      <c r="E474" s="100" t="str">
        <f>IF(C474="","",VLOOKUP($C474,Engagés!$C$10:$N$509,5,FALSE))</f>
        <v/>
      </c>
      <c r="F474" s="101" t="str">
        <f>IF(C474="","",CONCATENATE(VLOOKUP($C474,Engagés!$C$10:$N$509,6,FALSE)," ",VLOOKUP($C474,Engagés!$C$10:$N$509,7,FALSE)))</f>
        <v/>
      </c>
      <c r="G474" s="101" t="str">
        <f>IF(C474="","",VLOOKUP($C474,Engagés!$C$10:$N$509,8,FALSE))</f>
        <v/>
      </c>
      <c r="H474" s="100" t="str">
        <f>IF(C474="","",VLOOKUP($C474,Engagés!$C$10:$N$509,9,FALSE))</f>
        <v/>
      </c>
      <c r="I474" s="100" t="str">
        <f>IF(C474="","",VLOOKUP($C474,Engagés!$C$10:$N$509,10,FALSE))</f>
        <v/>
      </c>
      <c r="J474" s="100" t="str">
        <f>IF(C474="","",VLOOKUP($C474,Engagés!$C$10:$Q$509,12,FALSE))</f>
        <v/>
      </c>
      <c r="K474" s="33" t="str">
        <f t="shared" si="15"/>
        <v/>
      </c>
    </row>
    <row r="475" spans="1:11" ht="14.4" hidden="1">
      <c r="A475">
        <f t="shared" si="14"/>
        <v>0</v>
      </c>
      <c r="B475" s="98">
        <v>469</v>
      </c>
      <c r="C475" s="100" t="str">
        <f>IF(OR(VLOOKUP($B475,Engagés!$C$10:$N$509,2,FALSE)="Internet",VLOOKUP($B475,Engagés!$C$10:$N$509,2,FALSE)="Manuel"),VLOOKUP($B475,Engagés!$C$10:$N$509,1,FALSE),"")</f>
        <v/>
      </c>
      <c r="D475" s="100" t="str">
        <f>IF(C475="","",VLOOKUP($C475,Engagés!$C$10:$N$509,4,FALSE))</f>
        <v/>
      </c>
      <c r="E475" s="100" t="str">
        <f>IF(C475="","",VLOOKUP($C475,Engagés!$C$10:$N$509,5,FALSE))</f>
        <v/>
      </c>
      <c r="F475" s="101" t="str">
        <f>IF(C475="","",CONCATENATE(VLOOKUP($C475,Engagés!$C$10:$N$509,6,FALSE)," ",VLOOKUP($C475,Engagés!$C$10:$N$509,7,FALSE)))</f>
        <v/>
      </c>
      <c r="G475" s="101" t="str">
        <f>IF(C475="","",VLOOKUP($C475,Engagés!$C$10:$N$509,8,FALSE))</f>
        <v/>
      </c>
      <c r="H475" s="100" t="str">
        <f>IF(C475="","",VLOOKUP($C475,Engagés!$C$10:$N$509,9,FALSE))</f>
        <v/>
      </c>
      <c r="I475" s="100" t="str">
        <f>IF(C475="","",VLOOKUP($C475,Engagés!$C$10:$N$509,10,FALSE))</f>
        <v/>
      </c>
      <c r="J475" s="100" t="str">
        <f>IF(C475="","",VLOOKUP($C475,Engagés!$C$10:$Q$509,12,FALSE))</f>
        <v/>
      </c>
      <c r="K475" s="33" t="str">
        <f t="shared" si="15"/>
        <v/>
      </c>
    </row>
    <row r="476" spans="1:11" ht="14.4" hidden="1">
      <c r="A476">
        <f t="shared" si="14"/>
        <v>0</v>
      </c>
      <c r="B476" s="98">
        <v>470</v>
      </c>
      <c r="C476" s="100" t="str">
        <f>IF(OR(VLOOKUP($B476,Engagés!$C$10:$N$509,2,FALSE)="Internet",VLOOKUP($B476,Engagés!$C$10:$N$509,2,FALSE)="Manuel"),VLOOKUP($B476,Engagés!$C$10:$N$509,1,FALSE),"")</f>
        <v/>
      </c>
      <c r="D476" s="100" t="str">
        <f>IF(C476="","",VLOOKUP($C476,Engagés!$C$10:$N$509,4,FALSE))</f>
        <v/>
      </c>
      <c r="E476" s="100" t="str">
        <f>IF(C476="","",VLOOKUP($C476,Engagés!$C$10:$N$509,5,FALSE))</f>
        <v/>
      </c>
      <c r="F476" s="101" t="str">
        <f>IF(C476="","",CONCATENATE(VLOOKUP($C476,Engagés!$C$10:$N$509,6,FALSE)," ",VLOOKUP($C476,Engagés!$C$10:$N$509,7,FALSE)))</f>
        <v/>
      </c>
      <c r="G476" s="101" t="str">
        <f>IF(C476="","",VLOOKUP($C476,Engagés!$C$10:$N$509,8,FALSE))</f>
        <v/>
      </c>
      <c r="H476" s="100" t="str">
        <f>IF(C476="","",VLOOKUP($C476,Engagés!$C$10:$N$509,9,FALSE))</f>
        <v/>
      </c>
      <c r="I476" s="100" t="str">
        <f>IF(C476="","",VLOOKUP($C476,Engagés!$C$10:$N$509,10,FALSE))</f>
        <v/>
      </c>
      <c r="J476" s="100" t="str">
        <f>IF(C476="","",VLOOKUP($C476,Engagés!$C$10:$Q$509,12,FALSE))</f>
        <v/>
      </c>
      <c r="K476" s="33" t="str">
        <f t="shared" si="15"/>
        <v/>
      </c>
    </row>
    <row r="477" spans="1:11" ht="14.4" hidden="1">
      <c r="A477">
        <f t="shared" si="14"/>
        <v>0</v>
      </c>
      <c r="B477" s="98">
        <v>471</v>
      </c>
      <c r="C477" s="100" t="str">
        <f>IF(OR(VLOOKUP($B477,Engagés!$C$10:$N$509,2,FALSE)="Internet",VLOOKUP($B477,Engagés!$C$10:$N$509,2,FALSE)="Manuel"),VLOOKUP($B477,Engagés!$C$10:$N$509,1,FALSE),"")</f>
        <v/>
      </c>
      <c r="D477" s="100" t="str">
        <f>IF(C477="","",VLOOKUP($C477,Engagés!$C$10:$N$509,4,FALSE))</f>
        <v/>
      </c>
      <c r="E477" s="100" t="str">
        <f>IF(C477="","",VLOOKUP($C477,Engagés!$C$10:$N$509,5,FALSE))</f>
        <v/>
      </c>
      <c r="F477" s="101" t="str">
        <f>IF(C477="","",CONCATENATE(VLOOKUP($C477,Engagés!$C$10:$N$509,6,FALSE)," ",VLOOKUP($C477,Engagés!$C$10:$N$509,7,FALSE)))</f>
        <v/>
      </c>
      <c r="G477" s="101" t="str">
        <f>IF(C477="","",VLOOKUP($C477,Engagés!$C$10:$N$509,8,FALSE))</f>
        <v/>
      </c>
      <c r="H477" s="100" t="str">
        <f>IF(C477="","",VLOOKUP($C477,Engagés!$C$10:$N$509,9,FALSE))</f>
        <v/>
      </c>
      <c r="I477" s="100" t="str">
        <f>IF(C477="","",VLOOKUP($C477,Engagés!$C$10:$N$509,10,FALSE))</f>
        <v/>
      </c>
      <c r="J477" s="100" t="str">
        <f>IF(C477="","",VLOOKUP($C477,Engagés!$C$10:$Q$509,12,FALSE))</f>
        <v/>
      </c>
      <c r="K477" s="33" t="str">
        <f t="shared" si="15"/>
        <v/>
      </c>
    </row>
    <row r="478" spans="1:11" ht="14.4" hidden="1">
      <c r="A478">
        <f t="shared" si="14"/>
        <v>0</v>
      </c>
      <c r="B478" s="98">
        <v>472</v>
      </c>
      <c r="C478" s="100" t="str">
        <f>IF(OR(VLOOKUP($B478,Engagés!$C$10:$N$509,2,FALSE)="Internet",VLOOKUP($B478,Engagés!$C$10:$N$509,2,FALSE)="Manuel"),VLOOKUP($B478,Engagés!$C$10:$N$509,1,FALSE),"")</f>
        <v/>
      </c>
      <c r="D478" s="100" t="str">
        <f>IF(C478="","",VLOOKUP($C478,Engagés!$C$10:$N$509,4,FALSE))</f>
        <v/>
      </c>
      <c r="E478" s="100" t="str">
        <f>IF(C478="","",VLOOKUP($C478,Engagés!$C$10:$N$509,5,FALSE))</f>
        <v/>
      </c>
      <c r="F478" s="101" t="str">
        <f>IF(C478="","",CONCATENATE(VLOOKUP($C478,Engagés!$C$10:$N$509,6,FALSE)," ",VLOOKUP($C478,Engagés!$C$10:$N$509,7,FALSE)))</f>
        <v/>
      </c>
      <c r="G478" s="101" t="str">
        <f>IF(C478="","",VLOOKUP($C478,Engagés!$C$10:$N$509,8,FALSE))</f>
        <v/>
      </c>
      <c r="H478" s="100" t="str">
        <f>IF(C478="","",VLOOKUP($C478,Engagés!$C$10:$N$509,9,FALSE))</f>
        <v/>
      </c>
      <c r="I478" s="100" t="str">
        <f>IF(C478="","",VLOOKUP($C478,Engagés!$C$10:$N$509,10,FALSE))</f>
        <v/>
      </c>
      <c r="J478" s="100" t="str">
        <f>IF(C478="","",VLOOKUP($C478,Engagés!$C$10:$Q$509,12,FALSE))</f>
        <v/>
      </c>
      <c r="K478" s="33" t="str">
        <f t="shared" si="15"/>
        <v/>
      </c>
    </row>
    <row r="479" spans="1:11" ht="14.4" hidden="1">
      <c r="A479">
        <f t="shared" si="14"/>
        <v>0</v>
      </c>
      <c r="B479" s="98">
        <v>473</v>
      </c>
      <c r="C479" s="100" t="str">
        <f>IF(OR(VLOOKUP($B479,Engagés!$C$10:$N$509,2,FALSE)="Internet",VLOOKUP($B479,Engagés!$C$10:$N$509,2,FALSE)="Manuel"),VLOOKUP($B479,Engagés!$C$10:$N$509,1,FALSE),"")</f>
        <v/>
      </c>
      <c r="D479" s="100" t="str">
        <f>IF(C479="","",VLOOKUP($C479,Engagés!$C$10:$N$509,4,FALSE))</f>
        <v/>
      </c>
      <c r="E479" s="100" t="str">
        <f>IF(C479="","",VLOOKUP($C479,Engagés!$C$10:$N$509,5,FALSE))</f>
        <v/>
      </c>
      <c r="F479" s="101" t="str">
        <f>IF(C479="","",CONCATENATE(VLOOKUP($C479,Engagés!$C$10:$N$509,6,FALSE)," ",VLOOKUP($C479,Engagés!$C$10:$N$509,7,FALSE)))</f>
        <v/>
      </c>
      <c r="G479" s="101" t="str">
        <f>IF(C479="","",VLOOKUP($C479,Engagés!$C$10:$N$509,8,FALSE))</f>
        <v/>
      </c>
      <c r="H479" s="100" t="str">
        <f>IF(C479="","",VLOOKUP($C479,Engagés!$C$10:$N$509,9,FALSE))</f>
        <v/>
      </c>
      <c r="I479" s="100" t="str">
        <f>IF(C479="","",VLOOKUP($C479,Engagés!$C$10:$N$509,10,FALSE))</f>
        <v/>
      </c>
      <c r="J479" s="100" t="str">
        <f>IF(C479="","",VLOOKUP($C479,Engagés!$C$10:$Q$509,12,FALSE))</f>
        <v/>
      </c>
      <c r="K479" s="33" t="str">
        <f t="shared" si="15"/>
        <v/>
      </c>
    </row>
    <row r="480" spans="1:11" ht="14.4" hidden="1">
      <c r="A480">
        <f t="shared" si="14"/>
        <v>0</v>
      </c>
      <c r="B480" s="98">
        <v>474</v>
      </c>
      <c r="C480" s="100" t="str">
        <f>IF(OR(VLOOKUP($B480,Engagés!$C$10:$N$509,2,FALSE)="Internet",VLOOKUP($B480,Engagés!$C$10:$N$509,2,FALSE)="Manuel"),VLOOKUP($B480,Engagés!$C$10:$N$509,1,FALSE),"")</f>
        <v/>
      </c>
      <c r="D480" s="100" t="str">
        <f>IF(C480="","",VLOOKUP($C480,Engagés!$C$10:$N$509,4,FALSE))</f>
        <v/>
      </c>
      <c r="E480" s="100" t="str">
        <f>IF(C480="","",VLOOKUP($C480,Engagés!$C$10:$N$509,5,FALSE))</f>
        <v/>
      </c>
      <c r="F480" s="101" t="str">
        <f>IF(C480="","",CONCATENATE(VLOOKUP($C480,Engagés!$C$10:$N$509,6,FALSE)," ",VLOOKUP($C480,Engagés!$C$10:$N$509,7,FALSE)))</f>
        <v/>
      </c>
      <c r="G480" s="101" t="str">
        <f>IF(C480="","",VLOOKUP($C480,Engagés!$C$10:$N$509,8,FALSE))</f>
        <v/>
      </c>
      <c r="H480" s="100" t="str">
        <f>IF(C480="","",VLOOKUP($C480,Engagés!$C$10:$N$509,9,FALSE))</f>
        <v/>
      </c>
      <c r="I480" s="100" t="str">
        <f>IF(C480="","",VLOOKUP($C480,Engagés!$C$10:$N$509,10,FALSE))</f>
        <v/>
      </c>
      <c r="J480" s="100" t="str">
        <f>IF(C480="","",VLOOKUP($C480,Engagés!$C$10:$Q$509,12,FALSE))</f>
        <v/>
      </c>
      <c r="K480" s="33" t="str">
        <f t="shared" si="15"/>
        <v/>
      </c>
    </row>
    <row r="481" spans="1:11" ht="14.4" hidden="1">
      <c r="A481">
        <f t="shared" si="14"/>
        <v>0</v>
      </c>
      <c r="B481" s="98">
        <v>475</v>
      </c>
      <c r="C481" s="100" t="str">
        <f>IF(OR(VLOOKUP($B481,Engagés!$C$10:$N$509,2,FALSE)="Internet",VLOOKUP($B481,Engagés!$C$10:$N$509,2,FALSE)="Manuel"),VLOOKUP($B481,Engagés!$C$10:$N$509,1,FALSE),"")</f>
        <v/>
      </c>
      <c r="D481" s="100" t="str">
        <f>IF(C481="","",VLOOKUP($C481,Engagés!$C$10:$N$509,4,FALSE))</f>
        <v/>
      </c>
      <c r="E481" s="100" t="str">
        <f>IF(C481="","",VLOOKUP($C481,Engagés!$C$10:$N$509,5,FALSE))</f>
        <v/>
      </c>
      <c r="F481" s="101" t="str">
        <f>IF(C481="","",CONCATENATE(VLOOKUP($C481,Engagés!$C$10:$N$509,6,FALSE)," ",VLOOKUP($C481,Engagés!$C$10:$N$509,7,FALSE)))</f>
        <v/>
      </c>
      <c r="G481" s="101" t="str">
        <f>IF(C481="","",VLOOKUP($C481,Engagés!$C$10:$N$509,8,FALSE))</f>
        <v/>
      </c>
      <c r="H481" s="100" t="str">
        <f>IF(C481="","",VLOOKUP($C481,Engagés!$C$10:$N$509,9,FALSE))</f>
        <v/>
      </c>
      <c r="I481" s="100" t="str">
        <f>IF(C481="","",VLOOKUP($C481,Engagés!$C$10:$N$509,10,FALSE))</f>
        <v/>
      </c>
      <c r="J481" s="100" t="str">
        <f>IF(C481="","",VLOOKUP($C481,Engagés!$C$10:$Q$509,12,FALSE))</f>
        <v/>
      </c>
      <c r="K481" s="33" t="str">
        <f t="shared" si="15"/>
        <v/>
      </c>
    </row>
    <row r="482" spans="1:11" ht="14.4" hidden="1">
      <c r="A482">
        <f t="shared" si="14"/>
        <v>0</v>
      </c>
      <c r="B482" s="98">
        <v>476</v>
      </c>
      <c r="C482" s="100" t="str">
        <f>IF(OR(VLOOKUP($B482,Engagés!$C$10:$N$509,2,FALSE)="Internet",VLOOKUP($B482,Engagés!$C$10:$N$509,2,FALSE)="Manuel"),VLOOKUP($B482,Engagés!$C$10:$N$509,1,FALSE),"")</f>
        <v/>
      </c>
      <c r="D482" s="100" t="str">
        <f>IF(C482="","",VLOOKUP($C482,Engagés!$C$10:$N$509,4,FALSE))</f>
        <v/>
      </c>
      <c r="E482" s="100" t="str">
        <f>IF(C482="","",VLOOKUP($C482,Engagés!$C$10:$N$509,5,FALSE))</f>
        <v/>
      </c>
      <c r="F482" s="101" t="str">
        <f>IF(C482="","",CONCATENATE(VLOOKUP($C482,Engagés!$C$10:$N$509,6,FALSE)," ",VLOOKUP($C482,Engagés!$C$10:$N$509,7,FALSE)))</f>
        <v/>
      </c>
      <c r="G482" s="101" t="str">
        <f>IF(C482="","",VLOOKUP($C482,Engagés!$C$10:$N$509,8,FALSE))</f>
        <v/>
      </c>
      <c r="H482" s="100" t="str">
        <f>IF(C482="","",VLOOKUP($C482,Engagés!$C$10:$N$509,9,FALSE))</f>
        <v/>
      </c>
      <c r="I482" s="100" t="str">
        <f>IF(C482="","",VLOOKUP($C482,Engagés!$C$10:$N$509,10,FALSE))</f>
        <v/>
      </c>
      <c r="J482" s="100" t="str">
        <f>IF(C482="","",VLOOKUP($C482,Engagés!$C$10:$Q$509,12,FALSE))</f>
        <v/>
      </c>
      <c r="K482" s="33" t="str">
        <f t="shared" si="15"/>
        <v/>
      </c>
    </row>
    <row r="483" spans="1:11" ht="14.4" hidden="1">
      <c r="A483">
        <f t="shared" si="14"/>
        <v>0</v>
      </c>
      <c r="B483" s="98">
        <v>477</v>
      </c>
      <c r="C483" s="100" t="str">
        <f>IF(OR(VLOOKUP($B483,Engagés!$C$10:$N$509,2,FALSE)="Internet",VLOOKUP($B483,Engagés!$C$10:$N$509,2,FALSE)="Manuel"),VLOOKUP($B483,Engagés!$C$10:$N$509,1,FALSE),"")</f>
        <v/>
      </c>
      <c r="D483" s="100" t="str">
        <f>IF(C483="","",VLOOKUP($C483,Engagés!$C$10:$N$509,4,FALSE))</f>
        <v/>
      </c>
      <c r="E483" s="100" t="str">
        <f>IF(C483="","",VLOOKUP($C483,Engagés!$C$10:$N$509,5,FALSE))</f>
        <v/>
      </c>
      <c r="F483" s="101" t="str">
        <f>IF(C483="","",CONCATENATE(VLOOKUP($C483,Engagés!$C$10:$N$509,6,FALSE)," ",VLOOKUP($C483,Engagés!$C$10:$N$509,7,FALSE)))</f>
        <v/>
      </c>
      <c r="G483" s="101" t="str">
        <f>IF(C483="","",VLOOKUP($C483,Engagés!$C$10:$N$509,8,FALSE))</f>
        <v/>
      </c>
      <c r="H483" s="100" t="str">
        <f>IF(C483="","",VLOOKUP($C483,Engagés!$C$10:$N$509,9,FALSE))</f>
        <v/>
      </c>
      <c r="I483" s="100" t="str">
        <f>IF(C483="","",VLOOKUP($C483,Engagés!$C$10:$N$509,10,FALSE))</f>
        <v/>
      </c>
      <c r="J483" s="100" t="str">
        <f>IF(C483="","",VLOOKUP($C483,Engagés!$C$10:$Q$509,12,FALSE))</f>
        <v/>
      </c>
      <c r="K483" s="33" t="str">
        <f t="shared" si="15"/>
        <v/>
      </c>
    </row>
    <row r="484" spans="1:11" ht="14.4" hidden="1">
      <c r="A484">
        <f t="shared" si="14"/>
        <v>0</v>
      </c>
      <c r="B484" s="98">
        <v>478</v>
      </c>
      <c r="C484" s="100" t="str">
        <f>IF(OR(VLOOKUP($B484,Engagés!$C$10:$N$509,2,FALSE)="Internet",VLOOKUP($B484,Engagés!$C$10:$N$509,2,FALSE)="Manuel"),VLOOKUP($B484,Engagés!$C$10:$N$509,1,FALSE),"")</f>
        <v/>
      </c>
      <c r="D484" s="100" t="str">
        <f>IF(C484="","",VLOOKUP($C484,Engagés!$C$10:$N$509,4,FALSE))</f>
        <v/>
      </c>
      <c r="E484" s="100" t="str">
        <f>IF(C484="","",VLOOKUP($C484,Engagés!$C$10:$N$509,5,FALSE))</f>
        <v/>
      </c>
      <c r="F484" s="101" t="str">
        <f>IF(C484="","",CONCATENATE(VLOOKUP($C484,Engagés!$C$10:$N$509,6,FALSE)," ",VLOOKUP($C484,Engagés!$C$10:$N$509,7,FALSE)))</f>
        <v/>
      </c>
      <c r="G484" s="101" t="str">
        <f>IF(C484="","",VLOOKUP($C484,Engagés!$C$10:$N$509,8,FALSE))</f>
        <v/>
      </c>
      <c r="H484" s="100" t="str">
        <f>IF(C484="","",VLOOKUP($C484,Engagés!$C$10:$N$509,9,FALSE))</f>
        <v/>
      </c>
      <c r="I484" s="100" t="str">
        <f>IF(C484="","",VLOOKUP($C484,Engagés!$C$10:$N$509,10,FALSE))</f>
        <v/>
      </c>
      <c r="J484" s="100" t="str">
        <f>IF(C484="","",VLOOKUP($C484,Engagés!$C$10:$Q$509,12,FALSE))</f>
        <v/>
      </c>
      <c r="K484" s="33" t="str">
        <f t="shared" si="15"/>
        <v/>
      </c>
    </row>
    <row r="485" spans="1:11" ht="14.4" hidden="1">
      <c r="A485">
        <f t="shared" si="14"/>
        <v>0</v>
      </c>
      <c r="B485" s="98">
        <v>479</v>
      </c>
      <c r="C485" s="100" t="str">
        <f>IF(OR(VLOOKUP($B485,Engagés!$C$10:$N$509,2,FALSE)="Internet",VLOOKUP($B485,Engagés!$C$10:$N$509,2,FALSE)="Manuel"),VLOOKUP($B485,Engagés!$C$10:$N$509,1,FALSE),"")</f>
        <v/>
      </c>
      <c r="D485" s="100" t="str">
        <f>IF(C485="","",VLOOKUP($C485,Engagés!$C$10:$N$509,4,FALSE))</f>
        <v/>
      </c>
      <c r="E485" s="100" t="str">
        <f>IF(C485="","",VLOOKUP($C485,Engagés!$C$10:$N$509,5,FALSE))</f>
        <v/>
      </c>
      <c r="F485" s="101" t="str">
        <f>IF(C485="","",CONCATENATE(VLOOKUP($C485,Engagés!$C$10:$N$509,6,FALSE)," ",VLOOKUP($C485,Engagés!$C$10:$N$509,7,FALSE)))</f>
        <v/>
      </c>
      <c r="G485" s="101" t="str">
        <f>IF(C485="","",VLOOKUP($C485,Engagés!$C$10:$N$509,8,FALSE))</f>
        <v/>
      </c>
      <c r="H485" s="100" t="str">
        <f>IF(C485="","",VLOOKUP($C485,Engagés!$C$10:$N$509,9,FALSE))</f>
        <v/>
      </c>
      <c r="I485" s="100" t="str">
        <f>IF(C485="","",VLOOKUP($C485,Engagés!$C$10:$N$509,10,FALSE))</f>
        <v/>
      </c>
      <c r="J485" s="100" t="str">
        <f>IF(C485="","",VLOOKUP($C485,Engagés!$C$10:$Q$509,12,FALSE))</f>
        <v/>
      </c>
      <c r="K485" s="33" t="str">
        <f t="shared" si="15"/>
        <v/>
      </c>
    </row>
    <row r="486" spans="1:11" ht="14.4" hidden="1">
      <c r="A486">
        <f t="shared" si="14"/>
        <v>0</v>
      </c>
      <c r="B486" s="98">
        <v>480</v>
      </c>
      <c r="C486" s="100" t="str">
        <f>IF(OR(VLOOKUP($B486,Engagés!$C$10:$N$509,2,FALSE)="Internet",VLOOKUP($B486,Engagés!$C$10:$N$509,2,FALSE)="Manuel"),VLOOKUP($B486,Engagés!$C$10:$N$509,1,FALSE),"")</f>
        <v/>
      </c>
      <c r="D486" s="100" t="str">
        <f>IF(C486="","",VLOOKUP($C486,Engagés!$C$10:$N$509,4,FALSE))</f>
        <v/>
      </c>
      <c r="E486" s="100" t="str">
        <f>IF(C486="","",VLOOKUP($C486,Engagés!$C$10:$N$509,5,FALSE))</f>
        <v/>
      </c>
      <c r="F486" s="101" t="str">
        <f>IF(C486="","",CONCATENATE(VLOOKUP($C486,Engagés!$C$10:$N$509,6,FALSE)," ",VLOOKUP($C486,Engagés!$C$10:$N$509,7,FALSE)))</f>
        <v/>
      </c>
      <c r="G486" s="101" t="str">
        <f>IF(C486="","",VLOOKUP($C486,Engagés!$C$10:$N$509,8,FALSE))</f>
        <v/>
      </c>
      <c r="H486" s="100" t="str">
        <f>IF(C486="","",VLOOKUP($C486,Engagés!$C$10:$N$509,9,FALSE))</f>
        <v/>
      </c>
      <c r="I486" s="100" t="str">
        <f>IF(C486="","",VLOOKUP($C486,Engagés!$C$10:$N$509,10,FALSE))</f>
        <v/>
      </c>
      <c r="J486" s="100" t="str">
        <f>IF(C486="","",VLOOKUP($C486,Engagés!$C$10:$Q$509,12,FALSE))</f>
        <v/>
      </c>
      <c r="K486" s="33" t="str">
        <f t="shared" si="15"/>
        <v/>
      </c>
    </row>
    <row r="487" spans="1:11" ht="14.4" hidden="1">
      <c r="A487">
        <f t="shared" si="14"/>
        <v>0</v>
      </c>
      <c r="B487" s="98">
        <v>481</v>
      </c>
      <c r="C487" s="100" t="str">
        <f>IF(OR(VLOOKUP($B487,Engagés!$C$10:$N$509,2,FALSE)="Internet",VLOOKUP($B487,Engagés!$C$10:$N$509,2,FALSE)="Manuel"),VLOOKUP($B487,Engagés!$C$10:$N$509,1,FALSE),"")</f>
        <v/>
      </c>
      <c r="D487" s="100" t="str">
        <f>IF(C487="","",VLOOKUP($C487,Engagés!$C$10:$N$509,4,FALSE))</f>
        <v/>
      </c>
      <c r="E487" s="100" t="str">
        <f>IF(C487="","",VLOOKUP($C487,Engagés!$C$10:$N$509,5,FALSE))</f>
        <v/>
      </c>
      <c r="F487" s="101" t="str">
        <f>IF(C487="","",CONCATENATE(VLOOKUP($C487,Engagés!$C$10:$N$509,6,FALSE)," ",VLOOKUP($C487,Engagés!$C$10:$N$509,7,FALSE)))</f>
        <v/>
      </c>
      <c r="G487" s="101" t="str">
        <f>IF(C487="","",VLOOKUP($C487,Engagés!$C$10:$N$509,8,FALSE))</f>
        <v/>
      </c>
      <c r="H487" s="100" t="str">
        <f>IF(C487="","",VLOOKUP($C487,Engagés!$C$10:$N$509,9,FALSE))</f>
        <v/>
      </c>
      <c r="I487" s="100" t="str">
        <f>IF(C487="","",VLOOKUP($C487,Engagés!$C$10:$N$509,10,FALSE))</f>
        <v/>
      </c>
      <c r="J487" s="100" t="str">
        <f>IF(C487="","",VLOOKUP($C487,Engagés!$C$10:$Q$509,12,FALSE))</f>
        <v/>
      </c>
      <c r="K487" s="33" t="str">
        <f t="shared" si="15"/>
        <v/>
      </c>
    </row>
    <row r="488" spans="1:11" ht="14.4" hidden="1">
      <c r="A488">
        <f t="shared" si="14"/>
        <v>0</v>
      </c>
      <c r="B488" s="98">
        <v>482</v>
      </c>
      <c r="C488" s="100" t="str">
        <f>IF(OR(VLOOKUP($B488,Engagés!$C$10:$N$509,2,FALSE)="Internet",VLOOKUP($B488,Engagés!$C$10:$N$509,2,FALSE)="Manuel"),VLOOKUP($B488,Engagés!$C$10:$N$509,1,FALSE),"")</f>
        <v/>
      </c>
      <c r="D488" s="100" t="str">
        <f>IF(C488="","",VLOOKUP($C488,Engagés!$C$10:$N$509,4,FALSE))</f>
        <v/>
      </c>
      <c r="E488" s="100" t="str">
        <f>IF(C488="","",VLOOKUP($C488,Engagés!$C$10:$N$509,5,FALSE))</f>
        <v/>
      </c>
      <c r="F488" s="101" t="str">
        <f>IF(C488="","",CONCATENATE(VLOOKUP($C488,Engagés!$C$10:$N$509,6,FALSE)," ",VLOOKUP($C488,Engagés!$C$10:$N$509,7,FALSE)))</f>
        <v/>
      </c>
      <c r="G488" s="101" t="str">
        <f>IF(C488="","",VLOOKUP($C488,Engagés!$C$10:$N$509,8,FALSE))</f>
        <v/>
      </c>
      <c r="H488" s="100" t="str">
        <f>IF(C488="","",VLOOKUP($C488,Engagés!$C$10:$N$509,9,FALSE))</f>
        <v/>
      </c>
      <c r="I488" s="100" t="str">
        <f>IF(C488="","",VLOOKUP($C488,Engagés!$C$10:$N$509,10,FALSE))</f>
        <v/>
      </c>
      <c r="J488" s="100" t="str">
        <f>IF(C488="","",VLOOKUP($C488,Engagés!$C$10:$Q$509,12,FALSE))</f>
        <v/>
      </c>
      <c r="K488" s="33" t="str">
        <f t="shared" si="15"/>
        <v/>
      </c>
    </row>
    <row r="489" spans="1:11" ht="14.4" hidden="1">
      <c r="A489">
        <f t="shared" si="14"/>
        <v>0</v>
      </c>
      <c r="B489" s="98">
        <v>483</v>
      </c>
      <c r="C489" s="100" t="str">
        <f>IF(OR(VLOOKUP($B489,Engagés!$C$10:$N$509,2,FALSE)="Internet",VLOOKUP($B489,Engagés!$C$10:$N$509,2,FALSE)="Manuel"),VLOOKUP($B489,Engagés!$C$10:$N$509,1,FALSE),"")</f>
        <v/>
      </c>
      <c r="D489" s="100" t="str">
        <f>IF(C489="","",VLOOKUP($C489,Engagés!$C$10:$N$509,4,FALSE))</f>
        <v/>
      </c>
      <c r="E489" s="100" t="str">
        <f>IF(C489="","",VLOOKUP($C489,Engagés!$C$10:$N$509,5,FALSE))</f>
        <v/>
      </c>
      <c r="F489" s="101" t="str">
        <f>IF(C489="","",CONCATENATE(VLOOKUP($C489,Engagés!$C$10:$N$509,6,FALSE)," ",VLOOKUP($C489,Engagés!$C$10:$N$509,7,FALSE)))</f>
        <v/>
      </c>
      <c r="G489" s="101" t="str">
        <f>IF(C489="","",VLOOKUP($C489,Engagés!$C$10:$N$509,8,FALSE))</f>
        <v/>
      </c>
      <c r="H489" s="100" t="str">
        <f>IF(C489="","",VLOOKUP($C489,Engagés!$C$10:$N$509,9,FALSE))</f>
        <v/>
      </c>
      <c r="I489" s="100" t="str">
        <f>IF(C489="","",VLOOKUP($C489,Engagés!$C$10:$N$509,10,FALSE))</f>
        <v/>
      </c>
      <c r="J489" s="100" t="str">
        <f>IF(C489="","",VLOOKUP($C489,Engagés!$C$10:$Q$509,12,FALSE))</f>
        <v/>
      </c>
      <c r="K489" s="33" t="str">
        <f t="shared" si="15"/>
        <v/>
      </c>
    </row>
    <row r="490" spans="1:11" ht="14.4" hidden="1">
      <c r="A490">
        <f t="shared" si="14"/>
        <v>0</v>
      </c>
      <c r="B490" s="98">
        <v>484</v>
      </c>
      <c r="C490" s="100" t="str">
        <f>IF(OR(VLOOKUP($B490,Engagés!$C$10:$N$509,2,FALSE)="Internet",VLOOKUP($B490,Engagés!$C$10:$N$509,2,FALSE)="Manuel"),VLOOKUP($B490,Engagés!$C$10:$N$509,1,FALSE),"")</f>
        <v/>
      </c>
      <c r="D490" s="100" t="str">
        <f>IF(C490="","",VLOOKUP($C490,Engagés!$C$10:$N$509,4,FALSE))</f>
        <v/>
      </c>
      <c r="E490" s="100" t="str">
        <f>IF(C490="","",VLOOKUP($C490,Engagés!$C$10:$N$509,5,FALSE))</f>
        <v/>
      </c>
      <c r="F490" s="101" t="str">
        <f>IF(C490="","",CONCATENATE(VLOOKUP($C490,Engagés!$C$10:$N$509,6,FALSE)," ",VLOOKUP($C490,Engagés!$C$10:$N$509,7,FALSE)))</f>
        <v/>
      </c>
      <c r="G490" s="101" t="str">
        <f>IF(C490="","",VLOOKUP($C490,Engagés!$C$10:$N$509,8,FALSE))</f>
        <v/>
      </c>
      <c r="H490" s="100" t="str">
        <f>IF(C490="","",VLOOKUP($C490,Engagés!$C$10:$N$509,9,FALSE))</f>
        <v/>
      </c>
      <c r="I490" s="100" t="str">
        <f>IF(C490="","",VLOOKUP($C490,Engagés!$C$10:$N$509,10,FALSE))</f>
        <v/>
      </c>
      <c r="J490" s="100" t="str">
        <f>IF(C490="","",VLOOKUP($C490,Engagés!$C$10:$Q$509,12,FALSE))</f>
        <v/>
      </c>
      <c r="K490" s="33" t="str">
        <f t="shared" si="15"/>
        <v/>
      </c>
    </row>
    <row r="491" spans="1:11" ht="14.4" hidden="1">
      <c r="A491">
        <f t="shared" si="14"/>
        <v>0</v>
      </c>
      <c r="B491" s="98">
        <v>485</v>
      </c>
      <c r="C491" s="100" t="str">
        <f>IF(OR(VLOOKUP($B491,Engagés!$C$10:$N$509,2,FALSE)="Internet",VLOOKUP($B491,Engagés!$C$10:$N$509,2,FALSE)="Manuel"),VLOOKUP($B491,Engagés!$C$10:$N$509,1,FALSE),"")</f>
        <v/>
      </c>
      <c r="D491" s="100" t="str">
        <f>IF(C491="","",VLOOKUP($C491,Engagés!$C$10:$N$509,4,FALSE))</f>
        <v/>
      </c>
      <c r="E491" s="100" t="str">
        <f>IF(C491="","",VLOOKUP($C491,Engagés!$C$10:$N$509,5,FALSE))</f>
        <v/>
      </c>
      <c r="F491" s="101" t="str">
        <f>IF(C491="","",CONCATENATE(VLOOKUP($C491,Engagés!$C$10:$N$509,6,FALSE)," ",VLOOKUP($C491,Engagés!$C$10:$N$509,7,FALSE)))</f>
        <v/>
      </c>
      <c r="G491" s="101" t="str">
        <f>IF(C491="","",VLOOKUP($C491,Engagés!$C$10:$N$509,8,FALSE))</f>
        <v/>
      </c>
      <c r="H491" s="100" t="str">
        <f>IF(C491="","",VLOOKUP($C491,Engagés!$C$10:$N$509,9,FALSE))</f>
        <v/>
      </c>
      <c r="I491" s="100" t="str">
        <f>IF(C491="","",VLOOKUP($C491,Engagés!$C$10:$N$509,10,FALSE))</f>
        <v/>
      </c>
      <c r="J491" s="100" t="str">
        <f>IF(C491="","",VLOOKUP($C491,Engagés!$C$10:$Q$509,12,FALSE))</f>
        <v/>
      </c>
      <c r="K491" s="33" t="str">
        <f t="shared" si="15"/>
        <v/>
      </c>
    </row>
    <row r="492" spans="1:11" ht="14.4" hidden="1">
      <c r="A492">
        <f t="shared" si="14"/>
        <v>0</v>
      </c>
      <c r="B492" s="98">
        <v>486</v>
      </c>
      <c r="C492" s="100" t="str">
        <f>IF(OR(VLOOKUP($B492,Engagés!$C$10:$N$509,2,FALSE)="Internet",VLOOKUP($B492,Engagés!$C$10:$N$509,2,FALSE)="Manuel"),VLOOKUP($B492,Engagés!$C$10:$N$509,1,FALSE),"")</f>
        <v/>
      </c>
      <c r="D492" s="100" t="str">
        <f>IF(C492="","",VLOOKUP($C492,Engagés!$C$10:$N$509,4,FALSE))</f>
        <v/>
      </c>
      <c r="E492" s="100" t="str">
        <f>IF(C492="","",VLOOKUP($C492,Engagés!$C$10:$N$509,5,FALSE))</f>
        <v/>
      </c>
      <c r="F492" s="101" t="str">
        <f>IF(C492="","",CONCATENATE(VLOOKUP($C492,Engagés!$C$10:$N$509,6,FALSE)," ",VLOOKUP($C492,Engagés!$C$10:$N$509,7,FALSE)))</f>
        <v/>
      </c>
      <c r="G492" s="101" t="str">
        <f>IF(C492="","",VLOOKUP($C492,Engagés!$C$10:$N$509,8,FALSE))</f>
        <v/>
      </c>
      <c r="H492" s="100" t="str">
        <f>IF(C492="","",VLOOKUP($C492,Engagés!$C$10:$N$509,9,FALSE))</f>
        <v/>
      </c>
      <c r="I492" s="100" t="str">
        <f>IF(C492="","",VLOOKUP($C492,Engagés!$C$10:$N$509,10,FALSE))</f>
        <v/>
      </c>
      <c r="J492" s="100" t="str">
        <f>IF(C492="","",VLOOKUP($C492,Engagés!$C$10:$Q$509,12,FALSE))</f>
        <v/>
      </c>
      <c r="K492" s="33" t="str">
        <f t="shared" si="15"/>
        <v/>
      </c>
    </row>
    <row r="493" spans="1:11" ht="14.4" hidden="1">
      <c r="A493">
        <f t="shared" si="14"/>
        <v>0</v>
      </c>
      <c r="B493" s="98">
        <v>487</v>
      </c>
      <c r="C493" s="100" t="str">
        <f>IF(OR(VLOOKUP($B493,Engagés!$C$10:$N$509,2,FALSE)="Internet",VLOOKUP($B493,Engagés!$C$10:$N$509,2,FALSE)="Manuel"),VLOOKUP($B493,Engagés!$C$10:$N$509,1,FALSE),"")</f>
        <v/>
      </c>
      <c r="D493" s="100" t="str">
        <f>IF(C493="","",VLOOKUP($C493,Engagés!$C$10:$N$509,4,FALSE))</f>
        <v/>
      </c>
      <c r="E493" s="100" t="str">
        <f>IF(C493="","",VLOOKUP($C493,Engagés!$C$10:$N$509,5,FALSE))</f>
        <v/>
      </c>
      <c r="F493" s="101" t="str">
        <f>IF(C493="","",CONCATENATE(VLOOKUP($C493,Engagés!$C$10:$N$509,6,FALSE)," ",VLOOKUP($C493,Engagés!$C$10:$N$509,7,FALSE)))</f>
        <v/>
      </c>
      <c r="G493" s="101" t="str">
        <f>IF(C493="","",VLOOKUP($C493,Engagés!$C$10:$N$509,8,FALSE))</f>
        <v/>
      </c>
      <c r="H493" s="100" t="str">
        <f>IF(C493="","",VLOOKUP($C493,Engagés!$C$10:$N$509,9,FALSE))</f>
        <v/>
      </c>
      <c r="I493" s="100" t="str">
        <f>IF(C493="","",VLOOKUP($C493,Engagés!$C$10:$N$509,10,FALSE))</f>
        <v/>
      </c>
      <c r="J493" s="100" t="str">
        <f>IF(C493="","",VLOOKUP($C493,Engagés!$C$10:$Q$509,12,FALSE))</f>
        <v/>
      </c>
      <c r="K493" s="33" t="str">
        <f t="shared" si="15"/>
        <v/>
      </c>
    </row>
    <row r="494" spans="1:11" ht="14.4" hidden="1">
      <c r="A494">
        <f t="shared" si="14"/>
        <v>0</v>
      </c>
      <c r="B494" s="98">
        <v>488</v>
      </c>
      <c r="C494" s="100" t="str">
        <f>IF(OR(VLOOKUP($B494,Engagés!$C$10:$N$509,2,FALSE)="Internet",VLOOKUP($B494,Engagés!$C$10:$N$509,2,FALSE)="Manuel"),VLOOKUP($B494,Engagés!$C$10:$N$509,1,FALSE),"")</f>
        <v/>
      </c>
      <c r="D494" s="100" t="str">
        <f>IF(C494="","",VLOOKUP($C494,Engagés!$C$10:$N$509,4,FALSE))</f>
        <v/>
      </c>
      <c r="E494" s="100" t="str">
        <f>IF(C494="","",VLOOKUP($C494,Engagés!$C$10:$N$509,5,FALSE))</f>
        <v/>
      </c>
      <c r="F494" s="101" t="str">
        <f>IF(C494="","",CONCATENATE(VLOOKUP($C494,Engagés!$C$10:$N$509,6,FALSE)," ",VLOOKUP($C494,Engagés!$C$10:$N$509,7,FALSE)))</f>
        <v/>
      </c>
      <c r="G494" s="101" t="str">
        <f>IF(C494="","",VLOOKUP($C494,Engagés!$C$10:$N$509,8,FALSE))</f>
        <v/>
      </c>
      <c r="H494" s="100" t="str">
        <f>IF(C494="","",VLOOKUP($C494,Engagés!$C$10:$N$509,9,FALSE))</f>
        <v/>
      </c>
      <c r="I494" s="100" t="str">
        <f>IF(C494="","",VLOOKUP($C494,Engagés!$C$10:$N$509,10,FALSE))</f>
        <v/>
      </c>
      <c r="J494" s="100" t="str">
        <f>IF(C494="","",VLOOKUP($C494,Engagés!$C$10:$Q$509,12,FALSE))</f>
        <v/>
      </c>
      <c r="K494" s="33" t="str">
        <f t="shared" si="15"/>
        <v/>
      </c>
    </row>
    <row r="495" spans="1:11" ht="14.4" hidden="1">
      <c r="A495">
        <f t="shared" si="14"/>
        <v>0</v>
      </c>
      <c r="B495" s="98">
        <v>489</v>
      </c>
      <c r="C495" s="100" t="str">
        <f>IF(OR(VLOOKUP($B495,Engagés!$C$10:$N$509,2,FALSE)="Internet",VLOOKUP($B495,Engagés!$C$10:$N$509,2,FALSE)="Manuel"),VLOOKUP($B495,Engagés!$C$10:$N$509,1,FALSE),"")</f>
        <v/>
      </c>
      <c r="D495" s="100" t="str">
        <f>IF(C495="","",VLOOKUP($C495,Engagés!$C$10:$N$509,4,FALSE))</f>
        <v/>
      </c>
      <c r="E495" s="100" t="str">
        <f>IF(C495="","",VLOOKUP($C495,Engagés!$C$10:$N$509,5,FALSE))</f>
        <v/>
      </c>
      <c r="F495" s="101" t="str">
        <f>IF(C495="","",CONCATENATE(VLOOKUP($C495,Engagés!$C$10:$N$509,6,FALSE)," ",VLOOKUP($C495,Engagés!$C$10:$N$509,7,FALSE)))</f>
        <v/>
      </c>
      <c r="G495" s="101" t="str">
        <f>IF(C495="","",VLOOKUP($C495,Engagés!$C$10:$N$509,8,FALSE))</f>
        <v/>
      </c>
      <c r="H495" s="100" t="str">
        <f>IF(C495="","",VLOOKUP($C495,Engagés!$C$10:$N$509,9,FALSE))</f>
        <v/>
      </c>
      <c r="I495" s="100" t="str">
        <f>IF(C495="","",VLOOKUP($C495,Engagés!$C$10:$N$509,10,FALSE))</f>
        <v/>
      </c>
      <c r="J495" s="100" t="str">
        <f>IF(C495="","",VLOOKUP($C495,Engagés!$C$10:$Q$509,12,FALSE))</f>
        <v/>
      </c>
      <c r="K495" s="33" t="str">
        <f t="shared" si="15"/>
        <v/>
      </c>
    </row>
    <row r="496" spans="1:11" ht="14.4" hidden="1">
      <c r="A496">
        <f t="shared" si="14"/>
        <v>0</v>
      </c>
      <c r="B496" s="98">
        <v>490</v>
      </c>
      <c r="C496" s="100" t="str">
        <f>IF(OR(VLOOKUP($B496,Engagés!$C$10:$N$509,2,FALSE)="Internet",VLOOKUP($B496,Engagés!$C$10:$N$509,2,FALSE)="Manuel"),VLOOKUP($B496,Engagés!$C$10:$N$509,1,FALSE),"")</f>
        <v/>
      </c>
      <c r="D496" s="100" t="str">
        <f>IF(C496="","",VLOOKUP($C496,Engagés!$C$10:$N$509,4,FALSE))</f>
        <v/>
      </c>
      <c r="E496" s="100" t="str">
        <f>IF(C496="","",VLOOKUP($C496,Engagés!$C$10:$N$509,5,FALSE))</f>
        <v/>
      </c>
      <c r="F496" s="101" t="str">
        <f>IF(C496="","",CONCATENATE(VLOOKUP($C496,Engagés!$C$10:$N$509,6,FALSE)," ",VLOOKUP($C496,Engagés!$C$10:$N$509,7,FALSE)))</f>
        <v/>
      </c>
      <c r="G496" s="101" t="str">
        <f>IF(C496="","",VLOOKUP($C496,Engagés!$C$10:$N$509,8,FALSE))</f>
        <v/>
      </c>
      <c r="H496" s="100" t="str">
        <f>IF(C496="","",VLOOKUP($C496,Engagés!$C$10:$N$509,9,FALSE))</f>
        <v/>
      </c>
      <c r="I496" s="100" t="str">
        <f>IF(C496="","",VLOOKUP($C496,Engagés!$C$10:$N$509,10,FALSE))</f>
        <v/>
      </c>
      <c r="J496" s="100" t="str">
        <f>IF(C496="","",VLOOKUP($C496,Engagés!$C$10:$Q$509,12,FALSE))</f>
        <v/>
      </c>
      <c r="K496" s="33" t="str">
        <f t="shared" si="15"/>
        <v/>
      </c>
    </row>
    <row r="497" spans="1:11" ht="14.4" hidden="1">
      <c r="A497">
        <f t="shared" si="14"/>
        <v>0</v>
      </c>
      <c r="B497" s="98">
        <v>491</v>
      </c>
      <c r="C497" s="100" t="str">
        <f>IF(OR(VLOOKUP($B497,Engagés!$C$10:$N$509,2,FALSE)="Internet",VLOOKUP($B497,Engagés!$C$10:$N$509,2,FALSE)="Manuel"),VLOOKUP($B497,Engagés!$C$10:$N$509,1,FALSE),"")</f>
        <v/>
      </c>
      <c r="D497" s="100" t="str">
        <f>IF(C497="","",VLOOKUP($C497,Engagés!$C$10:$N$509,4,FALSE))</f>
        <v/>
      </c>
      <c r="E497" s="100" t="str">
        <f>IF(C497="","",VLOOKUP($C497,Engagés!$C$10:$N$509,5,FALSE))</f>
        <v/>
      </c>
      <c r="F497" s="101" t="str">
        <f>IF(C497="","",CONCATENATE(VLOOKUP($C497,Engagés!$C$10:$N$509,6,FALSE)," ",VLOOKUP($C497,Engagés!$C$10:$N$509,7,FALSE)))</f>
        <v/>
      </c>
      <c r="G497" s="101" t="str">
        <f>IF(C497="","",VLOOKUP($C497,Engagés!$C$10:$N$509,8,FALSE))</f>
        <v/>
      </c>
      <c r="H497" s="100" t="str">
        <f>IF(C497="","",VLOOKUP($C497,Engagés!$C$10:$N$509,9,FALSE))</f>
        <v/>
      </c>
      <c r="I497" s="100" t="str">
        <f>IF(C497="","",VLOOKUP($C497,Engagés!$C$10:$N$509,10,FALSE))</f>
        <v/>
      </c>
      <c r="J497" s="100" t="str">
        <f>IF(C497="","",VLOOKUP($C497,Engagés!$C$10:$Q$509,12,FALSE))</f>
        <v/>
      </c>
      <c r="K497" s="33" t="str">
        <f t="shared" si="15"/>
        <v/>
      </c>
    </row>
    <row r="498" spans="1:11" ht="14.4" hidden="1">
      <c r="A498">
        <f t="shared" si="14"/>
        <v>0</v>
      </c>
      <c r="B498" s="98">
        <v>492</v>
      </c>
      <c r="C498" s="100" t="str">
        <f>IF(OR(VLOOKUP($B498,Engagés!$C$10:$N$509,2,FALSE)="Internet",VLOOKUP($B498,Engagés!$C$10:$N$509,2,FALSE)="Manuel"),VLOOKUP($B498,Engagés!$C$10:$N$509,1,FALSE),"")</f>
        <v/>
      </c>
      <c r="D498" s="100" t="str">
        <f>IF(C498="","",VLOOKUP($C498,Engagés!$C$10:$N$509,4,FALSE))</f>
        <v/>
      </c>
      <c r="E498" s="100" t="str">
        <f>IF(C498="","",VLOOKUP($C498,Engagés!$C$10:$N$509,5,FALSE))</f>
        <v/>
      </c>
      <c r="F498" s="101" t="str">
        <f>IF(C498="","",CONCATENATE(VLOOKUP($C498,Engagés!$C$10:$N$509,6,FALSE)," ",VLOOKUP($C498,Engagés!$C$10:$N$509,7,FALSE)))</f>
        <v/>
      </c>
      <c r="G498" s="101" t="str">
        <f>IF(C498="","",VLOOKUP($C498,Engagés!$C$10:$N$509,8,FALSE))</f>
        <v/>
      </c>
      <c r="H498" s="100" t="str">
        <f>IF(C498="","",VLOOKUP($C498,Engagés!$C$10:$N$509,9,FALSE))</f>
        <v/>
      </c>
      <c r="I498" s="100" t="str">
        <f>IF(C498="","",VLOOKUP($C498,Engagés!$C$10:$N$509,10,FALSE))</f>
        <v/>
      </c>
      <c r="J498" s="100" t="str">
        <f>IF(C498="","",VLOOKUP($C498,Engagés!$C$10:$Q$509,12,FALSE))</f>
        <v/>
      </c>
      <c r="K498" s="33" t="str">
        <f t="shared" si="15"/>
        <v/>
      </c>
    </row>
    <row r="499" spans="1:11" ht="14.4" hidden="1">
      <c r="A499">
        <f t="shared" si="14"/>
        <v>0</v>
      </c>
      <c r="B499" s="98">
        <v>493</v>
      </c>
      <c r="C499" s="100" t="str">
        <f>IF(OR(VLOOKUP($B499,Engagés!$C$10:$N$509,2,FALSE)="Internet",VLOOKUP($B499,Engagés!$C$10:$N$509,2,FALSE)="Manuel"),VLOOKUP($B499,Engagés!$C$10:$N$509,1,FALSE),"")</f>
        <v/>
      </c>
      <c r="D499" s="100" t="str">
        <f>IF(C499="","",VLOOKUP($C499,Engagés!$C$10:$N$509,4,FALSE))</f>
        <v/>
      </c>
      <c r="E499" s="100" t="str">
        <f>IF(C499="","",VLOOKUP($C499,Engagés!$C$10:$N$509,5,FALSE))</f>
        <v/>
      </c>
      <c r="F499" s="101" t="str">
        <f>IF(C499="","",CONCATENATE(VLOOKUP($C499,Engagés!$C$10:$N$509,6,FALSE)," ",VLOOKUP($C499,Engagés!$C$10:$N$509,7,FALSE)))</f>
        <v/>
      </c>
      <c r="G499" s="101" t="str">
        <f>IF(C499="","",VLOOKUP($C499,Engagés!$C$10:$N$509,8,FALSE))</f>
        <v/>
      </c>
      <c r="H499" s="100" t="str">
        <f>IF(C499="","",VLOOKUP($C499,Engagés!$C$10:$N$509,9,FALSE))</f>
        <v/>
      </c>
      <c r="I499" s="100" t="str">
        <f>IF(C499="","",VLOOKUP($C499,Engagés!$C$10:$N$509,10,FALSE))</f>
        <v/>
      </c>
      <c r="J499" s="100" t="str">
        <f>IF(C499="","",VLOOKUP($C499,Engagés!$C$10:$Q$509,12,FALSE))</f>
        <v/>
      </c>
      <c r="K499" s="33" t="str">
        <f t="shared" si="15"/>
        <v/>
      </c>
    </row>
    <row r="500" spans="1:11" ht="14.4" hidden="1">
      <c r="A500">
        <f t="shared" si="14"/>
        <v>0</v>
      </c>
      <c r="B500" s="98">
        <v>494</v>
      </c>
      <c r="C500" s="100" t="str">
        <f>IF(OR(VLOOKUP($B500,Engagés!$C$10:$N$509,2,FALSE)="Internet",VLOOKUP($B500,Engagés!$C$10:$N$509,2,FALSE)="Manuel"),VLOOKUP($B500,Engagés!$C$10:$N$509,1,FALSE),"")</f>
        <v/>
      </c>
      <c r="D500" s="100" t="str">
        <f>IF(C500="","",VLOOKUP($C500,Engagés!$C$10:$N$509,4,FALSE))</f>
        <v/>
      </c>
      <c r="E500" s="100" t="str">
        <f>IF(C500="","",VLOOKUP($C500,Engagés!$C$10:$N$509,5,FALSE))</f>
        <v/>
      </c>
      <c r="F500" s="101" t="str">
        <f>IF(C500="","",CONCATENATE(VLOOKUP($C500,Engagés!$C$10:$N$509,6,FALSE)," ",VLOOKUP($C500,Engagés!$C$10:$N$509,7,FALSE)))</f>
        <v/>
      </c>
      <c r="G500" s="101" t="str">
        <f>IF(C500="","",VLOOKUP($C500,Engagés!$C$10:$N$509,8,FALSE))</f>
        <v/>
      </c>
      <c r="H500" s="100" t="str">
        <f>IF(C500="","",VLOOKUP($C500,Engagés!$C$10:$N$509,9,FALSE))</f>
        <v/>
      </c>
      <c r="I500" s="100" t="str">
        <f>IF(C500="","",VLOOKUP($C500,Engagés!$C$10:$N$509,10,FALSE))</f>
        <v/>
      </c>
      <c r="J500" s="100" t="str">
        <f>IF(C500="","",VLOOKUP($C500,Engagés!$C$10:$Q$509,12,FALSE))</f>
        <v/>
      </c>
      <c r="K500" s="33" t="str">
        <f t="shared" si="15"/>
        <v/>
      </c>
    </row>
    <row r="501" spans="1:11" ht="14.4" hidden="1">
      <c r="A501">
        <f t="shared" si="14"/>
        <v>0</v>
      </c>
      <c r="B501" s="98">
        <v>495</v>
      </c>
      <c r="C501" s="100" t="str">
        <f>IF(OR(VLOOKUP($B501,Engagés!$C$10:$N$509,2,FALSE)="Internet",VLOOKUP($B501,Engagés!$C$10:$N$509,2,FALSE)="Manuel"),VLOOKUP($B501,Engagés!$C$10:$N$509,1,FALSE),"")</f>
        <v/>
      </c>
      <c r="D501" s="100" t="str">
        <f>IF(C501="","",VLOOKUP($C501,Engagés!$C$10:$N$509,4,FALSE))</f>
        <v/>
      </c>
      <c r="E501" s="100" t="str">
        <f>IF(C501="","",VLOOKUP($C501,Engagés!$C$10:$N$509,5,FALSE))</f>
        <v/>
      </c>
      <c r="F501" s="101" t="str">
        <f>IF(C501="","",CONCATENATE(VLOOKUP($C501,Engagés!$C$10:$N$509,6,FALSE)," ",VLOOKUP($C501,Engagés!$C$10:$N$509,7,FALSE)))</f>
        <v/>
      </c>
      <c r="G501" s="101" t="str">
        <f>IF(C501="","",VLOOKUP($C501,Engagés!$C$10:$N$509,8,FALSE))</f>
        <v/>
      </c>
      <c r="H501" s="100" t="str">
        <f>IF(C501="","",VLOOKUP($C501,Engagés!$C$10:$N$509,9,FALSE))</f>
        <v/>
      </c>
      <c r="I501" s="100" t="str">
        <f>IF(C501="","",VLOOKUP($C501,Engagés!$C$10:$N$509,10,FALSE))</f>
        <v/>
      </c>
      <c r="J501" s="100" t="str">
        <f>IF(C501="","",VLOOKUP($C501,Engagés!$C$10:$Q$509,12,FALSE))</f>
        <v/>
      </c>
      <c r="K501" s="33" t="str">
        <f t="shared" si="15"/>
        <v/>
      </c>
    </row>
    <row r="502" spans="1:11" ht="14.4" hidden="1">
      <c r="A502">
        <f t="shared" si="14"/>
        <v>0</v>
      </c>
      <c r="B502" s="98">
        <v>496</v>
      </c>
      <c r="C502" s="100" t="str">
        <f>IF(OR(VLOOKUP($B502,Engagés!$C$10:$N$509,2,FALSE)="Internet",VLOOKUP($B502,Engagés!$C$10:$N$509,2,FALSE)="Manuel"),VLOOKUP($B502,Engagés!$C$10:$N$509,1,FALSE),"")</f>
        <v/>
      </c>
      <c r="D502" s="100" t="str">
        <f>IF(C502="","",VLOOKUP($C502,Engagés!$C$10:$N$509,4,FALSE))</f>
        <v/>
      </c>
      <c r="E502" s="100" t="str">
        <f>IF(C502="","",VLOOKUP($C502,Engagés!$C$10:$N$509,5,FALSE))</f>
        <v/>
      </c>
      <c r="F502" s="101" t="str">
        <f>IF(C502="","",CONCATENATE(VLOOKUP($C502,Engagés!$C$10:$N$509,6,FALSE)," ",VLOOKUP($C502,Engagés!$C$10:$N$509,7,FALSE)))</f>
        <v/>
      </c>
      <c r="G502" s="101" t="str">
        <f>IF(C502="","",VLOOKUP($C502,Engagés!$C$10:$N$509,8,FALSE))</f>
        <v/>
      </c>
      <c r="H502" s="100" t="str">
        <f>IF(C502="","",VLOOKUP($C502,Engagés!$C$10:$N$509,9,FALSE))</f>
        <v/>
      </c>
      <c r="I502" s="100" t="str">
        <f>IF(C502="","",VLOOKUP($C502,Engagés!$C$10:$N$509,10,FALSE))</f>
        <v/>
      </c>
      <c r="J502" s="100" t="str">
        <f>IF(C502="","",VLOOKUP($C502,Engagés!$C$10:$Q$509,12,FALSE))</f>
        <v/>
      </c>
      <c r="K502" s="33" t="str">
        <f t="shared" si="15"/>
        <v/>
      </c>
    </row>
    <row r="503" spans="1:11" ht="14.4" hidden="1">
      <c r="A503">
        <f t="shared" si="14"/>
        <v>0</v>
      </c>
      <c r="B503" s="98">
        <v>497</v>
      </c>
      <c r="C503" s="100" t="str">
        <f>IF(OR(VLOOKUP($B503,Engagés!$C$10:$N$509,2,FALSE)="Internet",VLOOKUP($B503,Engagés!$C$10:$N$509,2,FALSE)="Manuel"),VLOOKUP($B503,Engagés!$C$10:$N$509,1,FALSE),"")</f>
        <v/>
      </c>
      <c r="D503" s="100" t="str">
        <f>IF(C503="","",VLOOKUP($C503,Engagés!$C$10:$N$509,4,FALSE))</f>
        <v/>
      </c>
      <c r="E503" s="100" t="str">
        <f>IF(C503="","",VLOOKUP($C503,Engagés!$C$10:$N$509,5,FALSE))</f>
        <v/>
      </c>
      <c r="F503" s="101" t="str">
        <f>IF(C503="","",CONCATENATE(VLOOKUP($C503,Engagés!$C$10:$N$509,6,FALSE)," ",VLOOKUP($C503,Engagés!$C$10:$N$509,7,FALSE)))</f>
        <v/>
      </c>
      <c r="G503" s="101" t="str">
        <f>IF(C503="","",VLOOKUP($C503,Engagés!$C$10:$N$509,8,FALSE))</f>
        <v/>
      </c>
      <c r="H503" s="100" t="str">
        <f>IF(C503="","",VLOOKUP($C503,Engagés!$C$10:$N$509,9,FALSE))</f>
        <v/>
      </c>
      <c r="I503" s="100" t="str">
        <f>IF(C503="","",VLOOKUP($C503,Engagés!$C$10:$N$509,10,FALSE))</f>
        <v/>
      </c>
      <c r="J503" s="100" t="str">
        <f>IF(C503="","",VLOOKUP($C503,Engagés!$C$10:$Q$509,12,FALSE))</f>
        <v/>
      </c>
      <c r="K503" s="33" t="str">
        <f t="shared" si="15"/>
        <v/>
      </c>
    </row>
    <row r="504" spans="1:11" ht="14.4" hidden="1">
      <c r="A504">
        <f>IF(LEN(C504)=0,0,1)</f>
        <v>0</v>
      </c>
      <c r="B504" s="98">
        <v>498</v>
      </c>
      <c r="C504" s="100" t="str">
        <f>IF(OR(VLOOKUP($B504,Engagés!$C$10:$N$509,2,FALSE)="Internet",VLOOKUP($B504,Engagés!$C$10:$N$509,2,FALSE)="Manuel"),VLOOKUP($B504,Engagés!$C$10:$N$509,1,FALSE),"")</f>
        <v/>
      </c>
      <c r="D504" s="100" t="str">
        <f>IF(C504="","",VLOOKUP($C504,Engagés!$C$10:$N$509,4,FALSE))</f>
        <v/>
      </c>
      <c r="E504" s="100" t="str">
        <f>IF(C504="","",VLOOKUP($C504,Engagés!$C$10:$N$509,5,FALSE))</f>
        <v/>
      </c>
      <c r="F504" s="101" t="str">
        <f>IF(C504="","",CONCATENATE(VLOOKUP($C504,Engagés!$C$10:$N$509,6,FALSE)," ",VLOOKUP($C504,Engagés!$C$10:$N$509,7,FALSE)))</f>
        <v/>
      </c>
      <c r="G504" s="101" t="str">
        <f>IF(C504="","",VLOOKUP($C504,Engagés!$C$10:$N$509,8,FALSE))</f>
        <v/>
      </c>
      <c r="H504" s="100" t="str">
        <f>IF(C504="","",VLOOKUP($C504,Engagés!$C$10:$N$509,9,FALSE))</f>
        <v/>
      </c>
      <c r="I504" s="100" t="str">
        <f>IF(C504="","",VLOOKUP($C504,Engagés!$C$10:$N$509,10,FALSE))</f>
        <v/>
      </c>
      <c r="J504" s="100" t="str">
        <f>IF(C504="","",VLOOKUP($C504,Engagés!$C$10:$Q$509,12,FALSE))</f>
        <v/>
      </c>
      <c r="K504" s="33" t="str">
        <f t="shared" si="15"/>
        <v/>
      </c>
    </row>
    <row r="505" spans="1:11" ht="14.4" hidden="1">
      <c r="A505">
        <f>IF(LEN(C505)=0,0,1)</f>
        <v>0</v>
      </c>
      <c r="B505" s="98">
        <v>499</v>
      </c>
      <c r="C505" s="100" t="str">
        <f>IF(OR(VLOOKUP($B505,Engagés!$C$10:$N$509,2,FALSE)="Internet",VLOOKUP($B505,Engagés!$C$10:$N$509,2,FALSE)="Manuel"),VLOOKUP($B505,Engagés!$C$10:$N$509,1,FALSE),"")</f>
        <v/>
      </c>
      <c r="D505" s="100" t="str">
        <f>IF(C505="","",VLOOKUP($C505,Engagés!$C$10:$N$509,4,FALSE))</f>
        <v/>
      </c>
      <c r="E505" s="100" t="str">
        <f>IF(C505="","",VLOOKUP($C505,Engagés!$C$10:$N$509,5,FALSE))</f>
        <v/>
      </c>
      <c r="F505" s="101" t="str">
        <f>IF(C505="","",CONCATENATE(VLOOKUP($C505,Engagés!$C$10:$N$509,6,FALSE)," ",VLOOKUP($C505,Engagés!$C$10:$N$509,7,FALSE)))</f>
        <v/>
      </c>
      <c r="G505" s="101" t="str">
        <f>IF(C505="","",VLOOKUP($C505,Engagés!$C$10:$N$509,8,FALSE))</f>
        <v/>
      </c>
      <c r="H505" s="100" t="str">
        <f>IF(C505="","",VLOOKUP($C505,Engagés!$C$10:$N$509,9,FALSE))</f>
        <v/>
      </c>
      <c r="I505" s="100" t="str">
        <f>IF(C505="","",VLOOKUP($C505,Engagés!$C$10:$N$509,10,FALSE))</f>
        <v/>
      </c>
      <c r="J505" s="100" t="str">
        <f>IF(C505="","",VLOOKUP($C505,Engagés!$C$10:$Q$509,12,FALSE))</f>
        <v/>
      </c>
      <c r="K505" s="33" t="str">
        <f t="shared" si="15"/>
        <v/>
      </c>
    </row>
    <row r="506" spans="1:11" ht="14.4" hidden="1">
      <c r="A506">
        <f>IF(LEN(C506)=0,0,1)</f>
        <v>0</v>
      </c>
      <c r="B506" s="98">
        <v>500</v>
      </c>
      <c r="C506" s="100" t="str">
        <f>IF(OR(VLOOKUP($B506,Engagés!$C$10:$N$509,2,FALSE)="Internet",VLOOKUP($B506,Engagés!$C$10:$N$509,2,FALSE)="Manuel"),VLOOKUP($B506,Engagés!$C$10:$N$509,1,FALSE),"")</f>
        <v/>
      </c>
      <c r="D506" s="100" t="str">
        <f>IF(C506="","",VLOOKUP($C506,Engagés!$C$10:$N$509,4,FALSE))</f>
        <v/>
      </c>
      <c r="E506" s="100" t="str">
        <f>IF(C506="","",VLOOKUP($C506,Engagés!$C$10:$N$509,5,FALSE))</f>
        <v/>
      </c>
      <c r="F506" s="101" t="str">
        <f>IF(C506="","",CONCATENATE(VLOOKUP($C506,Engagés!$C$10:$N$509,6,FALSE)," ",VLOOKUP($C506,Engagés!$C$10:$N$509,7,FALSE)))</f>
        <v/>
      </c>
      <c r="G506" s="101" t="str">
        <f>IF(C506="","",VLOOKUP($C506,Engagés!$C$10:$N$509,8,FALSE))</f>
        <v/>
      </c>
      <c r="H506" s="100" t="str">
        <f>IF(C506="","",VLOOKUP($C506,Engagés!$C$10:$N$509,9,FALSE))</f>
        <v/>
      </c>
      <c r="I506" s="100" t="str">
        <f>IF(C506="","",VLOOKUP($C506,Engagés!$C$10:$N$509,10,FALSE))</f>
        <v/>
      </c>
      <c r="J506" s="100" t="str">
        <f>IF(C506="","",VLOOKUP($C506,Engagés!$C$10:$Q$509,12,FALSE))</f>
        <v/>
      </c>
      <c r="K506" s="33" t="str">
        <f t="shared" si="15"/>
        <v/>
      </c>
    </row>
    <row r="507" spans="1:11" hidden="1">
      <c r="F507" s="15"/>
      <c r="G507" s="15"/>
    </row>
    <row r="508" spans="1:11" hidden="1">
      <c r="F508" s="15"/>
      <c r="G508" s="15"/>
    </row>
    <row r="509" spans="1:11" hidden="1">
      <c r="F509" s="15"/>
      <c r="G509" s="15"/>
    </row>
    <row r="510" spans="1:11" hidden="1">
      <c r="F510" s="15"/>
      <c r="G510" s="15"/>
    </row>
    <row r="511" spans="1:11" hidden="1">
      <c r="F511" s="15"/>
      <c r="G511" s="15"/>
    </row>
    <row r="512" spans="1:11" hidden="1">
      <c r="F512" s="15"/>
      <c r="G512" s="15"/>
    </row>
    <row r="513" spans="6:7" hidden="1">
      <c r="F513" s="15"/>
      <c r="G513" s="15"/>
    </row>
    <row r="514" spans="6:7" hidden="1">
      <c r="F514" s="15"/>
      <c r="G514" s="15"/>
    </row>
    <row r="515" spans="6:7" hidden="1">
      <c r="F515" s="15"/>
      <c r="G515" s="15"/>
    </row>
    <row r="516" spans="6:7" hidden="1">
      <c r="F516" s="15"/>
      <c r="G516" s="15"/>
    </row>
    <row r="517" spans="6:7" hidden="1">
      <c r="F517" s="15"/>
      <c r="G517" s="15"/>
    </row>
    <row r="518" spans="6:7" hidden="1">
      <c r="F518" s="15"/>
      <c r="G518" s="15"/>
    </row>
    <row r="519" spans="6:7" hidden="1">
      <c r="F519" s="15"/>
      <c r="G519" s="15"/>
    </row>
    <row r="520" spans="6:7" hidden="1">
      <c r="F520" s="15"/>
      <c r="G520" s="15"/>
    </row>
    <row r="521" spans="6:7" hidden="1">
      <c r="F521" s="15"/>
      <c r="G521" s="15"/>
    </row>
    <row r="522" spans="6:7" hidden="1">
      <c r="F522" s="15"/>
      <c r="G522" s="15"/>
    </row>
    <row r="523" spans="6:7" hidden="1">
      <c r="F523" s="15"/>
      <c r="G523" s="15"/>
    </row>
    <row r="524" spans="6:7" hidden="1">
      <c r="F524" s="15"/>
      <c r="G524" s="15"/>
    </row>
    <row r="525" spans="6:7" hidden="1">
      <c r="F525" s="15"/>
      <c r="G525" s="15"/>
    </row>
    <row r="526" spans="6:7" hidden="1">
      <c r="F526" s="15"/>
      <c r="G526" s="15"/>
    </row>
    <row r="527" spans="6:7" hidden="1">
      <c r="F527" s="15"/>
      <c r="G527" s="15"/>
    </row>
    <row r="528" spans="6:7" hidden="1">
      <c r="F528" s="15"/>
      <c r="G528" s="15"/>
    </row>
    <row r="529" spans="6:7" hidden="1">
      <c r="F529" s="15"/>
      <c r="G529" s="15"/>
    </row>
    <row r="530" spans="6:7" hidden="1">
      <c r="F530" s="15"/>
      <c r="G530" s="15"/>
    </row>
    <row r="531" spans="6:7" hidden="1">
      <c r="F531" s="15"/>
      <c r="G531" s="15"/>
    </row>
    <row r="532" spans="6:7" hidden="1">
      <c r="F532" s="15"/>
      <c r="G532" s="15"/>
    </row>
    <row r="533" spans="6:7" hidden="1">
      <c r="F533" s="15"/>
      <c r="G533" s="15"/>
    </row>
    <row r="534" spans="6:7" hidden="1">
      <c r="F534" s="15"/>
      <c r="G534" s="15"/>
    </row>
    <row r="535" spans="6:7" hidden="1">
      <c r="F535" s="15"/>
      <c r="G535" s="15"/>
    </row>
    <row r="536" spans="6:7" hidden="1">
      <c r="F536" s="15"/>
      <c r="G536" s="15"/>
    </row>
    <row r="537" spans="6:7" hidden="1">
      <c r="F537" s="15"/>
      <c r="G537" s="15"/>
    </row>
    <row r="538" spans="6:7" hidden="1">
      <c r="F538" s="15"/>
      <c r="G538" s="15"/>
    </row>
    <row r="539" spans="6:7" hidden="1">
      <c r="F539" s="15"/>
      <c r="G539" s="15"/>
    </row>
    <row r="540" spans="6:7" hidden="1">
      <c r="F540" s="15"/>
      <c r="G540" s="15"/>
    </row>
    <row r="541" spans="6:7" hidden="1">
      <c r="F541" s="15"/>
      <c r="G541" s="15"/>
    </row>
    <row r="542" spans="6:7" hidden="1">
      <c r="F542" s="15"/>
      <c r="G542" s="15"/>
    </row>
    <row r="543" spans="6:7" hidden="1">
      <c r="F543" s="15"/>
      <c r="G543" s="15"/>
    </row>
    <row r="544" spans="6:7" hidden="1">
      <c r="F544" s="15"/>
      <c r="G544" s="15"/>
    </row>
    <row r="545" spans="6:7" hidden="1">
      <c r="F545" s="15"/>
      <c r="G545" s="15"/>
    </row>
    <row r="546" spans="6:7" hidden="1">
      <c r="F546" s="15"/>
      <c r="G546" s="15"/>
    </row>
    <row r="547" spans="6:7" hidden="1">
      <c r="F547" s="15"/>
      <c r="G547" s="15"/>
    </row>
    <row r="548" spans="6:7" hidden="1">
      <c r="F548" s="15"/>
      <c r="G548" s="15"/>
    </row>
    <row r="549" spans="6:7" hidden="1">
      <c r="F549" s="15"/>
      <c r="G549" s="15"/>
    </row>
    <row r="550" spans="6:7" hidden="1">
      <c r="F550" s="15"/>
      <c r="G550" s="15"/>
    </row>
    <row r="551" spans="6:7" hidden="1">
      <c r="F551" s="15"/>
      <c r="G551" s="15"/>
    </row>
    <row r="552" spans="6:7" hidden="1">
      <c r="F552" s="15"/>
      <c r="G552" s="15"/>
    </row>
    <row r="553" spans="6:7" hidden="1">
      <c r="F553" s="15"/>
      <c r="G553" s="15"/>
    </row>
    <row r="554" spans="6:7" hidden="1">
      <c r="F554" s="15"/>
      <c r="G554" s="15"/>
    </row>
    <row r="555" spans="6:7" hidden="1">
      <c r="F555" s="15"/>
      <c r="G555" s="15"/>
    </row>
    <row r="556" spans="6:7" hidden="1">
      <c r="F556" s="15"/>
      <c r="G556" s="15"/>
    </row>
    <row r="557" spans="6:7" hidden="1">
      <c r="F557" s="15"/>
      <c r="G557" s="15"/>
    </row>
    <row r="558" spans="6:7" hidden="1">
      <c r="F558" s="15"/>
      <c r="G558" s="15"/>
    </row>
    <row r="559" spans="6:7" hidden="1">
      <c r="F559" s="15"/>
      <c r="G559" s="15"/>
    </row>
    <row r="560" spans="6:7" hidden="1">
      <c r="F560" s="15"/>
      <c r="G560" s="15"/>
    </row>
    <row r="561" spans="6:7" hidden="1">
      <c r="F561" s="15"/>
      <c r="G561" s="15"/>
    </row>
    <row r="562" spans="6:7" hidden="1">
      <c r="F562" s="15"/>
      <c r="G562" s="15"/>
    </row>
    <row r="563" spans="6:7" hidden="1">
      <c r="F563" s="15"/>
      <c r="G563" s="15"/>
    </row>
    <row r="564" spans="6:7" hidden="1">
      <c r="F564" s="15"/>
      <c r="G564" s="15"/>
    </row>
    <row r="565" spans="6:7" hidden="1">
      <c r="F565" s="15"/>
      <c r="G565" s="15"/>
    </row>
    <row r="566" spans="6:7" hidden="1">
      <c r="F566" s="15"/>
      <c r="G566" s="15"/>
    </row>
    <row r="567" spans="6:7" hidden="1">
      <c r="F567" s="15"/>
      <c r="G567" s="15"/>
    </row>
    <row r="568" spans="6:7" hidden="1">
      <c r="F568" s="15"/>
      <c r="G568" s="15"/>
    </row>
    <row r="569" spans="6:7" hidden="1">
      <c r="F569" s="15"/>
      <c r="G569" s="15"/>
    </row>
    <row r="570" spans="6:7" hidden="1">
      <c r="F570" s="15"/>
      <c r="G570" s="15"/>
    </row>
    <row r="571" spans="6:7" hidden="1">
      <c r="F571" s="15"/>
      <c r="G571" s="15"/>
    </row>
    <row r="572" spans="6:7" hidden="1">
      <c r="F572" s="15"/>
      <c r="G572" s="15"/>
    </row>
    <row r="573" spans="6:7" hidden="1">
      <c r="F573" s="15"/>
      <c r="G573" s="15"/>
    </row>
    <row r="574" spans="6:7" hidden="1">
      <c r="F574" s="15"/>
      <c r="G574" s="15"/>
    </row>
    <row r="575" spans="6:7" hidden="1">
      <c r="F575" s="15"/>
      <c r="G575" s="15"/>
    </row>
    <row r="576" spans="6:7" hidden="1">
      <c r="F576" s="15"/>
      <c r="G576" s="15"/>
    </row>
    <row r="577" spans="6:7" hidden="1">
      <c r="F577" s="15"/>
      <c r="G577" s="15"/>
    </row>
    <row r="578" spans="6:7" hidden="1">
      <c r="F578" s="15"/>
      <c r="G578" s="15"/>
    </row>
    <row r="579" spans="6:7" hidden="1">
      <c r="F579" s="15"/>
      <c r="G579" s="15"/>
    </row>
    <row r="580" spans="6:7" hidden="1">
      <c r="F580" s="15"/>
      <c r="G580" s="15"/>
    </row>
    <row r="581" spans="6:7" hidden="1">
      <c r="F581" s="15"/>
      <c r="G581" s="15"/>
    </row>
    <row r="582" spans="6:7" hidden="1">
      <c r="F582" s="15"/>
      <c r="G582" s="15"/>
    </row>
    <row r="583" spans="6:7" hidden="1">
      <c r="F583" s="15"/>
      <c r="G583" s="15"/>
    </row>
    <row r="584" spans="6:7" hidden="1">
      <c r="F584" s="15"/>
      <c r="G584" s="15"/>
    </row>
    <row r="585" spans="6:7" hidden="1">
      <c r="F585" s="15"/>
      <c r="G585" s="15"/>
    </row>
    <row r="586" spans="6:7" hidden="1">
      <c r="F586" s="15"/>
      <c r="G586" s="15"/>
    </row>
    <row r="587" spans="6:7" hidden="1">
      <c r="F587" s="15"/>
      <c r="G587" s="15"/>
    </row>
    <row r="588" spans="6:7" hidden="1">
      <c r="F588" s="15"/>
      <c r="G588" s="15"/>
    </row>
    <row r="589" spans="6:7" hidden="1">
      <c r="F589" s="15"/>
      <c r="G589" s="15"/>
    </row>
    <row r="590" spans="6:7" hidden="1">
      <c r="F590" s="15"/>
      <c r="G590" s="15"/>
    </row>
    <row r="591" spans="6:7" hidden="1">
      <c r="F591" s="15"/>
      <c r="G591" s="15"/>
    </row>
    <row r="592" spans="6:7" hidden="1">
      <c r="F592" s="15"/>
      <c r="G592" s="15"/>
    </row>
    <row r="593" spans="6:7" hidden="1">
      <c r="F593" s="15"/>
      <c r="G593" s="15"/>
    </row>
    <row r="594" spans="6:7" hidden="1">
      <c r="F594" s="15"/>
      <c r="G594" s="15"/>
    </row>
    <row r="595" spans="6:7" hidden="1">
      <c r="F595" s="15"/>
      <c r="G595" s="15"/>
    </row>
    <row r="596" spans="6:7" hidden="1">
      <c r="F596" s="15"/>
      <c r="G596" s="15"/>
    </row>
    <row r="597" spans="6:7" hidden="1">
      <c r="F597" s="15"/>
      <c r="G597" s="15"/>
    </row>
    <row r="598" spans="6:7" hidden="1">
      <c r="F598" s="15"/>
      <c r="G598" s="15"/>
    </row>
    <row r="599" spans="6:7" hidden="1">
      <c r="F599" s="15"/>
      <c r="G599" s="15"/>
    </row>
    <row r="600" spans="6:7" hidden="1">
      <c r="F600" s="15"/>
      <c r="G600" s="15"/>
    </row>
    <row r="601" spans="6:7">
      <c r="F601" s="15"/>
      <c r="G601" s="15"/>
    </row>
    <row r="602" spans="6:7">
      <c r="F602" s="15"/>
      <c r="G602" s="15"/>
    </row>
    <row r="603" spans="6:7">
      <c r="F603" s="15"/>
      <c r="G603" s="15"/>
    </row>
    <row r="604" spans="6:7">
      <c r="F604" s="15"/>
      <c r="G604" s="15"/>
    </row>
    <row r="605" spans="6:7">
      <c r="F605" s="15"/>
      <c r="G605" s="15"/>
    </row>
    <row r="606" spans="6:7">
      <c r="F606" s="15"/>
      <c r="G606" s="15"/>
    </row>
    <row r="607" spans="6:7">
      <c r="F607" s="15"/>
      <c r="G607" s="15"/>
    </row>
    <row r="608" spans="6:7">
      <c r="F608" s="15"/>
      <c r="G608" s="15"/>
    </row>
    <row r="609" spans="6:7">
      <c r="F609" s="15"/>
      <c r="G609" s="15"/>
    </row>
    <row r="610" spans="6:7">
      <c r="F610" s="15"/>
      <c r="G610" s="15"/>
    </row>
    <row r="611" spans="6:7">
      <c r="F611" s="15"/>
      <c r="G611" s="15"/>
    </row>
    <row r="612" spans="6:7">
      <c r="F612" s="15"/>
      <c r="G612" s="15"/>
    </row>
    <row r="613" spans="6:7">
      <c r="F613" s="15"/>
      <c r="G613" s="15"/>
    </row>
    <row r="614" spans="6:7">
      <c r="F614" s="15"/>
      <c r="G614" s="15"/>
    </row>
    <row r="615" spans="6:7">
      <c r="F615" s="15"/>
      <c r="G615" s="15"/>
    </row>
    <row r="616" spans="6:7">
      <c r="F616" s="15"/>
      <c r="G616" s="15"/>
    </row>
    <row r="617" spans="6:7">
      <c r="F617" s="15"/>
      <c r="G617" s="15"/>
    </row>
    <row r="618" spans="6:7">
      <c r="F618" s="15"/>
      <c r="G618" s="15"/>
    </row>
    <row r="619" spans="6:7">
      <c r="F619" s="15"/>
      <c r="G619" s="15"/>
    </row>
    <row r="620" spans="6:7">
      <c r="F620" s="15"/>
      <c r="G620" s="15"/>
    </row>
    <row r="621" spans="6:7">
      <c r="F621" s="15"/>
      <c r="G621" s="15"/>
    </row>
    <row r="622" spans="6:7">
      <c r="F622" s="15"/>
      <c r="G622" s="15"/>
    </row>
    <row r="623" spans="6:7">
      <c r="F623" s="15"/>
      <c r="G623" s="15"/>
    </row>
    <row r="624" spans="6:7">
      <c r="F624" s="15"/>
      <c r="G624" s="15"/>
    </row>
    <row r="625" spans="6:7">
      <c r="F625" s="15"/>
      <c r="G625" s="15"/>
    </row>
    <row r="626" spans="6:7">
      <c r="F626" s="15"/>
      <c r="G626" s="15"/>
    </row>
    <row r="627" spans="6:7">
      <c r="F627" s="15"/>
      <c r="G627" s="15"/>
    </row>
    <row r="628" spans="6:7">
      <c r="F628" s="15"/>
      <c r="G628" s="15"/>
    </row>
    <row r="629" spans="6:7">
      <c r="F629" s="15"/>
      <c r="G629" s="15"/>
    </row>
    <row r="630" spans="6:7">
      <c r="F630" s="15"/>
      <c r="G630" s="15"/>
    </row>
    <row r="631" spans="6:7">
      <c r="F631" s="15"/>
      <c r="G631" s="15"/>
    </row>
    <row r="632" spans="6:7">
      <c r="F632" s="15"/>
      <c r="G632" s="15"/>
    </row>
    <row r="633" spans="6:7">
      <c r="F633" s="15"/>
      <c r="G633" s="15"/>
    </row>
    <row r="634" spans="6:7">
      <c r="F634" s="15"/>
      <c r="G634" s="15"/>
    </row>
    <row r="635" spans="6:7">
      <c r="F635" s="15"/>
      <c r="G635" s="15"/>
    </row>
    <row r="636" spans="6:7">
      <c r="F636" s="15"/>
      <c r="G636" s="15"/>
    </row>
    <row r="637" spans="6:7">
      <c r="F637" s="15"/>
      <c r="G637" s="15"/>
    </row>
    <row r="638" spans="6:7">
      <c r="F638" s="15"/>
      <c r="G638" s="15"/>
    </row>
    <row r="639" spans="6:7">
      <c r="F639" s="15"/>
      <c r="G639" s="15"/>
    </row>
    <row r="640" spans="6:7">
      <c r="F640" s="15"/>
      <c r="G640" s="15"/>
    </row>
    <row r="641" spans="6:7">
      <c r="F641" s="15"/>
      <c r="G641" s="15"/>
    </row>
    <row r="642" spans="6:7">
      <c r="F642" s="15"/>
      <c r="G642" s="15"/>
    </row>
    <row r="643" spans="6:7">
      <c r="F643" s="15"/>
      <c r="G643" s="15"/>
    </row>
    <row r="644" spans="6:7">
      <c r="F644" s="15"/>
      <c r="G644" s="15"/>
    </row>
    <row r="645" spans="6:7">
      <c r="F645" s="15"/>
      <c r="G645" s="15"/>
    </row>
    <row r="646" spans="6:7">
      <c r="F646" s="15"/>
      <c r="G646" s="15"/>
    </row>
    <row r="647" spans="6:7">
      <c r="F647" s="15"/>
      <c r="G647" s="15"/>
    </row>
    <row r="648" spans="6:7">
      <c r="F648" s="15"/>
      <c r="G648" s="15"/>
    </row>
    <row r="649" spans="6:7">
      <c r="F649" s="15"/>
      <c r="G649" s="15"/>
    </row>
    <row r="650" spans="6:7">
      <c r="F650" s="15"/>
      <c r="G650" s="15"/>
    </row>
    <row r="651" spans="6:7">
      <c r="F651" s="15"/>
      <c r="G651" s="15"/>
    </row>
    <row r="652" spans="6:7">
      <c r="F652" s="15"/>
      <c r="G652" s="15"/>
    </row>
    <row r="653" spans="6:7">
      <c r="F653" s="15"/>
      <c r="G653" s="15"/>
    </row>
    <row r="654" spans="6:7">
      <c r="F654" s="15"/>
      <c r="G654" s="15"/>
    </row>
    <row r="655" spans="6:7">
      <c r="F655" s="15"/>
      <c r="G655" s="15"/>
    </row>
    <row r="656" spans="6:7">
      <c r="F656" s="15"/>
      <c r="G656" s="15"/>
    </row>
    <row r="657" spans="6:7">
      <c r="F657" s="15"/>
      <c r="G657" s="15"/>
    </row>
    <row r="658" spans="6:7">
      <c r="F658" s="15"/>
      <c r="G658" s="15"/>
    </row>
    <row r="659" spans="6:7">
      <c r="F659" s="15"/>
      <c r="G659" s="15"/>
    </row>
    <row r="660" spans="6:7">
      <c r="F660" s="15"/>
      <c r="G660" s="15"/>
    </row>
    <row r="661" spans="6:7">
      <c r="F661" s="15"/>
      <c r="G661" s="15"/>
    </row>
    <row r="662" spans="6:7">
      <c r="F662" s="15"/>
      <c r="G662" s="15"/>
    </row>
    <row r="663" spans="6:7">
      <c r="F663" s="15"/>
      <c r="G663" s="15"/>
    </row>
    <row r="664" spans="6:7">
      <c r="F664" s="15"/>
      <c r="G664" s="15"/>
    </row>
    <row r="665" spans="6:7">
      <c r="F665" s="15"/>
      <c r="G665" s="15"/>
    </row>
    <row r="666" spans="6:7">
      <c r="F666" s="15"/>
      <c r="G666" s="15"/>
    </row>
    <row r="667" spans="6:7">
      <c r="F667" s="15"/>
      <c r="G667" s="15"/>
    </row>
    <row r="668" spans="6:7">
      <c r="F668" s="15"/>
      <c r="G668" s="15"/>
    </row>
    <row r="669" spans="6:7">
      <c r="F669" s="15"/>
      <c r="G669" s="15"/>
    </row>
    <row r="670" spans="6:7">
      <c r="F670" s="15"/>
      <c r="G670" s="15"/>
    </row>
    <row r="671" spans="6:7">
      <c r="F671" s="15"/>
      <c r="G671" s="15"/>
    </row>
    <row r="672" spans="6:7">
      <c r="F672" s="15"/>
      <c r="G672" s="15"/>
    </row>
    <row r="673" spans="6:7">
      <c r="F673" s="15"/>
      <c r="G673" s="15"/>
    </row>
    <row r="674" spans="6:7">
      <c r="F674" s="15"/>
      <c r="G674" s="15"/>
    </row>
    <row r="675" spans="6:7">
      <c r="F675" s="15"/>
      <c r="G675" s="15"/>
    </row>
    <row r="676" spans="6:7">
      <c r="F676" s="15"/>
      <c r="G676" s="15"/>
    </row>
    <row r="677" spans="6:7">
      <c r="F677" s="15"/>
      <c r="G677" s="15"/>
    </row>
    <row r="678" spans="6:7">
      <c r="F678" s="15"/>
      <c r="G678" s="15"/>
    </row>
    <row r="679" spans="6:7">
      <c r="F679" s="15"/>
      <c r="G679" s="15"/>
    </row>
    <row r="680" spans="6:7">
      <c r="F680" s="15"/>
      <c r="G680" s="15"/>
    </row>
    <row r="681" spans="6:7">
      <c r="F681" s="15"/>
      <c r="G681" s="15"/>
    </row>
    <row r="682" spans="6:7">
      <c r="F682" s="15"/>
      <c r="G682" s="15"/>
    </row>
    <row r="683" spans="6:7">
      <c r="F683" s="15"/>
      <c r="G683" s="15"/>
    </row>
    <row r="684" spans="6:7">
      <c r="F684" s="15"/>
      <c r="G684" s="15"/>
    </row>
    <row r="685" spans="6:7">
      <c r="F685" s="15"/>
      <c r="G685" s="15"/>
    </row>
    <row r="686" spans="6:7">
      <c r="F686" s="15"/>
      <c r="G686" s="15"/>
    </row>
    <row r="687" spans="6:7">
      <c r="F687" s="15"/>
      <c r="G687" s="15"/>
    </row>
    <row r="688" spans="6:7">
      <c r="F688" s="15"/>
      <c r="G688" s="15"/>
    </row>
    <row r="689" spans="6:7">
      <c r="F689" s="15"/>
      <c r="G689" s="15"/>
    </row>
    <row r="690" spans="6:7">
      <c r="F690" s="15"/>
      <c r="G690" s="15"/>
    </row>
    <row r="691" spans="6:7">
      <c r="F691" s="15"/>
      <c r="G691" s="15"/>
    </row>
    <row r="692" spans="6:7">
      <c r="F692" s="15"/>
      <c r="G692" s="15"/>
    </row>
    <row r="693" spans="6:7">
      <c r="F693" s="15"/>
      <c r="G693" s="15"/>
    </row>
    <row r="694" spans="6:7">
      <c r="F694" s="15"/>
      <c r="G694" s="15"/>
    </row>
    <row r="695" spans="6:7">
      <c r="F695" s="15"/>
      <c r="G695" s="15"/>
    </row>
    <row r="696" spans="6:7">
      <c r="F696" s="15"/>
      <c r="G696" s="15"/>
    </row>
    <row r="697" spans="6:7">
      <c r="F697" s="15"/>
      <c r="G697" s="15"/>
    </row>
    <row r="698" spans="6:7">
      <c r="F698" s="15"/>
      <c r="G698" s="15"/>
    </row>
    <row r="699" spans="6:7">
      <c r="F699" s="15"/>
      <c r="G699" s="15"/>
    </row>
    <row r="700" spans="6:7">
      <c r="F700" s="15"/>
      <c r="G700" s="15"/>
    </row>
    <row r="701" spans="6:7">
      <c r="F701" s="15"/>
      <c r="G701" s="15"/>
    </row>
    <row r="702" spans="6:7">
      <c r="F702" s="15"/>
      <c r="G702" s="15"/>
    </row>
    <row r="703" spans="6:7">
      <c r="F703" s="15"/>
      <c r="G703" s="15"/>
    </row>
    <row r="704" spans="6:7">
      <c r="F704" s="15"/>
      <c r="G704" s="15"/>
    </row>
    <row r="705" spans="6:7">
      <c r="F705" s="15"/>
      <c r="G705" s="15"/>
    </row>
    <row r="706" spans="6:7">
      <c r="F706" s="15"/>
      <c r="G706" s="15"/>
    </row>
    <row r="707" spans="6:7">
      <c r="F707" s="15"/>
      <c r="G707" s="15"/>
    </row>
    <row r="708" spans="6:7">
      <c r="F708" s="15"/>
      <c r="G708" s="15"/>
    </row>
    <row r="709" spans="6:7">
      <c r="F709" s="15"/>
      <c r="G709" s="15"/>
    </row>
    <row r="710" spans="6:7">
      <c r="F710" s="15"/>
      <c r="G710" s="15"/>
    </row>
    <row r="711" spans="6:7">
      <c r="F711" s="15"/>
      <c r="G711" s="15"/>
    </row>
    <row r="712" spans="6:7">
      <c r="F712" s="15"/>
      <c r="G712" s="15"/>
    </row>
    <row r="713" spans="6:7">
      <c r="F713" s="15"/>
      <c r="G713" s="15"/>
    </row>
    <row r="714" spans="6:7">
      <c r="F714" s="15"/>
      <c r="G714" s="15"/>
    </row>
    <row r="715" spans="6:7">
      <c r="F715" s="15"/>
      <c r="G715" s="15"/>
    </row>
    <row r="716" spans="6:7">
      <c r="F716" s="15"/>
      <c r="G716" s="15"/>
    </row>
    <row r="717" spans="6:7">
      <c r="F717" s="15"/>
      <c r="G717" s="15"/>
    </row>
    <row r="718" spans="6:7">
      <c r="F718" s="15"/>
      <c r="G718" s="15"/>
    </row>
    <row r="719" spans="6:7">
      <c r="F719" s="15"/>
      <c r="G719" s="15"/>
    </row>
    <row r="720" spans="6:7">
      <c r="F720" s="15"/>
      <c r="G720" s="15"/>
    </row>
    <row r="721" spans="6:7">
      <c r="F721" s="15"/>
      <c r="G721" s="15"/>
    </row>
    <row r="722" spans="6:7">
      <c r="F722" s="15"/>
      <c r="G722" s="15"/>
    </row>
    <row r="723" spans="6:7">
      <c r="F723" s="15"/>
      <c r="G723" s="15"/>
    </row>
    <row r="724" spans="6:7">
      <c r="F724" s="15"/>
      <c r="G724" s="15"/>
    </row>
    <row r="725" spans="6:7">
      <c r="F725" s="15"/>
      <c r="G725" s="15"/>
    </row>
    <row r="726" spans="6:7">
      <c r="F726" s="15"/>
      <c r="G726" s="15"/>
    </row>
    <row r="727" spans="6:7">
      <c r="F727" s="15"/>
      <c r="G727" s="15"/>
    </row>
    <row r="728" spans="6:7">
      <c r="F728" s="15"/>
      <c r="G728" s="15"/>
    </row>
    <row r="729" spans="6:7">
      <c r="F729" s="15"/>
      <c r="G729" s="15"/>
    </row>
    <row r="730" spans="6:7">
      <c r="F730" s="15"/>
      <c r="G730" s="15"/>
    </row>
    <row r="731" spans="6:7">
      <c r="F731" s="15"/>
      <c r="G731" s="15"/>
    </row>
    <row r="732" spans="6:7">
      <c r="F732" s="15"/>
      <c r="G732" s="15"/>
    </row>
    <row r="733" spans="6:7">
      <c r="F733" s="15"/>
      <c r="G733" s="15"/>
    </row>
    <row r="734" spans="6:7">
      <c r="F734" s="15"/>
      <c r="G734" s="15"/>
    </row>
    <row r="735" spans="6:7">
      <c r="F735" s="15"/>
      <c r="G735" s="15"/>
    </row>
    <row r="736" spans="6:7">
      <c r="F736" s="15"/>
      <c r="G736" s="15"/>
    </row>
    <row r="737" spans="6:7">
      <c r="F737" s="15"/>
      <c r="G737" s="15"/>
    </row>
    <row r="738" spans="6:7">
      <c r="F738" s="15"/>
      <c r="G738" s="15"/>
    </row>
    <row r="739" spans="6:7">
      <c r="F739" s="15"/>
      <c r="G739" s="15"/>
    </row>
    <row r="740" spans="6:7">
      <c r="F740" s="15"/>
      <c r="G740" s="15"/>
    </row>
    <row r="741" spans="6:7">
      <c r="F741" s="15"/>
      <c r="G741" s="15"/>
    </row>
    <row r="742" spans="6:7">
      <c r="F742" s="15"/>
      <c r="G742" s="15"/>
    </row>
    <row r="743" spans="6:7">
      <c r="F743" s="15"/>
      <c r="G743" s="15"/>
    </row>
    <row r="744" spans="6:7">
      <c r="F744" s="15"/>
      <c r="G744" s="15"/>
    </row>
    <row r="745" spans="6:7">
      <c r="F745" s="15"/>
      <c r="G745" s="15"/>
    </row>
    <row r="746" spans="6:7">
      <c r="F746" s="15"/>
      <c r="G746" s="15"/>
    </row>
    <row r="747" spans="6:7">
      <c r="F747" s="15"/>
      <c r="G747" s="15"/>
    </row>
    <row r="748" spans="6:7">
      <c r="F748" s="15"/>
      <c r="G748" s="15"/>
    </row>
    <row r="749" spans="6:7">
      <c r="F749" s="15"/>
      <c r="G749" s="15"/>
    </row>
    <row r="750" spans="6:7">
      <c r="F750" s="15"/>
      <c r="G750" s="15"/>
    </row>
    <row r="751" spans="6:7">
      <c r="F751" s="15"/>
      <c r="G751" s="15"/>
    </row>
    <row r="752" spans="6:7">
      <c r="F752" s="15"/>
      <c r="G752" s="15"/>
    </row>
    <row r="753" spans="6:7">
      <c r="F753" s="15"/>
      <c r="G753" s="15"/>
    </row>
    <row r="754" spans="6:7">
      <c r="F754" s="15"/>
      <c r="G754" s="15"/>
    </row>
    <row r="755" spans="6:7">
      <c r="F755" s="15"/>
      <c r="G755" s="15"/>
    </row>
    <row r="756" spans="6:7">
      <c r="F756" s="15"/>
      <c r="G756" s="15"/>
    </row>
    <row r="757" spans="6:7">
      <c r="F757" s="15"/>
      <c r="G757" s="15"/>
    </row>
    <row r="758" spans="6:7">
      <c r="F758" s="15"/>
      <c r="G758" s="15"/>
    </row>
    <row r="759" spans="6:7">
      <c r="F759" s="15"/>
      <c r="G759" s="15"/>
    </row>
    <row r="760" spans="6:7">
      <c r="F760" s="15"/>
      <c r="G760" s="15"/>
    </row>
    <row r="761" spans="6:7">
      <c r="F761" s="15"/>
      <c r="G761" s="15"/>
    </row>
    <row r="762" spans="6:7">
      <c r="F762" s="15"/>
      <c r="G762" s="15"/>
    </row>
    <row r="763" spans="6:7">
      <c r="F763" s="15"/>
      <c r="G763" s="15"/>
    </row>
    <row r="764" spans="6:7">
      <c r="F764" s="15"/>
      <c r="G764" s="15"/>
    </row>
    <row r="765" spans="6:7">
      <c r="F765" s="15"/>
      <c r="G765" s="15"/>
    </row>
    <row r="766" spans="6:7">
      <c r="F766" s="15"/>
      <c r="G766" s="15"/>
    </row>
    <row r="767" spans="6:7">
      <c r="F767" s="15"/>
      <c r="G767" s="15"/>
    </row>
    <row r="768" spans="6:7">
      <c r="F768" s="15"/>
      <c r="G768" s="15"/>
    </row>
    <row r="769" spans="6:7">
      <c r="F769" s="15"/>
      <c r="G769" s="15"/>
    </row>
    <row r="770" spans="6:7">
      <c r="F770" s="15"/>
      <c r="G770" s="15"/>
    </row>
    <row r="771" spans="6:7">
      <c r="F771" s="15"/>
      <c r="G771" s="15"/>
    </row>
    <row r="772" spans="6:7">
      <c r="F772" s="15"/>
      <c r="G772" s="15"/>
    </row>
    <row r="773" spans="6:7">
      <c r="F773" s="15"/>
      <c r="G773" s="15"/>
    </row>
    <row r="774" spans="6:7">
      <c r="F774" s="15"/>
      <c r="G774" s="15"/>
    </row>
    <row r="775" spans="6:7">
      <c r="F775" s="15"/>
      <c r="G775" s="15"/>
    </row>
    <row r="776" spans="6:7">
      <c r="F776" s="15"/>
      <c r="G776" s="15"/>
    </row>
    <row r="777" spans="6:7">
      <c r="F777" s="15"/>
      <c r="G777" s="15"/>
    </row>
    <row r="778" spans="6:7">
      <c r="F778" s="15"/>
      <c r="G778" s="15"/>
    </row>
    <row r="779" spans="6:7">
      <c r="F779" s="15"/>
      <c r="G779" s="15"/>
    </row>
    <row r="780" spans="6:7">
      <c r="F780" s="15"/>
      <c r="G780" s="15"/>
    </row>
    <row r="781" spans="6:7">
      <c r="F781" s="15"/>
      <c r="G781" s="15"/>
    </row>
    <row r="782" spans="6:7">
      <c r="F782" s="15"/>
      <c r="G782" s="15"/>
    </row>
    <row r="783" spans="6:7">
      <c r="F783" s="15"/>
      <c r="G783" s="15"/>
    </row>
    <row r="784" spans="6:7">
      <c r="F784" s="15"/>
      <c r="G784" s="15"/>
    </row>
    <row r="785" spans="6:7">
      <c r="F785" s="15"/>
      <c r="G785" s="15"/>
    </row>
    <row r="786" spans="6:7">
      <c r="F786" s="15"/>
      <c r="G786" s="15"/>
    </row>
    <row r="787" spans="6:7">
      <c r="F787" s="15"/>
      <c r="G787" s="15"/>
    </row>
    <row r="788" spans="6:7">
      <c r="F788" s="15"/>
      <c r="G788" s="15"/>
    </row>
    <row r="789" spans="6:7">
      <c r="F789" s="15"/>
      <c r="G789" s="15"/>
    </row>
    <row r="790" spans="6:7">
      <c r="F790" s="15"/>
      <c r="G790" s="15"/>
    </row>
    <row r="791" spans="6:7">
      <c r="F791" s="15"/>
      <c r="G791" s="15"/>
    </row>
    <row r="792" spans="6:7">
      <c r="F792" s="15"/>
      <c r="G792" s="15"/>
    </row>
    <row r="793" spans="6:7">
      <c r="F793" s="15"/>
      <c r="G793" s="15"/>
    </row>
    <row r="794" spans="6:7">
      <c r="F794" s="15"/>
      <c r="G794" s="15"/>
    </row>
    <row r="795" spans="6:7">
      <c r="F795" s="15"/>
      <c r="G795" s="15"/>
    </row>
    <row r="796" spans="6:7">
      <c r="F796" s="15"/>
      <c r="G796" s="15"/>
    </row>
    <row r="797" spans="6:7">
      <c r="F797" s="15"/>
      <c r="G797" s="15"/>
    </row>
    <row r="798" spans="6:7">
      <c r="F798" s="15"/>
      <c r="G798" s="15"/>
    </row>
    <row r="799" spans="6:7">
      <c r="F799" s="15"/>
      <c r="G799" s="15"/>
    </row>
    <row r="800" spans="6:7">
      <c r="F800" s="15"/>
      <c r="G800" s="15"/>
    </row>
    <row r="801" spans="6:7">
      <c r="F801" s="15"/>
      <c r="G801" s="15"/>
    </row>
    <row r="802" spans="6:7">
      <c r="F802" s="15"/>
      <c r="G802" s="15"/>
    </row>
    <row r="803" spans="6:7">
      <c r="F803" s="15"/>
      <c r="G803" s="15"/>
    </row>
    <row r="804" spans="6:7">
      <c r="F804" s="15"/>
      <c r="G804" s="15"/>
    </row>
    <row r="805" spans="6:7">
      <c r="F805" s="15"/>
      <c r="G805" s="15"/>
    </row>
    <row r="806" spans="6:7">
      <c r="F806" s="15"/>
      <c r="G806" s="15"/>
    </row>
    <row r="807" spans="6:7">
      <c r="F807" s="15"/>
      <c r="G807" s="15"/>
    </row>
    <row r="808" spans="6:7">
      <c r="F808" s="15"/>
      <c r="G808" s="15"/>
    </row>
    <row r="809" spans="6:7">
      <c r="F809" s="15"/>
      <c r="G809" s="15"/>
    </row>
    <row r="810" spans="6:7">
      <c r="F810" s="15"/>
      <c r="G810" s="15"/>
    </row>
    <row r="811" spans="6:7">
      <c r="F811" s="15"/>
      <c r="G811" s="15"/>
    </row>
    <row r="812" spans="6:7">
      <c r="F812" s="15"/>
      <c r="G812" s="15"/>
    </row>
    <row r="813" spans="6:7">
      <c r="F813" s="15"/>
      <c r="G813" s="15"/>
    </row>
    <row r="814" spans="6:7">
      <c r="F814" s="15"/>
      <c r="G814" s="15"/>
    </row>
    <row r="815" spans="6:7">
      <c r="F815" s="15"/>
      <c r="G815" s="15"/>
    </row>
    <row r="816" spans="6:7">
      <c r="F816" s="15"/>
      <c r="G816" s="15"/>
    </row>
    <row r="817" spans="6:7">
      <c r="F817" s="15"/>
      <c r="G817" s="15"/>
    </row>
    <row r="818" spans="6:7">
      <c r="F818" s="15"/>
      <c r="G818" s="15"/>
    </row>
    <row r="819" spans="6:7">
      <c r="F819" s="15"/>
      <c r="G819" s="15"/>
    </row>
    <row r="820" spans="6:7">
      <c r="F820" s="15"/>
      <c r="G820" s="15"/>
    </row>
    <row r="821" spans="6:7">
      <c r="F821" s="15"/>
      <c r="G821" s="15"/>
    </row>
    <row r="822" spans="6:7">
      <c r="F822" s="15"/>
      <c r="G822" s="15"/>
    </row>
    <row r="823" spans="6:7">
      <c r="F823" s="15"/>
      <c r="G823" s="15"/>
    </row>
    <row r="824" spans="6:7">
      <c r="F824" s="15"/>
      <c r="G824" s="15"/>
    </row>
    <row r="825" spans="6:7">
      <c r="F825" s="15"/>
      <c r="G825" s="15"/>
    </row>
    <row r="826" spans="6:7">
      <c r="F826" s="15"/>
      <c r="G826" s="15"/>
    </row>
    <row r="827" spans="6:7">
      <c r="F827" s="15"/>
      <c r="G827" s="15"/>
    </row>
    <row r="828" spans="6:7">
      <c r="F828" s="15"/>
      <c r="G828" s="15"/>
    </row>
    <row r="829" spans="6:7">
      <c r="F829" s="15"/>
      <c r="G829" s="15"/>
    </row>
    <row r="830" spans="6:7">
      <c r="F830" s="15"/>
      <c r="G830" s="15"/>
    </row>
    <row r="831" spans="6:7">
      <c r="F831" s="15"/>
      <c r="G831" s="15"/>
    </row>
    <row r="832" spans="6:7">
      <c r="F832" s="15"/>
      <c r="G832" s="15"/>
    </row>
    <row r="833" spans="6:7">
      <c r="F833" s="15"/>
      <c r="G833" s="15"/>
    </row>
    <row r="834" spans="6:7">
      <c r="F834" s="15"/>
      <c r="G834" s="15"/>
    </row>
    <row r="835" spans="6:7">
      <c r="F835" s="15"/>
      <c r="G835" s="15"/>
    </row>
    <row r="836" spans="6:7">
      <c r="F836" s="15"/>
      <c r="G836" s="15"/>
    </row>
    <row r="837" spans="6:7">
      <c r="F837" s="15"/>
      <c r="G837" s="15"/>
    </row>
    <row r="838" spans="6:7">
      <c r="F838" s="15"/>
      <c r="G838" s="15"/>
    </row>
    <row r="839" spans="6:7">
      <c r="F839" s="15"/>
      <c r="G839" s="15"/>
    </row>
    <row r="840" spans="6:7">
      <c r="F840" s="15"/>
      <c r="G840" s="15"/>
    </row>
    <row r="841" spans="6:7">
      <c r="F841" s="15"/>
      <c r="G841" s="15"/>
    </row>
    <row r="842" spans="6:7">
      <c r="F842" s="15"/>
      <c r="G842" s="15"/>
    </row>
    <row r="843" spans="6:7">
      <c r="F843" s="15"/>
      <c r="G843" s="15"/>
    </row>
    <row r="844" spans="6:7">
      <c r="F844" s="15"/>
      <c r="G844" s="15"/>
    </row>
    <row r="845" spans="6:7">
      <c r="F845" s="15"/>
      <c r="G845" s="15"/>
    </row>
    <row r="846" spans="6:7">
      <c r="F846" s="15"/>
      <c r="G846" s="15"/>
    </row>
    <row r="847" spans="6:7">
      <c r="F847" s="15"/>
      <c r="G847" s="15"/>
    </row>
    <row r="848" spans="6:7">
      <c r="F848" s="15"/>
      <c r="G848" s="15"/>
    </row>
    <row r="849" spans="6:7">
      <c r="F849" s="15"/>
      <c r="G849" s="15"/>
    </row>
    <row r="850" spans="6:7">
      <c r="F850" s="15"/>
      <c r="G850" s="15"/>
    </row>
    <row r="851" spans="6:7">
      <c r="F851" s="15"/>
      <c r="G851" s="15"/>
    </row>
    <row r="852" spans="6:7">
      <c r="F852" s="15"/>
      <c r="G852" s="15"/>
    </row>
    <row r="853" spans="6:7">
      <c r="F853" s="15"/>
      <c r="G853" s="15"/>
    </row>
    <row r="854" spans="6:7">
      <c r="F854" s="15"/>
      <c r="G854" s="15"/>
    </row>
    <row r="855" spans="6:7">
      <c r="F855" s="15"/>
      <c r="G855" s="15"/>
    </row>
    <row r="856" spans="6:7">
      <c r="F856" s="15"/>
      <c r="G856" s="15"/>
    </row>
    <row r="857" spans="6:7">
      <c r="F857" s="15"/>
      <c r="G857" s="15"/>
    </row>
    <row r="858" spans="6:7">
      <c r="F858" s="15"/>
      <c r="G858" s="15"/>
    </row>
    <row r="859" spans="6:7">
      <c r="F859" s="15"/>
      <c r="G859" s="15"/>
    </row>
    <row r="860" spans="6:7">
      <c r="F860" s="15"/>
      <c r="G860" s="15"/>
    </row>
    <row r="861" spans="6:7">
      <c r="F861" s="15"/>
      <c r="G861" s="15"/>
    </row>
    <row r="862" spans="6:7">
      <c r="F862" s="15"/>
      <c r="G862" s="15"/>
    </row>
    <row r="863" spans="6:7">
      <c r="F863" s="15"/>
      <c r="G863" s="15"/>
    </row>
    <row r="864" spans="6:7">
      <c r="F864" s="15"/>
      <c r="G864" s="15"/>
    </row>
    <row r="865" spans="6:7">
      <c r="F865" s="15"/>
      <c r="G865" s="15"/>
    </row>
    <row r="866" spans="6:7">
      <c r="F866" s="15"/>
      <c r="G866" s="15"/>
    </row>
    <row r="867" spans="6:7">
      <c r="F867" s="15"/>
      <c r="G867" s="15"/>
    </row>
    <row r="868" spans="6:7">
      <c r="F868" s="15"/>
      <c r="G868" s="15"/>
    </row>
    <row r="869" spans="6:7">
      <c r="F869" s="15"/>
      <c r="G869" s="15"/>
    </row>
    <row r="870" spans="6:7">
      <c r="F870" s="15"/>
      <c r="G870" s="15"/>
    </row>
    <row r="871" spans="6:7">
      <c r="F871" s="15"/>
      <c r="G871" s="15"/>
    </row>
    <row r="872" spans="6:7">
      <c r="F872" s="15"/>
      <c r="G872" s="15"/>
    </row>
    <row r="873" spans="6:7">
      <c r="F873" s="15"/>
      <c r="G873" s="15"/>
    </row>
    <row r="874" spans="6:7">
      <c r="F874" s="15"/>
      <c r="G874" s="15"/>
    </row>
    <row r="875" spans="6:7">
      <c r="F875" s="15"/>
      <c r="G875" s="15"/>
    </row>
    <row r="876" spans="6:7">
      <c r="F876" s="15"/>
      <c r="G876" s="15"/>
    </row>
    <row r="877" spans="6:7">
      <c r="F877" s="15"/>
      <c r="G877" s="15"/>
    </row>
    <row r="878" spans="6:7">
      <c r="F878" s="15"/>
      <c r="G878" s="15"/>
    </row>
    <row r="879" spans="6:7">
      <c r="F879" s="15"/>
      <c r="G879" s="15"/>
    </row>
    <row r="880" spans="6:7">
      <c r="F880" s="15"/>
      <c r="G880" s="15"/>
    </row>
    <row r="881" spans="6:7">
      <c r="F881" s="15"/>
      <c r="G881" s="15"/>
    </row>
    <row r="882" spans="6:7">
      <c r="F882" s="15"/>
      <c r="G882" s="15"/>
    </row>
    <row r="883" spans="6:7">
      <c r="F883" s="15"/>
      <c r="G883" s="15"/>
    </row>
    <row r="884" spans="6:7">
      <c r="F884" s="15"/>
      <c r="G884" s="15"/>
    </row>
    <row r="885" spans="6:7">
      <c r="F885" s="15"/>
      <c r="G885" s="15"/>
    </row>
    <row r="886" spans="6:7">
      <c r="F886" s="15"/>
      <c r="G886" s="15"/>
    </row>
    <row r="887" spans="6:7">
      <c r="F887" s="15"/>
      <c r="G887" s="15"/>
    </row>
    <row r="888" spans="6:7">
      <c r="F888" s="15"/>
      <c r="G888" s="15"/>
    </row>
    <row r="889" spans="6:7">
      <c r="F889" s="15"/>
      <c r="G889" s="15"/>
    </row>
    <row r="890" spans="6:7">
      <c r="F890" s="15"/>
      <c r="G890" s="15"/>
    </row>
    <row r="891" spans="6:7">
      <c r="F891" s="15"/>
      <c r="G891" s="15"/>
    </row>
    <row r="892" spans="6:7">
      <c r="F892" s="15"/>
      <c r="G892" s="15"/>
    </row>
    <row r="893" spans="6:7">
      <c r="F893" s="15"/>
      <c r="G893" s="15"/>
    </row>
    <row r="894" spans="6:7">
      <c r="F894" s="15"/>
      <c r="G894" s="15"/>
    </row>
    <row r="895" spans="6:7">
      <c r="F895" s="15"/>
      <c r="G895" s="15"/>
    </row>
    <row r="896" spans="6:7">
      <c r="F896" s="15"/>
      <c r="G896" s="15"/>
    </row>
    <row r="897" spans="6:7">
      <c r="F897" s="15"/>
      <c r="G897" s="15"/>
    </row>
    <row r="898" spans="6:7">
      <c r="F898" s="15"/>
      <c r="G898" s="15"/>
    </row>
    <row r="899" spans="6:7">
      <c r="F899" s="15"/>
      <c r="G899" s="15"/>
    </row>
    <row r="900" spans="6:7">
      <c r="F900" s="15"/>
      <c r="G900" s="15"/>
    </row>
    <row r="901" spans="6:7">
      <c r="F901" s="15"/>
      <c r="G901" s="15"/>
    </row>
    <row r="902" spans="6:7">
      <c r="F902" s="15"/>
      <c r="G902" s="15"/>
    </row>
    <row r="903" spans="6:7">
      <c r="F903" s="15"/>
      <c r="G903" s="15"/>
    </row>
    <row r="904" spans="6:7">
      <c r="F904" s="15"/>
      <c r="G904" s="15"/>
    </row>
    <row r="905" spans="6:7">
      <c r="F905" s="15"/>
      <c r="G905" s="15"/>
    </row>
    <row r="906" spans="6:7">
      <c r="F906" s="15"/>
      <c r="G906" s="15"/>
    </row>
    <row r="907" spans="6:7">
      <c r="F907" s="15"/>
      <c r="G907" s="15"/>
    </row>
    <row r="908" spans="6:7">
      <c r="F908" s="15"/>
      <c r="G908" s="15"/>
    </row>
    <row r="909" spans="6:7">
      <c r="F909" s="15"/>
      <c r="G909" s="15"/>
    </row>
    <row r="910" spans="6:7">
      <c r="F910" s="15"/>
      <c r="G910" s="15"/>
    </row>
    <row r="911" spans="6:7">
      <c r="F911" s="15"/>
      <c r="G911" s="15"/>
    </row>
    <row r="912" spans="6:7">
      <c r="F912" s="15"/>
      <c r="G912" s="15"/>
    </row>
    <row r="913" spans="6:7">
      <c r="F913" s="15"/>
      <c r="G913" s="15"/>
    </row>
    <row r="914" spans="6:7">
      <c r="F914" s="15"/>
      <c r="G914" s="15"/>
    </row>
    <row r="915" spans="6:7">
      <c r="F915" s="15"/>
      <c r="G915" s="15"/>
    </row>
    <row r="916" spans="6:7">
      <c r="F916" s="15"/>
      <c r="G916" s="15"/>
    </row>
    <row r="917" spans="6:7">
      <c r="F917" s="15"/>
      <c r="G917" s="15"/>
    </row>
    <row r="918" spans="6:7">
      <c r="F918" s="15"/>
      <c r="G918" s="15"/>
    </row>
    <row r="919" spans="6:7">
      <c r="F919" s="15"/>
      <c r="G919" s="15"/>
    </row>
    <row r="920" spans="6:7">
      <c r="F920" s="15"/>
      <c r="G920" s="15"/>
    </row>
    <row r="921" spans="6:7">
      <c r="F921" s="15"/>
      <c r="G921" s="15"/>
    </row>
    <row r="922" spans="6:7">
      <c r="F922" s="15"/>
      <c r="G922" s="15"/>
    </row>
    <row r="923" spans="6:7">
      <c r="F923" s="15"/>
      <c r="G923" s="15"/>
    </row>
    <row r="924" spans="6:7">
      <c r="F924" s="15"/>
      <c r="G924" s="15"/>
    </row>
    <row r="925" spans="6:7">
      <c r="F925" s="15"/>
      <c r="G925" s="15"/>
    </row>
    <row r="926" spans="6:7">
      <c r="F926" s="15"/>
      <c r="G926" s="15"/>
    </row>
    <row r="927" spans="6:7">
      <c r="F927" s="15"/>
      <c r="G927" s="15"/>
    </row>
    <row r="928" spans="6:7">
      <c r="F928" s="15"/>
      <c r="G928" s="15"/>
    </row>
    <row r="929" spans="6:7">
      <c r="F929" s="15"/>
      <c r="G929" s="15"/>
    </row>
    <row r="930" spans="6:7">
      <c r="F930" s="15"/>
      <c r="G930" s="15"/>
    </row>
    <row r="931" spans="6:7">
      <c r="F931" s="15"/>
      <c r="G931" s="15"/>
    </row>
    <row r="932" spans="6:7">
      <c r="F932" s="15"/>
      <c r="G932" s="15"/>
    </row>
    <row r="933" spans="6:7">
      <c r="F933" s="15"/>
      <c r="G933" s="15"/>
    </row>
    <row r="934" spans="6:7">
      <c r="F934" s="15"/>
      <c r="G934" s="15"/>
    </row>
    <row r="935" spans="6:7">
      <c r="F935" s="15"/>
      <c r="G935" s="15"/>
    </row>
    <row r="936" spans="6:7">
      <c r="F936" s="15"/>
      <c r="G936" s="15"/>
    </row>
    <row r="937" spans="6:7">
      <c r="F937" s="15"/>
      <c r="G937" s="15"/>
    </row>
    <row r="938" spans="6:7">
      <c r="F938" s="15"/>
      <c r="G938" s="15"/>
    </row>
    <row r="939" spans="6:7">
      <c r="F939" s="15"/>
      <c r="G939" s="15"/>
    </row>
    <row r="940" spans="6:7">
      <c r="F940" s="15"/>
      <c r="G940" s="15"/>
    </row>
    <row r="941" spans="6:7">
      <c r="F941" s="15"/>
      <c r="G941" s="15"/>
    </row>
    <row r="942" spans="6:7">
      <c r="F942" s="15"/>
      <c r="G942" s="15"/>
    </row>
    <row r="943" spans="6:7">
      <c r="F943" s="15"/>
      <c r="G943" s="15"/>
    </row>
    <row r="944" spans="6:7">
      <c r="F944" s="15"/>
      <c r="G944" s="15"/>
    </row>
    <row r="945" spans="6:7">
      <c r="F945" s="15"/>
      <c r="G945" s="15"/>
    </row>
    <row r="946" spans="6:7">
      <c r="F946" s="15"/>
      <c r="G946" s="15"/>
    </row>
    <row r="947" spans="6:7">
      <c r="F947" s="15"/>
      <c r="G947" s="15"/>
    </row>
    <row r="948" spans="6:7">
      <c r="F948" s="15"/>
      <c r="G948" s="15"/>
    </row>
    <row r="949" spans="6:7">
      <c r="F949" s="15"/>
      <c r="G949" s="15"/>
    </row>
    <row r="950" spans="6:7">
      <c r="F950" s="15"/>
      <c r="G950" s="15"/>
    </row>
    <row r="951" spans="6:7">
      <c r="F951" s="15"/>
      <c r="G951" s="15"/>
    </row>
    <row r="952" spans="6:7">
      <c r="F952" s="15"/>
      <c r="G952" s="15"/>
    </row>
    <row r="953" spans="6:7">
      <c r="F953" s="15"/>
      <c r="G953" s="15"/>
    </row>
    <row r="954" spans="6:7">
      <c r="F954" s="15"/>
      <c r="G954" s="15"/>
    </row>
    <row r="955" spans="6:7">
      <c r="F955" s="15"/>
      <c r="G955" s="15"/>
    </row>
    <row r="956" spans="6:7">
      <c r="F956" s="15"/>
      <c r="G956" s="15"/>
    </row>
    <row r="957" spans="6:7">
      <c r="F957" s="15"/>
      <c r="G957" s="15"/>
    </row>
    <row r="958" spans="6:7">
      <c r="F958" s="15"/>
      <c r="G958" s="15"/>
    </row>
    <row r="959" spans="6:7">
      <c r="F959" s="15"/>
      <c r="G959" s="15"/>
    </row>
    <row r="960" spans="6:7">
      <c r="F960" s="15"/>
      <c r="G960" s="15"/>
    </row>
    <row r="961" spans="6:7">
      <c r="F961" s="15"/>
      <c r="G961" s="15"/>
    </row>
    <row r="962" spans="6:7">
      <c r="F962" s="15"/>
      <c r="G962" s="15"/>
    </row>
    <row r="963" spans="6:7">
      <c r="F963" s="15"/>
      <c r="G963" s="15"/>
    </row>
    <row r="964" spans="6:7">
      <c r="F964" s="15"/>
      <c r="G964" s="15"/>
    </row>
    <row r="965" spans="6:7">
      <c r="F965" s="15"/>
      <c r="G965" s="15"/>
    </row>
    <row r="966" spans="6:7">
      <c r="F966" s="15"/>
      <c r="G966" s="15"/>
    </row>
    <row r="967" spans="6:7">
      <c r="F967" s="15"/>
      <c r="G967" s="15"/>
    </row>
    <row r="968" spans="6:7">
      <c r="F968" s="15"/>
      <c r="G968" s="15"/>
    </row>
    <row r="969" spans="6:7">
      <c r="F969" s="15"/>
      <c r="G969" s="15"/>
    </row>
    <row r="970" spans="6:7">
      <c r="F970" s="15"/>
      <c r="G970" s="15"/>
    </row>
    <row r="971" spans="6:7">
      <c r="F971" s="15"/>
      <c r="G971" s="15"/>
    </row>
    <row r="972" spans="6:7">
      <c r="F972" s="15"/>
      <c r="G972" s="15"/>
    </row>
    <row r="973" spans="6:7">
      <c r="F973" s="15"/>
      <c r="G973" s="15"/>
    </row>
    <row r="974" spans="6:7">
      <c r="F974" s="15"/>
      <c r="G974" s="15"/>
    </row>
    <row r="975" spans="6:7">
      <c r="F975" s="15"/>
      <c r="G975" s="15"/>
    </row>
    <row r="976" spans="6:7">
      <c r="F976" s="15"/>
      <c r="G976" s="15"/>
    </row>
    <row r="977" spans="6:7">
      <c r="F977" s="15"/>
      <c r="G977" s="15"/>
    </row>
    <row r="978" spans="6:7">
      <c r="F978" s="15"/>
      <c r="G978" s="15"/>
    </row>
    <row r="979" spans="6:7">
      <c r="F979" s="15"/>
      <c r="G979" s="15"/>
    </row>
    <row r="980" spans="6:7">
      <c r="F980" s="15"/>
      <c r="G980" s="15"/>
    </row>
    <row r="981" spans="6:7">
      <c r="F981" s="15"/>
      <c r="G981" s="15"/>
    </row>
    <row r="982" spans="6:7">
      <c r="F982" s="15"/>
      <c r="G982" s="15"/>
    </row>
    <row r="983" spans="6:7">
      <c r="F983" s="15"/>
      <c r="G983" s="15"/>
    </row>
    <row r="984" spans="6:7">
      <c r="F984" s="15"/>
      <c r="G984" s="15"/>
    </row>
    <row r="985" spans="6:7">
      <c r="F985" s="15"/>
      <c r="G985" s="15"/>
    </row>
    <row r="986" spans="6:7">
      <c r="F986" s="15"/>
      <c r="G986" s="15"/>
    </row>
    <row r="987" spans="6:7">
      <c r="F987" s="15"/>
      <c r="G987" s="15"/>
    </row>
    <row r="988" spans="6:7">
      <c r="F988" s="15"/>
      <c r="G988" s="15"/>
    </row>
    <row r="989" spans="6:7">
      <c r="F989" s="15"/>
      <c r="G989" s="15"/>
    </row>
    <row r="990" spans="6:7">
      <c r="F990" s="15"/>
      <c r="G990" s="15"/>
    </row>
    <row r="991" spans="6:7">
      <c r="F991" s="15"/>
      <c r="G991" s="15"/>
    </row>
    <row r="992" spans="6:7">
      <c r="F992" s="15"/>
      <c r="G992" s="15"/>
    </row>
    <row r="993" spans="6:7">
      <c r="F993" s="15"/>
      <c r="G993" s="15"/>
    </row>
    <row r="994" spans="6:7">
      <c r="F994" s="15"/>
      <c r="G994" s="15"/>
    </row>
    <row r="995" spans="6:7">
      <c r="F995" s="15"/>
      <c r="G995" s="15"/>
    </row>
    <row r="996" spans="6:7">
      <c r="F996" s="15"/>
      <c r="G996" s="15"/>
    </row>
    <row r="997" spans="6:7">
      <c r="F997" s="15"/>
      <c r="G997" s="15"/>
    </row>
    <row r="998" spans="6:7">
      <c r="F998" s="15"/>
      <c r="G998" s="15"/>
    </row>
    <row r="999" spans="6:7">
      <c r="F999" s="15"/>
      <c r="G999" s="15"/>
    </row>
    <row r="1000" spans="6:7">
      <c r="F1000" s="15"/>
      <c r="G1000" s="15"/>
    </row>
    <row r="1001" spans="6:7">
      <c r="F1001" s="15"/>
      <c r="G1001" s="15"/>
    </row>
    <row r="1002" spans="6:7">
      <c r="F1002" s="15"/>
      <c r="G1002" s="15"/>
    </row>
    <row r="1003" spans="6:7">
      <c r="F1003" s="15"/>
      <c r="G1003" s="15"/>
    </row>
    <row r="1004" spans="6:7">
      <c r="F1004" s="15"/>
      <c r="G1004" s="15"/>
    </row>
    <row r="1005" spans="6:7">
      <c r="F1005" s="15"/>
      <c r="G1005" s="15"/>
    </row>
    <row r="1006" spans="6:7">
      <c r="F1006" s="15"/>
      <c r="G1006" s="15"/>
    </row>
    <row r="1007" spans="6:7">
      <c r="F1007" s="15"/>
      <c r="G1007" s="15"/>
    </row>
    <row r="1008" spans="6:7">
      <c r="F1008" s="15"/>
      <c r="G1008" s="15"/>
    </row>
    <row r="1009" spans="6:7">
      <c r="F1009" s="15"/>
      <c r="G1009" s="15"/>
    </row>
    <row r="1010" spans="6:7">
      <c r="F1010" s="15"/>
      <c r="G1010" s="15"/>
    </row>
    <row r="1011" spans="6:7">
      <c r="F1011" s="15"/>
      <c r="G1011" s="15"/>
    </row>
    <row r="1012" spans="6:7">
      <c r="F1012" s="15"/>
      <c r="G1012" s="15"/>
    </row>
    <row r="1013" spans="6:7">
      <c r="F1013" s="15"/>
      <c r="G1013" s="15"/>
    </row>
    <row r="1014" spans="6:7">
      <c r="F1014" s="15"/>
      <c r="G1014" s="15"/>
    </row>
    <row r="1015" spans="6:7">
      <c r="F1015" s="15"/>
      <c r="G1015" s="15"/>
    </row>
    <row r="1016" spans="6:7">
      <c r="F1016" s="15"/>
      <c r="G1016" s="15"/>
    </row>
    <row r="1017" spans="6:7">
      <c r="F1017" s="15"/>
      <c r="G1017" s="15"/>
    </row>
    <row r="1018" spans="6:7">
      <c r="F1018" s="15"/>
      <c r="G1018" s="15"/>
    </row>
    <row r="1019" spans="6:7">
      <c r="F1019" s="15"/>
      <c r="G1019" s="15"/>
    </row>
    <row r="1020" spans="6:7">
      <c r="F1020" s="15"/>
      <c r="G1020" s="15"/>
    </row>
    <row r="1021" spans="6:7">
      <c r="F1021" s="15"/>
      <c r="G1021" s="15"/>
    </row>
    <row r="1022" spans="6:7">
      <c r="F1022" s="15"/>
      <c r="G1022" s="15"/>
    </row>
    <row r="1023" spans="6:7">
      <c r="F1023" s="15"/>
      <c r="G1023" s="15"/>
    </row>
    <row r="1024" spans="6:7">
      <c r="F1024" s="15"/>
      <c r="G1024" s="15"/>
    </row>
    <row r="1025" spans="6:7">
      <c r="F1025" s="15"/>
      <c r="G1025" s="15"/>
    </row>
    <row r="1026" spans="6:7">
      <c r="F1026" s="15"/>
      <c r="G1026" s="15"/>
    </row>
    <row r="1027" spans="6:7">
      <c r="F1027" s="15"/>
      <c r="G1027" s="15"/>
    </row>
    <row r="1028" spans="6:7">
      <c r="F1028" s="15"/>
      <c r="G1028" s="15"/>
    </row>
    <row r="1029" spans="6:7">
      <c r="F1029" s="15"/>
      <c r="G1029" s="15"/>
    </row>
    <row r="1030" spans="6:7">
      <c r="F1030" s="15"/>
      <c r="G1030" s="15"/>
    </row>
    <row r="1031" spans="6:7">
      <c r="F1031" s="15"/>
      <c r="G1031" s="15"/>
    </row>
    <row r="1032" spans="6:7">
      <c r="F1032" s="15"/>
      <c r="G1032" s="15"/>
    </row>
    <row r="1033" spans="6:7">
      <c r="F1033" s="15"/>
      <c r="G1033" s="15"/>
    </row>
    <row r="1034" spans="6:7">
      <c r="F1034" s="15"/>
      <c r="G1034" s="15"/>
    </row>
    <row r="1035" spans="6:7">
      <c r="F1035" s="15"/>
      <c r="G1035" s="15"/>
    </row>
    <row r="1036" spans="6:7">
      <c r="F1036" s="15"/>
      <c r="G1036" s="15"/>
    </row>
    <row r="1037" spans="6:7">
      <c r="F1037" s="15"/>
      <c r="G1037" s="15"/>
    </row>
    <row r="1038" spans="6:7">
      <c r="F1038" s="15"/>
      <c r="G1038" s="15"/>
    </row>
    <row r="1039" spans="6:7">
      <c r="F1039" s="15"/>
      <c r="G1039" s="15"/>
    </row>
    <row r="1040" spans="6:7">
      <c r="F1040" s="15"/>
      <c r="G1040" s="15"/>
    </row>
    <row r="1041" spans="6:7">
      <c r="F1041" s="15"/>
      <c r="G1041" s="15"/>
    </row>
    <row r="1042" spans="6:7">
      <c r="F1042" s="15"/>
      <c r="G1042" s="15"/>
    </row>
    <row r="1043" spans="6:7">
      <c r="F1043" s="15"/>
      <c r="G1043" s="15"/>
    </row>
    <row r="1044" spans="6:7">
      <c r="F1044" s="15"/>
      <c r="G1044" s="15"/>
    </row>
    <row r="1045" spans="6:7">
      <c r="F1045" s="15"/>
      <c r="G1045" s="15"/>
    </row>
    <row r="1046" spans="6:7">
      <c r="F1046" s="15"/>
      <c r="G1046" s="15"/>
    </row>
    <row r="1047" spans="6:7">
      <c r="F1047" s="15"/>
      <c r="G1047" s="15"/>
    </row>
    <row r="1048" spans="6:7">
      <c r="F1048" s="15"/>
      <c r="G1048" s="15"/>
    </row>
    <row r="1049" spans="6:7">
      <c r="F1049" s="15"/>
      <c r="G1049" s="15"/>
    </row>
    <row r="1050" spans="6:7">
      <c r="F1050" s="15"/>
      <c r="G1050" s="15"/>
    </row>
    <row r="1051" spans="6:7">
      <c r="F1051" s="15"/>
      <c r="G1051" s="15"/>
    </row>
    <row r="1052" spans="6:7">
      <c r="F1052" s="15"/>
      <c r="G1052" s="15"/>
    </row>
    <row r="1053" spans="6:7">
      <c r="F1053" s="15"/>
      <c r="G1053" s="15"/>
    </row>
    <row r="1054" spans="6:7">
      <c r="F1054" s="15"/>
      <c r="G1054" s="15"/>
    </row>
    <row r="1055" spans="6:7">
      <c r="F1055" s="15"/>
      <c r="G1055" s="15"/>
    </row>
    <row r="1056" spans="6:7">
      <c r="F1056" s="15"/>
      <c r="G1056" s="15"/>
    </row>
    <row r="1057" spans="6:7">
      <c r="F1057" s="15"/>
      <c r="G1057" s="15"/>
    </row>
    <row r="1058" spans="6:7">
      <c r="F1058" s="15"/>
      <c r="G1058" s="15"/>
    </row>
    <row r="1059" spans="6:7">
      <c r="F1059" s="15"/>
      <c r="G1059" s="15"/>
    </row>
    <row r="1060" spans="6:7">
      <c r="F1060" s="15"/>
      <c r="G1060" s="15"/>
    </row>
    <row r="1061" spans="6:7">
      <c r="F1061" s="15"/>
      <c r="G1061" s="15"/>
    </row>
    <row r="1062" spans="6:7">
      <c r="F1062" s="15"/>
      <c r="G1062" s="15"/>
    </row>
    <row r="1063" spans="6:7">
      <c r="F1063" s="15"/>
      <c r="G1063" s="15"/>
    </row>
    <row r="1064" spans="6:7">
      <c r="F1064" s="15"/>
      <c r="G1064" s="15"/>
    </row>
    <row r="1065" spans="6:7">
      <c r="F1065" s="15"/>
      <c r="G1065" s="15"/>
    </row>
    <row r="1066" spans="6:7">
      <c r="F1066" s="15"/>
      <c r="G1066" s="15"/>
    </row>
    <row r="1067" spans="6:7">
      <c r="F1067" s="15"/>
      <c r="G1067" s="15"/>
    </row>
    <row r="1068" spans="6:7">
      <c r="F1068" s="15"/>
      <c r="G1068" s="15"/>
    </row>
    <row r="1069" spans="6:7">
      <c r="F1069" s="15"/>
      <c r="G1069" s="15"/>
    </row>
    <row r="1070" spans="6:7">
      <c r="F1070" s="15"/>
      <c r="G1070" s="15"/>
    </row>
    <row r="1071" spans="6:7">
      <c r="F1071" s="15"/>
      <c r="G1071" s="15"/>
    </row>
    <row r="1072" spans="6:7">
      <c r="F1072" s="15"/>
      <c r="G1072" s="15"/>
    </row>
    <row r="1073" spans="6:7">
      <c r="F1073" s="15"/>
      <c r="G1073" s="15"/>
    </row>
    <row r="1074" spans="6:7">
      <c r="F1074" s="15"/>
      <c r="G1074" s="15"/>
    </row>
    <row r="1075" spans="6:7">
      <c r="F1075" s="15"/>
      <c r="G1075" s="15"/>
    </row>
    <row r="1076" spans="6:7">
      <c r="F1076" s="15"/>
      <c r="G1076" s="15"/>
    </row>
    <row r="1077" spans="6:7">
      <c r="F1077" s="15"/>
      <c r="G1077" s="15"/>
    </row>
    <row r="1078" spans="6:7">
      <c r="F1078" s="15"/>
      <c r="G1078" s="15"/>
    </row>
    <row r="1079" spans="6:7">
      <c r="F1079" s="15"/>
      <c r="G1079" s="15"/>
    </row>
    <row r="1080" spans="6:7">
      <c r="F1080" s="15"/>
      <c r="G1080" s="15"/>
    </row>
    <row r="1081" spans="6:7">
      <c r="F1081" s="15"/>
      <c r="G1081" s="15"/>
    </row>
    <row r="1082" spans="6:7">
      <c r="F1082" s="15"/>
      <c r="G1082" s="15"/>
    </row>
    <row r="1083" spans="6:7">
      <c r="F1083" s="15"/>
      <c r="G1083" s="15"/>
    </row>
    <row r="1084" spans="6:7">
      <c r="F1084" s="15"/>
      <c r="G1084" s="15"/>
    </row>
    <row r="1085" spans="6:7">
      <c r="F1085" s="15"/>
      <c r="G1085" s="15"/>
    </row>
    <row r="1086" spans="6:7">
      <c r="F1086" s="15"/>
      <c r="G1086" s="15"/>
    </row>
    <row r="1087" spans="6:7">
      <c r="F1087" s="15"/>
      <c r="G1087" s="15"/>
    </row>
    <row r="1088" spans="6:7">
      <c r="F1088" s="15"/>
      <c r="G1088" s="15"/>
    </row>
    <row r="1089" spans="6:7">
      <c r="F1089" s="15"/>
      <c r="G1089" s="15"/>
    </row>
    <row r="1090" spans="6:7">
      <c r="F1090" s="15"/>
      <c r="G1090" s="15"/>
    </row>
    <row r="1091" spans="6:7">
      <c r="F1091" s="15"/>
      <c r="G1091" s="15"/>
    </row>
    <row r="1092" spans="6:7">
      <c r="F1092" s="15"/>
      <c r="G1092" s="15"/>
    </row>
    <row r="1093" spans="6:7">
      <c r="F1093" s="15"/>
      <c r="G1093" s="15"/>
    </row>
    <row r="1094" spans="6:7">
      <c r="F1094" s="15"/>
      <c r="G1094" s="15"/>
    </row>
    <row r="1095" spans="6:7">
      <c r="F1095" s="15"/>
      <c r="G1095" s="15"/>
    </row>
    <row r="1096" spans="6:7">
      <c r="F1096" s="15"/>
      <c r="G1096" s="15"/>
    </row>
    <row r="1097" spans="6:7">
      <c r="F1097" s="15"/>
      <c r="G1097" s="15"/>
    </row>
    <row r="1098" spans="6:7">
      <c r="F1098" s="15"/>
      <c r="G1098" s="15"/>
    </row>
    <row r="1099" spans="6:7">
      <c r="F1099" s="15"/>
      <c r="G1099" s="15"/>
    </row>
    <row r="1100" spans="6:7">
      <c r="F1100" s="15"/>
      <c r="G1100" s="15"/>
    </row>
    <row r="1101" spans="6:7">
      <c r="F1101" s="15"/>
      <c r="G1101" s="15"/>
    </row>
    <row r="1102" spans="6:7">
      <c r="F1102" s="15"/>
      <c r="G1102" s="15"/>
    </row>
    <row r="1103" spans="6:7">
      <c r="F1103" s="15"/>
      <c r="G1103" s="15"/>
    </row>
    <row r="1104" spans="6:7">
      <c r="F1104" s="15"/>
      <c r="G1104" s="15"/>
    </row>
    <row r="1105" spans="6:7">
      <c r="F1105" s="15"/>
      <c r="G1105" s="15"/>
    </row>
    <row r="1106" spans="6:7">
      <c r="F1106" s="15"/>
      <c r="G1106" s="15"/>
    </row>
    <row r="1107" spans="6:7">
      <c r="F1107" s="15"/>
      <c r="G1107" s="15"/>
    </row>
    <row r="1108" spans="6:7">
      <c r="F1108" s="15"/>
      <c r="G1108" s="15"/>
    </row>
    <row r="1109" spans="6:7">
      <c r="F1109" s="15"/>
      <c r="G1109" s="15"/>
    </row>
    <row r="1110" spans="6:7">
      <c r="F1110" s="15"/>
      <c r="G1110" s="15"/>
    </row>
    <row r="1111" spans="6:7">
      <c r="F1111" s="15"/>
      <c r="G1111" s="15"/>
    </row>
    <row r="1112" spans="6:7">
      <c r="F1112" s="15"/>
      <c r="G1112" s="15"/>
    </row>
    <row r="1113" spans="6:7">
      <c r="F1113" s="15"/>
      <c r="G1113" s="15"/>
    </row>
    <row r="1114" spans="6:7">
      <c r="F1114" s="15"/>
      <c r="G1114" s="15"/>
    </row>
    <row r="1115" spans="6:7">
      <c r="F1115" s="15"/>
      <c r="G1115" s="15"/>
    </row>
    <row r="1116" spans="6:7">
      <c r="F1116" s="15"/>
      <c r="G1116" s="15"/>
    </row>
    <row r="1117" spans="6:7">
      <c r="F1117" s="15"/>
      <c r="G1117" s="15"/>
    </row>
    <row r="1118" spans="6:7">
      <c r="F1118" s="15"/>
      <c r="G1118" s="15"/>
    </row>
    <row r="1119" spans="6:7">
      <c r="F1119" s="15"/>
      <c r="G1119" s="15"/>
    </row>
    <row r="1120" spans="6:7">
      <c r="F1120" s="15"/>
      <c r="G1120" s="15"/>
    </row>
    <row r="1121" spans="6:7">
      <c r="F1121" s="15"/>
      <c r="G1121" s="15"/>
    </row>
    <row r="1122" spans="6:7">
      <c r="F1122" s="15"/>
      <c r="G1122" s="15"/>
    </row>
    <row r="1123" spans="6:7">
      <c r="F1123" s="15"/>
      <c r="G1123" s="15"/>
    </row>
    <row r="1124" spans="6:7">
      <c r="F1124" s="15"/>
      <c r="G1124" s="15"/>
    </row>
    <row r="1125" spans="6:7">
      <c r="F1125" s="15"/>
      <c r="G1125" s="15"/>
    </row>
    <row r="1126" spans="6:7">
      <c r="F1126" s="15"/>
      <c r="G1126" s="15"/>
    </row>
    <row r="1127" spans="6:7">
      <c r="F1127" s="15"/>
      <c r="G1127" s="15"/>
    </row>
    <row r="1128" spans="6:7">
      <c r="F1128" s="15"/>
      <c r="G1128" s="15"/>
    </row>
    <row r="1129" spans="6:7">
      <c r="F1129" s="15"/>
      <c r="G1129" s="15"/>
    </row>
    <row r="1130" spans="6:7">
      <c r="F1130" s="15"/>
      <c r="G1130" s="15"/>
    </row>
    <row r="1131" spans="6:7">
      <c r="F1131" s="15"/>
      <c r="G1131" s="15"/>
    </row>
    <row r="1132" spans="6:7">
      <c r="F1132" s="15"/>
      <c r="G1132" s="15"/>
    </row>
    <row r="1133" spans="6:7">
      <c r="F1133" s="15"/>
      <c r="G1133" s="15"/>
    </row>
    <row r="1134" spans="6:7">
      <c r="F1134" s="15"/>
      <c r="G1134" s="15"/>
    </row>
    <row r="1135" spans="6:7">
      <c r="F1135" s="15"/>
      <c r="G1135" s="15"/>
    </row>
    <row r="1136" spans="6:7">
      <c r="F1136" s="15"/>
      <c r="G1136" s="15"/>
    </row>
    <row r="1137" spans="6:7">
      <c r="F1137" s="15"/>
      <c r="G1137" s="15"/>
    </row>
    <row r="1138" spans="6:7">
      <c r="F1138" s="15"/>
      <c r="G1138" s="15"/>
    </row>
    <row r="1139" spans="6:7">
      <c r="F1139" s="15"/>
      <c r="G1139" s="15"/>
    </row>
    <row r="1140" spans="6:7">
      <c r="F1140" s="15"/>
      <c r="G1140" s="15"/>
    </row>
    <row r="1141" spans="6:7">
      <c r="F1141" s="15"/>
      <c r="G1141" s="15"/>
    </row>
    <row r="1142" spans="6:7">
      <c r="F1142" s="15"/>
      <c r="G1142" s="15"/>
    </row>
    <row r="1143" spans="6:7">
      <c r="F1143" s="15"/>
      <c r="G1143" s="15"/>
    </row>
    <row r="1144" spans="6:7">
      <c r="F1144" s="15"/>
      <c r="G1144" s="15"/>
    </row>
    <row r="1145" spans="6:7">
      <c r="F1145" s="15"/>
      <c r="G1145" s="15"/>
    </row>
    <row r="1146" spans="6:7">
      <c r="F1146" s="15"/>
      <c r="G1146" s="15"/>
    </row>
    <row r="1147" spans="6:7">
      <c r="F1147" s="15"/>
      <c r="G1147" s="15"/>
    </row>
    <row r="1148" spans="6:7">
      <c r="F1148" s="15"/>
      <c r="G1148" s="15"/>
    </row>
    <row r="1149" spans="6:7">
      <c r="F1149" s="15"/>
      <c r="G1149" s="15"/>
    </row>
    <row r="1150" spans="6:7">
      <c r="F1150" s="15"/>
      <c r="G1150" s="15"/>
    </row>
    <row r="1151" spans="6:7">
      <c r="F1151" s="15"/>
      <c r="G1151" s="15"/>
    </row>
    <row r="1152" spans="6:7">
      <c r="F1152" s="15"/>
      <c r="G1152" s="15"/>
    </row>
    <row r="1153" spans="6:7">
      <c r="F1153" s="15"/>
      <c r="G1153" s="15"/>
    </row>
    <row r="1154" spans="6:7">
      <c r="F1154" s="15"/>
      <c r="G1154" s="15"/>
    </row>
    <row r="1155" spans="6:7">
      <c r="F1155" s="15"/>
      <c r="G1155" s="15"/>
    </row>
    <row r="1156" spans="6:7">
      <c r="F1156" s="15"/>
      <c r="G1156" s="15"/>
    </row>
    <row r="1157" spans="6:7">
      <c r="F1157" s="15"/>
      <c r="G1157" s="15"/>
    </row>
    <row r="1158" spans="6:7">
      <c r="F1158" s="15"/>
      <c r="G1158" s="15"/>
    </row>
    <row r="1159" spans="6:7">
      <c r="F1159" s="15"/>
      <c r="G1159" s="15"/>
    </row>
    <row r="1160" spans="6:7">
      <c r="F1160" s="15"/>
      <c r="G1160" s="15"/>
    </row>
    <row r="1161" spans="6:7">
      <c r="F1161" s="15"/>
      <c r="G1161" s="15"/>
    </row>
    <row r="1162" spans="6:7">
      <c r="F1162" s="15"/>
      <c r="G1162" s="15"/>
    </row>
    <row r="1163" spans="6:7">
      <c r="F1163" s="15"/>
      <c r="G1163" s="15"/>
    </row>
    <row r="1164" spans="6:7">
      <c r="F1164" s="15"/>
      <c r="G1164" s="15"/>
    </row>
    <row r="1165" spans="6:7">
      <c r="F1165" s="15"/>
      <c r="G1165" s="15"/>
    </row>
    <row r="1166" spans="6:7">
      <c r="F1166" s="15"/>
      <c r="G1166" s="15"/>
    </row>
    <row r="1167" spans="6:7">
      <c r="F1167" s="15"/>
      <c r="G1167" s="15"/>
    </row>
    <row r="1168" spans="6:7">
      <c r="F1168" s="15"/>
      <c r="G1168" s="15"/>
    </row>
    <row r="1169" spans="6:7">
      <c r="F1169" s="15"/>
      <c r="G1169" s="15"/>
    </row>
    <row r="1170" spans="6:7">
      <c r="F1170" s="15"/>
      <c r="G1170" s="15"/>
    </row>
    <row r="1171" spans="6:7">
      <c r="F1171" s="15"/>
      <c r="G1171" s="15"/>
    </row>
    <row r="1172" spans="6:7">
      <c r="F1172" s="15"/>
      <c r="G1172" s="15"/>
    </row>
    <row r="1173" spans="6:7">
      <c r="F1173" s="15"/>
      <c r="G1173" s="15"/>
    </row>
    <row r="1174" spans="6:7">
      <c r="F1174" s="15"/>
      <c r="G1174" s="15"/>
    </row>
    <row r="1175" spans="6:7">
      <c r="F1175" s="15"/>
      <c r="G1175" s="15"/>
    </row>
    <row r="1176" spans="6:7">
      <c r="F1176" s="15"/>
      <c r="G1176" s="15"/>
    </row>
    <row r="1177" spans="6:7">
      <c r="F1177" s="15"/>
      <c r="G1177" s="15"/>
    </row>
    <row r="1178" spans="6:7">
      <c r="F1178" s="15"/>
      <c r="G1178" s="15"/>
    </row>
    <row r="1179" spans="6:7">
      <c r="F1179" s="15"/>
      <c r="G1179" s="15"/>
    </row>
    <row r="1180" spans="6:7">
      <c r="F1180" s="15"/>
      <c r="G1180" s="15"/>
    </row>
    <row r="1181" spans="6:7">
      <c r="F1181" s="15"/>
      <c r="G1181" s="15"/>
    </row>
    <row r="1182" spans="6:7">
      <c r="F1182" s="15"/>
      <c r="G1182" s="15"/>
    </row>
    <row r="1183" spans="6:7">
      <c r="F1183" s="15"/>
      <c r="G1183" s="15"/>
    </row>
    <row r="1184" spans="6:7">
      <c r="F1184" s="15"/>
      <c r="G1184" s="15"/>
    </row>
    <row r="1185" spans="6:7">
      <c r="F1185" s="15"/>
      <c r="G1185" s="15"/>
    </row>
    <row r="1186" spans="6:7">
      <c r="F1186" s="15"/>
      <c r="G1186" s="15"/>
    </row>
    <row r="1187" spans="6:7">
      <c r="F1187" s="15"/>
      <c r="G1187" s="15"/>
    </row>
    <row r="1188" spans="6:7">
      <c r="F1188" s="15"/>
      <c r="G1188" s="15"/>
    </row>
    <row r="1189" spans="6:7">
      <c r="F1189" s="15"/>
      <c r="G1189" s="15"/>
    </row>
    <row r="1190" spans="6:7">
      <c r="F1190" s="15"/>
      <c r="G1190" s="15"/>
    </row>
    <row r="1191" spans="6:7">
      <c r="F1191" s="15"/>
      <c r="G1191" s="15"/>
    </row>
    <row r="1192" spans="6:7">
      <c r="F1192" s="15"/>
      <c r="G1192" s="15"/>
    </row>
    <row r="1193" spans="6:7">
      <c r="F1193" s="15"/>
      <c r="G1193" s="15"/>
    </row>
    <row r="1194" spans="6:7">
      <c r="F1194" s="15"/>
      <c r="G1194" s="15"/>
    </row>
    <row r="1195" spans="6:7">
      <c r="F1195" s="15"/>
      <c r="G1195" s="15"/>
    </row>
    <row r="1196" spans="6:7">
      <c r="F1196" s="15"/>
      <c r="G1196" s="15"/>
    </row>
    <row r="1197" spans="6:7">
      <c r="F1197" s="15"/>
      <c r="G1197" s="15"/>
    </row>
    <row r="1198" spans="6:7">
      <c r="F1198" s="15"/>
      <c r="G1198" s="15"/>
    </row>
    <row r="1199" spans="6:7">
      <c r="F1199" s="15"/>
      <c r="G1199" s="15"/>
    </row>
    <row r="1200" spans="6:7">
      <c r="F1200" s="15"/>
      <c r="G1200" s="15"/>
    </row>
    <row r="1201" spans="6:7">
      <c r="F1201" s="15"/>
      <c r="G1201" s="15"/>
    </row>
    <row r="1202" spans="6:7">
      <c r="F1202" s="15"/>
      <c r="G1202" s="15"/>
    </row>
    <row r="1203" spans="6:7">
      <c r="F1203" s="15"/>
      <c r="G1203" s="15"/>
    </row>
    <row r="1204" spans="6:7">
      <c r="F1204" s="15"/>
      <c r="G1204" s="15"/>
    </row>
    <row r="1205" spans="6:7">
      <c r="F1205" s="15"/>
      <c r="G1205" s="15"/>
    </row>
    <row r="1206" spans="6:7">
      <c r="F1206" s="15"/>
      <c r="G1206" s="15"/>
    </row>
    <row r="1207" spans="6:7">
      <c r="F1207" s="15"/>
      <c r="G1207" s="15"/>
    </row>
    <row r="1208" spans="6:7">
      <c r="F1208" s="15"/>
      <c r="G1208" s="15"/>
    </row>
    <row r="1209" spans="6:7">
      <c r="F1209" s="15"/>
      <c r="G1209" s="15"/>
    </row>
    <row r="1210" spans="6:7">
      <c r="F1210" s="15"/>
      <c r="G1210" s="15"/>
    </row>
    <row r="1211" spans="6:7">
      <c r="F1211" s="15"/>
      <c r="G1211" s="15"/>
    </row>
    <row r="1212" spans="6:7">
      <c r="F1212" s="15"/>
      <c r="G1212" s="15"/>
    </row>
    <row r="1213" spans="6:7">
      <c r="F1213" s="15"/>
      <c r="G1213" s="15"/>
    </row>
    <row r="1214" spans="6:7">
      <c r="F1214" s="15"/>
      <c r="G1214" s="15"/>
    </row>
    <row r="1215" spans="6:7">
      <c r="F1215" s="15"/>
      <c r="G1215" s="15"/>
    </row>
    <row r="1216" spans="6:7">
      <c r="F1216" s="15"/>
      <c r="G1216" s="15"/>
    </row>
    <row r="1217" spans="6:7">
      <c r="F1217" s="15"/>
      <c r="G1217" s="15"/>
    </row>
    <row r="1218" spans="6:7">
      <c r="F1218" s="15"/>
      <c r="G1218" s="15"/>
    </row>
    <row r="1219" spans="6:7">
      <c r="F1219" s="15"/>
      <c r="G1219" s="15"/>
    </row>
    <row r="1220" spans="6:7">
      <c r="F1220" s="15"/>
      <c r="G1220" s="15"/>
    </row>
    <row r="1221" spans="6:7">
      <c r="F1221" s="15"/>
      <c r="G1221" s="15"/>
    </row>
    <row r="1222" spans="6:7">
      <c r="F1222" s="15"/>
      <c r="G1222" s="15"/>
    </row>
    <row r="1223" spans="6:7">
      <c r="F1223" s="15"/>
      <c r="G1223" s="15"/>
    </row>
    <row r="1224" spans="6:7">
      <c r="F1224" s="15"/>
      <c r="G1224" s="15"/>
    </row>
  </sheetData>
  <sheetProtection algorithmName="SHA-512" hashValue="hLDfaWraq590m1irC+eQ61+aJHeDsksRo2bhepfJUghL9/pohlJuk+Ww5MV3CI/S/3z2Wf3CLTgoSDAsWrUxHQ==" saltValue="79yNJ0BEyM1G9nQ6IeAQbQ==" spinCount="100000" sheet="1" objects="1" scenarios="1" selectLockedCells="1" selectUnlockedCells="1"/>
  <mergeCells count="5">
    <mergeCell ref="C1:J1"/>
    <mergeCell ref="C2:J2"/>
    <mergeCell ref="C3:J3"/>
    <mergeCell ref="C4:J4"/>
    <mergeCell ref="C5:J5"/>
  </mergeCells>
  <printOptions horizontalCentered="1"/>
  <pageMargins left="0.70866141732283472" right="0.70866141732283472" top="0.43307086614173229" bottom="0.55118110236220474" header="0.31496062992125984" footer="0.31496062992125984"/>
  <pageSetup paperSize="9" fitToHeight="0" orientation="portrait" r:id="rId1"/>
  <headerFooter>
    <oddFooter>&amp;R&amp;D - Page(s) : &amp;P /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15">
    <tabColor theme="8" tint="0.59999389629810485"/>
    <pageSetUpPr fitToPage="1"/>
  </sheetPr>
  <dimension ref="A1:L1224"/>
  <sheetViews>
    <sheetView showGridLines="0" showZeros="0" topLeftCell="C1" zoomScale="90" zoomScaleNormal="90" workbookViewId="0">
      <selection activeCell="A2" sqref="A2:A600"/>
    </sheetView>
  </sheetViews>
  <sheetFormatPr baseColWidth="10" defaultRowHeight="13.2"/>
  <cols>
    <col min="1" max="1" width="5.6640625" hidden="1" customWidth="1"/>
    <col min="2" max="2" width="7.5546875" hidden="1" customWidth="1"/>
    <col min="3" max="3" width="8" bestFit="1" customWidth="1"/>
    <col min="4" max="5" width="12" bestFit="1" customWidth="1"/>
    <col min="6" max="6" width="20" bestFit="1" customWidth="1"/>
    <col min="7" max="7" width="38" bestFit="1" customWidth="1"/>
    <col min="8" max="8" width="17.44140625" style="1" bestFit="1" customWidth="1"/>
    <col min="9" max="9" width="5.88671875" style="1" bestFit="1" customWidth="1"/>
    <col min="10" max="10" width="7.6640625" style="1" bestFit="1" customWidth="1"/>
    <col min="11" max="11" width="4.44140625" hidden="1" customWidth="1"/>
    <col min="12" max="12" width="11.44140625" hidden="1" customWidth="1"/>
    <col min="13" max="13" width="4.44140625" customWidth="1"/>
    <col min="14" max="14" width="11.44140625" customWidth="1"/>
  </cols>
  <sheetData>
    <row r="1" spans="1:12" ht="15.6">
      <c r="A1">
        <v>600</v>
      </c>
      <c r="B1" s="98"/>
      <c r="C1" s="757" t="str">
        <f>'Données épreuves'!B15</f>
        <v/>
      </c>
      <c r="D1" s="757"/>
      <c r="E1" s="757"/>
      <c r="F1" s="757"/>
      <c r="G1" s="757"/>
      <c r="H1" s="757"/>
      <c r="I1" s="757"/>
      <c r="J1" s="757"/>
      <c r="K1" s="33"/>
      <c r="L1">
        <f>MAX(K:K)</f>
        <v>0</v>
      </c>
    </row>
    <row r="2" spans="1:12" ht="14.4" customHeight="1">
      <c r="A2" s="548">
        <v>9</v>
      </c>
      <c r="B2" s="98"/>
      <c r="C2" s="758" t="s">
        <v>280</v>
      </c>
      <c r="D2" s="758"/>
      <c r="E2" s="758"/>
      <c r="F2" s="758"/>
      <c r="G2" s="758"/>
      <c r="H2" s="758"/>
      <c r="I2" s="758"/>
      <c r="J2" s="758"/>
      <c r="K2" s="33"/>
    </row>
    <row r="3" spans="1:12" ht="15" customHeight="1">
      <c r="A3">
        <v>1</v>
      </c>
      <c r="B3" s="98"/>
      <c r="C3" s="759" t="str">
        <f>'Données épreuves'!A15</f>
        <v/>
      </c>
      <c r="D3" s="759"/>
      <c r="E3" s="759"/>
      <c r="F3" s="759"/>
      <c r="G3" s="759"/>
      <c r="H3" s="759"/>
      <c r="I3" s="759"/>
      <c r="J3" s="759"/>
      <c r="K3" s="33"/>
    </row>
    <row r="4" spans="1:12" ht="14.4" customHeight="1">
      <c r="A4">
        <v>1</v>
      </c>
      <c r="B4" s="98"/>
      <c r="C4" s="760" t="str">
        <f>CONCATENATE("Organisateur : ", 'Données épreuves'!B20)</f>
        <v xml:space="preserve">Organisateur : </v>
      </c>
      <c r="D4" s="760"/>
      <c r="E4" s="760"/>
      <c r="F4" s="760"/>
      <c r="G4" s="760"/>
      <c r="H4" s="760"/>
      <c r="I4" s="760"/>
      <c r="J4" s="760"/>
      <c r="K4" s="33"/>
    </row>
    <row r="5" spans="1:12" ht="18.75" customHeight="1">
      <c r="A5">
        <v>1</v>
      </c>
      <c r="B5" s="98"/>
      <c r="C5" s="760" t="str">
        <f>CONCATENATE("Nombre de partants : ",Engagés!I8)</f>
        <v>Nombre de partants : 0</v>
      </c>
      <c r="D5" s="760"/>
      <c r="E5" s="760"/>
      <c r="F5" s="760"/>
      <c r="G5" s="760"/>
      <c r="H5" s="760"/>
      <c r="I5" s="760"/>
      <c r="J5" s="760"/>
      <c r="K5" s="33"/>
    </row>
    <row r="6" spans="1:12" ht="18" customHeight="1" thickBot="1">
      <c r="A6">
        <v>1</v>
      </c>
      <c r="B6" s="98"/>
      <c r="C6" s="99" t="s">
        <v>57</v>
      </c>
      <c r="D6" s="311" t="s">
        <v>333</v>
      </c>
      <c r="E6" s="99" t="s">
        <v>117</v>
      </c>
      <c r="F6" s="309" t="s">
        <v>179</v>
      </c>
      <c r="G6" s="309" t="s">
        <v>118</v>
      </c>
      <c r="H6" s="311" t="s">
        <v>61</v>
      </c>
      <c r="I6" s="99" t="s">
        <v>109</v>
      </c>
      <c r="J6" s="311" t="s">
        <v>375</v>
      </c>
      <c r="K6" s="33"/>
    </row>
    <row r="7" spans="1:12" ht="16.5" customHeight="1">
      <c r="A7">
        <f>IF(LEN(C7)=0,0,1)</f>
        <v>0</v>
      </c>
      <c r="B7" s="98">
        <v>1</v>
      </c>
      <c r="C7" s="100" t="str">
        <f>IF(ISERROR(VLOOKUP($B7,Engagés!$B$10:$N$509,1,FALSE))=TRUE,"",VLOOKUP($B7,Engagés!$B$10:$N$509,2,FALSE))</f>
        <v/>
      </c>
      <c r="D7" s="100" t="str">
        <f>IF(C7="","",VLOOKUP($C7,Engagés!$C$10:$N$509,4,FALSE))</f>
        <v/>
      </c>
      <c r="E7" s="100" t="str">
        <f>IF(C7="","",VLOOKUP($C7,Engagés!$C$10:$N$509,5,FALSE))</f>
        <v/>
      </c>
      <c r="F7" s="101" t="str">
        <f>IF(C7="","",CONCATENATE(VLOOKUP($C7,Engagés!$C$10:$N$509,6,FALSE)," ",VLOOKUP($C7,Engagés!$C$10:$N$509,7,FALSE)))</f>
        <v/>
      </c>
      <c r="G7" s="101" t="str">
        <f>IF(C7="","",VLOOKUP($C7,Engagés!$C$10:$N$509,8,FALSE))</f>
        <v/>
      </c>
      <c r="H7" s="100" t="str">
        <f>IF(C7="","",VLOOKUP($C7,Engagés!$C$10:$N$509,9,FALSE))</f>
        <v/>
      </c>
      <c r="I7" s="100" t="str">
        <f>IF(C7="","",VLOOKUP($C7,Engagés!$C$10:$N$509,10,FALSE))</f>
        <v/>
      </c>
      <c r="J7" s="100" t="str">
        <f>IF(C7="","",VLOOKUP($C7,Engagés!$C$10:$Q$509,12,FALSE))</f>
        <v/>
      </c>
      <c r="K7" s="33" t="str">
        <f>C7</f>
        <v/>
      </c>
    </row>
    <row r="8" spans="1:12" ht="16.5" customHeight="1">
      <c r="A8">
        <f t="shared" ref="A8:A71" si="0">IF(LEN(C8)=0,0,1)</f>
        <v>0</v>
      </c>
      <c r="B8" s="98">
        <v>2</v>
      </c>
      <c r="C8" s="100" t="str">
        <f>IF(ISERROR(VLOOKUP($B8,Engagés!$B$10:$N$509,1,FALSE))=TRUE,"",VLOOKUP($B8,Engagés!$B$10:$N$509,2,FALSE))</f>
        <v/>
      </c>
      <c r="D8" s="100" t="str">
        <f>IF(C8="","",VLOOKUP($C8,Engagés!$C$10:$N$509,4,FALSE))</f>
        <v/>
      </c>
      <c r="E8" s="100" t="str">
        <f>IF(C8="","",VLOOKUP($C8,Engagés!$C$10:$N$509,5,FALSE))</f>
        <v/>
      </c>
      <c r="F8" s="101" t="str">
        <f>IF(C8="","",CONCATENATE(VLOOKUP($C8,Engagés!$C$10:$N$509,6,FALSE)," ",VLOOKUP($C8,Engagés!$C$10:$N$509,7,FALSE)))</f>
        <v/>
      </c>
      <c r="G8" s="101" t="str">
        <f>IF(C8="","",VLOOKUP($C8,Engagés!$C$10:$N$509,8,FALSE))</f>
        <v/>
      </c>
      <c r="H8" s="100" t="str">
        <f>IF(C8="","",VLOOKUP($C8,Engagés!$C$10:$N$509,9,FALSE))</f>
        <v/>
      </c>
      <c r="I8" s="100" t="str">
        <f>IF(C8="","",VLOOKUP($C8,Engagés!$C$10:$N$509,10,FALSE))</f>
        <v/>
      </c>
      <c r="J8" s="100" t="str">
        <f>IF(C8="","",VLOOKUP($C8,Engagés!$C$10:$Q$509,12,FALSE))</f>
        <v/>
      </c>
      <c r="K8" s="33" t="str">
        <f>C8</f>
        <v/>
      </c>
    </row>
    <row r="9" spans="1:12" ht="16.5" customHeight="1">
      <c r="A9">
        <f t="shared" si="0"/>
        <v>0</v>
      </c>
      <c r="B9" s="98">
        <v>3</v>
      </c>
      <c r="C9" s="100" t="str">
        <f>IF(ISERROR(VLOOKUP($B9,Engagés!$B$10:$N$509,1,FALSE))=TRUE,"",VLOOKUP($B9,Engagés!$B$10:$N$509,2,FALSE))</f>
        <v/>
      </c>
      <c r="D9" s="100" t="str">
        <f>IF(C9="","",VLOOKUP($C9,Engagés!$C$10:$N$509,4,FALSE))</f>
        <v/>
      </c>
      <c r="E9" s="100" t="str">
        <f>IF(C9="","",VLOOKUP($C9,Engagés!$C$10:$N$509,5,FALSE))</f>
        <v/>
      </c>
      <c r="F9" s="101" t="str">
        <f>IF(C9="","",CONCATENATE(VLOOKUP($C9,Engagés!$C$10:$N$509,6,FALSE)," ",VLOOKUP($C9,Engagés!$C$10:$N$509,7,FALSE)))</f>
        <v/>
      </c>
      <c r="G9" s="101" t="str">
        <f>IF(C9="","",VLOOKUP($C9,Engagés!$C$10:$N$509,8,FALSE))</f>
        <v/>
      </c>
      <c r="H9" s="100" t="str">
        <f>IF(C9="","",VLOOKUP($C9,Engagés!$C$10:$N$509,9,FALSE))</f>
        <v/>
      </c>
      <c r="I9" s="100" t="str">
        <f>IF(C9="","",VLOOKUP($C9,Engagés!$C$10:$N$509,10,FALSE))</f>
        <v/>
      </c>
      <c r="J9" s="100" t="str">
        <f>IF(C9="","",VLOOKUP($C9,Engagés!$C$10:$Q$509,12,FALSE))</f>
        <v/>
      </c>
      <c r="K9" s="33" t="str">
        <f t="shared" ref="K9:K72" si="1">C9</f>
        <v/>
      </c>
    </row>
    <row r="10" spans="1:12" ht="16.5" customHeight="1">
      <c r="A10">
        <f t="shared" si="0"/>
        <v>0</v>
      </c>
      <c r="B10" s="98">
        <v>4</v>
      </c>
      <c r="C10" s="100" t="str">
        <f>IF(ISERROR(VLOOKUP($B10,Engagés!$B$10:$N$509,1,FALSE))=TRUE,"",VLOOKUP($B10,Engagés!$B$10:$N$509,2,FALSE))</f>
        <v/>
      </c>
      <c r="D10" s="100" t="str">
        <f>IF(C10="","",VLOOKUP($C10,Engagés!$C$10:$N$509,4,FALSE))</f>
        <v/>
      </c>
      <c r="E10" s="100" t="str">
        <f>IF(C10="","",VLOOKUP($C10,Engagés!$C$10:$N$509,5,FALSE))</f>
        <v/>
      </c>
      <c r="F10" s="101" t="str">
        <f>IF(C10="","",CONCATENATE(VLOOKUP($C10,Engagés!$C$10:$N$509,6,FALSE)," ",VLOOKUP($C10,Engagés!$C$10:$N$509,7,FALSE)))</f>
        <v/>
      </c>
      <c r="G10" s="101" t="str">
        <f>IF(C10="","",VLOOKUP($C10,Engagés!$C$10:$N$509,8,FALSE))</f>
        <v/>
      </c>
      <c r="H10" s="100" t="str">
        <f>IF(C10="","",VLOOKUP($C10,Engagés!$C$10:$N$509,9,FALSE))</f>
        <v/>
      </c>
      <c r="I10" s="100" t="str">
        <f>IF(C10="","",VLOOKUP($C10,Engagés!$C$10:$N$509,10,FALSE))</f>
        <v/>
      </c>
      <c r="J10" s="100" t="str">
        <f>IF(C10="","",VLOOKUP($C10,Engagés!$C$10:$Q$509,12,FALSE))</f>
        <v/>
      </c>
      <c r="K10" s="33" t="str">
        <f t="shared" si="1"/>
        <v/>
      </c>
    </row>
    <row r="11" spans="1:12" ht="16.5" customHeight="1">
      <c r="A11">
        <f t="shared" si="0"/>
        <v>0</v>
      </c>
      <c r="B11" s="98">
        <v>5</v>
      </c>
      <c r="C11" s="100" t="str">
        <f>IF(ISERROR(VLOOKUP($B11,Engagés!$B$10:$N$509,1,FALSE))=TRUE,"",VLOOKUP($B11,Engagés!$B$10:$N$509,2,FALSE))</f>
        <v/>
      </c>
      <c r="D11" s="100" t="str">
        <f>IF(C11="","",VLOOKUP($C11,Engagés!$C$10:$N$509,4,FALSE))</f>
        <v/>
      </c>
      <c r="E11" s="100" t="str">
        <f>IF(C11="","",VLOOKUP($C11,Engagés!$C$10:$N$509,5,FALSE))</f>
        <v/>
      </c>
      <c r="F11" s="101" t="str">
        <f>IF(C11="","",CONCATENATE(VLOOKUP($C11,Engagés!$C$10:$N$509,6,FALSE)," ",VLOOKUP($C11,Engagés!$C$10:$N$509,7,FALSE)))</f>
        <v/>
      </c>
      <c r="G11" s="101" t="str">
        <f>IF(C11="","",VLOOKUP($C11,Engagés!$C$10:$N$509,8,FALSE))</f>
        <v/>
      </c>
      <c r="H11" s="100" t="str">
        <f>IF(C11="","",VLOOKUP($C11,Engagés!$C$10:$N$509,9,FALSE))</f>
        <v/>
      </c>
      <c r="I11" s="100" t="str">
        <f>IF(C11="","",VLOOKUP($C11,Engagés!$C$10:$N$509,10,FALSE))</f>
        <v/>
      </c>
      <c r="J11" s="100" t="str">
        <f>IF(C11="","",VLOOKUP($C11,Engagés!$C$10:$Q$509,12,FALSE))</f>
        <v/>
      </c>
      <c r="K11" s="33" t="str">
        <f t="shared" si="1"/>
        <v/>
      </c>
    </row>
    <row r="12" spans="1:12" ht="16.5" customHeight="1">
      <c r="A12">
        <f t="shared" si="0"/>
        <v>0</v>
      </c>
      <c r="B12" s="98">
        <v>6</v>
      </c>
      <c r="C12" s="100" t="str">
        <f>IF(ISERROR(VLOOKUP($B12,Engagés!$B$10:$N$509,1,FALSE))=TRUE,"",VLOOKUP($B12,Engagés!$B$10:$N$509,2,FALSE))</f>
        <v/>
      </c>
      <c r="D12" s="100" t="str">
        <f>IF(C12="","",VLOOKUP($C12,Engagés!$C$10:$N$509,4,FALSE))</f>
        <v/>
      </c>
      <c r="E12" s="100" t="str">
        <f>IF(C12="","",VLOOKUP($C12,Engagés!$C$10:$N$509,5,FALSE))</f>
        <v/>
      </c>
      <c r="F12" s="101" t="str">
        <f>IF(C12="","",CONCATENATE(VLOOKUP($C12,Engagés!$C$10:$N$509,6,FALSE)," ",VLOOKUP($C12,Engagés!$C$10:$N$509,7,FALSE)))</f>
        <v/>
      </c>
      <c r="G12" s="101" t="str">
        <f>IF(C12="","",VLOOKUP($C12,Engagés!$C$10:$N$509,8,FALSE))</f>
        <v/>
      </c>
      <c r="H12" s="100" t="str">
        <f>IF(C12="","",VLOOKUP($C12,Engagés!$C$10:$N$509,9,FALSE))</f>
        <v/>
      </c>
      <c r="I12" s="100" t="str">
        <f>IF(C12="","",VLOOKUP($C12,Engagés!$C$10:$N$509,10,FALSE))</f>
        <v/>
      </c>
      <c r="J12" s="100" t="str">
        <f>IF(C12="","",VLOOKUP($C12,Engagés!$C$10:$Q$509,12,FALSE))</f>
        <v/>
      </c>
      <c r="K12" s="33" t="str">
        <f t="shared" si="1"/>
        <v/>
      </c>
    </row>
    <row r="13" spans="1:12" ht="16.5" customHeight="1">
      <c r="A13">
        <f t="shared" si="0"/>
        <v>0</v>
      </c>
      <c r="B13" s="98">
        <v>7</v>
      </c>
      <c r="C13" s="100" t="str">
        <f>IF(ISERROR(VLOOKUP($B13,Engagés!$B$10:$N$509,1,FALSE))=TRUE,"",VLOOKUP($B13,Engagés!$B$10:$N$509,2,FALSE))</f>
        <v/>
      </c>
      <c r="D13" s="100" t="str">
        <f>IF(C13="","",VLOOKUP($C13,Engagés!$C$10:$N$509,4,FALSE))</f>
        <v/>
      </c>
      <c r="E13" s="100" t="str">
        <f>IF(C13="","",VLOOKUP($C13,Engagés!$C$10:$N$509,5,FALSE))</f>
        <v/>
      </c>
      <c r="F13" s="101" t="str">
        <f>IF(C13="","",CONCATENATE(VLOOKUP($C13,Engagés!$C$10:$N$509,6,FALSE)," ",VLOOKUP($C13,Engagés!$C$10:$N$509,7,FALSE)))</f>
        <v/>
      </c>
      <c r="G13" s="101" t="str">
        <f>IF(C13="","",VLOOKUP($C13,Engagés!$C$10:$N$509,8,FALSE))</f>
        <v/>
      </c>
      <c r="H13" s="100" t="str">
        <f>IF(C13="","",VLOOKUP($C13,Engagés!$C$10:$N$509,9,FALSE))</f>
        <v/>
      </c>
      <c r="I13" s="100" t="str">
        <f>IF(C13="","",VLOOKUP($C13,Engagés!$C$10:$N$509,10,FALSE))</f>
        <v/>
      </c>
      <c r="J13" s="100" t="str">
        <f>IF(C13="","",VLOOKUP($C13,Engagés!$C$10:$Q$509,12,FALSE))</f>
        <v/>
      </c>
      <c r="K13" s="33" t="str">
        <f t="shared" si="1"/>
        <v/>
      </c>
    </row>
    <row r="14" spans="1:12" ht="16.5" customHeight="1">
      <c r="A14">
        <f t="shared" si="0"/>
        <v>0</v>
      </c>
      <c r="B14" s="98">
        <v>8</v>
      </c>
      <c r="C14" s="100" t="str">
        <f>IF(ISERROR(VLOOKUP($B14,Engagés!$B$10:$N$509,1,FALSE))=TRUE,"",VLOOKUP($B14,Engagés!$B$10:$N$509,2,FALSE))</f>
        <v/>
      </c>
      <c r="D14" s="100" t="str">
        <f>IF(C14="","",VLOOKUP($C14,Engagés!$C$10:$N$509,4,FALSE))</f>
        <v/>
      </c>
      <c r="E14" s="100" t="str">
        <f>IF(C14="","",VLOOKUP($C14,Engagés!$C$10:$N$509,5,FALSE))</f>
        <v/>
      </c>
      <c r="F14" s="101" t="str">
        <f>IF(C14="","",CONCATENATE(VLOOKUP($C14,Engagés!$C$10:$N$509,6,FALSE)," ",VLOOKUP($C14,Engagés!$C$10:$N$509,7,FALSE)))</f>
        <v/>
      </c>
      <c r="G14" s="101" t="str">
        <f>IF(C14="","",VLOOKUP($C14,Engagés!$C$10:$N$509,8,FALSE))</f>
        <v/>
      </c>
      <c r="H14" s="100" t="str">
        <f>IF(C14="","",VLOOKUP($C14,Engagés!$C$10:$N$509,9,FALSE))</f>
        <v/>
      </c>
      <c r="I14" s="100" t="str">
        <f>IF(C14="","",VLOOKUP($C14,Engagés!$C$10:$N$509,10,FALSE))</f>
        <v/>
      </c>
      <c r="J14" s="100" t="str">
        <f>IF(C14="","",VLOOKUP($C14,Engagés!$C$10:$Q$509,12,FALSE))</f>
        <v/>
      </c>
      <c r="K14" s="33" t="str">
        <f t="shared" si="1"/>
        <v/>
      </c>
    </row>
    <row r="15" spans="1:12" ht="16.5" customHeight="1">
      <c r="A15">
        <f t="shared" si="0"/>
        <v>0</v>
      </c>
      <c r="B15" s="98">
        <v>9</v>
      </c>
      <c r="C15" s="100" t="str">
        <f>IF(ISERROR(VLOOKUP($B15,Engagés!$B$10:$N$509,1,FALSE))=TRUE,"",VLOOKUP($B15,Engagés!$B$10:$N$509,2,FALSE))</f>
        <v/>
      </c>
      <c r="D15" s="100" t="str">
        <f>IF(C15="","",VLOOKUP($C15,Engagés!$C$10:$N$509,4,FALSE))</f>
        <v/>
      </c>
      <c r="E15" s="100" t="str">
        <f>IF(C15="","",VLOOKUP($C15,Engagés!$C$10:$N$509,5,FALSE))</f>
        <v/>
      </c>
      <c r="F15" s="101" t="str">
        <f>IF(C15="","",CONCATENATE(VLOOKUP($C15,Engagés!$C$10:$N$509,6,FALSE)," ",VLOOKUP($C15,Engagés!$C$10:$N$509,7,FALSE)))</f>
        <v/>
      </c>
      <c r="G15" s="101" t="str">
        <f>IF(C15="","",VLOOKUP($C15,Engagés!$C$10:$N$509,8,FALSE))</f>
        <v/>
      </c>
      <c r="H15" s="100" t="str">
        <f>IF(C15="","",VLOOKUP($C15,Engagés!$C$10:$N$509,9,FALSE))</f>
        <v/>
      </c>
      <c r="I15" s="100" t="str">
        <f>IF(C15="","",VLOOKUP($C15,Engagés!$C$10:$N$509,10,FALSE))</f>
        <v/>
      </c>
      <c r="J15" s="100" t="str">
        <f>IF(C15="","",VLOOKUP($C15,Engagés!$C$10:$Q$509,12,FALSE))</f>
        <v/>
      </c>
      <c r="K15" s="33" t="str">
        <f t="shared" si="1"/>
        <v/>
      </c>
    </row>
    <row r="16" spans="1:12" ht="16.5" customHeight="1">
      <c r="A16">
        <f t="shared" si="0"/>
        <v>0</v>
      </c>
      <c r="B16" s="98">
        <v>10</v>
      </c>
      <c r="C16" s="100" t="str">
        <f>IF(ISERROR(VLOOKUP($B16,Engagés!$B$10:$N$509,1,FALSE))=TRUE,"",VLOOKUP($B16,Engagés!$B$10:$N$509,2,FALSE))</f>
        <v/>
      </c>
      <c r="D16" s="100" t="str">
        <f>IF(C16="","",VLOOKUP($C16,Engagés!$C$10:$N$509,4,FALSE))</f>
        <v/>
      </c>
      <c r="E16" s="100" t="str">
        <f>IF(C16="","",VLOOKUP($C16,Engagés!$C$10:$N$509,5,FALSE))</f>
        <v/>
      </c>
      <c r="F16" s="101" t="str">
        <f>IF(C16="","",CONCATENATE(VLOOKUP($C16,Engagés!$C$10:$N$509,6,FALSE)," ",VLOOKUP($C16,Engagés!$C$10:$N$509,7,FALSE)))</f>
        <v/>
      </c>
      <c r="G16" s="101" t="str">
        <f>IF(C16="","",VLOOKUP($C16,Engagés!$C$10:$N$509,8,FALSE))</f>
        <v/>
      </c>
      <c r="H16" s="100" t="str">
        <f>IF(C16="","",VLOOKUP($C16,Engagés!$C$10:$N$509,9,FALSE))</f>
        <v/>
      </c>
      <c r="I16" s="100" t="str">
        <f>IF(C16="","",VLOOKUP($C16,Engagés!$C$10:$N$509,10,FALSE))</f>
        <v/>
      </c>
      <c r="J16" s="100" t="str">
        <f>IF(C16="","",VLOOKUP($C16,Engagés!$C$10:$Q$509,12,FALSE))</f>
        <v/>
      </c>
      <c r="K16" s="33" t="str">
        <f t="shared" si="1"/>
        <v/>
      </c>
    </row>
    <row r="17" spans="1:11" ht="16.5" customHeight="1">
      <c r="A17">
        <f t="shared" si="0"/>
        <v>0</v>
      </c>
      <c r="B17" s="98">
        <v>11</v>
      </c>
      <c r="C17" s="100" t="str">
        <f>IF(ISERROR(VLOOKUP($B17,Engagés!$B$10:$N$509,1,FALSE))=TRUE,"",VLOOKUP($B17,Engagés!$B$10:$N$509,2,FALSE))</f>
        <v/>
      </c>
      <c r="D17" s="100" t="str">
        <f>IF(C17="","",VLOOKUP($C17,Engagés!$C$10:$N$509,4,FALSE))</f>
        <v/>
      </c>
      <c r="E17" s="100" t="str">
        <f>IF(C17="","",VLOOKUP($C17,Engagés!$C$10:$N$509,5,FALSE))</f>
        <v/>
      </c>
      <c r="F17" s="101" t="str">
        <f>IF(C17="","",CONCATENATE(VLOOKUP($C17,Engagés!$C$10:$N$509,6,FALSE)," ",VLOOKUP($C17,Engagés!$C$10:$N$509,7,FALSE)))</f>
        <v/>
      </c>
      <c r="G17" s="101" t="str">
        <f>IF(C17="","",VLOOKUP($C17,Engagés!$C$10:$N$509,8,FALSE))</f>
        <v/>
      </c>
      <c r="H17" s="100" t="str">
        <f>IF(C17="","",VLOOKUP($C17,Engagés!$C$10:$N$509,9,FALSE))</f>
        <v/>
      </c>
      <c r="I17" s="100" t="str">
        <f>IF(C17="","",VLOOKUP($C17,Engagés!$C$10:$N$509,10,FALSE))</f>
        <v/>
      </c>
      <c r="J17" s="100" t="str">
        <f>IF(C17="","",VLOOKUP($C17,Engagés!$C$10:$Q$509,12,FALSE))</f>
        <v/>
      </c>
      <c r="K17" s="33" t="str">
        <f t="shared" si="1"/>
        <v/>
      </c>
    </row>
    <row r="18" spans="1:11" ht="16.5" customHeight="1">
      <c r="A18">
        <f t="shared" si="0"/>
        <v>0</v>
      </c>
      <c r="B18" s="98">
        <v>12</v>
      </c>
      <c r="C18" s="100" t="str">
        <f>IF(ISERROR(VLOOKUP($B18,Engagés!$B$10:$N$509,1,FALSE))=TRUE,"",VLOOKUP($B18,Engagés!$B$10:$N$509,2,FALSE))</f>
        <v/>
      </c>
      <c r="D18" s="100" t="str">
        <f>IF(C18="","",VLOOKUP($C18,Engagés!$C$10:$N$509,4,FALSE))</f>
        <v/>
      </c>
      <c r="E18" s="100" t="str">
        <f>IF(C18="","",VLOOKUP($C18,Engagés!$C$10:$N$509,5,FALSE))</f>
        <v/>
      </c>
      <c r="F18" s="101" t="str">
        <f>IF(C18="","",CONCATENATE(VLOOKUP($C18,Engagés!$C$10:$N$509,6,FALSE)," ",VLOOKUP($C18,Engagés!$C$10:$N$509,7,FALSE)))</f>
        <v/>
      </c>
      <c r="G18" s="101" t="str">
        <f>IF(C18="","",VLOOKUP($C18,Engagés!$C$10:$N$509,8,FALSE))</f>
        <v/>
      </c>
      <c r="H18" s="100" t="str">
        <f>IF(C18="","",VLOOKUP($C18,Engagés!$C$10:$N$509,9,FALSE))</f>
        <v/>
      </c>
      <c r="I18" s="100" t="str">
        <f>IF(C18="","",VLOOKUP($C18,Engagés!$C$10:$N$509,10,FALSE))</f>
        <v/>
      </c>
      <c r="J18" s="100" t="str">
        <f>IF(C18="","",VLOOKUP($C18,Engagés!$C$10:$Q$509,12,FALSE))</f>
        <v/>
      </c>
      <c r="K18" s="33" t="str">
        <f t="shared" si="1"/>
        <v/>
      </c>
    </row>
    <row r="19" spans="1:11" ht="16.5" customHeight="1">
      <c r="A19">
        <f t="shared" si="0"/>
        <v>0</v>
      </c>
      <c r="B19" s="98">
        <v>13</v>
      </c>
      <c r="C19" s="100" t="str">
        <f>IF(ISERROR(VLOOKUP($B19,Engagés!$B$10:$N$509,1,FALSE))=TRUE,"",VLOOKUP($B19,Engagés!$B$10:$N$509,2,FALSE))</f>
        <v/>
      </c>
      <c r="D19" s="100" t="str">
        <f>IF(C19="","",VLOOKUP($C19,Engagés!$C$10:$N$509,4,FALSE))</f>
        <v/>
      </c>
      <c r="E19" s="100" t="str">
        <f>IF(C19="","",VLOOKUP($C19,Engagés!$C$10:$N$509,5,FALSE))</f>
        <v/>
      </c>
      <c r="F19" s="101" t="str">
        <f>IF(C19="","",CONCATENATE(VLOOKUP($C19,Engagés!$C$10:$N$509,6,FALSE)," ",VLOOKUP($C19,Engagés!$C$10:$N$509,7,FALSE)))</f>
        <v/>
      </c>
      <c r="G19" s="101" t="str">
        <f>IF(C19="","",VLOOKUP($C19,Engagés!$C$10:$N$509,8,FALSE))</f>
        <v/>
      </c>
      <c r="H19" s="100" t="str">
        <f>IF(C19="","",VLOOKUP($C19,Engagés!$C$10:$N$509,9,FALSE))</f>
        <v/>
      </c>
      <c r="I19" s="100" t="str">
        <f>IF(C19="","",VLOOKUP($C19,Engagés!$C$10:$N$509,10,FALSE))</f>
        <v/>
      </c>
      <c r="J19" s="100" t="str">
        <f>IF(C19="","",VLOOKUP($C19,Engagés!$C$10:$Q$509,12,FALSE))</f>
        <v/>
      </c>
      <c r="K19" s="33" t="str">
        <f t="shared" si="1"/>
        <v/>
      </c>
    </row>
    <row r="20" spans="1:11" ht="16.5" customHeight="1">
      <c r="A20">
        <f t="shared" si="0"/>
        <v>0</v>
      </c>
      <c r="B20" s="98">
        <v>14</v>
      </c>
      <c r="C20" s="100" t="str">
        <f>IF(ISERROR(VLOOKUP($B20,Engagés!$B$10:$N$509,1,FALSE))=TRUE,"",VLOOKUP($B20,Engagés!$B$10:$N$509,2,FALSE))</f>
        <v/>
      </c>
      <c r="D20" s="100" t="str">
        <f>IF(C20="","",VLOOKUP($C20,Engagés!$C$10:$N$509,4,FALSE))</f>
        <v/>
      </c>
      <c r="E20" s="100" t="str">
        <f>IF(C20="","",VLOOKUP($C20,Engagés!$C$10:$N$509,5,FALSE))</f>
        <v/>
      </c>
      <c r="F20" s="101" t="str">
        <f>IF(C20="","",CONCATENATE(VLOOKUP($C20,Engagés!$C$10:$N$509,6,FALSE)," ",VLOOKUP($C20,Engagés!$C$10:$N$509,7,FALSE)))</f>
        <v/>
      </c>
      <c r="G20" s="101" t="str">
        <f>IF(C20="","",VLOOKUP($C20,Engagés!$C$10:$N$509,8,FALSE))</f>
        <v/>
      </c>
      <c r="H20" s="100" t="str">
        <f>IF(C20="","",VLOOKUP($C20,Engagés!$C$10:$N$509,9,FALSE))</f>
        <v/>
      </c>
      <c r="I20" s="100" t="str">
        <f>IF(C20="","",VLOOKUP($C20,Engagés!$C$10:$N$509,10,FALSE))</f>
        <v/>
      </c>
      <c r="J20" s="100" t="str">
        <f>IF(C20="","",VLOOKUP($C20,Engagés!$C$10:$Q$509,12,FALSE))</f>
        <v/>
      </c>
      <c r="K20" s="33" t="str">
        <f t="shared" si="1"/>
        <v/>
      </c>
    </row>
    <row r="21" spans="1:11" ht="16.5" customHeight="1">
      <c r="A21">
        <f t="shared" si="0"/>
        <v>0</v>
      </c>
      <c r="B21" s="98">
        <v>15</v>
      </c>
      <c r="C21" s="100" t="str">
        <f>IF(ISERROR(VLOOKUP($B21,Engagés!$B$10:$N$509,1,FALSE))=TRUE,"",VLOOKUP($B21,Engagés!$B$10:$N$509,2,FALSE))</f>
        <v/>
      </c>
      <c r="D21" s="100" t="str">
        <f>IF(C21="","",VLOOKUP($C21,Engagés!$C$10:$N$509,4,FALSE))</f>
        <v/>
      </c>
      <c r="E21" s="100" t="str">
        <f>IF(C21="","",VLOOKUP($C21,Engagés!$C$10:$N$509,5,FALSE))</f>
        <v/>
      </c>
      <c r="F21" s="101" t="str">
        <f>IF(C21="","",CONCATENATE(VLOOKUP($C21,Engagés!$C$10:$N$509,6,FALSE)," ",VLOOKUP($C21,Engagés!$C$10:$N$509,7,FALSE)))</f>
        <v/>
      </c>
      <c r="G21" s="101" t="str">
        <f>IF(C21="","",VLOOKUP($C21,Engagés!$C$10:$N$509,8,FALSE))</f>
        <v/>
      </c>
      <c r="H21" s="100" t="str">
        <f>IF(C21="","",VLOOKUP($C21,Engagés!$C$10:$N$509,9,FALSE))</f>
        <v/>
      </c>
      <c r="I21" s="100" t="str">
        <f>IF(C21="","",VLOOKUP($C21,Engagés!$C$10:$N$509,10,FALSE))</f>
        <v/>
      </c>
      <c r="J21" s="100" t="str">
        <f>IF(C21="","",VLOOKUP($C21,Engagés!$C$10:$Q$509,12,FALSE))</f>
        <v/>
      </c>
      <c r="K21" s="33" t="str">
        <f t="shared" si="1"/>
        <v/>
      </c>
    </row>
    <row r="22" spans="1:11" ht="16.5" customHeight="1">
      <c r="A22">
        <f t="shared" si="0"/>
        <v>0</v>
      </c>
      <c r="B22" s="98">
        <v>16</v>
      </c>
      <c r="C22" s="100" t="str">
        <f>IF(ISERROR(VLOOKUP($B22,Engagés!$B$10:$N$509,1,FALSE))=TRUE,"",VLOOKUP($B22,Engagés!$B$10:$N$509,2,FALSE))</f>
        <v/>
      </c>
      <c r="D22" s="100" t="str">
        <f>IF(C22="","",VLOOKUP($C22,Engagés!$C$10:$N$509,4,FALSE))</f>
        <v/>
      </c>
      <c r="E22" s="100" t="str">
        <f>IF(C22="","",VLOOKUP($C22,Engagés!$C$10:$N$509,5,FALSE))</f>
        <v/>
      </c>
      <c r="F22" s="101" t="str">
        <f>IF(C22="","",CONCATENATE(VLOOKUP($C22,Engagés!$C$10:$N$509,6,FALSE)," ",VLOOKUP($C22,Engagés!$C$10:$N$509,7,FALSE)))</f>
        <v/>
      </c>
      <c r="G22" s="101" t="str">
        <f>IF(C22="","",VLOOKUP($C22,Engagés!$C$10:$N$509,8,FALSE))</f>
        <v/>
      </c>
      <c r="H22" s="100" t="str">
        <f>IF(C22="","",VLOOKUP($C22,Engagés!$C$10:$N$509,9,FALSE))</f>
        <v/>
      </c>
      <c r="I22" s="100" t="str">
        <f>IF(C22="","",VLOOKUP($C22,Engagés!$C$10:$N$509,10,FALSE))</f>
        <v/>
      </c>
      <c r="J22" s="100" t="str">
        <f>IF(C22="","",VLOOKUP($C22,Engagés!$C$10:$Q$509,12,FALSE))</f>
        <v/>
      </c>
      <c r="K22" s="33" t="str">
        <f t="shared" si="1"/>
        <v/>
      </c>
    </row>
    <row r="23" spans="1:11" ht="16.5" customHeight="1">
      <c r="A23">
        <f t="shared" si="0"/>
        <v>0</v>
      </c>
      <c r="B23" s="98">
        <v>17</v>
      </c>
      <c r="C23" s="100" t="str">
        <f>IF(ISERROR(VLOOKUP($B23,Engagés!$B$10:$N$509,1,FALSE))=TRUE,"",VLOOKUP($B23,Engagés!$B$10:$N$509,2,FALSE))</f>
        <v/>
      </c>
      <c r="D23" s="100" t="str">
        <f>IF(C23="","",VLOOKUP($C23,Engagés!$C$10:$N$509,4,FALSE))</f>
        <v/>
      </c>
      <c r="E23" s="100" t="str">
        <f>IF(C23="","",VLOOKUP($C23,Engagés!$C$10:$N$509,5,FALSE))</f>
        <v/>
      </c>
      <c r="F23" s="101" t="str">
        <f>IF(C23="","",CONCATENATE(VLOOKUP($C23,Engagés!$C$10:$N$509,6,FALSE)," ",VLOOKUP($C23,Engagés!$C$10:$N$509,7,FALSE)))</f>
        <v/>
      </c>
      <c r="G23" s="101" t="str">
        <f>IF(C23="","",VLOOKUP($C23,Engagés!$C$10:$N$509,8,FALSE))</f>
        <v/>
      </c>
      <c r="H23" s="100" t="str">
        <f>IF(C23="","",VLOOKUP($C23,Engagés!$C$10:$N$509,9,FALSE))</f>
        <v/>
      </c>
      <c r="I23" s="100" t="str">
        <f>IF(C23="","",VLOOKUP($C23,Engagés!$C$10:$N$509,10,FALSE))</f>
        <v/>
      </c>
      <c r="J23" s="100" t="str">
        <f>IF(C23="","",VLOOKUP($C23,Engagés!$C$10:$Q$509,12,FALSE))</f>
        <v/>
      </c>
      <c r="K23" s="33" t="str">
        <f t="shared" si="1"/>
        <v/>
      </c>
    </row>
    <row r="24" spans="1:11" ht="16.5" customHeight="1">
      <c r="A24">
        <f t="shared" si="0"/>
        <v>0</v>
      </c>
      <c r="B24" s="98">
        <v>18</v>
      </c>
      <c r="C24" s="100" t="str">
        <f>IF(ISERROR(VLOOKUP($B24,Engagés!$B$10:$N$509,1,FALSE))=TRUE,"",VLOOKUP($B24,Engagés!$B$10:$N$509,2,FALSE))</f>
        <v/>
      </c>
      <c r="D24" s="100" t="str">
        <f>IF(C24="","",VLOOKUP($C24,Engagés!$C$10:$N$509,4,FALSE))</f>
        <v/>
      </c>
      <c r="E24" s="100" t="str">
        <f>IF(C24="","",VLOOKUP($C24,Engagés!$C$10:$N$509,5,FALSE))</f>
        <v/>
      </c>
      <c r="F24" s="101" t="str">
        <f>IF(C24="","",CONCATENATE(VLOOKUP($C24,Engagés!$C$10:$N$509,6,FALSE)," ",VLOOKUP($C24,Engagés!$C$10:$N$509,7,FALSE)))</f>
        <v/>
      </c>
      <c r="G24" s="101" t="str">
        <f>IF(C24="","",VLOOKUP($C24,Engagés!$C$10:$N$509,8,FALSE))</f>
        <v/>
      </c>
      <c r="H24" s="100" t="str">
        <f>IF(C24="","",VLOOKUP($C24,Engagés!$C$10:$N$509,9,FALSE))</f>
        <v/>
      </c>
      <c r="I24" s="100" t="str">
        <f>IF(C24="","",VLOOKUP($C24,Engagés!$C$10:$N$509,10,FALSE))</f>
        <v/>
      </c>
      <c r="J24" s="100" t="str">
        <f>IF(C24="","",VLOOKUP($C24,Engagés!$C$10:$Q$509,12,FALSE))</f>
        <v/>
      </c>
      <c r="K24" s="33" t="str">
        <f t="shared" si="1"/>
        <v/>
      </c>
    </row>
    <row r="25" spans="1:11" ht="16.5" customHeight="1">
      <c r="A25">
        <f t="shared" si="0"/>
        <v>0</v>
      </c>
      <c r="B25" s="98">
        <v>19</v>
      </c>
      <c r="C25" s="100" t="str">
        <f>IF(ISERROR(VLOOKUP($B25,Engagés!$B$10:$N$509,1,FALSE))=TRUE,"",VLOOKUP($B25,Engagés!$B$10:$N$509,2,FALSE))</f>
        <v/>
      </c>
      <c r="D25" s="100" t="str">
        <f>IF(C25="","",VLOOKUP($C25,Engagés!$C$10:$N$509,4,FALSE))</f>
        <v/>
      </c>
      <c r="E25" s="100" t="str">
        <f>IF(C25="","",VLOOKUP($C25,Engagés!$C$10:$N$509,5,FALSE))</f>
        <v/>
      </c>
      <c r="F25" s="101" t="str">
        <f>IF(C25="","",CONCATENATE(VLOOKUP($C25,Engagés!$C$10:$N$509,6,FALSE)," ",VLOOKUP($C25,Engagés!$C$10:$N$509,7,FALSE)))</f>
        <v/>
      </c>
      <c r="G25" s="101" t="str">
        <f>IF(C25="","",VLOOKUP($C25,Engagés!$C$10:$N$509,8,FALSE))</f>
        <v/>
      </c>
      <c r="H25" s="100" t="str">
        <f>IF(C25="","",VLOOKUP($C25,Engagés!$C$10:$N$509,9,FALSE))</f>
        <v/>
      </c>
      <c r="I25" s="100" t="str">
        <f>IF(C25="","",VLOOKUP($C25,Engagés!$C$10:$N$509,10,FALSE))</f>
        <v/>
      </c>
      <c r="J25" s="100" t="str">
        <f>IF(C25="","",VLOOKUP($C25,Engagés!$C$10:$Q$509,12,FALSE))</f>
        <v/>
      </c>
      <c r="K25" s="33" t="str">
        <f t="shared" si="1"/>
        <v/>
      </c>
    </row>
    <row r="26" spans="1:11" ht="16.5" customHeight="1">
      <c r="A26">
        <f t="shared" si="0"/>
        <v>0</v>
      </c>
      <c r="B26" s="98">
        <v>20</v>
      </c>
      <c r="C26" s="100" t="str">
        <f>IF(ISERROR(VLOOKUP($B26,Engagés!$B$10:$N$509,1,FALSE))=TRUE,"",VLOOKUP($B26,Engagés!$B$10:$N$509,2,FALSE))</f>
        <v/>
      </c>
      <c r="D26" s="100" t="str">
        <f>IF(C26="","",VLOOKUP($C26,Engagés!$C$10:$N$509,4,FALSE))</f>
        <v/>
      </c>
      <c r="E26" s="100" t="str">
        <f>IF(C26="","",VLOOKUP($C26,Engagés!$C$10:$N$509,5,FALSE))</f>
        <v/>
      </c>
      <c r="F26" s="101" t="str">
        <f>IF(C26="","",CONCATENATE(VLOOKUP($C26,Engagés!$C$10:$N$509,6,FALSE)," ",VLOOKUP($C26,Engagés!$C$10:$N$509,7,FALSE)))</f>
        <v/>
      </c>
      <c r="G26" s="101" t="str">
        <f>IF(C26="","",VLOOKUP($C26,Engagés!$C$10:$N$509,8,FALSE))</f>
        <v/>
      </c>
      <c r="H26" s="100" t="str">
        <f>IF(C26="","",VLOOKUP($C26,Engagés!$C$10:$N$509,9,FALSE))</f>
        <v/>
      </c>
      <c r="I26" s="100" t="str">
        <f>IF(C26="","",VLOOKUP($C26,Engagés!$C$10:$N$509,10,FALSE))</f>
        <v/>
      </c>
      <c r="J26" s="100" t="str">
        <f>IF(C26="","",VLOOKUP($C26,Engagés!$C$10:$Q$509,12,FALSE))</f>
        <v/>
      </c>
      <c r="K26" s="33" t="str">
        <f t="shared" si="1"/>
        <v/>
      </c>
    </row>
    <row r="27" spans="1:11" ht="16.5" customHeight="1">
      <c r="A27">
        <f t="shared" si="0"/>
        <v>0</v>
      </c>
      <c r="B27" s="98">
        <v>21</v>
      </c>
      <c r="C27" s="100" t="str">
        <f>IF(ISERROR(VLOOKUP($B27,Engagés!$B$10:$N$509,1,FALSE))=TRUE,"",VLOOKUP($B27,Engagés!$B$10:$N$509,2,FALSE))</f>
        <v/>
      </c>
      <c r="D27" s="100" t="str">
        <f>IF(C27="","",VLOOKUP($C27,Engagés!$C$10:$N$509,4,FALSE))</f>
        <v/>
      </c>
      <c r="E27" s="100" t="str">
        <f>IF(C27="","",VLOOKUP($C27,Engagés!$C$10:$N$509,5,FALSE))</f>
        <v/>
      </c>
      <c r="F27" s="101" t="str">
        <f>IF(C27="","",CONCATENATE(VLOOKUP($C27,Engagés!$C$10:$N$509,6,FALSE)," ",VLOOKUP($C27,Engagés!$C$10:$N$509,7,FALSE)))</f>
        <v/>
      </c>
      <c r="G27" s="101" t="str">
        <f>IF(C27="","",VLOOKUP($C27,Engagés!$C$10:$N$509,8,FALSE))</f>
        <v/>
      </c>
      <c r="H27" s="100" t="str">
        <f>IF(C27="","",VLOOKUP($C27,Engagés!$C$10:$N$509,9,FALSE))</f>
        <v/>
      </c>
      <c r="I27" s="100" t="str">
        <f>IF(C27="","",VLOOKUP($C27,Engagés!$C$10:$N$509,10,FALSE))</f>
        <v/>
      </c>
      <c r="J27" s="100" t="str">
        <f>IF(C27="","",VLOOKUP($C27,Engagés!$C$10:$Q$509,12,FALSE))</f>
        <v/>
      </c>
      <c r="K27" s="33" t="str">
        <f t="shared" si="1"/>
        <v/>
      </c>
    </row>
    <row r="28" spans="1:11" ht="16.5" customHeight="1">
      <c r="A28">
        <f t="shared" si="0"/>
        <v>0</v>
      </c>
      <c r="B28" s="98">
        <v>22</v>
      </c>
      <c r="C28" s="100" t="str">
        <f>IF(ISERROR(VLOOKUP($B28,Engagés!$B$10:$N$509,1,FALSE))=TRUE,"",VLOOKUP($B28,Engagés!$B$10:$N$509,2,FALSE))</f>
        <v/>
      </c>
      <c r="D28" s="100" t="str">
        <f>IF(C28="","",VLOOKUP($C28,Engagés!$C$10:$N$509,4,FALSE))</f>
        <v/>
      </c>
      <c r="E28" s="100" t="str">
        <f>IF(C28="","",VLOOKUP($C28,Engagés!$C$10:$N$509,5,FALSE))</f>
        <v/>
      </c>
      <c r="F28" s="101" t="str">
        <f>IF(C28="","",CONCATENATE(VLOOKUP($C28,Engagés!$C$10:$N$509,6,FALSE)," ",VLOOKUP($C28,Engagés!$C$10:$N$509,7,FALSE)))</f>
        <v/>
      </c>
      <c r="G28" s="101" t="str">
        <f>IF(C28="","",VLOOKUP($C28,Engagés!$C$10:$N$509,8,FALSE))</f>
        <v/>
      </c>
      <c r="H28" s="100" t="str">
        <f>IF(C28="","",VLOOKUP($C28,Engagés!$C$10:$N$509,9,FALSE))</f>
        <v/>
      </c>
      <c r="I28" s="100" t="str">
        <f>IF(C28="","",VLOOKUP($C28,Engagés!$C$10:$N$509,10,FALSE))</f>
        <v/>
      </c>
      <c r="J28" s="100" t="str">
        <f>IF(C28="","",VLOOKUP($C28,Engagés!$C$10:$Q$509,12,FALSE))</f>
        <v/>
      </c>
      <c r="K28" s="33" t="str">
        <f t="shared" si="1"/>
        <v/>
      </c>
    </row>
    <row r="29" spans="1:11" ht="16.5" customHeight="1">
      <c r="A29">
        <f t="shared" si="0"/>
        <v>0</v>
      </c>
      <c r="B29" s="98">
        <v>23</v>
      </c>
      <c r="C29" s="100" t="str">
        <f>IF(ISERROR(VLOOKUP($B29,Engagés!$B$10:$N$509,1,FALSE))=TRUE,"",VLOOKUP($B29,Engagés!$B$10:$N$509,2,FALSE))</f>
        <v/>
      </c>
      <c r="D29" s="100" t="str">
        <f>IF(C29="","",VLOOKUP($C29,Engagés!$C$10:$N$509,4,FALSE))</f>
        <v/>
      </c>
      <c r="E29" s="100" t="str">
        <f>IF(C29="","",VLOOKUP($C29,Engagés!$C$10:$N$509,5,FALSE))</f>
        <v/>
      </c>
      <c r="F29" s="101" t="str">
        <f>IF(C29="","",CONCATENATE(VLOOKUP($C29,Engagés!$C$10:$N$509,6,FALSE)," ",VLOOKUP($C29,Engagés!$C$10:$N$509,7,FALSE)))</f>
        <v/>
      </c>
      <c r="G29" s="101" t="str">
        <f>IF(C29="","",VLOOKUP($C29,Engagés!$C$10:$N$509,8,FALSE))</f>
        <v/>
      </c>
      <c r="H29" s="100" t="str">
        <f>IF(C29="","",VLOOKUP($C29,Engagés!$C$10:$N$509,9,FALSE))</f>
        <v/>
      </c>
      <c r="I29" s="100" t="str">
        <f>IF(C29="","",VLOOKUP($C29,Engagés!$C$10:$N$509,10,FALSE))</f>
        <v/>
      </c>
      <c r="J29" s="100" t="str">
        <f>IF(C29="","",VLOOKUP($C29,Engagés!$C$10:$Q$509,12,FALSE))</f>
        <v/>
      </c>
      <c r="K29" s="33" t="str">
        <f t="shared" si="1"/>
        <v/>
      </c>
    </row>
    <row r="30" spans="1:11" ht="16.5" customHeight="1">
      <c r="A30">
        <f t="shared" si="0"/>
        <v>0</v>
      </c>
      <c r="B30" s="98">
        <v>24</v>
      </c>
      <c r="C30" s="100" t="str">
        <f>IF(ISERROR(VLOOKUP($B30,Engagés!$B$10:$N$509,1,FALSE))=TRUE,"",VLOOKUP($B30,Engagés!$B$10:$N$509,2,FALSE))</f>
        <v/>
      </c>
      <c r="D30" s="100" t="str">
        <f>IF(C30="","",VLOOKUP($C30,Engagés!$C$10:$N$509,4,FALSE))</f>
        <v/>
      </c>
      <c r="E30" s="100" t="str">
        <f>IF(C30="","",VLOOKUP($C30,Engagés!$C$10:$N$509,5,FALSE))</f>
        <v/>
      </c>
      <c r="F30" s="101" t="str">
        <f>IF(C30="","",CONCATENATE(VLOOKUP($C30,Engagés!$C$10:$N$509,6,FALSE)," ",VLOOKUP($C30,Engagés!$C$10:$N$509,7,FALSE)))</f>
        <v/>
      </c>
      <c r="G30" s="101" t="str">
        <f>IF(C30="","",VLOOKUP($C30,Engagés!$C$10:$N$509,8,FALSE))</f>
        <v/>
      </c>
      <c r="H30" s="100" t="str">
        <f>IF(C30="","",VLOOKUP($C30,Engagés!$C$10:$N$509,9,FALSE))</f>
        <v/>
      </c>
      <c r="I30" s="100" t="str">
        <f>IF(C30="","",VLOOKUP($C30,Engagés!$C$10:$N$509,10,FALSE))</f>
        <v/>
      </c>
      <c r="J30" s="100" t="str">
        <f>IF(C30="","",VLOOKUP($C30,Engagés!$C$10:$Q$509,12,FALSE))</f>
        <v/>
      </c>
      <c r="K30" s="33" t="str">
        <f t="shared" si="1"/>
        <v/>
      </c>
    </row>
    <row r="31" spans="1:11" ht="16.5" customHeight="1">
      <c r="A31">
        <f t="shared" si="0"/>
        <v>0</v>
      </c>
      <c r="B31" s="98">
        <v>25</v>
      </c>
      <c r="C31" s="100" t="str">
        <f>IF(ISERROR(VLOOKUP($B31,Engagés!$B$10:$N$509,1,FALSE))=TRUE,"",VLOOKUP($B31,Engagés!$B$10:$N$509,2,FALSE))</f>
        <v/>
      </c>
      <c r="D31" s="100" t="str">
        <f>IF(C31="","",VLOOKUP($C31,Engagés!$C$10:$N$509,4,FALSE))</f>
        <v/>
      </c>
      <c r="E31" s="100" t="str">
        <f>IF(C31="","",VLOOKUP($C31,Engagés!$C$10:$N$509,5,FALSE))</f>
        <v/>
      </c>
      <c r="F31" s="101" t="str">
        <f>IF(C31="","",CONCATENATE(VLOOKUP($C31,Engagés!$C$10:$N$509,6,FALSE)," ",VLOOKUP($C31,Engagés!$C$10:$N$509,7,FALSE)))</f>
        <v/>
      </c>
      <c r="G31" s="101" t="str">
        <f>IF(C31="","",VLOOKUP($C31,Engagés!$C$10:$N$509,8,FALSE))</f>
        <v/>
      </c>
      <c r="H31" s="100" t="str">
        <f>IF(C31="","",VLOOKUP($C31,Engagés!$C$10:$N$509,9,FALSE))</f>
        <v/>
      </c>
      <c r="I31" s="100" t="str">
        <f>IF(C31="","",VLOOKUP($C31,Engagés!$C$10:$N$509,10,FALSE))</f>
        <v/>
      </c>
      <c r="J31" s="100" t="str">
        <f>IF(C31="","",VLOOKUP($C31,Engagés!$C$10:$Q$509,12,FALSE))</f>
        <v/>
      </c>
      <c r="K31" s="33" t="str">
        <f t="shared" si="1"/>
        <v/>
      </c>
    </row>
    <row r="32" spans="1:11" ht="16.5" customHeight="1">
      <c r="A32">
        <f t="shared" si="0"/>
        <v>0</v>
      </c>
      <c r="B32" s="98">
        <v>26</v>
      </c>
      <c r="C32" s="100" t="str">
        <f>IF(ISERROR(VLOOKUP($B32,Engagés!$B$10:$N$509,1,FALSE))=TRUE,"",VLOOKUP($B32,Engagés!$B$10:$N$509,2,FALSE))</f>
        <v/>
      </c>
      <c r="D32" s="100" t="str">
        <f>IF(C32="","",VLOOKUP($C32,Engagés!$C$10:$N$509,4,FALSE))</f>
        <v/>
      </c>
      <c r="E32" s="100" t="str">
        <f>IF(C32="","",VLOOKUP($C32,Engagés!$C$10:$N$509,5,FALSE))</f>
        <v/>
      </c>
      <c r="F32" s="101" t="str">
        <f>IF(C32="","",CONCATENATE(VLOOKUP($C32,Engagés!$C$10:$N$509,6,FALSE)," ",VLOOKUP($C32,Engagés!$C$10:$N$509,7,FALSE)))</f>
        <v/>
      </c>
      <c r="G32" s="101" t="str">
        <f>IF(C32="","",VLOOKUP($C32,Engagés!$C$10:$N$509,8,FALSE))</f>
        <v/>
      </c>
      <c r="H32" s="100" t="str">
        <f>IF(C32="","",VLOOKUP($C32,Engagés!$C$10:$N$509,9,FALSE))</f>
        <v/>
      </c>
      <c r="I32" s="100" t="str">
        <f>IF(C32="","",VLOOKUP($C32,Engagés!$C$10:$N$509,10,FALSE))</f>
        <v/>
      </c>
      <c r="J32" s="100" t="str">
        <f>IF(C32="","",VLOOKUP($C32,Engagés!$C$10:$Q$509,12,FALSE))</f>
        <v/>
      </c>
      <c r="K32" s="33" t="str">
        <f t="shared" si="1"/>
        <v/>
      </c>
    </row>
    <row r="33" spans="1:11" ht="16.5" customHeight="1">
      <c r="A33">
        <f t="shared" si="0"/>
        <v>0</v>
      </c>
      <c r="B33" s="98">
        <v>27</v>
      </c>
      <c r="C33" s="100" t="str">
        <f>IF(ISERROR(VLOOKUP($B33,Engagés!$B$10:$N$509,1,FALSE))=TRUE,"",VLOOKUP($B33,Engagés!$B$10:$N$509,2,FALSE))</f>
        <v/>
      </c>
      <c r="D33" s="100" t="str">
        <f>IF(C33="","",VLOOKUP($C33,Engagés!$C$10:$N$509,4,FALSE))</f>
        <v/>
      </c>
      <c r="E33" s="100" t="str">
        <f>IF(C33="","",VLOOKUP($C33,Engagés!$C$10:$N$509,5,FALSE))</f>
        <v/>
      </c>
      <c r="F33" s="101" t="str">
        <f>IF(C33="","",CONCATENATE(VLOOKUP($C33,Engagés!$C$10:$N$509,6,FALSE)," ",VLOOKUP($C33,Engagés!$C$10:$N$509,7,FALSE)))</f>
        <v/>
      </c>
      <c r="G33" s="101" t="str">
        <f>IF(C33="","",VLOOKUP($C33,Engagés!$C$10:$N$509,8,FALSE))</f>
        <v/>
      </c>
      <c r="H33" s="100" t="str">
        <f>IF(C33="","",VLOOKUP($C33,Engagés!$C$10:$N$509,9,FALSE))</f>
        <v/>
      </c>
      <c r="I33" s="100" t="str">
        <f>IF(C33="","",VLOOKUP($C33,Engagés!$C$10:$N$509,10,FALSE))</f>
        <v/>
      </c>
      <c r="J33" s="100" t="str">
        <f>IF(C33="","",VLOOKUP($C33,Engagés!$C$10:$Q$509,12,FALSE))</f>
        <v/>
      </c>
      <c r="K33" s="33" t="str">
        <f t="shared" si="1"/>
        <v/>
      </c>
    </row>
    <row r="34" spans="1:11" ht="16.5" customHeight="1">
      <c r="A34">
        <f t="shared" si="0"/>
        <v>0</v>
      </c>
      <c r="B34" s="98">
        <v>28</v>
      </c>
      <c r="C34" s="100" t="str">
        <f>IF(ISERROR(VLOOKUP($B34,Engagés!$B$10:$N$509,1,FALSE))=TRUE,"",VLOOKUP($B34,Engagés!$B$10:$N$509,2,FALSE))</f>
        <v/>
      </c>
      <c r="D34" s="100" t="str">
        <f>IF(C34="","",VLOOKUP($C34,Engagés!$C$10:$N$509,4,FALSE))</f>
        <v/>
      </c>
      <c r="E34" s="100" t="str">
        <f>IF(C34="","",VLOOKUP($C34,Engagés!$C$10:$N$509,5,FALSE))</f>
        <v/>
      </c>
      <c r="F34" s="101" t="str">
        <f>IF(C34="","",CONCATENATE(VLOOKUP($C34,Engagés!$C$10:$N$509,6,FALSE)," ",VLOOKUP($C34,Engagés!$C$10:$N$509,7,FALSE)))</f>
        <v/>
      </c>
      <c r="G34" s="101" t="str">
        <f>IF(C34="","",VLOOKUP($C34,Engagés!$C$10:$N$509,8,FALSE))</f>
        <v/>
      </c>
      <c r="H34" s="100" t="str">
        <f>IF(C34="","",VLOOKUP($C34,Engagés!$C$10:$N$509,9,FALSE))</f>
        <v/>
      </c>
      <c r="I34" s="100" t="str">
        <f>IF(C34="","",VLOOKUP($C34,Engagés!$C$10:$N$509,10,FALSE))</f>
        <v/>
      </c>
      <c r="J34" s="100" t="str">
        <f>IF(C34="","",VLOOKUP($C34,Engagés!$C$10:$Q$509,12,FALSE))</f>
        <v/>
      </c>
      <c r="K34" s="33" t="str">
        <f t="shared" si="1"/>
        <v/>
      </c>
    </row>
    <row r="35" spans="1:11" ht="16.5" customHeight="1">
      <c r="A35">
        <f t="shared" si="0"/>
        <v>0</v>
      </c>
      <c r="B35" s="98">
        <v>29</v>
      </c>
      <c r="C35" s="100" t="str">
        <f>IF(ISERROR(VLOOKUP($B35,Engagés!$B$10:$N$509,1,FALSE))=TRUE,"",VLOOKUP($B35,Engagés!$B$10:$N$509,2,FALSE))</f>
        <v/>
      </c>
      <c r="D35" s="100" t="str">
        <f>IF(C35="","",VLOOKUP($C35,Engagés!$C$10:$N$509,4,FALSE))</f>
        <v/>
      </c>
      <c r="E35" s="100" t="str">
        <f>IF(C35="","",VLOOKUP($C35,Engagés!$C$10:$N$509,5,FALSE))</f>
        <v/>
      </c>
      <c r="F35" s="101" t="str">
        <f>IF(C35="","",CONCATENATE(VLOOKUP($C35,Engagés!$C$10:$N$509,6,FALSE)," ",VLOOKUP($C35,Engagés!$C$10:$N$509,7,FALSE)))</f>
        <v/>
      </c>
      <c r="G35" s="101" t="str">
        <f>IF(C35="","",VLOOKUP($C35,Engagés!$C$10:$N$509,8,FALSE))</f>
        <v/>
      </c>
      <c r="H35" s="100" t="str">
        <f>IF(C35="","",VLOOKUP($C35,Engagés!$C$10:$N$509,9,FALSE))</f>
        <v/>
      </c>
      <c r="I35" s="100" t="str">
        <f>IF(C35="","",VLOOKUP($C35,Engagés!$C$10:$N$509,10,FALSE))</f>
        <v/>
      </c>
      <c r="J35" s="100" t="str">
        <f>IF(C35="","",VLOOKUP($C35,Engagés!$C$10:$Q$509,12,FALSE))</f>
        <v/>
      </c>
      <c r="K35" s="33" t="str">
        <f t="shared" si="1"/>
        <v/>
      </c>
    </row>
    <row r="36" spans="1:11" ht="16.5" customHeight="1">
      <c r="A36">
        <f t="shared" si="0"/>
        <v>0</v>
      </c>
      <c r="B36" s="98">
        <v>30</v>
      </c>
      <c r="C36" s="100" t="str">
        <f>IF(ISERROR(VLOOKUP($B36,Engagés!$B$10:$N$509,1,FALSE))=TRUE,"",VLOOKUP($B36,Engagés!$B$10:$N$509,2,FALSE))</f>
        <v/>
      </c>
      <c r="D36" s="100" t="str">
        <f>IF(C36="","",VLOOKUP($C36,Engagés!$C$10:$N$509,4,FALSE))</f>
        <v/>
      </c>
      <c r="E36" s="100" t="str">
        <f>IF(C36="","",VLOOKUP($C36,Engagés!$C$10:$N$509,5,FALSE))</f>
        <v/>
      </c>
      <c r="F36" s="101" t="str">
        <f>IF(C36="","",CONCATENATE(VLOOKUP($C36,Engagés!$C$10:$N$509,6,FALSE)," ",VLOOKUP($C36,Engagés!$C$10:$N$509,7,FALSE)))</f>
        <v/>
      </c>
      <c r="G36" s="101" t="str">
        <f>IF(C36="","",VLOOKUP($C36,Engagés!$C$10:$N$509,8,FALSE))</f>
        <v/>
      </c>
      <c r="H36" s="100" t="str">
        <f>IF(C36="","",VLOOKUP($C36,Engagés!$C$10:$N$509,9,FALSE))</f>
        <v/>
      </c>
      <c r="I36" s="100" t="str">
        <f>IF(C36="","",VLOOKUP($C36,Engagés!$C$10:$N$509,10,FALSE))</f>
        <v/>
      </c>
      <c r="J36" s="100" t="str">
        <f>IF(C36="","",VLOOKUP($C36,Engagés!$C$10:$Q$509,12,FALSE))</f>
        <v/>
      </c>
      <c r="K36" s="33" t="str">
        <f t="shared" si="1"/>
        <v/>
      </c>
    </row>
    <row r="37" spans="1:11" ht="16.5" customHeight="1">
      <c r="A37">
        <f t="shared" si="0"/>
        <v>0</v>
      </c>
      <c r="B37" s="98">
        <v>31</v>
      </c>
      <c r="C37" s="100" t="str">
        <f>IF(ISERROR(VLOOKUP($B37,Engagés!$B$10:$N$509,1,FALSE))=TRUE,"",VLOOKUP($B37,Engagés!$B$10:$N$509,2,FALSE))</f>
        <v/>
      </c>
      <c r="D37" s="100" t="str">
        <f>IF(C37="","",VLOOKUP($C37,Engagés!$C$10:$N$509,4,FALSE))</f>
        <v/>
      </c>
      <c r="E37" s="100" t="str">
        <f>IF(C37="","",VLOOKUP($C37,Engagés!$C$10:$N$509,5,FALSE))</f>
        <v/>
      </c>
      <c r="F37" s="101" t="str">
        <f>IF(C37="","",CONCATENATE(VLOOKUP($C37,Engagés!$C$10:$N$509,6,FALSE)," ",VLOOKUP($C37,Engagés!$C$10:$N$509,7,FALSE)))</f>
        <v/>
      </c>
      <c r="G37" s="101" t="str">
        <f>IF(C37="","",VLOOKUP($C37,Engagés!$C$10:$N$509,8,FALSE))</f>
        <v/>
      </c>
      <c r="H37" s="100" t="str">
        <f>IF(C37="","",VLOOKUP($C37,Engagés!$C$10:$N$509,9,FALSE))</f>
        <v/>
      </c>
      <c r="I37" s="100" t="str">
        <f>IF(C37="","",VLOOKUP($C37,Engagés!$C$10:$N$509,10,FALSE))</f>
        <v/>
      </c>
      <c r="J37" s="100" t="str">
        <f>IF(C37="","",VLOOKUP($C37,Engagés!$C$10:$Q$509,12,FALSE))</f>
        <v/>
      </c>
      <c r="K37" s="33" t="str">
        <f t="shared" si="1"/>
        <v/>
      </c>
    </row>
    <row r="38" spans="1:11" ht="16.5" customHeight="1">
      <c r="A38">
        <f t="shared" si="0"/>
        <v>0</v>
      </c>
      <c r="B38" s="98">
        <v>32</v>
      </c>
      <c r="C38" s="100" t="str">
        <f>IF(ISERROR(VLOOKUP($B38,Engagés!$B$10:$N$509,1,FALSE))=TRUE,"",VLOOKUP($B38,Engagés!$B$10:$N$509,2,FALSE))</f>
        <v/>
      </c>
      <c r="D38" s="100" t="str">
        <f>IF(C38="","",VLOOKUP($C38,Engagés!$C$10:$N$509,4,FALSE))</f>
        <v/>
      </c>
      <c r="E38" s="100" t="str">
        <f>IF(C38="","",VLOOKUP($C38,Engagés!$C$10:$N$509,5,FALSE))</f>
        <v/>
      </c>
      <c r="F38" s="101" t="str">
        <f>IF(C38="","",CONCATENATE(VLOOKUP($C38,Engagés!$C$10:$N$509,6,FALSE)," ",VLOOKUP($C38,Engagés!$C$10:$N$509,7,FALSE)))</f>
        <v/>
      </c>
      <c r="G38" s="101" t="str">
        <f>IF(C38="","",VLOOKUP($C38,Engagés!$C$10:$N$509,8,FALSE))</f>
        <v/>
      </c>
      <c r="H38" s="100" t="str">
        <f>IF(C38="","",VLOOKUP($C38,Engagés!$C$10:$N$509,9,FALSE))</f>
        <v/>
      </c>
      <c r="I38" s="100" t="str">
        <f>IF(C38="","",VLOOKUP($C38,Engagés!$C$10:$N$509,10,FALSE))</f>
        <v/>
      </c>
      <c r="J38" s="100" t="str">
        <f>IF(C38="","",VLOOKUP($C38,Engagés!$C$10:$Q$509,12,FALSE))</f>
        <v/>
      </c>
      <c r="K38" s="33" t="str">
        <f t="shared" si="1"/>
        <v/>
      </c>
    </row>
    <row r="39" spans="1:11" ht="16.5" customHeight="1">
      <c r="A39">
        <f t="shared" si="0"/>
        <v>0</v>
      </c>
      <c r="B39" s="98">
        <v>33</v>
      </c>
      <c r="C39" s="100" t="str">
        <f>IF(ISERROR(VLOOKUP($B39,Engagés!$B$10:$N$509,1,FALSE))=TRUE,"",VLOOKUP($B39,Engagés!$B$10:$N$509,2,FALSE))</f>
        <v/>
      </c>
      <c r="D39" s="100" t="str">
        <f>IF(C39="","",VLOOKUP($C39,Engagés!$C$10:$N$509,4,FALSE))</f>
        <v/>
      </c>
      <c r="E39" s="100" t="str">
        <f>IF(C39="","",VLOOKUP($C39,Engagés!$C$10:$N$509,5,FALSE))</f>
        <v/>
      </c>
      <c r="F39" s="101" t="str">
        <f>IF(C39="","",CONCATENATE(VLOOKUP($C39,Engagés!$C$10:$N$509,6,FALSE)," ",VLOOKUP($C39,Engagés!$C$10:$N$509,7,FALSE)))</f>
        <v/>
      </c>
      <c r="G39" s="101" t="str">
        <f>IF(C39="","",VLOOKUP($C39,Engagés!$C$10:$N$509,8,FALSE))</f>
        <v/>
      </c>
      <c r="H39" s="100" t="str">
        <f>IF(C39="","",VLOOKUP($C39,Engagés!$C$10:$N$509,9,FALSE))</f>
        <v/>
      </c>
      <c r="I39" s="100" t="str">
        <f>IF(C39="","",VLOOKUP($C39,Engagés!$C$10:$N$509,10,FALSE))</f>
        <v/>
      </c>
      <c r="J39" s="100" t="str">
        <f>IF(C39="","",VLOOKUP($C39,Engagés!$C$10:$Q$509,12,FALSE))</f>
        <v/>
      </c>
      <c r="K39" s="33" t="str">
        <f t="shared" si="1"/>
        <v/>
      </c>
    </row>
    <row r="40" spans="1:11" ht="16.5" customHeight="1">
      <c r="A40">
        <f t="shared" si="0"/>
        <v>0</v>
      </c>
      <c r="B40" s="98">
        <v>34</v>
      </c>
      <c r="C40" s="100" t="str">
        <f>IF(ISERROR(VLOOKUP($B40,Engagés!$B$10:$N$509,1,FALSE))=TRUE,"",VLOOKUP($B40,Engagés!$B$10:$N$509,2,FALSE))</f>
        <v/>
      </c>
      <c r="D40" s="100" t="str">
        <f>IF(C40="","",VLOOKUP($C40,Engagés!$C$10:$N$509,4,FALSE))</f>
        <v/>
      </c>
      <c r="E40" s="100" t="str">
        <f>IF(C40="","",VLOOKUP($C40,Engagés!$C$10:$N$509,5,FALSE))</f>
        <v/>
      </c>
      <c r="F40" s="101" t="str">
        <f>IF(C40="","",CONCATENATE(VLOOKUP($C40,Engagés!$C$10:$N$509,6,FALSE)," ",VLOOKUP($C40,Engagés!$C$10:$N$509,7,FALSE)))</f>
        <v/>
      </c>
      <c r="G40" s="101" t="str">
        <f>IF(C40="","",VLOOKUP($C40,Engagés!$C$10:$N$509,8,FALSE))</f>
        <v/>
      </c>
      <c r="H40" s="100" t="str">
        <f>IF(C40="","",VLOOKUP($C40,Engagés!$C$10:$N$509,9,FALSE))</f>
        <v/>
      </c>
      <c r="I40" s="100" t="str">
        <f>IF(C40="","",VLOOKUP($C40,Engagés!$C$10:$N$509,10,FALSE))</f>
        <v/>
      </c>
      <c r="J40" s="100" t="str">
        <f>IF(C40="","",VLOOKUP($C40,Engagés!$C$10:$Q$509,12,FALSE))</f>
        <v/>
      </c>
      <c r="K40" s="33" t="str">
        <f t="shared" si="1"/>
        <v/>
      </c>
    </row>
    <row r="41" spans="1:11" ht="16.5" customHeight="1">
      <c r="A41">
        <f t="shared" si="0"/>
        <v>0</v>
      </c>
      <c r="B41" s="98">
        <v>35</v>
      </c>
      <c r="C41" s="100" t="str">
        <f>IF(ISERROR(VLOOKUP($B41,Engagés!$B$10:$N$509,1,FALSE))=TRUE,"",VLOOKUP($B41,Engagés!$B$10:$N$509,2,FALSE))</f>
        <v/>
      </c>
      <c r="D41" s="100" t="str">
        <f>IF(C41="","",VLOOKUP($C41,Engagés!$C$10:$N$509,4,FALSE))</f>
        <v/>
      </c>
      <c r="E41" s="100" t="str">
        <f>IF(C41="","",VLOOKUP($C41,Engagés!$C$10:$N$509,5,FALSE))</f>
        <v/>
      </c>
      <c r="F41" s="101" t="str">
        <f>IF(C41="","",CONCATENATE(VLOOKUP($C41,Engagés!$C$10:$N$509,6,FALSE)," ",VLOOKUP($C41,Engagés!$C$10:$N$509,7,FALSE)))</f>
        <v/>
      </c>
      <c r="G41" s="101" t="str">
        <f>IF(C41="","",VLOOKUP($C41,Engagés!$C$10:$N$509,8,FALSE))</f>
        <v/>
      </c>
      <c r="H41" s="100" t="str">
        <f>IF(C41="","",VLOOKUP($C41,Engagés!$C$10:$N$509,9,FALSE))</f>
        <v/>
      </c>
      <c r="I41" s="100" t="str">
        <f>IF(C41="","",VLOOKUP($C41,Engagés!$C$10:$N$509,10,FALSE))</f>
        <v/>
      </c>
      <c r="J41" s="100" t="str">
        <f>IF(C41="","",VLOOKUP($C41,Engagés!$C$10:$Q$509,12,FALSE))</f>
        <v/>
      </c>
      <c r="K41" s="33" t="str">
        <f t="shared" si="1"/>
        <v/>
      </c>
    </row>
    <row r="42" spans="1:11" ht="16.5" customHeight="1">
      <c r="A42">
        <f t="shared" si="0"/>
        <v>0</v>
      </c>
      <c r="B42" s="98">
        <v>36</v>
      </c>
      <c r="C42" s="100" t="str">
        <f>IF(ISERROR(VLOOKUP($B42,Engagés!$B$10:$N$509,1,FALSE))=TRUE,"",VLOOKUP($B42,Engagés!$B$10:$N$509,2,FALSE))</f>
        <v/>
      </c>
      <c r="D42" s="100" t="str">
        <f>IF(C42="","",VLOOKUP($C42,Engagés!$C$10:$N$509,4,FALSE))</f>
        <v/>
      </c>
      <c r="E42" s="100" t="str">
        <f>IF(C42="","",VLOOKUP($C42,Engagés!$C$10:$N$509,5,FALSE))</f>
        <v/>
      </c>
      <c r="F42" s="101" t="str">
        <f>IF(C42="","",CONCATENATE(VLOOKUP($C42,Engagés!$C$10:$N$509,6,FALSE)," ",VLOOKUP($C42,Engagés!$C$10:$N$509,7,FALSE)))</f>
        <v/>
      </c>
      <c r="G42" s="101" t="str">
        <f>IF(C42="","",VLOOKUP($C42,Engagés!$C$10:$N$509,8,FALSE))</f>
        <v/>
      </c>
      <c r="H42" s="100" t="str">
        <f>IF(C42="","",VLOOKUP($C42,Engagés!$C$10:$N$509,9,FALSE))</f>
        <v/>
      </c>
      <c r="I42" s="100" t="str">
        <f>IF(C42="","",VLOOKUP($C42,Engagés!$C$10:$N$509,10,FALSE))</f>
        <v/>
      </c>
      <c r="J42" s="100" t="str">
        <f>IF(C42="","",VLOOKUP($C42,Engagés!$C$10:$Q$509,12,FALSE))</f>
        <v/>
      </c>
      <c r="K42" s="33" t="str">
        <f t="shared" si="1"/>
        <v/>
      </c>
    </row>
    <row r="43" spans="1:11" ht="16.5" customHeight="1">
      <c r="A43">
        <f t="shared" si="0"/>
        <v>0</v>
      </c>
      <c r="B43" s="98">
        <v>37</v>
      </c>
      <c r="C43" s="100" t="str">
        <f>IF(ISERROR(VLOOKUP($B43,Engagés!$B$10:$N$509,1,FALSE))=TRUE,"",VLOOKUP($B43,Engagés!$B$10:$N$509,2,FALSE))</f>
        <v/>
      </c>
      <c r="D43" s="100" t="str">
        <f>IF(C43="","",VLOOKUP($C43,Engagés!$C$10:$N$509,4,FALSE))</f>
        <v/>
      </c>
      <c r="E43" s="100" t="str">
        <f>IF(C43="","",VLOOKUP($C43,Engagés!$C$10:$N$509,5,FALSE))</f>
        <v/>
      </c>
      <c r="F43" s="101" t="str">
        <f>IF(C43="","",CONCATENATE(VLOOKUP($C43,Engagés!$C$10:$N$509,6,FALSE)," ",VLOOKUP($C43,Engagés!$C$10:$N$509,7,FALSE)))</f>
        <v/>
      </c>
      <c r="G43" s="101" t="str">
        <f>IF(C43="","",VLOOKUP($C43,Engagés!$C$10:$N$509,8,FALSE))</f>
        <v/>
      </c>
      <c r="H43" s="100" t="str">
        <f>IF(C43="","",VLOOKUP($C43,Engagés!$C$10:$N$509,9,FALSE))</f>
        <v/>
      </c>
      <c r="I43" s="100" t="str">
        <f>IF(C43="","",VLOOKUP($C43,Engagés!$C$10:$N$509,10,FALSE))</f>
        <v/>
      </c>
      <c r="J43" s="100" t="str">
        <f>IF(C43="","",VLOOKUP($C43,Engagés!$C$10:$Q$509,12,FALSE))</f>
        <v/>
      </c>
      <c r="K43" s="33" t="str">
        <f t="shared" si="1"/>
        <v/>
      </c>
    </row>
    <row r="44" spans="1:11" ht="16.5" customHeight="1">
      <c r="A44">
        <f t="shared" si="0"/>
        <v>0</v>
      </c>
      <c r="B44" s="98">
        <v>38</v>
      </c>
      <c r="C44" s="100" t="str">
        <f>IF(ISERROR(VLOOKUP($B44,Engagés!$B$10:$N$509,1,FALSE))=TRUE,"",VLOOKUP($B44,Engagés!$B$10:$N$509,2,FALSE))</f>
        <v/>
      </c>
      <c r="D44" s="100" t="str">
        <f>IF(C44="","",VLOOKUP($C44,Engagés!$C$10:$N$509,4,FALSE))</f>
        <v/>
      </c>
      <c r="E44" s="100" t="str">
        <f>IF(C44="","",VLOOKUP($C44,Engagés!$C$10:$N$509,5,FALSE))</f>
        <v/>
      </c>
      <c r="F44" s="101" t="str">
        <f>IF(C44="","",CONCATENATE(VLOOKUP($C44,Engagés!$C$10:$N$509,6,FALSE)," ",VLOOKUP($C44,Engagés!$C$10:$N$509,7,FALSE)))</f>
        <v/>
      </c>
      <c r="G44" s="101" t="str">
        <f>IF(C44="","",VLOOKUP($C44,Engagés!$C$10:$N$509,8,FALSE))</f>
        <v/>
      </c>
      <c r="H44" s="100" t="str">
        <f>IF(C44="","",VLOOKUP($C44,Engagés!$C$10:$N$509,9,FALSE))</f>
        <v/>
      </c>
      <c r="I44" s="100" t="str">
        <f>IF(C44="","",VLOOKUP($C44,Engagés!$C$10:$N$509,10,FALSE))</f>
        <v/>
      </c>
      <c r="J44" s="100" t="str">
        <f>IF(C44="","",VLOOKUP($C44,Engagés!$C$10:$Q$509,12,FALSE))</f>
        <v/>
      </c>
      <c r="K44" s="33" t="str">
        <f t="shared" si="1"/>
        <v/>
      </c>
    </row>
    <row r="45" spans="1:11" ht="16.5" customHeight="1">
      <c r="A45">
        <f t="shared" si="0"/>
        <v>0</v>
      </c>
      <c r="B45" s="98">
        <v>39</v>
      </c>
      <c r="C45" s="100" t="str">
        <f>IF(ISERROR(VLOOKUP($B45,Engagés!$B$10:$N$509,1,FALSE))=TRUE,"",VLOOKUP($B45,Engagés!$B$10:$N$509,2,FALSE))</f>
        <v/>
      </c>
      <c r="D45" s="100" t="str">
        <f>IF(C45="","",VLOOKUP($C45,Engagés!$C$10:$N$509,4,FALSE))</f>
        <v/>
      </c>
      <c r="E45" s="100" t="str">
        <f>IF(C45="","",VLOOKUP($C45,Engagés!$C$10:$N$509,5,FALSE))</f>
        <v/>
      </c>
      <c r="F45" s="101" t="str">
        <f>IF(C45="","",CONCATENATE(VLOOKUP($C45,Engagés!$C$10:$N$509,6,FALSE)," ",VLOOKUP($C45,Engagés!$C$10:$N$509,7,FALSE)))</f>
        <v/>
      </c>
      <c r="G45" s="101" t="str">
        <f>IF(C45="","",VLOOKUP($C45,Engagés!$C$10:$N$509,8,FALSE))</f>
        <v/>
      </c>
      <c r="H45" s="100" t="str">
        <f>IF(C45="","",VLOOKUP($C45,Engagés!$C$10:$N$509,9,FALSE))</f>
        <v/>
      </c>
      <c r="I45" s="100" t="str">
        <f>IF(C45="","",VLOOKUP($C45,Engagés!$C$10:$N$509,10,FALSE))</f>
        <v/>
      </c>
      <c r="J45" s="100" t="str">
        <f>IF(C45="","",VLOOKUP($C45,Engagés!$C$10:$Q$509,12,FALSE))</f>
        <v/>
      </c>
      <c r="K45" s="33" t="str">
        <f t="shared" si="1"/>
        <v/>
      </c>
    </row>
    <row r="46" spans="1:11" ht="16.5" hidden="1" customHeight="1">
      <c r="A46">
        <f t="shared" si="0"/>
        <v>0</v>
      </c>
      <c r="B46" s="98">
        <v>40</v>
      </c>
      <c r="C46" s="100" t="str">
        <f>IF(ISERROR(VLOOKUP($B46,Engagés!$B$10:$N$509,1,FALSE))=TRUE,"",VLOOKUP($B46,Engagés!$B$10:$N$509,2,FALSE))</f>
        <v/>
      </c>
      <c r="D46" s="100" t="str">
        <f>IF(C46="","",VLOOKUP($C46,Engagés!$C$10:$N$509,4,FALSE))</f>
        <v/>
      </c>
      <c r="E46" s="100" t="str">
        <f>IF(C46="","",VLOOKUP($C46,Engagés!$C$10:$N$509,5,FALSE))</f>
        <v/>
      </c>
      <c r="F46" s="101" t="str">
        <f>IF(C46="","",CONCATENATE(VLOOKUP($C46,Engagés!$C$10:$N$509,6,FALSE)," ",VLOOKUP($C46,Engagés!$C$10:$N$509,7,FALSE)))</f>
        <v/>
      </c>
      <c r="G46" s="101" t="str">
        <f>IF(C46="","",VLOOKUP($C46,Engagés!$C$10:$N$509,8,FALSE))</f>
        <v/>
      </c>
      <c r="H46" s="100" t="str">
        <f>IF(C46="","",VLOOKUP($C46,Engagés!$C$10:$N$509,9,FALSE))</f>
        <v/>
      </c>
      <c r="I46" s="100" t="str">
        <f>IF(C46="","",VLOOKUP($C46,Engagés!$C$10:$N$509,10,FALSE))</f>
        <v/>
      </c>
      <c r="J46" s="100" t="str">
        <f>IF(C46="","",VLOOKUP($C46,Engagés!$C$10:$Q$509,12,FALSE))</f>
        <v/>
      </c>
      <c r="K46" s="33" t="str">
        <f t="shared" si="1"/>
        <v/>
      </c>
    </row>
    <row r="47" spans="1:11" ht="16.5" hidden="1" customHeight="1">
      <c r="A47">
        <f t="shared" si="0"/>
        <v>0</v>
      </c>
      <c r="B47" s="98">
        <v>41</v>
      </c>
      <c r="C47" s="100" t="str">
        <f>IF(ISERROR(VLOOKUP($B47,Engagés!$B$10:$N$509,1,FALSE))=TRUE,"",VLOOKUP($B47,Engagés!$B$10:$N$509,2,FALSE))</f>
        <v/>
      </c>
      <c r="D47" s="100" t="str">
        <f>IF(C47="","",VLOOKUP($C47,Engagés!$C$10:$N$509,4,FALSE))</f>
        <v/>
      </c>
      <c r="E47" s="100" t="str">
        <f>IF(C47="","",VLOOKUP($C47,Engagés!$C$10:$N$509,5,FALSE))</f>
        <v/>
      </c>
      <c r="F47" s="101" t="str">
        <f>IF(C47="","",CONCATENATE(VLOOKUP($C47,Engagés!$C$10:$N$509,6,FALSE)," ",VLOOKUP($C47,Engagés!$C$10:$N$509,7,FALSE)))</f>
        <v/>
      </c>
      <c r="G47" s="101" t="str">
        <f>IF(C47="","",VLOOKUP($C47,Engagés!$C$10:$N$509,8,FALSE))</f>
        <v/>
      </c>
      <c r="H47" s="100" t="str">
        <f>IF(C47="","",VLOOKUP($C47,Engagés!$C$10:$N$509,9,FALSE))</f>
        <v/>
      </c>
      <c r="I47" s="100" t="str">
        <f>IF(C47="","",VLOOKUP($C47,Engagés!$C$10:$N$509,10,FALSE))</f>
        <v/>
      </c>
      <c r="J47" s="100" t="str">
        <f>IF(C47="","",VLOOKUP($C47,Engagés!$C$10:$Q$509,12,FALSE))</f>
        <v/>
      </c>
      <c r="K47" s="33" t="str">
        <f t="shared" si="1"/>
        <v/>
      </c>
    </row>
    <row r="48" spans="1:11" ht="16.5" hidden="1" customHeight="1">
      <c r="A48">
        <f t="shared" si="0"/>
        <v>0</v>
      </c>
      <c r="B48" s="98">
        <v>42</v>
      </c>
      <c r="C48" s="100" t="str">
        <f>IF(ISERROR(VLOOKUP($B48,Engagés!$B$10:$N$509,1,FALSE))=TRUE,"",VLOOKUP($B48,Engagés!$B$10:$N$509,2,FALSE))</f>
        <v/>
      </c>
      <c r="D48" s="100" t="str">
        <f>IF(C48="","",VLOOKUP($C48,Engagés!$C$10:$N$509,4,FALSE))</f>
        <v/>
      </c>
      <c r="E48" s="100" t="str">
        <f>IF(C48="","",VLOOKUP($C48,Engagés!$C$10:$N$509,5,FALSE))</f>
        <v/>
      </c>
      <c r="F48" s="101" t="str">
        <f>IF(C48="","",CONCATENATE(VLOOKUP($C48,Engagés!$C$10:$N$509,6,FALSE)," ",VLOOKUP($C48,Engagés!$C$10:$N$509,7,FALSE)))</f>
        <v/>
      </c>
      <c r="G48" s="101" t="str">
        <f>IF(C48="","",VLOOKUP($C48,Engagés!$C$10:$N$509,8,FALSE))</f>
        <v/>
      </c>
      <c r="H48" s="100" t="str">
        <f>IF(C48="","",VLOOKUP($C48,Engagés!$C$10:$N$509,9,FALSE))</f>
        <v/>
      </c>
      <c r="I48" s="100" t="str">
        <f>IF(C48="","",VLOOKUP($C48,Engagés!$C$10:$N$509,10,FALSE))</f>
        <v/>
      </c>
      <c r="J48" s="100" t="str">
        <f>IF(C48="","",VLOOKUP($C48,Engagés!$C$10:$Q$509,12,FALSE))</f>
        <v/>
      </c>
      <c r="K48" s="33" t="str">
        <f t="shared" si="1"/>
        <v/>
      </c>
    </row>
    <row r="49" spans="1:11" ht="16.5" hidden="1" customHeight="1">
      <c r="A49">
        <f t="shared" si="0"/>
        <v>0</v>
      </c>
      <c r="B49" s="98">
        <v>43</v>
      </c>
      <c r="C49" s="100" t="str">
        <f>IF(ISERROR(VLOOKUP($B49,Engagés!$B$10:$N$509,1,FALSE))=TRUE,"",VLOOKUP($B49,Engagés!$B$10:$N$509,2,FALSE))</f>
        <v/>
      </c>
      <c r="D49" s="100" t="str">
        <f>IF(C49="","",VLOOKUP($C49,Engagés!$C$10:$N$509,4,FALSE))</f>
        <v/>
      </c>
      <c r="E49" s="100" t="str">
        <f>IF(C49="","",VLOOKUP($C49,Engagés!$C$10:$N$509,5,FALSE))</f>
        <v/>
      </c>
      <c r="F49" s="101" t="str">
        <f>IF(C49="","",CONCATENATE(VLOOKUP($C49,Engagés!$C$10:$N$509,6,FALSE)," ",VLOOKUP($C49,Engagés!$C$10:$N$509,7,FALSE)))</f>
        <v/>
      </c>
      <c r="G49" s="101" t="str">
        <f>IF(C49="","",VLOOKUP($C49,Engagés!$C$10:$N$509,8,FALSE))</f>
        <v/>
      </c>
      <c r="H49" s="100" t="str">
        <f>IF(C49="","",VLOOKUP($C49,Engagés!$C$10:$N$509,9,FALSE))</f>
        <v/>
      </c>
      <c r="I49" s="100" t="str">
        <f>IF(C49="","",VLOOKUP($C49,Engagés!$C$10:$N$509,10,FALSE))</f>
        <v/>
      </c>
      <c r="J49" s="100" t="str">
        <f>IF(C49="","",VLOOKUP($C49,Engagés!$C$10:$Q$509,12,FALSE))</f>
        <v/>
      </c>
      <c r="K49" s="33" t="str">
        <f t="shared" si="1"/>
        <v/>
      </c>
    </row>
    <row r="50" spans="1:11" ht="16.5" hidden="1" customHeight="1">
      <c r="A50">
        <f t="shared" si="0"/>
        <v>0</v>
      </c>
      <c r="B50" s="98">
        <v>44</v>
      </c>
      <c r="C50" s="100" t="str">
        <f>IF(ISERROR(VLOOKUP($B50,Engagés!$B$10:$N$509,1,FALSE))=TRUE,"",VLOOKUP($B50,Engagés!$B$10:$N$509,2,FALSE))</f>
        <v/>
      </c>
      <c r="D50" s="100" t="str">
        <f>IF(C50="","",VLOOKUP($C50,Engagés!$C$10:$N$509,4,FALSE))</f>
        <v/>
      </c>
      <c r="E50" s="100" t="str">
        <f>IF(C50="","",VLOOKUP($C50,Engagés!$C$10:$N$509,5,FALSE))</f>
        <v/>
      </c>
      <c r="F50" s="101" t="str">
        <f>IF(C50="","",CONCATENATE(VLOOKUP($C50,Engagés!$C$10:$N$509,6,FALSE)," ",VLOOKUP($C50,Engagés!$C$10:$N$509,7,FALSE)))</f>
        <v/>
      </c>
      <c r="G50" s="101" t="str">
        <f>IF(C50="","",VLOOKUP($C50,Engagés!$C$10:$N$509,8,FALSE))</f>
        <v/>
      </c>
      <c r="H50" s="100" t="str">
        <f>IF(C50="","",VLOOKUP($C50,Engagés!$C$10:$N$509,9,FALSE))</f>
        <v/>
      </c>
      <c r="I50" s="100" t="str">
        <f>IF(C50="","",VLOOKUP($C50,Engagés!$C$10:$N$509,10,FALSE))</f>
        <v/>
      </c>
      <c r="J50" s="100" t="str">
        <f>IF(C50="","",VLOOKUP($C50,Engagés!$C$10:$Q$509,12,FALSE))</f>
        <v/>
      </c>
      <c r="K50" s="33" t="str">
        <f t="shared" si="1"/>
        <v/>
      </c>
    </row>
    <row r="51" spans="1:11" ht="16.5" hidden="1" customHeight="1">
      <c r="A51">
        <f t="shared" si="0"/>
        <v>0</v>
      </c>
      <c r="B51" s="98">
        <v>45</v>
      </c>
      <c r="C51" s="100" t="str">
        <f>IF(ISERROR(VLOOKUP($B51,Engagés!$B$10:$N$509,1,FALSE))=TRUE,"",VLOOKUP($B51,Engagés!$B$10:$N$509,2,FALSE))</f>
        <v/>
      </c>
      <c r="D51" s="100" t="str">
        <f>IF(C51="","",VLOOKUP($C51,Engagés!$C$10:$N$509,4,FALSE))</f>
        <v/>
      </c>
      <c r="E51" s="100" t="str">
        <f>IF(C51="","",VLOOKUP($C51,Engagés!$C$10:$N$509,5,FALSE))</f>
        <v/>
      </c>
      <c r="F51" s="101" t="str">
        <f>IF(C51="","",CONCATENATE(VLOOKUP($C51,Engagés!$C$10:$N$509,6,FALSE)," ",VLOOKUP($C51,Engagés!$C$10:$N$509,7,FALSE)))</f>
        <v/>
      </c>
      <c r="G51" s="101" t="str">
        <f>IF(C51="","",VLOOKUP($C51,Engagés!$C$10:$N$509,8,FALSE))</f>
        <v/>
      </c>
      <c r="H51" s="100" t="str">
        <f>IF(C51="","",VLOOKUP($C51,Engagés!$C$10:$N$509,9,FALSE))</f>
        <v/>
      </c>
      <c r="I51" s="100" t="str">
        <f>IF(C51="","",VLOOKUP($C51,Engagés!$C$10:$N$509,10,FALSE))</f>
        <v/>
      </c>
      <c r="J51" s="100" t="str">
        <f>IF(C51="","",VLOOKUP($C51,Engagés!$C$10:$Q$509,12,FALSE))</f>
        <v/>
      </c>
      <c r="K51" s="33" t="str">
        <f t="shared" si="1"/>
        <v/>
      </c>
    </row>
    <row r="52" spans="1:11" ht="16.5" hidden="1" customHeight="1">
      <c r="A52">
        <f t="shared" si="0"/>
        <v>0</v>
      </c>
      <c r="B52" s="98">
        <v>46</v>
      </c>
      <c r="C52" s="100" t="str">
        <f>IF(ISERROR(VLOOKUP($B52,Engagés!$B$10:$N$509,1,FALSE))=TRUE,"",VLOOKUP($B52,Engagés!$B$10:$N$509,2,FALSE))</f>
        <v/>
      </c>
      <c r="D52" s="100" t="str">
        <f>IF(C52="","",VLOOKUP($C52,Engagés!$C$10:$N$509,4,FALSE))</f>
        <v/>
      </c>
      <c r="E52" s="100" t="str">
        <f>IF(C52="","",VLOOKUP($C52,Engagés!$C$10:$N$509,5,FALSE))</f>
        <v/>
      </c>
      <c r="F52" s="101" t="str">
        <f>IF(C52="","",CONCATENATE(VLOOKUP($C52,Engagés!$C$10:$N$509,6,FALSE)," ",VLOOKUP($C52,Engagés!$C$10:$N$509,7,FALSE)))</f>
        <v/>
      </c>
      <c r="G52" s="101" t="str">
        <f>IF(C52="","",VLOOKUP($C52,Engagés!$C$10:$N$509,8,FALSE))</f>
        <v/>
      </c>
      <c r="H52" s="100" t="str">
        <f>IF(C52="","",VLOOKUP($C52,Engagés!$C$10:$N$509,9,FALSE))</f>
        <v/>
      </c>
      <c r="I52" s="100" t="str">
        <f>IF(C52="","",VLOOKUP($C52,Engagés!$C$10:$N$509,10,FALSE))</f>
        <v/>
      </c>
      <c r="J52" s="100" t="str">
        <f>IF(C52="","",VLOOKUP($C52,Engagés!$C$10:$Q$509,12,FALSE))</f>
        <v/>
      </c>
      <c r="K52" s="33" t="str">
        <f t="shared" si="1"/>
        <v/>
      </c>
    </row>
    <row r="53" spans="1:11" ht="16.5" hidden="1" customHeight="1">
      <c r="A53">
        <f t="shared" si="0"/>
        <v>0</v>
      </c>
      <c r="B53" s="98">
        <v>47</v>
      </c>
      <c r="C53" s="100" t="str">
        <f>IF(ISERROR(VLOOKUP($B53,Engagés!$B$10:$N$509,1,FALSE))=TRUE,"",VLOOKUP($B53,Engagés!$B$10:$N$509,2,FALSE))</f>
        <v/>
      </c>
      <c r="D53" s="100" t="str">
        <f>IF(C53="","",VLOOKUP($C53,Engagés!$C$10:$N$509,4,FALSE))</f>
        <v/>
      </c>
      <c r="E53" s="100" t="str">
        <f>IF(C53="","",VLOOKUP($C53,Engagés!$C$10:$N$509,5,FALSE))</f>
        <v/>
      </c>
      <c r="F53" s="101" t="str">
        <f>IF(C53="","",CONCATENATE(VLOOKUP($C53,Engagés!$C$10:$N$509,6,FALSE)," ",VLOOKUP($C53,Engagés!$C$10:$N$509,7,FALSE)))</f>
        <v/>
      </c>
      <c r="G53" s="101" t="str">
        <f>IF(C53="","",VLOOKUP($C53,Engagés!$C$10:$N$509,8,FALSE))</f>
        <v/>
      </c>
      <c r="H53" s="100" t="str">
        <f>IF(C53="","",VLOOKUP($C53,Engagés!$C$10:$N$509,9,FALSE))</f>
        <v/>
      </c>
      <c r="I53" s="100" t="str">
        <f>IF(C53="","",VLOOKUP($C53,Engagés!$C$10:$N$509,10,FALSE))</f>
        <v/>
      </c>
      <c r="J53" s="100" t="str">
        <f>IF(C53="","",VLOOKUP($C53,Engagés!$C$10:$Q$509,12,FALSE))</f>
        <v/>
      </c>
      <c r="K53" s="33" t="str">
        <f t="shared" si="1"/>
        <v/>
      </c>
    </row>
    <row r="54" spans="1:11" ht="16.5" hidden="1" customHeight="1">
      <c r="A54">
        <f t="shared" si="0"/>
        <v>0</v>
      </c>
      <c r="B54" s="98">
        <v>48</v>
      </c>
      <c r="C54" s="100" t="str">
        <f>IF(ISERROR(VLOOKUP($B54,Engagés!$B$10:$N$509,1,FALSE))=TRUE,"",VLOOKUP($B54,Engagés!$B$10:$N$509,2,FALSE))</f>
        <v/>
      </c>
      <c r="D54" s="100" t="str">
        <f>IF(C54="","",VLOOKUP($C54,Engagés!$C$10:$N$509,4,FALSE))</f>
        <v/>
      </c>
      <c r="E54" s="100" t="str">
        <f>IF(C54="","",VLOOKUP($C54,Engagés!$C$10:$N$509,5,FALSE))</f>
        <v/>
      </c>
      <c r="F54" s="101" t="str">
        <f>IF(C54="","",CONCATENATE(VLOOKUP($C54,Engagés!$C$10:$N$509,6,FALSE)," ",VLOOKUP($C54,Engagés!$C$10:$N$509,7,FALSE)))</f>
        <v/>
      </c>
      <c r="G54" s="101" t="str">
        <f>IF(C54="","",VLOOKUP($C54,Engagés!$C$10:$N$509,8,FALSE))</f>
        <v/>
      </c>
      <c r="H54" s="100" t="str">
        <f>IF(C54="","",VLOOKUP($C54,Engagés!$C$10:$N$509,9,FALSE))</f>
        <v/>
      </c>
      <c r="I54" s="100" t="str">
        <f>IF(C54="","",VLOOKUP($C54,Engagés!$C$10:$N$509,10,FALSE))</f>
        <v/>
      </c>
      <c r="J54" s="100" t="str">
        <f>IF(C54="","",VLOOKUP($C54,Engagés!$C$10:$Q$509,12,FALSE))</f>
        <v/>
      </c>
      <c r="K54" s="33" t="str">
        <f t="shared" si="1"/>
        <v/>
      </c>
    </row>
    <row r="55" spans="1:11" ht="16.5" hidden="1" customHeight="1">
      <c r="A55">
        <f t="shared" si="0"/>
        <v>0</v>
      </c>
      <c r="B55" s="98">
        <v>49</v>
      </c>
      <c r="C55" s="100" t="str">
        <f>IF(ISERROR(VLOOKUP($B55,Engagés!$B$10:$N$509,1,FALSE))=TRUE,"",VLOOKUP($B55,Engagés!$B$10:$N$509,2,FALSE))</f>
        <v/>
      </c>
      <c r="D55" s="100" t="str">
        <f>IF(C55="","",VLOOKUP($C55,Engagés!$C$10:$N$509,4,FALSE))</f>
        <v/>
      </c>
      <c r="E55" s="100" t="str">
        <f>IF(C55="","",VLOOKUP($C55,Engagés!$C$10:$N$509,5,FALSE))</f>
        <v/>
      </c>
      <c r="F55" s="101" t="str">
        <f>IF(C55="","",CONCATENATE(VLOOKUP($C55,Engagés!$C$10:$N$509,6,FALSE)," ",VLOOKUP($C55,Engagés!$C$10:$N$509,7,FALSE)))</f>
        <v/>
      </c>
      <c r="G55" s="101" t="str">
        <f>IF(C55="","",VLOOKUP($C55,Engagés!$C$10:$N$509,8,FALSE))</f>
        <v/>
      </c>
      <c r="H55" s="100" t="str">
        <f>IF(C55="","",VLOOKUP($C55,Engagés!$C$10:$N$509,9,FALSE))</f>
        <v/>
      </c>
      <c r="I55" s="100" t="str">
        <f>IF(C55="","",VLOOKUP($C55,Engagés!$C$10:$N$509,10,FALSE))</f>
        <v/>
      </c>
      <c r="J55" s="100" t="str">
        <f>IF(C55="","",VLOOKUP($C55,Engagés!$C$10:$Q$509,12,FALSE))</f>
        <v/>
      </c>
      <c r="K55" s="33" t="str">
        <f t="shared" si="1"/>
        <v/>
      </c>
    </row>
    <row r="56" spans="1:11" ht="16.5" hidden="1" customHeight="1">
      <c r="A56">
        <f t="shared" si="0"/>
        <v>0</v>
      </c>
      <c r="B56" s="98">
        <v>50</v>
      </c>
      <c r="C56" s="100" t="str">
        <f>IF(ISERROR(VLOOKUP($B56,Engagés!$B$10:$N$509,1,FALSE))=TRUE,"",VLOOKUP($B56,Engagés!$B$10:$N$509,2,FALSE))</f>
        <v/>
      </c>
      <c r="D56" s="100" t="str">
        <f>IF(C56="","",VLOOKUP($C56,Engagés!$C$10:$N$509,4,FALSE))</f>
        <v/>
      </c>
      <c r="E56" s="100" t="str">
        <f>IF(C56="","",VLOOKUP($C56,Engagés!$C$10:$N$509,5,FALSE))</f>
        <v/>
      </c>
      <c r="F56" s="101" t="str">
        <f>IF(C56="","",CONCATENATE(VLOOKUP($C56,Engagés!$C$10:$N$509,6,FALSE)," ",VLOOKUP($C56,Engagés!$C$10:$N$509,7,FALSE)))</f>
        <v/>
      </c>
      <c r="G56" s="101" t="str">
        <f>IF(C56="","",VLOOKUP($C56,Engagés!$C$10:$N$509,8,FALSE))</f>
        <v/>
      </c>
      <c r="H56" s="100" t="str">
        <f>IF(C56="","",VLOOKUP($C56,Engagés!$C$10:$N$509,9,FALSE))</f>
        <v/>
      </c>
      <c r="I56" s="100" t="str">
        <f>IF(C56="","",VLOOKUP($C56,Engagés!$C$10:$N$509,10,FALSE))</f>
        <v/>
      </c>
      <c r="J56" s="100" t="str">
        <f>IF(C56="","",VLOOKUP($C56,Engagés!$C$10:$Q$509,12,FALSE))</f>
        <v/>
      </c>
      <c r="K56" s="33" t="str">
        <f t="shared" si="1"/>
        <v/>
      </c>
    </row>
    <row r="57" spans="1:11" ht="16.5" hidden="1" customHeight="1">
      <c r="A57">
        <f t="shared" si="0"/>
        <v>0</v>
      </c>
      <c r="B57" s="98">
        <v>51</v>
      </c>
      <c r="C57" s="100" t="str">
        <f>IF(ISERROR(VLOOKUP($B57,Engagés!$B$10:$N$509,1,FALSE))=TRUE,"",VLOOKUP($B57,Engagés!$B$10:$N$509,2,FALSE))</f>
        <v/>
      </c>
      <c r="D57" s="100" t="str">
        <f>IF(C57="","",VLOOKUP($C57,Engagés!$C$10:$N$509,4,FALSE))</f>
        <v/>
      </c>
      <c r="E57" s="100" t="str">
        <f>IF(C57="","",VLOOKUP($C57,Engagés!$C$10:$N$509,5,FALSE))</f>
        <v/>
      </c>
      <c r="F57" s="101" t="str">
        <f>IF(C57="","",CONCATENATE(VLOOKUP($C57,Engagés!$C$10:$N$509,6,FALSE)," ",VLOOKUP($C57,Engagés!$C$10:$N$509,7,FALSE)))</f>
        <v/>
      </c>
      <c r="G57" s="101" t="str">
        <f>IF(C57="","",VLOOKUP($C57,Engagés!$C$10:$N$509,8,FALSE))</f>
        <v/>
      </c>
      <c r="H57" s="100" t="str">
        <f>IF(C57="","",VLOOKUP($C57,Engagés!$C$10:$N$509,9,FALSE))</f>
        <v/>
      </c>
      <c r="I57" s="100" t="str">
        <f>IF(C57="","",VLOOKUP($C57,Engagés!$C$10:$N$509,10,FALSE))</f>
        <v/>
      </c>
      <c r="J57" s="100" t="str">
        <f>IF(C57="","",VLOOKUP($C57,Engagés!$C$10:$Q$509,12,FALSE))</f>
        <v/>
      </c>
      <c r="K57" s="33" t="str">
        <f t="shared" si="1"/>
        <v/>
      </c>
    </row>
    <row r="58" spans="1:11" ht="16.5" hidden="1" customHeight="1">
      <c r="A58">
        <f t="shared" si="0"/>
        <v>0</v>
      </c>
      <c r="B58" s="98">
        <v>52</v>
      </c>
      <c r="C58" s="100" t="str">
        <f>IF(ISERROR(VLOOKUP($B58,Engagés!$B$10:$N$509,1,FALSE))=TRUE,"",VLOOKUP($B58,Engagés!$B$10:$N$509,2,FALSE))</f>
        <v/>
      </c>
      <c r="D58" s="100" t="str">
        <f>IF(C58="","",VLOOKUP($C58,Engagés!$C$10:$N$509,4,FALSE))</f>
        <v/>
      </c>
      <c r="E58" s="100" t="str">
        <f>IF(C58="","",VLOOKUP($C58,Engagés!$C$10:$N$509,5,FALSE))</f>
        <v/>
      </c>
      <c r="F58" s="101" t="str">
        <f>IF(C58="","",CONCATENATE(VLOOKUP($C58,Engagés!$C$10:$N$509,6,FALSE)," ",VLOOKUP($C58,Engagés!$C$10:$N$509,7,FALSE)))</f>
        <v/>
      </c>
      <c r="G58" s="101" t="str">
        <f>IF(C58="","",VLOOKUP($C58,Engagés!$C$10:$N$509,8,FALSE))</f>
        <v/>
      </c>
      <c r="H58" s="100" t="str">
        <f>IF(C58="","",VLOOKUP($C58,Engagés!$C$10:$N$509,9,FALSE))</f>
        <v/>
      </c>
      <c r="I58" s="100" t="str">
        <f>IF(C58="","",VLOOKUP($C58,Engagés!$C$10:$N$509,10,FALSE))</f>
        <v/>
      </c>
      <c r="J58" s="100" t="str">
        <f>IF(C58="","",VLOOKUP($C58,Engagés!$C$10:$Q$509,12,FALSE))</f>
        <v/>
      </c>
      <c r="K58" s="33" t="str">
        <f t="shared" si="1"/>
        <v/>
      </c>
    </row>
    <row r="59" spans="1:11" ht="16.5" hidden="1" customHeight="1">
      <c r="A59">
        <f t="shared" si="0"/>
        <v>0</v>
      </c>
      <c r="B59" s="98">
        <v>53</v>
      </c>
      <c r="C59" s="100" t="str">
        <f>IF(ISERROR(VLOOKUP($B59,Engagés!$B$10:$N$509,1,FALSE))=TRUE,"",VLOOKUP($B59,Engagés!$B$10:$N$509,2,FALSE))</f>
        <v/>
      </c>
      <c r="D59" s="100" t="str">
        <f>IF(C59="","",VLOOKUP($C59,Engagés!$C$10:$N$509,4,FALSE))</f>
        <v/>
      </c>
      <c r="E59" s="100" t="str">
        <f>IF(C59="","",VLOOKUP($C59,Engagés!$C$10:$N$509,5,FALSE))</f>
        <v/>
      </c>
      <c r="F59" s="101" t="str">
        <f>IF(C59="","",CONCATENATE(VLOOKUP($C59,Engagés!$C$10:$N$509,6,FALSE)," ",VLOOKUP($C59,Engagés!$C$10:$N$509,7,FALSE)))</f>
        <v/>
      </c>
      <c r="G59" s="101" t="str">
        <f>IF(C59="","",VLOOKUP($C59,Engagés!$C$10:$N$509,8,FALSE))</f>
        <v/>
      </c>
      <c r="H59" s="100" t="str">
        <f>IF(C59="","",VLOOKUP($C59,Engagés!$C$10:$N$509,9,FALSE))</f>
        <v/>
      </c>
      <c r="I59" s="100" t="str">
        <f>IF(C59="","",VLOOKUP($C59,Engagés!$C$10:$N$509,10,FALSE))</f>
        <v/>
      </c>
      <c r="J59" s="100" t="str">
        <f>IF(C59="","",VLOOKUP($C59,Engagés!$C$10:$Q$509,12,FALSE))</f>
        <v/>
      </c>
      <c r="K59" s="33" t="str">
        <f t="shared" si="1"/>
        <v/>
      </c>
    </row>
    <row r="60" spans="1:11" ht="16.5" hidden="1" customHeight="1">
      <c r="A60">
        <f t="shared" si="0"/>
        <v>0</v>
      </c>
      <c r="B60" s="98">
        <v>54</v>
      </c>
      <c r="C60" s="100" t="str">
        <f>IF(ISERROR(VLOOKUP($B60,Engagés!$B$10:$N$509,1,FALSE))=TRUE,"",VLOOKUP($B60,Engagés!$B$10:$N$509,2,FALSE))</f>
        <v/>
      </c>
      <c r="D60" s="100" t="str">
        <f>IF(C60="","",VLOOKUP($C60,Engagés!$C$10:$N$509,4,FALSE))</f>
        <v/>
      </c>
      <c r="E60" s="100" t="str">
        <f>IF(C60="","",VLOOKUP($C60,Engagés!$C$10:$N$509,5,FALSE))</f>
        <v/>
      </c>
      <c r="F60" s="101" t="str">
        <f>IF(C60="","",CONCATENATE(VLOOKUP($C60,Engagés!$C$10:$N$509,6,FALSE)," ",VLOOKUP($C60,Engagés!$C$10:$N$509,7,FALSE)))</f>
        <v/>
      </c>
      <c r="G60" s="101" t="str">
        <f>IF(C60="","",VLOOKUP($C60,Engagés!$C$10:$N$509,8,FALSE))</f>
        <v/>
      </c>
      <c r="H60" s="100" t="str">
        <f>IF(C60="","",VLOOKUP($C60,Engagés!$C$10:$N$509,9,FALSE))</f>
        <v/>
      </c>
      <c r="I60" s="100" t="str">
        <f>IF(C60="","",VLOOKUP($C60,Engagés!$C$10:$N$509,10,FALSE))</f>
        <v/>
      </c>
      <c r="J60" s="100" t="str">
        <f>IF(C60="","",VLOOKUP($C60,Engagés!$C$10:$Q$509,12,FALSE))</f>
        <v/>
      </c>
      <c r="K60" s="33" t="str">
        <f t="shared" si="1"/>
        <v/>
      </c>
    </row>
    <row r="61" spans="1:11" ht="16.5" hidden="1" customHeight="1">
      <c r="A61">
        <f t="shared" si="0"/>
        <v>0</v>
      </c>
      <c r="B61" s="98">
        <v>55</v>
      </c>
      <c r="C61" s="100" t="str">
        <f>IF(ISERROR(VLOOKUP($B61,Engagés!$B$10:$N$509,1,FALSE))=TRUE,"",VLOOKUP($B61,Engagés!$B$10:$N$509,2,FALSE))</f>
        <v/>
      </c>
      <c r="D61" s="100" t="str">
        <f>IF(C61="","",VLOOKUP($C61,Engagés!$C$10:$N$509,4,FALSE))</f>
        <v/>
      </c>
      <c r="E61" s="100" t="str">
        <f>IF(C61="","",VLOOKUP($C61,Engagés!$C$10:$N$509,5,FALSE))</f>
        <v/>
      </c>
      <c r="F61" s="101" t="str">
        <f>IF(C61="","",CONCATENATE(VLOOKUP($C61,Engagés!$C$10:$N$509,6,FALSE)," ",VLOOKUP($C61,Engagés!$C$10:$N$509,7,FALSE)))</f>
        <v/>
      </c>
      <c r="G61" s="101" t="str">
        <f>IF(C61="","",VLOOKUP($C61,Engagés!$C$10:$N$509,8,FALSE))</f>
        <v/>
      </c>
      <c r="H61" s="100" t="str">
        <f>IF(C61="","",VLOOKUP($C61,Engagés!$C$10:$N$509,9,FALSE))</f>
        <v/>
      </c>
      <c r="I61" s="100" t="str">
        <f>IF(C61="","",VLOOKUP($C61,Engagés!$C$10:$N$509,10,FALSE))</f>
        <v/>
      </c>
      <c r="J61" s="100" t="str">
        <f>IF(C61="","",VLOOKUP($C61,Engagés!$C$10:$Q$509,12,FALSE))</f>
        <v/>
      </c>
      <c r="K61" s="33" t="str">
        <f t="shared" si="1"/>
        <v/>
      </c>
    </row>
    <row r="62" spans="1:11" ht="16.5" hidden="1" customHeight="1">
      <c r="A62">
        <f t="shared" si="0"/>
        <v>0</v>
      </c>
      <c r="B62" s="98">
        <v>56</v>
      </c>
      <c r="C62" s="100" t="str">
        <f>IF(ISERROR(VLOOKUP($B62,Engagés!$B$10:$N$509,1,FALSE))=TRUE,"",VLOOKUP($B62,Engagés!$B$10:$N$509,2,FALSE))</f>
        <v/>
      </c>
      <c r="D62" s="100" t="str">
        <f>IF(C62="","",VLOOKUP($C62,Engagés!$C$10:$N$509,4,FALSE))</f>
        <v/>
      </c>
      <c r="E62" s="100" t="str">
        <f>IF(C62="","",VLOOKUP($C62,Engagés!$C$10:$N$509,5,FALSE))</f>
        <v/>
      </c>
      <c r="F62" s="101" t="str">
        <f>IF(C62="","",CONCATENATE(VLOOKUP($C62,Engagés!$C$10:$N$509,6,FALSE)," ",VLOOKUP($C62,Engagés!$C$10:$N$509,7,FALSE)))</f>
        <v/>
      </c>
      <c r="G62" s="101" t="str">
        <f>IF(C62="","",VLOOKUP($C62,Engagés!$C$10:$N$509,8,FALSE))</f>
        <v/>
      </c>
      <c r="H62" s="100" t="str">
        <f>IF(C62="","",VLOOKUP($C62,Engagés!$C$10:$N$509,9,FALSE))</f>
        <v/>
      </c>
      <c r="I62" s="100" t="str">
        <f>IF(C62="","",VLOOKUP($C62,Engagés!$C$10:$N$509,10,FALSE))</f>
        <v/>
      </c>
      <c r="J62" s="100" t="str">
        <f>IF(C62="","",VLOOKUP($C62,Engagés!$C$10:$Q$509,12,FALSE))</f>
        <v/>
      </c>
      <c r="K62" s="33" t="str">
        <f t="shared" si="1"/>
        <v/>
      </c>
    </row>
    <row r="63" spans="1:11" ht="16.5" hidden="1" customHeight="1">
      <c r="A63">
        <f t="shared" si="0"/>
        <v>0</v>
      </c>
      <c r="B63" s="98">
        <v>57</v>
      </c>
      <c r="C63" s="100" t="str">
        <f>IF(ISERROR(VLOOKUP($B63,Engagés!$B$10:$N$509,1,FALSE))=TRUE,"",VLOOKUP($B63,Engagés!$B$10:$N$509,2,FALSE))</f>
        <v/>
      </c>
      <c r="D63" s="100" t="str">
        <f>IF(C63="","",VLOOKUP($C63,Engagés!$C$10:$N$509,4,FALSE))</f>
        <v/>
      </c>
      <c r="E63" s="100" t="str">
        <f>IF(C63="","",VLOOKUP($C63,Engagés!$C$10:$N$509,5,FALSE))</f>
        <v/>
      </c>
      <c r="F63" s="101" t="str">
        <f>IF(C63="","",CONCATENATE(VLOOKUP($C63,Engagés!$C$10:$N$509,6,FALSE)," ",VLOOKUP($C63,Engagés!$C$10:$N$509,7,FALSE)))</f>
        <v/>
      </c>
      <c r="G63" s="101" t="str">
        <f>IF(C63="","",VLOOKUP($C63,Engagés!$C$10:$N$509,8,FALSE))</f>
        <v/>
      </c>
      <c r="H63" s="100" t="str">
        <f>IF(C63="","",VLOOKUP($C63,Engagés!$C$10:$N$509,9,FALSE))</f>
        <v/>
      </c>
      <c r="I63" s="100" t="str">
        <f>IF(C63="","",VLOOKUP($C63,Engagés!$C$10:$N$509,10,FALSE))</f>
        <v/>
      </c>
      <c r="J63" s="100" t="str">
        <f>IF(C63="","",VLOOKUP($C63,Engagés!$C$10:$Q$509,12,FALSE))</f>
        <v/>
      </c>
      <c r="K63" s="33" t="str">
        <f t="shared" si="1"/>
        <v/>
      </c>
    </row>
    <row r="64" spans="1:11" ht="16.5" hidden="1" customHeight="1">
      <c r="A64">
        <f t="shared" si="0"/>
        <v>0</v>
      </c>
      <c r="B64" s="98">
        <v>58</v>
      </c>
      <c r="C64" s="100" t="str">
        <f>IF(ISERROR(VLOOKUP($B64,Engagés!$B$10:$N$509,1,FALSE))=TRUE,"",VLOOKUP($B64,Engagés!$B$10:$N$509,2,FALSE))</f>
        <v/>
      </c>
      <c r="D64" s="100" t="str">
        <f>IF(C64="","",VLOOKUP($C64,Engagés!$C$10:$N$509,4,FALSE))</f>
        <v/>
      </c>
      <c r="E64" s="100" t="str">
        <f>IF(C64="","",VLOOKUP($C64,Engagés!$C$10:$N$509,5,FALSE))</f>
        <v/>
      </c>
      <c r="F64" s="101" t="str">
        <f>IF(C64="","",CONCATENATE(VLOOKUP($C64,Engagés!$C$10:$N$509,6,FALSE)," ",VLOOKUP($C64,Engagés!$C$10:$N$509,7,FALSE)))</f>
        <v/>
      </c>
      <c r="G64" s="101" t="str">
        <f>IF(C64="","",VLOOKUP($C64,Engagés!$C$10:$N$509,8,FALSE))</f>
        <v/>
      </c>
      <c r="H64" s="100" t="str">
        <f>IF(C64="","",VLOOKUP($C64,Engagés!$C$10:$N$509,9,FALSE))</f>
        <v/>
      </c>
      <c r="I64" s="100" t="str">
        <f>IF(C64="","",VLOOKUP($C64,Engagés!$C$10:$N$509,10,FALSE))</f>
        <v/>
      </c>
      <c r="J64" s="100" t="str">
        <f>IF(C64="","",VLOOKUP($C64,Engagés!$C$10:$Q$509,12,FALSE))</f>
        <v/>
      </c>
      <c r="K64" s="33" t="str">
        <f t="shared" si="1"/>
        <v/>
      </c>
    </row>
    <row r="65" spans="1:11" ht="16.5" hidden="1" customHeight="1">
      <c r="A65">
        <f t="shared" si="0"/>
        <v>0</v>
      </c>
      <c r="B65" s="98">
        <v>59</v>
      </c>
      <c r="C65" s="100" t="str">
        <f>IF(ISERROR(VLOOKUP($B65,Engagés!$B$10:$N$509,1,FALSE))=TRUE,"",VLOOKUP($B65,Engagés!$B$10:$N$509,2,FALSE))</f>
        <v/>
      </c>
      <c r="D65" s="100" t="str">
        <f>IF(C65="","",VLOOKUP($C65,Engagés!$C$10:$N$509,4,FALSE))</f>
        <v/>
      </c>
      <c r="E65" s="100" t="str">
        <f>IF(C65="","",VLOOKUP($C65,Engagés!$C$10:$N$509,5,FALSE))</f>
        <v/>
      </c>
      <c r="F65" s="101" t="str">
        <f>IF(C65="","",CONCATENATE(VLOOKUP($C65,Engagés!$C$10:$N$509,6,FALSE)," ",VLOOKUP($C65,Engagés!$C$10:$N$509,7,FALSE)))</f>
        <v/>
      </c>
      <c r="G65" s="101" t="str">
        <f>IF(C65="","",VLOOKUP($C65,Engagés!$C$10:$N$509,8,FALSE))</f>
        <v/>
      </c>
      <c r="H65" s="100" t="str">
        <f>IF(C65="","",VLOOKUP($C65,Engagés!$C$10:$N$509,9,FALSE))</f>
        <v/>
      </c>
      <c r="I65" s="100" t="str">
        <f>IF(C65="","",VLOOKUP($C65,Engagés!$C$10:$N$509,10,FALSE))</f>
        <v/>
      </c>
      <c r="J65" s="100" t="str">
        <f>IF(C65="","",VLOOKUP($C65,Engagés!$C$10:$Q$509,12,FALSE))</f>
        <v/>
      </c>
      <c r="K65" s="33" t="str">
        <f t="shared" si="1"/>
        <v/>
      </c>
    </row>
    <row r="66" spans="1:11" ht="16.5" hidden="1" customHeight="1">
      <c r="A66">
        <f t="shared" si="0"/>
        <v>0</v>
      </c>
      <c r="B66" s="98">
        <v>60</v>
      </c>
      <c r="C66" s="100" t="str">
        <f>IF(ISERROR(VLOOKUP($B66,Engagés!$B$10:$N$509,1,FALSE))=TRUE,"",VLOOKUP($B66,Engagés!$B$10:$N$509,2,FALSE))</f>
        <v/>
      </c>
      <c r="D66" s="100" t="str">
        <f>IF(C66="","",VLOOKUP($C66,Engagés!$C$10:$N$509,4,FALSE))</f>
        <v/>
      </c>
      <c r="E66" s="100" t="str">
        <f>IF(C66="","",VLOOKUP($C66,Engagés!$C$10:$N$509,5,FALSE))</f>
        <v/>
      </c>
      <c r="F66" s="101" t="str">
        <f>IF(C66="","",CONCATENATE(VLOOKUP($C66,Engagés!$C$10:$N$509,6,FALSE)," ",VLOOKUP($C66,Engagés!$C$10:$N$509,7,FALSE)))</f>
        <v/>
      </c>
      <c r="G66" s="101" t="str">
        <f>IF(C66="","",VLOOKUP($C66,Engagés!$C$10:$N$509,8,FALSE))</f>
        <v/>
      </c>
      <c r="H66" s="100" t="str">
        <f>IF(C66="","",VLOOKUP($C66,Engagés!$C$10:$N$509,9,FALSE))</f>
        <v/>
      </c>
      <c r="I66" s="100" t="str">
        <f>IF(C66="","",VLOOKUP($C66,Engagés!$C$10:$N$509,10,FALSE))</f>
        <v/>
      </c>
      <c r="J66" s="100" t="str">
        <f>IF(C66="","",VLOOKUP($C66,Engagés!$C$10:$Q$509,12,FALSE))</f>
        <v/>
      </c>
      <c r="K66" s="33" t="str">
        <f t="shared" si="1"/>
        <v/>
      </c>
    </row>
    <row r="67" spans="1:11" ht="16.5" hidden="1" customHeight="1">
      <c r="A67">
        <f t="shared" si="0"/>
        <v>0</v>
      </c>
      <c r="B67" s="98">
        <v>61</v>
      </c>
      <c r="C67" s="100" t="str">
        <f>IF(ISERROR(VLOOKUP($B67,Engagés!$B$10:$N$509,1,FALSE))=TRUE,"",VLOOKUP($B67,Engagés!$B$10:$N$509,2,FALSE))</f>
        <v/>
      </c>
      <c r="D67" s="100" t="str">
        <f>IF(C67="","",VLOOKUP($C67,Engagés!$C$10:$N$509,4,FALSE))</f>
        <v/>
      </c>
      <c r="E67" s="100" t="str">
        <f>IF(C67="","",VLOOKUP($C67,Engagés!$C$10:$N$509,5,FALSE))</f>
        <v/>
      </c>
      <c r="F67" s="101" t="str">
        <f>IF(C67="","",CONCATENATE(VLOOKUP($C67,Engagés!$C$10:$N$509,6,FALSE)," ",VLOOKUP($C67,Engagés!$C$10:$N$509,7,FALSE)))</f>
        <v/>
      </c>
      <c r="G67" s="101" t="str">
        <f>IF(C67="","",VLOOKUP($C67,Engagés!$C$10:$N$509,8,FALSE))</f>
        <v/>
      </c>
      <c r="H67" s="100" t="str">
        <f>IF(C67="","",VLOOKUP($C67,Engagés!$C$10:$N$509,9,FALSE))</f>
        <v/>
      </c>
      <c r="I67" s="100" t="str">
        <f>IF(C67="","",VLOOKUP($C67,Engagés!$C$10:$N$509,10,FALSE))</f>
        <v/>
      </c>
      <c r="J67" s="100" t="str">
        <f>IF(C67="","",VLOOKUP($C67,Engagés!$C$10:$Q$509,12,FALSE))</f>
        <v/>
      </c>
      <c r="K67" s="33" t="str">
        <f t="shared" si="1"/>
        <v/>
      </c>
    </row>
    <row r="68" spans="1:11" ht="16.5" hidden="1" customHeight="1">
      <c r="A68">
        <f t="shared" si="0"/>
        <v>0</v>
      </c>
      <c r="B68" s="98">
        <v>62</v>
      </c>
      <c r="C68" s="100" t="str">
        <f>IF(ISERROR(VLOOKUP($B68,Engagés!$B$10:$N$509,1,FALSE))=TRUE,"",VLOOKUP($B68,Engagés!$B$10:$N$509,2,FALSE))</f>
        <v/>
      </c>
      <c r="D68" s="100" t="str">
        <f>IF(C68="","",VLOOKUP($C68,Engagés!$C$10:$N$509,4,FALSE))</f>
        <v/>
      </c>
      <c r="E68" s="100" t="str">
        <f>IF(C68="","",VLOOKUP($C68,Engagés!$C$10:$N$509,5,FALSE))</f>
        <v/>
      </c>
      <c r="F68" s="101" t="str">
        <f>IF(C68="","",CONCATENATE(VLOOKUP($C68,Engagés!$C$10:$N$509,6,FALSE)," ",VLOOKUP($C68,Engagés!$C$10:$N$509,7,FALSE)))</f>
        <v/>
      </c>
      <c r="G68" s="101" t="str">
        <f>IF(C68="","",VLOOKUP($C68,Engagés!$C$10:$N$509,8,FALSE))</f>
        <v/>
      </c>
      <c r="H68" s="100" t="str">
        <f>IF(C68="","",VLOOKUP($C68,Engagés!$C$10:$N$509,9,FALSE))</f>
        <v/>
      </c>
      <c r="I68" s="100" t="str">
        <f>IF(C68="","",VLOOKUP($C68,Engagés!$C$10:$N$509,10,FALSE))</f>
        <v/>
      </c>
      <c r="J68" s="100" t="str">
        <f>IF(C68="","",VLOOKUP($C68,Engagés!$C$10:$Q$509,12,FALSE))</f>
        <v/>
      </c>
      <c r="K68" s="33" t="str">
        <f t="shared" si="1"/>
        <v/>
      </c>
    </row>
    <row r="69" spans="1:11" ht="16.5" hidden="1" customHeight="1">
      <c r="A69">
        <f t="shared" si="0"/>
        <v>0</v>
      </c>
      <c r="B69" s="98">
        <v>63</v>
      </c>
      <c r="C69" s="100" t="str">
        <f>IF(ISERROR(VLOOKUP($B69,Engagés!$B$10:$N$509,1,FALSE))=TRUE,"",VLOOKUP($B69,Engagés!$B$10:$N$509,2,FALSE))</f>
        <v/>
      </c>
      <c r="D69" s="100" t="str">
        <f>IF(C69="","",VLOOKUP($C69,Engagés!$C$10:$N$509,4,FALSE))</f>
        <v/>
      </c>
      <c r="E69" s="100" t="str">
        <f>IF(C69="","",VLOOKUP($C69,Engagés!$C$10:$N$509,5,FALSE))</f>
        <v/>
      </c>
      <c r="F69" s="101" t="str">
        <f>IF(C69="","",CONCATENATE(VLOOKUP($C69,Engagés!$C$10:$N$509,6,FALSE)," ",VLOOKUP($C69,Engagés!$C$10:$N$509,7,FALSE)))</f>
        <v/>
      </c>
      <c r="G69" s="101" t="str">
        <f>IF(C69="","",VLOOKUP($C69,Engagés!$C$10:$N$509,8,FALSE))</f>
        <v/>
      </c>
      <c r="H69" s="100" t="str">
        <f>IF(C69="","",VLOOKUP($C69,Engagés!$C$10:$N$509,9,FALSE))</f>
        <v/>
      </c>
      <c r="I69" s="100" t="str">
        <f>IF(C69="","",VLOOKUP($C69,Engagés!$C$10:$N$509,10,FALSE))</f>
        <v/>
      </c>
      <c r="J69" s="100" t="str">
        <f>IF(C69="","",VLOOKUP($C69,Engagés!$C$10:$Q$509,12,FALSE))</f>
        <v/>
      </c>
      <c r="K69" s="33" t="str">
        <f t="shared" si="1"/>
        <v/>
      </c>
    </row>
    <row r="70" spans="1:11" ht="16.5" hidden="1" customHeight="1">
      <c r="A70">
        <f t="shared" si="0"/>
        <v>0</v>
      </c>
      <c r="B70" s="98">
        <v>64</v>
      </c>
      <c r="C70" s="100" t="str">
        <f>IF(ISERROR(VLOOKUP($B70,Engagés!$B$10:$N$509,1,FALSE))=TRUE,"",VLOOKUP($B70,Engagés!$B$10:$N$509,2,FALSE))</f>
        <v/>
      </c>
      <c r="D70" s="100" t="str">
        <f>IF(C70="","",VLOOKUP($C70,Engagés!$C$10:$N$509,4,FALSE))</f>
        <v/>
      </c>
      <c r="E70" s="100" t="str">
        <f>IF(C70="","",VLOOKUP($C70,Engagés!$C$10:$N$509,5,FALSE))</f>
        <v/>
      </c>
      <c r="F70" s="101" t="str">
        <f>IF(C70="","",CONCATENATE(VLOOKUP($C70,Engagés!$C$10:$N$509,6,FALSE)," ",VLOOKUP($C70,Engagés!$C$10:$N$509,7,FALSE)))</f>
        <v/>
      </c>
      <c r="G70" s="101" t="str">
        <f>IF(C70="","",VLOOKUP($C70,Engagés!$C$10:$N$509,8,FALSE))</f>
        <v/>
      </c>
      <c r="H70" s="100" t="str">
        <f>IF(C70="","",VLOOKUP($C70,Engagés!$C$10:$N$509,9,FALSE))</f>
        <v/>
      </c>
      <c r="I70" s="100" t="str">
        <f>IF(C70="","",VLOOKUP($C70,Engagés!$C$10:$N$509,10,FALSE))</f>
        <v/>
      </c>
      <c r="J70" s="100" t="str">
        <f>IF(C70="","",VLOOKUP($C70,Engagés!$C$10:$Q$509,12,FALSE))</f>
        <v/>
      </c>
      <c r="K70" s="33" t="str">
        <f t="shared" si="1"/>
        <v/>
      </c>
    </row>
    <row r="71" spans="1:11" ht="16.5" hidden="1" customHeight="1">
      <c r="A71">
        <f t="shared" si="0"/>
        <v>0</v>
      </c>
      <c r="B71" s="98">
        <v>65</v>
      </c>
      <c r="C71" s="100" t="str">
        <f>IF(ISERROR(VLOOKUP($B71,Engagés!$B$10:$N$509,1,FALSE))=TRUE,"",VLOOKUP($B71,Engagés!$B$10:$N$509,2,FALSE))</f>
        <v/>
      </c>
      <c r="D71" s="100" t="str">
        <f>IF(C71="","",VLOOKUP($C71,Engagés!$C$10:$N$509,4,FALSE))</f>
        <v/>
      </c>
      <c r="E71" s="100" t="str">
        <f>IF(C71="","",VLOOKUP($C71,Engagés!$C$10:$N$509,5,FALSE))</f>
        <v/>
      </c>
      <c r="F71" s="101" t="str">
        <f>IF(C71="","",CONCATENATE(VLOOKUP($C71,Engagés!$C$10:$N$509,6,FALSE)," ",VLOOKUP($C71,Engagés!$C$10:$N$509,7,FALSE)))</f>
        <v/>
      </c>
      <c r="G71" s="101" t="str">
        <f>IF(C71="","",VLOOKUP($C71,Engagés!$C$10:$N$509,8,FALSE))</f>
        <v/>
      </c>
      <c r="H71" s="100" t="str">
        <f>IF(C71="","",VLOOKUP($C71,Engagés!$C$10:$N$509,9,FALSE))</f>
        <v/>
      </c>
      <c r="I71" s="100" t="str">
        <f>IF(C71="","",VLOOKUP($C71,Engagés!$C$10:$N$509,10,FALSE))</f>
        <v/>
      </c>
      <c r="J71" s="100" t="str">
        <f>IF(C71="","",VLOOKUP($C71,Engagés!$C$10:$Q$509,12,FALSE))</f>
        <v/>
      </c>
      <c r="K71" s="33" t="str">
        <f t="shared" si="1"/>
        <v/>
      </c>
    </row>
    <row r="72" spans="1:11" ht="16.5" hidden="1" customHeight="1">
      <c r="A72">
        <f t="shared" ref="A72:A121" si="2">IF(LEN(C72)=0,0,1)</f>
        <v>0</v>
      </c>
      <c r="B72" s="98">
        <v>66</v>
      </c>
      <c r="C72" s="100" t="str">
        <f>IF(ISERROR(VLOOKUP($B72,Engagés!$B$10:$N$509,1,FALSE))=TRUE,"",VLOOKUP($B72,Engagés!$B$10:$N$509,2,FALSE))</f>
        <v/>
      </c>
      <c r="D72" s="100" t="str">
        <f>IF(C72="","",VLOOKUP($C72,Engagés!$C$10:$N$509,4,FALSE))</f>
        <v/>
      </c>
      <c r="E72" s="100" t="str">
        <f>IF(C72="","",VLOOKUP($C72,Engagés!$C$10:$N$509,5,FALSE))</f>
        <v/>
      </c>
      <c r="F72" s="101" t="str">
        <f>IF(C72="","",CONCATENATE(VLOOKUP($C72,Engagés!$C$10:$N$509,6,FALSE)," ",VLOOKUP($C72,Engagés!$C$10:$N$509,7,FALSE)))</f>
        <v/>
      </c>
      <c r="G72" s="101" t="str">
        <f>IF(C72="","",VLOOKUP($C72,Engagés!$C$10:$N$509,8,FALSE))</f>
        <v/>
      </c>
      <c r="H72" s="100" t="str">
        <f>IF(C72="","",VLOOKUP($C72,Engagés!$C$10:$N$509,9,FALSE))</f>
        <v/>
      </c>
      <c r="I72" s="100" t="str">
        <f>IF(C72="","",VLOOKUP($C72,Engagés!$C$10:$N$509,10,FALSE))</f>
        <v/>
      </c>
      <c r="J72" s="100" t="str">
        <f>IF(C72="","",VLOOKUP($C72,Engagés!$C$10:$Q$509,12,FALSE))</f>
        <v/>
      </c>
      <c r="K72" s="33" t="str">
        <f t="shared" si="1"/>
        <v/>
      </c>
    </row>
    <row r="73" spans="1:11" ht="16.5" hidden="1" customHeight="1">
      <c r="A73">
        <f t="shared" si="2"/>
        <v>0</v>
      </c>
      <c r="B73" s="98">
        <v>67</v>
      </c>
      <c r="C73" s="100" t="str">
        <f>IF(ISERROR(VLOOKUP($B73,Engagés!$B$10:$N$509,1,FALSE))=TRUE,"",VLOOKUP($B73,Engagés!$B$10:$N$509,2,FALSE))</f>
        <v/>
      </c>
      <c r="D73" s="100" t="str">
        <f>IF(C73="","",VLOOKUP($C73,Engagés!$C$10:$N$509,4,FALSE))</f>
        <v/>
      </c>
      <c r="E73" s="100" t="str">
        <f>IF(C73="","",VLOOKUP($C73,Engagés!$C$10:$N$509,5,FALSE))</f>
        <v/>
      </c>
      <c r="F73" s="101" t="str">
        <f>IF(C73="","",CONCATENATE(VLOOKUP($C73,Engagés!$C$10:$N$509,6,FALSE)," ",VLOOKUP($C73,Engagés!$C$10:$N$509,7,FALSE)))</f>
        <v/>
      </c>
      <c r="G73" s="101" t="str">
        <f>IF(C73="","",VLOOKUP($C73,Engagés!$C$10:$N$509,8,FALSE))</f>
        <v/>
      </c>
      <c r="H73" s="100" t="str">
        <f>IF(C73="","",VLOOKUP($C73,Engagés!$C$10:$N$509,9,FALSE))</f>
        <v/>
      </c>
      <c r="I73" s="100" t="str">
        <f>IF(C73="","",VLOOKUP($C73,Engagés!$C$10:$N$509,10,FALSE))</f>
        <v/>
      </c>
      <c r="J73" s="100" t="str">
        <f>IF(C73="","",VLOOKUP($C73,Engagés!$C$10:$Q$509,12,FALSE))</f>
        <v/>
      </c>
      <c r="K73" s="33" t="str">
        <f t="shared" ref="K73:K136" si="3">C73</f>
        <v/>
      </c>
    </row>
    <row r="74" spans="1:11" ht="16.5" hidden="1" customHeight="1">
      <c r="A74">
        <f t="shared" si="2"/>
        <v>0</v>
      </c>
      <c r="B74" s="98">
        <v>68</v>
      </c>
      <c r="C74" s="100" t="str">
        <f>IF(ISERROR(VLOOKUP($B74,Engagés!$B$10:$N$509,1,FALSE))=TRUE,"",VLOOKUP($B74,Engagés!$B$10:$N$509,2,FALSE))</f>
        <v/>
      </c>
      <c r="D74" s="100" t="str">
        <f>IF(C74="","",VLOOKUP($C74,Engagés!$C$10:$N$509,4,FALSE))</f>
        <v/>
      </c>
      <c r="E74" s="100" t="str">
        <f>IF(C74="","",VLOOKUP($C74,Engagés!$C$10:$N$509,5,FALSE))</f>
        <v/>
      </c>
      <c r="F74" s="101" t="str">
        <f>IF(C74="","",CONCATENATE(VLOOKUP($C74,Engagés!$C$10:$N$509,6,FALSE)," ",VLOOKUP($C74,Engagés!$C$10:$N$509,7,FALSE)))</f>
        <v/>
      </c>
      <c r="G74" s="101" t="str">
        <f>IF(C74="","",VLOOKUP($C74,Engagés!$C$10:$N$509,8,FALSE))</f>
        <v/>
      </c>
      <c r="H74" s="100" t="str">
        <f>IF(C74="","",VLOOKUP($C74,Engagés!$C$10:$N$509,9,FALSE))</f>
        <v/>
      </c>
      <c r="I74" s="100" t="str">
        <f>IF(C74="","",VLOOKUP($C74,Engagés!$C$10:$N$509,10,FALSE))</f>
        <v/>
      </c>
      <c r="J74" s="100" t="str">
        <f>IF(C74="","",VLOOKUP($C74,Engagés!$C$10:$Q$509,12,FALSE))</f>
        <v/>
      </c>
      <c r="K74" s="33" t="str">
        <f t="shared" si="3"/>
        <v/>
      </c>
    </row>
    <row r="75" spans="1:11" ht="16.5" hidden="1" customHeight="1">
      <c r="A75">
        <f t="shared" si="2"/>
        <v>0</v>
      </c>
      <c r="B75" s="98">
        <v>69</v>
      </c>
      <c r="C75" s="100" t="str">
        <f>IF(ISERROR(VLOOKUP($B75,Engagés!$B$10:$N$509,1,FALSE))=TRUE,"",VLOOKUP($B75,Engagés!$B$10:$N$509,2,FALSE))</f>
        <v/>
      </c>
      <c r="D75" s="100" t="str">
        <f>IF(C75="","",VLOOKUP($C75,Engagés!$C$10:$N$509,4,FALSE))</f>
        <v/>
      </c>
      <c r="E75" s="100" t="str">
        <f>IF(C75="","",VLOOKUP($C75,Engagés!$C$10:$N$509,5,FALSE))</f>
        <v/>
      </c>
      <c r="F75" s="101" t="str">
        <f>IF(C75="","",CONCATENATE(VLOOKUP($C75,Engagés!$C$10:$N$509,6,FALSE)," ",VLOOKUP($C75,Engagés!$C$10:$N$509,7,FALSE)))</f>
        <v/>
      </c>
      <c r="G75" s="101" t="str">
        <f>IF(C75="","",VLOOKUP($C75,Engagés!$C$10:$N$509,8,FALSE))</f>
        <v/>
      </c>
      <c r="H75" s="100" t="str">
        <f>IF(C75="","",VLOOKUP($C75,Engagés!$C$10:$N$509,9,FALSE))</f>
        <v/>
      </c>
      <c r="I75" s="100" t="str">
        <f>IF(C75="","",VLOOKUP($C75,Engagés!$C$10:$N$509,10,FALSE))</f>
        <v/>
      </c>
      <c r="J75" s="100" t="str">
        <f>IF(C75="","",VLOOKUP($C75,Engagés!$C$10:$Q$509,12,FALSE))</f>
        <v/>
      </c>
      <c r="K75" s="33" t="str">
        <f t="shared" si="3"/>
        <v/>
      </c>
    </row>
    <row r="76" spans="1:11" ht="16.5" hidden="1" customHeight="1">
      <c r="A76">
        <f t="shared" si="2"/>
        <v>0</v>
      </c>
      <c r="B76" s="98">
        <v>70</v>
      </c>
      <c r="C76" s="100" t="str">
        <f>IF(ISERROR(VLOOKUP($B76,Engagés!$B$10:$N$509,1,FALSE))=TRUE,"",VLOOKUP($B76,Engagés!$B$10:$N$509,2,FALSE))</f>
        <v/>
      </c>
      <c r="D76" s="100" t="str">
        <f>IF(C76="","",VLOOKUP($C76,Engagés!$C$10:$N$509,4,FALSE))</f>
        <v/>
      </c>
      <c r="E76" s="100" t="str">
        <f>IF(C76="","",VLOOKUP($C76,Engagés!$C$10:$N$509,5,FALSE))</f>
        <v/>
      </c>
      <c r="F76" s="101" t="str">
        <f>IF(C76="","",CONCATENATE(VLOOKUP($C76,Engagés!$C$10:$N$509,6,FALSE)," ",VLOOKUP($C76,Engagés!$C$10:$N$509,7,FALSE)))</f>
        <v/>
      </c>
      <c r="G76" s="101" t="str">
        <f>IF(C76="","",VLOOKUP($C76,Engagés!$C$10:$N$509,8,FALSE))</f>
        <v/>
      </c>
      <c r="H76" s="100" t="str">
        <f>IF(C76="","",VLOOKUP($C76,Engagés!$C$10:$N$509,9,FALSE))</f>
        <v/>
      </c>
      <c r="I76" s="100" t="str">
        <f>IF(C76="","",VLOOKUP($C76,Engagés!$C$10:$N$509,10,FALSE))</f>
        <v/>
      </c>
      <c r="J76" s="100" t="str">
        <f>IF(C76="","",VLOOKUP($C76,Engagés!$C$10:$Q$509,12,FALSE))</f>
        <v/>
      </c>
      <c r="K76" s="33" t="str">
        <f t="shared" si="3"/>
        <v/>
      </c>
    </row>
    <row r="77" spans="1:11" ht="16.5" hidden="1" customHeight="1">
      <c r="A77">
        <f t="shared" si="2"/>
        <v>0</v>
      </c>
      <c r="B77" s="98">
        <v>71</v>
      </c>
      <c r="C77" s="100" t="str">
        <f>IF(ISERROR(VLOOKUP($B77,Engagés!$B$10:$N$509,1,FALSE))=TRUE,"",VLOOKUP($B77,Engagés!$B$10:$N$509,2,FALSE))</f>
        <v/>
      </c>
      <c r="D77" s="100" t="str">
        <f>IF(C77="","",VLOOKUP($C77,Engagés!$C$10:$N$509,4,FALSE))</f>
        <v/>
      </c>
      <c r="E77" s="100" t="str">
        <f>IF(C77="","",VLOOKUP($C77,Engagés!$C$10:$N$509,5,FALSE))</f>
        <v/>
      </c>
      <c r="F77" s="101" t="str">
        <f>IF(C77="","",CONCATENATE(VLOOKUP($C77,Engagés!$C$10:$N$509,6,FALSE)," ",VLOOKUP($C77,Engagés!$C$10:$N$509,7,FALSE)))</f>
        <v/>
      </c>
      <c r="G77" s="101" t="str">
        <f>IF(C77="","",VLOOKUP($C77,Engagés!$C$10:$N$509,8,FALSE))</f>
        <v/>
      </c>
      <c r="H77" s="100" t="str">
        <f>IF(C77="","",VLOOKUP($C77,Engagés!$C$10:$N$509,9,FALSE))</f>
        <v/>
      </c>
      <c r="I77" s="100" t="str">
        <f>IF(C77="","",VLOOKUP($C77,Engagés!$C$10:$N$509,10,FALSE))</f>
        <v/>
      </c>
      <c r="J77" s="100" t="str">
        <f>IF(C77="","",VLOOKUP($C77,Engagés!$C$10:$Q$509,12,FALSE))</f>
        <v/>
      </c>
      <c r="K77" s="33" t="str">
        <f t="shared" si="3"/>
        <v/>
      </c>
    </row>
    <row r="78" spans="1:11" ht="16.5" hidden="1" customHeight="1">
      <c r="A78">
        <f t="shared" si="2"/>
        <v>0</v>
      </c>
      <c r="B78" s="98">
        <v>72</v>
      </c>
      <c r="C78" s="100" t="str">
        <f>IF(ISERROR(VLOOKUP($B78,Engagés!$B$10:$N$509,1,FALSE))=TRUE,"",VLOOKUP($B78,Engagés!$B$10:$N$509,2,FALSE))</f>
        <v/>
      </c>
      <c r="D78" s="100" t="str">
        <f>IF(C78="","",VLOOKUP($C78,Engagés!$C$10:$N$509,4,FALSE))</f>
        <v/>
      </c>
      <c r="E78" s="100" t="str">
        <f>IF(C78="","",VLOOKUP($C78,Engagés!$C$10:$N$509,5,FALSE))</f>
        <v/>
      </c>
      <c r="F78" s="101" t="str">
        <f>IF(C78="","",CONCATENATE(VLOOKUP($C78,Engagés!$C$10:$N$509,6,FALSE)," ",VLOOKUP($C78,Engagés!$C$10:$N$509,7,FALSE)))</f>
        <v/>
      </c>
      <c r="G78" s="101" t="str">
        <f>IF(C78="","",VLOOKUP($C78,Engagés!$C$10:$N$509,8,FALSE))</f>
        <v/>
      </c>
      <c r="H78" s="100" t="str">
        <f>IF(C78="","",VLOOKUP($C78,Engagés!$C$10:$N$509,9,FALSE))</f>
        <v/>
      </c>
      <c r="I78" s="100" t="str">
        <f>IF(C78="","",VLOOKUP($C78,Engagés!$C$10:$N$509,10,FALSE))</f>
        <v/>
      </c>
      <c r="J78" s="100" t="str">
        <f>IF(C78="","",VLOOKUP($C78,Engagés!$C$10:$Q$509,12,FALSE))</f>
        <v/>
      </c>
      <c r="K78" s="33" t="str">
        <f t="shared" si="3"/>
        <v/>
      </c>
    </row>
    <row r="79" spans="1:11" ht="16.5" hidden="1" customHeight="1">
      <c r="A79">
        <f t="shared" si="2"/>
        <v>0</v>
      </c>
      <c r="B79" s="98">
        <v>73</v>
      </c>
      <c r="C79" s="100" t="str">
        <f>IF(ISERROR(VLOOKUP($B79,Engagés!$B$10:$N$509,1,FALSE))=TRUE,"",VLOOKUP($B79,Engagés!$B$10:$N$509,2,FALSE))</f>
        <v/>
      </c>
      <c r="D79" s="100" t="str">
        <f>IF(C79="","",VLOOKUP($C79,Engagés!$C$10:$N$509,4,FALSE))</f>
        <v/>
      </c>
      <c r="E79" s="100" t="str">
        <f>IF(C79="","",VLOOKUP($C79,Engagés!$C$10:$N$509,5,FALSE))</f>
        <v/>
      </c>
      <c r="F79" s="101" t="str">
        <f>IF(C79="","",CONCATENATE(VLOOKUP($C79,Engagés!$C$10:$N$509,6,FALSE)," ",VLOOKUP($C79,Engagés!$C$10:$N$509,7,FALSE)))</f>
        <v/>
      </c>
      <c r="G79" s="101" t="str">
        <f>IF(C79="","",VLOOKUP($C79,Engagés!$C$10:$N$509,8,FALSE))</f>
        <v/>
      </c>
      <c r="H79" s="100" t="str">
        <f>IF(C79="","",VLOOKUP($C79,Engagés!$C$10:$N$509,9,FALSE))</f>
        <v/>
      </c>
      <c r="I79" s="100" t="str">
        <f>IF(C79="","",VLOOKUP($C79,Engagés!$C$10:$N$509,10,FALSE))</f>
        <v/>
      </c>
      <c r="J79" s="100" t="str">
        <f>IF(C79="","",VLOOKUP($C79,Engagés!$C$10:$Q$509,12,FALSE))</f>
        <v/>
      </c>
      <c r="K79" s="33" t="str">
        <f t="shared" si="3"/>
        <v/>
      </c>
    </row>
    <row r="80" spans="1:11" ht="16.5" hidden="1" customHeight="1">
      <c r="A80">
        <f t="shared" si="2"/>
        <v>0</v>
      </c>
      <c r="B80" s="98">
        <v>74</v>
      </c>
      <c r="C80" s="100" t="str">
        <f>IF(ISERROR(VLOOKUP($B80,Engagés!$B$10:$N$509,1,FALSE))=TRUE,"",VLOOKUP($B80,Engagés!$B$10:$N$509,2,FALSE))</f>
        <v/>
      </c>
      <c r="D80" s="100" t="str">
        <f>IF(C80="","",VLOOKUP($C80,Engagés!$C$10:$N$509,4,FALSE))</f>
        <v/>
      </c>
      <c r="E80" s="100" t="str">
        <f>IF(C80="","",VLOOKUP($C80,Engagés!$C$10:$N$509,5,FALSE))</f>
        <v/>
      </c>
      <c r="F80" s="101" t="str">
        <f>IF(C80="","",CONCATENATE(VLOOKUP($C80,Engagés!$C$10:$N$509,6,FALSE)," ",VLOOKUP($C80,Engagés!$C$10:$N$509,7,FALSE)))</f>
        <v/>
      </c>
      <c r="G80" s="101" t="str">
        <f>IF(C80="","",VLOOKUP($C80,Engagés!$C$10:$N$509,8,FALSE))</f>
        <v/>
      </c>
      <c r="H80" s="100" t="str">
        <f>IF(C80="","",VLOOKUP($C80,Engagés!$C$10:$N$509,9,FALSE))</f>
        <v/>
      </c>
      <c r="I80" s="100" t="str">
        <f>IF(C80="","",VLOOKUP($C80,Engagés!$C$10:$N$509,10,FALSE))</f>
        <v/>
      </c>
      <c r="J80" s="100" t="str">
        <f>IF(C80="","",VLOOKUP($C80,Engagés!$C$10:$Q$509,12,FALSE))</f>
        <v/>
      </c>
      <c r="K80" s="33" t="str">
        <f t="shared" si="3"/>
        <v/>
      </c>
    </row>
    <row r="81" spans="1:11" ht="16.5" hidden="1" customHeight="1">
      <c r="A81">
        <f t="shared" si="2"/>
        <v>0</v>
      </c>
      <c r="B81" s="98">
        <v>75</v>
      </c>
      <c r="C81" s="100" t="str">
        <f>IF(ISERROR(VLOOKUP($B81,Engagés!$B$10:$N$509,1,FALSE))=TRUE,"",VLOOKUP($B81,Engagés!$B$10:$N$509,2,FALSE))</f>
        <v/>
      </c>
      <c r="D81" s="100" t="str">
        <f>IF(C81="","",VLOOKUP($C81,Engagés!$C$10:$N$509,4,FALSE))</f>
        <v/>
      </c>
      <c r="E81" s="100" t="str">
        <f>IF(C81="","",VLOOKUP($C81,Engagés!$C$10:$N$509,5,FALSE))</f>
        <v/>
      </c>
      <c r="F81" s="101" t="str">
        <f>IF(C81="","",CONCATENATE(VLOOKUP($C81,Engagés!$C$10:$N$509,6,FALSE)," ",VLOOKUP($C81,Engagés!$C$10:$N$509,7,FALSE)))</f>
        <v/>
      </c>
      <c r="G81" s="101" t="str">
        <f>IF(C81="","",VLOOKUP($C81,Engagés!$C$10:$N$509,8,FALSE))</f>
        <v/>
      </c>
      <c r="H81" s="100" t="str">
        <f>IF(C81="","",VLOOKUP($C81,Engagés!$C$10:$N$509,9,FALSE))</f>
        <v/>
      </c>
      <c r="I81" s="100" t="str">
        <f>IF(C81="","",VLOOKUP($C81,Engagés!$C$10:$N$509,10,FALSE))</f>
        <v/>
      </c>
      <c r="J81" s="100" t="str">
        <f>IF(C81="","",VLOOKUP($C81,Engagés!$C$10:$Q$509,12,FALSE))</f>
        <v/>
      </c>
      <c r="K81" s="33" t="str">
        <f t="shared" si="3"/>
        <v/>
      </c>
    </row>
    <row r="82" spans="1:11" ht="16.5" hidden="1" customHeight="1">
      <c r="A82">
        <f t="shared" si="2"/>
        <v>0</v>
      </c>
      <c r="B82" s="98">
        <v>76</v>
      </c>
      <c r="C82" s="100" t="str">
        <f>IF(ISERROR(VLOOKUP($B82,Engagés!$B$10:$N$509,1,FALSE))=TRUE,"",VLOOKUP($B82,Engagés!$B$10:$N$509,2,FALSE))</f>
        <v/>
      </c>
      <c r="D82" s="100" t="str">
        <f>IF(C82="","",VLOOKUP($C82,Engagés!$C$10:$N$509,4,FALSE))</f>
        <v/>
      </c>
      <c r="E82" s="100" t="str">
        <f>IF(C82="","",VLOOKUP($C82,Engagés!$C$10:$N$509,5,FALSE))</f>
        <v/>
      </c>
      <c r="F82" s="101" t="str">
        <f>IF(C82="","",CONCATENATE(VLOOKUP($C82,Engagés!$C$10:$N$509,6,FALSE)," ",VLOOKUP($C82,Engagés!$C$10:$N$509,7,FALSE)))</f>
        <v/>
      </c>
      <c r="G82" s="101" t="str">
        <f>IF(C82="","",VLOOKUP($C82,Engagés!$C$10:$N$509,8,FALSE))</f>
        <v/>
      </c>
      <c r="H82" s="100" t="str">
        <f>IF(C82="","",VLOOKUP($C82,Engagés!$C$10:$N$509,9,FALSE))</f>
        <v/>
      </c>
      <c r="I82" s="100" t="str">
        <f>IF(C82="","",VLOOKUP($C82,Engagés!$C$10:$N$509,10,FALSE))</f>
        <v/>
      </c>
      <c r="J82" s="100" t="str">
        <f>IF(C82="","",VLOOKUP($C82,Engagés!$C$10:$Q$509,12,FALSE))</f>
        <v/>
      </c>
      <c r="K82" s="33" t="str">
        <f t="shared" si="3"/>
        <v/>
      </c>
    </row>
    <row r="83" spans="1:11" ht="16.5" hidden="1" customHeight="1">
      <c r="A83">
        <f t="shared" si="2"/>
        <v>0</v>
      </c>
      <c r="B83" s="98">
        <v>77</v>
      </c>
      <c r="C83" s="100" t="str">
        <f>IF(ISERROR(VLOOKUP($B83,Engagés!$B$10:$N$509,1,FALSE))=TRUE,"",VLOOKUP($B83,Engagés!$B$10:$N$509,2,FALSE))</f>
        <v/>
      </c>
      <c r="D83" s="100" t="str">
        <f>IF(C83="","",VLOOKUP($C83,Engagés!$C$10:$N$509,4,FALSE))</f>
        <v/>
      </c>
      <c r="E83" s="100" t="str">
        <f>IF(C83="","",VLOOKUP($C83,Engagés!$C$10:$N$509,5,FALSE))</f>
        <v/>
      </c>
      <c r="F83" s="101" t="str">
        <f>IF(C83="","",CONCATENATE(VLOOKUP($C83,Engagés!$C$10:$N$509,6,FALSE)," ",VLOOKUP($C83,Engagés!$C$10:$N$509,7,FALSE)))</f>
        <v/>
      </c>
      <c r="G83" s="101" t="str">
        <f>IF(C83="","",VLOOKUP($C83,Engagés!$C$10:$N$509,8,FALSE))</f>
        <v/>
      </c>
      <c r="H83" s="100" t="str">
        <f>IF(C83="","",VLOOKUP($C83,Engagés!$C$10:$N$509,9,FALSE))</f>
        <v/>
      </c>
      <c r="I83" s="100" t="str">
        <f>IF(C83="","",VLOOKUP($C83,Engagés!$C$10:$N$509,10,FALSE))</f>
        <v/>
      </c>
      <c r="J83" s="100" t="str">
        <f>IF(C83="","",VLOOKUP($C83,Engagés!$C$10:$Q$509,12,FALSE))</f>
        <v/>
      </c>
      <c r="K83" s="33" t="str">
        <f t="shared" si="3"/>
        <v/>
      </c>
    </row>
    <row r="84" spans="1:11" ht="16.5" hidden="1" customHeight="1">
      <c r="A84">
        <f t="shared" si="2"/>
        <v>0</v>
      </c>
      <c r="B84" s="98">
        <v>78</v>
      </c>
      <c r="C84" s="100" t="str">
        <f>IF(ISERROR(VLOOKUP($B84,Engagés!$B$10:$N$509,1,FALSE))=TRUE,"",VLOOKUP($B84,Engagés!$B$10:$N$509,2,FALSE))</f>
        <v/>
      </c>
      <c r="D84" s="100" t="str">
        <f>IF(C84="","",VLOOKUP($C84,Engagés!$C$10:$N$509,4,FALSE))</f>
        <v/>
      </c>
      <c r="E84" s="100" t="str">
        <f>IF(C84="","",VLOOKUP($C84,Engagés!$C$10:$N$509,5,FALSE))</f>
        <v/>
      </c>
      <c r="F84" s="101" t="str">
        <f>IF(C84="","",CONCATENATE(VLOOKUP($C84,Engagés!$C$10:$N$509,6,FALSE)," ",VLOOKUP($C84,Engagés!$C$10:$N$509,7,FALSE)))</f>
        <v/>
      </c>
      <c r="G84" s="101" t="str">
        <f>IF(C84="","",VLOOKUP($C84,Engagés!$C$10:$N$509,8,FALSE))</f>
        <v/>
      </c>
      <c r="H84" s="100" t="str">
        <f>IF(C84="","",VLOOKUP($C84,Engagés!$C$10:$N$509,9,FALSE))</f>
        <v/>
      </c>
      <c r="I84" s="100" t="str">
        <f>IF(C84="","",VLOOKUP($C84,Engagés!$C$10:$N$509,10,FALSE))</f>
        <v/>
      </c>
      <c r="J84" s="100" t="str">
        <f>IF(C84="","",VLOOKUP($C84,Engagés!$C$10:$Q$509,12,FALSE))</f>
        <v/>
      </c>
      <c r="K84" s="33" t="str">
        <f t="shared" si="3"/>
        <v/>
      </c>
    </row>
    <row r="85" spans="1:11" ht="16.5" hidden="1" customHeight="1">
      <c r="A85">
        <f t="shared" si="2"/>
        <v>0</v>
      </c>
      <c r="B85" s="98">
        <v>79</v>
      </c>
      <c r="C85" s="100" t="str">
        <f>IF(ISERROR(VLOOKUP($B85,Engagés!$B$10:$N$509,1,FALSE))=TRUE,"",VLOOKUP($B85,Engagés!$B$10:$N$509,2,FALSE))</f>
        <v/>
      </c>
      <c r="D85" s="100" t="str">
        <f>IF(C85="","",VLOOKUP($C85,Engagés!$C$10:$N$509,4,FALSE))</f>
        <v/>
      </c>
      <c r="E85" s="100" t="str">
        <f>IF(C85="","",VLOOKUP($C85,Engagés!$C$10:$N$509,5,FALSE))</f>
        <v/>
      </c>
      <c r="F85" s="101" t="str">
        <f>IF(C85="","",CONCATENATE(VLOOKUP($C85,Engagés!$C$10:$N$509,6,FALSE)," ",VLOOKUP($C85,Engagés!$C$10:$N$509,7,FALSE)))</f>
        <v/>
      </c>
      <c r="G85" s="101" t="str">
        <f>IF(C85="","",VLOOKUP($C85,Engagés!$C$10:$N$509,8,FALSE))</f>
        <v/>
      </c>
      <c r="H85" s="100" t="str">
        <f>IF(C85="","",VLOOKUP($C85,Engagés!$C$10:$N$509,9,FALSE))</f>
        <v/>
      </c>
      <c r="I85" s="100" t="str">
        <f>IF(C85="","",VLOOKUP($C85,Engagés!$C$10:$N$509,10,FALSE))</f>
        <v/>
      </c>
      <c r="J85" s="100" t="str">
        <f>IF(C85="","",VLOOKUP($C85,Engagés!$C$10:$Q$509,12,FALSE))</f>
        <v/>
      </c>
      <c r="K85" s="33" t="str">
        <f t="shared" si="3"/>
        <v/>
      </c>
    </row>
    <row r="86" spans="1:11" ht="16.5" hidden="1" customHeight="1">
      <c r="A86">
        <f t="shared" si="2"/>
        <v>0</v>
      </c>
      <c r="B86" s="98">
        <v>80</v>
      </c>
      <c r="C86" s="100" t="str">
        <f>IF(ISERROR(VLOOKUP($B86,Engagés!$B$10:$N$509,1,FALSE))=TRUE,"",VLOOKUP($B86,Engagés!$B$10:$N$509,2,FALSE))</f>
        <v/>
      </c>
      <c r="D86" s="100" t="str">
        <f>IF(C86="","",VLOOKUP($C86,Engagés!$C$10:$N$509,4,FALSE))</f>
        <v/>
      </c>
      <c r="E86" s="100" t="str">
        <f>IF(C86="","",VLOOKUP($C86,Engagés!$C$10:$N$509,5,FALSE))</f>
        <v/>
      </c>
      <c r="F86" s="101" t="str">
        <f>IF(C86="","",CONCATENATE(VLOOKUP($C86,Engagés!$C$10:$N$509,6,FALSE)," ",VLOOKUP($C86,Engagés!$C$10:$N$509,7,FALSE)))</f>
        <v/>
      </c>
      <c r="G86" s="101" t="str">
        <f>IF(C86="","",VLOOKUP($C86,Engagés!$C$10:$N$509,8,FALSE))</f>
        <v/>
      </c>
      <c r="H86" s="100" t="str">
        <f>IF(C86="","",VLOOKUP($C86,Engagés!$C$10:$N$509,9,FALSE))</f>
        <v/>
      </c>
      <c r="I86" s="100" t="str">
        <f>IF(C86="","",VLOOKUP($C86,Engagés!$C$10:$N$509,10,FALSE))</f>
        <v/>
      </c>
      <c r="J86" s="100" t="str">
        <f>IF(C86="","",VLOOKUP($C86,Engagés!$C$10:$Q$509,12,FALSE))</f>
        <v/>
      </c>
      <c r="K86" s="33" t="str">
        <f t="shared" si="3"/>
        <v/>
      </c>
    </row>
    <row r="87" spans="1:11" ht="16.5" hidden="1" customHeight="1">
      <c r="A87">
        <f t="shared" si="2"/>
        <v>0</v>
      </c>
      <c r="B87" s="98">
        <v>81</v>
      </c>
      <c r="C87" s="100" t="str">
        <f>IF(ISERROR(VLOOKUP($B87,Engagés!$B$10:$N$509,1,FALSE))=TRUE,"",VLOOKUP($B87,Engagés!$B$10:$N$509,2,FALSE))</f>
        <v/>
      </c>
      <c r="D87" s="100" t="str">
        <f>IF(C87="","",VLOOKUP($C87,Engagés!$C$10:$N$509,4,FALSE))</f>
        <v/>
      </c>
      <c r="E87" s="100" t="str">
        <f>IF(C87="","",VLOOKUP($C87,Engagés!$C$10:$N$509,5,FALSE))</f>
        <v/>
      </c>
      <c r="F87" s="101" t="str">
        <f>IF(C87="","",CONCATENATE(VLOOKUP($C87,Engagés!$C$10:$N$509,6,FALSE)," ",VLOOKUP($C87,Engagés!$C$10:$N$509,7,FALSE)))</f>
        <v/>
      </c>
      <c r="G87" s="101" t="str">
        <f>IF(C87="","",VLOOKUP($C87,Engagés!$C$10:$N$509,8,FALSE))</f>
        <v/>
      </c>
      <c r="H87" s="100" t="str">
        <f>IF(C87="","",VLOOKUP($C87,Engagés!$C$10:$N$509,9,FALSE))</f>
        <v/>
      </c>
      <c r="I87" s="100" t="str">
        <f>IF(C87="","",VLOOKUP($C87,Engagés!$C$10:$N$509,10,FALSE))</f>
        <v/>
      </c>
      <c r="J87" s="100" t="str">
        <f>IF(C87="","",VLOOKUP($C87,Engagés!$C$10:$Q$509,12,FALSE))</f>
        <v/>
      </c>
      <c r="K87" s="33" t="str">
        <f t="shared" si="3"/>
        <v/>
      </c>
    </row>
    <row r="88" spans="1:11" ht="16.5" hidden="1" customHeight="1">
      <c r="A88">
        <f t="shared" si="2"/>
        <v>0</v>
      </c>
      <c r="B88" s="98">
        <v>82</v>
      </c>
      <c r="C88" s="100" t="str">
        <f>IF(ISERROR(VLOOKUP($B88,Engagés!$B$10:$N$509,1,FALSE))=TRUE,"",VLOOKUP($B88,Engagés!$B$10:$N$509,2,FALSE))</f>
        <v/>
      </c>
      <c r="D88" s="100" t="str">
        <f>IF(C88="","",VLOOKUP($C88,Engagés!$C$10:$N$509,4,FALSE))</f>
        <v/>
      </c>
      <c r="E88" s="100" t="str">
        <f>IF(C88="","",VLOOKUP($C88,Engagés!$C$10:$N$509,5,FALSE))</f>
        <v/>
      </c>
      <c r="F88" s="101" t="str">
        <f>IF(C88="","",CONCATENATE(VLOOKUP($C88,Engagés!$C$10:$N$509,6,FALSE)," ",VLOOKUP($C88,Engagés!$C$10:$N$509,7,FALSE)))</f>
        <v/>
      </c>
      <c r="G88" s="101" t="str">
        <f>IF(C88="","",VLOOKUP($C88,Engagés!$C$10:$N$509,8,FALSE))</f>
        <v/>
      </c>
      <c r="H88" s="100" t="str">
        <f>IF(C88="","",VLOOKUP($C88,Engagés!$C$10:$N$509,9,FALSE))</f>
        <v/>
      </c>
      <c r="I88" s="100" t="str">
        <f>IF(C88="","",VLOOKUP($C88,Engagés!$C$10:$N$509,10,FALSE))</f>
        <v/>
      </c>
      <c r="J88" s="100" t="str">
        <f>IF(C88="","",VLOOKUP($C88,Engagés!$C$10:$Q$509,12,FALSE))</f>
        <v/>
      </c>
      <c r="K88" s="33" t="str">
        <f t="shared" si="3"/>
        <v/>
      </c>
    </row>
    <row r="89" spans="1:11" ht="16.5" hidden="1" customHeight="1">
      <c r="A89">
        <f t="shared" si="2"/>
        <v>0</v>
      </c>
      <c r="B89" s="98">
        <v>83</v>
      </c>
      <c r="C89" s="100" t="str">
        <f>IF(ISERROR(VLOOKUP($B89,Engagés!$B$10:$N$509,1,FALSE))=TRUE,"",VLOOKUP($B89,Engagés!$B$10:$N$509,2,FALSE))</f>
        <v/>
      </c>
      <c r="D89" s="100" t="str">
        <f>IF(C89="","",VLOOKUP($C89,Engagés!$C$10:$N$509,4,FALSE))</f>
        <v/>
      </c>
      <c r="E89" s="100" t="str">
        <f>IF(C89="","",VLOOKUP($C89,Engagés!$C$10:$N$509,5,FALSE))</f>
        <v/>
      </c>
      <c r="F89" s="101" t="str">
        <f>IF(C89="","",CONCATENATE(VLOOKUP($C89,Engagés!$C$10:$N$509,6,FALSE)," ",VLOOKUP($C89,Engagés!$C$10:$N$509,7,FALSE)))</f>
        <v/>
      </c>
      <c r="G89" s="101" t="str">
        <f>IF(C89="","",VLOOKUP($C89,Engagés!$C$10:$N$509,8,FALSE))</f>
        <v/>
      </c>
      <c r="H89" s="100" t="str">
        <f>IF(C89="","",VLOOKUP($C89,Engagés!$C$10:$N$509,9,FALSE))</f>
        <v/>
      </c>
      <c r="I89" s="100" t="str">
        <f>IF(C89="","",VLOOKUP($C89,Engagés!$C$10:$N$509,10,FALSE))</f>
        <v/>
      </c>
      <c r="J89" s="100" t="str">
        <f>IF(C89="","",VLOOKUP($C89,Engagés!$C$10:$Q$509,12,FALSE))</f>
        <v/>
      </c>
      <c r="K89" s="33" t="str">
        <f t="shared" si="3"/>
        <v/>
      </c>
    </row>
    <row r="90" spans="1:11" ht="16.5" hidden="1" customHeight="1">
      <c r="A90">
        <f t="shared" si="2"/>
        <v>0</v>
      </c>
      <c r="B90" s="98">
        <v>84</v>
      </c>
      <c r="C90" s="100" t="str">
        <f>IF(ISERROR(VLOOKUP($B90,Engagés!$B$10:$N$509,1,FALSE))=TRUE,"",VLOOKUP($B90,Engagés!$B$10:$N$509,2,FALSE))</f>
        <v/>
      </c>
      <c r="D90" s="100" t="str">
        <f>IF(C90="","",VLOOKUP($C90,Engagés!$C$10:$N$509,4,FALSE))</f>
        <v/>
      </c>
      <c r="E90" s="100" t="str">
        <f>IF(C90="","",VLOOKUP($C90,Engagés!$C$10:$N$509,5,FALSE))</f>
        <v/>
      </c>
      <c r="F90" s="101" t="str">
        <f>IF(C90="","",CONCATENATE(VLOOKUP($C90,Engagés!$C$10:$N$509,6,FALSE)," ",VLOOKUP($C90,Engagés!$C$10:$N$509,7,FALSE)))</f>
        <v/>
      </c>
      <c r="G90" s="101" t="str">
        <f>IF(C90="","",VLOOKUP($C90,Engagés!$C$10:$N$509,8,FALSE))</f>
        <v/>
      </c>
      <c r="H90" s="100" t="str">
        <f>IF(C90="","",VLOOKUP($C90,Engagés!$C$10:$N$509,9,FALSE))</f>
        <v/>
      </c>
      <c r="I90" s="100" t="str">
        <f>IF(C90="","",VLOOKUP($C90,Engagés!$C$10:$N$509,10,FALSE))</f>
        <v/>
      </c>
      <c r="J90" s="100" t="str">
        <f>IF(C90="","",VLOOKUP($C90,Engagés!$C$10:$Q$509,12,FALSE))</f>
        <v/>
      </c>
      <c r="K90" s="33" t="str">
        <f t="shared" si="3"/>
        <v/>
      </c>
    </row>
    <row r="91" spans="1:11" ht="16.5" hidden="1" customHeight="1">
      <c r="A91">
        <f t="shared" si="2"/>
        <v>0</v>
      </c>
      <c r="B91" s="98">
        <v>85</v>
      </c>
      <c r="C91" s="100" t="str">
        <f>IF(ISERROR(VLOOKUP($B91,Engagés!$B$10:$N$509,1,FALSE))=TRUE,"",VLOOKUP($B91,Engagés!$B$10:$N$509,2,FALSE))</f>
        <v/>
      </c>
      <c r="D91" s="100" t="str">
        <f>IF(C91="","",VLOOKUP($C91,Engagés!$C$10:$N$509,4,FALSE))</f>
        <v/>
      </c>
      <c r="E91" s="100" t="str">
        <f>IF(C91="","",VLOOKUP($C91,Engagés!$C$10:$N$509,5,FALSE))</f>
        <v/>
      </c>
      <c r="F91" s="101" t="str">
        <f>IF(C91="","",CONCATENATE(VLOOKUP($C91,Engagés!$C$10:$N$509,6,FALSE)," ",VLOOKUP($C91,Engagés!$C$10:$N$509,7,FALSE)))</f>
        <v/>
      </c>
      <c r="G91" s="101" t="str">
        <f>IF(C91="","",VLOOKUP($C91,Engagés!$C$10:$N$509,8,FALSE))</f>
        <v/>
      </c>
      <c r="H91" s="100" t="str">
        <f>IF(C91="","",VLOOKUP($C91,Engagés!$C$10:$N$509,9,FALSE))</f>
        <v/>
      </c>
      <c r="I91" s="100" t="str">
        <f>IF(C91="","",VLOOKUP($C91,Engagés!$C$10:$N$509,10,FALSE))</f>
        <v/>
      </c>
      <c r="J91" s="100" t="str">
        <f>IF(C91="","",VLOOKUP($C91,Engagés!$C$10:$Q$509,12,FALSE))</f>
        <v/>
      </c>
      <c r="K91" s="33" t="str">
        <f t="shared" si="3"/>
        <v/>
      </c>
    </row>
    <row r="92" spans="1:11" ht="16.5" hidden="1" customHeight="1">
      <c r="A92">
        <f t="shared" si="2"/>
        <v>0</v>
      </c>
      <c r="B92" s="98">
        <v>86</v>
      </c>
      <c r="C92" s="100" t="str">
        <f>IF(ISERROR(VLOOKUP($B92,Engagés!$B$10:$N$509,1,FALSE))=TRUE,"",VLOOKUP($B92,Engagés!$B$10:$N$509,2,FALSE))</f>
        <v/>
      </c>
      <c r="D92" s="100" t="str">
        <f>IF(C92="","",VLOOKUP($C92,Engagés!$C$10:$N$509,4,FALSE))</f>
        <v/>
      </c>
      <c r="E92" s="100" t="str">
        <f>IF(C92="","",VLOOKUP($C92,Engagés!$C$10:$N$509,5,FALSE))</f>
        <v/>
      </c>
      <c r="F92" s="101" t="str">
        <f>IF(C92="","",CONCATENATE(VLOOKUP($C92,Engagés!$C$10:$N$509,6,FALSE)," ",VLOOKUP($C92,Engagés!$C$10:$N$509,7,FALSE)))</f>
        <v/>
      </c>
      <c r="G92" s="101" t="str">
        <f>IF(C92="","",VLOOKUP($C92,Engagés!$C$10:$N$509,8,FALSE))</f>
        <v/>
      </c>
      <c r="H92" s="100" t="str">
        <f>IF(C92="","",VLOOKUP($C92,Engagés!$C$10:$N$509,9,FALSE))</f>
        <v/>
      </c>
      <c r="I92" s="100" t="str">
        <f>IF(C92="","",VLOOKUP($C92,Engagés!$C$10:$N$509,10,FALSE))</f>
        <v/>
      </c>
      <c r="J92" s="100" t="str">
        <f>IF(C92="","",VLOOKUP($C92,Engagés!$C$10:$Q$509,12,FALSE))</f>
        <v/>
      </c>
      <c r="K92" s="33" t="str">
        <f t="shared" si="3"/>
        <v/>
      </c>
    </row>
    <row r="93" spans="1:11" ht="16.5" hidden="1" customHeight="1">
      <c r="A93">
        <f t="shared" si="2"/>
        <v>0</v>
      </c>
      <c r="B93" s="98">
        <v>87</v>
      </c>
      <c r="C93" s="100" t="str">
        <f>IF(ISERROR(VLOOKUP($B93,Engagés!$B$10:$N$509,1,FALSE))=TRUE,"",VLOOKUP($B93,Engagés!$B$10:$N$509,2,FALSE))</f>
        <v/>
      </c>
      <c r="D93" s="100" t="str">
        <f>IF(C93="","",VLOOKUP($C93,Engagés!$C$10:$N$509,4,FALSE))</f>
        <v/>
      </c>
      <c r="E93" s="100" t="str">
        <f>IF(C93="","",VLOOKUP($C93,Engagés!$C$10:$N$509,5,FALSE))</f>
        <v/>
      </c>
      <c r="F93" s="101" t="str">
        <f>IF(C93="","",CONCATENATE(VLOOKUP($C93,Engagés!$C$10:$N$509,6,FALSE)," ",VLOOKUP($C93,Engagés!$C$10:$N$509,7,FALSE)))</f>
        <v/>
      </c>
      <c r="G93" s="101" t="str">
        <f>IF(C93="","",VLOOKUP($C93,Engagés!$C$10:$N$509,8,FALSE))</f>
        <v/>
      </c>
      <c r="H93" s="100" t="str">
        <f>IF(C93="","",VLOOKUP($C93,Engagés!$C$10:$N$509,9,FALSE))</f>
        <v/>
      </c>
      <c r="I93" s="100" t="str">
        <f>IF(C93="","",VLOOKUP($C93,Engagés!$C$10:$N$509,10,FALSE))</f>
        <v/>
      </c>
      <c r="J93" s="100" t="str">
        <f>IF(C93="","",VLOOKUP($C93,Engagés!$C$10:$Q$509,12,FALSE))</f>
        <v/>
      </c>
      <c r="K93" s="33" t="str">
        <f t="shared" si="3"/>
        <v/>
      </c>
    </row>
    <row r="94" spans="1:11" ht="16.5" hidden="1" customHeight="1">
      <c r="A94">
        <f t="shared" si="2"/>
        <v>0</v>
      </c>
      <c r="B94" s="98">
        <v>88</v>
      </c>
      <c r="C94" s="100" t="str">
        <f>IF(ISERROR(VLOOKUP($B94,Engagés!$B$10:$N$509,1,FALSE))=TRUE,"",VLOOKUP($B94,Engagés!$B$10:$N$509,2,FALSE))</f>
        <v/>
      </c>
      <c r="D94" s="100" t="str">
        <f>IF(C94="","",VLOOKUP($C94,Engagés!$C$10:$N$509,4,FALSE))</f>
        <v/>
      </c>
      <c r="E94" s="100" t="str">
        <f>IF(C94="","",VLOOKUP($C94,Engagés!$C$10:$N$509,5,FALSE))</f>
        <v/>
      </c>
      <c r="F94" s="101" t="str">
        <f>IF(C94="","",CONCATENATE(VLOOKUP($C94,Engagés!$C$10:$N$509,6,FALSE)," ",VLOOKUP($C94,Engagés!$C$10:$N$509,7,FALSE)))</f>
        <v/>
      </c>
      <c r="G94" s="101" t="str">
        <f>IF(C94="","",VLOOKUP($C94,Engagés!$C$10:$N$509,8,FALSE))</f>
        <v/>
      </c>
      <c r="H94" s="100" t="str">
        <f>IF(C94="","",VLOOKUP($C94,Engagés!$C$10:$N$509,9,FALSE))</f>
        <v/>
      </c>
      <c r="I94" s="100" t="str">
        <f>IF(C94="","",VLOOKUP($C94,Engagés!$C$10:$N$509,10,FALSE))</f>
        <v/>
      </c>
      <c r="J94" s="100" t="str">
        <f>IF(C94="","",VLOOKUP($C94,Engagés!$C$10:$Q$509,12,FALSE))</f>
        <v/>
      </c>
      <c r="K94" s="33" t="str">
        <f t="shared" si="3"/>
        <v/>
      </c>
    </row>
    <row r="95" spans="1:11" ht="16.5" hidden="1" customHeight="1">
      <c r="A95">
        <f t="shared" si="2"/>
        <v>0</v>
      </c>
      <c r="B95" s="98">
        <v>89</v>
      </c>
      <c r="C95" s="100" t="str">
        <f>IF(ISERROR(VLOOKUP($B95,Engagés!$B$10:$N$509,1,FALSE))=TRUE,"",VLOOKUP($B95,Engagés!$B$10:$N$509,2,FALSE))</f>
        <v/>
      </c>
      <c r="D95" s="100" t="str">
        <f>IF(C95="","",VLOOKUP($C95,Engagés!$C$10:$N$509,4,FALSE))</f>
        <v/>
      </c>
      <c r="E95" s="100" t="str">
        <f>IF(C95="","",VLOOKUP($C95,Engagés!$C$10:$N$509,5,FALSE))</f>
        <v/>
      </c>
      <c r="F95" s="101" t="str">
        <f>IF(C95="","",CONCATENATE(VLOOKUP($C95,Engagés!$C$10:$N$509,6,FALSE)," ",VLOOKUP($C95,Engagés!$C$10:$N$509,7,FALSE)))</f>
        <v/>
      </c>
      <c r="G95" s="101" t="str">
        <f>IF(C95="","",VLOOKUP($C95,Engagés!$C$10:$N$509,8,FALSE))</f>
        <v/>
      </c>
      <c r="H95" s="100" t="str">
        <f>IF(C95="","",VLOOKUP($C95,Engagés!$C$10:$N$509,9,FALSE))</f>
        <v/>
      </c>
      <c r="I95" s="100" t="str">
        <f>IF(C95="","",VLOOKUP($C95,Engagés!$C$10:$N$509,10,FALSE))</f>
        <v/>
      </c>
      <c r="J95" s="100" t="str">
        <f>IF(C95="","",VLOOKUP($C95,Engagés!$C$10:$Q$509,12,FALSE))</f>
        <v/>
      </c>
      <c r="K95" s="33" t="str">
        <f t="shared" si="3"/>
        <v/>
      </c>
    </row>
    <row r="96" spans="1:11" ht="16.5" hidden="1" customHeight="1">
      <c r="A96">
        <f t="shared" si="2"/>
        <v>0</v>
      </c>
      <c r="B96" s="98">
        <v>90</v>
      </c>
      <c r="C96" s="100" t="str">
        <f>IF(ISERROR(VLOOKUP($B96,Engagés!$B$10:$N$509,1,FALSE))=TRUE,"",VLOOKUP($B96,Engagés!$B$10:$N$509,2,FALSE))</f>
        <v/>
      </c>
      <c r="D96" s="100" t="str">
        <f>IF(C96="","",VLOOKUP($C96,Engagés!$C$10:$N$509,4,FALSE))</f>
        <v/>
      </c>
      <c r="E96" s="100" t="str">
        <f>IF(C96="","",VLOOKUP($C96,Engagés!$C$10:$N$509,5,FALSE))</f>
        <v/>
      </c>
      <c r="F96" s="101" t="str">
        <f>IF(C96="","",CONCATENATE(VLOOKUP($C96,Engagés!$C$10:$N$509,6,FALSE)," ",VLOOKUP($C96,Engagés!$C$10:$N$509,7,FALSE)))</f>
        <v/>
      </c>
      <c r="G96" s="101" t="str">
        <f>IF(C96="","",VLOOKUP($C96,Engagés!$C$10:$N$509,8,FALSE))</f>
        <v/>
      </c>
      <c r="H96" s="100" t="str">
        <f>IF(C96="","",VLOOKUP($C96,Engagés!$C$10:$N$509,9,FALSE))</f>
        <v/>
      </c>
      <c r="I96" s="100" t="str">
        <f>IF(C96="","",VLOOKUP($C96,Engagés!$C$10:$N$509,10,FALSE))</f>
        <v/>
      </c>
      <c r="J96" s="100" t="str">
        <f>IF(C96="","",VLOOKUP($C96,Engagés!$C$10:$Q$509,12,FALSE))</f>
        <v/>
      </c>
      <c r="K96" s="33" t="str">
        <f t="shared" si="3"/>
        <v/>
      </c>
    </row>
    <row r="97" spans="1:11" ht="16.5" hidden="1" customHeight="1">
      <c r="A97">
        <f t="shared" si="2"/>
        <v>0</v>
      </c>
      <c r="B97" s="98">
        <v>91</v>
      </c>
      <c r="C97" s="100" t="str">
        <f>IF(ISERROR(VLOOKUP($B97,Engagés!$B$10:$N$509,1,FALSE))=TRUE,"",VLOOKUP($B97,Engagés!$B$10:$N$509,2,FALSE))</f>
        <v/>
      </c>
      <c r="D97" s="100" t="str">
        <f>IF(C97="","",VLOOKUP($C97,Engagés!$C$10:$N$509,4,FALSE))</f>
        <v/>
      </c>
      <c r="E97" s="100" t="str">
        <f>IF(C97="","",VLOOKUP($C97,Engagés!$C$10:$N$509,5,FALSE))</f>
        <v/>
      </c>
      <c r="F97" s="101" t="str">
        <f>IF(C97="","",CONCATENATE(VLOOKUP($C97,Engagés!$C$10:$N$509,6,FALSE)," ",VLOOKUP($C97,Engagés!$C$10:$N$509,7,FALSE)))</f>
        <v/>
      </c>
      <c r="G97" s="101" t="str">
        <f>IF(C97="","",VLOOKUP($C97,Engagés!$C$10:$N$509,8,FALSE))</f>
        <v/>
      </c>
      <c r="H97" s="100" t="str">
        <f>IF(C97="","",VLOOKUP($C97,Engagés!$C$10:$N$509,9,FALSE))</f>
        <v/>
      </c>
      <c r="I97" s="100" t="str">
        <f>IF(C97="","",VLOOKUP($C97,Engagés!$C$10:$N$509,10,FALSE))</f>
        <v/>
      </c>
      <c r="J97" s="100" t="str">
        <f>IF(C97="","",VLOOKUP($C97,Engagés!$C$10:$Q$509,12,FALSE))</f>
        <v/>
      </c>
      <c r="K97" s="33" t="str">
        <f t="shared" si="3"/>
        <v/>
      </c>
    </row>
    <row r="98" spans="1:11" ht="16.5" hidden="1" customHeight="1">
      <c r="A98">
        <f t="shared" si="2"/>
        <v>0</v>
      </c>
      <c r="B98" s="98">
        <v>92</v>
      </c>
      <c r="C98" s="100" t="str">
        <f>IF(ISERROR(VLOOKUP($B98,Engagés!$B$10:$N$509,1,FALSE))=TRUE,"",VLOOKUP($B98,Engagés!$B$10:$N$509,2,FALSE))</f>
        <v/>
      </c>
      <c r="D98" s="100" t="str">
        <f>IF(C98="","",VLOOKUP($C98,Engagés!$C$10:$N$509,4,FALSE))</f>
        <v/>
      </c>
      <c r="E98" s="100" t="str">
        <f>IF(C98="","",VLOOKUP($C98,Engagés!$C$10:$N$509,5,FALSE))</f>
        <v/>
      </c>
      <c r="F98" s="101" t="str">
        <f>IF(C98="","",CONCATENATE(VLOOKUP($C98,Engagés!$C$10:$N$509,6,FALSE)," ",VLOOKUP($C98,Engagés!$C$10:$N$509,7,FALSE)))</f>
        <v/>
      </c>
      <c r="G98" s="101" t="str">
        <f>IF(C98="","",VLOOKUP($C98,Engagés!$C$10:$N$509,8,FALSE))</f>
        <v/>
      </c>
      <c r="H98" s="100" t="str">
        <f>IF(C98="","",VLOOKUP($C98,Engagés!$C$10:$N$509,9,FALSE))</f>
        <v/>
      </c>
      <c r="I98" s="100" t="str">
        <f>IF(C98="","",VLOOKUP($C98,Engagés!$C$10:$N$509,10,FALSE))</f>
        <v/>
      </c>
      <c r="J98" s="100" t="str">
        <f>IF(C98="","",VLOOKUP($C98,Engagés!$C$10:$Q$509,12,FALSE))</f>
        <v/>
      </c>
      <c r="K98" s="33" t="str">
        <f t="shared" si="3"/>
        <v/>
      </c>
    </row>
    <row r="99" spans="1:11" ht="16.5" hidden="1" customHeight="1">
      <c r="A99">
        <f t="shared" si="2"/>
        <v>0</v>
      </c>
      <c r="B99" s="98">
        <v>93</v>
      </c>
      <c r="C99" s="100" t="str">
        <f>IF(ISERROR(VLOOKUP($B99,Engagés!$B$10:$N$509,1,FALSE))=TRUE,"",VLOOKUP($B99,Engagés!$B$10:$N$509,2,FALSE))</f>
        <v/>
      </c>
      <c r="D99" s="100" t="str">
        <f>IF(C99="","",VLOOKUP($C99,Engagés!$C$10:$N$509,4,FALSE))</f>
        <v/>
      </c>
      <c r="E99" s="100" t="str">
        <f>IF(C99="","",VLOOKUP($C99,Engagés!$C$10:$N$509,5,FALSE))</f>
        <v/>
      </c>
      <c r="F99" s="101" t="str">
        <f>IF(C99="","",CONCATENATE(VLOOKUP($C99,Engagés!$C$10:$N$509,6,FALSE)," ",VLOOKUP($C99,Engagés!$C$10:$N$509,7,FALSE)))</f>
        <v/>
      </c>
      <c r="G99" s="101" t="str">
        <f>IF(C99="","",VLOOKUP($C99,Engagés!$C$10:$N$509,8,FALSE))</f>
        <v/>
      </c>
      <c r="H99" s="100" t="str">
        <f>IF(C99="","",VLOOKUP($C99,Engagés!$C$10:$N$509,9,FALSE))</f>
        <v/>
      </c>
      <c r="I99" s="100" t="str">
        <f>IF(C99="","",VLOOKUP($C99,Engagés!$C$10:$N$509,10,FALSE))</f>
        <v/>
      </c>
      <c r="J99" s="100" t="str">
        <f>IF(C99="","",VLOOKUP($C99,Engagés!$C$10:$Q$509,12,FALSE))</f>
        <v/>
      </c>
      <c r="K99" s="33" t="str">
        <f t="shared" si="3"/>
        <v/>
      </c>
    </row>
    <row r="100" spans="1:11" ht="16.5" hidden="1" customHeight="1">
      <c r="A100">
        <f t="shared" si="2"/>
        <v>0</v>
      </c>
      <c r="B100" s="98">
        <v>94</v>
      </c>
      <c r="C100" s="100" t="str">
        <f>IF(ISERROR(VLOOKUP($B100,Engagés!$B$10:$N$509,1,FALSE))=TRUE,"",VLOOKUP($B100,Engagés!$B$10:$N$509,2,FALSE))</f>
        <v/>
      </c>
      <c r="D100" s="100" t="str">
        <f>IF(C100="","",VLOOKUP($C100,Engagés!$C$10:$N$509,4,FALSE))</f>
        <v/>
      </c>
      <c r="E100" s="100" t="str">
        <f>IF(C100="","",VLOOKUP($C100,Engagés!$C$10:$N$509,5,FALSE))</f>
        <v/>
      </c>
      <c r="F100" s="101" t="str">
        <f>IF(C100="","",CONCATENATE(VLOOKUP($C100,Engagés!$C$10:$N$509,6,FALSE)," ",VLOOKUP($C100,Engagés!$C$10:$N$509,7,FALSE)))</f>
        <v/>
      </c>
      <c r="G100" s="101" t="str">
        <f>IF(C100="","",VLOOKUP($C100,Engagés!$C$10:$N$509,8,FALSE))</f>
        <v/>
      </c>
      <c r="H100" s="100" t="str">
        <f>IF(C100="","",VLOOKUP($C100,Engagés!$C$10:$N$509,9,FALSE))</f>
        <v/>
      </c>
      <c r="I100" s="100" t="str">
        <f>IF(C100="","",VLOOKUP($C100,Engagés!$C$10:$N$509,10,FALSE))</f>
        <v/>
      </c>
      <c r="J100" s="100" t="str">
        <f>IF(C100="","",VLOOKUP($C100,Engagés!$C$10:$Q$509,12,FALSE))</f>
        <v/>
      </c>
      <c r="K100" s="33" t="str">
        <f t="shared" si="3"/>
        <v/>
      </c>
    </row>
    <row r="101" spans="1:11" ht="16.5" hidden="1" customHeight="1">
      <c r="A101">
        <f t="shared" si="2"/>
        <v>0</v>
      </c>
      <c r="B101" s="98">
        <v>95</v>
      </c>
      <c r="C101" s="100" t="str">
        <f>IF(ISERROR(VLOOKUP($B101,Engagés!$B$10:$N$509,1,FALSE))=TRUE,"",VLOOKUP($B101,Engagés!$B$10:$N$509,2,FALSE))</f>
        <v/>
      </c>
      <c r="D101" s="100" t="str">
        <f>IF(C101="","",VLOOKUP($C101,Engagés!$C$10:$N$509,4,FALSE))</f>
        <v/>
      </c>
      <c r="E101" s="100" t="str">
        <f>IF(C101="","",VLOOKUP($C101,Engagés!$C$10:$N$509,5,FALSE))</f>
        <v/>
      </c>
      <c r="F101" s="101" t="str">
        <f>IF(C101="","",CONCATENATE(VLOOKUP($C101,Engagés!$C$10:$N$509,6,FALSE)," ",VLOOKUP($C101,Engagés!$C$10:$N$509,7,FALSE)))</f>
        <v/>
      </c>
      <c r="G101" s="101" t="str">
        <f>IF(C101="","",VLOOKUP($C101,Engagés!$C$10:$N$509,8,FALSE))</f>
        <v/>
      </c>
      <c r="H101" s="100" t="str">
        <f>IF(C101="","",VLOOKUP($C101,Engagés!$C$10:$N$509,9,FALSE))</f>
        <v/>
      </c>
      <c r="I101" s="100" t="str">
        <f>IF(C101="","",VLOOKUP($C101,Engagés!$C$10:$N$509,10,FALSE))</f>
        <v/>
      </c>
      <c r="J101" s="100" t="str">
        <f>IF(C101="","",VLOOKUP($C101,Engagés!$C$10:$Q$509,12,FALSE))</f>
        <v/>
      </c>
      <c r="K101" s="33" t="str">
        <f t="shared" si="3"/>
        <v/>
      </c>
    </row>
    <row r="102" spans="1:11" ht="16.5" hidden="1" customHeight="1">
      <c r="A102">
        <f t="shared" si="2"/>
        <v>0</v>
      </c>
      <c r="B102" s="98">
        <v>96</v>
      </c>
      <c r="C102" s="100" t="str">
        <f>IF(ISERROR(VLOOKUP($B102,Engagés!$B$10:$N$509,1,FALSE))=TRUE,"",VLOOKUP($B102,Engagés!$B$10:$N$509,2,FALSE))</f>
        <v/>
      </c>
      <c r="D102" s="100" t="str">
        <f>IF(C102="","",VLOOKUP($C102,Engagés!$C$10:$N$509,4,FALSE))</f>
        <v/>
      </c>
      <c r="E102" s="100" t="str">
        <f>IF(C102="","",VLOOKUP($C102,Engagés!$C$10:$N$509,5,FALSE))</f>
        <v/>
      </c>
      <c r="F102" s="101" t="str">
        <f>IF(C102="","",CONCATENATE(VLOOKUP($C102,Engagés!$C$10:$N$509,6,FALSE)," ",VLOOKUP($C102,Engagés!$C$10:$N$509,7,FALSE)))</f>
        <v/>
      </c>
      <c r="G102" s="101" t="str">
        <f>IF(C102="","",VLOOKUP($C102,Engagés!$C$10:$N$509,8,FALSE))</f>
        <v/>
      </c>
      <c r="H102" s="100" t="str">
        <f>IF(C102="","",VLOOKUP($C102,Engagés!$C$10:$N$509,9,FALSE))</f>
        <v/>
      </c>
      <c r="I102" s="100" t="str">
        <f>IF(C102="","",VLOOKUP($C102,Engagés!$C$10:$N$509,10,FALSE))</f>
        <v/>
      </c>
      <c r="J102" s="100" t="str">
        <f>IF(C102="","",VLOOKUP($C102,Engagés!$C$10:$Q$509,12,FALSE))</f>
        <v/>
      </c>
      <c r="K102" s="33" t="str">
        <f t="shared" si="3"/>
        <v/>
      </c>
    </row>
    <row r="103" spans="1:11" ht="16.5" hidden="1" customHeight="1">
      <c r="A103">
        <f t="shared" si="2"/>
        <v>0</v>
      </c>
      <c r="B103" s="98">
        <v>97</v>
      </c>
      <c r="C103" s="100" t="str">
        <f>IF(ISERROR(VLOOKUP($B103,Engagés!$B$10:$N$509,1,FALSE))=TRUE,"",VLOOKUP($B103,Engagés!$B$10:$N$509,2,FALSE))</f>
        <v/>
      </c>
      <c r="D103" s="100" t="str">
        <f>IF(C103="","",VLOOKUP($C103,Engagés!$C$10:$N$509,4,FALSE))</f>
        <v/>
      </c>
      <c r="E103" s="100" t="str">
        <f>IF(C103="","",VLOOKUP($C103,Engagés!$C$10:$N$509,5,FALSE))</f>
        <v/>
      </c>
      <c r="F103" s="101" t="str">
        <f>IF(C103="","",CONCATENATE(VLOOKUP($C103,Engagés!$C$10:$N$509,6,FALSE)," ",VLOOKUP($C103,Engagés!$C$10:$N$509,7,FALSE)))</f>
        <v/>
      </c>
      <c r="G103" s="101" t="str">
        <f>IF(C103="","",VLOOKUP($C103,Engagés!$C$10:$N$509,8,FALSE))</f>
        <v/>
      </c>
      <c r="H103" s="100" t="str">
        <f>IF(C103="","",VLOOKUP($C103,Engagés!$C$10:$N$509,9,FALSE))</f>
        <v/>
      </c>
      <c r="I103" s="100" t="str">
        <f>IF(C103="","",VLOOKUP($C103,Engagés!$C$10:$N$509,10,FALSE))</f>
        <v/>
      </c>
      <c r="J103" s="100" t="str">
        <f>IF(C103="","",VLOOKUP($C103,Engagés!$C$10:$Q$509,12,FALSE))</f>
        <v/>
      </c>
      <c r="K103" s="33" t="str">
        <f t="shared" si="3"/>
        <v/>
      </c>
    </row>
    <row r="104" spans="1:11" ht="16.5" hidden="1" customHeight="1">
      <c r="A104">
        <f t="shared" si="2"/>
        <v>0</v>
      </c>
      <c r="B104" s="98">
        <v>98</v>
      </c>
      <c r="C104" s="100" t="str">
        <f>IF(ISERROR(VLOOKUP($B104,Engagés!$B$10:$N$509,1,FALSE))=TRUE,"",VLOOKUP($B104,Engagés!$B$10:$N$509,2,FALSE))</f>
        <v/>
      </c>
      <c r="D104" s="100" t="str">
        <f>IF(C104="","",VLOOKUP($C104,Engagés!$C$10:$N$509,4,FALSE))</f>
        <v/>
      </c>
      <c r="E104" s="100" t="str">
        <f>IF(C104="","",VLOOKUP($C104,Engagés!$C$10:$N$509,5,FALSE))</f>
        <v/>
      </c>
      <c r="F104" s="101" t="str">
        <f>IF(C104="","",CONCATENATE(VLOOKUP($C104,Engagés!$C$10:$N$509,6,FALSE)," ",VLOOKUP($C104,Engagés!$C$10:$N$509,7,FALSE)))</f>
        <v/>
      </c>
      <c r="G104" s="101" t="str">
        <f>IF(C104="","",VLOOKUP($C104,Engagés!$C$10:$N$509,8,FALSE))</f>
        <v/>
      </c>
      <c r="H104" s="100" t="str">
        <f>IF(C104="","",VLOOKUP($C104,Engagés!$C$10:$N$509,9,FALSE))</f>
        <v/>
      </c>
      <c r="I104" s="100" t="str">
        <f>IF(C104="","",VLOOKUP($C104,Engagés!$C$10:$N$509,10,FALSE))</f>
        <v/>
      </c>
      <c r="J104" s="100" t="str">
        <f>IF(C104="","",VLOOKUP($C104,Engagés!$C$10:$Q$509,12,FALSE))</f>
        <v/>
      </c>
      <c r="K104" s="33" t="str">
        <f t="shared" si="3"/>
        <v/>
      </c>
    </row>
    <row r="105" spans="1:11" ht="16.5" hidden="1" customHeight="1">
      <c r="A105">
        <f t="shared" si="2"/>
        <v>0</v>
      </c>
      <c r="B105" s="98">
        <v>99</v>
      </c>
      <c r="C105" s="100" t="str">
        <f>IF(ISERROR(VLOOKUP($B105,Engagés!$B$10:$N$509,1,FALSE))=TRUE,"",VLOOKUP($B105,Engagés!$B$10:$N$509,2,FALSE))</f>
        <v/>
      </c>
      <c r="D105" s="100" t="str">
        <f>IF(C105="","",VLOOKUP($C105,Engagés!$C$10:$N$509,4,FALSE))</f>
        <v/>
      </c>
      <c r="E105" s="100" t="str">
        <f>IF(C105="","",VLOOKUP($C105,Engagés!$C$10:$N$509,5,FALSE))</f>
        <v/>
      </c>
      <c r="F105" s="101" t="str">
        <f>IF(C105="","",CONCATENATE(VLOOKUP($C105,Engagés!$C$10:$N$509,6,FALSE)," ",VLOOKUP($C105,Engagés!$C$10:$N$509,7,FALSE)))</f>
        <v/>
      </c>
      <c r="G105" s="101" t="str">
        <f>IF(C105="","",VLOOKUP($C105,Engagés!$C$10:$N$509,8,FALSE))</f>
        <v/>
      </c>
      <c r="H105" s="100" t="str">
        <f>IF(C105="","",VLOOKUP($C105,Engagés!$C$10:$N$509,9,FALSE))</f>
        <v/>
      </c>
      <c r="I105" s="100" t="str">
        <f>IF(C105="","",VLOOKUP($C105,Engagés!$C$10:$N$509,10,FALSE))</f>
        <v/>
      </c>
      <c r="J105" s="100" t="str">
        <f>IF(C105="","",VLOOKUP($C105,Engagés!$C$10:$Q$509,12,FALSE))</f>
        <v/>
      </c>
      <c r="K105" s="33" t="str">
        <f t="shared" si="3"/>
        <v/>
      </c>
    </row>
    <row r="106" spans="1:11" ht="16.5" hidden="1" customHeight="1">
      <c r="A106">
        <f t="shared" si="2"/>
        <v>0</v>
      </c>
      <c r="B106" s="98">
        <v>100</v>
      </c>
      <c r="C106" s="100" t="str">
        <f>IF(ISERROR(VLOOKUP($B106,Engagés!$B$10:$N$509,1,FALSE))=TRUE,"",VLOOKUP($B106,Engagés!$B$10:$N$509,2,FALSE))</f>
        <v/>
      </c>
      <c r="D106" s="100" t="str">
        <f>IF(C106="","",VLOOKUP($C106,Engagés!$C$10:$N$509,4,FALSE))</f>
        <v/>
      </c>
      <c r="E106" s="100" t="str">
        <f>IF(C106="","",VLOOKUP($C106,Engagés!$C$10:$N$509,5,FALSE))</f>
        <v/>
      </c>
      <c r="F106" s="101" t="str">
        <f>IF(C106="","",CONCATENATE(VLOOKUP($C106,Engagés!$C$10:$N$509,6,FALSE)," ",VLOOKUP($C106,Engagés!$C$10:$N$509,7,FALSE)))</f>
        <v/>
      </c>
      <c r="G106" s="101" t="str">
        <f>IF(C106="","",VLOOKUP($C106,Engagés!$C$10:$N$509,8,FALSE))</f>
        <v/>
      </c>
      <c r="H106" s="100" t="str">
        <f>IF(C106="","",VLOOKUP($C106,Engagés!$C$10:$N$509,9,FALSE))</f>
        <v/>
      </c>
      <c r="I106" s="100" t="str">
        <f>IF(C106="","",VLOOKUP($C106,Engagés!$C$10:$N$509,10,FALSE))</f>
        <v/>
      </c>
      <c r="J106" s="100" t="str">
        <f>IF(C106="","",VLOOKUP($C106,Engagés!$C$10:$Q$509,12,FALSE))</f>
        <v/>
      </c>
      <c r="K106" s="33" t="str">
        <f t="shared" si="3"/>
        <v/>
      </c>
    </row>
    <row r="107" spans="1:11" ht="16.5" hidden="1" customHeight="1">
      <c r="A107">
        <f t="shared" si="2"/>
        <v>0</v>
      </c>
      <c r="B107" s="98">
        <v>101</v>
      </c>
      <c r="C107" s="100" t="str">
        <f>IF(ISERROR(VLOOKUP($B107,Engagés!$B$10:$N$509,1,FALSE))=TRUE,"",VLOOKUP($B107,Engagés!$B$10:$N$509,2,FALSE))</f>
        <v/>
      </c>
      <c r="D107" s="100" t="str">
        <f>IF(C107="","",VLOOKUP($C107,Engagés!$C$10:$N$509,4,FALSE))</f>
        <v/>
      </c>
      <c r="E107" s="100" t="str">
        <f>IF(C107="","",VLOOKUP($C107,Engagés!$C$10:$N$509,5,FALSE))</f>
        <v/>
      </c>
      <c r="F107" s="101" t="str">
        <f>IF(C107="","",CONCATENATE(VLOOKUP($C107,Engagés!$C$10:$N$509,6,FALSE)," ",VLOOKUP($C107,Engagés!$C$10:$N$509,7,FALSE)))</f>
        <v/>
      </c>
      <c r="G107" s="101" t="str">
        <f>IF(C107="","",VLOOKUP($C107,Engagés!$C$10:$N$509,8,FALSE))</f>
        <v/>
      </c>
      <c r="H107" s="100" t="str">
        <f>IF(C107="","",VLOOKUP($C107,Engagés!$C$10:$N$509,9,FALSE))</f>
        <v/>
      </c>
      <c r="I107" s="100" t="str">
        <f>IF(C107="","",VLOOKUP($C107,Engagés!$C$10:$N$509,10,FALSE))</f>
        <v/>
      </c>
      <c r="J107" s="100" t="str">
        <f>IF(C107="","",VLOOKUP($C107,Engagés!$C$10:$Q$509,12,FALSE))</f>
        <v/>
      </c>
      <c r="K107" s="33" t="str">
        <f t="shared" si="3"/>
        <v/>
      </c>
    </row>
    <row r="108" spans="1:11" ht="16.5" hidden="1" customHeight="1">
      <c r="A108">
        <f t="shared" si="2"/>
        <v>0</v>
      </c>
      <c r="B108" s="98">
        <v>102</v>
      </c>
      <c r="C108" s="100" t="str">
        <f>IF(ISERROR(VLOOKUP($B108,Engagés!$B$10:$N$509,1,FALSE))=TRUE,"",VLOOKUP($B108,Engagés!$B$10:$N$509,2,FALSE))</f>
        <v/>
      </c>
      <c r="D108" s="100" t="str">
        <f>IF(C108="","",VLOOKUP($C108,Engagés!$C$10:$N$509,4,FALSE))</f>
        <v/>
      </c>
      <c r="E108" s="100" t="str">
        <f>IF(C108="","",VLOOKUP($C108,Engagés!$C$10:$N$509,5,FALSE))</f>
        <v/>
      </c>
      <c r="F108" s="101" t="str">
        <f>IF(C108="","",CONCATENATE(VLOOKUP($C108,Engagés!$C$10:$N$509,6,FALSE)," ",VLOOKUP($C108,Engagés!$C$10:$N$509,7,FALSE)))</f>
        <v/>
      </c>
      <c r="G108" s="101" t="str">
        <f>IF(C108="","",VLOOKUP($C108,Engagés!$C$10:$N$509,8,FALSE))</f>
        <v/>
      </c>
      <c r="H108" s="100" t="str">
        <f>IF(C108="","",VLOOKUP($C108,Engagés!$C$10:$N$509,9,FALSE))</f>
        <v/>
      </c>
      <c r="I108" s="100" t="str">
        <f>IF(C108="","",VLOOKUP($C108,Engagés!$C$10:$N$509,10,FALSE))</f>
        <v/>
      </c>
      <c r="J108" s="100" t="str">
        <f>IF(C108="","",VLOOKUP($C108,Engagés!$C$10:$Q$509,12,FALSE))</f>
        <v/>
      </c>
      <c r="K108" s="33" t="str">
        <f t="shared" si="3"/>
        <v/>
      </c>
    </row>
    <row r="109" spans="1:11" ht="16.5" hidden="1" customHeight="1">
      <c r="A109">
        <f t="shared" si="2"/>
        <v>0</v>
      </c>
      <c r="B109" s="98">
        <v>103</v>
      </c>
      <c r="C109" s="100" t="str">
        <f>IF(ISERROR(VLOOKUP($B109,Engagés!$B$10:$N$509,1,FALSE))=TRUE,"",VLOOKUP($B109,Engagés!$B$10:$N$509,2,FALSE))</f>
        <v/>
      </c>
      <c r="D109" s="100" t="str">
        <f>IF(C109="","",VLOOKUP($C109,Engagés!$C$10:$N$509,4,FALSE))</f>
        <v/>
      </c>
      <c r="E109" s="100" t="str">
        <f>IF(C109="","",VLOOKUP($C109,Engagés!$C$10:$N$509,5,FALSE))</f>
        <v/>
      </c>
      <c r="F109" s="101" t="str">
        <f>IF(C109="","",CONCATENATE(VLOOKUP($C109,Engagés!$C$10:$N$509,6,FALSE)," ",VLOOKUP($C109,Engagés!$C$10:$N$509,7,FALSE)))</f>
        <v/>
      </c>
      <c r="G109" s="101" t="str">
        <f>IF(C109="","",VLOOKUP($C109,Engagés!$C$10:$N$509,8,FALSE))</f>
        <v/>
      </c>
      <c r="H109" s="100" t="str">
        <f>IF(C109="","",VLOOKUP($C109,Engagés!$C$10:$N$509,9,FALSE))</f>
        <v/>
      </c>
      <c r="I109" s="100" t="str">
        <f>IF(C109="","",VLOOKUP($C109,Engagés!$C$10:$N$509,10,FALSE))</f>
        <v/>
      </c>
      <c r="J109" s="100" t="str">
        <f>IF(C109="","",VLOOKUP($C109,Engagés!$C$10:$Q$509,12,FALSE))</f>
        <v/>
      </c>
      <c r="K109" s="33" t="str">
        <f t="shared" si="3"/>
        <v/>
      </c>
    </row>
    <row r="110" spans="1:11" ht="16.5" hidden="1" customHeight="1">
      <c r="A110">
        <f t="shared" si="2"/>
        <v>0</v>
      </c>
      <c r="B110" s="98">
        <v>104</v>
      </c>
      <c r="C110" s="100" t="str">
        <f>IF(ISERROR(VLOOKUP($B110,Engagés!$B$10:$N$509,1,FALSE))=TRUE,"",VLOOKUP($B110,Engagés!$B$10:$N$509,2,FALSE))</f>
        <v/>
      </c>
      <c r="D110" s="100" t="str">
        <f>IF(C110="","",VLOOKUP($C110,Engagés!$C$10:$N$509,4,FALSE))</f>
        <v/>
      </c>
      <c r="E110" s="100" t="str">
        <f>IF(C110="","",VLOOKUP($C110,Engagés!$C$10:$N$509,5,FALSE))</f>
        <v/>
      </c>
      <c r="F110" s="101" t="str">
        <f>IF(C110="","",CONCATENATE(VLOOKUP($C110,Engagés!$C$10:$N$509,6,FALSE)," ",VLOOKUP($C110,Engagés!$C$10:$N$509,7,FALSE)))</f>
        <v/>
      </c>
      <c r="G110" s="101" t="str">
        <f>IF(C110="","",VLOOKUP($C110,Engagés!$C$10:$N$509,8,FALSE))</f>
        <v/>
      </c>
      <c r="H110" s="100" t="str">
        <f>IF(C110="","",VLOOKUP($C110,Engagés!$C$10:$N$509,9,FALSE))</f>
        <v/>
      </c>
      <c r="I110" s="100" t="str">
        <f>IF(C110="","",VLOOKUP($C110,Engagés!$C$10:$N$509,10,FALSE))</f>
        <v/>
      </c>
      <c r="J110" s="100" t="str">
        <f>IF(C110="","",VLOOKUP($C110,Engagés!$C$10:$Q$509,12,FALSE))</f>
        <v/>
      </c>
      <c r="K110" s="33" t="str">
        <f t="shared" si="3"/>
        <v/>
      </c>
    </row>
    <row r="111" spans="1:11" ht="16.5" hidden="1" customHeight="1">
      <c r="A111">
        <f t="shared" si="2"/>
        <v>0</v>
      </c>
      <c r="B111" s="98">
        <v>105</v>
      </c>
      <c r="C111" s="100" t="str">
        <f>IF(ISERROR(VLOOKUP($B111,Engagés!$B$10:$N$509,1,FALSE))=TRUE,"",VLOOKUP($B111,Engagés!$B$10:$N$509,2,FALSE))</f>
        <v/>
      </c>
      <c r="D111" s="100" t="str">
        <f>IF(C111="","",VLOOKUP($C111,Engagés!$C$10:$N$509,4,FALSE))</f>
        <v/>
      </c>
      <c r="E111" s="100" t="str">
        <f>IF(C111="","",VLOOKUP($C111,Engagés!$C$10:$N$509,5,FALSE))</f>
        <v/>
      </c>
      <c r="F111" s="101" t="str">
        <f>IF(C111="","",CONCATENATE(VLOOKUP($C111,Engagés!$C$10:$N$509,6,FALSE)," ",VLOOKUP($C111,Engagés!$C$10:$N$509,7,FALSE)))</f>
        <v/>
      </c>
      <c r="G111" s="101" t="str">
        <f>IF(C111="","",VLOOKUP($C111,Engagés!$C$10:$N$509,8,FALSE))</f>
        <v/>
      </c>
      <c r="H111" s="100" t="str">
        <f>IF(C111="","",VLOOKUP($C111,Engagés!$C$10:$N$509,9,FALSE))</f>
        <v/>
      </c>
      <c r="I111" s="100" t="str">
        <f>IF(C111="","",VLOOKUP($C111,Engagés!$C$10:$N$509,10,FALSE))</f>
        <v/>
      </c>
      <c r="J111" s="100" t="str">
        <f>IF(C111="","",VLOOKUP($C111,Engagés!$C$10:$Q$509,12,FALSE))</f>
        <v/>
      </c>
      <c r="K111" s="33" t="str">
        <f t="shared" si="3"/>
        <v/>
      </c>
    </row>
    <row r="112" spans="1:11" ht="16.5" hidden="1" customHeight="1">
      <c r="A112">
        <f t="shared" si="2"/>
        <v>0</v>
      </c>
      <c r="B112" s="98">
        <v>106</v>
      </c>
      <c r="C112" s="100" t="str">
        <f>IF(ISERROR(VLOOKUP($B112,Engagés!$B$10:$N$509,1,FALSE))=TRUE,"",VLOOKUP($B112,Engagés!$B$10:$N$509,2,FALSE))</f>
        <v/>
      </c>
      <c r="D112" s="100" t="str">
        <f>IF(C112="","",VLOOKUP($C112,Engagés!$C$10:$N$509,4,FALSE))</f>
        <v/>
      </c>
      <c r="E112" s="100" t="str">
        <f>IF(C112="","",VLOOKUP($C112,Engagés!$C$10:$N$509,5,FALSE))</f>
        <v/>
      </c>
      <c r="F112" s="101" t="str">
        <f>IF(C112="","",CONCATENATE(VLOOKUP($C112,Engagés!$C$10:$N$509,6,FALSE)," ",VLOOKUP($C112,Engagés!$C$10:$N$509,7,FALSE)))</f>
        <v/>
      </c>
      <c r="G112" s="101" t="str">
        <f>IF(C112="","",VLOOKUP($C112,Engagés!$C$10:$N$509,8,FALSE))</f>
        <v/>
      </c>
      <c r="H112" s="100" t="str">
        <f>IF(C112="","",VLOOKUP($C112,Engagés!$C$10:$N$509,9,FALSE))</f>
        <v/>
      </c>
      <c r="I112" s="100" t="str">
        <f>IF(C112="","",VLOOKUP($C112,Engagés!$C$10:$N$509,10,FALSE))</f>
        <v/>
      </c>
      <c r="J112" s="100" t="str">
        <f>IF(C112="","",VLOOKUP($C112,Engagés!$C$10:$Q$509,12,FALSE))</f>
        <v/>
      </c>
      <c r="K112" s="33" t="str">
        <f t="shared" si="3"/>
        <v/>
      </c>
    </row>
    <row r="113" spans="1:11" ht="16.5" hidden="1" customHeight="1">
      <c r="A113">
        <f t="shared" si="2"/>
        <v>0</v>
      </c>
      <c r="B113" s="98">
        <v>107</v>
      </c>
      <c r="C113" s="100" t="str">
        <f>IF(ISERROR(VLOOKUP($B113,Engagés!$B$10:$N$509,1,FALSE))=TRUE,"",VLOOKUP($B113,Engagés!$B$10:$N$509,2,FALSE))</f>
        <v/>
      </c>
      <c r="D113" s="100" t="str">
        <f>IF(C113="","",VLOOKUP($C113,Engagés!$C$10:$N$509,4,FALSE))</f>
        <v/>
      </c>
      <c r="E113" s="100" t="str">
        <f>IF(C113="","",VLOOKUP($C113,Engagés!$C$10:$N$509,5,FALSE))</f>
        <v/>
      </c>
      <c r="F113" s="101" t="str">
        <f>IF(C113="","",CONCATENATE(VLOOKUP($C113,Engagés!$C$10:$N$509,6,FALSE)," ",VLOOKUP($C113,Engagés!$C$10:$N$509,7,FALSE)))</f>
        <v/>
      </c>
      <c r="G113" s="101" t="str">
        <f>IF(C113="","",VLOOKUP($C113,Engagés!$C$10:$N$509,8,FALSE))</f>
        <v/>
      </c>
      <c r="H113" s="100" t="str">
        <f>IF(C113="","",VLOOKUP($C113,Engagés!$C$10:$N$509,9,FALSE))</f>
        <v/>
      </c>
      <c r="I113" s="100" t="str">
        <f>IF(C113="","",VLOOKUP($C113,Engagés!$C$10:$N$509,10,FALSE))</f>
        <v/>
      </c>
      <c r="J113" s="100" t="str">
        <f>IF(C113="","",VLOOKUP($C113,Engagés!$C$10:$Q$509,12,FALSE))</f>
        <v/>
      </c>
      <c r="K113" s="33" t="str">
        <f t="shared" si="3"/>
        <v/>
      </c>
    </row>
    <row r="114" spans="1:11" ht="16.5" hidden="1" customHeight="1">
      <c r="A114">
        <f t="shared" si="2"/>
        <v>0</v>
      </c>
      <c r="B114" s="98">
        <v>108</v>
      </c>
      <c r="C114" s="100" t="str">
        <f>IF(ISERROR(VLOOKUP($B114,Engagés!$B$10:$N$509,1,FALSE))=TRUE,"",VLOOKUP($B114,Engagés!$B$10:$N$509,2,FALSE))</f>
        <v/>
      </c>
      <c r="D114" s="100" t="str">
        <f>IF(C114="","",VLOOKUP($C114,Engagés!$C$10:$N$509,4,FALSE))</f>
        <v/>
      </c>
      <c r="E114" s="100" t="str">
        <f>IF(C114="","",VLOOKUP($C114,Engagés!$C$10:$N$509,5,FALSE))</f>
        <v/>
      </c>
      <c r="F114" s="101" t="str">
        <f>IF(C114="","",CONCATENATE(VLOOKUP($C114,Engagés!$C$10:$N$509,6,FALSE)," ",VLOOKUP($C114,Engagés!$C$10:$N$509,7,FALSE)))</f>
        <v/>
      </c>
      <c r="G114" s="101" t="str">
        <f>IF(C114="","",VLOOKUP($C114,Engagés!$C$10:$N$509,8,FALSE))</f>
        <v/>
      </c>
      <c r="H114" s="100" t="str">
        <f>IF(C114="","",VLOOKUP($C114,Engagés!$C$10:$N$509,9,FALSE))</f>
        <v/>
      </c>
      <c r="I114" s="100" t="str">
        <f>IF(C114="","",VLOOKUP($C114,Engagés!$C$10:$N$509,10,FALSE))</f>
        <v/>
      </c>
      <c r="J114" s="100" t="str">
        <f>IF(C114="","",VLOOKUP($C114,Engagés!$C$10:$Q$509,12,FALSE))</f>
        <v/>
      </c>
      <c r="K114" s="33" t="str">
        <f t="shared" si="3"/>
        <v/>
      </c>
    </row>
    <row r="115" spans="1:11" ht="16.5" hidden="1" customHeight="1">
      <c r="A115">
        <f t="shared" si="2"/>
        <v>0</v>
      </c>
      <c r="B115" s="98">
        <v>109</v>
      </c>
      <c r="C115" s="100" t="str">
        <f>IF(ISERROR(VLOOKUP($B115,Engagés!$B$10:$N$509,1,FALSE))=TRUE,"",VLOOKUP($B115,Engagés!$B$10:$N$509,2,FALSE))</f>
        <v/>
      </c>
      <c r="D115" s="100" t="str">
        <f>IF(C115="","",VLOOKUP($C115,Engagés!$C$10:$N$509,4,FALSE))</f>
        <v/>
      </c>
      <c r="E115" s="100" t="str">
        <f>IF(C115="","",VLOOKUP($C115,Engagés!$C$10:$N$509,5,FALSE))</f>
        <v/>
      </c>
      <c r="F115" s="101" t="str">
        <f>IF(C115="","",CONCATENATE(VLOOKUP($C115,Engagés!$C$10:$N$509,6,FALSE)," ",VLOOKUP($C115,Engagés!$C$10:$N$509,7,FALSE)))</f>
        <v/>
      </c>
      <c r="G115" s="101" t="str">
        <f>IF(C115="","",VLOOKUP($C115,Engagés!$C$10:$N$509,8,FALSE))</f>
        <v/>
      </c>
      <c r="H115" s="100" t="str">
        <f>IF(C115="","",VLOOKUP($C115,Engagés!$C$10:$N$509,9,FALSE))</f>
        <v/>
      </c>
      <c r="I115" s="100" t="str">
        <f>IF(C115="","",VLOOKUP($C115,Engagés!$C$10:$N$509,10,FALSE))</f>
        <v/>
      </c>
      <c r="J115" s="100" t="str">
        <f>IF(C115="","",VLOOKUP($C115,Engagés!$C$10:$Q$509,12,FALSE))</f>
        <v/>
      </c>
      <c r="K115" s="33" t="str">
        <f t="shared" si="3"/>
        <v/>
      </c>
    </row>
    <row r="116" spans="1:11" ht="16.5" hidden="1" customHeight="1">
      <c r="A116">
        <f t="shared" si="2"/>
        <v>0</v>
      </c>
      <c r="B116" s="98">
        <v>110</v>
      </c>
      <c r="C116" s="100" t="str">
        <f>IF(ISERROR(VLOOKUP($B116,Engagés!$B$10:$N$509,1,FALSE))=TRUE,"",VLOOKUP($B116,Engagés!$B$10:$N$509,2,FALSE))</f>
        <v/>
      </c>
      <c r="D116" s="100" t="str">
        <f>IF(C116="","",VLOOKUP($C116,Engagés!$C$10:$N$509,4,FALSE))</f>
        <v/>
      </c>
      <c r="E116" s="100" t="str">
        <f>IF(C116="","",VLOOKUP($C116,Engagés!$C$10:$N$509,5,FALSE))</f>
        <v/>
      </c>
      <c r="F116" s="101" t="str">
        <f>IF(C116="","",CONCATENATE(VLOOKUP($C116,Engagés!$C$10:$N$509,6,FALSE)," ",VLOOKUP($C116,Engagés!$C$10:$N$509,7,FALSE)))</f>
        <v/>
      </c>
      <c r="G116" s="101" t="str">
        <f>IF(C116="","",VLOOKUP($C116,Engagés!$C$10:$N$509,8,FALSE))</f>
        <v/>
      </c>
      <c r="H116" s="100" t="str">
        <f>IF(C116="","",VLOOKUP($C116,Engagés!$C$10:$N$509,9,FALSE))</f>
        <v/>
      </c>
      <c r="I116" s="100" t="str">
        <f>IF(C116="","",VLOOKUP($C116,Engagés!$C$10:$N$509,10,FALSE))</f>
        <v/>
      </c>
      <c r="J116" s="100" t="str">
        <f>IF(C116="","",VLOOKUP($C116,Engagés!$C$10:$Q$509,12,FALSE))</f>
        <v/>
      </c>
      <c r="K116" s="33" t="str">
        <f t="shared" si="3"/>
        <v/>
      </c>
    </row>
    <row r="117" spans="1:11" ht="16.5" hidden="1" customHeight="1">
      <c r="A117">
        <f t="shared" si="2"/>
        <v>0</v>
      </c>
      <c r="B117" s="98">
        <v>111</v>
      </c>
      <c r="C117" s="100" t="str">
        <f>IF(ISERROR(VLOOKUP($B117,Engagés!$B$10:$N$509,1,FALSE))=TRUE,"",VLOOKUP($B117,Engagés!$B$10:$N$509,2,FALSE))</f>
        <v/>
      </c>
      <c r="D117" s="100" t="str">
        <f>IF(C117="","",VLOOKUP($C117,Engagés!$C$10:$N$509,4,FALSE))</f>
        <v/>
      </c>
      <c r="E117" s="100" t="str">
        <f>IF(C117="","",VLOOKUP($C117,Engagés!$C$10:$N$509,5,FALSE))</f>
        <v/>
      </c>
      <c r="F117" s="101" t="str">
        <f>IF(C117="","",CONCATENATE(VLOOKUP($C117,Engagés!$C$10:$N$509,6,FALSE)," ",VLOOKUP($C117,Engagés!$C$10:$N$509,7,FALSE)))</f>
        <v/>
      </c>
      <c r="G117" s="101" t="str">
        <f>IF(C117="","",VLOOKUP($C117,Engagés!$C$10:$N$509,8,FALSE))</f>
        <v/>
      </c>
      <c r="H117" s="100" t="str">
        <f>IF(C117="","",VLOOKUP($C117,Engagés!$C$10:$N$509,9,FALSE))</f>
        <v/>
      </c>
      <c r="I117" s="100" t="str">
        <f>IF(C117="","",VLOOKUP($C117,Engagés!$C$10:$N$509,10,FALSE))</f>
        <v/>
      </c>
      <c r="J117" s="100" t="str">
        <f>IF(C117="","",VLOOKUP($C117,Engagés!$C$10:$Q$509,12,FALSE))</f>
        <v/>
      </c>
      <c r="K117" s="33" t="str">
        <f t="shared" si="3"/>
        <v/>
      </c>
    </row>
    <row r="118" spans="1:11" ht="16.5" hidden="1" customHeight="1">
      <c r="A118">
        <f t="shared" si="2"/>
        <v>0</v>
      </c>
      <c r="B118" s="98">
        <v>112</v>
      </c>
      <c r="C118" s="100" t="str">
        <f>IF(ISERROR(VLOOKUP($B118,Engagés!$B$10:$N$509,1,FALSE))=TRUE,"",VLOOKUP($B118,Engagés!$B$10:$N$509,2,FALSE))</f>
        <v/>
      </c>
      <c r="D118" s="100" t="str">
        <f>IF(C118="","",VLOOKUP($C118,Engagés!$C$10:$N$509,4,FALSE))</f>
        <v/>
      </c>
      <c r="E118" s="100" t="str">
        <f>IF(C118="","",VLOOKUP($C118,Engagés!$C$10:$N$509,5,FALSE))</f>
        <v/>
      </c>
      <c r="F118" s="101" t="str">
        <f>IF(C118="","",CONCATENATE(VLOOKUP($C118,Engagés!$C$10:$N$509,6,FALSE)," ",VLOOKUP($C118,Engagés!$C$10:$N$509,7,FALSE)))</f>
        <v/>
      </c>
      <c r="G118" s="101" t="str">
        <f>IF(C118="","",VLOOKUP($C118,Engagés!$C$10:$N$509,8,FALSE))</f>
        <v/>
      </c>
      <c r="H118" s="100" t="str">
        <f>IF(C118="","",VLOOKUP($C118,Engagés!$C$10:$N$509,9,FALSE))</f>
        <v/>
      </c>
      <c r="I118" s="100" t="str">
        <f>IF(C118="","",VLOOKUP($C118,Engagés!$C$10:$N$509,10,FALSE))</f>
        <v/>
      </c>
      <c r="J118" s="100" t="str">
        <f>IF(C118="","",VLOOKUP($C118,Engagés!$C$10:$Q$509,12,FALSE))</f>
        <v/>
      </c>
      <c r="K118" s="33" t="str">
        <f t="shared" si="3"/>
        <v/>
      </c>
    </row>
    <row r="119" spans="1:11" ht="16.5" hidden="1" customHeight="1">
      <c r="A119">
        <f t="shared" si="2"/>
        <v>0</v>
      </c>
      <c r="B119" s="98">
        <v>113</v>
      </c>
      <c r="C119" s="100" t="str">
        <f>IF(ISERROR(VLOOKUP($B119,Engagés!$B$10:$N$509,1,FALSE))=TRUE,"",VLOOKUP($B119,Engagés!$B$10:$N$509,2,FALSE))</f>
        <v/>
      </c>
      <c r="D119" s="100" t="str">
        <f>IF(C119="","",VLOOKUP($C119,Engagés!$C$10:$N$509,4,FALSE))</f>
        <v/>
      </c>
      <c r="E119" s="100" t="str">
        <f>IF(C119="","",VLOOKUP($C119,Engagés!$C$10:$N$509,5,FALSE))</f>
        <v/>
      </c>
      <c r="F119" s="101" t="str">
        <f>IF(C119="","",CONCATENATE(VLOOKUP($C119,Engagés!$C$10:$N$509,6,FALSE)," ",VLOOKUP($C119,Engagés!$C$10:$N$509,7,FALSE)))</f>
        <v/>
      </c>
      <c r="G119" s="101" t="str">
        <f>IF(C119="","",VLOOKUP($C119,Engagés!$C$10:$N$509,8,FALSE))</f>
        <v/>
      </c>
      <c r="H119" s="100" t="str">
        <f>IF(C119="","",VLOOKUP($C119,Engagés!$C$10:$N$509,9,FALSE))</f>
        <v/>
      </c>
      <c r="I119" s="100" t="str">
        <f>IF(C119="","",VLOOKUP($C119,Engagés!$C$10:$N$509,10,FALSE))</f>
        <v/>
      </c>
      <c r="J119" s="100" t="str">
        <f>IF(C119="","",VLOOKUP($C119,Engagés!$C$10:$Q$509,12,FALSE))</f>
        <v/>
      </c>
      <c r="K119" s="33" t="str">
        <f t="shared" si="3"/>
        <v/>
      </c>
    </row>
    <row r="120" spans="1:11" ht="16.5" hidden="1" customHeight="1">
      <c r="A120">
        <f t="shared" si="2"/>
        <v>0</v>
      </c>
      <c r="B120" s="98">
        <v>114</v>
      </c>
      <c r="C120" s="100" t="str">
        <f>IF(ISERROR(VLOOKUP($B120,Engagés!$B$10:$N$509,1,FALSE))=TRUE,"",VLOOKUP($B120,Engagés!$B$10:$N$509,2,FALSE))</f>
        <v/>
      </c>
      <c r="D120" s="100" t="str">
        <f>IF(C120="","",VLOOKUP($C120,Engagés!$C$10:$N$509,4,FALSE))</f>
        <v/>
      </c>
      <c r="E120" s="100" t="str">
        <f>IF(C120="","",VLOOKUP($C120,Engagés!$C$10:$N$509,5,FALSE))</f>
        <v/>
      </c>
      <c r="F120" s="101" t="str">
        <f>IF(C120="","",CONCATENATE(VLOOKUP($C120,Engagés!$C$10:$N$509,6,FALSE)," ",VLOOKUP($C120,Engagés!$C$10:$N$509,7,FALSE)))</f>
        <v/>
      </c>
      <c r="G120" s="101" t="str">
        <f>IF(C120="","",VLOOKUP($C120,Engagés!$C$10:$N$509,8,FALSE))</f>
        <v/>
      </c>
      <c r="H120" s="100" t="str">
        <f>IF(C120="","",VLOOKUP($C120,Engagés!$C$10:$N$509,9,FALSE))</f>
        <v/>
      </c>
      <c r="I120" s="100" t="str">
        <f>IF(C120="","",VLOOKUP($C120,Engagés!$C$10:$N$509,10,FALSE))</f>
        <v/>
      </c>
      <c r="J120" s="100" t="str">
        <f>IF(C120="","",VLOOKUP($C120,Engagés!$C$10:$Q$509,12,FALSE))</f>
        <v/>
      </c>
      <c r="K120" s="33" t="str">
        <f t="shared" si="3"/>
        <v/>
      </c>
    </row>
    <row r="121" spans="1:11" ht="16.5" hidden="1" customHeight="1">
      <c r="A121">
        <f t="shared" si="2"/>
        <v>0</v>
      </c>
      <c r="B121" s="98">
        <v>115</v>
      </c>
      <c r="C121" s="100" t="str">
        <f>IF(ISERROR(VLOOKUP($B121,Engagés!$B$10:$N$509,1,FALSE))=TRUE,"",VLOOKUP($B121,Engagés!$B$10:$N$509,2,FALSE))</f>
        <v/>
      </c>
      <c r="D121" s="100" t="str">
        <f>IF(C121="","",VLOOKUP($C121,Engagés!$C$10:$N$509,4,FALSE))</f>
        <v/>
      </c>
      <c r="E121" s="100" t="str">
        <f>IF(C121="","",VLOOKUP($C121,Engagés!$C$10:$N$509,5,FALSE))</f>
        <v/>
      </c>
      <c r="F121" s="101" t="str">
        <f>IF(C121="","",CONCATENATE(VLOOKUP($C121,Engagés!$C$10:$N$509,6,FALSE)," ",VLOOKUP($C121,Engagés!$C$10:$N$509,7,FALSE)))</f>
        <v/>
      </c>
      <c r="G121" s="101" t="str">
        <f>IF(C121="","",VLOOKUP($C121,Engagés!$C$10:$N$509,8,FALSE))</f>
        <v/>
      </c>
      <c r="H121" s="100" t="str">
        <f>IF(C121="","",VLOOKUP($C121,Engagés!$C$10:$N$509,9,FALSE))</f>
        <v/>
      </c>
      <c r="I121" s="100" t="str">
        <f>IF(C121="","",VLOOKUP($C121,Engagés!$C$10:$N$509,10,FALSE))</f>
        <v/>
      </c>
      <c r="J121" s="100" t="str">
        <f>IF(C121="","",VLOOKUP($C121,Engagés!$C$10:$Q$509,12,FALSE))</f>
        <v/>
      </c>
      <c r="K121" s="33" t="str">
        <f t="shared" si="3"/>
        <v/>
      </c>
    </row>
    <row r="122" spans="1:11" ht="16.5" hidden="1" customHeight="1">
      <c r="A122">
        <f t="shared" ref="A122:A185" si="4">IF(LEN(C122)=0,0,1)</f>
        <v>0</v>
      </c>
      <c r="B122" s="98">
        <v>116</v>
      </c>
      <c r="C122" s="100" t="str">
        <f>IF(ISERROR(VLOOKUP($B122,Engagés!$B$10:$N$509,1,FALSE))=TRUE,"",VLOOKUP($B122,Engagés!$B$10:$N$509,2,FALSE))</f>
        <v/>
      </c>
      <c r="D122" s="100" t="str">
        <f>IF(C122="","",VLOOKUP($C122,Engagés!$C$10:$N$509,4,FALSE))</f>
        <v/>
      </c>
      <c r="E122" s="100" t="str">
        <f>IF(C122="","",VLOOKUP($C122,Engagés!$C$10:$N$509,5,FALSE))</f>
        <v/>
      </c>
      <c r="F122" s="101" t="str">
        <f>IF(C122="","",CONCATENATE(VLOOKUP($C122,Engagés!$C$10:$N$509,6,FALSE)," ",VLOOKUP($C122,Engagés!$C$10:$N$509,7,FALSE)))</f>
        <v/>
      </c>
      <c r="G122" s="101" t="str">
        <f>IF(C122="","",VLOOKUP($C122,Engagés!$C$10:$N$509,8,FALSE))</f>
        <v/>
      </c>
      <c r="H122" s="100" t="str">
        <f>IF(C122="","",VLOOKUP($C122,Engagés!$C$10:$N$509,9,FALSE))</f>
        <v/>
      </c>
      <c r="I122" s="100" t="str">
        <f>IF(C122="","",VLOOKUP($C122,Engagés!$C$10:$N$509,10,FALSE))</f>
        <v/>
      </c>
      <c r="J122" s="100" t="str">
        <f>IF(C122="","",VLOOKUP($C122,Engagés!$C$10:$Q$509,12,FALSE))</f>
        <v/>
      </c>
      <c r="K122" s="33" t="str">
        <f t="shared" si="3"/>
        <v/>
      </c>
    </row>
    <row r="123" spans="1:11" ht="16.5" hidden="1" customHeight="1">
      <c r="A123">
        <f t="shared" si="4"/>
        <v>0</v>
      </c>
      <c r="B123" s="98">
        <v>117</v>
      </c>
      <c r="C123" s="100" t="str">
        <f>IF(ISERROR(VLOOKUP($B123,Engagés!$B$10:$N$509,1,FALSE))=TRUE,"",VLOOKUP($B123,Engagés!$B$10:$N$509,2,FALSE))</f>
        <v/>
      </c>
      <c r="D123" s="100" t="str">
        <f>IF(C123="","",VLOOKUP($C123,Engagés!$C$10:$N$509,4,FALSE))</f>
        <v/>
      </c>
      <c r="E123" s="100" t="str">
        <f>IF(C123="","",VLOOKUP($C123,Engagés!$C$10:$N$509,5,FALSE))</f>
        <v/>
      </c>
      <c r="F123" s="101" t="str">
        <f>IF(C123="","",CONCATENATE(VLOOKUP($C123,Engagés!$C$10:$N$509,6,FALSE)," ",VLOOKUP($C123,Engagés!$C$10:$N$509,7,FALSE)))</f>
        <v/>
      </c>
      <c r="G123" s="101" t="str">
        <f>IF(C123="","",VLOOKUP($C123,Engagés!$C$10:$N$509,8,FALSE))</f>
        <v/>
      </c>
      <c r="H123" s="100" t="str">
        <f>IF(C123="","",VLOOKUP($C123,Engagés!$C$10:$N$509,9,FALSE))</f>
        <v/>
      </c>
      <c r="I123" s="100" t="str">
        <f>IF(C123="","",VLOOKUP($C123,Engagés!$C$10:$N$509,10,FALSE))</f>
        <v/>
      </c>
      <c r="J123" s="100" t="str">
        <f>IF(C123="","",VLOOKUP($C123,Engagés!$C$10:$Q$509,12,FALSE))</f>
        <v/>
      </c>
      <c r="K123" s="33" t="str">
        <f t="shared" si="3"/>
        <v/>
      </c>
    </row>
    <row r="124" spans="1:11" ht="16.5" hidden="1" customHeight="1">
      <c r="A124">
        <f t="shared" si="4"/>
        <v>0</v>
      </c>
      <c r="B124" s="98">
        <v>118</v>
      </c>
      <c r="C124" s="100" t="str">
        <f>IF(ISERROR(VLOOKUP($B124,Engagés!$B$10:$N$509,1,FALSE))=TRUE,"",VLOOKUP($B124,Engagés!$B$10:$N$509,2,FALSE))</f>
        <v/>
      </c>
      <c r="D124" s="100" t="str">
        <f>IF(C124="","",VLOOKUP($C124,Engagés!$C$10:$N$509,4,FALSE))</f>
        <v/>
      </c>
      <c r="E124" s="100" t="str">
        <f>IF(C124="","",VLOOKUP($C124,Engagés!$C$10:$N$509,5,FALSE))</f>
        <v/>
      </c>
      <c r="F124" s="101" t="str">
        <f>IF(C124="","",CONCATENATE(VLOOKUP($C124,Engagés!$C$10:$N$509,6,FALSE)," ",VLOOKUP($C124,Engagés!$C$10:$N$509,7,FALSE)))</f>
        <v/>
      </c>
      <c r="G124" s="101" t="str">
        <f>IF(C124="","",VLOOKUP($C124,Engagés!$C$10:$N$509,8,FALSE))</f>
        <v/>
      </c>
      <c r="H124" s="100" t="str">
        <f>IF(C124="","",VLOOKUP($C124,Engagés!$C$10:$N$509,9,FALSE))</f>
        <v/>
      </c>
      <c r="I124" s="100" t="str">
        <f>IF(C124="","",VLOOKUP($C124,Engagés!$C$10:$N$509,10,FALSE))</f>
        <v/>
      </c>
      <c r="J124" s="100" t="str">
        <f>IF(C124="","",VLOOKUP($C124,Engagés!$C$10:$Q$509,12,FALSE))</f>
        <v/>
      </c>
      <c r="K124" s="33" t="str">
        <f t="shared" si="3"/>
        <v/>
      </c>
    </row>
    <row r="125" spans="1:11" ht="16.5" hidden="1" customHeight="1">
      <c r="A125">
        <f t="shared" si="4"/>
        <v>0</v>
      </c>
      <c r="B125" s="98">
        <v>119</v>
      </c>
      <c r="C125" s="100" t="str">
        <f>IF(ISERROR(VLOOKUP($B125,Engagés!$B$10:$N$509,1,FALSE))=TRUE,"",VLOOKUP($B125,Engagés!$B$10:$N$509,2,FALSE))</f>
        <v/>
      </c>
      <c r="D125" s="100" t="str">
        <f>IF(C125="","",VLOOKUP($C125,Engagés!$C$10:$N$509,4,FALSE))</f>
        <v/>
      </c>
      <c r="E125" s="100" t="str">
        <f>IF(C125="","",VLOOKUP($C125,Engagés!$C$10:$N$509,5,FALSE))</f>
        <v/>
      </c>
      <c r="F125" s="101" t="str">
        <f>IF(C125="","",CONCATENATE(VLOOKUP($C125,Engagés!$C$10:$N$509,6,FALSE)," ",VLOOKUP($C125,Engagés!$C$10:$N$509,7,FALSE)))</f>
        <v/>
      </c>
      <c r="G125" s="101" t="str">
        <f>IF(C125="","",VLOOKUP($C125,Engagés!$C$10:$N$509,8,FALSE))</f>
        <v/>
      </c>
      <c r="H125" s="100" t="str">
        <f>IF(C125="","",VLOOKUP($C125,Engagés!$C$10:$N$509,9,FALSE))</f>
        <v/>
      </c>
      <c r="I125" s="100" t="str">
        <f>IF(C125="","",VLOOKUP($C125,Engagés!$C$10:$N$509,10,FALSE))</f>
        <v/>
      </c>
      <c r="J125" s="100" t="str">
        <f>IF(C125="","",VLOOKUP($C125,Engagés!$C$10:$Q$509,12,FALSE))</f>
        <v/>
      </c>
      <c r="K125" s="33" t="str">
        <f t="shared" si="3"/>
        <v/>
      </c>
    </row>
    <row r="126" spans="1:11" ht="16.5" hidden="1" customHeight="1">
      <c r="A126">
        <f t="shared" si="4"/>
        <v>0</v>
      </c>
      <c r="B126" s="98">
        <v>120</v>
      </c>
      <c r="C126" s="100" t="str">
        <f>IF(ISERROR(VLOOKUP($B126,Engagés!$B$10:$N$509,1,FALSE))=TRUE,"",VLOOKUP($B126,Engagés!$B$10:$N$509,2,FALSE))</f>
        <v/>
      </c>
      <c r="D126" s="100" t="str">
        <f>IF(C126="","",VLOOKUP($C126,Engagés!$C$10:$N$509,4,FALSE))</f>
        <v/>
      </c>
      <c r="E126" s="100" t="str">
        <f>IF(C126="","",VLOOKUP($C126,Engagés!$C$10:$N$509,5,FALSE))</f>
        <v/>
      </c>
      <c r="F126" s="101" t="str">
        <f>IF(C126="","",CONCATENATE(VLOOKUP($C126,Engagés!$C$10:$N$509,6,FALSE)," ",VLOOKUP($C126,Engagés!$C$10:$N$509,7,FALSE)))</f>
        <v/>
      </c>
      <c r="G126" s="101" t="str">
        <f>IF(C126="","",VLOOKUP($C126,Engagés!$C$10:$N$509,8,FALSE))</f>
        <v/>
      </c>
      <c r="H126" s="100" t="str">
        <f>IF(C126="","",VLOOKUP($C126,Engagés!$C$10:$N$509,9,FALSE))</f>
        <v/>
      </c>
      <c r="I126" s="100" t="str">
        <f>IF(C126="","",VLOOKUP($C126,Engagés!$C$10:$N$509,10,FALSE))</f>
        <v/>
      </c>
      <c r="J126" s="100" t="str">
        <f>IF(C126="","",VLOOKUP($C126,Engagés!$C$10:$Q$509,12,FALSE))</f>
        <v/>
      </c>
      <c r="K126" s="33" t="str">
        <f t="shared" si="3"/>
        <v/>
      </c>
    </row>
    <row r="127" spans="1:11" ht="16.5" hidden="1" customHeight="1">
      <c r="A127">
        <f t="shared" si="4"/>
        <v>0</v>
      </c>
      <c r="B127" s="98">
        <v>121</v>
      </c>
      <c r="C127" s="100" t="str">
        <f>IF(ISERROR(VLOOKUP($B127,Engagés!$B$10:$N$509,1,FALSE))=TRUE,"",VLOOKUP($B127,Engagés!$B$10:$N$509,2,FALSE))</f>
        <v/>
      </c>
      <c r="D127" s="100" t="str">
        <f>IF(C127="","",VLOOKUP($C127,Engagés!$C$10:$N$509,4,FALSE))</f>
        <v/>
      </c>
      <c r="E127" s="100" t="str">
        <f>IF(C127="","",VLOOKUP($C127,Engagés!$C$10:$N$509,5,FALSE))</f>
        <v/>
      </c>
      <c r="F127" s="101" t="str">
        <f>IF(C127="","",CONCATENATE(VLOOKUP($C127,Engagés!$C$10:$N$509,6,FALSE)," ",VLOOKUP($C127,Engagés!$C$10:$N$509,7,FALSE)))</f>
        <v/>
      </c>
      <c r="G127" s="101" t="str">
        <f>IF(C127="","",VLOOKUP($C127,Engagés!$C$10:$N$509,8,FALSE))</f>
        <v/>
      </c>
      <c r="H127" s="100" t="str">
        <f>IF(C127="","",VLOOKUP($C127,Engagés!$C$10:$N$509,9,FALSE))</f>
        <v/>
      </c>
      <c r="I127" s="100" t="str">
        <f>IF(C127="","",VLOOKUP($C127,Engagés!$C$10:$N$509,10,FALSE))</f>
        <v/>
      </c>
      <c r="J127" s="100" t="str">
        <f>IF(C127="","",VLOOKUP($C127,Engagés!$C$10:$Q$509,12,FALSE))</f>
        <v/>
      </c>
      <c r="K127" s="33" t="str">
        <f t="shared" si="3"/>
        <v/>
      </c>
    </row>
    <row r="128" spans="1:11" ht="16.5" hidden="1" customHeight="1">
      <c r="A128">
        <f t="shared" si="4"/>
        <v>0</v>
      </c>
      <c r="B128" s="98">
        <v>122</v>
      </c>
      <c r="C128" s="100" t="str">
        <f>IF(ISERROR(VLOOKUP($B128,Engagés!$B$10:$N$509,1,FALSE))=TRUE,"",VLOOKUP($B128,Engagés!$B$10:$N$509,2,FALSE))</f>
        <v/>
      </c>
      <c r="D128" s="100" t="str">
        <f>IF(C128="","",VLOOKUP($C128,Engagés!$C$10:$N$509,4,FALSE))</f>
        <v/>
      </c>
      <c r="E128" s="100" t="str">
        <f>IF(C128="","",VLOOKUP($C128,Engagés!$C$10:$N$509,5,FALSE))</f>
        <v/>
      </c>
      <c r="F128" s="101" t="str">
        <f>IF(C128="","",CONCATENATE(VLOOKUP($C128,Engagés!$C$10:$N$509,6,FALSE)," ",VLOOKUP($C128,Engagés!$C$10:$N$509,7,FALSE)))</f>
        <v/>
      </c>
      <c r="G128" s="101" t="str">
        <f>IF(C128="","",VLOOKUP($C128,Engagés!$C$10:$N$509,8,FALSE))</f>
        <v/>
      </c>
      <c r="H128" s="100" t="str">
        <f>IF(C128="","",VLOOKUP($C128,Engagés!$C$10:$N$509,9,FALSE))</f>
        <v/>
      </c>
      <c r="I128" s="100" t="str">
        <f>IF(C128="","",VLOOKUP($C128,Engagés!$C$10:$N$509,10,FALSE))</f>
        <v/>
      </c>
      <c r="J128" s="100" t="str">
        <f>IF(C128="","",VLOOKUP($C128,Engagés!$C$10:$Q$509,12,FALSE))</f>
        <v/>
      </c>
      <c r="K128" s="33" t="str">
        <f t="shared" si="3"/>
        <v/>
      </c>
    </row>
    <row r="129" spans="1:11" ht="16.5" hidden="1" customHeight="1">
      <c r="A129">
        <f t="shared" si="4"/>
        <v>0</v>
      </c>
      <c r="B129" s="98">
        <v>123</v>
      </c>
      <c r="C129" s="100" t="str">
        <f>IF(ISERROR(VLOOKUP($B129,Engagés!$B$10:$N$509,1,FALSE))=TRUE,"",VLOOKUP($B129,Engagés!$B$10:$N$509,2,FALSE))</f>
        <v/>
      </c>
      <c r="D129" s="100" t="str">
        <f>IF(C129="","",VLOOKUP($C129,Engagés!$C$10:$N$509,4,FALSE))</f>
        <v/>
      </c>
      <c r="E129" s="100" t="str">
        <f>IF(C129="","",VLOOKUP($C129,Engagés!$C$10:$N$509,5,FALSE))</f>
        <v/>
      </c>
      <c r="F129" s="101" t="str">
        <f>IF(C129="","",CONCATENATE(VLOOKUP($C129,Engagés!$C$10:$N$509,6,FALSE)," ",VLOOKUP($C129,Engagés!$C$10:$N$509,7,FALSE)))</f>
        <v/>
      </c>
      <c r="G129" s="101" t="str">
        <f>IF(C129="","",VLOOKUP($C129,Engagés!$C$10:$N$509,8,FALSE))</f>
        <v/>
      </c>
      <c r="H129" s="100" t="str">
        <f>IF(C129="","",VLOOKUP($C129,Engagés!$C$10:$N$509,9,FALSE))</f>
        <v/>
      </c>
      <c r="I129" s="100" t="str">
        <f>IF(C129="","",VLOOKUP($C129,Engagés!$C$10:$N$509,10,FALSE))</f>
        <v/>
      </c>
      <c r="J129" s="100" t="str">
        <f>IF(C129="","",VLOOKUP($C129,Engagés!$C$10:$Q$509,12,FALSE))</f>
        <v/>
      </c>
      <c r="K129" s="33" t="str">
        <f t="shared" si="3"/>
        <v/>
      </c>
    </row>
    <row r="130" spans="1:11" ht="16.5" hidden="1" customHeight="1">
      <c r="A130">
        <f t="shared" si="4"/>
        <v>0</v>
      </c>
      <c r="B130" s="98">
        <v>124</v>
      </c>
      <c r="C130" s="100" t="str">
        <f>IF(ISERROR(VLOOKUP($B130,Engagés!$B$10:$N$509,1,FALSE))=TRUE,"",VLOOKUP($B130,Engagés!$B$10:$N$509,2,FALSE))</f>
        <v/>
      </c>
      <c r="D130" s="100" t="str">
        <f>IF(C130="","",VLOOKUP($C130,Engagés!$C$10:$N$509,4,FALSE))</f>
        <v/>
      </c>
      <c r="E130" s="100" t="str">
        <f>IF(C130="","",VLOOKUP($C130,Engagés!$C$10:$N$509,5,FALSE))</f>
        <v/>
      </c>
      <c r="F130" s="101" t="str">
        <f>IF(C130="","",CONCATENATE(VLOOKUP($C130,Engagés!$C$10:$N$509,6,FALSE)," ",VLOOKUP($C130,Engagés!$C$10:$N$509,7,FALSE)))</f>
        <v/>
      </c>
      <c r="G130" s="101" t="str">
        <f>IF(C130="","",VLOOKUP($C130,Engagés!$C$10:$N$509,8,FALSE))</f>
        <v/>
      </c>
      <c r="H130" s="100" t="str">
        <f>IF(C130="","",VLOOKUP($C130,Engagés!$C$10:$N$509,9,FALSE))</f>
        <v/>
      </c>
      <c r="I130" s="100" t="str">
        <f>IF(C130="","",VLOOKUP($C130,Engagés!$C$10:$N$509,10,FALSE))</f>
        <v/>
      </c>
      <c r="J130" s="100" t="str">
        <f>IF(C130="","",VLOOKUP($C130,Engagés!$C$10:$Q$509,12,FALSE))</f>
        <v/>
      </c>
      <c r="K130" s="33" t="str">
        <f t="shared" si="3"/>
        <v/>
      </c>
    </row>
    <row r="131" spans="1:11" ht="16.5" hidden="1" customHeight="1">
      <c r="A131">
        <f t="shared" si="4"/>
        <v>0</v>
      </c>
      <c r="B131" s="98">
        <v>125</v>
      </c>
      <c r="C131" s="100" t="str">
        <f>IF(ISERROR(VLOOKUP($B131,Engagés!$B$10:$N$509,1,FALSE))=TRUE,"",VLOOKUP($B131,Engagés!$B$10:$N$509,2,FALSE))</f>
        <v/>
      </c>
      <c r="D131" s="100" t="str">
        <f>IF(C131="","",VLOOKUP($C131,Engagés!$C$10:$N$509,4,FALSE))</f>
        <v/>
      </c>
      <c r="E131" s="100" t="str">
        <f>IF(C131="","",VLOOKUP($C131,Engagés!$C$10:$N$509,5,FALSE))</f>
        <v/>
      </c>
      <c r="F131" s="101" t="str">
        <f>IF(C131="","",CONCATENATE(VLOOKUP($C131,Engagés!$C$10:$N$509,6,FALSE)," ",VLOOKUP($C131,Engagés!$C$10:$N$509,7,FALSE)))</f>
        <v/>
      </c>
      <c r="G131" s="101" t="str">
        <f>IF(C131="","",VLOOKUP($C131,Engagés!$C$10:$N$509,8,FALSE))</f>
        <v/>
      </c>
      <c r="H131" s="100" t="str">
        <f>IF(C131="","",VLOOKUP($C131,Engagés!$C$10:$N$509,9,FALSE))</f>
        <v/>
      </c>
      <c r="I131" s="100" t="str">
        <f>IF(C131="","",VLOOKUP($C131,Engagés!$C$10:$N$509,10,FALSE))</f>
        <v/>
      </c>
      <c r="J131" s="100" t="str">
        <f>IF(C131="","",VLOOKUP($C131,Engagés!$C$10:$Q$509,12,FALSE))</f>
        <v/>
      </c>
      <c r="K131" s="33" t="str">
        <f t="shared" si="3"/>
        <v/>
      </c>
    </row>
    <row r="132" spans="1:11" ht="16.5" hidden="1" customHeight="1">
      <c r="A132">
        <f t="shared" si="4"/>
        <v>0</v>
      </c>
      <c r="B132" s="98">
        <v>126</v>
      </c>
      <c r="C132" s="100" t="str">
        <f>IF(ISERROR(VLOOKUP($B132,Engagés!$B$10:$N$509,1,FALSE))=TRUE,"",VLOOKUP($B132,Engagés!$B$10:$N$509,2,FALSE))</f>
        <v/>
      </c>
      <c r="D132" s="100" t="str">
        <f>IF(C132="","",VLOOKUP($C132,Engagés!$C$10:$N$509,4,FALSE))</f>
        <v/>
      </c>
      <c r="E132" s="100" t="str">
        <f>IF(C132="","",VLOOKUP($C132,Engagés!$C$10:$N$509,5,FALSE))</f>
        <v/>
      </c>
      <c r="F132" s="101" t="str">
        <f>IF(C132="","",CONCATENATE(VLOOKUP($C132,Engagés!$C$10:$N$509,6,FALSE)," ",VLOOKUP($C132,Engagés!$C$10:$N$509,7,FALSE)))</f>
        <v/>
      </c>
      <c r="G132" s="101" t="str">
        <f>IF(C132="","",VLOOKUP($C132,Engagés!$C$10:$N$509,8,FALSE))</f>
        <v/>
      </c>
      <c r="H132" s="100" t="str">
        <f>IF(C132="","",VLOOKUP($C132,Engagés!$C$10:$N$509,9,FALSE))</f>
        <v/>
      </c>
      <c r="I132" s="100" t="str">
        <f>IF(C132="","",VLOOKUP($C132,Engagés!$C$10:$N$509,10,FALSE))</f>
        <v/>
      </c>
      <c r="J132" s="100" t="str">
        <f>IF(C132="","",VLOOKUP($C132,Engagés!$C$10:$Q$509,12,FALSE))</f>
        <v/>
      </c>
      <c r="K132" s="33" t="str">
        <f t="shared" si="3"/>
        <v/>
      </c>
    </row>
    <row r="133" spans="1:11" ht="16.5" hidden="1" customHeight="1">
      <c r="A133">
        <f t="shared" si="4"/>
        <v>0</v>
      </c>
      <c r="B133" s="98">
        <v>127</v>
      </c>
      <c r="C133" s="100" t="str">
        <f>IF(ISERROR(VLOOKUP($B133,Engagés!$B$10:$N$509,1,FALSE))=TRUE,"",VLOOKUP($B133,Engagés!$B$10:$N$509,2,FALSE))</f>
        <v/>
      </c>
      <c r="D133" s="100" t="str">
        <f>IF(C133="","",VLOOKUP($C133,Engagés!$C$10:$N$509,4,FALSE))</f>
        <v/>
      </c>
      <c r="E133" s="100" t="str">
        <f>IF(C133="","",VLOOKUP($C133,Engagés!$C$10:$N$509,5,FALSE))</f>
        <v/>
      </c>
      <c r="F133" s="101" t="str">
        <f>IF(C133="","",CONCATENATE(VLOOKUP($C133,Engagés!$C$10:$N$509,6,FALSE)," ",VLOOKUP($C133,Engagés!$C$10:$N$509,7,FALSE)))</f>
        <v/>
      </c>
      <c r="G133" s="101" t="str">
        <f>IF(C133="","",VLOOKUP($C133,Engagés!$C$10:$N$509,8,FALSE))</f>
        <v/>
      </c>
      <c r="H133" s="100" t="str">
        <f>IF(C133="","",VLOOKUP($C133,Engagés!$C$10:$N$509,9,FALSE))</f>
        <v/>
      </c>
      <c r="I133" s="100" t="str">
        <f>IF(C133="","",VLOOKUP($C133,Engagés!$C$10:$N$509,10,FALSE))</f>
        <v/>
      </c>
      <c r="J133" s="100" t="str">
        <f>IF(C133="","",VLOOKUP($C133,Engagés!$C$10:$Q$509,12,FALSE))</f>
        <v/>
      </c>
      <c r="K133" s="33" t="str">
        <f t="shared" si="3"/>
        <v/>
      </c>
    </row>
    <row r="134" spans="1:11" ht="16.5" hidden="1" customHeight="1">
      <c r="A134">
        <f t="shared" si="4"/>
        <v>0</v>
      </c>
      <c r="B134" s="98">
        <v>128</v>
      </c>
      <c r="C134" s="100" t="str">
        <f>IF(ISERROR(VLOOKUP($B134,Engagés!$B$10:$N$509,1,FALSE))=TRUE,"",VLOOKUP($B134,Engagés!$B$10:$N$509,2,FALSE))</f>
        <v/>
      </c>
      <c r="D134" s="100" t="str">
        <f>IF(C134="","",VLOOKUP($C134,Engagés!$C$10:$N$509,4,FALSE))</f>
        <v/>
      </c>
      <c r="E134" s="100" t="str">
        <f>IF(C134="","",VLOOKUP($C134,Engagés!$C$10:$N$509,5,FALSE))</f>
        <v/>
      </c>
      <c r="F134" s="101" t="str">
        <f>IF(C134="","",CONCATENATE(VLOOKUP($C134,Engagés!$C$10:$N$509,6,FALSE)," ",VLOOKUP($C134,Engagés!$C$10:$N$509,7,FALSE)))</f>
        <v/>
      </c>
      <c r="G134" s="101" t="str">
        <f>IF(C134="","",VLOOKUP($C134,Engagés!$C$10:$N$509,8,FALSE))</f>
        <v/>
      </c>
      <c r="H134" s="100" t="str">
        <f>IF(C134="","",VLOOKUP($C134,Engagés!$C$10:$N$509,9,FALSE))</f>
        <v/>
      </c>
      <c r="I134" s="100" t="str">
        <f>IF(C134="","",VLOOKUP($C134,Engagés!$C$10:$N$509,10,FALSE))</f>
        <v/>
      </c>
      <c r="J134" s="100" t="str">
        <f>IF(C134="","",VLOOKUP($C134,Engagés!$C$10:$Q$509,12,FALSE))</f>
        <v/>
      </c>
      <c r="K134" s="33" t="str">
        <f t="shared" si="3"/>
        <v/>
      </c>
    </row>
    <row r="135" spans="1:11" ht="16.5" hidden="1" customHeight="1">
      <c r="A135">
        <f t="shared" si="4"/>
        <v>0</v>
      </c>
      <c r="B135" s="98">
        <v>129</v>
      </c>
      <c r="C135" s="100" t="str">
        <f>IF(ISERROR(VLOOKUP($B135,Engagés!$B$10:$N$509,1,FALSE))=TRUE,"",VLOOKUP($B135,Engagés!$B$10:$N$509,2,FALSE))</f>
        <v/>
      </c>
      <c r="D135" s="100" t="str">
        <f>IF(C135="","",VLOOKUP($C135,Engagés!$C$10:$N$509,4,FALSE))</f>
        <v/>
      </c>
      <c r="E135" s="100" t="str">
        <f>IF(C135="","",VLOOKUP($C135,Engagés!$C$10:$N$509,5,FALSE))</f>
        <v/>
      </c>
      <c r="F135" s="101" t="str">
        <f>IF(C135="","",CONCATENATE(VLOOKUP($C135,Engagés!$C$10:$N$509,6,FALSE)," ",VLOOKUP($C135,Engagés!$C$10:$N$509,7,FALSE)))</f>
        <v/>
      </c>
      <c r="G135" s="101" t="str">
        <f>IF(C135="","",VLOOKUP($C135,Engagés!$C$10:$N$509,8,FALSE))</f>
        <v/>
      </c>
      <c r="H135" s="100" t="str">
        <f>IF(C135="","",VLOOKUP($C135,Engagés!$C$10:$N$509,9,FALSE))</f>
        <v/>
      </c>
      <c r="I135" s="100" t="str">
        <f>IF(C135="","",VLOOKUP($C135,Engagés!$C$10:$N$509,10,FALSE))</f>
        <v/>
      </c>
      <c r="J135" s="100" t="str">
        <f>IF(C135="","",VLOOKUP($C135,Engagés!$C$10:$Q$509,12,FALSE))</f>
        <v/>
      </c>
      <c r="K135" s="33" t="str">
        <f t="shared" si="3"/>
        <v/>
      </c>
    </row>
    <row r="136" spans="1:11" ht="16.5" hidden="1" customHeight="1">
      <c r="A136">
        <f t="shared" si="4"/>
        <v>0</v>
      </c>
      <c r="B136" s="98">
        <v>130</v>
      </c>
      <c r="C136" s="100" t="str">
        <f>IF(ISERROR(VLOOKUP($B136,Engagés!$B$10:$N$509,1,FALSE))=TRUE,"",VLOOKUP($B136,Engagés!$B$10:$N$509,2,FALSE))</f>
        <v/>
      </c>
      <c r="D136" s="100" t="str">
        <f>IF(C136="","",VLOOKUP($C136,Engagés!$C$10:$N$509,4,FALSE))</f>
        <v/>
      </c>
      <c r="E136" s="100" t="str">
        <f>IF(C136="","",VLOOKUP($C136,Engagés!$C$10:$N$509,5,FALSE))</f>
        <v/>
      </c>
      <c r="F136" s="101" t="str">
        <f>IF(C136="","",CONCATENATE(VLOOKUP($C136,Engagés!$C$10:$N$509,6,FALSE)," ",VLOOKUP($C136,Engagés!$C$10:$N$509,7,FALSE)))</f>
        <v/>
      </c>
      <c r="G136" s="101" t="str">
        <f>IF(C136="","",VLOOKUP($C136,Engagés!$C$10:$N$509,8,FALSE))</f>
        <v/>
      </c>
      <c r="H136" s="100" t="str">
        <f>IF(C136="","",VLOOKUP($C136,Engagés!$C$10:$N$509,9,FALSE))</f>
        <v/>
      </c>
      <c r="I136" s="100" t="str">
        <f>IF(C136="","",VLOOKUP($C136,Engagés!$C$10:$N$509,10,FALSE))</f>
        <v/>
      </c>
      <c r="J136" s="100" t="str">
        <f>IF(C136="","",VLOOKUP($C136,Engagés!$C$10:$Q$509,12,FALSE))</f>
        <v/>
      </c>
      <c r="K136" s="33" t="str">
        <f t="shared" si="3"/>
        <v/>
      </c>
    </row>
    <row r="137" spans="1:11" ht="16.5" hidden="1" customHeight="1">
      <c r="A137">
        <f t="shared" si="4"/>
        <v>0</v>
      </c>
      <c r="B137" s="98">
        <v>131</v>
      </c>
      <c r="C137" s="100" t="str">
        <f>IF(ISERROR(VLOOKUP($B137,Engagés!$B$10:$N$509,1,FALSE))=TRUE,"",VLOOKUP($B137,Engagés!$B$10:$N$509,2,FALSE))</f>
        <v/>
      </c>
      <c r="D137" s="100" t="str">
        <f>IF(C137="","",VLOOKUP($C137,Engagés!$C$10:$N$509,4,FALSE))</f>
        <v/>
      </c>
      <c r="E137" s="100" t="str">
        <f>IF(C137="","",VLOOKUP($C137,Engagés!$C$10:$N$509,5,FALSE))</f>
        <v/>
      </c>
      <c r="F137" s="101" t="str">
        <f>IF(C137="","",CONCATENATE(VLOOKUP($C137,Engagés!$C$10:$N$509,6,FALSE)," ",VLOOKUP($C137,Engagés!$C$10:$N$509,7,FALSE)))</f>
        <v/>
      </c>
      <c r="G137" s="101" t="str">
        <f>IF(C137="","",VLOOKUP($C137,Engagés!$C$10:$N$509,8,FALSE))</f>
        <v/>
      </c>
      <c r="H137" s="100" t="str">
        <f>IF(C137="","",VLOOKUP($C137,Engagés!$C$10:$N$509,9,FALSE))</f>
        <v/>
      </c>
      <c r="I137" s="100" t="str">
        <f>IF(C137="","",VLOOKUP($C137,Engagés!$C$10:$N$509,10,FALSE))</f>
        <v/>
      </c>
      <c r="J137" s="100" t="str">
        <f>IF(C137="","",VLOOKUP($C137,Engagés!$C$10:$Q$509,12,FALSE))</f>
        <v/>
      </c>
      <c r="K137" s="33" t="str">
        <f t="shared" ref="K137:K200" si="5">C137</f>
        <v/>
      </c>
    </row>
    <row r="138" spans="1:11" ht="16.5" hidden="1" customHeight="1">
      <c r="A138">
        <f t="shared" si="4"/>
        <v>0</v>
      </c>
      <c r="B138" s="98">
        <v>132</v>
      </c>
      <c r="C138" s="100" t="str">
        <f>IF(ISERROR(VLOOKUP($B138,Engagés!$B$10:$N$509,1,FALSE))=TRUE,"",VLOOKUP($B138,Engagés!$B$10:$N$509,2,FALSE))</f>
        <v/>
      </c>
      <c r="D138" s="100" t="str">
        <f>IF(C138="","",VLOOKUP($C138,Engagés!$C$10:$N$509,4,FALSE))</f>
        <v/>
      </c>
      <c r="E138" s="100" t="str">
        <f>IF(C138="","",VLOOKUP($C138,Engagés!$C$10:$N$509,5,FALSE))</f>
        <v/>
      </c>
      <c r="F138" s="101" t="str">
        <f>IF(C138="","",CONCATENATE(VLOOKUP($C138,Engagés!$C$10:$N$509,6,FALSE)," ",VLOOKUP($C138,Engagés!$C$10:$N$509,7,FALSE)))</f>
        <v/>
      </c>
      <c r="G138" s="101" t="str">
        <f>IF(C138="","",VLOOKUP($C138,Engagés!$C$10:$N$509,8,FALSE))</f>
        <v/>
      </c>
      <c r="H138" s="100" t="str">
        <f>IF(C138="","",VLOOKUP($C138,Engagés!$C$10:$N$509,9,FALSE))</f>
        <v/>
      </c>
      <c r="I138" s="100" t="str">
        <f>IF(C138="","",VLOOKUP($C138,Engagés!$C$10:$N$509,10,FALSE))</f>
        <v/>
      </c>
      <c r="J138" s="100" t="str">
        <f>IF(C138="","",VLOOKUP($C138,Engagés!$C$10:$Q$509,12,FALSE))</f>
        <v/>
      </c>
      <c r="K138" s="33" t="str">
        <f t="shared" si="5"/>
        <v/>
      </c>
    </row>
    <row r="139" spans="1:11" ht="16.5" hidden="1" customHeight="1">
      <c r="A139">
        <f t="shared" si="4"/>
        <v>0</v>
      </c>
      <c r="B139" s="98">
        <v>133</v>
      </c>
      <c r="C139" s="100" t="str">
        <f>IF(ISERROR(VLOOKUP($B139,Engagés!$B$10:$N$509,1,FALSE))=TRUE,"",VLOOKUP($B139,Engagés!$B$10:$N$509,2,FALSE))</f>
        <v/>
      </c>
      <c r="D139" s="100" t="str">
        <f>IF(C139="","",VLOOKUP($C139,Engagés!$C$10:$N$509,4,FALSE))</f>
        <v/>
      </c>
      <c r="E139" s="100" t="str">
        <f>IF(C139="","",VLOOKUP($C139,Engagés!$C$10:$N$509,5,FALSE))</f>
        <v/>
      </c>
      <c r="F139" s="101" t="str">
        <f>IF(C139="","",CONCATENATE(VLOOKUP($C139,Engagés!$C$10:$N$509,6,FALSE)," ",VLOOKUP($C139,Engagés!$C$10:$N$509,7,FALSE)))</f>
        <v/>
      </c>
      <c r="G139" s="101" t="str">
        <f>IF(C139="","",VLOOKUP($C139,Engagés!$C$10:$N$509,8,FALSE))</f>
        <v/>
      </c>
      <c r="H139" s="100" t="str">
        <f>IF(C139="","",VLOOKUP($C139,Engagés!$C$10:$N$509,9,FALSE))</f>
        <v/>
      </c>
      <c r="I139" s="100" t="str">
        <f>IF(C139="","",VLOOKUP($C139,Engagés!$C$10:$N$509,10,FALSE))</f>
        <v/>
      </c>
      <c r="J139" s="100" t="str">
        <f>IF(C139="","",VLOOKUP($C139,Engagés!$C$10:$Q$509,12,FALSE))</f>
        <v/>
      </c>
      <c r="K139" s="33" t="str">
        <f t="shared" si="5"/>
        <v/>
      </c>
    </row>
    <row r="140" spans="1:11" ht="16.5" hidden="1" customHeight="1">
      <c r="A140">
        <f t="shared" si="4"/>
        <v>0</v>
      </c>
      <c r="B140" s="98">
        <v>134</v>
      </c>
      <c r="C140" s="100" t="str">
        <f>IF(ISERROR(VLOOKUP($B140,Engagés!$B$10:$N$509,1,FALSE))=TRUE,"",VLOOKUP($B140,Engagés!$B$10:$N$509,2,FALSE))</f>
        <v/>
      </c>
      <c r="D140" s="100" t="str">
        <f>IF(C140="","",VLOOKUP($C140,Engagés!$C$10:$N$509,4,FALSE))</f>
        <v/>
      </c>
      <c r="E140" s="100" t="str">
        <f>IF(C140="","",VLOOKUP($C140,Engagés!$C$10:$N$509,5,FALSE))</f>
        <v/>
      </c>
      <c r="F140" s="101" t="str">
        <f>IF(C140="","",CONCATENATE(VLOOKUP($C140,Engagés!$C$10:$N$509,6,FALSE)," ",VLOOKUP($C140,Engagés!$C$10:$N$509,7,FALSE)))</f>
        <v/>
      </c>
      <c r="G140" s="101" t="str">
        <f>IF(C140="","",VLOOKUP($C140,Engagés!$C$10:$N$509,8,FALSE))</f>
        <v/>
      </c>
      <c r="H140" s="100" t="str">
        <f>IF(C140="","",VLOOKUP($C140,Engagés!$C$10:$N$509,9,FALSE))</f>
        <v/>
      </c>
      <c r="I140" s="100" t="str">
        <f>IF(C140="","",VLOOKUP($C140,Engagés!$C$10:$N$509,10,FALSE))</f>
        <v/>
      </c>
      <c r="J140" s="100" t="str">
        <f>IF(C140="","",VLOOKUP($C140,Engagés!$C$10:$Q$509,12,FALSE))</f>
        <v/>
      </c>
      <c r="K140" s="33" t="str">
        <f t="shared" si="5"/>
        <v/>
      </c>
    </row>
    <row r="141" spans="1:11" ht="16.5" hidden="1" customHeight="1">
      <c r="A141">
        <f t="shared" si="4"/>
        <v>0</v>
      </c>
      <c r="B141" s="98">
        <v>135</v>
      </c>
      <c r="C141" s="100" t="str">
        <f>IF(ISERROR(VLOOKUP($B141,Engagés!$B$10:$N$509,1,FALSE))=TRUE,"",VLOOKUP($B141,Engagés!$B$10:$N$509,2,FALSE))</f>
        <v/>
      </c>
      <c r="D141" s="100" t="str">
        <f>IF(C141="","",VLOOKUP($C141,Engagés!$C$10:$N$509,4,FALSE))</f>
        <v/>
      </c>
      <c r="E141" s="100" t="str">
        <f>IF(C141="","",VLOOKUP($C141,Engagés!$C$10:$N$509,5,FALSE))</f>
        <v/>
      </c>
      <c r="F141" s="101" t="str">
        <f>IF(C141="","",CONCATENATE(VLOOKUP($C141,Engagés!$C$10:$N$509,6,FALSE)," ",VLOOKUP($C141,Engagés!$C$10:$N$509,7,FALSE)))</f>
        <v/>
      </c>
      <c r="G141" s="101" t="str">
        <f>IF(C141="","",VLOOKUP($C141,Engagés!$C$10:$N$509,8,FALSE))</f>
        <v/>
      </c>
      <c r="H141" s="100" t="str">
        <f>IF(C141="","",VLOOKUP($C141,Engagés!$C$10:$N$509,9,FALSE))</f>
        <v/>
      </c>
      <c r="I141" s="100" t="str">
        <f>IF(C141="","",VLOOKUP($C141,Engagés!$C$10:$N$509,10,FALSE))</f>
        <v/>
      </c>
      <c r="J141" s="100" t="str">
        <f>IF(C141="","",VLOOKUP($C141,Engagés!$C$10:$Q$509,12,FALSE))</f>
        <v/>
      </c>
      <c r="K141" s="33" t="str">
        <f t="shared" si="5"/>
        <v/>
      </c>
    </row>
    <row r="142" spans="1:11" ht="16.5" hidden="1" customHeight="1">
      <c r="A142">
        <f t="shared" si="4"/>
        <v>0</v>
      </c>
      <c r="B142" s="98">
        <v>136</v>
      </c>
      <c r="C142" s="100" t="str">
        <f>IF(ISERROR(VLOOKUP($B142,Engagés!$B$10:$N$509,1,FALSE))=TRUE,"",VLOOKUP($B142,Engagés!$B$10:$N$509,2,FALSE))</f>
        <v/>
      </c>
      <c r="D142" s="100" t="str">
        <f>IF(C142="","",VLOOKUP($C142,Engagés!$C$10:$N$509,4,FALSE))</f>
        <v/>
      </c>
      <c r="E142" s="100" t="str">
        <f>IF(C142="","",VLOOKUP($C142,Engagés!$C$10:$N$509,5,FALSE))</f>
        <v/>
      </c>
      <c r="F142" s="101" t="str">
        <f>IF(C142="","",CONCATENATE(VLOOKUP($C142,Engagés!$C$10:$N$509,6,FALSE)," ",VLOOKUP($C142,Engagés!$C$10:$N$509,7,FALSE)))</f>
        <v/>
      </c>
      <c r="G142" s="101" t="str">
        <f>IF(C142="","",VLOOKUP($C142,Engagés!$C$10:$N$509,8,FALSE))</f>
        <v/>
      </c>
      <c r="H142" s="100" t="str">
        <f>IF(C142="","",VLOOKUP($C142,Engagés!$C$10:$N$509,9,FALSE))</f>
        <v/>
      </c>
      <c r="I142" s="100" t="str">
        <f>IF(C142="","",VLOOKUP($C142,Engagés!$C$10:$N$509,10,FALSE))</f>
        <v/>
      </c>
      <c r="J142" s="100" t="str">
        <f>IF(C142="","",VLOOKUP($C142,Engagés!$C$10:$Q$509,12,FALSE))</f>
        <v/>
      </c>
      <c r="K142" s="33" t="str">
        <f t="shared" si="5"/>
        <v/>
      </c>
    </row>
    <row r="143" spans="1:11" ht="16.5" hidden="1" customHeight="1">
      <c r="A143">
        <f t="shared" si="4"/>
        <v>0</v>
      </c>
      <c r="B143" s="98">
        <v>137</v>
      </c>
      <c r="C143" s="100" t="str">
        <f>IF(ISERROR(VLOOKUP($B143,Engagés!$B$10:$N$509,1,FALSE))=TRUE,"",VLOOKUP($B143,Engagés!$B$10:$N$509,2,FALSE))</f>
        <v/>
      </c>
      <c r="D143" s="100" t="str">
        <f>IF(C143="","",VLOOKUP($C143,Engagés!$C$10:$N$509,4,FALSE))</f>
        <v/>
      </c>
      <c r="E143" s="100" t="str">
        <f>IF(C143="","",VLOOKUP($C143,Engagés!$C$10:$N$509,5,FALSE))</f>
        <v/>
      </c>
      <c r="F143" s="101" t="str">
        <f>IF(C143="","",CONCATENATE(VLOOKUP($C143,Engagés!$C$10:$N$509,6,FALSE)," ",VLOOKUP($C143,Engagés!$C$10:$N$509,7,FALSE)))</f>
        <v/>
      </c>
      <c r="G143" s="101" t="str">
        <f>IF(C143="","",VLOOKUP($C143,Engagés!$C$10:$N$509,8,FALSE))</f>
        <v/>
      </c>
      <c r="H143" s="100" t="str">
        <f>IF(C143="","",VLOOKUP($C143,Engagés!$C$10:$N$509,9,FALSE))</f>
        <v/>
      </c>
      <c r="I143" s="100" t="str">
        <f>IF(C143="","",VLOOKUP($C143,Engagés!$C$10:$N$509,10,FALSE))</f>
        <v/>
      </c>
      <c r="J143" s="100" t="str">
        <f>IF(C143="","",VLOOKUP($C143,Engagés!$C$10:$Q$509,12,FALSE))</f>
        <v/>
      </c>
      <c r="K143" s="33" t="str">
        <f t="shared" si="5"/>
        <v/>
      </c>
    </row>
    <row r="144" spans="1:11" ht="16.5" hidden="1" customHeight="1">
      <c r="A144">
        <f t="shared" si="4"/>
        <v>0</v>
      </c>
      <c r="B144" s="98">
        <v>138</v>
      </c>
      <c r="C144" s="100" t="str">
        <f>IF(ISERROR(VLOOKUP($B144,Engagés!$B$10:$N$509,1,FALSE))=TRUE,"",VLOOKUP($B144,Engagés!$B$10:$N$509,2,FALSE))</f>
        <v/>
      </c>
      <c r="D144" s="100" t="str">
        <f>IF(C144="","",VLOOKUP($C144,Engagés!$C$10:$N$509,4,FALSE))</f>
        <v/>
      </c>
      <c r="E144" s="100" t="str">
        <f>IF(C144="","",VLOOKUP($C144,Engagés!$C$10:$N$509,5,FALSE))</f>
        <v/>
      </c>
      <c r="F144" s="101" t="str">
        <f>IF(C144="","",CONCATENATE(VLOOKUP($C144,Engagés!$C$10:$N$509,6,FALSE)," ",VLOOKUP($C144,Engagés!$C$10:$N$509,7,FALSE)))</f>
        <v/>
      </c>
      <c r="G144" s="101" t="str">
        <f>IF(C144="","",VLOOKUP($C144,Engagés!$C$10:$N$509,8,FALSE))</f>
        <v/>
      </c>
      <c r="H144" s="100" t="str">
        <f>IF(C144="","",VLOOKUP($C144,Engagés!$C$10:$N$509,9,FALSE))</f>
        <v/>
      </c>
      <c r="I144" s="100" t="str">
        <f>IF(C144="","",VLOOKUP($C144,Engagés!$C$10:$N$509,10,FALSE))</f>
        <v/>
      </c>
      <c r="J144" s="100" t="str">
        <f>IF(C144="","",VLOOKUP($C144,Engagés!$C$10:$Q$509,12,FALSE))</f>
        <v/>
      </c>
      <c r="K144" s="33" t="str">
        <f t="shared" si="5"/>
        <v/>
      </c>
    </row>
    <row r="145" spans="1:11" ht="16.5" hidden="1" customHeight="1">
      <c r="A145">
        <f t="shared" si="4"/>
        <v>0</v>
      </c>
      <c r="B145" s="98">
        <v>139</v>
      </c>
      <c r="C145" s="100" t="str">
        <f>IF(ISERROR(VLOOKUP($B145,Engagés!$B$10:$N$509,1,FALSE))=TRUE,"",VLOOKUP($B145,Engagés!$B$10:$N$509,2,FALSE))</f>
        <v/>
      </c>
      <c r="D145" s="100" t="str">
        <f>IF(C145="","",VLOOKUP($C145,Engagés!$C$10:$N$509,4,FALSE))</f>
        <v/>
      </c>
      <c r="E145" s="100" t="str">
        <f>IF(C145="","",VLOOKUP($C145,Engagés!$C$10:$N$509,5,FALSE))</f>
        <v/>
      </c>
      <c r="F145" s="101" t="str">
        <f>IF(C145="","",CONCATENATE(VLOOKUP($C145,Engagés!$C$10:$N$509,6,FALSE)," ",VLOOKUP($C145,Engagés!$C$10:$N$509,7,FALSE)))</f>
        <v/>
      </c>
      <c r="G145" s="101" t="str">
        <f>IF(C145="","",VLOOKUP($C145,Engagés!$C$10:$N$509,8,FALSE))</f>
        <v/>
      </c>
      <c r="H145" s="100" t="str">
        <f>IF(C145="","",VLOOKUP($C145,Engagés!$C$10:$N$509,9,FALSE))</f>
        <v/>
      </c>
      <c r="I145" s="100" t="str">
        <f>IF(C145="","",VLOOKUP($C145,Engagés!$C$10:$N$509,10,FALSE))</f>
        <v/>
      </c>
      <c r="J145" s="100" t="str">
        <f>IF(C145="","",VLOOKUP($C145,Engagés!$C$10:$Q$509,12,FALSE))</f>
        <v/>
      </c>
      <c r="K145" s="33" t="str">
        <f t="shared" si="5"/>
        <v/>
      </c>
    </row>
    <row r="146" spans="1:11" ht="16.5" hidden="1" customHeight="1">
      <c r="A146">
        <f t="shared" si="4"/>
        <v>0</v>
      </c>
      <c r="B146" s="98">
        <v>140</v>
      </c>
      <c r="C146" s="100" t="str">
        <f>IF(ISERROR(VLOOKUP($B146,Engagés!$B$10:$N$509,1,FALSE))=TRUE,"",VLOOKUP($B146,Engagés!$B$10:$N$509,2,FALSE))</f>
        <v/>
      </c>
      <c r="D146" s="100" t="str">
        <f>IF(C146="","",VLOOKUP($C146,Engagés!$C$10:$N$509,4,FALSE))</f>
        <v/>
      </c>
      <c r="E146" s="100" t="str">
        <f>IF(C146="","",VLOOKUP($C146,Engagés!$C$10:$N$509,5,FALSE))</f>
        <v/>
      </c>
      <c r="F146" s="101" t="str">
        <f>IF(C146="","",CONCATENATE(VLOOKUP($C146,Engagés!$C$10:$N$509,6,FALSE)," ",VLOOKUP($C146,Engagés!$C$10:$N$509,7,FALSE)))</f>
        <v/>
      </c>
      <c r="G146" s="101" t="str">
        <f>IF(C146="","",VLOOKUP($C146,Engagés!$C$10:$N$509,8,FALSE))</f>
        <v/>
      </c>
      <c r="H146" s="100" t="str">
        <f>IF(C146="","",VLOOKUP($C146,Engagés!$C$10:$N$509,9,FALSE))</f>
        <v/>
      </c>
      <c r="I146" s="100" t="str">
        <f>IF(C146="","",VLOOKUP($C146,Engagés!$C$10:$N$509,10,FALSE))</f>
        <v/>
      </c>
      <c r="J146" s="100" t="str">
        <f>IF(C146="","",VLOOKUP($C146,Engagés!$C$10:$Q$509,12,FALSE))</f>
        <v/>
      </c>
      <c r="K146" s="33" t="str">
        <f t="shared" si="5"/>
        <v/>
      </c>
    </row>
    <row r="147" spans="1:11" ht="16.5" hidden="1" customHeight="1">
      <c r="A147">
        <f t="shared" si="4"/>
        <v>0</v>
      </c>
      <c r="B147" s="98">
        <v>141</v>
      </c>
      <c r="C147" s="100" t="str">
        <f>IF(ISERROR(VLOOKUP($B147,Engagés!$B$10:$N$509,1,FALSE))=TRUE,"",VLOOKUP($B147,Engagés!$B$10:$N$509,2,FALSE))</f>
        <v/>
      </c>
      <c r="D147" s="100" t="str">
        <f>IF(C147="","",VLOOKUP($C147,Engagés!$C$10:$N$509,4,FALSE))</f>
        <v/>
      </c>
      <c r="E147" s="100" t="str">
        <f>IF(C147="","",VLOOKUP($C147,Engagés!$C$10:$N$509,5,FALSE))</f>
        <v/>
      </c>
      <c r="F147" s="101" t="str">
        <f>IF(C147="","",CONCATENATE(VLOOKUP($C147,Engagés!$C$10:$N$509,6,FALSE)," ",VLOOKUP($C147,Engagés!$C$10:$N$509,7,FALSE)))</f>
        <v/>
      </c>
      <c r="G147" s="101" t="str">
        <f>IF(C147="","",VLOOKUP($C147,Engagés!$C$10:$N$509,8,FALSE))</f>
        <v/>
      </c>
      <c r="H147" s="100" t="str">
        <f>IF(C147="","",VLOOKUP($C147,Engagés!$C$10:$N$509,9,FALSE))</f>
        <v/>
      </c>
      <c r="I147" s="100" t="str">
        <f>IF(C147="","",VLOOKUP($C147,Engagés!$C$10:$N$509,10,FALSE))</f>
        <v/>
      </c>
      <c r="J147" s="100" t="str">
        <f>IF(C147="","",VLOOKUP($C147,Engagés!$C$10:$Q$509,12,FALSE))</f>
        <v/>
      </c>
      <c r="K147" s="33" t="str">
        <f t="shared" si="5"/>
        <v/>
      </c>
    </row>
    <row r="148" spans="1:11" ht="16.5" hidden="1" customHeight="1">
      <c r="A148">
        <f t="shared" si="4"/>
        <v>0</v>
      </c>
      <c r="B148" s="98">
        <v>142</v>
      </c>
      <c r="C148" s="100" t="str">
        <f>IF(ISERROR(VLOOKUP($B148,Engagés!$B$10:$N$509,1,FALSE))=TRUE,"",VLOOKUP($B148,Engagés!$B$10:$N$509,2,FALSE))</f>
        <v/>
      </c>
      <c r="D148" s="100" t="str">
        <f>IF(C148="","",VLOOKUP($C148,Engagés!$C$10:$N$509,4,FALSE))</f>
        <v/>
      </c>
      <c r="E148" s="100" t="str">
        <f>IF(C148="","",VLOOKUP($C148,Engagés!$C$10:$N$509,5,FALSE))</f>
        <v/>
      </c>
      <c r="F148" s="101" t="str">
        <f>IF(C148="","",CONCATENATE(VLOOKUP($C148,Engagés!$C$10:$N$509,6,FALSE)," ",VLOOKUP($C148,Engagés!$C$10:$N$509,7,FALSE)))</f>
        <v/>
      </c>
      <c r="G148" s="101" t="str">
        <f>IF(C148="","",VLOOKUP($C148,Engagés!$C$10:$N$509,8,FALSE))</f>
        <v/>
      </c>
      <c r="H148" s="100" t="str">
        <f>IF(C148="","",VLOOKUP($C148,Engagés!$C$10:$N$509,9,FALSE))</f>
        <v/>
      </c>
      <c r="I148" s="100" t="str">
        <f>IF(C148="","",VLOOKUP($C148,Engagés!$C$10:$N$509,10,FALSE))</f>
        <v/>
      </c>
      <c r="J148" s="100" t="str">
        <f>IF(C148="","",VLOOKUP($C148,Engagés!$C$10:$Q$509,12,FALSE))</f>
        <v/>
      </c>
      <c r="K148" s="33" t="str">
        <f t="shared" si="5"/>
        <v/>
      </c>
    </row>
    <row r="149" spans="1:11" ht="16.5" hidden="1" customHeight="1">
      <c r="A149">
        <f t="shared" si="4"/>
        <v>0</v>
      </c>
      <c r="B149" s="98">
        <v>143</v>
      </c>
      <c r="C149" s="100" t="str">
        <f>IF(ISERROR(VLOOKUP($B149,Engagés!$B$10:$N$509,1,FALSE))=TRUE,"",VLOOKUP($B149,Engagés!$B$10:$N$509,2,FALSE))</f>
        <v/>
      </c>
      <c r="D149" s="100" t="str">
        <f>IF(C149="","",VLOOKUP($C149,Engagés!$C$10:$N$509,4,FALSE))</f>
        <v/>
      </c>
      <c r="E149" s="100" t="str">
        <f>IF(C149="","",VLOOKUP($C149,Engagés!$C$10:$N$509,5,FALSE))</f>
        <v/>
      </c>
      <c r="F149" s="101" t="str">
        <f>IF(C149="","",CONCATENATE(VLOOKUP($C149,Engagés!$C$10:$N$509,6,FALSE)," ",VLOOKUP($C149,Engagés!$C$10:$N$509,7,FALSE)))</f>
        <v/>
      </c>
      <c r="G149" s="101" t="str">
        <f>IF(C149="","",VLOOKUP($C149,Engagés!$C$10:$N$509,8,FALSE))</f>
        <v/>
      </c>
      <c r="H149" s="100" t="str">
        <f>IF(C149="","",VLOOKUP($C149,Engagés!$C$10:$N$509,9,FALSE))</f>
        <v/>
      </c>
      <c r="I149" s="100" t="str">
        <f>IF(C149="","",VLOOKUP($C149,Engagés!$C$10:$N$509,10,FALSE))</f>
        <v/>
      </c>
      <c r="J149" s="100" t="str">
        <f>IF(C149="","",VLOOKUP($C149,Engagés!$C$10:$Q$509,12,FALSE))</f>
        <v/>
      </c>
      <c r="K149" s="33" t="str">
        <f t="shared" si="5"/>
        <v/>
      </c>
    </row>
    <row r="150" spans="1:11" ht="16.5" hidden="1" customHeight="1">
      <c r="A150">
        <f t="shared" si="4"/>
        <v>0</v>
      </c>
      <c r="B150" s="98">
        <v>144</v>
      </c>
      <c r="C150" s="100" t="str">
        <f>IF(ISERROR(VLOOKUP($B150,Engagés!$B$10:$N$509,1,FALSE))=TRUE,"",VLOOKUP($B150,Engagés!$B$10:$N$509,2,FALSE))</f>
        <v/>
      </c>
      <c r="D150" s="100" t="str">
        <f>IF(C150="","",VLOOKUP($C150,Engagés!$C$10:$N$509,4,FALSE))</f>
        <v/>
      </c>
      <c r="E150" s="100" t="str">
        <f>IF(C150="","",VLOOKUP($C150,Engagés!$C$10:$N$509,5,FALSE))</f>
        <v/>
      </c>
      <c r="F150" s="101" t="str">
        <f>IF(C150="","",CONCATENATE(VLOOKUP($C150,Engagés!$C$10:$N$509,6,FALSE)," ",VLOOKUP($C150,Engagés!$C$10:$N$509,7,FALSE)))</f>
        <v/>
      </c>
      <c r="G150" s="101" t="str">
        <f>IF(C150="","",VLOOKUP($C150,Engagés!$C$10:$N$509,8,FALSE))</f>
        <v/>
      </c>
      <c r="H150" s="100" t="str">
        <f>IF(C150="","",VLOOKUP($C150,Engagés!$C$10:$N$509,9,FALSE))</f>
        <v/>
      </c>
      <c r="I150" s="100" t="str">
        <f>IF(C150="","",VLOOKUP($C150,Engagés!$C$10:$N$509,10,FALSE))</f>
        <v/>
      </c>
      <c r="J150" s="100" t="str">
        <f>IF(C150="","",VLOOKUP($C150,Engagés!$C$10:$Q$509,12,FALSE))</f>
        <v/>
      </c>
      <c r="K150" s="33" t="str">
        <f t="shared" si="5"/>
        <v/>
      </c>
    </row>
    <row r="151" spans="1:11" ht="16.5" hidden="1" customHeight="1">
      <c r="A151">
        <f t="shared" si="4"/>
        <v>0</v>
      </c>
      <c r="B151" s="98">
        <v>145</v>
      </c>
      <c r="C151" s="100" t="str">
        <f>IF(ISERROR(VLOOKUP($B151,Engagés!$B$10:$N$509,1,FALSE))=TRUE,"",VLOOKUP($B151,Engagés!$B$10:$N$509,2,FALSE))</f>
        <v/>
      </c>
      <c r="D151" s="100" t="str">
        <f>IF(C151="","",VLOOKUP($C151,Engagés!$C$10:$N$509,4,FALSE))</f>
        <v/>
      </c>
      <c r="E151" s="100" t="str">
        <f>IF(C151="","",VLOOKUP($C151,Engagés!$C$10:$N$509,5,FALSE))</f>
        <v/>
      </c>
      <c r="F151" s="101" t="str">
        <f>IF(C151="","",CONCATENATE(VLOOKUP($C151,Engagés!$C$10:$N$509,6,FALSE)," ",VLOOKUP($C151,Engagés!$C$10:$N$509,7,FALSE)))</f>
        <v/>
      </c>
      <c r="G151" s="101" t="str">
        <f>IF(C151="","",VLOOKUP($C151,Engagés!$C$10:$N$509,8,FALSE))</f>
        <v/>
      </c>
      <c r="H151" s="100" t="str">
        <f>IF(C151="","",VLOOKUP($C151,Engagés!$C$10:$N$509,9,FALSE))</f>
        <v/>
      </c>
      <c r="I151" s="100" t="str">
        <f>IF(C151="","",VLOOKUP($C151,Engagés!$C$10:$N$509,10,FALSE))</f>
        <v/>
      </c>
      <c r="J151" s="100" t="str">
        <f>IF(C151="","",VLOOKUP($C151,Engagés!$C$10:$Q$509,12,FALSE))</f>
        <v/>
      </c>
      <c r="K151" s="33" t="str">
        <f t="shared" si="5"/>
        <v/>
      </c>
    </row>
    <row r="152" spans="1:11" ht="16.5" hidden="1" customHeight="1">
      <c r="A152">
        <f t="shared" si="4"/>
        <v>0</v>
      </c>
      <c r="B152" s="98">
        <v>146</v>
      </c>
      <c r="C152" s="100" t="str">
        <f>IF(ISERROR(VLOOKUP($B152,Engagés!$B$10:$N$509,1,FALSE))=TRUE,"",VLOOKUP($B152,Engagés!$B$10:$N$509,2,FALSE))</f>
        <v/>
      </c>
      <c r="D152" s="100" t="str">
        <f>IF(C152="","",VLOOKUP($C152,Engagés!$C$10:$N$509,4,FALSE))</f>
        <v/>
      </c>
      <c r="E152" s="100" t="str">
        <f>IF(C152="","",VLOOKUP($C152,Engagés!$C$10:$N$509,5,FALSE))</f>
        <v/>
      </c>
      <c r="F152" s="101" t="str">
        <f>IF(C152="","",CONCATENATE(VLOOKUP($C152,Engagés!$C$10:$N$509,6,FALSE)," ",VLOOKUP($C152,Engagés!$C$10:$N$509,7,FALSE)))</f>
        <v/>
      </c>
      <c r="G152" s="101" t="str">
        <f>IF(C152="","",VLOOKUP($C152,Engagés!$C$10:$N$509,8,FALSE))</f>
        <v/>
      </c>
      <c r="H152" s="100" t="str">
        <f>IF(C152="","",VLOOKUP($C152,Engagés!$C$10:$N$509,9,FALSE))</f>
        <v/>
      </c>
      <c r="I152" s="100" t="str">
        <f>IF(C152="","",VLOOKUP($C152,Engagés!$C$10:$N$509,10,FALSE))</f>
        <v/>
      </c>
      <c r="J152" s="100" t="str">
        <f>IF(C152="","",VLOOKUP($C152,Engagés!$C$10:$Q$509,12,FALSE))</f>
        <v/>
      </c>
      <c r="K152" s="33" t="str">
        <f t="shared" si="5"/>
        <v/>
      </c>
    </row>
    <row r="153" spans="1:11" ht="16.5" hidden="1" customHeight="1">
      <c r="A153">
        <f t="shared" si="4"/>
        <v>0</v>
      </c>
      <c r="B153" s="98">
        <v>147</v>
      </c>
      <c r="C153" s="100" t="str">
        <f>IF(ISERROR(VLOOKUP($B153,Engagés!$B$10:$N$509,1,FALSE))=TRUE,"",VLOOKUP($B153,Engagés!$B$10:$N$509,2,FALSE))</f>
        <v/>
      </c>
      <c r="D153" s="100" t="str">
        <f>IF(C153="","",VLOOKUP($C153,Engagés!$C$10:$N$509,4,FALSE))</f>
        <v/>
      </c>
      <c r="E153" s="100" t="str">
        <f>IF(C153="","",VLOOKUP($C153,Engagés!$C$10:$N$509,5,FALSE))</f>
        <v/>
      </c>
      <c r="F153" s="101" t="str">
        <f>IF(C153="","",CONCATENATE(VLOOKUP($C153,Engagés!$C$10:$N$509,6,FALSE)," ",VLOOKUP($C153,Engagés!$C$10:$N$509,7,FALSE)))</f>
        <v/>
      </c>
      <c r="G153" s="101" t="str">
        <f>IF(C153="","",VLOOKUP($C153,Engagés!$C$10:$N$509,8,FALSE))</f>
        <v/>
      </c>
      <c r="H153" s="100" t="str">
        <f>IF(C153="","",VLOOKUP($C153,Engagés!$C$10:$N$509,9,FALSE))</f>
        <v/>
      </c>
      <c r="I153" s="100" t="str">
        <f>IF(C153="","",VLOOKUP($C153,Engagés!$C$10:$N$509,10,FALSE))</f>
        <v/>
      </c>
      <c r="J153" s="100" t="str">
        <f>IF(C153="","",VLOOKUP($C153,Engagés!$C$10:$Q$509,12,FALSE))</f>
        <v/>
      </c>
      <c r="K153" s="33" t="str">
        <f t="shared" si="5"/>
        <v/>
      </c>
    </row>
    <row r="154" spans="1:11" ht="16.5" hidden="1" customHeight="1">
      <c r="A154">
        <f t="shared" si="4"/>
        <v>0</v>
      </c>
      <c r="B154" s="98">
        <v>148</v>
      </c>
      <c r="C154" s="100" t="str">
        <f>IF(ISERROR(VLOOKUP($B154,Engagés!$B$10:$N$509,1,FALSE))=TRUE,"",VLOOKUP($B154,Engagés!$B$10:$N$509,2,FALSE))</f>
        <v/>
      </c>
      <c r="D154" s="100" t="str">
        <f>IF(C154="","",VLOOKUP($C154,Engagés!$C$10:$N$509,4,FALSE))</f>
        <v/>
      </c>
      <c r="E154" s="100" t="str">
        <f>IF(C154="","",VLOOKUP($C154,Engagés!$C$10:$N$509,5,FALSE))</f>
        <v/>
      </c>
      <c r="F154" s="101" t="str">
        <f>IF(C154="","",CONCATENATE(VLOOKUP($C154,Engagés!$C$10:$N$509,6,FALSE)," ",VLOOKUP($C154,Engagés!$C$10:$N$509,7,FALSE)))</f>
        <v/>
      </c>
      <c r="G154" s="101" t="str">
        <f>IF(C154="","",VLOOKUP($C154,Engagés!$C$10:$N$509,8,FALSE))</f>
        <v/>
      </c>
      <c r="H154" s="100" t="str">
        <f>IF(C154="","",VLOOKUP($C154,Engagés!$C$10:$N$509,9,FALSE))</f>
        <v/>
      </c>
      <c r="I154" s="100" t="str">
        <f>IF(C154="","",VLOOKUP($C154,Engagés!$C$10:$N$509,10,FALSE))</f>
        <v/>
      </c>
      <c r="J154" s="100" t="str">
        <f>IF(C154="","",VLOOKUP($C154,Engagés!$C$10:$Q$509,12,FALSE))</f>
        <v/>
      </c>
      <c r="K154" s="33" t="str">
        <f t="shared" si="5"/>
        <v/>
      </c>
    </row>
    <row r="155" spans="1:11" ht="16.5" hidden="1" customHeight="1">
      <c r="A155">
        <f t="shared" si="4"/>
        <v>0</v>
      </c>
      <c r="B155" s="98">
        <v>149</v>
      </c>
      <c r="C155" s="100" t="str">
        <f>IF(ISERROR(VLOOKUP($B155,Engagés!$B$10:$N$509,1,FALSE))=TRUE,"",VLOOKUP($B155,Engagés!$B$10:$N$509,2,FALSE))</f>
        <v/>
      </c>
      <c r="D155" s="100" t="str">
        <f>IF(C155="","",VLOOKUP($C155,Engagés!$C$10:$N$509,4,FALSE))</f>
        <v/>
      </c>
      <c r="E155" s="100" t="str">
        <f>IF(C155="","",VLOOKUP($C155,Engagés!$C$10:$N$509,5,FALSE))</f>
        <v/>
      </c>
      <c r="F155" s="101" t="str">
        <f>IF(C155="","",CONCATENATE(VLOOKUP($C155,Engagés!$C$10:$N$509,6,FALSE)," ",VLOOKUP($C155,Engagés!$C$10:$N$509,7,FALSE)))</f>
        <v/>
      </c>
      <c r="G155" s="101" t="str">
        <f>IF(C155="","",VLOOKUP($C155,Engagés!$C$10:$N$509,8,FALSE))</f>
        <v/>
      </c>
      <c r="H155" s="100" t="str">
        <f>IF(C155="","",VLOOKUP($C155,Engagés!$C$10:$N$509,9,FALSE))</f>
        <v/>
      </c>
      <c r="I155" s="100" t="str">
        <f>IF(C155="","",VLOOKUP($C155,Engagés!$C$10:$N$509,10,FALSE))</f>
        <v/>
      </c>
      <c r="J155" s="100" t="str">
        <f>IF(C155="","",VLOOKUP($C155,Engagés!$C$10:$Q$509,12,FALSE))</f>
        <v/>
      </c>
      <c r="K155" s="33" t="str">
        <f t="shared" si="5"/>
        <v/>
      </c>
    </row>
    <row r="156" spans="1:11" ht="16.5" hidden="1" customHeight="1">
      <c r="A156">
        <f t="shared" si="4"/>
        <v>0</v>
      </c>
      <c r="B156" s="98">
        <v>150</v>
      </c>
      <c r="C156" s="100" t="str">
        <f>IF(ISERROR(VLOOKUP($B156,Engagés!$B$10:$N$509,1,FALSE))=TRUE,"",VLOOKUP($B156,Engagés!$B$10:$N$509,2,FALSE))</f>
        <v/>
      </c>
      <c r="D156" s="100" t="str">
        <f>IF(C156="","",VLOOKUP($C156,Engagés!$C$10:$N$509,4,FALSE))</f>
        <v/>
      </c>
      <c r="E156" s="100" t="str">
        <f>IF(C156="","",VLOOKUP($C156,Engagés!$C$10:$N$509,5,FALSE))</f>
        <v/>
      </c>
      <c r="F156" s="101" t="str">
        <f>IF(C156="","",CONCATENATE(VLOOKUP($C156,Engagés!$C$10:$N$509,6,FALSE)," ",VLOOKUP($C156,Engagés!$C$10:$N$509,7,FALSE)))</f>
        <v/>
      </c>
      <c r="G156" s="101" t="str">
        <f>IF(C156="","",VLOOKUP($C156,Engagés!$C$10:$N$509,8,FALSE))</f>
        <v/>
      </c>
      <c r="H156" s="100" t="str">
        <f>IF(C156="","",VLOOKUP($C156,Engagés!$C$10:$N$509,9,FALSE))</f>
        <v/>
      </c>
      <c r="I156" s="100" t="str">
        <f>IF(C156="","",VLOOKUP($C156,Engagés!$C$10:$N$509,10,FALSE))</f>
        <v/>
      </c>
      <c r="J156" s="100" t="str">
        <f>IF(C156="","",VLOOKUP($C156,Engagés!$C$10:$Q$509,12,FALSE))</f>
        <v/>
      </c>
      <c r="K156" s="33" t="str">
        <f t="shared" si="5"/>
        <v/>
      </c>
    </row>
    <row r="157" spans="1:11" ht="16.5" hidden="1" customHeight="1">
      <c r="A157">
        <f t="shared" si="4"/>
        <v>0</v>
      </c>
      <c r="B157" s="98">
        <v>151</v>
      </c>
      <c r="C157" s="100" t="str">
        <f>IF(ISERROR(VLOOKUP($B157,Engagés!$B$10:$N$509,1,FALSE))=TRUE,"",VLOOKUP($B157,Engagés!$B$10:$N$509,2,FALSE))</f>
        <v/>
      </c>
      <c r="D157" s="100" t="str">
        <f>IF(C157="","",VLOOKUP($C157,Engagés!$C$10:$N$509,4,FALSE))</f>
        <v/>
      </c>
      <c r="E157" s="100" t="str">
        <f>IF(C157="","",VLOOKUP($C157,Engagés!$C$10:$N$509,5,FALSE))</f>
        <v/>
      </c>
      <c r="F157" s="101" t="str">
        <f>IF(C157="","",CONCATENATE(VLOOKUP($C157,Engagés!$C$10:$N$509,6,FALSE)," ",VLOOKUP($C157,Engagés!$C$10:$N$509,7,FALSE)))</f>
        <v/>
      </c>
      <c r="G157" s="101" t="str">
        <f>IF(C157="","",VLOOKUP($C157,Engagés!$C$10:$N$509,8,FALSE))</f>
        <v/>
      </c>
      <c r="H157" s="100" t="str">
        <f>IF(C157="","",VLOOKUP($C157,Engagés!$C$10:$N$509,9,FALSE))</f>
        <v/>
      </c>
      <c r="I157" s="100" t="str">
        <f>IF(C157="","",VLOOKUP($C157,Engagés!$C$10:$N$509,10,FALSE))</f>
        <v/>
      </c>
      <c r="J157" s="100" t="str">
        <f>IF(C157="","",VLOOKUP($C157,Engagés!$C$10:$Q$509,12,FALSE))</f>
        <v/>
      </c>
      <c r="K157" s="33" t="str">
        <f t="shared" si="5"/>
        <v/>
      </c>
    </row>
    <row r="158" spans="1:11" ht="16.5" hidden="1" customHeight="1">
      <c r="A158">
        <f t="shared" si="4"/>
        <v>0</v>
      </c>
      <c r="B158" s="98">
        <v>152</v>
      </c>
      <c r="C158" s="100" t="str">
        <f>IF(ISERROR(VLOOKUP($B158,Engagés!$B$10:$N$509,1,FALSE))=TRUE,"",VLOOKUP($B158,Engagés!$B$10:$N$509,2,FALSE))</f>
        <v/>
      </c>
      <c r="D158" s="100" t="str">
        <f>IF(C158="","",VLOOKUP($C158,Engagés!$C$10:$N$509,4,FALSE))</f>
        <v/>
      </c>
      <c r="E158" s="100" t="str">
        <f>IF(C158="","",VLOOKUP($C158,Engagés!$C$10:$N$509,5,FALSE))</f>
        <v/>
      </c>
      <c r="F158" s="101" t="str">
        <f>IF(C158="","",CONCATENATE(VLOOKUP($C158,Engagés!$C$10:$N$509,6,FALSE)," ",VLOOKUP($C158,Engagés!$C$10:$N$509,7,FALSE)))</f>
        <v/>
      </c>
      <c r="G158" s="101" t="str">
        <f>IF(C158="","",VLOOKUP($C158,Engagés!$C$10:$N$509,8,FALSE))</f>
        <v/>
      </c>
      <c r="H158" s="100" t="str">
        <f>IF(C158="","",VLOOKUP($C158,Engagés!$C$10:$N$509,9,FALSE))</f>
        <v/>
      </c>
      <c r="I158" s="100" t="str">
        <f>IF(C158="","",VLOOKUP($C158,Engagés!$C$10:$N$509,10,FALSE))</f>
        <v/>
      </c>
      <c r="J158" s="100" t="str">
        <f>IF(C158="","",VLOOKUP($C158,Engagés!$C$10:$Q$509,12,FALSE))</f>
        <v/>
      </c>
      <c r="K158" s="33" t="str">
        <f t="shared" si="5"/>
        <v/>
      </c>
    </row>
    <row r="159" spans="1:11" ht="16.5" hidden="1" customHeight="1">
      <c r="A159">
        <f t="shared" si="4"/>
        <v>0</v>
      </c>
      <c r="B159" s="98">
        <v>153</v>
      </c>
      <c r="C159" s="100" t="str">
        <f>IF(ISERROR(VLOOKUP($B159,Engagés!$B$10:$N$509,1,FALSE))=TRUE,"",VLOOKUP($B159,Engagés!$B$10:$N$509,2,FALSE))</f>
        <v/>
      </c>
      <c r="D159" s="100" t="str">
        <f>IF(C159="","",VLOOKUP($C159,Engagés!$C$10:$N$509,4,FALSE))</f>
        <v/>
      </c>
      <c r="E159" s="100" t="str">
        <f>IF(C159="","",VLOOKUP($C159,Engagés!$C$10:$N$509,5,FALSE))</f>
        <v/>
      </c>
      <c r="F159" s="101" t="str">
        <f>IF(C159="","",CONCATENATE(VLOOKUP($C159,Engagés!$C$10:$N$509,6,FALSE)," ",VLOOKUP($C159,Engagés!$C$10:$N$509,7,FALSE)))</f>
        <v/>
      </c>
      <c r="G159" s="101" t="str">
        <f>IF(C159="","",VLOOKUP($C159,Engagés!$C$10:$N$509,8,FALSE))</f>
        <v/>
      </c>
      <c r="H159" s="100" t="str">
        <f>IF(C159="","",VLOOKUP($C159,Engagés!$C$10:$N$509,9,FALSE))</f>
        <v/>
      </c>
      <c r="I159" s="100" t="str">
        <f>IF(C159="","",VLOOKUP($C159,Engagés!$C$10:$N$509,10,FALSE))</f>
        <v/>
      </c>
      <c r="J159" s="100" t="str">
        <f>IF(C159="","",VLOOKUP($C159,Engagés!$C$10:$Q$509,12,FALSE))</f>
        <v/>
      </c>
      <c r="K159" s="33" t="str">
        <f t="shared" si="5"/>
        <v/>
      </c>
    </row>
    <row r="160" spans="1:11" ht="16.5" hidden="1" customHeight="1">
      <c r="A160">
        <f t="shared" si="4"/>
        <v>0</v>
      </c>
      <c r="B160" s="98">
        <v>154</v>
      </c>
      <c r="C160" s="100" t="str">
        <f>IF(ISERROR(VLOOKUP($B160,Engagés!$B$10:$N$509,1,FALSE))=TRUE,"",VLOOKUP($B160,Engagés!$B$10:$N$509,2,FALSE))</f>
        <v/>
      </c>
      <c r="D160" s="100" t="str">
        <f>IF(C160="","",VLOOKUP($C160,Engagés!$C$10:$N$509,4,FALSE))</f>
        <v/>
      </c>
      <c r="E160" s="100" t="str">
        <f>IF(C160="","",VLOOKUP($C160,Engagés!$C$10:$N$509,5,FALSE))</f>
        <v/>
      </c>
      <c r="F160" s="101" t="str">
        <f>IF(C160="","",CONCATENATE(VLOOKUP($C160,Engagés!$C$10:$N$509,6,FALSE)," ",VLOOKUP($C160,Engagés!$C$10:$N$509,7,FALSE)))</f>
        <v/>
      </c>
      <c r="G160" s="101" t="str">
        <f>IF(C160="","",VLOOKUP($C160,Engagés!$C$10:$N$509,8,FALSE))</f>
        <v/>
      </c>
      <c r="H160" s="100" t="str">
        <f>IF(C160="","",VLOOKUP($C160,Engagés!$C$10:$N$509,9,FALSE))</f>
        <v/>
      </c>
      <c r="I160" s="100" t="str">
        <f>IF(C160="","",VLOOKUP($C160,Engagés!$C$10:$N$509,10,FALSE))</f>
        <v/>
      </c>
      <c r="J160" s="100" t="str">
        <f>IF(C160="","",VLOOKUP($C160,Engagés!$C$10:$Q$509,12,FALSE))</f>
        <v/>
      </c>
      <c r="K160" s="33" t="str">
        <f t="shared" si="5"/>
        <v/>
      </c>
    </row>
    <row r="161" spans="1:11" ht="16.5" hidden="1" customHeight="1">
      <c r="A161">
        <f t="shared" si="4"/>
        <v>0</v>
      </c>
      <c r="B161" s="98">
        <v>155</v>
      </c>
      <c r="C161" s="100" t="str">
        <f>IF(ISERROR(VLOOKUP($B161,Engagés!$B$10:$N$509,1,FALSE))=TRUE,"",VLOOKUP($B161,Engagés!$B$10:$N$509,2,FALSE))</f>
        <v/>
      </c>
      <c r="D161" s="100" t="str">
        <f>IF(C161="","",VLOOKUP($C161,Engagés!$C$10:$N$509,4,FALSE))</f>
        <v/>
      </c>
      <c r="E161" s="100" t="str">
        <f>IF(C161="","",VLOOKUP($C161,Engagés!$C$10:$N$509,5,FALSE))</f>
        <v/>
      </c>
      <c r="F161" s="101" t="str">
        <f>IF(C161="","",CONCATENATE(VLOOKUP($C161,Engagés!$C$10:$N$509,6,FALSE)," ",VLOOKUP($C161,Engagés!$C$10:$N$509,7,FALSE)))</f>
        <v/>
      </c>
      <c r="G161" s="101" t="str">
        <f>IF(C161="","",VLOOKUP($C161,Engagés!$C$10:$N$509,8,FALSE))</f>
        <v/>
      </c>
      <c r="H161" s="100" t="str">
        <f>IF(C161="","",VLOOKUP($C161,Engagés!$C$10:$N$509,9,FALSE))</f>
        <v/>
      </c>
      <c r="I161" s="100" t="str">
        <f>IF(C161="","",VLOOKUP($C161,Engagés!$C$10:$N$509,10,FALSE))</f>
        <v/>
      </c>
      <c r="J161" s="100" t="str">
        <f>IF(C161="","",VLOOKUP($C161,Engagés!$C$10:$Q$509,12,FALSE))</f>
        <v/>
      </c>
      <c r="K161" s="33" t="str">
        <f t="shared" si="5"/>
        <v/>
      </c>
    </row>
    <row r="162" spans="1:11" ht="16.5" hidden="1" customHeight="1">
      <c r="A162">
        <f t="shared" si="4"/>
        <v>0</v>
      </c>
      <c r="B162" s="98">
        <v>156</v>
      </c>
      <c r="C162" s="100" t="str">
        <f>IF(ISERROR(VLOOKUP($B162,Engagés!$B$10:$N$509,1,FALSE))=TRUE,"",VLOOKUP($B162,Engagés!$B$10:$N$509,2,FALSE))</f>
        <v/>
      </c>
      <c r="D162" s="100" t="str">
        <f>IF(C162="","",VLOOKUP($C162,Engagés!$C$10:$N$509,4,FALSE))</f>
        <v/>
      </c>
      <c r="E162" s="100" t="str">
        <f>IF(C162="","",VLOOKUP($C162,Engagés!$C$10:$N$509,5,FALSE))</f>
        <v/>
      </c>
      <c r="F162" s="101" t="str">
        <f>IF(C162="","",CONCATENATE(VLOOKUP($C162,Engagés!$C$10:$N$509,6,FALSE)," ",VLOOKUP($C162,Engagés!$C$10:$N$509,7,FALSE)))</f>
        <v/>
      </c>
      <c r="G162" s="101" t="str">
        <f>IF(C162="","",VLOOKUP($C162,Engagés!$C$10:$N$509,8,FALSE))</f>
        <v/>
      </c>
      <c r="H162" s="100" t="str">
        <f>IF(C162="","",VLOOKUP($C162,Engagés!$C$10:$N$509,9,FALSE))</f>
        <v/>
      </c>
      <c r="I162" s="100" t="str">
        <f>IF(C162="","",VLOOKUP($C162,Engagés!$C$10:$N$509,10,FALSE))</f>
        <v/>
      </c>
      <c r="J162" s="100" t="str">
        <f>IF(C162="","",VLOOKUP($C162,Engagés!$C$10:$Q$509,12,FALSE))</f>
        <v/>
      </c>
      <c r="K162" s="33" t="str">
        <f t="shared" si="5"/>
        <v/>
      </c>
    </row>
    <row r="163" spans="1:11" ht="16.5" hidden="1" customHeight="1">
      <c r="A163">
        <f t="shared" si="4"/>
        <v>0</v>
      </c>
      <c r="B163" s="98">
        <v>157</v>
      </c>
      <c r="C163" s="100" t="str">
        <f>IF(ISERROR(VLOOKUP($B163,Engagés!$B$10:$N$509,1,FALSE))=TRUE,"",VLOOKUP($B163,Engagés!$B$10:$N$509,2,FALSE))</f>
        <v/>
      </c>
      <c r="D163" s="100" t="str">
        <f>IF(C163="","",VLOOKUP($C163,Engagés!$C$10:$N$509,4,FALSE))</f>
        <v/>
      </c>
      <c r="E163" s="100" t="str">
        <f>IF(C163="","",VLOOKUP($C163,Engagés!$C$10:$N$509,5,FALSE))</f>
        <v/>
      </c>
      <c r="F163" s="101" t="str">
        <f>IF(C163="","",CONCATENATE(VLOOKUP($C163,Engagés!$C$10:$N$509,6,FALSE)," ",VLOOKUP($C163,Engagés!$C$10:$N$509,7,FALSE)))</f>
        <v/>
      </c>
      <c r="G163" s="101" t="str">
        <f>IF(C163="","",VLOOKUP($C163,Engagés!$C$10:$N$509,8,FALSE))</f>
        <v/>
      </c>
      <c r="H163" s="100" t="str">
        <f>IF(C163="","",VLOOKUP($C163,Engagés!$C$10:$N$509,9,FALSE))</f>
        <v/>
      </c>
      <c r="I163" s="100" t="str">
        <f>IF(C163="","",VLOOKUP($C163,Engagés!$C$10:$N$509,10,FALSE))</f>
        <v/>
      </c>
      <c r="J163" s="100" t="str">
        <f>IF(C163="","",VLOOKUP($C163,Engagés!$C$10:$Q$509,12,FALSE))</f>
        <v/>
      </c>
      <c r="K163" s="33" t="str">
        <f t="shared" si="5"/>
        <v/>
      </c>
    </row>
    <row r="164" spans="1:11" ht="16.5" hidden="1" customHeight="1">
      <c r="A164">
        <f t="shared" si="4"/>
        <v>0</v>
      </c>
      <c r="B164" s="98">
        <v>158</v>
      </c>
      <c r="C164" s="100" t="str">
        <f>IF(ISERROR(VLOOKUP($B164,Engagés!$B$10:$N$509,1,FALSE))=TRUE,"",VLOOKUP($B164,Engagés!$B$10:$N$509,2,FALSE))</f>
        <v/>
      </c>
      <c r="D164" s="100" t="str">
        <f>IF(C164="","",VLOOKUP($C164,Engagés!$C$10:$N$509,4,FALSE))</f>
        <v/>
      </c>
      <c r="E164" s="100" t="str">
        <f>IF(C164="","",VLOOKUP($C164,Engagés!$C$10:$N$509,5,FALSE))</f>
        <v/>
      </c>
      <c r="F164" s="101" t="str">
        <f>IF(C164="","",CONCATENATE(VLOOKUP($C164,Engagés!$C$10:$N$509,6,FALSE)," ",VLOOKUP($C164,Engagés!$C$10:$N$509,7,FALSE)))</f>
        <v/>
      </c>
      <c r="G164" s="101" t="str">
        <f>IF(C164="","",VLOOKUP($C164,Engagés!$C$10:$N$509,8,FALSE))</f>
        <v/>
      </c>
      <c r="H164" s="100" t="str">
        <f>IF(C164="","",VLOOKUP($C164,Engagés!$C$10:$N$509,9,FALSE))</f>
        <v/>
      </c>
      <c r="I164" s="100" t="str">
        <f>IF(C164="","",VLOOKUP($C164,Engagés!$C$10:$N$509,10,FALSE))</f>
        <v/>
      </c>
      <c r="J164" s="100" t="str">
        <f>IF(C164="","",VLOOKUP($C164,Engagés!$C$10:$Q$509,12,FALSE))</f>
        <v/>
      </c>
      <c r="K164" s="33" t="str">
        <f t="shared" si="5"/>
        <v/>
      </c>
    </row>
    <row r="165" spans="1:11" ht="16.5" hidden="1" customHeight="1">
      <c r="A165">
        <f t="shared" si="4"/>
        <v>0</v>
      </c>
      <c r="B165" s="98">
        <v>159</v>
      </c>
      <c r="C165" s="100" t="str">
        <f>IF(ISERROR(VLOOKUP($B165,Engagés!$B$10:$N$509,1,FALSE))=TRUE,"",VLOOKUP($B165,Engagés!$B$10:$N$509,2,FALSE))</f>
        <v/>
      </c>
      <c r="D165" s="100" t="str">
        <f>IF(C165="","",VLOOKUP($C165,Engagés!$C$10:$N$509,4,FALSE))</f>
        <v/>
      </c>
      <c r="E165" s="100" t="str">
        <f>IF(C165="","",VLOOKUP($C165,Engagés!$C$10:$N$509,5,FALSE))</f>
        <v/>
      </c>
      <c r="F165" s="101" t="str">
        <f>IF(C165="","",CONCATENATE(VLOOKUP($C165,Engagés!$C$10:$N$509,6,FALSE)," ",VLOOKUP($C165,Engagés!$C$10:$N$509,7,FALSE)))</f>
        <v/>
      </c>
      <c r="G165" s="101" t="str">
        <f>IF(C165="","",VLOOKUP($C165,Engagés!$C$10:$N$509,8,FALSE))</f>
        <v/>
      </c>
      <c r="H165" s="100" t="str">
        <f>IF(C165="","",VLOOKUP($C165,Engagés!$C$10:$N$509,9,FALSE))</f>
        <v/>
      </c>
      <c r="I165" s="100" t="str">
        <f>IF(C165="","",VLOOKUP($C165,Engagés!$C$10:$N$509,10,FALSE))</f>
        <v/>
      </c>
      <c r="J165" s="100" t="str">
        <f>IF(C165="","",VLOOKUP($C165,Engagés!$C$10:$Q$509,12,FALSE))</f>
        <v/>
      </c>
      <c r="K165" s="33" t="str">
        <f t="shared" si="5"/>
        <v/>
      </c>
    </row>
    <row r="166" spans="1:11" ht="16.5" hidden="1" customHeight="1">
      <c r="A166">
        <f t="shared" si="4"/>
        <v>0</v>
      </c>
      <c r="B166" s="98">
        <v>160</v>
      </c>
      <c r="C166" s="100" t="str">
        <f>IF(ISERROR(VLOOKUP($B166,Engagés!$B$10:$N$509,1,FALSE))=TRUE,"",VLOOKUP($B166,Engagés!$B$10:$N$509,2,FALSE))</f>
        <v/>
      </c>
      <c r="D166" s="100" t="str">
        <f>IF(C166="","",VLOOKUP($C166,Engagés!$C$10:$N$509,4,FALSE))</f>
        <v/>
      </c>
      <c r="E166" s="100" t="str">
        <f>IF(C166="","",VLOOKUP($C166,Engagés!$C$10:$N$509,5,FALSE))</f>
        <v/>
      </c>
      <c r="F166" s="101" t="str">
        <f>IF(C166="","",CONCATENATE(VLOOKUP($C166,Engagés!$C$10:$N$509,6,FALSE)," ",VLOOKUP($C166,Engagés!$C$10:$N$509,7,FALSE)))</f>
        <v/>
      </c>
      <c r="G166" s="101" t="str">
        <f>IF(C166="","",VLOOKUP($C166,Engagés!$C$10:$N$509,8,FALSE))</f>
        <v/>
      </c>
      <c r="H166" s="100" t="str">
        <f>IF(C166="","",VLOOKUP($C166,Engagés!$C$10:$N$509,9,FALSE))</f>
        <v/>
      </c>
      <c r="I166" s="100" t="str">
        <f>IF(C166="","",VLOOKUP($C166,Engagés!$C$10:$N$509,10,FALSE))</f>
        <v/>
      </c>
      <c r="J166" s="100" t="str">
        <f>IF(C166="","",VLOOKUP($C166,Engagés!$C$10:$Q$509,12,FALSE))</f>
        <v/>
      </c>
      <c r="K166" s="33" t="str">
        <f t="shared" si="5"/>
        <v/>
      </c>
    </row>
    <row r="167" spans="1:11" ht="16.5" hidden="1" customHeight="1">
      <c r="A167">
        <f t="shared" si="4"/>
        <v>0</v>
      </c>
      <c r="B167" s="98">
        <v>161</v>
      </c>
      <c r="C167" s="100" t="str">
        <f>IF(ISERROR(VLOOKUP($B167,Engagés!$B$10:$N$509,1,FALSE))=TRUE,"",VLOOKUP($B167,Engagés!$B$10:$N$509,2,FALSE))</f>
        <v/>
      </c>
      <c r="D167" s="100" t="str">
        <f>IF(C167="","",VLOOKUP($C167,Engagés!$C$10:$N$509,4,FALSE))</f>
        <v/>
      </c>
      <c r="E167" s="100" t="str">
        <f>IF(C167="","",VLOOKUP($C167,Engagés!$C$10:$N$509,5,FALSE))</f>
        <v/>
      </c>
      <c r="F167" s="101" t="str">
        <f>IF(C167="","",CONCATENATE(VLOOKUP($C167,Engagés!$C$10:$N$509,6,FALSE)," ",VLOOKUP($C167,Engagés!$C$10:$N$509,7,FALSE)))</f>
        <v/>
      </c>
      <c r="G167" s="101" t="str">
        <f>IF(C167="","",VLOOKUP($C167,Engagés!$C$10:$N$509,8,FALSE))</f>
        <v/>
      </c>
      <c r="H167" s="100" t="str">
        <f>IF(C167="","",VLOOKUP($C167,Engagés!$C$10:$N$509,9,FALSE))</f>
        <v/>
      </c>
      <c r="I167" s="100" t="str">
        <f>IF(C167="","",VLOOKUP($C167,Engagés!$C$10:$N$509,10,FALSE))</f>
        <v/>
      </c>
      <c r="J167" s="100" t="str">
        <f>IF(C167="","",VLOOKUP($C167,Engagés!$C$10:$Q$509,12,FALSE))</f>
        <v/>
      </c>
      <c r="K167" s="33" t="str">
        <f t="shared" si="5"/>
        <v/>
      </c>
    </row>
    <row r="168" spans="1:11" ht="16.5" hidden="1" customHeight="1">
      <c r="A168">
        <f t="shared" si="4"/>
        <v>0</v>
      </c>
      <c r="B168" s="98">
        <v>162</v>
      </c>
      <c r="C168" s="100" t="str">
        <f>IF(ISERROR(VLOOKUP($B168,Engagés!$B$10:$N$509,1,FALSE))=TRUE,"",VLOOKUP($B168,Engagés!$B$10:$N$509,2,FALSE))</f>
        <v/>
      </c>
      <c r="D168" s="100" t="str">
        <f>IF(C168="","",VLOOKUP($C168,Engagés!$C$10:$N$509,4,FALSE))</f>
        <v/>
      </c>
      <c r="E168" s="100" t="str">
        <f>IF(C168="","",VLOOKUP($C168,Engagés!$C$10:$N$509,5,FALSE))</f>
        <v/>
      </c>
      <c r="F168" s="101" t="str">
        <f>IF(C168="","",CONCATENATE(VLOOKUP($C168,Engagés!$C$10:$N$509,6,FALSE)," ",VLOOKUP($C168,Engagés!$C$10:$N$509,7,FALSE)))</f>
        <v/>
      </c>
      <c r="G168" s="101" t="str">
        <f>IF(C168="","",VLOOKUP($C168,Engagés!$C$10:$N$509,8,FALSE))</f>
        <v/>
      </c>
      <c r="H168" s="100" t="str">
        <f>IF(C168="","",VLOOKUP($C168,Engagés!$C$10:$N$509,9,FALSE))</f>
        <v/>
      </c>
      <c r="I168" s="100" t="str">
        <f>IF(C168="","",VLOOKUP($C168,Engagés!$C$10:$N$509,10,FALSE))</f>
        <v/>
      </c>
      <c r="J168" s="100" t="str">
        <f>IF(C168="","",VLOOKUP($C168,Engagés!$C$10:$Q$509,12,FALSE))</f>
        <v/>
      </c>
      <c r="K168" s="33" t="str">
        <f t="shared" si="5"/>
        <v/>
      </c>
    </row>
    <row r="169" spans="1:11" ht="16.5" hidden="1" customHeight="1">
      <c r="A169">
        <f t="shared" si="4"/>
        <v>0</v>
      </c>
      <c r="B169" s="98">
        <v>163</v>
      </c>
      <c r="C169" s="100" t="str">
        <f>IF(ISERROR(VLOOKUP($B169,Engagés!$B$10:$N$509,1,FALSE))=TRUE,"",VLOOKUP($B169,Engagés!$B$10:$N$509,2,FALSE))</f>
        <v/>
      </c>
      <c r="D169" s="100" t="str">
        <f>IF(C169="","",VLOOKUP($C169,Engagés!$C$10:$N$509,4,FALSE))</f>
        <v/>
      </c>
      <c r="E169" s="100" t="str">
        <f>IF(C169="","",VLOOKUP($C169,Engagés!$C$10:$N$509,5,FALSE))</f>
        <v/>
      </c>
      <c r="F169" s="101" t="str">
        <f>IF(C169="","",CONCATENATE(VLOOKUP($C169,Engagés!$C$10:$N$509,6,FALSE)," ",VLOOKUP($C169,Engagés!$C$10:$N$509,7,FALSE)))</f>
        <v/>
      </c>
      <c r="G169" s="101" t="str">
        <f>IF(C169="","",VLOOKUP($C169,Engagés!$C$10:$N$509,8,FALSE))</f>
        <v/>
      </c>
      <c r="H169" s="100" t="str">
        <f>IF(C169="","",VLOOKUP($C169,Engagés!$C$10:$N$509,9,FALSE))</f>
        <v/>
      </c>
      <c r="I169" s="100" t="str">
        <f>IF(C169="","",VLOOKUP($C169,Engagés!$C$10:$N$509,10,FALSE))</f>
        <v/>
      </c>
      <c r="J169" s="100" t="str">
        <f>IF(C169="","",VLOOKUP($C169,Engagés!$C$10:$Q$509,12,FALSE))</f>
        <v/>
      </c>
      <c r="K169" s="33" t="str">
        <f t="shared" si="5"/>
        <v/>
      </c>
    </row>
    <row r="170" spans="1:11" ht="16.5" hidden="1" customHeight="1">
      <c r="A170">
        <f t="shared" si="4"/>
        <v>0</v>
      </c>
      <c r="B170" s="98">
        <v>164</v>
      </c>
      <c r="C170" s="100" t="str">
        <f>IF(ISERROR(VLOOKUP($B170,Engagés!$B$10:$N$509,1,FALSE))=TRUE,"",VLOOKUP($B170,Engagés!$B$10:$N$509,2,FALSE))</f>
        <v/>
      </c>
      <c r="D170" s="100" t="str">
        <f>IF(C170="","",VLOOKUP($C170,Engagés!$C$10:$N$509,4,FALSE))</f>
        <v/>
      </c>
      <c r="E170" s="100" t="str">
        <f>IF(C170="","",VLOOKUP($C170,Engagés!$C$10:$N$509,5,FALSE))</f>
        <v/>
      </c>
      <c r="F170" s="101" t="str">
        <f>IF(C170="","",CONCATENATE(VLOOKUP($C170,Engagés!$C$10:$N$509,6,FALSE)," ",VLOOKUP($C170,Engagés!$C$10:$N$509,7,FALSE)))</f>
        <v/>
      </c>
      <c r="G170" s="101" t="str">
        <f>IF(C170="","",VLOOKUP($C170,Engagés!$C$10:$N$509,8,FALSE))</f>
        <v/>
      </c>
      <c r="H170" s="100" t="str">
        <f>IF(C170="","",VLOOKUP($C170,Engagés!$C$10:$N$509,9,FALSE))</f>
        <v/>
      </c>
      <c r="I170" s="100" t="str">
        <f>IF(C170="","",VLOOKUP($C170,Engagés!$C$10:$N$509,10,FALSE))</f>
        <v/>
      </c>
      <c r="J170" s="100" t="str">
        <f>IF(C170="","",VLOOKUP($C170,Engagés!$C$10:$Q$509,12,FALSE))</f>
        <v/>
      </c>
      <c r="K170" s="33" t="str">
        <f t="shared" si="5"/>
        <v/>
      </c>
    </row>
    <row r="171" spans="1:11" ht="16.5" hidden="1" customHeight="1">
      <c r="A171">
        <f t="shared" si="4"/>
        <v>0</v>
      </c>
      <c r="B171" s="98">
        <v>165</v>
      </c>
      <c r="C171" s="100" t="str">
        <f>IF(ISERROR(VLOOKUP($B171,Engagés!$B$10:$N$509,1,FALSE))=TRUE,"",VLOOKUP($B171,Engagés!$B$10:$N$509,2,FALSE))</f>
        <v/>
      </c>
      <c r="D171" s="100" t="str">
        <f>IF(C171="","",VLOOKUP($C171,Engagés!$C$10:$N$509,4,FALSE))</f>
        <v/>
      </c>
      <c r="E171" s="100" t="str">
        <f>IF(C171="","",VLOOKUP($C171,Engagés!$C$10:$N$509,5,FALSE))</f>
        <v/>
      </c>
      <c r="F171" s="101" t="str">
        <f>IF(C171="","",CONCATENATE(VLOOKUP($C171,Engagés!$C$10:$N$509,6,FALSE)," ",VLOOKUP($C171,Engagés!$C$10:$N$509,7,FALSE)))</f>
        <v/>
      </c>
      <c r="G171" s="101" t="str">
        <f>IF(C171="","",VLOOKUP($C171,Engagés!$C$10:$N$509,8,FALSE))</f>
        <v/>
      </c>
      <c r="H171" s="100" t="str">
        <f>IF(C171="","",VLOOKUP($C171,Engagés!$C$10:$N$509,9,FALSE))</f>
        <v/>
      </c>
      <c r="I171" s="100" t="str">
        <f>IF(C171="","",VLOOKUP($C171,Engagés!$C$10:$N$509,10,FALSE))</f>
        <v/>
      </c>
      <c r="J171" s="100" t="str">
        <f>IF(C171="","",VLOOKUP($C171,Engagés!$C$10:$Q$509,12,FALSE))</f>
        <v/>
      </c>
      <c r="K171" s="33" t="str">
        <f t="shared" si="5"/>
        <v/>
      </c>
    </row>
    <row r="172" spans="1:11" ht="16.5" hidden="1" customHeight="1">
      <c r="A172">
        <f t="shared" si="4"/>
        <v>0</v>
      </c>
      <c r="B172" s="98">
        <v>166</v>
      </c>
      <c r="C172" s="100" t="str">
        <f>IF(ISERROR(VLOOKUP($B172,Engagés!$B$10:$N$509,1,FALSE))=TRUE,"",VLOOKUP($B172,Engagés!$B$10:$N$509,2,FALSE))</f>
        <v/>
      </c>
      <c r="D172" s="100" t="str">
        <f>IF(C172="","",VLOOKUP($C172,Engagés!$C$10:$N$509,4,FALSE))</f>
        <v/>
      </c>
      <c r="E172" s="100" t="str">
        <f>IF(C172="","",VLOOKUP($C172,Engagés!$C$10:$N$509,5,FALSE))</f>
        <v/>
      </c>
      <c r="F172" s="101" t="str">
        <f>IF(C172="","",CONCATENATE(VLOOKUP($C172,Engagés!$C$10:$N$509,6,FALSE)," ",VLOOKUP($C172,Engagés!$C$10:$N$509,7,FALSE)))</f>
        <v/>
      </c>
      <c r="G172" s="101" t="str">
        <f>IF(C172="","",VLOOKUP($C172,Engagés!$C$10:$N$509,8,FALSE))</f>
        <v/>
      </c>
      <c r="H172" s="100" t="str">
        <f>IF(C172="","",VLOOKUP($C172,Engagés!$C$10:$N$509,9,FALSE))</f>
        <v/>
      </c>
      <c r="I172" s="100" t="str">
        <f>IF(C172="","",VLOOKUP($C172,Engagés!$C$10:$N$509,10,FALSE))</f>
        <v/>
      </c>
      <c r="J172" s="100" t="str">
        <f>IF(C172="","",VLOOKUP($C172,Engagés!$C$10:$Q$509,12,FALSE))</f>
        <v/>
      </c>
      <c r="K172" s="33" t="str">
        <f t="shared" si="5"/>
        <v/>
      </c>
    </row>
    <row r="173" spans="1:11" ht="16.5" hidden="1" customHeight="1">
      <c r="A173">
        <f t="shared" si="4"/>
        <v>0</v>
      </c>
      <c r="B173" s="98">
        <v>167</v>
      </c>
      <c r="C173" s="100" t="str">
        <f>IF(ISERROR(VLOOKUP($B173,Engagés!$B$10:$N$509,1,FALSE))=TRUE,"",VLOOKUP($B173,Engagés!$B$10:$N$509,2,FALSE))</f>
        <v/>
      </c>
      <c r="D173" s="100" t="str">
        <f>IF(C173="","",VLOOKUP($C173,Engagés!$C$10:$N$509,4,FALSE))</f>
        <v/>
      </c>
      <c r="E173" s="100" t="str">
        <f>IF(C173="","",VLOOKUP($C173,Engagés!$C$10:$N$509,5,FALSE))</f>
        <v/>
      </c>
      <c r="F173" s="101" t="str">
        <f>IF(C173="","",CONCATENATE(VLOOKUP($C173,Engagés!$C$10:$N$509,6,FALSE)," ",VLOOKUP($C173,Engagés!$C$10:$N$509,7,FALSE)))</f>
        <v/>
      </c>
      <c r="G173" s="101" t="str">
        <f>IF(C173="","",VLOOKUP($C173,Engagés!$C$10:$N$509,8,FALSE))</f>
        <v/>
      </c>
      <c r="H173" s="100" t="str">
        <f>IF(C173="","",VLOOKUP($C173,Engagés!$C$10:$N$509,9,FALSE))</f>
        <v/>
      </c>
      <c r="I173" s="100" t="str">
        <f>IF(C173="","",VLOOKUP($C173,Engagés!$C$10:$N$509,10,FALSE))</f>
        <v/>
      </c>
      <c r="J173" s="100" t="str">
        <f>IF(C173="","",VLOOKUP($C173,Engagés!$C$10:$Q$509,12,FALSE))</f>
        <v/>
      </c>
      <c r="K173" s="33" t="str">
        <f t="shared" si="5"/>
        <v/>
      </c>
    </row>
    <row r="174" spans="1:11" ht="16.5" hidden="1" customHeight="1">
      <c r="A174">
        <f t="shared" si="4"/>
        <v>0</v>
      </c>
      <c r="B174" s="98">
        <v>168</v>
      </c>
      <c r="C174" s="100" t="str">
        <f>IF(ISERROR(VLOOKUP($B174,Engagés!$B$10:$N$509,1,FALSE))=TRUE,"",VLOOKUP($B174,Engagés!$B$10:$N$509,2,FALSE))</f>
        <v/>
      </c>
      <c r="D174" s="100" t="str">
        <f>IF(C174="","",VLOOKUP($C174,Engagés!$C$10:$N$509,4,FALSE))</f>
        <v/>
      </c>
      <c r="E174" s="100" t="str">
        <f>IF(C174="","",VLOOKUP($C174,Engagés!$C$10:$N$509,5,FALSE))</f>
        <v/>
      </c>
      <c r="F174" s="101" t="str">
        <f>IF(C174="","",CONCATENATE(VLOOKUP($C174,Engagés!$C$10:$N$509,6,FALSE)," ",VLOOKUP($C174,Engagés!$C$10:$N$509,7,FALSE)))</f>
        <v/>
      </c>
      <c r="G174" s="101" t="str">
        <f>IF(C174="","",VLOOKUP($C174,Engagés!$C$10:$N$509,8,FALSE))</f>
        <v/>
      </c>
      <c r="H174" s="100" t="str">
        <f>IF(C174="","",VLOOKUP($C174,Engagés!$C$10:$N$509,9,FALSE))</f>
        <v/>
      </c>
      <c r="I174" s="100" t="str">
        <f>IF(C174="","",VLOOKUP($C174,Engagés!$C$10:$N$509,10,FALSE))</f>
        <v/>
      </c>
      <c r="J174" s="100" t="str">
        <f>IF(C174="","",VLOOKUP($C174,Engagés!$C$10:$Q$509,12,FALSE))</f>
        <v/>
      </c>
      <c r="K174" s="33" t="str">
        <f t="shared" si="5"/>
        <v/>
      </c>
    </row>
    <row r="175" spans="1:11" ht="16.5" hidden="1" customHeight="1">
      <c r="A175">
        <f t="shared" si="4"/>
        <v>0</v>
      </c>
      <c r="B175" s="98">
        <v>169</v>
      </c>
      <c r="C175" s="100" t="str">
        <f>IF(ISERROR(VLOOKUP($B175,Engagés!$B$10:$N$509,1,FALSE))=TRUE,"",VLOOKUP($B175,Engagés!$B$10:$N$509,2,FALSE))</f>
        <v/>
      </c>
      <c r="D175" s="100" t="str">
        <f>IF(C175="","",VLOOKUP($C175,Engagés!$C$10:$N$509,4,FALSE))</f>
        <v/>
      </c>
      <c r="E175" s="100" t="str">
        <f>IF(C175="","",VLOOKUP($C175,Engagés!$C$10:$N$509,5,FALSE))</f>
        <v/>
      </c>
      <c r="F175" s="101" t="str">
        <f>IF(C175="","",CONCATENATE(VLOOKUP($C175,Engagés!$C$10:$N$509,6,FALSE)," ",VLOOKUP($C175,Engagés!$C$10:$N$509,7,FALSE)))</f>
        <v/>
      </c>
      <c r="G175" s="101" t="str">
        <f>IF(C175="","",VLOOKUP($C175,Engagés!$C$10:$N$509,8,FALSE))</f>
        <v/>
      </c>
      <c r="H175" s="100" t="str">
        <f>IF(C175="","",VLOOKUP($C175,Engagés!$C$10:$N$509,9,FALSE))</f>
        <v/>
      </c>
      <c r="I175" s="100" t="str">
        <f>IF(C175="","",VLOOKUP($C175,Engagés!$C$10:$N$509,10,FALSE))</f>
        <v/>
      </c>
      <c r="J175" s="100" t="str">
        <f>IF(C175="","",VLOOKUP($C175,Engagés!$C$10:$Q$509,12,FALSE))</f>
        <v/>
      </c>
      <c r="K175" s="33" t="str">
        <f t="shared" si="5"/>
        <v/>
      </c>
    </row>
    <row r="176" spans="1:11" ht="16.5" hidden="1" customHeight="1">
      <c r="A176">
        <f t="shared" si="4"/>
        <v>0</v>
      </c>
      <c r="B176" s="98">
        <v>170</v>
      </c>
      <c r="C176" s="100" t="str">
        <f>IF(ISERROR(VLOOKUP($B176,Engagés!$B$10:$N$509,1,FALSE))=TRUE,"",VLOOKUP($B176,Engagés!$B$10:$N$509,2,FALSE))</f>
        <v/>
      </c>
      <c r="D176" s="100" t="str">
        <f>IF(C176="","",VLOOKUP($C176,Engagés!$C$10:$N$509,4,FALSE))</f>
        <v/>
      </c>
      <c r="E176" s="100" t="str">
        <f>IF(C176="","",VLOOKUP($C176,Engagés!$C$10:$N$509,5,FALSE))</f>
        <v/>
      </c>
      <c r="F176" s="101" t="str">
        <f>IF(C176="","",CONCATENATE(VLOOKUP($C176,Engagés!$C$10:$N$509,6,FALSE)," ",VLOOKUP($C176,Engagés!$C$10:$N$509,7,FALSE)))</f>
        <v/>
      </c>
      <c r="G176" s="101" t="str">
        <f>IF(C176="","",VLOOKUP($C176,Engagés!$C$10:$N$509,8,FALSE))</f>
        <v/>
      </c>
      <c r="H176" s="100" t="str">
        <f>IF(C176="","",VLOOKUP($C176,Engagés!$C$10:$N$509,9,FALSE))</f>
        <v/>
      </c>
      <c r="I176" s="100" t="str">
        <f>IF(C176="","",VLOOKUP($C176,Engagés!$C$10:$N$509,10,FALSE))</f>
        <v/>
      </c>
      <c r="J176" s="100" t="str">
        <f>IF(C176="","",VLOOKUP($C176,Engagés!$C$10:$Q$509,12,FALSE))</f>
        <v/>
      </c>
      <c r="K176" s="33" t="str">
        <f t="shared" si="5"/>
        <v/>
      </c>
    </row>
    <row r="177" spans="1:11" ht="16.5" hidden="1" customHeight="1">
      <c r="A177">
        <f t="shared" si="4"/>
        <v>0</v>
      </c>
      <c r="B177" s="98">
        <v>171</v>
      </c>
      <c r="C177" s="100" t="str">
        <f>IF(ISERROR(VLOOKUP($B177,Engagés!$B$10:$N$509,1,FALSE))=TRUE,"",VLOOKUP($B177,Engagés!$B$10:$N$509,2,FALSE))</f>
        <v/>
      </c>
      <c r="D177" s="100" t="str">
        <f>IF(C177="","",VLOOKUP($C177,Engagés!$C$10:$N$509,4,FALSE))</f>
        <v/>
      </c>
      <c r="E177" s="100" t="str">
        <f>IF(C177="","",VLOOKUP($C177,Engagés!$C$10:$N$509,5,FALSE))</f>
        <v/>
      </c>
      <c r="F177" s="101" t="str">
        <f>IF(C177="","",CONCATENATE(VLOOKUP($C177,Engagés!$C$10:$N$509,6,FALSE)," ",VLOOKUP($C177,Engagés!$C$10:$N$509,7,FALSE)))</f>
        <v/>
      </c>
      <c r="G177" s="101" t="str">
        <f>IF(C177="","",VLOOKUP($C177,Engagés!$C$10:$N$509,8,FALSE))</f>
        <v/>
      </c>
      <c r="H177" s="100" t="str">
        <f>IF(C177="","",VLOOKUP($C177,Engagés!$C$10:$N$509,9,FALSE))</f>
        <v/>
      </c>
      <c r="I177" s="100" t="str">
        <f>IF(C177="","",VLOOKUP($C177,Engagés!$C$10:$N$509,10,FALSE))</f>
        <v/>
      </c>
      <c r="J177" s="100" t="str">
        <f>IF(C177="","",VLOOKUP($C177,Engagés!$C$10:$Q$509,12,FALSE))</f>
        <v/>
      </c>
      <c r="K177" s="33" t="str">
        <f t="shared" si="5"/>
        <v/>
      </c>
    </row>
    <row r="178" spans="1:11" ht="16.5" hidden="1" customHeight="1">
      <c r="A178">
        <f t="shared" si="4"/>
        <v>0</v>
      </c>
      <c r="B178" s="98">
        <v>172</v>
      </c>
      <c r="C178" s="100" t="str">
        <f>IF(ISERROR(VLOOKUP($B178,Engagés!$B$10:$N$509,1,FALSE))=TRUE,"",VLOOKUP($B178,Engagés!$B$10:$N$509,2,FALSE))</f>
        <v/>
      </c>
      <c r="D178" s="100" t="str">
        <f>IF(C178="","",VLOOKUP($C178,Engagés!$C$10:$N$509,4,FALSE))</f>
        <v/>
      </c>
      <c r="E178" s="100" t="str">
        <f>IF(C178="","",VLOOKUP($C178,Engagés!$C$10:$N$509,5,FALSE))</f>
        <v/>
      </c>
      <c r="F178" s="101" t="str">
        <f>IF(C178="","",CONCATENATE(VLOOKUP($C178,Engagés!$C$10:$N$509,6,FALSE)," ",VLOOKUP($C178,Engagés!$C$10:$N$509,7,FALSE)))</f>
        <v/>
      </c>
      <c r="G178" s="101" t="str">
        <f>IF(C178="","",VLOOKUP($C178,Engagés!$C$10:$N$509,8,FALSE))</f>
        <v/>
      </c>
      <c r="H178" s="100" t="str">
        <f>IF(C178="","",VLOOKUP($C178,Engagés!$C$10:$N$509,9,FALSE))</f>
        <v/>
      </c>
      <c r="I178" s="100" t="str">
        <f>IF(C178="","",VLOOKUP($C178,Engagés!$C$10:$N$509,10,FALSE))</f>
        <v/>
      </c>
      <c r="J178" s="100" t="str">
        <f>IF(C178="","",VLOOKUP($C178,Engagés!$C$10:$Q$509,12,FALSE))</f>
        <v/>
      </c>
      <c r="K178" s="33" t="str">
        <f t="shared" si="5"/>
        <v/>
      </c>
    </row>
    <row r="179" spans="1:11" ht="16.5" hidden="1" customHeight="1">
      <c r="A179">
        <f t="shared" si="4"/>
        <v>0</v>
      </c>
      <c r="B179" s="98">
        <v>173</v>
      </c>
      <c r="C179" s="100" t="str">
        <f>IF(ISERROR(VLOOKUP($B179,Engagés!$B$10:$N$509,1,FALSE))=TRUE,"",VLOOKUP($B179,Engagés!$B$10:$N$509,2,FALSE))</f>
        <v/>
      </c>
      <c r="D179" s="100" t="str">
        <f>IF(C179="","",VLOOKUP($C179,Engagés!$C$10:$N$509,4,FALSE))</f>
        <v/>
      </c>
      <c r="E179" s="100" t="str">
        <f>IF(C179="","",VLOOKUP($C179,Engagés!$C$10:$N$509,5,FALSE))</f>
        <v/>
      </c>
      <c r="F179" s="101" t="str">
        <f>IF(C179="","",CONCATENATE(VLOOKUP($C179,Engagés!$C$10:$N$509,6,FALSE)," ",VLOOKUP($C179,Engagés!$C$10:$N$509,7,FALSE)))</f>
        <v/>
      </c>
      <c r="G179" s="101" t="str">
        <f>IF(C179="","",VLOOKUP($C179,Engagés!$C$10:$N$509,8,FALSE))</f>
        <v/>
      </c>
      <c r="H179" s="100" t="str">
        <f>IF(C179="","",VLOOKUP($C179,Engagés!$C$10:$N$509,9,FALSE))</f>
        <v/>
      </c>
      <c r="I179" s="100" t="str">
        <f>IF(C179="","",VLOOKUP($C179,Engagés!$C$10:$N$509,10,FALSE))</f>
        <v/>
      </c>
      <c r="J179" s="100" t="str">
        <f>IF(C179="","",VLOOKUP($C179,Engagés!$C$10:$Q$509,12,FALSE))</f>
        <v/>
      </c>
      <c r="K179" s="33" t="str">
        <f t="shared" si="5"/>
        <v/>
      </c>
    </row>
    <row r="180" spans="1:11" ht="16.5" hidden="1" customHeight="1">
      <c r="A180">
        <f t="shared" si="4"/>
        <v>0</v>
      </c>
      <c r="B180" s="98">
        <v>174</v>
      </c>
      <c r="C180" s="100" t="str">
        <f>IF(ISERROR(VLOOKUP($B180,Engagés!$B$10:$N$509,1,FALSE))=TRUE,"",VLOOKUP($B180,Engagés!$B$10:$N$509,2,FALSE))</f>
        <v/>
      </c>
      <c r="D180" s="100" t="str">
        <f>IF(C180="","",VLOOKUP($C180,Engagés!$C$10:$N$509,4,FALSE))</f>
        <v/>
      </c>
      <c r="E180" s="100" t="str">
        <f>IF(C180="","",VLOOKUP($C180,Engagés!$C$10:$N$509,5,FALSE))</f>
        <v/>
      </c>
      <c r="F180" s="101" t="str">
        <f>IF(C180="","",CONCATENATE(VLOOKUP($C180,Engagés!$C$10:$N$509,6,FALSE)," ",VLOOKUP($C180,Engagés!$C$10:$N$509,7,FALSE)))</f>
        <v/>
      </c>
      <c r="G180" s="101" t="str">
        <f>IF(C180="","",VLOOKUP($C180,Engagés!$C$10:$N$509,8,FALSE))</f>
        <v/>
      </c>
      <c r="H180" s="100" t="str">
        <f>IF(C180="","",VLOOKUP($C180,Engagés!$C$10:$N$509,9,FALSE))</f>
        <v/>
      </c>
      <c r="I180" s="100" t="str">
        <f>IF(C180="","",VLOOKUP($C180,Engagés!$C$10:$N$509,10,FALSE))</f>
        <v/>
      </c>
      <c r="J180" s="100" t="str">
        <f>IF(C180="","",VLOOKUP($C180,Engagés!$C$10:$Q$509,12,FALSE))</f>
        <v/>
      </c>
      <c r="K180" s="33" t="str">
        <f t="shared" si="5"/>
        <v/>
      </c>
    </row>
    <row r="181" spans="1:11" ht="16.5" hidden="1" customHeight="1">
      <c r="A181">
        <f t="shared" si="4"/>
        <v>0</v>
      </c>
      <c r="B181" s="98">
        <v>175</v>
      </c>
      <c r="C181" s="100" t="str">
        <f>IF(ISERROR(VLOOKUP($B181,Engagés!$B$10:$N$509,1,FALSE))=TRUE,"",VLOOKUP($B181,Engagés!$B$10:$N$509,2,FALSE))</f>
        <v/>
      </c>
      <c r="D181" s="100" t="str">
        <f>IF(C181="","",VLOOKUP($C181,Engagés!$C$10:$N$509,4,FALSE))</f>
        <v/>
      </c>
      <c r="E181" s="100" t="str">
        <f>IF(C181="","",VLOOKUP($C181,Engagés!$C$10:$N$509,5,FALSE))</f>
        <v/>
      </c>
      <c r="F181" s="101" t="str">
        <f>IF(C181="","",CONCATENATE(VLOOKUP($C181,Engagés!$C$10:$N$509,6,FALSE)," ",VLOOKUP($C181,Engagés!$C$10:$N$509,7,FALSE)))</f>
        <v/>
      </c>
      <c r="G181" s="101" t="str">
        <f>IF(C181="","",VLOOKUP($C181,Engagés!$C$10:$N$509,8,FALSE))</f>
        <v/>
      </c>
      <c r="H181" s="100" t="str">
        <f>IF(C181="","",VLOOKUP($C181,Engagés!$C$10:$N$509,9,FALSE))</f>
        <v/>
      </c>
      <c r="I181" s="100" t="str">
        <f>IF(C181="","",VLOOKUP($C181,Engagés!$C$10:$N$509,10,FALSE))</f>
        <v/>
      </c>
      <c r="J181" s="100" t="str">
        <f>IF(C181="","",VLOOKUP($C181,Engagés!$C$10:$Q$509,12,FALSE))</f>
        <v/>
      </c>
      <c r="K181" s="33" t="str">
        <f t="shared" si="5"/>
        <v/>
      </c>
    </row>
    <row r="182" spans="1:11" ht="16.5" hidden="1" customHeight="1">
      <c r="A182">
        <f t="shared" si="4"/>
        <v>0</v>
      </c>
      <c r="B182" s="98">
        <v>176</v>
      </c>
      <c r="C182" s="100" t="str">
        <f>IF(ISERROR(VLOOKUP($B182,Engagés!$B$10:$N$509,1,FALSE))=TRUE,"",VLOOKUP($B182,Engagés!$B$10:$N$509,2,FALSE))</f>
        <v/>
      </c>
      <c r="D182" s="100" t="str">
        <f>IF(C182="","",VLOOKUP($C182,Engagés!$C$10:$N$509,4,FALSE))</f>
        <v/>
      </c>
      <c r="E182" s="100" t="str">
        <f>IF(C182="","",VLOOKUP($C182,Engagés!$C$10:$N$509,5,FALSE))</f>
        <v/>
      </c>
      <c r="F182" s="101" t="str">
        <f>IF(C182="","",CONCATENATE(VLOOKUP($C182,Engagés!$C$10:$N$509,6,FALSE)," ",VLOOKUP($C182,Engagés!$C$10:$N$509,7,FALSE)))</f>
        <v/>
      </c>
      <c r="G182" s="101" t="str">
        <f>IF(C182="","",VLOOKUP($C182,Engagés!$C$10:$N$509,8,FALSE))</f>
        <v/>
      </c>
      <c r="H182" s="100" t="str">
        <f>IF(C182="","",VLOOKUP($C182,Engagés!$C$10:$N$509,9,FALSE))</f>
        <v/>
      </c>
      <c r="I182" s="100" t="str">
        <f>IF(C182="","",VLOOKUP($C182,Engagés!$C$10:$N$509,10,FALSE))</f>
        <v/>
      </c>
      <c r="J182" s="100" t="str">
        <f>IF(C182="","",VLOOKUP($C182,Engagés!$C$10:$Q$509,12,FALSE))</f>
        <v/>
      </c>
      <c r="K182" s="33" t="str">
        <f t="shared" si="5"/>
        <v/>
      </c>
    </row>
    <row r="183" spans="1:11" ht="16.5" hidden="1" customHeight="1">
      <c r="A183">
        <f t="shared" si="4"/>
        <v>0</v>
      </c>
      <c r="B183" s="98">
        <v>177</v>
      </c>
      <c r="C183" s="100" t="str">
        <f>IF(ISERROR(VLOOKUP($B183,Engagés!$B$10:$N$509,1,FALSE))=TRUE,"",VLOOKUP($B183,Engagés!$B$10:$N$509,2,FALSE))</f>
        <v/>
      </c>
      <c r="D183" s="100" t="str">
        <f>IF(C183="","",VLOOKUP($C183,Engagés!$C$10:$N$509,4,FALSE))</f>
        <v/>
      </c>
      <c r="E183" s="100" t="str">
        <f>IF(C183="","",VLOOKUP($C183,Engagés!$C$10:$N$509,5,FALSE))</f>
        <v/>
      </c>
      <c r="F183" s="101" t="str">
        <f>IF(C183="","",CONCATENATE(VLOOKUP($C183,Engagés!$C$10:$N$509,6,FALSE)," ",VLOOKUP($C183,Engagés!$C$10:$N$509,7,FALSE)))</f>
        <v/>
      </c>
      <c r="G183" s="101" t="str">
        <f>IF(C183="","",VLOOKUP($C183,Engagés!$C$10:$N$509,8,FALSE))</f>
        <v/>
      </c>
      <c r="H183" s="100" t="str">
        <f>IF(C183="","",VLOOKUP($C183,Engagés!$C$10:$N$509,9,FALSE))</f>
        <v/>
      </c>
      <c r="I183" s="100" t="str">
        <f>IF(C183="","",VLOOKUP($C183,Engagés!$C$10:$N$509,10,FALSE))</f>
        <v/>
      </c>
      <c r="J183" s="100" t="str">
        <f>IF(C183="","",VLOOKUP($C183,Engagés!$C$10:$Q$509,12,FALSE))</f>
        <v/>
      </c>
      <c r="K183" s="33" t="str">
        <f t="shared" si="5"/>
        <v/>
      </c>
    </row>
    <row r="184" spans="1:11" ht="16.5" hidden="1" customHeight="1">
      <c r="A184">
        <f t="shared" si="4"/>
        <v>0</v>
      </c>
      <c r="B184" s="98">
        <v>178</v>
      </c>
      <c r="C184" s="100" t="str">
        <f>IF(ISERROR(VLOOKUP($B184,Engagés!$B$10:$N$509,1,FALSE))=TRUE,"",VLOOKUP($B184,Engagés!$B$10:$N$509,2,FALSE))</f>
        <v/>
      </c>
      <c r="D184" s="100" t="str">
        <f>IF(C184="","",VLOOKUP($C184,Engagés!$C$10:$N$509,4,FALSE))</f>
        <v/>
      </c>
      <c r="E184" s="100" t="str">
        <f>IF(C184="","",VLOOKUP($C184,Engagés!$C$10:$N$509,5,FALSE))</f>
        <v/>
      </c>
      <c r="F184" s="101" t="str">
        <f>IF(C184="","",CONCATENATE(VLOOKUP($C184,Engagés!$C$10:$N$509,6,FALSE)," ",VLOOKUP($C184,Engagés!$C$10:$N$509,7,FALSE)))</f>
        <v/>
      </c>
      <c r="G184" s="101" t="str">
        <f>IF(C184="","",VLOOKUP($C184,Engagés!$C$10:$N$509,8,FALSE))</f>
        <v/>
      </c>
      <c r="H184" s="100" t="str">
        <f>IF(C184="","",VLOOKUP($C184,Engagés!$C$10:$N$509,9,FALSE))</f>
        <v/>
      </c>
      <c r="I184" s="100" t="str">
        <f>IF(C184="","",VLOOKUP($C184,Engagés!$C$10:$N$509,10,FALSE))</f>
        <v/>
      </c>
      <c r="J184" s="100" t="str">
        <f>IF(C184="","",VLOOKUP($C184,Engagés!$C$10:$Q$509,12,FALSE))</f>
        <v/>
      </c>
      <c r="K184" s="33" t="str">
        <f t="shared" si="5"/>
        <v/>
      </c>
    </row>
    <row r="185" spans="1:11" ht="16.5" hidden="1" customHeight="1">
      <c r="A185">
        <f t="shared" si="4"/>
        <v>0</v>
      </c>
      <c r="B185" s="98">
        <v>179</v>
      </c>
      <c r="C185" s="100" t="str">
        <f>IF(ISERROR(VLOOKUP($B185,Engagés!$B$10:$N$509,1,FALSE))=TRUE,"",VLOOKUP($B185,Engagés!$B$10:$N$509,2,FALSE))</f>
        <v/>
      </c>
      <c r="D185" s="100" t="str">
        <f>IF(C185="","",VLOOKUP($C185,Engagés!$C$10:$N$509,4,FALSE))</f>
        <v/>
      </c>
      <c r="E185" s="100" t="str">
        <f>IF(C185="","",VLOOKUP($C185,Engagés!$C$10:$N$509,5,FALSE))</f>
        <v/>
      </c>
      <c r="F185" s="101" t="str">
        <f>IF(C185="","",CONCATENATE(VLOOKUP($C185,Engagés!$C$10:$N$509,6,FALSE)," ",VLOOKUP($C185,Engagés!$C$10:$N$509,7,FALSE)))</f>
        <v/>
      </c>
      <c r="G185" s="101" t="str">
        <f>IF(C185="","",VLOOKUP($C185,Engagés!$C$10:$N$509,8,FALSE))</f>
        <v/>
      </c>
      <c r="H185" s="100" t="str">
        <f>IF(C185="","",VLOOKUP($C185,Engagés!$C$10:$N$509,9,FALSE))</f>
        <v/>
      </c>
      <c r="I185" s="100" t="str">
        <f>IF(C185="","",VLOOKUP($C185,Engagés!$C$10:$N$509,10,FALSE))</f>
        <v/>
      </c>
      <c r="J185" s="100" t="str">
        <f>IF(C185="","",VLOOKUP($C185,Engagés!$C$10:$Q$509,12,FALSE))</f>
        <v/>
      </c>
      <c r="K185" s="33" t="str">
        <f t="shared" si="5"/>
        <v/>
      </c>
    </row>
    <row r="186" spans="1:11" ht="16.5" hidden="1" customHeight="1">
      <c r="A186">
        <f t="shared" ref="A186:A249" si="6">IF(LEN(C186)=0,0,1)</f>
        <v>0</v>
      </c>
      <c r="B186" s="98">
        <v>180</v>
      </c>
      <c r="C186" s="100" t="str">
        <f>IF(ISERROR(VLOOKUP($B186,Engagés!$B$10:$N$509,1,FALSE))=TRUE,"",VLOOKUP($B186,Engagés!$B$10:$N$509,2,FALSE))</f>
        <v/>
      </c>
      <c r="D186" s="100" t="str">
        <f>IF(C186="","",VLOOKUP($C186,Engagés!$C$10:$N$509,4,FALSE))</f>
        <v/>
      </c>
      <c r="E186" s="100" t="str">
        <f>IF(C186="","",VLOOKUP($C186,Engagés!$C$10:$N$509,5,FALSE))</f>
        <v/>
      </c>
      <c r="F186" s="101" t="str">
        <f>IF(C186="","",CONCATENATE(VLOOKUP($C186,Engagés!$C$10:$N$509,6,FALSE)," ",VLOOKUP($C186,Engagés!$C$10:$N$509,7,FALSE)))</f>
        <v/>
      </c>
      <c r="G186" s="101" t="str">
        <f>IF(C186="","",VLOOKUP($C186,Engagés!$C$10:$N$509,8,FALSE))</f>
        <v/>
      </c>
      <c r="H186" s="100" t="str">
        <f>IF(C186="","",VLOOKUP($C186,Engagés!$C$10:$N$509,9,FALSE))</f>
        <v/>
      </c>
      <c r="I186" s="100" t="str">
        <f>IF(C186="","",VLOOKUP($C186,Engagés!$C$10:$N$509,10,FALSE))</f>
        <v/>
      </c>
      <c r="J186" s="100" t="str">
        <f>IF(C186="","",VLOOKUP($C186,Engagés!$C$10:$Q$509,12,FALSE))</f>
        <v/>
      </c>
      <c r="K186" s="33" t="str">
        <f t="shared" si="5"/>
        <v/>
      </c>
    </row>
    <row r="187" spans="1:11" ht="16.5" hidden="1" customHeight="1">
      <c r="A187">
        <f t="shared" si="6"/>
        <v>0</v>
      </c>
      <c r="B187" s="98">
        <v>181</v>
      </c>
      <c r="C187" s="100" t="str">
        <f>IF(ISERROR(VLOOKUP($B187,Engagés!$B$10:$N$509,1,FALSE))=TRUE,"",VLOOKUP($B187,Engagés!$B$10:$N$509,2,FALSE))</f>
        <v/>
      </c>
      <c r="D187" s="100" t="str">
        <f>IF(C187="","",VLOOKUP($C187,Engagés!$C$10:$N$509,4,FALSE))</f>
        <v/>
      </c>
      <c r="E187" s="100" t="str">
        <f>IF(C187="","",VLOOKUP($C187,Engagés!$C$10:$N$509,5,FALSE))</f>
        <v/>
      </c>
      <c r="F187" s="101" t="str">
        <f>IF(C187="","",CONCATENATE(VLOOKUP($C187,Engagés!$C$10:$N$509,6,FALSE)," ",VLOOKUP($C187,Engagés!$C$10:$N$509,7,FALSE)))</f>
        <v/>
      </c>
      <c r="G187" s="101" t="str">
        <f>IF(C187="","",VLOOKUP($C187,Engagés!$C$10:$N$509,8,FALSE))</f>
        <v/>
      </c>
      <c r="H187" s="100" t="str">
        <f>IF(C187="","",VLOOKUP($C187,Engagés!$C$10:$N$509,9,FALSE))</f>
        <v/>
      </c>
      <c r="I187" s="100" t="str">
        <f>IF(C187="","",VLOOKUP($C187,Engagés!$C$10:$N$509,10,FALSE))</f>
        <v/>
      </c>
      <c r="J187" s="100" t="str">
        <f>IF(C187="","",VLOOKUP($C187,Engagés!$C$10:$Q$509,12,FALSE))</f>
        <v/>
      </c>
      <c r="K187" s="33" t="str">
        <f t="shared" si="5"/>
        <v/>
      </c>
    </row>
    <row r="188" spans="1:11" ht="16.5" hidden="1" customHeight="1">
      <c r="A188">
        <f t="shared" si="6"/>
        <v>0</v>
      </c>
      <c r="B188" s="98">
        <v>182</v>
      </c>
      <c r="C188" s="100" t="str">
        <f>IF(ISERROR(VLOOKUP($B188,Engagés!$B$10:$N$509,1,FALSE))=TRUE,"",VLOOKUP($B188,Engagés!$B$10:$N$509,2,FALSE))</f>
        <v/>
      </c>
      <c r="D188" s="100" t="str">
        <f>IF(C188="","",VLOOKUP($C188,Engagés!$C$10:$N$509,4,FALSE))</f>
        <v/>
      </c>
      <c r="E188" s="100" t="str">
        <f>IF(C188="","",VLOOKUP($C188,Engagés!$C$10:$N$509,5,FALSE))</f>
        <v/>
      </c>
      <c r="F188" s="101" t="str">
        <f>IF(C188="","",CONCATENATE(VLOOKUP($C188,Engagés!$C$10:$N$509,6,FALSE)," ",VLOOKUP($C188,Engagés!$C$10:$N$509,7,FALSE)))</f>
        <v/>
      </c>
      <c r="G188" s="101" t="str">
        <f>IF(C188="","",VLOOKUP($C188,Engagés!$C$10:$N$509,8,FALSE))</f>
        <v/>
      </c>
      <c r="H188" s="100" t="str">
        <f>IF(C188="","",VLOOKUP($C188,Engagés!$C$10:$N$509,9,FALSE))</f>
        <v/>
      </c>
      <c r="I188" s="100" t="str">
        <f>IF(C188="","",VLOOKUP($C188,Engagés!$C$10:$N$509,10,FALSE))</f>
        <v/>
      </c>
      <c r="J188" s="100" t="str">
        <f>IF(C188="","",VLOOKUP($C188,Engagés!$C$10:$Q$509,12,FALSE))</f>
        <v/>
      </c>
      <c r="K188" s="33" t="str">
        <f t="shared" si="5"/>
        <v/>
      </c>
    </row>
    <row r="189" spans="1:11" ht="16.5" hidden="1" customHeight="1">
      <c r="A189">
        <f t="shared" si="6"/>
        <v>0</v>
      </c>
      <c r="B189" s="98">
        <v>183</v>
      </c>
      <c r="C189" s="100" t="str">
        <f>IF(ISERROR(VLOOKUP($B189,Engagés!$B$10:$N$509,1,FALSE))=TRUE,"",VLOOKUP($B189,Engagés!$B$10:$N$509,2,FALSE))</f>
        <v/>
      </c>
      <c r="D189" s="100" t="str">
        <f>IF(C189="","",VLOOKUP($C189,Engagés!$C$10:$N$509,4,FALSE))</f>
        <v/>
      </c>
      <c r="E189" s="100" t="str">
        <f>IF(C189="","",VLOOKUP($C189,Engagés!$C$10:$N$509,5,FALSE))</f>
        <v/>
      </c>
      <c r="F189" s="101" t="str">
        <f>IF(C189="","",CONCATENATE(VLOOKUP($C189,Engagés!$C$10:$N$509,6,FALSE)," ",VLOOKUP($C189,Engagés!$C$10:$N$509,7,FALSE)))</f>
        <v/>
      </c>
      <c r="G189" s="101" t="str">
        <f>IF(C189="","",VLOOKUP($C189,Engagés!$C$10:$N$509,8,FALSE))</f>
        <v/>
      </c>
      <c r="H189" s="100" t="str">
        <f>IF(C189="","",VLOOKUP($C189,Engagés!$C$10:$N$509,9,FALSE))</f>
        <v/>
      </c>
      <c r="I189" s="100" t="str">
        <f>IF(C189="","",VLOOKUP($C189,Engagés!$C$10:$N$509,10,FALSE))</f>
        <v/>
      </c>
      <c r="J189" s="100" t="str">
        <f>IF(C189="","",VLOOKUP($C189,Engagés!$C$10:$Q$509,12,FALSE))</f>
        <v/>
      </c>
      <c r="K189" s="33" t="str">
        <f t="shared" si="5"/>
        <v/>
      </c>
    </row>
    <row r="190" spans="1:11" ht="16.5" hidden="1" customHeight="1">
      <c r="A190">
        <f t="shared" si="6"/>
        <v>0</v>
      </c>
      <c r="B190" s="98">
        <v>184</v>
      </c>
      <c r="C190" s="100" t="str">
        <f>IF(ISERROR(VLOOKUP($B190,Engagés!$B$10:$N$509,1,FALSE))=TRUE,"",VLOOKUP($B190,Engagés!$B$10:$N$509,2,FALSE))</f>
        <v/>
      </c>
      <c r="D190" s="100" t="str">
        <f>IF(C190="","",VLOOKUP($C190,Engagés!$C$10:$N$509,4,FALSE))</f>
        <v/>
      </c>
      <c r="E190" s="100" t="str">
        <f>IF(C190="","",VLOOKUP($C190,Engagés!$C$10:$N$509,5,FALSE))</f>
        <v/>
      </c>
      <c r="F190" s="101" t="str">
        <f>IF(C190="","",CONCATENATE(VLOOKUP($C190,Engagés!$C$10:$N$509,6,FALSE)," ",VLOOKUP($C190,Engagés!$C$10:$N$509,7,FALSE)))</f>
        <v/>
      </c>
      <c r="G190" s="101" t="str">
        <f>IF(C190="","",VLOOKUP($C190,Engagés!$C$10:$N$509,8,FALSE))</f>
        <v/>
      </c>
      <c r="H190" s="100" t="str">
        <f>IF(C190="","",VLOOKUP($C190,Engagés!$C$10:$N$509,9,FALSE))</f>
        <v/>
      </c>
      <c r="I190" s="100" t="str">
        <f>IF(C190="","",VLOOKUP($C190,Engagés!$C$10:$N$509,10,FALSE))</f>
        <v/>
      </c>
      <c r="J190" s="100" t="str">
        <f>IF(C190="","",VLOOKUP($C190,Engagés!$C$10:$Q$509,12,FALSE))</f>
        <v/>
      </c>
      <c r="K190" s="33" t="str">
        <f t="shared" si="5"/>
        <v/>
      </c>
    </row>
    <row r="191" spans="1:11" ht="16.5" hidden="1" customHeight="1">
      <c r="A191">
        <f t="shared" si="6"/>
        <v>0</v>
      </c>
      <c r="B191" s="98">
        <v>185</v>
      </c>
      <c r="C191" s="100" t="str">
        <f>IF(ISERROR(VLOOKUP($B191,Engagés!$B$10:$N$509,1,FALSE))=TRUE,"",VLOOKUP($B191,Engagés!$B$10:$N$509,2,FALSE))</f>
        <v/>
      </c>
      <c r="D191" s="100" t="str">
        <f>IF(C191="","",VLOOKUP($C191,Engagés!$C$10:$N$509,4,FALSE))</f>
        <v/>
      </c>
      <c r="E191" s="100" t="str">
        <f>IF(C191="","",VLOOKUP($C191,Engagés!$C$10:$N$509,5,FALSE))</f>
        <v/>
      </c>
      <c r="F191" s="101" t="str">
        <f>IF(C191="","",CONCATENATE(VLOOKUP($C191,Engagés!$C$10:$N$509,6,FALSE)," ",VLOOKUP($C191,Engagés!$C$10:$N$509,7,FALSE)))</f>
        <v/>
      </c>
      <c r="G191" s="101" t="str">
        <f>IF(C191="","",VLOOKUP($C191,Engagés!$C$10:$N$509,8,FALSE))</f>
        <v/>
      </c>
      <c r="H191" s="100" t="str">
        <f>IF(C191="","",VLOOKUP($C191,Engagés!$C$10:$N$509,9,FALSE))</f>
        <v/>
      </c>
      <c r="I191" s="100" t="str">
        <f>IF(C191="","",VLOOKUP($C191,Engagés!$C$10:$N$509,10,FALSE))</f>
        <v/>
      </c>
      <c r="J191" s="100" t="str">
        <f>IF(C191="","",VLOOKUP($C191,Engagés!$C$10:$Q$509,12,FALSE))</f>
        <v/>
      </c>
      <c r="K191" s="33" t="str">
        <f t="shared" si="5"/>
        <v/>
      </c>
    </row>
    <row r="192" spans="1:11" ht="16.5" hidden="1" customHeight="1">
      <c r="A192">
        <f t="shared" si="6"/>
        <v>0</v>
      </c>
      <c r="B192" s="98">
        <v>186</v>
      </c>
      <c r="C192" s="100" t="str">
        <f>IF(ISERROR(VLOOKUP($B192,Engagés!$B$10:$N$509,1,FALSE))=TRUE,"",VLOOKUP($B192,Engagés!$B$10:$N$509,2,FALSE))</f>
        <v/>
      </c>
      <c r="D192" s="100" t="str">
        <f>IF(C192="","",VLOOKUP($C192,Engagés!$C$10:$N$509,4,FALSE))</f>
        <v/>
      </c>
      <c r="E192" s="100" t="str">
        <f>IF(C192="","",VLOOKUP($C192,Engagés!$C$10:$N$509,5,FALSE))</f>
        <v/>
      </c>
      <c r="F192" s="101" t="str">
        <f>IF(C192="","",CONCATENATE(VLOOKUP($C192,Engagés!$C$10:$N$509,6,FALSE)," ",VLOOKUP($C192,Engagés!$C$10:$N$509,7,FALSE)))</f>
        <v/>
      </c>
      <c r="G192" s="101" t="str">
        <f>IF(C192="","",VLOOKUP($C192,Engagés!$C$10:$N$509,8,FALSE))</f>
        <v/>
      </c>
      <c r="H192" s="100" t="str">
        <f>IF(C192="","",VLOOKUP($C192,Engagés!$C$10:$N$509,9,FALSE))</f>
        <v/>
      </c>
      <c r="I192" s="100" t="str">
        <f>IF(C192="","",VLOOKUP($C192,Engagés!$C$10:$N$509,10,FALSE))</f>
        <v/>
      </c>
      <c r="J192" s="100" t="str">
        <f>IF(C192="","",VLOOKUP($C192,Engagés!$C$10:$Q$509,12,FALSE))</f>
        <v/>
      </c>
      <c r="K192" s="33" t="str">
        <f t="shared" si="5"/>
        <v/>
      </c>
    </row>
    <row r="193" spans="1:11" ht="16.5" hidden="1" customHeight="1">
      <c r="A193">
        <f t="shared" si="6"/>
        <v>0</v>
      </c>
      <c r="B193" s="98">
        <v>187</v>
      </c>
      <c r="C193" s="100" t="str">
        <f>IF(ISERROR(VLOOKUP($B193,Engagés!$B$10:$N$509,1,FALSE))=TRUE,"",VLOOKUP($B193,Engagés!$B$10:$N$509,2,FALSE))</f>
        <v/>
      </c>
      <c r="D193" s="100" t="str">
        <f>IF(C193="","",VLOOKUP($C193,Engagés!$C$10:$N$509,4,FALSE))</f>
        <v/>
      </c>
      <c r="E193" s="100" t="str">
        <f>IF(C193="","",VLOOKUP($C193,Engagés!$C$10:$N$509,5,FALSE))</f>
        <v/>
      </c>
      <c r="F193" s="101" t="str">
        <f>IF(C193="","",CONCATENATE(VLOOKUP($C193,Engagés!$C$10:$N$509,6,FALSE)," ",VLOOKUP($C193,Engagés!$C$10:$N$509,7,FALSE)))</f>
        <v/>
      </c>
      <c r="G193" s="101" t="str">
        <f>IF(C193="","",VLOOKUP($C193,Engagés!$C$10:$N$509,8,FALSE))</f>
        <v/>
      </c>
      <c r="H193" s="100" t="str">
        <f>IF(C193="","",VLOOKUP($C193,Engagés!$C$10:$N$509,9,FALSE))</f>
        <v/>
      </c>
      <c r="I193" s="100" t="str">
        <f>IF(C193="","",VLOOKUP($C193,Engagés!$C$10:$N$509,10,FALSE))</f>
        <v/>
      </c>
      <c r="J193" s="100" t="str">
        <f>IF(C193="","",VLOOKUP($C193,Engagés!$C$10:$Q$509,12,FALSE))</f>
        <v/>
      </c>
      <c r="K193" s="33" t="str">
        <f t="shared" si="5"/>
        <v/>
      </c>
    </row>
    <row r="194" spans="1:11" ht="16.5" hidden="1" customHeight="1">
      <c r="A194">
        <f t="shared" si="6"/>
        <v>0</v>
      </c>
      <c r="B194" s="98">
        <v>188</v>
      </c>
      <c r="C194" s="100" t="str">
        <f>IF(ISERROR(VLOOKUP($B194,Engagés!$B$10:$N$509,1,FALSE))=TRUE,"",VLOOKUP($B194,Engagés!$B$10:$N$509,2,FALSE))</f>
        <v/>
      </c>
      <c r="D194" s="100" t="str">
        <f>IF(C194="","",VLOOKUP($C194,Engagés!$C$10:$N$509,4,FALSE))</f>
        <v/>
      </c>
      <c r="E194" s="100" t="str">
        <f>IF(C194="","",VLOOKUP($C194,Engagés!$C$10:$N$509,5,FALSE))</f>
        <v/>
      </c>
      <c r="F194" s="101" t="str">
        <f>IF(C194="","",CONCATENATE(VLOOKUP($C194,Engagés!$C$10:$N$509,6,FALSE)," ",VLOOKUP($C194,Engagés!$C$10:$N$509,7,FALSE)))</f>
        <v/>
      </c>
      <c r="G194" s="101" t="str">
        <f>IF(C194="","",VLOOKUP($C194,Engagés!$C$10:$N$509,8,FALSE))</f>
        <v/>
      </c>
      <c r="H194" s="100" t="str">
        <f>IF(C194="","",VLOOKUP($C194,Engagés!$C$10:$N$509,9,FALSE))</f>
        <v/>
      </c>
      <c r="I194" s="100" t="str">
        <f>IF(C194="","",VLOOKUP($C194,Engagés!$C$10:$N$509,10,FALSE))</f>
        <v/>
      </c>
      <c r="J194" s="100" t="str">
        <f>IF(C194="","",VLOOKUP($C194,Engagés!$C$10:$Q$509,12,FALSE))</f>
        <v/>
      </c>
      <c r="K194" s="33" t="str">
        <f t="shared" si="5"/>
        <v/>
      </c>
    </row>
    <row r="195" spans="1:11" ht="16.5" hidden="1" customHeight="1">
      <c r="A195">
        <f t="shared" si="6"/>
        <v>0</v>
      </c>
      <c r="B195" s="98">
        <v>189</v>
      </c>
      <c r="C195" s="100" t="str">
        <f>IF(ISERROR(VLOOKUP($B195,Engagés!$B$10:$N$509,1,FALSE))=TRUE,"",VLOOKUP($B195,Engagés!$B$10:$N$509,2,FALSE))</f>
        <v/>
      </c>
      <c r="D195" s="100" t="str">
        <f>IF(C195="","",VLOOKUP($C195,Engagés!$C$10:$N$509,4,FALSE))</f>
        <v/>
      </c>
      <c r="E195" s="100" t="str">
        <f>IF(C195="","",VLOOKUP($C195,Engagés!$C$10:$N$509,5,FALSE))</f>
        <v/>
      </c>
      <c r="F195" s="101" t="str">
        <f>IF(C195="","",CONCATENATE(VLOOKUP($C195,Engagés!$C$10:$N$509,6,FALSE)," ",VLOOKUP($C195,Engagés!$C$10:$N$509,7,FALSE)))</f>
        <v/>
      </c>
      <c r="G195" s="101" t="str">
        <f>IF(C195="","",VLOOKUP($C195,Engagés!$C$10:$N$509,8,FALSE))</f>
        <v/>
      </c>
      <c r="H195" s="100" t="str">
        <f>IF(C195="","",VLOOKUP($C195,Engagés!$C$10:$N$509,9,FALSE))</f>
        <v/>
      </c>
      <c r="I195" s="100" t="str">
        <f>IF(C195="","",VLOOKUP($C195,Engagés!$C$10:$N$509,10,FALSE))</f>
        <v/>
      </c>
      <c r="J195" s="100" t="str">
        <f>IF(C195="","",VLOOKUP($C195,Engagés!$C$10:$Q$509,12,FALSE))</f>
        <v/>
      </c>
      <c r="K195" s="33" t="str">
        <f t="shared" si="5"/>
        <v/>
      </c>
    </row>
    <row r="196" spans="1:11" ht="16.5" hidden="1" customHeight="1">
      <c r="A196">
        <f t="shared" si="6"/>
        <v>0</v>
      </c>
      <c r="B196" s="98">
        <v>190</v>
      </c>
      <c r="C196" s="100" t="str">
        <f>IF(ISERROR(VLOOKUP($B196,Engagés!$B$10:$N$509,1,FALSE))=TRUE,"",VLOOKUP($B196,Engagés!$B$10:$N$509,2,FALSE))</f>
        <v/>
      </c>
      <c r="D196" s="100" t="str">
        <f>IF(C196="","",VLOOKUP($C196,Engagés!$C$10:$N$509,4,FALSE))</f>
        <v/>
      </c>
      <c r="E196" s="100" t="str">
        <f>IF(C196="","",VLOOKUP($C196,Engagés!$C$10:$N$509,5,FALSE))</f>
        <v/>
      </c>
      <c r="F196" s="101" t="str">
        <f>IF(C196="","",CONCATENATE(VLOOKUP($C196,Engagés!$C$10:$N$509,6,FALSE)," ",VLOOKUP($C196,Engagés!$C$10:$N$509,7,FALSE)))</f>
        <v/>
      </c>
      <c r="G196" s="101" t="str">
        <f>IF(C196="","",VLOOKUP($C196,Engagés!$C$10:$N$509,8,FALSE))</f>
        <v/>
      </c>
      <c r="H196" s="100" t="str">
        <f>IF(C196="","",VLOOKUP($C196,Engagés!$C$10:$N$509,9,FALSE))</f>
        <v/>
      </c>
      <c r="I196" s="100" t="str">
        <f>IF(C196="","",VLOOKUP($C196,Engagés!$C$10:$N$509,10,FALSE))</f>
        <v/>
      </c>
      <c r="J196" s="100" t="str">
        <f>IF(C196="","",VLOOKUP($C196,Engagés!$C$10:$Q$509,12,FALSE))</f>
        <v/>
      </c>
      <c r="K196" s="33" t="str">
        <f t="shared" si="5"/>
        <v/>
      </c>
    </row>
    <row r="197" spans="1:11" ht="16.5" hidden="1" customHeight="1">
      <c r="A197">
        <f t="shared" si="6"/>
        <v>0</v>
      </c>
      <c r="B197" s="98">
        <v>191</v>
      </c>
      <c r="C197" s="100" t="str">
        <f>IF(ISERROR(VLOOKUP($B197,Engagés!$B$10:$N$509,1,FALSE))=TRUE,"",VLOOKUP($B197,Engagés!$B$10:$N$509,2,FALSE))</f>
        <v/>
      </c>
      <c r="D197" s="100" t="str">
        <f>IF(C197="","",VLOOKUP($C197,Engagés!$C$10:$N$509,4,FALSE))</f>
        <v/>
      </c>
      <c r="E197" s="100" t="str">
        <f>IF(C197="","",VLOOKUP($C197,Engagés!$C$10:$N$509,5,FALSE))</f>
        <v/>
      </c>
      <c r="F197" s="101" t="str">
        <f>IF(C197="","",CONCATENATE(VLOOKUP($C197,Engagés!$C$10:$N$509,6,FALSE)," ",VLOOKUP($C197,Engagés!$C$10:$N$509,7,FALSE)))</f>
        <v/>
      </c>
      <c r="G197" s="101" t="str">
        <f>IF(C197="","",VLOOKUP($C197,Engagés!$C$10:$N$509,8,FALSE))</f>
        <v/>
      </c>
      <c r="H197" s="100" t="str">
        <f>IF(C197="","",VLOOKUP($C197,Engagés!$C$10:$N$509,9,FALSE))</f>
        <v/>
      </c>
      <c r="I197" s="100" t="str">
        <f>IF(C197="","",VLOOKUP($C197,Engagés!$C$10:$N$509,10,FALSE))</f>
        <v/>
      </c>
      <c r="J197" s="100" t="str">
        <f>IF(C197="","",VLOOKUP($C197,Engagés!$C$10:$Q$509,12,FALSE))</f>
        <v/>
      </c>
      <c r="K197" s="33" t="str">
        <f t="shared" si="5"/>
        <v/>
      </c>
    </row>
    <row r="198" spans="1:11" ht="16.5" hidden="1" customHeight="1">
      <c r="A198">
        <f t="shared" si="6"/>
        <v>0</v>
      </c>
      <c r="B198" s="98">
        <v>192</v>
      </c>
      <c r="C198" s="100" t="str">
        <f>IF(ISERROR(VLOOKUP($B198,Engagés!$B$10:$N$509,1,FALSE))=TRUE,"",VLOOKUP($B198,Engagés!$B$10:$N$509,2,FALSE))</f>
        <v/>
      </c>
      <c r="D198" s="100" t="str">
        <f>IF(C198="","",VLOOKUP($C198,Engagés!$C$10:$N$509,4,FALSE))</f>
        <v/>
      </c>
      <c r="E198" s="100" t="str">
        <f>IF(C198="","",VLOOKUP($C198,Engagés!$C$10:$N$509,5,FALSE))</f>
        <v/>
      </c>
      <c r="F198" s="101" t="str">
        <f>IF(C198="","",CONCATENATE(VLOOKUP($C198,Engagés!$C$10:$N$509,6,FALSE)," ",VLOOKUP($C198,Engagés!$C$10:$N$509,7,FALSE)))</f>
        <v/>
      </c>
      <c r="G198" s="101" t="str">
        <f>IF(C198="","",VLOOKUP($C198,Engagés!$C$10:$N$509,8,FALSE))</f>
        <v/>
      </c>
      <c r="H198" s="100" t="str">
        <f>IF(C198="","",VLOOKUP($C198,Engagés!$C$10:$N$509,9,FALSE))</f>
        <v/>
      </c>
      <c r="I198" s="100" t="str">
        <f>IF(C198="","",VLOOKUP($C198,Engagés!$C$10:$N$509,10,FALSE))</f>
        <v/>
      </c>
      <c r="J198" s="100" t="str">
        <f>IF(C198="","",VLOOKUP($C198,Engagés!$C$10:$Q$509,12,FALSE))</f>
        <v/>
      </c>
      <c r="K198" s="33" t="str">
        <f t="shared" si="5"/>
        <v/>
      </c>
    </row>
    <row r="199" spans="1:11" ht="16.5" hidden="1" customHeight="1">
      <c r="A199">
        <f t="shared" si="6"/>
        <v>0</v>
      </c>
      <c r="B199" s="98">
        <v>193</v>
      </c>
      <c r="C199" s="100" t="str">
        <f>IF(ISERROR(VLOOKUP($B199,Engagés!$B$10:$N$509,1,FALSE))=TRUE,"",VLOOKUP($B199,Engagés!$B$10:$N$509,2,FALSE))</f>
        <v/>
      </c>
      <c r="D199" s="100" t="str">
        <f>IF(C199="","",VLOOKUP($C199,Engagés!$C$10:$N$509,4,FALSE))</f>
        <v/>
      </c>
      <c r="E199" s="100" t="str">
        <f>IF(C199="","",VLOOKUP($C199,Engagés!$C$10:$N$509,5,FALSE))</f>
        <v/>
      </c>
      <c r="F199" s="101" t="str">
        <f>IF(C199="","",CONCATENATE(VLOOKUP($C199,Engagés!$C$10:$N$509,6,FALSE)," ",VLOOKUP($C199,Engagés!$C$10:$N$509,7,FALSE)))</f>
        <v/>
      </c>
      <c r="G199" s="101" t="str">
        <f>IF(C199="","",VLOOKUP($C199,Engagés!$C$10:$N$509,8,FALSE))</f>
        <v/>
      </c>
      <c r="H199" s="100" t="str">
        <f>IF(C199="","",VLOOKUP($C199,Engagés!$C$10:$N$509,9,FALSE))</f>
        <v/>
      </c>
      <c r="I199" s="100" t="str">
        <f>IF(C199="","",VLOOKUP($C199,Engagés!$C$10:$N$509,10,FALSE))</f>
        <v/>
      </c>
      <c r="J199" s="100" t="str">
        <f>IF(C199="","",VLOOKUP($C199,Engagés!$C$10:$Q$509,12,FALSE))</f>
        <v/>
      </c>
      <c r="K199" s="33" t="str">
        <f t="shared" si="5"/>
        <v/>
      </c>
    </row>
    <row r="200" spans="1:11" ht="16.5" hidden="1" customHeight="1">
      <c r="A200">
        <f t="shared" si="6"/>
        <v>0</v>
      </c>
      <c r="B200" s="98">
        <v>194</v>
      </c>
      <c r="C200" s="100" t="str">
        <f>IF(ISERROR(VLOOKUP($B200,Engagés!$B$10:$N$509,1,FALSE))=TRUE,"",VLOOKUP($B200,Engagés!$B$10:$N$509,2,FALSE))</f>
        <v/>
      </c>
      <c r="D200" s="100" t="str">
        <f>IF(C200="","",VLOOKUP($C200,Engagés!$C$10:$N$509,4,FALSE))</f>
        <v/>
      </c>
      <c r="E200" s="100" t="str">
        <f>IF(C200="","",VLOOKUP($C200,Engagés!$C$10:$N$509,5,FALSE))</f>
        <v/>
      </c>
      <c r="F200" s="101" t="str">
        <f>IF(C200="","",CONCATENATE(VLOOKUP($C200,Engagés!$C$10:$N$509,6,FALSE)," ",VLOOKUP($C200,Engagés!$C$10:$N$509,7,FALSE)))</f>
        <v/>
      </c>
      <c r="G200" s="101" t="str">
        <f>IF(C200="","",VLOOKUP($C200,Engagés!$C$10:$N$509,8,FALSE))</f>
        <v/>
      </c>
      <c r="H200" s="100" t="str">
        <f>IF(C200="","",VLOOKUP($C200,Engagés!$C$10:$N$509,9,FALSE))</f>
        <v/>
      </c>
      <c r="I200" s="100" t="str">
        <f>IF(C200="","",VLOOKUP($C200,Engagés!$C$10:$N$509,10,FALSE))</f>
        <v/>
      </c>
      <c r="J200" s="100" t="str">
        <f>IF(C200="","",VLOOKUP($C200,Engagés!$C$10:$Q$509,12,FALSE))</f>
        <v/>
      </c>
      <c r="K200" s="33" t="str">
        <f t="shared" si="5"/>
        <v/>
      </c>
    </row>
    <row r="201" spans="1:11" ht="16.5" hidden="1" customHeight="1">
      <c r="A201">
        <f t="shared" si="6"/>
        <v>0</v>
      </c>
      <c r="B201" s="98">
        <v>195</v>
      </c>
      <c r="C201" s="100" t="str">
        <f>IF(ISERROR(VLOOKUP($B201,Engagés!$B$10:$N$509,1,FALSE))=TRUE,"",VLOOKUP($B201,Engagés!$B$10:$N$509,2,FALSE))</f>
        <v/>
      </c>
      <c r="D201" s="100" t="str">
        <f>IF(C201="","",VLOOKUP($C201,Engagés!$C$10:$N$509,4,FALSE))</f>
        <v/>
      </c>
      <c r="E201" s="100" t="str">
        <f>IF(C201="","",VLOOKUP($C201,Engagés!$C$10:$N$509,5,FALSE))</f>
        <v/>
      </c>
      <c r="F201" s="101" t="str">
        <f>IF(C201="","",CONCATENATE(VLOOKUP($C201,Engagés!$C$10:$N$509,6,FALSE)," ",VLOOKUP($C201,Engagés!$C$10:$N$509,7,FALSE)))</f>
        <v/>
      </c>
      <c r="G201" s="101" t="str">
        <f>IF(C201="","",VLOOKUP($C201,Engagés!$C$10:$N$509,8,FALSE))</f>
        <v/>
      </c>
      <c r="H201" s="100" t="str">
        <f>IF(C201="","",VLOOKUP($C201,Engagés!$C$10:$N$509,9,FALSE))</f>
        <v/>
      </c>
      <c r="I201" s="100" t="str">
        <f>IF(C201="","",VLOOKUP($C201,Engagés!$C$10:$N$509,10,FALSE))</f>
        <v/>
      </c>
      <c r="J201" s="100" t="str">
        <f>IF(C201="","",VLOOKUP($C201,Engagés!$C$10:$Q$509,12,FALSE))</f>
        <v/>
      </c>
      <c r="K201" s="33" t="str">
        <f t="shared" ref="K201:K264" si="7">C201</f>
        <v/>
      </c>
    </row>
    <row r="202" spans="1:11" ht="16.5" hidden="1" customHeight="1">
      <c r="A202">
        <f t="shared" si="6"/>
        <v>0</v>
      </c>
      <c r="B202" s="98">
        <v>196</v>
      </c>
      <c r="C202" s="100" t="str">
        <f>IF(ISERROR(VLOOKUP($B202,Engagés!$B$10:$N$509,1,FALSE))=TRUE,"",VLOOKUP($B202,Engagés!$B$10:$N$509,2,FALSE))</f>
        <v/>
      </c>
      <c r="D202" s="100" t="str">
        <f>IF(C202="","",VLOOKUP($C202,Engagés!$C$10:$N$509,4,FALSE))</f>
        <v/>
      </c>
      <c r="E202" s="100" t="str">
        <f>IF(C202="","",VLOOKUP($C202,Engagés!$C$10:$N$509,5,FALSE))</f>
        <v/>
      </c>
      <c r="F202" s="101" t="str">
        <f>IF(C202="","",CONCATENATE(VLOOKUP($C202,Engagés!$C$10:$N$509,6,FALSE)," ",VLOOKUP($C202,Engagés!$C$10:$N$509,7,FALSE)))</f>
        <v/>
      </c>
      <c r="G202" s="101" t="str">
        <f>IF(C202="","",VLOOKUP($C202,Engagés!$C$10:$N$509,8,FALSE))</f>
        <v/>
      </c>
      <c r="H202" s="100" t="str">
        <f>IF(C202="","",VLOOKUP($C202,Engagés!$C$10:$N$509,9,FALSE))</f>
        <v/>
      </c>
      <c r="I202" s="100" t="str">
        <f>IF(C202="","",VLOOKUP($C202,Engagés!$C$10:$N$509,10,FALSE))</f>
        <v/>
      </c>
      <c r="J202" s="100" t="str">
        <f>IF(C202="","",VLOOKUP($C202,Engagés!$C$10:$Q$509,12,FALSE))</f>
        <v/>
      </c>
      <c r="K202" s="33" t="str">
        <f t="shared" si="7"/>
        <v/>
      </c>
    </row>
    <row r="203" spans="1:11" ht="16.5" hidden="1" customHeight="1">
      <c r="A203">
        <f t="shared" si="6"/>
        <v>0</v>
      </c>
      <c r="B203" s="98">
        <v>197</v>
      </c>
      <c r="C203" s="100" t="str">
        <f>IF(ISERROR(VLOOKUP($B203,Engagés!$B$10:$N$509,1,FALSE))=TRUE,"",VLOOKUP($B203,Engagés!$B$10:$N$509,2,FALSE))</f>
        <v/>
      </c>
      <c r="D203" s="100" t="str">
        <f>IF(C203="","",VLOOKUP($C203,Engagés!$C$10:$N$509,4,FALSE))</f>
        <v/>
      </c>
      <c r="E203" s="100" t="str">
        <f>IF(C203="","",VLOOKUP($C203,Engagés!$C$10:$N$509,5,FALSE))</f>
        <v/>
      </c>
      <c r="F203" s="101" t="str">
        <f>IF(C203="","",CONCATENATE(VLOOKUP($C203,Engagés!$C$10:$N$509,6,FALSE)," ",VLOOKUP($C203,Engagés!$C$10:$N$509,7,FALSE)))</f>
        <v/>
      </c>
      <c r="G203" s="101" t="str">
        <f>IF(C203="","",VLOOKUP($C203,Engagés!$C$10:$N$509,8,FALSE))</f>
        <v/>
      </c>
      <c r="H203" s="100" t="str">
        <f>IF(C203="","",VLOOKUP($C203,Engagés!$C$10:$N$509,9,FALSE))</f>
        <v/>
      </c>
      <c r="I203" s="100" t="str">
        <f>IF(C203="","",VLOOKUP($C203,Engagés!$C$10:$N$509,10,FALSE))</f>
        <v/>
      </c>
      <c r="J203" s="100" t="str">
        <f>IF(C203="","",VLOOKUP($C203,Engagés!$C$10:$Q$509,12,FALSE))</f>
        <v/>
      </c>
      <c r="K203" s="33" t="str">
        <f t="shared" si="7"/>
        <v/>
      </c>
    </row>
    <row r="204" spans="1:11" ht="16.5" hidden="1" customHeight="1">
      <c r="A204">
        <f t="shared" si="6"/>
        <v>0</v>
      </c>
      <c r="B204" s="98">
        <v>198</v>
      </c>
      <c r="C204" s="100" t="str">
        <f>IF(ISERROR(VLOOKUP($B204,Engagés!$B$10:$N$509,1,FALSE))=TRUE,"",VLOOKUP($B204,Engagés!$B$10:$N$509,2,FALSE))</f>
        <v/>
      </c>
      <c r="D204" s="100" t="str">
        <f>IF(C204="","",VLOOKUP($C204,Engagés!$C$10:$N$509,4,FALSE))</f>
        <v/>
      </c>
      <c r="E204" s="100" t="str">
        <f>IF(C204="","",VLOOKUP($C204,Engagés!$C$10:$N$509,5,FALSE))</f>
        <v/>
      </c>
      <c r="F204" s="101" t="str">
        <f>IF(C204="","",CONCATENATE(VLOOKUP($C204,Engagés!$C$10:$N$509,6,FALSE)," ",VLOOKUP($C204,Engagés!$C$10:$N$509,7,FALSE)))</f>
        <v/>
      </c>
      <c r="G204" s="101" t="str">
        <f>IF(C204="","",VLOOKUP($C204,Engagés!$C$10:$N$509,8,FALSE))</f>
        <v/>
      </c>
      <c r="H204" s="100" t="str">
        <f>IF(C204="","",VLOOKUP($C204,Engagés!$C$10:$N$509,9,FALSE))</f>
        <v/>
      </c>
      <c r="I204" s="100" t="str">
        <f>IF(C204="","",VLOOKUP($C204,Engagés!$C$10:$N$509,10,FALSE))</f>
        <v/>
      </c>
      <c r="J204" s="100" t="str">
        <f>IF(C204="","",VLOOKUP($C204,Engagés!$C$10:$Q$509,12,FALSE))</f>
        <v/>
      </c>
      <c r="K204" s="33" t="str">
        <f t="shared" si="7"/>
        <v/>
      </c>
    </row>
    <row r="205" spans="1:11" ht="16.5" hidden="1" customHeight="1">
      <c r="A205">
        <f t="shared" si="6"/>
        <v>0</v>
      </c>
      <c r="B205" s="98">
        <v>199</v>
      </c>
      <c r="C205" s="100" t="str">
        <f>IF(ISERROR(VLOOKUP($B205,Engagés!$B$10:$N$509,1,FALSE))=TRUE,"",VLOOKUP($B205,Engagés!$B$10:$N$509,2,FALSE))</f>
        <v/>
      </c>
      <c r="D205" s="100" t="str">
        <f>IF(C205="","",VLOOKUP($C205,Engagés!$C$10:$N$509,4,FALSE))</f>
        <v/>
      </c>
      <c r="E205" s="100" t="str">
        <f>IF(C205="","",VLOOKUP($C205,Engagés!$C$10:$N$509,5,FALSE))</f>
        <v/>
      </c>
      <c r="F205" s="101" t="str">
        <f>IF(C205="","",CONCATENATE(VLOOKUP($C205,Engagés!$C$10:$N$509,6,FALSE)," ",VLOOKUP($C205,Engagés!$C$10:$N$509,7,FALSE)))</f>
        <v/>
      </c>
      <c r="G205" s="101" t="str">
        <f>IF(C205="","",VLOOKUP($C205,Engagés!$C$10:$N$509,8,FALSE))</f>
        <v/>
      </c>
      <c r="H205" s="100" t="str">
        <f>IF(C205="","",VLOOKUP($C205,Engagés!$C$10:$N$509,9,FALSE))</f>
        <v/>
      </c>
      <c r="I205" s="100" t="str">
        <f>IF(C205="","",VLOOKUP($C205,Engagés!$C$10:$N$509,10,FALSE))</f>
        <v/>
      </c>
      <c r="J205" s="100" t="str">
        <f>IF(C205="","",VLOOKUP($C205,Engagés!$C$10:$Q$509,12,FALSE))</f>
        <v/>
      </c>
      <c r="K205" s="33" t="str">
        <f t="shared" si="7"/>
        <v/>
      </c>
    </row>
    <row r="206" spans="1:11" ht="16.5" hidden="1" customHeight="1">
      <c r="A206">
        <f t="shared" si="6"/>
        <v>0</v>
      </c>
      <c r="B206" s="98">
        <v>200</v>
      </c>
      <c r="C206" s="100" t="str">
        <f>IF(ISERROR(VLOOKUP($B206,Engagés!$B$10:$N$509,1,FALSE))=TRUE,"",VLOOKUP($B206,Engagés!$B$10:$N$509,2,FALSE))</f>
        <v/>
      </c>
      <c r="D206" s="100" t="str">
        <f>IF(C206="","",VLOOKUP($C206,Engagés!$C$10:$N$509,4,FALSE))</f>
        <v/>
      </c>
      <c r="E206" s="100" t="str">
        <f>IF(C206="","",VLOOKUP($C206,Engagés!$C$10:$N$509,5,FALSE))</f>
        <v/>
      </c>
      <c r="F206" s="101" t="str">
        <f>IF(C206="","",CONCATENATE(VLOOKUP($C206,Engagés!$C$10:$N$509,6,FALSE)," ",VLOOKUP($C206,Engagés!$C$10:$N$509,7,FALSE)))</f>
        <v/>
      </c>
      <c r="G206" s="101" t="str">
        <f>IF(C206="","",VLOOKUP($C206,Engagés!$C$10:$N$509,8,FALSE))</f>
        <v/>
      </c>
      <c r="H206" s="100" t="str">
        <f>IF(C206="","",VLOOKUP($C206,Engagés!$C$10:$N$509,9,FALSE))</f>
        <v/>
      </c>
      <c r="I206" s="100" t="str">
        <f>IF(C206="","",VLOOKUP($C206,Engagés!$C$10:$N$509,10,FALSE))</f>
        <v/>
      </c>
      <c r="J206" s="100" t="str">
        <f>IF(C206="","",VLOOKUP($C206,Engagés!$C$10:$Q$509,12,FALSE))</f>
        <v/>
      </c>
      <c r="K206" s="33" t="str">
        <f t="shared" si="7"/>
        <v/>
      </c>
    </row>
    <row r="207" spans="1:11" ht="16.5" hidden="1" customHeight="1">
      <c r="A207">
        <f t="shared" si="6"/>
        <v>0</v>
      </c>
      <c r="B207" s="98">
        <v>201</v>
      </c>
      <c r="C207" s="100" t="str">
        <f>IF(ISERROR(VLOOKUP($B207,Engagés!$B$10:$N$509,1,FALSE))=TRUE,"",VLOOKUP($B207,Engagés!$B$10:$N$509,2,FALSE))</f>
        <v/>
      </c>
      <c r="D207" s="100" t="str">
        <f>IF(C207="","",VLOOKUP($C207,Engagés!$C$10:$N$509,4,FALSE))</f>
        <v/>
      </c>
      <c r="E207" s="100" t="str">
        <f>IF(C207="","",VLOOKUP($C207,Engagés!$C$10:$N$509,5,FALSE))</f>
        <v/>
      </c>
      <c r="F207" s="101" t="str">
        <f>IF(C207="","",CONCATENATE(VLOOKUP($C207,Engagés!$C$10:$N$509,6,FALSE)," ",VLOOKUP($C207,Engagés!$C$10:$N$509,7,FALSE)))</f>
        <v/>
      </c>
      <c r="G207" s="101" t="str">
        <f>IF(C207="","",VLOOKUP($C207,Engagés!$C$10:$N$509,8,FALSE))</f>
        <v/>
      </c>
      <c r="H207" s="100" t="str">
        <f>IF(C207="","",VLOOKUP($C207,Engagés!$C$10:$N$509,9,FALSE))</f>
        <v/>
      </c>
      <c r="I207" s="100" t="str">
        <f>IF(C207="","",VLOOKUP($C207,Engagés!$C$10:$N$509,10,FALSE))</f>
        <v/>
      </c>
      <c r="J207" s="100" t="str">
        <f>IF(C207="","",VLOOKUP($C207,Engagés!$C$10:$Q$509,12,FALSE))</f>
        <v/>
      </c>
      <c r="K207" s="33" t="str">
        <f t="shared" si="7"/>
        <v/>
      </c>
    </row>
    <row r="208" spans="1:11" ht="16.5" hidden="1" customHeight="1">
      <c r="A208">
        <f t="shared" si="6"/>
        <v>0</v>
      </c>
      <c r="B208" s="98">
        <v>202</v>
      </c>
      <c r="C208" s="100" t="str">
        <f>IF(ISERROR(VLOOKUP($B208,Engagés!$B$10:$N$509,1,FALSE))=TRUE,"",VLOOKUP($B208,Engagés!$B$10:$N$509,2,FALSE))</f>
        <v/>
      </c>
      <c r="D208" s="100" t="str">
        <f>IF(C208="","",VLOOKUP($C208,Engagés!$C$10:$N$509,4,FALSE))</f>
        <v/>
      </c>
      <c r="E208" s="100" t="str">
        <f>IF(C208="","",VLOOKUP($C208,Engagés!$C$10:$N$509,5,FALSE))</f>
        <v/>
      </c>
      <c r="F208" s="101" t="str">
        <f>IF(C208="","",CONCATENATE(VLOOKUP($C208,Engagés!$C$10:$N$509,6,FALSE)," ",VLOOKUP($C208,Engagés!$C$10:$N$509,7,FALSE)))</f>
        <v/>
      </c>
      <c r="G208" s="101" t="str">
        <f>IF(C208="","",VLOOKUP($C208,Engagés!$C$10:$N$509,8,FALSE))</f>
        <v/>
      </c>
      <c r="H208" s="100" t="str">
        <f>IF(C208="","",VLOOKUP($C208,Engagés!$C$10:$N$509,9,FALSE))</f>
        <v/>
      </c>
      <c r="I208" s="100" t="str">
        <f>IF(C208="","",VLOOKUP($C208,Engagés!$C$10:$N$509,10,FALSE))</f>
        <v/>
      </c>
      <c r="J208" s="100" t="str">
        <f>IF(C208="","",VLOOKUP($C208,Engagés!$C$10:$Q$509,12,FALSE))</f>
        <v/>
      </c>
      <c r="K208" s="33" t="str">
        <f t="shared" si="7"/>
        <v/>
      </c>
    </row>
    <row r="209" spans="1:11" ht="16.5" hidden="1" customHeight="1">
      <c r="A209">
        <f t="shared" si="6"/>
        <v>0</v>
      </c>
      <c r="B209" s="98">
        <v>203</v>
      </c>
      <c r="C209" s="100" t="str">
        <f>IF(ISERROR(VLOOKUP($B209,Engagés!$B$10:$N$509,1,FALSE))=TRUE,"",VLOOKUP($B209,Engagés!$B$10:$N$509,2,FALSE))</f>
        <v/>
      </c>
      <c r="D209" s="100" t="str">
        <f>IF(C209="","",VLOOKUP($C209,Engagés!$C$10:$N$509,4,FALSE))</f>
        <v/>
      </c>
      <c r="E209" s="100" t="str">
        <f>IF(C209="","",VLOOKUP($C209,Engagés!$C$10:$N$509,5,FALSE))</f>
        <v/>
      </c>
      <c r="F209" s="101" t="str">
        <f>IF(C209="","",CONCATENATE(VLOOKUP($C209,Engagés!$C$10:$N$509,6,FALSE)," ",VLOOKUP($C209,Engagés!$C$10:$N$509,7,FALSE)))</f>
        <v/>
      </c>
      <c r="G209" s="101" t="str">
        <f>IF(C209="","",VLOOKUP($C209,Engagés!$C$10:$N$509,8,FALSE))</f>
        <v/>
      </c>
      <c r="H209" s="100" t="str">
        <f>IF(C209="","",VLOOKUP($C209,Engagés!$C$10:$N$509,9,FALSE))</f>
        <v/>
      </c>
      <c r="I209" s="100" t="str">
        <f>IF(C209="","",VLOOKUP($C209,Engagés!$C$10:$N$509,10,FALSE))</f>
        <v/>
      </c>
      <c r="J209" s="100" t="str">
        <f>IF(C209="","",VLOOKUP($C209,Engagés!$C$10:$Q$509,12,FALSE))</f>
        <v/>
      </c>
      <c r="K209" s="33" t="str">
        <f t="shared" si="7"/>
        <v/>
      </c>
    </row>
    <row r="210" spans="1:11" ht="16.5" hidden="1" customHeight="1">
      <c r="A210">
        <f t="shared" si="6"/>
        <v>0</v>
      </c>
      <c r="B210" s="98">
        <v>204</v>
      </c>
      <c r="C210" s="100" t="str">
        <f>IF(ISERROR(VLOOKUP($B210,Engagés!$B$10:$N$509,1,FALSE))=TRUE,"",VLOOKUP($B210,Engagés!$B$10:$N$509,2,FALSE))</f>
        <v/>
      </c>
      <c r="D210" s="100" t="str">
        <f>IF(C210="","",VLOOKUP($C210,Engagés!$C$10:$N$509,4,FALSE))</f>
        <v/>
      </c>
      <c r="E210" s="100" t="str">
        <f>IF(C210="","",VLOOKUP($C210,Engagés!$C$10:$N$509,5,FALSE))</f>
        <v/>
      </c>
      <c r="F210" s="101" t="str">
        <f>IF(C210="","",CONCATENATE(VLOOKUP($C210,Engagés!$C$10:$N$509,6,FALSE)," ",VLOOKUP($C210,Engagés!$C$10:$N$509,7,FALSE)))</f>
        <v/>
      </c>
      <c r="G210" s="101" t="str">
        <f>IF(C210="","",VLOOKUP($C210,Engagés!$C$10:$N$509,8,FALSE))</f>
        <v/>
      </c>
      <c r="H210" s="100" t="str">
        <f>IF(C210="","",VLOOKUP($C210,Engagés!$C$10:$N$509,9,FALSE))</f>
        <v/>
      </c>
      <c r="I210" s="100" t="str">
        <f>IF(C210="","",VLOOKUP($C210,Engagés!$C$10:$N$509,10,FALSE))</f>
        <v/>
      </c>
      <c r="J210" s="100" t="str">
        <f>IF(C210="","",VLOOKUP($C210,Engagés!$C$10:$Q$509,12,FALSE))</f>
        <v/>
      </c>
      <c r="K210" s="33" t="str">
        <f t="shared" si="7"/>
        <v/>
      </c>
    </row>
    <row r="211" spans="1:11" ht="16.5" hidden="1" customHeight="1">
      <c r="A211">
        <f t="shared" si="6"/>
        <v>0</v>
      </c>
      <c r="B211" s="98">
        <v>205</v>
      </c>
      <c r="C211" s="100" t="str">
        <f>IF(ISERROR(VLOOKUP($B211,Engagés!$B$10:$N$509,1,FALSE))=TRUE,"",VLOOKUP($B211,Engagés!$B$10:$N$509,2,FALSE))</f>
        <v/>
      </c>
      <c r="D211" s="100" t="str">
        <f>IF(C211="","",VLOOKUP($C211,Engagés!$C$10:$N$509,4,FALSE))</f>
        <v/>
      </c>
      <c r="E211" s="100" t="str">
        <f>IF(C211="","",VLOOKUP($C211,Engagés!$C$10:$N$509,5,FALSE))</f>
        <v/>
      </c>
      <c r="F211" s="101" t="str">
        <f>IF(C211="","",CONCATENATE(VLOOKUP($C211,Engagés!$C$10:$N$509,6,FALSE)," ",VLOOKUP($C211,Engagés!$C$10:$N$509,7,FALSE)))</f>
        <v/>
      </c>
      <c r="G211" s="101" t="str">
        <f>IF(C211="","",VLOOKUP($C211,Engagés!$C$10:$N$509,8,FALSE))</f>
        <v/>
      </c>
      <c r="H211" s="100" t="str">
        <f>IF(C211="","",VLOOKUP($C211,Engagés!$C$10:$N$509,9,FALSE))</f>
        <v/>
      </c>
      <c r="I211" s="100" t="str">
        <f>IF(C211="","",VLOOKUP($C211,Engagés!$C$10:$N$509,10,FALSE))</f>
        <v/>
      </c>
      <c r="J211" s="100" t="str">
        <f>IF(C211="","",VLOOKUP($C211,Engagés!$C$10:$Q$509,12,FALSE))</f>
        <v/>
      </c>
      <c r="K211" s="33" t="str">
        <f t="shared" si="7"/>
        <v/>
      </c>
    </row>
    <row r="212" spans="1:11" ht="16.5" hidden="1" customHeight="1">
      <c r="A212">
        <f t="shared" si="6"/>
        <v>0</v>
      </c>
      <c r="B212" s="98">
        <v>206</v>
      </c>
      <c r="C212" s="100" t="str">
        <f>IF(ISERROR(VLOOKUP($B212,Engagés!$B$10:$N$509,1,FALSE))=TRUE,"",VLOOKUP($B212,Engagés!$B$10:$N$509,2,FALSE))</f>
        <v/>
      </c>
      <c r="D212" s="100" t="str">
        <f>IF(C212="","",VLOOKUP($C212,Engagés!$C$10:$N$509,4,FALSE))</f>
        <v/>
      </c>
      <c r="E212" s="100" t="str">
        <f>IF(C212="","",VLOOKUP($C212,Engagés!$C$10:$N$509,5,FALSE))</f>
        <v/>
      </c>
      <c r="F212" s="101" t="str">
        <f>IF(C212="","",CONCATENATE(VLOOKUP($C212,Engagés!$C$10:$N$509,6,FALSE)," ",VLOOKUP($C212,Engagés!$C$10:$N$509,7,FALSE)))</f>
        <v/>
      </c>
      <c r="G212" s="101" t="str">
        <f>IF(C212="","",VLOOKUP($C212,Engagés!$C$10:$N$509,8,FALSE))</f>
        <v/>
      </c>
      <c r="H212" s="100" t="str">
        <f>IF(C212="","",VLOOKUP($C212,Engagés!$C$10:$N$509,9,FALSE))</f>
        <v/>
      </c>
      <c r="I212" s="100" t="str">
        <f>IF(C212="","",VLOOKUP($C212,Engagés!$C$10:$N$509,10,FALSE))</f>
        <v/>
      </c>
      <c r="J212" s="100" t="str">
        <f>IF(C212="","",VLOOKUP($C212,Engagés!$C$10:$Q$509,12,FALSE))</f>
        <v/>
      </c>
      <c r="K212" s="33" t="str">
        <f t="shared" si="7"/>
        <v/>
      </c>
    </row>
    <row r="213" spans="1:11" ht="16.5" hidden="1" customHeight="1">
      <c r="A213">
        <f t="shared" si="6"/>
        <v>0</v>
      </c>
      <c r="B213" s="98">
        <v>207</v>
      </c>
      <c r="C213" s="100" t="str">
        <f>IF(ISERROR(VLOOKUP($B213,Engagés!$B$10:$N$509,1,FALSE))=TRUE,"",VLOOKUP($B213,Engagés!$B$10:$N$509,2,FALSE))</f>
        <v/>
      </c>
      <c r="D213" s="100" t="str">
        <f>IF(C213="","",VLOOKUP($C213,Engagés!$C$10:$N$509,4,FALSE))</f>
        <v/>
      </c>
      <c r="E213" s="100" t="str">
        <f>IF(C213="","",VLOOKUP($C213,Engagés!$C$10:$N$509,5,FALSE))</f>
        <v/>
      </c>
      <c r="F213" s="101" t="str">
        <f>IF(C213="","",CONCATENATE(VLOOKUP($C213,Engagés!$C$10:$N$509,6,FALSE)," ",VLOOKUP($C213,Engagés!$C$10:$N$509,7,FALSE)))</f>
        <v/>
      </c>
      <c r="G213" s="101" t="str">
        <f>IF(C213="","",VLOOKUP($C213,Engagés!$C$10:$N$509,8,FALSE))</f>
        <v/>
      </c>
      <c r="H213" s="100" t="str">
        <f>IF(C213="","",VLOOKUP($C213,Engagés!$C$10:$N$509,9,FALSE))</f>
        <v/>
      </c>
      <c r="I213" s="100" t="str">
        <f>IF(C213="","",VLOOKUP($C213,Engagés!$C$10:$N$509,10,FALSE))</f>
        <v/>
      </c>
      <c r="J213" s="100" t="str">
        <f>IF(C213="","",VLOOKUP($C213,Engagés!$C$10:$Q$509,12,FALSE))</f>
        <v/>
      </c>
      <c r="K213" s="33" t="str">
        <f t="shared" si="7"/>
        <v/>
      </c>
    </row>
    <row r="214" spans="1:11" ht="16.5" hidden="1" customHeight="1">
      <c r="A214">
        <f t="shared" si="6"/>
        <v>0</v>
      </c>
      <c r="B214" s="98">
        <v>208</v>
      </c>
      <c r="C214" s="100" t="str">
        <f>IF(ISERROR(VLOOKUP($B214,Engagés!$B$10:$N$509,1,FALSE))=TRUE,"",VLOOKUP($B214,Engagés!$B$10:$N$509,2,FALSE))</f>
        <v/>
      </c>
      <c r="D214" s="100" t="str">
        <f>IF(C214="","",VLOOKUP($C214,Engagés!$C$10:$N$509,4,FALSE))</f>
        <v/>
      </c>
      <c r="E214" s="100" t="str">
        <f>IF(C214="","",VLOOKUP($C214,Engagés!$C$10:$N$509,5,FALSE))</f>
        <v/>
      </c>
      <c r="F214" s="101" t="str">
        <f>IF(C214="","",CONCATENATE(VLOOKUP($C214,Engagés!$C$10:$N$509,6,FALSE)," ",VLOOKUP($C214,Engagés!$C$10:$N$509,7,FALSE)))</f>
        <v/>
      </c>
      <c r="G214" s="101" t="str">
        <f>IF(C214="","",VLOOKUP($C214,Engagés!$C$10:$N$509,8,FALSE))</f>
        <v/>
      </c>
      <c r="H214" s="100" t="str">
        <f>IF(C214="","",VLOOKUP($C214,Engagés!$C$10:$N$509,9,FALSE))</f>
        <v/>
      </c>
      <c r="I214" s="100" t="str">
        <f>IF(C214="","",VLOOKUP($C214,Engagés!$C$10:$N$509,10,FALSE))</f>
        <v/>
      </c>
      <c r="J214" s="100" t="str">
        <f>IF(C214="","",VLOOKUP($C214,Engagés!$C$10:$Q$509,12,FALSE))</f>
        <v/>
      </c>
      <c r="K214" s="33" t="str">
        <f t="shared" si="7"/>
        <v/>
      </c>
    </row>
    <row r="215" spans="1:11" ht="16.5" hidden="1" customHeight="1">
      <c r="A215">
        <f t="shared" si="6"/>
        <v>0</v>
      </c>
      <c r="B215" s="98">
        <v>209</v>
      </c>
      <c r="C215" s="100" t="str">
        <f>IF(ISERROR(VLOOKUP($B215,Engagés!$B$10:$N$509,1,FALSE))=TRUE,"",VLOOKUP($B215,Engagés!$B$10:$N$509,2,FALSE))</f>
        <v/>
      </c>
      <c r="D215" s="100" t="str">
        <f>IF(C215="","",VLOOKUP($C215,Engagés!$C$10:$N$509,4,FALSE))</f>
        <v/>
      </c>
      <c r="E215" s="100" t="str">
        <f>IF(C215="","",VLOOKUP($C215,Engagés!$C$10:$N$509,5,FALSE))</f>
        <v/>
      </c>
      <c r="F215" s="101" t="str">
        <f>IF(C215="","",CONCATENATE(VLOOKUP($C215,Engagés!$C$10:$N$509,6,FALSE)," ",VLOOKUP($C215,Engagés!$C$10:$N$509,7,FALSE)))</f>
        <v/>
      </c>
      <c r="G215" s="101" t="str">
        <f>IF(C215="","",VLOOKUP($C215,Engagés!$C$10:$N$509,8,FALSE))</f>
        <v/>
      </c>
      <c r="H215" s="100" t="str">
        <f>IF(C215="","",VLOOKUP($C215,Engagés!$C$10:$N$509,9,FALSE))</f>
        <v/>
      </c>
      <c r="I215" s="100" t="str">
        <f>IF(C215="","",VLOOKUP($C215,Engagés!$C$10:$N$509,10,FALSE))</f>
        <v/>
      </c>
      <c r="J215" s="100" t="str">
        <f>IF(C215="","",VLOOKUP($C215,Engagés!$C$10:$Q$509,12,FALSE))</f>
        <v/>
      </c>
      <c r="K215" s="33" t="str">
        <f t="shared" si="7"/>
        <v/>
      </c>
    </row>
    <row r="216" spans="1:11" ht="16.5" hidden="1" customHeight="1">
      <c r="A216">
        <f t="shared" si="6"/>
        <v>0</v>
      </c>
      <c r="B216" s="98">
        <v>210</v>
      </c>
      <c r="C216" s="100" t="str">
        <f>IF(ISERROR(VLOOKUP($B216,Engagés!$B$10:$N$509,1,FALSE))=TRUE,"",VLOOKUP($B216,Engagés!$B$10:$N$509,2,FALSE))</f>
        <v/>
      </c>
      <c r="D216" s="100" t="str">
        <f>IF(C216="","",VLOOKUP($C216,Engagés!$C$10:$N$509,4,FALSE))</f>
        <v/>
      </c>
      <c r="E216" s="100" t="str">
        <f>IF(C216="","",VLOOKUP($C216,Engagés!$C$10:$N$509,5,FALSE))</f>
        <v/>
      </c>
      <c r="F216" s="101" t="str">
        <f>IF(C216="","",CONCATENATE(VLOOKUP($C216,Engagés!$C$10:$N$509,6,FALSE)," ",VLOOKUP($C216,Engagés!$C$10:$N$509,7,FALSE)))</f>
        <v/>
      </c>
      <c r="G216" s="101" t="str">
        <f>IF(C216="","",VLOOKUP($C216,Engagés!$C$10:$N$509,8,FALSE))</f>
        <v/>
      </c>
      <c r="H216" s="100" t="str">
        <f>IF(C216="","",VLOOKUP($C216,Engagés!$C$10:$N$509,9,FALSE))</f>
        <v/>
      </c>
      <c r="I216" s="100" t="str">
        <f>IF(C216="","",VLOOKUP($C216,Engagés!$C$10:$N$509,10,FALSE))</f>
        <v/>
      </c>
      <c r="J216" s="100" t="str">
        <f>IF(C216="","",VLOOKUP($C216,Engagés!$C$10:$Q$509,12,FALSE))</f>
        <v/>
      </c>
      <c r="K216" s="33" t="str">
        <f t="shared" si="7"/>
        <v/>
      </c>
    </row>
    <row r="217" spans="1:11" ht="16.5" hidden="1" customHeight="1">
      <c r="A217">
        <f t="shared" si="6"/>
        <v>0</v>
      </c>
      <c r="B217" s="98">
        <v>211</v>
      </c>
      <c r="C217" s="100" t="str">
        <f>IF(ISERROR(VLOOKUP($B217,Engagés!$B$10:$N$509,1,FALSE))=TRUE,"",VLOOKUP($B217,Engagés!$B$10:$N$509,2,FALSE))</f>
        <v/>
      </c>
      <c r="D217" s="100" t="str">
        <f>IF(C217="","",VLOOKUP($C217,Engagés!$C$10:$N$509,4,FALSE))</f>
        <v/>
      </c>
      <c r="E217" s="100" t="str">
        <f>IF(C217="","",VLOOKUP($C217,Engagés!$C$10:$N$509,5,FALSE))</f>
        <v/>
      </c>
      <c r="F217" s="101" t="str">
        <f>IF(C217="","",CONCATENATE(VLOOKUP($C217,Engagés!$C$10:$N$509,6,FALSE)," ",VLOOKUP($C217,Engagés!$C$10:$N$509,7,FALSE)))</f>
        <v/>
      </c>
      <c r="G217" s="101" t="str">
        <f>IF(C217="","",VLOOKUP($C217,Engagés!$C$10:$N$509,8,FALSE))</f>
        <v/>
      </c>
      <c r="H217" s="100" t="str">
        <f>IF(C217="","",VLOOKUP($C217,Engagés!$C$10:$N$509,9,FALSE))</f>
        <v/>
      </c>
      <c r="I217" s="100" t="str">
        <f>IF(C217="","",VLOOKUP($C217,Engagés!$C$10:$N$509,10,FALSE))</f>
        <v/>
      </c>
      <c r="J217" s="100" t="str">
        <f>IF(C217="","",VLOOKUP($C217,Engagés!$C$10:$Q$509,12,FALSE))</f>
        <v/>
      </c>
      <c r="K217" s="33" t="str">
        <f t="shared" si="7"/>
        <v/>
      </c>
    </row>
    <row r="218" spans="1:11" ht="16.5" hidden="1" customHeight="1">
      <c r="A218">
        <f t="shared" si="6"/>
        <v>0</v>
      </c>
      <c r="B218" s="98">
        <v>212</v>
      </c>
      <c r="C218" s="100" t="str">
        <f>IF(ISERROR(VLOOKUP($B218,Engagés!$B$10:$N$509,1,FALSE))=TRUE,"",VLOOKUP($B218,Engagés!$B$10:$N$509,2,FALSE))</f>
        <v/>
      </c>
      <c r="D218" s="100" t="str">
        <f>IF(C218="","",VLOOKUP($C218,Engagés!$C$10:$N$509,4,FALSE))</f>
        <v/>
      </c>
      <c r="E218" s="100" t="str">
        <f>IF(C218="","",VLOOKUP($C218,Engagés!$C$10:$N$509,5,FALSE))</f>
        <v/>
      </c>
      <c r="F218" s="101" t="str">
        <f>IF(C218="","",CONCATENATE(VLOOKUP($C218,Engagés!$C$10:$N$509,6,FALSE)," ",VLOOKUP($C218,Engagés!$C$10:$N$509,7,FALSE)))</f>
        <v/>
      </c>
      <c r="G218" s="101" t="str">
        <f>IF(C218="","",VLOOKUP($C218,Engagés!$C$10:$N$509,8,FALSE))</f>
        <v/>
      </c>
      <c r="H218" s="100" t="str">
        <f>IF(C218="","",VLOOKUP($C218,Engagés!$C$10:$N$509,9,FALSE))</f>
        <v/>
      </c>
      <c r="I218" s="100" t="str">
        <f>IF(C218="","",VLOOKUP($C218,Engagés!$C$10:$N$509,10,FALSE))</f>
        <v/>
      </c>
      <c r="J218" s="100" t="str">
        <f>IF(C218="","",VLOOKUP($C218,Engagés!$C$10:$Q$509,12,FALSE))</f>
        <v/>
      </c>
      <c r="K218" s="33" t="str">
        <f t="shared" si="7"/>
        <v/>
      </c>
    </row>
    <row r="219" spans="1:11" ht="16.5" hidden="1" customHeight="1">
      <c r="A219">
        <f t="shared" si="6"/>
        <v>0</v>
      </c>
      <c r="B219" s="98">
        <v>213</v>
      </c>
      <c r="C219" s="100" t="str">
        <f>IF(ISERROR(VLOOKUP($B219,Engagés!$B$10:$N$509,1,FALSE))=TRUE,"",VLOOKUP($B219,Engagés!$B$10:$N$509,2,FALSE))</f>
        <v/>
      </c>
      <c r="D219" s="100" t="str">
        <f>IF(C219="","",VLOOKUP($C219,Engagés!$C$10:$N$509,4,FALSE))</f>
        <v/>
      </c>
      <c r="E219" s="100" t="str">
        <f>IF(C219="","",VLOOKUP($C219,Engagés!$C$10:$N$509,5,FALSE))</f>
        <v/>
      </c>
      <c r="F219" s="101" t="str">
        <f>IF(C219="","",CONCATENATE(VLOOKUP($C219,Engagés!$C$10:$N$509,6,FALSE)," ",VLOOKUP($C219,Engagés!$C$10:$N$509,7,FALSE)))</f>
        <v/>
      </c>
      <c r="G219" s="101" t="str">
        <f>IF(C219="","",VLOOKUP($C219,Engagés!$C$10:$N$509,8,FALSE))</f>
        <v/>
      </c>
      <c r="H219" s="100" t="str">
        <f>IF(C219="","",VLOOKUP($C219,Engagés!$C$10:$N$509,9,FALSE))</f>
        <v/>
      </c>
      <c r="I219" s="100" t="str">
        <f>IF(C219="","",VLOOKUP($C219,Engagés!$C$10:$N$509,10,FALSE))</f>
        <v/>
      </c>
      <c r="J219" s="100" t="str">
        <f>IF(C219="","",VLOOKUP($C219,Engagés!$C$10:$Q$509,12,FALSE))</f>
        <v/>
      </c>
      <c r="K219" s="33" t="str">
        <f t="shared" si="7"/>
        <v/>
      </c>
    </row>
    <row r="220" spans="1:11" ht="16.5" hidden="1" customHeight="1">
      <c r="A220">
        <f t="shared" si="6"/>
        <v>0</v>
      </c>
      <c r="B220" s="98">
        <v>214</v>
      </c>
      <c r="C220" s="100" t="str">
        <f>IF(ISERROR(VLOOKUP($B220,Engagés!$B$10:$N$509,1,FALSE))=TRUE,"",VLOOKUP($B220,Engagés!$B$10:$N$509,2,FALSE))</f>
        <v/>
      </c>
      <c r="D220" s="100" t="str">
        <f>IF(C220="","",VLOOKUP($C220,Engagés!$C$10:$N$509,4,FALSE))</f>
        <v/>
      </c>
      <c r="E220" s="100" t="str">
        <f>IF(C220="","",VLOOKUP($C220,Engagés!$C$10:$N$509,5,FALSE))</f>
        <v/>
      </c>
      <c r="F220" s="101" t="str">
        <f>IF(C220="","",CONCATENATE(VLOOKUP($C220,Engagés!$C$10:$N$509,6,FALSE)," ",VLOOKUP($C220,Engagés!$C$10:$N$509,7,FALSE)))</f>
        <v/>
      </c>
      <c r="G220" s="101" t="str">
        <f>IF(C220="","",VLOOKUP($C220,Engagés!$C$10:$N$509,8,FALSE))</f>
        <v/>
      </c>
      <c r="H220" s="100" t="str">
        <f>IF(C220="","",VLOOKUP($C220,Engagés!$C$10:$N$509,9,FALSE))</f>
        <v/>
      </c>
      <c r="I220" s="100" t="str">
        <f>IF(C220="","",VLOOKUP($C220,Engagés!$C$10:$N$509,10,FALSE))</f>
        <v/>
      </c>
      <c r="J220" s="100" t="str">
        <f>IF(C220="","",VLOOKUP($C220,Engagés!$C$10:$Q$509,12,FALSE))</f>
        <v/>
      </c>
      <c r="K220" s="33" t="str">
        <f t="shared" si="7"/>
        <v/>
      </c>
    </row>
    <row r="221" spans="1:11" ht="16.5" hidden="1" customHeight="1">
      <c r="A221">
        <f t="shared" si="6"/>
        <v>0</v>
      </c>
      <c r="B221" s="98">
        <v>215</v>
      </c>
      <c r="C221" s="100" t="str">
        <f>IF(ISERROR(VLOOKUP($B221,Engagés!$B$10:$N$509,1,FALSE))=TRUE,"",VLOOKUP($B221,Engagés!$B$10:$N$509,2,FALSE))</f>
        <v/>
      </c>
      <c r="D221" s="100" t="str">
        <f>IF(C221="","",VLOOKUP($C221,Engagés!$C$10:$N$509,4,FALSE))</f>
        <v/>
      </c>
      <c r="E221" s="100" t="str">
        <f>IF(C221="","",VLOOKUP($C221,Engagés!$C$10:$N$509,5,FALSE))</f>
        <v/>
      </c>
      <c r="F221" s="101" t="str">
        <f>IF(C221="","",CONCATENATE(VLOOKUP($C221,Engagés!$C$10:$N$509,6,FALSE)," ",VLOOKUP($C221,Engagés!$C$10:$N$509,7,FALSE)))</f>
        <v/>
      </c>
      <c r="G221" s="101" t="str">
        <f>IF(C221="","",VLOOKUP($C221,Engagés!$C$10:$N$509,8,FALSE))</f>
        <v/>
      </c>
      <c r="H221" s="100" t="str">
        <f>IF(C221="","",VLOOKUP($C221,Engagés!$C$10:$N$509,9,FALSE))</f>
        <v/>
      </c>
      <c r="I221" s="100" t="str">
        <f>IF(C221="","",VLOOKUP($C221,Engagés!$C$10:$N$509,10,FALSE))</f>
        <v/>
      </c>
      <c r="J221" s="100" t="str">
        <f>IF(C221="","",VLOOKUP($C221,Engagés!$C$10:$Q$509,12,FALSE))</f>
        <v/>
      </c>
      <c r="K221" s="33" t="str">
        <f t="shared" si="7"/>
        <v/>
      </c>
    </row>
    <row r="222" spans="1:11" ht="16.5" hidden="1" customHeight="1">
      <c r="A222">
        <f t="shared" si="6"/>
        <v>0</v>
      </c>
      <c r="B222" s="98">
        <v>216</v>
      </c>
      <c r="C222" s="100" t="str">
        <f>IF(ISERROR(VLOOKUP($B222,Engagés!$B$10:$N$509,1,FALSE))=TRUE,"",VLOOKUP($B222,Engagés!$B$10:$N$509,2,FALSE))</f>
        <v/>
      </c>
      <c r="D222" s="100" t="str">
        <f>IF(C222="","",VLOOKUP($C222,Engagés!$C$10:$N$509,4,FALSE))</f>
        <v/>
      </c>
      <c r="E222" s="100" t="str">
        <f>IF(C222="","",VLOOKUP($C222,Engagés!$C$10:$N$509,5,FALSE))</f>
        <v/>
      </c>
      <c r="F222" s="101" t="str">
        <f>IF(C222="","",CONCATENATE(VLOOKUP($C222,Engagés!$C$10:$N$509,6,FALSE)," ",VLOOKUP($C222,Engagés!$C$10:$N$509,7,FALSE)))</f>
        <v/>
      </c>
      <c r="G222" s="101" t="str">
        <f>IF(C222="","",VLOOKUP($C222,Engagés!$C$10:$N$509,8,FALSE))</f>
        <v/>
      </c>
      <c r="H222" s="100" t="str">
        <f>IF(C222="","",VLOOKUP($C222,Engagés!$C$10:$N$509,9,FALSE))</f>
        <v/>
      </c>
      <c r="I222" s="100" t="str">
        <f>IF(C222="","",VLOOKUP($C222,Engagés!$C$10:$N$509,10,FALSE))</f>
        <v/>
      </c>
      <c r="J222" s="100" t="str">
        <f>IF(C222="","",VLOOKUP($C222,Engagés!$C$10:$Q$509,12,FALSE))</f>
        <v/>
      </c>
      <c r="K222" s="33" t="str">
        <f t="shared" si="7"/>
        <v/>
      </c>
    </row>
    <row r="223" spans="1:11" ht="16.5" hidden="1" customHeight="1">
      <c r="A223">
        <f t="shared" si="6"/>
        <v>0</v>
      </c>
      <c r="B223" s="98">
        <v>217</v>
      </c>
      <c r="C223" s="100" t="str">
        <f>IF(ISERROR(VLOOKUP($B223,Engagés!$B$10:$N$509,1,FALSE))=TRUE,"",VLOOKUP($B223,Engagés!$B$10:$N$509,2,FALSE))</f>
        <v/>
      </c>
      <c r="D223" s="100" t="str">
        <f>IF(C223="","",VLOOKUP($C223,Engagés!$C$10:$N$509,4,FALSE))</f>
        <v/>
      </c>
      <c r="E223" s="100" t="str">
        <f>IF(C223="","",VLOOKUP($C223,Engagés!$C$10:$N$509,5,FALSE))</f>
        <v/>
      </c>
      <c r="F223" s="101" t="str">
        <f>IF(C223="","",CONCATENATE(VLOOKUP($C223,Engagés!$C$10:$N$509,6,FALSE)," ",VLOOKUP($C223,Engagés!$C$10:$N$509,7,FALSE)))</f>
        <v/>
      </c>
      <c r="G223" s="101" t="str">
        <f>IF(C223="","",VLOOKUP($C223,Engagés!$C$10:$N$509,8,FALSE))</f>
        <v/>
      </c>
      <c r="H223" s="100" t="str">
        <f>IF(C223="","",VLOOKUP($C223,Engagés!$C$10:$N$509,9,FALSE))</f>
        <v/>
      </c>
      <c r="I223" s="100" t="str">
        <f>IF(C223="","",VLOOKUP($C223,Engagés!$C$10:$N$509,10,FALSE))</f>
        <v/>
      </c>
      <c r="J223" s="100" t="str">
        <f>IF(C223="","",VLOOKUP($C223,Engagés!$C$10:$Q$509,12,FALSE))</f>
        <v/>
      </c>
      <c r="K223" s="33" t="str">
        <f t="shared" si="7"/>
        <v/>
      </c>
    </row>
    <row r="224" spans="1:11" ht="16.5" hidden="1" customHeight="1">
      <c r="A224">
        <f t="shared" si="6"/>
        <v>0</v>
      </c>
      <c r="B224" s="98">
        <v>218</v>
      </c>
      <c r="C224" s="100" t="str">
        <f>IF(ISERROR(VLOOKUP($B224,Engagés!$B$10:$N$509,1,FALSE))=TRUE,"",VLOOKUP($B224,Engagés!$B$10:$N$509,2,FALSE))</f>
        <v/>
      </c>
      <c r="D224" s="100" t="str">
        <f>IF(C224="","",VLOOKUP($C224,Engagés!$C$10:$N$509,4,FALSE))</f>
        <v/>
      </c>
      <c r="E224" s="100" t="str">
        <f>IF(C224="","",VLOOKUP($C224,Engagés!$C$10:$N$509,5,FALSE))</f>
        <v/>
      </c>
      <c r="F224" s="101" t="str">
        <f>IF(C224="","",CONCATENATE(VLOOKUP($C224,Engagés!$C$10:$N$509,6,FALSE)," ",VLOOKUP($C224,Engagés!$C$10:$N$509,7,FALSE)))</f>
        <v/>
      </c>
      <c r="G224" s="101" t="str">
        <f>IF(C224="","",VLOOKUP($C224,Engagés!$C$10:$N$509,8,FALSE))</f>
        <v/>
      </c>
      <c r="H224" s="100" t="str">
        <f>IF(C224="","",VLOOKUP($C224,Engagés!$C$10:$N$509,9,FALSE))</f>
        <v/>
      </c>
      <c r="I224" s="100" t="str">
        <f>IF(C224="","",VLOOKUP($C224,Engagés!$C$10:$N$509,10,FALSE))</f>
        <v/>
      </c>
      <c r="J224" s="100" t="str">
        <f>IF(C224="","",VLOOKUP($C224,Engagés!$C$10:$Q$509,12,FALSE))</f>
        <v/>
      </c>
      <c r="K224" s="33" t="str">
        <f t="shared" si="7"/>
        <v/>
      </c>
    </row>
    <row r="225" spans="1:11" ht="16.5" hidden="1" customHeight="1">
      <c r="A225">
        <f t="shared" si="6"/>
        <v>0</v>
      </c>
      <c r="B225" s="98">
        <v>219</v>
      </c>
      <c r="C225" s="100" t="str">
        <f>IF(ISERROR(VLOOKUP($B225,Engagés!$B$10:$N$509,1,FALSE))=TRUE,"",VLOOKUP($B225,Engagés!$B$10:$N$509,2,FALSE))</f>
        <v/>
      </c>
      <c r="D225" s="100" t="str">
        <f>IF(C225="","",VLOOKUP($C225,Engagés!$C$10:$N$509,4,FALSE))</f>
        <v/>
      </c>
      <c r="E225" s="100" t="str">
        <f>IF(C225="","",VLOOKUP($C225,Engagés!$C$10:$N$509,5,FALSE))</f>
        <v/>
      </c>
      <c r="F225" s="101" t="str">
        <f>IF(C225="","",CONCATENATE(VLOOKUP($C225,Engagés!$C$10:$N$509,6,FALSE)," ",VLOOKUP($C225,Engagés!$C$10:$N$509,7,FALSE)))</f>
        <v/>
      </c>
      <c r="G225" s="101" t="str">
        <f>IF(C225="","",VLOOKUP($C225,Engagés!$C$10:$N$509,8,FALSE))</f>
        <v/>
      </c>
      <c r="H225" s="100" t="str">
        <f>IF(C225="","",VLOOKUP($C225,Engagés!$C$10:$N$509,9,FALSE))</f>
        <v/>
      </c>
      <c r="I225" s="100" t="str">
        <f>IF(C225="","",VLOOKUP($C225,Engagés!$C$10:$N$509,10,FALSE))</f>
        <v/>
      </c>
      <c r="J225" s="100" t="str">
        <f>IF(C225="","",VLOOKUP($C225,Engagés!$C$10:$Q$509,12,FALSE))</f>
        <v/>
      </c>
      <c r="K225" s="33" t="str">
        <f t="shared" si="7"/>
        <v/>
      </c>
    </row>
    <row r="226" spans="1:11" ht="16.5" hidden="1" customHeight="1">
      <c r="A226">
        <f t="shared" si="6"/>
        <v>0</v>
      </c>
      <c r="B226" s="98">
        <v>220</v>
      </c>
      <c r="C226" s="100" t="str">
        <f>IF(ISERROR(VLOOKUP($B226,Engagés!$B$10:$N$509,1,FALSE))=TRUE,"",VLOOKUP($B226,Engagés!$B$10:$N$509,2,FALSE))</f>
        <v/>
      </c>
      <c r="D226" s="100" t="str">
        <f>IF(C226="","",VLOOKUP($C226,Engagés!$C$10:$N$509,4,FALSE))</f>
        <v/>
      </c>
      <c r="E226" s="100" t="str">
        <f>IF(C226="","",VLOOKUP($C226,Engagés!$C$10:$N$509,5,FALSE))</f>
        <v/>
      </c>
      <c r="F226" s="101" t="str">
        <f>IF(C226="","",CONCATENATE(VLOOKUP($C226,Engagés!$C$10:$N$509,6,FALSE)," ",VLOOKUP($C226,Engagés!$C$10:$N$509,7,FALSE)))</f>
        <v/>
      </c>
      <c r="G226" s="101" t="str">
        <f>IF(C226="","",VLOOKUP($C226,Engagés!$C$10:$N$509,8,FALSE))</f>
        <v/>
      </c>
      <c r="H226" s="100" t="str">
        <f>IF(C226="","",VLOOKUP($C226,Engagés!$C$10:$N$509,9,FALSE))</f>
        <v/>
      </c>
      <c r="I226" s="100" t="str">
        <f>IF(C226="","",VLOOKUP($C226,Engagés!$C$10:$N$509,10,FALSE))</f>
        <v/>
      </c>
      <c r="J226" s="100" t="str">
        <f>IF(C226="","",VLOOKUP($C226,Engagés!$C$10:$Q$509,12,FALSE))</f>
        <v/>
      </c>
      <c r="K226" s="33" t="str">
        <f t="shared" si="7"/>
        <v/>
      </c>
    </row>
    <row r="227" spans="1:11" ht="16.5" hidden="1" customHeight="1">
      <c r="A227">
        <f t="shared" si="6"/>
        <v>0</v>
      </c>
      <c r="B227" s="98">
        <v>221</v>
      </c>
      <c r="C227" s="100" t="str">
        <f>IF(ISERROR(VLOOKUP($B227,Engagés!$B$10:$N$509,1,FALSE))=TRUE,"",VLOOKUP($B227,Engagés!$B$10:$N$509,2,FALSE))</f>
        <v/>
      </c>
      <c r="D227" s="100" t="str">
        <f>IF(C227="","",VLOOKUP($C227,Engagés!$C$10:$N$509,4,FALSE))</f>
        <v/>
      </c>
      <c r="E227" s="100" t="str">
        <f>IF(C227="","",VLOOKUP($C227,Engagés!$C$10:$N$509,5,FALSE))</f>
        <v/>
      </c>
      <c r="F227" s="101" t="str">
        <f>IF(C227="","",CONCATENATE(VLOOKUP($C227,Engagés!$C$10:$N$509,6,FALSE)," ",VLOOKUP($C227,Engagés!$C$10:$N$509,7,FALSE)))</f>
        <v/>
      </c>
      <c r="G227" s="101" t="str">
        <f>IF(C227="","",VLOOKUP($C227,Engagés!$C$10:$N$509,8,FALSE))</f>
        <v/>
      </c>
      <c r="H227" s="100" t="str">
        <f>IF(C227="","",VLOOKUP($C227,Engagés!$C$10:$N$509,9,FALSE))</f>
        <v/>
      </c>
      <c r="I227" s="100" t="str">
        <f>IF(C227="","",VLOOKUP($C227,Engagés!$C$10:$N$509,10,FALSE))</f>
        <v/>
      </c>
      <c r="J227" s="100" t="str">
        <f>IF(C227="","",VLOOKUP($C227,Engagés!$C$10:$Q$509,12,FALSE))</f>
        <v/>
      </c>
      <c r="K227" s="33" t="str">
        <f t="shared" si="7"/>
        <v/>
      </c>
    </row>
    <row r="228" spans="1:11" ht="16.5" hidden="1" customHeight="1">
      <c r="A228">
        <f t="shared" si="6"/>
        <v>0</v>
      </c>
      <c r="B228" s="98">
        <v>222</v>
      </c>
      <c r="C228" s="100" t="str">
        <f>IF(ISERROR(VLOOKUP($B228,Engagés!$B$10:$N$509,1,FALSE))=TRUE,"",VLOOKUP($B228,Engagés!$B$10:$N$509,2,FALSE))</f>
        <v/>
      </c>
      <c r="D228" s="100" t="str">
        <f>IF(C228="","",VLOOKUP($C228,Engagés!$C$10:$N$509,4,FALSE))</f>
        <v/>
      </c>
      <c r="E228" s="100" t="str">
        <f>IF(C228="","",VLOOKUP($C228,Engagés!$C$10:$N$509,5,FALSE))</f>
        <v/>
      </c>
      <c r="F228" s="101" t="str">
        <f>IF(C228="","",CONCATENATE(VLOOKUP($C228,Engagés!$C$10:$N$509,6,FALSE)," ",VLOOKUP($C228,Engagés!$C$10:$N$509,7,FALSE)))</f>
        <v/>
      </c>
      <c r="G228" s="101" t="str">
        <f>IF(C228="","",VLOOKUP($C228,Engagés!$C$10:$N$509,8,FALSE))</f>
        <v/>
      </c>
      <c r="H228" s="100" t="str">
        <f>IF(C228="","",VLOOKUP($C228,Engagés!$C$10:$N$509,9,FALSE))</f>
        <v/>
      </c>
      <c r="I228" s="100" t="str">
        <f>IF(C228="","",VLOOKUP($C228,Engagés!$C$10:$N$509,10,FALSE))</f>
        <v/>
      </c>
      <c r="J228" s="100" t="str">
        <f>IF(C228="","",VLOOKUP($C228,Engagés!$C$10:$Q$509,12,FALSE))</f>
        <v/>
      </c>
      <c r="K228" s="33" t="str">
        <f t="shared" si="7"/>
        <v/>
      </c>
    </row>
    <row r="229" spans="1:11" ht="16.5" hidden="1" customHeight="1">
      <c r="A229">
        <f t="shared" si="6"/>
        <v>0</v>
      </c>
      <c r="B229" s="98">
        <v>223</v>
      </c>
      <c r="C229" s="100" t="str">
        <f>IF(ISERROR(VLOOKUP($B229,Engagés!$B$10:$N$509,1,FALSE))=TRUE,"",VLOOKUP($B229,Engagés!$B$10:$N$509,2,FALSE))</f>
        <v/>
      </c>
      <c r="D229" s="100" t="str">
        <f>IF(C229="","",VLOOKUP($C229,Engagés!$C$10:$N$509,4,FALSE))</f>
        <v/>
      </c>
      <c r="E229" s="100" t="str">
        <f>IF(C229="","",VLOOKUP($C229,Engagés!$C$10:$N$509,5,FALSE))</f>
        <v/>
      </c>
      <c r="F229" s="101" t="str">
        <f>IF(C229="","",CONCATENATE(VLOOKUP($C229,Engagés!$C$10:$N$509,6,FALSE)," ",VLOOKUP($C229,Engagés!$C$10:$N$509,7,FALSE)))</f>
        <v/>
      </c>
      <c r="G229" s="101" t="str">
        <f>IF(C229="","",VLOOKUP($C229,Engagés!$C$10:$N$509,8,FALSE))</f>
        <v/>
      </c>
      <c r="H229" s="100" t="str">
        <f>IF(C229="","",VLOOKUP($C229,Engagés!$C$10:$N$509,9,FALSE))</f>
        <v/>
      </c>
      <c r="I229" s="100" t="str">
        <f>IF(C229="","",VLOOKUP($C229,Engagés!$C$10:$N$509,10,FALSE))</f>
        <v/>
      </c>
      <c r="J229" s="100" t="str">
        <f>IF(C229="","",VLOOKUP($C229,Engagés!$C$10:$Q$509,12,FALSE))</f>
        <v/>
      </c>
      <c r="K229" s="33" t="str">
        <f t="shared" si="7"/>
        <v/>
      </c>
    </row>
    <row r="230" spans="1:11" ht="16.5" hidden="1" customHeight="1">
      <c r="A230">
        <f t="shared" si="6"/>
        <v>0</v>
      </c>
      <c r="B230" s="98">
        <v>224</v>
      </c>
      <c r="C230" s="100" t="str">
        <f>IF(ISERROR(VLOOKUP($B230,Engagés!$B$10:$N$509,1,FALSE))=TRUE,"",VLOOKUP($B230,Engagés!$B$10:$N$509,2,FALSE))</f>
        <v/>
      </c>
      <c r="D230" s="100" t="str">
        <f>IF(C230="","",VLOOKUP($C230,Engagés!$C$10:$N$509,4,FALSE))</f>
        <v/>
      </c>
      <c r="E230" s="100" t="str">
        <f>IF(C230="","",VLOOKUP($C230,Engagés!$C$10:$N$509,5,FALSE))</f>
        <v/>
      </c>
      <c r="F230" s="101" t="str">
        <f>IF(C230="","",CONCATENATE(VLOOKUP($C230,Engagés!$C$10:$N$509,6,FALSE)," ",VLOOKUP($C230,Engagés!$C$10:$N$509,7,FALSE)))</f>
        <v/>
      </c>
      <c r="G230" s="101" t="str">
        <f>IF(C230="","",VLOOKUP($C230,Engagés!$C$10:$N$509,8,FALSE))</f>
        <v/>
      </c>
      <c r="H230" s="100" t="str">
        <f>IF(C230="","",VLOOKUP($C230,Engagés!$C$10:$N$509,9,FALSE))</f>
        <v/>
      </c>
      <c r="I230" s="100" t="str">
        <f>IF(C230="","",VLOOKUP($C230,Engagés!$C$10:$N$509,10,FALSE))</f>
        <v/>
      </c>
      <c r="J230" s="100" t="str">
        <f>IF(C230="","",VLOOKUP($C230,Engagés!$C$10:$Q$509,12,FALSE))</f>
        <v/>
      </c>
      <c r="K230" s="33" t="str">
        <f t="shared" si="7"/>
        <v/>
      </c>
    </row>
    <row r="231" spans="1:11" ht="16.5" hidden="1" customHeight="1">
      <c r="A231">
        <f t="shared" si="6"/>
        <v>0</v>
      </c>
      <c r="B231" s="98">
        <v>225</v>
      </c>
      <c r="C231" s="100" t="str">
        <f>IF(ISERROR(VLOOKUP($B231,Engagés!$B$10:$N$509,1,FALSE))=TRUE,"",VLOOKUP($B231,Engagés!$B$10:$N$509,2,FALSE))</f>
        <v/>
      </c>
      <c r="D231" s="100" t="str">
        <f>IF(C231="","",VLOOKUP($C231,Engagés!$C$10:$N$509,4,FALSE))</f>
        <v/>
      </c>
      <c r="E231" s="100" t="str">
        <f>IF(C231="","",VLOOKUP($C231,Engagés!$C$10:$N$509,5,FALSE))</f>
        <v/>
      </c>
      <c r="F231" s="101" t="str">
        <f>IF(C231="","",CONCATENATE(VLOOKUP($C231,Engagés!$C$10:$N$509,6,FALSE)," ",VLOOKUP($C231,Engagés!$C$10:$N$509,7,FALSE)))</f>
        <v/>
      </c>
      <c r="G231" s="101" t="str">
        <f>IF(C231="","",VLOOKUP($C231,Engagés!$C$10:$N$509,8,FALSE))</f>
        <v/>
      </c>
      <c r="H231" s="100" t="str">
        <f>IF(C231="","",VLOOKUP($C231,Engagés!$C$10:$N$509,9,FALSE))</f>
        <v/>
      </c>
      <c r="I231" s="100" t="str">
        <f>IF(C231="","",VLOOKUP($C231,Engagés!$C$10:$N$509,10,FALSE))</f>
        <v/>
      </c>
      <c r="J231" s="100" t="str">
        <f>IF(C231="","",VLOOKUP($C231,Engagés!$C$10:$Q$509,12,FALSE))</f>
        <v/>
      </c>
      <c r="K231" s="33" t="str">
        <f t="shared" si="7"/>
        <v/>
      </c>
    </row>
    <row r="232" spans="1:11" ht="16.5" hidden="1" customHeight="1">
      <c r="A232">
        <f t="shared" si="6"/>
        <v>0</v>
      </c>
      <c r="B232" s="98">
        <v>226</v>
      </c>
      <c r="C232" s="100" t="str">
        <f>IF(ISERROR(VLOOKUP($B232,Engagés!$B$10:$N$509,1,FALSE))=TRUE,"",VLOOKUP($B232,Engagés!$B$10:$N$509,2,FALSE))</f>
        <v/>
      </c>
      <c r="D232" s="100" t="str">
        <f>IF(C232="","",VLOOKUP($C232,Engagés!$C$10:$N$509,4,FALSE))</f>
        <v/>
      </c>
      <c r="E232" s="100" t="str">
        <f>IF(C232="","",VLOOKUP($C232,Engagés!$C$10:$N$509,5,FALSE))</f>
        <v/>
      </c>
      <c r="F232" s="101" t="str">
        <f>IF(C232="","",CONCATENATE(VLOOKUP($C232,Engagés!$C$10:$N$509,6,FALSE)," ",VLOOKUP($C232,Engagés!$C$10:$N$509,7,FALSE)))</f>
        <v/>
      </c>
      <c r="G232" s="101" t="str">
        <f>IF(C232="","",VLOOKUP($C232,Engagés!$C$10:$N$509,8,FALSE))</f>
        <v/>
      </c>
      <c r="H232" s="100" t="str">
        <f>IF(C232="","",VLOOKUP($C232,Engagés!$C$10:$N$509,9,FALSE))</f>
        <v/>
      </c>
      <c r="I232" s="100" t="str">
        <f>IF(C232="","",VLOOKUP($C232,Engagés!$C$10:$N$509,10,FALSE))</f>
        <v/>
      </c>
      <c r="J232" s="100" t="str">
        <f>IF(C232="","",VLOOKUP($C232,Engagés!$C$10:$Q$509,12,FALSE))</f>
        <v/>
      </c>
      <c r="K232" s="33" t="str">
        <f t="shared" si="7"/>
        <v/>
      </c>
    </row>
    <row r="233" spans="1:11" ht="16.5" hidden="1" customHeight="1">
      <c r="A233">
        <f t="shared" si="6"/>
        <v>0</v>
      </c>
      <c r="B233" s="98">
        <v>227</v>
      </c>
      <c r="C233" s="100" t="str">
        <f>IF(ISERROR(VLOOKUP($B233,Engagés!$B$10:$N$509,1,FALSE))=TRUE,"",VLOOKUP($B233,Engagés!$B$10:$N$509,2,FALSE))</f>
        <v/>
      </c>
      <c r="D233" s="100" t="str">
        <f>IF(C233="","",VLOOKUP($C233,Engagés!$C$10:$N$509,4,FALSE))</f>
        <v/>
      </c>
      <c r="E233" s="100" t="str">
        <f>IF(C233="","",VLOOKUP($C233,Engagés!$C$10:$N$509,5,FALSE))</f>
        <v/>
      </c>
      <c r="F233" s="101" t="str">
        <f>IF(C233="","",CONCATENATE(VLOOKUP($C233,Engagés!$C$10:$N$509,6,FALSE)," ",VLOOKUP($C233,Engagés!$C$10:$N$509,7,FALSE)))</f>
        <v/>
      </c>
      <c r="G233" s="101" t="str">
        <f>IF(C233="","",VLOOKUP($C233,Engagés!$C$10:$N$509,8,FALSE))</f>
        <v/>
      </c>
      <c r="H233" s="100" t="str">
        <f>IF(C233="","",VLOOKUP($C233,Engagés!$C$10:$N$509,9,FALSE))</f>
        <v/>
      </c>
      <c r="I233" s="100" t="str">
        <f>IF(C233="","",VLOOKUP($C233,Engagés!$C$10:$N$509,10,FALSE))</f>
        <v/>
      </c>
      <c r="J233" s="100" t="str">
        <f>IF(C233="","",VLOOKUP($C233,Engagés!$C$10:$Q$509,12,FALSE))</f>
        <v/>
      </c>
      <c r="K233" s="33" t="str">
        <f t="shared" si="7"/>
        <v/>
      </c>
    </row>
    <row r="234" spans="1:11" ht="16.5" hidden="1" customHeight="1">
      <c r="A234">
        <f t="shared" si="6"/>
        <v>0</v>
      </c>
      <c r="B234" s="98">
        <v>228</v>
      </c>
      <c r="C234" s="100" t="str">
        <f>IF(ISERROR(VLOOKUP($B234,Engagés!$B$10:$N$509,1,FALSE))=TRUE,"",VLOOKUP($B234,Engagés!$B$10:$N$509,2,FALSE))</f>
        <v/>
      </c>
      <c r="D234" s="100" t="str">
        <f>IF(C234="","",VLOOKUP($C234,Engagés!$C$10:$N$509,4,FALSE))</f>
        <v/>
      </c>
      <c r="E234" s="100" t="str">
        <f>IF(C234="","",VLOOKUP($C234,Engagés!$C$10:$N$509,5,FALSE))</f>
        <v/>
      </c>
      <c r="F234" s="101" t="str">
        <f>IF(C234="","",CONCATENATE(VLOOKUP($C234,Engagés!$C$10:$N$509,6,FALSE)," ",VLOOKUP($C234,Engagés!$C$10:$N$509,7,FALSE)))</f>
        <v/>
      </c>
      <c r="G234" s="101" t="str">
        <f>IF(C234="","",VLOOKUP($C234,Engagés!$C$10:$N$509,8,FALSE))</f>
        <v/>
      </c>
      <c r="H234" s="100" t="str">
        <f>IF(C234="","",VLOOKUP($C234,Engagés!$C$10:$N$509,9,FALSE))</f>
        <v/>
      </c>
      <c r="I234" s="100" t="str">
        <f>IF(C234="","",VLOOKUP($C234,Engagés!$C$10:$N$509,10,FALSE))</f>
        <v/>
      </c>
      <c r="J234" s="100" t="str">
        <f>IF(C234="","",VLOOKUP($C234,Engagés!$C$10:$Q$509,12,FALSE))</f>
        <v/>
      </c>
      <c r="K234" s="33" t="str">
        <f t="shared" si="7"/>
        <v/>
      </c>
    </row>
    <row r="235" spans="1:11" ht="16.5" hidden="1" customHeight="1">
      <c r="A235">
        <f t="shared" si="6"/>
        <v>0</v>
      </c>
      <c r="B235" s="98">
        <v>229</v>
      </c>
      <c r="C235" s="100" t="str">
        <f>IF(ISERROR(VLOOKUP($B235,Engagés!$B$10:$N$509,1,FALSE))=TRUE,"",VLOOKUP($B235,Engagés!$B$10:$N$509,2,FALSE))</f>
        <v/>
      </c>
      <c r="D235" s="100" t="str">
        <f>IF(C235="","",VLOOKUP($C235,Engagés!$C$10:$N$509,4,FALSE))</f>
        <v/>
      </c>
      <c r="E235" s="100" t="str">
        <f>IF(C235="","",VLOOKUP($C235,Engagés!$C$10:$N$509,5,FALSE))</f>
        <v/>
      </c>
      <c r="F235" s="101" t="str">
        <f>IF(C235="","",CONCATENATE(VLOOKUP($C235,Engagés!$C$10:$N$509,6,FALSE)," ",VLOOKUP($C235,Engagés!$C$10:$N$509,7,FALSE)))</f>
        <v/>
      </c>
      <c r="G235" s="101" t="str">
        <f>IF(C235="","",VLOOKUP($C235,Engagés!$C$10:$N$509,8,FALSE))</f>
        <v/>
      </c>
      <c r="H235" s="100" t="str">
        <f>IF(C235="","",VLOOKUP($C235,Engagés!$C$10:$N$509,9,FALSE))</f>
        <v/>
      </c>
      <c r="I235" s="100" t="str">
        <f>IF(C235="","",VLOOKUP($C235,Engagés!$C$10:$N$509,10,FALSE))</f>
        <v/>
      </c>
      <c r="J235" s="100" t="str">
        <f>IF(C235="","",VLOOKUP($C235,Engagés!$C$10:$Q$509,12,FALSE))</f>
        <v/>
      </c>
      <c r="K235" s="33" t="str">
        <f t="shared" si="7"/>
        <v/>
      </c>
    </row>
    <row r="236" spans="1:11" ht="16.5" hidden="1" customHeight="1">
      <c r="A236">
        <f t="shared" si="6"/>
        <v>0</v>
      </c>
      <c r="B236" s="98">
        <v>230</v>
      </c>
      <c r="C236" s="100" t="str">
        <f>IF(ISERROR(VLOOKUP($B236,Engagés!$B$10:$N$509,1,FALSE))=TRUE,"",VLOOKUP($B236,Engagés!$B$10:$N$509,2,FALSE))</f>
        <v/>
      </c>
      <c r="D236" s="100" t="str">
        <f>IF(C236="","",VLOOKUP($C236,Engagés!$C$10:$N$509,4,FALSE))</f>
        <v/>
      </c>
      <c r="E236" s="100" t="str">
        <f>IF(C236="","",VLOOKUP($C236,Engagés!$C$10:$N$509,5,FALSE))</f>
        <v/>
      </c>
      <c r="F236" s="101" t="str">
        <f>IF(C236="","",CONCATENATE(VLOOKUP($C236,Engagés!$C$10:$N$509,6,FALSE)," ",VLOOKUP($C236,Engagés!$C$10:$N$509,7,FALSE)))</f>
        <v/>
      </c>
      <c r="G236" s="101" t="str">
        <f>IF(C236="","",VLOOKUP($C236,Engagés!$C$10:$N$509,8,FALSE))</f>
        <v/>
      </c>
      <c r="H236" s="100" t="str">
        <f>IF(C236="","",VLOOKUP($C236,Engagés!$C$10:$N$509,9,FALSE))</f>
        <v/>
      </c>
      <c r="I236" s="100" t="str">
        <f>IF(C236="","",VLOOKUP($C236,Engagés!$C$10:$N$509,10,FALSE))</f>
        <v/>
      </c>
      <c r="J236" s="100" t="str">
        <f>IF(C236="","",VLOOKUP($C236,Engagés!$C$10:$Q$509,12,FALSE))</f>
        <v/>
      </c>
      <c r="K236" s="33" t="str">
        <f t="shared" si="7"/>
        <v/>
      </c>
    </row>
    <row r="237" spans="1:11" ht="16.5" hidden="1" customHeight="1">
      <c r="A237">
        <f t="shared" si="6"/>
        <v>0</v>
      </c>
      <c r="B237" s="98">
        <v>231</v>
      </c>
      <c r="C237" s="100" t="str">
        <f>IF(ISERROR(VLOOKUP($B237,Engagés!$B$10:$N$509,1,FALSE))=TRUE,"",VLOOKUP($B237,Engagés!$B$10:$N$509,2,FALSE))</f>
        <v/>
      </c>
      <c r="D237" s="100" t="str">
        <f>IF(C237="","",VLOOKUP($C237,Engagés!$C$10:$N$509,4,FALSE))</f>
        <v/>
      </c>
      <c r="E237" s="100" t="str">
        <f>IF(C237="","",VLOOKUP($C237,Engagés!$C$10:$N$509,5,FALSE))</f>
        <v/>
      </c>
      <c r="F237" s="101" t="str">
        <f>IF(C237="","",CONCATENATE(VLOOKUP($C237,Engagés!$C$10:$N$509,6,FALSE)," ",VLOOKUP($C237,Engagés!$C$10:$N$509,7,FALSE)))</f>
        <v/>
      </c>
      <c r="G237" s="101" t="str">
        <f>IF(C237="","",VLOOKUP($C237,Engagés!$C$10:$N$509,8,FALSE))</f>
        <v/>
      </c>
      <c r="H237" s="100" t="str">
        <f>IF(C237="","",VLOOKUP($C237,Engagés!$C$10:$N$509,9,FALSE))</f>
        <v/>
      </c>
      <c r="I237" s="100" t="str">
        <f>IF(C237="","",VLOOKUP($C237,Engagés!$C$10:$N$509,10,FALSE))</f>
        <v/>
      </c>
      <c r="J237" s="100" t="str">
        <f>IF(C237="","",VLOOKUP($C237,Engagés!$C$10:$Q$509,12,FALSE))</f>
        <v/>
      </c>
      <c r="K237" s="33" t="str">
        <f t="shared" si="7"/>
        <v/>
      </c>
    </row>
    <row r="238" spans="1:11" ht="16.5" hidden="1" customHeight="1">
      <c r="A238">
        <f t="shared" si="6"/>
        <v>0</v>
      </c>
      <c r="B238" s="98">
        <v>232</v>
      </c>
      <c r="C238" s="100" t="str">
        <f>IF(ISERROR(VLOOKUP($B238,Engagés!$B$10:$N$509,1,FALSE))=TRUE,"",VLOOKUP($B238,Engagés!$B$10:$N$509,2,FALSE))</f>
        <v/>
      </c>
      <c r="D238" s="100" t="str">
        <f>IF(C238="","",VLOOKUP($C238,Engagés!$C$10:$N$509,4,FALSE))</f>
        <v/>
      </c>
      <c r="E238" s="100" t="str">
        <f>IF(C238="","",VLOOKUP($C238,Engagés!$C$10:$N$509,5,FALSE))</f>
        <v/>
      </c>
      <c r="F238" s="101" t="str">
        <f>IF(C238="","",CONCATENATE(VLOOKUP($C238,Engagés!$C$10:$N$509,6,FALSE)," ",VLOOKUP($C238,Engagés!$C$10:$N$509,7,FALSE)))</f>
        <v/>
      </c>
      <c r="G238" s="101" t="str">
        <f>IF(C238="","",VLOOKUP($C238,Engagés!$C$10:$N$509,8,FALSE))</f>
        <v/>
      </c>
      <c r="H238" s="100" t="str">
        <f>IF(C238="","",VLOOKUP($C238,Engagés!$C$10:$N$509,9,FALSE))</f>
        <v/>
      </c>
      <c r="I238" s="100" t="str">
        <f>IF(C238="","",VLOOKUP($C238,Engagés!$C$10:$N$509,10,FALSE))</f>
        <v/>
      </c>
      <c r="J238" s="100" t="str">
        <f>IF(C238="","",VLOOKUP($C238,Engagés!$C$10:$Q$509,12,FALSE))</f>
        <v/>
      </c>
      <c r="K238" s="33" t="str">
        <f t="shared" si="7"/>
        <v/>
      </c>
    </row>
    <row r="239" spans="1:11" ht="16.5" hidden="1" customHeight="1">
      <c r="A239">
        <f t="shared" si="6"/>
        <v>0</v>
      </c>
      <c r="B239" s="98">
        <v>233</v>
      </c>
      <c r="C239" s="100" t="str">
        <f>IF(ISERROR(VLOOKUP($B239,Engagés!$B$10:$N$509,1,FALSE))=TRUE,"",VLOOKUP($B239,Engagés!$B$10:$N$509,2,FALSE))</f>
        <v/>
      </c>
      <c r="D239" s="100" t="str">
        <f>IF(C239="","",VLOOKUP($C239,Engagés!$C$10:$N$509,4,FALSE))</f>
        <v/>
      </c>
      <c r="E239" s="100" t="str">
        <f>IF(C239="","",VLOOKUP($C239,Engagés!$C$10:$N$509,5,FALSE))</f>
        <v/>
      </c>
      <c r="F239" s="101" t="str">
        <f>IF(C239="","",CONCATENATE(VLOOKUP($C239,Engagés!$C$10:$N$509,6,FALSE)," ",VLOOKUP($C239,Engagés!$C$10:$N$509,7,FALSE)))</f>
        <v/>
      </c>
      <c r="G239" s="101" t="str">
        <f>IF(C239="","",VLOOKUP($C239,Engagés!$C$10:$N$509,8,FALSE))</f>
        <v/>
      </c>
      <c r="H239" s="100" t="str">
        <f>IF(C239="","",VLOOKUP($C239,Engagés!$C$10:$N$509,9,FALSE))</f>
        <v/>
      </c>
      <c r="I239" s="100" t="str">
        <f>IF(C239="","",VLOOKUP($C239,Engagés!$C$10:$N$509,10,FALSE))</f>
        <v/>
      </c>
      <c r="J239" s="100" t="str">
        <f>IF(C239="","",VLOOKUP($C239,Engagés!$C$10:$Q$509,12,FALSE))</f>
        <v/>
      </c>
      <c r="K239" s="33" t="str">
        <f t="shared" si="7"/>
        <v/>
      </c>
    </row>
    <row r="240" spans="1:11" ht="16.5" hidden="1" customHeight="1">
      <c r="A240">
        <f t="shared" si="6"/>
        <v>0</v>
      </c>
      <c r="B240" s="98">
        <v>234</v>
      </c>
      <c r="C240" s="100" t="str">
        <f>IF(ISERROR(VLOOKUP($B240,Engagés!$B$10:$N$509,1,FALSE))=TRUE,"",VLOOKUP($B240,Engagés!$B$10:$N$509,2,FALSE))</f>
        <v/>
      </c>
      <c r="D240" s="100" t="str">
        <f>IF(C240="","",VLOOKUP($C240,Engagés!$C$10:$N$509,4,FALSE))</f>
        <v/>
      </c>
      <c r="E240" s="100" t="str">
        <f>IF(C240="","",VLOOKUP($C240,Engagés!$C$10:$N$509,5,FALSE))</f>
        <v/>
      </c>
      <c r="F240" s="101" t="str">
        <f>IF(C240="","",CONCATENATE(VLOOKUP($C240,Engagés!$C$10:$N$509,6,FALSE)," ",VLOOKUP($C240,Engagés!$C$10:$N$509,7,FALSE)))</f>
        <v/>
      </c>
      <c r="G240" s="101" t="str">
        <f>IF(C240="","",VLOOKUP($C240,Engagés!$C$10:$N$509,8,FALSE))</f>
        <v/>
      </c>
      <c r="H240" s="100" t="str">
        <f>IF(C240="","",VLOOKUP($C240,Engagés!$C$10:$N$509,9,FALSE))</f>
        <v/>
      </c>
      <c r="I240" s="100" t="str">
        <f>IF(C240="","",VLOOKUP($C240,Engagés!$C$10:$N$509,10,FALSE))</f>
        <v/>
      </c>
      <c r="J240" s="100" t="str">
        <f>IF(C240="","",VLOOKUP($C240,Engagés!$C$10:$Q$509,12,FALSE))</f>
        <v/>
      </c>
      <c r="K240" s="33" t="str">
        <f t="shared" si="7"/>
        <v/>
      </c>
    </row>
    <row r="241" spans="1:11" ht="16.5" hidden="1" customHeight="1">
      <c r="A241">
        <f t="shared" si="6"/>
        <v>0</v>
      </c>
      <c r="B241" s="98">
        <v>235</v>
      </c>
      <c r="C241" s="100" t="str">
        <f>IF(ISERROR(VLOOKUP($B241,Engagés!$B$10:$N$509,1,FALSE))=TRUE,"",VLOOKUP($B241,Engagés!$B$10:$N$509,2,FALSE))</f>
        <v/>
      </c>
      <c r="D241" s="100" t="str">
        <f>IF(C241="","",VLOOKUP($C241,Engagés!$C$10:$N$509,4,FALSE))</f>
        <v/>
      </c>
      <c r="E241" s="100" t="str">
        <f>IF(C241="","",VLOOKUP($C241,Engagés!$C$10:$N$509,5,FALSE))</f>
        <v/>
      </c>
      <c r="F241" s="101" t="str">
        <f>IF(C241="","",CONCATENATE(VLOOKUP($C241,Engagés!$C$10:$N$509,6,FALSE)," ",VLOOKUP($C241,Engagés!$C$10:$N$509,7,FALSE)))</f>
        <v/>
      </c>
      <c r="G241" s="101" t="str">
        <f>IF(C241="","",VLOOKUP($C241,Engagés!$C$10:$N$509,8,FALSE))</f>
        <v/>
      </c>
      <c r="H241" s="100" t="str">
        <f>IF(C241="","",VLOOKUP($C241,Engagés!$C$10:$N$509,9,FALSE))</f>
        <v/>
      </c>
      <c r="I241" s="100" t="str">
        <f>IF(C241="","",VLOOKUP($C241,Engagés!$C$10:$N$509,10,FALSE))</f>
        <v/>
      </c>
      <c r="J241" s="100" t="str">
        <f>IF(C241="","",VLOOKUP($C241,Engagés!$C$10:$Q$509,12,FALSE))</f>
        <v/>
      </c>
      <c r="K241" s="33" t="str">
        <f t="shared" si="7"/>
        <v/>
      </c>
    </row>
    <row r="242" spans="1:11" ht="16.5" hidden="1" customHeight="1">
      <c r="A242">
        <f t="shared" si="6"/>
        <v>0</v>
      </c>
      <c r="B242" s="98">
        <v>236</v>
      </c>
      <c r="C242" s="100" t="str">
        <f>IF(ISERROR(VLOOKUP($B242,Engagés!$B$10:$N$509,1,FALSE))=TRUE,"",VLOOKUP($B242,Engagés!$B$10:$N$509,2,FALSE))</f>
        <v/>
      </c>
      <c r="D242" s="100" t="str">
        <f>IF(C242="","",VLOOKUP($C242,Engagés!$C$10:$N$509,4,FALSE))</f>
        <v/>
      </c>
      <c r="E242" s="100" t="str">
        <f>IF(C242="","",VLOOKUP($C242,Engagés!$C$10:$N$509,5,FALSE))</f>
        <v/>
      </c>
      <c r="F242" s="101" t="str">
        <f>IF(C242="","",CONCATENATE(VLOOKUP($C242,Engagés!$C$10:$N$509,6,FALSE)," ",VLOOKUP($C242,Engagés!$C$10:$N$509,7,FALSE)))</f>
        <v/>
      </c>
      <c r="G242" s="101" t="str">
        <f>IF(C242="","",VLOOKUP($C242,Engagés!$C$10:$N$509,8,FALSE))</f>
        <v/>
      </c>
      <c r="H242" s="100" t="str">
        <f>IF(C242="","",VLOOKUP($C242,Engagés!$C$10:$N$509,9,FALSE))</f>
        <v/>
      </c>
      <c r="I242" s="100" t="str">
        <f>IF(C242="","",VLOOKUP($C242,Engagés!$C$10:$N$509,10,FALSE))</f>
        <v/>
      </c>
      <c r="J242" s="100" t="str">
        <f>IF(C242="","",VLOOKUP($C242,Engagés!$C$10:$Q$509,12,FALSE))</f>
        <v/>
      </c>
      <c r="K242" s="33" t="str">
        <f t="shared" si="7"/>
        <v/>
      </c>
    </row>
    <row r="243" spans="1:11" ht="16.5" hidden="1" customHeight="1">
      <c r="A243">
        <f t="shared" si="6"/>
        <v>0</v>
      </c>
      <c r="B243" s="98">
        <v>237</v>
      </c>
      <c r="C243" s="100" t="str">
        <f>IF(ISERROR(VLOOKUP($B243,Engagés!$B$10:$N$509,1,FALSE))=TRUE,"",VLOOKUP($B243,Engagés!$B$10:$N$509,2,FALSE))</f>
        <v/>
      </c>
      <c r="D243" s="100" t="str">
        <f>IF(C243="","",VLOOKUP($C243,Engagés!$C$10:$N$509,4,FALSE))</f>
        <v/>
      </c>
      <c r="E243" s="100" t="str">
        <f>IF(C243="","",VLOOKUP($C243,Engagés!$C$10:$N$509,5,FALSE))</f>
        <v/>
      </c>
      <c r="F243" s="101" t="str">
        <f>IF(C243="","",CONCATENATE(VLOOKUP($C243,Engagés!$C$10:$N$509,6,FALSE)," ",VLOOKUP($C243,Engagés!$C$10:$N$509,7,FALSE)))</f>
        <v/>
      </c>
      <c r="G243" s="101" t="str">
        <f>IF(C243="","",VLOOKUP($C243,Engagés!$C$10:$N$509,8,FALSE))</f>
        <v/>
      </c>
      <c r="H243" s="100" t="str">
        <f>IF(C243="","",VLOOKUP($C243,Engagés!$C$10:$N$509,9,FALSE))</f>
        <v/>
      </c>
      <c r="I243" s="100" t="str">
        <f>IF(C243="","",VLOOKUP($C243,Engagés!$C$10:$N$509,10,FALSE))</f>
        <v/>
      </c>
      <c r="J243" s="100" t="str">
        <f>IF(C243="","",VLOOKUP($C243,Engagés!$C$10:$Q$509,12,FALSE))</f>
        <v/>
      </c>
      <c r="K243" s="33" t="str">
        <f t="shared" si="7"/>
        <v/>
      </c>
    </row>
    <row r="244" spans="1:11" ht="16.5" hidden="1" customHeight="1">
      <c r="A244">
        <f t="shared" si="6"/>
        <v>0</v>
      </c>
      <c r="B244" s="98">
        <v>238</v>
      </c>
      <c r="C244" s="100" t="str">
        <f>IF(ISERROR(VLOOKUP($B244,Engagés!$B$10:$N$509,1,FALSE))=TRUE,"",VLOOKUP($B244,Engagés!$B$10:$N$509,2,FALSE))</f>
        <v/>
      </c>
      <c r="D244" s="100" t="str">
        <f>IF(C244="","",VLOOKUP($C244,Engagés!$C$10:$N$509,4,FALSE))</f>
        <v/>
      </c>
      <c r="E244" s="100" t="str">
        <f>IF(C244="","",VLOOKUP($C244,Engagés!$C$10:$N$509,5,FALSE))</f>
        <v/>
      </c>
      <c r="F244" s="101" t="str">
        <f>IF(C244="","",CONCATENATE(VLOOKUP($C244,Engagés!$C$10:$N$509,6,FALSE)," ",VLOOKUP($C244,Engagés!$C$10:$N$509,7,FALSE)))</f>
        <v/>
      </c>
      <c r="G244" s="101" t="str">
        <f>IF(C244="","",VLOOKUP($C244,Engagés!$C$10:$N$509,8,FALSE))</f>
        <v/>
      </c>
      <c r="H244" s="100" t="str">
        <f>IF(C244="","",VLOOKUP($C244,Engagés!$C$10:$N$509,9,FALSE))</f>
        <v/>
      </c>
      <c r="I244" s="100" t="str">
        <f>IF(C244="","",VLOOKUP($C244,Engagés!$C$10:$N$509,10,FALSE))</f>
        <v/>
      </c>
      <c r="J244" s="100" t="str">
        <f>IF(C244="","",VLOOKUP($C244,Engagés!$C$10:$Q$509,12,FALSE))</f>
        <v/>
      </c>
      <c r="K244" s="33" t="str">
        <f t="shared" si="7"/>
        <v/>
      </c>
    </row>
    <row r="245" spans="1:11" ht="16.5" hidden="1" customHeight="1">
      <c r="A245">
        <f t="shared" si="6"/>
        <v>0</v>
      </c>
      <c r="B245" s="98">
        <v>239</v>
      </c>
      <c r="C245" s="100" t="str">
        <f>IF(ISERROR(VLOOKUP($B245,Engagés!$B$10:$N$509,1,FALSE))=TRUE,"",VLOOKUP($B245,Engagés!$B$10:$N$509,2,FALSE))</f>
        <v/>
      </c>
      <c r="D245" s="100" t="str">
        <f>IF(C245="","",VLOOKUP($C245,Engagés!$C$10:$N$509,4,FALSE))</f>
        <v/>
      </c>
      <c r="E245" s="100" t="str">
        <f>IF(C245="","",VLOOKUP($C245,Engagés!$C$10:$N$509,5,FALSE))</f>
        <v/>
      </c>
      <c r="F245" s="101" t="str">
        <f>IF(C245="","",CONCATENATE(VLOOKUP($C245,Engagés!$C$10:$N$509,6,FALSE)," ",VLOOKUP($C245,Engagés!$C$10:$N$509,7,FALSE)))</f>
        <v/>
      </c>
      <c r="G245" s="101" t="str">
        <f>IF(C245="","",VLOOKUP($C245,Engagés!$C$10:$N$509,8,FALSE))</f>
        <v/>
      </c>
      <c r="H245" s="100" t="str">
        <f>IF(C245="","",VLOOKUP($C245,Engagés!$C$10:$N$509,9,FALSE))</f>
        <v/>
      </c>
      <c r="I245" s="100" t="str">
        <f>IF(C245="","",VLOOKUP($C245,Engagés!$C$10:$N$509,10,FALSE))</f>
        <v/>
      </c>
      <c r="J245" s="100" t="str">
        <f>IF(C245="","",VLOOKUP($C245,Engagés!$C$10:$Q$509,12,FALSE))</f>
        <v/>
      </c>
      <c r="K245" s="33" t="str">
        <f t="shared" si="7"/>
        <v/>
      </c>
    </row>
    <row r="246" spans="1:11" ht="16.5" hidden="1" customHeight="1">
      <c r="A246">
        <f t="shared" si="6"/>
        <v>0</v>
      </c>
      <c r="B246" s="98">
        <v>240</v>
      </c>
      <c r="C246" s="100" t="str">
        <f>IF(ISERROR(VLOOKUP($B246,Engagés!$B$10:$N$509,1,FALSE))=TRUE,"",VLOOKUP($B246,Engagés!$B$10:$N$509,2,FALSE))</f>
        <v/>
      </c>
      <c r="D246" s="100" t="str">
        <f>IF(C246="","",VLOOKUP($C246,Engagés!$C$10:$N$509,4,FALSE))</f>
        <v/>
      </c>
      <c r="E246" s="100" t="str">
        <f>IF(C246="","",VLOOKUP($C246,Engagés!$C$10:$N$509,5,FALSE))</f>
        <v/>
      </c>
      <c r="F246" s="101" t="str">
        <f>IF(C246="","",CONCATENATE(VLOOKUP($C246,Engagés!$C$10:$N$509,6,FALSE)," ",VLOOKUP($C246,Engagés!$C$10:$N$509,7,FALSE)))</f>
        <v/>
      </c>
      <c r="G246" s="101" t="str">
        <f>IF(C246="","",VLOOKUP($C246,Engagés!$C$10:$N$509,8,FALSE))</f>
        <v/>
      </c>
      <c r="H246" s="100" t="str">
        <f>IF(C246="","",VLOOKUP($C246,Engagés!$C$10:$N$509,9,FALSE))</f>
        <v/>
      </c>
      <c r="I246" s="100" t="str">
        <f>IF(C246="","",VLOOKUP($C246,Engagés!$C$10:$N$509,10,FALSE))</f>
        <v/>
      </c>
      <c r="J246" s="100" t="str">
        <f>IF(C246="","",VLOOKUP($C246,Engagés!$C$10:$Q$509,12,FALSE))</f>
        <v/>
      </c>
      <c r="K246" s="33" t="str">
        <f t="shared" si="7"/>
        <v/>
      </c>
    </row>
    <row r="247" spans="1:11" ht="16.5" hidden="1" customHeight="1">
      <c r="A247">
        <f t="shared" si="6"/>
        <v>0</v>
      </c>
      <c r="B247" s="98">
        <v>241</v>
      </c>
      <c r="C247" s="100" t="str">
        <f>IF(ISERROR(VLOOKUP($B247,Engagés!$B$10:$N$509,1,FALSE))=TRUE,"",VLOOKUP($B247,Engagés!$B$10:$N$509,2,FALSE))</f>
        <v/>
      </c>
      <c r="D247" s="100" t="str">
        <f>IF(C247="","",VLOOKUP($C247,Engagés!$C$10:$N$509,4,FALSE))</f>
        <v/>
      </c>
      <c r="E247" s="100" t="str">
        <f>IF(C247="","",VLOOKUP($C247,Engagés!$C$10:$N$509,5,FALSE))</f>
        <v/>
      </c>
      <c r="F247" s="101" t="str">
        <f>IF(C247="","",CONCATENATE(VLOOKUP($C247,Engagés!$C$10:$N$509,6,FALSE)," ",VLOOKUP($C247,Engagés!$C$10:$N$509,7,FALSE)))</f>
        <v/>
      </c>
      <c r="G247" s="101" t="str">
        <f>IF(C247="","",VLOOKUP($C247,Engagés!$C$10:$N$509,8,FALSE))</f>
        <v/>
      </c>
      <c r="H247" s="100" t="str">
        <f>IF(C247="","",VLOOKUP($C247,Engagés!$C$10:$N$509,9,FALSE))</f>
        <v/>
      </c>
      <c r="I247" s="100" t="str">
        <f>IF(C247="","",VLOOKUP($C247,Engagés!$C$10:$N$509,10,FALSE))</f>
        <v/>
      </c>
      <c r="J247" s="100" t="str">
        <f>IF(C247="","",VLOOKUP($C247,Engagés!$C$10:$Q$509,12,FALSE))</f>
        <v/>
      </c>
      <c r="K247" s="33" t="str">
        <f t="shared" si="7"/>
        <v/>
      </c>
    </row>
    <row r="248" spans="1:11" ht="16.5" hidden="1" customHeight="1">
      <c r="A248">
        <f t="shared" si="6"/>
        <v>0</v>
      </c>
      <c r="B248" s="98">
        <v>242</v>
      </c>
      <c r="C248" s="100" t="str">
        <f>IF(ISERROR(VLOOKUP($B248,Engagés!$B$10:$N$509,1,FALSE))=TRUE,"",VLOOKUP($B248,Engagés!$B$10:$N$509,2,FALSE))</f>
        <v/>
      </c>
      <c r="D248" s="100" t="str">
        <f>IF(C248="","",VLOOKUP($C248,Engagés!$C$10:$N$509,4,FALSE))</f>
        <v/>
      </c>
      <c r="E248" s="100" t="str">
        <f>IF(C248="","",VLOOKUP($C248,Engagés!$C$10:$N$509,5,FALSE))</f>
        <v/>
      </c>
      <c r="F248" s="101" t="str">
        <f>IF(C248="","",CONCATENATE(VLOOKUP($C248,Engagés!$C$10:$N$509,6,FALSE)," ",VLOOKUP($C248,Engagés!$C$10:$N$509,7,FALSE)))</f>
        <v/>
      </c>
      <c r="G248" s="101" t="str">
        <f>IF(C248="","",VLOOKUP($C248,Engagés!$C$10:$N$509,8,FALSE))</f>
        <v/>
      </c>
      <c r="H248" s="100" t="str">
        <f>IF(C248="","",VLOOKUP($C248,Engagés!$C$10:$N$509,9,FALSE))</f>
        <v/>
      </c>
      <c r="I248" s="100" t="str">
        <f>IF(C248="","",VLOOKUP($C248,Engagés!$C$10:$N$509,10,FALSE))</f>
        <v/>
      </c>
      <c r="J248" s="100" t="str">
        <f>IF(C248="","",VLOOKUP($C248,Engagés!$C$10:$Q$509,12,FALSE))</f>
        <v/>
      </c>
      <c r="K248" s="33" t="str">
        <f t="shared" si="7"/>
        <v/>
      </c>
    </row>
    <row r="249" spans="1:11" ht="16.5" hidden="1" customHeight="1">
      <c r="A249">
        <f t="shared" si="6"/>
        <v>0</v>
      </c>
      <c r="B249" s="98">
        <v>243</v>
      </c>
      <c r="C249" s="100" t="str">
        <f>IF(ISERROR(VLOOKUP($B249,Engagés!$B$10:$N$509,1,FALSE))=TRUE,"",VLOOKUP($B249,Engagés!$B$10:$N$509,2,FALSE))</f>
        <v/>
      </c>
      <c r="D249" s="100" t="str">
        <f>IF(C249="","",VLOOKUP($C249,Engagés!$C$10:$N$509,4,FALSE))</f>
        <v/>
      </c>
      <c r="E249" s="100" t="str">
        <f>IF(C249="","",VLOOKUP($C249,Engagés!$C$10:$N$509,5,FALSE))</f>
        <v/>
      </c>
      <c r="F249" s="101" t="str">
        <f>IF(C249="","",CONCATENATE(VLOOKUP($C249,Engagés!$C$10:$N$509,6,FALSE)," ",VLOOKUP($C249,Engagés!$C$10:$N$509,7,FALSE)))</f>
        <v/>
      </c>
      <c r="G249" s="101" t="str">
        <f>IF(C249="","",VLOOKUP($C249,Engagés!$C$10:$N$509,8,FALSE))</f>
        <v/>
      </c>
      <c r="H249" s="100" t="str">
        <f>IF(C249="","",VLOOKUP($C249,Engagés!$C$10:$N$509,9,FALSE))</f>
        <v/>
      </c>
      <c r="I249" s="100" t="str">
        <f>IF(C249="","",VLOOKUP($C249,Engagés!$C$10:$N$509,10,FALSE))</f>
        <v/>
      </c>
      <c r="J249" s="100" t="str">
        <f>IF(C249="","",VLOOKUP($C249,Engagés!$C$10:$Q$509,12,FALSE))</f>
        <v/>
      </c>
      <c r="K249" s="33" t="str">
        <f t="shared" si="7"/>
        <v/>
      </c>
    </row>
    <row r="250" spans="1:11" ht="16.5" hidden="1" customHeight="1">
      <c r="A250">
        <f t="shared" ref="A250:A313" si="8">IF(LEN(C250)=0,0,1)</f>
        <v>0</v>
      </c>
      <c r="B250" s="98">
        <v>244</v>
      </c>
      <c r="C250" s="100" t="str">
        <f>IF(ISERROR(VLOOKUP($B250,Engagés!$B$10:$N$509,1,FALSE))=TRUE,"",VLOOKUP($B250,Engagés!$B$10:$N$509,2,FALSE))</f>
        <v/>
      </c>
      <c r="D250" s="100" t="str">
        <f>IF(C250="","",VLOOKUP($C250,Engagés!$C$10:$N$509,4,FALSE))</f>
        <v/>
      </c>
      <c r="E250" s="100" t="str">
        <f>IF(C250="","",VLOOKUP($C250,Engagés!$C$10:$N$509,5,FALSE))</f>
        <v/>
      </c>
      <c r="F250" s="101" t="str">
        <f>IF(C250="","",CONCATENATE(VLOOKUP($C250,Engagés!$C$10:$N$509,6,FALSE)," ",VLOOKUP($C250,Engagés!$C$10:$N$509,7,FALSE)))</f>
        <v/>
      </c>
      <c r="G250" s="101" t="str">
        <f>IF(C250="","",VLOOKUP($C250,Engagés!$C$10:$N$509,8,FALSE))</f>
        <v/>
      </c>
      <c r="H250" s="100" t="str">
        <f>IF(C250="","",VLOOKUP($C250,Engagés!$C$10:$N$509,9,FALSE))</f>
        <v/>
      </c>
      <c r="I250" s="100" t="str">
        <f>IF(C250="","",VLOOKUP($C250,Engagés!$C$10:$N$509,10,FALSE))</f>
        <v/>
      </c>
      <c r="J250" s="100" t="str">
        <f>IF(C250="","",VLOOKUP($C250,Engagés!$C$10:$Q$509,12,FALSE))</f>
        <v/>
      </c>
      <c r="K250" s="33" t="str">
        <f t="shared" si="7"/>
        <v/>
      </c>
    </row>
    <row r="251" spans="1:11" ht="16.5" hidden="1" customHeight="1">
      <c r="A251">
        <f t="shared" si="8"/>
        <v>0</v>
      </c>
      <c r="B251" s="98">
        <v>245</v>
      </c>
      <c r="C251" s="100" t="str">
        <f>IF(ISERROR(VLOOKUP($B251,Engagés!$B$10:$N$509,1,FALSE))=TRUE,"",VLOOKUP($B251,Engagés!$B$10:$N$509,2,FALSE))</f>
        <v/>
      </c>
      <c r="D251" s="100" t="str">
        <f>IF(C251="","",VLOOKUP($C251,Engagés!$C$10:$N$509,4,FALSE))</f>
        <v/>
      </c>
      <c r="E251" s="100" t="str">
        <f>IF(C251="","",VLOOKUP($C251,Engagés!$C$10:$N$509,5,FALSE))</f>
        <v/>
      </c>
      <c r="F251" s="101" t="str">
        <f>IF(C251="","",CONCATENATE(VLOOKUP($C251,Engagés!$C$10:$N$509,6,FALSE)," ",VLOOKUP($C251,Engagés!$C$10:$N$509,7,FALSE)))</f>
        <v/>
      </c>
      <c r="G251" s="101" t="str">
        <f>IF(C251="","",VLOOKUP($C251,Engagés!$C$10:$N$509,8,FALSE))</f>
        <v/>
      </c>
      <c r="H251" s="100" t="str">
        <f>IF(C251="","",VLOOKUP($C251,Engagés!$C$10:$N$509,9,FALSE))</f>
        <v/>
      </c>
      <c r="I251" s="100" t="str">
        <f>IF(C251="","",VLOOKUP($C251,Engagés!$C$10:$N$509,10,FALSE))</f>
        <v/>
      </c>
      <c r="J251" s="100" t="str">
        <f>IF(C251="","",VLOOKUP($C251,Engagés!$C$10:$Q$509,12,FALSE))</f>
        <v/>
      </c>
      <c r="K251" s="33" t="str">
        <f t="shared" si="7"/>
        <v/>
      </c>
    </row>
    <row r="252" spans="1:11" ht="16.5" hidden="1" customHeight="1">
      <c r="A252">
        <f t="shared" si="8"/>
        <v>0</v>
      </c>
      <c r="B252" s="98">
        <v>246</v>
      </c>
      <c r="C252" s="100" t="str">
        <f>IF(ISERROR(VLOOKUP($B252,Engagés!$B$10:$N$509,1,FALSE))=TRUE,"",VLOOKUP($B252,Engagés!$B$10:$N$509,2,FALSE))</f>
        <v/>
      </c>
      <c r="D252" s="100" t="str">
        <f>IF(C252="","",VLOOKUP($C252,Engagés!$C$10:$N$509,4,FALSE))</f>
        <v/>
      </c>
      <c r="E252" s="100" t="str">
        <f>IF(C252="","",VLOOKUP($C252,Engagés!$C$10:$N$509,5,FALSE))</f>
        <v/>
      </c>
      <c r="F252" s="101" t="str">
        <f>IF(C252="","",CONCATENATE(VLOOKUP($C252,Engagés!$C$10:$N$509,6,FALSE)," ",VLOOKUP($C252,Engagés!$C$10:$N$509,7,FALSE)))</f>
        <v/>
      </c>
      <c r="G252" s="101" t="str">
        <f>IF(C252="","",VLOOKUP($C252,Engagés!$C$10:$N$509,8,FALSE))</f>
        <v/>
      </c>
      <c r="H252" s="100" t="str">
        <f>IF(C252="","",VLOOKUP($C252,Engagés!$C$10:$N$509,9,FALSE))</f>
        <v/>
      </c>
      <c r="I252" s="100" t="str">
        <f>IF(C252="","",VLOOKUP($C252,Engagés!$C$10:$N$509,10,FALSE))</f>
        <v/>
      </c>
      <c r="J252" s="100" t="str">
        <f>IF(C252="","",VLOOKUP($C252,Engagés!$C$10:$Q$509,12,FALSE))</f>
        <v/>
      </c>
      <c r="K252" s="33" t="str">
        <f t="shared" si="7"/>
        <v/>
      </c>
    </row>
    <row r="253" spans="1:11" ht="16.5" hidden="1" customHeight="1">
      <c r="A253">
        <f t="shared" si="8"/>
        <v>0</v>
      </c>
      <c r="B253" s="98">
        <v>247</v>
      </c>
      <c r="C253" s="100" t="str">
        <f>IF(ISERROR(VLOOKUP($B253,Engagés!$B$10:$N$509,1,FALSE))=TRUE,"",VLOOKUP($B253,Engagés!$B$10:$N$509,2,FALSE))</f>
        <v/>
      </c>
      <c r="D253" s="100" t="str">
        <f>IF(C253="","",VLOOKUP($C253,Engagés!$C$10:$N$509,4,FALSE))</f>
        <v/>
      </c>
      <c r="E253" s="100" t="str">
        <f>IF(C253="","",VLOOKUP($C253,Engagés!$C$10:$N$509,5,FALSE))</f>
        <v/>
      </c>
      <c r="F253" s="101" t="str">
        <f>IF(C253="","",CONCATENATE(VLOOKUP($C253,Engagés!$C$10:$N$509,6,FALSE)," ",VLOOKUP($C253,Engagés!$C$10:$N$509,7,FALSE)))</f>
        <v/>
      </c>
      <c r="G253" s="101" t="str">
        <f>IF(C253="","",VLOOKUP($C253,Engagés!$C$10:$N$509,8,FALSE))</f>
        <v/>
      </c>
      <c r="H253" s="100" t="str">
        <f>IF(C253="","",VLOOKUP($C253,Engagés!$C$10:$N$509,9,FALSE))</f>
        <v/>
      </c>
      <c r="I253" s="100" t="str">
        <f>IF(C253="","",VLOOKUP($C253,Engagés!$C$10:$N$509,10,FALSE))</f>
        <v/>
      </c>
      <c r="J253" s="100" t="str">
        <f>IF(C253="","",VLOOKUP($C253,Engagés!$C$10:$Q$509,12,FALSE))</f>
        <v/>
      </c>
      <c r="K253" s="33" t="str">
        <f t="shared" si="7"/>
        <v/>
      </c>
    </row>
    <row r="254" spans="1:11" ht="16.5" hidden="1" customHeight="1">
      <c r="A254">
        <f t="shared" si="8"/>
        <v>0</v>
      </c>
      <c r="B254" s="98">
        <v>248</v>
      </c>
      <c r="C254" s="100" t="str">
        <f>IF(ISERROR(VLOOKUP($B254,Engagés!$B$10:$N$509,1,FALSE))=TRUE,"",VLOOKUP($B254,Engagés!$B$10:$N$509,2,FALSE))</f>
        <v/>
      </c>
      <c r="D254" s="100" t="str">
        <f>IF(C254="","",VLOOKUP($C254,Engagés!$C$10:$N$509,4,FALSE))</f>
        <v/>
      </c>
      <c r="E254" s="100" t="str">
        <f>IF(C254="","",VLOOKUP($C254,Engagés!$C$10:$N$509,5,FALSE))</f>
        <v/>
      </c>
      <c r="F254" s="101" t="str">
        <f>IF(C254="","",CONCATENATE(VLOOKUP($C254,Engagés!$C$10:$N$509,6,FALSE)," ",VLOOKUP($C254,Engagés!$C$10:$N$509,7,FALSE)))</f>
        <v/>
      </c>
      <c r="G254" s="101" t="str">
        <f>IF(C254="","",VLOOKUP($C254,Engagés!$C$10:$N$509,8,FALSE))</f>
        <v/>
      </c>
      <c r="H254" s="100" t="str">
        <f>IF(C254="","",VLOOKUP($C254,Engagés!$C$10:$N$509,9,FALSE))</f>
        <v/>
      </c>
      <c r="I254" s="100" t="str">
        <f>IF(C254="","",VLOOKUP($C254,Engagés!$C$10:$N$509,10,FALSE))</f>
        <v/>
      </c>
      <c r="J254" s="100" t="str">
        <f>IF(C254="","",VLOOKUP($C254,Engagés!$C$10:$Q$509,12,FALSE))</f>
        <v/>
      </c>
      <c r="K254" s="33" t="str">
        <f t="shared" si="7"/>
        <v/>
      </c>
    </row>
    <row r="255" spans="1:11" ht="16.5" hidden="1" customHeight="1">
      <c r="A255">
        <f t="shared" si="8"/>
        <v>0</v>
      </c>
      <c r="B255" s="98">
        <v>249</v>
      </c>
      <c r="C255" s="100" t="str">
        <f>IF(ISERROR(VLOOKUP($B255,Engagés!$B$10:$N$509,1,FALSE))=TRUE,"",VLOOKUP($B255,Engagés!$B$10:$N$509,2,FALSE))</f>
        <v/>
      </c>
      <c r="D255" s="100" t="str">
        <f>IF(C255="","",VLOOKUP($C255,Engagés!$C$10:$N$509,4,FALSE))</f>
        <v/>
      </c>
      <c r="E255" s="100" t="str">
        <f>IF(C255="","",VLOOKUP($C255,Engagés!$C$10:$N$509,5,FALSE))</f>
        <v/>
      </c>
      <c r="F255" s="101" t="str">
        <f>IF(C255="","",CONCATENATE(VLOOKUP($C255,Engagés!$C$10:$N$509,6,FALSE)," ",VLOOKUP($C255,Engagés!$C$10:$N$509,7,FALSE)))</f>
        <v/>
      </c>
      <c r="G255" s="101" t="str">
        <f>IF(C255="","",VLOOKUP($C255,Engagés!$C$10:$N$509,8,FALSE))</f>
        <v/>
      </c>
      <c r="H255" s="100" t="str">
        <f>IF(C255="","",VLOOKUP($C255,Engagés!$C$10:$N$509,9,FALSE))</f>
        <v/>
      </c>
      <c r="I255" s="100" t="str">
        <f>IF(C255="","",VLOOKUP($C255,Engagés!$C$10:$N$509,10,FALSE))</f>
        <v/>
      </c>
      <c r="J255" s="100" t="str">
        <f>IF(C255="","",VLOOKUP($C255,Engagés!$C$10:$Q$509,12,FALSE))</f>
        <v/>
      </c>
      <c r="K255" s="33" t="str">
        <f t="shared" si="7"/>
        <v/>
      </c>
    </row>
    <row r="256" spans="1:11" ht="16.5" hidden="1" customHeight="1">
      <c r="A256">
        <f t="shared" si="8"/>
        <v>0</v>
      </c>
      <c r="B256" s="98">
        <v>250</v>
      </c>
      <c r="C256" s="100" t="str">
        <f>IF(ISERROR(VLOOKUP($B256,Engagés!$B$10:$N$509,1,FALSE))=TRUE,"",VLOOKUP($B256,Engagés!$B$10:$N$509,2,FALSE))</f>
        <v/>
      </c>
      <c r="D256" s="100" t="str">
        <f>IF(C256="","",VLOOKUP($C256,Engagés!$C$10:$N$509,4,FALSE))</f>
        <v/>
      </c>
      <c r="E256" s="100" t="str">
        <f>IF(C256="","",VLOOKUP($C256,Engagés!$C$10:$N$509,5,FALSE))</f>
        <v/>
      </c>
      <c r="F256" s="101" t="str">
        <f>IF(C256="","",CONCATENATE(VLOOKUP($C256,Engagés!$C$10:$N$509,6,FALSE)," ",VLOOKUP($C256,Engagés!$C$10:$N$509,7,FALSE)))</f>
        <v/>
      </c>
      <c r="G256" s="101" t="str">
        <f>IF(C256="","",VLOOKUP($C256,Engagés!$C$10:$N$509,8,FALSE))</f>
        <v/>
      </c>
      <c r="H256" s="100" t="str">
        <f>IF(C256="","",VLOOKUP($C256,Engagés!$C$10:$N$509,9,FALSE))</f>
        <v/>
      </c>
      <c r="I256" s="100" t="str">
        <f>IF(C256="","",VLOOKUP($C256,Engagés!$C$10:$N$509,10,FALSE))</f>
        <v/>
      </c>
      <c r="J256" s="100" t="str">
        <f>IF(C256="","",VLOOKUP($C256,Engagés!$C$10:$Q$509,12,FALSE))</f>
        <v/>
      </c>
      <c r="K256" s="33" t="str">
        <f t="shared" si="7"/>
        <v/>
      </c>
    </row>
    <row r="257" spans="1:11" ht="16.5" hidden="1" customHeight="1">
      <c r="A257">
        <f t="shared" si="8"/>
        <v>0</v>
      </c>
      <c r="B257" s="98">
        <v>251</v>
      </c>
      <c r="C257" s="100" t="str">
        <f>IF(ISERROR(VLOOKUP($B257,Engagés!$B$10:$N$509,1,FALSE))=TRUE,"",VLOOKUP($B257,Engagés!$B$10:$N$509,2,FALSE))</f>
        <v/>
      </c>
      <c r="D257" s="100" t="str">
        <f>IF(C257="","",VLOOKUP($C257,Engagés!$C$10:$N$509,4,FALSE))</f>
        <v/>
      </c>
      <c r="E257" s="100" t="str">
        <f>IF(C257="","",VLOOKUP($C257,Engagés!$C$10:$N$509,5,FALSE))</f>
        <v/>
      </c>
      <c r="F257" s="101" t="str">
        <f>IF(C257="","",CONCATENATE(VLOOKUP($C257,Engagés!$C$10:$N$509,6,FALSE)," ",VLOOKUP($C257,Engagés!$C$10:$N$509,7,FALSE)))</f>
        <v/>
      </c>
      <c r="G257" s="101" t="str">
        <f>IF(C257="","",VLOOKUP($C257,Engagés!$C$10:$N$509,8,FALSE))</f>
        <v/>
      </c>
      <c r="H257" s="100" t="str">
        <f>IF(C257="","",VLOOKUP($C257,Engagés!$C$10:$N$509,9,FALSE))</f>
        <v/>
      </c>
      <c r="I257" s="100" t="str">
        <f>IF(C257="","",VLOOKUP($C257,Engagés!$C$10:$N$509,10,FALSE))</f>
        <v/>
      </c>
      <c r="J257" s="100" t="str">
        <f>IF(C257="","",VLOOKUP($C257,Engagés!$C$10:$Q$509,12,FALSE))</f>
        <v/>
      </c>
      <c r="K257" s="33" t="str">
        <f t="shared" si="7"/>
        <v/>
      </c>
    </row>
    <row r="258" spans="1:11" ht="16.5" hidden="1" customHeight="1">
      <c r="A258">
        <f t="shared" si="8"/>
        <v>0</v>
      </c>
      <c r="B258" s="98">
        <v>252</v>
      </c>
      <c r="C258" s="100" t="str">
        <f>IF(ISERROR(VLOOKUP($B258,Engagés!$B$10:$N$509,1,FALSE))=TRUE,"",VLOOKUP($B258,Engagés!$B$10:$N$509,2,FALSE))</f>
        <v/>
      </c>
      <c r="D258" s="100" t="str">
        <f>IF(C258="","",VLOOKUP($C258,Engagés!$C$10:$N$509,4,FALSE))</f>
        <v/>
      </c>
      <c r="E258" s="100" t="str">
        <f>IF(C258="","",VLOOKUP($C258,Engagés!$C$10:$N$509,5,FALSE))</f>
        <v/>
      </c>
      <c r="F258" s="101" t="str">
        <f>IF(C258="","",CONCATENATE(VLOOKUP($C258,Engagés!$C$10:$N$509,6,FALSE)," ",VLOOKUP($C258,Engagés!$C$10:$N$509,7,FALSE)))</f>
        <v/>
      </c>
      <c r="G258" s="101" t="str">
        <f>IF(C258="","",VLOOKUP($C258,Engagés!$C$10:$N$509,8,FALSE))</f>
        <v/>
      </c>
      <c r="H258" s="100" t="str">
        <f>IF(C258="","",VLOOKUP($C258,Engagés!$C$10:$N$509,9,FALSE))</f>
        <v/>
      </c>
      <c r="I258" s="100" t="str">
        <f>IF(C258="","",VLOOKUP($C258,Engagés!$C$10:$N$509,10,FALSE))</f>
        <v/>
      </c>
      <c r="J258" s="100" t="str">
        <f>IF(C258="","",VLOOKUP($C258,Engagés!$C$10:$Q$509,12,FALSE))</f>
        <v/>
      </c>
      <c r="K258" s="33" t="str">
        <f t="shared" si="7"/>
        <v/>
      </c>
    </row>
    <row r="259" spans="1:11" ht="16.5" hidden="1" customHeight="1">
      <c r="A259">
        <f t="shared" si="8"/>
        <v>0</v>
      </c>
      <c r="B259" s="98">
        <v>253</v>
      </c>
      <c r="C259" s="100" t="str">
        <f>IF(ISERROR(VLOOKUP($B259,Engagés!$B$10:$N$509,1,FALSE))=TRUE,"",VLOOKUP($B259,Engagés!$B$10:$N$509,2,FALSE))</f>
        <v/>
      </c>
      <c r="D259" s="100" t="str">
        <f>IF(C259="","",VLOOKUP($C259,Engagés!$C$10:$N$509,4,FALSE))</f>
        <v/>
      </c>
      <c r="E259" s="100" t="str">
        <f>IF(C259="","",VLOOKUP($C259,Engagés!$C$10:$N$509,5,FALSE))</f>
        <v/>
      </c>
      <c r="F259" s="101" t="str">
        <f>IF(C259="","",CONCATENATE(VLOOKUP($C259,Engagés!$C$10:$N$509,6,FALSE)," ",VLOOKUP($C259,Engagés!$C$10:$N$509,7,FALSE)))</f>
        <v/>
      </c>
      <c r="G259" s="101" t="str">
        <f>IF(C259="","",VLOOKUP($C259,Engagés!$C$10:$N$509,8,FALSE))</f>
        <v/>
      </c>
      <c r="H259" s="100" t="str">
        <f>IF(C259="","",VLOOKUP($C259,Engagés!$C$10:$N$509,9,FALSE))</f>
        <v/>
      </c>
      <c r="I259" s="100" t="str">
        <f>IF(C259="","",VLOOKUP($C259,Engagés!$C$10:$N$509,10,FALSE))</f>
        <v/>
      </c>
      <c r="J259" s="100" t="str">
        <f>IF(C259="","",VLOOKUP($C259,Engagés!$C$10:$Q$509,12,FALSE))</f>
        <v/>
      </c>
      <c r="K259" s="33" t="str">
        <f t="shared" si="7"/>
        <v/>
      </c>
    </row>
    <row r="260" spans="1:11" ht="16.5" hidden="1" customHeight="1">
      <c r="A260">
        <f t="shared" si="8"/>
        <v>0</v>
      </c>
      <c r="B260" s="98">
        <v>254</v>
      </c>
      <c r="C260" s="100" t="str">
        <f>IF(ISERROR(VLOOKUP($B260,Engagés!$B$10:$N$509,1,FALSE))=TRUE,"",VLOOKUP($B260,Engagés!$B$10:$N$509,2,FALSE))</f>
        <v/>
      </c>
      <c r="D260" s="100" t="str">
        <f>IF(C260="","",VLOOKUP($C260,Engagés!$C$10:$N$509,4,FALSE))</f>
        <v/>
      </c>
      <c r="E260" s="100" t="str">
        <f>IF(C260="","",VLOOKUP($C260,Engagés!$C$10:$N$509,5,FALSE))</f>
        <v/>
      </c>
      <c r="F260" s="101" t="str">
        <f>IF(C260="","",CONCATENATE(VLOOKUP($C260,Engagés!$C$10:$N$509,6,FALSE)," ",VLOOKUP($C260,Engagés!$C$10:$N$509,7,FALSE)))</f>
        <v/>
      </c>
      <c r="G260" s="101" t="str">
        <f>IF(C260="","",VLOOKUP($C260,Engagés!$C$10:$N$509,8,FALSE))</f>
        <v/>
      </c>
      <c r="H260" s="100" t="str">
        <f>IF(C260="","",VLOOKUP($C260,Engagés!$C$10:$N$509,9,FALSE))</f>
        <v/>
      </c>
      <c r="I260" s="100" t="str">
        <f>IF(C260="","",VLOOKUP($C260,Engagés!$C$10:$N$509,10,FALSE))</f>
        <v/>
      </c>
      <c r="J260" s="100" t="str">
        <f>IF(C260="","",VLOOKUP($C260,Engagés!$C$10:$Q$509,12,FALSE))</f>
        <v/>
      </c>
      <c r="K260" s="33" t="str">
        <f t="shared" si="7"/>
        <v/>
      </c>
    </row>
    <row r="261" spans="1:11" ht="16.5" hidden="1" customHeight="1">
      <c r="A261">
        <f t="shared" si="8"/>
        <v>0</v>
      </c>
      <c r="B261" s="98">
        <v>255</v>
      </c>
      <c r="C261" s="100" t="str">
        <f>IF(ISERROR(VLOOKUP($B261,Engagés!$B$10:$N$509,1,FALSE))=TRUE,"",VLOOKUP($B261,Engagés!$B$10:$N$509,2,FALSE))</f>
        <v/>
      </c>
      <c r="D261" s="100" t="str">
        <f>IF(C261="","",VLOOKUP($C261,Engagés!$C$10:$N$509,4,FALSE))</f>
        <v/>
      </c>
      <c r="E261" s="100" t="str">
        <f>IF(C261="","",VLOOKUP($C261,Engagés!$C$10:$N$509,5,FALSE))</f>
        <v/>
      </c>
      <c r="F261" s="101" t="str">
        <f>IF(C261="","",CONCATENATE(VLOOKUP($C261,Engagés!$C$10:$N$509,6,FALSE)," ",VLOOKUP($C261,Engagés!$C$10:$N$509,7,FALSE)))</f>
        <v/>
      </c>
      <c r="G261" s="101" t="str">
        <f>IF(C261="","",VLOOKUP($C261,Engagés!$C$10:$N$509,8,FALSE))</f>
        <v/>
      </c>
      <c r="H261" s="100" t="str">
        <f>IF(C261="","",VLOOKUP($C261,Engagés!$C$10:$N$509,9,FALSE))</f>
        <v/>
      </c>
      <c r="I261" s="100" t="str">
        <f>IF(C261="","",VLOOKUP($C261,Engagés!$C$10:$N$509,10,FALSE))</f>
        <v/>
      </c>
      <c r="J261" s="100" t="str">
        <f>IF(C261="","",VLOOKUP($C261,Engagés!$C$10:$Q$509,12,FALSE))</f>
        <v/>
      </c>
      <c r="K261" s="33" t="str">
        <f t="shared" si="7"/>
        <v/>
      </c>
    </row>
    <row r="262" spans="1:11" ht="16.5" hidden="1" customHeight="1">
      <c r="A262">
        <f t="shared" si="8"/>
        <v>0</v>
      </c>
      <c r="B262" s="98">
        <v>256</v>
      </c>
      <c r="C262" s="100" t="str">
        <f>IF(ISERROR(VLOOKUP($B262,Engagés!$B$10:$N$509,1,FALSE))=TRUE,"",VLOOKUP($B262,Engagés!$B$10:$N$509,2,FALSE))</f>
        <v/>
      </c>
      <c r="D262" s="100" t="str">
        <f>IF(C262="","",VLOOKUP($C262,Engagés!$C$10:$N$509,4,FALSE))</f>
        <v/>
      </c>
      <c r="E262" s="100" t="str">
        <f>IF(C262="","",VLOOKUP($C262,Engagés!$C$10:$N$509,5,FALSE))</f>
        <v/>
      </c>
      <c r="F262" s="101" t="str">
        <f>IF(C262="","",CONCATENATE(VLOOKUP($C262,Engagés!$C$10:$N$509,6,FALSE)," ",VLOOKUP($C262,Engagés!$C$10:$N$509,7,FALSE)))</f>
        <v/>
      </c>
      <c r="G262" s="101" t="str">
        <f>IF(C262="","",VLOOKUP($C262,Engagés!$C$10:$N$509,8,FALSE))</f>
        <v/>
      </c>
      <c r="H262" s="100" t="str">
        <f>IF(C262="","",VLOOKUP($C262,Engagés!$C$10:$N$509,9,FALSE))</f>
        <v/>
      </c>
      <c r="I262" s="100" t="str">
        <f>IF(C262="","",VLOOKUP($C262,Engagés!$C$10:$N$509,10,FALSE))</f>
        <v/>
      </c>
      <c r="J262" s="100" t="str">
        <f>IF(C262="","",VLOOKUP($C262,Engagés!$C$10:$Q$509,12,FALSE))</f>
        <v/>
      </c>
      <c r="K262" s="33" t="str">
        <f t="shared" si="7"/>
        <v/>
      </c>
    </row>
    <row r="263" spans="1:11" ht="16.5" hidden="1" customHeight="1">
      <c r="A263">
        <f t="shared" si="8"/>
        <v>0</v>
      </c>
      <c r="B263" s="98">
        <v>257</v>
      </c>
      <c r="C263" s="100" t="str">
        <f>IF(ISERROR(VLOOKUP($B263,Engagés!$B$10:$N$509,1,FALSE))=TRUE,"",VLOOKUP($B263,Engagés!$B$10:$N$509,2,FALSE))</f>
        <v/>
      </c>
      <c r="D263" s="100" t="str">
        <f>IF(C263="","",VLOOKUP($C263,Engagés!$C$10:$N$509,4,FALSE))</f>
        <v/>
      </c>
      <c r="E263" s="100" t="str">
        <f>IF(C263="","",VLOOKUP($C263,Engagés!$C$10:$N$509,5,FALSE))</f>
        <v/>
      </c>
      <c r="F263" s="101" t="str">
        <f>IF(C263="","",CONCATENATE(VLOOKUP($C263,Engagés!$C$10:$N$509,6,FALSE)," ",VLOOKUP($C263,Engagés!$C$10:$N$509,7,FALSE)))</f>
        <v/>
      </c>
      <c r="G263" s="101" t="str">
        <f>IF(C263="","",VLOOKUP($C263,Engagés!$C$10:$N$509,8,FALSE))</f>
        <v/>
      </c>
      <c r="H263" s="100" t="str">
        <f>IF(C263="","",VLOOKUP($C263,Engagés!$C$10:$N$509,9,FALSE))</f>
        <v/>
      </c>
      <c r="I263" s="100" t="str">
        <f>IF(C263="","",VLOOKUP($C263,Engagés!$C$10:$N$509,10,FALSE))</f>
        <v/>
      </c>
      <c r="J263" s="100" t="str">
        <f>IF(C263="","",VLOOKUP($C263,Engagés!$C$10:$Q$509,12,FALSE))</f>
        <v/>
      </c>
      <c r="K263" s="33" t="str">
        <f t="shared" si="7"/>
        <v/>
      </c>
    </row>
    <row r="264" spans="1:11" ht="16.5" hidden="1" customHeight="1">
      <c r="A264">
        <f t="shared" si="8"/>
        <v>0</v>
      </c>
      <c r="B264" s="98">
        <v>258</v>
      </c>
      <c r="C264" s="100" t="str">
        <f>IF(ISERROR(VLOOKUP($B264,Engagés!$B$10:$N$509,1,FALSE))=TRUE,"",VLOOKUP($B264,Engagés!$B$10:$N$509,2,FALSE))</f>
        <v/>
      </c>
      <c r="D264" s="100" t="str">
        <f>IF(C264="","",VLOOKUP($C264,Engagés!$C$10:$N$509,4,FALSE))</f>
        <v/>
      </c>
      <c r="E264" s="100" t="str">
        <f>IF(C264="","",VLOOKUP($C264,Engagés!$C$10:$N$509,5,FALSE))</f>
        <v/>
      </c>
      <c r="F264" s="101" t="str">
        <f>IF(C264="","",CONCATENATE(VLOOKUP($C264,Engagés!$C$10:$N$509,6,FALSE)," ",VLOOKUP($C264,Engagés!$C$10:$N$509,7,FALSE)))</f>
        <v/>
      </c>
      <c r="G264" s="101" t="str">
        <f>IF(C264="","",VLOOKUP($C264,Engagés!$C$10:$N$509,8,FALSE))</f>
        <v/>
      </c>
      <c r="H264" s="100" t="str">
        <f>IF(C264="","",VLOOKUP($C264,Engagés!$C$10:$N$509,9,FALSE))</f>
        <v/>
      </c>
      <c r="I264" s="100" t="str">
        <f>IF(C264="","",VLOOKUP($C264,Engagés!$C$10:$N$509,10,FALSE))</f>
        <v/>
      </c>
      <c r="J264" s="100" t="str">
        <f>IF(C264="","",VLOOKUP($C264,Engagés!$C$10:$Q$509,12,FALSE))</f>
        <v/>
      </c>
      <c r="K264" s="33" t="str">
        <f t="shared" si="7"/>
        <v/>
      </c>
    </row>
    <row r="265" spans="1:11" ht="16.5" hidden="1" customHeight="1">
      <c r="A265">
        <f t="shared" si="8"/>
        <v>0</v>
      </c>
      <c r="B265" s="98">
        <v>259</v>
      </c>
      <c r="C265" s="100" t="str">
        <f>IF(ISERROR(VLOOKUP($B265,Engagés!$B$10:$N$509,1,FALSE))=TRUE,"",VLOOKUP($B265,Engagés!$B$10:$N$509,2,FALSE))</f>
        <v/>
      </c>
      <c r="D265" s="100" t="str">
        <f>IF(C265="","",VLOOKUP($C265,Engagés!$C$10:$N$509,4,FALSE))</f>
        <v/>
      </c>
      <c r="E265" s="100" t="str">
        <f>IF(C265="","",VLOOKUP($C265,Engagés!$C$10:$N$509,5,FALSE))</f>
        <v/>
      </c>
      <c r="F265" s="101" t="str">
        <f>IF(C265="","",CONCATENATE(VLOOKUP($C265,Engagés!$C$10:$N$509,6,FALSE)," ",VLOOKUP($C265,Engagés!$C$10:$N$509,7,FALSE)))</f>
        <v/>
      </c>
      <c r="G265" s="101" t="str">
        <f>IF(C265="","",VLOOKUP($C265,Engagés!$C$10:$N$509,8,FALSE))</f>
        <v/>
      </c>
      <c r="H265" s="100" t="str">
        <f>IF(C265="","",VLOOKUP($C265,Engagés!$C$10:$N$509,9,FALSE))</f>
        <v/>
      </c>
      <c r="I265" s="100" t="str">
        <f>IF(C265="","",VLOOKUP($C265,Engagés!$C$10:$N$509,10,FALSE))</f>
        <v/>
      </c>
      <c r="J265" s="100" t="str">
        <f>IF(C265="","",VLOOKUP($C265,Engagés!$C$10:$Q$509,12,FALSE))</f>
        <v/>
      </c>
      <c r="K265" s="33" t="str">
        <f t="shared" ref="K265:K328" si="9">C265</f>
        <v/>
      </c>
    </row>
    <row r="266" spans="1:11" ht="16.5" hidden="1" customHeight="1">
      <c r="A266">
        <f t="shared" si="8"/>
        <v>0</v>
      </c>
      <c r="B266" s="98">
        <v>260</v>
      </c>
      <c r="C266" s="100" t="str">
        <f>IF(ISERROR(VLOOKUP($B266,Engagés!$B$10:$N$509,1,FALSE))=TRUE,"",VLOOKUP($B266,Engagés!$B$10:$N$509,2,FALSE))</f>
        <v/>
      </c>
      <c r="D266" s="100" t="str">
        <f>IF(C266="","",VLOOKUP($C266,Engagés!$C$10:$N$509,4,FALSE))</f>
        <v/>
      </c>
      <c r="E266" s="100" t="str">
        <f>IF(C266="","",VLOOKUP($C266,Engagés!$C$10:$N$509,5,FALSE))</f>
        <v/>
      </c>
      <c r="F266" s="101" t="str">
        <f>IF(C266="","",CONCATENATE(VLOOKUP($C266,Engagés!$C$10:$N$509,6,FALSE)," ",VLOOKUP($C266,Engagés!$C$10:$N$509,7,FALSE)))</f>
        <v/>
      </c>
      <c r="G266" s="101" t="str">
        <f>IF(C266="","",VLOOKUP($C266,Engagés!$C$10:$N$509,8,FALSE))</f>
        <v/>
      </c>
      <c r="H266" s="100" t="str">
        <f>IF(C266="","",VLOOKUP($C266,Engagés!$C$10:$N$509,9,FALSE))</f>
        <v/>
      </c>
      <c r="I266" s="100" t="str">
        <f>IF(C266="","",VLOOKUP($C266,Engagés!$C$10:$N$509,10,FALSE))</f>
        <v/>
      </c>
      <c r="J266" s="100" t="str">
        <f>IF(C266="","",VLOOKUP($C266,Engagés!$C$10:$Q$509,12,FALSE))</f>
        <v/>
      </c>
      <c r="K266" s="33" t="str">
        <f t="shared" si="9"/>
        <v/>
      </c>
    </row>
    <row r="267" spans="1:11" ht="16.5" hidden="1" customHeight="1">
      <c r="A267">
        <f t="shared" si="8"/>
        <v>0</v>
      </c>
      <c r="B267" s="98">
        <v>261</v>
      </c>
      <c r="C267" s="100" t="str">
        <f>IF(ISERROR(VLOOKUP($B267,Engagés!$B$10:$N$509,1,FALSE))=TRUE,"",VLOOKUP($B267,Engagés!$B$10:$N$509,2,FALSE))</f>
        <v/>
      </c>
      <c r="D267" s="100" t="str">
        <f>IF(C267="","",VLOOKUP($C267,Engagés!$C$10:$N$509,4,FALSE))</f>
        <v/>
      </c>
      <c r="E267" s="100" t="str">
        <f>IF(C267="","",VLOOKUP($C267,Engagés!$C$10:$N$509,5,FALSE))</f>
        <v/>
      </c>
      <c r="F267" s="101" t="str">
        <f>IF(C267="","",CONCATENATE(VLOOKUP($C267,Engagés!$C$10:$N$509,6,FALSE)," ",VLOOKUP($C267,Engagés!$C$10:$N$509,7,FALSE)))</f>
        <v/>
      </c>
      <c r="G267" s="101" t="str">
        <f>IF(C267="","",VLOOKUP($C267,Engagés!$C$10:$N$509,8,FALSE))</f>
        <v/>
      </c>
      <c r="H267" s="100" t="str">
        <f>IF(C267="","",VLOOKUP($C267,Engagés!$C$10:$N$509,9,FALSE))</f>
        <v/>
      </c>
      <c r="I267" s="100" t="str">
        <f>IF(C267="","",VLOOKUP($C267,Engagés!$C$10:$N$509,10,FALSE))</f>
        <v/>
      </c>
      <c r="J267" s="100" t="str">
        <f>IF(C267="","",VLOOKUP($C267,Engagés!$C$10:$Q$509,12,FALSE))</f>
        <v/>
      </c>
      <c r="K267" s="33" t="str">
        <f t="shared" si="9"/>
        <v/>
      </c>
    </row>
    <row r="268" spans="1:11" ht="16.5" hidden="1" customHeight="1">
      <c r="A268">
        <f t="shared" si="8"/>
        <v>0</v>
      </c>
      <c r="B268" s="98">
        <v>262</v>
      </c>
      <c r="C268" s="100" t="str">
        <f>IF(ISERROR(VLOOKUP($B268,Engagés!$B$10:$N$509,1,FALSE))=TRUE,"",VLOOKUP($B268,Engagés!$B$10:$N$509,2,FALSE))</f>
        <v/>
      </c>
      <c r="D268" s="100" t="str">
        <f>IF(C268="","",VLOOKUP($C268,Engagés!$C$10:$N$509,4,FALSE))</f>
        <v/>
      </c>
      <c r="E268" s="100" t="str">
        <f>IF(C268="","",VLOOKUP($C268,Engagés!$C$10:$N$509,5,FALSE))</f>
        <v/>
      </c>
      <c r="F268" s="101" t="str">
        <f>IF(C268="","",CONCATENATE(VLOOKUP($C268,Engagés!$C$10:$N$509,6,FALSE)," ",VLOOKUP($C268,Engagés!$C$10:$N$509,7,FALSE)))</f>
        <v/>
      </c>
      <c r="G268" s="101" t="str">
        <f>IF(C268="","",VLOOKUP($C268,Engagés!$C$10:$N$509,8,FALSE))</f>
        <v/>
      </c>
      <c r="H268" s="100" t="str">
        <f>IF(C268="","",VLOOKUP($C268,Engagés!$C$10:$N$509,9,FALSE))</f>
        <v/>
      </c>
      <c r="I268" s="100" t="str">
        <f>IF(C268="","",VLOOKUP($C268,Engagés!$C$10:$N$509,10,FALSE))</f>
        <v/>
      </c>
      <c r="J268" s="100" t="str">
        <f>IF(C268="","",VLOOKUP($C268,Engagés!$C$10:$Q$509,12,FALSE))</f>
        <v/>
      </c>
      <c r="K268" s="33" t="str">
        <f t="shared" si="9"/>
        <v/>
      </c>
    </row>
    <row r="269" spans="1:11" ht="16.5" hidden="1" customHeight="1">
      <c r="A269">
        <f t="shared" si="8"/>
        <v>0</v>
      </c>
      <c r="B269" s="98">
        <v>263</v>
      </c>
      <c r="C269" s="100" t="str">
        <f>IF(ISERROR(VLOOKUP($B269,Engagés!$B$10:$N$509,1,FALSE))=TRUE,"",VLOOKUP($B269,Engagés!$B$10:$N$509,2,FALSE))</f>
        <v/>
      </c>
      <c r="D269" s="100" t="str">
        <f>IF(C269="","",VLOOKUP($C269,Engagés!$C$10:$N$509,4,FALSE))</f>
        <v/>
      </c>
      <c r="E269" s="100" t="str">
        <f>IF(C269="","",VLOOKUP($C269,Engagés!$C$10:$N$509,5,FALSE))</f>
        <v/>
      </c>
      <c r="F269" s="101" t="str">
        <f>IF(C269="","",CONCATENATE(VLOOKUP($C269,Engagés!$C$10:$N$509,6,FALSE)," ",VLOOKUP($C269,Engagés!$C$10:$N$509,7,FALSE)))</f>
        <v/>
      </c>
      <c r="G269" s="101" t="str">
        <f>IF(C269="","",VLOOKUP($C269,Engagés!$C$10:$N$509,8,FALSE))</f>
        <v/>
      </c>
      <c r="H269" s="100" t="str">
        <f>IF(C269="","",VLOOKUP($C269,Engagés!$C$10:$N$509,9,FALSE))</f>
        <v/>
      </c>
      <c r="I269" s="100" t="str">
        <f>IF(C269="","",VLOOKUP($C269,Engagés!$C$10:$N$509,10,FALSE))</f>
        <v/>
      </c>
      <c r="J269" s="100" t="str">
        <f>IF(C269="","",VLOOKUP($C269,Engagés!$C$10:$Q$509,12,FALSE))</f>
        <v/>
      </c>
      <c r="K269" s="33" t="str">
        <f t="shared" si="9"/>
        <v/>
      </c>
    </row>
    <row r="270" spans="1:11" ht="16.5" hidden="1" customHeight="1">
      <c r="A270">
        <f t="shared" si="8"/>
        <v>0</v>
      </c>
      <c r="B270" s="98">
        <v>264</v>
      </c>
      <c r="C270" s="100" t="str">
        <f>IF(ISERROR(VLOOKUP($B270,Engagés!$B$10:$N$509,1,FALSE))=TRUE,"",VLOOKUP($B270,Engagés!$B$10:$N$509,2,FALSE))</f>
        <v/>
      </c>
      <c r="D270" s="100" t="str">
        <f>IF(C270="","",VLOOKUP($C270,Engagés!$C$10:$N$509,4,FALSE))</f>
        <v/>
      </c>
      <c r="E270" s="100" t="str">
        <f>IF(C270="","",VLOOKUP($C270,Engagés!$C$10:$N$509,5,FALSE))</f>
        <v/>
      </c>
      <c r="F270" s="101" t="str">
        <f>IF(C270="","",CONCATENATE(VLOOKUP($C270,Engagés!$C$10:$N$509,6,FALSE)," ",VLOOKUP($C270,Engagés!$C$10:$N$509,7,FALSE)))</f>
        <v/>
      </c>
      <c r="G270" s="101" t="str">
        <f>IF(C270="","",VLOOKUP($C270,Engagés!$C$10:$N$509,8,FALSE))</f>
        <v/>
      </c>
      <c r="H270" s="100" t="str">
        <f>IF(C270="","",VLOOKUP($C270,Engagés!$C$10:$N$509,9,FALSE))</f>
        <v/>
      </c>
      <c r="I270" s="100" t="str">
        <f>IF(C270="","",VLOOKUP($C270,Engagés!$C$10:$N$509,10,FALSE))</f>
        <v/>
      </c>
      <c r="J270" s="100" t="str">
        <f>IF(C270="","",VLOOKUP($C270,Engagés!$C$10:$Q$509,12,FALSE))</f>
        <v/>
      </c>
      <c r="K270" s="33" t="str">
        <f t="shared" si="9"/>
        <v/>
      </c>
    </row>
    <row r="271" spans="1:11" ht="16.5" hidden="1" customHeight="1">
      <c r="A271">
        <f t="shared" si="8"/>
        <v>0</v>
      </c>
      <c r="B271" s="98">
        <v>265</v>
      </c>
      <c r="C271" s="100" t="str">
        <f>IF(ISERROR(VLOOKUP($B271,Engagés!$B$10:$N$509,1,FALSE))=TRUE,"",VLOOKUP($B271,Engagés!$B$10:$N$509,2,FALSE))</f>
        <v/>
      </c>
      <c r="D271" s="100" t="str">
        <f>IF(C271="","",VLOOKUP($C271,Engagés!$C$10:$N$509,4,FALSE))</f>
        <v/>
      </c>
      <c r="E271" s="100" t="str">
        <f>IF(C271="","",VLOOKUP($C271,Engagés!$C$10:$N$509,5,FALSE))</f>
        <v/>
      </c>
      <c r="F271" s="101" t="str">
        <f>IF(C271="","",CONCATENATE(VLOOKUP($C271,Engagés!$C$10:$N$509,6,FALSE)," ",VLOOKUP($C271,Engagés!$C$10:$N$509,7,FALSE)))</f>
        <v/>
      </c>
      <c r="G271" s="101" t="str">
        <f>IF(C271="","",VLOOKUP($C271,Engagés!$C$10:$N$509,8,FALSE))</f>
        <v/>
      </c>
      <c r="H271" s="100" t="str">
        <f>IF(C271="","",VLOOKUP($C271,Engagés!$C$10:$N$509,9,FALSE))</f>
        <v/>
      </c>
      <c r="I271" s="100" t="str">
        <f>IF(C271="","",VLOOKUP($C271,Engagés!$C$10:$N$509,10,FALSE))</f>
        <v/>
      </c>
      <c r="J271" s="100" t="str">
        <f>IF(C271="","",VLOOKUP($C271,Engagés!$C$10:$Q$509,12,FALSE))</f>
        <v/>
      </c>
      <c r="K271" s="33" t="str">
        <f t="shared" si="9"/>
        <v/>
      </c>
    </row>
    <row r="272" spans="1:11" ht="16.5" hidden="1" customHeight="1">
      <c r="A272">
        <f t="shared" si="8"/>
        <v>0</v>
      </c>
      <c r="B272" s="98">
        <v>266</v>
      </c>
      <c r="C272" s="100" t="str">
        <f>IF(ISERROR(VLOOKUP($B272,Engagés!$B$10:$N$509,1,FALSE))=TRUE,"",VLOOKUP($B272,Engagés!$B$10:$N$509,2,FALSE))</f>
        <v/>
      </c>
      <c r="D272" s="100" t="str">
        <f>IF(C272="","",VLOOKUP($C272,Engagés!$C$10:$N$509,4,FALSE))</f>
        <v/>
      </c>
      <c r="E272" s="100" t="str">
        <f>IF(C272="","",VLOOKUP($C272,Engagés!$C$10:$N$509,5,FALSE))</f>
        <v/>
      </c>
      <c r="F272" s="101" t="str">
        <f>IF(C272="","",CONCATENATE(VLOOKUP($C272,Engagés!$C$10:$N$509,6,FALSE)," ",VLOOKUP($C272,Engagés!$C$10:$N$509,7,FALSE)))</f>
        <v/>
      </c>
      <c r="G272" s="101" t="str">
        <f>IF(C272="","",VLOOKUP($C272,Engagés!$C$10:$N$509,8,FALSE))</f>
        <v/>
      </c>
      <c r="H272" s="100" t="str">
        <f>IF(C272="","",VLOOKUP($C272,Engagés!$C$10:$N$509,9,FALSE))</f>
        <v/>
      </c>
      <c r="I272" s="100" t="str">
        <f>IF(C272="","",VLOOKUP($C272,Engagés!$C$10:$N$509,10,FALSE))</f>
        <v/>
      </c>
      <c r="J272" s="100" t="str">
        <f>IF(C272="","",VLOOKUP($C272,Engagés!$C$10:$Q$509,12,FALSE))</f>
        <v/>
      </c>
      <c r="K272" s="33" t="str">
        <f t="shared" si="9"/>
        <v/>
      </c>
    </row>
    <row r="273" spans="1:11" ht="16.5" hidden="1" customHeight="1">
      <c r="A273">
        <f t="shared" si="8"/>
        <v>0</v>
      </c>
      <c r="B273" s="98">
        <v>267</v>
      </c>
      <c r="C273" s="100" t="str">
        <f>IF(ISERROR(VLOOKUP($B273,Engagés!$B$10:$N$509,1,FALSE))=TRUE,"",VLOOKUP($B273,Engagés!$B$10:$N$509,2,FALSE))</f>
        <v/>
      </c>
      <c r="D273" s="100" t="str">
        <f>IF(C273="","",VLOOKUP($C273,Engagés!$C$10:$N$509,4,FALSE))</f>
        <v/>
      </c>
      <c r="E273" s="100" t="str">
        <f>IF(C273="","",VLOOKUP($C273,Engagés!$C$10:$N$509,5,FALSE))</f>
        <v/>
      </c>
      <c r="F273" s="101" t="str">
        <f>IF(C273="","",CONCATENATE(VLOOKUP($C273,Engagés!$C$10:$N$509,6,FALSE)," ",VLOOKUP($C273,Engagés!$C$10:$N$509,7,FALSE)))</f>
        <v/>
      </c>
      <c r="G273" s="101" t="str">
        <f>IF(C273="","",VLOOKUP($C273,Engagés!$C$10:$N$509,8,FALSE))</f>
        <v/>
      </c>
      <c r="H273" s="100" t="str">
        <f>IF(C273="","",VLOOKUP($C273,Engagés!$C$10:$N$509,9,FALSE))</f>
        <v/>
      </c>
      <c r="I273" s="100" t="str">
        <f>IF(C273="","",VLOOKUP($C273,Engagés!$C$10:$N$509,10,FALSE))</f>
        <v/>
      </c>
      <c r="J273" s="100" t="str">
        <f>IF(C273="","",VLOOKUP($C273,Engagés!$C$10:$Q$509,12,FALSE))</f>
        <v/>
      </c>
      <c r="K273" s="33" t="str">
        <f t="shared" si="9"/>
        <v/>
      </c>
    </row>
    <row r="274" spans="1:11" ht="16.5" hidden="1" customHeight="1">
      <c r="A274">
        <f t="shared" si="8"/>
        <v>0</v>
      </c>
      <c r="B274" s="98">
        <v>268</v>
      </c>
      <c r="C274" s="100" t="str">
        <f>IF(ISERROR(VLOOKUP($B274,Engagés!$B$10:$N$509,1,FALSE))=TRUE,"",VLOOKUP($B274,Engagés!$B$10:$N$509,2,FALSE))</f>
        <v/>
      </c>
      <c r="D274" s="100" t="str">
        <f>IF(C274="","",VLOOKUP($C274,Engagés!$C$10:$N$509,4,FALSE))</f>
        <v/>
      </c>
      <c r="E274" s="100" t="str">
        <f>IF(C274="","",VLOOKUP($C274,Engagés!$C$10:$N$509,5,FALSE))</f>
        <v/>
      </c>
      <c r="F274" s="101" t="str">
        <f>IF(C274="","",CONCATENATE(VLOOKUP($C274,Engagés!$C$10:$N$509,6,FALSE)," ",VLOOKUP($C274,Engagés!$C$10:$N$509,7,FALSE)))</f>
        <v/>
      </c>
      <c r="G274" s="101" t="str">
        <f>IF(C274="","",VLOOKUP($C274,Engagés!$C$10:$N$509,8,FALSE))</f>
        <v/>
      </c>
      <c r="H274" s="100" t="str">
        <f>IF(C274="","",VLOOKUP($C274,Engagés!$C$10:$N$509,9,FALSE))</f>
        <v/>
      </c>
      <c r="I274" s="100" t="str">
        <f>IF(C274="","",VLOOKUP($C274,Engagés!$C$10:$N$509,10,FALSE))</f>
        <v/>
      </c>
      <c r="J274" s="100" t="str">
        <f>IF(C274="","",VLOOKUP($C274,Engagés!$C$10:$Q$509,12,FALSE))</f>
        <v/>
      </c>
      <c r="K274" s="33" t="str">
        <f t="shared" si="9"/>
        <v/>
      </c>
    </row>
    <row r="275" spans="1:11" ht="16.5" hidden="1" customHeight="1">
      <c r="A275">
        <f t="shared" si="8"/>
        <v>0</v>
      </c>
      <c r="B275" s="98">
        <v>269</v>
      </c>
      <c r="C275" s="100" t="str">
        <f>IF(ISERROR(VLOOKUP($B275,Engagés!$B$10:$N$509,1,FALSE))=TRUE,"",VLOOKUP($B275,Engagés!$B$10:$N$509,2,FALSE))</f>
        <v/>
      </c>
      <c r="D275" s="100" t="str">
        <f>IF(C275="","",VLOOKUP($C275,Engagés!$C$10:$N$509,4,FALSE))</f>
        <v/>
      </c>
      <c r="E275" s="100" t="str">
        <f>IF(C275="","",VLOOKUP($C275,Engagés!$C$10:$N$509,5,FALSE))</f>
        <v/>
      </c>
      <c r="F275" s="101" t="str">
        <f>IF(C275="","",CONCATENATE(VLOOKUP($C275,Engagés!$C$10:$N$509,6,FALSE)," ",VLOOKUP($C275,Engagés!$C$10:$N$509,7,FALSE)))</f>
        <v/>
      </c>
      <c r="G275" s="101" t="str">
        <f>IF(C275="","",VLOOKUP($C275,Engagés!$C$10:$N$509,8,FALSE))</f>
        <v/>
      </c>
      <c r="H275" s="100" t="str">
        <f>IF(C275="","",VLOOKUP($C275,Engagés!$C$10:$N$509,9,FALSE))</f>
        <v/>
      </c>
      <c r="I275" s="100" t="str">
        <f>IF(C275="","",VLOOKUP($C275,Engagés!$C$10:$N$509,10,FALSE))</f>
        <v/>
      </c>
      <c r="J275" s="100" t="str">
        <f>IF(C275="","",VLOOKUP($C275,Engagés!$C$10:$Q$509,12,FALSE))</f>
        <v/>
      </c>
      <c r="K275" s="33" t="str">
        <f t="shared" si="9"/>
        <v/>
      </c>
    </row>
    <row r="276" spans="1:11" ht="16.5" hidden="1" customHeight="1">
      <c r="A276">
        <f t="shared" si="8"/>
        <v>0</v>
      </c>
      <c r="B276" s="98">
        <v>270</v>
      </c>
      <c r="C276" s="100" t="str">
        <f>IF(ISERROR(VLOOKUP($B276,Engagés!$B$10:$N$509,1,FALSE))=TRUE,"",VLOOKUP($B276,Engagés!$B$10:$N$509,2,FALSE))</f>
        <v/>
      </c>
      <c r="D276" s="100" t="str">
        <f>IF(C276="","",VLOOKUP($C276,Engagés!$C$10:$N$509,4,FALSE))</f>
        <v/>
      </c>
      <c r="E276" s="100" t="str">
        <f>IF(C276="","",VLOOKUP($C276,Engagés!$C$10:$N$509,5,FALSE))</f>
        <v/>
      </c>
      <c r="F276" s="101" t="str">
        <f>IF(C276="","",CONCATENATE(VLOOKUP($C276,Engagés!$C$10:$N$509,6,FALSE)," ",VLOOKUP($C276,Engagés!$C$10:$N$509,7,FALSE)))</f>
        <v/>
      </c>
      <c r="G276" s="101" t="str">
        <f>IF(C276="","",VLOOKUP($C276,Engagés!$C$10:$N$509,8,FALSE))</f>
        <v/>
      </c>
      <c r="H276" s="100" t="str">
        <f>IF(C276="","",VLOOKUP($C276,Engagés!$C$10:$N$509,9,FALSE))</f>
        <v/>
      </c>
      <c r="I276" s="100" t="str">
        <f>IF(C276="","",VLOOKUP($C276,Engagés!$C$10:$N$509,10,FALSE))</f>
        <v/>
      </c>
      <c r="J276" s="100" t="str">
        <f>IF(C276="","",VLOOKUP($C276,Engagés!$C$10:$Q$509,12,FALSE))</f>
        <v/>
      </c>
      <c r="K276" s="33" t="str">
        <f t="shared" si="9"/>
        <v/>
      </c>
    </row>
    <row r="277" spans="1:11" ht="16.5" hidden="1" customHeight="1">
      <c r="A277">
        <f t="shared" si="8"/>
        <v>0</v>
      </c>
      <c r="B277" s="98">
        <v>271</v>
      </c>
      <c r="C277" s="100" t="str">
        <f>IF(ISERROR(VLOOKUP($B277,Engagés!$B$10:$N$509,1,FALSE))=TRUE,"",VLOOKUP($B277,Engagés!$B$10:$N$509,2,FALSE))</f>
        <v/>
      </c>
      <c r="D277" s="100" t="str">
        <f>IF(C277="","",VLOOKUP($C277,Engagés!$C$10:$N$509,4,FALSE))</f>
        <v/>
      </c>
      <c r="E277" s="100" t="str">
        <f>IF(C277="","",VLOOKUP($C277,Engagés!$C$10:$N$509,5,FALSE))</f>
        <v/>
      </c>
      <c r="F277" s="101" t="str">
        <f>IF(C277="","",CONCATENATE(VLOOKUP($C277,Engagés!$C$10:$N$509,6,FALSE)," ",VLOOKUP($C277,Engagés!$C$10:$N$509,7,FALSE)))</f>
        <v/>
      </c>
      <c r="G277" s="101" t="str">
        <f>IF(C277="","",VLOOKUP($C277,Engagés!$C$10:$N$509,8,FALSE))</f>
        <v/>
      </c>
      <c r="H277" s="100" t="str">
        <f>IF(C277="","",VLOOKUP($C277,Engagés!$C$10:$N$509,9,FALSE))</f>
        <v/>
      </c>
      <c r="I277" s="100" t="str">
        <f>IF(C277="","",VLOOKUP($C277,Engagés!$C$10:$N$509,10,FALSE))</f>
        <v/>
      </c>
      <c r="J277" s="100" t="str">
        <f>IF(C277="","",VLOOKUP($C277,Engagés!$C$10:$Q$509,12,FALSE))</f>
        <v/>
      </c>
      <c r="K277" s="33" t="str">
        <f t="shared" si="9"/>
        <v/>
      </c>
    </row>
    <row r="278" spans="1:11" ht="16.5" hidden="1" customHeight="1">
      <c r="A278">
        <f t="shared" si="8"/>
        <v>0</v>
      </c>
      <c r="B278" s="98">
        <v>272</v>
      </c>
      <c r="C278" s="100" t="str">
        <f>IF(ISERROR(VLOOKUP($B278,Engagés!$B$10:$N$509,1,FALSE))=TRUE,"",VLOOKUP($B278,Engagés!$B$10:$N$509,2,FALSE))</f>
        <v/>
      </c>
      <c r="D278" s="100" t="str">
        <f>IF(C278="","",VLOOKUP($C278,Engagés!$C$10:$N$509,4,FALSE))</f>
        <v/>
      </c>
      <c r="E278" s="100" t="str">
        <f>IF(C278="","",VLOOKUP($C278,Engagés!$C$10:$N$509,5,FALSE))</f>
        <v/>
      </c>
      <c r="F278" s="101" t="str">
        <f>IF(C278="","",CONCATENATE(VLOOKUP($C278,Engagés!$C$10:$N$509,6,FALSE)," ",VLOOKUP($C278,Engagés!$C$10:$N$509,7,FALSE)))</f>
        <v/>
      </c>
      <c r="G278" s="101" t="str">
        <f>IF(C278="","",VLOOKUP($C278,Engagés!$C$10:$N$509,8,FALSE))</f>
        <v/>
      </c>
      <c r="H278" s="100" t="str">
        <f>IF(C278="","",VLOOKUP($C278,Engagés!$C$10:$N$509,9,FALSE))</f>
        <v/>
      </c>
      <c r="I278" s="100" t="str">
        <f>IF(C278="","",VLOOKUP($C278,Engagés!$C$10:$N$509,10,FALSE))</f>
        <v/>
      </c>
      <c r="J278" s="100" t="str">
        <f>IF(C278="","",VLOOKUP($C278,Engagés!$C$10:$Q$509,12,FALSE))</f>
        <v/>
      </c>
      <c r="K278" s="33" t="str">
        <f t="shared" si="9"/>
        <v/>
      </c>
    </row>
    <row r="279" spans="1:11" ht="16.5" hidden="1" customHeight="1">
      <c r="A279">
        <f t="shared" si="8"/>
        <v>0</v>
      </c>
      <c r="B279" s="98">
        <v>273</v>
      </c>
      <c r="C279" s="100" t="str">
        <f>IF(ISERROR(VLOOKUP($B279,Engagés!$B$10:$N$509,1,FALSE))=TRUE,"",VLOOKUP($B279,Engagés!$B$10:$N$509,2,FALSE))</f>
        <v/>
      </c>
      <c r="D279" s="100" t="str">
        <f>IF(C279="","",VLOOKUP($C279,Engagés!$C$10:$N$509,4,FALSE))</f>
        <v/>
      </c>
      <c r="E279" s="100" t="str">
        <f>IF(C279="","",VLOOKUP($C279,Engagés!$C$10:$N$509,5,FALSE))</f>
        <v/>
      </c>
      <c r="F279" s="101" t="str">
        <f>IF(C279="","",CONCATENATE(VLOOKUP($C279,Engagés!$C$10:$N$509,6,FALSE)," ",VLOOKUP($C279,Engagés!$C$10:$N$509,7,FALSE)))</f>
        <v/>
      </c>
      <c r="G279" s="101" t="str">
        <f>IF(C279="","",VLOOKUP($C279,Engagés!$C$10:$N$509,8,FALSE))</f>
        <v/>
      </c>
      <c r="H279" s="100" t="str">
        <f>IF(C279="","",VLOOKUP($C279,Engagés!$C$10:$N$509,9,FALSE))</f>
        <v/>
      </c>
      <c r="I279" s="100" t="str">
        <f>IF(C279="","",VLOOKUP($C279,Engagés!$C$10:$N$509,10,FALSE))</f>
        <v/>
      </c>
      <c r="J279" s="100" t="str">
        <f>IF(C279="","",VLOOKUP($C279,Engagés!$C$10:$Q$509,12,FALSE))</f>
        <v/>
      </c>
      <c r="K279" s="33" t="str">
        <f t="shared" si="9"/>
        <v/>
      </c>
    </row>
    <row r="280" spans="1:11" ht="16.5" hidden="1" customHeight="1">
      <c r="A280">
        <f t="shared" si="8"/>
        <v>0</v>
      </c>
      <c r="B280" s="98">
        <v>274</v>
      </c>
      <c r="C280" s="100" t="str">
        <f>IF(ISERROR(VLOOKUP($B280,Engagés!$B$10:$N$509,1,FALSE))=TRUE,"",VLOOKUP($B280,Engagés!$B$10:$N$509,2,FALSE))</f>
        <v/>
      </c>
      <c r="D280" s="100" t="str">
        <f>IF(C280="","",VLOOKUP($C280,Engagés!$C$10:$N$509,4,FALSE))</f>
        <v/>
      </c>
      <c r="E280" s="100" t="str">
        <f>IF(C280="","",VLOOKUP($C280,Engagés!$C$10:$N$509,5,FALSE))</f>
        <v/>
      </c>
      <c r="F280" s="101" t="str">
        <f>IF(C280="","",CONCATENATE(VLOOKUP($C280,Engagés!$C$10:$N$509,6,FALSE)," ",VLOOKUP($C280,Engagés!$C$10:$N$509,7,FALSE)))</f>
        <v/>
      </c>
      <c r="G280" s="101" t="str">
        <f>IF(C280="","",VLOOKUP($C280,Engagés!$C$10:$N$509,8,FALSE))</f>
        <v/>
      </c>
      <c r="H280" s="100" t="str">
        <f>IF(C280="","",VLOOKUP($C280,Engagés!$C$10:$N$509,9,FALSE))</f>
        <v/>
      </c>
      <c r="I280" s="100" t="str">
        <f>IF(C280="","",VLOOKUP($C280,Engagés!$C$10:$N$509,10,FALSE))</f>
        <v/>
      </c>
      <c r="J280" s="100" t="str">
        <f>IF(C280="","",VLOOKUP($C280,Engagés!$C$10:$Q$509,12,FALSE))</f>
        <v/>
      </c>
      <c r="K280" s="33" t="str">
        <f t="shared" si="9"/>
        <v/>
      </c>
    </row>
    <row r="281" spans="1:11" ht="16.5" hidden="1" customHeight="1">
      <c r="A281">
        <f t="shared" si="8"/>
        <v>0</v>
      </c>
      <c r="B281" s="98">
        <v>275</v>
      </c>
      <c r="C281" s="100" t="str">
        <f>IF(ISERROR(VLOOKUP($B281,Engagés!$B$10:$N$509,1,FALSE))=TRUE,"",VLOOKUP($B281,Engagés!$B$10:$N$509,2,FALSE))</f>
        <v/>
      </c>
      <c r="D281" s="100" t="str">
        <f>IF(C281="","",VLOOKUP($C281,Engagés!$C$10:$N$509,4,FALSE))</f>
        <v/>
      </c>
      <c r="E281" s="100" t="str">
        <f>IF(C281="","",VLOOKUP($C281,Engagés!$C$10:$N$509,5,FALSE))</f>
        <v/>
      </c>
      <c r="F281" s="101" t="str">
        <f>IF(C281="","",CONCATENATE(VLOOKUP($C281,Engagés!$C$10:$N$509,6,FALSE)," ",VLOOKUP($C281,Engagés!$C$10:$N$509,7,FALSE)))</f>
        <v/>
      </c>
      <c r="G281" s="101" t="str">
        <f>IF(C281="","",VLOOKUP($C281,Engagés!$C$10:$N$509,8,FALSE))</f>
        <v/>
      </c>
      <c r="H281" s="100" t="str">
        <f>IF(C281="","",VLOOKUP($C281,Engagés!$C$10:$N$509,9,FALSE))</f>
        <v/>
      </c>
      <c r="I281" s="100" t="str">
        <f>IF(C281="","",VLOOKUP($C281,Engagés!$C$10:$N$509,10,FALSE))</f>
        <v/>
      </c>
      <c r="J281" s="100" t="str">
        <f>IF(C281="","",VLOOKUP($C281,Engagés!$C$10:$Q$509,12,FALSE))</f>
        <v/>
      </c>
      <c r="K281" s="33" t="str">
        <f t="shared" si="9"/>
        <v/>
      </c>
    </row>
    <row r="282" spans="1:11" ht="16.5" hidden="1" customHeight="1">
      <c r="A282">
        <f t="shared" si="8"/>
        <v>0</v>
      </c>
      <c r="B282" s="98">
        <v>276</v>
      </c>
      <c r="C282" s="100" t="str">
        <f>IF(ISERROR(VLOOKUP($B282,Engagés!$B$10:$N$509,1,FALSE))=TRUE,"",VLOOKUP($B282,Engagés!$B$10:$N$509,2,FALSE))</f>
        <v/>
      </c>
      <c r="D282" s="100" t="str">
        <f>IF(C282="","",VLOOKUP($C282,Engagés!$C$10:$N$509,4,FALSE))</f>
        <v/>
      </c>
      <c r="E282" s="100" t="str">
        <f>IF(C282="","",VLOOKUP($C282,Engagés!$C$10:$N$509,5,FALSE))</f>
        <v/>
      </c>
      <c r="F282" s="101" t="str">
        <f>IF(C282="","",CONCATENATE(VLOOKUP($C282,Engagés!$C$10:$N$509,6,FALSE)," ",VLOOKUP($C282,Engagés!$C$10:$N$509,7,FALSE)))</f>
        <v/>
      </c>
      <c r="G282" s="101" t="str">
        <f>IF(C282="","",VLOOKUP($C282,Engagés!$C$10:$N$509,8,FALSE))</f>
        <v/>
      </c>
      <c r="H282" s="100" t="str">
        <f>IF(C282="","",VLOOKUP($C282,Engagés!$C$10:$N$509,9,FALSE))</f>
        <v/>
      </c>
      <c r="I282" s="100" t="str">
        <f>IF(C282="","",VLOOKUP($C282,Engagés!$C$10:$N$509,10,FALSE))</f>
        <v/>
      </c>
      <c r="J282" s="100" t="str">
        <f>IF(C282="","",VLOOKUP($C282,Engagés!$C$10:$Q$509,12,FALSE))</f>
        <v/>
      </c>
      <c r="K282" s="33" t="str">
        <f t="shared" si="9"/>
        <v/>
      </c>
    </row>
    <row r="283" spans="1:11" ht="16.5" hidden="1" customHeight="1">
      <c r="A283">
        <f t="shared" si="8"/>
        <v>0</v>
      </c>
      <c r="B283" s="98">
        <v>277</v>
      </c>
      <c r="C283" s="100" t="str">
        <f>IF(ISERROR(VLOOKUP($B283,Engagés!$B$10:$N$509,1,FALSE))=TRUE,"",VLOOKUP($B283,Engagés!$B$10:$N$509,2,FALSE))</f>
        <v/>
      </c>
      <c r="D283" s="100" t="str">
        <f>IF(C283="","",VLOOKUP($C283,Engagés!$C$10:$N$509,4,FALSE))</f>
        <v/>
      </c>
      <c r="E283" s="100" t="str">
        <f>IF(C283="","",VLOOKUP($C283,Engagés!$C$10:$N$509,5,FALSE))</f>
        <v/>
      </c>
      <c r="F283" s="101" t="str">
        <f>IF(C283="","",CONCATENATE(VLOOKUP($C283,Engagés!$C$10:$N$509,6,FALSE)," ",VLOOKUP($C283,Engagés!$C$10:$N$509,7,FALSE)))</f>
        <v/>
      </c>
      <c r="G283" s="101" t="str">
        <f>IF(C283="","",VLOOKUP($C283,Engagés!$C$10:$N$509,8,FALSE))</f>
        <v/>
      </c>
      <c r="H283" s="100" t="str">
        <f>IF(C283="","",VLOOKUP($C283,Engagés!$C$10:$N$509,9,FALSE))</f>
        <v/>
      </c>
      <c r="I283" s="100" t="str">
        <f>IF(C283="","",VLOOKUP($C283,Engagés!$C$10:$N$509,10,FALSE))</f>
        <v/>
      </c>
      <c r="J283" s="100" t="str">
        <f>IF(C283="","",VLOOKUP($C283,Engagés!$C$10:$Q$509,12,FALSE))</f>
        <v/>
      </c>
      <c r="K283" s="33" t="str">
        <f t="shared" si="9"/>
        <v/>
      </c>
    </row>
    <row r="284" spans="1:11" ht="16.5" hidden="1" customHeight="1">
      <c r="A284">
        <f t="shared" si="8"/>
        <v>0</v>
      </c>
      <c r="B284" s="98">
        <v>278</v>
      </c>
      <c r="C284" s="100" t="str">
        <f>IF(ISERROR(VLOOKUP($B284,Engagés!$B$10:$N$509,1,FALSE))=TRUE,"",VLOOKUP($B284,Engagés!$B$10:$N$509,2,FALSE))</f>
        <v/>
      </c>
      <c r="D284" s="100" t="str">
        <f>IF(C284="","",VLOOKUP($C284,Engagés!$C$10:$N$509,4,FALSE))</f>
        <v/>
      </c>
      <c r="E284" s="100" t="str">
        <f>IF(C284="","",VLOOKUP($C284,Engagés!$C$10:$N$509,5,FALSE))</f>
        <v/>
      </c>
      <c r="F284" s="101" t="str">
        <f>IF(C284="","",CONCATENATE(VLOOKUP($C284,Engagés!$C$10:$N$509,6,FALSE)," ",VLOOKUP($C284,Engagés!$C$10:$N$509,7,FALSE)))</f>
        <v/>
      </c>
      <c r="G284" s="101" t="str">
        <f>IF(C284="","",VLOOKUP($C284,Engagés!$C$10:$N$509,8,FALSE))</f>
        <v/>
      </c>
      <c r="H284" s="100" t="str">
        <f>IF(C284="","",VLOOKUP($C284,Engagés!$C$10:$N$509,9,FALSE))</f>
        <v/>
      </c>
      <c r="I284" s="100" t="str">
        <f>IF(C284="","",VLOOKUP($C284,Engagés!$C$10:$N$509,10,FALSE))</f>
        <v/>
      </c>
      <c r="J284" s="100" t="str">
        <f>IF(C284="","",VLOOKUP($C284,Engagés!$C$10:$Q$509,12,FALSE))</f>
        <v/>
      </c>
      <c r="K284" s="33" t="str">
        <f t="shared" si="9"/>
        <v/>
      </c>
    </row>
    <row r="285" spans="1:11" ht="16.5" hidden="1" customHeight="1">
      <c r="A285">
        <f t="shared" si="8"/>
        <v>0</v>
      </c>
      <c r="B285" s="98">
        <v>279</v>
      </c>
      <c r="C285" s="100" t="str">
        <f>IF(ISERROR(VLOOKUP($B285,Engagés!$B$10:$N$509,1,FALSE))=TRUE,"",VLOOKUP($B285,Engagés!$B$10:$N$509,2,FALSE))</f>
        <v/>
      </c>
      <c r="D285" s="100" t="str">
        <f>IF(C285="","",VLOOKUP($C285,Engagés!$C$10:$N$509,4,FALSE))</f>
        <v/>
      </c>
      <c r="E285" s="100" t="str">
        <f>IF(C285="","",VLOOKUP($C285,Engagés!$C$10:$N$509,5,FALSE))</f>
        <v/>
      </c>
      <c r="F285" s="101" t="str">
        <f>IF(C285="","",CONCATENATE(VLOOKUP($C285,Engagés!$C$10:$N$509,6,FALSE)," ",VLOOKUP($C285,Engagés!$C$10:$N$509,7,FALSE)))</f>
        <v/>
      </c>
      <c r="G285" s="101" t="str">
        <f>IF(C285="","",VLOOKUP($C285,Engagés!$C$10:$N$509,8,FALSE))</f>
        <v/>
      </c>
      <c r="H285" s="100" t="str">
        <f>IF(C285="","",VLOOKUP($C285,Engagés!$C$10:$N$509,9,FALSE))</f>
        <v/>
      </c>
      <c r="I285" s="100" t="str">
        <f>IF(C285="","",VLOOKUP($C285,Engagés!$C$10:$N$509,10,FALSE))</f>
        <v/>
      </c>
      <c r="J285" s="100" t="str">
        <f>IF(C285="","",VLOOKUP($C285,Engagés!$C$10:$Q$509,12,FALSE))</f>
        <v/>
      </c>
      <c r="K285" s="33" t="str">
        <f t="shared" si="9"/>
        <v/>
      </c>
    </row>
    <row r="286" spans="1:11" ht="16.5" hidden="1" customHeight="1">
      <c r="A286">
        <f t="shared" si="8"/>
        <v>0</v>
      </c>
      <c r="B286" s="98">
        <v>280</v>
      </c>
      <c r="C286" s="100" t="str">
        <f>IF(ISERROR(VLOOKUP($B286,Engagés!$B$10:$N$509,1,FALSE))=TRUE,"",VLOOKUP($B286,Engagés!$B$10:$N$509,2,FALSE))</f>
        <v/>
      </c>
      <c r="D286" s="100" t="str">
        <f>IF(C286="","",VLOOKUP($C286,Engagés!$C$10:$N$509,4,FALSE))</f>
        <v/>
      </c>
      <c r="E286" s="100" t="str">
        <f>IF(C286="","",VLOOKUP($C286,Engagés!$C$10:$N$509,5,FALSE))</f>
        <v/>
      </c>
      <c r="F286" s="101" t="str">
        <f>IF(C286="","",CONCATENATE(VLOOKUP($C286,Engagés!$C$10:$N$509,6,FALSE)," ",VLOOKUP($C286,Engagés!$C$10:$N$509,7,FALSE)))</f>
        <v/>
      </c>
      <c r="G286" s="101" t="str">
        <f>IF(C286="","",VLOOKUP($C286,Engagés!$C$10:$N$509,8,FALSE))</f>
        <v/>
      </c>
      <c r="H286" s="100" t="str">
        <f>IF(C286="","",VLOOKUP($C286,Engagés!$C$10:$N$509,9,FALSE))</f>
        <v/>
      </c>
      <c r="I286" s="100" t="str">
        <f>IF(C286="","",VLOOKUP($C286,Engagés!$C$10:$N$509,10,FALSE))</f>
        <v/>
      </c>
      <c r="J286" s="100" t="str">
        <f>IF(C286="","",VLOOKUP($C286,Engagés!$C$10:$Q$509,12,FALSE))</f>
        <v/>
      </c>
      <c r="K286" s="33" t="str">
        <f t="shared" si="9"/>
        <v/>
      </c>
    </row>
    <row r="287" spans="1:11" ht="16.5" hidden="1" customHeight="1">
      <c r="A287">
        <f t="shared" si="8"/>
        <v>0</v>
      </c>
      <c r="B287" s="98">
        <v>281</v>
      </c>
      <c r="C287" s="100" t="str">
        <f>IF(ISERROR(VLOOKUP($B287,Engagés!$B$10:$N$509,1,FALSE))=TRUE,"",VLOOKUP($B287,Engagés!$B$10:$N$509,2,FALSE))</f>
        <v/>
      </c>
      <c r="D287" s="100" t="str">
        <f>IF(C287="","",VLOOKUP($C287,Engagés!$C$10:$N$509,4,FALSE))</f>
        <v/>
      </c>
      <c r="E287" s="100" t="str">
        <f>IF(C287="","",VLOOKUP($C287,Engagés!$C$10:$N$509,5,FALSE))</f>
        <v/>
      </c>
      <c r="F287" s="101" t="str">
        <f>IF(C287="","",CONCATENATE(VLOOKUP($C287,Engagés!$C$10:$N$509,6,FALSE)," ",VLOOKUP($C287,Engagés!$C$10:$N$509,7,FALSE)))</f>
        <v/>
      </c>
      <c r="G287" s="101" t="str">
        <f>IF(C287="","",VLOOKUP($C287,Engagés!$C$10:$N$509,8,FALSE))</f>
        <v/>
      </c>
      <c r="H287" s="100" t="str">
        <f>IF(C287="","",VLOOKUP($C287,Engagés!$C$10:$N$509,9,FALSE))</f>
        <v/>
      </c>
      <c r="I287" s="100" t="str">
        <f>IF(C287="","",VLOOKUP($C287,Engagés!$C$10:$N$509,10,FALSE))</f>
        <v/>
      </c>
      <c r="J287" s="100" t="str">
        <f>IF(C287="","",VLOOKUP($C287,Engagés!$C$10:$Q$509,12,FALSE))</f>
        <v/>
      </c>
      <c r="K287" s="33" t="str">
        <f t="shared" si="9"/>
        <v/>
      </c>
    </row>
    <row r="288" spans="1:11" ht="16.5" hidden="1" customHeight="1">
      <c r="A288">
        <f t="shared" si="8"/>
        <v>0</v>
      </c>
      <c r="B288" s="98">
        <v>282</v>
      </c>
      <c r="C288" s="100" t="str">
        <f>IF(ISERROR(VLOOKUP($B288,Engagés!$B$10:$N$509,1,FALSE))=TRUE,"",VLOOKUP($B288,Engagés!$B$10:$N$509,2,FALSE))</f>
        <v/>
      </c>
      <c r="D288" s="100" t="str">
        <f>IF(C288="","",VLOOKUP($C288,Engagés!$C$10:$N$509,4,FALSE))</f>
        <v/>
      </c>
      <c r="E288" s="100" t="str">
        <f>IF(C288="","",VLOOKUP($C288,Engagés!$C$10:$N$509,5,FALSE))</f>
        <v/>
      </c>
      <c r="F288" s="101" t="str">
        <f>IF(C288="","",CONCATENATE(VLOOKUP($C288,Engagés!$C$10:$N$509,6,FALSE)," ",VLOOKUP($C288,Engagés!$C$10:$N$509,7,FALSE)))</f>
        <v/>
      </c>
      <c r="G288" s="101" t="str">
        <f>IF(C288="","",VLOOKUP($C288,Engagés!$C$10:$N$509,8,FALSE))</f>
        <v/>
      </c>
      <c r="H288" s="100" t="str">
        <f>IF(C288="","",VLOOKUP($C288,Engagés!$C$10:$N$509,9,FALSE))</f>
        <v/>
      </c>
      <c r="I288" s="100" t="str">
        <f>IF(C288="","",VLOOKUP($C288,Engagés!$C$10:$N$509,10,FALSE))</f>
        <v/>
      </c>
      <c r="J288" s="100" t="str">
        <f>IF(C288="","",VLOOKUP($C288,Engagés!$C$10:$Q$509,12,FALSE))</f>
        <v/>
      </c>
      <c r="K288" s="33" t="str">
        <f t="shared" si="9"/>
        <v/>
      </c>
    </row>
    <row r="289" spans="1:11" ht="16.5" hidden="1" customHeight="1">
      <c r="A289">
        <f t="shared" si="8"/>
        <v>0</v>
      </c>
      <c r="B289" s="98">
        <v>283</v>
      </c>
      <c r="C289" s="100" t="str">
        <f>IF(ISERROR(VLOOKUP($B289,Engagés!$B$10:$N$509,1,FALSE))=TRUE,"",VLOOKUP($B289,Engagés!$B$10:$N$509,2,FALSE))</f>
        <v/>
      </c>
      <c r="D289" s="100" t="str">
        <f>IF(C289="","",VLOOKUP($C289,Engagés!$C$10:$N$509,4,FALSE))</f>
        <v/>
      </c>
      <c r="E289" s="100" t="str">
        <f>IF(C289="","",VLOOKUP($C289,Engagés!$C$10:$N$509,5,FALSE))</f>
        <v/>
      </c>
      <c r="F289" s="101" t="str">
        <f>IF(C289="","",CONCATENATE(VLOOKUP($C289,Engagés!$C$10:$N$509,6,FALSE)," ",VLOOKUP($C289,Engagés!$C$10:$N$509,7,FALSE)))</f>
        <v/>
      </c>
      <c r="G289" s="101" t="str">
        <f>IF(C289="","",VLOOKUP($C289,Engagés!$C$10:$N$509,8,FALSE))</f>
        <v/>
      </c>
      <c r="H289" s="100" t="str">
        <f>IF(C289="","",VLOOKUP($C289,Engagés!$C$10:$N$509,9,FALSE))</f>
        <v/>
      </c>
      <c r="I289" s="100" t="str">
        <f>IF(C289="","",VLOOKUP($C289,Engagés!$C$10:$N$509,10,FALSE))</f>
        <v/>
      </c>
      <c r="J289" s="100" t="str">
        <f>IF(C289="","",VLOOKUP($C289,Engagés!$C$10:$Q$509,12,FALSE))</f>
        <v/>
      </c>
      <c r="K289" s="33" t="str">
        <f t="shared" si="9"/>
        <v/>
      </c>
    </row>
    <row r="290" spans="1:11" ht="16.5" hidden="1" customHeight="1">
      <c r="A290">
        <f t="shared" si="8"/>
        <v>0</v>
      </c>
      <c r="B290" s="98">
        <v>284</v>
      </c>
      <c r="C290" s="100" t="str">
        <f>IF(ISERROR(VLOOKUP($B290,Engagés!$B$10:$N$509,1,FALSE))=TRUE,"",VLOOKUP($B290,Engagés!$B$10:$N$509,2,FALSE))</f>
        <v/>
      </c>
      <c r="D290" s="100" t="str">
        <f>IF(C290="","",VLOOKUP($C290,Engagés!$C$10:$N$509,4,FALSE))</f>
        <v/>
      </c>
      <c r="E290" s="100" t="str">
        <f>IF(C290="","",VLOOKUP($C290,Engagés!$C$10:$N$509,5,FALSE))</f>
        <v/>
      </c>
      <c r="F290" s="101" t="str">
        <f>IF(C290="","",CONCATENATE(VLOOKUP($C290,Engagés!$C$10:$N$509,6,FALSE)," ",VLOOKUP($C290,Engagés!$C$10:$N$509,7,FALSE)))</f>
        <v/>
      </c>
      <c r="G290" s="101" t="str">
        <f>IF(C290="","",VLOOKUP($C290,Engagés!$C$10:$N$509,8,FALSE))</f>
        <v/>
      </c>
      <c r="H290" s="100" t="str">
        <f>IF(C290="","",VLOOKUP($C290,Engagés!$C$10:$N$509,9,FALSE))</f>
        <v/>
      </c>
      <c r="I290" s="100" t="str">
        <f>IF(C290="","",VLOOKUP($C290,Engagés!$C$10:$N$509,10,FALSE))</f>
        <v/>
      </c>
      <c r="J290" s="100" t="str">
        <f>IF(C290="","",VLOOKUP($C290,Engagés!$C$10:$Q$509,12,FALSE))</f>
        <v/>
      </c>
      <c r="K290" s="33" t="str">
        <f t="shared" si="9"/>
        <v/>
      </c>
    </row>
    <row r="291" spans="1:11" ht="16.5" hidden="1" customHeight="1">
      <c r="A291">
        <f t="shared" si="8"/>
        <v>0</v>
      </c>
      <c r="B291" s="98">
        <v>285</v>
      </c>
      <c r="C291" s="100" t="str">
        <f>IF(ISERROR(VLOOKUP($B291,Engagés!$B$10:$N$509,1,FALSE))=TRUE,"",VLOOKUP($B291,Engagés!$B$10:$N$509,2,FALSE))</f>
        <v/>
      </c>
      <c r="D291" s="100" t="str">
        <f>IF(C291="","",VLOOKUP($C291,Engagés!$C$10:$N$509,4,FALSE))</f>
        <v/>
      </c>
      <c r="E291" s="100" t="str">
        <f>IF(C291="","",VLOOKUP($C291,Engagés!$C$10:$N$509,5,FALSE))</f>
        <v/>
      </c>
      <c r="F291" s="101" t="str">
        <f>IF(C291="","",CONCATENATE(VLOOKUP($C291,Engagés!$C$10:$N$509,6,FALSE)," ",VLOOKUP($C291,Engagés!$C$10:$N$509,7,FALSE)))</f>
        <v/>
      </c>
      <c r="G291" s="101" t="str">
        <f>IF(C291="","",VLOOKUP($C291,Engagés!$C$10:$N$509,8,FALSE))</f>
        <v/>
      </c>
      <c r="H291" s="100" t="str">
        <f>IF(C291="","",VLOOKUP($C291,Engagés!$C$10:$N$509,9,FALSE))</f>
        <v/>
      </c>
      <c r="I291" s="100" t="str">
        <f>IF(C291="","",VLOOKUP($C291,Engagés!$C$10:$N$509,10,FALSE))</f>
        <v/>
      </c>
      <c r="J291" s="100" t="str">
        <f>IF(C291="","",VLOOKUP($C291,Engagés!$C$10:$Q$509,12,FALSE))</f>
        <v/>
      </c>
      <c r="K291" s="33" t="str">
        <f t="shared" si="9"/>
        <v/>
      </c>
    </row>
    <row r="292" spans="1:11" ht="16.5" hidden="1" customHeight="1">
      <c r="A292">
        <f t="shared" si="8"/>
        <v>0</v>
      </c>
      <c r="B292" s="98">
        <v>286</v>
      </c>
      <c r="C292" s="100" t="str">
        <f>IF(ISERROR(VLOOKUP($B292,Engagés!$B$10:$N$509,1,FALSE))=TRUE,"",VLOOKUP($B292,Engagés!$B$10:$N$509,2,FALSE))</f>
        <v/>
      </c>
      <c r="D292" s="100" t="str">
        <f>IF(C292="","",VLOOKUP($C292,Engagés!$C$10:$N$509,4,FALSE))</f>
        <v/>
      </c>
      <c r="E292" s="100" t="str">
        <f>IF(C292="","",VLOOKUP($C292,Engagés!$C$10:$N$509,5,FALSE))</f>
        <v/>
      </c>
      <c r="F292" s="101" t="str">
        <f>IF(C292="","",CONCATENATE(VLOOKUP($C292,Engagés!$C$10:$N$509,6,FALSE)," ",VLOOKUP($C292,Engagés!$C$10:$N$509,7,FALSE)))</f>
        <v/>
      </c>
      <c r="G292" s="101" t="str">
        <f>IF(C292="","",VLOOKUP($C292,Engagés!$C$10:$N$509,8,FALSE))</f>
        <v/>
      </c>
      <c r="H292" s="100" t="str">
        <f>IF(C292="","",VLOOKUP($C292,Engagés!$C$10:$N$509,9,FALSE))</f>
        <v/>
      </c>
      <c r="I292" s="100" t="str">
        <f>IF(C292="","",VLOOKUP($C292,Engagés!$C$10:$N$509,10,FALSE))</f>
        <v/>
      </c>
      <c r="J292" s="100" t="str">
        <f>IF(C292="","",VLOOKUP($C292,Engagés!$C$10:$Q$509,12,FALSE))</f>
        <v/>
      </c>
      <c r="K292" s="33" t="str">
        <f t="shared" si="9"/>
        <v/>
      </c>
    </row>
    <row r="293" spans="1:11" ht="16.5" hidden="1" customHeight="1">
      <c r="A293">
        <f t="shared" si="8"/>
        <v>0</v>
      </c>
      <c r="B293" s="98">
        <v>287</v>
      </c>
      <c r="C293" s="100" t="str">
        <f>IF(ISERROR(VLOOKUP($B293,Engagés!$B$10:$N$509,1,FALSE))=TRUE,"",VLOOKUP($B293,Engagés!$B$10:$N$509,2,FALSE))</f>
        <v/>
      </c>
      <c r="D293" s="100" t="str">
        <f>IF(C293="","",VLOOKUP($C293,Engagés!$C$10:$N$509,4,FALSE))</f>
        <v/>
      </c>
      <c r="E293" s="100" t="str">
        <f>IF(C293="","",VLOOKUP($C293,Engagés!$C$10:$N$509,5,FALSE))</f>
        <v/>
      </c>
      <c r="F293" s="101" t="str">
        <f>IF(C293="","",CONCATENATE(VLOOKUP($C293,Engagés!$C$10:$N$509,6,FALSE)," ",VLOOKUP($C293,Engagés!$C$10:$N$509,7,FALSE)))</f>
        <v/>
      </c>
      <c r="G293" s="101" t="str">
        <f>IF(C293="","",VLOOKUP($C293,Engagés!$C$10:$N$509,8,FALSE))</f>
        <v/>
      </c>
      <c r="H293" s="100" t="str">
        <f>IF(C293="","",VLOOKUP($C293,Engagés!$C$10:$N$509,9,FALSE))</f>
        <v/>
      </c>
      <c r="I293" s="100" t="str">
        <f>IF(C293="","",VLOOKUP($C293,Engagés!$C$10:$N$509,10,FALSE))</f>
        <v/>
      </c>
      <c r="J293" s="100" t="str">
        <f>IF(C293="","",VLOOKUP($C293,Engagés!$C$10:$Q$509,12,FALSE))</f>
        <v/>
      </c>
      <c r="K293" s="33" t="str">
        <f t="shared" si="9"/>
        <v/>
      </c>
    </row>
    <row r="294" spans="1:11" ht="16.5" hidden="1" customHeight="1">
      <c r="A294">
        <f t="shared" si="8"/>
        <v>0</v>
      </c>
      <c r="B294" s="98">
        <v>288</v>
      </c>
      <c r="C294" s="100" t="str">
        <f>IF(ISERROR(VLOOKUP($B294,Engagés!$B$10:$N$509,1,FALSE))=TRUE,"",VLOOKUP($B294,Engagés!$B$10:$N$509,2,FALSE))</f>
        <v/>
      </c>
      <c r="D294" s="100" t="str">
        <f>IF(C294="","",VLOOKUP($C294,Engagés!$C$10:$N$509,4,FALSE))</f>
        <v/>
      </c>
      <c r="E294" s="100" t="str">
        <f>IF(C294="","",VLOOKUP($C294,Engagés!$C$10:$N$509,5,FALSE))</f>
        <v/>
      </c>
      <c r="F294" s="101" t="str">
        <f>IF(C294="","",CONCATENATE(VLOOKUP($C294,Engagés!$C$10:$N$509,6,FALSE)," ",VLOOKUP($C294,Engagés!$C$10:$N$509,7,FALSE)))</f>
        <v/>
      </c>
      <c r="G294" s="101" t="str">
        <f>IF(C294="","",VLOOKUP($C294,Engagés!$C$10:$N$509,8,FALSE))</f>
        <v/>
      </c>
      <c r="H294" s="100" t="str">
        <f>IF(C294="","",VLOOKUP($C294,Engagés!$C$10:$N$509,9,FALSE))</f>
        <v/>
      </c>
      <c r="I294" s="100" t="str">
        <f>IF(C294="","",VLOOKUP($C294,Engagés!$C$10:$N$509,10,FALSE))</f>
        <v/>
      </c>
      <c r="J294" s="100" t="str">
        <f>IF(C294="","",VLOOKUP($C294,Engagés!$C$10:$Q$509,12,FALSE))</f>
        <v/>
      </c>
      <c r="K294" s="33" t="str">
        <f t="shared" si="9"/>
        <v/>
      </c>
    </row>
    <row r="295" spans="1:11" ht="16.5" hidden="1" customHeight="1">
      <c r="A295">
        <f t="shared" si="8"/>
        <v>0</v>
      </c>
      <c r="B295" s="98">
        <v>289</v>
      </c>
      <c r="C295" s="100" t="str">
        <f>IF(ISERROR(VLOOKUP($B295,Engagés!$B$10:$N$509,1,FALSE))=TRUE,"",VLOOKUP($B295,Engagés!$B$10:$N$509,2,FALSE))</f>
        <v/>
      </c>
      <c r="D295" s="100" t="str">
        <f>IF(C295="","",VLOOKUP($C295,Engagés!$C$10:$N$509,4,FALSE))</f>
        <v/>
      </c>
      <c r="E295" s="100" t="str">
        <f>IF(C295="","",VLOOKUP($C295,Engagés!$C$10:$N$509,5,FALSE))</f>
        <v/>
      </c>
      <c r="F295" s="101" t="str">
        <f>IF(C295="","",CONCATENATE(VLOOKUP($C295,Engagés!$C$10:$N$509,6,FALSE)," ",VLOOKUP($C295,Engagés!$C$10:$N$509,7,FALSE)))</f>
        <v/>
      </c>
      <c r="G295" s="101" t="str">
        <f>IF(C295="","",VLOOKUP($C295,Engagés!$C$10:$N$509,8,FALSE))</f>
        <v/>
      </c>
      <c r="H295" s="100" t="str">
        <f>IF(C295="","",VLOOKUP($C295,Engagés!$C$10:$N$509,9,FALSE))</f>
        <v/>
      </c>
      <c r="I295" s="100" t="str">
        <f>IF(C295="","",VLOOKUP($C295,Engagés!$C$10:$N$509,10,FALSE))</f>
        <v/>
      </c>
      <c r="J295" s="100" t="str">
        <f>IF(C295="","",VLOOKUP($C295,Engagés!$C$10:$Q$509,12,FALSE))</f>
        <v/>
      </c>
      <c r="K295" s="33" t="str">
        <f t="shared" si="9"/>
        <v/>
      </c>
    </row>
    <row r="296" spans="1:11" ht="16.5" hidden="1" customHeight="1">
      <c r="A296">
        <f t="shared" si="8"/>
        <v>0</v>
      </c>
      <c r="B296" s="98">
        <v>290</v>
      </c>
      <c r="C296" s="100" t="str">
        <f>IF(ISERROR(VLOOKUP($B296,Engagés!$B$10:$N$509,1,FALSE))=TRUE,"",VLOOKUP($B296,Engagés!$B$10:$N$509,2,FALSE))</f>
        <v/>
      </c>
      <c r="D296" s="100" t="str">
        <f>IF(C296="","",VLOOKUP($C296,Engagés!$C$10:$N$509,4,FALSE))</f>
        <v/>
      </c>
      <c r="E296" s="100" t="str">
        <f>IF(C296="","",VLOOKUP($C296,Engagés!$C$10:$N$509,5,FALSE))</f>
        <v/>
      </c>
      <c r="F296" s="101" t="str">
        <f>IF(C296="","",CONCATENATE(VLOOKUP($C296,Engagés!$C$10:$N$509,6,FALSE)," ",VLOOKUP($C296,Engagés!$C$10:$N$509,7,FALSE)))</f>
        <v/>
      </c>
      <c r="G296" s="101" t="str">
        <f>IF(C296="","",VLOOKUP($C296,Engagés!$C$10:$N$509,8,FALSE))</f>
        <v/>
      </c>
      <c r="H296" s="100" t="str">
        <f>IF(C296="","",VLOOKUP($C296,Engagés!$C$10:$N$509,9,FALSE))</f>
        <v/>
      </c>
      <c r="I296" s="100" t="str">
        <f>IF(C296="","",VLOOKUP($C296,Engagés!$C$10:$N$509,10,FALSE))</f>
        <v/>
      </c>
      <c r="J296" s="100" t="str">
        <f>IF(C296="","",VLOOKUP($C296,Engagés!$C$10:$Q$509,12,FALSE))</f>
        <v/>
      </c>
      <c r="K296" s="33" t="str">
        <f t="shared" si="9"/>
        <v/>
      </c>
    </row>
    <row r="297" spans="1:11" ht="16.5" hidden="1" customHeight="1">
      <c r="A297">
        <f t="shared" si="8"/>
        <v>0</v>
      </c>
      <c r="B297" s="98">
        <v>291</v>
      </c>
      <c r="C297" s="100" t="str">
        <f>IF(ISERROR(VLOOKUP($B297,Engagés!$B$10:$N$509,1,FALSE))=TRUE,"",VLOOKUP($B297,Engagés!$B$10:$N$509,2,FALSE))</f>
        <v/>
      </c>
      <c r="D297" s="100" t="str">
        <f>IF(C297="","",VLOOKUP($C297,Engagés!$C$10:$N$509,4,FALSE))</f>
        <v/>
      </c>
      <c r="E297" s="100" t="str">
        <f>IF(C297="","",VLOOKUP($C297,Engagés!$C$10:$N$509,5,FALSE))</f>
        <v/>
      </c>
      <c r="F297" s="101" t="str">
        <f>IF(C297="","",CONCATENATE(VLOOKUP($C297,Engagés!$C$10:$N$509,6,FALSE)," ",VLOOKUP($C297,Engagés!$C$10:$N$509,7,FALSE)))</f>
        <v/>
      </c>
      <c r="G297" s="101" t="str">
        <f>IF(C297="","",VLOOKUP($C297,Engagés!$C$10:$N$509,8,FALSE))</f>
        <v/>
      </c>
      <c r="H297" s="100" t="str">
        <f>IF(C297="","",VLOOKUP($C297,Engagés!$C$10:$N$509,9,FALSE))</f>
        <v/>
      </c>
      <c r="I297" s="100" t="str">
        <f>IF(C297="","",VLOOKUP($C297,Engagés!$C$10:$N$509,10,FALSE))</f>
        <v/>
      </c>
      <c r="J297" s="100" t="str">
        <f>IF(C297="","",VLOOKUP($C297,Engagés!$C$10:$Q$509,12,FALSE))</f>
        <v/>
      </c>
      <c r="K297" s="33" t="str">
        <f t="shared" si="9"/>
        <v/>
      </c>
    </row>
    <row r="298" spans="1:11" ht="16.5" hidden="1" customHeight="1">
      <c r="A298">
        <f t="shared" si="8"/>
        <v>0</v>
      </c>
      <c r="B298" s="98">
        <v>292</v>
      </c>
      <c r="C298" s="100" t="str">
        <f>IF(ISERROR(VLOOKUP($B298,Engagés!$B$10:$N$509,1,FALSE))=TRUE,"",VLOOKUP($B298,Engagés!$B$10:$N$509,2,FALSE))</f>
        <v/>
      </c>
      <c r="D298" s="100" t="str">
        <f>IF(C298="","",VLOOKUP($C298,Engagés!$C$10:$N$509,4,FALSE))</f>
        <v/>
      </c>
      <c r="E298" s="100" t="str">
        <f>IF(C298="","",VLOOKUP($C298,Engagés!$C$10:$N$509,5,FALSE))</f>
        <v/>
      </c>
      <c r="F298" s="101" t="str">
        <f>IF(C298="","",CONCATENATE(VLOOKUP($C298,Engagés!$C$10:$N$509,6,FALSE)," ",VLOOKUP($C298,Engagés!$C$10:$N$509,7,FALSE)))</f>
        <v/>
      </c>
      <c r="G298" s="101" t="str">
        <f>IF(C298="","",VLOOKUP($C298,Engagés!$C$10:$N$509,8,FALSE))</f>
        <v/>
      </c>
      <c r="H298" s="100" t="str">
        <f>IF(C298="","",VLOOKUP($C298,Engagés!$C$10:$N$509,9,FALSE))</f>
        <v/>
      </c>
      <c r="I298" s="100" t="str">
        <f>IF(C298="","",VLOOKUP($C298,Engagés!$C$10:$N$509,10,FALSE))</f>
        <v/>
      </c>
      <c r="J298" s="100" t="str">
        <f>IF(C298="","",VLOOKUP($C298,Engagés!$C$10:$Q$509,12,FALSE))</f>
        <v/>
      </c>
      <c r="K298" s="33" t="str">
        <f t="shared" si="9"/>
        <v/>
      </c>
    </row>
    <row r="299" spans="1:11" ht="16.5" hidden="1" customHeight="1">
      <c r="A299">
        <f t="shared" si="8"/>
        <v>0</v>
      </c>
      <c r="B299" s="98">
        <v>293</v>
      </c>
      <c r="C299" s="100" t="str">
        <f>IF(ISERROR(VLOOKUP($B299,Engagés!$B$10:$N$509,1,FALSE))=TRUE,"",VLOOKUP($B299,Engagés!$B$10:$N$509,2,FALSE))</f>
        <v/>
      </c>
      <c r="D299" s="100" t="str">
        <f>IF(C299="","",VLOOKUP($C299,Engagés!$C$10:$N$509,4,FALSE))</f>
        <v/>
      </c>
      <c r="E299" s="100" t="str">
        <f>IF(C299="","",VLOOKUP($C299,Engagés!$C$10:$N$509,5,FALSE))</f>
        <v/>
      </c>
      <c r="F299" s="101" t="str">
        <f>IF(C299="","",CONCATENATE(VLOOKUP($C299,Engagés!$C$10:$N$509,6,FALSE)," ",VLOOKUP($C299,Engagés!$C$10:$N$509,7,FALSE)))</f>
        <v/>
      </c>
      <c r="G299" s="101" t="str">
        <f>IF(C299="","",VLOOKUP($C299,Engagés!$C$10:$N$509,8,FALSE))</f>
        <v/>
      </c>
      <c r="H299" s="100" t="str">
        <f>IF(C299="","",VLOOKUP($C299,Engagés!$C$10:$N$509,9,FALSE))</f>
        <v/>
      </c>
      <c r="I299" s="100" t="str">
        <f>IF(C299="","",VLOOKUP($C299,Engagés!$C$10:$N$509,10,FALSE))</f>
        <v/>
      </c>
      <c r="J299" s="100" t="str">
        <f>IF(C299="","",VLOOKUP($C299,Engagés!$C$10:$Q$509,12,FALSE))</f>
        <v/>
      </c>
      <c r="K299" s="33" t="str">
        <f t="shared" si="9"/>
        <v/>
      </c>
    </row>
    <row r="300" spans="1:11" ht="16.5" hidden="1" customHeight="1">
      <c r="A300">
        <f t="shared" si="8"/>
        <v>0</v>
      </c>
      <c r="B300" s="98">
        <v>294</v>
      </c>
      <c r="C300" s="100" t="str">
        <f>IF(ISERROR(VLOOKUP($B300,Engagés!$B$10:$N$509,1,FALSE))=TRUE,"",VLOOKUP($B300,Engagés!$B$10:$N$509,2,FALSE))</f>
        <v/>
      </c>
      <c r="D300" s="100" t="str">
        <f>IF(C300="","",VLOOKUP($C300,Engagés!$C$10:$N$509,4,FALSE))</f>
        <v/>
      </c>
      <c r="E300" s="100" t="str">
        <f>IF(C300="","",VLOOKUP($C300,Engagés!$C$10:$N$509,5,FALSE))</f>
        <v/>
      </c>
      <c r="F300" s="101" t="str">
        <f>IF(C300="","",CONCATENATE(VLOOKUP($C300,Engagés!$C$10:$N$509,6,FALSE)," ",VLOOKUP($C300,Engagés!$C$10:$N$509,7,FALSE)))</f>
        <v/>
      </c>
      <c r="G300" s="101" t="str">
        <f>IF(C300="","",VLOOKUP($C300,Engagés!$C$10:$N$509,8,FALSE))</f>
        <v/>
      </c>
      <c r="H300" s="100" t="str">
        <f>IF(C300="","",VLOOKUP($C300,Engagés!$C$10:$N$509,9,FALSE))</f>
        <v/>
      </c>
      <c r="I300" s="100" t="str">
        <f>IF(C300="","",VLOOKUP($C300,Engagés!$C$10:$N$509,10,FALSE))</f>
        <v/>
      </c>
      <c r="J300" s="100" t="str">
        <f>IF(C300="","",VLOOKUP($C300,Engagés!$C$10:$Q$509,12,FALSE))</f>
        <v/>
      </c>
      <c r="K300" s="33" t="str">
        <f t="shared" si="9"/>
        <v/>
      </c>
    </row>
    <row r="301" spans="1:11" ht="16.5" hidden="1" customHeight="1">
      <c r="A301">
        <f t="shared" si="8"/>
        <v>0</v>
      </c>
      <c r="B301" s="98">
        <v>295</v>
      </c>
      <c r="C301" s="100" t="str">
        <f>IF(ISERROR(VLOOKUP($B301,Engagés!$B$10:$N$509,1,FALSE))=TRUE,"",VLOOKUP($B301,Engagés!$B$10:$N$509,2,FALSE))</f>
        <v/>
      </c>
      <c r="D301" s="100" t="str">
        <f>IF(C301="","",VLOOKUP($C301,Engagés!$C$10:$N$509,4,FALSE))</f>
        <v/>
      </c>
      <c r="E301" s="100" t="str">
        <f>IF(C301="","",VLOOKUP($C301,Engagés!$C$10:$N$509,5,FALSE))</f>
        <v/>
      </c>
      <c r="F301" s="101" t="str">
        <f>IF(C301="","",CONCATENATE(VLOOKUP($C301,Engagés!$C$10:$N$509,6,FALSE)," ",VLOOKUP($C301,Engagés!$C$10:$N$509,7,FALSE)))</f>
        <v/>
      </c>
      <c r="G301" s="101" t="str">
        <f>IF(C301="","",VLOOKUP($C301,Engagés!$C$10:$N$509,8,FALSE))</f>
        <v/>
      </c>
      <c r="H301" s="100" t="str">
        <f>IF(C301="","",VLOOKUP($C301,Engagés!$C$10:$N$509,9,FALSE))</f>
        <v/>
      </c>
      <c r="I301" s="100" t="str">
        <f>IF(C301="","",VLOOKUP($C301,Engagés!$C$10:$N$509,10,FALSE))</f>
        <v/>
      </c>
      <c r="J301" s="100" t="str">
        <f>IF(C301="","",VLOOKUP($C301,Engagés!$C$10:$Q$509,12,FALSE))</f>
        <v/>
      </c>
      <c r="K301" s="33" t="str">
        <f t="shared" si="9"/>
        <v/>
      </c>
    </row>
    <row r="302" spans="1:11" ht="16.5" hidden="1" customHeight="1">
      <c r="A302">
        <f t="shared" si="8"/>
        <v>0</v>
      </c>
      <c r="B302" s="98">
        <v>296</v>
      </c>
      <c r="C302" s="100" t="str">
        <f>IF(ISERROR(VLOOKUP($B302,Engagés!$B$10:$N$509,1,FALSE))=TRUE,"",VLOOKUP($B302,Engagés!$B$10:$N$509,2,FALSE))</f>
        <v/>
      </c>
      <c r="D302" s="100" t="str">
        <f>IF(C302="","",VLOOKUP($C302,Engagés!$C$10:$N$509,4,FALSE))</f>
        <v/>
      </c>
      <c r="E302" s="100" t="str">
        <f>IF(C302="","",VLOOKUP($C302,Engagés!$C$10:$N$509,5,FALSE))</f>
        <v/>
      </c>
      <c r="F302" s="101" t="str">
        <f>IF(C302="","",CONCATENATE(VLOOKUP($C302,Engagés!$C$10:$N$509,6,FALSE)," ",VLOOKUP($C302,Engagés!$C$10:$N$509,7,FALSE)))</f>
        <v/>
      </c>
      <c r="G302" s="101" t="str">
        <f>IF(C302="","",VLOOKUP($C302,Engagés!$C$10:$N$509,8,FALSE))</f>
        <v/>
      </c>
      <c r="H302" s="100" t="str">
        <f>IF(C302="","",VLOOKUP($C302,Engagés!$C$10:$N$509,9,FALSE))</f>
        <v/>
      </c>
      <c r="I302" s="100" t="str">
        <f>IF(C302="","",VLOOKUP($C302,Engagés!$C$10:$N$509,10,FALSE))</f>
        <v/>
      </c>
      <c r="J302" s="100" t="str">
        <f>IF(C302="","",VLOOKUP($C302,Engagés!$C$10:$Q$509,12,FALSE))</f>
        <v/>
      </c>
      <c r="K302" s="33" t="str">
        <f t="shared" si="9"/>
        <v/>
      </c>
    </row>
    <row r="303" spans="1:11" ht="16.5" hidden="1" customHeight="1">
      <c r="A303">
        <f t="shared" si="8"/>
        <v>0</v>
      </c>
      <c r="B303" s="98">
        <v>297</v>
      </c>
      <c r="C303" s="100" t="str">
        <f>IF(ISERROR(VLOOKUP($B303,Engagés!$B$10:$N$509,1,FALSE))=TRUE,"",VLOOKUP($B303,Engagés!$B$10:$N$509,2,FALSE))</f>
        <v/>
      </c>
      <c r="D303" s="100" t="str">
        <f>IF(C303="","",VLOOKUP($C303,Engagés!$C$10:$N$509,4,FALSE))</f>
        <v/>
      </c>
      <c r="E303" s="100" t="str">
        <f>IF(C303="","",VLOOKUP($C303,Engagés!$C$10:$N$509,5,FALSE))</f>
        <v/>
      </c>
      <c r="F303" s="101" t="str">
        <f>IF(C303="","",CONCATENATE(VLOOKUP($C303,Engagés!$C$10:$N$509,6,FALSE)," ",VLOOKUP($C303,Engagés!$C$10:$N$509,7,FALSE)))</f>
        <v/>
      </c>
      <c r="G303" s="101" t="str">
        <f>IF(C303="","",VLOOKUP($C303,Engagés!$C$10:$N$509,8,FALSE))</f>
        <v/>
      </c>
      <c r="H303" s="100" t="str">
        <f>IF(C303="","",VLOOKUP($C303,Engagés!$C$10:$N$509,9,FALSE))</f>
        <v/>
      </c>
      <c r="I303" s="100" t="str">
        <f>IF(C303="","",VLOOKUP($C303,Engagés!$C$10:$N$509,10,FALSE))</f>
        <v/>
      </c>
      <c r="J303" s="100" t="str">
        <f>IF(C303="","",VLOOKUP($C303,Engagés!$C$10:$Q$509,12,FALSE))</f>
        <v/>
      </c>
      <c r="K303" s="33" t="str">
        <f t="shared" si="9"/>
        <v/>
      </c>
    </row>
    <row r="304" spans="1:11" ht="16.5" hidden="1" customHeight="1">
      <c r="A304">
        <f t="shared" si="8"/>
        <v>0</v>
      </c>
      <c r="B304" s="98">
        <v>298</v>
      </c>
      <c r="C304" s="100" t="str">
        <f>IF(ISERROR(VLOOKUP($B304,Engagés!$B$10:$N$509,1,FALSE))=TRUE,"",VLOOKUP($B304,Engagés!$B$10:$N$509,2,FALSE))</f>
        <v/>
      </c>
      <c r="D304" s="100" t="str">
        <f>IF(C304="","",VLOOKUP($C304,Engagés!$C$10:$N$509,4,FALSE))</f>
        <v/>
      </c>
      <c r="E304" s="100" t="str">
        <f>IF(C304="","",VLOOKUP($C304,Engagés!$C$10:$N$509,5,FALSE))</f>
        <v/>
      </c>
      <c r="F304" s="101" t="str">
        <f>IF(C304="","",CONCATENATE(VLOOKUP($C304,Engagés!$C$10:$N$509,6,FALSE)," ",VLOOKUP($C304,Engagés!$C$10:$N$509,7,FALSE)))</f>
        <v/>
      </c>
      <c r="G304" s="101" t="str">
        <f>IF(C304="","",VLOOKUP($C304,Engagés!$C$10:$N$509,8,FALSE))</f>
        <v/>
      </c>
      <c r="H304" s="100" t="str">
        <f>IF(C304="","",VLOOKUP($C304,Engagés!$C$10:$N$509,9,FALSE))</f>
        <v/>
      </c>
      <c r="I304" s="100" t="str">
        <f>IF(C304="","",VLOOKUP($C304,Engagés!$C$10:$N$509,10,FALSE))</f>
        <v/>
      </c>
      <c r="J304" s="100" t="str">
        <f>IF(C304="","",VLOOKUP($C304,Engagés!$C$10:$Q$509,12,FALSE))</f>
        <v/>
      </c>
      <c r="K304" s="33" t="str">
        <f t="shared" si="9"/>
        <v/>
      </c>
    </row>
    <row r="305" spans="1:11" ht="16.5" hidden="1" customHeight="1">
      <c r="A305">
        <f t="shared" si="8"/>
        <v>0</v>
      </c>
      <c r="B305" s="98">
        <v>299</v>
      </c>
      <c r="C305" s="100" t="str">
        <f>IF(ISERROR(VLOOKUP($B305,Engagés!$B$10:$N$509,1,FALSE))=TRUE,"",VLOOKUP($B305,Engagés!$B$10:$N$509,2,FALSE))</f>
        <v/>
      </c>
      <c r="D305" s="100" t="str">
        <f>IF(C305="","",VLOOKUP($C305,Engagés!$C$10:$N$509,4,FALSE))</f>
        <v/>
      </c>
      <c r="E305" s="100" t="str">
        <f>IF(C305="","",VLOOKUP($C305,Engagés!$C$10:$N$509,5,FALSE))</f>
        <v/>
      </c>
      <c r="F305" s="101" t="str">
        <f>IF(C305="","",CONCATENATE(VLOOKUP($C305,Engagés!$C$10:$N$509,6,FALSE)," ",VLOOKUP($C305,Engagés!$C$10:$N$509,7,FALSE)))</f>
        <v/>
      </c>
      <c r="G305" s="101" t="str">
        <f>IF(C305="","",VLOOKUP($C305,Engagés!$C$10:$N$509,8,FALSE))</f>
        <v/>
      </c>
      <c r="H305" s="100" t="str">
        <f>IF(C305="","",VLOOKUP($C305,Engagés!$C$10:$N$509,9,FALSE))</f>
        <v/>
      </c>
      <c r="I305" s="100" t="str">
        <f>IF(C305="","",VLOOKUP($C305,Engagés!$C$10:$N$509,10,FALSE))</f>
        <v/>
      </c>
      <c r="J305" s="100" t="str">
        <f>IF(C305="","",VLOOKUP($C305,Engagés!$C$10:$Q$509,12,FALSE))</f>
        <v/>
      </c>
      <c r="K305" s="33" t="str">
        <f t="shared" si="9"/>
        <v/>
      </c>
    </row>
    <row r="306" spans="1:11" ht="16.5" hidden="1" customHeight="1">
      <c r="A306">
        <f t="shared" si="8"/>
        <v>0</v>
      </c>
      <c r="B306" s="98">
        <v>300</v>
      </c>
      <c r="C306" s="100" t="str">
        <f>IF(ISERROR(VLOOKUP($B306,Engagés!$B$10:$N$509,1,FALSE))=TRUE,"",VLOOKUP($B306,Engagés!$B$10:$N$509,2,FALSE))</f>
        <v/>
      </c>
      <c r="D306" s="100" t="str">
        <f>IF(C306="","",VLOOKUP($C306,Engagés!$C$10:$N$509,4,FALSE))</f>
        <v/>
      </c>
      <c r="E306" s="100" t="str">
        <f>IF(C306="","",VLOOKUP($C306,Engagés!$C$10:$N$509,5,FALSE))</f>
        <v/>
      </c>
      <c r="F306" s="101" t="str">
        <f>IF(C306="","",CONCATENATE(VLOOKUP($C306,Engagés!$C$10:$N$509,6,FALSE)," ",VLOOKUP($C306,Engagés!$C$10:$N$509,7,FALSE)))</f>
        <v/>
      </c>
      <c r="G306" s="101" t="str">
        <f>IF(C306="","",VLOOKUP($C306,Engagés!$C$10:$N$509,8,FALSE))</f>
        <v/>
      </c>
      <c r="H306" s="100" t="str">
        <f>IF(C306="","",VLOOKUP($C306,Engagés!$C$10:$N$509,9,FALSE))</f>
        <v/>
      </c>
      <c r="I306" s="100" t="str">
        <f>IF(C306="","",VLOOKUP($C306,Engagés!$C$10:$N$509,10,FALSE))</f>
        <v/>
      </c>
      <c r="J306" s="100" t="str">
        <f>IF(C306="","",VLOOKUP($C306,Engagés!$C$10:$Q$509,12,FALSE))</f>
        <v/>
      </c>
      <c r="K306" s="33" t="str">
        <f t="shared" si="9"/>
        <v/>
      </c>
    </row>
    <row r="307" spans="1:11" ht="16.5" hidden="1" customHeight="1">
      <c r="A307">
        <f t="shared" si="8"/>
        <v>0</v>
      </c>
      <c r="B307" s="98">
        <v>301</v>
      </c>
      <c r="C307" s="100" t="str">
        <f>IF(ISERROR(VLOOKUP($B307,Engagés!$B$10:$N$509,1,FALSE))=TRUE,"",VLOOKUP($B307,Engagés!$B$10:$N$509,2,FALSE))</f>
        <v/>
      </c>
      <c r="D307" s="100" t="str">
        <f>IF(C307="","",VLOOKUP($C307,Engagés!$C$10:$N$509,4,FALSE))</f>
        <v/>
      </c>
      <c r="E307" s="100" t="str">
        <f>IF(C307="","",VLOOKUP($C307,Engagés!$C$10:$N$509,5,FALSE))</f>
        <v/>
      </c>
      <c r="F307" s="101" t="str">
        <f>IF(C307="","",CONCATENATE(VLOOKUP($C307,Engagés!$C$10:$N$509,6,FALSE)," ",VLOOKUP($C307,Engagés!$C$10:$N$509,7,FALSE)))</f>
        <v/>
      </c>
      <c r="G307" s="101" t="str">
        <f>IF(C307="","",VLOOKUP($C307,Engagés!$C$10:$N$509,8,FALSE))</f>
        <v/>
      </c>
      <c r="H307" s="100" t="str">
        <f>IF(C307="","",VLOOKUP($C307,Engagés!$C$10:$N$509,9,FALSE))</f>
        <v/>
      </c>
      <c r="I307" s="100" t="str">
        <f>IF(C307="","",VLOOKUP($C307,Engagés!$C$10:$N$509,10,FALSE))</f>
        <v/>
      </c>
      <c r="J307" s="100" t="str">
        <f>IF(C307="","",VLOOKUP($C307,Engagés!$C$10:$Q$509,12,FALSE))</f>
        <v/>
      </c>
      <c r="K307" s="33" t="str">
        <f t="shared" si="9"/>
        <v/>
      </c>
    </row>
    <row r="308" spans="1:11" ht="16.5" hidden="1" customHeight="1">
      <c r="A308">
        <f t="shared" si="8"/>
        <v>0</v>
      </c>
      <c r="B308" s="98">
        <v>302</v>
      </c>
      <c r="C308" s="100" t="str">
        <f>IF(ISERROR(VLOOKUP($B308,Engagés!$B$10:$N$509,1,FALSE))=TRUE,"",VLOOKUP($B308,Engagés!$B$10:$N$509,2,FALSE))</f>
        <v/>
      </c>
      <c r="D308" s="100" t="str">
        <f>IF(C308="","",VLOOKUP($C308,Engagés!$C$10:$N$509,4,FALSE))</f>
        <v/>
      </c>
      <c r="E308" s="100" t="str">
        <f>IF(C308="","",VLOOKUP($C308,Engagés!$C$10:$N$509,5,FALSE))</f>
        <v/>
      </c>
      <c r="F308" s="101" t="str">
        <f>IF(C308="","",CONCATENATE(VLOOKUP($C308,Engagés!$C$10:$N$509,6,FALSE)," ",VLOOKUP($C308,Engagés!$C$10:$N$509,7,FALSE)))</f>
        <v/>
      </c>
      <c r="G308" s="101" t="str">
        <f>IF(C308="","",VLOOKUP($C308,Engagés!$C$10:$N$509,8,FALSE))</f>
        <v/>
      </c>
      <c r="H308" s="100" t="str">
        <f>IF(C308="","",VLOOKUP($C308,Engagés!$C$10:$N$509,9,FALSE))</f>
        <v/>
      </c>
      <c r="I308" s="100" t="str">
        <f>IF(C308="","",VLOOKUP($C308,Engagés!$C$10:$N$509,10,FALSE))</f>
        <v/>
      </c>
      <c r="J308" s="100" t="str">
        <f>IF(C308="","",VLOOKUP($C308,Engagés!$C$10:$Q$509,12,FALSE))</f>
        <v/>
      </c>
      <c r="K308" s="33" t="str">
        <f t="shared" si="9"/>
        <v/>
      </c>
    </row>
    <row r="309" spans="1:11" ht="16.5" hidden="1" customHeight="1">
      <c r="A309">
        <f t="shared" si="8"/>
        <v>0</v>
      </c>
      <c r="B309" s="98">
        <v>303</v>
      </c>
      <c r="C309" s="100" t="str">
        <f>IF(ISERROR(VLOOKUP($B309,Engagés!$B$10:$N$509,1,FALSE))=TRUE,"",VLOOKUP($B309,Engagés!$B$10:$N$509,2,FALSE))</f>
        <v/>
      </c>
      <c r="D309" s="100" t="str">
        <f>IF(C309="","",VLOOKUP($C309,Engagés!$C$10:$N$509,4,FALSE))</f>
        <v/>
      </c>
      <c r="E309" s="100" t="str">
        <f>IF(C309="","",VLOOKUP($C309,Engagés!$C$10:$N$509,5,FALSE))</f>
        <v/>
      </c>
      <c r="F309" s="101" t="str">
        <f>IF(C309="","",CONCATENATE(VLOOKUP($C309,Engagés!$C$10:$N$509,6,FALSE)," ",VLOOKUP($C309,Engagés!$C$10:$N$509,7,FALSE)))</f>
        <v/>
      </c>
      <c r="G309" s="101" t="str">
        <f>IF(C309="","",VLOOKUP($C309,Engagés!$C$10:$N$509,8,FALSE))</f>
        <v/>
      </c>
      <c r="H309" s="100" t="str">
        <f>IF(C309="","",VLOOKUP($C309,Engagés!$C$10:$N$509,9,FALSE))</f>
        <v/>
      </c>
      <c r="I309" s="100" t="str">
        <f>IF(C309="","",VLOOKUP($C309,Engagés!$C$10:$N$509,10,FALSE))</f>
        <v/>
      </c>
      <c r="J309" s="100" t="str">
        <f>IF(C309="","",VLOOKUP($C309,Engagés!$C$10:$Q$509,12,FALSE))</f>
        <v/>
      </c>
      <c r="K309" s="33" t="str">
        <f t="shared" si="9"/>
        <v/>
      </c>
    </row>
    <row r="310" spans="1:11" ht="16.5" hidden="1" customHeight="1">
      <c r="A310">
        <f t="shared" si="8"/>
        <v>0</v>
      </c>
      <c r="B310" s="98">
        <v>304</v>
      </c>
      <c r="C310" s="100" t="str">
        <f>IF(ISERROR(VLOOKUP($B310,Engagés!$B$10:$N$509,1,FALSE))=TRUE,"",VLOOKUP($B310,Engagés!$B$10:$N$509,2,FALSE))</f>
        <v/>
      </c>
      <c r="D310" s="100" t="str">
        <f>IF(C310="","",VLOOKUP($C310,Engagés!$C$10:$N$509,4,FALSE))</f>
        <v/>
      </c>
      <c r="E310" s="100" t="str">
        <f>IF(C310="","",VLOOKUP($C310,Engagés!$C$10:$N$509,5,FALSE))</f>
        <v/>
      </c>
      <c r="F310" s="101" t="str">
        <f>IF(C310="","",CONCATENATE(VLOOKUP($C310,Engagés!$C$10:$N$509,6,FALSE)," ",VLOOKUP($C310,Engagés!$C$10:$N$509,7,FALSE)))</f>
        <v/>
      </c>
      <c r="G310" s="101" t="str">
        <f>IF(C310="","",VLOOKUP($C310,Engagés!$C$10:$N$509,8,FALSE))</f>
        <v/>
      </c>
      <c r="H310" s="100" t="str">
        <f>IF(C310="","",VLOOKUP($C310,Engagés!$C$10:$N$509,9,FALSE))</f>
        <v/>
      </c>
      <c r="I310" s="100" t="str">
        <f>IF(C310="","",VLOOKUP($C310,Engagés!$C$10:$N$509,10,FALSE))</f>
        <v/>
      </c>
      <c r="J310" s="100" t="str">
        <f>IF(C310="","",VLOOKUP($C310,Engagés!$C$10:$Q$509,12,FALSE))</f>
        <v/>
      </c>
      <c r="K310" s="33" t="str">
        <f t="shared" si="9"/>
        <v/>
      </c>
    </row>
    <row r="311" spans="1:11" ht="16.5" hidden="1" customHeight="1">
      <c r="A311">
        <f t="shared" si="8"/>
        <v>0</v>
      </c>
      <c r="B311" s="98">
        <v>305</v>
      </c>
      <c r="C311" s="100" t="str">
        <f>IF(ISERROR(VLOOKUP($B311,Engagés!$B$10:$N$509,1,FALSE))=TRUE,"",VLOOKUP($B311,Engagés!$B$10:$N$509,2,FALSE))</f>
        <v/>
      </c>
      <c r="D311" s="100" t="str">
        <f>IF(C311="","",VLOOKUP($C311,Engagés!$C$10:$N$509,4,FALSE))</f>
        <v/>
      </c>
      <c r="E311" s="100" t="str">
        <f>IF(C311="","",VLOOKUP($C311,Engagés!$C$10:$N$509,5,FALSE))</f>
        <v/>
      </c>
      <c r="F311" s="101" t="str">
        <f>IF(C311="","",CONCATENATE(VLOOKUP($C311,Engagés!$C$10:$N$509,6,FALSE)," ",VLOOKUP($C311,Engagés!$C$10:$N$509,7,FALSE)))</f>
        <v/>
      </c>
      <c r="G311" s="101" t="str">
        <f>IF(C311="","",VLOOKUP($C311,Engagés!$C$10:$N$509,8,FALSE))</f>
        <v/>
      </c>
      <c r="H311" s="100" t="str">
        <f>IF(C311="","",VLOOKUP($C311,Engagés!$C$10:$N$509,9,FALSE))</f>
        <v/>
      </c>
      <c r="I311" s="100" t="str">
        <f>IF(C311="","",VLOOKUP($C311,Engagés!$C$10:$N$509,10,FALSE))</f>
        <v/>
      </c>
      <c r="J311" s="100" t="str">
        <f>IF(C311="","",VLOOKUP($C311,Engagés!$C$10:$Q$509,12,FALSE))</f>
        <v/>
      </c>
      <c r="K311" s="33" t="str">
        <f t="shared" si="9"/>
        <v/>
      </c>
    </row>
    <row r="312" spans="1:11" ht="16.5" hidden="1" customHeight="1">
      <c r="A312">
        <f t="shared" si="8"/>
        <v>0</v>
      </c>
      <c r="B312" s="98">
        <v>306</v>
      </c>
      <c r="C312" s="100" t="str">
        <f>IF(ISERROR(VLOOKUP($B312,Engagés!$B$10:$N$509,1,FALSE))=TRUE,"",VLOOKUP($B312,Engagés!$B$10:$N$509,2,FALSE))</f>
        <v/>
      </c>
      <c r="D312" s="100" t="str">
        <f>IF(C312="","",VLOOKUP($C312,Engagés!$C$10:$N$509,4,FALSE))</f>
        <v/>
      </c>
      <c r="E312" s="100" t="str">
        <f>IF(C312="","",VLOOKUP($C312,Engagés!$C$10:$N$509,5,FALSE))</f>
        <v/>
      </c>
      <c r="F312" s="101" t="str">
        <f>IF(C312="","",CONCATENATE(VLOOKUP($C312,Engagés!$C$10:$N$509,6,FALSE)," ",VLOOKUP($C312,Engagés!$C$10:$N$509,7,FALSE)))</f>
        <v/>
      </c>
      <c r="G312" s="101" t="str">
        <f>IF(C312="","",VLOOKUP($C312,Engagés!$C$10:$N$509,8,FALSE))</f>
        <v/>
      </c>
      <c r="H312" s="100" t="str">
        <f>IF(C312="","",VLOOKUP($C312,Engagés!$C$10:$N$509,9,FALSE))</f>
        <v/>
      </c>
      <c r="I312" s="100" t="str">
        <f>IF(C312="","",VLOOKUP($C312,Engagés!$C$10:$N$509,10,FALSE))</f>
        <v/>
      </c>
      <c r="J312" s="100" t="str">
        <f>IF(C312="","",VLOOKUP($C312,Engagés!$C$10:$Q$509,12,FALSE))</f>
        <v/>
      </c>
      <c r="K312" s="33" t="str">
        <f t="shared" si="9"/>
        <v/>
      </c>
    </row>
    <row r="313" spans="1:11" ht="16.5" hidden="1" customHeight="1">
      <c r="A313">
        <f t="shared" si="8"/>
        <v>0</v>
      </c>
      <c r="B313" s="98">
        <v>307</v>
      </c>
      <c r="C313" s="100" t="str">
        <f>IF(ISERROR(VLOOKUP($B313,Engagés!$B$10:$N$509,1,FALSE))=TRUE,"",VLOOKUP($B313,Engagés!$B$10:$N$509,2,FALSE))</f>
        <v/>
      </c>
      <c r="D313" s="100" t="str">
        <f>IF(C313="","",VLOOKUP($C313,Engagés!$C$10:$N$509,4,FALSE))</f>
        <v/>
      </c>
      <c r="E313" s="100" t="str">
        <f>IF(C313="","",VLOOKUP($C313,Engagés!$C$10:$N$509,5,FALSE))</f>
        <v/>
      </c>
      <c r="F313" s="101" t="str">
        <f>IF(C313="","",CONCATENATE(VLOOKUP($C313,Engagés!$C$10:$N$509,6,FALSE)," ",VLOOKUP($C313,Engagés!$C$10:$N$509,7,FALSE)))</f>
        <v/>
      </c>
      <c r="G313" s="101" t="str">
        <f>IF(C313="","",VLOOKUP($C313,Engagés!$C$10:$N$509,8,FALSE))</f>
        <v/>
      </c>
      <c r="H313" s="100" t="str">
        <f>IF(C313="","",VLOOKUP($C313,Engagés!$C$10:$N$509,9,FALSE))</f>
        <v/>
      </c>
      <c r="I313" s="100" t="str">
        <f>IF(C313="","",VLOOKUP($C313,Engagés!$C$10:$N$509,10,FALSE))</f>
        <v/>
      </c>
      <c r="J313" s="100" t="str">
        <f>IF(C313="","",VLOOKUP($C313,Engagés!$C$10:$Q$509,12,FALSE))</f>
        <v/>
      </c>
      <c r="K313" s="33" t="str">
        <f t="shared" si="9"/>
        <v/>
      </c>
    </row>
    <row r="314" spans="1:11" ht="16.5" hidden="1" customHeight="1">
      <c r="A314">
        <f t="shared" ref="A314:A377" si="10">IF(LEN(C314)=0,0,1)</f>
        <v>0</v>
      </c>
      <c r="B314" s="98">
        <v>308</v>
      </c>
      <c r="C314" s="100" t="str">
        <f>IF(ISERROR(VLOOKUP($B314,Engagés!$B$10:$N$509,1,FALSE))=TRUE,"",VLOOKUP($B314,Engagés!$B$10:$N$509,2,FALSE))</f>
        <v/>
      </c>
      <c r="D314" s="100" t="str">
        <f>IF(C314="","",VLOOKUP($C314,Engagés!$C$10:$N$509,4,FALSE))</f>
        <v/>
      </c>
      <c r="E314" s="100" t="str">
        <f>IF(C314="","",VLOOKUP($C314,Engagés!$C$10:$N$509,5,FALSE))</f>
        <v/>
      </c>
      <c r="F314" s="101" t="str">
        <f>IF(C314="","",CONCATENATE(VLOOKUP($C314,Engagés!$C$10:$N$509,6,FALSE)," ",VLOOKUP($C314,Engagés!$C$10:$N$509,7,FALSE)))</f>
        <v/>
      </c>
      <c r="G314" s="101" t="str">
        <f>IF(C314="","",VLOOKUP($C314,Engagés!$C$10:$N$509,8,FALSE))</f>
        <v/>
      </c>
      <c r="H314" s="100" t="str">
        <f>IF(C314="","",VLOOKUP($C314,Engagés!$C$10:$N$509,9,FALSE))</f>
        <v/>
      </c>
      <c r="I314" s="100" t="str">
        <f>IF(C314="","",VLOOKUP($C314,Engagés!$C$10:$N$509,10,FALSE))</f>
        <v/>
      </c>
      <c r="J314" s="100" t="str">
        <f>IF(C314="","",VLOOKUP($C314,Engagés!$C$10:$Q$509,12,FALSE))</f>
        <v/>
      </c>
      <c r="K314" s="33" t="str">
        <f t="shared" si="9"/>
        <v/>
      </c>
    </row>
    <row r="315" spans="1:11" ht="16.5" hidden="1" customHeight="1">
      <c r="A315">
        <f t="shared" si="10"/>
        <v>0</v>
      </c>
      <c r="B315" s="98">
        <v>309</v>
      </c>
      <c r="C315" s="100" t="str">
        <f>IF(ISERROR(VLOOKUP($B315,Engagés!$B$10:$N$509,1,FALSE))=TRUE,"",VLOOKUP($B315,Engagés!$B$10:$N$509,2,FALSE))</f>
        <v/>
      </c>
      <c r="D315" s="100" t="str">
        <f>IF(C315="","",VLOOKUP($C315,Engagés!$C$10:$N$509,4,FALSE))</f>
        <v/>
      </c>
      <c r="E315" s="100" t="str">
        <f>IF(C315="","",VLOOKUP($C315,Engagés!$C$10:$N$509,5,FALSE))</f>
        <v/>
      </c>
      <c r="F315" s="101" t="str">
        <f>IF(C315="","",CONCATENATE(VLOOKUP($C315,Engagés!$C$10:$N$509,6,FALSE)," ",VLOOKUP($C315,Engagés!$C$10:$N$509,7,FALSE)))</f>
        <v/>
      </c>
      <c r="G315" s="101" t="str">
        <f>IF(C315="","",VLOOKUP($C315,Engagés!$C$10:$N$509,8,FALSE))</f>
        <v/>
      </c>
      <c r="H315" s="100" t="str">
        <f>IF(C315="","",VLOOKUP($C315,Engagés!$C$10:$N$509,9,FALSE))</f>
        <v/>
      </c>
      <c r="I315" s="100" t="str">
        <f>IF(C315="","",VLOOKUP($C315,Engagés!$C$10:$N$509,10,FALSE))</f>
        <v/>
      </c>
      <c r="J315" s="100" t="str">
        <f>IF(C315="","",VLOOKUP($C315,Engagés!$C$10:$Q$509,12,FALSE))</f>
        <v/>
      </c>
      <c r="K315" s="33" t="str">
        <f t="shared" si="9"/>
        <v/>
      </c>
    </row>
    <row r="316" spans="1:11" ht="16.5" hidden="1" customHeight="1">
      <c r="A316">
        <f t="shared" si="10"/>
        <v>0</v>
      </c>
      <c r="B316" s="98">
        <v>310</v>
      </c>
      <c r="C316" s="100" t="str">
        <f>IF(ISERROR(VLOOKUP($B316,Engagés!$B$10:$N$509,1,FALSE))=TRUE,"",VLOOKUP($B316,Engagés!$B$10:$N$509,2,FALSE))</f>
        <v/>
      </c>
      <c r="D316" s="100" t="str">
        <f>IF(C316="","",VLOOKUP($C316,Engagés!$C$10:$N$509,4,FALSE))</f>
        <v/>
      </c>
      <c r="E316" s="100" t="str">
        <f>IF(C316="","",VLOOKUP($C316,Engagés!$C$10:$N$509,5,FALSE))</f>
        <v/>
      </c>
      <c r="F316" s="101" t="str">
        <f>IF(C316="","",CONCATENATE(VLOOKUP($C316,Engagés!$C$10:$N$509,6,FALSE)," ",VLOOKUP($C316,Engagés!$C$10:$N$509,7,FALSE)))</f>
        <v/>
      </c>
      <c r="G316" s="101" t="str">
        <f>IF(C316="","",VLOOKUP($C316,Engagés!$C$10:$N$509,8,FALSE))</f>
        <v/>
      </c>
      <c r="H316" s="100" t="str">
        <f>IF(C316="","",VLOOKUP($C316,Engagés!$C$10:$N$509,9,FALSE))</f>
        <v/>
      </c>
      <c r="I316" s="100" t="str">
        <f>IF(C316="","",VLOOKUP($C316,Engagés!$C$10:$N$509,10,FALSE))</f>
        <v/>
      </c>
      <c r="J316" s="100" t="str">
        <f>IF(C316="","",VLOOKUP($C316,Engagés!$C$10:$Q$509,12,FALSE))</f>
        <v/>
      </c>
      <c r="K316" s="33" t="str">
        <f t="shared" si="9"/>
        <v/>
      </c>
    </row>
    <row r="317" spans="1:11" ht="16.5" hidden="1" customHeight="1">
      <c r="A317">
        <f t="shared" si="10"/>
        <v>0</v>
      </c>
      <c r="B317" s="98">
        <v>311</v>
      </c>
      <c r="C317" s="100" t="str">
        <f>IF(ISERROR(VLOOKUP($B317,Engagés!$B$10:$N$509,1,FALSE))=TRUE,"",VLOOKUP($B317,Engagés!$B$10:$N$509,2,FALSE))</f>
        <v/>
      </c>
      <c r="D317" s="100" t="str">
        <f>IF(C317="","",VLOOKUP($C317,Engagés!$C$10:$N$509,4,FALSE))</f>
        <v/>
      </c>
      <c r="E317" s="100" t="str">
        <f>IF(C317="","",VLOOKUP($C317,Engagés!$C$10:$N$509,5,FALSE))</f>
        <v/>
      </c>
      <c r="F317" s="101" t="str">
        <f>IF(C317="","",CONCATENATE(VLOOKUP($C317,Engagés!$C$10:$N$509,6,FALSE)," ",VLOOKUP($C317,Engagés!$C$10:$N$509,7,FALSE)))</f>
        <v/>
      </c>
      <c r="G317" s="101" t="str">
        <f>IF(C317="","",VLOOKUP($C317,Engagés!$C$10:$N$509,8,FALSE))</f>
        <v/>
      </c>
      <c r="H317" s="100" t="str">
        <f>IF(C317="","",VLOOKUP($C317,Engagés!$C$10:$N$509,9,FALSE))</f>
        <v/>
      </c>
      <c r="I317" s="100" t="str">
        <f>IF(C317="","",VLOOKUP($C317,Engagés!$C$10:$N$509,10,FALSE))</f>
        <v/>
      </c>
      <c r="J317" s="100" t="str">
        <f>IF(C317="","",VLOOKUP($C317,Engagés!$C$10:$Q$509,12,FALSE))</f>
        <v/>
      </c>
      <c r="K317" s="33" t="str">
        <f t="shared" si="9"/>
        <v/>
      </c>
    </row>
    <row r="318" spans="1:11" ht="16.5" hidden="1" customHeight="1">
      <c r="A318">
        <f t="shared" si="10"/>
        <v>0</v>
      </c>
      <c r="B318" s="98">
        <v>312</v>
      </c>
      <c r="C318" s="100" t="str">
        <f>IF(ISERROR(VLOOKUP($B318,Engagés!$B$10:$N$509,1,FALSE))=TRUE,"",VLOOKUP($B318,Engagés!$B$10:$N$509,2,FALSE))</f>
        <v/>
      </c>
      <c r="D318" s="100" t="str">
        <f>IF(C318="","",VLOOKUP($C318,Engagés!$C$10:$N$509,4,FALSE))</f>
        <v/>
      </c>
      <c r="E318" s="100" t="str">
        <f>IF(C318="","",VLOOKUP($C318,Engagés!$C$10:$N$509,5,FALSE))</f>
        <v/>
      </c>
      <c r="F318" s="101" t="str">
        <f>IF(C318="","",CONCATENATE(VLOOKUP($C318,Engagés!$C$10:$N$509,6,FALSE)," ",VLOOKUP($C318,Engagés!$C$10:$N$509,7,FALSE)))</f>
        <v/>
      </c>
      <c r="G318" s="101" t="str">
        <f>IF(C318="","",VLOOKUP($C318,Engagés!$C$10:$N$509,8,FALSE))</f>
        <v/>
      </c>
      <c r="H318" s="100" t="str">
        <f>IF(C318="","",VLOOKUP($C318,Engagés!$C$10:$N$509,9,FALSE))</f>
        <v/>
      </c>
      <c r="I318" s="100" t="str">
        <f>IF(C318="","",VLOOKUP($C318,Engagés!$C$10:$N$509,10,FALSE))</f>
        <v/>
      </c>
      <c r="J318" s="100" t="str">
        <f>IF(C318="","",VLOOKUP($C318,Engagés!$C$10:$Q$509,12,FALSE))</f>
        <v/>
      </c>
      <c r="K318" s="33" t="str">
        <f t="shared" si="9"/>
        <v/>
      </c>
    </row>
    <row r="319" spans="1:11" ht="16.5" hidden="1" customHeight="1">
      <c r="A319">
        <f t="shared" si="10"/>
        <v>0</v>
      </c>
      <c r="B319" s="98">
        <v>313</v>
      </c>
      <c r="C319" s="100" t="str">
        <f>IF(ISERROR(VLOOKUP($B319,Engagés!$B$10:$N$509,1,FALSE))=TRUE,"",VLOOKUP($B319,Engagés!$B$10:$N$509,2,FALSE))</f>
        <v/>
      </c>
      <c r="D319" s="100" t="str">
        <f>IF(C319="","",VLOOKUP($C319,Engagés!$C$10:$N$509,4,FALSE))</f>
        <v/>
      </c>
      <c r="E319" s="100" t="str">
        <f>IF(C319="","",VLOOKUP($C319,Engagés!$C$10:$N$509,5,FALSE))</f>
        <v/>
      </c>
      <c r="F319" s="101" t="str">
        <f>IF(C319="","",CONCATENATE(VLOOKUP($C319,Engagés!$C$10:$N$509,6,FALSE)," ",VLOOKUP($C319,Engagés!$C$10:$N$509,7,FALSE)))</f>
        <v/>
      </c>
      <c r="G319" s="101" t="str">
        <f>IF(C319="","",VLOOKUP($C319,Engagés!$C$10:$N$509,8,FALSE))</f>
        <v/>
      </c>
      <c r="H319" s="100" t="str">
        <f>IF(C319="","",VLOOKUP($C319,Engagés!$C$10:$N$509,9,FALSE))</f>
        <v/>
      </c>
      <c r="I319" s="100" t="str">
        <f>IF(C319="","",VLOOKUP($C319,Engagés!$C$10:$N$509,10,FALSE))</f>
        <v/>
      </c>
      <c r="J319" s="100" t="str">
        <f>IF(C319="","",VLOOKUP($C319,Engagés!$C$10:$Q$509,12,FALSE))</f>
        <v/>
      </c>
      <c r="K319" s="33" t="str">
        <f t="shared" si="9"/>
        <v/>
      </c>
    </row>
    <row r="320" spans="1:11" ht="16.5" hidden="1" customHeight="1">
      <c r="A320">
        <f t="shared" si="10"/>
        <v>0</v>
      </c>
      <c r="B320" s="98">
        <v>314</v>
      </c>
      <c r="C320" s="100" t="str">
        <f>IF(ISERROR(VLOOKUP($B320,Engagés!$B$10:$N$509,1,FALSE))=TRUE,"",VLOOKUP($B320,Engagés!$B$10:$N$509,2,FALSE))</f>
        <v/>
      </c>
      <c r="D320" s="100" t="str">
        <f>IF(C320="","",VLOOKUP($C320,Engagés!$C$10:$N$509,4,FALSE))</f>
        <v/>
      </c>
      <c r="E320" s="100" t="str">
        <f>IF(C320="","",VLOOKUP($C320,Engagés!$C$10:$N$509,5,FALSE))</f>
        <v/>
      </c>
      <c r="F320" s="101" t="str">
        <f>IF(C320="","",CONCATENATE(VLOOKUP($C320,Engagés!$C$10:$N$509,6,FALSE)," ",VLOOKUP($C320,Engagés!$C$10:$N$509,7,FALSE)))</f>
        <v/>
      </c>
      <c r="G320" s="101" t="str">
        <f>IF(C320="","",VLOOKUP($C320,Engagés!$C$10:$N$509,8,FALSE))</f>
        <v/>
      </c>
      <c r="H320" s="100" t="str">
        <f>IF(C320="","",VLOOKUP($C320,Engagés!$C$10:$N$509,9,FALSE))</f>
        <v/>
      </c>
      <c r="I320" s="100" t="str">
        <f>IF(C320="","",VLOOKUP($C320,Engagés!$C$10:$N$509,10,FALSE))</f>
        <v/>
      </c>
      <c r="J320" s="100" t="str">
        <f>IF(C320="","",VLOOKUP($C320,Engagés!$C$10:$Q$509,12,FALSE))</f>
        <v/>
      </c>
      <c r="K320" s="33" t="str">
        <f t="shared" si="9"/>
        <v/>
      </c>
    </row>
    <row r="321" spans="1:11" ht="16.5" hidden="1" customHeight="1">
      <c r="A321">
        <f t="shared" si="10"/>
        <v>0</v>
      </c>
      <c r="B321" s="98">
        <v>315</v>
      </c>
      <c r="C321" s="100" t="str">
        <f>IF(ISERROR(VLOOKUP($B321,Engagés!$B$10:$N$509,1,FALSE))=TRUE,"",VLOOKUP($B321,Engagés!$B$10:$N$509,2,FALSE))</f>
        <v/>
      </c>
      <c r="D321" s="100" t="str">
        <f>IF(C321="","",VLOOKUP($C321,Engagés!$C$10:$N$509,4,FALSE))</f>
        <v/>
      </c>
      <c r="E321" s="100" t="str">
        <f>IF(C321="","",VLOOKUP($C321,Engagés!$C$10:$N$509,5,FALSE))</f>
        <v/>
      </c>
      <c r="F321" s="101" t="str">
        <f>IF(C321="","",CONCATENATE(VLOOKUP($C321,Engagés!$C$10:$N$509,6,FALSE)," ",VLOOKUP($C321,Engagés!$C$10:$N$509,7,FALSE)))</f>
        <v/>
      </c>
      <c r="G321" s="101" t="str">
        <f>IF(C321="","",VLOOKUP($C321,Engagés!$C$10:$N$509,8,FALSE))</f>
        <v/>
      </c>
      <c r="H321" s="100" t="str">
        <f>IF(C321="","",VLOOKUP($C321,Engagés!$C$10:$N$509,9,FALSE))</f>
        <v/>
      </c>
      <c r="I321" s="100" t="str">
        <f>IF(C321="","",VLOOKUP($C321,Engagés!$C$10:$N$509,10,FALSE))</f>
        <v/>
      </c>
      <c r="J321" s="100" t="str">
        <f>IF(C321="","",VLOOKUP($C321,Engagés!$C$10:$Q$509,12,FALSE))</f>
        <v/>
      </c>
      <c r="K321" s="33" t="str">
        <f t="shared" si="9"/>
        <v/>
      </c>
    </row>
    <row r="322" spans="1:11" ht="16.5" hidden="1" customHeight="1">
      <c r="A322">
        <f t="shared" si="10"/>
        <v>0</v>
      </c>
      <c r="B322" s="98">
        <v>316</v>
      </c>
      <c r="C322" s="100" t="str">
        <f>IF(ISERROR(VLOOKUP($B322,Engagés!$B$10:$N$509,1,FALSE))=TRUE,"",VLOOKUP($B322,Engagés!$B$10:$N$509,2,FALSE))</f>
        <v/>
      </c>
      <c r="D322" s="100" t="str">
        <f>IF(C322="","",VLOOKUP($C322,Engagés!$C$10:$N$509,4,FALSE))</f>
        <v/>
      </c>
      <c r="E322" s="100" t="str">
        <f>IF(C322="","",VLOOKUP($C322,Engagés!$C$10:$N$509,5,FALSE))</f>
        <v/>
      </c>
      <c r="F322" s="101" t="str">
        <f>IF(C322="","",CONCATENATE(VLOOKUP($C322,Engagés!$C$10:$N$509,6,FALSE)," ",VLOOKUP($C322,Engagés!$C$10:$N$509,7,FALSE)))</f>
        <v/>
      </c>
      <c r="G322" s="101" t="str">
        <f>IF(C322="","",VLOOKUP($C322,Engagés!$C$10:$N$509,8,FALSE))</f>
        <v/>
      </c>
      <c r="H322" s="100" t="str">
        <f>IF(C322="","",VLOOKUP($C322,Engagés!$C$10:$N$509,9,FALSE))</f>
        <v/>
      </c>
      <c r="I322" s="100" t="str">
        <f>IF(C322="","",VLOOKUP($C322,Engagés!$C$10:$N$509,10,FALSE))</f>
        <v/>
      </c>
      <c r="J322" s="100" t="str">
        <f>IF(C322="","",VLOOKUP($C322,Engagés!$C$10:$Q$509,12,FALSE))</f>
        <v/>
      </c>
      <c r="K322" s="33" t="str">
        <f t="shared" si="9"/>
        <v/>
      </c>
    </row>
    <row r="323" spans="1:11" ht="16.5" hidden="1" customHeight="1">
      <c r="A323">
        <f t="shared" si="10"/>
        <v>0</v>
      </c>
      <c r="B323" s="98">
        <v>317</v>
      </c>
      <c r="C323" s="100" t="str">
        <f>IF(ISERROR(VLOOKUP($B323,Engagés!$B$10:$N$509,1,FALSE))=TRUE,"",VLOOKUP($B323,Engagés!$B$10:$N$509,2,FALSE))</f>
        <v/>
      </c>
      <c r="D323" s="100" t="str">
        <f>IF(C323="","",VLOOKUP($C323,Engagés!$C$10:$N$509,4,FALSE))</f>
        <v/>
      </c>
      <c r="E323" s="100" t="str">
        <f>IF(C323="","",VLOOKUP($C323,Engagés!$C$10:$N$509,5,FALSE))</f>
        <v/>
      </c>
      <c r="F323" s="101" t="str">
        <f>IF(C323="","",CONCATENATE(VLOOKUP($C323,Engagés!$C$10:$N$509,6,FALSE)," ",VLOOKUP($C323,Engagés!$C$10:$N$509,7,FALSE)))</f>
        <v/>
      </c>
      <c r="G323" s="101" t="str">
        <f>IF(C323="","",VLOOKUP($C323,Engagés!$C$10:$N$509,8,FALSE))</f>
        <v/>
      </c>
      <c r="H323" s="100" t="str">
        <f>IF(C323="","",VLOOKUP($C323,Engagés!$C$10:$N$509,9,FALSE))</f>
        <v/>
      </c>
      <c r="I323" s="100" t="str">
        <f>IF(C323="","",VLOOKUP($C323,Engagés!$C$10:$N$509,10,FALSE))</f>
        <v/>
      </c>
      <c r="J323" s="100" t="str">
        <f>IF(C323="","",VLOOKUP($C323,Engagés!$C$10:$Q$509,12,FALSE))</f>
        <v/>
      </c>
      <c r="K323" s="33" t="str">
        <f t="shared" si="9"/>
        <v/>
      </c>
    </row>
    <row r="324" spans="1:11" ht="16.5" hidden="1" customHeight="1">
      <c r="A324">
        <f t="shared" si="10"/>
        <v>0</v>
      </c>
      <c r="B324" s="98">
        <v>318</v>
      </c>
      <c r="C324" s="100" t="str">
        <f>IF(ISERROR(VLOOKUP($B324,Engagés!$B$10:$N$509,1,FALSE))=TRUE,"",VLOOKUP($B324,Engagés!$B$10:$N$509,2,FALSE))</f>
        <v/>
      </c>
      <c r="D324" s="100" t="str">
        <f>IF(C324="","",VLOOKUP($C324,Engagés!$C$10:$N$509,4,FALSE))</f>
        <v/>
      </c>
      <c r="E324" s="100" t="str">
        <f>IF(C324="","",VLOOKUP($C324,Engagés!$C$10:$N$509,5,FALSE))</f>
        <v/>
      </c>
      <c r="F324" s="101" t="str">
        <f>IF(C324="","",CONCATENATE(VLOOKUP($C324,Engagés!$C$10:$N$509,6,FALSE)," ",VLOOKUP($C324,Engagés!$C$10:$N$509,7,FALSE)))</f>
        <v/>
      </c>
      <c r="G324" s="101" t="str">
        <f>IF(C324="","",VLOOKUP($C324,Engagés!$C$10:$N$509,8,FALSE))</f>
        <v/>
      </c>
      <c r="H324" s="100" t="str">
        <f>IF(C324="","",VLOOKUP($C324,Engagés!$C$10:$N$509,9,FALSE))</f>
        <v/>
      </c>
      <c r="I324" s="100" t="str">
        <f>IF(C324="","",VLOOKUP($C324,Engagés!$C$10:$N$509,10,FALSE))</f>
        <v/>
      </c>
      <c r="J324" s="100" t="str">
        <f>IF(C324="","",VLOOKUP($C324,Engagés!$C$10:$Q$509,12,FALSE))</f>
        <v/>
      </c>
      <c r="K324" s="33" t="str">
        <f t="shared" si="9"/>
        <v/>
      </c>
    </row>
    <row r="325" spans="1:11" ht="16.5" hidden="1" customHeight="1">
      <c r="A325">
        <f t="shared" si="10"/>
        <v>0</v>
      </c>
      <c r="B325" s="98">
        <v>319</v>
      </c>
      <c r="C325" s="100" t="str">
        <f>IF(ISERROR(VLOOKUP($B325,Engagés!$B$10:$N$509,1,FALSE))=TRUE,"",VLOOKUP($B325,Engagés!$B$10:$N$509,2,FALSE))</f>
        <v/>
      </c>
      <c r="D325" s="100" t="str">
        <f>IF(C325="","",VLOOKUP($C325,Engagés!$C$10:$N$509,4,FALSE))</f>
        <v/>
      </c>
      <c r="E325" s="100" t="str">
        <f>IF(C325="","",VLOOKUP($C325,Engagés!$C$10:$N$509,5,FALSE))</f>
        <v/>
      </c>
      <c r="F325" s="101" t="str">
        <f>IF(C325="","",CONCATENATE(VLOOKUP($C325,Engagés!$C$10:$N$509,6,FALSE)," ",VLOOKUP($C325,Engagés!$C$10:$N$509,7,FALSE)))</f>
        <v/>
      </c>
      <c r="G325" s="101" t="str">
        <f>IF(C325="","",VLOOKUP($C325,Engagés!$C$10:$N$509,8,FALSE))</f>
        <v/>
      </c>
      <c r="H325" s="100" t="str">
        <f>IF(C325="","",VLOOKUP($C325,Engagés!$C$10:$N$509,9,FALSE))</f>
        <v/>
      </c>
      <c r="I325" s="100" t="str">
        <f>IF(C325="","",VLOOKUP($C325,Engagés!$C$10:$N$509,10,FALSE))</f>
        <v/>
      </c>
      <c r="J325" s="100" t="str">
        <f>IF(C325="","",VLOOKUP($C325,Engagés!$C$10:$Q$509,12,FALSE))</f>
        <v/>
      </c>
      <c r="K325" s="33" t="str">
        <f t="shared" si="9"/>
        <v/>
      </c>
    </row>
    <row r="326" spans="1:11" ht="16.5" hidden="1" customHeight="1">
      <c r="A326">
        <f t="shared" si="10"/>
        <v>0</v>
      </c>
      <c r="B326" s="98">
        <v>320</v>
      </c>
      <c r="C326" s="100" t="str">
        <f>IF(ISERROR(VLOOKUP($B326,Engagés!$B$10:$N$509,1,FALSE))=TRUE,"",VLOOKUP($B326,Engagés!$B$10:$N$509,2,FALSE))</f>
        <v/>
      </c>
      <c r="D326" s="100" t="str">
        <f>IF(C326="","",VLOOKUP($C326,Engagés!$C$10:$N$509,4,FALSE))</f>
        <v/>
      </c>
      <c r="E326" s="100" t="str">
        <f>IF(C326="","",VLOOKUP($C326,Engagés!$C$10:$N$509,5,FALSE))</f>
        <v/>
      </c>
      <c r="F326" s="101" t="str">
        <f>IF(C326="","",CONCATENATE(VLOOKUP($C326,Engagés!$C$10:$N$509,6,FALSE)," ",VLOOKUP($C326,Engagés!$C$10:$N$509,7,FALSE)))</f>
        <v/>
      </c>
      <c r="G326" s="101" t="str">
        <f>IF(C326="","",VLOOKUP($C326,Engagés!$C$10:$N$509,8,FALSE))</f>
        <v/>
      </c>
      <c r="H326" s="100" t="str">
        <f>IF(C326="","",VLOOKUP($C326,Engagés!$C$10:$N$509,9,FALSE))</f>
        <v/>
      </c>
      <c r="I326" s="100" t="str">
        <f>IF(C326="","",VLOOKUP($C326,Engagés!$C$10:$N$509,10,FALSE))</f>
        <v/>
      </c>
      <c r="J326" s="100" t="str">
        <f>IF(C326="","",VLOOKUP($C326,Engagés!$C$10:$Q$509,12,FALSE))</f>
        <v/>
      </c>
      <c r="K326" s="33" t="str">
        <f t="shared" si="9"/>
        <v/>
      </c>
    </row>
    <row r="327" spans="1:11" ht="16.5" hidden="1" customHeight="1">
      <c r="A327">
        <f t="shared" si="10"/>
        <v>0</v>
      </c>
      <c r="B327" s="98">
        <v>321</v>
      </c>
      <c r="C327" s="100" t="str">
        <f>IF(ISERROR(VLOOKUP($B327,Engagés!$B$10:$N$509,1,FALSE))=TRUE,"",VLOOKUP($B327,Engagés!$B$10:$N$509,2,FALSE))</f>
        <v/>
      </c>
      <c r="D327" s="100" t="str">
        <f>IF(C327="","",VLOOKUP($C327,Engagés!$C$10:$N$509,4,FALSE))</f>
        <v/>
      </c>
      <c r="E327" s="100" t="str">
        <f>IF(C327="","",VLOOKUP($C327,Engagés!$C$10:$N$509,5,FALSE))</f>
        <v/>
      </c>
      <c r="F327" s="101" t="str">
        <f>IF(C327="","",CONCATENATE(VLOOKUP($C327,Engagés!$C$10:$N$509,6,FALSE)," ",VLOOKUP($C327,Engagés!$C$10:$N$509,7,FALSE)))</f>
        <v/>
      </c>
      <c r="G327" s="101" t="str">
        <f>IF(C327="","",VLOOKUP($C327,Engagés!$C$10:$N$509,8,FALSE))</f>
        <v/>
      </c>
      <c r="H327" s="100" t="str">
        <f>IF(C327="","",VLOOKUP($C327,Engagés!$C$10:$N$509,9,FALSE))</f>
        <v/>
      </c>
      <c r="I327" s="100" t="str">
        <f>IF(C327="","",VLOOKUP($C327,Engagés!$C$10:$N$509,10,FALSE))</f>
        <v/>
      </c>
      <c r="J327" s="100" t="str">
        <f>IF(C327="","",VLOOKUP($C327,Engagés!$C$10:$Q$509,12,FALSE))</f>
        <v/>
      </c>
      <c r="K327" s="33" t="str">
        <f t="shared" si="9"/>
        <v/>
      </c>
    </row>
    <row r="328" spans="1:11" ht="16.5" hidden="1" customHeight="1">
      <c r="A328">
        <f t="shared" si="10"/>
        <v>0</v>
      </c>
      <c r="B328" s="98">
        <v>322</v>
      </c>
      <c r="C328" s="100" t="str">
        <f>IF(ISERROR(VLOOKUP($B328,Engagés!$B$10:$N$509,1,FALSE))=TRUE,"",VLOOKUP($B328,Engagés!$B$10:$N$509,2,FALSE))</f>
        <v/>
      </c>
      <c r="D328" s="100" t="str">
        <f>IF(C328="","",VLOOKUP($C328,Engagés!$C$10:$N$509,4,FALSE))</f>
        <v/>
      </c>
      <c r="E328" s="100" t="str">
        <f>IF(C328="","",VLOOKUP($C328,Engagés!$C$10:$N$509,5,FALSE))</f>
        <v/>
      </c>
      <c r="F328" s="101" t="str">
        <f>IF(C328="","",CONCATENATE(VLOOKUP($C328,Engagés!$C$10:$N$509,6,FALSE)," ",VLOOKUP($C328,Engagés!$C$10:$N$509,7,FALSE)))</f>
        <v/>
      </c>
      <c r="G328" s="101" t="str">
        <f>IF(C328="","",VLOOKUP($C328,Engagés!$C$10:$N$509,8,FALSE))</f>
        <v/>
      </c>
      <c r="H328" s="100" t="str">
        <f>IF(C328="","",VLOOKUP($C328,Engagés!$C$10:$N$509,9,FALSE))</f>
        <v/>
      </c>
      <c r="I328" s="100" t="str">
        <f>IF(C328="","",VLOOKUP($C328,Engagés!$C$10:$N$509,10,FALSE))</f>
        <v/>
      </c>
      <c r="J328" s="100" t="str">
        <f>IF(C328="","",VLOOKUP($C328,Engagés!$C$10:$Q$509,12,FALSE))</f>
        <v/>
      </c>
      <c r="K328" s="33" t="str">
        <f t="shared" si="9"/>
        <v/>
      </c>
    </row>
    <row r="329" spans="1:11" ht="16.5" hidden="1" customHeight="1">
      <c r="A329">
        <f t="shared" si="10"/>
        <v>0</v>
      </c>
      <c r="B329" s="98">
        <v>323</v>
      </c>
      <c r="C329" s="100" t="str">
        <f>IF(ISERROR(VLOOKUP($B329,Engagés!$B$10:$N$509,1,FALSE))=TRUE,"",VLOOKUP($B329,Engagés!$B$10:$N$509,2,FALSE))</f>
        <v/>
      </c>
      <c r="D329" s="100" t="str">
        <f>IF(C329="","",VLOOKUP($C329,Engagés!$C$10:$N$509,4,FALSE))</f>
        <v/>
      </c>
      <c r="E329" s="100" t="str">
        <f>IF(C329="","",VLOOKUP($C329,Engagés!$C$10:$N$509,5,FALSE))</f>
        <v/>
      </c>
      <c r="F329" s="101" t="str">
        <f>IF(C329="","",CONCATENATE(VLOOKUP($C329,Engagés!$C$10:$N$509,6,FALSE)," ",VLOOKUP($C329,Engagés!$C$10:$N$509,7,FALSE)))</f>
        <v/>
      </c>
      <c r="G329" s="101" t="str">
        <f>IF(C329="","",VLOOKUP($C329,Engagés!$C$10:$N$509,8,FALSE))</f>
        <v/>
      </c>
      <c r="H329" s="100" t="str">
        <f>IF(C329="","",VLOOKUP($C329,Engagés!$C$10:$N$509,9,FALSE))</f>
        <v/>
      </c>
      <c r="I329" s="100" t="str">
        <f>IF(C329="","",VLOOKUP($C329,Engagés!$C$10:$N$509,10,FALSE))</f>
        <v/>
      </c>
      <c r="J329" s="100" t="str">
        <f>IF(C329="","",VLOOKUP($C329,Engagés!$C$10:$Q$509,12,FALSE))</f>
        <v/>
      </c>
      <c r="K329" s="33" t="str">
        <f t="shared" ref="K329:K392" si="11">C329</f>
        <v/>
      </c>
    </row>
    <row r="330" spans="1:11" ht="16.5" hidden="1" customHeight="1">
      <c r="A330">
        <f t="shared" si="10"/>
        <v>0</v>
      </c>
      <c r="B330" s="98">
        <v>324</v>
      </c>
      <c r="C330" s="100" t="str">
        <f>IF(ISERROR(VLOOKUP($B330,Engagés!$B$10:$N$509,1,FALSE))=TRUE,"",VLOOKUP($B330,Engagés!$B$10:$N$509,2,FALSE))</f>
        <v/>
      </c>
      <c r="D330" s="100" t="str">
        <f>IF(C330="","",VLOOKUP($C330,Engagés!$C$10:$N$509,4,FALSE))</f>
        <v/>
      </c>
      <c r="E330" s="100" t="str">
        <f>IF(C330="","",VLOOKUP($C330,Engagés!$C$10:$N$509,5,FALSE))</f>
        <v/>
      </c>
      <c r="F330" s="101" t="str">
        <f>IF(C330="","",CONCATENATE(VLOOKUP($C330,Engagés!$C$10:$N$509,6,FALSE)," ",VLOOKUP($C330,Engagés!$C$10:$N$509,7,FALSE)))</f>
        <v/>
      </c>
      <c r="G330" s="101" t="str">
        <f>IF(C330="","",VLOOKUP($C330,Engagés!$C$10:$N$509,8,FALSE))</f>
        <v/>
      </c>
      <c r="H330" s="100" t="str">
        <f>IF(C330="","",VLOOKUP($C330,Engagés!$C$10:$N$509,9,FALSE))</f>
        <v/>
      </c>
      <c r="I330" s="100" t="str">
        <f>IF(C330="","",VLOOKUP($C330,Engagés!$C$10:$N$509,10,FALSE))</f>
        <v/>
      </c>
      <c r="J330" s="100" t="str">
        <f>IF(C330="","",VLOOKUP($C330,Engagés!$C$10:$Q$509,12,FALSE))</f>
        <v/>
      </c>
      <c r="K330" s="33" t="str">
        <f t="shared" si="11"/>
        <v/>
      </c>
    </row>
    <row r="331" spans="1:11" ht="16.5" hidden="1" customHeight="1">
      <c r="A331">
        <f t="shared" si="10"/>
        <v>0</v>
      </c>
      <c r="B331" s="98">
        <v>325</v>
      </c>
      <c r="C331" s="100" t="str">
        <f>IF(ISERROR(VLOOKUP($B331,Engagés!$B$10:$N$509,1,FALSE))=TRUE,"",VLOOKUP($B331,Engagés!$B$10:$N$509,2,FALSE))</f>
        <v/>
      </c>
      <c r="D331" s="100" t="str">
        <f>IF(C331="","",VLOOKUP($C331,Engagés!$C$10:$N$509,4,FALSE))</f>
        <v/>
      </c>
      <c r="E331" s="100" t="str">
        <f>IF(C331="","",VLOOKUP($C331,Engagés!$C$10:$N$509,5,FALSE))</f>
        <v/>
      </c>
      <c r="F331" s="101" t="str">
        <f>IF(C331="","",CONCATENATE(VLOOKUP($C331,Engagés!$C$10:$N$509,6,FALSE)," ",VLOOKUP($C331,Engagés!$C$10:$N$509,7,FALSE)))</f>
        <v/>
      </c>
      <c r="G331" s="101" t="str">
        <f>IF(C331="","",VLOOKUP($C331,Engagés!$C$10:$N$509,8,FALSE))</f>
        <v/>
      </c>
      <c r="H331" s="100" t="str">
        <f>IF(C331="","",VLOOKUP($C331,Engagés!$C$10:$N$509,9,FALSE))</f>
        <v/>
      </c>
      <c r="I331" s="100" t="str">
        <f>IF(C331="","",VLOOKUP($C331,Engagés!$C$10:$N$509,10,FALSE))</f>
        <v/>
      </c>
      <c r="J331" s="100" t="str">
        <f>IF(C331="","",VLOOKUP($C331,Engagés!$C$10:$Q$509,12,FALSE))</f>
        <v/>
      </c>
      <c r="K331" s="33" t="str">
        <f t="shared" si="11"/>
        <v/>
      </c>
    </row>
    <row r="332" spans="1:11" ht="16.5" hidden="1" customHeight="1">
      <c r="A332">
        <f t="shared" si="10"/>
        <v>0</v>
      </c>
      <c r="B332" s="98">
        <v>326</v>
      </c>
      <c r="C332" s="100" t="str">
        <f>IF(ISERROR(VLOOKUP($B332,Engagés!$B$10:$N$509,1,FALSE))=TRUE,"",VLOOKUP($B332,Engagés!$B$10:$N$509,2,FALSE))</f>
        <v/>
      </c>
      <c r="D332" s="100" t="str">
        <f>IF(C332="","",VLOOKUP($C332,Engagés!$C$10:$N$509,4,FALSE))</f>
        <v/>
      </c>
      <c r="E332" s="100" t="str">
        <f>IF(C332="","",VLOOKUP($C332,Engagés!$C$10:$N$509,5,FALSE))</f>
        <v/>
      </c>
      <c r="F332" s="101" t="str">
        <f>IF(C332="","",CONCATENATE(VLOOKUP($C332,Engagés!$C$10:$N$509,6,FALSE)," ",VLOOKUP($C332,Engagés!$C$10:$N$509,7,FALSE)))</f>
        <v/>
      </c>
      <c r="G332" s="101" t="str">
        <f>IF(C332="","",VLOOKUP($C332,Engagés!$C$10:$N$509,8,FALSE))</f>
        <v/>
      </c>
      <c r="H332" s="100" t="str">
        <f>IF(C332="","",VLOOKUP($C332,Engagés!$C$10:$N$509,9,FALSE))</f>
        <v/>
      </c>
      <c r="I332" s="100" t="str">
        <f>IF(C332="","",VLOOKUP($C332,Engagés!$C$10:$N$509,10,FALSE))</f>
        <v/>
      </c>
      <c r="J332" s="100" t="str">
        <f>IF(C332="","",VLOOKUP($C332,Engagés!$C$10:$Q$509,12,FALSE))</f>
        <v/>
      </c>
      <c r="K332" s="33" t="str">
        <f t="shared" si="11"/>
        <v/>
      </c>
    </row>
    <row r="333" spans="1:11" ht="16.5" hidden="1" customHeight="1">
      <c r="A333">
        <f t="shared" si="10"/>
        <v>0</v>
      </c>
      <c r="B333" s="98">
        <v>327</v>
      </c>
      <c r="C333" s="100" t="str">
        <f>IF(ISERROR(VLOOKUP($B333,Engagés!$B$10:$N$509,1,FALSE))=TRUE,"",VLOOKUP($B333,Engagés!$B$10:$N$509,2,FALSE))</f>
        <v/>
      </c>
      <c r="D333" s="100" t="str">
        <f>IF(C333="","",VLOOKUP($C333,Engagés!$C$10:$N$509,4,FALSE))</f>
        <v/>
      </c>
      <c r="E333" s="100" t="str">
        <f>IF(C333="","",VLOOKUP($C333,Engagés!$C$10:$N$509,5,FALSE))</f>
        <v/>
      </c>
      <c r="F333" s="101" t="str">
        <f>IF(C333="","",CONCATENATE(VLOOKUP($C333,Engagés!$C$10:$N$509,6,FALSE)," ",VLOOKUP($C333,Engagés!$C$10:$N$509,7,FALSE)))</f>
        <v/>
      </c>
      <c r="G333" s="101" t="str">
        <f>IF(C333="","",VLOOKUP($C333,Engagés!$C$10:$N$509,8,FALSE))</f>
        <v/>
      </c>
      <c r="H333" s="100" t="str">
        <f>IF(C333="","",VLOOKUP($C333,Engagés!$C$10:$N$509,9,FALSE))</f>
        <v/>
      </c>
      <c r="I333" s="100" t="str">
        <f>IF(C333="","",VLOOKUP($C333,Engagés!$C$10:$N$509,10,FALSE))</f>
        <v/>
      </c>
      <c r="J333" s="100" t="str">
        <f>IF(C333="","",VLOOKUP($C333,Engagés!$C$10:$Q$509,12,FALSE))</f>
        <v/>
      </c>
      <c r="K333" s="33" t="str">
        <f t="shared" si="11"/>
        <v/>
      </c>
    </row>
    <row r="334" spans="1:11" ht="16.5" hidden="1" customHeight="1">
      <c r="A334">
        <f t="shared" si="10"/>
        <v>0</v>
      </c>
      <c r="B334" s="98">
        <v>328</v>
      </c>
      <c r="C334" s="100" t="str">
        <f>IF(ISERROR(VLOOKUP($B334,Engagés!$B$10:$N$509,1,FALSE))=TRUE,"",VLOOKUP($B334,Engagés!$B$10:$N$509,2,FALSE))</f>
        <v/>
      </c>
      <c r="D334" s="100" t="str">
        <f>IF(C334="","",VLOOKUP($C334,Engagés!$C$10:$N$509,4,FALSE))</f>
        <v/>
      </c>
      <c r="E334" s="100" t="str">
        <f>IF(C334="","",VLOOKUP($C334,Engagés!$C$10:$N$509,5,FALSE))</f>
        <v/>
      </c>
      <c r="F334" s="101" t="str">
        <f>IF(C334="","",CONCATENATE(VLOOKUP($C334,Engagés!$C$10:$N$509,6,FALSE)," ",VLOOKUP($C334,Engagés!$C$10:$N$509,7,FALSE)))</f>
        <v/>
      </c>
      <c r="G334" s="101" t="str">
        <f>IF(C334="","",VLOOKUP($C334,Engagés!$C$10:$N$509,8,FALSE))</f>
        <v/>
      </c>
      <c r="H334" s="100" t="str">
        <f>IF(C334="","",VLOOKUP($C334,Engagés!$C$10:$N$509,9,FALSE))</f>
        <v/>
      </c>
      <c r="I334" s="100" t="str">
        <f>IF(C334="","",VLOOKUP($C334,Engagés!$C$10:$N$509,10,FALSE))</f>
        <v/>
      </c>
      <c r="J334" s="100" t="str">
        <f>IF(C334="","",VLOOKUP($C334,Engagés!$C$10:$Q$509,12,FALSE))</f>
        <v/>
      </c>
      <c r="K334" s="33" t="str">
        <f t="shared" si="11"/>
        <v/>
      </c>
    </row>
    <row r="335" spans="1:11" ht="16.5" hidden="1" customHeight="1">
      <c r="A335">
        <f t="shared" si="10"/>
        <v>0</v>
      </c>
      <c r="B335" s="98">
        <v>329</v>
      </c>
      <c r="C335" s="100" t="str">
        <f>IF(ISERROR(VLOOKUP($B335,Engagés!$B$10:$N$509,1,FALSE))=TRUE,"",VLOOKUP($B335,Engagés!$B$10:$N$509,2,FALSE))</f>
        <v/>
      </c>
      <c r="D335" s="100" t="str">
        <f>IF(C335="","",VLOOKUP($C335,Engagés!$C$10:$N$509,4,FALSE))</f>
        <v/>
      </c>
      <c r="E335" s="100" t="str">
        <f>IF(C335="","",VLOOKUP($C335,Engagés!$C$10:$N$509,5,FALSE))</f>
        <v/>
      </c>
      <c r="F335" s="101" t="str">
        <f>IF(C335="","",CONCATENATE(VLOOKUP($C335,Engagés!$C$10:$N$509,6,FALSE)," ",VLOOKUP($C335,Engagés!$C$10:$N$509,7,FALSE)))</f>
        <v/>
      </c>
      <c r="G335" s="101" t="str">
        <f>IF(C335="","",VLOOKUP($C335,Engagés!$C$10:$N$509,8,FALSE))</f>
        <v/>
      </c>
      <c r="H335" s="100" t="str">
        <f>IF(C335="","",VLOOKUP($C335,Engagés!$C$10:$N$509,9,FALSE))</f>
        <v/>
      </c>
      <c r="I335" s="100" t="str">
        <f>IF(C335="","",VLOOKUP($C335,Engagés!$C$10:$N$509,10,FALSE))</f>
        <v/>
      </c>
      <c r="J335" s="100" t="str">
        <f>IF(C335="","",VLOOKUP($C335,Engagés!$C$10:$Q$509,12,FALSE))</f>
        <v/>
      </c>
      <c r="K335" s="33" t="str">
        <f t="shared" si="11"/>
        <v/>
      </c>
    </row>
    <row r="336" spans="1:11" ht="16.5" hidden="1" customHeight="1">
      <c r="A336">
        <f t="shared" si="10"/>
        <v>0</v>
      </c>
      <c r="B336" s="98">
        <v>330</v>
      </c>
      <c r="C336" s="100" t="str">
        <f>IF(ISERROR(VLOOKUP($B336,Engagés!$B$10:$N$509,1,FALSE))=TRUE,"",VLOOKUP($B336,Engagés!$B$10:$N$509,2,FALSE))</f>
        <v/>
      </c>
      <c r="D336" s="100" t="str">
        <f>IF(C336="","",VLOOKUP($C336,Engagés!$C$10:$N$509,4,FALSE))</f>
        <v/>
      </c>
      <c r="E336" s="100" t="str">
        <f>IF(C336="","",VLOOKUP($C336,Engagés!$C$10:$N$509,5,FALSE))</f>
        <v/>
      </c>
      <c r="F336" s="101" t="str">
        <f>IF(C336="","",CONCATENATE(VLOOKUP($C336,Engagés!$C$10:$N$509,6,FALSE)," ",VLOOKUP($C336,Engagés!$C$10:$N$509,7,FALSE)))</f>
        <v/>
      </c>
      <c r="G336" s="101" t="str">
        <f>IF(C336="","",VLOOKUP($C336,Engagés!$C$10:$N$509,8,FALSE))</f>
        <v/>
      </c>
      <c r="H336" s="100" t="str">
        <f>IF(C336="","",VLOOKUP($C336,Engagés!$C$10:$N$509,9,FALSE))</f>
        <v/>
      </c>
      <c r="I336" s="100" t="str">
        <f>IF(C336="","",VLOOKUP($C336,Engagés!$C$10:$N$509,10,FALSE))</f>
        <v/>
      </c>
      <c r="J336" s="100" t="str">
        <f>IF(C336="","",VLOOKUP($C336,Engagés!$C$10:$Q$509,12,FALSE))</f>
        <v/>
      </c>
      <c r="K336" s="33" t="str">
        <f t="shared" si="11"/>
        <v/>
      </c>
    </row>
    <row r="337" spans="1:11" ht="16.5" hidden="1" customHeight="1">
      <c r="A337">
        <f t="shared" si="10"/>
        <v>0</v>
      </c>
      <c r="B337" s="98">
        <v>331</v>
      </c>
      <c r="C337" s="100" t="str">
        <f>IF(ISERROR(VLOOKUP($B337,Engagés!$B$10:$N$509,1,FALSE))=TRUE,"",VLOOKUP($B337,Engagés!$B$10:$N$509,2,FALSE))</f>
        <v/>
      </c>
      <c r="D337" s="100" t="str">
        <f>IF(C337="","",VLOOKUP($C337,Engagés!$C$10:$N$509,4,FALSE))</f>
        <v/>
      </c>
      <c r="E337" s="100" t="str">
        <f>IF(C337="","",VLOOKUP($C337,Engagés!$C$10:$N$509,5,FALSE))</f>
        <v/>
      </c>
      <c r="F337" s="101" t="str">
        <f>IF(C337="","",CONCATENATE(VLOOKUP($C337,Engagés!$C$10:$N$509,6,FALSE)," ",VLOOKUP($C337,Engagés!$C$10:$N$509,7,FALSE)))</f>
        <v/>
      </c>
      <c r="G337" s="101" t="str">
        <f>IF(C337="","",VLOOKUP($C337,Engagés!$C$10:$N$509,8,FALSE))</f>
        <v/>
      </c>
      <c r="H337" s="100" t="str">
        <f>IF(C337="","",VLOOKUP($C337,Engagés!$C$10:$N$509,9,FALSE))</f>
        <v/>
      </c>
      <c r="I337" s="100" t="str">
        <f>IF(C337="","",VLOOKUP($C337,Engagés!$C$10:$N$509,10,FALSE))</f>
        <v/>
      </c>
      <c r="J337" s="100" t="str">
        <f>IF(C337="","",VLOOKUP($C337,Engagés!$C$10:$Q$509,12,FALSE))</f>
        <v/>
      </c>
      <c r="K337" s="33" t="str">
        <f t="shared" si="11"/>
        <v/>
      </c>
    </row>
    <row r="338" spans="1:11" ht="16.5" hidden="1" customHeight="1">
      <c r="A338">
        <f t="shared" si="10"/>
        <v>0</v>
      </c>
      <c r="B338" s="98">
        <v>332</v>
      </c>
      <c r="C338" s="100" t="str">
        <f>IF(ISERROR(VLOOKUP($B338,Engagés!$B$10:$N$509,1,FALSE))=TRUE,"",VLOOKUP($B338,Engagés!$B$10:$N$509,2,FALSE))</f>
        <v/>
      </c>
      <c r="D338" s="100" t="str">
        <f>IF(C338="","",VLOOKUP($C338,Engagés!$C$10:$N$509,4,FALSE))</f>
        <v/>
      </c>
      <c r="E338" s="100" t="str">
        <f>IF(C338="","",VLOOKUP($C338,Engagés!$C$10:$N$509,5,FALSE))</f>
        <v/>
      </c>
      <c r="F338" s="101" t="str">
        <f>IF(C338="","",CONCATENATE(VLOOKUP($C338,Engagés!$C$10:$N$509,6,FALSE)," ",VLOOKUP($C338,Engagés!$C$10:$N$509,7,FALSE)))</f>
        <v/>
      </c>
      <c r="G338" s="101" t="str">
        <f>IF(C338="","",VLOOKUP($C338,Engagés!$C$10:$N$509,8,FALSE))</f>
        <v/>
      </c>
      <c r="H338" s="100" t="str">
        <f>IF(C338="","",VLOOKUP($C338,Engagés!$C$10:$N$509,9,FALSE))</f>
        <v/>
      </c>
      <c r="I338" s="100" t="str">
        <f>IF(C338="","",VLOOKUP($C338,Engagés!$C$10:$N$509,10,FALSE))</f>
        <v/>
      </c>
      <c r="J338" s="100" t="str">
        <f>IF(C338="","",VLOOKUP($C338,Engagés!$C$10:$Q$509,12,FALSE))</f>
        <v/>
      </c>
      <c r="K338" s="33" t="str">
        <f t="shared" si="11"/>
        <v/>
      </c>
    </row>
    <row r="339" spans="1:11" ht="16.5" hidden="1" customHeight="1">
      <c r="A339">
        <f t="shared" si="10"/>
        <v>0</v>
      </c>
      <c r="B339" s="98">
        <v>333</v>
      </c>
      <c r="C339" s="100" t="str">
        <f>IF(ISERROR(VLOOKUP($B339,Engagés!$B$10:$N$509,1,FALSE))=TRUE,"",VLOOKUP($B339,Engagés!$B$10:$N$509,2,FALSE))</f>
        <v/>
      </c>
      <c r="D339" s="100" t="str">
        <f>IF(C339="","",VLOOKUP($C339,Engagés!$C$10:$N$509,4,FALSE))</f>
        <v/>
      </c>
      <c r="E339" s="100" t="str">
        <f>IF(C339="","",VLOOKUP($C339,Engagés!$C$10:$N$509,5,FALSE))</f>
        <v/>
      </c>
      <c r="F339" s="101" t="str">
        <f>IF(C339="","",CONCATENATE(VLOOKUP($C339,Engagés!$C$10:$N$509,6,FALSE)," ",VLOOKUP($C339,Engagés!$C$10:$N$509,7,FALSE)))</f>
        <v/>
      </c>
      <c r="G339" s="101" t="str">
        <f>IF(C339="","",VLOOKUP($C339,Engagés!$C$10:$N$509,8,FALSE))</f>
        <v/>
      </c>
      <c r="H339" s="100" t="str">
        <f>IF(C339="","",VLOOKUP($C339,Engagés!$C$10:$N$509,9,FALSE))</f>
        <v/>
      </c>
      <c r="I339" s="100" t="str">
        <f>IF(C339="","",VLOOKUP($C339,Engagés!$C$10:$N$509,10,FALSE))</f>
        <v/>
      </c>
      <c r="J339" s="100" t="str">
        <f>IF(C339="","",VLOOKUP($C339,Engagés!$C$10:$Q$509,12,FALSE))</f>
        <v/>
      </c>
      <c r="K339" s="33" t="str">
        <f t="shared" si="11"/>
        <v/>
      </c>
    </row>
    <row r="340" spans="1:11" ht="16.5" hidden="1" customHeight="1">
      <c r="A340">
        <f t="shared" si="10"/>
        <v>0</v>
      </c>
      <c r="B340" s="98">
        <v>334</v>
      </c>
      <c r="C340" s="100" t="str">
        <f>IF(ISERROR(VLOOKUP($B340,Engagés!$B$10:$N$509,1,FALSE))=TRUE,"",VLOOKUP($B340,Engagés!$B$10:$N$509,2,FALSE))</f>
        <v/>
      </c>
      <c r="D340" s="100" t="str">
        <f>IF(C340="","",VLOOKUP($C340,Engagés!$C$10:$N$509,4,FALSE))</f>
        <v/>
      </c>
      <c r="E340" s="100" t="str">
        <f>IF(C340="","",VLOOKUP($C340,Engagés!$C$10:$N$509,5,FALSE))</f>
        <v/>
      </c>
      <c r="F340" s="101" t="str">
        <f>IF(C340="","",CONCATENATE(VLOOKUP($C340,Engagés!$C$10:$N$509,6,FALSE)," ",VLOOKUP($C340,Engagés!$C$10:$N$509,7,FALSE)))</f>
        <v/>
      </c>
      <c r="G340" s="101" t="str">
        <f>IF(C340="","",VLOOKUP($C340,Engagés!$C$10:$N$509,8,FALSE))</f>
        <v/>
      </c>
      <c r="H340" s="100" t="str">
        <f>IF(C340="","",VLOOKUP($C340,Engagés!$C$10:$N$509,9,FALSE))</f>
        <v/>
      </c>
      <c r="I340" s="100" t="str">
        <f>IF(C340="","",VLOOKUP($C340,Engagés!$C$10:$N$509,10,FALSE))</f>
        <v/>
      </c>
      <c r="J340" s="100" t="str">
        <f>IF(C340="","",VLOOKUP($C340,Engagés!$C$10:$Q$509,12,FALSE))</f>
        <v/>
      </c>
      <c r="K340" s="33" t="str">
        <f t="shared" si="11"/>
        <v/>
      </c>
    </row>
    <row r="341" spans="1:11" ht="16.5" hidden="1" customHeight="1">
      <c r="A341">
        <f t="shared" si="10"/>
        <v>0</v>
      </c>
      <c r="B341" s="98">
        <v>335</v>
      </c>
      <c r="C341" s="100" t="str">
        <f>IF(ISERROR(VLOOKUP($B341,Engagés!$B$10:$N$509,1,FALSE))=TRUE,"",VLOOKUP($B341,Engagés!$B$10:$N$509,2,FALSE))</f>
        <v/>
      </c>
      <c r="D341" s="100" t="str">
        <f>IF(C341="","",VLOOKUP($C341,Engagés!$C$10:$N$509,4,FALSE))</f>
        <v/>
      </c>
      <c r="E341" s="100" t="str">
        <f>IF(C341="","",VLOOKUP($C341,Engagés!$C$10:$N$509,5,FALSE))</f>
        <v/>
      </c>
      <c r="F341" s="101" t="str">
        <f>IF(C341="","",CONCATENATE(VLOOKUP($C341,Engagés!$C$10:$N$509,6,FALSE)," ",VLOOKUP($C341,Engagés!$C$10:$N$509,7,FALSE)))</f>
        <v/>
      </c>
      <c r="G341" s="101" t="str">
        <f>IF(C341="","",VLOOKUP($C341,Engagés!$C$10:$N$509,8,FALSE))</f>
        <v/>
      </c>
      <c r="H341" s="100" t="str">
        <f>IF(C341="","",VLOOKUP($C341,Engagés!$C$10:$N$509,9,FALSE))</f>
        <v/>
      </c>
      <c r="I341" s="100" t="str">
        <f>IF(C341="","",VLOOKUP($C341,Engagés!$C$10:$N$509,10,FALSE))</f>
        <v/>
      </c>
      <c r="J341" s="100" t="str">
        <f>IF(C341="","",VLOOKUP($C341,Engagés!$C$10:$Q$509,12,FALSE))</f>
        <v/>
      </c>
      <c r="K341" s="33" t="str">
        <f t="shared" si="11"/>
        <v/>
      </c>
    </row>
    <row r="342" spans="1:11" ht="16.5" hidden="1" customHeight="1">
      <c r="A342">
        <f t="shared" si="10"/>
        <v>0</v>
      </c>
      <c r="B342" s="98">
        <v>336</v>
      </c>
      <c r="C342" s="100" t="str">
        <f>IF(ISERROR(VLOOKUP($B342,Engagés!$B$10:$N$509,1,FALSE))=TRUE,"",VLOOKUP($B342,Engagés!$B$10:$N$509,2,FALSE))</f>
        <v/>
      </c>
      <c r="D342" s="100" t="str">
        <f>IF(C342="","",VLOOKUP($C342,Engagés!$C$10:$N$509,4,FALSE))</f>
        <v/>
      </c>
      <c r="E342" s="100" t="str">
        <f>IF(C342="","",VLOOKUP($C342,Engagés!$C$10:$N$509,5,FALSE))</f>
        <v/>
      </c>
      <c r="F342" s="101" t="str">
        <f>IF(C342="","",CONCATENATE(VLOOKUP($C342,Engagés!$C$10:$N$509,6,FALSE)," ",VLOOKUP($C342,Engagés!$C$10:$N$509,7,FALSE)))</f>
        <v/>
      </c>
      <c r="G342" s="101" t="str">
        <f>IF(C342="","",VLOOKUP($C342,Engagés!$C$10:$N$509,8,FALSE))</f>
        <v/>
      </c>
      <c r="H342" s="100" t="str">
        <f>IF(C342="","",VLOOKUP($C342,Engagés!$C$10:$N$509,9,FALSE))</f>
        <v/>
      </c>
      <c r="I342" s="100" t="str">
        <f>IF(C342="","",VLOOKUP($C342,Engagés!$C$10:$N$509,10,FALSE))</f>
        <v/>
      </c>
      <c r="J342" s="100" t="str">
        <f>IF(C342="","",VLOOKUP($C342,Engagés!$C$10:$Q$509,12,FALSE))</f>
        <v/>
      </c>
      <c r="K342" s="33" t="str">
        <f t="shared" si="11"/>
        <v/>
      </c>
    </row>
    <row r="343" spans="1:11" ht="16.5" hidden="1" customHeight="1">
      <c r="A343">
        <f t="shared" si="10"/>
        <v>0</v>
      </c>
      <c r="B343" s="98">
        <v>337</v>
      </c>
      <c r="C343" s="100" t="str">
        <f>IF(ISERROR(VLOOKUP($B343,Engagés!$B$10:$N$509,1,FALSE))=TRUE,"",VLOOKUP($B343,Engagés!$B$10:$N$509,2,FALSE))</f>
        <v/>
      </c>
      <c r="D343" s="100" t="str">
        <f>IF(C343="","",VLOOKUP($C343,Engagés!$C$10:$N$509,4,FALSE))</f>
        <v/>
      </c>
      <c r="E343" s="100" t="str">
        <f>IF(C343="","",VLOOKUP($C343,Engagés!$C$10:$N$509,5,FALSE))</f>
        <v/>
      </c>
      <c r="F343" s="101" t="str">
        <f>IF(C343="","",CONCATENATE(VLOOKUP($C343,Engagés!$C$10:$N$509,6,FALSE)," ",VLOOKUP($C343,Engagés!$C$10:$N$509,7,FALSE)))</f>
        <v/>
      </c>
      <c r="G343" s="101" t="str">
        <f>IF(C343="","",VLOOKUP($C343,Engagés!$C$10:$N$509,8,FALSE))</f>
        <v/>
      </c>
      <c r="H343" s="100" t="str">
        <f>IF(C343="","",VLOOKUP($C343,Engagés!$C$10:$N$509,9,FALSE))</f>
        <v/>
      </c>
      <c r="I343" s="100" t="str">
        <f>IF(C343="","",VLOOKUP($C343,Engagés!$C$10:$N$509,10,FALSE))</f>
        <v/>
      </c>
      <c r="J343" s="100" t="str">
        <f>IF(C343="","",VLOOKUP($C343,Engagés!$C$10:$Q$509,12,FALSE))</f>
        <v/>
      </c>
      <c r="K343" s="33" t="str">
        <f t="shared" si="11"/>
        <v/>
      </c>
    </row>
    <row r="344" spans="1:11" ht="16.5" hidden="1" customHeight="1">
      <c r="A344">
        <f t="shared" si="10"/>
        <v>0</v>
      </c>
      <c r="B344" s="98">
        <v>338</v>
      </c>
      <c r="C344" s="100" t="str">
        <f>IF(ISERROR(VLOOKUP($B344,Engagés!$B$10:$N$509,1,FALSE))=TRUE,"",VLOOKUP($B344,Engagés!$B$10:$N$509,2,FALSE))</f>
        <v/>
      </c>
      <c r="D344" s="100" t="str">
        <f>IF(C344="","",VLOOKUP($C344,Engagés!$C$10:$N$509,4,FALSE))</f>
        <v/>
      </c>
      <c r="E344" s="100" t="str">
        <f>IF(C344="","",VLOOKUP($C344,Engagés!$C$10:$N$509,5,FALSE))</f>
        <v/>
      </c>
      <c r="F344" s="101" t="str">
        <f>IF(C344="","",CONCATENATE(VLOOKUP($C344,Engagés!$C$10:$N$509,6,FALSE)," ",VLOOKUP($C344,Engagés!$C$10:$N$509,7,FALSE)))</f>
        <v/>
      </c>
      <c r="G344" s="101" t="str">
        <f>IF(C344="","",VLOOKUP($C344,Engagés!$C$10:$N$509,8,FALSE))</f>
        <v/>
      </c>
      <c r="H344" s="100" t="str">
        <f>IF(C344="","",VLOOKUP($C344,Engagés!$C$10:$N$509,9,FALSE))</f>
        <v/>
      </c>
      <c r="I344" s="100" t="str">
        <f>IF(C344="","",VLOOKUP($C344,Engagés!$C$10:$N$509,10,FALSE))</f>
        <v/>
      </c>
      <c r="J344" s="100" t="str">
        <f>IF(C344="","",VLOOKUP($C344,Engagés!$C$10:$Q$509,12,FALSE))</f>
        <v/>
      </c>
      <c r="K344" s="33" t="str">
        <f t="shared" si="11"/>
        <v/>
      </c>
    </row>
    <row r="345" spans="1:11" ht="16.5" hidden="1" customHeight="1">
      <c r="A345">
        <f t="shared" si="10"/>
        <v>0</v>
      </c>
      <c r="B345" s="98">
        <v>339</v>
      </c>
      <c r="C345" s="100" t="str">
        <f>IF(ISERROR(VLOOKUP($B345,Engagés!$B$10:$N$509,1,FALSE))=TRUE,"",VLOOKUP($B345,Engagés!$B$10:$N$509,2,FALSE))</f>
        <v/>
      </c>
      <c r="D345" s="100" t="str">
        <f>IF(C345="","",VLOOKUP($C345,Engagés!$C$10:$N$509,4,FALSE))</f>
        <v/>
      </c>
      <c r="E345" s="100" t="str">
        <f>IF(C345="","",VLOOKUP($C345,Engagés!$C$10:$N$509,5,FALSE))</f>
        <v/>
      </c>
      <c r="F345" s="101" t="str">
        <f>IF(C345="","",CONCATENATE(VLOOKUP($C345,Engagés!$C$10:$N$509,6,FALSE)," ",VLOOKUP($C345,Engagés!$C$10:$N$509,7,FALSE)))</f>
        <v/>
      </c>
      <c r="G345" s="101" t="str">
        <f>IF(C345="","",VLOOKUP($C345,Engagés!$C$10:$N$509,8,FALSE))</f>
        <v/>
      </c>
      <c r="H345" s="100" t="str">
        <f>IF(C345="","",VLOOKUP($C345,Engagés!$C$10:$N$509,9,FALSE))</f>
        <v/>
      </c>
      <c r="I345" s="100" t="str">
        <f>IF(C345="","",VLOOKUP($C345,Engagés!$C$10:$N$509,10,FALSE))</f>
        <v/>
      </c>
      <c r="J345" s="100" t="str">
        <f>IF(C345="","",VLOOKUP($C345,Engagés!$C$10:$Q$509,12,FALSE))</f>
        <v/>
      </c>
      <c r="K345" s="33" t="str">
        <f t="shared" si="11"/>
        <v/>
      </c>
    </row>
    <row r="346" spans="1:11" ht="16.5" hidden="1" customHeight="1">
      <c r="A346">
        <f t="shared" si="10"/>
        <v>0</v>
      </c>
      <c r="B346" s="98">
        <v>340</v>
      </c>
      <c r="C346" s="100" t="str">
        <f>IF(ISERROR(VLOOKUP($B346,Engagés!$B$10:$N$509,1,FALSE))=TRUE,"",VLOOKUP($B346,Engagés!$B$10:$N$509,2,FALSE))</f>
        <v/>
      </c>
      <c r="D346" s="100" t="str">
        <f>IF(C346="","",VLOOKUP($C346,Engagés!$C$10:$N$509,4,FALSE))</f>
        <v/>
      </c>
      <c r="E346" s="100" t="str">
        <f>IF(C346="","",VLOOKUP($C346,Engagés!$C$10:$N$509,5,FALSE))</f>
        <v/>
      </c>
      <c r="F346" s="101" t="str">
        <f>IF(C346="","",CONCATENATE(VLOOKUP($C346,Engagés!$C$10:$N$509,6,FALSE)," ",VLOOKUP($C346,Engagés!$C$10:$N$509,7,FALSE)))</f>
        <v/>
      </c>
      <c r="G346" s="101" t="str">
        <f>IF(C346="","",VLOOKUP($C346,Engagés!$C$10:$N$509,8,FALSE))</f>
        <v/>
      </c>
      <c r="H346" s="100" t="str">
        <f>IF(C346="","",VLOOKUP($C346,Engagés!$C$10:$N$509,9,FALSE))</f>
        <v/>
      </c>
      <c r="I346" s="100" t="str">
        <f>IF(C346="","",VLOOKUP($C346,Engagés!$C$10:$N$509,10,FALSE))</f>
        <v/>
      </c>
      <c r="J346" s="100" t="str">
        <f>IF(C346="","",VLOOKUP($C346,Engagés!$C$10:$Q$509,12,FALSE))</f>
        <v/>
      </c>
      <c r="K346" s="33" t="str">
        <f t="shared" si="11"/>
        <v/>
      </c>
    </row>
    <row r="347" spans="1:11" ht="16.5" hidden="1" customHeight="1">
      <c r="A347">
        <f t="shared" si="10"/>
        <v>0</v>
      </c>
      <c r="B347" s="98">
        <v>341</v>
      </c>
      <c r="C347" s="100" t="str">
        <f>IF(ISERROR(VLOOKUP($B347,Engagés!$B$10:$N$509,1,FALSE))=TRUE,"",VLOOKUP($B347,Engagés!$B$10:$N$509,2,FALSE))</f>
        <v/>
      </c>
      <c r="D347" s="100" t="str">
        <f>IF(C347="","",VLOOKUP($C347,Engagés!$C$10:$N$509,4,FALSE))</f>
        <v/>
      </c>
      <c r="E347" s="100" t="str">
        <f>IF(C347="","",VLOOKUP($C347,Engagés!$C$10:$N$509,5,FALSE))</f>
        <v/>
      </c>
      <c r="F347" s="101" t="str">
        <f>IF(C347="","",CONCATENATE(VLOOKUP($C347,Engagés!$C$10:$N$509,6,FALSE)," ",VLOOKUP($C347,Engagés!$C$10:$N$509,7,FALSE)))</f>
        <v/>
      </c>
      <c r="G347" s="101" t="str">
        <f>IF(C347="","",VLOOKUP($C347,Engagés!$C$10:$N$509,8,FALSE))</f>
        <v/>
      </c>
      <c r="H347" s="100" t="str">
        <f>IF(C347="","",VLOOKUP($C347,Engagés!$C$10:$N$509,9,FALSE))</f>
        <v/>
      </c>
      <c r="I347" s="100" t="str">
        <f>IF(C347="","",VLOOKUP($C347,Engagés!$C$10:$N$509,10,FALSE))</f>
        <v/>
      </c>
      <c r="J347" s="100" t="str">
        <f>IF(C347="","",VLOOKUP($C347,Engagés!$C$10:$Q$509,12,FALSE))</f>
        <v/>
      </c>
      <c r="K347" s="33" t="str">
        <f t="shared" si="11"/>
        <v/>
      </c>
    </row>
    <row r="348" spans="1:11" ht="16.5" hidden="1" customHeight="1">
      <c r="A348">
        <f t="shared" si="10"/>
        <v>0</v>
      </c>
      <c r="B348" s="98">
        <v>342</v>
      </c>
      <c r="C348" s="100" t="str">
        <f>IF(ISERROR(VLOOKUP($B348,Engagés!$B$10:$N$509,1,FALSE))=TRUE,"",VLOOKUP($B348,Engagés!$B$10:$N$509,2,FALSE))</f>
        <v/>
      </c>
      <c r="D348" s="100" t="str">
        <f>IF(C348="","",VLOOKUP($C348,Engagés!$C$10:$N$509,4,FALSE))</f>
        <v/>
      </c>
      <c r="E348" s="100" t="str">
        <f>IF(C348="","",VLOOKUP($C348,Engagés!$C$10:$N$509,5,FALSE))</f>
        <v/>
      </c>
      <c r="F348" s="101" t="str">
        <f>IF(C348="","",CONCATENATE(VLOOKUP($C348,Engagés!$C$10:$N$509,6,FALSE)," ",VLOOKUP($C348,Engagés!$C$10:$N$509,7,FALSE)))</f>
        <v/>
      </c>
      <c r="G348" s="101" t="str">
        <f>IF(C348="","",VLOOKUP($C348,Engagés!$C$10:$N$509,8,FALSE))</f>
        <v/>
      </c>
      <c r="H348" s="100" t="str">
        <f>IF(C348="","",VLOOKUP($C348,Engagés!$C$10:$N$509,9,FALSE))</f>
        <v/>
      </c>
      <c r="I348" s="100" t="str">
        <f>IF(C348="","",VLOOKUP($C348,Engagés!$C$10:$N$509,10,FALSE))</f>
        <v/>
      </c>
      <c r="J348" s="100" t="str">
        <f>IF(C348="","",VLOOKUP($C348,Engagés!$C$10:$Q$509,12,FALSE))</f>
        <v/>
      </c>
      <c r="K348" s="33" t="str">
        <f t="shared" si="11"/>
        <v/>
      </c>
    </row>
    <row r="349" spans="1:11" ht="14.4" hidden="1">
      <c r="A349">
        <f t="shared" si="10"/>
        <v>0</v>
      </c>
      <c r="B349" s="98">
        <v>343</v>
      </c>
      <c r="C349" s="100" t="str">
        <f>IF(ISERROR(VLOOKUP($B349,Engagés!$B$10:$N$509,1,FALSE))=TRUE,"",VLOOKUP($B349,Engagés!$B$10:$N$509,2,FALSE))</f>
        <v/>
      </c>
      <c r="D349" s="100" t="str">
        <f>IF(C349="","",VLOOKUP($C349,Engagés!$C$10:$N$509,4,FALSE))</f>
        <v/>
      </c>
      <c r="E349" s="100" t="str">
        <f>IF(C349="","",VLOOKUP($C349,Engagés!$C$10:$N$509,5,FALSE))</f>
        <v/>
      </c>
      <c r="F349" s="101" t="str">
        <f>IF(C349="","",CONCATENATE(VLOOKUP($C349,Engagés!$C$10:$N$509,6,FALSE)," ",VLOOKUP($C349,Engagés!$C$10:$N$509,7,FALSE)))</f>
        <v/>
      </c>
      <c r="G349" s="101" t="str">
        <f>IF(C349="","",VLOOKUP($C349,Engagés!$C$10:$N$509,8,FALSE))</f>
        <v/>
      </c>
      <c r="H349" s="100" t="str">
        <f>IF(C349="","",VLOOKUP($C349,Engagés!$C$10:$N$509,9,FALSE))</f>
        <v/>
      </c>
      <c r="I349" s="100" t="str">
        <f>IF(C349="","",VLOOKUP($C349,Engagés!$C$10:$N$509,10,FALSE))</f>
        <v/>
      </c>
      <c r="J349" s="100" t="str">
        <f>IF(C349="","",VLOOKUP($C349,Engagés!$C$10:$Q$509,12,FALSE))</f>
        <v/>
      </c>
      <c r="K349" s="33" t="str">
        <f t="shared" si="11"/>
        <v/>
      </c>
    </row>
    <row r="350" spans="1:11" ht="14.4" hidden="1">
      <c r="A350">
        <f t="shared" si="10"/>
        <v>0</v>
      </c>
      <c r="B350" s="98">
        <v>344</v>
      </c>
      <c r="C350" s="100" t="str">
        <f>IF(ISERROR(VLOOKUP($B350,Engagés!$B$10:$N$509,1,FALSE))=TRUE,"",VLOOKUP($B350,Engagés!$B$10:$N$509,2,FALSE))</f>
        <v/>
      </c>
      <c r="D350" s="100" t="str">
        <f>IF(C350="","",VLOOKUP($C350,Engagés!$C$10:$N$509,4,FALSE))</f>
        <v/>
      </c>
      <c r="E350" s="100" t="str">
        <f>IF(C350="","",VLOOKUP($C350,Engagés!$C$10:$N$509,5,FALSE))</f>
        <v/>
      </c>
      <c r="F350" s="101" t="str">
        <f>IF(C350="","",CONCATENATE(VLOOKUP($C350,Engagés!$C$10:$N$509,6,FALSE)," ",VLOOKUP($C350,Engagés!$C$10:$N$509,7,FALSE)))</f>
        <v/>
      </c>
      <c r="G350" s="101" t="str">
        <f>IF(C350="","",VLOOKUP($C350,Engagés!$C$10:$N$509,8,FALSE))</f>
        <v/>
      </c>
      <c r="H350" s="100" t="str">
        <f>IF(C350="","",VLOOKUP($C350,Engagés!$C$10:$N$509,9,FALSE))</f>
        <v/>
      </c>
      <c r="I350" s="100" t="str">
        <f>IF(C350="","",VLOOKUP($C350,Engagés!$C$10:$N$509,10,FALSE))</f>
        <v/>
      </c>
      <c r="J350" s="100" t="str">
        <f>IF(C350="","",VLOOKUP($C350,Engagés!$C$10:$Q$509,12,FALSE))</f>
        <v/>
      </c>
      <c r="K350" s="33" t="str">
        <f t="shared" si="11"/>
        <v/>
      </c>
    </row>
    <row r="351" spans="1:11" ht="14.4" hidden="1">
      <c r="A351">
        <f t="shared" si="10"/>
        <v>0</v>
      </c>
      <c r="B351" s="98">
        <v>345</v>
      </c>
      <c r="C351" s="100" t="str">
        <f>IF(ISERROR(VLOOKUP($B351,Engagés!$B$10:$N$509,1,FALSE))=TRUE,"",VLOOKUP($B351,Engagés!$B$10:$N$509,2,FALSE))</f>
        <v/>
      </c>
      <c r="D351" s="100" t="str">
        <f>IF(C351="","",VLOOKUP($C351,Engagés!$C$10:$N$509,4,FALSE))</f>
        <v/>
      </c>
      <c r="E351" s="100" t="str">
        <f>IF(C351="","",VLOOKUP($C351,Engagés!$C$10:$N$509,5,FALSE))</f>
        <v/>
      </c>
      <c r="F351" s="101" t="str">
        <f>IF(C351="","",CONCATENATE(VLOOKUP($C351,Engagés!$C$10:$N$509,6,FALSE)," ",VLOOKUP($C351,Engagés!$C$10:$N$509,7,FALSE)))</f>
        <v/>
      </c>
      <c r="G351" s="101" t="str">
        <f>IF(C351="","",VLOOKUP($C351,Engagés!$C$10:$N$509,8,FALSE))</f>
        <v/>
      </c>
      <c r="H351" s="100" t="str">
        <f>IF(C351="","",VLOOKUP($C351,Engagés!$C$10:$N$509,9,FALSE))</f>
        <v/>
      </c>
      <c r="I351" s="100" t="str">
        <f>IF(C351="","",VLOOKUP($C351,Engagés!$C$10:$N$509,10,FALSE))</f>
        <v/>
      </c>
      <c r="J351" s="100" t="str">
        <f>IF(C351="","",VLOOKUP($C351,Engagés!$C$10:$Q$509,12,FALSE))</f>
        <v/>
      </c>
      <c r="K351" s="33" t="str">
        <f t="shared" si="11"/>
        <v/>
      </c>
    </row>
    <row r="352" spans="1:11" ht="14.4" hidden="1">
      <c r="A352">
        <f t="shared" si="10"/>
        <v>0</v>
      </c>
      <c r="B352" s="98">
        <v>346</v>
      </c>
      <c r="C352" s="100" t="str">
        <f>IF(ISERROR(VLOOKUP($B352,Engagés!$B$10:$N$509,1,FALSE))=TRUE,"",VLOOKUP($B352,Engagés!$B$10:$N$509,2,FALSE))</f>
        <v/>
      </c>
      <c r="D352" s="100" t="str">
        <f>IF(C352="","",VLOOKUP($C352,Engagés!$C$10:$N$509,4,FALSE))</f>
        <v/>
      </c>
      <c r="E352" s="100" t="str">
        <f>IF(C352="","",VLOOKUP($C352,Engagés!$C$10:$N$509,5,FALSE))</f>
        <v/>
      </c>
      <c r="F352" s="101" t="str">
        <f>IF(C352="","",CONCATENATE(VLOOKUP($C352,Engagés!$C$10:$N$509,6,FALSE)," ",VLOOKUP($C352,Engagés!$C$10:$N$509,7,FALSE)))</f>
        <v/>
      </c>
      <c r="G352" s="101" t="str">
        <f>IF(C352="","",VLOOKUP($C352,Engagés!$C$10:$N$509,8,FALSE))</f>
        <v/>
      </c>
      <c r="H352" s="100" t="str">
        <f>IF(C352="","",VLOOKUP($C352,Engagés!$C$10:$N$509,9,FALSE))</f>
        <v/>
      </c>
      <c r="I352" s="100" t="str">
        <f>IF(C352="","",VLOOKUP($C352,Engagés!$C$10:$N$509,10,FALSE))</f>
        <v/>
      </c>
      <c r="J352" s="100" t="str">
        <f>IF(C352="","",VLOOKUP($C352,Engagés!$C$10:$Q$509,12,FALSE))</f>
        <v/>
      </c>
      <c r="K352" s="33" t="str">
        <f t="shared" si="11"/>
        <v/>
      </c>
    </row>
    <row r="353" spans="1:11" ht="14.4" hidden="1">
      <c r="A353">
        <f t="shared" si="10"/>
        <v>0</v>
      </c>
      <c r="B353" s="98">
        <v>347</v>
      </c>
      <c r="C353" s="100" t="str">
        <f>IF(ISERROR(VLOOKUP($B353,Engagés!$B$10:$N$509,1,FALSE))=TRUE,"",VLOOKUP($B353,Engagés!$B$10:$N$509,2,FALSE))</f>
        <v/>
      </c>
      <c r="D353" s="100" t="str">
        <f>IF(C353="","",VLOOKUP($C353,Engagés!$C$10:$N$509,4,FALSE))</f>
        <v/>
      </c>
      <c r="E353" s="100" t="str">
        <f>IF(C353="","",VLOOKUP($C353,Engagés!$C$10:$N$509,5,FALSE))</f>
        <v/>
      </c>
      <c r="F353" s="101" t="str">
        <f>IF(C353="","",CONCATENATE(VLOOKUP($C353,Engagés!$C$10:$N$509,6,FALSE)," ",VLOOKUP($C353,Engagés!$C$10:$N$509,7,FALSE)))</f>
        <v/>
      </c>
      <c r="G353" s="101" t="str">
        <f>IF(C353="","",VLOOKUP($C353,Engagés!$C$10:$N$509,8,FALSE))</f>
        <v/>
      </c>
      <c r="H353" s="100" t="str">
        <f>IF(C353="","",VLOOKUP($C353,Engagés!$C$10:$N$509,9,FALSE))</f>
        <v/>
      </c>
      <c r="I353" s="100" t="str">
        <f>IF(C353="","",VLOOKUP($C353,Engagés!$C$10:$N$509,10,FALSE))</f>
        <v/>
      </c>
      <c r="J353" s="100" t="str">
        <f>IF(C353="","",VLOOKUP($C353,Engagés!$C$10:$Q$509,12,FALSE))</f>
        <v/>
      </c>
      <c r="K353" s="33" t="str">
        <f t="shared" si="11"/>
        <v/>
      </c>
    </row>
    <row r="354" spans="1:11" ht="14.4" hidden="1">
      <c r="A354">
        <f t="shared" si="10"/>
        <v>0</v>
      </c>
      <c r="B354" s="98">
        <v>348</v>
      </c>
      <c r="C354" s="100" t="str">
        <f>IF(ISERROR(VLOOKUP($B354,Engagés!$B$10:$N$509,1,FALSE))=TRUE,"",VLOOKUP($B354,Engagés!$B$10:$N$509,2,FALSE))</f>
        <v/>
      </c>
      <c r="D354" s="100" t="str">
        <f>IF(C354="","",VLOOKUP($C354,Engagés!$C$10:$N$509,4,FALSE))</f>
        <v/>
      </c>
      <c r="E354" s="100" t="str">
        <f>IF(C354="","",VLOOKUP($C354,Engagés!$C$10:$N$509,5,FALSE))</f>
        <v/>
      </c>
      <c r="F354" s="101" t="str">
        <f>IF(C354="","",CONCATENATE(VLOOKUP($C354,Engagés!$C$10:$N$509,6,FALSE)," ",VLOOKUP($C354,Engagés!$C$10:$N$509,7,FALSE)))</f>
        <v/>
      </c>
      <c r="G354" s="101" t="str">
        <f>IF(C354="","",VLOOKUP($C354,Engagés!$C$10:$N$509,8,FALSE))</f>
        <v/>
      </c>
      <c r="H354" s="100" t="str">
        <f>IF(C354="","",VLOOKUP($C354,Engagés!$C$10:$N$509,9,FALSE))</f>
        <v/>
      </c>
      <c r="I354" s="100" t="str">
        <f>IF(C354="","",VLOOKUP($C354,Engagés!$C$10:$N$509,10,FALSE))</f>
        <v/>
      </c>
      <c r="J354" s="100" t="str">
        <f>IF(C354="","",VLOOKUP($C354,Engagés!$C$10:$Q$509,12,FALSE))</f>
        <v/>
      </c>
      <c r="K354" s="33" t="str">
        <f t="shared" si="11"/>
        <v/>
      </c>
    </row>
    <row r="355" spans="1:11" ht="14.4" hidden="1">
      <c r="A355">
        <f t="shared" si="10"/>
        <v>0</v>
      </c>
      <c r="B355" s="98">
        <v>349</v>
      </c>
      <c r="C355" s="100" t="str">
        <f>IF(ISERROR(VLOOKUP($B355,Engagés!$B$10:$N$509,1,FALSE))=TRUE,"",VLOOKUP($B355,Engagés!$B$10:$N$509,2,FALSE))</f>
        <v/>
      </c>
      <c r="D355" s="100" t="str">
        <f>IF(C355="","",VLOOKUP($C355,Engagés!$C$10:$N$509,4,FALSE))</f>
        <v/>
      </c>
      <c r="E355" s="100" t="str">
        <f>IF(C355="","",VLOOKUP($C355,Engagés!$C$10:$N$509,5,FALSE))</f>
        <v/>
      </c>
      <c r="F355" s="101" t="str">
        <f>IF(C355="","",CONCATENATE(VLOOKUP($C355,Engagés!$C$10:$N$509,6,FALSE)," ",VLOOKUP($C355,Engagés!$C$10:$N$509,7,FALSE)))</f>
        <v/>
      </c>
      <c r="G355" s="101" t="str">
        <f>IF(C355="","",VLOOKUP($C355,Engagés!$C$10:$N$509,8,FALSE))</f>
        <v/>
      </c>
      <c r="H355" s="100" t="str">
        <f>IF(C355="","",VLOOKUP($C355,Engagés!$C$10:$N$509,9,FALSE))</f>
        <v/>
      </c>
      <c r="I355" s="100" t="str">
        <f>IF(C355="","",VLOOKUP($C355,Engagés!$C$10:$N$509,10,FALSE))</f>
        <v/>
      </c>
      <c r="J355" s="100" t="str">
        <f>IF(C355="","",VLOOKUP($C355,Engagés!$C$10:$Q$509,12,FALSE))</f>
        <v/>
      </c>
      <c r="K355" s="33" t="str">
        <f t="shared" si="11"/>
        <v/>
      </c>
    </row>
    <row r="356" spans="1:11" ht="14.4" hidden="1">
      <c r="A356">
        <f t="shared" si="10"/>
        <v>0</v>
      </c>
      <c r="B356" s="98">
        <v>350</v>
      </c>
      <c r="C356" s="100" t="str">
        <f>IF(ISERROR(VLOOKUP($B356,Engagés!$B$10:$N$509,1,FALSE))=TRUE,"",VLOOKUP($B356,Engagés!$B$10:$N$509,2,FALSE))</f>
        <v/>
      </c>
      <c r="D356" s="100" t="str">
        <f>IF(C356="","",VLOOKUP($C356,Engagés!$C$10:$N$509,4,FALSE))</f>
        <v/>
      </c>
      <c r="E356" s="100" t="str">
        <f>IF(C356="","",VLOOKUP($C356,Engagés!$C$10:$N$509,5,FALSE))</f>
        <v/>
      </c>
      <c r="F356" s="101" t="str">
        <f>IF(C356="","",CONCATENATE(VLOOKUP($C356,Engagés!$C$10:$N$509,6,FALSE)," ",VLOOKUP($C356,Engagés!$C$10:$N$509,7,FALSE)))</f>
        <v/>
      </c>
      <c r="G356" s="101" t="str">
        <f>IF(C356="","",VLOOKUP($C356,Engagés!$C$10:$N$509,8,FALSE))</f>
        <v/>
      </c>
      <c r="H356" s="100" t="str">
        <f>IF(C356="","",VLOOKUP($C356,Engagés!$C$10:$N$509,9,FALSE))</f>
        <v/>
      </c>
      <c r="I356" s="100" t="str">
        <f>IF(C356="","",VLOOKUP($C356,Engagés!$C$10:$N$509,10,FALSE))</f>
        <v/>
      </c>
      <c r="J356" s="100" t="str">
        <f>IF(C356="","",VLOOKUP($C356,Engagés!$C$10:$Q$509,12,FALSE))</f>
        <v/>
      </c>
      <c r="K356" s="33" t="str">
        <f t="shared" si="11"/>
        <v/>
      </c>
    </row>
    <row r="357" spans="1:11" ht="14.4" hidden="1">
      <c r="A357">
        <f t="shared" si="10"/>
        <v>0</v>
      </c>
      <c r="B357" s="98">
        <v>351</v>
      </c>
      <c r="C357" s="100" t="str">
        <f>IF(ISERROR(VLOOKUP($B357,Engagés!$B$10:$N$509,1,FALSE))=TRUE,"",VLOOKUP($B357,Engagés!$B$10:$N$509,2,FALSE))</f>
        <v/>
      </c>
      <c r="D357" s="100" t="str">
        <f>IF(C357="","",VLOOKUP($C357,Engagés!$C$10:$N$509,4,FALSE))</f>
        <v/>
      </c>
      <c r="E357" s="100" t="str">
        <f>IF(C357="","",VLOOKUP($C357,Engagés!$C$10:$N$509,5,FALSE))</f>
        <v/>
      </c>
      <c r="F357" s="101" t="str">
        <f>IF(C357="","",CONCATENATE(VLOOKUP($C357,Engagés!$C$10:$N$509,6,FALSE)," ",VLOOKUP($C357,Engagés!$C$10:$N$509,7,FALSE)))</f>
        <v/>
      </c>
      <c r="G357" s="101" t="str">
        <f>IF(C357="","",VLOOKUP($C357,Engagés!$C$10:$N$509,8,FALSE))</f>
        <v/>
      </c>
      <c r="H357" s="100" t="str">
        <f>IF(C357="","",VLOOKUP($C357,Engagés!$C$10:$N$509,9,FALSE))</f>
        <v/>
      </c>
      <c r="I357" s="100" t="str">
        <f>IF(C357="","",VLOOKUP($C357,Engagés!$C$10:$N$509,10,FALSE))</f>
        <v/>
      </c>
      <c r="J357" s="100" t="str">
        <f>IF(C357="","",VLOOKUP($C357,Engagés!$C$10:$Q$509,12,FALSE))</f>
        <v/>
      </c>
      <c r="K357" s="33" t="str">
        <f t="shared" si="11"/>
        <v/>
      </c>
    </row>
    <row r="358" spans="1:11" ht="14.4" hidden="1">
      <c r="A358">
        <f t="shared" si="10"/>
        <v>0</v>
      </c>
      <c r="B358" s="98">
        <v>352</v>
      </c>
      <c r="C358" s="100" t="str">
        <f>IF(ISERROR(VLOOKUP($B358,Engagés!$B$10:$N$509,1,FALSE))=TRUE,"",VLOOKUP($B358,Engagés!$B$10:$N$509,2,FALSE))</f>
        <v/>
      </c>
      <c r="D358" s="100" t="str">
        <f>IF(C358="","",VLOOKUP($C358,Engagés!$C$10:$N$509,4,FALSE))</f>
        <v/>
      </c>
      <c r="E358" s="100" t="str">
        <f>IF(C358="","",VLOOKUP($C358,Engagés!$C$10:$N$509,5,FALSE))</f>
        <v/>
      </c>
      <c r="F358" s="101" t="str">
        <f>IF(C358="","",CONCATENATE(VLOOKUP($C358,Engagés!$C$10:$N$509,6,FALSE)," ",VLOOKUP($C358,Engagés!$C$10:$N$509,7,FALSE)))</f>
        <v/>
      </c>
      <c r="G358" s="101" t="str">
        <f>IF(C358="","",VLOOKUP($C358,Engagés!$C$10:$N$509,8,FALSE))</f>
        <v/>
      </c>
      <c r="H358" s="100" t="str">
        <f>IF(C358="","",VLOOKUP($C358,Engagés!$C$10:$N$509,9,FALSE))</f>
        <v/>
      </c>
      <c r="I358" s="100" t="str">
        <f>IF(C358="","",VLOOKUP($C358,Engagés!$C$10:$N$509,10,FALSE))</f>
        <v/>
      </c>
      <c r="J358" s="100" t="str">
        <f>IF(C358="","",VLOOKUP($C358,Engagés!$C$10:$Q$509,12,FALSE))</f>
        <v/>
      </c>
      <c r="K358" s="33" t="str">
        <f t="shared" si="11"/>
        <v/>
      </c>
    </row>
    <row r="359" spans="1:11" ht="14.4" hidden="1">
      <c r="A359">
        <f t="shared" si="10"/>
        <v>0</v>
      </c>
      <c r="B359" s="98">
        <v>353</v>
      </c>
      <c r="C359" s="100" t="str">
        <f>IF(ISERROR(VLOOKUP($B359,Engagés!$B$10:$N$509,1,FALSE))=TRUE,"",VLOOKUP($B359,Engagés!$B$10:$N$509,2,FALSE))</f>
        <v/>
      </c>
      <c r="D359" s="100" t="str">
        <f>IF(C359="","",VLOOKUP($C359,Engagés!$C$10:$N$509,4,FALSE))</f>
        <v/>
      </c>
      <c r="E359" s="100" t="str">
        <f>IF(C359="","",VLOOKUP($C359,Engagés!$C$10:$N$509,5,FALSE))</f>
        <v/>
      </c>
      <c r="F359" s="101" t="str">
        <f>IF(C359="","",CONCATENATE(VLOOKUP($C359,Engagés!$C$10:$N$509,6,FALSE)," ",VLOOKUP($C359,Engagés!$C$10:$N$509,7,FALSE)))</f>
        <v/>
      </c>
      <c r="G359" s="101" t="str">
        <f>IF(C359="","",VLOOKUP($C359,Engagés!$C$10:$N$509,8,FALSE))</f>
        <v/>
      </c>
      <c r="H359" s="100" t="str">
        <f>IF(C359="","",VLOOKUP($C359,Engagés!$C$10:$N$509,9,FALSE))</f>
        <v/>
      </c>
      <c r="I359" s="100" t="str">
        <f>IF(C359="","",VLOOKUP($C359,Engagés!$C$10:$N$509,10,FALSE))</f>
        <v/>
      </c>
      <c r="J359" s="100" t="str">
        <f>IF(C359="","",VLOOKUP($C359,Engagés!$C$10:$Q$509,12,FALSE))</f>
        <v/>
      </c>
      <c r="K359" s="33" t="str">
        <f t="shared" si="11"/>
        <v/>
      </c>
    </row>
    <row r="360" spans="1:11" ht="14.4" hidden="1">
      <c r="A360">
        <f t="shared" si="10"/>
        <v>0</v>
      </c>
      <c r="B360" s="98">
        <v>354</v>
      </c>
      <c r="C360" s="100" t="str">
        <f>IF(ISERROR(VLOOKUP($B360,Engagés!$B$10:$N$509,1,FALSE))=TRUE,"",VLOOKUP($B360,Engagés!$B$10:$N$509,2,FALSE))</f>
        <v/>
      </c>
      <c r="D360" s="100" t="str">
        <f>IF(C360="","",VLOOKUP($C360,Engagés!$C$10:$N$509,4,FALSE))</f>
        <v/>
      </c>
      <c r="E360" s="100" t="str">
        <f>IF(C360="","",VLOOKUP($C360,Engagés!$C$10:$N$509,5,FALSE))</f>
        <v/>
      </c>
      <c r="F360" s="101" t="str">
        <f>IF(C360="","",CONCATENATE(VLOOKUP($C360,Engagés!$C$10:$N$509,6,FALSE)," ",VLOOKUP($C360,Engagés!$C$10:$N$509,7,FALSE)))</f>
        <v/>
      </c>
      <c r="G360" s="101" t="str">
        <f>IF(C360="","",VLOOKUP($C360,Engagés!$C$10:$N$509,8,FALSE))</f>
        <v/>
      </c>
      <c r="H360" s="100" t="str">
        <f>IF(C360="","",VLOOKUP($C360,Engagés!$C$10:$N$509,9,FALSE))</f>
        <v/>
      </c>
      <c r="I360" s="100" t="str">
        <f>IF(C360="","",VLOOKUP($C360,Engagés!$C$10:$N$509,10,FALSE))</f>
        <v/>
      </c>
      <c r="J360" s="100" t="str">
        <f>IF(C360="","",VLOOKUP($C360,Engagés!$C$10:$Q$509,12,FALSE))</f>
        <v/>
      </c>
      <c r="K360" s="33" t="str">
        <f t="shared" si="11"/>
        <v/>
      </c>
    </row>
    <row r="361" spans="1:11" ht="14.4" hidden="1">
      <c r="A361">
        <f t="shared" si="10"/>
        <v>0</v>
      </c>
      <c r="B361" s="98">
        <v>355</v>
      </c>
      <c r="C361" s="100" t="str">
        <f>IF(ISERROR(VLOOKUP($B361,Engagés!$B$10:$N$509,1,FALSE))=TRUE,"",VLOOKUP($B361,Engagés!$B$10:$N$509,2,FALSE))</f>
        <v/>
      </c>
      <c r="D361" s="100" t="str">
        <f>IF(C361="","",VLOOKUP($C361,Engagés!$C$10:$N$509,4,FALSE))</f>
        <v/>
      </c>
      <c r="E361" s="100" t="str">
        <f>IF(C361="","",VLOOKUP($C361,Engagés!$C$10:$N$509,5,FALSE))</f>
        <v/>
      </c>
      <c r="F361" s="101" t="str">
        <f>IF(C361="","",CONCATENATE(VLOOKUP($C361,Engagés!$C$10:$N$509,6,FALSE)," ",VLOOKUP($C361,Engagés!$C$10:$N$509,7,FALSE)))</f>
        <v/>
      </c>
      <c r="G361" s="101" t="str">
        <f>IF(C361="","",VLOOKUP($C361,Engagés!$C$10:$N$509,8,FALSE))</f>
        <v/>
      </c>
      <c r="H361" s="100" t="str">
        <f>IF(C361="","",VLOOKUP($C361,Engagés!$C$10:$N$509,9,FALSE))</f>
        <v/>
      </c>
      <c r="I361" s="100" t="str">
        <f>IF(C361="","",VLOOKUP($C361,Engagés!$C$10:$N$509,10,FALSE))</f>
        <v/>
      </c>
      <c r="J361" s="100" t="str">
        <f>IF(C361="","",VLOOKUP($C361,Engagés!$C$10:$Q$509,12,FALSE))</f>
        <v/>
      </c>
      <c r="K361" s="33" t="str">
        <f t="shared" si="11"/>
        <v/>
      </c>
    </row>
    <row r="362" spans="1:11" ht="14.4" hidden="1">
      <c r="A362">
        <f t="shared" si="10"/>
        <v>0</v>
      </c>
      <c r="B362" s="98">
        <v>356</v>
      </c>
      <c r="C362" s="100" t="str">
        <f>IF(ISERROR(VLOOKUP($B362,Engagés!$B$10:$N$509,1,FALSE))=TRUE,"",VLOOKUP($B362,Engagés!$B$10:$N$509,2,FALSE))</f>
        <v/>
      </c>
      <c r="D362" s="100" t="str">
        <f>IF(C362="","",VLOOKUP($C362,Engagés!$C$10:$N$509,4,FALSE))</f>
        <v/>
      </c>
      <c r="E362" s="100" t="str">
        <f>IF(C362="","",VLOOKUP($C362,Engagés!$C$10:$N$509,5,FALSE))</f>
        <v/>
      </c>
      <c r="F362" s="101" t="str">
        <f>IF(C362="","",CONCATENATE(VLOOKUP($C362,Engagés!$C$10:$N$509,6,FALSE)," ",VLOOKUP($C362,Engagés!$C$10:$N$509,7,FALSE)))</f>
        <v/>
      </c>
      <c r="G362" s="101" t="str">
        <f>IF(C362="","",VLOOKUP($C362,Engagés!$C$10:$N$509,8,FALSE))</f>
        <v/>
      </c>
      <c r="H362" s="100" t="str">
        <f>IF(C362="","",VLOOKUP($C362,Engagés!$C$10:$N$509,9,FALSE))</f>
        <v/>
      </c>
      <c r="I362" s="100" t="str">
        <f>IF(C362="","",VLOOKUP($C362,Engagés!$C$10:$N$509,10,FALSE))</f>
        <v/>
      </c>
      <c r="J362" s="100" t="str">
        <f>IF(C362="","",VLOOKUP($C362,Engagés!$C$10:$Q$509,12,FALSE))</f>
        <v/>
      </c>
      <c r="K362" s="33" t="str">
        <f t="shared" si="11"/>
        <v/>
      </c>
    </row>
    <row r="363" spans="1:11" ht="14.4" hidden="1">
      <c r="A363">
        <f t="shared" si="10"/>
        <v>0</v>
      </c>
      <c r="B363" s="98">
        <v>357</v>
      </c>
      <c r="C363" s="100" t="str">
        <f>IF(ISERROR(VLOOKUP($B363,Engagés!$B$10:$N$509,1,FALSE))=TRUE,"",VLOOKUP($B363,Engagés!$B$10:$N$509,2,FALSE))</f>
        <v/>
      </c>
      <c r="D363" s="100" t="str">
        <f>IF(C363="","",VLOOKUP($C363,Engagés!$C$10:$N$509,4,FALSE))</f>
        <v/>
      </c>
      <c r="E363" s="100" t="str">
        <f>IF(C363="","",VLOOKUP($C363,Engagés!$C$10:$N$509,5,FALSE))</f>
        <v/>
      </c>
      <c r="F363" s="101" t="str">
        <f>IF(C363="","",CONCATENATE(VLOOKUP($C363,Engagés!$C$10:$N$509,6,FALSE)," ",VLOOKUP($C363,Engagés!$C$10:$N$509,7,FALSE)))</f>
        <v/>
      </c>
      <c r="G363" s="101" t="str">
        <f>IF(C363="","",VLOOKUP($C363,Engagés!$C$10:$N$509,8,FALSE))</f>
        <v/>
      </c>
      <c r="H363" s="100" t="str">
        <f>IF(C363="","",VLOOKUP($C363,Engagés!$C$10:$N$509,9,FALSE))</f>
        <v/>
      </c>
      <c r="I363" s="100" t="str">
        <f>IF(C363="","",VLOOKUP($C363,Engagés!$C$10:$N$509,10,FALSE))</f>
        <v/>
      </c>
      <c r="J363" s="100" t="str">
        <f>IF(C363="","",VLOOKUP($C363,Engagés!$C$10:$Q$509,12,FALSE))</f>
        <v/>
      </c>
      <c r="K363" s="33" t="str">
        <f t="shared" si="11"/>
        <v/>
      </c>
    </row>
    <row r="364" spans="1:11" ht="14.4" hidden="1">
      <c r="A364">
        <f t="shared" si="10"/>
        <v>0</v>
      </c>
      <c r="B364" s="98">
        <v>358</v>
      </c>
      <c r="C364" s="100" t="str">
        <f>IF(ISERROR(VLOOKUP($B364,Engagés!$B$10:$N$509,1,FALSE))=TRUE,"",VLOOKUP($B364,Engagés!$B$10:$N$509,2,FALSE))</f>
        <v/>
      </c>
      <c r="D364" s="100" t="str">
        <f>IF(C364="","",VLOOKUP($C364,Engagés!$C$10:$N$509,4,FALSE))</f>
        <v/>
      </c>
      <c r="E364" s="100" t="str">
        <f>IF(C364="","",VLOOKUP($C364,Engagés!$C$10:$N$509,5,FALSE))</f>
        <v/>
      </c>
      <c r="F364" s="101" t="str">
        <f>IF(C364="","",CONCATENATE(VLOOKUP($C364,Engagés!$C$10:$N$509,6,FALSE)," ",VLOOKUP($C364,Engagés!$C$10:$N$509,7,FALSE)))</f>
        <v/>
      </c>
      <c r="G364" s="101" t="str">
        <f>IF(C364="","",VLOOKUP($C364,Engagés!$C$10:$N$509,8,FALSE))</f>
        <v/>
      </c>
      <c r="H364" s="100" t="str">
        <f>IF(C364="","",VLOOKUP($C364,Engagés!$C$10:$N$509,9,FALSE))</f>
        <v/>
      </c>
      <c r="I364" s="100" t="str">
        <f>IF(C364="","",VLOOKUP($C364,Engagés!$C$10:$N$509,10,FALSE))</f>
        <v/>
      </c>
      <c r="J364" s="100" t="str">
        <f>IF(C364="","",VLOOKUP($C364,Engagés!$C$10:$Q$509,12,FALSE))</f>
        <v/>
      </c>
      <c r="K364" s="33" t="str">
        <f t="shared" si="11"/>
        <v/>
      </c>
    </row>
    <row r="365" spans="1:11" ht="14.4" hidden="1">
      <c r="A365">
        <f t="shared" si="10"/>
        <v>0</v>
      </c>
      <c r="B365" s="98">
        <v>359</v>
      </c>
      <c r="C365" s="100" t="str">
        <f>IF(ISERROR(VLOOKUP($B365,Engagés!$B$10:$N$509,1,FALSE))=TRUE,"",VLOOKUP($B365,Engagés!$B$10:$N$509,2,FALSE))</f>
        <v/>
      </c>
      <c r="D365" s="100" t="str">
        <f>IF(C365="","",VLOOKUP($C365,Engagés!$C$10:$N$509,4,FALSE))</f>
        <v/>
      </c>
      <c r="E365" s="100" t="str">
        <f>IF(C365="","",VLOOKUP($C365,Engagés!$C$10:$N$509,5,FALSE))</f>
        <v/>
      </c>
      <c r="F365" s="101" t="str">
        <f>IF(C365="","",CONCATENATE(VLOOKUP($C365,Engagés!$C$10:$N$509,6,FALSE)," ",VLOOKUP($C365,Engagés!$C$10:$N$509,7,FALSE)))</f>
        <v/>
      </c>
      <c r="G365" s="101" t="str">
        <f>IF(C365="","",VLOOKUP($C365,Engagés!$C$10:$N$509,8,FALSE))</f>
        <v/>
      </c>
      <c r="H365" s="100" t="str">
        <f>IF(C365="","",VLOOKUP($C365,Engagés!$C$10:$N$509,9,FALSE))</f>
        <v/>
      </c>
      <c r="I365" s="100" t="str">
        <f>IF(C365="","",VLOOKUP($C365,Engagés!$C$10:$N$509,10,FALSE))</f>
        <v/>
      </c>
      <c r="J365" s="100" t="str">
        <f>IF(C365="","",VLOOKUP($C365,Engagés!$C$10:$Q$509,12,FALSE))</f>
        <v/>
      </c>
      <c r="K365" s="33" t="str">
        <f t="shared" si="11"/>
        <v/>
      </c>
    </row>
    <row r="366" spans="1:11" ht="14.4" hidden="1">
      <c r="A366">
        <f t="shared" si="10"/>
        <v>0</v>
      </c>
      <c r="B366" s="98">
        <v>360</v>
      </c>
      <c r="C366" s="100" t="str">
        <f>IF(ISERROR(VLOOKUP($B366,Engagés!$B$10:$N$509,1,FALSE))=TRUE,"",VLOOKUP($B366,Engagés!$B$10:$N$509,2,FALSE))</f>
        <v/>
      </c>
      <c r="D366" s="100" t="str">
        <f>IF(C366="","",VLOOKUP($C366,Engagés!$C$10:$N$509,4,FALSE))</f>
        <v/>
      </c>
      <c r="E366" s="100" t="str">
        <f>IF(C366="","",VLOOKUP($C366,Engagés!$C$10:$N$509,5,FALSE))</f>
        <v/>
      </c>
      <c r="F366" s="101" t="str">
        <f>IF(C366="","",CONCATENATE(VLOOKUP($C366,Engagés!$C$10:$N$509,6,FALSE)," ",VLOOKUP($C366,Engagés!$C$10:$N$509,7,FALSE)))</f>
        <v/>
      </c>
      <c r="G366" s="101" t="str">
        <f>IF(C366="","",VLOOKUP($C366,Engagés!$C$10:$N$509,8,FALSE))</f>
        <v/>
      </c>
      <c r="H366" s="100" t="str">
        <f>IF(C366="","",VLOOKUP($C366,Engagés!$C$10:$N$509,9,FALSE))</f>
        <v/>
      </c>
      <c r="I366" s="100" t="str">
        <f>IF(C366="","",VLOOKUP($C366,Engagés!$C$10:$N$509,10,FALSE))</f>
        <v/>
      </c>
      <c r="J366" s="100" t="str">
        <f>IF(C366="","",VLOOKUP($C366,Engagés!$C$10:$Q$509,12,FALSE))</f>
        <v/>
      </c>
      <c r="K366" s="33" t="str">
        <f t="shared" si="11"/>
        <v/>
      </c>
    </row>
    <row r="367" spans="1:11" ht="14.4" hidden="1">
      <c r="A367">
        <f t="shared" si="10"/>
        <v>0</v>
      </c>
      <c r="B367" s="98">
        <v>361</v>
      </c>
      <c r="C367" s="100" t="str">
        <f>IF(ISERROR(VLOOKUP($B367,Engagés!$B$10:$N$509,1,FALSE))=TRUE,"",VLOOKUP($B367,Engagés!$B$10:$N$509,2,FALSE))</f>
        <v/>
      </c>
      <c r="D367" s="100" t="str">
        <f>IF(C367="","",VLOOKUP($C367,Engagés!$C$10:$N$509,4,FALSE))</f>
        <v/>
      </c>
      <c r="E367" s="100" t="str">
        <f>IF(C367="","",VLOOKUP($C367,Engagés!$C$10:$N$509,5,FALSE))</f>
        <v/>
      </c>
      <c r="F367" s="101" t="str">
        <f>IF(C367="","",CONCATENATE(VLOOKUP($C367,Engagés!$C$10:$N$509,6,FALSE)," ",VLOOKUP($C367,Engagés!$C$10:$N$509,7,FALSE)))</f>
        <v/>
      </c>
      <c r="G367" s="101" t="str">
        <f>IF(C367="","",VLOOKUP($C367,Engagés!$C$10:$N$509,8,FALSE))</f>
        <v/>
      </c>
      <c r="H367" s="100" t="str">
        <f>IF(C367="","",VLOOKUP($C367,Engagés!$C$10:$N$509,9,FALSE))</f>
        <v/>
      </c>
      <c r="I367" s="100" t="str">
        <f>IF(C367="","",VLOOKUP($C367,Engagés!$C$10:$N$509,10,FALSE))</f>
        <v/>
      </c>
      <c r="J367" s="100" t="str">
        <f>IF(C367="","",VLOOKUP($C367,Engagés!$C$10:$Q$509,12,FALSE))</f>
        <v/>
      </c>
      <c r="K367" s="33" t="str">
        <f t="shared" si="11"/>
        <v/>
      </c>
    </row>
    <row r="368" spans="1:11" ht="14.4" hidden="1">
      <c r="A368">
        <f t="shared" si="10"/>
        <v>0</v>
      </c>
      <c r="B368" s="98">
        <v>362</v>
      </c>
      <c r="C368" s="100" t="str">
        <f>IF(ISERROR(VLOOKUP($B368,Engagés!$B$10:$N$509,1,FALSE))=TRUE,"",VLOOKUP($B368,Engagés!$B$10:$N$509,2,FALSE))</f>
        <v/>
      </c>
      <c r="D368" s="100" t="str">
        <f>IF(C368="","",VLOOKUP($C368,Engagés!$C$10:$N$509,4,FALSE))</f>
        <v/>
      </c>
      <c r="E368" s="100" t="str">
        <f>IF(C368="","",VLOOKUP($C368,Engagés!$C$10:$N$509,5,FALSE))</f>
        <v/>
      </c>
      <c r="F368" s="101" t="str">
        <f>IF(C368="","",CONCATENATE(VLOOKUP($C368,Engagés!$C$10:$N$509,6,FALSE)," ",VLOOKUP($C368,Engagés!$C$10:$N$509,7,FALSE)))</f>
        <v/>
      </c>
      <c r="G368" s="101" t="str">
        <f>IF(C368="","",VLOOKUP($C368,Engagés!$C$10:$N$509,8,FALSE))</f>
        <v/>
      </c>
      <c r="H368" s="100" t="str">
        <f>IF(C368="","",VLOOKUP($C368,Engagés!$C$10:$N$509,9,FALSE))</f>
        <v/>
      </c>
      <c r="I368" s="100" t="str">
        <f>IF(C368="","",VLOOKUP($C368,Engagés!$C$10:$N$509,10,FALSE))</f>
        <v/>
      </c>
      <c r="J368" s="100" t="str">
        <f>IF(C368="","",VLOOKUP($C368,Engagés!$C$10:$Q$509,12,FALSE))</f>
        <v/>
      </c>
      <c r="K368" s="33" t="str">
        <f t="shared" si="11"/>
        <v/>
      </c>
    </row>
    <row r="369" spans="1:11" ht="14.4" hidden="1">
      <c r="A369">
        <f t="shared" si="10"/>
        <v>0</v>
      </c>
      <c r="B369" s="98">
        <v>363</v>
      </c>
      <c r="C369" s="100" t="str">
        <f>IF(ISERROR(VLOOKUP($B369,Engagés!$B$10:$N$509,1,FALSE))=TRUE,"",VLOOKUP($B369,Engagés!$B$10:$N$509,2,FALSE))</f>
        <v/>
      </c>
      <c r="D369" s="100" t="str">
        <f>IF(C369="","",VLOOKUP($C369,Engagés!$C$10:$N$509,4,FALSE))</f>
        <v/>
      </c>
      <c r="E369" s="100" t="str">
        <f>IF(C369="","",VLOOKUP($C369,Engagés!$C$10:$N$509,5,FALSE))</f>
        <v/>
      </c>
      <c r="F369" s="101" t="str">
        <f>IF(C369="","",CONCATENATE(VLOOKUP($C369,Engagés!$C$10:$N$509,6,FALSE)," ",VLOOKUP($C369,Engagés!$C$10:$N$509,7,FALSE)))</f>
        <v/>
      </c>
      <c r="G369" s="101" t="str">
        <f>IF(C369="","",VLOOKUP($C369,Engagés!$C$10:$N$509,8,FALSE))</f>
        <v/>
      </c>
      <c r="H369" s="100" t="str">
        <f>IF(C369="","",VLOOKUP($C369,Engagés!$C$10:$N$509,9,FALSE))</f>
        <v/>
      </c>
      <c r="I369" s="100" t="str">
        <f>IF(C369="","",VLOOKUP($C369,Engagés!$C$10:$N$509,10,FALSE))</f>
        <v/>
      </c>
      <c r="J369" s="100" t="str">
        <f>IF(C369="","",VLOOKUP($C369,Engagés!$C$10:$Q$509,12,FALSE))</f>
        <v/>
      </c>
      <c r="K369" s="33" t="str">
        <f t="shared" si="11"/>
        <v/>
      </c>
    </row>
    <row r="370" spans="1:11" ht="14.4" hidden="1">
      <c r="A370">
        <f t="shared" si="10"/>
        <v>0</v>
      </c>
      <c r="B370" s="98">
        <v>364</v>
      </c>
      <c r="C370" s="100" t="str">
        <f>IF(ISERROR(VLOOKUP($B370,Engagés!$B$10:$N$509,1,FALSE))=TRUE,"",VLOOKUP($B370,Engagés!$B$10:$N$509,2,FALSE))</f>
        <v/>
      </c>
      <c r="D370" s="100" t="str">
        <f>IF(C370="","",VLOOKUP($C370,Engagés!$C$10:$N$509,4,FALSE))</f>
        <v/>
      </c>
      <c r="E370" s="100" t="str">
        <f>IF(C370="","",VLOOKUP($C370,Engagés!$C$10:$N$509,5,FALSE))</f>
        <v/>
      </c>
      <c r="F370" s="101" t="str">
        <f>IF(C370="","",CONCATENATE(VLOOKUP($C370,Engagés!$C$10:$N$509,6,FALSE)," ",VLOOKUP($C370,Engagés!$C$10:$N$509,7,FALSE)))</f>
        <v/>
      </c>
      <c r="G370" s="101" t="str">
        <f>IF(C370="","",VLOOKUP($C370,Engagés!$C$10:$N$509,8,FALSE))</f>
        <v/>
      </c>
      <c r="H370" s="100" t="str">
        <f>IF(C370="","",VLOOKUP($C370,Engagés!$C$10:$N$509,9,FALSE))</f>
        <v/>
      </c>
      <c r="I370" s="100" t="str">
        <f>IF(C370="","",VLOOKUP($C370,Engagés!$C$10:$N$509,10,FALSE))</f>
        <v/>
      </c>
      <c r="J370" s="100" t="str">
        <f>IF(C370="","",VLOOKUP($C370,Engagés!$C$10:$Q$509,12,FALSE))</f>
        <v/>
      </c>
      <c r="K370" s="33" t="str">
        <f t="shared" si="11"/>
        <v/>
      </c>
    </row>
    <row r="371" spans="1:11" ht="14.4" hidden="1">
      <c r="A371">
        <f t="shared" si="10"/>
        <v>0</v>
      </c>
      <c r="B371" s="98">
        <v>365</v>
      </c>
      <c r="C371" s="100" t="str">
        <f>IF(ISERROR(VLOOKUP($B371,Engagés!$B$10:$N$509,1,FALSE))=TRUE,"",VLOOKUP($B371,Engagés!$B$10:$N$509,2,FALSE))</f>
        <v/>
      </c>
      <c r="D371" s="100" t="str">
        <f>IF(C371="","",VLOOKUP($C371,Engagés!$C$10:$N$509,4,FALSE))</f>
        <v/>
      </c>
      <c r="E371" s="100" t="str">
        <f>IF(C371="","",VLOOKUP($C371,Engagés!$C$10:$N$509,5,FALSE))</f>
        <v/>
      </c>
      <c r="F371" s="101" t="str">
        <f>IF(C371="","",CONCATENATE(VLOOKUP($C371,Engagés!$C$10:$N$509,6,FALSE)," ",VLOOKUP($C371,Engagés!$C$10:$N$509,7,FALSE)))</f>
        <v/>
      </c>
      <c r="G371" s="101" t="str">
        <f>IF(C371="","",VLOOKUP($C371,Engagés!$C$10:$N$509,8,FALSE))</f>
        <v/>
      </c>
      <c r="H371" s="100" t="str">
        <f>IF(C371="","",VLOOKUP($C371,Engagés!$C$10:$N$509,9,FALSE))</f>
        <v/>
      </c>
      <c r="I371" s="100" t="str">
        <f>IF(C371="","",VLOOKUP($C371,Engagés!$C$10:$N$509,10,FALSE))</f>
        <v/>
      </c>
      <c r="J371" s="100" t="str">
        <f>IF(C371="","",VLOOKUP($C371,Engagés!$C$10:$Q$509,12,FALSE))</f>
        <v/>
      </c>
      <c r="K371" s="33" t="str">
        <f t="shared" si="11"/>
        <v/>
      </c>
    </row>
    <row r="372" spans="1:11" ht="14.4" hidden="1">
      <c r="A372">
        <f t="shared" si="10"/>
        <v>0</v>
      </c>
      <c r="B372" s="98">
        <v>366</v>
      </c>
      <c r="C372" s="100" t="str">
        <f>IF(ISERROR(VLOOKUP($B372,Engagés!$B$10:$N$509,1,FALSE))=TRUE,"",VLOOKUP($B372,Engagés!$B$10:$N$509,2,FALSE))</f>
        <v/>
      </c>
      <c r="D372" s="100" t="str">
        <f>IF(C372="","",VLOOKUP($C372,Engagés!$C$10:$N$509,4,FALSE))</f>
        <v/>
      </c>
      <c r="E372" s="100" t="str">
        <f>IF(C372="","",VLOOKUP($C372,Engagés!$C$10:$N$509,5,FALSE))</f>
        <v/>
      </c>
      <c r="F372" s="101" t="str">
        <f>IF(C372="","",CONCATENATE(VLOOKUP($C372,Engagés!$C$10:$N$509,6,FALSE)," ",VLOOKUP($C372,Engagés!$C$10:$N$509,7,FALSE)))</f>
        <v/>
      </c>
      <c r="G372" s="101" t="str">
        <f>IF(C372="","",VLOOKUP($C372,Engagés!$C$10:$N$509,8,FALSE))</f>
        <v/>
      </c>
      <c r="H372" s="100" t="str">
        <f>IF(C372="","",VLOOKUP($C372,Engagés!$C$10:$N$509,9,FALSE))</f>
        <v/>
      </c>
      <c r="I372" s="100" t="str">
        <f>IF(C372="","",VLOOKUP($C372,Engagés!$C$10:$N$509,10,FALSE))</f>
        <v/>
      </c>
      <c r="J372" s="100" t="str">
        <f>IF(C372="","",VLOOKUP($C372,Engagés!$C$10:$Q$509,12,FALSE))</f>
        <v/>
      </c>
      <c r="K372" s="33" t="str">
        <f t="shared" si="11"/>
        <v/>
      </c>
    </row>
    <row r="373" spans="1:11" ht="14.4" hidden="1">
      <c r="A373">
        <f t="shared" si="10"/>
        <v>0</v>
      </c>
      <c r="B373" s="98">
        <v>367</v>
      </c>
      <c r="C373" s="100" t="str">
        <f>IF(ISERROR(VLOOKUP($B373,Engagés!$B$10:$N$509,1,FALSE))=TRUE,"",VLOOKUP($B373,Engagés!$B$10:$N$509,2,FALSE))</f>
        <v/>
      </c>
      <c r="D373" s="100" t="str">
        <f>IF(C373="","",VLOOKUP($C373,Engagés!$C$10:$N$509,4,FALSE))</f>
        <v/>
      </c>
      <c r="E373" s="100" t="str">
        <f>IF(C373="","",VLOOKUP($C373,Engagés!$C$10:$N$509,5,FALSE))</f>
        <v/>
      </c>
      <c r="F373" s="101" t="str">
        <f>IF(C373="","",CONCATENATE(VLOOKUP($C373,Engagés!$C$10:$N$509,6,FALSE)," ",VLOOKUP($C373,Engagés!$C$10:$N$509,7,FALSE)))</f>
        <v/>
      </c>
      <c r="G373" s="101" t="str">
        <f>IF(C373="","",VLOOKUP($C373,Engagés!$C$10:$N$509,8,FALSE))</f>
        <v/>
      </c>
      <c r="H373" s="100" t="str">
        <f>IF(C373="","",VLOOKUP($C373,Engagés!$C$10:$N$509,9,FALSE))</f>
        <v/>
      </c>
      <c r="I373" s="100" t="str">
        <f>IF(C373="","",VLOOKUP($C373,Engagés!$C$10:$N$509,10,FALSE))</f>
        <v/>
      </c>
      <c r="J373" s="100" t="str">
        <f>IF(C373="","",VLOOKUP($C373,Engagés!$C$10:$Q$509,12,FALSE))</f>
        <v/>
      </c>
      <c r="K373" s="33" t="str">
        <f t="shared" si="11"/>
        <v/>
      </c>
    </row>
    <row r="374" spans="1:11" ht="14.4" hidden="1">
      <c r="A374">
        <f t="shared" si="10"/>
        <v>0</v>
      </c>
      <c r="B374" s="98">
        <v>368</v>
      </c>
      <c r="C374" s="100" t="str">
        <f>IF(ISERROR(VLOOKUP($B374,Engagés!$B$10:$N$509,1,FALSE))=TRUE,"",VLOOKUP($B374,Engagés!$B$10:$N$509,2,FALSE))</f>
        <v/>
      </c>
      <c r="D374" s="100" t="str">
        <f>IF(C374="","",VLOOKUP($C374,Engagés!$C$10:$N$509,4,FALSE))</f>
        <v/>
      </c>
      <c r="E374" s="100" t="str">
        <f>IF(C374="","",VLOOKUP($C374,Engagés!$C$10:$N$509,5,FALSE))</f>
        <v/>
      </c>
      <c r="F374" s="101" t="str">
        <f>IF(C374="","",CONCATENATE(VLOOKUP($C374,Engagés!$C$10:$N$509,6,FALSE)," ",VLOOKUP($C374,Engagés!$C$10:$N$509,7,FALSE)))</f>
        <v/>
      </c>
      <c r="G374" s="101" t="str">
        <f>IF(C374="","",VLOOKUP($C374,Engagés!$C$10:$N$509,8,FALSE))</f>
        <v/>
      </c>
      <c r="H374" s="100" t="str">
        <f>IF(C374="","",VLOOKUP($C374,Engagés!$C$10:$N$509,9,FALSE))</f>
        <v/>
      </c>
      <c r="I374" s="100" t="str">
        <f>IF(C374="","",VLOOKUP($C374,Engagés!$C$10:$N$509,10,FALSE))</f>
        <v/>
      </c>
      <c r="J374" s="100" t="str">
        <f>IF(C374="","",VLOOKUP($C374,Engagés!$C$10:$Q$509,12,FALSE))</f>
        <v/>
      </c>
      <c r="K374" s="33" t="str">
        <f t="shared" si="11"/>
        <v/>
      </c>
    </row>
    <row r="375" spans="1:11" ht="14.4" hidden="1">
      <c r="A375">
        <f t="shared" si="10"/>
        <v>0</v>
      </c>
      <c r="B375" s="98">
        <v>369</v>
      </c>
      <c r="C375" s="100" t="str">
        <f>IF(ISERROR(VLOOKUP($B375,Engagés!$B$10:$N$509,1,FALSE))=TRUE,"",VLOOKUP($B375,Engagés!$B$10:$N$509,2,FALSE))</f>
        <v/>
      </c>
      <c r="D375" s="100" t="str">
        <f>IF(C375="","",VLOOKUP($C375,Engagés!$C$10:$N$509,4,FALSE))</f>
        <v/>
      </c>
      <c r="E375" s="100" t="str">
        <f>IF(C375="","",VLOOKUP($C375,Engagés!$C$10:$N$509,5,FALSE))</f>
        <v/>
      </c>
      <c r="F375" s="101" t="str">
        <f>IF(C375="","",CONCATENATE(VLOOKUP($C375,Engagés!$C$10:$N$509,6,FALSE)," ",VLOOKUP($C375,Engagés!$C$10:$N$509,7,FALSE)))</f>
        <v/>
      </c>
      <c r="G375" s="101" t="str">
        <f>IF(C375="","",VLOOKUP($C375,Engagés!$C$10:$N$509,8,FALSE))</f>
        <v/>
      </c>
      <c r="H375" s="100" t="str">
        <f>IF(C375="","",VLOOKUP($C375,Engagés!$C$10:$N$509,9,FALSE))</f>
        <v/>
      </c>
      <c r="I375" s="100" t="str">
        <f>IF(C375="","",VLOOKUP($C375,Engagés!$C$10:$N$509,10,FALSE))</f>
        <v/>
      </c>
      <c r="J375" s="100" t="str">
        <f>IF(C375="","",VLOOKUP($C375,Engagés!$C$10:$Q$509,12,FALSE))</f>
        <v/>
      </c>
      <c r="K375" s="33" t="str">
        <f t="shared" si="11"/>
        <v/>
      </c>
    </row>
    <row r="376" spans="1:11" ht="14.4" hidden="1">
      <c r="A376">
        <f t="shared" si="10"/>
        <v>0</v>
      </c>
      <c r="B376" s="98">
        <v>370</v>
      </c>
      <c r="C376" s="100" t="str">
        <f>IF(ISERROR(VLOOKUP($B376,Engagés!$B$10:$N$509,1,FALSE))=TRUE,"",VLOOKUP($B376,Engagés!$B$10:$N$509,2,FALSE))</f>
        <v/>
      </c>
      <c r="D376" s="100" t="str">
        <f>IF(C376="","",VLOOKUP($C376,Engagés!$C$10:$N$509,4,FALSE))</f>
        <v/>
      </c>
      <c r="E376" s="100" t="str">
        <f>IF(C376="","",VLOOKUP($C376,Engagés!$C$10:$N$509,5,FALSE))</f>
        <v/>
      </c>
      <c r="F376" s="101" t="str">
        <f>IF(C376="","",CONCATENATE(VLOOKUP($C376,Engagés!$C$10:$N$509,6,FALSE)," ",VLOOKUP($C376,Engagés!$C$10:$N$509,7,FALSE)))</f>
        <v/>
      </c>
      <c r="G376" s="101" t="str">
        <f>IF(C376="","",VLOOKUP($C376,Engagés!$C$10:$N$509,8,FALSE))</f>
        <v/>
      </c>
      <c r="H376" s="100" t="str">
        <f>IF(C376="","",VLOOKUP($C376,Engagés!$C$10:$N$509,9,FALSE))</f>
        <v/>
      </c>
      <c r="I376" s="100" t="str">
        <f>IF(C376="","",VLOOKUP($C376,Engagés!$C$10:$N$509,10,FALSE))</f>
        <v/>
      </c>
      <c r="J376" s="100" t="str">
        <f>IF(C376="","",VLOOKUP($C376,Engagés!$C$10:$Q$509,12,FALSE))</f>
        <v/>
      </c>
      <c r="K376" s="33" t="str">
        <f t="shared" si="11"/>
        <v/>
      </c>
    </row>
    <row r="377" spans="1:11" ht="14.4" hidden="1">
      <c r="A377">
        <f t="shared" si="10"/>
        <v>0</v>
      </c>
      <c r="B377" s="98">
        <v>371</v>
      </c>
      <c r="C377" s="100" t="str">
        <f>IF(ISERROR(VLOOKUP($B377,Engagés!$B$10:$N$509,1,FALSE))=TRUE,"",VLOOKUP($B377,Engagés!$B$10:$N$509,2,FALSE))</f>
        <v/>
      </c>
      <c r="D377" s="100" t="str">
        <f>IF(C377="","",VLOOKUP($C377,Engagés!$C$10:$N$509,4,FALSE))</f>
        <v/>
      </c>
      <c r="E377" s="100" t="str">
        <f>IF(C377="","",VLOOKUP($C377,Engagés!$C$10:$N$509,5,FALSE))</f>
        <v/>
      </c>
      <c r="F377" s="101" t="str">
        <f>IF(C377="","",CONCATENATE(VLOOKUP($C377,Engagés!$C$10:$N$509,6,FALSE)," ",VLOOKUP($C377,Engagés!$C$10:$N$509,7,FALSE)))</f>
        <v/>
      </c>
      <c r="G377" s="101" t="str">
        <f>IF(C377="","",VLOOKUP($C377,Engagés!$C$10:$N$509,8,FALSE))</f>
        <v/>
      </c>
      <c r="H377" s="100" t="str">
        <f>IF(C377="","",VLOOKUP($C377,Engagés!$C$10:$N$509,9,FALSE))</f>
        <v/>
      </c>
      <c r="I377" s="100" t="str">
        <f>IF(C377="","",VLOOKUP($C377,Engagés!$C$10:$N$509,10,FALSE))</f>
        <v/>
      </c>
      <c r="J377" s="100" t="str">
        <f>IF(C377="","",VLOOKUP($C377,Engagés!$C$10:$Q$509,12,FALSE))</f>
        <v/>
      </c>
      <c r="K377" s="33" t="str">
        <f t="shared" si="11"/>
        <v/>
      </c>
    </row>
    <row r="378" spans="1:11" ht="14.4" hidden="1">
      <c r="A378">
        <f t="shared" ref="A378:A441" si="12">IF(LEN(C378)=0,0,1)</f>
        <v>0</v>
      </c>
      <c r="B378" s="98">
        <v>372</v>
      </c>
      <c r="C378" s="100" t="str">
        <f>IF(ISERROR(VLOOKUP($B378,Engagés!$B$10:$N$509,1,FALSE))=TRUE,"",VLOOKUP($B378,Engagés!$B$10:$N$509,2,FALSE))</f>
        <v/>
      </c>
      <c r="D378" s="100" t="str">
        <f>IF(C378="","",VLOOKUP($C378,Engagés!$C$10:$N$509,4,FALSE))</f>
        <v/>
      </c>
      <c r="E378" s="100" t="str">
        <f>IF(C378="","",VLOOKUP($C378,Engagés!$C$10:$N$509,5,FALSE))</f>
        <v/>
      </c>
      <c r="F378" s="101" t="str">
        <f>IF(C378="","",CONCATENATE(VLOOKUP($C378,Engagés!$C$10:$N$509,6,FALSE)," ",VLOOKUP($C378,Engagés!$C$10:$N$509,7,FALSE)))</f>
        <v/>
      </c>
      <c r="G378" s="101" t="str">
        <f>IF(C378="","",VLOOKUP($C378,Engagés!$C$10:$N$509,8,FALSE))</f>
        <v/>
      </c>
      <c r="H378" s="100" t="str">
        <f>IF(C378="","",VLOOKUP($C378,Engagés!$C$10:$N$509,9,FALSE))</f>
        <v/>
      </c>
      <c r="I378" s="100" t="str">
        <f>IF(C378="","",VLOOKUP($C378,Engagés!$C$10:$N$509,10,FALSE))</f>
        <v/>
      </c>
      <c r="J378" s="100" t="str">
        <f>IF(C378="","",VLOOKUP($C378,Engagés!$C$10:$Q$509,12,FALSE))</f>
        <v/>
      </c>
      <c r="K378" s="33" t="str">
        <f t="shared" si="11"/>
        <v/>
      </c>
    </row>
    <row r="379" spans="1:11" ht="14.4" hidden="1">
      <c r="A379">
        <f t="shared" si="12"/>
        <v>0</v>
      </c>
      <c r="B379" s="98">
        <v>373</v>
      </c>
      <c r="C379" s="100" t="str">
        <f>IF(ISERROR(VLOOKUP($B379,Engagés!$B$10:$N$509,1,FALSE))=TRUE,"",VLOOKUP($B379,Engagés!$B$10:$N$509,2,FALSE))</f>
        <v/>
      </c>
      <c r="D379" s="100" t="str">
        <f>IF(C379="","",VLOOKUP($C379,Engagés!$C$10:$N$509,4,FALSE))</f>
        <v/>
      </c>
      <c r="E379" s="100" t="str">
        <f>IF(C379="","",VLOOKUP($C379,Engagés!$C$10:$N$509,5,FALSE))</f>
        <v/>
      </c>
      <c r="F379" s="101" t="str">
        <f>IF(C379="","",CONCATENATE(VLOOKUP($C379,Engagés!$C$10:$N$509,6,FALSE)," ",VLOOKUP($C379,Engagés!$C$10:$N$509,7,FALSE)))</f>
        <v/>
      </c>
      <c r="G379" s="101" t="str">
        <f>IF(C379="","",VLOOKUP($C379,Engagés!$C$10:$N$509,8,FALSE))</f>
        <v/>
      </c>
      <c r="H379" s="100" t="str">
        <f>IF(C379="","",VLOOKUP($C379,Engagés!$C$10:$N$509,9,FALSE))</f>
        <v/>
      </c>
      <c r="I379" s="100" t="str">
        <f>IF(C379="","",VLOOKUP($C379,Engagés!$C$10:$N$509,10,FALSE))</f>
        <v/>
      </c>
      <c r="J379" s="100" t="str">
        <f>IF(C379="","",VLOOKUP($C379,Engagés!$C$10:$Q$509,12,FALSE))</f>
        <v/>
      </c>
      <c r="K379" s="33" t="str">
        <f t="shared" si="11"/>
        <v/>
      </c>
    </row>
    <row r="380" spans="1:11" ht="14.4" hidden="1">
      <c r="A380">
        <f t="shared" si="12"/>
        <v>0</v>
      </c>
      <c r="B380" s="98">
        <v>374</v>
      </c>
      <c r="C380" s="100" t="str">
        <f>IF(ISERROR(VLOOKUP($B380,Engagés!$B$10:$N$509,1,FALSE))=TRUE,"",VLOOKUP($B380,Engagés!$B$10:$N$509,2,FALSE))</f>
        <v/>
      </c>
      <c r="D380" s="100" t="str">
        <f>IF(C380="","",VLOOKUP($C380,Engagés!$C$10:$N$509,4,FALSE))</f>
        <v/>
      </c>
      <c r="E380" s="100" t="str">
        <f>IF(C380="","",VLOOKUP($C380,Engagés!$C$10:$N$509,5,FALSE))</f>
        <v/>
      </c>
      <c r="F380" s="101" t="str">
        <f>IF(C380="","",CONCATENATE(VLOOKUP($C380,Engagés!$C$10:$N$509,6,FALSE)," ",VLOOKUP($C380,Engagés!$C$10:$N$509,7,FALSE)))</f>
        <v/>
      </c>
      <c r="G380" s="101" t="str">
        <f>IF(C380="","",VLOOKUP($C380,Engagés!$C$10:$N$509,8,FALSE))</f>
        <v/>
      </c>
      <c r="H380" s="100" t="str">
        <f>IF(C380="","",VLOOKUP($C380,Engagés!$C$10:$N$509,9,FALSE))</f>
        <v/>
      </c>
      <c r="I380" s="100" t="str">
        <f>IF(C380="","",VLOOKUP($C380,Engagés!$C$10:$N$509,10,FALSE))</f>
        <v/>
      </c>
      <c r="J380" s="100" t="str">
        <f>IF(C380="","",VLOOKUP($C380,Engagés!$C$10:$Q$509,12,FALSE))</f>
        <v/>
      </c>
      <c r="K380" s="33" t="str">
        <f t="shared" si="11"/>
        <v/>
      </c>
    </row>
    <row r="381" spans="1:11" ht="14.4" hidden="1">
      <c r="A381">
        <f t="shared" si="12"/>
        <v>0</v>
      </c>
      <c r="B381" s="98">
        <v>375</v>
      </c>
      <c r="C381" s="100" t="str">
        <f>IF(ISERROR(VLOOKUP($B381,Engagés!$B$10:$N$509,1,FALSE))=TRUE,"",VLOOKUP($B381,Engagés!$B$10:$N$509,2,FALSE))</f>
        <v/>
      </c>
      <c r="D381" s="100" t="str">
        <f>IF(C381="","",VLOOKUP($C381,Engagés!$C$10:$N$509,4,FALSE))</f>
        <v/>
      </c>
      <c r="E381" s="100" t="str">
        <f>IF(C381="","",VLOOKUP($C381,Engagés!$C$10:$N$509,5,FALSE))</f>
        <v/>
      </c>
      <c r="F381" s="101" t="str">
        <f>IF(C381="","",CONCATENATE(VLOOKUP($C381,Engagés!$C$10:$N$509,6,FALSE)," ",VLOOKUP($C381,Engagés!$C$10:$N$509,7,FALSE)))</f>
        <v/>
      </c>
      <c r="G381" s="101" t="str">
        <f>IF(C381="","",VLOOKUP($C381,Engagés!$C$10:$N$509,8,FALSE))</f>
        <v/>
      </c>
      <c r="H381" s="100" t="str">
        <f>IF(C381="","",VLOOKUP($C381,Engagés!$C$10:$N$509,9,FALSE))</f>
        <v/>
      </c>
      <c r="I381" s="100" t="str">
        <f>IF(C381="","",VLOOKUP($C381,Engagés!$C$10:$N$509,10,FALSE))</f>
        <v/>
      </c>
      <c r="J381" s="100" t="str">
        <f>IF(C381="","",VLOOKUP($C381,Engagés!$C$10:$Q$509,12,FALSE))</f>
        <v/>
      </c>
      <c r="K381" s="33" t="str">
        <f t="shared" si="11"/>
        <v/>
      </c>
    </row>
    <row r="382" spans="1:11" ht="14.4" hidden="1">
      <c r="A382">
        <f t="shared" si="12"/>
        <v>0</v>
      </c>
      <c r="B382" s="98">
        <v>376</v>
      </c>
      <c r="C382" s="100" t="str">
        <f>IF(ISERROR(VLOOKUP($B382,Engagés!$B$10:$N$509,1,FALSE))=TRUE,"",VLOOKUP($B382,Engagés!$B$10:$N$509,2,FALSE))</f>
        <v/>
      </c>
      <c r="D382" s="100" t="str">
        <f>IF(C382="","",VLOOKUP($C382,Engagés!$C$10:$N$509,4,FALSE))</f>
        <v/>
      </c>
      <c r="E382" s="100" t="str">
        <f>IF(C382="","",VLOOKUP($C382,Engagés!$C$10:$N$509,5,FALSE))</f>
        <v/>
      </c>
      <c r="F382" s="101" t="str">
        <f>IF(C382="","",CONCATENATE(VLOOKUP($C382,Engagés!$C$10:$N$509,6,FALSE)," ",VLOOKUP($C382,Engagés!$C$10:$N$509,7,FALSE)))</f>
        <v/>
      </c>
      <c r="G382" s="101" t="str">
        <f>IF(C382="","",VLOOKUP($C382,Engagés!$C$10:$N$509,8,FALSE))</f>
        <v/>
      </c>
      <c r="H382" s="100" t="str">
        <f>IF(C382="","",VLOOKUP($C382,Engagés!$C$10:$N$509,9,FALSE))</f>
        <v/>
      </c>
      <c r="I382" s="100" t="str">
        <f>IF(C382="","",VLOOKUP($C382,Engagés!$C$10:$N$509,10,FALSE))</f>
        <v/>
      </c>
      <c r="J382" s="100" t="str">
        <f>IF(C382="","",VLOOKUP($C382,Engagés!$C$10:$Q$509,12,FALSE))</f>
        <v/>
      </c>
      <c r="K382" s="33" t="str">
        <f t="shared" si="11"/>
        <v/>
      </c>
    </row>
    <row r="383" spans="1:11" ht="14.4" hidden="1">
      <c r="A383">
        <f t="shared" si="12"/>
        <v>0</v>
      </c>
      <c r="B383" s="98">
        <v>377</v>
      </c>
      <c r="C383" s="100" t="str">
        <f>IF(ISERROR(VLOOKUP($B383,Engagés!$B$10:$N$509,1,FALSE))=TRUE,"",VLOOKUP($B383,Engagés!$B$10:$N$509,2,FALSE))</f>
        <v/>
      </c>
      <c r="D383" s="100" t="str">
        <f>IF(C383="","",VLOOKUP($C383,Engagés!$C$10:$N$509,4,FALSE))</f>
        <v/>
      </c>
      <c r="E383" s="100" t="str">
        <f>IF(C383="","",VLOOKUP($C383,Engagés!$C$10:$N$509,5,FALSE))</f>
        <v/>
      </c>
      <c r="F383" s="101" t="str">
        <f>IF(C383="","",CONCATENATE(VLOOKUP($C383,Engagés!$C$10:$N$509,6,FALSE)," ",VLOOKUP($C383,Engagés!$C$10:$N$509,7,FALSE)))</f>
        <v/>
      </c>
      <c r="G383" s="101" t="str">
        <f>IF(C383="","",VLOOKUP($C383,Engagés!$C$10:$N$509,8,FALSE))</f>
        <v/>
      </c>
      <c r="H383" s="100" t="str">
        <f>IF(C383="","",VLOOKUP($C383,Engagés!$C$10:$N$509,9,FALSE))</f>
        <v/>
      </c>
      <c r="I383" s="100" t="str">
        <f>IF(C383="","",VLOOKUP($C383,Engagés!$C$10:$N$509,10,FALSE))</f>
        <v/>
      </c>
      <c r="J383" s="100" t="str">
        <f>IF(C383="","",VLOOKUP($C383,Engagés!$C$10:$Q$509,12,FALSE))</f>
        <v/>
      </c>
      <c r="K383" s="33" t="str">
        <f t="shared" si="11"/>
        <v/>
      </c>
    </row>
    <row r="384" spans="1:11" ht="14.4" hidden="1">
      <c r="A384">
        <f t="shared" si="12"/>
        <v>0</v>
      </c>
      <c r="B384" s="98">
        <v>378</v>
      </c>
      <c r="C384" s="100" t="str">
        <f>IF(ISERROR(VLOOKUP($B384,Engagés!$B$10:$N$509,1,FALSE))=TRUE,"",VLOOKUP($B384,Engagés!$B$10:$N$509,2,FALSE))</f>
        <v/>
      </c>
      <c r="D384" s="100" t="str">
        <f>IF(C384="","",VLOOKUP($C384,Engagés!$C$10:$N$509,4,FALSE))</f>
        <v/>
      </c>
      <c r="E384" s="100" t="str">
        <f>IF(C384="","",VLOOKUP($C384,Engagés!$C$10:$N$509,5,FALSE))</f>
        <v/>
      </c>
      <c r="F384" s="101" t="str">
        <f>IF(C384="","",CONCATENATE(VLOOKUP($C384,Engagés!$C$10:$N$509,6,FALSE)," ",VLOOKUP($C384,Engagés!$C$10:$N$509,7,FALSE)))</f>
        <v/>
      </c>
      <c r="G384" s="101" t="str">
        <f>IF(C384="","",VLOOKUP($C384,Engagés!$C$10:$N$509,8,FALSE))</f>
        <v/>
      </c>
      <c r="H384" s="100" t="str">
        <f>IF(C384="","",VLOOKUP($C384,Engagés!$C$10:$N$509,9,FALSE))</f>
        <v/>
      </c>
      <c r="I384" s="100" t="str">
        <f>IF(C384="","",VLOOKUP($C384,Engagés!$C$10:$N$509,10,FALSE))</f>
        <v/>
      </c>
      <c r="J384" s="100" t="str">
        <f>IF(C384="","",VLOOKUP($C384,Engagés!$C$10:$Q$509,12,FALSE))</f>
        <v/>
      </c>
      <c r="K384" s="33" t="str">
        <f t="shared" si="11"/>
        <v/>
      </c>
    </row>
    <row r="385" spans="1:11" ht="14.4" hidden="1">
      <c r="A385">
        <f t="shared" si="12"/>
        <v>0</v>
      </c>
      <c r="B385" s="98">
        <v>379</v>
      </c>
      <c r="C385" s="100" t="str">
        <f>IF(ISERROR(VLOOKUP($B385,Engagés!$B$10:$N$509,1,FALSE))=TRUE,"",VLOOKUP($B385,Engagés!$B$10:$N$509,2,FALSE))</f>
        <v/>
      </c>
      <c r="D385" s="100" t="str">
        <f>IF(C385="","",VLOOKUP($C385,Engagés!$C$10:$N$509,4,FALSE))</f>
        <v/>
      </c>
      <c r="E385" s="100" t="str">
        <f>IF(C385="","",VLOOKUP($C385,Engagés!$C$10:$N$509,5,FALSE))</f>
        <v/>
      </c>
      <c r="F385" s="101" t="str">
        <f>IF(C385="","",CONCATENATE(VLOOKUP($C385,Engagés!$C$10:$N$509,6,FALSE)," ",VLOOKUP($C385,Engagés!$C$10:$N$509,7,FALSE)))</f>
        <v/>
      </c>
      <c r="G385" s="101" t="str">
        <f>IF(C385="","",VLOOKUP($C385,Engagés!$C$10:$N$509,8,FALSE))</f>
        <v/>
      </c>
      <c r="H385" s="100" t="str">
        <f>IF(C385="","",VLOOKUP($C385,Engagés!$C$10:$N$509,9,FALSE))</f>
        <v/>
      </c>
      <c r="I385" s="100" t="str">
        <f>IF(C385="","",VLOOKUP($C385,Engagés!$C$10:$N$509,10,FALSE))</f>
        <v/>
      </c>
      <c r="J385" s="100" t="str">
        <f>IF(C385="","",VLOOKUP($C385,Engagés!$C$10:$Q$509,12,FALSE))</f>
        <v/>
      </c>
      <c r="K385" s="33" t="str">
        <f t="shared" si="11"/>
        <v/>
      </c>
    </row>
    <row r="386" spans="1:11" ht="14.4" hidden="1">
      <c r="A386">
        <f t="shared" si="12"/>
        <v>0</v>
      </c>
      <c r="B386" s="98">
        <v>380</v>
      </c>
      <c r="C386" s="100" t="str">
        <f>IF(ISERROR(VLOOKUP($B386,Engagés!$B$10:$N$509,1,FALSE))=TRUE,"",VLOOKUP($B386,Engagés!$B$10:$N$509,2,FALSE))</f>
        <v/>
      </c>
      <c r="D386" s="100" t="str">
        <f>IF(C386="","",VLOOKUP($C386,Engagés!$C$10:$N$509,4,FALSE))</f>
        <v/>
      </c>
      <c r="E386" s="100" t="str">
        <f>IF(C386="","",VLOOKUP($C386,Engagés!$C$10:$N$509,5,FALSE))</f>
        <v/>
      </c>
      <c r="F386" s="101" t="str">
        <f>IF(C386="","",CONCATENATE(VLOOKUP($C386,Engagés!$C$10:$N$509,6,FALSE)," ",VLOOKUP($C386,Engagés!$C$10:$N$509,7,FALSE)))</f>
        <v/>
      </c>
      <c r="G386" s="101" t="str">
        <f>IF(C386="","",VLOOKUP($C386,Engagés!$C$10:$N$509,8,FALSE))</f>
        <v/>
      </c>
      <c r="H386" s="100" t="str">
        <f>IF(C386="","",VLOOKUP($C386,Engagés!$C$10:$N$509,9,FALSE))</f>
        <v/>
      </c>
      <c r="I386" s="100" t="str">
        <f>IF(C386="","",VLOOKUP($C386,Engagés!$C$10:$N$509,10,FALSE))</f>
        <v/>
      </c>
      <c r="J386" s="100" t="str">
        <f>IF(C386="","",VLOOKUP($C386,Engagés!$C$10:$Q$509,12,FALSE))</f>
        <v/>
      </c>
      <c r="K386" s="33" t="str">
        <f t="shared" si="11"/>
        <v/>
      </c>
    </row>
    <row r="387" spans="1:11" ht="14.4" hidden="1">
      <c r="A387">
        <f t="shared" si="12"/>
        <v>0</v>
      </c>
      <c r="B387" s="98">
        <v>381</v>
      </c>
      <c r="C387" s="100" t="str">
        <f>IF(ISERROR(VLOOKUP($B387,Engagés!$B$10:$N$509,1,FALSE))=TRUE,"",VLOOKUP($B387,Engagés!$B$10:$N$509,2,FALSE))</f>
        <v/>
      </c>
      <c r="D387" s="100" t="str">
        <f>IF(C387="","",VLOOKUP($C387,Engagés!$C$10:$N$509,4,FALSE))</f>
        <v/>
      </c>
      <c r="E387" s="100" t="str">
        <f>IF(C387="","",VLOOKUP($C387,Engagés!$C$10:$N$509,5,FALSE))</f>
        <v/>
      </c>
      <c r="F387" s="101" t="str">
        <f>IF(C387="","",CONCATENATE(VLOOKUP($C387,Engagés!$C$10:$N$509,6,FALSE)," ",VLOOKUP($C387,Engagés!$C$10:$N$509,7,FALSE)))</f>
        <v/>
      </c>
      <c r="G387" s="101" t="str">
        <f>IF(C387="","",VLOOKUP($C387,Engagés!$C$10:$N$509,8,FALSE))</f>
        <v/>
      </c>
      <c r="H387" s="100" t="str">
        <f>IF(C387="","",VLOOKUP($C387,Engagés!$C$10:$N$509,9,FALSE))</f>
        <v/>
      </c>
      <c r="I387" s="100" t="str">
        <f>IF(C387="","",VLOOKUP($C387,Engagés!$C$10:$N$509,10,FALSE))</f>
        <v/>
      </c>
      <c r="J387" s="100" t="str">
        <f>IF(C387="","",VLOOKUP($C387,Engagés!$C$10:$Q$509,12,FALSE))</f>
        <v/>
      </c>
      <c r="K387" s="33" t="str">
        <f t="shared" si="11"/>
        <v/>
      </c>
    </row>
    <row r="388" spans="1:11" ht="14.4" hidden="1">
      <c r="A388">
        <f t="shared" si="12"/>
        <v>0</v>
      </c>
      <c r="B388" s="98">
        <v>382</v>
      </c>
      <c r="C388" s="100" t="str">
        <f>IF(ISERROR(VLOOKUP($B388,Engagés!$B$10:$N$509,1,FALSE))=TRUE,"",VLOOKUP($B388,Engagés!$B$10:$N$509,2,FALSE))</f>
        <v/>
      </c>
      <c r="D388" s="100" t="str">
        <f>IF(C388="","",VLOOKUP($C388,Engagés!$C$10:$N$509,4,FALSE))</f>
        <v/>
      </c>
      <c r="E388" s="100" t="str">
        <f>IF(C388="","",VLOOKUP($C388,Engagés!$C$10:$N$509,5,FALSE))</f>
        <v/>
      </c>
      <c r="F388" s="101" t="str">
        <f>IF(C388="","",CONCATENATE(VLOOKUP($C388,Engagés!$C$10:$N$509,6,FALSE)," ",VLOOKUP($C388,Engagés!$C$10:$N$509,7,FALSE)))</f>
        <v/>
      </c>
      <c r="G388" s="101" t="str">
        <f>IF(C388="","",VLOOKUP($C388,Engagés!$C$10:$N$509,8,FALSE))</f>
        <v/>
      </c>
      <c r="H388" s="100" t="str">
        <f>IF(C388="","",VLOOKUP($C388,Engagés!$C$10:$N$509,9,FALSE))</f>
        <v/>
      </c>
      <c r="I388" s="100" t="str">
        <f>IF(C388="","",VLOOKUP($C388,Engagés!$C$10:$N$509,10,FALSE))</f>
        <v/>
      </c>
      <c r="J388" s="100" t="str">
        <f>IF(C388="","",VLOOKUP($C388,Engagés!$C$10:$Q$509,12,FALSE))</f>
        <v/>
      </c>
      <c r="K388" s="33" t="str">
        <f t="shared" si="11"/>
        <v/>
      </c>
    </row>
    <row r="389" spans="1:11" ht="14.4" hidden="1">
      <c r="A389">
        <f t="shared" si="12"/>
        <v>0</v>
      </c>
      <c r="B389" s="98">
        <v>383</v>
      </c>
      <c r="C389" s="100" t="str">
        <f>IF(ISERROR(VLOOKUP($B389,Engagés!$B$10:$N$509,1,FALSE))=TRUE,"",VLOOKUP($B389,Engagés!$B$10:$N$509,2,FALSE))</f>
        <v/>
      </c>
      <c r="D389" s="100" t="str">
        <f>IF(C389="","",VLOOKUP($C389,Engagés!$C$10:$N$509,4,FALSE))</f>
        <v/>
      </c>
      <c r="E389" s="100" t="str">
        <f>IF(C389="","",VLOOKUP($C389,Engagés!$C$10:$N$509,5,FALSE))</f>
        <v/>
      </c>
      <c r="F389" s="101" t="str">
        <f>IF(C389="","",CONCATENATE(VLOOKUP($C389,Engagés!$C$10:$N$509,6,FALSE)," ",VLOOKUP($C389,Engagés!$C$10:$N$509,7,FALSE)))</f>
        <v/>
      </c>
      <c r="G389" s="101" t="str">
        <f>IF(C389="","",VLOOKUP($C389,Engagés!$C$10:$N$509,8,FALSE))</f>
        <v/>
      </c>
      <c r="H389" s="100" t="str">
        <f>IF(C389="","",VLOOKUP($C389,Engagés!$C$10:$N$509,9,FALSE))</f>
        <v/>
      </c>
      <c r="I389" s="100" t="str">
        <f>IF(C389="","",VLOOKUP($C389,Engagés!$C$10:$N$509,10,FALSE))</f>
        <v/>
      </c>
      <c r="J389" s="100" t="str">
        <f>IF(C389="","",VLOOKUP($C389,Engagés!$C$10:$Q$509,12,FALSE))</f>
        <v/>
      </c>
      <c r="K389" s="33" t="str">
        <f t="shared" si="11"/>
        <v/>
      </c>
    </row>
    <row r="390" spans="1:11" ht="14.4" hidden="1">
      <c r="A390">
        <f t="shared" si="12"/>
        <v>0</v>
      </c>
      <c r="B390" s="98">
        <v>384</v>
      </c>
      <c r="C390" s="100" t="str">
        <f>IF(ISERROR(VLOOKUP($B390,Engagés!$B$10:$N$509,1,FALSE))=TRUE,"",VLOOKUP($B390,Engagés!$B$10:$N$509,2,FALSE))</f>
        <v/>
      </c>
      <c r="D390" s="100" t="str">
        <f>IF(C390="","",VLOOKUP($C390,Engagés!$C$10:$N$509,4,FALSE))</f>
        <v/>
      </c>
      <c r="E390" s="100" t="str">
        <f>IF(C390="","",VLOOKUP($C390,Engagés!$C$10:$N$509,5,FALSE))</f>
        <v/>
      </c>
      <c r="F390" s="101" t="str">
        <f>IF(C390="","",CONCATENATE(VLOOKUP($C390,Engagés!$C$10:$N$509,6,FALSE)," ",VLOOKUP($C390,Engagés!$C$10:$N$509,7,FALSE)))</f>
        <v/>
      </c>
      <c r="G390" s="101" t="str">
        <f>IF(C390="","",VLOOKUP($C390,Engagés!$C$10:$N$509,8,FALSE))</f>
        <v/>
      </c>
      <c r="H390" s="100" t="str">
        <f>IF(C390="","",VLOOKUP($C390,Engagés!$C$10:$N$509,9,FALSE))</f>
        <v/>
      </c>
      <c r="I390" s="100" t="str">
        <f>IF(C390="","",VLOOKUP($C390,Engagés!$C$10:$N$509,10,FALSE))</f>
        <v/>
      </c>
      <c r="J390" s="100" t="str">
        <f>IF(C390="","",VLOOKUP($C390,Engagés!$C$10:$Q$509,12,FALSE))</f>
        <v/>
      </c>
      <c r="K390" s="33" t="str">
        <f t="shared" si="11"/>
        <v/>
      </c>
    </row>
    <row r="391" spans="1:11" ht="14.4" hidden="1">
      <c r="A391">
        <f t="shared" si="12"/>
        <v>0</v>
      </c>
      <c r="B391" s="98">
        <v>385</v>
      </c>
      <c r="C391" s="100" t="str">
        <f>IF(ISERROR(VLOOKUP($B391,Engagés!$B$10:$N$509,1,FALSE))=TRUE,"",VLOOKUP($B391,Engagés!$B$10:$N$509,2,FALSE))</f>
        <v/>
      </c>
      <c r="D391" s="100" t="str">
        <f>IF(C391="","",VLOOKUP($C391,Engagés!$C$10:$N$509,4,FALSE))</f>
        <v/>
      </c>
      <c r="E391" s="100" t="str">
        <f>IF(C391="","",VLOOKUP($C391,Engagés!$C$10:$N$509,5,FALSE))</f>
        <v/>
      </c>
      <c r="F391" s="101" t="str">
        <f>IF(C391="","",CONCATENATE(VLOOKUP($C391,Engagés!$C$10:$N$509,6,FALSE)," ",VLOOKUP($C391,Engagés!$C$10:$N$509,7,FALSE)))</f>
        <v/>
      </c>
      <c r="G391" s="101" t="str">
        <f>IF(C391="","",VLOOKUP($C391,Engagés!$C$10:$N$509,8,FALSE))</f>
        <v/>
      </c>
      <c r="H391" s="100" t="str">
        <f>IF(C391="","",VLOOKUP($C391,Engagés!$C$10:$N$509,9,FALSE))</f>
        <v/>
      </c>
      <c r="I391" s="100" t="str">
        <f>IF(C391="","",VLOOKUP($C391,Engagés!$C$10:$N$509,10,FALSE))</f>
        <v/>
      </c>
      <c r="J391" s="100" t="str">
        <f>IF(C391="","",VLOOKUP($C391,Engagés!$C$10:$Q$509,12,FALSE))</f>
        <v/>
      </c>
      <c r="K391" s="33" t="str">
        <f t="shared" si="11"/>
        <v/>
      </c>
    </row>
    <row r="392" spans="1:11" ht="14.4" hidden="1">
      <c r="A392">
        <f t="shared" si="12"/>
        <v>0</v>
      </c>
      <c r="B392" s="98">
        <v>386</v>
      </c>
      <c r="C392" s="100" t="str">
        <f>IF(ISERROR(VLOOKUP($B392,Engagés!$B$10:$N$509,1,FALSE))=TRUE,"",VLOOKUP($B392,Engagés!$B$10:$N$509,2,FALSE))</f>
        <v/>
      </c>
      <c r="D392" s="100" t="str">
        <f>IF(C392="","",VLOOKUP($C392,Engagés!$C$10:$N$509,4,FALSE))</f>
        <v/>
      </c>
      <c r="E392" s="100" t="str">
        <f>IF(C392="","",VLOOKUP($C392,Engagés!$C$10:$N$509,5,FALSE))</f>
        <v/>
      </c>
      <c r="F392" s="101" t="str">
        <f>IF(C392="","",CONCATENATE(VLOOKUP($C392,Engagés!$C$10:$N$509,6,FALSE)," ",VLOOKUP($C392,Engagés!$C$10:$N$509,7,FALSE)))</f>
        <v/>
      </c>
      <c r="G392" s="101" t="str">
        <f>IF(C392="","",VLOOKUP($C392,Engagés!$C$10:$N$509,8,FALSE))</f>
        <v/>
      </c>
      <c r="H392" s="100" t="str">
        <f>IF(C392="","",VLOOKUP($C392,Engagés!$C$10:$N$509,9,FALSE))</f>
        <v/>
      </c>
      <c r="I392" s="100" t="str">
        <f>IF(C392="","",VLOOKUP($C392,Engagés!$C$10:$N$509,10,FALSE))</f>
        <v/>
      </c>
      <c r="J392" s="100" t="str">
        <f>IF(C392="","",VLOOKUP($C392,Engagés!$C$10:$Q$509,12,FALSE))</f>
        <v/>
      </c>
      <c r="K392" s="33" t="str">
        <f t="shared" si="11"/>
        <v/>
      </c>
    </row>
    <row r="393" spans="1:11" ht="14.4" hidden="1">
      <c r="A393">
        <f t="shared" si="12"/>
        <v>0</v>
      </c>
      <c r="B393" s="98">
        <v>387</v>
      </c>
      <c r="C393" s="100" t="str">
        <f>IF(ISERROR(VLOOKUP($B393,Engagés!$B$10:$N$509,1,FALSE))=TRUE,"",VLOOKUP($B393,Engagés!$B$10:$N$509,2,FALSE))</f>
        <v/>
      </c>
      <c r="D393" s="100" t="str">
        <f>IF(C393="","",VLOOKUP($C393,Engagés!$C$10:$N$509,4,FALSE))</f>
        <v/>
      </c>
      <c r="E393" s="100" t="str">
        <f>IF(C393="","",VLOOKUP($C393,Engagés!$C$10:$N$509,5,FALSE))</f>
        <v/>
      </c>
      <c r="F393" s="101" t="str">
        <f>IF(C393="","",CONCATENATE(VLOOKUP($C393,Engagés!$C$10:$N$509,6,FALSE)," ",VLOOKUP($C393,Engagés!$C$10:$N$509,7,FALSE)))</f>
        <v/>
      </c>
      <c r="G393" s="101" t="str">
        <f>IF(C393="","",VLOOKUP($C393,Engagés!$C$10:$N$509,8,FALSE))</f>
        <v/>
      </c>
      <c r="H393" s="100" t="str">
        <f>IF(C393="","",VLOOKUP($C393,Engagés!$C$10:$N$509,9,FALSE))</f>
        <v/>
      </c>
      <c r="I393" s="100" t="str">
        <f>IF(C393="","",VLOOKUP($C393,Engagés!$C$10:$N$509,10,FALSE))</f>
        <v/>
      </c>
      <c r="J393" s="100" t="str">
        <f>IF(C393="","",VLOOKUP($C393,Engagés!$C$10:$Q$509,12,FALSE))</f>
        <v/>
      </c>
      <c r="K393" s="33" t="str">
        <f t="shared" ref="K393:K456" si="13">C393</f>
        <v/>
      </c>
    </row>
    <row r="394" spans="1:11" ht="14.4" hidden="1">
      <c r="A394">
        <f t="shared" si="12"/>
        <v>0</v>
      </c>
      <c r="B394" s="98">
        <v>388</v>
      </c>
      <c r="C394" s="100" t="str">
        <f>IF(ISERROR(VLOOKUP($B394,Engagés!$B$10:$N$509,1,FALSE))=TRUE,"",VLOOKUP($B394,Engagés!$B$10:$N$509,2,FALSE))</f>
        <v/>
      </c>
      <c r="D394" s="100" t="str">
        <f>IF(C394="","",VLOOKUP($C394,Engagés!$C$10:$N$509,4,FALSE))</f>
        <v/>
      </c>
      <c r="E394" s="100" t="str">
        <f>IF(C394="","",VLOOKUP($C394,Engagés!$C$10:$N$509,5,FALSE))</f>
        <v/>
      </c>
      <c r="F394" s="101" t="str">
        <f>IF(C394="","",CONCATENATE(VLOOKUP($C394,Engagés!$C$10:$N$509,6,FALSE)," ",VLOOKUP($C394,Engagés!$C$10:$N$509,7,FALSE)))</f>
        <v/>
      </c>
      <c r="G394" s="101" t="str">
        <f>IF(C394="","",VLOOKUP($C394,Engagés!$C$10:$N$509,8,FALSE))</f>
        <v/>
      </c>
      <c r="H394" s="100" t="str">
        <f>IF(C394="","",VLOOKUP($C394,Engagés!$C$10:$N$509,9,FALSE))</f>
        <v/>
      </c>
      <c r="I394" s="100" t="str">
        <f>IF(C394="","",VLOOKUP($C394,Engagés!$C$10:$N$509,10,FALSE))</f>
        <v/>
      </c>
      <c r="J394" s="100" t="str">
        <f>IF(C394="","",VLOOKUP($C394,Engagés!$C$10:$Q$509,12,FALSE))</f>
        <v/>
      </c>
      <c r="K394" s="33" t="str">
        <f t="shared" si="13"/>
        <v/>
      </c>
    </row>
    <row r="395" spans="1:11" ht="14.4" hidden="1">
      <c r="A395">
        <f t="shared" si="12"/>
        <v>0</v>
      </c>
      <c r="B395" s="98">
        <v>389</v>
      </c>
      <c r="C395" s="100" t="str">
        <f>IF(ISERROR(VLOOKUP($B395,Engagés!$B$10:$N$509,1,FALSE))=TRUE,"",VLOOKUP($B395,Engagés!$B$10:$N$509,2,FALSE))</f>
        <v/>
      </c>
      <c r="D395" s="100" t="str">
        <f>IF(C395="","",VLOOKUP($C395,Engagés!$C$10:$N$509,4,FALSE))</f>
        <v/>
      </c>
      <c r="E395" s="100" t="str">
        <f>IF(C395="","",VLOOKUP($C395,Engagés!$C$10:$N$509,5,FALSE))</f>
        <v/>
      </c>
      <c r="F395" s="101" t="str">
        <f>IF(C395="","",CONCATENATE(VLOOKUP($C395,Engagés!$C$10:$N$509,6,FALSE)," ",VLOOKUP($C395,Engagés!$C$10:$N$509,7,FALSE)))</f>
        <v/>
      </c>
      <c r="G395" s="101" t="str">
        <f>IF(C395="","",VLOOKUP($C395,Engagés!$C$10:$N$509,8,FALSE))</f>
        <v/>
      </c>
      <c r="H395" s="100" t="str">
        <f>IF(C395="","",VLOOKUP($C395,Engagés!$C$10:$N$509,9,FALSE))</f>
        <v/>
      </c>
      <c r="I395" s="100" t="str">
        <f>IF(C395="","",VLOOKUP($C395,Engagés!$C$10:$N$509,10,FALSE))</f>
        <v/>
      </c>
      <c r="J395" s="100" t="str">
        <f>IF(C395="","",VLOOKUP($C395,Engagés!$C$10:$Q$509,12,FALSE))</f>
        <v/>
      </c>
      <c r="K395" s="33" t="str">
        <f t="shared" si="13"/>
        <v/>
      </c>
    </row>
    <row r="396" spans="1:11" ht="14.4" hidden="1">
      <c r="A396">
        <f t="shared" si="12"/>
        <v>0</v>
      </c>
      <c r="B396" s="98">
        <v>390</v>
      </c>
      <c r="C396" s="100" t="str">
        <f>IF(ISERROR(VLOOKUP($B396,Engagés!$B$10:$N$509,1,FALSE))=TRUE,"",VLOOKUP($B396,Engagés!$B$10:$N$509,2,FALSE))</f>
        <v/>
      </c>
      <c r="D396" s="100" t="str">
        <f>IF(C396="","",VLOOKUP($C396,Engagés!$C$10:$N$509,4,FALSE))</f>
        <v/>
      </c>
      <c r="E396" s="100" t="str">
        <f>IF(C396="","",VLOOKUP($C396,Engagés!$C$10:$N$509,5,FALSE))</f>
        <v/>
      </c>
      <c r="F396" s="101" t="str">
        <f>IF(C396="","",CONCATENATE(VLOOKUP($C396,Engagés!$C$10:$N$509,6,FALSE)," ",VLOOKUP($C396,Engagés!$C$10:$N$509,7,FALSE)))</f>
        <v/>
      </c>
      <c r="G396" s="101" t="str">
        <f>IF(C396="","",VLOOKUP($C396,Engagés!$C$10:$N$509,8,FALSE))</f>
        <v/>
      </c>
      <c r="H396" s="100" t="str">
        <f>IF(C396="","",VLOOKUP($C396,Engagés!$C$10:$N$509,9,FALSE))</f>
        <v/>
      </c>
      <c r="I396" s="100" t="str">
        <f>IF(C396="","",VLOOKUP($C396,Engagés!$C$10:$N$509,10,FALSE))</f>
        <v/>
      </c>
      <c r="J396" s="100" t="str">
        <f>IF(C396="","",VLOOKUP($C396,Engagés!$C$10:$Q$509,12,FALSE))</f>
        <v/>
      </c>
      <c r="K396" s="33" t="str">
        <f t="shared" si="13"/>
        <v/>
      </c>
    </row>
    <row r="397" spans="1:11" ht="14.4" hidden="1">
      <c r="A397">
        <f t="shared" si="12"/>
        <v>0</v>
      </c>
      <c r="B397" s="98">
        <v>391</v>
      </c>
      <c r="C397" s="100" t="str">
        <f>IF(ISERROR(VLOOKUP($B397,Engagés!$B$10:$N$509,1,FALSE))=TRUE,"",VLOOKUP($B397,Engagés!$B$10:$N$509,2,FALSE))</f>
        <v/>
      </c>
      <c r="D397" s="100" t="str">
        <f>IF(C397="","",VLOOKUP($C397,Engagés!$C$10:$N$509,4,FALSE))</f>
        <v/>
      </c>
      <c r="E397" s="100" t="str">
        <f>IF(C397="","",VLOOKUP($C397,Engagés!$C$10:$N$509,5,FALSE))</f>
        <v/>
      </c>
      <c r="F397" s="101" t="str">
        <f>IF(C397="","",CONCATENATE(VLOOKUP($C397,Engagés!$C$10:$N$509,6,FALSE)," ",VLOOKUP($C397,Engagés!$C$10:$N$509,7,FALSE)))</f>
        <v/>
      </c>
      <c r="G397" s="101" t="str">
        <f>IF(C397="","",VLOOKUP($C397,Engagés!$C$10:$N$509,8,FALSE))</f>
        <v/>
      </c>
      <c r="H397" s="100" t="str">
        <f>IF(C397="","",VLOOKUP($C397,Engagés!$C$10:$N$509,9,FALSE))</f>
        <v/>
      </c>
      <c r="I397" s="100" t="str">
        <f>IF(C397="","",VLOOKUP($C397,Engagés!$C$10:$N$509,10,FALSE))</f>
        <v/>
      </c>
      <c r="J397" s="100" t="str">
        <f>IF(C397="","",VLOOKUP($C397,Engagés!$C$10:$Q$509,12,FALSE))</f>
        <v/>
      </c>
      <c r="K397" s="33" t="str">
        <f t="shared" si="13"/>
        <v/>
      </c>
    </row>
    <row r="398" spans="1:11" ht="14.4" hidden="1">
      <c r="A398">
        <f t="shared" si="12"/>
        <v>0</v>
      </c>
      <c r="B398" s="98">
        <v>392</v>
      </c>
      <c r="C398" s="100" t="str">
        <f>IF(ISERROR(VLOOKUP($B398,Engagés!$B$10:$N$509,1,FALSE))=TRUE,"",VLOOKUP($B398,Engagés!$B$10:$N$509,2,FALSE))</f>
        <v/>
      </c>
      <c r="D398" s="100" t="str">
        <f>IF(C398="","",VLOOKUP($C398,Engagés!$C$10:$N$509,4,FALSE))</f>
        <v/>
      </c>
      <c r="E398" s="100" t="str">
        <f>IF(C398="","",VLOOKUP($C398,Engagés!$C$10:$N$509,5,FALSE))</f>
        <v/>
      </c>
      <c r="F398" s="101" t="str">
        <f>IF(C398="","",CONCATENATE(VLOOKUP($C398,Engagés!$C$10:$N$509,6,FALSE)," ",VLOOKUP($C398,Engagés!$C$10:$N$509,7,FALSE)))</f>
        <v/>
      </c>
      <c r="G398" s="101" t="str">
        <f>IF(C398="","",VLOOKUP($C398,Engagés!$C$10:$N$509,8,FALSE))</f>
        <v/>
      </c>
      <c r="H398" s="100" t="str">
        <f>IF(C398="","",VLOOKUP($C398,Engagés!$C$10:$N$509,9,FALSE))</f>
        <v/>
      </c>
      <c r="I398" s="100" t="str">
        <f>IF(C398="","",VLOOKUP($C398,Engagés!$C$10:$N$509,10,FALSE))</f>
        <v/>
      </c>
      <c r="J398" s="100" t="str">
        <f>IF(C398="","",VLOOKUP($C398,Engagés!$C$10:$Q$509,12,FALSE))</f>
        <v/>
      </c>
      <c r="K398" s="33" t="str">
        <f t="shared" si="13"/>
        <v/>
      </c>
    </row>
    <row r="399" spans="1:11" ht="14.4" hidden="1">
      <c r="A399">
        <f t="shared" si="12"/>
        <v>0</v>
      </c>
      <c r="B399" s="98">
        <v>393</v>
      </c>
      <c r="C399" s="100" t="str">
        <f>IF(ISERROR(VLOOKUP($B399,Engagés!$B$10:$N$509,1,FALSE))=TRUE,"",VLOOKUP($B399,Engagés!$B$10:$N$509,2,FALSE))</f>
        <v/>
      </c>
      <c r="D399" s="100" t="str">
        <f>IF(C399="","",VLOOKUP($C399,Engagés!$C$10:$N$509,4,FALSE))</f>
        <v/>
      </c>
      <c r="E399" s="100" t="str">
        <f>IF(C399="","",VLOOKUP($C399,Engagés!$C$10:$N$509,5,FALSE))</f>
        <v/>
      </c>
      <c r="F399" s="101" t="str">
        <f>IF(C399="","",CONCATENATE(VLOOKUP($C399,Engagés!$C$10:$N$509,6,FALSE)," ",VLOOKUP($C399,Engagés!$C$10:$N$509,7,FALSE)))</f>
        <v/>
      </c>
      <c r="G399" s="101" t="str">
        <f>IF(C399="","",VLOOKUP($C399,Engagés!$C$10:$N$509,8,FALSE))</f>
        <v/>
      </c>
      <c r="H399" s="100" t="str">
        <f>IF(C399="","",VLOOKUP($C399,Engagés!$C$10:$N$509,9,FALSE))</f>
        <v/>
      </c>
      <c r="I399" s="100" t="str">
        <f>IF(C399="","",VLOOKUP($C399,Engagés!$C$10:$N$509,10,FALSE))</f>
        <v/>
      </c>
      <c r="J399" s="100" t="str">
        <f>IF(C399="","",VLOOKUP($C399,Engagés!$C$10:$Q$509,12,FALSE))</f>
        <v/>
      </c>
      <c r="K399" s="33" t="str">
        <f t="shared" si="13"/>
        <v/>
      </c>
    </row>
    <row r="400" spans="1:11" ht="14.4" hidden="1">
      <c r="A400">
        <f t="shared" si="12"/>
        <v>0</v>
      </c>
      <c r="B400" s="98">
        <v>394</v>
      </c>
      <c r="C400" s="100" t="str">
        <f>IF(ISERROR(VLOOKUP($B400,Engagés!$B$10:$N$509,1,FALSE))=TRUE,"",VLOOKUP($B400,Engagés!$B$10:$N$509,2,FALSE))</f>
        <v/>
      </c>
      <c r="D400" s="100" t="str">
        <f>IF(C400="","",VLOOKUP($C400,Engagés!$C$10:$N$509,4,FALSE))</f>
        <v/>
      </c>
      <c r="E400" s="100" t="str">
        <f>IF(C400="","",VLOOKUP($C400,Engagés!$C$10:$N$509,5,FALSE))</f>
        <v/>
      </c>
      <c r="F400" s="101" t="str">
        <f>IF(C400="","",CONCATENATE(VLOOKUP($C400,Engagés!$C$10:$N$509,6,FALSE)," ",VLOOKUP($C400,Engagés!$C$10:$N$509,7,FALSE)))</f>
        <v/>
      </c>
      <c r="G400" s="101" t="str">
        <f>IF(C400="","",VLOOKUP($C400,Engagés!$C$10:$N$509,8,FALSE))</f>
        <v/>
      </c>
      <c r="H400" s="100" t="str">
        <f>IF(C400="","",VLOOKUP($C400,Engagés!$C$10:$N$509,9,FALSE))</f>
        <v/>
      </c>
      <c r="I400" s="100" t="str">
        <f>IF(C400="","",VLOOKUP($C400,Engagés!$C$10:$N$509,10,FALSE))</f>
        <v/>
      </c>
      <c r="J400" s="100" t="str">
        <f>IF(C400="","",VLOOKUP($C400,Engagés!$C$10:$Q$509,12,FALSE))</f>
        <v/>
      </c>
      <c r="K400" s="33" t="str">
        <f t="shared" si="13"/>
        <v/>
      </c>
    </row>
    <row r="401" spans="1:11" ht="14.4" hidden="1">
      <c r="A401">
        <f t="shared" si="12"/>
        <v>0</v>
      </c>
      <c r="B401" s="98">
        <v>395</v>
      </c>
      <c r="C401" s="100" t="str">
        <f>IF(ISERROR(VLOOKUP($B401,Engagés!$B$10:$N$509,1,FALSE))=TRUE,"",VLOOKUP($B401,Engagés!$B$10:$N$509,2,FALSE))</f>
        <v/>
      </c>
      <c r="D401" s="100" t="str">
        <f>IF(C401="","",VLOOKUP($C401,Engagés!$C$10:$N$509,4,FALSE))</f>
        <v/>
      </c>
      <c r="E401" s="100" t="str">
        <f>IF(C401="","",VLOOKUP($C401,Engagés!$C$10:$N$509,5,FALSE))</f>
        <v/>
      </c>
      <c r="F401" s="101" t="str">
        <f>IF(C401="","",CONCATENATE(VLOOKUP($C401,Engagés!$C$10:$N$509,6,FALSE)," ",VLOOKUP($C401,Engagés!$C$10:$N$509,7,FALSE)))</f>
        <v/>
      </c>
      <c r="G401" s="101" t="str">
        <f>IF(C401="","",VLOOKUP($C401,Engagés!$C$10:$N$509,8,FALSE))</f>
        <v/>
      </c>
      <c r="H401" s="100" t="str">
        <f>IF(C401="","",VLOOKUP($C401,Engagés!$C$10:$N$509,9,FALSE))</f>
        <v/>
      </c>
      <c r="I401" s="100" t="str">
        <f>IF(C401="","",VLOOKUP($C401,Engagés!$C$10:$N$509,10,FALSE))</f>
        <v/>
      </c>
      <c r="J401" s="100" t="str">
        <f>IF(C401="","",VLOOKUP($C401,Engagés!$C$10:$Q$509,12,FALSE))</f>
        <v/>
      </c>
      <c r="K401" s="33" t="str">
        <f t="shared" si="13"/>
        <v/>
      </c>
    </row>
    <row r="402" spans="1:11" ht="14.4" hidden="1">
      <c r="A402">
        <f t="shared" si="12"/>
        <v>0</v>
      </c>
      <c r="B402" s="98">
        <v>396</v>
      </c>
      <c r="C402" s="100" t="str">
        <f>IF(ISERROR(VLOOKUP($B402,Engagés!$B$10:$N$509,1,FALSE))=TRUE,"",VLOOKUP($B402,Engagés!$B$10:$N$509,2,FALSE))</f>
        <v/>
      </c>
      <c r="D402" s="100" t="str">
        <f>IF(C402="","",VLOOKUP($C402,Engagés!$C$10:$N$509,4,FALSE))</f>
        <v/>
      </c>
      <c r="E402" s="100" t="str">
        <f>IF(C402="","",VLOOKUP($C402,Engagés!$C$10:$N$509,5,FALSE))</f>
        <v/>
      </c>
      <c r="F402" s="101" t="str">
        <f>IF(C402="","",CONCATENATE(VLOOKUP($C402,Engagés!$C$10:$N$509,6,FALSE)," ",VLOOKUP($C402,Engagés!$C$10:$N$509,7,FALSE)))</f>
        <v/>
      </c>
      <c r="G402" s="101" t="str">
        <f>IF(C402="","",VLOOKUP($C402,Engagés!$C$10:$N$509,8,FALSE))</f>
        <v/>
      </c>
      <c r="H402" s="100" t="str">
        <f>IF(C402="","",VLOOKUP($C402,Engagés!$C$10:$N$509,9,FALSE))</f>
        <v/>
      </c>
      <c r="I402" s="100" t="str">
        <f>IF(C402="","",VLOOKUP($C402,Engagés!$C$10:$N$509,10,FALSE))</f>
        <v/>
      </c>
      <c r="J402" s="100" t="str">
        <f>IF(C402="","",VLOOKUP($C402,Engagés!$C$10:$Q$509,12,FALSE))</f>
        <v/>
      </c>
      <c r="K402" s="33" t="str">
        <f t="shared" si="13"/>
        <v/>
      </c>
    </row>
    <row r="403" spans="1:11" ht="14.4" hidden="1">
      <c r="A403">
        <f t="shared" si="12"/>
        <v>0</v>
      </c>
      <c r="B403" s="98">
        <v>397</v>
      </c>
      <c r="C403" s="100" t="str">
        <f>IF(ISERROR(VLOOKUP($B403,Engagés!$B$10:$N$509,1,FALSE))=TRUE,"",VLOOKUP($B403,Engagés!$B$10:$N$509,2,FALSE))</f>
        <v/>
      </c>
      <c r="D403" s="100" t="str">
        <f>IF(C403="","",VLOOKUP($C403,Engagés!$C$10:$N$509,4,FALSE))</f>
        <v/>
      </c>
      <c r="E403" s="100" t="str">
        <f>IF(C403="","",VLOOKUP($C403,Engagés!$C$10:$N$509,5,FALSE))</f>
        <v/>
      </c>
      <c r="F403" s="101" t="str">
        <f>IF(C403="","",CONCATENATE(VLOOKUP($C403,Engagés!$C$10:$N$509,6,FALSE)," ",VLOOKUP($C403,Engagés!$C$10:$N$509,7,FALSE)))</f>
        <v/>
      </c>
      <c r="G403" s="101" t="str">
        <f>IF(C403="","",VLOOKUP($C403,Engagés!$C$10:$N$509,8,FALSE))</f>
        <v/>
      </c>
      <c r="H403" s="100" t="str">
        <f>IF(C403="","",VLOOKUP($C403,Engagés!$C$10:$N$509,9,FALSE))</f>
        <v/>
      </c>
      <c r="I403" s="100" t="str">
        <f>IF(C403="","",VLOOKUP($C403,Engagés!$C$10:$N$509,10,FALSE))</f>
        <v/>
      </c>
      <c r="J403" s="100" t="str">
        <f>IF(C403="","",VLOOKUP($C403,Engagés!$C$10:$Q$509,12,FALSE))</f>
        <v/>
      </c>
      <c r="K403" s="33" t="str">
        <f t="shared" si="13"/>
        <v/>
      </c>
    </row>
    <row r="404" spans="1:11" ht="14.4" hidden="1">
      <c r="A404">
        <f t="shared" si="12"/>
        <v>0</v>
      </c>
      <c r="B404" s="98">
        <v>398</v>
      </c>
      <c r="C404" s="100" t="str">
        <f>IF(ISERROR(VLOOKUP($B404,Engagés!$B$10:$N$509,1,FALSE))=TRUE,"",VLOOKUP($B404,Engagés!$B$10:$N$509,2,FALSE))</f>
        <v/>
      </c>
      <c r="D404" s="100" t="str">
        <f>IF(C404="","",VLOOKUP($C404,Engagés!$C$10:$N$509,4,FALSE))</f>
        <v/>
      </c>
      <c r="E404" s="100" t="str">
        <f>IF(C404="","",VLOOKUP($C404,Engagés!$C$10:$N$509,5,FALSE))</f>
        <v/>
      </c>
      <c r="F404" s="101" t="str">
        <f>IF(C404="","",CONCATENATE(VLOOKUP($C404,Engagés!$C$10:$N$509,6,FALSE)," ",VLOOKUP($C404,Engagés!$C$10:$N$509,7,FALSE)))</f>
        <v/>
      </c>
      <c r="G404" s="101" t="str">
        <f>IF(C404="","",VLOOKUP($C404,Engagés!$C$10:$N$509,8,FALSE))</f>
        <v/>
      </c>
      <c r="H404" s="100" t="str">
        <f>IF(C404="","",VLOOKUP($C404,Engagés!$C$10:$N$509,9,FALSE))</f>
        <v/>
      </c>
      <c r="I404" s="100" t="str">
        <f>IF(C404="","",VLOOKUP($C404,Engagés!$C$10:$N$509,10,FALSE))</f>
        <v/>
      </c>
      <c r="J404" s="100" t="str">
        <f>IF(C404="","",VLOOKUP($C404,Engagés!$C$10:$Q$509,12,FALSE))</f>
        <v/>
      </c>
      <c r="K404" s="33" t="str">
        <f t="shared" si="13"/>
        <v/>
      </c>
    </row>
    <row r="405" spans="1:11" ht="14.4" hidden="1">
      <c r="A405">
        <f t="shared" si="12"/>
        <v>0</v>
      </c>
      <c r="B405" s="98">
        <v>399</v>
      </c>
      <c r="C405" s="100" t="str">
        <f>IF(ISERROR(VLOOKUP($B405,Engagés!$B$10:$N$509,1,FALSE))=TRUE,"",VLOOKUP($B405,Engagés!$B$10:$N$509,2,FALSE))</f>
        <v/>
      </c>
      <c r="D405" s="100" t="str">
        <f>IF(C405="","",VLOOKUP($C405,Engagés!$C$10:$N$509,4,FALSE))</f>
        <v/>
      </c>
      <c r="E405" s="100" t="str">
        <f>IF(C405="","",VLOOKUP($C405,Engagés!$C$10:$N$509,5,FALSE))</f>
        <v/>
      </c>
      <c r="F405" s="101" t="str">
        <f>IF(C405="","",CONCATENATE(VLOOKUP($C405,Engagés!$C$10:$N$509,6,FALSE)," ",VLOOKUP($C405,Engagés!$C$10:$N$509,7,FALSE)))</f>
        <v/>
      </c>
      <c r="G405" s="101" t="str">
        <f>IF(C405="","",VLOOKUP($C405,Engagés!$C$10:$N$509,8,FALSE))</f>
        <v/>
      </c>
      <c r="H405" s="100" t="str">
        <f>IF(C405="","",VLOOKUP($C405,Engagés!$C$10:$N$509,9,FALSE))</f>
        <v/>
      </c>
      <c r="I405" s="100" t="str">
        <f>IF(C405="","",VLOOKUP($C405,Engagés!$C$10:$N$509,10,FALSE))</f>
        <v/>
      </c>
      <c r="J405" s="100" t="str">
        <f>IF(C405="","",VLOOKUP($C405,Engagés!$C$10:$Q$509,12,FALSE))</f>
        <v/>
      </c>
      <c r="K405" s="33" t="str">
        <f t="shared" si="13"/>
        <v/>
      </c>
    </row>
    <row r="406" spans="1:11" ht="14.4" hidden="1">
      <c r="A406">
        <f t="shared" si="12"/>
        <v>0</v>
      </c>
      <c r="B406" s="98">
        <v>400</v>
      </c>
      <c r="C406" s="100" t="str">
        <f>IF(ISERROR(VLOOKUP($B406,Engagés!$B$10:$N$509,1,FALSE))=TRUE,"",VLOOKUP($B406,Engagés!$B$10:$N$509,2,FALSE))</f>
        <v/>
      </c>
      <c r="D406" s="100" t="str">
        <f>IF(C406="","",VLOOKUP($C406,Engagés!$C$10:$N$509,4,FALSE))</f>
        <v/>
      </c>
      <c r="E406" s="100" t="str">
        <f>IF(C406="","",VLOOKUP($C406,Engagés!$C$10:$N$509,5,FALSE))</f>
        <v/>
      </c>
      <c r="F406" s="101" t="str">
        <f>IF(C406="","",CONCATENATE(VLOOKUP($C406,Engagés!$C$10:$N$509,6,FALSE)," ",VLOOKUP($C406,Engagés!$C$10:$N$509,7,FALSE)))</f>
        <v/>
      </c>
      <c r="G406" s="101" t="str">
        <f>IF(C406="","",VLOOKUP($C406,Engagés!$C$10:$N$509,8,FALSE))</f>
        <v/>
      </c>
      <c r="H406" s="100" t="str">
        <f>IF(C406="","",VLOOKUP($C406,Engagés!$C$10:$N$509,9,FALSE))</f>
        <v/>
      </c>
      <c r="I406" s="100" t="str">
        <f>IF(C406="","",VLOOKUP($C406,Engagés!$C$10:$N$509,10,FALSE))</f>
        <v/>
      </c>
      <c r="J406" s="100" t="str">
        <f>IF(C406="","",VLOOKUP($C406,Engagés!$C$10:$Q$509,12,FALSE))</f>
        <v/>
      </c>
      <c r="K406" s="33" t="str">
        <f t="shared" si="13"/>
        <v/>
      </c>
    </row>
    <row r="407" spans="1:11" ht="14.4" hidden="1">
      <c r="A407">
        <f t="shared" si="12"/>
        <v>0</v>
      </c>
      <c r="B407" s="98">
        <v>401</v>
      </c>
      <c r="C407" s="100" t="str">
        <f>IF(ISERROR(VLOOKUP($B407,Engagés!$B$10:$N$509,1,FALSE))=TRUE,"",VLOOKUP($B407,Engagés!$B$10:$N$509,2,FALSE))</f>
        <v/>
      </c>
      <c r="D407" s="100" t="str">
        <f>IF(C407="","",VLOOKUP($C407,Engagés!$C$10:$N$509,4,FALSE))</f>
        <v/>
      </c>
      <c r="E407" s="100" t="str">
        <f>IF(C407="","",VLOOKUP($C407,Engagés!$C$10:$N$509,5,FALSE))</f>
        <v/>
      </c>
      <c r="F407" s="101" t="str">
        <f>IF(C407="","",CONCATENATE(VLOOKUP($C407,Engagés!$C$10:$N$509,6,FALSE)," ",VLOOKUP($C407,Engagés!$C$10:$N$509,7,FALSE)))</f>
        <v/>
      </c>
      <c r="G407" s="101" t="str">
        <f>IF(C407="","",VLOOKUP($C407,Engagés!$C$10:$N$509,8,FALSE))</f>
        <v/>
      </c>
      <c r="H407" s="100" t="str">
        <f>IF(C407="","",VLOOKUP($C407,Engagés!$C$10:$N$509,9,FALSE))</f>
        <v/>
      </c>
      <c r="I407" s="100" t="str">
        <f>IF(C407="","",VLOOKUP($C407,Engagés!$C$10:$N$509,10,FALSE))</f>
        <v/>
      </c>
      <c r="J407" s="100" t="str">
        <f>IF(C407="","",VLOOKUP($C407,Engagés!$C$10:$Q$509,12,FALSE))</f>
        <v/>
      </c>
      <c r="K407" s="33" t="str">
        <f t="shared" si="13"/>
        <v/>
      </c>
    </row>
    <row r="408" spans="1:11" ht="14.4" hidden="1">
      <c r="A408">
        <f t="shared" si="12"/>
        <v>0</v>
      </c>
      <c r="B408" s="98">
        <v>402</v>
      </c>
      <c r="C408" s="100" t="str">
        <f>IF(ISERROR(VLOOKUP($B408,Engagés!$B$10:$N$509,1,FALSE))=TRUE,"",VLOOKUP($B408,Engagés!$B$10:$N$509,2,FALSE))</f>
        <v/>
      </c>
      <c r="D408" s="100" t="str">
        <f>IF(C408="","",VLOOKUP($C408,Engagés!$C$10:$N$509,4,FALSE))</f>
        <v/>
      </c>
      <c r="E408" s="100" t="str">
        <f>IF(C408="","",VLOOKUP($C408,Engagés!$C$10:$N$509,5,FALSE))</f>
        <v/>
      </c>
      <c r="F408" s="101" t="str">
        <f>IF(C408="","",CONCATENATE(VLOOKUP($C408,Engagés!$C$10:$N$509,6,FALSE)," ",VLOOKUP($C408,Engagés!$C$10:$N$509,7,FALSE)))</f>
        <v/>
      </c>
      <c r="G408" s="101" t="str">
        <f>IF(C408="","",VLOOKUP($C408,Engagés!$C$10:$N$509,8,FALSE))</f>
        <v/>
      </c>
      <c r="H408" s="100" t="str">
        <f>IF(C408="","",VLOOKUP($C408,Engagés!$C$10:$N$509,9,FALSE))</f>
        <v/>
      </c>
      <c r="I408" s="100" t="str">
        <f>IF(C408="","",VLOOKUP($C408,Engagés!$C$10:$N$509,10,FALSE))</f>
        <v/>
      </c>
      <c r="J408" s="100" t="str">
        <f>IF(C408="","",VLOOKUP($C408,Engagés!$C$10:$Q$509,12,FALSE))</f>
        <v/>
      </c>
      <c r="K408" s="33" t="str">
        <f t="shared" si="13"/>
        <v/>
      </c>
    </row>
    <row r="409" spans="1:11" ht="14.4" hidden="1">
      <c r="A409">
        <f t="shared" si="12"/>
        <v>0</v>
      </c>
      <c r="B409" s="98">
        <v>403</v>
      </c>
      <c r="C409" s="100" t="str">
        <f>IF(ISERROR(VLOOKUP($B409,Engagés!$B$10:$N$509,1,FALSE))=TRUE,"",VLOOKUP($B409,Engagés!$B$10:$N$509,2,FALSE))</f>
        <v/>
      </c>
      <c r="D409" s="100" t="str">
        <f>IF(C409="","",VLOOKUP($C409,Engagés!$C$10:$N$509,4,FALSE))</f>
        <v/>
      </c>
      <c r="E409" s="100" t="str">
        <f>IF(C409="","",VLOOKUP($C409,Engagés!$C$10:$N$509,5,FALSE))</f>
        <v/>
      </c>
      <c r="F409" s="101" t="str">
        <f>IF(C409="","",CONCATENATE(VLOOKUP($C409,Engagés!$C$10:$N$509,6,FALSE)," ",VLOOKUP($C409,Engagés!$C$10:$N$509,7,FALSE)))</f>
        <v/>
      </c>
      <c r="G409" s="101" t="str">
        <f>IF(C409="","",VLOOKUP($C409,Engagés!$C$10:$N$509,8,FALSE))</f>
        <v/>
      </c>
      <c r="H409" s="100" t="str">
        <f>IF(C409="","",VLOOKUP($C409,Engagés!$C$10:$N$509,9,FALSE))</f>
        <v/>
      </c>
      <c r="I409" s="100" t="str">
        <f>IF(C409="","",VLOOKUP($C409,Engagés!$C$10:$N$509,10,FALSE))</f>
        <v/>
      </c>
      <c r="J409" s="100" t="str">
        <f>IF(C409="","",VLOOKUP($C409,Engagés!$C$10:$Q$509,12,FALSE))</f>
        <v/>
      </c>
      <c r="K409" s="33" t="str">
        <f t="shared" si="13"/>
        <v/>
      </c>
    </row>
    <row r="410" spans="1:11" ht="14.4" hidden="1">
      <c r="A410">
        <f t="shared" si="12"/>
        <v>0</v>
      </c>
      <c r="B410" s="98">
        <v>404</v>
      </c>
      <c r="C410" s="100" t="str">
        <f>IF(ISERROR(VLOOKUP($B410,Engagés!$B$10:$N$509,1,FALSE))=TRUE,"",VLOOKUP($B410,Engagés!$B$10:$N$509,2,FALSE))</f>
        <v/>
      </c>
      <c r="D410" s="100" t="str">
        <f>IF(C410="","",VLOOKUP($C410,Engagés!$C$10:$N$509,4,FALSE))</f>
        <v/>
      </c>
      <c r="E410" s="100" t="str">
        <f>IF(C410="","",VLOOKUP($C410,Engagés!$C$10:$N$509,5,FALSE))</f>
        <v/>
      </c>
      <c r="F410" s="101" t="str">
        <f>IF(C410="","",CONCATENATE(VLOOKUP($C410,Engagés!$C$10:$N$509,6,FALSE)," ",VLOOKUP($C410,Engagés!$C$10:$N$509,7,FALSE)))</f>
        <v/>
      </c>
      <c r="G410" s="101" t="str">
        <f>IF(C410="","",VLOOKUP($C410,Engagés!$C$10:$N$509,8,FALSE))</f>
        <v/>
      </c>
      <c r="H410" s="100" t="str">
        <f>IF(C410="","",VLOOKUP($C410,Engagés!$C$10:$N$509,9,FALSE))</f>
        <v/>
      </c>
      <c r="I410" s="100" t="str">
        <f>IF(C410="","",VLOOKUP($C410,Engagés!$C$10:$N$509,10,FALSE))</f>
        <v/>
      </c>
      <c r="J410" s="100" t="str">
        <f>IF(C410="","",VLOOKUP($C410,Engagés!$C$10:$Q$509,12,FALSE))</f>
        <v/>
      </c>
      <c r="K410" s="33" t="str">
        <f t="shared" si="13"/>
        <v/>
      </c>
    </row>
    <row r="411" spans="1:11" ht="14.4" hidden="1">
      <c r="A411">
        <f t="shared" si="12"/>
        <v>0</v>
      </c>
      <c r="B411" s="98">
        <v>405</v>
      </c>
      <c r="C411" s="100" t="str">
        <f>IF(ISERROR(VLOOKUP($B411,Engagés!$B$10:$N$509,1,FALSE))=TRUE,"",VLOOKUP($B411,Engagés!$B$10:$N$509,2,FALSE))</f>
        <v/>
      </c>
      <c r="D411" s="100" t="str">
        <f>IF(C411="","",VLOOKUP($C411,Engagés!$C$10:$N$509,4,FALSE))</f>
        <v/>
      </c>
      <c r="E411" s="100" t="str">
        <f>IF(C411="","",VLOOKUP($C411,Engagés!$C$10:$N$509,5,FALSE))</f>
        <v/>
      </c>
      <c r="F411" s="101" t="str">
        <f>IF(C411="","",CONCATENATE(VLOOKUP($C411,Engagés!$C$10:$N$509,6,FALSE)," ",VLOOKUP($C411,Engagés!$C$10:$N$509,7,FALSE)))</f>
        <v/>
      </c>
      <c r="G411" s="101" t="str">
        <f>IF(C411="","",VLOOKUP($C411,Engagés!$C$10:$N$509,8,FALSE))</f>
        <v/>
      </c>
      <c r="H411" s="100" t="str">
        <f>IF(C411="","",VLOOKUP($C411,Engagés!$C$10:$N$509,9,FALSE))</f>
        <v/>
      </c>
      <c r="I411" s="100" t="str">
        <f>IF(C411="","",VLOOKUP($C411,Engagés!$C$10:$N$509,10,FALSE))</f>
        <v/>
      </c>
      <c r="J411" s="100" t="str">
        <f>IF(C411="","",VLOOKUP($C411,Engagés!$C$10:$Q$509,12,FALSE))</f>
        <v/>
      </c>
      <c r="K411" s="33" t="str">
        <f t="shared" si="13"/>
        <v/>
      </c>
    </row>
    <row r="412" spans="1:11" ht="14.4" hidden="1">
      <c r="A412">
        <f t="shared" si="12"/>
        <v>0</v>
      </c>
      <c r="B412" s="98">
        <v>406</v>
      </c>
      <c r="C412" s="100" t="str">
        <f>IF(ISERROR(VLOOKUP($B412,Engagés!$B$10:$N$509,1,FALSE))=TRUE,"",VLOOKUP($B412,Engagés!$B$10:$N$509,2,FALSE))</f>
        <v/>
      </c>
      <c r="D412" s="100" t="str">
        <f>IF(C412="","",VLOOKUP($C412,Engagés!$C$10:$N$509,4,FALSE))</f>
        <v/>
      </c>
      <c r="E412" s="100" t="str">
        <f>IF(C412="","",VLOOKUP($C412,Engagés!$C$10:$N$509,5,FALSE))</f>
        <v/>
      </c>
      <c r="F412" s="101" t="str">
        <f>IF(C412="","",CONCATENATE(VLOOKUP($C412,Engagés!$C$10:$N$509,6,FALSE)," ",VLOOKUP($C412,Engagés!$C$10:$N$509,7,FALSE)))</f>
        <v/>
      </c>
      <c r="G412" s="101" t="str">
        <f>IF(C412="","",VLOOKUP($C412,Engagés!$C$10:$N$509,8,FALSE))</f>
        <v/>
      </c>
      <c r="H412" s="100" t="str">
        <f>IF(C412="","",VLOOKUP($C412,Engagés!$C$10:$N$509,9,FALSE))</f>
        <v/>
      </c>
      <c r="I412" s="100" t="str">
        <f>IF(C412="","",VLOOKUP($C412,Engagés!$C$10:$N$509,10,FALSE))</f>
        <v/>
      </c>
      <c r="J412" s="100" t="str">
        <f>IF(C412="","",VLOOKUP($C412,Engagés!$C$10:$Q$509,12,FALSE))</f>
        <v/>
      </c>
      <c r="K412" s="33" t="str">
        <f t="shared" si="13"/>
        <v/>
      </c>
    </row>
    <row r="413" spans="1:11" ht="14.4" hidden="1">
      <c r="A413">
        <f t="shared" si="12"/>
        <v>0</v>
      </c>
      <c r="B413" s="98">
        <v>407</v>
      </c>
      <c r="C413" s="100" t="str">
        <f>IF(ISERROR(VLOOKUP($B413,Engagés!$B$10:$N$509,1,FALSE))=TRUE,"",VLOOKUP($B413,Engagés!$B$10:$N$509,2,FALSE))</f>
        <v/>
      </c>
      <c r="D413" s="100" t="str">
        <f>IF(C413="","",VLOOKUP($C413,Engagés!$C$10:$N$509,4,FALSE))</f>
        <v/>
      </c>
      <c r="E413" s="100" t="str">
        <f>IF(C413="","",VLOOKUP($C413,Engagés!$C$10:$N$509,5,FALSE))</f>
        <v/>
      </c>
      <c r="F413" s="101" t="str">
        <f>IF(C413="","",CONCATENATE(VLOOKUP($C413,Engagés!$C$10:$N$509,6,FALSE)," ",VLOOKUP($C413,Engagés!$C$10:$N$509,7,FALSE)))</f>
        <v/>
      </c>
      <c r="G413" s="101" t="str">
        <f>IF(C413="","",VLOOKUP($C413,Engagés!$C$10:$N$509,8,FALSE))</f>
        <v/>
      </c>
      <c r="H413" s="100" t="str">
        <f>IF(C413="","",VLOOKUP($C413,Engagés!$C$10:$N$509,9,FALSE))</f>
        <v/>
      </c>
      <c r="I413" s="100" t="str">
        <f>IF(C413="","",VLOOKUP($C413,Engagés!$C$10:$N$509,10,FALSE))</f>
        <v/>
      </c>
      <c r="J413" s="100" t="str">
        <f>IF(C413="","",VLOOKUP($C413,Engagés!$C$10:$Q$509,12,FALSE))</f>
        <v/>
      </c>
      <c r="K413" s="33" t="str">
        <f t="shared" si="13"/>
        <v/>
      </c>
    </row>
    <row r="414" spans="1:11" ht="14.4" hidden="1">
      <c r="A414">
        <f t="shared" si="12"/>
        <v>0</v>
      </c>
      <c r="B414" s="98">
        <v>408</v>
      </c>
      <c r="C414" s="100" t="str">
        <f>IF(ISERROR(VLOOKUP($B414,Engagés!$B$10:$N$509,1,FALSE))=TRUE,"",VLOOKUP($B414,Engagés!$B$10:$N$509,2,FALSE))</f>
        <v/>
      </c>
      <c r="D414" s="100" t="str">
        <f>IF(C414="","",VLOOKUP($C414,Engagés!$C$10:$N$509,4,FALSE))</f>
        <v/>
      </c>
      <c r="E414" s="100" t="str">
        <f>IF(C414="","",VLOOKUP($C414,Engagés!$C$10:$N$509,5,FALSE))</f>
        <v/>
      </c>
      <c r="F414" s="101" t="str">
        <f>IF(C414="","",CONCATENATE(VLOOKUP($C414,Engagés!$C$10:$N$509,6,FALSE)," ",VLOOKUP($C414,Engagés!$C$10:$N$509,7,FALSE)))</f>
        <v/>
      </c>
      <c r="G414" s="101" t="str">
        <f>IF(C414="","",VLOOKUP($C414,Engagés!$C$10:$N$509,8,FALSE))</f>
        <v/>
      </c>
      <c r="H414" s="100" t="str">
        <f>IF(C414="","",VLOOKUP($C414,Engagés!$C$10:$N$509,9,FALSE))</f>
        <v/>
      </c>
      <c r="I414" s="100" t="str">
        <f>IF(C414="","",VLOOKUP($C414,Engagés!$C$10:$N$509,10,FALSE))</f>
        <v/>
      </c>
      <c r="J414" s="100" t="str">
        <f>IF(C414="","",VLOOKUP($C414,Engagés!$C$10:$Q$509,12,FALSE))</f>
        <v/>
      </c>
      <c r="K414" s="33" t="str">
        <f t="shared" si="13"/>
        <v/>
      </c>
    </row>
    <row r="415" spans="1:11" ht="14.4" hidden="1">
      <c r="A415">
        <f t="shared" si="12"/>
        <v>0</v>
      </c>
      <c r="B415" s="98">
        <v>409</v>
      </c>
      <c r="C415" s="100" t="str">
        <f>IF(ISERROR(VLOOKUP($B415,Engagés!$B$10:$N$509,1,FALSE))=TRUE,"",VLOOKUP($B415,Engagés!$B$10:$N$509,2,FALSE))</f>
        <v/>
      </c>
      <c r="D415" s="100" t="str">
        <f>IF(C415="","",VLOOKUP($C415,Engagés!$C$10:$N$509,4,FALSE))</f>
        <v/>
      </c>
      <c r="E415" s="100" t="str">
        <f>IF(C415="","",VLOOKUP($C415,Engagés!$C$10:$N$509,5,FALSE))</f>
        <v/>
      </c>
      <c r="F415" s="101" t="str">
        <f>IF(C415="","",CONCATENATE(VLOOKUP($C415,Engagés!$C$10:$N$509,6,FALSE)," ",VLOOKUP($C415,Engagés!$C$10:$N$509,7,FALSE)))</f>
        <v/>
      </c>
      <c r="G415" s="101" t="str">
        <f>IF(C415="","",VLOOKUP($C415,Engagés!$C$10:$N$509,8,FALSE))</f>
        <v/>
      </c>
      <c r="H415" s="100" t="str">
        <f>IF(C415="","",VLOOKUP($C415,Engagés!$C$10:$N$509,9,FALSE))</f>
        <v/>
      </c>
      <c r="I415" s="100" t="str">
        <f>IF(C415="","",VLOOKUP($C415,Engagés!$C$10:$N$509,10,FALSE))</f>
        <v/>
      </c>
      <c r="J415" s="100" t="str">
        <f>IF(C415="","",VLOOKUP($C415,Engagés!$C$10:$Q$509,12,FALSE))</f>
        <v/>
      </c>
      <c r="K415" s="33" t="str">
        <f t="shared" si="13"/>
        <v/>
      </c>
    </row>
    <row r="416" spans="1:11" ht="14.4" hidden="1">
      <c r="A416">
        <f t="shared" si="12"/>
        <v>0</v>
      </c>
      <c r="B416" s="98">
        <v>410</v>
      </c>
      <c r="C416" s="100" t="str">
        <f>IF(ISERROR(VLOOKUP($B416,Engagés!$B$10:$N$509,1,FALSE))=TRUE,"",VLOOKUP($B416,Engagés!$B$10:$N$509,2,FALSE))</f>
        <v/>
      </c>
      <c r="D416" s="100" t="str">
        <f>IF(C416="","",VLOOKUP($C416,Engagés!$C$10:$N$509,4,FALSE))</f>
        <v/>
      </c>
      <c r="E416" s="100" t="str">
        <f>IF(C416="","",VLOOKUP($C416,Engagés!$C$10:$N$509,5,FALSE))</f>
        <v/>
      </c>
      <c r="F416" s="101" t="str">
        <f>IF(C416="","",CONCATENATE(VLOOKUP($C416,Engagés!$C$10:$N$509,6,FALSE)," ",VLOOKUP($C416,Engagés!$C$10:$N$509,7,FALSE)))</f>
        <v/>
      </c>
      <c r="G416" s="101" t="str">
        <f>IF(C416="","",VLOOKUP($C416,Engagés!$C$10:$N$509,8,FALSE))</f>
        <v/>
      </c>
      <c r="H416" s="100" t="str">
        <f>IF(C416="","",VLOOKUP($C416,Engagés!$C$10:$N$509,9,FALSE))</f>
        <v/>
      </c>
      <c r="I416" s="100" t="str">
        <f>IF(C416="","",VLOOKUP($C416,Engagés!$C$10:$N$509,10,FALSE))</f>
        <v/>
      </c>
      <c r="J416" s="100" t="str">
        <f>IF(C416="","",VLOOKUP($C416,Engagés!$C$10:$Q$509,12,FALSE))</f>
        <v/>
      </c>
      <c r="K416" s="33" t="str">
        <f t="shared" si="13"/>
        <v/>
      </c>
    </row>
    <row r="417" spans="1:11" ht="14.4" hidden="1">
      <c r="A417">
        <f t="shared" si="12"/>
        <v>0</v>
      </c>
      <c r="B417" s="98">
        <v>411</v>
      </c>
      <c r="C417" s="100" t="str">
        <f>IF(ISERROR(VLOOKUP($B417,Engagés!$B$10:$N$509,1,FALSE))=TRUE,"",VLOOKUP($B417,Engagés!$B$10:$N$509,2,FALSE))</f>
        <v/>
      </c>
      <c r="D417" s="100" t="str">
        <f>IF(C417="","",VLOOKUP($C417,Engagés!$C$10:$N$509,4,FALSE))</f>
        <v/>
      </c>
      <c r="E417" s="100" t="str">
        <f>IF(C417="","",VLOOKUP($C417,Engagés!$C$10:$N$509,5,FALSE))</f>
        <v/>
      </c>
      <c r="F417" s="101" t="str">
        <f>IF(C417="","",CONCATENATE(VLOOKUP($C417,Engagés!$C$10:$N$509,6,FALSE)," ",VLOOKUP($C417,Engagés!$C$10:$N$509,7,FALSE)))</f>
        <v/>
      </c>
      <c r="G417" s="101" t="str">
        <f>IF(C417="","",VLOOKUP($C417,Engagés!$C$10:$N$509,8,FALSE))</f>
        <v/>
      </c>
      <c r="H417" s="100" t="str">
        <f>IF(C417="","",VLOOKUP($C417,Engagés!$C$10:$N$509,9,FALSE))</f>
        <v/>
      </c>
      <c r="I417" s="100" t="str">
        <f>IF(C417="","",VLOOKUP($C417,Engagés!$C$10:$N$509,10,FALSE))</f>
        <v/>
      </c>
      <c r="J417" s="100" t="str">
        <f>IF(C417="","",VLOOKUP($C417,Engagés!$C$10:$Q$509,12,FALSE))</f>
        <v/>
      </c>
      <c r="K417" s="33" t="str">
        <f t="shared" si="13"/>
        <v/>
      </c>
    </row>
    <row r="418" spans="1:11" ht="14.4" hidden="1">
      <c r="A418">
        <f t="shared" si="12"/>
        <v>0</v>
      </c>
      <c r="B418" s="98">
        <v>412</v>
      </c>
      <c r="C418" s="100" t="str">
        <f>IF(ISERROR(VLOOKUP($B418,Engagés!$B$10:$N$509,1,FALSE))=TRUE,"",VLOOKUP($B418,Engagés!$B$10:$N$509,2,FALSE))</f>
        <v/>
      </c>
      <c r="D418" s="100" t="str">
        <f>IF(C418="","",VLOOKUP($C418,Engagés!$C$10:$N$509,4,FALSE))</f>
        <v/>
      </c>
      <c r="E418" s="100" t="str">
        <f>IF(C418="","",VLOOKUP($C418,Engagés!$C$10:$N$509,5,FALSE))</f>
        <v/>
      </c>
      <c r="F418" s="101" t="str">
        <f>IF(C418="","",CONCATENATE(VLOOKUP($C418,Engagés!$C$10:$N$509,6,FALSE)," ",VLOOKUP($C418,Engagés!$C$10:$N$509,7,FALSE)))</f>
        <v/>
      </c>
      <c r="G418" s="101" t="str">
        <f>IF(C418="","",VLOOKUP($C418,Engagés!$C$10:$N$509,8,FALSE))</f>
        <v/>
      </c>
      <c r="H418" s="100" t="str">
        <f>IF(C418="","",VLOOKUP($C418,Engagés!$C$10:$N$509,9,FALSE))</f>
        <v/>
      </c>
      <c r="I418" s="100" t="str">
        <f>IF(C418="","",VLOOKUP($C418,Engagés!$C$10:$N$509,10,FALSE))</f>
        <v/>
      </c>
      <c r="J418" s="100" t="str">
        <f>IF(C418="","",VLOOKUP($C418,Engagés!$C$10:$Q$509,12,FALSE))</f>
        <v/>
      </c>
      <c r="K418" s="33" t="str">
        <f t="shared" si="13"/>
        <v/>
      </c>
    </row>
    <row r="419" spans="1:11" ht="14.4" hidden="1">
      <c r="A419">
        <f t="shared" si="12"/>
        <v>0</v>
      </c>
      <c r="B419" s="98">
        <v>413</v>
      </c>
      <c r="C419" s="100" t="str">
        <f>IF(ISERROR(VLOOKUP($B419,Engagés!$B$10:$N$509,1,FALSE))=TRUE,"",VLOOKUP($B419,Engagés!$B$10:$N$509,2,FALSE))</f>
        <v/>
      </c>
      <c r="D419" s="100" t="str">
        <f>IF(C419="","",VLOOKUP($C419,Engagés!$C$10:$N$509,4,FALSE))</f>
        <v/>
      </c>
      <c r="E419" s="100" t="str">
        <f>IF(C419="","",VLOOKUP($C419,Engagés!$C$10:$N$509,5,FALSE))</f>
        <v/>
      </c>
      <c r="F419" s="101" t="str">
        <f>IF(C419="","",CONCATENATE(VLOOKUP($C419,Engagés!$C$10:$N$509,6,FALSE)," ",VLOOKUP($C419,Engagés!$C$10:$N$509,7,FALSE)))</f>
        <v/>
      </c>
      <c r="G419" s="101" t="str">
        <f>IF(C419="","",VLOOKUP($C419,Engagés!$C$10:$N$509,8,FALSE))</f>
        <v/>
      </c>
      <c r="H419" s="100" t="str">
        <f>IF(C419="","",VLOOKUP($C419,Engagés!$C$10:$N$509,9,FALSE))</f>
        <v/>
      </c>
      <c r="I419" s="100" t="str">
        <f>IF(C419="","",VLOOKUP($C419,Engagés!$C$10:$N$509,10,FALSE))</f>
        <v/>
      </c>
      <c r="J419" s="100" t="str">
        <f>IF(C419="","",VLOOKUP($C419,Engagés!$C$10:$Q$509,12,FALSE))</f>
        <v/>
      </c>
      <c r="K419" s="33" t="str">
        <f t="shared" si="13"/>
        <v/>
      </c>
    </row>
    <row r="420" spans="1:11" ht="14.4" hidden="1">
      <c r="A420">
        <f t="shared" si="12"/>
        <v>0</v>
      </c>
      <c r="B420" s="98">
        <v>414</v>
      </c>
      <c r="C420" s="100" t="str">
        <f>IF(ISERROR(VLOOKUP($B420,Engagés!$B$10:$N$509,1,FALSE))=TRUE,"",VLOOKUP($B420,Engagés!$B$10:$N$509,2,FALSE))</f>
        <v/>
      </c>
      <c r="D420" s="100" t="str">
        <f>IF(C420="","",VLOOKUP($C420,Engagés!$C$10:$N$509,4,FALSE))</f>
        <v/>
      </c>
      <c r="E420" s="100" t="str">
        <f>IF(C420="","",VLOOKUP($C420,Engagés!$C$10:$N$509,5,FALSE))</f>
        <v/>
      </c>
      <c r="F420" s="101" t="str">
        <f>IF(C420="","",CONCATENATE(VLOOKUP($C420,Engagés!$C$10:$N$509,6,FALSE)," ",VLOOKUP($C420,Engagés!$C$10:$N$509,7,FALSE)))</f>
        <v/>
      </c>
      <c r="G420" s="101" t="str">
        <f>IF(C420="","",VLOOKUP($C420,Engagés!$C$10:$N$509,8,FALSE))</f>
        <v/>
      </c>
      <c r="H420" s="100" t="str">
        <f>IF(C420="","",VLOOKUP($C420,Engagés!$C$10:$N$509,9,FALSE))</f>
        <v/>
      </c>
      <c r="I420" s="100" t="str">
        <f>IF(C420="","",VLOOKUP($C420,Engagés!$C$10:$N$509,10,FALSE))</f>
        <v/>
      </c>
      <c r="J420" s="100" t="str">
        <f>IF(C420="","",VLOOKUP($C420,Engagés!$C$10:$Q$509,12,FALSE))</f>
        <v/>
      </c>
      <c r="K420" s="33" t="str">
        <f t="shared" si="13"/>
        <v/>
      </c>
    </row>
    <row r="421" spans="1:11" ht="14.4" hidden="1">
      <c r="A421">
        <f t="shared" si="12"/>
        <v>0</v>
      </c>
      <c r="B421" s="98">
        <v>415</v>
      </c>
      <c r="C421" s="100" t="str">
        <f>IF(ISERROR(VLOOKUP($B421,Engagés!$B$10:$N$509,1,FALSE))=TRUE,"",VLOOKUP($B421,Engagés!$B$10:$N$509,2,FALSE))</f>
        <v/>
      </c>
      <c r="D421" s="100" t="str">
        <f>IF(C421="","",VLOOKUP($C421,Engagés!$C$10:$N$509,4,FALSE))</f>
        <v/>
      </c>
      <c r="E421" s="100" t="str">
        <f>IF(C421="","",VLOOKUP($C421,Engagés!$C$10:$N$509,5,FALSE))</f>
        <v/>
      </c>
      <c r="F421" s="101" t="str">
        <f>IF(C421="","",CONCATENATE(VLOOKUP($C421,Engagés!$C$10:$N$509,6,FALSE)," ",VLOOKUP($C421,Engagés!$C$10:$N$509,7,FALSE)))</f>
        <v/>
      </c>
      <c r="G421" s="101" t="str">
        <f>IF(C421="","",VLOOKUP($C421,Engagés!$C$10:$N$509,8,FALSE))</f>
        <v/>
      </c>
      <c r="H421" s="100" t="str">
        <f>IF(C421="","",VLOOKUP($C421,Engagés!$C$10:$N$509,9,FALSE))</f>
        <v/>
      </c>
      <c r="I421" s="100" t="str">
        <f>IF(C421="","",VLOOKUP($C421,Engagés!$C$10:$N$509,10,FALSE))</f>
        <v/>
      </c>
      <c r="J421" s="100" t="str">
        <f>IF(C421="","",VLOOKUP($C421,Engagés!$C$10:$Q$509,12,FALSE))</f>
        <v/>
      </c>
      <c r="K421" s="33" t="str">
        <f t="shared" si="13"/>
        <v/>
      </c>
    </row>
    <row r="422" spans="1:11" ht="14.4" hidden="1">
      <c r="A422">
        <f t="shared" si="12"/>
        <v>0</v>
      </c>
      <c r="B422" s="98">
        <v>416</v>
      </c>
      <c r="C422" s="100" t="str">
        <f>IF(ISERROR(VLOOKUP($B422,Engagés!$B$10:$N$509,1,FALSE))=TRUE,"",VLOOKUP($B422,Engagés!$B$10:$N$509,2,FALSE))</f>
        <v/>
      </c>
      <c r="D422" s="100" t="str">
        <f>IF(C422="","",VLOOKUP($C422,Engagés!$C$10:$N$509,4,FALSE))</f>
        <v/>
      </c>
      <c r="E422" s="100" t="str">
        <f>IF(C422="","",VLOOKUP($C422,Engagés!$C$10:$N$509,5,FALSE))</f>
        <v/>
      </c>
      <c r="F422" s="101" t="str">
        <f>IF(C422="","",CONCATENATE(VLOOKUP($C422,Engagés!$C$10:$N$509,6,FALSE)," ",VLOOKUP($C422,Engagés!$C$10:$N$509,7,FALSE)))</f>
        <v/>
      </c>
      <c r="G422" s="101" t="str">
        <f>IF(C422="","",VLOOKUP($C422,Engagés!$C$10:$N$509,8,FALSE))</f>
        <v/>
      </c>
      <c r="H422" s="100" t="str">
        <f>IF(C422="","",VLOOKUP($C422,Engagés!$C$10:$N$509,9,FALSE))</f>
        <v/>
      </c>
      <c r="I422" s="100" t="str">
        <f>IF(C422="","",VLOOKUP($C422,Engagés!$C$10:$N$509,10,FALSE))</f>
        <v/>
      </c>
      <c r="J422" s="100" t="str">
        <f>IF(C422="","",VLOOKUP($C422,Engagés!$C$10:$Q$509,12,FALSE))</f>
        <v/>
      </c>
      <c r="K422" s="33" t="str">
        <f t="shared" si="13"/>
        <v/>
      </c>
    </row>
    <row r="423" spans="1:11" ht="14.4" hidden="1">
      <c r="A423">
        <f t="shared" si="12"/>
        <v>0</v>
      </c>
      <c r="B423" s="98">
        <v>417</v>
      </c>
      <c r="C423" s="100" t="str">
        <f>IF(ISERROR(VLOOKUP($B423,Engagés!$B$10:$N$509,1,FALSE))=TRUE,"",VLOOKUP($B423,Engagés!$B$10:$N$509,2,FALSE))</f>
        <v/>
      </c>
      <c r="D423" s="100" t="str">
        <f>IF(C423="","",VLOOKUP($C423,Engagés!$C$10:$N$509,4,FALSE))</f>
        <v/>
      </c>
      <c r="E423" s="100" t="str">
        <f>IF(C423="","",VLOOKUP($C423,Engagés!$C$10:$N$509,5,FALSE))</f>
        <v/>
      </c>
      <c r="F423" s="101" t="str">
        <f>IF(C423="","",CONCATENATE(VLOOKUP($C423,Engagés!$C$10:$N$509,6,FALSE)," ",VLOOKUP($C423,Engagés!$C$10:$N$509,7,FALSE)))</f>
        <v/>
      </c>
      <c r="G423" s="101" t="str">
        <f>IF(C423="","",VLOOKUP($C423,Engagés!$C$10:$N$509,8,FALSE))</f>
        <v/>
      </c>
      <c r="H423" s="100" t="str">
        <f>IF(C423="","",VLOOKUP($C423,Engagés!$C$10:$N$509,9,FALSE))</f>
        <v/>
      </c>
      <c r="I423" s="100" t="str">
        <f>IF(C423="","",VLOOKUP($C423,Engagés!$C$10:$N$509,10,FALSE))</f>
        <v/>
      </c>
      <c r="J423" s="100" t="str">
        <f>IF(C423="","",VLOOKUP($C423,Engagés!$C$10:$Q$509,12,FALSE))</f>
        <v/>
      </c>
      <c r="K423" s="33" t="str">
        <f t="shared" si="13"/>
        <v/>
      </c>
    </row>
    <row r="424" spans="1:11" ht="14.4" hidden="1">
      <c r="A424">
        <f t="shared" si="12"/>
        <v>0</v>
      </c>
      <c r="B424" s="98">
        <v>418</v>
      </c>
      <c r="C424" s="100" t="str">
        <f>IF(ISERROR(VLOOKUP($B424,Engagés!$B$10:$N$509,1,FALSE))=TRUE,"",VLOOKUP($B424,Engagés!$B$10:$N$509,2,FALSE))</f>
        <v/>
      </c>
      <c r="D424" s="100" t="str">
        <f>IF(C424="","",VLOOKUP($C424,Engagés!$C$10:$N$509,4,FALSE))</f>
        <v/>
      </c>
      <c r="E424" s="100" t="str">
        <f>IF(C424="","",VLOOKUP($C424,Engagés!$C$10:$N$509,5,FALSE))</f>
        <v/>
      </c>
      <c r="F424" s="101" t="str">
        <f>IF(C424="","",CONCATENATE(VLOOKUP($C424,Engagés!$C$10:$N$509,6,FALSE)," ",VLOOKUP($C424,Engagés!$C$10:$N$509,7,FALSE)))</f>
        <v/>
      </c>
      <c r="G424" s="101" t="str">
        <f>IF(C424="","",VLOOKUP($C424,Engagés!$C$10:$N$509,8,FALSE))</f>
        <v/>
      </c>
      <c r="H424" s="100" t="str">
        <f>IF(C424="","",VLOOKUP($C424,Engagés!$C$10:$N$509,9,FALSE))</f>
        <v/>
      </c>
      <c r="I424" s="100" t="str">
        <f>IF(C424="","",VLOOKUP($C424,Engagés!$C$10:$N$509,10,FALSE))</f>
        <v/>
      </c>
      <c r="J424" s="100" t="str">
        <f>IF(C424="","",VLOOKUP($C424,Engagés!$C$10:$Q$509,12,FALSE))</f>
        <v/>
      </c>
      <c r="K424" s="33" t="str">
        <f t="shared" si="13"/>
        <v/>
      </c>
    </row>
    <row r="425" spans="1:11" ht="14.4" hidden="1">
      <c r="A425">
        <f t="shared" si="12"/>
        <v>0</v>
      </c>
      <c r="B425" s="98">
        <v>419</v>
      </c>
      <c r="C425" s="100" t="str">
        <f>IF(ISERROR(VLOOKUP($B425,Engagés!$B$10:$N$509,1,FALSE))=TRUE,"",VLOOKUP($B425,Engagés!$B$10:$N$509,2,FALSE))</f>
        <v/>
      </c>
      <c r="D425" s="100" t="str">
        <f>IF(C425="","",VLOOKUP($C425,Engagés!$C$10:$N$509,4,FALSE))</f>
        <v/>
      </c>
      <c r="E425" s="100" t="str">
        <f>IF(C425="","",VLOOKUP($C425,Engagés!$C$10:$N$509,5,FALSE))</f>
        <v/>
      </c>
      <c r="F425" s="101" t="str">
        <f>IF(C425="","",CONCATENATE(VLOOKUP($C425,Engagés!$C$10:$N$509,6,FALSE)," ",VLOOKUP($C425,Engagés!$C$10:$N$509,7,FALSE)))</f>
        <v/>
      </c>
      <c r="G425" s="101" t="str">
        <f>IF(C425="","",VLOOKUP($C425,Engagés!$C$10:$N$509,8,FALSE))</f>
        <v/>
      </c>
      <c r="H425" s="100" t="str">
        <f>IF(C425="","",VLOOKUP($C425,Engagés!$C$10:$N$509,9,FALSE))</f>
        <v/>
      </c>
      <c r="I425" s="100" t="str">
        <f>IF(C425="","",VLOOKUP($C425,Engagés!$C$10:$N$509,10,FALSE))</f>
        <v/>
      </c>
      <c r="J425" s="100" t="str">
        <f>IF(C425="","",VLOOKUP($C425,Engagés!$C$10:$Q$509,12,FALSE))</f>
        <v/>
      </c>
      <c r="K425" s="33" t="str">
        <f t="shared" si="13"/>
        <v/>
      </c>
    </row>
    <row r="426" spans="1:11" ht="14.4" hidden="1">
      <c r="A426">
        <f t="shared" si="12"/>
        <v>0</v>
      </c>
      <c r="B426" s="98">
        <v>420</v>
      </c>
      <c r="C426" s="100" t="str">
        <f>IF(ISERROR(VLOOKUP($B426,Engagés!$B$10:$N$509,1,FALSE))=TRUE,"",VLOOKUP($B426,Engagés!$B$10:$N$509,2,FALSE))</f>
        <v/>
      </c>
      <c r="D426" s="100" t="str">
        <f>IF(C426="","",VLOOKUP($C426,Engagés!$C$10:$N$509,4,FALSE))</f>
        <v/>
      </c>
      <c r="E426" s="100" t="str">
        <f>IF(C426="","",VLOOKUP($C426,Engagés!$C$10:$N$509,5,FALSE))</f>
        <v/>
      </c>
      <c r="F426" s="101" t="str">
        <f>IF(C426="","",CONCATENATE(VLOOKUP($C426,Engagés!$C$10:$N$509,6,FALSE)," ",VLOOKUP($C426,Engagés!$C$10:$N$509,7,FALSE)))</f>
        <v/>
      </c>
      <c r="G426" s="101" t="str">
        <f>IF(C426="","",VLOOKUP($C426,Engagés!$C$10:$N$509,8,FALSE))</f>
        <v/>
      </c>
      <c r="H426" s="100" t="str">
        <f>IF(C426="","",VLOOKUP($C426,Engagés!$C$10:$N$509,9,FALSE))</f>
        <v/>
      </c>
      <c r="I426" s="100" t="str">
        <f>IF(C426="","",VLOOKUP($C426,Engagés!$C$10:$N$509,10,FALSE))</f>
        <v/>
      </c>
      <c r="J426" s="100" t="str">
        <f>IF(C426="","",VLOOKUP($C426,Engagés!$C$10:$Q$509,12,FALSE))</f>
        <v/>
      </c>
      <c r="K426" s="33" t="str">
        <f t="shared" si="13"/>
        <v/>
      </c>
    </row>
    <row r="427" spans="1:11" ht="14.4" hidden="1">
      <c r="A427">
        <f t="shared" si="12"/>
        <v>0</v>
      </c>
      <c r="B427" s="98">
        <v>421</v>
      </c>
      <c r="C427" s="100" t="str">
        <f>IF(ISERROR(VLOOKUP($B427,Engagés!$B$10:$N$509,1,FALSE))=TRUE,"",VLOOKUP($B427,Engagés!$B$10:$N$509,2,FALSE))</f>
        <v/>
      </c>
      <c r="D427" s="100" t="str">
        <f>IF(C427="","",VLOOKUP($C427,Engagés!$C$10:$N$509,4,FALSE))</f>
        <v/>
      </c>
      <c r="E427" s="100" t="str">
        <f>IF(C427="","",VLOOKUP($C427,Engagés!$C$10:$N$509,5,FALSE))</f>
        <v/>
      </c>
      <c r="F427" s="101" t="str">
        <f>IF(C427="","",CONCATENATE(VLOOKUP($C427,Engagés!$C$10:$N$509,6,FALSE)," ",VLOOKUP($C427,Engagés!$C$10:$N$509,7,FALSE)))</f>
        <v/>
      </c>
      <c r="G427" s="101" t="str">
        <f>IF(C427="","",VLOOKUP($C427,Engagés!$C$10:$N$509,8,FALSE))</f>
        <v/>
      </c>
      <c r="H427" s="100" t="str">
        <f>IF(C427="","",VLOOKUP($C427,Engagés!$C$10:$N$509,9,FALSE))</f>
        <v/>
      </c>
      <c r="I427" s="100" t="str">
        <f>IF(C427="","",VLOOKUP($C427,Engagés!$C$10:$N$509,10,FALSE))</f>
        <v/>
      </c>
      <c r="J427" s="100" t="str">
        <f>IF(C427="","",VLOOKUP($C427,Engagés!$C$10:$Q$509,12,FALSE))</f>
        <v/>
      </c>
      <c r="K427" s="33" t="str">
        <f t="shared" si="13"/>
        <v/>
      </c>
    </row>
    <row r="428" spans="1:11" ht="14.4" hidden="1">
      <c r="A428">
        <f t="shared" si="12"/>
        <v>0</v>
      </c>
      <c r="B428" s="98">
        <v>422</v>
      </c>
      <c r="C428" s="100" t="str">
        <f>IF(ISERROR(VLOOKUP($B428,Engagés!$B$10:$N$509,1,FALSE))=TRUE,"",VLOOKUP($B428,Engagés!$B$10:$N$509,2,FALSE))</f>
        <v/>
      </c>
      <c r="D428" s="100" t="str">
        <f>IF(C428="","",VLOOKUP($C428,Engagés!$C$10:$N$509,4,FALSE))</f>
        <v/>
      </c>
      <c r="E428" s="100" t="str">
        <f>IF(C428="","",VLOOKUP($C428,Engagés!$C$10:$N$509,5,FALSE))</f>
        <v/>
      </c>
      <c r="F428" s="101" t="str">
        <f>IF(C428="","",CONCATENATE(VLOOKUP($C428,Engagés!$C$10:$N$509,6,FALSE)," ",VLOOKUP($C428,Engagés!$C$10:$N$509,7,FALSE)))</f>
        <v/>
      </c>
      <c r="G428" s="101" t="str">
        <f>IF(C428="","",VLOOKUP($C428,Engagés!$C$10:$N$509,8,FALSE))</f>
        <v/>
      </c>
      <c r="H428" s="100" t="str">
        <f>IF(C428="","",VLOOKUP($C428,Engagés!$C$10:$N$509,9,FALSE))</f>
        <v/>
      </c>
      <c r="I428" s="100" t="str">
        <f>IF(C428="","",VLOOKUP($C428,Engagés!$C$10:$N$509,10,FALSE))</f>
        <v/>
      </c>
      <c r="J428" s="100" t="str">
        <f>IF(C428="","",VLOOKUP($C428,Engagés!$C$10:$Q$509,12,FALSE))</f>
        <v/>
      </c>
      <c r="K428" s="33" t="str">
        <f t="shared" si="13"/>
        <v/>
      </c>
    </row>
    <row r="429" spans="1:11" ht="14.4" hidden="1">
      <c r="A429">
        <f t="shared" si="12"/>
        <v>0</v>
      </c>
      <c r="B429" s="98">
        <v>423</v>
      </c>
      <c r="C429" s="100" t="str">
        <f>IF(ISERROR(VLOOKUP($B429,Engagés!$B$10:$N$509,1,FALSE))=TRUE,"",VLOOKUP($B429,Engagés!$B$10:$N$509,2,FALSE))</f>
        <v/>
      </c>
      <c r="D429" s="100" t="str">
        <f>IF(C429="","",VLOOKUP($C429,Engagés!$C$10:$N$509,4,FALSE))</f>
        <v/>
      </c>
      <c r="E429" s="100" t="str">
        <f>IF(C429="","",VLOOKUP($C429,Engagés!$C$10:$N$509,5,FALSE))</f>
        <v/>
      </c>
      <c r="F429" s="101" t="str">
        <f>IF(C429="","",CONCATENATE(VLOOKUP($C429,Engagés!$C$10:$N$509,6,FALSE)," ",VLOOKUP($C429,Engagés!$C$10:$N$509,7,FALSE)))</f>
        <v/>
      </c>
      <c r="G429" s="101" t="str">
        <f>IF(C429="","",VLOOKUP($C429,Engagés!$C$10:$N$509,8,FALSE))</f>
        <v/>
      </c>
      <c r="H429" s="100" t="str">
        <f>IF(C429="","",VLOOKUP($C429,Engagés!$C$10:$N$509,9,FALSE))</f>
        <v/>
      </c>
      <c r="I429" s="100" t="str">
        <f>IF(C429="","",VLOOKUP($C429,Engagés!$C$10:$N$509,10,FALSE))</f>
        <v/>
      </c>
      <c r="J429" s="100" t="str">
        <f>IF(C429="","",VLOOKUP($C429,Engagés!$C$10:$Q$509,12,FALSE))</f>
        <v/>
      </c>
      <c r="K429" s="33" t="str">
        <f t="shared" si="13"/>
        <v/>
      </c>
    </row>
    <row r="430" spans="1:11" ht="14.4" hidden="1">
      <c r="A430">
        <f t="shared" si="12"/>
        <v>0</v>
      </c>
      <c r="B430" s="98">
        <v>424</v>
      </c>
      <c r="C430" s="100" t="str">
        <f>IF(ISERROR(VLOOKUP($B430,Engagés!$B$10:$N$509,1,FALSE))=TRUE,"",VLOOKUP($B430,Engagés!$B$10:$N$509,2,FALSE))</f>
        <v/>
      </c>
      <c r="D430" s="100" t="str">
        <f>IF(C430="","",VLOOKUP($C430,Engagés!$C$10:$N$509,4,FALSE))</f>
        <v/>
      </c>
      <c r="E430" s="100" t="str">
        <f>IF(C430="","",VLOOKUP($C430,Engagés!$C$10:$N$509,5,FALSE))</f>
        <v/>
      </c>
      <c r="F430" s="101" t="str">
        <f>IF(C430="","",CONCATENATE(VLOOKUP($C430,Engagés!$C$10:$N$509,6,FALSE)," ",VLOOKUP($C430,Engagés!$C$10:$N$509,7,FALSE)))</f>
        <v/>
      </c>
      <c r="G430" s="101" t="str">
        <f>IF(C430="","",VLOOKUP($C430,Engagés!$C$10:$N$509,8,FALSE))</f>
        <v/>
      </c>
      <c r="H430" s="100" t="str">
        <f>IF(C430="","",VLOOKUP($C430,Engagés!$C$10:$N$509,9,FALSE))</f>
        <v/>
      </c>
      <c r="I430" s="100" t="str">
        <f>IF(C430="","",VLOOKUP($C430,Engagés!$C$10:$N$509,10,FALSE))</f>
        <v/>
      </c>
      <c r="J430" s="100" t="str">
        <f>IF(C430="","",VLOOKUP($C430,Engagés!$C$10:$Q$509,12,FALSE))</f>
        <v/>
      </c>
      <c r="K430" s="33" t="str">
        <f t="shared" si="13"/>
        <v/>
      </c>
    </row>
    <row r="431" spans="1:11" ht="14.4" hidden="1">
      <c r="A431">
        <f t="shared" si="12"/>
        <v>0</v>
      </c>
      <c r="B431" s="98">
        <v>425</v>
      </c>
      <c r="C431" s="100" t="str">
        <f>IF(ISERROR(VLOOKUP($B431,Engagés!$B$10:$N$509,1,FALSE))=TRUE,"",VLOOKUP($B431,Engagés!$B$10:$N$509,2,FALSE))</f>
        <v/>
      </c>
      <c r="D431" s="100" t="str">
        <f>IF(C431="","",VLOOKUP($C431,Engagés!$C$10:$N$509,4,FALSE))</f>
        <v/>
      </c>
      <c r="E431" s="100" t="str">
        <f>IF(C431="","",VLOOKUP($C431,Engagés!$C$10:$N$509,5,FALSE))</f>
        <v/>
      </c>
      <c r="F431" s="101" t="str">
        <f>IF(C431="","",CONCATENATE(VLOOKUP($C431,Engagés!$C$10:$N$509,6,FALSE)," ",VLOOKUP($C431,Engagés!$C$10:$N$509,7,FALSE)))</f>
        <v/>
      </c>
      <c r="G431" s="101" t="str">
        <f>IF(C431="","",VLOOKUP($C431,Engagés!$C$10:$N$509,8,FALSE))</f>
        <v/>
      </c>
      <c r="H431" s="100" t="str">
        <f>IF(C431="","",VLOOKUP($C431,Engagés!$C$10:$N$509,9,FALSE))</f>
        <v/>
      </c>
      <c r="I431" s="100" t="str">
        <f>IF(C431="","",VLOOKUP($C431,Engagés!$C$10:$N$509,10,FALSE))</f>
        <v/>
      </c>
      <c r="J431" s="100" t="str">
        <f>IF(C431="","",VLOOKUP($C431,Engagés!$C$10:$Q$509,12,FALSE))</f>
        <v/>
      </c>
      <c r="K431" s="33" t="str">
        <f t="shared" si="13"/>
        <v/>
      </c>
    </row>
    <row r="432" spans="1:11" ht="14.4" hidden="1">
      <c r="A432">
        <f t="shared" si="12"/>
        <v>0</v>
      </c>
      <c r="B432" s="98">
        <v>426</v>
      </c>
      <c r="C432" s="100" t="str">
        <f>IF(ISERROR(VLOOKUP($B432,Engagés!$B$10:$N$509,1,FALSE))=TRUE,"",VLOOKUP($B432,Engagés!$B$10:$N$509,2,FALSE))</f>
        <v/>
      </c>
      <c r="D432" s="100" t="str">
        <f>IF(C432="","",VLOOKUP($C432,Engagés!$C$10:$N$509,4,FALSE))</f>
        <v/>
      </c>
      <c r="E432" s="100" t="str">
        <f>IF(C432="","",VLOOKUP($C432,Engagés!$C$10:$N$509,5,FALSE))</f>
        <v/>
      </c>
      <c r="F432" s="101" t="str">
        <f>IF(C432="","",CONCATENATE(VLOOKUP($C432,Engagés!$C$10:$N$509,6,FALSE)," ",VLOOKUP($C432,Engagés!$C$10:$N$509,7,FALSE)))</f>
        <v/>
      </c>
      <c r="G432" s="101" t="str">
        <f>IF(C432="","",VLOOKUP($C432,Engagés!$C$10:$N$509,8,FALSE))</f>
        <v/>
      </c>
      <c r="H432" s="100" t="str">
        <f>IF(C432="","",VLOOKUP($C432,Engagés!$C$10:$N$509,9,FALSE))</f>
        <v/>
      </c>
      <c r="I432" s="100" t="str">
        <f>IF(C432="","",VLOOKUP($C432,Engagés!$C$10:$N$509,10,FALSE))</f>
        <v/>
      </c>
      <c r="J432" s="100" t="str">
        <f>IF(C432="","",VLOOKUP($C432,Engagés!$C$10:$Q$509,12,FALSE))</f>
        <v/>
      </c>
      <c r="K432" s="33" t="str">
        <f t="shared" si="13"/>
        <v/>
      </c>
    </row>
    <row r="433" spans="1:11" ht="14.4" hidden="1">
      <c r="A433">
        <f t="shared" si="12"/>
        <v>0</v>
      </c>
      <c r="B433" s="98">
        <v>427</v>
      </c>
      <c r="C433" s="100" t="str">
        <f>IF(ISERROR(VLOOKUP($B433,Engagés!$B$10:$N$509,1,FALSE))=TRUE,"",VLOOKUP($B433,Engagés!$B$10:$N$509,2,FALSE))</f>
        <v/>
      </c>
      <c r="D433" s="100" t="str">
        <f>IF(C433="","",VLOOKUP($C433,Engagés!$C$10:$N$509,4,FALSE))</f>
        <v/>
      </c>
      <c r="E433" s="100" t="str">
        <f>IF(C433="","",VLOOKUP($C433,Engagés!$C$10:$N$509,5,FALSE))</f>
        <v/>
      </c>
      <c r="F433" s="101" t="str">
        <f>IF(C433="","",CONCATENATE(VLOOKUP($C433,Engagés!$C$10:$N$509,6,FALSE)," ",VLOOKUP($C433,Engagés!$C$10:$N$509,7,FALSE)))</f>
        <v/>
      </c>
      <c r="G433" s="101" t="str">
        <f>IF(C433="","",VLOOKUP($C433,Engagés!$C$10:$N$509,8,FALSE))</f>
        <v/>
      </c>
      <c r="H433" s="100" t="str">
        <f>IF(C433="","",VLOOKUP($C433,Engagés!$C$10:$N$509,9,FALSE))</f>
        <v/>
      </c>
      <c r="I433" s="100" t="str">
        <f>IF(C433="","",VLOOKUP($C433,Engagés!$C$10:$N$509,10,FALSE))</f>
        <v/>
      </c>
      <c r="J433" s="100" t="str">
        <f>IF(C433="","",VLOOKUP($C433,Engagés!$C$10:$Q$509,12,FALSE))</f>
        <v/>
      </c>
      <c r="K433" s="33" t="str">
        <f t="shared" si="13"/>
        <v/>
      </c>
    </row>
    <row r="434" spans="1:11" ht="14.4" hidden="1">
      <c r="A434">
        <f t="shared" si="12"/>
        <v>0</v>
      </c>
      <c r="B434" s="98">
        <v>428</v>
      </c>
      <c r="C434" s="100" t="str">
        <f>IF(ISERROR(VLOOKUP($B434,Engagés!$B$10:$N$509,1,FALSE))=TRUE,"",VLOOKUP($B434,Engagés!$B$10:$N$509,2,FALSE))</f>
        <v/>
      </c>
      <c r="D434" s="100" t="str">
        <f>IF(C434="","",VLOOKUP($C434,Engagés!$C$10:$N$509,4,FALSE))</f>
        <v/>
      </c>
      <c r="E434" s="100" t="str">
        <f>IF(C434="","",VLOOKUP($C434,Engagés!$C$10:$N$509,5,FALSE))</f>
        <v/>
      </c>
      <c r="F434" s="101" t="str">
        <f>IF(C434="","",CONCATENATE(VLOOKUP($C434,Engagés!$C$10:$N$509,6,FALSE)," ",VLOOKUP($C434,Engagés!$C$10:$N$509,7,FALSE)))</f>
        <v/>
      </c>
      <c r="G434" s="101" t="str">
        <f>IF(C434="","",VLOOKUP($C434,Engagés!$C$10:$N$509,8,FALSE))</f>
        <v/>
      </c>
      <c r="H434" s="100" t="str">
        <f>IF(C434="","",VLOOKUP($C434,Engagés!$C$10:$N$509,9,FALSE))</f>
        <v/>
      </c>
      <c r="I434" s="100" t="str">
        <f>IF(C434="","",VLOOKUP($C434,Engagés!$C$10:$N$509,10,FALSE))</f>
        <v/>
      </c>
      <c r="J434" s="100" t="str">
        <f>IF(C434="","",VLOOKUP($C434,Engagés!$C$10:$Q$509,12,FALSE))</f>
        <v/>
      </c>
      <c r="K434" s="33" t="str">
        <f t="shared" si="13"/>
        <v/>
      </c>
    </row>
    <row r="435" spans="1:11" ht="14.4" hidden="1">
      <c r="A435">
        <f t="shared" si="12"/>
        <v>0</v>
      </c>
      <c r="B435" s="98">
        <v>429</v>
      </c>
      <c r="C435" s="100" t="str">
        <f>IF(ISERROR(VLOOKUP($B435,Engagés!$B$10:$N$509,1,FALSE))=TRUE,"",VLOOKUP($B435,Engagés!$B$10:$N$509,2,FALSE))</f>
        <v/>
      </c>
      <c r="D435" s="100" t="str">
        <f>IF(C435="","",VLOOKUP($C435,Engagés!$C$10:$N$509,4,FALSE))</f>
        <v/>
      </c>
      <c r="E435" s="100" t="str">
        <f>IF(C435="","",VLOOKUP($C435,Engagés!$C$10:$N$509,5,FALSE))</f>
        <v/>
      </c>
      <c r="F435" s="101" t="str">
        <f>IF(C435="","",CONCATENATE(VLOOKUP($C435,Engagés!$C$10:$N$509,6,FALSE)," ",VLOOKUP($C435,Engagés!$C$10:$N$509,7,FALSE)))</f>
        <v/>
      </c>
      <c r="G435" s="101" t="str">
        <f>IF(C435="","",VLOOKUP($C435,Engagés!$C$10:$N$509,8,FALSE))</f>
        <v/>
      </c>
      <c r="H435" s="100" t="str">
        <f>IF(C435="","",VLOOKUP($C435,Engagés!$C$10:$N$509,9,FALSE))</f>
        <v/>
      </c>
      <c r="I435" s="100" t="str">
        <f>IF(C435="","",VLOOKUP($C435,Engagés!$C$10:$N$509,10,FALSE))</f>
        <v/>
      </c>
      <c r="J435" s="100" t="str">
        <f>IF(C435="","",VLOOKUP($C435,Engagés!$C$10:$Q$509,12,FALSE))</f>
        <v/>
      </c>
      <c r="K435" s="33" t="str">
        <f t="shared" si="13"/>
        <v/>
      </c>
    </row>
    <row r="436" spans="1:11" ht="14.4" hidden="1">
      <c r="A436">
        <f t="shared" si="12"/>
        <v>0</v>
      </c>
      <c r="B436" s="98">
        <v>430</v>
      </c>
      <c r="C436" s="100" t="str">
        <f>IF(ISERROR(VLOOKUP($B436,Engagés!$B$10:$N$509,1,FALSE))=TRUE,"",VLOOKUP($B436,Engagés!$B$10:$N$509,2,FALSE))</f>
        <v/>
      </c>
      <c r="D436" s="100" t="str">
        <f>IF(C436="","",VLOOKUP($C436,Engagés!$C$10:$N$509,4,FALSE))</f>
        <v/>
      </c>
      <c r="E436" s="100" t="str">
        <f>IF(C436="","",VLOOKUP($C436,Engagés!$C$10:$N$509,5,FALSE))</f>
        <v/>
      </c>
      <c r="F436" s="101" t="str">
        <f>IF(C436="","",CONCATENATE(VLOOKUP($C436,Engagés!$C$10:$N$509,6,FALSE)," ",VLOOKUP($C436,Engagés!$C$10:$N$509,7,FALSE)))</f>
        <v/>
      </c>
      <c r="G436" s="101" t="str">
        <f>IF(C436="","",VLOOKUP($C436,Engagés!$C$10:$N$509,8,FALSE))</f>
        <v/>
      </c>
      <c r="H436" s="100" t="str">
        <f>IF(C436="","",VLOOKUP($C436,Engagés!$C$10:$N$509,9,FALSE))</f>
        <v/>
      </c>
      <c r="I436" s="100" t="str">
        <f>IF(C436="","",VLOOKUP($C436,Engagés!$C$10:$N$509,10,FALSE))</f>
        <v/>
      </c>
      <c r="J436" s="100" t="str">
        <f>IF(C436="","",VLOOKUP($C436,Engagés!$C$10:$Q$509,12,FALSE))</f>
        <v/>
      </c>
      <c r="K436" s="33" t="str">
        <f t="shared" si="13"/>
        <v/>
      </c>
    </row>
    <row r="437" spans="1:11" ht="14.4" hidden="1">
      <c r="A437">
        <f t="shared" si="12"/>
        <v>0</v>
      </c>
      <c r="B437" s="98">
        <v>431</v>
      </c>
      <c r="C437" s="100" t="str">
        <f>IF(ISERROR(VLOOKUP($B437,Engagés!$B$10:$N$509,1,FALSE))=TRUE,"",VLOOKUP($B437,Engagés!$B$10:$N$509,2,FALSE))</f>
        <v/>
      </c>
      <c r="D437" s="100" t="str">
        <f>IF(C437="","",VLOOKUP($C437,Engagés!$C$10:$N$509,4,FALSE))</f>
        <v/>
      </c>
      <c r="E437" s="100" t="str">
        <f>IF(C437="","",VLOOKUP($C437,Engagés!$C$10:$N$509,5,FALSE))</f>
        <v/>
      </c>
      <c r="F437" s="101" t="str">
        <f>IF(C437="","",CONCATENATE(VLOOKUP($C437,Engagés!$C$10:$N$509,6,FALSE)," ",VLOOKUP($C437,Engagés!$C$10:$N$509,7,FALSE)))</f>
        <v/>
      </c>
      <c r="G437" s="101" t="str">
        <f>IF(C437="","",VLOOKUP($C437,Engagés!$C$10:$N$509,8,FALSE))</f>
        <v/>
      </c>
      <c r="H437" s="100" t="str">
        <f>IF(C437="","",VLOOKUP($C437,Engagés!$C$10:$N$509,9,FALSE))</f>
        <v/>
      </c>
      <c r="I437" s="100" t="str">
        <f>IF(C437="","",VLOOKUP($C437,Engagés!$C$10:$N$509,10,FALSE))</f>
        <v/>
      </c>
      <c r="J437" s="100" t="str">
        <f>IF(C437="","",VLOOKUP($C437,Engagés!$C$10:$Q$509,12,FALSE))</f>
        <v/>
      </c>
      <c r="K437" s="33" t="str">
        <f t="shared" si="13"/>
        <v/>
      </c>
    </row>
    <row r="438" spans="1:11" ht="14.4" hidden="1">
      <c r="A438">
        <f t="shared" si="12"/>
        <v>0</v>
      </c>
      <c r="B438" s="98">
        <v>432</v>
      </c>
      <c r="C438" s="100" t="str">
        <f>IF(ISERROR(VLOOKUP($B438,Engagés!$B$10:$N$509,1,FALSE))=TRUE,"",VLOOKUP($B438,Engagés!$B$10:$N$509,2,FALSE))</f>
        <v/>
      </c>
      <c r="D438" s="100" t="str">
        <f>IF(C438="","",VLOOKUP($C438,Engagés!$C$10:$N$509,4,FALSE))</f>
        <v/>
      </c>
      <c r="E438" s="100" t="str">
        <f>IF(C438="","",VLOOKUP($C438,Engagés!$C$10:$N$509,5,FALSE))</f>
        <v/>
      </c>
      <c r="F438" s="101" t="str">
        <f>IF(C438="","",CONCATENATE(VLOOKUP($C438,Engagés!$C$10:$N$509,6,FALSE)," ",VLOOKUP($C438,Engagés!$C$10:$N$509,7,FALSE)))</f>
        <v/>
      </c>
      <c r="G438" s="101" t="str">
        <f>IF(C438="","",VLOOKUP($C438,Engagés!$C$10:$N$509,8,FALSE))</f>
        <v/>
      </c>
      <c r="H438" s="100" t="str">
        <f>IF(C438="","",VLOOKUP($C438,Engagés!$C$10:$N$509,9,FALSE))</f>
        <v/>
      </c>
      <c r="I438" s="100" t="str">
        <f>IF(C438="","",VLOOKUP($C438,Engagés!$C$10:$N$509,10,FALSE))</f>
        <v/>
      </c>
      <c r="J438" s="100" t="str">
        <f>IF(C438="","",VLOOKUP($C438,Engagés!$C$10:$Q$509,12,FALSE))</f>
        <v/>
      </c>
      <c r="K438" s="33" t="str">
        <f t="shared" si="13"/>
        <v/>
      </c>
    </row>
    <row r="439" spans="1:11" ht="14.4" hidden="1">
      <c r="A439">
        <f t="shared" si="12"/>
        <v>0</v>
      </c>
      <c r="B439" s="98">
        <v>433</v>
      </c>
      <c r="C439" s="100" t="str">
        <f>IF(ISERROR(VLOOKUP($B439,Engagés!$B$10:$N$509,1,FALSE))=TRUE,"",VLOOKUP($B439,Engagés!$B$10:$N$509,2,FALSE))</f>
        <v/>
      </c>
      <c r="D439" s="100" t="str">
        <f>IF(C439="","",VLOOKUP($C439,Engagés!$C$10:$N$509,4,FALSE))</f>
        <v/>
      </c>
      <c r="E439" s="100" t="str">
        <f>IF(C439="","",VLOOKUP($C439,Engagés!$C$10:$N$509,5,FALSE))</f>
        <v/>
      </c>
      <c r="F439" s="101" t="str">
        <f>IF(C439="","",CONCATENATE(VLOOKUP($C439,Engagés!$C$10:$N$509,6,FALSE)," ",VLOOKUP($C439,Engagés!$C$10:$N$509,7,FALSE)))</f>
        <v/>
      </c>
      <c r="G439" s="101" t="str">
        <f>IF(C439="","",VLOOKUP($C439,Engagés!$C$10:$N$509,8,FALSE))</f>
        <v/>
      </c>
      <c r="H439" s="100" t="str">
        <f>IF(C439="","",VLOOKUP($C439,Engagés!$C$10:$N$509,9,FALSE))</f>
        <v/>
      </c>
      <c r="I439" s="100" t="str">
        <f>IF(C439="","",VLOOKUP($C439,Engagés!$C$10:$N$509,10,FALSE))</f>
        <v/>
      </c>
      <c r="J439" s="100" t="str">
        <f>IF(C439="","",VLOOKUP($C439,Engagés!$C$10:$Q$509,12,FALSE))</f>
        <v/>
      </c>
      <c r="K439" s="33" t="str">
        <f t="shared" si="13"/>
        <v/>
      </c>
    </row>
    <row r="440" spans="1:11" ht="14.4" hidden="1">
      <c r="A440">
        <f t="shared" si="12"/>
        <v>0</v>
      </c>
      <c r="B440" s="98">
        <v>434</v>
      </c>
      <c r="C440" s="100" t="str">
        <f>IF(ISERROR(VLOOKUP($B440,Engagés!$B$10:$N$509,1,FALSE))=TRUE,"",VLOOKUP($B440,Engagés!$B$10:$N$509,2,FALSE))</f>
        <v/>
      </c>
      <c r="D440" s="100" t="str">
        <f>IF(C440="","",VLOOKUP($C440,Engagés!$C$10:$N$509,4,FALSE))</f>
        <v/>
      </c>
      <c r="E440" s="100" t="str">
        <f>IF(C440="","",VLOOKUP($C440,Engagés!$C$10:$N$509,5,FALSE))</f>
        <v/>
      </c>
      <c r="F440" s="101" t="str">
        <f>IF(C440="","",CONCATENATE(VLOOKUP($C440,Engagés!$C$10:$N$509,6,FALSE)," ",VLOOKUP($C440,Engagés!$C$10:$N$509,7,FALSE)))</f>
        <v/>
      </c>
      <c r="G440" s="101" t="str">
        <f>IF(C440="","",VLOOKUP($C440,Engagés!$C$10:$N$509,8,FALSE))</f>
        <v/>
      </c>
      <c r="H440" s="100" t="str">
        <f>IF(C440="","",VLOOKUP($C440,Engagés!$C$10:$N$509,9,FALSE))</f>
        <v/>
      </c>
      <c r="I440" s="100" t="str">
        <f>IF(C440="","",VLOOKUP($C440,Engagés!$C$10:$N$509,10,FALSE))</f>
        <v/>
      </c>
      <c r="J440" s="100" t="str">
        <f>IF(C440="","",VLOOKUP($C440,Engagés!$C$10:$Q$509,12,FALSE))</f>
        <v/>
      </c>
      <c r="K440" s="33" t="str">
        <f t="shared" si="13"/>
        <v/>
      </c>
    </row>
    <row r="441" spans="1:11" ht="14.4" hidden="1">
      <c r="A441">
        <f t="shared" si="12"/>
        <v>0</v>
      </c>
      <c r="B441" s="98">
        <v>435</v>
      </c>
      <c r="C441" s="100" t="str">
        <f>IF(ISERROR(VLOOKUP($B441,Engagés!$B$10:$N$509,1,FALSE))=TRUE,"",VLOOKUP($B441,Engagés!$B$10:$N$509,2,FALSE))</f>
        <v/>
      </c>
      <c r="D441" s="100" t="str">
        <f>IF(C441="","",VLOOKUP($C441,Engagés!$C$10:$N$509,4,FALSE))</f>
        <v/>
      </c>
      <c r="E441" s="100" t="str">
        <f>IF(C441="","",VLOOKUP($C441,Engagés!$C$10:$N$509,5,FALSE))</f>
        <v/>
      </c>
      <c r="F441" s="101" t="str">
        <f>IF(C441="","",CONCATENATE(VLOOKUP($C441,Engagés!$C$10:$N$509,6,FALSE)," ",VLOOKUP($C441,Engagés!$C$10:$N$509,7,FALSE)))</f>
        <v/>
      </c>
      <c r="G441" s="101" t="str">
        <f>IF(C441="","",VLOOKUP($C441,Engagés!$C$10:$N$509,8,FALSE))</f>
        <v/>
      </c>
      <c r="H441" s="100" t="str">
        <f>IF(C441="","",VLOOKUP($C441,Engagés!$C$10:$N$509,9,FALSE))</f>
        <v/>
      </c>
      <c r="I441" s="100" t="str">
        <f>IF(C441="","",VLOOKUP($C441,Engagés!$C$10:$N$509,10,FALSE))</f>
        <v/>
      </c>
      <c r="J441" s="100" t="str">
        <f>IF(C441="","",VLOOKUP($C441,Engagés!$C$10:$Q$509,12,FALSE))</f>
        <v/>
      </c>
      <c r="K441" s="33" t="str">
        <f t="shared" si="13"/>
        <v/>
      </c>
    </row>
    <row r="442" spans="1:11" ht="14.4" hidden="1">
      <c r="A442">
        <f t="shared" ref="A442:A503" si="14">IF(LEN(C442)=0,0,1)</f>
        <v>0</v>
      </c>
      <c r="B442" s="98">
        <v>436</v>
      </c>
      <c r="C442" s="100" t="str">
        <f>IF(ISERROR(VLOOKUP($B442,Engagés!$B$10:$N$509,1,FALSE))=TRUE,"",VLOOKUP($B442,Engagés!$B$10:$N$509,2,FALSE))</f>
        <v/>
      </c>
      <c r="D442" s="100" t="str">
        <f>IF(C442="","",VLOOKUP($C442,Engagés!$C$10:$N$509,4,FALSE))</f>
        <v/>
      </c>
      <c r="E442" s="100" t="str">
        <f>IF(C442="","",VLOOKUP($C442,Engagés!$C$10:$N$509,5,FALSE))</f>
        <v/>
      </c>
      <c r="F442" s="101" t="str">
        <f>IF(C442="","",CONCATENATE(VLOOKUP($C442,Engagés!$C$10:$N$509,6,FALSE)," ",VLOOKUP($C442,Engagés!$C$10:$N$509,7,FALSE)))</f>
        <v/>
      </c>
      <c r="G442" s="101" t="str">
        <f>IF(C442="","",VLOOKUP($C442,Engagés!$C$10:$N$509,8,FALSE))</f>
        <v/>
      </c>
      <c r="H442" s="100" t="str">
        <f>IF(C442="","",VLOOKUP($C442,Engagés!$C$10:$N$509,9,FALSE))</f>
        <v/>
      </c>
      <c r="I442" s="100" t="str">
        <f>IF(C442="","",VLOOKUP($C442,Engagés!$C$10:$N$509,10,FALSE))</f>
        <v/>
      </c>
      <c r="J442" s="100" t="str">
        <f>IF(C442="","",VLOOKUP($C442,Engagés!$C$10:$Q$509,12,FALSE))</f>
        <v/>
      </c>
      <c r="K442" s="33" t="str">
        <f t="shared" si="13"/>
        <v/>
      </c>
    </row>
    <row r="443" spans="1:11" ht="14.4" hidden="1">
      <c r="A443">
        <f t="shared" si="14"/>
        <v>0</v>
      </c>
      <c r="B443" s="98">
        <v>437</v>
      </c>
      <c r="C443" s="100" t="str">
        <f>IF(ISERROR(VLOOKUP($B443,Engagés!$B$10:$N$509,1,FALSE))=TRUE,"",VLOOKUP($B443,Engagés!$B$10:$N$509,2,FALSE))</f>
        <v/>
      </c>
      <c r="D443" s="100" t="str">
        <f>IF(C443="","",VLOOKUP($C443,Engagés!$C$10:$N$509,4,FALSE))</f>
        <v/>
      </c>
      <c r="E443" s="100" t="str">
        <f>IF(C443="","",VLOOKUP($C443,Engagés!$C$10:$N$509,5,FALSE))</f>
        <v/>
      </c>
      <c r="F443" s="101" t="str">
        <f>IF(C443="","",CONCATENATE(VLOOKUP($C443,Engagés!$C$10:$N$509,6,FALSE)," ",VLOOKUP($C443,Engagés!$C$10:$N$509,7,FALSE)))</f>
        <v/>
      </c>
      <c r="G443" s="101" t="str">
        <f>IF(C443="","",VLOOKUP($C443,Engagés!$C$10:$N$509,8,FALSE))</f>
        <v/>
      </c>
      <c r="H443" s="100" t="str">
        <f>IF(C443="","",VLOOKUP($C443,Engagés!$C$10:$N$509,9,FALSE))</f>
        <v/>
      </c>
      <c r="I443" s="100" t="str">
        <f>IF(C443="","",VLOOKUP($C443,Engagés!$C$10:$N$509,10,FALSE))</f>
        <v/>
      </c>
      <c r="J443" s="100" t="str">
        <f>IF(C443="","",VLOOKUP($C443,Engagés!$C$10:$Q$509,12,FALSE))</f>
        <v/>
      </c>
      <c r="K443" s="33" t="str">
        <f t="shared" si="13"/>
        <v/>
      </c>
    </row>
    <row r="444" spans="1:11" ht="14.4" hidden="1">
      <c r="A444">
        <f t="shared" si="14"/>
        <v>0</v>
      </c>
      <c r="B444" s="98">
        <v>438</v>
      </c>
      <c r="C444" s="100" t="str">
        <f>IF(ISERROR(VLOOKUP($B444,Engagés!$B$10:$N$509,1,FALSE))=TRUE,"",VLOOKUP($B444,Engagés!$B$10:$N$509,2,FALSE))</f>
        <v/>
      </c>
      <c r="D444" s="100" t="str">
        <f>IF(C444="","",VLOOKUP($C444,Engagés!$C$10:$N$509,4,FALSE))</f>
        <v/>
      </c>
      <c r="E444" s="100" t="str">
        <f>IF(C444="","",VLOOKUP($C444,Engagés!$C$10:$N$509,5,FALSE))</f>
        <v/>
      </c>
      <c r="F444" s="101" t="str">
        <f>IF(C444="","",CONCATENATE(VLOOKUP($C444,Engagés!$C$10:$N$509,6,FALSE)," ",VLOOKUP($C444,Engagés!$C$10:$N$509,7,FALSE)))</f>
        <v/>
      </c>
      <c r="G444" s="101" t="str">
        <f>IF(C444="","",VLOOKUP($C444,Engagés!$C$10:$N$509,8,FALSE))</f>
        <v/>
      </c>
      <c r="H444" s="100" t="str">
        <f>IF(C444="","",VLOOKUP($C444,Engagés!$C$10:$N$509,9,FALSE))</f>
        <v/>
      </c>
      <c r="I444" s="100" t="str">
        <f>IF(C444="","",VLOOKUP($C444,Engagés!$C$10:$N$509,10,FALSE))</f>
        <v/>
      </c>
      <c r="J444" s="100" t="str">
        <f>IF(C444="","",VLOOKUP($C444,Engagés!$C$10:$Q$509,12,FALSE))</f>
        <v/>
      </c>
      <c r="K444" s="33" t="str">
        <f t="shared" si="13"/>
        <v/>
      </c>
    </row>
    <row r="445" spans="1:11" ht="14.4" hidden="1">
      <c r="A445">
        <f t="shared" si="14"/>
        <v>0</v>
      </c>
      <c r="B445" s="98">
        <v>439</v>
      </c>
      <c r="C445" s="100" t="str">
        <f>IF(ISERROR(VLOOKUP($B445,Engagés!$B$10:$N$509,1,FALSE))=TRUE,"",VLOOKUP($B445,Engagés!$B$10:$N$509,2,FALSE))</f>
        <v/>
      </c>
      <c r="D445" s="100" t="str">
        <f>IF(C445="","",VLOOKUP($C445,Engagés!$C$10:$N$509,4,FALSE))</f>
        <v/>
      </c>
      <c r="E445" s="100" t="str">
        <f>IF(C445="","",VLOOKUP($C445,Engagés!$C$10:$N$509,5,FALSE))</f>
        <v/>
      </c>
      <c r="F445" s="101" t="str">
        <f>IF(C445="","",CONCATENATE(VLOOKUP($C445,Engagés!$C$10:$N$509,6,FALSE)," ",VLOOKUP($C445,Engagés!$C$10:$N$509,7,FALSE)))</f>
        <v/>
      </c>
      <c r="G445" s="101" t="str">
        <f>IF(C445="","",VLOOKUP($C445,Engagés!$C$10:$N$509,8,FALSE))</f>
        <v/>
      </c>
      <c r="H445" s="100" t="str">
        <f>IF(C445="","",VLOOKUP($C445,Engagés!$C$10:$N$509,9,FALSE))</f>
        <v/>
      </c>
      <c r="I445" s="100" t="str">
        <f>IF(C445="","",VLOOKUP($C445,Engagés!$C$10:$N$509,10,FALSE))</f>
        <v/>
      </c>
      <c r="J445" s="100" t="str">
        <f>IF(C445="","",VLOOKUP($C445,Engagés!$C$10:$Q$509,12,FALSE))</f>
        <v/>
      </c>
      <c r="K445" s="33" t="str">
        <f t="shared" si="13"/>
        <v/>
      </c>
    </row>
    <row r="446" spans="1:11" ht="14.4" hidden="1">
      <c r="A446">
        <f t="shared" si="14"/>
        <v>0</v>
      </c>
      <c r="B446" s="98">
        <v>440</v>
      </c>
      <c r="C446" s="100" t="str">
        <f>IF(ISERROR(VLOOKUP($B446,Engagés!$B$10:$N$509,1,FALSE))=TRUE,"",VLOOKUP($B446,Engagés!$B$10:$N$509,2,FALSE))</f>
        <v/>
      </c>
      <c r="D446" s="100" t="str">
        <f>IF(C446="","",VLOOKUP($C446,Engagés!$C$10:$N$509,4,FALSE))</f>
        <v/>
      </c>
      <c r="E446" s="100" t="str">
        <f>IF(C446="","",VLOOKUP($C446,Engagés!$C$10:$N$509,5,FALSE))</f>
        <v/>
      </c>
      <c r="F446" s="101" t="str">
        <f>IF(C446="","",CONCATENATE(VLOOKUP($C446,Engagés!$C$10:$N$509,6,FALSE)," ",VLOOKUP($C446,Engagés!$C$10:$N$509,7,FALSE)))</f>
        <v/>
      </c>
      <c r="G446" s="101" t="str">
        <f>IF(C446="","",VLOOKUP($C446,Engagés!$C$10:$N$509,8,FALSE))</f>
        <v/>
      </c>
      <c r="H446" s="100" t="str">
        <f>IF(C446="","",VLOOKUP($C446,Engagés!$C$10:$N$509,9,FALSE))</f>
        <v/>
      </c>
      <c r="I446" s="100" t="str">
        <f>IF(C446="","",VLOOKUP($C446,Engagés!$C$10:$N$509,10,FALSE))</f>
        <v/>
      </c>
      <c r="J446" s="100" t="str">
        <f>IF(C446="","",VLOOKUP($C446,Engagés!$C$10:$Q$509,12,FALSE))</f>
        <v/>
      </c>
      <c r="K446" s="33" t="str">
        <f t="shared" si="13"/>
        <v/>
      </c>
    </row>
    <row r="447" spans="1:11" ht="14.4" hidden="1">
      <c r="A447">
        <f t="shared" si="14"/>
        <v>0</v>
      </c>
      <c r="B447" s="98">
        <v>441</v>
      </c>
      <c r="C447" s="100" t="str">
        <f>IF(ISERROR(VLOOKUP($B447,Engagés!$B$10:$N$509,1,FALSE))=TRUE,"",VLOOKUP($B447,Engagés!$B$10:$N$509,2,FALSE))</f>
        <v/>
      </c>
      <c r="D447" s="100" t="str">
        <f>IF(C447="","",VLOOKUP($C447,Engagés!$C$10:$N$509,4,FALSE))</f>
        <v/>
      </c>
      <c r="E447" s="100" t="str">
        <f>IF(C447="","",VLOOKUP($C447,Engagés!$C$10:$N$509,5,FALSE))</f>
        <v/>
      </c>
      <c r="F447" s="101" t="str">
        <f>IF(C447="","",CONCATENATE(VLOOKUP($C447,Engagés!$C$10:$N$509,6,FALSE)," ",VLOOKUP($C447,Engagés!$C$10:$N$509,7,FALSE)))</f>
        <v/>
      </c>
      <c r="G447" s="101" t="str">
        <f>IF(C447="","",VLOOKUP($C447,Engagés!$C$10:$N$509,8,FALSE))</f>
        <v/>
      </c>
      <c r="H447" s="100" t="str">
        <f>IF(C447="","",VLOOKUP($C447,Engagés!$C$10:$N$509,9,FALSE))</f>
        <v/>
      </c>
      <c r="I447" s="100" t="str">
        <f>IF(C447="","",VLOOKUP($C447,Engagés!$C$10:$N$509,10,FALSE))</f>
        <v/>
      </c>
      <c r="J447" s="100" t="str">
        <f>IF(C447="","",VLOOKUP($C447,Engagés!$C$10:$Q$509,12,FALSE))</f>
        <v/>
      </c>
      <c r="K447" s="33" t="str">
        <f t="shared" si="13"/>
        <v/>
      </c>
    </row>
    <row r="448" spans="1:11" ht="14.4" hidden="1">
      <c r="A448">
        <f t="shared" si="14"/>
        <v>0</v>
      </c>
      <c r="B448" s="98">
        <v>442</v>
      </c>
      <c r="C448" s="100" t="str">
        <f>IF(ISERROR(VLOOKUP($B448,Engagés!$B$10:$N$509,1,FALSE))=TRUE,"",VLOOKUP($B448,Engagés!$B$10:$N$509,2,FALSE))</f>
        <v/>
      </c>
      <c r="D448" s="100" t="str">
        <f>IF(C448="","",VLOOKUP($C448,Engagés!$C$10:$N$509,4,FALSE))</f>
        <v/>
      </c>
      <c r="E448" s="100" t="str">
        <f>IF(C448="","",VLOOKUP($C448,Engagés!$C$10:$N$509,5,FALSE))</f>
        <v/>
      </c>
      <c r="F448" s="101" t="str">
        <f>IF(C448="","",CONCATENATE(VLOOKUP($C448,Engagés!$C$10:$N$509,6,FALSE)," ",VLOOKUP($C448,Engagés!$C$10:$N$509,7,FALSE)))</f>
        <v/>
      </c>
      <c r="G448" s="101" t="str">
        <f>IF(C448="","",VLOOKUP($C448,Engagés!$C$10:$N$509,8,FALSE))</f>
        <v/>
      </c>
      <c r="H448" s="100" t="str">
        <f>IF(C448="","",VLOOKUP($C448,Engagés!$C$10:$N$509,9,FALSE))</f>
        <v/>
      </c>
      <c r="I448" s="100" t="str">
        <f>IF(C448="","",VLOOKUP($C448,Engagés!$C$10:$N$509,10,FALSE))</f>
        <v/>
      </c>
      <c r="J448" s="100" t="str">
        <f>IF(C448="","",VLOOKUP($C448,Engagés!$C$10:$Q$509,12,FALSE))</f>
        <v/>
      </c>
      <c r="K448" s="33" t="str">
        <f t="shared" si="13"/>
        <v/>
      </c>
    </row>
    <row r="449" spans="1:11" ht="14.4" hidden="1">
      <c r="A449">
        <f t="shared" si="14"/>
        <v>0</v>
      </c>
      <c r="B449" s="98">
        <v>443</v>
      </c>
      <c r="C449" s="100" t="str">
        <f>IF(ISERROR(VLOOKUP($B449,Engagés!$B$10:$N$509,1,FALSE))=TRUE,"",VLOOKUP($B449,Engagés!$B$10:$N$509,2,FALSE))</f>
        <v/>
      </c>
      <c r="D449" s="100" t="str">
        <f>IF(C449="","",VLOOKUP($C449,Engagés!$C$10:$N$509,4,FALSE))</f>
        <v/>
      </c>
      <c r="E449" s="100" t="str">
        <f>IF(C449="","",VLOOKUP($C449,Engagés!$C$10:$N$509,5,FALSE))</f>
        <v/>
      </c>
      <c r="F449" s="101" t="str">
        <f>IF(C449="","",CONCATENATE(VLOOKUP($C449,Engagés!$C$10:$N$509,6,FALSE)," ",VLOOKUP($C449,Engagés!$C$10:$N$509,7,FALSE)))</f>
        <v/>
      </c>
      <c r="G449" s="101" t="str">
        <f>IF(C449="","",VLOOKUP($C449,Engagés!$C$10:$N$509,8,FALSE))</f>
        <v/>
      </c>
      <c r="H449" s="100" t="str">
        <f>IF(C449="","",VLOOKUP($C449,Engagés!$C$10:$N$509,9,FALSE))</f>
        <v/>
      </c>
      <c r="I449" s="100" t="str">
        <f>IF(C449="","",VLOOKUP($C449,Engagés!$C$10:$N$509,10,FALSE))</f>
        <v/>
      </c>
      <c r="J449" s="100" t="str">
        <f>IF(C449="","",VLOOKUP($C449,Engagés!$C$10:$Q$509,12,FALSE))</f>
        <v/>
      </c>
      <c r="K449" s="33" t="str">
        <f t="shared" si="13"/>
        <v/>
      </c>
    </row>
    <row r="450" spans="1:11" ht="14.4" hidden="1">
      <c r="A450">
        <f t="shared" si="14"/>
        <v>0</v>
      </c>
      <c r="B450" s="98">
        <v>444</v>
      </c>
      <c r="C450" s="100" t="str">
        <f>IF(ISERROR(VLOOKUP($B450,Engagés!$B$10:$N$509,1,FALSE))=TRUE,"",VLOOKUP($B450,Engagés!$B$10:$N$509,2,FALSE))</f>
        <v/>
      </c>
      <c r="D450" s="100" t="str">
        <f>IF(C450="","",VLOOKUP($C450,Engagés!$C$10:$N$509,4,FALSE))</f>
        <v/>
      </c>
      <c r="E450" s="100" t="str">
        <f>IF(C450="","",VLOOKUP($C450,Engagés!$C$10:$N$509,5,FALSE))</f>
        <v/>
      </c>
      <c r="F450" s="101" t="str">
        <f>IF(C450="","",CONCATENATE(VLOOKUP($C450,Engagés!$C$10:$N$509,6,FALSE)," ",VLOOKUP($C450,Engagés!$C$10:$N$509,7,FALSE)))</f>
        <v/>
      </c>
      <c r="G450" s="101" t="str">
        <f>IF(C450="","",VLOOKUP($C450,Engagés!$C$10:$N$509,8,FALSE))</f>
        <v/>
      </c>
      <c r="H450" s="100" t="str">
        <f>IF(C450="","",VLOOKUP($C450,Engagés!$C$10:$N$509,9,FALSE))</f>
        <v/>
      </c>
      <c r="I450" s="100" t="str">
        <f>IF(C450="","",VLOOKUP($C450,Engagés!$C$10:$N$509,10,FALSE))</f>
        <v/>
      </c>
      <c r="J450" s="100" t="str">
        <f>IF(C450="","",VLOOKUP($C450,Engagés!$C$10:$Q$509,12,FALSE))</f>
        <v/>
      </c>
      <c r="K450" s="33" t="str">
        <f t="shared" si="13"/>
        <v/>
      </c>
    </row>
    <row r="451" spans="1:11" ht="14.4" hidden="1">
      <c r="A451">
        <f t="shared" si="14"/>
        <v>0</v>
      </c>
      <c r="B451" s="98">
        <v>445</v>
      </c>
      <c r="C451" s="100" t="str">
        <f>IF(ISERROR(VLOOKUP($B451,Engagés!$B$10:$N$509,1,FALSE))=TRUE,"",VLOOKUP($B451,Engagés!$B$10:$N$509,2,FALSE))</f>
        <v/>
      </c>
      <c r="D451" s="100" t="str">
        <f>IF(C451="","",VLOOKUP($C451,Engagés!$C$10:$N$509,4,FALSE))</f>
        <v/>
      </c>
      <c r="E451" s="100" t="str">
        <f>IF(C451="","",VLOOKUP($C451,Engagés!$C$10:$N$509,5,FALSE))</f>
        <v/>
      </c>
      <c r="F451" s="101" t="str">
        <f>IF(C451="","",CONCATENATE(VLOOKUP($C451,Engagés!$C$10:$N$509,6,FALSE)," ",VLOOKUP($C451,Engagés!$C$10:$N$509,7,FALSE)))</f>
        <v/>
      </c>
      <c r="G451" s="101" t="str">
        <f>IF(C451="","",VLOOKUP($C451,Engagés!$C$10:$N$509,8,FALSE))</f>
        <v/>
      </c>
      <c r="H451" s="100" t="str">
        <f>IF(C451="","",VLOOKUP($C451,Engagés!$C$10:$N$509,9,FALSE))</f>
        <v/>
      </c>
      <c r="I451" s="100" t="str">
        <f>IF(C451="","",VLOOKUP($C451,Engagés!$C$10:$N$509,10,FALSE))</f>
        <v/>
      </c>
      <c r="J451" s="100" t="str">
        <f>IF(C451="","",VLOOKUP($C451,Engagés!$C$10:$Q$509,12,FALSE))</f>
        <v/>
      </c>
      <c r="K451" s="33" t="str">
        <f t="shared" si="13"/>
        <v/>
      </c>
    </row>
    <row r="452" spans="1:11" ht="14.4" hidden="1">
      <c r="A452">
        <f t="shared" si="14"/>
        <v>0</v>
      </c>
      <c r="B452" s="98">
        <v>446</v>
      </c>
      <c r="C452" s="100" t="str">
        <f>IF(ISERROR(VLOOKUP($B452,Engagés!$B$10:$N$509,1,FALSE))=TRUE,"",VLOOKUP($B452,Engagés!$B$10:$N$509,2,FALSE))</f>
        <v/>
      </c>
      <c r="D452" s="100" t="str">
        <f>IF(C452="","",VLOOKUP($C452,Engagés!$C$10:$N$509,4,FALSE))</f>
        <v/>
      </c>
      <c r="E452" s="100" t="str">
        <f>IF(C452="","",VLOOKUP($C452,Engagés!$C$10:$N$509,5,FALSE))</f>
        <v/>
      </c>
      <c r="F452" s="101" t="str">
        <f>IF(C452="","",CONCATENATE(VLOOKUP($C452,Engagés!$C$10:$N$509,6,FALSE)," ",VLOOKUP($C452,Engagés!$C$10:$N$509,7,FALSE)))</f>
        <v/>
      </c>
      <c r="G452" s="101" t="str">
        <f>IF(C452="","",VLOOKUP($C452,Engagés!$C$10:$N$509,8,FALSE))</f>
        <v/>
      </c>
      <c r="H452" s="100" t="str">
        <f>IF(C452="","",VLOOKUP($C452,Engagés!$C$10:$N$509,9,FALSE))</f>
        <v/>
      </c>
      <c r="I452" s="100" t="str">
        <f>IF(C452="","",VLOOKUP($C452,Engagés!$C$10:$N$509,10,FALSE))</f>
        <v/>
      </c>
      <c r="J452" s="100" t="str">
        <f>IF(C452="","",VLOOKUP($C452,Engagés!$C$10:$Q$509,12,FALSE))</f>
        <v/>
      </c>
      <c r="K452" s="33" t="str">
        <f t="shared" si="13"/>
        <v/>
      </c>
    </row>
    <row r="453" spans="1:11" ht="14.4" hidden="1">
      <c r="A453">
        <f t="shared" si="14"/>
        <v>0</v>
      </c>
      <c r="B453" s="98">
        <v>447</v>
      </c>
      <c r="C453" s="100" t="str">
        <f>IF(ISERROR(VLOOKUP($B453,Engagés!$B$10:$N$509,1,FALSE))=TRUE,"",VLOOKUP($B453,Engagés!$B$10:$N$509,2,FALSE))</f>
        <v/>
      </c>
      <c r="D453" s="100" t="str">
        <f>IF(C453="","",VLOOKUP($C453,Engagés!$C$10:$N$509,4,FALSE))</f>
        <v/>
      </c>
      <c r="E453" s="100" t="str">
        <f>IF(C453="","",VLOOKUP($C453,Engagés!$C$10:$N$509,5,FALSE))</f>
        <v/>
      </c>
      <c r="F453" s="101" t="str">
        <f>IF(C453="","",CONCATENATE(VLOOKUP($C453,Engagés!$C$10:$N$509,6,FALSE)," ",VLOOKUP($C453,Engagés!$C$10:$N$509,7,FALSE)))</f>
        <v/>
      </c>
      <c r="G453" s="101" t="str">
        <f>IF(C453="","",VLOOKUP($C453,Engagés!$C$10:$N$509,8,FALSE))</f>
        <v/>
      </c>
      <c r="H453" s="100" t="str">
        <f>IF(C453="","",VLOOKUP($C453,Engagés!$C$10:$N$509,9,FALSE))</f>
        <v/>
      </c>
      <c r="I453" s="100" t="str">
        <f>IF(C453="","",VLOOKUP($C453,Engagés!$C$10:$N$509,10,FALSE))</f>
        <v/>
      </c>
      <c r="J453" s="100" t="str">
        <f>IF(C453="","",VLOOKUP($C453,Engagés!$C$10:$Q$509,12,FALSE))</f>
        <v/>
      </c>
      <c r="K453" s="33" t="str">
        <f t="shared" si="13"/>
        <v/>
      </c>
    </row>
    <row r="454" spans="1:11" ht="14.4" hidden="1">
      <c r="A454">
        <f t="shared" si="14"/>
        <v>0</v>
      </c>
      <c r="B454" s="98">
        <v>448</v>
      </c>
      <c r="C454" s="100" t="str">
        <f>IF(ISERROR(VLOOKUP($B454,Engagés!$B$10:$N$509,1,FALSE))=TRUE,"",VLOOKUP($B454,Engagés!$B$10:$N$509,2,FALSE))</f>
        <v/>
      </c>
      <c r="D454" s="100" t="str">
        <f>IF(C454="","",VLOOKUP($C454,Engagés!$C$10:$N$509,4,FALSE))</f>
        <v/>
      </c>
      <c r="E454" s="100" t="str">
        <f>IF(C454="","",VLOOKUP($C454,Engagés!$C$10:$N$509,5,FALSE))</f>
        <v/>
      </c>
      <c r="F454" s="101" t="str">
        <f>IF(C454="","",CONCATENATE(VLOOKUP($C454,Engagés!$C$10:$N$509,6,FALSE)," ",VLOOKUP($C454,Engagés!$C$10:$N$509,7,FALSE)))</f>
        <v/>
      </c>
      <c r="G454" s="101" t="str">
        <f>IF(C454="","",VLOOKUP($C454,Engagés!$C$10:$N$509,8,FALSE))</f>
        <v/>
      </c>
      <c r="H454" s="100" t="str">
        <f>IF(C454="","",VLOOKUP($C454,Engagés!$C$10:$N$509,9,FALSE))</f>
        <v/>
      </c>
      <c r="I454" s="100" t="str">
        <f>IF(C454="","",VLOOKUP($C454,Engagés!$C$10:$N$509,10,FALSE))</f>
        <v/>
      </c>
      <c r="J454" s="100" t="str">
        <f>IF(C454="","",VLOOKUP($C454,Engagés!$C$10:$Q$509,12,FALSE))</f>
        <v/>
      </c>
      <c r="K454" s="33" t="str">
        <f t="shared" si="13"/>
        <v/>
      </c>
    </row>
    <row r="455" spans="1:11" ht="14.4" hidden="1">
      <c r="A455">
        <f t="shared" si="14"/>
        <v>0</v>
      </c>
      <c r="B455" s="98">
        <v>449</v>
      </c>
      <c r="C455" s="100" t="str">
        <f>IF(ISERROR(VLOOKUP($B455,Engagés!$B$10:$N$509,1,FALSE))=TRUE,"",VLOOKUP($B455,Engagés!$B$10:$N$509,2,FALSE))</f>
        <v/>
      </c>
      <c r="D455" s="100" t="str">
        <f>IF(C455="","",VLOOKUP($C455,Engagés!$C$10:$N$509,4,FALSE))</f>
        <v/>
      </c>
      <c r="E455" s="100" t="str">
        <f>IF(C455="","",VLOOKUP($C455,Engagés!$C$10:$N$509,5,FALSE))</f>
        <v/>
      </c>
      <c r="F455" s="101" t="str">
        <f>IF(C455="","",CONCATENATE(VLOOKUP($C455,Engagés!$C$10:$N$509,6,FALSE)," ",VLOOKUP($C455,Engagés!$C$10:$N$509,7,FALSE)))</f>
        <v/>
      </c>
      <c r="G455" s="101" t="str">
        <f>IF(C455="","",VLOOKUP($C455,Engagés!$C$10:$N$509,8,FALSE))</f>
        <v/>
      </c>
      <c r="H455" s="100" t="str">
        <f>IF(C455="","",VLOOKUP($C455,Engagés!$C$10:$N$509,9,FALSE))</f>
        <v/>
      </c>
      <c r="I455" s="100" t="str">
        <f>IF(C455="","",VLOOKUP($C455,Engagés!$C$10:$N$509,10,FALSE))</f>
        <v/>
      </c>
      <c r="J455" s="100" t="str">
        <f>IF(C455="","",VLOOKUP($C455,Engagés!$C$10:$Q$509,12,FALSE))</f>
        <v/>
      </c>
      <c r="K455" s="33" t="str">
        <f t="shared" si="13"/>
        <v/>
      </c>
    </row>
    <row r="456" spans="1:11" ht="14.4" hidden="1">
      <c r="A456">
        <f t="shared" si="14"/>
        <v>0</v>
      </c>
      <c r="B456" s="98">
        <v>450</v>
      </c>
      <c r="C456" s="100" t="str">
        <f>IF(ISERROR(VLOOKUP($B456,Engagés!$B$10:$N$509,1,FALSE))=TRUE,"",VLOOKUP($B456,Engagés!$B$10:$N$509,2,FALSE))</f>
        <v/>
      </c>
      <c r="D456" s="100" t="str">
        <f>IF(C456="","",VLOOKUP($C456,Engagés!$C$10:$N$509,4,FALSE))</f>
        <v/>
      </c>
      <c r="E456" s="100" t="str">
        <f>IF(C456="","",VLOOKUP($C456,Engagés!$C$10:$N$509,5,FALSE))</f>
        <v/>
      </c>
      <c r="F456" s="101" t="str">
        <f>IF(C456="","",CONCATENATE(VLOOKUP($C456,Engagés!$C$10:$N$509,6,FALSE)," ",VLOOKUP($C456,Engagés!$C$10:$N$509,7,FALSE)))</f>
        <v/>
      </c>
      <c r="G456" s="101" t="str">
        <f>IF(C456="","",VLOOKUP($C456,Engagés!$C$10:$N$509,8,FALSE))</f>
        <v/>
      </c>
      <c r="H456" s="100" t="str">
        <f>IF(C456="","",VLOOKUP($C456,Engagés!$C$10:$N$509,9,FALSE))</f>
        <v/>
      </c>
      <c r="I456" s="100" t="str">
        <f>IF(C456="","",VLOOKUP($C456,Engagés!$C$10:$N$509,10,FALSE))</f>
        <v/>
      </c>
      <c r="J456" s="100" t="str">
        <f>IF(C456="","",VLOOKUP($C456,Engagés!$C$10:$Q$509,12,FALSE))</f>
        <v/>
      </c>
      <c r="K456" s="33" t="str">
        <f t="shared" si="13"/>
        <v/>
      </c>
    </row>
    <row r="457" spans="1:11" ht="14.4" hidden="1">
      <c r="A457">
        <f t="shared" si="14"/>
        <v>0</v>
      </c>
      <c r="B457" s="98">
        <v>451</v>
      </c>
      <c r="C457" s="100" t="str">
        <f>IF(ISERROR(VLOOKUP($B457,Engagés!$B$10:$N$509,1,FALSE))=TRUE,"",VLOOKUP($B457,Engagés!$B$10:$N$509,2,FALSE))</f>
        <v/>
      </c>
      <c r="D457" s="100" t="str">
        <f>IF(C457="","",VLOOKUP($C457,Engagés!$C$10:$N$509,4,FALSE))</f>
        <v/>
      </c>
      <c r="E457" s="100" t="str">
        <f>IF(C457="","",VLOOKUP($C457,Engagés!$C$10:$N$509,5,FALSE))</f>
        <v/>
      </c>
      <c r="F457" s="101" t="str">
        <f>IF(C457="","",CONCATENATE(VLOOKUP($C457,Engagés!$C$10:$N$509,6,FALSE)," ",VLOOKUP($C457,Engagés!$C$10:$N$509,7,FALSE)))</f>
        <v/>
      </c>
      <c r="G457" s="101" t="str">
        <f>IF(C457="","",VLOOKUP($C457,Engagés!$C$10:$N$509,8,FALSE))</f>
        <v/>
      </c>
      <c r="H457" s="100" t="str">
        <f>IF(C457="","",VLOOKUP($C457,Engagés!$C$10:$N$509,9,FALSE))</f>
        <v/>
      </c>
      <c r="I457" s="100" t="str">
        <f>IF(C457="","",VLOOKUP($C457,Engagés!$C$10:$N$509,10,FALSE))</f>
        <v/>
      </c>
      <c r="J457" s="100" t="str">
        <f>IF(C457="","",VLOOKUP($C457,Engagés!$C$10:$Q$509,12,FALSE))</f>
        <v/>
      </c>
      <c r="K457" s="33" t="str">
        <f t="shared" ref="K457:K506" si="15">C457</f>
        <v/>
      </c>
    </row>
    <row r="458" spans="1:11" ht="14.4" hidden="1">
      <c r="A458">
        <f t="shared" si="14"/>
        <v>0</v>
      </c>
      <c r="B458" s="98">
        <v>452</v>
      </c>
      <c r="C458" s="100" t="str">
        <f>IF(ISERROR(VLOOKUP($B458,Engagés!$B$10:$N$509,1,FALSE))=TRUE,"",VLOOKUP($B458,Engagés!$B$10:$N$509,2,FALSE))</f>
        <v/>
      </c>
      <c r="D458" s="100" t="str">
        <f>IF(C458="","",VLOOKUP($C458,Engagés!$C$10:$N$509,4,FALSE))</f>
        <v/>
      </c>
      <c r="E458" s="100" t="str">
        <f>IF(C458="","",VLOOKUP($C458,Engagés!$C$10:$N$509,5,FALSE))</f>
        <v/>
      </c>
      <c r="F458" s="101" t="str">
        <f>IF(C458="","",CONCATENATE(VLOOKUP($C458,Engagés!$C$10:$N$509,6,FALSE)," ",VLOOKUP($C458,Engagés!$C$10:$N$509,7,FALSE)))</f>
        <v/>
      </c>
      <c r="G458" s="101" t="str">
        <f>IF(C458="","",VLOOKUP($C458,Engagés!$C$10:$N$509,8,FALSE))</f>
        <v/>
      </c>
      <c r="H458" s="100" t="str">
        <f>IF(C458="","",VLOOKUP($C458,Engagés!$C$10:$N$509,9,FALSE))</f>
        <v/>
      </c>
      <c r="I458" s="100" t="str">
        <f>IF(C458="","",VLOOKUP($C458,Engagés!$C$10:$N$509,10,FALSE))</f>
        <v/>
      </c>
      <c r="J458" s="100" t="str">
        <f>IF(C458="","",VLOOKUP($C458,Engagés!$C$10:$Q$509,12,FALSE))</f>
        <v/>
      </c>
      <c r="K458" s="33" t="str">
        <f t="shared" si="15"/>
        <v/>
      </c>
    </row>
    <row r="459" spans="1:11" ht="14.4" hidden="1">
      <c r="A459">
        <f t="shared" si="14"/>
        <v>0</v>
      </c>
      <c r="B459" s="98">
        <v>453</v>
      </c>
      <c r="C459" s="100" t="str">
        <f>IF(ISERROR(VLOOKUP($B459,Engagés!$B$10:$N$509,1,FALSE))=TRUE,"",VLOOKUP($B459,Engagés!$B$10:$N$509,2,FALSE))</f>
        <v/>
      </c>
      <c r="D459" s="100" t="str">
        <f>IF(C459="","",VLOOKUP($C459,Engagés!$C$10:$N$509,4,FALSE))</f>
        <v/>
      </c>
      <c r="E459" s="100" t="str">
        <f>IF(C459="","",VLOOKUP($C459,Engagés!$C$10:$N$509,5,FALSE))</f>
        <v/>
      </c>
      <c r="F459" s="101" t="str">
        <f>IF(C459="","",CONCATENATE(VLOOKUP($C459,Engagés!$C$10:$N$509,6,FALSE)," ",VLOOKUP($C459,Engagés!$C$10:$N$509,7,FALSE)))</f>
        <v/>
      </c>
      <c r="G459" s="101" t="str">
        <f>IF(C459="","",VLOOKUP($C459,Engagés!$C$10:$N$509,8,FALSE))</f>
        <v/>
      </c>
      <c r="H459" s="100" t="str">
        <f>IF(C459="","",VLOOKUP($C459,Engagés!$C$10:$N$509,9,FALSE))</f>
        <v/>
      </c>
      <c r="I459" s="100" t="str">
        <f>IF(C459="","",VLOOKUP($C459,Engagés!$C$10:$N$509,10,FALSE))</f>
        <v/>
      </c>
      <c r="J459" s="100" t="str">
        <f>IF(C459="","",VLOOKUP($C459,Engagés!$C$10:$Q$509,12,FALSE))</f>
        <v/>
      </c>
      <c r="K459" s="33" t="str">
        <f t="shared" si="15"/>
        <v/>
      </c>
    </row>
    <row r="460" spans="1:11" ht="14.4" hidden="1">
      <c r="A460">
        <f t="shared" si="14"/>
        <v>0</v>
      </c>
      <c r="B460" s="98">
        <v>454</v>
      </c>
      <c r="C460" s="100" t="str">
        <f>IF(ISERROR(VLOOKUP($B460,Engagés!$B$10:$N$509,1,FALSE))=TRUE,"",VLOOKUP($B460,Engagés!$B$10:$N$509,2,FALSE))</f>
        <v/>
      </c>
      <c r="D460" s="100" t="str">
        <f>IF(C460="","",VLOOKUP($C460,Engagés!$C$10:$N$509,4,FALSE))</f>
        <v/>
      </c>
      <c r="E460" s="100" t="str">
        <f>IF(C460="","",VLOOKUP($C460,Engagés!$C$10:$N$509,5,FALSE))</f>
        <v/>
      </c>
      <c r="F460" s="101" t="str">
        <f>IF(C460="","",CONCATENATE(VLOOKUP($C460,Engagés!$C$10:$N$509,6,FALSE)," ",VLOOKUP($C460,Engagés!$C$10:$N$509,7,FALSE)))</f>
        <v/>
      </c>
      <c r="G460" s="101" t="str">
        <f>IF(C460="","",VLOOKUP($C460,Engagés!$C$10:$N$509,8,FALSE))</f>
        <v/>
      </c>
      <c r="H460" s="100" t="str">
        <f>IF(C460="","",VLOOKUP($C460,Engagés!$C$10:$N$509,9,FALSE))</f>
        <v/>
      </c>
      <c r="I460" s="100" t="str">
        <f>IF(C460="","",VLOOKUP($C460,Engagés!$C$10:$N$509,10,FALSE))</f>
        <v/>
      </c>
      <c r="J460" s="100" t="str">
        <f>IF(C460="","",VLOOKUP($C460,Engagés!$C$10:$Q$509,12,FALSE))</f>
        <v/>
      </c>
      <c r="K460" s="33" t="str">
        <f t="shared" si="15"/>
        <v/>
      </c>
    </row>
    <row r="461" spans="1:11" ht="14.4" hidden="1">
      <c r="A461">
        <f t="shared" si="14"/>
        <v>0</v>
      </c>
      <c r="B461" s="98">
        <v>455</v>
      </c>
      <c r="C461" s="100" t="str">
        <f>IF(ISERROR(VLOOKUP($B461,Engagés!$B$10:$N$509,1,FALSE))=TRUE,"",VLOOKUP($B461,Engagés!$B$10:$N$509,2,FALSE))</f>
        <v/>
      </c>
      <c r="D461" s="100" t="str">
        <f>IF(C461="","",VLOOKUP($C461,Engagés!$C$10:$N$509,4,FALSE))</f>
        <v/>
      </c>
      <c r="E461" s="100" t="str">
        <f>IF(C461="","",VLOOKUP($C461,Engagés!$C$10:$N$509,5,FALSE))</f>
        <v/>
      </c>
      <c r="F461" s="101" t="str">
        <f>IF(C461="","",CONCATENATE(VLOOKUP($C461,Engagés!$C$10:$N$509,6,FALSE)," ",VLOOKUP($C461,Engagés!$C$10:$N$509,7,FALSE)))</f>
        <v/>
      </c>
      <c r="G461" s="101" t="str">
        <f>IF(C461="","",VLOOKUP($C461,Engagés!$C$10:$N$509,8,FALSE))</f>
        <v/>
      </c>
      <c r="H461" s="100" t="str">
        <f>IF(C461="","",VLOOKUP($C461,Engagés!$C$10:$N$509,9,FALSE))</f>
        <v/>
      </c>
      <c r="I461" s="100" t="str">
        <f>IF(C461="","",VLOOKUP($C461,Engagés!$C$10:$N$509,10,FALSE))</f>
        <v/>
      </c>
      <c r="J461" s="100" t="str">
        <f>IF(C461="","",VLOOKUP($C461,Engagés!$C$10:$Q$509,12,FALSE))</f>
        <v/>
      </c>
      <c r="K461" s="33" t="str">
        <f t="shared" si="15"/>
        <v/>
      </c>
    </row>
    <row r="462" spans="1:11" ht="14.4" hidden="1">
      <c r="A462">
        <f t="shared" si="14"/>
        <v>0</v>
      </c>
      <c r="B462" s="98">
        <v>456</v>
      </c>
      <c r="C462" s="100" t="str">
        <f>IF(ISERROR(VLOOKUP($B462,Engagés!$B$10:$N$509,1,FALSE))=TRUE,"",VLOOKUP($B462,Engagés!$B$10:$N$509,2,FALSE))</f>
        <v/>
      </c>
      <c r="D462" s="100" t="str">
        <f>IF(C462="","",VLOOKUP($C462,Engagés!$C$10:$N$509,4,FALSE))</f>
        <v/>
      </c>
      <c r="E462" s="100" t="str">
        <f>IF(C462="","",VLOOKUP($C462,Engagés!$C$10:$N$509,5,FALSE))</f>
        <v/>
      </c>
      <c r="F462" s="101" t="str">
        <f>IF(C462="","",CONCATENATE(VLOOKUP($C462,Engagés!$C$10:$N$509,6,FALSE)," ",VLOOKUP($C462,Engagés!$C$10:$N$509,7,FALSE)))</f>
        <v/>
      </c>
      <c r="G462" s="101" t="str">
        <f>IF(C462="","",VLOOKUP($C462,Engagés!$C$10:$N$509,8,FALSE))</f>
        <v/>
      </c>
      <c r="H462" s="100" t="str">
        <f>IF(C462="","",VLOOKUP($C462,Engagés!$C$10:$N$509,9,FALSE))</f>
        <v/>
      </c>
      <c r="I462" s="100" t="str">
        <f>IF(C462="","",VLOOKUP($C462,Engagés!$C$10:$N$509,10,FALSE))</f>
        <v/>
      </c>
      <c r="J462" s="100" t="str">
        <f>IF(C462="","",VLOOKUP($C462,Engagés!$C$10:$Q$509,12,FALSE))</f>
        <v/>
      </c>
      <c r="K462" s="33" t="str">
        <f t="shared" si="15"/>
        <v/>
      </c>
    </row>
    <row r="463" spans="1:11" ht="14.4" hidden="1">
      <c r="A463">
        <f t="shared" si="14"/>
        <v>0</v>
      </c>
      <c r="B463" s="98">
        <v>457</v>
      </c>
      <c r="C463" s="100" t="str">
        <f>IF(ISERROR(VLOOKUP($B463,Engagés!$B$10:$N$509,1,FALSE))=TRUE,"",VLOOKUP($B463,Engagés!$B$10:$N$509,2,FALSE))</f>
        <v/>
      </c>
      <c r="D463" s="100" t="str">
        <f>IF(C463="","",VLOOKUP($C463,Engagés!$C$10:$N$509,4,FALSE))</f>
        <v/>
      </c>
      <c r="E463" s="100" t="str">
        <f>IF(C463="","",VLOOKUP($C463,Engagés!$C$10:$N$509,5,FALSE))</f>
        <v/>
      </c>
      <c r="F463" s="101" t="str">
        <f>IF(C463="","",CONCATENATE(VLOOKUP($C463,Engagés!$C$10:$N$509,6,FALSE)," ",VLOOKUP($C463,Engagés!$C$10:$N$509,7,FALSE)))</f>
        <v/>
      </c>
      <c r="G463" s="101" t="str">
        <f>IF(C463="","",VLOOKUP($C463,Engagés!$C$10:$N$509,8,FALSE))</f>
        <v/>
      </c>
      <c r="H463" s="100" t="str">
        <f>IF(C463="","",VLOOKUP($C463,Engagés!$C$10:$N$509,9,FALSE))</f>
        <v/>
      </c>
      <c r="I463" s="100" t="str">
        <f>IF(C463="","",VLOOKUP($C463,Engagés!$C$10:$N$509,10,FALSE))</f>
        <v/>
      </c>
      <c r="J463" s="100" t="str">
        <f>IF(C463="","",VLOOKUP($C463,Engagés!$C$10:$Q$509,12,FALSE))</f>
        <v/>
      </c>
      <c r="K463" s="33" t="str">
        <f t="shared" si="15"/>
        <v/>
      </c>
    </row>
    <row r="464" spans="1:11" ht="14.4" hidden="1">
      <c r="A464">
        <f t="shared" si="14"/>
        <v>0</v>
      </c>
      <c r="B464" s="98">
        <v>458</v>
      </c>
      <c r="C464" s="100" t="str">
        <f>IF(ISERROR(VLOOKUP($B464,Engagés!$B$10:$N$509,1,FALSE))=TRUE,"",VLOOKUP($B464,Engagés!$B$10:$N$509,2,FALSE))</f>
        <v/>
      </c>
      <c r="D464" s="100" t="str">
        <f>IF(C464="","",VLOOKUP($C464,Engagés!$C$10:$N$509,4,FALSE))</f>
        <v/>
      </c>
      <c r="E464" s="100" t="str">
        <f>IF(C464="","",VLOOKUP($C464,Engagés!$C$10:$N$509,5,FALSE))</f>
        <v/>
      </c>
      <c r="F464" s="101" t="str">
        <f>IF(C464="","",CONCATENATE(VLOOKUP($C464,Engagés!$C$10:$N$509,6,FALSE)," ",VLOOKUP($C464,Engagés!$C$10:$N$509,7,FALSE)))</f>
        <v/>
      </c>
      <c r="G464" s="101" t="str">
        <f>IF(C464="","",VLOOKUP($C464,Engagés!$C$10:$N$509,8,FALSE))</f>
        <v/>
      </c>
      <c r="H464" s="100" t="str">
        <f>IF(C464="","",VLOOKUP($C464,Engagés!$C$10:$N$509,9,FALSE))</f>
        <v/>
      </c>
      <c r="I464" s="100" t="str">
        <f>IF(C464="","",VLOOKUP($C464,Engagés!$C$10:$N$509,10,FALSE))</f>
        <v/>
      </c>
      <c r="J464" s="100" t="str">
        <f>IF(C464="","",VLOOKUP($C464,Engagés!$C$10:$Q$509,12,FALSE))</f>
        <v/>
      </c>
      <c r="K464" s="33" t="str">
        <f t="shared" si="15"/>
        <v/>
      </c>
    </row>
    <row r="465" spans="1:11" ht="14.4" hidden="1">
      <c r="A465">
        <f t="shared" si="14"/>
        <v>0</v>
      </c>
      <c r="B465" s="98">
        <v>459</v>
      </c>
      <c r="C465" s="100" t="str">
        <f>IF(ISERROR(VLOOKUP($B465,Engagés!$B$10:$N$509,1,FALSE))=TRUE,"",VLOOKUP($B465,Engagés!$B$10:$N$509,2,FALSE))</f>
        <v/>
      </c>
      <c r="D465" s="100" t="str">
        <f>IF(C465="","",VLOOKUP($C465,Engagés!$C$10:$N$509,4,FALSE))</f>
        <v/>
      </c>
      <c r="E465" s="100" t="str">
        <f>IF(C465="","",VLOOKUP($C465,Engagés!$C$10:$N$509,5,FALSE))</f>
        <v/>
      </c>
      <c r="F465" s="101" t="str">
        <f>IF(C465="","",CONCATENATE(VLOOKUP($C465,Engagés!$C$10:$N$509,6,FALSE)," ",VLOOKUP($C465,Engagés!$C$10:$N$509,7,FALSE)))</f>
        <v/>
      </c>
      <c r="G465" s="101" t="str">
        <f>IF(C465="","",VLOOKUP($C465,Engagés!$C$10:$N$509,8,FALSE))</f>
        <v/>
      </c>
      <c r="H465" s="100" t="str">
        <f>IF(C465="","",VLOOKUP($C465,Engagés!$C$10:$N$509,9,FALSE))</f>
        <v/>
      </c>
      <c r="I465" s="100" t="str">
        <f>IF(C465="","",VLOOKUP($C465,Engagés!$C$10:$N$509,10,FALSE))</f>
        <v/>
      </c>
      <c r="J465" s="100" t="str">
        <f>IF(C465="","",VLOOKUP($C465,Engagés!$C$10:$Q$509,12,FALSE))</f>
        <v/>
      </c>
      <c r="K465" s="33" t="str">
        <f t="shared" si="15"/>
        <v/>
      </c>
    </row>
    <row r="466" spans="1:11" ht="14.4" hidden="1">
      <c r="A466">
        <f t="shared" si="14"/>
        <v>0</v>
      </c>
      <c r="B466" s="98">
        <v>460</v>
      </c>
      <c r="C466" s="100" t="str">
        <f>IF(ISERROR(VLOOKUP($B466,Engagés!$B$10:$N$509,1,FALSE))=TRUE,"",VLOOKUP($B466,Engagés!$B$10:$N$509,2,FALSE))</f>
        <v/>
      </c>
      <c r="D466" s="100" t="str">
        <f>IF(C466="","",VLOOKUP($C466,Engagés!$C$10:$N$509,4,FALSE))</f>
        <v/>
      </c>
      <c r="E466" s="100" t="str">
        <f>IF(C466="","",VLOOKUP($C466,Engagés!$C$10:$N$509,5,FALSE))</f>
        <v/>
      </c>
      <c r="F466" s="101" t="str">
        <f>IF(C466="","",CONCATENATE(VLOOKUP($C466,Engagés!$C$10:$N$509,6,FALSE)," ",VLOOKUP($C466,Engagés!$C$10:$N$509,7,FALSE)))</f>
        <v/>
      </c>
      <c r="G466" s="101" t="str">
        <f>IF(C466="","",VLOOKUP($C466,Engagés!$C$10:$N$509,8,FALSE))</f>
        <v/>
      </c>
      <c r="H466" s="100" t="str">
        <f>IF(C466="","",VLOOKUP($C466,Engagés!$C$10:$N$509,9,FALSE))</f>
        <v/>
      </c>
      <c r="I466" s="100" t="str">
        <f>IF(C466="","",VLOOKUP($C466,Engagés!$C$10:$N$509,10,FALSE))</f>
        <v/>
      </c>
      <c r="J466" s="100" t="str">
        <f>IF(C466="","",VLOOKUP($C466,Engagés!$C$10:$Q$509,12,FALSE))</f>
        <v/>
      </c>
      <c r="K466" s="33" t="str">
        <f t="shared" si="15"/>
        <v/>
      </c>
    </row>
    <row r="467" spans="1:11" ht="14.4" hidden="1">
      <c r="A467">
        <f t="shared" si="14"/>
        <v>0</v>
      </c>
      <c r="B467" s="98">
        <v>461</v>
      </c>
      <c r="C467" s="100" t="str">
        <f>IF(ISERROR(VLOOKUP($B467,Engagés!$B$10:$N$509,1,FALSE))=TRUE,"",VLOOKUP($B467,Engagés!$B$10:$N$509,2,FALSE))</f>
        <v/>
      </c>
      <c r="D467" s="100" t="str">
        <f>IF(C467="","",VLOOKUP($C467,Engagés!$C$10:$N$509,4,FALSE))</f>
        <v/>
      </c>
      <c r="E467" s="100" t="str">
        <f>IF(C467="","",VLOOKUP($C467,Engagés!$C$10:$N$509,5,FALSE))</f>
        <v/>
      </c>
      <c r="F467" s="101" t="str">
        <f>IF(C467="","",CONCATENATE(VLOOKUP($C467,Engagés!$C$10:$N$509,6,FALSE)," ",VLOOKUP($C467,Engagés!$C$10:$N$509,7,FALSE)))</f>
        <v/>
      </c>
      <c r="G467" s="101" t="str">
        <f>IF(C467="","",VLOOKUP($C467,Engagés!$C$10:$N$509,8,FALSE))</f>
        <v/>
      </c>
      <c r="H467" s="100" t="str">
        <f>IF(C467="","",VLOOKUP($C467,Engagés!$C$10:$N$509,9,FALSE))</f>
        <v/>
      </c>
      <c r="I467" s="100" t="str">
        <f>IF(C467="","",VLOOKUP($C467,Engagés!$C$10:$N$509,10,FALSE))</f>
        <v/>
      </c>
      <c r="J467" s="100" t="str">
        <f>IF(C467="","",VLOOKUP($C467,Engagés!$C$10:$Q$509,12,FALSE))</f>
        <v/>
      </c>
      <c r="K467" s="33" t="str">
        <f t="shared" si="15"/>
        <v/>
      </c>
    </row>
    <row r="468" spans="1:11" ht="14.4" hidden="1">
      <c r="A468">
        <f t="shared" si="14"/>
        <v>0</v>
      </c>
      <c r="B468" s="98">
        <v>462</v>
      </c>
      <c r="C468" s="100" t="str">
        <f>IF(ISERROR(VLOOKUP($B468,Engagés!$B$10:$N$509,1,FALSE))=TRUE,"",VLOOKUP($B468,Engagés!$B$10:$N$509,2,FALSE))</f>
        <v/>
      </c>
      <c r="D468" s="100" t="str">
        <f>IF(C468="","",VLOOKUP($C468,Engagés!$C$10:$N$509,4,FALSE))</f>
        <v/>
      </c>
      <c r="E468" s="100" t="str">
        <f>IF(C468="","",VLOOKUP($C468,Engagés!$C$10:$N$509,5,FALSE))</f>
        <v/>
      </c>
      <c r="F468" s="101" t="str">
        <f>IF(C468="","",CONCATENATE(VLOOKUP($C468,Engagés!$C$10:$N$509,6,FALSE)," ",VLOOKUP($C468,Engagés!$C$10:$N$509,7,FALSE)))</f>
        <v/>
      </c>
      <c r="G468" s="101" t="str">
        <f>IF(C468="","",VLOOKUP($C468,Engagés!$C$10:$N$509,8,FALSE))</f>
        <v/>
      </c>
      <c r="H468" s="100" t="str">
        <f>IF(C468="","",VLOOKUP($C468,Engagés!$C$10:$N$509,9,FALSE))</f>
        <v/>
      </c>
      <c r="I468" s="100" t="str">
        <f>IF(C468="","",VLOOKUP($C468,Engagés!$C$10:$N$509,10,FALSE))</f>
        <v/>
      </c>
      <c r="J468" s="100" t="str">
        <f>IF(C468="","",VLOOKUP($C468,Engagés!$C$10:$Q$509,12,FALSE))</f>
        <v/>
      </c>
      <c r="K468" s="33" t="str">
        <f t="shared" si="15"/>
        <v/>
      </c>
    </row>
    <row r="469" spans="1:11" ht="14.4" hidden="1">
      <c r="A469">
        <f t="shared" si="14"/>
        <v>0</v>
      </c>
      <c r="B469" s="98">
        <v>463</v>
      </c>
      <c r="C469" s="100" t="str">
        <f>IF(ISERROR(VLOOKUP($B469,Engagés!$B$10:$N$509,1,FALSE))=TRUE,"",VLOOKUP($B469,Engagés!$B$10:$N$509,2,FALSE))</f>
        <v/>
      </c>
      <c r="D469" s="100" t="str">
        <f>IF(C469="","",VLOOKUP($C469,Engagés!$C$10:$N$509,4,FALSE))</f>
        <v/>
      </c>
      <c r="E469" s="100" t="str">
        <f>IF(C469="","",VLOOKUP($C469,Engagés!$C$10:$N$509,5,FALSE))</f>
        <v/>
      </c>
      <c r="F469" s="101" t="str">
        <f>IF(C469="","",CONCATENATE(VLOOKUP($C469,Engagés!$C$10:$N$509,6,FALSE)," ",VLOOKUP($C469,Engagés!$C$10:$N$509,7,FALSE)))</f>
        <v/>
      </c>
      <c r="G469" s="101" t="str">
        <f>IF(C469="","",VLOOKUP($C469,Engagés!$C$10:$N$509,8,FALSE))</f>
        <v/>
      </c>
      <c r="H469" s="100" t="str">
        <f>IF(C469="","",VLOOKUP($C469,Engagés!$C$10:$N$509,9,FALSE))</f>
        <v/>
      </c>
      <c r="I469" s="100" t="str">
        <f>IF(C469="","",VLOOKUP($C469,Engagés!$C$10:$N$509,10,FALSE))</f>
        <v/>
      </c>
      <c r="J469" s="100" t="str">
        <f>IF(C469="","",VLOOKUP($C469,Engagés!$C$10:$Q$509,12,FALSE))</f>
        <v/>
      </c>
      <c r="K469" s="33" t="str">
        <f t="shared" si="15"/>
        <v/>
      </c>
    </row>
    <row r="470" spans="1:11" ht="14.4" hidden="1">
      <c r="A470">
        <f t="shared" si="14"/>
        <v>0</v>
      </c>
      <c r="B470" s="98">
        <v>464</v>
      </c>
      <c r="C470" s="100" t="str">
        <f>IF(ISERROR(VLOOKUP($B470,Engagés!$B$10:$N$509,1,FALSE))=TRUE,"",VLOOKUP($B470,Engagés!$B$10:$N$509,2,FALSE))</f>
        <v/>
      </c>
      <c r="D470" s="100" t="str">
        <f>IF(C470="","",VLOOKUP($C470,Engagés!$C$10:$N$509,4,FALSE))</f>
        <v/>
      </c>
      <c r="E470" s="100" t="str">
        <f>IF(C470="","",VLOOKUP($C470,Engagés!$C$10:$N$509,5,FALSE))</f>
        <v/>
      </c>
      <c r="F470" s="101" t="str">
        <f>IF(C470="","",CONCATENATE(VLOOKUP($C470,Engagés!$C$10:$N$509,6,FALSE)," ",VLOOKUP($C470,Engagés!$C$10:$N$509,7,FALSE)))</f>
        <v/>
      </c>
      <c r="G470" s="101" t="str">
        <f>IF(C470="","",VLOOKUP($C470,Engagés!$C$10:$N$509,8,FALSE))</f>
        <v/>
      </c>
      <c r="H470" s="100" t="str">
        <f>IF(C470="","",VLOOKUP($C470,Engagés!$C$10:$N$509,9,FALSE))</f>
        <v/>
      </c>
      <c r="I470" s="100" t="str">
        <f>IF(C470="","",VLOOKUP($C470,Engagés!$C$10:$N$509,10,FALSE))</f>
        <v/>
      </c>
      <c r="J470" s="100" t="str">
        <f>IF(C470="","",VLOOKUP($C470,Engagés!$C$10:$Q$509,12,FALSE))</f>
        <v/>
      </c>
      <c r="K470" s="33" t="str">
        <f t="shared" si="15"/>
        <v/>
      </c>
    </row>
    <row r="471" spans="1:11" ht="14.4" hidden="1">
      <c r="A471">
        <f t="shared" si="14"/>
        <v>0</v>
      </c>
      <c r="B471" s="98">
        <v>465</v>
      </c>
      <c r="C471" s="100" t="str">
        <f>IF(ISERROR(VLOOKUP($B471,Engagés!$B$10:$N$509,1,FALSE))=TRUE,"",VLOOKUP($B471,Engagés!$B$10:$N$509,2,FALSE))</f>
        <v/>
      </c>
      <c r="D471" s="100" t="str">
        <f>IF(C471="","",VLOOKUP($C471,Engagés!$C$10:$N$509,4,FALSE))</f>
        <v/>
      </c>
      <c r="E471" s="100" t="str">
        <f>IF(C471="","",VLOOKUP($C471,Engagés!$C$10:$N$509,5,FALSE))</f>
        <v/>
      </c>
      <c r="F471" s="101" t="str">
        <f>IF(C471="","",CONCATENATE(VLOOKUP($C471,Engagés!$C$10:$N$509,6,FALSE)," ",VLOOKUP($C471,Engagés!$C$10:$N$509,7,FALSE)))</f>
        <v/>
      </c>
      <c r="G471" s="101" t="str">
        <f>IF(C471="","",VLOOKUP($C471,Engagés!$C$10:$N$509,8,FALSE))</f>
        <v/>
      </c>
      <c r="H471" s="100" t="str">
        <f>IF(C471="","",VLOOKUP($C471,Engagés!$C$10:$N$509,9,FALSE))</f>
        <v/>
      </c>
      <c r="I471" s="100" t="str">
        <f>IF(C471="","",VLOOKUP($C471,Engagés!$C$10:$N$509,10,FALSE))</f>
        <v/>
      </c>
      <c r="J471" s="100" t="str">
        <f>IF(C471="","",VLOOKUP($C471,Engagés!$C$10:$Q$509,12,FALSE))</f>
        <v/>
      </c>
      <c r="K471" s="33" t="str">
        <f t="shared" si="15"/>
        <v/>
      </c>
    </row>
    <row r="472" spans="1:11" ht="14.4" hidden="1">
      <c r="A472">
        <f t="shared" si="14"/>
        <v>0</v>
      </c>
      <c r="B472" s="98">
        <v>466</v>
      </c>
      <c r="C472" s="100" t="str">
        <f>IF(ISERROR(VLOOKUP($B472,Engagés!$B$10:$N$509,1,FALSE))=TRUE,"",VLOOKUP($B472,Engagés!$B$10:$N$509,2,FALSE))</f>
        <v/>
      </c>
      <c r="D472" s="100" t="str">
        <f>IF(C472="","",VLOOKUP($C472,Engagés!$C$10:$N$509,4,FALSE))</f>
        <v/>
      </c>
      <c r="E472" s="100" t="str">
        <f>IF(C472="","",VLOOKUP($C472,Engagés!$C$10:$N$509,5,FALSE))</f>
        <v/>
      </c>
      <c r="F472" s="101" t="str">
        <f>IF(C472="","",CONCATENATE(VLOOKUP($C472,Engagés!$C$10:$N$509,6,FALSE)," ",VLOOKUP($C472,Engagés!$C$10:$N$509,7,FALSE)))</f>
        <v/>
      </c>
      <c r="G472" s="101" t="str">
        <f>IF(C472="","",VLOOKUP($C472,Engagés!$C$10:$N$509,8,FALSE))</f>
        <v/>
      </c>
      <c r="H472" s="100" t="str">
        <f>IF(C472="","",VLOOKUP($C472,Engagés!$C$10:$N$509,9,FALSE))</f>
        <v/>
      </c>
      <c r="I472" s="100" t="str">
        <f>IF(C472="","",VLOOKUP($C472,Engagés!$C$10:$N$509,10,FALSE))</f>
        <v/>
      </c>
      <c r="J472" s="100" t="str">
        <f>IF(C472="","",VLOOKUP($C472,Engagés!$C$10:$Q$509,12,FALSE))</f>
        <v/>
      </c>
      <c r="K472" s="33" t="str">
        <f t="shared" si="15"/>
        <v/>
      </c>
    </row>
    <row r="473" spans="1:11" ht="14.4" hidden="1">
      <c r="A473">
        <f t="shared" si="14"/>
        <v>0</v>
      </c>
      <c r="B473" s="98">
        <v>467</v>
      </c>
      <c r="C473" s="100" t="str">
        <f>IF(ISERROR(VLOOKUP($B473,Engagés!$B$10:$N$509,1,FALSE))=TRUE,"",VLOOKUP($B473,Engagés!$B$10:$N$509,2,FALSE))</f>
        <v/>
      </c>
      <c r="D473" s="100" t="str">
        <f>IF(C473="","",VLOOKUP($C473,Engagés!$C$10:$N$509,4,FALSE))</f>
        <v/>
      </c>
      <c r="E473" s="100" t="str">
        <f>IF(C473="","",VLOOKUP($C473,Engagés!$C$10:$N$509,5,FALSE))</f>
        <v/>
      </c>
      <c r="F473" s="101" t="str">
        <f>IF(C473="","",CONCATENATE(VLOOKUP($C473,Engagés!$C$10:$N$509,6,FALSE)," ",VLOOKUP($C473,Engagés!$C$10:$N$509,7,FALSE)))</f>
        <v/>
      </c>
      <c r="G473" s="101" t="str">
        <f>IF(C473="","",VLOOKUP($C473,Engagés!$C$10:$N$509,8,FALSE))</f>
        <v/>
      </c>
      <c r="H473" s="100" t="str">
        <f>IF(C473="","",VLOOKUP($C473,Engagés!$C$10:$N$509,9,FALSE))</f>
        <v/>
      </c>
      <c r="I473" s="100" t="str">
        <f>IF(C473="","",VLOOKUP($C473,Engagés!$C$10:$N$509,10,FALSE))</f>
        <v/>
      </c>
      <c r="J473" s="100" t="str">
        <f>IF(C473="","",VLOOKUP($C473,Engagés!$C$10:$Q$509,12,FALSE))</f>
        <v/>
      </c>
      <c r="K473" s="33" t="str">
        <f t="shared" si="15"/>
        <v/>
      </c>
    </row>
    <row r="474" spans="1:11" ht="14.4" hidden="1">
      <c r="A474">
        <f t="shared" si="14"/>
        <v>0</v>
      </c>
      <c r="B474" s="98">
        <v>468</v>
      </c>
      <c r="C474" s="100" t="str">
        <f>IF(ISERROR(VLOOKUP($B474,Engagés!$B$10:$N$509,1,FALSE))=TRUE,"",VLOOKUP($B474,Engagés!$B$10:$N$509,2,FALSE))</f>
        <v/>
      </c>
      <c r="D474" s="100" t="str">
        <f>IF(C474="","",VLOOKUP($C474,Engagés!$C$10:$N$509,4,FALSE))</f>
        <v/>
      </c>
      <c r="E474" s="100" t="str">
        <f>IF(C474="","",VLOOKUP($C474,Engagés!$C$10:$N$509,5,FALSE))</f>
        <v/>
      </c>
      <c r="F474" s="101" t="str">
        <f>IF(C474="","",CONCATENATE(VLOOKUP($C474,Engagés!$C$10:$N$509,6,FALSE)," ",VLOOKUP($C474,Engagés!$C$10:$N$509,7,FALSE)))</f>
        <v/>
      </c>
      <c r="G474" s="101" t="str">
        <f>IF(C474="","",VLOOKUP($C474,Engagés!$C$10:$N$509,8,FALSE))</f>
        <v/>
      </c>
      <c r="H474" s="100" t="str">
        <f>IF(C474="","",VLOOKUP($C474,Engagés!$C$10:$N$509,9,FALSE))</f>
        <v/>
      </c>
      <c r="I474" s="100" t="str">
        <f>IF(C474="","",VLOOKUP($C474,Engagés!$C$10:$N$509,10,FALSE))</f>
        <v/>
      </c>
      <c r="J474" s="100" t="str">
        <f>IF(C474="","",VLOOKUP($C474,Engagés!$C$10:$Q$509,12,FALSE))</f>
        <v/>
      </c>
      <c r="K474" s="33" t="str">
        <f t="shared" si="15"/>
        <v/>
      </c>
    </row>
    <row r="475" spans="1:11" ht="14.4" hidden="1">
      <c r="A475">
        <f t="shared" si="14"/>
        <v>0</v>
      </c>
      <c r="B475" s="98">
        <v>469</v>
      </c>
      <c r="C475" s="100" t="str">
        <f>IF(ISERROR(VLOOKUP($B475,Engagés!$B$10:$N$509,1,FALSE))=TRUE,"",VLOOKUP($B475,Engagés!$B$10:$N$509,2,FALSE))</f>
        <v/>
      </c>
      <c r="D475" s="100" t="str">
        <f>IF(C475="","",VLOOKUP($C475,Engagés!$C$10:$N$509,4,FALSE))</f>
        <v/>
      </c>
      <c r="E475" s="100" t="str">
        <f>IF(C475="","",VLOOKUP($C475,Engagés!$C$10:$N$509,5,FALSE))</f>
        <v/>
      </c>
      <c r="F475" s="101" t="str">
        <f>IF(C475="","",CONCATENATE(VLOOKUP($C475,Engagés!$C$10:$N$509,6,FALSE)," ",VLOOKUP($C475,Engagés!$C$10:$N$509,7,FALSE)))</f>
        <v/>
      </c>
      <c r="G475" s="101" t="str">
        <f>IF(C475="","",VLOOKUP($C475,Engagés!$C$10:$N$509,8,FALSE))</f>
        <v/>
      </c>
      <c r="H475" s="100" t="str">
        <f>IF(C475="","",VLOOKUP($C475,Engagés!$C$10:$N$509,9,FALSE))</f>
        <v/>
      </c>
      <c r="I475" s="100" t="str">
        <f>IF(C475="","",VLOOKUP($C475,Engagés!$C$10:$N$509,10,FALSE))</f>
        <v/>
      </c>
      <c r="J475" s="100" t="str">
        <f>IF(C475="","",VLOOKUP($C475,Engagés!$C$10:$Q$509,12,FALSE))</f>
        <v/>
      </c>
      <c r="K475" s="33" t="str">
        <f t="shared" si="15"/>
        <v/>
      </c>
    </row>
    <row r="476" spans="1:11" ht="14.4" hidden="1">
      <c r="A476">
        <f t="shared" si="14"/>
        <v>0</v>
      </c>
      <c r="B476" s="98">
        <v>470</v>
      </c>
      <c r="C476" s="100" t="str">
        <f>IF(ISERROR(VLOOKUP($B476,Engagés!$B$10:$N$509,1,FALSE))=TRUE,"",VLOOKUP($B476,Engagés!$B$10:$N$509,2,FALSE))</f>
        <v/>
      </c>
      <c r="D476" s="100" t="str">
        <f>IF(C476="","",VLOOKUP($C476,Engagés!$C$10:$N$509,4,FALSE))</f>
        <v/>
      </c>
      <c r="E476" s="100" t="str">
        <f>IF(C476="","",VLOOKUP($C476,Engagés!$C$10:$N$509,5,FALSE))</f>
        <v/>
      </c>
      <c r="F476" s="101" t="str">
        <f>IF(C476="","",CONCATENATE(VLOOKUP($C476,Engagés!$C$10:$N$509,6,FALSE)," ",VLOOKUP($C476,Engagés!$C$10:$N$509,7,FALSE)))</f>
        <v/>
      </c>
      <c r="G476" s="101" t="str">
        <f>IF(C476="","",VLOOKUP($C476,Engagés!$C$10:$N$509,8,FALSE))</f>
        <v/>
      </c>
      <c r="H476" s="100" t="str">
        <f>IF(C476="","",VLOOKUP($C476,Engagés!$C$10:$N$509,9,FALSE))</f>
        <v/>
      </c>
      <c r="I476" s="100" t="str">
        <f>IF(C476="","",VLOOKUP($C476,Engagés!$C$10:$N$509,10,FALSE))</f>
        <v/>
      </c>
      <c r="J476" s="100" t="str">
        <f>IF(C476="","",VLOOKUP($C476,Engagés!$C$10:$Q$509,12,FALSE))</f>
        <v/>
      </c>
      <c r="K476" s="33" t="str">
        <f t="shared" si="15"/>
        <v/>
      </c>
    </row>
    <row r="477" spans="1:11" ht="14.4" hidden="1">
      <c r="A477">
        <f t="shared" si="14"/>
        <v>0</v>
      </c>
      <c r="B477" s="98">
        <v>471</v>
      </c>
      <c r="C477" s="100" t="str">
        <f>IF(ISERROR(VLOOKUP($B477,Engagés!$B$10:$N$509,1,FALSE))=TRUE,"",VLOOKUP($B477,Engagés!$B$10:$N$509,2,FALSE))</f>
        <v/>
      </c>
      <c r="D477" s="100" t="str">
        <f>IF(C477="","",VLOOKUP($C477,Engagés!$C$10:$N$509,4,FALSE))</f>
        <v/>
      </c>
      <c r="E477" s="100" t="str">
        <f>IF(C477="","",VLOOKUP($C477,Engagés!$C$10:$N$509,5,FALSE))</f>
        <v/>
      </c>
      <c r="F477" s="101" t="str">
        <f>IF(C477="","",CONCATENATE(VLOOKUP($C477,Engagés!$C$10:$N$509,6,FALSE)," ",VLOOKUP($C477,Engagés!$C$10:$N$509,7,FALSE)))</f>
        <v/>
      </c>
      <c r="G477" s="101" t="str">
        <f>IF(C477="","",VLOOKUP($C477,Engagés!$C$10:$N$509,8,FALSE))</f>
        <v/>
      </c>
      <c r="H477" s="100" t="str">
        <f>IF(C477="","",VLOOKUP($C477,Engagés!$C$10:$N$509,9,FALSE))</f>
        <v/>
      </c>
      <c r="I477" s="100" t="str">
        <f>IF(C477="","",VLOOKUP($C477,Engagés!$C$10:$N$509,10,FALSE))</f>
        <v/>
      </c>
      <c r="J477" s="100" t="str">
        <f>IF(C477="","",VLOOKUP($C477,Engagés!$C$10:$Q$509,12,FALSE))</f>
        <v/>
      </c>
      <c r="K477" s="33" t="str">
        <f t="shared" si="15"/>
        <v/>
      </c>
    </row>
    <row r="478" spans="1:11" ht="14.4" hidden="1">
      <c r="A478">
        <f t="shared" si="14"/>
        <v>0</v>
      </c>
      <c r="B478" s="98">
        <v>472</v>
      </c>
      <c r="C478" s="100" t="str">
        <f>IF(ISERROR(VLOOKUP($B478,Engagés!$B$10:$N$509,1,FALSE))=TRUE,"",VLOOKUP($B478,Engagés!$B$10:$N$509,2,FALSE))</f>
        <v/>
      </c>
      <c r="D478" s="100" t="str">
        <f>IF(C478="","",VLOOKUP($C478,Engagés!$C$10:$N$509,4,FALSE))</f>
        <v/>
      </c>
      <c r="E478" s="100" t="str">
        <f>IF(C478="","",VLOOKUP($C478,Engagés!$C$10:$N$509,5,FALSE))</f>
        <v/>
      </c>
      <c r="F478" s="101" t="str">
        <f>IF(C478="","",CONCATENATE(VLOOKUP($C478,Engagés!$C$10:$N$509,6,FALSE)," ",VLOOKUP($C478,Engagés!$C$10:$N$509,7,FALSE)))</f>
        <v/>
      </c>
      <c r="G478" s="101" t="str">
        <f>IF(C478="","",VLOOKUP($C478,Engagés!$C$10:$N$509,8,FALSE))</f>
        <v/>
      </c>
      <c r="H478" s="100" t="str">
        <f>IF(C478="","",VLOOKUP($C478,Engagés!$C$10:$N$509,9,FALSE))</f>
        <v/>
      </c>
      <c r="I478" s="100" t="str">
        <f>IF(C478="","",VLOOKUP($C478,Engagés!$C$10:$N$509,10,FALSE))</f>
        <v/>
      </c>
      <c r="J478" s="100" t="str">
        <f>IF(C478="","",VLOOKUP($C478,Engagés!$C$10:$Q$509,12,FALSE))</f>
        <v/>
      </c>
      <c r="K478" s="33" t="str">
        <f t="shared" si="15"/>
        <v/>
      </c>
    </row>
    <row r="479" spans="1:11" ht="14.4" hidden="1">
      <c r="A479">
        <f t="shared" si="14"/>
        <v>0</v>
      </c>
      <c r="B479" s="98">
        <v>473</v>
      </c>
      <c r="C479" s="100" t="str">
        <f>IF(ISERROR(VLOOKUP($B479,Engagés!$B$10:$N$509,1,FALSE))=TRUE,"",VLOOKUP($B479,Engagés!$B$10:$N$509,2,FALSE))</f>
        <v/>
      </c>
      <c r="D479" s="100" t="str">
        <f>IF(C479="","",VLOOKUP($C479,Engagés!$C$10:$N$509,4,FALSE))</f>
        <v/>
      </c>
      <c r="E479" s="100" t="str">
        <f>IF(C479="","",VLOOKUP($C479,Engagés!$C$10:$N$509,5,FALSE))</f>
        <v/>
      </c>
      <c r="F479" s="101" t="str">
        <f>IF(C479="","",CONCATENATE(VLOOKUP($C479,Engagés!$C$10:$N$509,6,FALSE)," ",VLOOKUP($C479,Engagés!$C$10:$N$509,7,FALSE)))</f>
        <v/>
      </c>
      <c r="G479" s="101" t="str">
        <f>IF(C479="","",VLOOKUP($C479,Engagés!$C$10:$N$509,8,FALSE))</f>
        <v/>
      </c>
      <c r="H479" s="100" t="str">
        <f>IF(C479="","",VLOOKUP($C479,Engagés!$C$10:$N$509,9,FALSE))</f>
        <v/>
      </c>
      <c r="I479" s="100" t="str">
        <f>IF(C479="","",VLOOKUP($C479,Engagés!$C$10:$N$509,10,FALSE))</f>
        <v/>
      </c>
      <c r="J479" s="100" t="str">
        <f>IF(C479="","",VLOOKUP($C479,Engagés!$C$10:$Q$509,12,FALSE))</f>
        <v/>
      </c>
      <c r="K479" s="33" t="str">
        <f t="shared" si="15"/>
        <v/>
      </c>
    </row>
    <row r="480" spans="1:11" ht="14.4" hidden="1">
      <c r="A480">
        <f t="shared" si="14"/>
        <v>0</v>
      </c>
      <c r="B480" s="98">
        <v>474</v>
      </c>
      <c r="C480" s="100" t="str">
        <f>IF(ISERROR(VLOOKUP($B480,Engagés!$B$10:$N$509,1,FALSE))=TRUE,"",VLOOKUP($B480,Engagés!$B$10:$N$509,2,FALSE))</f>
        <v/>
      </c>
      <c r="D480" s="100" t="str">
        <f>IF(C480="","",VLOOKUP($C480,Engagés!$C$10:$N$509,4,FALSE))</f>
        <v/>
      </c>
      <c r="E480" s="100" t="str">
        <f>IF(C480="","",VLOOKUP($C480,Engagés!$C$10:$N$509,5,FALSE))</f>
        <v/>
      </c>
      <c r="F480" s="101" t="str">
        <f>IF(C480="","",CONCATENATE(VLOOKUP($C480,Engagés!$C$10:$N$509,6,FALSE)," ",VLOOKUP($C480,Engagés!$C$10:$N$509,7,FALSE)))</f>
        <v/>
      </c>
      <c r="G480" s="101" t="str">
        <f>IF(C480="","",VLOOKUP($C480,Engagés!$C$10:$N$509,8,FALSE))</f>
        <v/>
      </c>
      <c r="H480" s="100" t="str">
        <f>IF(C480="","",VLOOKUP($C480,Engagés!$C$10:$N$509,9,FALSE))</f>
        <v/>
      </c>
      <c r="I480" s="100" t="str">
        <f>IF(C480="","",VLOOKUP($C480,Engagés!$C$10:$N$509,10,FALSE))</f>
        <v/>
      </c>
      <c r="J480" s="100" t="str">
        <f>IF(C480="","",VLOOKUP($C480,Engagés!$C$10:$Q$509,12,FALSE))</f>
        <v/>
      </c>
      <c r="K480" s="33" t="str">
        <f t="shared" si="15"/>
        <v/>
      </c>
    </row>
    <row r="481" spans="1:11" ht="14.4" hidden="1">
      <c r="A481">
        <f t="shared" si="14"/>
        <v>0</v>
      </c>
      <c r="B481" s="98">
        <v>475</v>
      </c>
      <c r="C481" s="100" t="str">
        <f>IF(ISERROR(VLOOKUP($B481,Engagés!$B$10:$N$509,1,FALSE))=TRUE,"",VLOOKUP($B481,Engagés!$B$10:$N$509,2,FALSE))</f>
        <v/>
      </c>
      <c r="D481" s="100" t="str">
        <f>IF(C481="","",VLOOKUP($C481,Engagés!$C$10:$N$509,4,FALSE))</f>
        <v/>
      </c>
      <c r="E481" s="100" t="str">
        <f>IF(C481="","",VLOOKUP($C481,Engagés!$C$10:$N$509,5,FALSE))</f>
        <v/>
      </c>
      <c r="F481" s="101" t="str">
        <f>IF(C481="","",CONCATENATE(VLOOKUP($C481,Engagés!$C$10:$N$509,6,FALSE)," ",VLOOKUP($C481,Engagés!$C$10:$N$509,7,FALSE)))</f>
        <v/>
      </c>
      <c r="G481" s="101" t="str">
        <f>IF(C481="","",VLOOKUP($C481,Engagés!$C$10:$N$509,8,FALSE))</f>
        <v/>
      </c>
      <c r="H481" s="100" t="str">
        <f>IF(C481="","",VLOOKUP($C481,Engagés!$C$10:$N$509,9,FALSE))</f>
        <v/>
      </c>
      <c r="I481" s="100" t="str">
        <f>IF(C481="","",VLOOKUP($C481,Engagés!$C$10:$N$509,10,FALSE))</f>
        <v/>
      </c>
      <c r="J481" s="100" t="str">
        <f>IF(C481="","",VLOOKUP($C481,Engagés!$C$10:$Q$509,12,FALSE))</f>
        <v/>
      </c>
      <c r="K481" s="33" t="str">
        <f t="shared" si="15"/>
        <v/>
      </c>
    </row>
    <row r="482" spans="1:11" ht="14.4" hidden="1">
      <c r="A482">
        <f t="shared" si="14"/>
        <v>0</v>
      </c>
      <c r="B482" s="98">
        <v>476</v>
      </c>
      <c r="C482" s="100" t="str">
        <f>IF(ISERROR(VLOOKUP($B482,Engagés!$B$10:$N$509,1,FALSE))=TRUE,"",VLOOKUP($B482,Engagés!$B$10:$N$509,2,FALSE))</f>
        <v/>
      </c>
      <c r="D482" s="100" t="str">
        <f>IF(C482="","",VLOOKUP($C482,Engagés!$C$10:$N$509,4,FALSE))</f>
        <v/>
      </c>
      <c r="E482" s="100" t="str">
        <f>IF(C482="","",VLOOKUP($C482,Engagés!$C$10:$N$509,5,FALSE))</f>
        <v/>
      </c>
      <c r="F482" s="101" t="str">
        <f>IF(C482="","",CONCATENATE(VLOOKUP($C482,Engagés!$C$10:$N$509,6,FALSE)," ",VLOOKUP($C482,Engagés!$C$10:$N$509,7,FALSE)))</f>
        <v/>
      </c>
      <c r="G482" s="101" t="str">
        <f>IF(C482="","",VLOOKUP($C482,Engagés!$C$10:$N$509,8,FALSE))</f>
        <v/>
      </c>
      <c r="H482" s="100" t="str">
        <f>IF(C482="","",VLOOKUP($C482,Engagés!$C$10:$N$509,9,FALSE))</f>
        <v/>
      </c>
      <c r="I482" s="100" t="str">
        <f>IF(C482="","",VLOOKUP($C482,Engagés!$C$10:$N$509,10,FALSE))</f>
        <v/>
      </c>
      <c r="J482" s="100" t="str">
        <f>IF(C482="","",VLOOKUP($C482,Engagés!$C$10:$Q$509,12,FALSE))</f>
        <v/>
      </c>
      <c r="K482" s="33" t="str">
        <f t="shared" si="15"/>
        <v/>
      </c>
    </row>
    <row r="483" spans="1:11" ht="14.4" hidden="1">
      <c r="A483">
        <f t="shared" si="14"/>
        <v>0</v>
      </c>
      <c r="B483" s="98">
        <v>477</v>
      </c>
      <c r="C483" s="100" t="str">
        <f>IF(ISERROR(VLOOKUP($B483,Engagés!$B$10:$N$509,1,FALSE))=TRUE,"",VLOOKUP($B483,Engagés!$B$10:$N$509,2,FALSE))</f>
        <v/>
      </c>
      <c r="D483" s="100" t="str">
        <f>IF(C483="","",VLOOKUP($C483,Engagés!$C$10:$N$509,4,FALSE))</f>
        <v/>
      </c>
      <c r="E483" s="100" t="str">
        <f>IF(C483="","",VLOOKUP($C483,Engagés!$C$10:$N$509,5,FALSE))</f>
        <v/>
      </c>
      <c r="F483" s="101" t="str">
        <f>IF(C483="","",CONCATENATE(VLOOKUP($C483,Engagés!$C$10:$N$509,6,FALSE)," ",VLOOKUP($C483,Engagés!$C$10:$N$509,7,FALSE)))</f>
        <v/>
      </c>
      <c r="G483" s="101" t="str">
        <f>IF(C483="","",VLOOKUP($C483,Engagés!$C$10:$N$509,8,FALSE))</f>
        <v/>
      </c>
      <c r="H483" s="100" t="str">
        <f>IF(C483="","",VLOOKUP($C483,Engagés!$C$10:$N$509,9,FALSE))</f>
        <v/>
      </c>
      <c r="I483" s="100" t="str">
        <f>IF(C483="","",VLOOKUP($C483,Engagés!$C$10:$N$509,10,FALSE))</f>
        <v/>
      </c>
      <c r="J483" s="100" t="str">
        <f>IF(C483="","",VLOOKUP($C483,Engagés!$C$10:$Q$509,12,FALSE))</f>
        <v/>
      </c>
      <c r="K483" s="33" t="str">
        <f t="shared" si="15"/>
        <v/>
      </c>
    </row>
    <row r="484" spans="1:11" ht="14.4" hidden="1">
      <c r="A484">
        <f t="shared" si="14"/>
        <v>0</v>
      </c>
      <c r="B484" s="98">
        <v>478</v>
      </c>
      <c r="C484" s="100" t="str">
        <f>IF(ISERROR(VLOOKUP($B484,Engagés!$B$10:$N$509,1,FALSE))=TRUE,"",VLOOKUP($B484,Engagés!$B$10:$N$509,2,FALSE))</f>
        <v/>
      </c>
      <c r="D484" s="100" t="str">
        <f>IF(C484="","",VLOOKUP($C484,Engagés!$C$10:$N$509,4,FALSE))</f>
        <v/>
      </c>
      <c r="E484" s="100" t="str">
        <f>IF(C484="","",VLOOKUP($C484,Engagés!$C$10:$N$509,5,FALSE))</f>
        <v/>
      </c>
      <c r="F484" s="101" t="str">
        <f>IF(C484="","",CONCATENATE(VLOOKUP($C484,Engagés!$C$10:$N$509,6,FALSE)," ",VLOOKUP($C484,Engagés!$C$10:$N$509,7,FALSE)))</f>
        <v/>
      </c>
      <c r="G484" s="101" t="str">
        <f>IF(C484="","",VLOOKUP($C484,Engagés!$C$10:$N$509,8,FALSE))</f>
        <v/>
      </c>
      <c r="H484" s="100" t="str">
        <f>IF(C484="","",VLOOKUP($C484,Engagés!$C$10:$N$509,9,FALSE))</f>
        <v/>
      </c>
      <c r="I484" s="100" t="str">
        <f>IF(C484="","",VLOOKUP($C484,Engagés!$C$10:$N$509,10,FALSE))</f>
        <v/>
      </c>
      <c r="J484" s="100" t="str">
        <f>IF(C484="","",VLOOKUP($C484,Engagés!$C$10:$Q$509,12,FALSE))</f>
        <v/>
      </c>
      <c r="K484" s="33" t="str">
        <f t="shared" si="15"/>
        <v/>
      </c>
    </row>
    <row r="485" spans="1:11" ht="14.4" hidden="1">
      <c r="A485">
        <f t="shared" si="14"/>
        <v>0</v>
      </c>
      <c r="B485" s="98">
        <v>479</v>
      </c>
      <c r="C485" s="100" t="str">
        <f>IF(ISERROR(VLOOKUP($B485,Engagés!$B$10:$N$509,1,FALSE))=TRUE,"",VLOOKUP($B485,Engagés!$B$10:$N$509,2,FALSE))</f>
        <v/>
      </c>
      <c r="D485" s="100" t="str">
        <f>IF(C485="","",VLOOKUP($C485,Engagés!$C$10:$N$509,4,FALSE))</f>
        <v/>
      </c>
      <c r="E485" s="100" t="str">
        <f>IF(C485="","",VLOOKUP($C485,Engagés!$C$10:$N$509,5,FALSE))</f>
        <v/>
      </c>
      <c r="F485" s="101" t="str">
        <f>IF(C485="","",CONCATENATE(VLOOKUP($C485,Engagés!$C$10:$N$509,6,FALSE)," ",VLOOKUP($C485,Engagés!$C$10:$N$509,7,FALSE)))</f>
        <v/>
      </c>
      <c r="G485" s="101" t="str">
        <f>IF(C485="","",VLOOKUP($C485,Engagés!$C$10:$N$509,8,FALSE))</f>
        <v/>
      </c>
      <c r="H485" s="100" t="str">
        <f>IF(C485="","",VLOOKUP($C485,Engagés!$C$10:$N$509,9,FALSE))</f>
        <v/>
      </c>
      <c r="I485" s="100" t="str">
        <f>IF(C485="","",VLOOKUP($C485,Engagés!$C$10:$N$509,10,FALSE))</f>
        <v/>
      </c>
      <c r="J485" s="100" t="str">
        <f>IF(C485="","",VLOOKUP($C485,Engagés!$C$10:$Q$509,12,FALSE))</f>
        <v/>
      </c>
      <c r="K485" s="33" t="str">
        <f t="shared" si="15"/>
        <v/>
      </c>
    </row>
    <row r="486" spans="1:11" ht="14.4" hidden="1">
      <c r="A486">
        <f t="shared" si="14"/>
        <v>0</v>
      </c>
      <c r="B486" s="98">
        <v>480</v>
      </c>
      <c r="C486" s="100" t="str">
        <f>IF(ISERROR(VLOOKUP($B486,Engagés!$B$10:$N$509,1,FALSE))=TRUE,"",VLOOKUP($B486,Engagés!$B$10:$N$509,2,FALSE))</f>
        <v/>
      </c>
      <c r="D486" s="100" t="str">
        <f>IF(C486="","",VLOOKUP($C486,Engagés!$C$10:$N$509,4,FALSE))</f>
        <v/>
      </c>
      <c r="E486" s="100" t="str">
        <f>IF(C486="","",VLOOKUP($C486,Engagés!$C$10:$N$509,5,FALSE))</f>
        <v/>
      </c>
      <c r="F486" s="101" t="str">
        <f>IF(C486="","",CONCATENATE(VLOOKUP($C486,Engagés!$C$10:$N$509,6,FALSE)," ",VLOOKUP($C486,Engagés!$C$10:$N$509,7,FALSE)))</f>
        <v/>
      </c>
      <c r="G486" s="101" t="str">
        <f>IF(C486="","",VLOOKUP($C486,Engagés!$C$10:$N$509,8,FALSE))</f>
        <v/>
      </c>
      <c r="H486" s="100" t="str">
        <f>IF(C486="","",VLOOKUP($C486,Engagés!$C$10:$N$509,9,FALSE))</f>
        <v/>
      </c>
      <c r="I486" s="100" t="str">
        <f>IF(C486="","",VLOOKUP($C486,Engagés!$C$10:$N$509,10,FALSE))</f>
        <v/>
      </c>
      <c r="J486" s="100" t="str">
        <f>IF(C486="","",VLOOKUP($C486,Engagés!$C$10:$Q$509,12,FALSE))</f>
        <v/>
      </c>
      <c r="K486" s="33" t="str">
        <f t="shared" si="15"/>
        <v/>
      </c>
    </row>
    <row r="487" spans="1:11" ht="14.4" hidden="1">
      <c r="A487">
        <f t="shared" si="14"/>
        <v>0</v>
      </c>
      <c r="B487" s="98">
        <v>481</v>
      </c>
      <c r="C487" s="100" t="str">
        <f>IF(ISERROR(VLOOKUP($B487,Engagés!$B$10:$N$509,1,FALSE))=TRUE,"",VLOOKUP($B487,Engagés!$B$10:$N$509,2,FALSE))</f>
        <v/>
      </c>
      <c r="D487" s="100" t="str">
        <f>IF(C487="","",VLOOKUP($C487,Engagés!$C$10:$N$509,4,FALSE))</f>
        <v/>
      </c>
      <c r="E487" s="100" t="str">
        <f>IF(C487="","",VLOOKUP($C487,Engagés!$C$10:$N$509,5,FALSE))</f>
        <v/>
      </c>
      <c r="F487" s="101" t="str">
        <f>IF(C487="","",CONCATENATE(VLOOKUP($C487,Engagés!$C$10:$N$509,6,FALSE)," ",VLOOKUP($C487,Engagés!$C$10:$N$509,7,FALSE)))</f>
        <v/>
      </c>
      <c r="G487" s="101" t="str">
        <f>IF(C487="","",VLOOKUP($C487,Engagés!$C$10:$N$509,8,FALSE))</f>
        <v/>
      </c>
      <c r="H487" s="100" t="str">
        <f>IF(C487="","",VLOOKUP($C487,Engagés!$C$10:$N$509,9,FALSE))</f>
        <v/>
      </c>
      <c r="I487" s="100" t="str">
        <f>IF(C487="","",VLOOKUP($C487,Engagés!$C$10:$N$509,10,FALSE))</f>
        <v/>
      </c>
      <c r="J487" s="100" t="str">
        <f>IF(C487="","",VLOOKUP($C487,Engagés!$C$10:$Q$509,12,FALSE))</f>
        <v/>
      </c>
      <c r="K487" s="33" t="str">
        <f t="shared" si="15"/>
        <v/>
      </c>
    </row>
    <row r="488" spans="1:11" ht="14.4" hidden="1">
      <c r="A488">
        <f t="shared" si="14"/>
        <v>0</v>
      </c>
      <c r="B488" s="98">
        <v>482</v>
      </c>
      <c r="C488" s="100" t="str">
        <f>IF(ISERROR(VLOOKUP($B488,Engagés!$B$10:$N$509,1,FALSE))=TRUE,"",VLOOKUP($B488,Engagés!$B$10:$N$509,2,FALSE))</f>
        <v/>
      </c>
      <c r="D488" s="100" t="str">
        <f>IF(C488="","",VLOOKUP($C488,Engagés!$C$10:$N$509,4,FALSE))</f>
        <v/>
      </c>
      <c r="E488" s="100" t="str">
        <f>IF(C488="","",VLOOKUP($C488,Engagés!$C$10:$N$509,5,FALSE))</f>
        <v/>
      </c>
      <c r="F488" s="101" t="str">
        <f>IF(C488="","",CONCATENATE(VLOOKUP($C488,Engagés!$C$10:$N$509,6,FALSE)," ",VLOOKUP($C488,Engagés!$C$10:$N$509,7,FALSE)))</f>
        <v/>
      </c>
      <c r="G488" s="101" t="str">
        <f>IF(C488="","",VLOOKUP($C488,Engagés!$C$10:$N$509,8,FALSE))</f>
        <v/>
      </c>
      <c r="H488" s="100" t="str">
        <f>IF(C488="","",VLOOKUP($C488,Engagés!$C$10:$N$509,9,FALSE))</f>
        <v/>
      </c>
      <c r="I488" s="100" t="str">
        <f>IF(C488="","",VLOOKUP($C488,Engagés!$C$10:$N$509,10,FALSE))</f>
        <v/>
      </c>
      <c r="J488" s="100" t="str">
        <f>IF(C488="","",VLOOKUP($C488,Engagés!$C$10:$Q$509,12,FALSE))</f>
        <v/>
      </c>
      <c r="K488" s="33" t="str">
        <f t="shared" si="15"/>
        <v/>
      </c>
    </row>
    <row r="489" spans="1:11" ht="14.4" hidden="1">
      <c r="A489">
        <f t="shared" si="14"/>
        <v>0</v>
      </c>
      <c r="B489" s="98">
        <v>483</v>
      </c>
      <c r="C489" s="100" t="str">
        <f>IF(ISERROR(VLOOKUP($B489,Engagés!$B$10:$N$509,1,FALSE))=TRUE,"",VLOOKUP($B489,Engagés!$B$10:$N$509,2,FALSE))</f>
        <v/>
      </c>
      <c r="D489" s="100" t="str">
        <f>IF(C489="","",VLOOKUP($C489,Engagés!$C$10:$N$509,4,FALSE))</f>
        <v/>
      </c>
      <c r="E489" s="100" t="str">
        <f>IF(C489="","",VLOOKUP($C489,Engagés!$C$10:$N$509,5,FALSE))</f>
        <v/>
      </c>
      <c r="F489" s="101" t="str">
        <f>IF(C489="","",CONCATENATE(VLOOKUP($C489,Engagés!$C$10:$N$509,6,FALSE)," ",VLOOKUP($C489,Engagés!$C$10:$N$509,7,FALSE)))</f>
        <v/>
      </c>
      <c r="G489" s="101" t="str">
        <f>IF(C489="","",VLOOKUP($C489,Engagés!$C$10:$N$509,8,FALSE))</f>
        <v/>
      </c>
      <c r="H489" s="100" t="str">
        <f>IF(C489="","",VLOOKUP($C489,Engagés!$C$10:$N$509,9,FALSE))</f>
        <v/>
      </c>
      <c r="I489" s="100" t="str">
        <f>IF(C489="","",VLOOKUP($C489,Engagés!$C$10:$N$509,10,FALSE))</f>
        <v/>
      </c>
      <c r="J489" s="100" t="str">
        <f>IF(C489="","",VLOOKUP($C489,Engagés!$C$10:$Q$509,12,FALSE))</f>
        <v/>
      </c>
      <c r="K489" s="33" t="str">
        <f t="shared" si="15"/>
        <v/>
      </c>
    </row>
    <row r="490" spans="1:11" ht="14.4" hidden="1">
      <c r="A490">
        <f t="shared" si="14"/>
        <v>0</v>
      </c>
      <c r="B490" s="98">
        <v>484</v>
      </c>
      <c r="C490" s="100" t="str">
        <f>IF(ISERROR(VLOOKUP($B490,Engagés!$B$10:$N$509,1,FALSE))=TRUE,"",VLOOKUP($B490,Engagés!$B$10:$N$509,2,FALSE))</f>
        <v/>
      </c>
      <c r="D490" s="100" t="str">
        <f>IF(C490="","",VLOOKUP($C490,Engagés!$C$10:$N$509,4,FALSE))</f>
        <v/>
      </c>
      <c r="E490" s="100" t="str">
        <f>IF(C490="","",VLOOKUP($C490,Engagés!$C$10:$N$509,5,FALSE))</f>
        <v/>
      </c>
      <c r="F490" s="101" t="str">
        <f>IF(C490="","",CONCATENATE(VLOOKUP($C490,Engagés!$C$10:$N$509,6,FALSE)," ",VLOOKUP($C490,Engagés!$C$10:$N$509,7,FALSE)))</f>
        <v/>
      </c>
      <c r="G490" s="101" t="str">
        <f>IF(C490="","",VLOOKUP($C490,Engagés!$C$10:$N$509,8,FALSE))</f>
        <v/>
      </c>
      <c r="H490" s="100" t="str">
        <f>IF(C490="","",VLOOKUP($C490,Engagés!$C$10:$N$509,9,FALSE))</f>
        <v/>
      </c>
      <c r="I490" s="100" t="str">
        <f>IF(C490="","",VLOOKUP($C490,Engagés!$C$10:$N$509,10,FALSE))</f>
        <v/>
      </c>
      <c r="J490" s="100" t="str">
        <f>IF(C490="","",VLOOKUP($C490,Engagés!$C$10:$Q$509,12,FALSE))</f>
        <v/>
      </c>
      <c r="K490" s="33" t="str">
        <f t="shared" si="15"/>
        <v/>
      </c>
    </row>
    <row r="491" spans="1:11" ht="14.4" hidden="1">
      <c r="A491">
        <f t="shared" si="14"/>
        <v>0</v>
      </c>
      <c r="B491" s="98">
        <v>485</v>
      </c>
      <c r="C491" s="100" t="str">
        <f>IF(ISERROR(VLOOKUP($B491,Engagés!$B$10:$N$509,1,FALSE))=TRUE,"",VLOOKUP($B491,Engagés!$B$10:$N$509,2,FALSE))</f>
        <v/>
      </c>
      <c r="D491" s="100" t="str">
        <f>IF(C491="","",VLOOKUP($C491,Engagés!$C$10:$N$509,4,FALSE))</f>
        <v/>
      </c>
      <c r="E491" s="100" t="str">
        <f>IF(C491="","",VLOOKUP($C491,Engagés!$C$10:$N$509,5,FALSE))</f>
        <v/>
      </c>
      <c r="F491" s="101" t="str">
        <f>IF(C491="","",CONCATENATE(VLOOKUP($C491,Engagés!$C$10:$N$509,6,FALSE)," ",VLOOKUP($C491,Engagés!$C$10:$N$509,7,FALSE)))</f>
        <v/>
      </c>
      <c r="G491" s="101" t="str">
        <f>IF(C491="","",VLOOKUP($C491,Engagés!$C$10:$N$509,8,FALSE))</f>
        <v/>
      </c>
      <c r="H491" s="100" t="str">
        <f>IF(C491="","",VLOOKUP($C491,Engagés!$C$10:$N$509,9,FALSE))</f>
        <v/>
      </c>
      <c r="I491" s="100" t="str">
        <f>IF(C491="","",VLOOKUP($C491,Engagés!$C$10:$N$509,10,FALSE))</f>
        <v/>
      </c>
      <c r="J491" s="100" t="str">
        <f>IF(C491="","",VLOOKUP($C491,Engagés!$C$10:$Q$509,12,FALSE))</f>
        <v/>
      </c>
      <c r="K491" s="33" t="str">
        <f t="shared" si="15"/>
        <v/>
      </c>
    </row>
    <row r="492" spans="1:11" ht="14.4" hidden="1">
      <c r="A492">
        <f t="shared" si="14"/>
        <v>0</v>
      </c>
      <c r="B492" s="98">
        <v>486</v>
      </c>
      <c r="C492" s="100" t="str">
        <f>IF(ISERROR(VLOOKUP($B492,Engagés!$B$10:$N$509,1,FALSE))=TRUE,"",VLOOKUP($B492,Engagés!$B$10:$N$509,2,FALSE))</f>
        <v/>
      </c>
      <c r="D492" s="100" t="str">
        <f>IF(C492="","",VLOOKUP($C492,Engagés!$C$10:$N$509,4,FALSE))</f>
        <v/>
      </c>
      <c r="E492" s="100" t="str">
        <f>IF(C492="","",VLOOKUP($C492,Engagés!$C$10:$N$509,5,FALSE))</f>
        <v/>
      </c>
      <c r="F492" s="101" t="str">
        <f>IF(C492="","",CONCATENATE(VLOOKUP($C492,Engagés!$C$10:$N$509,6,FALSE)," ",VLOOKUP($C492,Engagés!$C$10:$N$509,7,FALSE)))</f>
        <v/>
      </c>
      <c r="G492" s="101" t="str">
        <f>IF(C492="","",VLOOKUP($C492,Engagés!$C$10:$N$509,8,FALSE))</f>
        <v/>
      </c>
      <c r="H492" s="100" t="str">
        <f>IF(C492="","",VLOOKUP($C492,Engagés!$C$10:$N$509,9,FALSE))</f>
        <v/>
      </c>
      <c r="I492" s="100" t="str">
        <f>IF(C492="","",VLOOKUP($C492,Engagés!$C$10:$N$509,10,FALSE))</f>
        <v/>
      </c>
      <c r="J492" s="100" t="str">
        <f>IF(C492="","",VLOOKUP($C492,Engagés!$C$10:$Q$509,12,FALSE))</f>
        <v/>
      </c>
      <c r="K492" s="33" t="str">
        <f t="shared" si="15"/>
        <v/>
      </c>
    </row>
    <row r="493" spans="1:11" ht="14.4" hidden="1">
      <c r="A493">
        <f t="shared" si="14"/>
        <v>0</v>
      </c>
      <c r="B493" s="98">
        <v>487</v>
      </c>
      <c r="C493" s="100" t="str">
        <f>IF(ISERROR(VLOOKUP($B493,Engagés!$B$10:$N$509,1,FALSE))=TRUE,"",VLOOKUP($B493,Engagés!$B$10:$N$509,2,FALSE))</f>
        <v/>
      </c>
      <c r="D493" s="100" t="str">
        <f>IF(C493="","",VLOOKUP($C493,Engagés!$C$10:$N$509,4,FALSE))</f>
        <v/>
      </c>
      <c r="E493" s="100" t="str">
        <f>IF(C493="","",VLOOKUP($C493,Engagés!$C$10:$N$509,5,FALSE))</f>
        <v/>
      </c>
      <c r="F493" s="101" t="str">
        <f>IF(C493="","",CONCATENATE(VLOOKUP($C493,Engagés!$C$10:$N$509,6,FALSE)," ",VLOOKUP($C493,Engagés!$C$10:$N$509,7,FALSE)))</f>
        <v/>
      </c>
      <c r="G493" s="101" t="str">
        <f>IF(C493="","",VLOOKUP($C493,Engagés!$C$10:$N$509,8,FALSE))</f>
        <v/>
      </c>
      <c r="H493" s="100" t="str">
        <f>IF(C493="","",VLOOKUP($C493,Engagés!$C$10:$N$509,9,FALSE))</f>
        <v/>
      </c>
      <c r="I493" s="100" t="str">
        <f>IF(C493="","",VLOOKUP($C493,Engagés!$C$10:$N$509,10,FALSE))</f>
        <v/>
      </c>
      <c r="J493" s="100" t="str">
        <f>IF(C493="","",VLOOKUP($C493,Engagés!$C$10:$Q$509,12,FALSE))</f>
        <v/>
      </c>
      <c r="K493" s="33" t="str">
        <f t="shared" si="15"/>
        <v/>
      </c>
    </row>
    <row r="494" spans="1:11" ht="14.4" hidden="1">
      <c r="A494">
        <f t="shared" si="14"/>
        <v>0</v>
      </c>
      <c r="B494" s="98">
        <v>488</v>
      </c>
      <c r="C494" s="100" t="str">
        <f>IF(ISERROR(VLOOKUP($B494,Engagés!$B$10:$N$509,1,FALSE))=TRUE,"",VLOOKUP($B494,Engagés!$B$10:$N$509,2,FALSE))</f>
        <v/>
      </c>
      <c r="D494" s="100" t="str">
        <f>IF(C494="","",VLOOKUP($C494,Engagés!$C$10:$N$509,4,FALSE))</f>
        <v/>
      </c>
      <c r="E494" s="100" t="str">
        <f>IF(C494="","",VLOOKUP($C494,Engagés!$C$10:$N$509,5,FALSE))</f>
        <v/>
      </c>
      <c r="F494" s="101" t="str">
        <f>IF(C494="","",CONCATENATE(VLOOKUP($C494,Engagés!$C$10:$N$509,6,FALSE)," ",VLOOKUP($C494,Engagés!$C$10:$N$509,7,FALSE)))</f>
        <v/>
      </c>
      <c r="G494" s="101" t="str">
        <f>IF(C494="","",VLOOKUP($C494,Engagés!$C$10:$N$509,8,FALSE))</f>
        <v/>
      </c>
      <c r="H494" s="100" t="str">
        <f>IF(C494="","",VLOOKUP($C494,Engagés!$C$10:$N$509,9,FALSE))</f>
        <v/>
      </c>
      <c r="I494" s="100" t="str">
        <f>IF(C494="","",VLOOKUP($C494,Engagés!$C$10:$N$509,10,FALSE))</f>
        <v/>
      </c>
      <c r="J494" s="100" t="str">
        <f>IF(C494="","",VLOOKUP($C494,Engagés!$C$10:$Q$509,12,FALSE))</f>
        <v/>
      </c>
      <c r="K494" s="33" t="str">
        <f t="shared" si="15"/>
        <v/>
      </c>
    </row>
    <row r="495" spans="1:11" ht="14.4" hidden="1">
      <c r="A495">
        <f t="shared" si="14"/>
        <v>0</v>
      </c>
      <c r="B495" s="98">
        <v>489</v>
      </c>
      <c r="C495" s="100" t="str">
        <f>IF(ISERROR(VLOOKUP($B495,Engagés!$B$10:$N$509,1,FALSE))=TRUE,"",VLOOKUP($B495,Engagés!$B$10:$N$509,2,FALSE))</f>
        <v/>
      </c>
      <c r="D495" s="100" t="str">
        <f>IF(C495="","",VLOOKUP($C495,Engagés!$C$10:$N$509,4,FALSE))</f>
        <v/>
      </c>
      <c r="E495" s="100" t="str">
        <f>IF(C495="","",VLOOKUP($C495,Engagés!$C$10:$N$509,5,FALSE))</f>
        <v/>
      </c>
      <c r="F495" s="101" t="str">
        <f>IF(C495="","",CONCATENATE(VLOOKUP($C495,Engagés!$C$10:$N$509,6,FALSE)," ",VLOOKUP($C495,Engagés!$C$10:$N$509,7,FALSE)))</f>
        <v/>
      </c>
      <c r="G495" s="101" t="str">
        <f>IF(C495="","",VLOOKUP($C495,Engagés!$C$10:$N$509,8,FALSE))</f>
        <v/>
      </c>
      <c r="H495" s="100" t="str">
        <f>IF(C495="","",VLOOKUP($C495,Engagés!$C$10:$N$509,9,FALSE))</f>
        <v/>
      </c>
      <c r="I495" s="100" t="str">
        <f>IF(C495="","",VLOOKUP($C495,Engagés!$C$10:$N$509,10,FALSE))</f>
        <v/>
      </c>
      <c r="J495" s="100" t="str">
        <f>IF(C495="","",VLOOKUP($C495,Engagés!$C$10:$Q$509,12,FALSE))</f>
        <v/>
      </c>
      <c r="K495" s="33" t="str">
        <f t="shared" si="15"/>
        <v/>
      </c>
    </row>
    <row r="496" spans="1:11" ht="14.4" hidden="1">
      <c r="A496">
        <f t="shared" si="14"/>
        <v>0</v>
      </c>
      <c r="B496" s="98">
        <v>490</v>
      </c>
      <c r="C496" s="100" t="str">
        <f>IF(ISERROR(VLOOKUP($B496,Engagés!$B$10:$N$509,1,FALSE))=TRUE,"",VLOOKUP($B496,Engagés!$B$10:$N$509,2,FALSE))</f>
        <v/>
      </c>
      <c r="D496" s="100" t="str">
        <f>IF(C496="","",VLOOKUP($C496,Engagés!$C$10:$N$509,4,FALSE))</f>
        <v/>
      </c>
      <c r="E496" s="100" t="str">
        <f>IF(C496="","",VLOOKUP($C496,Engagés!$C$10:$N$509,5,FALSE))</f>
        <v/>
      </c>
      <c r="F496" s="101" t="str">
        <f>IF(C496="","",CONCATENATE(VLOOKUP($C496,Engagés!$C$10:$N$509,6,FALSE)," ",VLOOKUP($C496,Engagés!$C$10:$N$509,7,FALSE)))</f>
        <v/>
      </c>
      <c r="G496" s="101" t="str">
        <f>IF(C496="","",VLOOKUP($C496,Engagés!$C$10:$N$509,8,FALSE))</f>
        <v/>
      </c>
      <c r="H496" s="100" t="str">
        <f>IF(C496="","",VLOOKUP($C496,Engagés!$C$10:$N$509,9,FALSE))</f>
        <v/>
      </c>
      <c r="I496" s="100" t="str">
        <f>IF(C496="","",VLOOKUP($C496,Engagés!$C$10:$N$509,10,FALSE))</f>
        <v/>
      </c>
      <c r="J496" s="100" t="str">
        <f>IF(C496="","",VLOOKUP($C496,Engagés!$C$10:$Q$509,12,FALSE))</f>
        <v/>
      </c>
      <c r="K496" s="33" t="str">
        <f t="shared" si="15"/>
        <v/>
      </c>
    </row>
    <row r="497" spans="1:11" ht="14.4" hidden="1">
      <c r="A497">
        <f t="shared" si="14"/>
        <v>0</v>
      </c>
      <c r="B497" s="98">
        <v>491</v>
      </c>
      <c r="C497" s="100" t="str">
        <f>IF(ISERROR(VLOOKUP($B497,Engagés!$B$10:$N$509,1,FALSE))=TRUE,"",VLOOKUP($B497,Engagés!$B$10:$N$509,2,FALSE))</f>
        <v/>
      </c>
      <c r="D497" s="100" t="str">
        <f>IF(C497="","",VLOOKUP($C497,Engagés!$C$10:$N$509,4,FALSE))</f>
        <v/>
      </c>
      <c r="E497" s="100" t="str">
        <f>IF(C497="","",VLOOKUP($C497,Engagés!$C$10:$N$509,5,FALSE))</f>
        <v/>
      </c>
      <c r="F497" s="101" t="str">
        <f>IF(C497="","",CONCATENATE(VLOOKUP($C497,Engagés!$C$10:$N$509,6,FALSE)," ",VLOOKUP($C497,Engagés!$C$10:$N$509,7,FALSE)))</f>
        <v/>
      </c>
      <c r="G497" s="101" t="str">
        <f>IF(C497="","",VLOOKUP($C497,Engagés!$C$10:$N$509,8,FALSE))</f>
        <v/>
      </c>
      <c r="H497" s="100" t="str">
        <f>IF(C497="","",VLOOKUP($C497,Engagés!$C$10:$N$509,9,FALSE))</f>
        <v/>
      </c>
      <c r="I497" s="100" t="str">
        <f>IF(C497="","",VLOOKUP($C497,Engagés!$C$10:$N$509,10,FALSE))</f>
        <v/>
      </c>
      <c r="J497" s="100" t="str">
        <f>IF(C497="","",VLOOKUP($C497,Engagés!$C$10:$Q$509,12,FALSE))</f>
        <v/>
      </c>
      <c r="K497" s="33" t="str">
        <f t="shared" si="15"/>
        <v/>
      </c>
    </row>
    <row r="498" spans="1:11" ht="14.4" hidden="1">
      <c r="A498">
        <f t="shared" si="14"/>
        <v>0</v>
      </c>
      <c r="B498" s="98">
        <v>492</v>
      </c>
      <c r="C498" s="100" t="str">
        <f>IF(ISERROR(VLOOKUP($B498,Engagés!$B$10:$N$509,1,FALSE))=TRUE,"",VLOOKUP($B498,Engagés!$B$10:$N$509,2,FALSE))</f>
        <v/>
      </c>
      <c r="D498" s="100" t="str">
        <f>IF(C498="","",VLOOKUP($C498,Engagés!$C$10:$N$509,4,FALSE))</f>
        <v/>
      </c>
      <c r="E498" s="100" t="str">
        <f>IF(C498="","",VLOOKUP($C498,Engagés!$C$10:$N$509,5,FALSE))</f>
        <v/>
      </c>
      <c r="F498" s="101" t="str">
        <f>IF(C498="","",CONCATENATE(VLOOKUP($C498,Engagés!$C$10:$N$509,6,FALSE)," ",VLOOKUP($C498,Engagés!$C$10:$N$509,7,FALSE)))</f>
        <v/>
      </c>
      <c r="G498" s="101" t="str">
        <f>IF(C498="","",VLOOKUP($C498,Engagés!$C$10:$N$509,8,FALSE))</f>
        <v/>
      </c>
      <c r="H498" s="100" t="str">
        <f>IF(C498="","",VLOOKUP($C498,Engagés!$C$10:$N$509,9,FALSE))</f>
        <v/>
      </c>
      <c r="I498" s="100" t="str">
        <f>IF(C498="","",VLOOKUP($C498,Engagés!$C$10:$N$509,10,FALSE))</f>
        <v/>
      </c>
      <c r="J498" s="100" t="str">
        <f>IF(C498="","",VLOOKUP($C498,Engagés!$C$10:$Q$509,12,FALSE))</f>
        <v/>
      </c>
      <c r="K498" s="33" t="str">
        <f t="shared" si="15"/>
        <v/>
      </c>
    </row>
    <row r="499" spans="1:11" ht="14.4" hidden="1">
      <c r="A499">
        <f t="shared" si="14"/>
        <v>0</v>
      </c>
      <c r="B499" s="98">
        <v>493</v>
      </c>
      <c r="C499" s="100" t="str">
        <f>IF(ISERROR(VLOOKUP($B499,Engagés!$B$10:$N$509,1,FALSE))=TRUE,"",VLOOKUP($B499,Engagés!$B$10:$N$509,2,FALSE))</f>
        <v/>
      </c>
      <c r="D499" s="100" t="str">
        <f>IF(C499="","",VLOOKUP($C499,Engagés!$C$10:$N$509,4,FALSE))</f>
        <v/>
      </c>
      <c r="E499" s="100" t="str">
        <f>IF(C499="","",VLOOKUP($C499,Engagés!$C$10:$N$509,5,FALSE))</f>
        <v/>
      </c>
      <c r="F499" s="101" t="str">
        <f>IF(C499="","",CONCATENATE(VLOOKUP($C499,Engagés!$C$10:$N$509,6,FALSE)," ",VLOOKUP($C499,Engagés!$C$10:$N$509,7,FALSE)))</f>
        <v/>
      </c>
      <c r="G499" s="101" t="str">
        <f>IF(C499="","",VLOOKUP($C499,Engagés!$C$10:$N$509,8,FALSE))</f>
        <v/>
      </c>
      <c r="H499" s="100" t="str">
        <f>IF(C499="","",VLOOKUP($C499,Engagés!$C$10:$N$509,9,FALSE))</f>
        <v/>
      </c>
      <c r="I499" s="100" t="str">
        <f>IF(C499="","",VLOOKUP($C499,Engagés!$C$10:$N$509,10,FALSE))</f>
        <v/>
      </c>
      <c r="J499" s="100" t="str">
        <f>IF(C499="","",VLOOKUP($C499,Engagés!$C$10:$Q$509,12,FALSE))</f>
        <v/>
      </c>
      <c r="K499" s="33" t="str">
        <f t="shared" si="15"/>
        <v/>
      </c>
    </row>
    <row r="500" spans="1:11" ht="14.4" hidden="1">
      <c r="A500">
        <f t="shared" si="14"/>
        <v>0</v>
      </c>
      <c r="B500" s="98">
        <v>494</v>
      </c>
      <c r="C500" s="100" t="str">
        <f>IF(ISERROR(VLOOKUP($B500,Engagés!$B$10:$N$509,1,FALSE))=TRUE,"",VLOOKUP($B500,Engagés!$B$10:$N$509,2,FALSE))</f>
        <v/>
      </c>
      <c r="D500" s="100" t="str">
        <f>IF(C500="","",VLOOKUP($C500,Engagés!$C$10:$N$509,4,FALSE))</f>
        <v/>
      </c>
      <c r="E500" s="100" t="str">
        <f>IF(C500="","",VLOOKUP($C500,Engagés!$C$10:$N$509,5,FALSE))</f>
        <v/>
      </c>
      <c r="F500" s="101" t="str">
        <f>IF(C500="","",CONCATENATE(VLOOKUP($C500,Engagés!$C$10:$N$509,6,FALSE)," ",VLOOKUP($C500,Engagés!$C$10:$N$509,7,FALSE)))</f>
        <v/>
      </c>
      <c r="G500" s="101" t="str">
        <f>IF(C500="","",VLOOKUP($C500,Engagés!$C$10:$N$509,8,FALSE))</f>
        <v/>
      </c>
      <c r="H500" s="100" t="str">
        <f>IF(C500="","",VLOOKUP($C500,Engagés!$C$10:$N$509,9,FALSE))</f>
        <v/>
      </c>
      <c r="I500" s="100" t="str">
        <f>IF(C500="","",VLOOKUP($C500,Engagés!$C$10:$N$509,10,FALSE))</f>
        <v/>
      </c>
      <c r="J500" s="100" t="str">
        <f>IF(C500="","",VLOOKUP($C500,Engagés!$C$10:$Q$509,12,FALSE))</f>
        <v/>
      </c>
      <c r="K500" s="33" t="str">
        <f t="shared" si="15"/>
        <v/>
      </c>
    </row>
    <row r="501" spans="1:11" ht="14.4" hidden="1">
      <c r="A501">
        <f t="shared" si="14"/>
        <v>0</v>
      </c>
      <c r="B501" s="98">
        <v>495</v>
      </c>
      <c r="C501" s="100" t="str">
        <f>IF(ISERROR(VLOOKUP($B501,Engagés!$B$10:$N$509,1,FALSE))=TRUE,"",VLOOKUP($B501,Engagés!$B$10:$N$509,2,FALSE))</f>
        <v/>
      </c>
      <c r="D501" s="100" t="str">
        <f>IF(C501="","",VLOOKUP($C501,Engagés!$C$10:$N$509,4,FALSE))</f>
        <v/>
      </c>
      <c r="E501" s="100" t="str">
        <f>IF(C501="","",VLOOKUP($C501,Engagés!$C$10:$N$509,5,FALSE))</f>
        <v/>
      </c>
      <c r="F501" s="101" t="str">
        <f>IF(C501="","",CONCATENATE(VLOOKUP($C501,Engagés!$C$10:$N$509,6,FALSE)," ",VLOOKUP($C501,Engagés!$C$10:$N$509,7,FALSE)))</f>
        <v/>
      </c>
      <c r="G501" s="101" t="str">
        <f>IF(C501="","",VLOOKUP($C501,Engagés!$C$10:$N$509,8,FALSE))</f>
        <v/>
      </c>
      <c r="H501" s="100" t="str">
        <f>IF(C501="","",VLOOKUP($C501,Engagés!$C$10:$N$509,9,FALSE))</f>
        <v/>
      </c>
      <c r="I501" s="100" t="str">
        <f>IF(C501="","",VLOOKUP($C501,Engagés!$C$10:$N$509,10,FALSE))</f>
        <v/>
      </c>
      <c r="J501" s="100" t="str">
        <f>IF(C501="","",VLOOKUP($C501,Engagés!$C$10:$Q$509,12,FALSE))</f>
        <v/>
      </c>
      <c r="K501" s="33" t="str">
        <f t="shared" si="15"/>
        <v/>
      </c>
    </row>
    <row r="502" spans="1:11" ht="14.4" hidden="1">
      <c r="A502">
        <f t="shared" si="14"/>
        <v>0</v>
      </c>
      <c r="B502" s="98">
        <v>496</v>
      </c>
      <c r="C502" s="100" t="str">
        <f>IF(ISERROR(VLOOKUP($B502,Engagés!$B$10:$N$509,1,FALSE))=TRUE,"",VLOOKUP($B502,Engagés!$B$10:$N$509,2,FALSE))</f>
        <v/>
      </c>
      <c r="D502" s="100" t="str">
        <f>IF(C502="","",VLOOKUP($C502,Engagés!$C$10:$N$509,4,FALSE))</f>
        <v/>
      </c>
      <c r="E502" s="100" t="str">
        <f>IF(C502="","",VLOOKUP($C502,Engagés!$C$10:$N$509,5,FALSE))</f>
        <v/>
      </c>
      <c r="F502" s="101" t="str">
        <f>IF(C502="","",CONCATENATE(VLOOKUP($C502,Engagés!$C$10:$N$509,6,FALSE)," ",VLOOKUP($C502,Engagés!$C$10:$N$509,7,FALSE)))</f>
        <v/>
      </c>
      <c r="G502" s="101" t="str">
        <f>IF(C502="","",VLOOKUP($C502,Engagés!$C$10:$N$509,8,FALSE))</f>
        <v/>
      </c>
      <c r="H502" s="100" t="str">
        <f>IF(C502="","",VLOOKUP($C502,Engagés!$C$10:$N$509,9,FALSE))</f>
        <v/>
      </c>
      <c r="I502" s="100" t="str">
        <f>IF(C502="","",VLOOKUP($C502,Engagés!$C$10:$N$509,10,FALSE))</f>
        <v/>
      </c>
      <c r="J502" s="100" t="str">
        <f>IF(C502="","",VLOOKUP($C502,Engagés!$C$10:$Q$509,12,FALSE))</f>
        <v/>
      </c>
      <c r="K502" s="33" t="str">
        <f t="shared" si="15"/>
        <v/>
      </c>
    </row>
    <row r="503" spans="1:11" ht="14.4" hidden="1">
      <c r="A503">
        <f t="shared" si="14"/>
        <v>0</v>
      </c>
      <c r="B503" s="98">
        <v>497</v>
      </c>
      <c r="C503" s="100" t="str">
        <f>IF(ISERROR(VLOOKUP($B503,Engagés!$B$10:$N$509,1,FALSE))=TRUE,"",VLOOKUP($B503,Engagés!$B$10:$N$509,2,FALSE))</f>
        <v/>
      </c>
      <c r="D503" s="100" t="str">
        <f>IF(C503="","",VLOOKUP($C503,Engagés!$C$10:$N$509,4,FALSE))</f>
        <v/>
      </c>
      <c r="E503" s="100" t="str">
        <f>IF(C503="","",VLOOKUP($C503,Engagés!$C$10:$N$509,5,FALSE))</f>
        <v/>
      </c>
      <c r="F503" s="101" t="str">
        <f>IF(C503="","",CONCATENATE(VLOOKUP($C503,Engagés!$C$10:$N$509,6,FALSE)," ",VLOOKUP($C503,Engagés!$C$10:$N$509,7,FALSE)))</f>
        <v/>
      </c>
      <c r="G503" s="101" t="str">
        <f>IF(C503="","",VLOOKUP($C503,Engagés!$C$10:$N$509,8,FALSE))</f>
        <v/>
      </c>
      <c r="H503" s="100" t="str">
        <f>IF(C503="","",VLOOKUP($C503,Engagés!$C$10:$N$509,9,FALSE))</f>
        <v/>
      </c>
      <c r="I503" s="100" t="str">
        <f>IF(C503="","",VLOOKUP($C503,Engagés!$C$10:$N$509,10,FALSE))</f>
        <v/>
      </c>
      <c r="J503" s="100" t="str">
        <f>IF(C503="","",VLOOKUP($C503,Engagés!$C$10:$Q$509,12,FALSE))</f>
        <v/>
      </c>
      <c r="K503" s="33" t="str">
        <f t="shared" si="15"/>
        <v/>
      </c>
    </row>
    <row r="504" spans="1:11" ht="14.4" hidden="1">
      <c r="A504">
        <f>IF(LEN(C504)=0,0,1)</f>
        <v>0</v>
      </c>
      <c r="B504" s="98">
        <v>498</v>
      </c>
      <c r="C504" s="100" t="str">
        <f>IF(ISERROR(VLOOKUP($B504,Engagés!$B$10:$N$509,1,FALSE))=TRUE,"",VLOOKUP($B504,Engagés!$B$10:$N$509,2,FALSE))</f>
        <v/>
      </c>
      <c r="D504" s="100" t="str">
        <f>IF(C504="","",VLOOKUP($C504,Engagés!$C$10:$N$509,4,FALSE))</f>
        <v/>
      </c>
      <c r="E504" s="100" t="str">
        <f>IF(C504="","",VLOOKUP($C504,Engagés!$C$10:$N$509,5,FALSE))</f>
        <v/>
      </c>
      <c r="F504" s="101" t="str">
        <f>IF(C504="","",CONCATENATE(VLOOKUP($C504,Engagés!$C$10:$N$509,6,FALSE)," ",VLOOKUP($C504,Engagés!$C$10:$N$509,7,FALSE)))</f>
        <v/>
      </c>
      <c r="G504" s="101" t="str">
        <f>IF(C504="","",VLOOKUP($C504,Engagés!$C$10:$N$509,8,FALSE))</f>
        <v/>
      </c>
      <c r="H504" s="100" t="str">
        <f>IF(C504="","",VLOOKUP($C504,Engagés!$C$10:$N$509,9,FALSE))</f>
        <v/>
      </c>
      <c r="I504" s="100" t="str">
        <f>IF(C504="","",VLOOKUP($C504,Engagés!$C$10:$N$509,10,FALSE))</f>
        <v/>
      </c>
      <c r="J504" s="100" t="str">
        <f>IF(C504="","",VLOOKUP($C504,Engagés!$C$10:$Q$509,12,FALSE))</f>
        <v/>
      </c>
      <c r="K504" s="33" t="str">
        <f t="shared" si="15"/>
        <v/>
      </c>
    </row>
    <row r="505" spans="1:11" ht="14.4" hidden="1">
      <c r="A505">
        <f>IF(LEN(C505)=0,0,1)</f>
        <v>0</v>
      </c>
      <c r="B505" s="98">
        <v>499</v>
      </c>
      <c r="C505" s="100" t="str">
        <f>IF(ISERROR(VLOOKUP($B505,Engagés!$B$10:$N$509,1,FALSE))=TRUE,"",VLOOKUP($B505,Engagés!$B$10:$N$509,2,FALSE))</f>
        <v/>
      </c>
      <c r="D505" s="100" t="str">
        <f>IF(C505="","",VLOOKUP($C505,Engagés!$C$10:$N$509,4,FALSE))</f>
        <v/>
      </c>
      <c r="E505" s="100" t="str">
        <f>IF(C505="","",VLOOKUP($C505,Engagés!$C$10:$N$509,5,FALSE))</f>
        <v/>
      </c>
      <c r="F505" s="101" t="str">
        <f>IF(C505="","",CONCATENATE(VLOOKUP($C505,Engagés!$C$10:$N$509,6,FALSE)," ",VLOOKUP($C505,Engagés!$C$10:$N$509,7,FALSE)))</f>
        <v/>
      </c>
      <c r="G505" s="101" t="str">
        <f>IF(C505="","",VLOOKUP($C505,Engagés!$C$10:$N$509,8,FALSE))</f>
        <v/>
      </c>
      <c r="H505" s="100" t="str">
        <f>IF(C505="","",VLOOKUP($C505,Engagés!$C$10:$N$509,9,FALSE))</f>
        <v/>
      </c>
      <c r="I505" s="100" t="str">
        <f>IF(C505="","",VLOOKUP($C505,Engagés!$C$10:$N$509,10,FALSE))</f>
        <v/>
      </c>
      <c r="J505" s="100" t="str">
        <f>IF(C505="","",VLOOKUP($C505,Engagés!$C$10:$Q$509,12,FALSE))</f>
        <v/>
      </c>
      <c r="K505" s="33" t="str">
        <f t="shared" si="15"/>
        <v/>
      </c>
    </row>
    <row r="506" spans="1:11" ht="14.4" hidden="1">
      <c r="A506">
        <f>IF(LEN(C506)=0,0,1)</f>
        <v>0</v>
      </c>
      <c r="B506" s="98">
        <v>500</v>
      </c>
      <c r="C506" s="100" t="str">
        <f>IF(ISERROR(VLOOKUP($B506,Engagés!$B$10:$N$509,1,FALSE))=TRUE,"",VLOOKUP($B506,Engagés!$B$10:$N$509,2,FALSE))</f>
        <v/>
      </c>
      <c r="D506" s="100" t="str">
        <f>IF(C506="","",VLOOKUP($C506,Engagés!$C$10:$N$509,4,FALSE))</f>
        <v/>
      </c>
      <c r="E506" s="100" t="str">
        <f>IF(C506="","",VLOOKUP($C506,Engagés!$C$10:$N$509,5,FALSE))</f>
        <v/>
      </c>
      <c r="F506" s="101" t="str">
        <f>IF(C506="","",CONCATENATE(VLOOKUP($C506,Engagés!$C$10:$N$509,6,FALSE)," ",VLOOKUP($C506,Engagés!$C$10:$N$509,7,FALSE)))</f>
        <v/>
      </c>
      <c r="G506" s="101" t="str">
        <f>IF(C506="","",VLOOKUP($C506,Engagés!$C$10:$N$509,8,FALSE))</f>
        <v/>
      </c>
      <c r="H506" s="100" t="str">
        <f>IF(C506="","",VLOOKUP($C506,Engagés!$C$10:$N$509,9,FALSE))</f>
        <v/>
      </c>
      <c r="I506" s="100" t="str">
        <f>IF(C506="","",VLOOKUP($C506,Engagés!$C$10:$N$509,10,FALSE))</f>
        <v/>
      </c>
      <c r="J506" s="100" t="str">
        <f>IF(C506="","",VLOOKUP($C506,Engagés!$C$10:$Q$509,12,FALSE))</f>
        <v/>
      </c>
      <c r="K506" s="33" t="str">
        <f t="shared" si="15"/>
        <v/>
      </c>
    </row>
    <row r="507" spans="1:11" hidden="1">
      <c r="F507" s="15"/>
      <c r="G507" s="15"/>
    </row>
    <row r="508" spans="1:11" hidden="1">
      <c r="F508" s="15"/>
      <c r="G508" s="15"/>
    </row>
    <row r="509" spans="1:11" hidden="1">
      <c r="F509" s="15"/>
      <c r="G509" s="15"/>
    </row>
    <row r="510" spans="1:11" hidden="1">
      <c r="F510" s="15"/>
      <c r="G510" s="15"/>
    </row>
    <row r="511" spans="1:11" hidden="1">
      <c r="F511" s="15"/>
      <c r="G511" s="15"/>
    </row>
    <row r="512" spans="1:11" hidden="1">
      <c r="F512" s="15"/>
      <c r="G512" s="15"/>
    </row>
    <row r="513" spans="6:7" hidden="1">
      <c r="F513" s="15"/>
      <c r="G513" s="15"/>
    </row>
    <row r="514" spans="6:7" hidden="1">
      <c r="F514" s="15"/>
      <c r="G514" s="15"/>
    </row>
    <row r="515" spans="6:7" hidden="1">
      <c r="F515" s="15"/>
      <c r="G515" s="15"/>
    </row>
    <row r="516" spans="6:7" hidden="1">
      <c r="F516" s="15"/>
      <c r="G516" s="15"/>
    </row>
    <row r="517" spans="6:7" hidden="1">
      <c r="F517" s="15"/>
      <c r="G517" s="15"/>
    </row>
    <row r="518" spans="6:7" hidden="1">
      <c r="F518" s="15"/>
      <c r="G518" s="15"/>
    </row>
    <row r="519" spans="6:7" hidden="1">
      <c r="F519" s="15"/>
      <c r="G519" s="15"/>
    </row>
    <row r="520" spans="6:7" hidden="1">
      <c r="F520" s="15"/>
      <c r="G520" s="15"/>
    </row>
    <row r="521" spans="6:7" hidden="1">
      <c r="F521" s="15"/>
      <c r="G521" s="15"/>
    </row>
    <row r="522" spans="6:7" hidden="1">
      <c r="F522" s="15"/>
      <c r="G522" s="15"/>
    </row>
    <row r="523" spans="6:7" hidden="1">
      <c r="F523" s="15"/>
      <c r="G523" s="15"/>
    </row>
    <row r="524" spans="6:7" hidden="1">
      <c r="F524" s="15"/>
      <c r="G524" s="15"/>
    </row>
    <row r="525" spans="6:7" hidden="1">
      <c r="F525" s="15"/>
      <c r="G525" s="15"/>
    </row>
    <row r="526" spans="6:7" hidden="1">
      <c r="F526" s="15"/>
      <c r="G526" s="15"/>
    </row>
    <row r="527" spans="6:7" hidden="1">
      <c r="F527" s="15"/>
      <c r="G527" s="15"/>
    </row>
    <row r="528" spans="6:7" hidden="1">
      <c r="F528" s="15"/>
      <c r="G528" s="15"/>
    </row>
    <row r="529" spans="6:7" hidden="1">
      <c r="F529" s="15"/>
      <c r="G529" s="15"/>
    </row>
    <row r="530" spans="6:7" hidden="1">
      <c r="F530" s="15"/>
      <c r="G530" s="15"/>
    </row>
    <row r="531" spans="6:7" hidden="1">
      <c r="F531" s="15"/>
      <c r="G531" s="15"/>
    </row>
    <row r="532" spans="6:7" hidden="1">
      <c r="F532" s="15"/>
      <c r="G532" s="15"/>
    </row>
    <row r="533" spans="6:7" hidden="1">
      <c r="F533" s="15"/>
      <c r="G533" s="15"/>
    </row>
    <row r="534" spans="6:7" hidden="1">
      <c r="F534" s="15"/>
      <c r="G534" s="15"/>
    </row>
    <row r="535" spans="6:7" hidden="1">
      <c r="F535" s="15"/>
      <c r="G535" s="15"/>
    </row>
    <row r="536" spans="6:7" hidden="1">
      <c r="F536" s="15"/>
      <c r="G536" s="15"/>
    </row>
    <row r="537" spans="6:7" hidden="1">
      <c r="F537" s="15"/>
      <c r="G537" s="15"/>
    </row>
    <row r="538" spans="6:7" hidden="1">
      <c r="F538" s="15"/>
      <c r="G538" s="15"/>
    </row>
    <row r="539" spans="6:7" hidden="1">
      <c r="F539" s="15"/>
      <c r="G539" s="15"/>
    </row>
    <row r="540" spans="6:7" hidden="1">
      <c r="F540" s="15"/>
      <c r="G540" s="15"/>
    </row>
    <row r="541" spans="6:7" hidden="1">
      <c r="F541" s="15"/>
      <c r="G541" s="15"/>
    </row>
    <row r="542" spans="6:7" hidden="1">
      <c r="F542" s="15"/>
      <c r="G542" s="15"/>
    </row>
    <row r="543" spans="6:7" hidden="1">
      <c r="F543" s="15"/>
      <c r="G543" s="15"/>
    </row>
    <row r="544" spans="6:7" hidden="1">
      <c r="F544" s="15"/>
      <c r="G544" s="15"/>
    </row>
    <row r="545" spans="6:7" hidden="1">
      <c r="F545" s="15"/>
      <c r="G545" s="15"/>
    </row>
    <row r="546" spans="6:7" hidden="1">
      <c r="F546" s="15"/>
      <c r="G546" s="15"/>
    </row>
    <row r="547" spans="6:7" hidden="1">
      <c r="F547" s="15"/>
      <c r="G547" s="15"/>
    </row>
    <row r="548" spans="6:7" hidden="1">
      <c r="F548" s="15"/>
      <c r="G548" s="15"/>
    </row>
    <row r="549" spans="6:7" hidden="1">
      <c r="F549" s="15"/>
      <c r="G549" s="15"/>
    </row>
    <row r="550" spans="6:7" hidden="1">
      <c r="F550" s="15"/>
      <c r="G550" s="15"/>
    </row>
    <row r="551" spans="6:7" hidden="1">
      <c r="F551" s="15"/>
      <c r="G551" s="15"/>
    </row>
    <row r="552" spans="6:7" hidden="1">
      <c r="F552" s="15"/>
      <c r="G552" s="15"/>
    </row>
    <row r="553" spans="6:7" hidden="1">
      <c r="F553" s="15"/>
      <c r="G553" s="15"/>
    </row>
    <row r="554" spans="6:7" hidden="1">
      <c r="F554" s="15"/>
      <c r="G554" s="15"/>
    </row>
    <row r="555" spans="6:7" hidden="1">
      <c r="F555" s="15"/>
      <c r="G555" s="15"/>
    </row>
    <row r="556" spans="6:7" hidden="1">
      <c r="F556" s="15"/>
      <c r="G556" s="15"/>
    </row>
    <row r="557" spans="6:7" hidden="1">
      <c r="F557" s="15"/>
      <c r="G557" s="15"/>
    </row>
    <row r="558" spans="6:7" hidden="1">
      <c r="F558" s="15"/>
      <c r="G558" s="15"/>
    </row>
    <row r="559" spans="6:7" hidden="1">
      <c r="F559" s="15"/>
      <c r="G559" s="15"/>
    </row>
    <row r="560" spans="6:7" hidden="1">
      <c r="F560" s="15"/>
      <c r="G560" s="15"/>
    </row>
    <row r="561" spans="6:7" hidden="1">
      <c r="F561" s="15"/>
      <c r="G561" s="15"/>
    </row>
    <row r="562" spans="6:7" hidden="1">
      <c r="F562" s="15"/>
      <c r="G562" s="15"/>
    </row>
    <row r="563" spans="6:7" hidden="1">
      <c r="F563" s="15"/>
      <c r="G563" s="15"/>
    </row>
    <row r="564" spans="6:7" hidden="1">
      <c r="F564" s="15"/>
      <c r="G564" s="15"/>
    </row>
    <row r="565" spans="6:7" hidden="1">
      <c r="F565" s="15"/>
      <c r="G565" s="15"/>
    </row>
    <row r="566" spans="6:7" hidden="1">
      <c r="F566" s="15"/>
      <c r="G566" s="15"/>
    </row>
    <row r="567" spans="6:7" hidden="1">
      <c r="F567" s="15"/>
      <c r="G567" s="15"/>
    </row>
    <row r="568" spans="6:7" hidden="1">
      <c r="F568" s="15"/>
      <c r="G568" s="15"/>
    </row>
    <row r="569" spans="6:7" hidden="1">
      <c r="F569" s="15"/>
      <c r="G569" s="15"/>
    </row>
    <row r="570" spans="6:7" hidden="1">
      <c r="F570" s="15"/>
      <c r="G570" s="15"/>
    </row>
    <row r="571" spans="6:7" hidden="1">
      <c r="F571" s="15"/>
      <c r="G571" s="15"/>
    </row>
    <row r="572" spans="6:7" hidden="1">
      <c r="F572" s="15"/>
      <c r="G572" s="15"/>
    </row>
    <row r="573" spans="6:7" hidden="1">
      <c r="F573" s="15"/>
      <c r="G573" s="15"/>
    </row>
    <row r="574" spans="6:7" hidden="1">
      <c r="F574" s="15"/>
      <c r="G574" s="15"/>
    </row>
    <row r="575" spans="6:7" hidden="1">
      <c r="F575" s="15"/>
      <c r="G575" s="15"/>
    </row>
    <row r="576" spans="6:7" hidden="1">
      <c r="F576" s="15"/>
      <c r="G576" s="15"/>
    </row>
    <row r="577" spans="6:7" hidden="1">
      <c r="F577" s="15"/>
      <c r="G577" s="15"/>
    </row>
    <row r="578" spans="6:7" hidden="1">
      <c r="F578" s="15"/>
      <c r="G578" s="15"/>
    </row>
    <row r="579" spans="6:7" hidden="1">
      <c r="F579" s="15"/>
      <c r="G579" s="15"/>
    </row>
    <row r="580" spans="6:7" hidden="1">
      <c r="F580" s="15"/>
      <c r="G580" s="15"/>
    </row>
    <row r="581" spans="6:7" hidden="1">
      <c r="F581" s="15"/>
      <c r="G581" s="15"/>
    </row>
    <row r="582" spans="6:7" hidden="1">
      <c r="F582" s="15"/>
      <c r="G582" s="15"/>
    </row>
    <row r="583" spans="6:7" hidden="1">
      <c r="F583" s="15"/>
      <c r="G583" s="15"/>
    </row>
    <row r="584" spans="6:7" hidden="1">
      <c r="F584" s="15"/>
      <c r="G584" s="15"/>
    </row>
    <row r="585" spans="6:7" hidden="1">
      <c r="F585" s="15"/>
      <c r="G585" s="15"/>
    </row>
    <row r="586" spans="6:7" hidden="1">
      <c r="F586" s="15"/>
      <c r="G586" s="15"/>
    </row>
    <row r="587" spans="6:7" hidden="1">
      <c r="F587" s="15"/>
      <c r="G587" s="15"/>
    </row>
    <row r="588" spans="6:7" hidden="1">
      <c r="F588" s="15"/>
      <c r="G588" s="15"/>
    </row>
    <row r="589" spans="6:7" hidden="1">
      <c r="F589" s="15"/>
      <c r="G589" s="15"/>
    </row>
    <row r="590" spans="6:7" hidden="1">
      <c r="F590" s="15"/>
      <c r="G590" s="15"/>
    </row>
    <row r="591" spans="6:7" hidden="1">
      <c r="F591" s="15"/>
      <c r="G591" s="15"/>
    </row>
    <row r="592" spans="6:7" hidden="1">
      <c r="F592" s="15"/>
      <c r="G592" s="15"/>
    </row>
    <row r="593" spans="6:7" hidden="1">
      <c r="F593" s="15"/>
      <c r="G593" s="15"/>
    </row>
    <row r="594" spans="6:7" hidden="1">
      <c r="F594" s="15"/>
      <c r="G594" s="15"/>
    </row>
    <row r="595" spans="6:7" hidden="1">
      <c r="F595" s="15"/>
      <c r="G595" s="15"/>
    </row>
    <row r="596" spans="6:7" hidden="1">
      <c r="F596" s="15"/>
      <c r="G596" s="15"/>
    </row>
    <row r="597" spans="6:7" hidden="1">
      <c r="F597" s="15"/>
      <c r="G597" s="15"/>
    </row>
    <row r="598" spans="6:7" hidden="1">
      <c r="F598" s="15"/>
      <c r="G598" s="15"/>
    </row>
    <row r="599" spans="6:7" hidden="1">
      <c r="F599" s="15"/>
      <c r="G599" s="15"/>
    </row>
    <row r="600" spans="6:7" hidden="1">
      <c r="F600" s="15"/>
      <c r="G600" s="15"/>
    </row>
    <row r="601" spans="6:7">
      <c r="F601" s="15"/>
      <c r="G601" s="15"/>
    </row>
    <row r="602" spans="6:7">
      <c r="F602" s="15"/>
      <c r="G602" s="15"/>
    </row>
    <row r="603" spans="6:7">
      <c r="F603" s="15"/>
      <c r="G603" s="15"/>
    </row>
    <row r="604" spans="6:7">
      <c r="F604" s="15"/>
      <c r="G604" s="15"/>
    </row>
    <row r="605" spans="6:7">
      <c r="F605" s="15"/>
      <c r="G605" s="15"/>
    </row>
    <row r="606" spans="6:7">
      <c r="F606" s="15"/>
      <c r="G606" s="15"/>
    </row>
    <row r="607" spans="6:7">
      <c r="F607" s="15"/>
      <c r="G607" s="15"/>
    </row>
    <row r="608" spans="6:7">
      <c r="F608" s="15"/>
      <c r="G608" s="15"/>
    </row>
    <row r="609" spans="6:7">
      <c r="F609" s="15"/>
      <c r="G609" s="15"/>
    </row>
    <row r="610" spans="6:7">
      <c r="F610" s="15"/>
      <c r="G610" s="15"/>
    </row>
    <row r="611" spans="6:7">
      <c r="F611" s="15"/>
      <c r="G611" s="15"/>
    </row>
    <row r="612" spans="6:7">
      <c r="F612" s="15"/>
      <c r="G612" s="15"/>
    </row>
    <row r="613" spans="6:7">
      <c r="F613" s="15"/>
      <c r="G613" s="15"/>
    </row>
    <row r="614" spans="6:7">
      <c r="F614" s="15"/>
      <c r="G614" s="15"/>
    </row>
    <row r="615" spans="6:7">
      <c r="F615" s="15"/>
      <c r="G615" s="15"/>
    </row>
    <row r="616" spans="6:7">
      <c r="F616" s="15"/>
      <c r="G616" s="15"/>
    </row>
    <row r="617" spans="6:7">
      <c r="F617" s="15"/>
      <c r="G617" s="15"/>
    </row>
    <row r="618" spans="6:7">
      <c r="F618" s="15"/>
      <c r="G618" s="15"/>
    </row>
    <row r="619" spans="6:7">
      <c r="F619" s="15"/>
      <c r="G619" s="15"/>
    </row>
    <row r="620" spans="6:7">
      <c r="F620" s="15"/>
      <c r="G620" s="15"/>
    </row>
    <row r="621" spans="6:7">
      <c r="F621" s="15"/>
      <c r="G621" s="15"/>
    </row>
    <row r="622" spans="6:7">
      <c r="F622" s="15"/>
      <c r="G622" s="15"/>
    </row>
    <row r="623" spans="6:7">
      <c r="F623" s="15"/>
      <c r="G623" s="15"/>
    </row>
    <row r="624" spans="6:7">
      <c r="F624" s="15"/>
      <c r="G624" s="15"/>
    </row>
    <row r="625" spans="6:7">
      <c r="F625" s="15"/>
      <c r="G625" s="15"/>
    </row>
    <row r="626" spans="6:7">
      <c r="F626" s="15"/>
      <c r="G626" s="15"/>
    </row>
    <row r="627" spans="6:7">
      <c r="F627" s="15"/>
      <c r="G627" s="15"/>
    </row>
    <row r="628" spans="6:7">
      <c r="F628" s="15"/>
      <c r="G628" s="15"/>
    </row>
    <row r="629" spans="6:7">
      <c r="F629" s="15"/>
      <c r="G629" s="15"/>
    </row>
    <row r="630" spans="6:7">
      <c r="F630" s="15"/>
      <c r="G630" s="15"/>
    </row>
    <row r="631" spans="6:7">
      <c r="F631" s="15"/>
      <c r="G631" s="15"/>
    </row>
    <row r="632" spans="6:7">
      <c r="F632" s="15"/>
      <c r="G632" s="15"/>
    </row>
    <row r="633" spans="6:7">
      <c r="F633" s="15"/>
      <c r="G633" s="15"/>
    </row>
    <row r="634" spans="6:7">
      <c r="F634" s="15"/>
      <c r="G634" s="15"/>
    </row>
    <row r="635" spans="6:7">
      <c r="F635" s="15"/>
      <c r="G635" s="15"/>
    </row>
    <row r="636" spans="6:7">
      <c r="F636" s="15"/>
      <c r="G636" s="15"/>
    </row>
    <row r="637" spans="6:7">
      <c r="F637" s="15"/>
      <c r="G637" s="15"/>
    </row>
    <row r="638" spans="6:7">
      <c r="F638" s="15"/>
      <c r="G638" s="15"/>
    </row>
    <row r="639" spans="6:7">
      <c r="F639" s="15"/>
      <c r="G639" s="15"/>
    </row>
    <row r="640" spans="6:7">
      <c r="F640" s="15"/>
      <c r="G640" s="15"/>
    </row>
    <row r="641" spans="6:7">
      <c r="F641" s="15"/>
      <c r="G641" s="15"/>
    </row>
    <row r="642" spans="6:7">
      <c r="F642" s="15"/>
      <c r="G642" s="15"/>
    </row>
    <row r="643" spans="6:7">
      <c r="F643" s="15"/>
      <c r="G643" s="15"/>
    </row>
    <row r="644" spans="6:7">
      <c r="F644" s="15"/>
      <c r="G644" s="15"/>
    </row>
    <row r="645" spans="6:7">
      <c r="F645" s="15"/>
      <c r="G645" s="15"/>
    </row>
    <row r="646" spans="6:7">
      <c r="F646" s="15"/>
      <c r="G646" s="15"/>
    </row>
    <row r="647" spans="6:7">
      <c r="F647" s="15"/>
      <c r="G647" s="15"/>
    </row>
    <row r="648" spans="6:7">
      <c r="F648" s="15"/>
      <c r="G648" s="15"/>
    </row>
    <row r="649" spans="6:7">
      <c r="F649" s="15"/>
      <c r="G649" s="15"/>
    </row>
    <row r="650" spans="6:7">
      <c r="F650" s="15"/>
      <c r="G650" s="15"/>
    </row>
    <row r="651" spans="6:7">
      <c r="F651" s="15"/>
      <c r="G651" s="15"/>
    </row>
    <row r="652" spans="6:7">
      <c r="F652" s="15"/>
      <c r="G652" s="15"/>
    </row>
    <row r="653" spans="6:7">
      <c r="F653" s="15"/>
      <c r="G653" s="15"/>
    </row>
    <row r="654" spans="6:7">
      <c r="F654" s="15"/>
      <c r="G654" s="15"/>
    </row>
    <row r="655" spans="6:7">
      <c r="F655" s="15"/>
      <c r="G655" s="15"/>
    </row>
    <row r="656" spans="6:7">
      <c r="F656" s="15"/>
      <c r="G656" s="15"/>
    </row>
    <row r="657" spans="6:7">
      <c r="F657" s="15"/>
      <c r="G657" s="15"/>
    </row>
    <row r="658" spans="6:7">
      <c r="F658" s="15"/>
      <c r="G658" s="15"/>
    </row>
    <row r="659" spans="6:7">
      <c r="F659" s="15"/>
      <c r="G659" s="15"/>
    </row>
    <row r="660" spans="6:7">
      <c r="F660" s="15"/>
      <c r="G660" s="15"/>
    </row>
    <row r="661" spans="6:7">
      <c r="F661" s="15"/>
      <c r="G661" s="15"/>
    </row>
    <row r="662" spans="6:7">
      <c r="F662" s="15"/>
      <c r="G662" s="15"/>
    </row>
    <row r="663" spans="6:7">
      <c r="F663" s="15"/>
      <c r="G663" s="15"/>
    </row>
    <row r="664" spans="6:7">
      <c r="F664" s="15"/>
      <c r="G664" s="15"/>
    </row>
    <row r="665" spans="6:7">
      <c r="F665" s="15"/>
      <c r="G665" s="15"/>
    </row>
    <row r="666" spans="6:7">
      <c r="F666" s="15"/>
      <c r="G666" s="15"/>
    </row>
    <row r="667" spans="6:7">
      <c r="F667" s="15"/>
      <c r="G667" s="15"/>
    </row>
    <row r="668" spans="6:7">
      <c r="F668" s="15"/>
      <c r="G668" s="15"/>
    </row>
    <row r="669" spans="6:7">
      <c r="F669" s="15"/>
      <c r="G669" s="15"/>
    </row>
    <row r="670" spans="6:7">
      <c r="F670" s="15"/>
      <c r="G670" s="15"/>
    </row>
    <row r="671" spans="6:7">
      <c r="F671" s="15"/>
      <c r="G671" s="15"/>
    </row>
    <row r="672" spans="6:7">
      <c r="F672" s="15"/>
      <c r="G672" s="15"/>
    </row>
    <row r="673" spans="6:7">
      <c r="F673" s="15"/>
      <c r="G673" s="15"/>
    </row>
    <row r="674" spans="6:7">
      <c r="F674" s="15"/>
      <c r="G674" s="15"/>
    </row>
    <row r="675" spans="6:7">
      <c r="F675" s="15"/>
      <c r="G675" s="15"/>
    </row>
    <row r="676" spans="6:7">
      <c r="F676" s="15"/>
      <c r="G676" s="15"/>
    </row>
    <row r="677" spans="6:7">
      <c r="F677" s="15"/>
      <c r="G677" s="15"/>
    </row>
    <row r="678" spans="6:7">
      <c r="F678" s="15"/>
      <c r="G678" s="15"/>
    </row>
    <row r="679" spans="6:7">
      <c r="F679" s="15"/>
      <c r="G679" s="15"/>
    </row>
    <row r="680" spans="6:7">
      <c r="F680" s="15"/>
      <c r="G680" s="15"/>
    </row>
    <row r="681" spans="6:7">
      <c r="F681" s="15"/>
      <c r="G681" s="15"/>
    </row>
    <row r="682" spans="6:7">
      <c r="F682" s="15"/>
      <c r="G682" s="15"/>
    </row>
    <row r="683" spans="6:7">
      <c r="F683" s="15"/>
      <c r="G683" s="15"/>
    </row>
    <row r="684" spans="6:7">
      <c r="F684" s="15"/>
      <c r="G684" s="15"/>
    </row>
    <row r="685" spans="6:7">
      <c r="F685" s="15"/>
      <c r="G685" s="15"/>
    </row>
    <row r="686" spans="6:7">
      <c r="F686" s="15"/>
      <c r="G686" s="15"/>
    </row>
    <row r="687" spans="6:7">
      <c r="F687" s="15"/>
      <c r="G687" s="15"/>
    </row>
    <row r="688" spans="6:7">
      <c r="F688" s="15"/>
      <c r="G688" s="15"/>
    </row>
    <row r="689" spans="6:7">
      <c r="F689" s="15"/>
      <c r="G689" s="15"/>
    </row>
    <row r="690" spans="6:7">
      <c r="F690" s="15"/>
      <c r="G690" s="15"/>
    </row>
    <row r="691" spans="6:7">
      <c r="F691" s="15"/>
      <c r="G691" s="15"/>
    </row>
    <row r="692" spans="6:7">
      <c r="F692" s="15"/>
      <c r="G692" s="15"/>
    </row>
    <row r="693" spans="6:7">
      <c r="F693" s="15"/>
      <c r="G693" s="15"/>
    </row>
    <row r="694" spans="6:7">
      <c r="F694" s="15"/>
      <c r="G694" s="15"/>
    </row>
    <row r="695" spans="6:7">
      <c r="F695" s="15"/>
      <c r="G695" s="15"/>
    </row>
    <row r="696" spans="6:7">
      <c r="F696" s="15"/>
      <c r="G696" s="15"/>
    </row>
    <row r="697" spans="6:7">
      <c r="F697" s="15"/>
      <c r="G697" s="15"/>
    </row>
    <row r="698" spans="6:7">
      <c r="F698" s="15"/>
      <c r="G698" s="15"/>
    </row>
    <row r="699" spans="6:7">
      <c r="F699" s="15"/>
      <c r="G699" s="15"/>
    </row>
    <row r="700" spans="6:7">
      <c r="F700" s="15"/>
      <c r="G700" s="15"/>
    </row>
    <row r="701" spans="6:7">
      <c r="F701" s="15"/>
      <c r="G701" s="15"/>
    </row>
    <row r="702" spans="6:7">
      <c r="F702" s="15"/>
      <c r="G702" s="15"/>
    </row>
    <row r="703" spans="6:7">
      <c r="F703" s="15"/>
      <c r="G703" s="15"/>
    </row>
    <row r="704" spans="6:7">
      <c r="F704" s="15"/>
      <c r="G704" s="15"/>
    </row>
    <row r="705" spans="6:7">
      <c r="F705" s="15"/>
      <c r="G705" s="15"/>
    </row>
    <row r="706" spans="6:7">
      <c r="F706" s="15"/>
      <c r="G706" s="15"/>
    </row>
    <row r="707" spans="6:7">
      <c r="F707" s="15"/>
      <c r="G707" s="15"/>
    </row>
    <row r="708" spans="6:7">
      <c r="F708" s="15"/>
      <c r="G708" s="15"/>
    </row>
    <row r="709" spans="6:7">
      <c r="F709" s="15"/>
      <c r="G709" s="15"/>
    </row>
    <row r="710" spans="6:7">
      <c r="F710" s="15"/>
      <c r="G710" s="15"/>
    </row>
    <row r="711" spans="6:7">
      <c r="F711" s="15"/>
      <c r="G711" s="15"/>
    </row>
    <row r="712" spans="6:7">
      <c r="F712" s="15"/>
      <c r="G712" s="15"/>
    </row>
    <row r="713" spans="6:7">
      <c r="F713" s="15"/>
      <c r="G713" s="15"/>
    </row>
    <row r="714" spans="6:7">
      <c r="F714" s="15"/>
      <c r="G714" s="15"/>
    </row>
    <row r="715" spans="6:7">
      <c r="F715" s="15"/>
      <c r="G715" s="15"/>
    </row>
    <row r="716" spans="6:7">
      <c r="F716" s="15"/>
      <c r="G716" s="15"/>
    </row>
    <row r="717" spans="6:7">
      <c r="F717" s="15"/>
      <c r="G717" s="15"/>
    </row>
    <row r="718" spans="6:7">
      <c r="F718" s="15"/>
      <c r="G718" s="15"/>
    </row>
    <row r="719" spans="6:7">
      <c r="F719" s="15"/>
      <c r="G719" s="15"/>
    </row>
    <row r="720" spans="6:7">
      <c r="F720" s="15"/>
      <c r="G720" s="15"/>
    </row>
    <row r="721" spans="6:7">
      <c r="F721" s="15"/>
      <c r="G721" s="15"/>
    </row>
    <row r="722" spans="6:7">
      <c r="F722" s="15"/>
      <c r="G722" s="15"/>
    </row>
    <row r="723" spans="6:7">
      <c r="F723" s="15"/>
      <c r="G723" s="15"/>
    </row>
    <row r="724" spans="6:7">
      <c r="F724" s="15"/>
      <c r="G724" s="15"/>
    </row>
    <row r="725" spans="6:7">
      <c r="F725" s="15"/>
      <c r="G725" s="15"/>
    </row>
    <row r="726" spans="6:7">
      <c r="F726" s="15"/>
      <c r="G726" s="15"/>
    </row>
    <row r="727" spans="6:7">
      <c r="F727" s="15"/>
      <c r="G727" s="15"/>
    </row>
    <row r="728" spans="6:7">
      <c r="F728" s="15"/>
      <c r="G728" s="15"/>
    </row>
    <row r="729" spans="6:7">
      <c r="F729" s="15"/>
      <c r="G729" s="15"/>
    </row>
    <row r="730" spans="6:7">
      <c r="F730" s="15"/>
      <c r="G730" s="15"/>
    </row>
    <row r="731" spans="6:7">
      <c r="F731" s="15"/>
      <c r="G731" s="15"/>
    </row>
    <row r="732" spans="6:7">
      <c r="F732" s="15"/>
      <c r="G732" s="15"/>
    </row>
    <row r="733" spans="6:7">
      <c r="F733" s="15"/>
      <c r="G733" s="15"/>
    </row>
    <row r="734" spans="6:7">
      <c r="F734" s="15"/>
      <c r="G734" s="15"/>
    </row>
    <row r="735" spans="6:7">
      <c r="F735" s="15"/>
      <c r="G735" s="15"/>
    </row>
    <row r="736" spans="6:7">
      <c r="F736" s="15"/>
      <c r="G736" s="15"/>
    </row>
    <row r="737" spans="6:7">
      <c r="F737" s="15"/>
      <c r="G737" s="15"/>
    </row>
    <row r="738" spans="6:7">
      <c r="F738" s="15"/>
      <c r="G738" s="15"/>
    </row>
    <row r="739" spans="6:7">
      <c r="F739" s="15"/>
      <c r="G739" s="15"/>
    </row>
    <row r="740" spans="6:7">
      <c r="F740" s="15"/>
      <c r="G740" s="15"/>
    </row>
    <row r="741" spans="6:7">
      <c r="F741" s="15"/>
      <c r="G741" s="15"/>
    </row>
    <row r="742" spans="6:7">
      <c r="F742" s="15"/>
      <c r="G742" s="15"/>
    </row>
    <row r="743" spans="6:7">
      <c r="F743" s="15"/>
      <c r="G743" s="15"/>
    </row>
    <row r="744" spans="6:7">
      <c r="F744" s="15"/>
      <c r="G744" s="15"/>
    </row>
    <row r="745" spans="6:7">
      <c r="F745" s="15"/>
      <c r="G745" s="15"/>
    </row>
    <row r="746" spans="6:7">
      <c r="F746" s="15"/>
      <c r="G746" s="15"/>
    </row>
    <row r="747" spans="6:7">
      <c r="F747" s="15"/>
      <c r="G747" s="15"/>
    </row>
    <row r="748" spans="6:7">
      <c r="F748" s="15"/>
      <c r="G748" s="15"/>
    </row>
    <row r="749" spans="6:7">
      <c r="F749" s="15"/>
      <c r="G749" s="15"/>
    </row>
    <row r="750" spans="6:7">
      <c r="F750" s="15"/>
      <c r="G750" s="15"/>
    </row>
    <row r="751" spans="6:7">
      <c r="F751" s="15"/>
      <c r="G751" s="15"/>
    </row>
    <row r="752" spans="6:7">
      <c r="F752" s="15"/>
      <c r="G752" s="15"/>
    </row>
    <row r="753" spans="6:7">
      <c r="F753" s="15"/>
      <c r="G753" s="15"/>
    </row>
    <row r="754" spans="6:7">
      <c r="F754" s="15"/>
      <c r="G754" s="15"/>
    </row>
    <row r="755" spans="6:7">
      <c r="F755" s="15"/>
      <c r="G755" s="15"/>
    </row>
    <row r="756" spans="6:7">
      <c r="F756" s="15"/>
      <c r="G756" s="15"/>
    </row>
    <row r="757" spans="6:7">
      <c r="F757" s="15"/>
      <c r="G757" s="15"/>
    </row>
    <row r="758" spans="6:7">
      <c r="F758" s="15"/>
      <c r="G758" s="15"/>
    </row>
    <row r="759" spans="6:7">
      <c r="F759" s="15"/>
      <c r="G759" s="15"/>
    </row>
    <row r="760" spans="6:7">
      <c r="F760" s="15"/>
      <c r="G760" s="15"/>
    </row>
    <row r="761" spans="6:7">
      <c r="F761" s="15"/>
      <c r="G761" s="15"/>
    </row>
    <row r="762" spans="6:7">
      <c r="F762" s="15"/>
      <c r="G762" s="15"/>
    </row>
    <row r="763" spans="6:7">
      <c r="F763" s="15"/>
      <c r="G763" s="15"/>
    </row>
    <row r="764" spans="6:7">
      <c r="F764" s="15"/>
      <c r="G764" s="15"/>
    </row>
    <row r="765" spans="6:7">
      <c r="F765" s="15"/>
      <c r="G765" s="15"/>
    </row>
    <row r="766" spans="6:7">
      <c r="F766" s="15"/>
      <c r="G766" s="15"/>
    </row>
    <row r="767" spans="6:7">
      <c r="F767" s="15"/>
      <c r="G767" s="15"/>
    </row>
    <row r="768" spans="6:7">
      <c r="F768" s="15"/>
      <c r="G768" s="15"/>
    </row>
    <row r="769" spans="6:7">
      <c r="F769" s="15"/>
      <c r="G769" s="15"/>
    </row>
    <row r="770" spans="6:7">
      <c r="F770" s="15"/>
      <c r="G770" s="15"/>
    </row>
    <row r="771" spans="6:7">
      <c r="F771" s="15"/>
      <c r="G771" s="15"/>
    </row>
    <row r="772" spans="6:7">
      <c r="F772" s="15"/>
      <c r="G772" s="15"/>
    </row>
    <row r="773" spans="6:7">
      <c r="F773" s="15"/>
      <c r="G773" s="15"/>
    </row>
    <row r="774" spans="6:7">
      <c r="F774" s="15"/>
      <c r="G774" s="15"/>
    </row>
    <row r="775" spans="6:7">
      <c r="F775" s="15"/>
      <c r="G775" s="15"/>
    </row>
    <row r="776" spans="6:7">
      <c r="F776" s="15"/>
      <c r="G776" s="15"/>
    </row>
    <row r="777" spans="6:7">
      <c r="F777" s="15"/>
      <c r="G777" s="15"/>
    </row>
    <row r="778" spans="6:7">
      <c r="F778" s="15"/>
      <c r="G778" s="15"/>
    </row>
    <row r="779" spans="6:7">
      <c r="F779" s="15"/>
      <c r="G779" s="15"/>
    </row>
    <row r="780" spans="6:7">
      <c r="F780" s="15"/>
      <c r="G780" s="15"/>
    </row>
    <row r="781" spans="6:7">
      <c r="F781" s="15"/>
      <c r="G781" s="15"/>
    </row>
    <row r="782" spans="6:7">
      <c r="F782" s="15"/>
      <c r="G782" s="15"/>
    </row>
    <row r="783" spans="6:7">
      <c r="F783" s="15"/>
      <c r="G783" s="15"/>
    </row>
    <row r="784" spans="6:7">
      <c r="F784" s="15"/>
      <c r="G784" s="15"/>
    </row>
    <row r="785" spans="6:7">
      <c r="F785" s="15"/>
      <c r="G785" s="15"/>
    </row>
    <row r="786" spans="6:7">
      <c r="F786" s="15"/>
      <c r="G786" s="15"/>
    </row>
    <row r="787" spans="6:7">
      <c r="F787" s="15"/>
      <c r="G787" s="15"/>
    </row>
    <row r="788" spans="6:7">
      <c r="F788" s="15"/>
      <c r="G788" s="15"/>
    </row>
    <row r="789" spans="6:7">
      <c r="F789" s="15"/>
      <c r="G789" s="15"/>
    </row>
    <row r="790" spans="6:7">
      <c r="F790" s="15"/>
      <c r="G790" s="15"/>
    </row>
    <row r="791" spans="6:7">
      <c r="F791" s="15"/>
      <c r="G791" s="15"/>
    </row>
    <row r="792" spans="6:7">
      <c r="F792" s="15"/>
      <c r="G792" s="15"/>
    </row>
    <row r="793" spans="6:7">
      <c r="F793" s="15"/>
      <c r="G793" s="15"/>
    </row>
    <row r="794" spans="6:7">
      <c r="F794" s="15"/>
      <c r="G794" s="15"/>
    </row>
    <row r="795" spans="6:7">
      <c r="F795" s="15"/>
      <c r="G795" s="15"/>
    </row>
    <row r="796" spans="6:7">
      <c r="F796" s="15"/>
      <c r="G796" s="15"/>
    </row>
    <row r="797" spans="6:7">
      <c r="F797" s="15"/>
      <c r="G797" s="15"/>
    </row>
    <row r="798" spans="6:7">
      <c r="F798" s="15"/>
      <c r="G798" s="15"/>
    </row>
    <row r="799" spans="6:7">
      <c r="F799" s="15"/>
      <c r="G799" s="15"/>
    </row>
    <row r="800" spans="6:7">
      <c r="F800" s="15"/>
      <c r="G800" s="15"/>
    </row>
    <row r="801" spans="6:7">
      <c r="F801" s="15"/>
      <c r="G801" s="15"/>
    </row>
    <row r="802" spans="6:7">
      <c r="F802" s="15"/>
      <c r="G802" s="15"/>
    </row>
    <row r="803" spans="6:7">
      <c r="F803" s="15"/>
      <c r="G803" s="15"/>
    </row>
    <row r="804" spans="6:7">
      <c r="F804" s="15"/>
      <c r="G804" s="15"/>
    </row>
    <row r="805" spans="6:7">
      <c r="F805" s="15"/>
      <c r="G805" s="15"/>
    </row>
    <row r="806" spans="6:7">
      <c r="F806" s="15"/>
      <c r="G806" s="15"/>
    </row>
    <row r="807" spans="6:7">
      <c r="F807" s="15"/>
      <c r="G807" s="15"/>
    </row>
    <row r="808" spans="6:7">
      <c r="F808" s="15"/>
      <c r="G808" s="15"/>
    </row>
    <row r="809" spans="6:7">
      <c r="F809" s="15"/>
      <c r="G809" s="15"/>
    </row>
    <row r="810" spans="6:7">
      <c r="F810" s="15"/>
      <c r="G810" s="15"/>
    </row>
    <row r="811" spans="6:7">
      <c r="F811" s="15"/>
      <c r="G811" s="15"/>
    </row>
    <row r="812" spans="6:7">
      <c r="F812" s="15"/>
      <c r="G812" s="15"/>
    </row>
    <row r="813" spans="6:7">
      <c r="F813" s="15"/>
      <c r="G813" s="15"/>
    </row>
    <row r="814" spans="6:7">
      <c r="F814" s="15"/>
      <c r="G814" s="15"/>
    </row>
    <row r="815" spans="6:7">
      <c r="F815" s="15"/>
      <c r="G815" s="15"/>
    </row>
    <row r="816" spans="6:7">
      <c r="F816" s="15"/>
      <c r="G816" s="15"/>
    </row>
    <row r="817" spans="6:7">
      <c r="F817" s="15"/>
      <c r="G817" s="15"/>
    </row>
    <row r="818" spans="6:7">
      <c r="F818" s="15"/>
      <c r="G818" s="15"/>
    </row>
    <row r="819" spans="6:7">
      <c r="F819" s="15"/>
      <c r="G819" s="15"/>
    </row>
    <row r="820" spans="6:7">
      <c r="F820" s="15"/>
      <c r="G820" s="15"/>
    </row>
    <row r="821" spans="6:7">
      <c r="F821" s="15"/>
      <c r="G821" s="15"/>
    </row>
    <row r="822" spans="6:7">
      <c r="F822" s="15"/>
      <c r="G822" s="15"/>
    </row>
    <row r="823" spans="6:7">
      <c r="F823" s="15"/>
      <c r="G823" s="15"/>
    </row>
    <row r="824" spans="6:7">
      <c r="F824" s="15"/>
      <c r="G824" s="15"/>
    </row>
    <row r="825" spans="6:7">
      <c r="F825" s="15"/>
      <c r="G825" s="15"/>
    </row>
    <row r="826" spans="6:7">
      <c r="F826" s="15"/>
      <c r="G826" s="15"/>
    </row>
    <row r="827" spans="6:7">
      <c r="F827" s="15"/>
      <c r="G827" s="15"/>
    </row>
    <row r="828" spans="6:7">
      <c r="F828" s="15"/>
      <c r="G828" s="15"/>
    </row>
    <row r="829" spans="6:7">
      <c r="F829" s="15"/>
      <c r="G829" s="15"/>
    </row>
    <row r="830" spans="6:7">
      <c r="F830" s="15"/>
      <c r="G830" s="15"/>
    </row>
    <row r="831" spans="6:7">
      <c r="F831" s="15"/>
      <c r="G831" s="15"/>
    </row>
    <row r="832" spans="6:7">
      <c r="F832" s="15"/>
      <c r="G832" s="15"/>
    </row>
    <row r="833" spans="6:7">
      <c r="F833" s="15"/>
      <c r="G833" s="15"/>
    </row>
    <row r="834" spans="6:7">
      <c r="F834" s="15"/>
      <c r="G834" s="15"/>
    </row>
    <row r="835" spans="6:7">
      <c r="F835" s="15"/>
      <c r="G835" s="15"/>
    </row>
    <row r="836" spans="6:7">
      <c r="F836" s="15"/>
      <c r="G836" s="15"/>
    </row>
    <row r="837" spans="6:7">
      <c r="F837" s="15"/>
      <c r="G837" s="15"/>
    </row>
    <row r="838" spans="6:7">
      <c r="F838" s="15"/>
      <c r="G838" s="15"/>
    </row>
    <row r="839" spans="6:7">
      <c r="F839" s="15"/>
      <c r="G839" s="15"/>
    </row>
    <row r="840" spans="6:7">
      <c r="F840" s="15"/>
      <c r="G840" s="15"/>
    </row>
    <row r="841" spans="6:7">
      <c r="F841" s="15"/>
      <c r="G841" s="15"/>
    </row>
    <row r="842" spans="6:7">
      <c r="F842" s="15"/>
      <c r="G842" s="15"/>
    </row>
    <row r="843" spans="6:7">
      <c r="F843" s="15"/>
      <c r="G843" s="15"/>
    </row>
    <row r="844" spans="6:7">
      <c r="F844" s="15"/>
      <c r="G844" s="15"/>
    </row>
    <row r="845" spans="6:7">
      <c r="F845" s="15"/>
      <c r="G845" s="15"/>
    </row>
    <row r="846" spans="6:7">
      <c r="F846" s="15"/>
      <c r="G846" s="15"/>
    </row>
    <row r="847" spans="6:7">
      <c r="F847" s="15"/>
      <c r="G847" s="15"/>
    </row>
    <row r="848" spans="6:7">
      <c r="F848" s="15"/>
      <c r="G848" s="15"/>
    </row>
    <row r="849" spans="6:7">
      <c r="F849" s="15"/>
      <c r="G849" s="15"/>
    </row>
    <row r="850" spans="6:7">
      <c r="F850" s="15"/>
      <c r="G850" s="15"/>
    </row>
    <row r="851" spans="6:7">
      <c r="F851" s="15"/>
      <c r="G851" s="15"/>
    </row>
    <row r="852" spans="6:7">
      <c r="F852" s="15"/>
      <c r="G852" s="15"/>
    </row>
    <row r="853" spans="6:7">
      <c r="F853" s="15"/>
      <c r="G853" s="15"/>
    </row>
    <row r="854" spans="6:7">
      <c r="F854" s="15"/>
      <c r="G854" s="15"/>
    </row>
    <row r="855" spans="6:7">
      <c r="F855" s="15"/>
      <c r="G855" s="15"/>
    </row>
    <row r="856" spans="6:7">
      <c r="F856" s="15"/>
      <c r="G856" s="15"/>
    </row>
    <row r="857" spans="6:7">
      <c r="F857" s="15"/>
      <c r="G857" s="15"/>
    </row>
    <row r="858" spans="6:7">
      <c r="F858" s="15"/>
      <c r="G858" s="15"/>
    </row>
    <row r="859" spans="6:7">
      <c r="F859" s="15"/>
      <c r="G859" s="15"/>
    </row>
    <row r="860" spans="6:7">
      <c r="F860" s="15"/>
      <c r="G860" s="15"/>
    </row>
    <row r="861" spans="6:7">
      <c r="F861" s="15"/>
      <c r="G861" s="15"/>
    </row>
    <row r="862" spans="6:7">
      <c r="F862" s="15"/>
      <c r="G862" s="15"/>
    </row>
    <row r="863" spans="6:7">
      <c r="F863" s="15"/>
      <c r="G863" s="15"/>
    </row>
    <row r="864" spans="6:7">
      <c r="F864" s="15"/>
      <c r="G864" s="15"/>
    </row>
    <row r="865" spans="6:7">
      <c r="F865" s="15"/>
      <c r="G865" s="15"/>
    </row>
    <row r="866" spans="6:7">
      <c r="F866" s="15"/>
      <c r="G866" s="15"/>
    </row>
    <row r="867" spans="6:7">
      <c r="F867" s="15"/>
      <c r="G867" s="15"/>
    </row>
    <row r="868" spans="6:7">
      <c r="F868" s="15"/>
      <c r="G868" s="15"/>
    </row>
    <row r="869" spans="6:7">
      <c r="F869" s="15"/>
      <c r="G869" s="15"/>
    </row>
    <row r="870" spans="6:7">
      <c r="F870" s="15"/>
      <c r="G870" s="15"/>
    </row>
    <row r="871" spans="6:7">
      <c r="F871" s="15"/>
      <c r="G871" s="15"/>
    </row>
    <row r="872" spans="6:7">
      <c r="F872" s="15"/>
      <c r="G872" s="15"/>
    </row>
    <row r="873" spans="6:7">
      <c r="F873" s="15"/>
      <c r="G873" s="15"/>
    </row>
    <row r="874" spans="6:7">
      <c r="F874" s="15"/>
      <c r="G874" s="15"/>
    </row>
    <row r="875" spans="6:7">
      <c r="F875" s="15"/>
      <c r="G875" s="15"/>
    </row>
    <row r="876" spans="6:7">
      <c r="F876" s="15"/>
      <c r="G876" s="15"/>
    </row>
    <row r="877" spans="6:7">
      <c r="F877" s="15"/>
      <c r="G877" s="15"/>
    </row>
    <row r="878" spans="6:7">
      <c r="F878" s="15"/>
      <c r="G878" s="15"/>
    </row>
    <row r="879" spans="6:7">
      <c r="F879" s="15"/>
      <c r="G879" s="15"/>
    </row>
    <row r="880" spans="6:7">
      <c r="F880" s="15"/>
      <c r="G880" s="15"/>
    </row>
    <row r="881" spans="6:7">
      <c r="F881" s="15"/>
      <c r="G881" s="15"/>
    </row>
    <row r="882" spans="6:7">
      <c r="F882" s="15"/>
      <c r="G882" s="15"/>
    </row>
    <row r="883" spans="6:7">
      <c r="F883" s="15"/>
      <c r="G883" s="15"/>
    </row>
    <row r="884" spans="6:7">
      <c r="F884" s="15"/>
      <c r="G884" s="15"/>
    </row>
    <row r="885" spans="6:7">
      <c r="F885" s="15"/>
      <c r="G885" s="15"/>
    </row>
    <row r="886" spans="6:7">
      <c r="F886" s="15"/>
      <c r="G886" s="15"/>
    </row>
    <row r="887" spans="6:7">
      <c r="F887" s="15"/>
      <c r="G887" s="15"/>
    </row>
    <row r="888" spans="6:7">
      <c r="F888" s="15"/>
      <c r="G888" s="15"/>
    </row>
    <row r="889" spans="6:7">
      <c r="F889" s="15"/>
      <c r="G889" s="15"/>
    </row>
    <row r="890" spans="6:7">
      <c r="F890" s="15"/>
      <c r="G890" s="15"/>
    </row>
    <row r="891" spans="6:7">
      <c r="F891" s="15"/>
      <c r="G891" s="15"/>
    </row>
    <row r="892" spans="6:7">
      <c r="F892" s="15"/>
      <c r="G892" s="15"/>
    </row>
    <row r="893" spans="6:7">
      <c r="F893" s="15"/>
      <c r="G893" s="15"/>
    </row>
    <row r="894" spans="6:7">
      <c r="F894" s="15"/>
      <c r="G894" s="15"/>
    </row>
    <row r="895" spans="6:7">
      <c r="F895" s="15"/>
      <c r="G895" s="15"/>
    </row>
    <row r="896" spans="6:7">
      <c r="F896" s="15"/>
      <c r="G896" s="15"/>
    </row>
    <row r="897" spans="6:7">
      <c r="F897" s="15"/>
      <c r="G897" s="15"/>
    </row>
    <row r="898" spans="6:7">
      <c r="F898" s="15"/>
      <c r="G898" s="15"/>
    </row>
    <row r="899" spans="6:7">
      <c r="F899" s="15"/>
      <c r="G899" s="15"/>
    </row>
    <row r="900" spans="6:7">
      <c r="F900" s="15"/>
      <c r="G900" s="15"/>
    </row>
    <row r="901" spans="6:7">
      <c r="F901" s="15"/>
      <c r="G901" s="15"/>
    </row>
    <row r="902" spans="6:7">
      <c r="F902" s="15"/>
      <c r="G902" s="15"/>
    </row>
    <row r="903" spans="6:7">
      <c r="F903" s="15"/>
      <c r="G903" s="15"/>
    </row>
    <row r="904" spans="6:7">
      <c r="F904" s="15"/>
      <c r="G904" s="15"/>
    </row>
    <row r="905" spans="6:7">
      <c r="F905" s="15"/>
      <c r="G905" s="15"/>
    </row>
    <row r="906" spans="6:7">
      <c r="F906" s="15"/>
      <c r="G906" s="15"/>
    </row>
    <row r="907" spans="6:7">
      <c r="F907" s="15"/>
      <c r="G907" s="15"/>
    </row>
    <row r="908" spans="6:7">
      <c r="F908" s="15"/>
      <c r="G908" s="15"/>
    </row>
    <row r="909" spans="6:7">
      <c r="F909" s="15"/>
      <c r="G909" s="15"/>
    </row>
    <row r="910" spans="6:7">
      <c r="F910" s="15"/>
      <c r="G910" s="15"/>
    </row>
    <row r="911" spans="6:7">
      <c r="F911" s="15"/>
      <c r="G911" s="15"/>
    </row>
    <row r="912" spans="6:7">
      <c r="F912" s="15"/>
      <c r="G912" s="15"/>
    </row>
    <row r="913" spans="6:7">
      <c r="F913" s="15"/>
      <c r="G913" s="15"/>
    </row>
    <row r="914" spans="6:7">
      <c r="F914" s="15"/>
      <c r="G914" s="15"/>
    </row>
    <row r="915" spans="6:7">
      <c r="F915" s="15"/>
      <c r="G915" s="15"/>
    </row>
    <row r="916" spans="6:7">
      <c r="F916" s="15"/>
      <c r="G916" s="15"/>
    </row>
    <row r="917" spans="6:7">
      <c r="F917" s="15"/>
      <c r="G917" s="15"/>
    </row>
    <row r="918" spans="6:7">
      <c r="F918" s="15"/>
      <c r="G918" s="15"/>
    </row>
    <row r="919" spans="6:7">
      <c r="F919" s="15"/>
      <c r="G919" s="15"/>
    </row>
    <row r="920" spans="6:7">
      <c r="F920" s="15"/>
      <c r="G920" s="15"/>
    </row>
    <row r="921" spans="6:7">
      <c r="F921" s="15"/>
      <c r="G921" s="15"/>
    </row>
    <row r="922" spans="6:7">
      <c r="F922" s="15"/>
      <c r="G922" s="15"/>
    </row>
    <row r="923" spans="6:7">
      <c r="F923" s="15"/>
      <c r="G923" s="15"/>
    </row>
    <row r="924" spans="6:7">
      <c r="F924" s="15"/>
      <c r="G924" s="15"/>
    </row>
    <row r="925" spans="6:7">
      <c r="F925" s="15"/>
      <c r="G925" s="15"/>
    </row>
    <row r="926" spans="6:7">
      <c r="F926" s="15"/>
      <c r="G926" s="15"/>
    </row>
    <row r="927" spans="6:7">
      <c r="F927" s="15"/>
      <c r="G927" s="15"/>
    </row>
    <row r="928" spans="6:7">
      <c r="F928" s="15"/>
      <c r="G928" s="15"/>
    </row>
    <row r="929" spans="6:7">
      <c r="F929" s="15"/>
      <c r="G929" s="15"/>
    </row>
    <row r="930" spans="6:7">
      <c r="F930" s="15"/>
      <c r="G930" s="15"/>
    </row>
    <row r="931" spans="6:7">
      <c r="F931" s="15"/>
      <c r="G931" s="15"/>
    </row>
    <row r="932" spans="6:7">
      <c r="F932" s="15"/>
      <c r="G932" s="15"/>
    </row>
    <row r="933" spans="6:7">
      <c r="F933" s="15"/>
      <c r="G933" s="15"/>
    </row>
    <row r="934" spans="6:7">
      <c r="F934" s="15"/>
      <c r="G934" s="15"/>
    </row>
    <row r="935" spans="6:7">
      <c r="F935" s="15"/>
      <c r="G935" s="15"/>
    </row>
    <row r="936" spans="6:7">
      <c r="F936" s="15"/>
      <c r="G936" s="15"/>
    </row>
    <row r="937" spans="6:7">
      <c r="F937" s="15"/>
      <c r="G937" s="15"/>
    </row>
    <row r="938" spans="6:7">
      <c r="F938" s="15"/>
      <c r="G938" s="15"/>
    </row>
    <row r="939" spans="6:7">
      <c r="F939" s="15"/>
      <c r="G939" s="15"/>
    </row>
    <row r="940" spans="6:7">
      <c r="F940" s="15"/>
      <c r="G940" s="15"/>
    </row>
    <row r="941" spans="6:7">
      <c r="F941" s="15"/>
      <c r="G941" s="15"/>
    </row>
    <row r="942" spans="6:7">
      <c r="F942" s="15"/>
      <c r="G942" s="15"/>
    </row>
    <row r="943" spans="6:7">
      <c r="F943" s="15"/>
      <c r="G943" s="15"/>
    </row>
    <row r="944" spans="6:7">
      <c r="F944" s="15"/>
      <c r="G944" s="15"/>
    </row>
    <row r="945" spans="6:7">
      <c r="F945" s="15"/>
      <c r="G945" s="15"/>
    </row>
    <row r="946" spans="6:7">
      <c r="F946" s="15"/>
      <c r="G946" s="15"/>
    </row>
    <row r="947" spans="6:7">
      <c r="F947" s="15"/>
      <c r="G947" s="15"/>
    </row>
    <row r="948" spans="6:7">
      <c r="F948" s="15"/>
      <c r="G948" s="15"/>
    </row>
    <row r="949" spans="6:7">
      <c r="F949" s="15"/>
      <c r="G949" s="15"/>
    </row>
    <row r="950" spans="6:7">
      <c r="F950" s="15"/>
      <c r="G950" s="15"/>
    </row>
    <row r="951" spans="6:7">
      <c r="F951" s="15"/>
      <c r="G951" s="15"/>
    </row>
    <row r="952" spans="6:7">
      <c r="F952" s="15"/>
      <c r="G952" s="15"/>
    </row>
    <row r="953" spans="6:7">
      <c r="F953" s="15"/>
      <c r="G953" s="15"/>
    </row>
    <row r="954" spans="6:7">
      <c r="F954" s="15"/>
      <c r="G954" s="15"/>
    </row>
    <row r="955" spans="6:7">
      <c r="F955" s="15"/>
      <c r="G955" s="15"/>
    </row>
    <row r="956" spans="6:7">
      <c r="F956" s="15"/>
      <c r="G956" s="15"/>
    </row>
    <row r="957" spans="6:7">
      <c r="F957" s="15"/>
      <c r="G957" s="15"/>
    </row>
    <row r="958" spans="6:7">
      <c r="F958" s="15"/>
      <c r="G958" s="15"/>
    </row>
    <row r="959" spans="6:7">
      <c r="F959" s="15"/>
      <c r="G959" s="15"/>
    </row>
    <row r="960" spans="6:7">
      <c r="F960" s="15"/>
      <c r="G960" s="15"/>
    </row>
    <row r="961" spans="6:7">
      <c r="F961" s="15"/>
      <c r="G961" s="15"/>
    </row>
    <row r="962" spans="6:7">
      <c r="F962" s="15"/>
      <c r="G962" s="15"/>
    </row>
    <row r="963" spans="6:7">
      <c r="F963" s="15"/>
      <c r="G963" s="15"/>
    </row>
    <row r="964" spans="6:7">
      <c r="F964" s="15"/>
      <c r="G964" s="15"/>
    </row>
    <row r="965" spans="6:7">
      <c r="F965" s="15"/>
      <c r="G965" s="15"/>
    </row>
    <row r="966" spans="6:7">
      <c r="F966" s="15"/>
      <c r="G966" s="15"/>
    </row>
    <row r="967" spans="6:7">
      <c r="F967" s="15"/>
      <c r="G967" s="15"/>
    </row>
    <row r="968" spans="6:7">
      <c r="F968" s="15"/>
      <c r="G968" s="15"/>
    </row>
    <row r="969" spans="6:7">
      <c r="F969" s="15"/>
      <c r="G969" s="15"/>
    </row>
    <row r="970" spans="6:7">
      <c r="F970" s="15"/>
      <c r="G970" s="15"/>
    </row>
    <row r="971" spans="6:7">
      <c r="F971" s="15"/>
      <c r="G971" s="15"/>
    </row>
    <row r="972" spans="6:7">
      <c r="F972" s="15"/>
      <c r="G972" s="15"/>
    </row>
    <row r="973" spans="6:7">
      <c r="F973" s="15"/>
      <c r="G973" s="15"/>
    </row>
    <row r="974" spans="6:7">
      <c r="F974" s="15"/>
      <c r="G974" s="15"/>
    </row>
    <row r="975" spans="6:7">
      <c r="F975" s="15"/>
      <c r="G975" s="15"/>
    </row>
    <row r="976" spans="6:7">
      <c r="F976" s="15"/>
      <c r="G976" s="15"/>
    </row>
    <row r="977" spans="6:7">
      <c r="F977" s="15"/>
      <c r="G977" s="15"/>
    </row>
    <row r="978" spans="6:7">
      <c r="F978" s="15"/>
      <c r="G978" s="15"/>
    </row>
    <row r="979" spans="6:7">
      <c r="F979" s="15"/>
      <c r="G979" s="15"/>
    </row>
    <row r="980" spans="6:7">
      <c r="F980" s="15"/>
      <c r="G980" s="15"/>
    </row>
    <row r="981" spans="6:7">
      <c r="F981" s="15"/>
      <c r="G981" s="15"/>
    </row>
    <row r="982" spans="6:7">
      <c r="F982" s="15"/>
      <c r="G982" s="15"/>
    </row>
    <row r="983" spans="6:7">
      <c r="F983" s="15"/>
      <c r="G983" s="15"/>
    </row>
    <row r="984" spans="6:7">
      <c r="F984" s="15"/>
      <c r="G984" s="15"/>
    </row>
    <row r="985" spans="6:7">
      <c r="F985" s="15"/>
      <c r="G985" s="15"/>
    </row>
    <row r="986" spans="6:7">
      <c r="F986" s="15"/>
      <c r="G986" s="15"/>
    </row>
    <row r="987" spans="6:7">
      <c r="F987" s="15"/>
      <c r="G987" s="15"/>
    </row>
    <row r="988" spans="6:7">
      <c r="F988" s="15"/>
      <c r="G988" s="15"/>
    </row>
    <row r="989" spans="6:7">
      <c r="F989" s="15"/>
      <c r="G989" s="15"/>
    </row>
    <row r="990" spans="6:7">
      <c r="F990" s="15"/>
      <c r="G990" s="15"/>
    </row>
    <row r="991" spans="6:7">
      <c r="F991" s="15"/>
      <c r="G991" s="15"/>
    </row>
    <row r="992" spans="6:7">
      <c r="F992" s="15"/>
      <c r="G992" s="15"/>
    </row>
    <row r="993" spans="6:7">
      <c r="F993" s="15"/>
      <c r="G993" s="15"/>
    </row>
    <row r="994" spans="6:7">
      <c r="F994" s="15"/>
      <c r="G994" s="15"/>
    </row>
    <row r="995" spans="6:7">
      <c r="F995" s="15"/>
      <c r="G995" s="15"/>
    </row>
    <row r="996" spans="6:7">
      <c r="F996" s="15"/>
      <c r="G996" s="15"/>
    </row>
    <row r="997" spans="6:7">
      <c r="F997" s="15"/>
      <c r="G997" s="15"/>
    </row>
    <row r="998" spans="6:7">
      <c r="F998" s="15"/>
      <c r="G998" s="15"/>
    </row>
    <row r="999" spans="6:7">
      <c r="F999" s="15"/>
      <c r="G999" s="15"/>
    </row>
    <row r="1000" spans="6:7">
      <c r="F1000" s="15"/>
      <c r="G1000" s="15"/>
    </row>
    <row r="1001" spans="6:7">
      <c r="F1001" s="15"/>
      <c r="G1001" s="15"/>
    </row>
    <row r="1002" spans="6:7">
      <c r="F1002" s="15"/>
      <c r="G1002" s="15"/>
    </row>
    <row r="1003" spans="6:7">
      <c r="F1003" s="15"/>
      <c r="G1003" s="15"/>
    </row>
    <row r="1004" spans="6:7">
      <c r="F1004" s="15"/>
      <c r="G1004" s="15"/>
    </row>
    <row r="1005" spans="6:7">
      <c r="F1005" s="15"/>
      <c r="G1005" s="15"/>
    </row>
    <row r="1006" spans="6:7">
      <c r="F1006" s="15"/>
      <c r="G1006" s="15"/>
    </row>
    <row r="1007" spans="6:7">
      <c r="F1007" s="15"/>
      <c r="G1007" s="15"/>
    </row>
    <row r="1008" spans="6:7">
      <c r="F1008" s="15"/>
      <c r="G1008" s="15"/>
    </row>
    <row r="1009" spans="6:7">
      <c r="F1009" s="15"/>
      <c r="G1009" s="15"/>
    </row>
    <row r="1010" spans="6:7">
      <c r="F1010" s="15"/>
      <c r="G1010" s="15"/>
    </row>
    <row r="1011" spans="6:7">
      <c r="F1011" s="15"/>
      <c r="G1011" s="15"/>
    </row>
    <row r="1012" spans="6:7">
      <c r="F1012" s="15"/>
      <c r="G1012" s="15"/>
    </row>
    <row r="1013" spans="6:7">
      <c r="F1013" s="15"/>
      <c r="G1013" s="15"/>
    </row>
    <row r="1014" spans="6:7">
      <c r="F1014" s="15"/>
      <c r="G1014" s="15"/>
    </row>
    <row r="1015" spans="6:7">
      <c r="F1015" s="15"/>
      <c r="G1015" s="15"/>
    </row>
    <row r="1016" spans="6:7">
      <c r="F1016" s="15"/>
      <c r="G1016" s="15"/>
    </row>
    <row r="1017" spans="6:7">
      <c r="F1017" s="15"/>
      <c r="G1017" s="15"/>
    </row>
    <row r="1018" spans="6:7">
      <c r="F1018" s="15"/>
      <c r="G1018" s="15"/>
    </row>
    <row r="1019" spans="6:7">
      <c r="F1019" s="15"/>
      <c r="G1019" s="15"/>
    </row>
    <row r="1020" spans="6:7">
      <c r="F1020" s="15"/>
      <c r="G1020" s="15"/>
    </row>
    <row r="1021" spans="6:7">
      <c r="F1021" s="15"/>
      <c r="G1021" s="15"/>
    </row>
    <row r="1022" spans="6:7">
      <c r="F1022" s="15"/>
      <c r="G1022" s="15"/>
    </row>
    <row r="1023" spans="6:7">
      <c r="F1023" s="15"/>
      <c r="G1023" s="15"/>
    </row>
    <row r="1024" spans="6:7">
      <c r="F1024" s="15"/>
      <c r="G1024" s="15"/>
    </row>
    <row r="1025" spans="6:7">
      <c r="F1025" s="15"/>
      <c r="G1025" s="15"/>
    </row>
    <row r="1026" spans="6:7">
      <c r="F1026" s="15"/>
      <c r="G1026" s="15"/>
    </row>
    <row r="1027" spans="6:7">
      <c r="F1027" s="15"/>
      <c r="G1027" s="15"/>
    </row>
    <row r="1028" spans="6:7">
      <c r="F1028" s="15"/>
      <c r="G1028" s="15"/>
    </row>
    <row r="1029" spans="6:7">
      <c r="F1029" s="15"/>
      <c r="G1029" s="15"/>
    </row>
    <row r="1030" spans="6:7">
      <c r="F1030" s="15"/>
      <c r="G1030" s="15"/>
    </row>
    <row r="1031" spans="6:7">
      <c r="F1031" s="15"/>
      <c r="G1031" s="15"/>
    </row>
    <row r="1032" spans="6:7">
      <c r="F1032" s="15"/>
      <c r="G1032" s="15"/>
    </row>
    <row r="1033" spans="6:7">
      <c r="F1033" s="15"/>
      <c r="G1033" s="15"/>
    </row>
    <row r="1034" spans="6:7">
      <c r="F1034" s="15"/>
      <c r="G1034" s="15"/>
    </row>
    <row r="1035" spans="6:7">
      <c r="F1035" s="15"/>
      <c r="G1035" s="15"/>
    </row>
    <row r="1036" spans="6:7">
      <c r="F1036" s="15"/>
      <c r="G1036" s="15"/>
    </row>
    <row r="1037" spans="6:7">
      <c r="F1037" s="15"/>
      <c r="G1037" s="15"/>
    </row>
    <row r="1038" spans="6:7">
      <c r="F1038" s="15"/>
      <c r="G1038" s="15"/>
    </row>
    <row r="1039" spans="6:7">
      <c r="F1039" s="15"/>
      <c r="G1039" s="15"/>
    </row>
    <row r="1040" spans="6:7">
      <c r="F1040" s="15"/>
      <c r="G1040" s="15"/>
    </row>
    <row r="1041" spans="6:7">
      <c r="F1041" s="15"/>
      <c r="G1041" s="15"/>
    </row>
    <row r="1042" spans="6:7">
      <c r="F1042" s="15"/>
      <c r="G1042" s="15"/>
    </row>
    <row r="1043" spans="6:7">
      <c r="F1043" s="15"/>
      <c r="G1043" s="15"/>
    </row>
    <row r="1044" spans="6:7">
      <c r="F1044" s="15"/>
      <c r="G1044" s="15"/>
    </row>
    <row r="1045" spans="6:7">
      <c r="F1045" s="15"/>
      <c r="G1045" s="15"/>
    </row>
    <row r="1046" spans="6:7">
      <c r="F1046" s="15"/>
      <c r="G1046" s="15"/>
    </row>
    <row r="1047" spans="6:7">
      <c r="F1047" s="15"/>
      <c r="G1047" s="15"/>
    </row>
    <row r="1048" spans="6:7">
      <c r="F1048" s="15"/>
      <c r="G1048" s="15"/>
    </row>
    <row r="1049" spans="6:7">
      <c r="F1049" s="15"/>
      <c r="G1049" s="15"/>
    </row>
    <row r="1050" spans="6:7">
      <c r="F1050" s="15"/>
      <c r="G1050" s="15"/>
    </row>
    <row r="1051" spans="6:7">
      <c r="F1051" s="15"/>
      <c r="G1051" s="15"/>
    </row>
    <row r="1052" spans="6:7">
      <c r="F1052" s="15"/>
      <c r="G1052" s="15"/>
    </row>
    <row r="1053" spans="6:7">
      <c r="F1053" s="15"/>
      <c r="G1053" s="15"/>
    </row>
    <row r="1054" spans="6:7">
      <c r="F1054" s="15"/>
      <c r="G1054" s="15"/>
    </row>
    <row r="1055" spans="6:7">
      <c r="F1055" s="15"/>
      <c r="G1055" s="15"/>
    </row>
    <row r="1056" spans="6:7">
      <c r="F1056" s="15"/>
      <c r="G1056" s="15"/>
    </row>
    <row r="1057" spans="6:7">
      <c r="F1057" s="15"/>
      <c r="G1057" s="15"/>
    </row>
    <row r="1058" spans="6:7">
      <c r="F1058" s="15"/>
      <c r="G1058" s="15"/>
    </row>
    <row r="1059" spans="6:7">
      <c r="F1059" s="15"/>
      <c r="G1059" s="15"/>
    </row>
    <row r="1060" spans="6:7">
      <c r="F1060" s="15"/>
      <c r="G1060" s="15"/>
    </row>
    <row r="1061" spans="6:7">
      <c r="F1061" s="15"/>
      <c r="G1061" s="15"/>
    </row>
    <row r="1062" spans="6:7">
      <c r="F1062" s="15"/>
      <c r="G1062" s="15"/>
    </row>
    <row r="1063" spans="6:7">
      <c r="F1063" s="15"/>
      <c r="G1063" s="15"/>
    </row>
    <row r="1064" spans="6:7">
      <c r="F1064" s="15"/>
      <c r="G1064" s="15"/>
    </row>
    <row r="1065" spans="6:7">
      <c r="F1065" s="15"/>
      <c r="G1065" s="15"/>
    </row>
    <row r="1066" spans="6:7">
      <c r="F1066" s="15"/>
      <c r="G1066" s="15"/>
    </row>
    <row r="1067" spans="6:7">
      <c r="F1067" s="15"/>
      <c r="G1067" s="15"/>
    </row>
    <row r="1068" spans="6:7">
      <c r="F1068" s="15"/>
      <c r="G1068" s="15"/>
    </row>
    <row r="1069" spans="6:7">
      <c r="F1069" s="15"/>
      <c r="G1069" s="15"/>
    </row>
    <row r="1070" spans="6:7">
      <c r="F1070" s="15"/>
      <c r="G1070" s="15"/>
    </row>
    <row r="1071" spans="6:7">
      <c r="F1071" s="15"/>
      <c r="G1071" s="15"/>
    </row>
    <row r="1072" spans="6:7">
      <c r="F1072" s="15"/>
      <c r="G1072" s="15"/>
    </row>
    <row r="1073" spans="6:7">
      <c r="F1073" s="15"/>
      <c r="G1073" s="15"/>
    </row>
    <row r="1074" spans="6:7">
      <c r="F1074" s="15"/>
      <c r="G1074" s="15"/>
    </row>
    <row r="1075" spans="6:7">
      <c r="F1075" s="15"/>
      <c r="G1075" s="15"/>
    </row>
    <row r="1076" spans="6:7">
      <c r="F1076" s="15"/>
      <c r="G1076" s="15"/>
    </row>
    <row r="1077" spans="6:7">
      <c r="F1077" s="15"/>
      <c r="G1077" s="15"/>
    </row>
    <row r="1078" spans="6:7">
      <c r="F1078" s="15"/>
      <c r="G1078" s="15"/>
    </row>
    <row r="1079" spans="6:7">
      <c r="F1079" s="15"/>
      <c r="G1079" s="15"/>
    </row>
    <row r="1080" spans="6:7">
      <c r="F1080" s="15"/>
      <c r="G1080" s="15"/>
    </row>
    <row r="1081" spans="6:7">
      <c r="F1081" s="15"/>
      <c r="G1081" s="15"/>
    </row>
    <row r="1082" spans="6:7">
      <c r="F1082" s="15"/>
      <c r="G1082" s="15"/>
    </row>
    <row r="1083" spans="6:7">
      <c r="F1083" s="15"/>
      <c r="G1083" s="15"/>
    </row>
    <row r="1084" spans="6:7">
      <c r="F1084" s="15"/>
      <c r="G1084" s="15"/>
    </row>
    <row r="1085" spans="6:7">
      <c r="F1085" s="15"/>
      <c r="G1085" s="15"/>
    </row>
    <row r="1086" spans="6:7">
      <c r="F1086" s="15"/>
      <c r="G1086" s="15"/>
    </row>
    <row r="1087" spans="6:7">
      <c r="F1087" s="15"/>
      <c r="G1087" s="15"/>
    </row>
    <row r="1088" spans="6:7">
      <c r="F1088" s="15"/>
      <c r="G1088" s="15"/>
    </row>
    <row r="1089" spans="6:7">
      <c r="F1089" s="15"/>
      <c r="G1089" s="15"/>
    </row>
    <row r="1090" spans="6:7">
      <c r="F1090" s="15"/>
      <c r="G1090" s="15"/>
    </row>
    <row r="1091" spans="6:7">
      <c r="F1091" s="15"/>
      <c r="G1091" s="15"/>
    </row>
    <row r="1092" spans="6:7">
      <c r="F1092" s="15"/>
      <c r="G1092" s="15"/>
    </row>
    <row r="1093" spans="6:7">
      <c r="F1093" s="15"/>
      <c r="G1093" s="15"/>
    </row>
    <row r="1094" spans="6:7">
      <c r="F1094" s="15"/>
      <c r="G1094" s="15"/>
    </row>
    <row r="1095" spans="6:7">
      <c r="F1095" s="15"/>
      <c r="G1095" s="15"/>
    </row>
    <row r="1096" spans="6:7">
      <c r="F1096" s="15"/>
      <c r="G1096" s="15"/>
    </row>
    <row r="1097" spans="6:7">
      <c r="F1097" s="15"/>
      <c r="G1097" s="15"/>
    </row>
    <row r="1098" spans="6:7">
      <c r="F1098" s="15"/>
      <c r="G1098" s="15"/>
    </row>
    <row r="1099" spans="6:7">
      <c r="F1099" s="15"/>
      <c r="G1099" s="15"/>
    </row>
    <row r="1100" spans="6:7">
      <c r="F1100" s="15"/>
      <c r="G1100" s="15"/>
    </row>
    <row r="1101" spans="6:7">
      <c r="F1101" s="15"/>
      <c r="G1101" s="15"/>
    </row>
    <row r="1102" spans="6:7">
      <c r="F1102" s="15"/>
      <c r="G1102" s="15"/>
    </row>
    <row r="1103" spans="6:7">
      <c r="F1103" s="15"/>
      <c r="G1103" s="15"/>
    </row>
    <row r="1104" spans="6:7">
      <c r="F1104" s="15"/>
      <c r="G1104" s="15"/>
    </row>
    <row r="1105" spans="6:7">
      <c r="F1105" s="15"/>
      <c r="G1105" s="15"/>
    </row>
    <row r="1106" spans="6:7">
      <c r="F1106" s="15"/>
      <c r="G1106" s="15"/>
    </row>
    <row r="1107" spans="6:7">
      <c r="F1107" s="15"/>
      <c r="G1107" s="15"/>
    </row>
    <row r="1108" spans="6:7">
      <c r="F1108" s="15"/>
      <c r="G1108" s="15"/>
    </row>
    <row r="1109" spans="6:7">
      <c r="F1109" s="15"/>
      <c r="G1109" s="15"/>
    </row>
    <row r="1110" spans="6:7">
      <c r="F1110" s="15"/>
      <c r="G1110" s="15"/>
    </row>
    <row r="1111" spans="6:7">
      <c r="F1111" s="15"/>
      <c r="G1111" s="15"/>
    </row>
    <row r="1112" spans="6:7">
      <c r="F1112" s="15"/>
      <c r="G1112" s="15"/>
    </row>
    <row r="1113" spans="6:7">
      <c r="F1113" s="15"/>
      <c r="G1113" s="15"/>
    </row>
    <row r="1114" spans="6:7">
      <c r="F1114" s="15"/>
      <c r="G1114" s="15"/>
    </row>
    <row r="1115" spans="6:7">
      <c r="F1115" s="15"/>
      <c r="G1115" s="15"/>
    </row>
    <row r="1116" spans="6:7">
      <c r="F1116" s="15"/>
      <c r="G1116" s="15"/>
    </row>
    <row r="1117" spans="6:7">
      <c r="F1117" s="15"/>
      <c r="G1117" s="15"/>
    </row>
    <row r="1118" spans="6:7">
      <c r="F1118" s="15"/>
      <c r="G1118" s="15"/>
    </row>
    <row r="1119" spans="6:7">
      <c r="F1119" s="15"/>
      <c r="G1119" s="15"/>
    </row>
    <row r="1120" spans="6:7">
      <c r="F1120" s="15"/>
      <c r="G1120" s="15"/>
    </row>
    <row r="1121" spans="6:7">
      <c r="F1121" s="15"/>
      <c r="G1121" s="15"/>
    </row>
    <row r="1122" spans="6:7">
      <c r="F1122" s="15"/>
      <c r="G1122" s="15"/>
    </row>
    <row r="1123" spans="6:7">
      <c r="F1123" s="15"/>
      <c r="G1123" s="15"/>
    </row>
    <row r="1124" spans="6:7">
      <c r="F1124" s="15"/>
      <c r="G1124" s="15"/>
    </row>
    <row r="1125" spans="6:7">
      <c r="F1125" s="15"/>
      <c r="G1125" s="15"/>
    </row>
    <row r="1126" spans="6:7">
      <c r="F1126" s="15"/>
      <c r="G1126" s="15"/>
    </row>
    <row r="1127" spans="6:7">
      <c r="F1127" s="15"/>
      <c r="G1127" s="15"/>
    </row>
    <row r="1128" spans="6:7">
      <c r="F1128" s="15"/>
      <c r="G1128" s="15"/>
    </row>
    <row r="1129" spans="6:7">
      <c r="F1129" s="15"/>
      <c r="G1129" s="15"/>
    </row>
    <row r="1130" spans="6:7">
      <c r="F1130" s="15"/>
      <c r="G1130" s="15"/>
    </row>
    <row r="1131" spans="6:7">
      <c r="F1131" s="15"/>
      <c r="G1131" s="15"/>
    </row>
    <row r="1132" spans="6:7">
      <c r="F1132" s="15"/>
      <c r="G1132" s="15"/>
    </row>
    <row r="1133" spans="6:7">
      <c r="F1133" s="15"/>
      <c r="G1133" s="15"/>
    </row>
    <row r="1134" spans="6:7">
      <c r="F1134" s="15"/>
      <c r="G1134" s="15"/>
    </row>
    <row r="1135" spans="6:7">
      <c r="F1135" s="15"/>
      <c r="G1135" s="15"/>
    </row>
    <row r="1136" spans="6:7">
      <c r="F1136" s="15"/>
      <c r="G1136" s="15"/>
    </row>
    <row r="1137" spans="6:7">
      <c r="F1137" s="15"/>
      <c r="G1137" s="15"/>
    </row>
    <row r="1138" spans="6:7">
      <c r="F1138" s="15"/>
      <c r="G1138" s="15"/>
    </row>
    <row r="1139" spans="6:7">
      <c r="F1139" s="15"/>
      <c r="G1139" s="15"/>
    </row>
    <row r="1140" spans="6:7">
      <c r="F1140" s="15"/>
      <c r="G1140" s="15"/>
    </row>
    <row r="1141" spans="6:7">
      <c r="F1141" s="15"/>
      <c r="G1141" s="15"/>
    </row>
    <row r="1142" spans="6:7">
      <c r="F1142" s="15"/>
      <c r="G1142" s="15"/>
    </row>
    <row r="1143" spans="6:7">
      <c r="F1143" s="15"/>
      <c r="G1143" s="15"/>
    </row>
    <row r="1144" spans="6:7">
      <c r="F1144" s="15"/>
      <c r="G1144" s="15"/>
    </row>
    <row r="1145" spans="6:7">
      <c r="F1145" s="15"/>
      <c r="G1145" s="15"/>
    </row>
    <row r="1146" spans="6:7">
      <c r="F1146" s="15"/>
      <c r="G1146" s="15"/>
    </row>
    <row r="1147" spans="6:7">
      <c r="F1147" s="15"/>
      <c r="G1147" s="15"/>
    </row>
    <row r="1148" spans="6:7">
      <c r="F1148" s="15"/>
      <c r="G1148" s="15"/>
    </row>
    <row r="1149" spans="6:7">
      <c r="F1149" s="15"/>
      <c r="G1149" s="15"/>
    </row>
    <row r="1150" spans="6:7">
      <c r="F1150" s="15"/>
      <c r="G1150" s="15"/>
    </row>
    <row r="1151" spans="6:7">
      <c r="F1151" s="15"/>
      <c r="G1151" s="15"/>
    </row>
    <row r="1152" spans="6:7">
      <c r="F1152" s="15"/>
      <c r="G1152" s="15"/>
    </row>
    <row r="1153" spans="6:7">
      <c r="F1153" s="15"/>
      <c r="G1153" s="15"/>
    </row>
    <row r="1154" spans="6:7">
      <c r="F1154" s="15"/>
      <c r="G1154" s="15"/>
    </row>
    <row r="1155" spans="6:7">
      <c r="F1155" s="15"/>
      <c r="G1155" s="15"/>
    </row>
    <row r="1156" spans="6:7">
      <c r="F1156" s="15"/>
      <c r="G1156" s="15"/>
    </row>
    <row r="1157" spans="6:7">
      <c r="F1157" s="15"/>
      <c r="G1157" s="15"/>
    </row>
    <row r="1158" spans="6:7">
      <c r="F1158" s="15"/>
      <c r="G1158" s="15"/>
    </row>
    <row r="1159" spans="6:7">
      <c r="F1159" s="15"/>
      <c r="G1159" s="15"/>
    </row>
    <row r="1160" spans="6:7">
      <c r="F1160" s="15"/>
      <c r="G1160" s="15"/>
    </row>
    <row r="1161" spans="6:7">
      <c r="F1161" s="15"/>
      <c r="G1161" s="15"/>
    </row>
    <row r="1162" spans="6:7">
      <c r="F1162" s="15"/>
      <c r="G1162" s="15"/>
    </row>
    <row r="1163" spans="6:7">
      <c r="F1163" s="15"/>
      <c r="G1163" s="15"/>
    </row>
    <row r="1164" spans="6:7">
      <c r="F1164" s="15"/>
      <c r="G1164" s="15"/>
    </row>
    <row r="1165" spans="6:7">
      <c r="F1165" s="15"/>
      <c r="G1165" s="15"/>
    </row>
    <row r="1166" spans="6:7">
      <c r="F1166" s="15"/>
      <c r="G1166" s="15"/>
    </row>
    <row r="1167" spans="6:7">
      <c r="F1167" s="15"/>
      <c r="G1167" s="15"/>
    </row>
    <row r="1168" spans="6:7">
      <c r="F1168" s="15"/>
      <c r="G1168" s="15"/>
    </row>
    <row r="1169" spans="6:7">
      <c r="F1169" s="15"/>
      <c r="G1169" s="15"/>
    </row>
    <row r="1170" spans="6:7">
      <c r="F1170" s="15"/>
      <c r="G1170" s="15"/>
    </row>
    <row r="1171" spans="6:7">
      <c r="F1171" s="15"/>
      <c r="G1171" s="15"/>
    </row>
    <row r="1172" spans="6:7">
      <c r="F1172" s="15"/>
      <c r="G1172" s="15"/>
    </row>
    <row r="1173" spans="6:7">
      <c r="F1173" s="15"/>
      <c r="G1173" s="15"/>
    </row>
    <row r="1174" spans="6:7">
      <c r="F1174" s="15"/>
      <c r="G1174" s="15"/>
    </row>
    <row r="1175" spans="6:7">
      <c r="F1175" s="15"/>
      <c r="G1175" s="15"/>
    </row>
    <row r="1176" spans="6:7">
      <c r="F1176" s="15"/>
      <c r="G1176" s="15"/>
    </row>
    <row r="1177" spans="6:7">
      <c r="F1177" s="15"/>
      <c r="G1177" s="15"/>
    </row>
    <row r="1178" spans="6:7">
      <c r="F1178" s="15"/>
      <c r="G1178" s="15"/>
    </row>
    <row r="1179" spans="6:7">
      <c r="F1179" s="15"/>
      <c r="G1179" s="15"/>
    </row>
    <row r="1180" spans="6:7">
      <c r="F1180" s="15"/>
      <c r="G1180" s="15"/>
    </row>
    <row r="1181" spans="6:7">
      <c r="F1181" s="15"/>
      <c r="G1181" s="15"/>
    </row>
    <row r="1182" spans="6:7">
      <c r="F1182" s="15"/>
      <c r="G1182" s="15"/>
    </row>
    <row r="1183" spans="6:7">
      <c r="F1183" s="15"/>
      <c r="G1183" s="15"/>
    </row>
    <row r="1184" spans="6:7">
      <c r="F1184" s="15"/>
      <c r="G1184" s="15"/>
    </row>
    <row r="1185" spans="6:7">
      <c r="F1185" s="15"/>
      <c r="G1185" s="15"/>
    </row>
    <row r="1186" spans="6:7">
      <c r="F1186" s="15"/>
      <c r="G1186" s="15"/>
    </row>
    <row r="1187" spans="6:7">
      <c r="F1187" s="15"/>
      <c r="G1187" s="15"/>
    </row>
    <row r="1188" spans="6:7">
      <c r="F1188" s="15"/>
      <c r="G1188" s="15"/>
    </row>
    <row r="1189" spans="6:7">
      <c r="F1189" s="15"/>
      <c r="G1189" s="15"/>
    </row>
    <row r="1190" spans="6:7">
      <c r="F1190" s="15"/>
      <c r="G1190" s="15"/>
    </row>
    <row r="1191" spans="6:7">
      <c r="F1191" s="15"/>
      <c r="G1191" s="15"/>
    </row>
    <row r="1192" spans="6:7">
      <c r="F1192" s="15"/>
      <c r="G1192" s="15"/>
    </row>
    <row r="1193" spans="6:7">
      <c r="F1193" s="15"/>
      <c r="G1193" s="15"/>
    </row>
    <row r="1194" spans="6:7">
      <c r="F1194" s="15"/>
      <c r="G1194" s="15"/>
    </row>
    <row r="1195" spans="6:7">
      <c r="F1195" s="15"/>
      <c r="G1195" s="15"/>
    </row>
    <row r="1196" spans="6:7">
      <c r="F1196" s="15"/>
      <c r="G1196" s="15"/>
    </row>
    <row r="1197" spans="6:7">
      <c r="F1197" s="15"/>
      <c r="G1197" s="15"/>
    </row>
    <row r="1198" spans="6:7">
      <c r="F1198" s="15"/>
      <c r="G1198" s="15"/>
    </row>
    <row r="1199" spans="6:7">
      <c r="F1199" s="15"/>
      <c r="G1199" s="15"/>
    </row>
    <row r="1200" spans="6:7">
      <c r="F1200" s="15"/>
      <c r="G1200" s="15"/>
    </row>
    <row r="1201" spans="6:7">
      <c r="F1201" s="15"/>
      <c r="G1201" s="15"/>
    </row>
    <row r="1202" spans="6:7">
      <c r="F1202" s="15"/>
      <c r="G1202" s="15"/>
    </row>
    <row r="1203" spans="6:7">
      <c r="F1203" s="15"/>
      <c r="G1203" s="15"/>
    </row>
    <row r="1204" spans="6:7">
      <c r="F1204" s="15"/>
      <c r="G1204" s="15"/>
    </row>
    <row r="1205" spans="6:7">
      <c r="F1205" s="15"/>
      <c r="G1205" s="15"/>
    </row>
    <row r="1206" spans="6:7">
      <c r="F1206" s="15"/>
      <c r="G1206" s="15"/>
    </row>
    <row r="1207" spans="6:7">
      <c r="F1207" s="15"/>
      <c r="G1207" s="15"/>
    </row>
    <row r="1208" spans="6:7">
      <c r="F1208" s="15"/>
      <c r="G1208" s="15"/>
    </row>
    <row r="1209" spans="6:7">
      <c r="F1209" s="15"/>
      <c r="G1209" s="15"/>
    </row>
    <row r="1210" spans="6:7">
      <c r="F1210" s="15"/>
      <c r="G1210" s="15"/>
    </row>
    <row r="1211" spans="6:7">
      <c r="F1211" s="15"/>
      <c r="G1211" s="15"/>
    </row>
    <row r="1212" spans="6:7">
      <c r="F1212" s="15"/>
      <c r="G1212" s="15"/>
    </row>
    <row r="1213" spans="6:7">
      <c r="F1213" s="15"/>
      <c r="G1213" s="15"/>
    </row>
    <row r="1214" spans="6:7">
      <c r="F1214" s="15"/>
      <c r="G1214" s="15"/>
    </row>
    <row r="1215" spans="6:7">
      <c r="F1215" s="15"/>
      <c r="G1215" s="15"/>
    </row>
    <row r="1216" spans="6:7">
      <c r="F1216" s="15"/>
      <c r="G1216" s="15"/>
    </row>
    <row r="1217" spans="6:7">
      <c r="F1217" s="15"/>
      <c r="G1217" s="15"/>
    </row>
    <row r="1218" spans="6:7">
      <c r="F1218" s="15"/>
      <c r="G1218" s="15"/>
    </row>
    <row r="1219" spans="6:7">
      <c r="F1219" s="15"/>
      <c r="G1219" s="15"/>
    </row>
    <row r="1220" spans="6:7">
      <c r="F1220" s="15"/>
      <c r="G1220" s="15"/>
    </row>
    <row r="1221" spans="6:7">
      <c r="F1221" s="15"/>
      <c r="G1221" s="15"/>
    </row>
    <row r="1222" spans="6:7">
      <c r="F1222" s="15"/>
      <c r="G1222" s="15"/>
    </row>
    <row r="1223" spans="6:7">
      <c r="F1223" s="15"/>
      <c r="G1223" s="15"/>
    </row>
    <row r="1224" spans="6:7">
      <c r="F1224" s="15"/>
      <c r="G1224" s="15"/>
    </row>
  </sheetData>
  <sheetProtection algorithmName="SHA-512" hashValue="x6DlVrCKg4n0QaMCeq0ce5j52RZzsamEeX5preZoQ9O4UMFr9FCQKXIegzMOIbx+mB0B+9OcDDrFJ1XnIx9J6w==" saltValue="zQ6Giy8AiIkbLDjhrsZQ9g==" spinCount="100000" sheet="1" objects="1" scenarios="1" selectLockedCells="1" selectUnlockedCells="1"/>
  <mergeCells count="5">
    <mergeCell ref="C1:J1"/>
    <mergeCell ref="C2:J2"/>
    <mergeCell ref="C3:J3"/>
    <mergeCell ref="C4:J4"/>
    <mergeCell ref="C5:J5"/>
  </mergeCells>
  <phoneticPr fontId="0" type="noConversion"/>
  <printOptions horizontalCentered="1"/>
  <pageMargins left="0.70866141732283472" right="0.70866141732283472" top="0.43307086614173229" bottom="0.55118110236220474" header="0.31496062992125984" footer="0.31496062992125984"/>
  <pageSetup paperSize="9" scale="73" fitToHeight="0" orientation="portrait" r:id="rId1"/>
  <headerFooter>
    <oddFooter>&amp;R&amp;D - Page(s) : &amp;P /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25">
    <tabColor theme="8" tint="0.59999389629810485"/>
    <pageSetUpPr fitToPage="1"/>
  </sheetPr>
  <dimension ref="A1:S400"/>
  <sheetViews>
    <sheetView showGridLines="0" showZeros="0" topLeftCell="D1" zoomScale="90" zoomScaleNormal="90" zoomScaleSheetLayoutView="85" workbookViewId="0">
      <selection activeCell="A2" sqref="A2:A400"/>
    </sheetView>
  </sheetViews>
  <sheetFormatPr baseColWidth="10" defaultColWidth="4.88671875" defaultRowHeight="13.2"/>
  <cols>
    <col min="1" max="3" width="0" hidden="1" customWidth="1"/>
    <col min="4" max="4" width="8.88671875" bestFit="1" customWidth="1"/>
    <col min="5" max="5" width="20" bestFit="1" customWidth="1"/>
    <col min="6" max="6" width="36.109375" bestFit="1" customWidth="1"/>
    <col min="7" max="7" width="19" style="1" bestFit="1" customWidth="1"/>
    <col min="8" max="8" width="1.5546875" bestFit="1" customWidth="1"/>
    <col min="9" max="9" width="8.88671875" bestFit="1" customWidth="1"/>
    <col min="10" max="10" width="14.44140625" bestFit="1" customWidth="1"/>
    <col min="11" max="11" width="5.33203125" bestFit="1" customWidth="1"/>
    <col min="12" max="12" width="10.33203125" style="1" bestFit="1" customWidth="1"/>
    <col min="13" max="13" width="0" hidden="1" customWidth="1"/>
  </cols>
  <sheetData>
    <row r="1" spans="1:13" ht="23.7" customHeight="1">
      <c r="A1">
        <v>400</v>
      </c>
      <c r="B1" s="98"/>
      <c r="C1" s="98"/>
      <c r="D1" s="762" t="str">
        <f>'Données épreuves'!B15</f>
        <v/>
      </c>
      <c r="E1" s="762"/>
      <c r="F1" s="762"/>
      <c r="G1" s="762"/>
      <c r="H1" s="762"/>
      <c r="I1" s="762"/>
      <c r="J1" s="762"/>
      <c r="K1" s="762"/>
      <c r="L1" s="762"/>
      <c r="M1" s="80">
        <f>COUNTIF(A2:A310,"=1")</f>
        <v>5</v>
      </c>
    </row>
    <row r="2" spans="1:13" ht="23.7" customHeight="1">
      <c r="A2" s="548">
        <v>1</v>
      </c>
      <c r="B2" s="98"/>
      <c r="C2" s="98"/>
      <c r="D2" s="763" t="s">
        <v>125</v>
      </c>
      <c r="E2" s="763"/>
      <c r="F2" s="763"/>
      <c r="G2" s="763"/>
      <c r="H2" s="763"/>
      <c r="I2" s="763"/>
      <c r="J2" s="763"/>
      <c r="K2" s="763"/>
      <c r="L2" s="763"/>
      <c r="M2" s="33"/>
    </row>
    <row r="3" spans="1:13" ht="16.5" customHeight="1">
      <c r="A3">
        <v>1</v>
      </c>
      <c r="B3" s="98"/>
      <c r="C3" s="98"/>
      <c r="D3" s="764" t="str">
        <f>'Données épreuves'!A15</f>
        <v/>
      </c>
      <c r="E3" s="764"/>
      <c r="F3" s="764"/>
      <c r="G3" s="764"/>
      <c r="H3" s="764"/>
      <c r="I3" s="764"/>
      <c r="J3" s="764"/>
      <c r="K3" s="764"/>
      <c r="L3" s="764"/>
      <c r="M3" s="33"/>
    </row>
    <row r="4" spans="1:13" ht="21" customHeight="1">
      <c r="A4">
        <v>1</v>
      </c>
      <c r="B4" s="98"/>
      <c r="C4" s="98"/>
      <c r="D4" s="761" t="str">
        <f>CONCATENATE("Organisateur : ", 'Données épreuves'!B20)</f>
        <v xml:space="preserve">Organisateur : </v>
      </c>
      <c r="E4" s="761"/>
      <c r="F4" s="761"/>
      <c r="G4" s="761"/>
      <c r="H4" s="394"/>
      <c r="I4" s="395"/>
      <c r="J4" s="395"/>
      <c r="K4" s="395"/>
      <c r="L4" s="396"/>
      <c r="M4" s="33"/>
    </row>
    <row r="5" spans="1:13" ht="18.75" customHeight="1">
      <c r="A5">
        <v>1</v>
      </c>
      <c r="B5" s="98"/>
      <c r="C5" s="98"/>
      <c r="D5" s="761" t="str">
        <f>CONCATENATE("Nombre de partants : ",Engagés!I8)</f>
        <v>Nombre de partants : 0</v>
      </c>
      <c r="E5" s="761"/>
      <c r="F5" s="761"/>
      <c r="G5" s="761"/>
      <c r="H5" s="761"/>
      <c r="I5" s="761"/>
      <c r="J5" s="761"/>
      <c r="K5" s="761"/>
      <c r="L5" s="761"/>
      <c r="M5" s="33"/>
    </row>
    <row r="6" spans="1:13" ht="28.5" customHeight="1" thickBot="1">
      <c r="A6">
        <v>1</v>
      </c>
      <c r="B6" s="98"/>
      <c r="C6" s="98"/>
      <c r="D6" s="397" t="s">
        <v>57</v>
      </c>
      <c r="E6" s="398" t="s">
        <v>179</v>
      </c>
      <c r="F6" s="398" t="s">
        <v>40</v>
      </c>
      <c r="G6" s="397" t="s">
        <v>61</v>
      </c>
      <c r="H6" s="433"/>
      <c r="I6" s="397" t="s">
        <v>57</v>
      </c>
      <c r="J6" s="398" t="s">
        <v>179</v>
      </c>
      <c r="K6" s="398" t="s">
        <v>40</v>
      </c>
      <c r="L6" s="397" t="s">
        <v>61</v>
      </c>
      <c r="M6" s="33"/>
    </row>
    <row r="7" spans="1:13" ht="18.75" customHeight="1">
      <c r="A7">
        <f>IF(LEN(D7)=0,0,1)</f>
        <v>0</v>
      </c>
      <c r="B7" s="654">
        <v>1</v>
      </c>
      <c r="C7" s="654">
        <v>57</v>
      </c>
      <c r="D7" s="511" t="str">
        <f>IF(ISERROR(VLOOKUP($B7,Engagés!$B$10:$N$509,1,FALSE))=TRUE,"",VLOOKUP($B7,Engagés!$B$10:$N$509,2,FALSE))</f>
        <v/>
      </c>
      <c r="E7" s="512" t="str">
        <f>IF(D7="","",CONCATENATE(VLOOKUP($D7,Engagés!$C$10:$N$509,6,FALSE)," ",VLOOKUP($D7,Engagés!$C$10:$N$509,7,FALSE)))</f>
        <v/>
      </c>
      <c r="F7" s="513" t="str">
        <f>IF($D7="","",VLOOKUP($D7,Engagés!$C$10:$N$509,8,FALSE))</f>
        <v/>
      </c>
      <c r="G7" s="514" t="str">
        <f>IF($D7="","",VLOOKUP($D7,Engagés!$C$10:$S$509,15,FALSE))</f>
        <v/>
      </c>
      <c r="H7" s="515" t="s">
        <v>63</v>
      </c>
      <c r="I7" s="511" t="str">
        <f>IF(ISERROR(VLOOKUP($C7,Engagés!$B$10:$N$509,1,FALSE))=TRUE,"",VLOOKUP($C7,Engagés!$B$10:$N$509,2,FALSE))</f>
        <v/>
      </c>
      <c r="J7" s="512" t="str">
        <f>IF(I7="","",CONCATENATE(VLOOKUP($I7,Engagés!$C$10:$N$509,6,FALSE)," ",VLOOKUP($I7,Engagés!$C$10:$N$509,7,FALSE)))</f>
        <v/>
      </c>
      <c r="K7" s="513" t="str">
        <f>IF(I7="","",VLOOKUP($I7,Engagés!$C$10:$N$509,8,FALSE))</f>
        <v/>
      </c>
      <c r="L7" s="514" t="str">
        <f>IF($I7="","",VLOOKUP($I7,Engagés!$C$10:$S$509,15,FALSE))</f>
        <v/>
      </c>
      <c r="M7" s="80"/>
    </row>
    <row r="8" spans="1:13" ht="18.75" customHeight="1">
      <c r="A8">
        <f t="shared" ref="A8:A81" si="0">IF(LEN(D8)=0,0,1)</f>
        <v>0</v>
      </c>
      <c r="B8" s="98">
        <f>B7+1</f>
        <v>2</v>
      </c>
      <c r="C8" s="98">
        <f>C7+1</f>
        <v>58</v>
      </c>
      <c r="D8" s="516" t="str">
        <f>IF(ISERROR(VLOOKUP($B8,Engagés!$B$10:$N$509,1,FALSE))=TRUE,"",VLOOKUP($B8,Engagés!$B$10:$N$509,2,FALSE))</f>
        <v/>
      </c>
      <c r="E8" s="517" t="str">
        <f>IF(D8="","",CONCATENATE(VLOOKUP($D8,Engagés!$C$10:$N$509,6,FALSE)," ",VLOOKUP($D8,Engagés!$C$10:$N$509,7,FALSE)))</f>
        <v/>
      </c>
      <c r="F8" s="518" t="str">
        <f>IF(D8="","",VLOOKUP($D8,Engagés!$C$10:$N$509,8,FALSE))</f>
        <v/>
      </c>
      <c r="G8" s="519" t="str">
        <f>IF($D8="","",VLOOKUP($D8,Engagés!$C$10:$S$509,15,FALSE))</f>
        <v/>
      </c>
      <c r="H8" s="520" t="s">
        <v>63</v>
      </c>
      <c r="I8" s="516" t="str">
        <f>IF(ISERROR(VLOOKUP($C8,Engagés!$B$10:$N$509,1,FALSE))=TRUE,"",VLOOKUP($C8,Engagés!$B$10:$N$509,2,FALSE))</f>
        <v/>
      </c>
      <c r="J8" s="517" t="str">
        <f>IF(I8="","",CONCATENATE(VLOOKUP($I8,Engagés!$C$10:$N$509,6,FALSE)," ",VLOOKUP($I8,Engagés!$C$10:$N$509,7,FALSE)))</f>
        <v/>
      </c>
      <c r="K8" s="518" t="str">
        <f>IF(I8="","",VLOOKUP($I8,Engagés!$C$10:$N$509,8,FALSE))</f>
        <v/>
      </c>
      <c r="L8" s="519" t="str">
        <f>IF($I8="","",VLOOKUP($I8,Engagés!$C$10:$S$509,15,FALSE))</f>
        <v/>
      </c>
      <c r="M8" s="80"/>
    </row>
    <row r="9" spans="1:13" ht="18.75" customHeight="1">
      <c r="A9">
        <f t="shared" si="0"/>
        <v>0</v>
      </c>
      <c r="B9" s="98">
        <f t="shared" ref="B9:B62" si="1">B8+1</f>
        <v>3</v>
      </c>
      <c r="C9" s="98">
        <f t="shared" ref="C9:C62" si="2">C8+1</f>
        <v>59</v>
      </c>
      <c r="D9" s="516" t="str">
        <f>IF(ISERROR(VLOOKUP($B9,Engagés!$B$10:$N$509,1,FALSE))=TRUE,"",VLOOKUP($B9,Engagés!$B$10:$N$509,2,FALSE))</f>
        <v/>
      </c>
      <c r="E9" s="517" t="str">
        <f>IF(D9="","",CONCATENATE(VLOOKUP($D9,Engagés!$C$10:$N$509,6,FALSE)," ",VLOOKUP($D9,Engagés!$C$10:$N$509,7,FALSE)))</f>
        <v/>
      </c>
      <c r="F9" s="518" t="str">
        <f>IF(D9="","",VLOOKUP($D9,Engagés!$C$10:$N$509,8,FALSE))</f>
        <v/>
      </c>
      <c r="G9" s="519" t="str">
        <f>IF($D9="","",VLOOKUP($D9,Engagés!$C$10:$S$509,15,FALSE))</f>
        <v/>
      </c>
      <c r="H9" s="520" t="s">
        <v>63</v>
      </c>
      <c r="I9" s="516" t="str">
        <f>IF(ISERROR(VLOOKUP($C9,Engagés!$B$10:$N$509,1,FALSE))=TRUE,"",VLOOKUP($C9,Engagés!$B$10:$N$509,2,FALSE))</f>
        <v/>
      </c>
      <c r="J9" s="517" t="str">
        <f>IF(I9="","",CONCATENATE(VLOOKUP($I9,Engagés!$C$10:$N$509,6,FALSE)," ",VLOOKUP($I9,Engagés!$C$10:$N$509,7,FALSE)))</f>
        <v/>
      </c>
      <c r="K9" s="518" t="str">
        <f>IF(I9="","",VLOOKUP($I9,Engagés!$C$10:$N$509,8,FALSE))</f>
        <v/>
      </c>
      <c r="L9" s="519" t="str">
        <f>IF($I9="","",VLOOKUP($I9,Engagés!$C$10:$S$509,15,FALSE))</f>
        <v/>
      </c>
      <c r="M9" s="80"/>
    </row>
    <row r="10" spans="1:13" ht="18.75" customHeight="1">
      <c r="A10">
        <f t="shared" si="0"/>
        <v>0</v>
      </c>
      <c r="B10" s="98">
        <f t="shared" si="1"/>
        <v>4</v>
      </c>
      <c r="C10" s="98">
        <f t="shared" si="2"/>
        <v>60</v>
      </c>
      <c r="D10" s="516" t="str">
        <f>IF(ISERROR(VLOOKUP($B10,Engagés!$B$10:$N$509,1,FALSE))=TRUE,"",VLOOKUP($B10,Engagés!$B$10:$N$509,2,FALSE))</f>
        <v/>
      </c>
      <c r="E10" s="517" t="str">
        <f>IF(D10="","",CONCATENATE(VLOOKUP($D10,Engagés!$C$10:$N$509,6,FALSE)," ",VLOOKUP($D10,Engagés!$C$10:$N$509,7,FALSE)))</f>
        <v/>
      </c>
      <c r="F10" s="518" t="str">
        <f>IF(D10="","",VLOOKUP($D10,Engagés!$C$10:$N$509,8,FALSE))</f>
        <v/>
      </c>
      <c r="G10" s="519" t="str">
        <f>IF($D10="","",VLOOKUP($D10,Engagés!$C$10:$S$509,15,FALSE))</f>
        <v/>
      </c>
      <c r="H10" s="520" t="s">
        <v>63</v>
      </c>
      <c r="I10" s="516" t="str">
        <f>IF(ISERROR(VLOOKUP($C10,Engagés!$B$10:$N$509,1,FALSE))=TRUE,"",VLOOKUP($C10,Engagés!$B$10:$N$509,2,FALSE))</f>
        <v/>
      </c>
      <c r="J10" s="517" t="str">
        <f>IF(I10="","",CONCATENATE(VLOOKUP($I10,Engagés!$C$10:$N$509,6,FALSE)," ",VLOOKUP($I10,Engagés!$C$10:$N$509,7,FALSE)))</f>
        <v/>
      </c>
      <c r="K10" s="518" t="str">
        <f>IF(I10="","",VLOOKUP($I10,Engagés!$C$10:$N$509,8,FALSE))</f>
        <v/>
      </c>
      <c r="L10" s="519" t="str">
        <f>IF($I10="","",VLOOKUP($I10,Engagés!$C$10:$S$509,15,FALSE))</f>
        <v/>
      </c>
      <c r="M10" s="80"/>
    </row>
    <row r="11" spans="1:13" ht="18.75" customHeight="1">
      <c r="A11">
        <f t="shared" si="0"/>
        <v>0</v>
      </c>
      <c r="B11" s="98">
        <f t="shared" si="1"/>
        <v>5</v>
      </c>
      <c r="C11" s="98">
        <f t="shared" si="2"/>
        <v>61</v>
      </c>
      <c r="D11" s="516" t="str">
        <f>IF(ISERROR(VLOOKUP($B11,Engagés!$B$10:$N$509,1,FALSE))=TRUE,"",VLOOKUP($B11,Engagés!$B$10:$N$509,2,FALSE))</f>
        <v/>
      </c>
      <c r="E11" s="517" t="str">
        <f>IF(D11="","",CONCATENATE(VLOOKUP($D11,Engagés!$C$10:$N$509,6,FALSE)," ",VLOOKUP($D11,Engagés!$C$10:$N$509,7,FALSE)))</f>
        <v/>
      </c>
      <c r="F11" s="518" t="str">
        <f>IF(D11="","",VLOOKUP($D11,Engagés!$C$10:$N$509,8,FALSE))</f>
        <v/>
      </c>
      <c r="G11" s="519" t="str">
        <f>IF($D11="","",VLOOKUP($D11,Engagés!$C$10:$S$509,15,FALSE))</f>
        <v/>
      </c>
      <c r="H11" s="520" t="s">
        <v>63</v>
      </c>
      <c r="I11" s="516" t="str">
        <f>IF(ISERROR(VLOOKUP($C11,Engagés!$B$10:$N$509,1,FALSE))=TRUE,"",VLOOKUP($C11,Engagés!$B$10:$N$509,2,FALSE))</f>
        <v/>
      </c>
      <c r="J11" s="517" t="str">
        <f>IF(I11="","",CONCATENATE(VLOOKUP($I11,Engagés!$C$10:$N$509,6,FALSE)," ",VLOOKUP($I11,Engagés!$C$10:$N$509,7,FALSE)))</f>
        <v/>
      </c>
      <c r="K11" s="518" t="str">
        <f>IF(I11="","",VLOOKUP($I11,Engagés!$C$10:$N$509,8,FALSE))</f>
        <v/>
      </c>
      <c r="L11" s="519" t="str">
        <f>IF($I11="","",VLOOKUP($I11,Engagés!$C$10:$S$509,15,FALSE))</f>
        <v/>
      </c>
      <c r="M11" s="80"/>
    </row>
    <row r="12" spans="1:13" ht="18.75" customHeight="1">
      <c r="A12">
        <f t="shared" si="0"/>
        <v>0</v>
      </c>
      <c r="B12" s="98">
        <f t="shared" si="1"/>
        <v>6</v>
      </c>
      <c r="C12" s="98">
        <f t="shared" si="2"/>
        <v>62</v>
      </c>
      <c r="D12" s="516" t="str">
        <f>IF(ISERROR(VLOOKUP($B12,Engagés!$B$10:$N$509,1,FALSE))=TRUE,"",VLOOKUP($B12,Engagés!$B$10:$N$509,2,FALSE))</f>
        <v/>
      </c>
      <c r="E12" s="517" t="str">
        <f>IF(D12="","",CONCATENATE(VLOOKUP($D12,Engagés!$C$10:$N$509,6,FALSE)," ",VLOOKUP($D12,Engagés!$C$10:$N$509,7,FALSE)))</f>
        <v/>
      </c>
      <c r="F12" s="518" t="str">
        <f>IF(D12="","",VLOOKUP($D12,Engagés!$C$10:$N$509,8,FALSE))</f>
        <v/>
      </c>
      <c r="G12" s="519" t="str">
        <f>IF($D12="","",VLOOKUP($D12,Engagés!$C$10:$S$509,15,FALSE))</f>
        <v/>
      </c>
      <c r="H12" s="520" t="s">
        <v>63</v>
      </c>
      <c r="I12" s="516" t="str">
        <f>IF(ISERROR(VLOOKUP($C12,Engagés!$B$10:$N$509,1,FALSE))=TRUE,"",VLOOKUP($C12,Engagés!$B$10:$N$509,2,FALSE))</f>
        <v/>
      </c>
      <c r="J12" s="517" t="str">
        <f>IF(I12="","",CONCATENATE(VLOOKUP($I12,Engagés!$C$10:$N$509,6,FALSE)," ",VLOOKUP($I12,Engagés!$C$10:$N$509,7,FALSE)))</f>
        <v/>
      </c>
      <c r="K12" s="518" t="str">
        <f>IF(I12="","",VLOOKUP($I12,Engagés!$C$10:$N$509,8,FALSE))</f>
        <v/>
      </c>
      <c r="L12" s="519" t="str">
        <f>IF($I12="","",VLOOKUP($I12,Engagés!$C$10:$S$509,15,FALSE))</f>
        <v/>
      </c>
      <c r="M12" s="80"/>
    </row>
    <row r="13" spans="1:13" ht="18.75" customHeight="1">
      <c r="A13">
        <f t="shared" si="0"/>
        <v>0</v>
      </c>
      <c r="B13" s="98">
        <f t="shared" si="1"/>
        <v>7</v>
      </c>
      <c r="C13" s="98">
        <f t="shared" si="2"/>
        <v>63</v>
      </c>
      <c r="D13" s="516" t="str">
        <f>IF(ISERROR(VLOOKUP($B13,Engagés!$B$10:$N$509,1,FALSE))=TRUE,"",VLOOKUP($B13,Engagés!$B$10:$N$509,2,FALSE))</f>
        <v/>
      </c>
      <c r="E13" s="517" t="str">
        <f>IF(D13="","",CONCATENATE(VLOOKUP($D13,Engagés!$C$10:$N$509,6,FALSE)," ",VLOOKUP($D13,Engagés!$C$10:$N$509,7,FALSE)))</f>
        <v/>
      </c>
      <c r="F13" s="518" t="str">
        <f>IF(D13="","",VLOOKUP($D13,Engagés!$C$10:$N$509,8,FALSE))</f>
        <v/>
      </c>
      <c r="G13" s="519" t="str">
        <f>IF($D13="","",VLOOKUP($D13,Engagés!$C$10:$S$509,15,FALSE))</f>
        <v/>
      </c>
      <c r="H13" s="520" t="s">
        <v>63</v>
      </c>
      <c r="I13" s="516" t="str">
        <f>IF(ISERROR(VLOOKUP($C13,Engagés!$B$10:$N$509,1,FALSE))=TRUE,"",VLOOKUP($C13,Engagés!$B$10:$N$509,2,FALSE))</f>
        <v/>
      </c>
      <c r="J13" s="517" t="str">
        <f>IF(I13="","",CONCATENATE(VLOOKUP($I13,Engagés!$C$10:$N$509,6,FALSE)," ",VLOOKUP($I13,Engagés!$C$10:$N$509,7,FALSE)))</f>
        <v/>
      </c>
      <c r="K13" s="518" t="str">
        <f>IF(I13="","",VLOOKUP($I13,Engagés!$C$10:$N$509,8,FALSE))</f>
        <v/>
      </c>
      <c r="L13" s="519" t="str">
        <f>IF($I13="","",VLOOKUP($I13,Engagés!$C$10:$S$509,15,FALSE))</f>
        <v/>
      </c>
      <c r="M13" s="80"/>
    </row>
    <row r="14" spans="1:13" ht="18.75" customHeight="1">
      <c r="A14">
        <f t="shared" si="0"/>
        <v>0</v>
      </c>
      <c r="B14" s="98">
        <f t="shared" si="1"/>
        <v>8</v>
      </c>
      <c r="C14" s="98">
        <f t="shared" si="2"/>
        <v>64</v>
      </c>
      <c r="D14" s="516" t="str">
        <f>IF(ISERROR(VLOOKUP($B14,Engagés!$B$10:$N$509,1,FALSE))=TRUE,"",VLOOKUP($B14,Engagés!$B$10:$N$509,2,FALSE))</f>
        <v/>
      </c>
      <c r="E14" s="517" t="str">
        <f>IF(D14="","",CONCATENATE(VLOOKUP($D14,Engagés!$C$10:$N$509,6,FALSE)," ",VLOOKUP($D14,Engagés!$C$10:$N$509,7,FALSE)))</f>
        <v/>
      </c>
      <c r="F14" s="518" t="str">
        <f>IF(D14="","",VLOOKUP($D14,Engagés!$C$10:$N$509,8,FALSE))</f>
        <v/>
      </c>
      <c r="G14" s="519" t="str">
        <f>IF($D14="","",VLOOKUP($D14,Engagés!$C$10:$S$509,15,FALSE))</f>
        <v/>
      </c>
      <c r="H14" s="520" t="s">
        <v>63</v>
      </c>
      <c r="I14" s="516" t="str">
        <f>IF(ISERROR(VLOOKUP($C14,Engagés!$B$10:$N$509,1,FALSE))=TRUE,"",VLOOKUP($C14,Engagés!$B$10:$N$509,2,FALSE))</f>
        <v/>
      </c>
      <c r="J14" s="517" t="str">
        <f>IF(I14="","",CONCATENATE(VLOOKUP($I14,Engagés!$C$10:$N$509,6,FALSE)," ",VLOOKUP($I14,Engagés!$C$10:$N$509,7,FALSE)))</f>
        <v/>
      </c>
      <c r="K14" s="518" t="str">
        <f>IF(I14="","",VLOOKUP($I14,Engagés!$C$10:$N$509,8,FALSE))</f>
        <v/>
      </c>
      <c r="L14" s="519" t="str">
        <f>IF($I14="","",VLOOKUP($I14,Engagés!$C$10:$S$509,15,FALSE))</f>
        <v/>
      </c>
      <c r="M14" s="80"/>
    </row>
    <row r="15" spans="1:13" ht="18.75" customHeight="1">
      <c r="A15">
        <f t="shared" si="0"/>
        <v>0</v>
      </c>
      <c r="B15" s="98">
        <f t="shared" si="1"/>
        <v>9</v>
      </c>
      <c r="C15" s="98">
        <f t="shared" si="2"/>
        <v>65</v>
      </c>
      <c r="D15" s="516" t="str">
        <f>IF(ISERROR(VLOOKUP($B15,Engagés!$B$10:$N$509,1,FALSE))=TRUE,"",VLOOKUP($B15,Engagés!$B$10:$N$509,2,FALSE))</f>
        <v/>
      </c>
      <c r="E15" s="517" t="str">
        <f>IF(D15="","",CONCATENATE(VLOOKUP($D15,Engagés!$C$10:$N$509,6,FALSE)," ",VLOOKUP($D15,Engagés!$C$10:$N$509,7,FALSE)))</f>
        <v/>
      </c>
      <c r="F15" s="518" t="str">
        <f>IF(D15="","",VLOOKUP($D15,Engagés!$C$10:$N$509,8,FALSE))</f>
        <v/>
      </c>
      <c r="G15" s="519" t="str">
        <f>IF($D15="","",VLOOKUP($D15,Engagés!$C$10:$S$509,15,FALSE))</f>
        <v/>
      </c>
      <c r="H15" s="520" t="s">
        <v>63</v>
      </c>
      <c r="I15" s="516" t="str">
        <f>IF(ISERROR(VLOOKUP($C15,Engagés!$B$10:$N$509,1,FALSE))=TRUE,"",VLOOKUP($C15,Engagés!$B$10:$N$509,2,FALSE))</f>
        <v/>
      </c>
      <c r="J15" s="517" t="str">
        <f>IF(I15="","",CONCATENATE(VLOOKUP($I15,Engagés!$C$10:$N$509,6,FALSE)," ",VLOOKUP($I15,Engagés!$C$10:$N$509,7,FALSE)))</f>
        <v/>
      </c>
      <c r="K15" s="518" t="str">
        <f>IF(I15="","",VLOOKUP($I15,Engagés!$C$10:$N$509,8,FALSE))</f>
        <v/>
      </c>
      <c r="L15" s="519" t="str">
        <f>IF($I15="","",VLOOKUP($I15,Engagés!$C$10:$S$509,15,FALSE))</f>
        <v/>
      </c>
      <c r="M15" s="80"/>
    </row>
    <row r="16" spans="1:13" ht="18.75" customHeight="1">
      <c r="A16">
        <f t="shared" si="0"/>
        <v>0</v>
      </c>
      <c r="B16" s="98">
        <f t="shared" si="1"/>
        <v>10</v>
      </c>
      <c r="C16" s="98">
        <f t="shared" si="2"/>
        <v>66</v>
      </c>
      <c r="D16" s="516" t="str">
        <f>IF(ISERROR(VLOOKUP($B16,Engagés!$B$10:$N$509,1,FALSE))=TRUE,"",VLOOKUP($B16,Engagés!$B$10:$N$509,2,FALSE))</f>
        <v/>
      </c>
      <c r="E16" s="517" t="str">
        <f>IF(D16="","",CONCATENATE(VLOOKUP($D16,Engagés!$C$10:$N$509,6,FALSE)," ",VLOOKUP($D16,Engagés!$C$10:$N$509,7,FALSE)))</f>
        <v/>
      </c>
      <c r="F16" s="518" t="str">
        <f>IF(D16="","",VLOOKUP($D16,Engagés!$C$10:$N$509,8,FALSE))</f>
        <v/>
      </c>
      <c r="G16" s="519" t="str">
        <f>IF($D16="","",VLOOKUP($D16,Engagés!$C$10:$S$509,15,FALSE))</f>
        <v/>
      </c>
      <c r="H16" s="520" t="s">
        <v>63</v>
      </c>
      <c r="I16" s="516" t="str">
        <f>IF(ISERROR(VLOOKUP($C16,Engagés!$B$10:$N$509,1,FALSE))=TRUE,"",VLOOKUP($C16,Engagés!$B$10:$N$509,2,FALSE))</f>
        <v/>
      </c>
      <c r="J16" s="517" t="str">
        <f>IF(I16="","",CONCATENATE(VLOOKUP($I16,Engagés!$C$10:$N$509,6,FALSE)," ",VLOOKUP($I16,Engagés!$C$10:$N$509,7,FALSE)))</f>
        <v/>
      </c>
      <c r="K16" s="518" t="str">
        <f>IF(I16="","",VLOOKUP($I16,Engagés!$C$10:$N$509,8,FALSE))</f>
        <v/>
      </c>
      <c r="L16" s="519" t="str">
        <f>IF($I16="","",VLOOKUP($I16,Engagés!$C$10:$S$509,15,FALSE))</f>
        <v/>
      </c>
      <c r="M16" s="80"/>
    </row>
    <row r="17" spans="1:13" ht="18.75" customHeight="1">
      <c r="A17">
        <f t="shared" si="0"/>
        <v>0</v>
      </c>
      <c r="B17" s="98">
        <f t="shared" si="1"/>
        <v>11</v>
      </c>
      <c r="C17" s="98">
        <f t="shared" si="2"/>
        <v>67</v>
      </c>
      <c r="D17" s="516" t="str">
        <f>IF(ISERROR(VLOOKUP($B17,Engagés!$B$10:$N$509,1,FALSE))=TRUE,"",VLOOKUP($B17,Engagés!$B$10:$N$509,2,FALSE))</f>
        <v/>
      </c>
      <c r="E17" s="517" t="str">
        <f>IF(D17="","",CONCATENATE(VLOOKUP($D17,Engagés!$C$10:$N$509,6,FALSE)," ",VLOOKUP($D17,Engagés!$C$10:$N$509,7,FALSE)))</f>
        <v/>
      </c>
      <c r="F17" s="518" t="str">
        <f>IF(D17="","",VLOOKUP($D17,Engagés!$C$10:$N$509,8,FALSE))</f>
        <v/>
      </c>
      <c r="G17" s="519" t="str">
        <f>IF($D17="","",VLOOKUP($D17,Engagés!$C$10:$S$509,15,FALSE))</f>
        <v/>
      </c>
      <c r="H17" s="520" t="s">
        <v>63</v>
      </c>
      <c r="I17" s="516" t="str">
        <f>IF(ISERROR(VLOOKUP($C17,Engagés!$B$10:$N$509,1,FALSE))=TRUE,"",VLOOKUP($C17,Engagés!$B$10:$N$509,2,FALSE))</f>
        <v/>
      </c>
      <c r="J17" s="517" t="str">
        <f>IF(I17="","",CONCATENATE(VLOOKUP($I17,Engagés!$C$10:$N$509,6,FALSE)," ",VLOOKUP($I17,Engagés!$C$10:$N$509,7,FALSE)))</f>
        <v/>
      </c>
      <c r="K17" s="518" t="str">
        <f>IF(I17="","",VLOOKUP($I17,Engagés!$C$10:$N$509,8,FALSE))</f>
        <v/>
      </c>
      <c r="L17" s="519" t="str">
        <f>IF($I17="","",VLOOKUP($I17,Engagés!$C$10:$S$509,15,FALSE))</f>
        <v/>
      </c>
      <c r="M17" s="80"/>
    </row>
    <row r="18" spans="1:13" ht="18.75" customHeight="1">
      <c r="A18">
        <f t="shared" si="0"/>
        <v>0</v>
      </c>
      <c r="B18" s="98">
        <f t="shared" si="1"/>
        <v>12</v>
      </c>
      <c r="C18" s="98">
        <f t="shared" si="2"/>
        <v>68</v>
      </c>
      <c r="D18" s="516" t="str">
        <f>IF(ISERROR(VLOOKUP($B18,Engagés!$B$10:$N$509,1,FALSE))=TRUE,"",VLOOKUP($B18,Engagés!$B$10:$N$509,2,FALSE))</f>
        <v/>
      </c>
      <c r="E18" s="517" t="str">
        <f>IF(D18="","",CONCATENATE(VLOOKUP($D18,Engagés!$C$10:$N$509,6,FALSE)," ",VLOOKUP($D18,Engagés!$C$10:$N$509,7,FALSE)))</f>
        <v/>
      </c>
      <c r="F18" s="518" t="str">
        <f>IF(D18="","",VLOOKUP($D18,Engagés!$C$10:$N$509,8,FALSE))</f>
        <v/>
      </c>
      <c r="G18" s="519" t="str">
        <f>IF($D18="","",VLOOKUP($D18,Engagés!$C$10:$S$509,15,FALSE))</f>
        <v/>
      </c>
      <c r="H18" s="520" t="s">
        <v>63</v>
      </c>
      <c r="I18" s="516" t="str">
        <f>IF(ISERROR(VLOOKUP($C18,Engagés!$B$10:$N$509,1,FALSE))=TRUE,"",VLOOKUP($C18,Engagés!$B$10:$N$509,2,FALSE))</f>
        <v/>
      </c>
      <c r="J18" s="517" t="str">
        <f>IF(I18="","",CONCATENATE(VLOOKUP($I18,Engagés!$C$10:$N$509,6,FALSE)," ",VLOOKUP($I18,Engagés!$C$10:$N$509,7,FALSE)))</f>
        <v/>
      </c>
      <c r="K18" s="518" t="str">
        <f>IF(I18="","",VLOOKUP($I18,Engagés!$C$10:$N$509,8,FALSE))</f>
        <v/>
      </c>
      <c r="L18" s="519" t="str">
        <f>IF($I18="","",VLOOKUP($I18,Engagés!$C$10:$S$509,15,FALSE))</f>
        <v/>
      </c>
      <c r="M18" s="80"/>
    </row>
    <row r="19" spans="1:13" ht="18.75" customHeight="1">
      <c r="A19">
        <f t="shared" si="0"/>
        <v>0</v>
      </c>
      <c r="B19" s="98">
        <f t="shared" si="1"/>
        <v>13</v>
      </c>
      <c r="C19" s="98">
        <f t="shared" si="2"/>
        <v>69</v>
      </c>
      <c r="D19" s="516" t="str">
        <f>IF(ISERROR(VLOOKUP($B19,Engagés!$B$10:$N$509,1,FALSE))=TRUE,"",VLOOKUP($B19,Engagés!$B$10:$N$509,2,FALSE))</f>
        <v/>
      </c>
      <c r="E19" s="517" t="str">
        <f>IF(D19="","",CONCATENATE(VLOOKUP($D19,Engagés!$C$10:$N$509,6,FALSE)," ",VLOOKUP($D19,Engagés!$C$10:$N$509,7,FALSE)))</f>
        <v/>
      </c>
      <c r="F19" s="518" t="str">
        <f>IF(D19="","",VLOOKUP($D19,Engagés!$C$10:$N$509,8,FALSE))</f>
        <v/>
      </c>
      <c r="G19" s="519" t="str">
        <f>IF($D19="","",VLOOKUP($D19,Engagés!$C$10:$S$509,15,FALSE))</f>
        <v/>
      </c>
      <c r="H19" s="520" t="s">
        <v>63</v>
      </c>
      <c r="I19" s="516" t="str">
        <f>IF(ISERROR(VLOOKUP($C19,Engagés!$B$10:$N$509,1,FALSE))=TRUE,"",VLOOKUP($C19,Engagés!$B$10:$N$509,2,FALSE))</f>
        <v/>
      </c>
      <c r="J19" s="517" t="str">
        <f>IF(I19="","",CONCATENATE(VLOOKUP($I19,Engagés!$C$10:$N$509,6,FALSE)," ",VLOOKUP($I19,Engagés!$C$10:$N$509,7,FALSE)))</f>
        <v/>
      </c>
      <c r="K19" s="518" t="str">
        <f>IF(I19="","",VLOOKUP($I19,Engagés!$C$10:$N$509,8,FALSE))</f>
        <v/>
      </c>
      <c r="L19" s="519" t="str">
        <f>IF($I19="","",VLOOKUP($I19,Engagés!$C$10:$S$509,15,FALSE))</f>
        <v/>
      </c>
      <c r="M19" s="80"/>
    </row>
    <row r="20" spans="1:13" ht="18.75" customHeight="1">
      <c r="A20">
        <f t="shared" si="0"/>
        <v>0</v>
      </c>
      <c r="B20" s="98">
        <f t="shared" si="1"/>
        <v>14</v>
      </c>
      <c r="C20" s="98">
        <f t="shared" si="2"/>
        <v>70</v>
      </c>
      <c r="D20" s="516" t="str">
        <f>IF(ISERROR(VLOOKUP($B20,Engagés!$B$10:$N$509,1,FALSE))=TRUE,"",VLOOKUP($B20,Engagés!$B$10:$N$509,2,FALSE))</f>
        <v/>
      </c>
      <c r="E20" s="517" t="str">
        <f>IF(D20="","",CONCATENATE(VLOOKUP($D20,Engagés!$C$10:$N$509,6,FALSE)," ",VLOOKUP($D20,Engagés!$C$10:$N$509,7,FALSE)))</f>
        <v/>
      </c>
      <c r="F20" s="518" t="str">
        <f>IF(D20="","",VLOOKUP($D20,Engagés!$C$10:$N$509,8,FALSE))</f>
        <v/>
      </c>
      <c r="G20" s="519" t="str">
        <f>IF($D20="","",VLOOKUP($D20,Engagés!$C$10:$S$509,15,FALSE))</f>
        <v/>
      </c>
      <c r="H20" s="520" t="s">
        <v>63</v>
      </c>
      <c r="I20" s="516" t="str">
        <f>IF(ISERROR(VLOOKUP($C20,Engagés!$B$10:$N$509,1,FALSE))=TRUE,"",VLOOKUP($C20,Engagés!$B$10:$N$509,2,FALSE))</f>
        <v/>
      </c>
      <c r="J20" s="517" t="str">
        <f>IF(I20="","",CONCATENATE(VLOOKUP($I20,Engagés!$C$10:$N$509,6,FALSE)," ",VLOOKUP($I20,Engagés!$C$10:$N$509,7,FALSE)))</f>
        <v/>
      </c>
      <c r="K20" s="518" t="str">
        <f>IF(I20="","",VLOOKUP($I20,Engagés!$C$10:$N$509,8,FALSE))</f>
        <v/>
      </c>
      <c r="L20" s="519" t="str">
        <f>IF($I20="","",VLOOKUP($I20,Engagés!$C$10:$S$509,15,FALSE))</f>
        <v/>
      </c>
      <c r="M20" s="80"/>
    </row>
    <row r="21" spans="1:13" ht="18.75" customHeight="1">
      <c r="A21">
        <f t="shared" si="0"/>
        <v>0</v>
      </c>
      <c r="B21" s="98">
        <f t="shared" si="1"/>
        <v>15</v>
      </c>
      <c r="C21" s="98">
        <f t="shared" si="2"/>
        <v>71</v>
      </c>
      <c r="D21" s="516" t="str">
        <f>IF(ISERROR(VLOOKUP($B21,Engagés!$B$10:$N$509,1,FALSE))=TRUE,"",VLOOKUP($B21,Engagés!$B$10:$N$509,2,FALSE))</f>
        <v/>
      </c>
      <c r="E21" s="517" t="str">
        <f>IF(D21="","",CONCATENATE(VLOOKUP($D21,Engagés!$C$10:$N$509,6,FALSE)," ",VLOOKUP($D21,Engagés!$C$10:$N$509,7,FALSE)))</f>
        <v/>
      </c>
      <c r="F21" s="518" t="str">
        <f>IF(D21="","",VLOOKUP($D21,Engagés!$C$10:$N$509,8,FALSE))</f>
        <v/>
      </c>
      <c r="G21" s="519" t="str">
        <f>IF($D21="","",VLOOKUP($D21,Engagés!$C$10:$S$509,15,FALSE))</f>
        <v/>
      </c>
      <c r="H21" s="520" t="s">
        <v>63</v>
      </c>
      <c r="I21" s="516" t="str">
        <f>IF(ISERROR(VLOOKUP($C21,Engagés!$B$10:$N$509,1,FALSE))=TRUE,"",VLOOKUP($C21,Engagés!$B$10:$N$509,2,FALSE))</f>
        <v/>
      </c>
      <c r="J21" s="517" t="str">
        <f>IF(I21="","",CONCATENATE(VLOOKUP($I21,Engagés!$C$10:$N$509,6,FALSE)," ",VLOOKUP($I21,Engagés!$C$10:$N$509,7,FALSE)))</f>
        <v/>
      </c>
      <c r="K21" s="518" t="str">
        <f>IF(I21="","",VLOOKUP($I21,Engagés!$C$10:$N$509,8,FALSE))</f>
        <v/>
      </c>
      <c r="L21" s="519" t="str">
        <f>IF($I21="","",VLOOKUP($I21,Engagés!$C$10:$S$509,15,FALSE))</f>
        <v/>
      </c>
      <c r="M21" s="80"/>
    </row>
    <row r="22" spans="1:13" ht="18.75" customHeight="1">
      <c r="A22">
        <f t="shared" si="0"/>
        <v>0</v>
      </c>
      <c r="B22" s="98">
        <f t="shared" si="1"/>
        <v>16</v>
      </c>
      <c r="C22" s="98">
        <f t="shared" si="2"/>
        <v>72</v>
      </c>
      <c r="D22" s="516" t="str">
        <f>IF(ISERROR(VLOOKUP($B22,Engagés!$B$10:$N$509,1,FALSE))=TRUE,"",VLOOKUP($B22,Engagés!$B$10:$N$509,2,FALSE))</f>
        <v/>
      </c>
      <c r="E22" s="517" t="str">
        <f>IF(D22="","",CONCATENATE(VLOOKUP($D22,Engagés!$C$10:$N$509,6,FALSE)," ",VLOOKUP($D22,Engagés!$C$10:$N$509,7,FALSE)))</f>
        <v/>
      </c>
      <c r="F22" s="518" t="str">
        <f>IF(D22="","",VLOOKUP($D22,Engagés!$C$10:$N$509,8,FALSE))</f>
        <v/>
      </c>
      <c r="G22" s="519" t="str">
        <f>IF($D22="","",VLOOKUP($D22,Engagés!$C$10:$S$509,15,FALSE))</f>
        <v/>
      </c>
      <c r="H22" s="520" t="s">
        <v>63</v>
      </c>
      <c r="I22" s="516" t="str">
        <f>IF(ISERROR(VLOOKUP($C22,Engagés!$B$10:$N$509,1,FALSE))=TRUE,"",VLOOKUP($C22,Engagés!$B$10:$N$509,2,FALSE))</f>
        <v/>
      </c>
      <c r="J22" s="517" t="str">
        <f>IF(I22="","",CONCATENATE(VLOOKUP($I22,Engagés!$C$10:$N$509,6,FALSE)," ",VLOOKUP($I22,Engagés!$C$10:$N$509,7,FALSE)))</f>
        <v/>
      </c>
      <c r="K22" s="518" t="str">
        <f>IF(I22="","",VLOOKUP($I22,Engagés!$C$10:$N$509,8,FALSE))</f>
        <v/>
      </c>
      <c r="L22" s="519" t="str">
        <f>IF($I22="","",VLOOKUP($I22,Engagés!$C$10:$S$509,15,FALSE))</f>
        <v/>
      </c>
      <c r="M22" s="80"/>
    </row>
    <row r="23" spans="1:13" ht="18.75" customHeight="1">
      <c r="A23">
        <f t="shared" si="0"/>
        <v>0</v>
      </c>
      <c r="B23" s="98">
        <f t="shared" si="1"/>
        <v>17</v>
      </c>
      <c r="C23" s="98">
        <f t="shared" si="2"/>
        <v>73</v>
      </c>
      <c r="D23" s="516" t="str">
        <f>IF(ISERROR(VLOOKUP($B23,Engagés!$B$10:$N$509,1,FALSE))=TRUE,"",VLOOKUP($B23,Engagés!$B$10:$N$509,2,FALSE))</f>
        <v/>
      </c>
      <c r="E23" s="517" t="str">
        <f>IF(D23="","",CONCATENATE(VLOOKUP($D23,Engagés!$C$10:$N$509,6,FALSE)," ",VLOOKUP($D23,Engagés!$C$10:$N$509,7,FALSE)))</f>
        <v/>
      </c>
      <c r="F23" s="518" t="str">
        <f>IF(D23="","",VLOOKUP($D23,Engagés!$C$10:$N$509,8,FALSE))</f>
        <v/>
      </c>
      <c r="G23" s="519" t="str">
        <f>IF($D23="","",VLOOKUP($D23,Engagés!$C$10:$S$509,15,FALSE))</f>
        <v/>
      </c>
      <c r="H23" s="520" t="s">
        <v>63</v>
      </c>
      <c r="I23" s="516" t="str">
        <f>IF(ISERROR(VLOOKUP($C23,Engagés!$B$10:$N$509,1,FALSE))=TRUE,"",VLOOKUP($C23,Engagés!$B$10:$N$509,2,FALSE))</f>
        <v/>
      </c>
      <c r="J23" s="517" t="str">
        <f>IF(I23="","",CONCATENATE(VLOOKUP($I23,Engagés!$C$10:$N$509,6,FALSE)," ",VLOOKUP($I23,Engagés!$C$10:$N$509,7,FALSE)))</f>
        <v/>
      </c>
      <c r="K23" s="518" t="str">
        <f>IF(I23="","",VLOOKUP($I23,Engagés!$C$10:$N$509,8,FALSE))</f>
        <v/>
      </c>
      <c r="L23" s="519" t="str">
        <f>IF($I23="","",VLOOKUP($I23,Engagés!$C$10:$S$509,15,FALSE))</f>
        <v/>
      </c>
      <c r="M23" s="80"/>
    </row>
    <row r="24" spans="1:13" ht="18.75" customHeight="1">
      <c r="A24">
        <f t="shared" si="0"/>
        <v>0</v>
      </c>
      <c r="B24" s="98">
        <f t="shared" si="1"/>
        <v>18</v>
      </c>
      <c r="C24" s="98">
        <f t="shared" si="2"/>
        <v>74</v>
      </c>
      <c r="D24" s="516" t="str">
        <f>IF(ISERROR(VLOOKUP($B24,Engagés!$B$10:$N$509,1,FALSE))=TRUE,"",VLOOKUP($B24,Engagés!$B$10:$N$509,2,FALSE))</f>
        <v/>
      </c>
      <c r="E24" s="517" t="str">
        <f>IF(D24="","",CONCATENATE(VLOOKUP($D24,Engagés!$C$10:$N$509,6,FALSE)," ",VLOOKUP($D24,Engagés!$C$10:$N$509,7,FALSE)))</f>
        <v/>
      </c>
      <c r="F24" s="518" t="str">
        <f>IF(D24="","",VLOOKUP($D24,Engagés!$C$10:$N$509,8,FALSE))</f>
        <v/>
      </c>
      <c r="G24" s="519" t="str">
        <f>IF($D24="","",VLOOKUP($D24,Engagés!$C$10:$S$509,15,FALSE))</f>
        <v/>
      </c>
      <c r="H24" s="520" t="s">
        <v>63</v>
      </c>
      <c r="I24" s="516" t="str">
        <f>IF(ISERROR(VLOOKUP($C24,Engagés!$B$10:$N$509,1,FALSE))=TRUE,"",VLOOKUP($C24,Engagés!$B$10:$N$509,2,FALSE))</f>
        <v/>
      </c>
      <c r="J24" s="517" t="str">
        <f>IF(I24="","",CONCATENATE(VLOOKUP($I24,Engagés!$C$10:$N$509,6,FALSE)," ",VLOOKUP($I24,Engagés!$C$10:$N$509,7,FALSE)))</f>
        <v/>
      </c>
      <c r="K24" s="518" t="str">
        <f>IF(I24="","",VLOOKUP($I24,Engagés!$C$10:$N$509,8,FALSE))</f>
        <v/>
      </c>
      <c r="L24" s="519" t="str">
        <f>IF($I24="","",VLOOKUP($I24,Engagés!$C$10:$S$509,15,FALSE))</f>
        <v/>
      </c>
      <c r="M24" s="80"/>
    </row>
    <row r="25" spans="1:13" ht="18.75" customHeight="1">
      <c r="A25">
        <f t="shared" si="0"/>
        <v>0</v>
      </c>
      <c r="B25" s="98">
        <f t="shared" si="1"/>
        <v>19</v>
      </c>
      <c r="C25" s="98">
        <f t="shared" si="2"/>
        <v>75</v>
      </c>
      <c r="D25" s="516" t="str">
        <f>IF(ISERROR(VLOOKUP($B25,Engagés!$B$10:$N$509,1,FALSE))=TRUE,"",VLOOKUP($B25,Engagés!$B$10:$N$509,2,FALSE))</f>
        <v/>
      </c>
      <c r="E25" s="517" t="str">
        <f>IF(D25="","",CONCATENATE(VLOOKUP($D25,Engagés!$C$10:$N$509,6,FALSE)," ",VLOOKUP($D25,Engagés!$C$10:$N$509,7,FALSE)))</f>
        <v/>
      </c>
      <c r="F25" s="518" t="str">
        <f>IF(D25="","",VLOOKUP($D25,Engagés!$C$10:$N$509,8,FALSE))</f>
        <v/>
      </c>
      <c r="G25" s="519" t="str">
        <f>IF($D25="","",VLOOKUP($D25,Engagés!$C$10:$S$509,15,FALSE))</f>
        <v/>
      </c>
      <c r="H25" s="520" t="s">
        <v>63</v>
      </c>
      <c r="I25" s="516" t="str">
        <f>IF(ISERROR(VLOOKUP($C25,Engagés!$B$10:$N$509,1,FALSE))=TRUE,"",VLOOKUP($C25,Engagés!$B$10:$N$509,2,FALSE))</f>
        <v/>
      </c>
      <c r="J25" s="517" t="str">
        <f>IF(I25="","",CONCATENATE(VLOOKUP($I25,Engagés!$C$10:$N$509,6,FALSE)," ",VLOOKUP($I25,Engagés!$C$10:$N$509,7,FALSE)))</f>
        <v/>
      </c>
      <c r="K25" s="518" t="str">
        <f>IF(I25="","",VLOOKUP($I25,Engagés!$C$10:$N$509,8,FALSE))</f>
        <v/>
      </c>
      <c r="L25" s="519" t="str">
        <f>IF($I25="","",VLOOKUP($I25,Engagés!$C$10:$S$509,15,FALSE))</f>
        <v/>
      </c>
      <c r="M25" s="80"/>
    </row>
    <row r="26" spans="1:13" ht="18.75" customHeight="1">
      <c r="A26">
        <f t="shared" si="0"/>
        <v>0</v>
      </c>
      <c r="B26" s="98">
        <f t="shared" si="1"/>
        <v>20</v>
      </c>
      <c r="C26" s="98">
        <f t="shared" si="2"/>
        <v>76</v>
      </c>
      <c r="D26" s="516" t="str">
        <f>IF(ISERROR(VLOOKUP($B26,Engagés!$B$10:$N$509,1,FALSE))=TRUE,"",VLOOKUP($B26,Engagés!$B$10:$N$509,2,FALSE))</f>
        <v/>
      </c>
      <c r="E26" s="517" t="str">
        <f>IF(D26="","",CONCATENATE(VLOOKUP($D26,Engagés!$C$10:$N$509,6,FALSE)," ",VLOOKUP($D26,Engagés!$C$10:$N$509,7,FALSE)))</f>
        <v/>
      </c>
      <c r="F26" s="518" t="str">
        <f>IF(D26="","",VLOOKUP($D26,Engagés!$C$10:$N$509,8,FALSE))</f>
        <v/>
      </c>
      <c r="G26" s="519" t="str">
        <f>IF($D26="","",VLOOKUP($D26,Engagés!$C$10:$S$509,15,FALSE))</f>
        <v/>
      </c>
      <c r="H26" s="520" t="s">
        <v>63</v>
      </c>
      <c r="I26" s="516" t="str">
        <f>IF(ISERROR(VLOOKUP($C26,Engagés!$B$10:$N$509,1,FALSE))=TRUE,"",VLOOKUP($C26,Engagés!$B$10:$N$509,2,FALSE))</f>
        <v/>
      </c>
      <c r="J26" s="517" t="str">
        <f>IF(I26="","",CONCATENATE(VLOOKUP($I26,Engagés!$C$10:$N$509,6,FALSE)," ",VLOOKUP($I26,Engagés!$C$10:$N$509,7,FALSE)))</f>
        <v/>
      </c>
      <c r="K26" s="518" t="str">
        <f>IF(I26="","",VLOOKUP($I26,Engagés!$C$10:$N$509,8,FALSE))</f>
        <v/>
      </c>
      <c r="L26" s="519" t="str">
        <f>IF($I26="","",VLOOKUP($I26,Engagés!$C$10:$S$509,15,FALSE))</f>
        <v/>
      </c>
      <c r="M26" s="80"/>
    </row>
    <row r="27" spans="1:13" ht="18.75" customHeight="1">
      <c r="A27">
        <f t="shared" si="0"/>
        <v>0</v>
      </c>
      <c r="B27" s="98">
        <f t="shared" si="1"/>
        <v>21</v>
      </c>
      <c r="C27" s="98">
        <f t="shared" si="2"/>
        <v>77</v>
      </c>
      <c r="D27" s="516" t="str">
        <f>IF(ISERROR(VLOOKUP($B27,Engagés!$B$10:$N$509,1,FALSE))=TRUE,"",VLOOKUP($B27,Engagés!$B$10:$N$509,2,FALSE))</f>
        <v/>
      </c>
      <c r="E27" s="517" t="str">
        <f>IF(D27="","",CONCATENATE(VLOOKUP($D27,Engagés!$C$10:$N$509,6,FALSE)," ",VLOOKUP($D27,Engagés!$C$10:$N$509,7,FALSE)))</f>
        <v/>
      </c>
      <c r="F27" s="518" t="str">
        <f>IF(D27="","",VLOOKUP($D27,Engagés!$C$10:$N$509,8,FALSE))</f>
        <v/>
      </c>
      <c r="G27" s="519" t="str">
        <f>IF($D27="","",VLOOKUP($D27,Engagés!$C$10:$S$509,15,FALSE))</f>
        <v/>
      </c>
      <c r="H27" s="520" t="s">
        <v>63</v>
      </c>
      <c r="I27" s="516" t="str">
        <f>IF(ISERROR(VLOOKUP($C27,Engagés!$B$10:$N$509,1,FALSE))=TRUE,"",VLOOKUP($C27,Engagés!$B$10:$N$509,2,FALSE))</f>
        <v/>
      </c>
      <c r="J27" s="517" t="str">
        <f>IF(I27="","",CONCATENATE(VLOOKUP($I27,Engagés!$C$10:$N$509,6,FALSE)," ",VLOOKUP($I27,Engagés!$C$10:$N$509,7,FALSE)))</f>
        <v/>
      </c>
      <c r="K27" s="518" t="str">
        <f>IF(I27="","",VLOOKUP($I27,Engagés!$C$10:$N$509,8,FALSE))</f>
        <v/>
      </c>
      <c r="L27" s="519" t="str">
        <f>IF($I27="","",VLOOKUP($I27,Engagés!$C$10:$S$509,15,FALSE))</f>
        <v/>
      </c>
      <c r="M27" s="80"/>
    </row>
    <row r="28" spans="1:13" ht="18.75" customHeight="1">
      <c r="A28">
        <f t="shared" si="0"/>
        <v>0</v>
      </c>
      <c r="B28" s="98">
        <f t="shared" si="1"/>
        <v>22</v>
      </c>
      <c r="C28" s="98">
        <f t="shared" si="2"/>
        <v>78</v>
      </c>
      <c r="D28" s="516" t="str">
        <f>IF(ISERROR(VLOOKUP($B28,Engagés!$B$10:$N$509,1,FALSE))=TRUE,"",VLOOKUP($B28,Engagés!$B$10:$N$509,2,FALSE))</f>
        <v/>
      </c>
      <c r="E28" s="517" t="str">
        <f>IF(D28="","",CONCATENATE(VLOOKUP($D28,Engagés!$C$10:$N$509,6,FALSE)," ",VLOOKUP($D28,Engagés!$C$10:$N$509,7,FALSE)))</f>
        <v/>
      </c>
      <c r="F28" s="518" t="str">
        <f>IF(D28="","",VLOOKUP($D28,Engagés!$C$10:$N$509,8,FALSE))</f>
        <v/>
      </c>
      <c r="G28" s="519" t="str">
        <f>IF($D28="","",VLOOKUP($D28,Engagés!$C$10:$S$509,15,FALSE))</f>
        <v/>
      </c>
      <c r="H28" s="520" t="s">
        <v>63</v>
      </c>
      <c r="I28" s="516" t="str">
        <f>IF(ISERROR(VLOOKUP($C28,Engagés!$B$10:$N$509,1,FALSE))=TRUE,"",VLOOKUP($C28,Engagés!$B$10:$N$509,2,FALSE))</f>
        <v/>
      </c>
      <c r="J28" s="517" t="str">
        <f>IF(I28="","",CONCATENATE(VLOOKUP($I28,Engagés!$C$10:$N$509,6,FALSE)," ",VLOOKUP($I28,Engagés!$C$10:$N$509,7,FALSE)))</f>
        <v/>
      </c>
      <c r="K28" s="518" t="str">
        <f>IF(I28="","",VLOOKUP($I28,Engagés!$C$10:$N$509,8,FALSE))</f>
        <v/>
      </c>
      <c r="L28" s="519" t="str">
        <f>IF($I28="","",VLOOKUP($I28,Engagés!$C$10:$S$509,15,FALSE))</f>
        <v/>
      </c>
      <c r="M28" s="80"/>
    </row>
    <row r="29" spans="1:13" ht="18.75" customHeight="1">
      <c r="A29">
        <f t="shared" si="0"/>
        <v>0</v>
      </c>
      <c r="B29" s="98">
        <f t="shared" si="1"/>
        <v>23</v>
      </c>
      <c r="C29" s="98">
        <f t="shared" si="2"/>
        <v>79</v>
      </c>
      <c r="D29" s="516" t="str">
        <f>IF(ISERROR(VLOOKUP($B29,Engagés!$B$10:$N$509,1,FALSE))=TRUE,"",VLOOKUP($B29,Engagés!$B$10:$N$509,2,FALSE))</f>
        <v/>
      </c>
      <c r="E29" s="517" t="str">
        <f>IF(D29="","",CONCATENATE(VLOOKUP($D29,Engagés!$C$10:$N$509,6,FALSE)," ",VLOOKUP($D29,Engagés!$C$10:$N$509,7,FALSE)))</f>
        <v/>
      </c>
      <c r="F29" s="518" t="str">
        <f>IF(D29="","",VLOOKUP($D29,Engagés!$C$10:$N$509,8,FALSE))</f>
        <v/>
      </c>
      <c r="G29" s="519" t="str">
        <f>IF($D29="","",VLOOKUP($D29,Engagés!$C$10:$S$509,15,FALSE))</f>
        <v/>
      </c>
      <c r="H29" s="520" t="s">
        <v>63</v>
      </c>
      <c r="I29" s="516" t="str">
        <f>IF(ISERROR(VLOOKUP($C29,Engagés!$B$10:$N$509,1,FALSE))=TRUE,"",VLOOKUP($C29,Engagés!$B$10:$N$509,2,FALSE))</f>
        <v/>
      </c>
      <c r="J29" s="517" t="str">
        <f>IF(I29="","",CONCATENATE(VLOOKUP($I29,Engagés!$C$10:$N$509,6,FALSE)," ",VLOOKUP($I29,Engagés!$C$10:$N$509,7,FALSE)))</f>
        <v/>
      </c>
      <c r="K29" s="518" t="str">
        <f>IF(I29="","",VLOOKUP($I29,Engagés!$C$10:$N$509,8,FALSE))</f>
        <v/>
      </c>
      <c r="L29" s="519" t="str">
        <f>IF($I29="","",VLOOKUP($I29,Engagés!$C$10:$S$509,15,FALSE))</f>
        <v/>
      </c>
      <c r="M29" s="80"/>
    </row>
    <row r="30" spans="1:13" ht="18.75" customHeight="1">
      <c r="A30">
        <f t="shared" si="0"/>
        <v>0</v>
      </c>
      <c r="B30" s="98">
        <f t="shared" si="1"/>
        <v>24</v>
      </c>
      <c r="C30" s="98">
        <f t="shared" si="2"/>
        <v>80</v>
      </c>
      <c r="D30" s="516" t="str">
        <f>IF(ISERROR(VLOOKUP($B30,Engagés!$B$10:$N$509,1,FALSE))=TRUE,"",VLOOKUP($B30,Engagés!$B$10:$N$509,2,FALSE))</f>
        <v/>
      </c>
      <c r="E30" s="517" t="str">
        <f>IF(D30="","",CONCATENATE(VLOOKUP($D30,Engagés!$C$10:$N$509,6,FALSE)," ",VLOOKUP($D30,Engagés!$C$10:$N$509,7,FALSE)))</f>
        <v/>
      </c>
      <c r="F30" s="518" t="str">
        <f>IF(D30="","",VLOOKUP($D30,Engagés!$C$10:$N$509,8,FALSE))</f>
        <v/>
      </c>
      <c r="G30" s="519" t="str">
        <f>IF($D30="","",VLOOKUP($D30,Engagés!$C$10:$S$509,15,FALSE))</f>
        <v/>
      </c>
      <c r="H30" s="520" t="s">
        <v>63</v>
      </c>
      <c r="I30" s="516" t="str">
        <f>IF(ISERROR(VLOOKUP($C30,Engagés!$B$10:$N$509,1,FALSE))=TRUE,"",VLOOKUP($C30,Engagés!$B$10:$N$509,2,FALSE))</f>
        <v/>
      </c>
      <c r="J30" s="517" t="str">
        <f>IF(I30="","",CONCATENATE(VLOOKUP($I30,Engagés!$C$10:$N$509,6,FALSE)," ",VLOOKUP($I30,Engagés!$C$10:$N$509,7,FALSE)))</f>
        <v/>
      </c>
      <c r="K30" s="518" t="str">
        <f>IF(I30="","",VLOOKUP($I30,Engagés!$C$10:$N$509,8,FALSE))</f>
        <v/>
      </c>
      <c r="L30" s="519" t="str">
        <f>IF($I30="","",VLOOKUP($I30,Engagés!$C$10:$S$509,15,FALSE))</f>
        <v/>
      </c>
      <c r="M30" s="80"/>
    </row>
    <row r="31" spans="1:13" ht="18.75" customHeight="1">
      <c r="A31">
        <f t="shared" si="0"/>
        <v>0</v>
      </c>
      <c r="B31" s="98">
        <f t="shared" si="1"/>
        <v>25</v>
      </c>
      <c r="C31" s="98">
        <f t="shared" si="2"/>
        <v>81</v>
      </c>
      <c r="D31" s="516" t="str">
        <f>IF(ISERROR(VLOOKUP($B31,Engagés!$B$10:$N$509,1,FALSE))=TRUE,"",VLOOKUP($B31,Engagés!$B$10:$N$509,2,FALSE))</f>
        <v/>
      </c>
      <c r="E31" s="517" t="str">
        <f>IF(D31="","",CONCATENATE(VLOOKUP($D31,Engagés!$C$10:$N$509,6,FALSE)," ",VLOOKUP($D31,Engagés!$C$10:$N$509,7,FALSE)))</f>
        <v/>
      </c>
      <c r="F31" s="518" t="str">
        <f>IF(D31="","",VLOOKUP($D31,Engagés!$C$10:$N$509,8,FALSE))</f>
        <v/>
      </c>
      <c r="G31" s="519" t="str">
        <f>IF($D31="","",VLOOKUP($D31,Engagés!$C$10:$S$509,15,FALSE))</f>
        <v/>
      </c>
      <c r="H31" s="520" t="s">
        <v>63</v>
      </c>
      <c r="I31" s="516" t="str">
        <f>IF(ISERROR(VLOOKUP($C31,Engagés!$B$10:$N$509,1,FALSE))=TRUE,"",VLOOKUP($C31,Engagés!$B$10:$N$509,2,FALSE))</f>
        <v/>
      </c>
      <c r="J31" s="517" t="str">
        <f>IF(I31="","",CONCATENATE(VLOOKUP($I31,Engagés!$C$10:$N$509,6,FALSE)," ",VLOOKUP($I31,Engagés!$C$10:$N$509,7,FALSE)))</f>
        <v/>
      </c>
      <c r="K31" s="518" t="str">
        <f>IF(I31="","",VLOOKUP($I31,Engagés!$C$10:$N$509,8,FALSE))</f>
        <v/>
      </c>
      <c r="L31" s="519" t="str">
        <f>IF($I31="","",VLOOKUP($I31,Engagés!$C$10:$S$509,15,FALSE))</f>
        <v/>
      </c>
      <c r="M31" s="80"/>
    </row>
    <row r="32" spans="1:13" ht="18.75" customHeight="1">
      <c r="A32">
        <f t="shared" si="0"/>
        <v>0</v>
      </c>
      <c r="B32" s="98">
        <f t="shared" si="1"/>
        <v>26</v>
      </c>
      <c r="C32" s="98">
        <f t="shared" si="2"/>
        <v>82</v>
      </c>
      <c r="D32" s="516" t="str">
        <f>IF(ISERROR(VLOOKUP($B32,Engagés!$B$10:$N$509,1,FALSE))=TRUE,"",VLOOKUP($B32,Engagés!$B$10:$N$509,2,FALSE))</f>
        <v/>
      </c>
      <c r="E32" s="517" t="str">
        <f>IF(D32="","",CONCATENATE(VLOOKUP($D32,Engagés!$C$10:$N$509,6,FALSE)," ",VLOOKUP($D32,Engagés!$C$10:$N$509,7,FALSE)))</f>
        <v/>
      </c>
      <c r="F32" s="518" t="str">
        <f>IF(D32="","",VLOOKUP($D32,Engagés!$C$10:$N$509,8,FALSE))</f>
        <v/>
      </c>
      <c r="G32" s="519" t="str">
        <f>IF($D32="","",VLOOKUP($D32,Engagés!$C$10:$S$509,15,FALSE))</f>
        <v/>
      </c>
      <c r="H32" s="520" t="s">
        <v>63</v>
      </c>
      <c r="I32" s="516" t="str">
        <f>IF(ISERROR(VLOOKUP($C32,Engagés!$B$10:$N$509,1,FALSE))=TRUE,"",VLOOKUP($C32,Engagés!$B$10:$N$509,2,FALSE))</f>
        <v/>
      </c>
      <c r="J32" s="517" t="str">
        <f>IF(I32="","",CONCATENATE(VLOOKUP($I32,Engagés!$C$10:$N$509,6,FALSE)," ",VLOOKUP($I32,Engagés!$C$10:$N$509,7,FALSE)))</f>
        <v/>
      </c>
      <c r="K32" s="518" t="str">
        <f>IF(I32="","",VLOOKUP($I32,Engagés!$C$10:$N$509,8,FALSE))</f>
        <v/>
      </c>
      <c r="L32" s="519" t="str">
        <f>IF($I32="","",VLOOKUP($I32,Engagés!$C$10:$S$509,15,FALSE))</f>
        <v/>
      </c>
      <c r="M32" s="80"/>
    </row>
    <row r="33" spans="1:13" ht="18.75" customHeight="1">
      <c r="A33">
        <f t="shared" si="0"/>
        <v>0</v>
      </c>
      <c r="B33" s="98">
        <f t="shared" si="1"/>
        <v>27</v>
      </c>
      <c r="C33" s="98">
        <f t="shared" si="2"/>
        <v>83</v>
      </c>
      <c r="D33" s="516" t="str">
        <f>IF(ISERROR(VLOOKUP($B33,Engagés!$B$10:$N$509,1,FALSE))=TRUE,"",VLOOKUP($B33,Engagés!$B$10:$N$509,2,FALSE))</f>
        <v/>
      </c>
      <c r="E33" s="517" t="str">
        <f>IF(D33="","",CONCATENATE(VLOOKUP($D33,Engagés!$C$10:$N$509,6,FALSE)," ",VLOOKUP($D33,Engagés!$C$10:$N$509,7,FALSE)))</f>
        <v/>
      </c>
      <c r="F33" s="518" t="str">
        <f>IF(D33="","",VLOOKUP($D33,Engagés!$C$10:$N$509,8,FALSE))</f>
        <v/>
      </c>
      <c r="G33" s="519" t="str">
        <f>IF($D33="","",VLOOKUP($D33,Engagés!$C$10:$S$509,15,FALSE))</f>
        <v/>
      </c>
      <c r="H33" s="520" t="s">
        <v>63</v>
      </c>
      <c r="I33" s="516" t="str">
        <f>IF(ISERROR(VLOOKUP($C33,Engagés!$B$10:$N$509,1,FALSE))=TRUE,"",VLOOKUP($C33,Engagés!$B$10:$N$509,2,FALSE))</f>
        <v/>
      </c>
      <c r="J33" s="517" t="str">
        <f>IF(I33="","",CONCATENATE(VLOOKUP($I33,Engagés!$C$10:$N$509,6,FALSE)," ",VLOOKUP($I33,Engagés!$C$10:$N$509,7,FALSE)))</f>
        <v/>
      </c>
      <c r="K33" s="518" t="str">
        <f>IF(I33="","",VLOOKUP($I33,Engagés!$C$10:$N$509,8,FALSE))</f>
        <v/>
      </c>
      <c r="L33" s="519" t="str">
        <f>IF($I33="","",VLOOKUP($I33,Engagés!$C$10:$S$509,15,FALSE))</f>
        <v/>
      </c>
      <c r="M33" s="80"/>
    </row>
    <row r="34" spans="1:13" ht="18.75" customHeight="1">
      <c r="A34">
        <f t="shared" si="0"/>
        <v>0</v>
      </c>
      <c r="B34" s="98">
        <f t="shared" si="1"/>
        <v>28</v>
      </c>
      <c r="C34" s="98">
        <f t="shared" si="2"/>
        <v>84</v>
      </c>
      <c r="D34" s="516" t="str">
        <f>IF(ISERROR(VLOOKUP($B34,Engagés!$B$10:$N$509,1,FALSE))=TRUE,"",VLOOKUP($B34,Engagés!$B$10:$N$509,2,FALSE))</f>
        <v/>
      </c>
      <c r="E34" s="517" t="str">
        <f>IF(D34="","",CONCATENATE(VLOOKUP($D34,Engagés!$C$10:$N$509,6,FALSE)," ",VLOOKUP($D34,Engagés!$C$10:$N$509,7,FALSE)))</f>
        <v/>
      </c>
      <c r="F34" s="518" t="str">
        <f>IF(D34="","",VLOOKUP($D34,Engagés!$C$10:$N$509,8,FALSE))</f>
        <v/>
      </c>
      <c r="G34" s="519" t="str">
        <f>IF($D34="","",VLOOKUP($D34,Engagés!$C$10:$S$509,15,FALSE))</f>
        <v/>
      </c>
      <c r="H34" s="520" t="s">
        <v>63</v>
      </c>
      <c r="I34" s="516" t="str">
        <f>IF(ISERROR(VLOOKUP($C34,Engagés!$B$10:$N$509,1,FALSE))=TRUE,"",VLOOKUP($C34,Engagés!$B$10:$N$509,2,FALSE))</f>
        <v/>
      </c>
      <c r="J34" s="517" t="str">
        <f>IF(I34="","",CONCATENATE(VLOOKUP($I34,Engagés!$C$10:$N$509,6,FALSE)," ",VLOOKUP($I34,Engagés!$C$10:$N$509,7,FALSE)))</f>
        <v/>
      </c>
      <c r="K34" s="518" t="str">
        <f>IF(I34="","",VLOOKUP($I34,Engagés!$C$10:$N$509,8,FALSE))</f>
        <v/>
      </c>
      <c r="L34" s="519" t="str">
        <f>IF($I34="","",VLOOKUP($I34,Engagés!$C$10:$S$509,15,FALSE))</f>
        <v/>
      </c>
      <c r="M34" s="80"/>
    </row>
    <row r="35" spans="1:13" ht="18.75" customHeight="1">
      <c r="A35">
        <f t="shared" si="0"/>
        <v>0</v>
      </c>
      <c r="B35" s="98">
        <f t="shared" si="1"/>
        <v>29</v>
      </c>
      <c r="C35" s="98">
        <f t="shared" si="2"/>
        <v>85</v>
      </c>
      <c r="D35" s="516" t="str">
        <f>IF(ISERROR(VLOOKUP($B35,Engagés!$B$10:$N$509,1,FALSE))=TRUE,"",VLOOKUP($B35,Engagés!$B$10:$N$509,2,FALSE))</f>
        <v/>
      </c>
      <c r="E35" s="517" t="str">
        <f>IF(D35="","",CONCATENATE(VLOOKUP($D35,Engagés!$C$10:$N$509,6,FALSE)," ",VLOOKUP($D35,Engagés!$C$10:$N$509,7,FALSE)))</f>
        <v/>
      </c>
      <c r="F35" s="518" t="str">
        <f>IF(D35="","",VLOOKUP($D35,Engagés!$C$10:$N$509,8,FALSE))</f>
        <v/>
      </c>
      <c r="G35" s="519" t="str">
        <f>IF($D35="","",VLOOKUP($D35,Engagés!$C$10:$S$509,15,FALSE))</f>
        <v/>
      </c>
      <c r="H35" s="520" t="s">
        <v>63</v>
      </c>
      <c r="I35" s="516" t="str">
        <f>IF(ISERROR(VLOOKUP($C35,Engagés!$B$10:$N$509,1,FALSE))=TRUE,"",VLOOKUP($C35,Engagés!$B$10:$N$509,2,FALSE))</f>
        <v/>
      </c>
      <c r="J35" s="517" t="str">
        <f>IF(I35="","",CONCATENATE(VLOOKUP($I35,Engagés!$C$10:$N$509,6,FALSE)," ",VLOOKUP($I35,Engagés!$C$10:$N$509,7,FALSE)))</f>
        <v/>
      </c>
      <c r="K35" s="518" t="str">
        <f>IF(I35="","",VLOOKUP($I35,Engagés!$C$10:$N$509,8,FALSE))</f>
        <v/>
      </c>
      <c r="L35" s="519" t="str">
        <f>IF($I35="","",VLOOKUP($I35,Engagés!$C$10:$S$509,15,FALSE))</f>
        <v/>
      </c>
      <c r="M35" s="80"/>
    </row>
    <row r="36" spans="1:13" ht="18.75" customHeight="1">
      <c r="A36">
        <f t="shared" si="0"/>
        <v>0</v>
      </c>
      <c r="B36" s="98">
        <f t="shared" si="1"/>
        <v>30</v>
      </c>
      <c r="C36" s="98">
        <f t="shared" si="2"/>
        <v>86</v>
      </c>
      <c r="D36" s="516" t="str">
        <f>IF(ISERROR(VLOOKUP($B36,Engagés!$B$10:$N$509,1,FALSE))=TRUE,"",VLOOKUP($B36,Engagés!$B$10:$N$509,2,FALSE))</f>
        <v/>
      </c>
      <c r="E36" s="517" t="str">
        <f>IF(D36="","",CONCATENATE(VLOOKUP($D36,Engagés!$C$10:$N$509,6,FALSE)," ",VLOOKUP($D36,Engagés!$C$10:$N$509,7,FALSE)))</f>
        <v/>
      </c>
      <c r="F36" s="518" t="str">
        <f>IF(D36="","",VLOOKUP($D36,Engagés!$C$10:$N$509,8,FALSE))</f>
        <v/>
      </c>
      <c r="G36" s="519" t="str">
        <f>IF($D36="","",VLOOKUP($D36,Engagés!$C$10:$S$509,15,FALSE))</f>
        <v/>
      </c>
      <c r="H36" s="520" t="s">
        <v>63</v>
      </c>
      <c r="I36" s="516" t="str">
        <f>IF(ISERROR(VLOOKUP($C36,Engagés!$B$10:$N$509,1,FALSE))=TRUE,"",VLOOKUP($C36,Engagés!$B$10:$N$509,2,FALSE))</f>
        <v/>
      </c>
      <c r="J36" s="517" t="str">
        <f>IF(I36="","",CONCATENATE(VLOOKUP($I36,Engagés!$C$10:$N$509,6,FALSE)," ",VLOOKUP($I36,Engagés!$C$10:$N$509,7,FALSE)))</f>
        <v/>
      </c>
      <c r="K36" s="518" t="str">
        <f>IF(I36="","",VLOOKUP($I36,Engagés!$C$10:$N$509,8,FALSE))</f>
        <v/>
      </c>
      <c r="L36" s="519" t="str">
        <f>IF($I36="","",VLOOKUP($I36,Engagés!$C$10:$S$509,15,FALSE))</f>
        <v/>
      </c>
      <c r="M36" s="80"/>
    </row>
    <row r="37" spans="1:13" ht="18.75" customHeight="1">
      <c r="A37">
        <f t="shared" si="0"/>
        <v>0</v>
      </c>
      <c r="B37" s="98">
        <f t="shared" si="1"/>
        <v>31</v>
      </c>
      <c r="C37" s="98">
        <f t="shared" si="2"/>
        <v>87</v>
      </c>
      <c r="D37" s="516" t="str">
        <f>IF(ISERROR(VLOOKUP($B37,Engagés!$B$10:$N$509,1,FALSE))=TRUE,"",VLOOKUP($B37,Engagés!$B$10:$N$509,2,FALSE))</f>
        <v/>
      </c>
      <c r="E37" s="517" t="str">
        <f>IF(D37="","",CONCATENATE(VLOOKUP($D37,Engagés!$C$10:$N$509,6,FALSE)," ",VLOOKUP($D37,Engagés!$C$10:$N$509,7,FALSE)))</f>
        <v/>
      </c>
      <c r="F37" s="518" t="str">
        <f>IF(D37="","",VLOOKUP($D37,Engagés!$C$10:$N$509,8,FALSE))</f>
        <v/>
      </c>
      <c r="G37" s="519" t="str">
        <f>IF($D37="","",VLOOKUP($D37,Engagés!$C$10:$S$509,15,FALSE))</f>
        <v/>
      </c>
      <c r="H37" s="520" t="s">
        <v>63</v>
      </c>
      <c r="I37" s="516" t="str">
        <f>IF(ISERROR(VLOOKUP($C37,Engagés!$B$10:$N$509,1,FALSE))=TRUE,"",VLOOKUP($C37,Engagés!$B$10:$N$509,2,FALSE))</f>
        <v/>
      </c>
      <c r="J37" s="517" t="str">
        <f>IF(I37="","",CONCATENATE(VLOOKUP($I37,Engagés!$C$10:$N$509,6,FALSE)," ",VLOOKUP($I37,Engagés!$C$10:$N$509,7,FALSE)))</f>
        <v/>
      </c>
      <c r="K37" s="518" t="str">
        <f>IF(I37="","",VLOOKUP($I37,Engagés!$C$10:$N$509,8,FALSE))</f>
        <v/>
      </c>
      <c r="L37" s="519" t="str">
        <f>IF($I37="","",VLOOKUP($I37,Engagés!$C$10:$S$509,15,FALSE))</f>
        <v/>
      </c>
      <c r="M37" s="80"/>
    </row>
    <row r="38" spans="1:13" ht="18.75" customHeight="1">
      <c r="A38">
        <f t="shared" si="0"/>
        <v>0</v>
      </c>
      <c r="B38" s="98">
        <f t="shared" si="1"/>
        <v>32</v>
      </c>
      <c r="C38" s="98">
        <f t="shared" si="2"/>
        <v>88</v>
      </c>
      <c r="D38" s="516" t="str">
        <f>IF(ISERROR(VLOOKUP($B38,Engagés!$B$10:$N$509,1,FALSE))=TRUE,"",VLOOKUP($B38,Engagés!$B$10:$N$509,2,FALSE))</f>
        <v/>
      </c>
      <c r="E38" s="517" t="str">
        <f>IF(D38="","",CONCATENATE(VLOOKUP($D38,Engagés!$C$10:$N$509,6,FALSE)," ",VLOOKUP($D38,Engagés!$C$10:$N$509,7,FALSE)))</f>
        <v/>
      </c>
      <c r="F38" s="518" t="str">
        <f>IF(D38="","",VLOOKUP($D38,Engagés!$C$10:$N$509,8,FALSE))</f>
        <v/>
      </c>
      <c r="G38" s="519" t="str">
        <f>IF($D38="","",VLOOKUP($D38,Engagés!$C$10:$S$509,15,FALSE))</f>
        <v/>
      </c>
      <c r="H38" s="520" t="s">
        <v>63</v>
      </c>
      <c r="I38" s="516" t="str">
        <f>IF(ISERROR(VLOOKUP($C38,Engagés!$B$10:$N$509,1,FALSE))=TRUE,"",VLOOKUP($C38,Engagés!$B$10:$N$509,2,FALSE))</f>
        <v/>
      </c>
      <c r="J38" s="517" t="str">
        <f>IF(I38="","",CONCATENATE(VLOOKUP($I38,Engagés!$C$10:$N$509,6,FALSE)," ",VLOOKUP($I38,Engagés!$C$10:$N$509,7,FALSE)))</f>
        <v/>
      </c>
      <c r="K38" s="518" t="str">
        <f>IF(I38="","",VLOOKUP($I38,Engagés!$C$10:$N$509,8,FALSE))</f>
        <v/>
      </c>
      <c r="L38" s="519" t="str">
        <f>IF($I38="","",VLOOKUP($I38,Engagés!$C$10:$S$509,15,FALSE))</f>
        <v/>
      </c>
      <c r="M38" s="80"/>
    </row>
    <row r="39" spans="1:13" ht="18.75" customHeight="1">
      <c r="A39">
        <f t="shared" si="0"/>
        <v>0</v>
      </c>
      <c r="B39" s="98">
        <f t="shared" si="1"/>
        <v>33</v>
      </c>
      <c r="C39" s="98">
        <f t="shared" si="2"/>
        <v>89</v>
      </c>
      <c r="D39" s="516" t="str">
        <f>IF(ISERROR(VLOOKUP($B39,Engagés!$B$10:$N$509,1,FALSE))=TRUE,"",VLOOKUP($B39,Engagés!$B$10:$N$509,2,FALSE))</f>
        <v/>
      </c>
      <c r="E39" s="517" t="str">
        <f>IF(D39="","",CONCATENATE(VLOOKUP($D39,Engagés!$C$10:$N$509,6,FALSE)," ",VLOOKUP($D39,Engagés!$C$10:$N$509,7,FALSE)))</f>
        <v/>
      </c>
      <c r="F39" s="518" t="str">
        <f>IF(D39="","",VLOOKUP($D39,Engagés!$C$10:$N$509,8,FALSE))</f>
        <v/>
      </c>
      <c r="G39" s="519" t="str">
        <f>IF($D39="","",VLOOKUP($D39,Engagés!$C$10:$S$509,15,FALSE))</f>
        <v/>
      </c>
      <c r="H39" s="520" t="s">
        <v>63</v>
      </c>
      <c r="I39" s="516" t="str">
        <f>IF(ISERROR(VLOOKUP($C39,Engagés!$B$10:$N$509,1,FALSE))=TRUE,"",VLOOKUP($C39,Engagés!$B$10:$N$509,2,FALSE))</f>
        <v/>
      </c>
      <c r="J39" s="517" t="str">
        <f>IF(I39="","",CONCATENATE(VLOOKUP($I39,Engagés!$C$10:$N$509,6,FALSE)," ",VLOOKUP($I39,Engagés!$C$10:$N$509,7,FALSE)))</f>
        <v/>
      </c>
      <c r="K39" s="518" t="str">
        <f>IF(I39="","",VLOOKUP($I39,Engagés!$C$10:$N$509,8,FALSE))</f>
        <v/>
      </c>
      <c r="L39" s="519" t="str">
        <f>IF($I39="","",VLOOKUP($I39,Engagés!$C$10:$S$509,15,FALSE))</f>
        <v/>
      </c>
      <c r="M39" s="80"/>
    </row>
    <row r="40" spans="1:13" ht="18.75" customHeight="1">
      <c r="A40">
        <f t="shared" si="0"/>
        <v>0</v>
      </c>
      <c r="B40" s="98">
        <f t="shared" si="1"/>
        <v>34</v>
      </c>
      <c r="C40" s="98">
        <f t="shared" si="2"/>
        <v>90</v>
      </c>
      <c r="D40" s="516" t="str">
        <f>IF(ISERROR(VLOOKUP($B40,Engagés!$B$10:$N$509,1,FALSE))=TRUE,"",VLOOKUP($B40,Engagés!$B$10:$N$509,2,FALSE))</f>
        <v/>
      </c>
      <c r="E40" s="517" t="str">
        <f>IF(D40="","",CONCATENATE(VLOOKUP($D40,Engagés!$C$10:$N$509,6,FALSE)," ",VLOOKUP($D40,Engagés!$C$10:$N$509,7,FALSE)))</f>
        <v/>
      </c>
      <c r="F40" s="518" t="str">
        <f>IF(D40="","",VLOOKUP($D40,Engagés!$C$10:$N$509,8,FALSE))</f>
        <v/>
      </c>
      <c r="G40" s="519" t="str">
        <f>IF($D40="","",VLOOKUP($D40,Engagés!$C$10:$S$509,15,FALSE))</f>
        <v/>
      </c>
      <c r="H40" s="520" t="s">
        <v>63</v>
      </c>
      <c r="I40" s="516" t="str">
        <f>IF(ISERROR(VLOOKUP($C40,Engagés!$B$10:$N$509,1,FALSE))=TRUE,"",VLOOKUP($C40,Engagés!$B$10:$N$509,2,FALSE))</f>
        <v/>
      </c>
      <c r="J40" s="517" t="str">
        <f>IF(I40="","",CONCATENATE(VLOOKUP($I40,Engagés!$C$10:$N$509,6,FALSE)," ",VLOOKUP($I40,Engagés!$C$10:$N$509,7,FALSE)))</f>
        <v/>
      </c>
      <c r="K40" s="518" t="str">
        <f>IF(I40="","",VLOOKUP($I40,Engagés!$C$10:$N$509,8,FALSE))</f>
        <v/>
      </c>
      <c r="L40" s="519" t="str">
        <f>IF($I40="","",VLOOKUP($I40,Engagés!$C$10:$S$509,15,FALSE))</f>
        <v/>
      </c>
      <c r="M40" s="80"/>
    </row>
    <row r="41" spans="1:13" ht="18.75" customHeight="1">
      <c r="A41">
        <f t="shared" si="0"/>
        <v>0</v>
      </c>
      <c r="B41" s="98">
        <f t="shared" si="1"/>
        <v>35</v>
      </c>
      <c r="C41" s="98">
        <f t="shared" si="2"/>
        <v>91</v>
      </c>
      <c r="D41" s="516" t="str">
        <f>IF(ISERROR(VLOOKUP($B41,Engagés!$B$10:$N$509,1,FALSE))=TRUE,"",VLOOKUP($B41,Engagés!$B$10:$N$509,2,FALSE))</f>
        <v/>
      </c>
      <c r="E41" s="517" t="str">
        <f>IF(D41="","",CONCATENATE(VLOOKUP($D41,Engagés!$C$10:$N$509,6,FALSE)," ",VLOOKUP($D41,Engagés!$C$10:$N$509,7,FALSE)))</f>
        <v/>
      </c>
      <c r="F41" s="518" t="str">
        <f>IF(D41="","",VLOOKUP($D41,Engagés!$C$10:$N$509,8,FALSE))</f>
        <v/>
      </c>
      <c r="G41" s="519" t="str">
        <f>IF($D41="","",VLOOKUP($D41,Engagés!$C$10:$S$509,15,FALSE))</f>
        <v/>
      </c>
      <c r="H41" s="520" t="s">
        <v>63</v>
      </c>
      <c r="I41" s="516" t="str">
        <f>IF(ISERROR(VLOOKUP($C41,Engagés!$B$10:$N$509,1,FALSE))=TRUE,"",VLOOKUP($C41,Engagés!$B$10:$N$509,2,FALSE))</f>
        <v/>
      </c>
      <c r="J41" s="517" t="str">
        <f>IF(I41="","",CONCATENATE(VLOOKUP($I41,Engagés!$C$10:$N$509,6,FALSE)," ",VLOOKUP($I41,Engagés!$C$10:$N$509,7,FALSE)))</f>
        <v/>
      </c>
      <c r="K41" s="518" t="str">
        <f>IF(I41="","",VLOOKUP($I41,Engagés!$C$10:$N$509,8,FALSE))</f>
        <v/>
      </c>
      <c r="L41" s="519" t="str">
        <f>IF($I41="","",VLOOKUP($I41,Engagés!$C$10:$S$509,15,FALSE))</f>
        <v/>
      </c>
      <c r="M41" s="80"/>
    </row>
    <row r="42" spans="1:13" ht="18.75" customHeight="1">
      <c r="A42">
        <f t="shared" si="0"/>
        <v>0</v>
      </c>
      <c r="B42" s="98">
        <f t="shared" si="1"/>
        <v>36</v>
      </c>
      <c r="C42" s="98">
        <f t="shared" si="2"/>
        <v>92</v>
      </c>
      <c r="D42" s="516" t="str">
        <f>IF(ISERROR(VLOOKUP($B42,Engagés!$B$10:$N$509,1,FALSE))=TRUE,"",VLOOKUP($B42,Engagés!$B$10:$N$509,2,FALSE))</f>
        <v/>
      </c>
      <c r="E42" s="517" t="str">
        <f>IF(D42="","",CONCATENATE(VLOOKUP($D42,Engagés!$C$10:$N$509,6,FALSE)," ",VLOOKUP($D42,Engagés!$C$10:$N$509,7,FALSE)))</f>
        <v/>
      </c>
      <c r="F42" s="518" t="str">
        <f>IF(D42="","",VLOOKUP($D42,Engagés!$C$10:$N$509,8,FALSE))</f>
        <v/>
      </c>
      <c r="G42" s="519" t="str">
        <f>IF($D42="","",VLOOKUP($D42,Engagés!$C$10:$S$509,15,FALSE))</f>
        <v/>
      </c>
      <c r="H42" s="520" t="s">
        <v>63</v>
      </c>
      <c r="I42" s="516" t="str">
        <f>IF(ISERROR(VLOOKUP($C42,Engagés!$B$10:$N$509,1,FALSE))=TRUE,"",VLOOKUP($C42,Engagés!$B$10:$N$509,2,FALSE))</f>
        <v/>
      </c>
      <c r="J42" s="517" t="str">
        <f>IF(I42="","",CONCATENATE(VLOOKUP($I42,Engagés!$C$10:$N$509,6,FALSE)," ",VLOOKUP($I42,Engagés!$C$10:$N$509,7,FALSE)))</f>
        <v/>
      </c>
      <c r="K42" s="518" t="str">
        <f>IF(I42="","",VLOOKUP($I42,Engagés!$C$10:$N$509,8,FALSE))</f>
        <v/>
      </c>
      <c r="L42" s="519" t="str">
        <f>IF($I42="","",VLOOKUP($I42,Engagés!$C$10:$S$509,15,FALSE))</f>
        <v/>
      </c>
      <c r="M42" s="80"/>
    </row>
    <row r="43" spans="1:13" ht="18.75" customHeight="1">
      <c r="A43">
        <f t="shared" si="0"/>
        <v>0</v>
      </c>
      <c r="B43" s="98">
        <f t="shared" si="1"/>
        <v>37</v>
      </c>
      <c r="C43" s="98">
        <f t="shared" si="2"/>
        <v>93</v>
      </c>
      <c r="D43" s="516" t="str">
        <f>IF(ISERROR(VLOOKUP($B43,Engagés!$B$10:$N$509,1,FALSE))=TRUE,"",VLOOKUP($B43,Engagés!$B$10:$N$509,2,FALSE))</f>
        <v/>
      </c>
      <c r="E43" s="517" t="str">
        <f>IF(D43="","",CONCATENATE(VLOOKUP($D43,Engagés!$C$10:$N$509,6,FALSE)," ",VLOOKUP($D43,Engagés!$C$10:$N$509,7,FALSE)))</f>
        <v/>
      </c>
      <c r="F43" s="518" t="str">
        <f>IF(D43="","",VLOOKUP($D43,Engagés!$C$10:$N$509,8,FALSE))</f>
        <v/>
      </c>
      <c r="G43" s="519" t="str">
        <f>IF($D43="","",VLOOKUP($D43,Engagés!$C$10:$S$509,15,FALSE))</f>
        <v/>
      </c>
      <c r="H43" s="520" t="s">
        <v>63</v>
      </c>
      <c r="I43" s="516" t="str">
        <f>IF(ISERROR(VLOOKUP($C43,Engagés!$B$10:$N$509,1,FALSE))=TRUE,"",VLOOKUP($C43,Engagés!$B$10:$N$509,2,FALSE))</f>
        <v/>
      </c>
      <c r="J43" s="517" t="str">
        <f>IF(I43="","",CONCATENATE(VLOOKUP($I43,Engagés!$C$10:$N$509,6,FALSE)," ",VLOOKUP($I43,Engagés!$C$10:$N$509,7,FALSE)))</f>
        <v/>
      </c>
      <c r="K43" s="518" t="str">
        <f>IF(I43="","",VLOOKUP($I43,Engagés!$C$10:$N$509,8,FALSE))</f>
        <v/>
      </c>
      <c r="L43" s="519" t="str">
        <f>IF($I43="","",VLOOKUP($I43,Engagés!$C$10:$S$509,15,FALSE))</f>
        <v/>
      </c>
      <c r="M43" s="80"/>
    </row>
    <row r="44" spans="1:13" ht="18.75" customHeight="1">
      <c r="A44">
        <f t="shared" si="0"/>
        <v>0</v>
      </c>
      <c r="B44" s="98">
        <f t="shared" si="1"/>
        <v>38</v>
      </c>
      <c r="C44" s="98">
        <f t="shared" si="2"/>
        <v>94</v>
      </c>
      <c r="D44" s="516" t="str">
        <f>IF(ISERROR(VLOOKUP($B44,Engagés!$B$10:$N$509,1,FALSE))=TRUE,"",VLOOKUP($B44,Engagés!$B$10:$N$509,2,FALSE))</f>
        <v/>
      </c>
      <c r="E44" s="517" t="str">
        <f>IF(D44="","",CONCATENATE(VLOOKUP($D44,Engagés!$C$10:$N$509,6,FALSE)," ",VLOOKUP($D44,Engagés!$C$10:$N$509,7,FALSE)))</f>
        <v/>
      </c>
      <c r="F44" s="518" t="str">
        <f>IF(D44="","",VLOOKUP($D44,Engagés!$C$10:$N$509,8,FALSE))</f>
        <v/>
      </c>
      <c r="G44" s="519" t="str">
        <f>IF($D44="","",VLOOKUP($D44,Engagés!$C$10:$S$509,15,FALSE))</f>
        <v/>
      </c>
      <c r="H44" s="520" t="s">
        <v>63</v>
      </c>
      <c r="I44" s="516" t="str">
        <f>IF(ISERROR(VLOOKUP($C44,Engagés!$B$10:$N$509,1,FALSE))=TRUE,"",VLOOKUP($C44,Engagés!$B$10:$N$509,2,FALSE))</f>
        <v/>
      </c>
      <c r="J44" s="517" t="str">
        <f>IF(I44="","",CONCATENATE(VLOOKUP($I44,Engagés!$C$10:$N$509,6,FALSE)," ",VLOOKUP($I44,Engagés!$C$10:$N$509,7,FALSE)))</f>
        <v/>
      </c>
      <c r="K44" s="518" t="str">
        <f>IF(I44="","",VLOOKUP($I44,Engagés!$C$10:$N$509,8,FALSE))</f>
        <v/>
      </c>
      <c r="L44" s="519" t="str">
        <f>IF($I44="","",VLOOKUP($I44,Engagés!$C$10:$S$509,15,FALSE))</f>
        <v/>
      </c>
      <c r="M44" s="80"/>
    </row>
    <row r="45" spans="1:13" ht="18.75" customHeight="1">
      <c r="A45">
        <f t="shared" si="0"/>
        <v>0</v>
      </c>
      <c r="B45" s="98">
        <f t="shared" si="1"/>
        <v>39</v>
      </c>
      <c r="C45" s="98">
        <f t="shared" si="2"/>
        <v>95</v>
      </c>
      <c r="D45" s="516" t="str">
        <f>IF(ISERROR(VLOOKUP($B45,Engagés!$B$10:$N$509,1,FALSE))=TRUE,"",VLOOKUP($B45,Engagés!$B$10:$N$509,2,FALSE))</f>
        <v/>
      </c>
      <c r="E45" s="517" t="str">
        <f>IF(D45="","",CONCATENATE(VLOOKUP($D45,Engagés!$C$10:$N$509,6,FALSE)," ",VLOOKUP($D45,Engagés!$C$10:$N$509,7,FALSE)))</f>
        <v/>
      </c>
      <c r="F45" s="518" t="str">
        <f>IF(D45="","",VLOOKUP($D45,Engagés!$C$10:$N$509,8,FALSE))</f>
        <v/>
      </c>
      <c r="G45" s="519" t="str">
        <f>IF($D45="","",VLOOKUP($D45,Engagés!$C$10:$S$509,15,FALSE))</f>
        <v/>
      </c>
      <c r="H45" s="520" t="s">
        <v>63</v>
      </c>
      <c r="I45" s="516" t="str">
        <f>IF(ISERROR(VLOOKUP($C45,Engagés!$B$10:$N$509,1,FALSE))=TRUE,"",VLOOKUP($C45,Engagés!$B$10:$N$509,2,FALSE))</f>
        <v/>
      </c>
      <c r="J45" s="517" t="str">
        <f>IF(I45="","",CONCATENATE(VLOOKUP($I45,Engagés!$C$10:$N$509,6,FALSE)," ",VLOOKUP($I45,Engagés!$C$10:$N$509,7,FALSE)))</f>
        <v/>
      </c>
      <c r="K45" s="518" t="str">
        <f>IF(I45="","",VLOOKUP($I45,Engagés!$C$10:$N$509,8,FALSE))</f>
        <v/>
      </c>
      <c r="L45" s="519" t="str">
        <f>IF($I45="","",VLOOKUP($I45,Engagés!$C$10:$S$509,15,FALSE))</f>
        <v/>
      </c>
      <c r="M45" s="80"/>
    </row>
    <row r="46" spans="1:13" ht="18.75" hidden="1" customHeight="1">
      <c r="A46">
        <f t="shared" si="0"/>
        <v>0</v>
      </c>
      <c r="B46" s="98">
        <f t="shared" si="1"/>
        <v>40</v>
      </c>
      <c r="C46" s="98">
        <f t="shared" si="2"/>
        <v>96</v>
      </c>
      <c r="D46" s="516" t="str">
        <f>IF(ISERROR(VLOOKUP($B46,Engagés!$B$10:$N$509,1,FALSE))=TRUE,"",VLOOKUP($B46,Engagés!$B$10:$N$509,2,FALSE))</f>
        <v/>
      </c>
      <c r="E46" s="517" t="str">
        <f>IF(D46="","",CONCATENATE(VLOOKUP($D46,Engagés!$C$10:$N$509,6,FALSE)," ",VLOOKUP($D46,Engagés!$C$10:$N$509,7,FALSE)))</f>
        <v/>
      </c>
      <c r="F46" s="518" t="str">
        <f>IF(D46="","",VLOOKUP($D46,Engagés!$C$10:$N$509,8,FALSE))</f>
        <v/>
      </c>
      <c r="G46" s="519" t="str">
        <f>IF($D46="","",VLOOKUP($D46,Engagés!$C$10:$S$509,15,FALSE))</f>
        <v/>
      </c>
      <c r="H46" s="520" t="s">
        <v>63</v>
      </c>
      <c r="I46" s="516" t="str">
        <f>IF(ISERROR(VLOOKUP($C46,Engagés!$B$10:$N$509,1,FALSE))=TRUE,"",VLOOKUP($C46,Engagés!$B$10:$N$509,2,FALSE))</f>
        <v/>
      </c>
      <c r="J46" s="517" t="str">
        <f>IF(I46="","",CONCATENATE(VLOOKUP($I46,Engagés!$C$10:$N$509,6,FALSE)," ",VLOOKUP($I46,Engagés!$C$10:$N$509,7,FALSE)))</f>
        <v/>
      </c>
      <c r="K46" s="518" t="str">
        <f>IF(I46="","",VLOOKUP($I46,Engagés!$C$10:$N$509,8,FALSE))</f>
        <v/>
      </c>
      <c r="L46" s="519" t="str">
        <f>IF($I46="","",VLOOKUP($I46,Engagés!$C$10:$S$509,15,FALSE))</f>
        <v/>
      </c>
      <c r="M46" s="80"/>
    </row>
    <row r="47" spans="1:13" ht="18.75" hidden="1" customHeight="1">
      <c r="A47">
        <f t="shared" si="0"/>
        <v>0</v>
      </c>
      <c r="B47" s="98">
        <f t="shared" si="1"/>
        <v>41</v>
      </c>
      <c r="C47" s="98">
        <f t="shared" si="2"/>
        <v>97</v>
      </c>
      <c r="D47" s="516" t="str">
        <f>IF(ISERROR(VLOOKUP($B47,Engagés!$B$10:$N$509,1,FALSE))=TRUE,"",VLOOKUP($B47,Engagés!$B$10:$N$509,2,FALSE))</f>
        <v/>
      </c>
      <c r="E47" s="517" t="str">
        <f>IF(D47="","",CONCATENATE(VLOOKUP($D47,Engagés!$C$10:$N$509,6,FALSE)," ",VLOOKUP($D47,Engagés!$C$10:$N$509,7,FALSE)))</f>
        <v/>
      </c>
      <c r="F47" s="518" t="str">
        <f>IF(D47="","",VLOOKUP($D47,Engagés!$C$10:$N$509,8,FALSE))</f>
        <v/>
      </c>
      <c r="G47" s="519" t="str">
        <f>IF($D47="","",VLOOKUP($D47,Engagés!$C$10:$S$509,15,FALSE))</f>
        <v/>
      </c>
      <c r="H47" s="520" t="s">
        <v>63</v>
      </c>
      <c r="I47" s="516" t="str">
        <f>IF(ISERROR(VLOOKUP($C47,Engagés!$B$10:$N$509,1,FALSE))=TRUE,"",VLOOKUP($C47,Engagés!$B$10:$N$509,2,FALSE))</f>
        <v/>
      </c>
      <c r="J47" s="517" t="str">
        <f>IF(I47="","",CONCATENATE(VLOOKUP($I47,Engagés!$C$10:$N$509,6,FALSE)," ",VLOOKUP($I47,Engagés!$C$10:$N$509,7,FALSE)))</f>
        <v/>
      </c>
      <c r="K47" s="518" t="str">
        <f>IF(I47="","",VLOOKUP($I47,Engagés!$C$10:$N$509,8,FALSE))</f>
        <v/>
      </c>
      <c r="L47" s="519" t="str">
        <f>IF($I47="","",VLOOKUP($I47,Engagés!$C$10:$S$509,15,FALSE))</f>
        <v/>
      </c>
      <c r="M47" s="80"/>
    </row>
    <row r="48" spans="1:13" ht="18.75" hidden="1" customHeight="1">
      <c r="A48">
        <f t="shared" si="0"/>
        <v>0</v>
      </c>
      <c r="B48" s="98">
        <f t="shared" si="1"/>
        <v>42</v>
      </c>
      <c r="C48" s="98">
        <f t="shared" si="2"/>
        <v>98</v>
      </c>
      <c r="D48" s="516" t="str">
        <f>IF(ISERROR(VLOOKUP($B48,Engagés!$B$10:$N$509,1,FALSE))=TRUE,"",VLOOKUP($B48,Engagés!$B$10:$N$509,2,FALSE))</f>
        <v/>
      </c>
      <c r="E48" s="517" t="str">
        <f>IF(D48="","",CONCATENATE(VLOOKUP($D48,Engagés!$C$10:$N$509,6,FALSE)," ",VLOOKUP($D48,Engagés!$C$10:$N$509,7,FALSE)))</f>
        <v/>
      </c>
      <c r="F48" s="518" t="str">
        <f>IF(D48="","",VLOOKUP($D48,Engagés!$C$10:$N$509,8,FALSE))</f>
        <v/>
      </c>
      <c r="G48" s="519" t="str">
        <f>IF($D48="","",VLOOKUP($D48,Engagés!$C$10:$S$509,15,FALSE))</f>
        <v/>
      </c>
      <c r="H48" s="520" t="s">
        <v>63</v>
      </c>
      <c r="I48" s="516" t="str">
        <f>IF(ISERROR(VLOOKUP($C48,Engagés!$B$10:$N$509,1,FALSE))=TRUE,"",VLOOKUP($C48,Engagés!$B$10:$N$509,2,FALSE))</f>
        <v/>
      </c>
      <c r="J48" s="517" t="str">
        <f>IF(I48="","",CONCATENATE(VLOOKUP($I48,Engagés!$C$10:$N$509,6,FALSE)," ",VLOOKUP($I48,Engagés!$C$10:$N$509,7,FALSE)))</f>
        <v/>
      </c>
      <c r="K48" s="518" t="str">
        <f>IF(I48="","",VLOOKUP($I48,Engagés!$C$10:$N$509,8,FALSE))</f>
        <v/>
      </c>
      <c r="L48" s="519" t="str">
        <f>IF($I48="","",VLOOKUP($I48,Engagés!$C$10:$S$509,15,FALSE))</f>
        <v/>
      </c>
      <c r="M48" s="80"/>
    </row>
    <row r="49" spans="1:13" ht="18.75" hidden="1" customHeight="1">
      <c r="A49">
        <f t="shared" si="0"/>
        <v>0</v>
      </c>
      <c r="B49" s="98">
        <f t="shared" si="1"/>
        <v>43</v>
      </c>
      <c r="C49" s="98">
        <f t="shared" si="2"/>
        <v>99</v>
      </c>
      <c r="D49" s="516" t="str">
        <f>IF(ISERROR(VLOOKUP($B49,Engagés!$B$10:$N$509,1,FALSE))=TRUE,"",VLOOKUP($B49,Engagés!$B$10:$N$509,2,FALSE))</f>
        <v/>
      </c>
      <c r="E49" s="517" t="str">
        <f>IF(D49="","",CONCATENATE(VLOOKUP($D49,Engagés!$C$10:$N$509,6,FALSE)," ",VLOOKUP($D49,Engagés!$C$10:$N$509,7,FALSE)))</f>
        <v/>
      </c>
      <c r="F49" s="518" t="str">
        <f>IF(D49="","",VLOOKUP($D49,Engagés!$C$10:$N$509,8,FALSE))</f>
        <v/>
      </c>
      <c r="G49" s="519" t="str">
        <f>IF($D49="","",VLOOKUP($D49,Engagés!$C$10:$S$509,15,FALSE))</f>
        <v/>
      </c>
      <c r="H49" s="520" t="s">
        <v>63</v>
      </c>
      <c r="I49" s="516" t="str">
        <f>IF(ISERROR(VLOOKUP($C49,Engagés!$B$10:$N$509,1,FALSE))=TRUE,"",VLOOKUP($C49,Engagés!$B$10:$N$509,2,FALSE))</f>
        <v/>
      </c>
      <c r="J49" s="517" t="str">
        <f>IF(I49="","",CONCATENATE(VLOOKUP($I49,Engagés!$C$10:$N$509,6,FALSE)," ",VLOOKUP($I49,Engagés!$C$10:$N$509,7,FALSE)))</f>
        <v/>
      </c>
      <c r="K49" s="518" t="str">
        <f>IF(I49="","",VLOOKUP($I49,Engagés!$C$10:$N$509,8,FALSE))</f>
        <v/>
      </c>
      <c r="L49" s="519" t="str">
        <f>IF($I49="","",VLOOKUP($I49,Engagés!$C$10:$S$509,15,FALSE))</f>
        <v/>
      </c>
      <c r="M49" s="80"/>
    </row>
    <row r="50" spans="1:13" ht="18.75" hidden="1" customHeight="1">
      <c r="A50">
        <f t="shared" si="0"/>
        <v>0</v>
      </c>
      <c r="B50" s="98">
        <f t="shared" si="1"/>
        <v>44</v>
      </c>
      <c r="C50" s="98">
        <f t="shared" si="2"/>
        <v>100</v>
      </c>
      <c r="D50" s="516" t="str">
        <f>IF(ISERROR(VLOOKUP($B50,Engagés!$B$10:$N$509,1,FALSE))=TRUE,"",VLOOKUP($B50,Engagés!$B$10:$N$509,2,FALSE))</f>
        <v/>
      </c>
      <c r="E50" s="517" t="str">
        <f>IF(D50="","",CONCATENATE(VLOOKUP($D50,Engagés!$C$10:$N$509,6,FALSE)," ",VLOOKUP($D50,Engagés!$C$10:$N$509,7,FALSE)))</f>
        <v/>
      </c>
      <c r="F50" s="518" t="str">
        <f>IF(D50="","",VLOOKUP($D50,Engagés!$C$10:$N$509,8,FALSE))</f>
        <v/>
      </c>
      <c r="G50" s="519" t="str">
        <f>IF($D50="","",VLOOKUP($D50,Engagés!$C$10:$S$509,15,FALSE))</f>
        <v/>
      </c>
      <c r="H50" s="520" t="s">
        <v>63</v>
      </c>
      <c r="I50" s="516" t="str">
        <f>IF(ISERROR(VLOOKUP($C50,Engagés!$B$10:$N$509,1,FALSE))=TRUE,"",VLOOKUP($C50,Engagés!$B$10:$N$509,2,FALSE))</f>
        <v/>
      </c>
      <c r="J50" s="517" t="str">
        <f>IF(I50="","",CONCATENATE(VLOOKUP($I50,Engagés!$C$10:$N$509,6,FALSE)," ",VLOOKUP($I50,Engagés!$C$10:$N$509,7,FALSE)))</f>
        <v/>
      </c>
      <c r="K50" s="518" t="str">
        <f>IF(I50="","",VLOOKUP($I50,Engagés!$C$10:$N$509,8,FALSE))</f>
        <v/>
      </c>
      <c r="L50" s="519" t="str">
        <f>IF($I50="","",VLOOKUP($I50,Engagés!$C$10:$S$509,15,FALSE))</f>
        <v/>
      </c>
      <c r="M50" s="80"/>
    </row>
    <row r="51" spans="1:13" ht="18.75" hidden="1" customHeight="1">
      <c r="A51">
        <f t="shared" si="0"/>
        <v>0</v>
      </c>
      <c r="B51" s="98">
        <f t="shared" si="1"/>
        <v>45</v>
      </c>
      <c r="C51" s="98">
        <f t="shared" si="2"/>
        <v>101</v>
      </c>
      <c r="D51" s="516" t="str">
        <f>IF(ISERROR(VLOOKUP($B51,Engagés!$B$10:$N$509,1,FALSE))=TRUE,"",VLOOKUP($B51,Engagés!$B$10:$N$509,2,FALSE))</f>
        <v/>
      </c>
      <c r="E51" s="517" t="str">
        <f>IF(D51="","",CONCATENATE(VLOOKUP($D51,Engagés!$C$10:$N$509,6,FALSE)," ",VLOOKUP($D51,Engagés!$C$10:$N$509,7,FALSE)))</f>
        <v/>
      </c>
      <c r="F51" s="518" t="str">
        <f>IF(D51="","",VLOOKUP($D51,Engagés!$C$10:$N$509,8,FALSE))</f>
        <v/>
      </c>
      <c r="G51" s="519" t="str">
        <f>IF($D51="","",VLOOKUP($D51,Engagés!$C$10:$S$509,15,FALSE))</f>
        <v/>
      </c>
      <c r="H51" s="520" t="s">
        <v>63</v>
      </c>
      <c r="I51" s="516" t="str">
        <f>IF(ISERROR(VLOOKUP($C51,Engagés!$B$10:$N$509,1,FALSE))=TRUE,"",VLOOKUP($C51,Engagés!$B$10:$N$509,2,FALSE))</f>
        <v/>
      </c>
      <c r="J51" s="517" t="str">
        <f>IF(I51="","",CONCATENATE(VLOOKUP($I51,Engagés!$C$10:$N$509,6,FALSE)," ",VLOOKUP($I51,Engagés!$C$10:$N$509,7,FALSE)))</f>
        <v/>
      </c>
      <c r="K51" s="518" t="str">
        <f>IF(I51="","",VLOOKUP($I51,Engagés!$C$10:$N$509,8,FALSE))</f>
        <v/>
      </c>
      <c r="L51" s="519" t="str">
        <f>IF($I51="","",VLOOKUP($I51,Engagés!$C$10:$S$509,15,FALSE))</f>
        <v/>
      </c>
      <c r="M51" s="80"/>
    </row>
    <row r="52" spans="1:13" ht="18.75" hidden="1" customHeight="1">
      <c r="A52">
        <f t="shared" si="0"/>
        <v>0</v>
      </c>
      <c r="B52" s="98">
        <f t="shared" si="1"/>
        <v>46</v>
      </c>
      <c r="C52" s="98">
        <f t="shared" si="2"/>
        <v>102</v>
      </c>
      <c r="D52" s="516" t="str">
        <f>IF(ISERROR(VLOOKUP($B52,Engagés!$B$10:$N$509,1,FALSE))=TRUE,"",VLOOKUP($B52,Engagés!$B$10:$N$509,2,FALSE))</f>
        <v/>
      </c>
      <c r="E52" s="517" t="str">
        <f>IF(D52="","",CONCATENATE(VLOOKUP($D52,Engagés!$C$10:$N$509,6,FALSE)," ",VLOOKUP($D52,Engagés!$C$10:$N$509,7,FALSE)))</f>
        <v/>
      </c>
      <c r="F52" s="518" t="str">
        <f>IF(D52="","",VLOOKUP($D52,Engagés!$C$10:$N$509,8,FALSE))</f>
        <v/>
      </c>
      <c r="G52" s="519" t="str">
        <f>IF($D52="","",VLOOKUP($D52,Engagés!$C$10:$S$509,15,FALSE))</f>
        <v/>
      </c>
      <c r="H52" s="520" t="s">
        <v>63</v>
      </c>
      <c r="I52" s="516" t="str">
        <f>IF(ISERROR(VLOOKUP($C52,Engagés!$B$10:$N$509,1,FALSE))=TRUE,"",VLOOKUP($C52,Engagés!$B$10:$N$509,2,FALSE))</f>
        <v/>
      </c>
      <c r="J52" s="517" t="str">
        <f>IF(I52="","",CONCATENATE(VLOOKUP($I52,Engagés!$C$10:$N$509,6,FALSE)," ",VLOOKUP($I52,Engagés!$C$10:$N$509,7,FALSE)))</f>
        <v/>
      </c>
      <c r="K52" s="518" t="str">
        <f>IF(I52="","",VLOOKUP($I52,Engagés!$C$10:$N$509,8,FALSE))</f>
        <v/>
      </c>
      <c r="L52" s="519" t="str">
        <f>IF($I52="","",VLOOKUP($I52,Engagés!$C$10:$S$509,15,FALSE))</f>
        <v/>
      </c>
      <c r="M52" s="80"/>
    </row>
    <row r="53" spans="1:13" ht="18.75" hidden="1" customHeight="1">
      <c r="A53">
        <f t="shared" si="0"/>
        <v>0</v>
      </c>
      <c r="B53" s="98">
        <f t="shared" si="1"/>
        <v>47</v>
      </c>
      <c r="C53" s="98">
        <f t="shared" si="2"/>
        <v>103</v>
      </c>
      <c r="D53" s="516" t="str">
        <f>IF(ISERROR(VLOOKUP($B53,Engagés!$B$10:$N$509,1,FALSE))=TRUE,"",VLOOKUP($B53,Engagés!$B$10:$N$509,2,FALSE))</f>
        <v/>
      </c>
      <c r="E53" s="517" t="str">
        <f>IF(D53="","",CONCATENATE(VLOOKUP($D53,Engagés!$C$10:$N$509,6,FALSE)," ",VLOOKUP($D53,Engagés!$C$10:$N$509,7,FALSE)))</f>
        <v/>
      </c>
      <c r="F53" s="518" t="str">
        <f>IF(D53="","",VLOOKUP($D53,Engagés!$C$10:$N$509,8,FALSE))</f>
        <v/>
      </c>
      <c r="G53" s="519" t="str">
        <f>IF($D53="","",VLOOKUP($D53,Engagés!$C$10:$S$509,15,FALSE))</f>
        <v/>
      </c>
      <c r="H53" s="520" t="s">
        <v>63</v>
      </c>
      <c r="I53" s="516" t="str">
        <f>IF(ISERROR(VLOOKUP($C53,Engagés!$B$10:$N$509,1,FALSE))=TRUE,"",VLOOKUP($C53,Engagés!$B$10:$N$509,2,FALSE))</f>
        <v/>
      </c>
      <c r="J53" s="517" t="str">
        <f>IF(I53="","",CONCATENATE(VLOOKUP($I53,Engagés!$C$10:$N$509,6,FALSE)," ",VLOOKUP($I53,Engagés!$C$10:$N$509,7,FALSE)))</f>
        <v/>
      </c>
      <c r="K53" s="518" t="str">
        <f>IF(I53="","",VLOOKUP($I53,Engagés!$C$10:$N$509,8,FALSE))</f>
        <v/>
      </c>
      <c r="L53" s="519" t="str">
        <f>IF($I53="","",VLOOKUP($I53,Engagés!$C$10:$S$509,15,FALSE))</f>
        <v/>
      </c>
      <c r="M53" s="80"/>
    </row>
    <row r="54" spans="1:13" ht="18.75" hidden="1" customHeight="1">
      <c r="A54">
        <f t="shared" si="0"/>
        <v>0</v>
      </c>
      <c r="B54" s="98">
        <f t="shared" si="1"/>
        <v>48</v>
      </c>
      <c r="C54" s="98">
        <f t="shared" si="2"/>
        <v>104</v>
      </c>
      <c r="D54" s="516" t="str">
        <f>IF(ISERROR(VLOOKUP($B54,Engagés!$B$10:$N$509,1,FALSE))=TRUE,"",VLOOKUP($B54,Engagés!$B$10:$N$509,2,FALSE))</f>
        <v/>
      </c>
      <c r="E54" s="517" t="str">
        <f>IF(D54="","",CONCATENATE(VLOOKUP($D54,Engagés!$C$10:$N$509,6,FALSE)," ",VLOOKUP($D54,Engagés!$C$10:$N$509,7,FALSE)))</f>
        <v/>
      </c>
      <c r="F54" s="518" t="str">
        <f>IF(D54="","",VLOOKUP($D54,Engagés!$C$10:$N$509,8,FALSE))</f>
        <v/>
      </c>
      <c r="G54" s="519" t="str">
        <f>IF($D54="","",VLOOKUP($D54,Engagés!$C$10:$S$509,15,FALSE))</f>
        <v/>
      </c>
      <c r="H54" s="520" t="s">
        <v>63</v>
      </c>
      <c r="I54" s="516" t="str">
        <f>IF(ISERROR(VLOOKUP($C54,Engagés!$B$10:$N$509,1,FALSE))=TRUE,"",VLOOKUP($C54,Engagés!$B$10:$N$509,2,FALSE))</f>
        <v/>
      </c>
      <c r="J54" s="517" t="str">
        <f>IF(I54="","",CONCATENATE(VLOOKUP($I54,Engagés!$C$10:$N$509,6,FALSE)," ",VLOOKUP($I54,Engagés!$C$10:$N$509,7,FALSE)))</f>
        <v/>
      </c>
      <c r="K54" s="518" t="str">
        <f>IF(I54="","",VLOOKUP($I54,Engagés!$C$10:$N$509,8,FALSE))</f>
        <v/>
      </c>
      <c r="L54" s="519" t="str">
        <f>IF($I54="","",VLOOKUP($I54,Engagés!$C$10:$S$509,15,FALSE))</f>
        <v/>
      </c>
      <c r="M54" s="80"/>
    </row>
    <row r="55" spans="1:13" ht="18.75" hidden="1" customHeight="1">
      <c r="A55">
        <f t="shared" si="0"/>
        <v>0</v>
      </c>
      <c r="B55" s="98">
        <f t="shared" si="1"/>
        <v>49</v>
      </c>
      <c r="C55" s="98">
        <f t="shared" si="2"/>
        <v>105</v>
      </c>
      <c r="D55" s="516" t="str">
        <f>IF(ISERROR(VLOOKUP($B55,Engagés!$B$10:$N$509,1,FALSE))=TRUE,"",VLOOKUP($B55,Engagés!$B$10:$N$509,2,FALSE))</f>
        <v/>
      </c>
      <c r="E55" s="517" t="str">
        <f>IF(D55="","",CONCATENATE(VLOOKUP($D55,Engagés!$C$10:$N$509,6,FALSE)," ",VLOOKUP($D55,Engagés!$C$10:$N$509,7,FALSE)))</f>
        <v/>
      </c>
      <c r="F55" s="518" t="str">
        <f>IF(D55="","",VLOOKUP($D55,Engagés!$C$10:$N$509,8,FALSE))</f>
        <v/>
      </c>
      <c r="G55" s="519" t="str">
        <f>IF($D55="","",VLOOKUP($D55,Engagés!$C$10:$S$509,15,FALSE))</f>
        <v/>
      </c>
      <c r="H55" s="520" t="s">
        <v>63</v>
      </c>
      <c r="I55" s="516" t="str">
        <f>IF(ISERROR(VLOOKUP($C55,Engagés!$B$10:$N$509,1,FALSE))=TRUE,"",VLOOKUP($C55,Engagés!$B$10:$N$509,2,FALSE))</f>
        <v/>
      </c>
      <c r="J55" s="517" t="str">
        <f>IF(I55="","",CONCATENATE(VLOOKUP($I55,Engagés!$C$10:$N$509,6,FALSE)," ",VLOOKUP($I55,Engagés!$C$10:$N$509,7,FALSE)))</f>
        <v/>
      </c>
      <c r="K55" s="518" t="str">
        <f>IF(I55="","",VLOOKUP($I55,Engagés!$C$10:$N$509,8,FALSE))</f>
        <v/>
      </c>
      <c r="L55" s="519" t="str">
        <f>IF($I55="","",VLOOKUP($I55,Engagés!$C$10:$S$509,15,FALSE))</f>
        <v/>
      </c>
      <c r="M55" s="80"/>
    </row>
    <row r="56" spans="1:13" ht="18.75" hidden="1" customHeight="1">
      <c r="A56">
        <f t="shared" si="0"/>
        <v>0</v>
      </c>
      <c r="B56" s="98">
        <f t="shared" si="1"/>
        <v>50</v>
      </c>
      <c r="C56" s="98">
        <f t="shared" si="2"/>
        <v>106</v>
      </c>
      <c r="D56" s="516" t="str">
        <f>IF(ISERROR(VLOOKUP($B56,Engagés!$B$10:$N$509,1,FALSE))=TRUE,"",VLOOKUP($B56,Engagés!$B$10:$N$509,2,FALSE))</f>
        <v/>
      </c>
      <c r="E56" s="517" t="str">
        <f>IF(D56="","",CONCATENATE(VLOOKUP($D56,Engagés!$C$10:$N$509,6,FALSE)," ",VLOOKUP($D56,Engagés!$C$10:$N$509,7,FALSE)))</f>
        <v/>
      </c>
      <c r="F56" s="518" t="str">
        <f>IF(D56="","",VLOOKUP($D56,Engagés!$C$10:$N$509,8,FALSE))</f>
        <v/>
      </c>
      <c r="G56" s="519" t="str">
        <f>IF($D56="","",VLOOKUP($D56,Engagés!$C$10:$S$509,15,FALSE))</f>
        <v/>
      </c>
      <c r="H56" s="520" t="s">
        <v>63</v>
      </c>
      <c r="I56" s="516" t="str">
        <f>IF(ISERROR(VLOOKUP($C56,Engagés!$B$10:$N$509,1,FALSE))=TRUE,"",VLOOKUP($C56,Engagés!$B$10:$N$509,2,FALSE))</f>
        <v/>
      </c>
      <c r="J56" s="517" t="str">
        <f>IF(I56="","",CONCATENATE(VLOOKUP($I56,Engagés!$C$10:$N$509,6,FALSE)," ",VLOOKUP($I56,Engagés!$C$10:$N$509,7,FALSE)))</f>
        <v/>
      </c>
      <c r="K56" s="518" t="str">
        <f>IF(I56="","",VLOOKUP($I56,Engagés!$C$10:$N$509,8,FALSE))</f>
        <v/>
      </c>
      <c r="L56" s="519" t="str">
        <f>IF($I56="","",VLOOKUP($I56,Engagés!$C$10:$S$509,15,FALSE))</f>
        <v/>
      </c>
      <c r="M56" s="80"/>
    </row>
    <row r="57" spans="1:13" ht="18.75" hidden="1" customHeight="1">
      <c r="A57">
        <f t="shared" si="0"/>
        <v>0</v>
      </c>
      <c r="B57" s="98">
        <f t="shared" si="1"/>
        <v>51</v>
      </c>
      <c r="C57" s="98">
        <f t="shared" si="2"/>
        <v>107</v>
      </c>
      <c r="D57" s="516" t="str">
        <f>IF(ISERROR(VLOOKUP($B57,Engagés!$B$10:$N$509,1,FALSE))=TRUE,"",VLOOKUP($B57,Engagés!$B$10:$N$509,2,FALSE))</f>
        <v/>
      </c>
      <c r="E57" s="517" t="str">
        <f>IF(D57="","",CONCATENATE(VLOOKUP($D57,Engagés!$C$10:$N$509,6,FALSE)," ",VLOOKUP($D57,Engagés!$C$10:$N$509,7,FALSE)))</f>
        <v/>
      </c>
      <c r="F57" s="518" t="str">
        <f>IF(D57="","",VLOOKUP($D57,Engagés!$C$10:$N$509,8,FALSE))</f>
        <v/>
      </c>
      <c r="G57" s="519" t="str">
        <f>IF($D57="","",VLOOKUP($D57,Engagés!$C$10:$S$509,15,FALSE))</f>
        <v/>
      </c>
      <c r="H57" s="520" t="s">
        <v>63</v>
      </c>
      <c r="I57" s="516" t="str">
        <f>IF(ISERROR(VLOOKUP($C57,Engagés!$B$10:$N$509,1,FALSE))=TRUE,"",VLOOKUP($C57,Engagés!$B$10:$N$509,2,FALSE))</f>
        <v/>
      </c>
      <c r="J57" s="517" t="str">
        <f>IF(I57="","",CONCATENATE(VLOOKUP($I57,Engagés!$C$10:$N$509,6,FALSE)," ",VLOOKUP($I57,Engagés!$C$10:$N$509,7,FALSE)))</f>
        <v/>
      </c>
      <c r="K57" s="518" t="str">
        <f>IF(I57="","",VLOOKUP($I57,Engagés!$C$10:$N$509,8,FALSE))</f>
        <v/>
      </c>
      <c r="L57" s="519" t="str">
        <f>IF($I57="","",VLOOKUP($I57,Engagés!$C$10:$S$509,15,FALSE))</f>
        <v/>
      </c>
      <c r="M57" s="80"/>
    </row>
    <row r="58" spans="1:13" ht="18.75" hidden="1" customHeight="1">
      <c r="A58">
        <f t="shared" si="0"/>
        <v>0</v>
      </c>
      <c r="B58" s="98">
        <f t="shared" si="1"/>
        <v>52</v>
      </c>
      <c r="C58" s="98">
        <f t="shared" si="2"/>
        <v>108</v>
      </c>
      <c r="D58" s="516" t="str">
        <f>IF(ISERROR(VLOOKUP($B58,Engagés!$B$10:$N$509,1,FALSE))=TRUE,"",VLOOKUP($B58,Engagés!$B$10:$N$509,2,FALSE))</f>
        <v/>
      </c>
      <c r="E58" s="517" t="str">
        <f>IF(D58="","",CONCATENATE(VLOOKUP($D58,Engagés!$C$10:$N$509,6,FALSE)," ",VLOOKUP($D58,Engagés!$C$10:$N$509,7,FALSE)))</f>
        <v/>
      </c>
      <c r="F58" s="518" t="str">
        <f>IF(D58="","",VLOOKUP($D58,Engagés!$C$10:$N$509,8,FALSE))</f>
        <v/>
      </c>
      <c r="G58" s="519" t="str">
        <f>IF($D58="","",VLOOKUP($D58,Engagés!$C$10:$S$509,15,FALSE))</f>
        <v/>
      </c>
      <c r="H58" s="520" t="s">
        <v>63</v>
      </c>
      <c r="I58" s="516" t="str">
        <f>IF(ISERROR(VLOOKUP($C58,Engagés!$B$10:$N$509,1,FALSE))=TRUE,"",VLOOKUP($C58,Engagés!$B$10:$N$509,2,FALSE))</f>
        <v/>
      </c>
      <c r="J58" s="517" t="str">
        <f>IF(I58="","",CONCATENATE(VLOOKUP($I58,Engagés!$C$10:$N$509,6,FALSE)," ",VLOOKUP($I58,Engagés!$C$10:$N$509,7,FALSE)))</f>
        <v/>
      </c>
      <c r="K58" s="518" t="str">
        <f>IF(I58="","",VLOOKUP($I58,Engagés!$C$10:$N$509,8,FALSE))</f>
        <v/>
      </c>
      <c r="L58" s="519" t="str">
        <f>IF($I58="","",VLOOKUP($I58,Engagés!$C$10:$S$509,15,FALSE))</f>
        <v/>
      </c>
      <c r="M58" s="80"/>
    </row>
    <row r="59" spans="1:13" ht="18.75" hidden="1" customHeight="1">
      <c r="A59">
        <f t="shared" si="0"/>
        <v>0</v>
      </c>
      <c r="B59" s="98">
        <f t="shared" si="1"/>
        <v>53</v>
      </c>
      <c r="C59" s="98">
        <f t="shared" si="2"/>
        <v>109</v>
      </c>
      <c r="D59" s="516" t="str">
        <f>IF(ISERROR(VLOOKUP($B59,Engagés!$B$10:$N$509,1,FALSE))=TRUE,"",VLOOKUP($B59,Engagés!$B$10:$N$509,2,FALSE))</f>
        <v/>
      </c>
      <c r="E59" s="517" t="str">
        <f>IF(D59="","",CONCATENATE(VLOOKUP($D59,Engagés!$C$10:$N$509,6,FALSE)," ",VLOOKUP($D59,Engagés!$C$10:$N$509,7,FALSE)))</f>
        <v/>
      </c>
      <c r="F59" s="518" t="str">
        <f>IF(D59="","",VLOOKUP($D59,Engagés!$C$10:$N$509,8,FALSE))</f>
        <v/>
      </c>
      <c r="G59" s="519" t="str">
        <f>IF($D59="","",VLOOKUP($D59,Engagés!$C$10:$S$509,15,FALSE))</f>
        <v/>
      </c>
      <c r="H59" s="520" t="s">
        <v>63</v>
      </c>
      <c r="I59" s="516" t="str">
        <f>IF(ISERROR(VLOOKUP($C59,Engagés!$B$10:$N$509,1,FALSE))=TRUE,"",VLOOKUP($C59,Engagés!$B$10:$N$509,2,FALSE))</f>
        <v/>
      </c>
      <c r="J59" s="517" t="str">
        <f>IF(I59="","",CONCATENATE(VLOOKUP($I59,Engagés!$C$10:$N$509,6,FALSE)," ",VLOOKUP($I59,Engagés!$C$10:$N$509,7,FALSE)))</f>
        <v/>
      </c>
      <c r="K59" s="518" t="str">
        <f>IF(I59="","",VLOOKUP($I59,Engagés!$C$10:$N$509,8,FALSE))</f>
        <v/>
      </c>
      <c r="L59" s="519" t="str">
        <f>IF($I59="","",VLOOKUP($I59,Engagés!$C$10:$S$509,15,FALSE))</f>
        <v/>
      </c>
      <c r="M59" s="80"/>
    </row>
    <row r="60" spans="1:13" ht="18.75" hidden="1" customHeight="1">
      <c r="A60">
        <f t="shared" si="0"/>
        <v>0</v>
      </c>
      <c r="B60" s="98">
        <f t="shared" si="1"/>
        <v>54</v>
      </c>
      <c r="C60" s="98">
        <f t="shared" si="2"/>
        <v>110</v>
      </c>
      <c r="D60" s="516" t="str">
        <f>IF(ISERROR(VLOOKUP($B60,Engagés!$B$10:$N$509,1,FALSE))=TRUE,"",VLOOKUP($B60,Engagés!$B$10:$N$509,2,FALSE))</f>
        <v/>
      </c>
      <c r="E60" s="517" t="str">
        <f>IF(D60="","",CONCATENATE(VLOOKUP($D60,Engagés!$C$10:$N$509,6,FALSE)," ",VLOOKUP($D60,Engagés!$C$10:$N$509,7,FALSE)))</f>
        <v/>
      </c>
      <c r="F60" s="518" t="str">
        <f>IF(D60="","",VLOOKUP($D60,Engagés!$C$10:$N$509,8,FALSE))</f>
        <v/>
      </c>
      <c r="G60" s="519" t="str">
        <f>IF($D60="","",VLOOKUP($D60,Engagés!$C$10:$S$509,15,FALSE))</f>
        <v/>
      </c>
      <c r="H60" s="520" t="s">
        <v>63</v>
      </c>
      <c r="I60" s="516" t="str">
        <f>IF(ISERROR(VLOOKUP($C60,Engagés!$B$10:$N$509,1,FALSE))=TRUE,"",VLOOKUP($C60,Engagés!$B$10:$N$509,2,FALSE))</f>
        <v/>
      </c>
      <c r="J60" s="517" t="str">
        <f>IF(I60="","",CONCATENATE(VLOOKUP($I60,Engagés!$C$10:$N$509,6,FALSE)," ",VLOOKUP($I60,Engagés!$C$10:$N$509,7,FALSE)))</f>
        <v/>
      </c>
      <c r="K60" s="518" t="str">
        <f>IF(I60="","",VLOOKUP($I60,Engagés!$C$10:$N$509,8,FALSE))</f>
        <v/>
      </c>
      <c r="L60" s="519" t="str">
        <f>IF($I60="","",VLOOKUP($I60,Engagés!$C$10:$S$509,15,FALSE))</f>
        <v/>
      </c>
      <c r="M60" s="80"/>
    </row>
    <row r="61" spans="1:13" ht="18.75" hidden="1" customHeight="1">
      <c r="A61">
        <f t="shared" si="0"/>
        <v>0</v>
      </c>
      <c r="B61" s="98">
        <f t="shared" si="1"/>
        <v>55</v>
      </c>
      <c r="C61" s="98">
        <f t="shared" si="2"/>
        <v>111</v>
      </c>
      <c r="D61" s="516" t="str">
        <f>IF(ISERROR(VLOOKUP($B61,Engagés!$B$10:$N$509,1,FALSE))=TRUE,"",VLOOKUP($B61,Engagés!$B$10:$N$509,2,FALSE))</f>
        <v/>
      </c>
      <c r="E61" s="517" t="str">
        <f>IF(D61="","",CONCATENATE(VLOOKUP($D61,Engagés!$C$10:$N$509,6,FALSE)," ",VLOOKUP($D61,Engagés!$C$10:$N$509,7,FALSE)))</f>
        <v/>
      </c>
      <c r="F61" s="518" t="str">
        <f>IF(D61="","",VLOOKUP($D61,Engagés!$C$10:$N$509,8,FALSE))</f>
        <v/>
      </c>
      <c r="G61" s="519" t="str">
        <f>IF($D61="","",VLOOKUP($D61,Engagés!$C$10:$S$509,15,FALSE))</f>
        <v/>
      </c>
      <c r="H61" s="520" t="s">
        <v>63</v>
      </c>
      <c r="I61" s="516" t="str">
        <f>IF(ISERROR(VLOOKUP($C61,Engagés!$B$10:$N$509,1,FALSE))=TRUE,"",VLOOKUP($C61,Engagés!$B$10:$N$509,2,FALSE))</f>
        <v/>
      </c>
      <c r="J61" s="517" t="str">
        <f>IF(I61="","",CONCATENATE(VLOOKUP($I61,Engagés!$C$10:$N$509,6,FALSE)," ",VLOOKUP($I61,Engagés!$C$10:$N$509,7,FALSE)))</f>
        <v/>
      </c>
      <c r="K61" s="518" t="str">
        <f>IF(I61="","",VLOOKUP($I61,Engagés!$C$10:$N$509,8,FALSE))</f>
        <v/>
      </c>
      <c r="L61" s="519" t="str">
        <f>IF($I61="","",VLOOKUP($I61,Engagés!$C$10:$S$509,15,FALSE))</f>
        <v/>
      </c>
      <c r="M61" s="80"/>
    </row>
    <row r="62" spans="1:13" ht="18.75" hidden="1" customHeight="1">
      <c r="A62">
        <f t="shared" si="0"/>
        <v>0</v>
      </c>
      <c r="B62" s="654">
        <f t="shared" si="1"/>
        <v>56</v>
      </c>
      <c r="C62" s="654">
        <f t="shared" si="2"/>
        <v>112</v>
      </c>
      <c r="D62" s="516" t="str">
        <f>IF(ISERROR(VLOOKUP($B62,Engagés!$B$10:$N$509,1,FALSE))=TRUE,"",VLOOKUP($B62,Engagés!$B$10:$N$509,2,FALSE))</f>
        <v/>
      </c>
      <c r="E62" s="517" t="str">
        <f>IF(D62="","",CONCATENATE(VLOOKUP($D62,Engagés!$C$10:$N$509,6,FALSE)," ",VLOOKUP($D62,Engagés!$C$10:$N$509,7,FALSE)))</f>
        <v/>
      </c>
      <c r="F62" s="518" t="str">
        <f>IF(D62="","",VLOOKUP($D62,Engagés!$C$10:$N$509,8,FALSE))</f>
        <v/>
      </c>
      <c r="G62" s="519" t="str">
        <f>IF($D62="","",VLOOKUP($D62,Engagés!$C$10:$S$509,15,FALSE))</f>
        <v/>
      </c>
      <c r="H62" s="520" t="s">
        <v>63</v>
      </c>
      <c r="I62" s="516" t="str">
        <f>IF(ISERROR(VLOOKUP($C62,Engagés!$B$10:$N$509,1,FALSE))=TRUE,"",VLOOKUP($C62,Engagés!$B$10:$N$509,2,FALSE))</f>
        <v/>
      </c>
      <c r="J62" s="517" t="str">
        <f>IF(I62="","",CONCATENATE(VLOOKUP($I62,Engagés!$C$10:$N$509,6,FALSE)," ",VLOOKUP($I62,Engagés!$C$10:$N$509,7,FALSE)))</f>
        <v/>
      </c>
      <c r="K62" s="518" t="str">
        <f>IF(I62="","",VLOOKUP($I62,Engagés!$C$10:$N$509,8,FALSE))</f>
        <v/>
      </c>
      <c r="L62" s="519" t="str">
        <f>IF($I62="","",VLOOKUP($I62,Engagés!$C$10:$S$509,15,FALSE))</f>
        <v/>
      </c>
      <c r="M62" s="80"/>
    </row>
    <row r="63" spans="1:13" ht="18.75" hidden="1" customHeight="1">
      <c r="A63">
        <f t="shared" si="0"/>
        <v>0</v>
      </c>
      <c r="B63" s="654">
        <v>113</v>
      </c>
      <c r="C63" s="654">
        <v>169</v>
      </c>
      <c r="D63" s="516" t="str">
        <f>IF(ISERROR(VLOOKUP($B63,Engagés!$B$10:$N$509,1,FALSE))=TRUE,"",VLOOKUP($B63,Engagés!$B$10:$N$509,2,FALSE))</f>
        <v/>
      </c>
      <c r="E63" s="517" t="str">
        <f>IF(D63="","",CONCATENATE(VLOOKUP($D63,Engagés!$C$10:$N$509,6,FALSE)," ",VLOOKUP($D63,Engagés!$C$10:$N$509,7,FALSE)))</f>
        <v/>
      </c>
      <c r="F63" s="518" t="str">
        <f>IF(D63="","",VLOOKUP($D63,Engagés!$C$10:$N$509,8,FALSE))</f>
        <v/>
      </c>
      <c r="G63" s="519" t="str">
        <f>IF($D63="","",VLOOKUP($D63,Engagés!$C$10:$S$509,15,FALSE))</f>
        <v/>
      </c>
      <c r="H63" s="520" t="s">
        <v>63</v>
      </c>
      <c r="I63" s="516" t="str">
        <f>IF(ISERROR(VLOOKUP($C63,Engagés!$B$10:$N$509,1,FALSE))=TRUE,"",VLOOKUP($C63,Engagés!$B$10:$N$509,2,FALSE))</f>
        <v/>
      </c>
      <c r="J63" s="517" t="str">
        <f>IF(I63="","",CONCATENATE(VLOOKUP($I63,Engagés!$C$10:$N$509,6,FALSE)," ",VLOOKUP($I63,Engagés!$C$10:$N$509,7,FALSE)))</f>
        <v/>
      </c>
      <c r="K63" s="518" t="str">
        <f>IF(I63="","",VLOOKUP($I63,Engagés!$C$10:$N$509,8,FALSE))</f>
        <v/>
      </c>
      <c r="L63" s="519" t="str">
        <f>IF($I63="","",VLOOKUP($I63,Engagés!$C$10:$S$509,15,FALSE))</f>
        <v/>
      </c>
      <c r="M63" s="80"/>
    </row>
    <row r="64" spans="1:13" ht="18.75" hidden="1" customHeight="1">
      <c r="A64">
        <f t="shared" si="0"/>
        <v>0</v>
      </c>
      <c r="B64" s="98">
        <f>B63+1</f>
        <v>114</v>
      </c>
      <c r="C64" s="98">
        <f>C63+1</f>
        <v>170</v>
      </c>
      <c r="D64" s="516" t="str">
        <f>IF(ISERROR(VLOOKUP($B64,Engagés!$B$10:$N$509,1,FALSE))=TRUE,"",VLOOKUP($B64,Engagés!$B$10:$N$509,2,FALSE))</f>
        <v/>
      </c>
      <c r="E64" s="517" t="str">
        <f>IF(D64="","",CONCATENATE(VLOOKUP($D64,Engagés!$C$10:$N$509,6,FALSE)," ",VLOOKUP($D64,Engagés!$C$10:$N$509,7,FALSE)))</f>
        <v/>
      </c>
      <c r="F64" s="518" t="str">
        <f>IF(D64="","",VLOOKUP($D64,Engagés!$C$10:$N$509,8,FALSE))</f>
        <v/>
      </c>
      <c r="G64" s="519" t="str">
        <f>IF($D64="","",VLOOKUP($D64,Engagés!$C$10:$S$509,15,FALSE))</f>
        <v/>
      </c>
      <c r="H64" s="520" t="s">
        <v>63</v>
      </c>
      <c r="I64" s="516" t="str">
        <f>IF(ISERROR(VLOOKUP($C64,Engagés!$B$10:$N$509,1,FALSE))=TRUE,"",VLOOKUP($C64,Engagés!$B$10:$N$509,2,FALSE))</f>
        <v/>
      </c>
      <c r="J64" s="517" t="str">
        <f>IF(I64="","",CONCATENATE(VLOOKUP($I64,Engagés!$C$10:$N$509,6,FALSE)," ",VLOOKUP($I64,Engagés!$C$10:$N$509,7,FALSE)))</f>
        <v/>
      </c>
      <c r="K64" s="518" t="str">
        <f>IF(I64="","",VLOOKUP($I64,Engagés!$C$10:$N$509,8,FALSE))</f>
        <v/>
      </c>
      <c r="L64" s="519" t="str">
        <f>IF($I64="","",VLOOKUP($I64,Engagés!$C$10:$S$509,15,FALSE))</f>
        <v/>
      </c>
      <c r="M64" s="80"/>
    </row>
    <row r="65" spans="1:13" ht="18.75" hidden="1" customHeight="1">
      <c r="A65">
        <f t="shared" si="0"/>
        <v>0</v>
      </c>
      <c r="B65" s="98">
        <f t="shared" ref="B65:B128" si="3">B64+1</f>
        <v>115</v>
      </c>
      <c r="C65" s="98">
        <f t="shared" ref="C65:C128" si="4">C64+1</f>
        <v>171</v>
      </c>
      <c r="D65" s="516" t="str">
        <f>IF(ISERROR(VLOOKUP($B65,Engagés!$B$10:$N$509,1,FALSE))=TRUE,"",VLOOKUP($B65,Engagés!$B$10:$N$509,2,FALSE))</f>
        <v/>
      </c>
      <c r="E65" s="517" t="str">
        <f>IF(D65="","",CONCATENATE(VLOOKUP($D65,Engagés!$C$10:$N$509,6,FALSE)," ",VLOOKUP($D65,Engagés!$C$10:$N$509,7,FALSE)))</f>
        <v/>
      </c>
      <c r="F65" s="518" t="str">
        <f>IF(D65="","",VLOOKUP($D65,Engagés!$C$10:$N$509,8,FALSE))</f>
        <v/>
      </c>
      <c r="G65" s="519" t="str">
        <f>IF($D65="","",VLOOKUP($D65,Engagés!$C$10:$S$509,15,FALSE))</f>
        <v/>
      </c>
      <c r="H65" s="520" t="s">
        <v>63</v>
      </c>
      <c r="I65" s="516" t="str">
        <f>IF(ISERROR(VLOOKUP($C65,Engagés!$B$10:$N$509,1,FALSE))=TRUE,"",VLOOKUP($C65,Engagés!$B$10:$N$509,2,FALSE))</f>
        <v/>
      </c>
      <c r="J65" s="517" t="str">
        <f>IF(I65="","",CONCATENATE(VLOOKUP($I65,Engagés!$C$10:$N$509,6,FALSE)," ",VLOOKUP($I65,Engagés!$C$10:$N$509,7,FALSE)))</f>
        <v/>
      </c>
      <c r="K65" s="518" t="str">
        <f>IF(I65="","",VLOOKUP($I65,Engagés!$C$10:$N$509,8,FALSE))</f>
        <v/>
      </c>
      <c r="L65" s="519" t="str">
        <f>IF($I65="","",VLOOKUP($I65,Engagés!$C$10:$S$509,15,FALSE))</f>
        <v/>
      </c>
      <c r="M65" s="80"/>
    </row>
    <row r="66" spans="1:13" ht="18.75" hidden="1" customHeight="1">
      <c r="A66">
        <f t="shared" si="0"/>
        <v>0</v>
      </c>
      <c r="B66" s="98">
        <f t="shared" si="3"/>
        <v>116</v>
      </c>
      <c r="C66" s="98">
        <f t="shared" si="4"/>
        <v>172</v>
      </c>
      <c r="D66" s="516" t="str">
        <f>IF(ISERROR(VLOOKUP($B66,Engagés!$B$10:$N$509,1,FALSE))=TRUE,"",VLOOKUP($B66,Engagés!$B$10:$N$509,2,FALSE))</f>
        <v/>
      </c>
      <c r="E66" s="517" t="str">
        <f>IF(D66="","",CONCATENATE(VLOOKUP($D66,Engagés!$C$10:$N$509,6,FALSE)," ",VLOOKUP($D66,Engagés!$C$10:$N$509,7,FALSE)))</f>
        <v/>
      </c>
      <c r="F66" s="518" t="str">
        <f>IF(D66="","",VLOOKUP($D66,Engagés!$C$10:$N$509,8,FALSE))</f>
        <v/>
      </c>
      <c r="G66" s="519" t="str">
        <f>IF($D66="","",VLOOKUP($D66,Engagés!$C$10:$S$509,15,FALSE))</f>
        <v/>
      </c>
      <c r="H66" s="520" t="s">
        <v>63</v>
      </c>
      <c r="I66" s="516" t="str">
        <f>IF(ISERROR(VLOOKUP($C66,Engagés!$B$10:$N$509,1,FALSE))=TRUE,"",VLOOKUP($C66,Engagés!$B$10:$N$509,2,FALSE))</f>
        <v/>
      </c>
      <c r="J66" s="517" t="str">
        <f>IF(I66="","",CONCATENATE(VLOOKUP($I66,Engagés!$C$10:$N$509,6,FALSE)," ",VLOOKUP($I66,Engagés!$C$10:$N$509,7,FALSE)))</f>
        <v/>
      </c>
      <c r="K66" s="518" t="str">
        <f>IF(I66="","",VLOOKUP($I66,Engagés!$C$10:$N$509,8,FALSE))</f>
        <v/>
      </c>
      <c r="L66" s="519" t="str">
        <f>IF($I66="","",VLOOKUP($I66,Engagés!$C$10:$S$509,15,FALSE))</f>
        <v/>
      </c>
      <c r="M66" s="80"/>
    </row>
    <row r="67" spans="1:13" s="399" customFormat="1" ht="18.75" hidden="1" customHeight="1">
      <c r="A67">
        <f t="shared" si="0"/>
        <v>0</v>
      </c>
      <c r="B67" s="98">
        <f t="shared" si="3"/>
        <v>117</v>
      </c>
      <c r="C67" s="98">
        <f t="shared" si="4"/>
        <v>173</v>
      </c>
      <c r="D67" s="516" t="str">
        <f>IF(ISERROR(VLOOKUP($B67,Engagés!$B$10:$N$509,1,FALSE))=TRUE,"",VLOOKUP($B67,Engagés!$B$10:$N$509,2,FALSE))</f>
        <v/>
      </c>
      <c r="E67" s="517" t="str">
        <f>IF(D67="","",CONCATENATE(VLOOKUP($D67,Engagés!$C$10:$N$509,6,FALSE)," ",VLOOKUP($D67,Engagés!$C$10:$N$509,7,FALSE)))</f>
        <v/>
      </c>
      <c r="F67" s="518" t="str">
        <f>IF(D67="","",VLOOKUP($D67,Engagés!$C$10:$N$509,8,FALSE))</f>
        <v/>
      </c>
      <c r="G67" s="519" t="str">
        <f>IF($D67="","",VLOOKUP($D67,Engagés!$C$10:$S$509,15,FALSE))</f>
        <v/>
      </c>
      <c r="H67" s="520" t="s">
        <v>63</v>
      </c>
      <c r="I67" s="516" t="str">
        <f>IF(ISERROR(VLOOKUP($C67,Engagés!$B$10:$N$509,1,FALSE))=TRUE,"",VLOOKUP($C67,Engagés!$B$10:$N$509,2,FALSE))</f>
        <v/>
      </c>
      <c r="J67" s="517" t="str">
        <f>IF(I67="","",CONCATENATE(VLOOKUP($I67,Engagés!$C$10:$N$509,6,FALSE)," ",VLOOKUP($I67,Engagés!$C$10:$N$509,7,FALSE)))</f>
        <v/>
      </c>
      <c r="K67" s="518" t="str">
        <f>IF(I67="","",VLOOKUP($I67,Engagés!$C$10:$N$509,8,FALSE))</f>
        <v/>
      </c>
      <c r="L67" s="519" t="str">
        <f>IF($I67="","",VLOOKUP($I67,Engagés!$C$10:$S$509,15,FALSE))</f>
        <v/>
      </c>
      <c r="M67" s="80"/>
    </row>
    <row r="68" spans="1:13" ht="18.75" hidden="1" customHeight="1">
      <c r="A68">
        <f t="shared" si="0"/>
        <v>0</v>
      </c>
      <c r="B68" s="98">
        <f t="shared" si="3"/>
        <v>118</v>
      </c>
      <c r="C68" s="98">
        <f t="shared" si="4"/>
        <v>174</v>
      </c>
      <c r="D68" s="516" t="str">
        <f>IF(ISERROR(VLOOKUP($B68,Engagés!$B$10:$N$509,1,FALSE))=TRUE,"",VLOOKUP($B68,Engagés!$B$10:$N$509,2,FALSE))</f>
        <v/>
      </c>
      <c r="E68" s="517" t="str">
        <f>IF(D68="","",CONCATENATE(VLOOKUP($D68,Engagés!$C$10:$N$509,6,FALSE)," ",VLOOKUP($D68,Engagés!$C$10:$N$509,7,FALSE)))</f>
        <v/>
      </c>
      <c r="F68" s="518" t="str">
        <f>IF(D68="","",VLOOKUP($D68,Engagés!$C$10:$N$509,8,FALSE))</f>
        <v/>
      </c>
      <c r="G68" s="519" t="str">
        <f>IF($D68="","",VLOOKUP($D68,Engagés!$C$10:$S$509,15,FALSE))</f>
        <v/>
      </c>
      <c r="H68" s="520" t="s">
        <v>63</v>
      </c>
      <c r="I68" s="516" t="str">
        <f>IF(ISERROR(VLOOKUP($C68,Engagés!$B$10:$N$509,1,FALSE))=TRUE,"",VLOOKUP($C68,Engagés!$B$10:$N$509,2,FALSE))</f>
        <v/>
      </c>
      <c r="J68" s="517" t="str">
        <f>IF(I68="","",CONCATENATE(VLOOKUP($I68,Engagés!$C$10:$N$509,6,FALSE)," ",VLOOKUP($I68,Engagés!$C$10:$N$509,7,FALSE)))</f>
        <v/>
      </c>
      <c r="K68" s="518" t="str">
        <f>IF(I68="","",VLOOKUP($I68,Engagés!$C$10:$N$509,8,FALSE))</f>
        <v/>
      </c>
      <c r="L68" s="519" t="str">
        <f>IF($I68="","",VLOOKUP($I68,Engagés!$C$10:$S$509,15,FALSE))</f>
        <v/>
      </c>
      <c r="M68" s="80"/>
    </row>
    <row r="69" spans="1:13" ht="18.75" hidden="1" customHeight="1">
      <c r="A69">
        <f t="shared" si="0"/>
        <v>0</v>
      </c>
      <c r="B69" s="98">
        <f t="shared" si="3"/>
        <v>119</v>
      </c>
      <c r="C69" s="98">
        <f t="shared" si="4"/>
        <v>175</v>
      </c>
      <c r="D69" s="516" t="str">
        <f>IF(ISERROR(VLOOKUP($B69,Engagés!$B$10:$N$509,1,FALSE))=TRUE,"",VLOOKUP($B69,Engagés!$B$10:$N$509,2,FALSE))</f>
        <v/>
      </c>
      <c r="E69" s="517" t="str">
        <f>IF(D69="","",CONCATENATE(VLOOKUP($D69,Engagés!$C$10:$N$509,6,FALSE)," ",VLOOKUP($D69,Engagés!$C$10:$N$509,7,FALSE)))</f>
        <v/>
      </c>
      <c r="F69" s="518" t="str">
        <f>IF(D69="","",VLOOKUP($D69,Engagés!$C$10:$N$509,8,FALSE))</f>
        <v/>
      </c>
      <c r="G69" s="519" t="str">
        <f>IF($D69="","",VLOOKUP($D69,Engagés!$C$10:$S$509,15,FALSE))</f>
        <v/>
      </c>
      <c r="H69" s="520" t="s">
        <v>63</v>
      </c>
      <c r="I69" s="516" t="str">
        <f>IF(ISERROR(VLOOKUP($C69,Engagés!$B$10:$N$509,1,FALSE))=TRUE,"",VLOOKUP($C69,Engagés!$B$10:$N$509,2,FALSE))</f>
        <v/>
      </c>
      <c r="J69" s="517" t="str">
        <f>IF(I69="","",CONCATENATE(VLOOKUP($I69,Engagés!$C$10:$N$509,6,FALSE)," ",VLOOKUP($I69,Engagés!$C$10:$N$509,7,FALSE)))</f>
        <v/>
      </c>
      <c r="K69" s="518" t="str">
        <f>IF(I69="","",VLOOKUP($I69,Engagés!$C$10:$N$509,8,FALSE))</f>
        <v/>
      </c>
      <c r="L69" s="519" t="str">
        <f>IF($I69="","",VLOOKUP($I69,Engagés!$C$10:$S$509,15,FALSE))</f>
        <v/>
      </c>
      <c r="M69" s="80"/>
    </row>
    <row r="70" spans="1:13" ht="18.75" hidden="1" customHeight="1">
      <c r="A70">
        <f t="shared" si="0"/>
        <v>0</v>
      </c>
      <c r="B70" s="98">
        <f t="shared" si="3"/>
        <v>120</v>
      </c>
      <c r="C70" s="98">
        <f t="shared" si="4"/>
        <v>176</v>
      </c>
      <c r="D70" s="516" t="str">
        <f>IF(ISERROR(VLOOKUP($B70,Engagés!$B$10:$N$509,1,FALSE))=TRUE,"",VLOOKUP($B70,Engagés!$B$10:$N$509,2,FALSE))</f>
        <v/>
      </c>
      <c r="E70" s="517" t="str">
        <f>IF(D70="","",CONCATENATE(VLOOKUP($D70,Engagés!$C$10:$N$509,6,FALSE)," ",VLOOKUP($D70,Engagés!$C$10:$N$509,7,FALSE)))</f>
        <v/>
      </c>
      <c r="F70" s="518" t="str">
        <f>IF(D70="","",VLOOKUP($D70,Engagés!$C$10:$N$509,8,FALSE))</f>
        <v/>
      </c>
      <c r="G70" s="519" t="str">
        <f>IF($D70="","",VLOOKUP($D70,Engagés!$C$10:$S$509,15,FALSE))</f>
        <v/>
      </c>
      <c r="H70" s="520" t="s">
        <v>63</v>
      </c>
      <c r="I70" s="516" t="str">
        <f>IF(ISERROR(VLOOKUP($C70,Engagés!$B$10:$N$509,1,FALSE))=TRUE,"",VLOOKUP($C70,Engagés!$B$10:$N$509,2,FALSE))</f>
        <v/>
      </c>
      <c r="J70" s="517" t="str">
        <f>IF(I70="","",CONCATENATE(VLOOKUP($I70,Engagés!$C$10:$N$509,6,FALSE)," ",VLOOKUP($I70,Engagés!$C$10:$N$509,7,FALSE)))</f>
        <v/>
      </c>
      <c r="K70" s="518" t="str">
        <f>IF(I70="","",VLOOKUP($I70,Engagés!$C$10:$N$509,8,FALSE))</f>
        <v/>
      </c>
      <c r="L70" s="519" t="str">
        <f>IF($I70="","",VLOOKUP($I70,Engagés!$C$10:$S$509,15,FALSE))</f>
        <v/>
      </c>
      <c r="M70" s="80"/>
    </row>
    <row r="71" spans="1:13" ht="18.75" hidden="1" customHeight="1">
      <c r="A71">
        <f t="shared" si="0"/>
        <v>0</v>
      </c>
      <c r="B71" s="98">
        <f t="shared" si="3"/>
        <v>121</v>
      </c>
      <c r="C71" s="98">
        <f t="shared" si="4"/>
        <v>177</v>
      </c>
      <c r="D71" s="516" t="str">
        <f>IF(ISERROR(VLOOKUP($B71,Engagés!$B$10:$N$509,1,FALSE))=TRUE,"",VLOOKUP($B71,Engagés!$B$10:$N$509,2,FALSE))</f>
        <v/>
      </c>
      <c r="E71" s="517" t="str">
        <f>IF(D71="","",CONCATENATE(VLOOKUP($D71,Engagés!$C$10:$N$509,6,FALSE)," ",VLOOKUP($D71,Engagés!$C$10:$N$509,7,FALSE)))</f>
        <v/>
      </c>
      <c r="F71" s="518" t="str">
        <f>IF(D71="","",VLOOKUP($D71,Engagés!$C$10:$N$509,8,FALSE))</f>
        <v/>
      </c>
      <c r="G71" s="519" t="str">
        <f>IF($D71="","",VLOOKUP($D71,Engagés!$C$10:$S$509,15,FALSE))</f>
        <v/>
      </c>
      <c r="H71" s="520" t="s">
        <v>63</v>
      </c>
      <c r="I71" s="516" t="str">
        <f>IF(ISERROR(VLOOKUP($C71,Engagés!$B$10:$N$509,1,FALSE))=TRUE,"",VLOOKUP($C71,Engagés!$B$10:$N$509,2,FALSE))</f>
        <v/>
      </c>
      <c r="J71" s="517" t="str">
        <f>IF(I71="","",CONCATENATE(VLOOKUP($I71,Engagés!$C$10:$N$509,6,FALSE)," ",VLOOKUP($I71,Engagés!$C$10:$N$509,7,FALSE)))</f>
        <v/>
      </c>
      <c r="K71" s="518" t="str">
        <f>IF(I71="","",VLOOKUP($I71,Engagés!$C$10:$N$509,8,FALSE))</f>
        <v/>
      </c>
      <c r="L71" s="519" t="str">
        <f>IF($I71="","",VLOOKUP($I71,Engagés!$C$10:$S$509,15,FALSE))</f>
        <v/>
      </c>
      <c r="M71" s="80"/>
    </row>
    <row r="72" spans="1:13" ht="18.75" hidden="1" customHeight="1">
      <c r="A72">
        <f t="shared" si="0"/>
        <v>0</v>
      </c>
      <c r="B72" s="98">
        <f t="shared" si="3"/>
        <v>122</v>
      </c>
      <c r="C72" s="98">
        <f t="shared" si="4"/>
        <v>178</v>
      </c>
      <c r="D72" s="516" t="str">
        <f>IF(ISERROR(VLOOKUP($B72,Engagés!$B$10:$N$509,1,FALSE))=TRUE,"",VLOOKUP($B72,Engagés!$B$10:$N$509,2,FALSE))</f>
        <v/>
      </c>
      <c r="E72" s="517" t="str">
        <f>IF(D72="","",CONCATENATE(VLOOKUP($D72,Engagés!$C$10:$N$509,6,FALSE)," ",VLOOKUP($D72,Engagés!$C$10:$N$509,7,FALSE)))</f>
        <v/>
      </c>
      <c r="F72" s="518" t="str">
        <f>IF(D72="","",VLOOKUP($D72,Engagés!$C$10:$N$509,8,FALSE))</f>
        <v/>
      </c>
      <c r="G72" s="519" t="str">
        <f>IF($D72="","",VLOOKUP($D72,Engagés!$C$10:$S$509,15,FALSE))</f>
        <v/>
      </c>
      <c r="H72" s="520" t="s">
        <v>63</v>
      </c>
      <c r="I72" s="516" t="str">
        <f>IF(ISERROR(VLOOKUP($C72,Engagés!$B$10:$N$509,1,FALSE))=TRUE,"",VLOOKUP($C72,Engagés!$B$10:$N$509,2,FALSE))</f>
        <v/>
      </c>
      <c r="J72" s="517" t="str">
        <f>IF(I72="","",CONCATENATE(VLOOKUP($I72,Engagés!$C$10:$N$509,6,FALSE)," ",VLOOKUP($I72,Engagés!$C$10:$N$509,7,FALSE)))</f>
        <v/>
      </c>
      <c r="K72" s="518" t="str">
        <f>IF(I72="","",VLOOKUP($I72,Engagés!$C$10:$N$509,8,FALSE))</f>
        <v/>
      </c>
      <c r="L72" s="519" t="str">
        <f>IF($I72="","",VLOOKUP($I72,Engagés!$C$10:$S$509,15,FALSE))</f>
        <v/>
      </c>
      <c r="M72" s="80"/>
    </row>
    <row r="73" spans="1:13" ht="18.75" hidden="1" customHeight="1">
      <c r="A73">
        <f t="shared" si="0"/>
        <v>0</v>
      </c>
      <c r="B73" s="98">
        <f t="shared" si="3"/>
        <v>123</v>
      </c>
      <c r="C73" s="98">
        <f t="shared" si="4"/>
        <v>179</v>
      </c>
      <c r="D73" s="516" t="str">
        <f>IF(ISERROR(VLOOKUP($B73,Engagés!$B$10:$N$509,1,FALSE))=TRUE,"",VLOOKUP($B73,Engagés!$B$10:$N$509,2,FALSE))</f>
        <v/>
      </c>
      <c r="E73" s="517" t="str">
        <f>IF(D73="","",CONCATENATE(VLOOKUP($D73,Engagés!$C$10:$N$509,6,FALSE)," ",VLOOKUP($D73,Engagés!$C$10:$N$509,7,FALSE)))</f>
        <v/>
      </c>
      <c r="F73" s="518" t="str">
        <f>IF(D73="","",VLOOKUP($D73,Engagés!$C$10:$N$509,8,FALSE))</f>
        <v/>
      </c>
      <c r="G73" s="519" t="str">
        <f>IF($D73="","",VLOOKUP($D73,Engagés!$C$10:$S$509,15,FALSE))</f>
        <v/>
      </c>
      <c r="H73" s="520" t="s">
        <v>63</v>
      </c>
      <c r="I73" s="516" t="str">
        <f>IF(ISERROR(VLOOKUP($C73,Engagés!$B$10:$N$509,1,FALSE))=TRUE,"",VLOOKUP($C73,Engagés!$B$10:$N$509,2,FALSE))</f>
        <v/>
      </c>
      <c r="J73" s="517" t="str">
        <f>IF(I73="","",CONCATENATE(VLOOKUP($I73,Engagés!$C$10:$N$509,6,FALSE)," ",VLOOKUP($I73,Engagés!$C$10:$N$509,7,FALSE)))</f>
        <v/>
      </c>
      <c r="K73" s="518" t="str">
        <f>IF(I73="","",VLOOKUP($I73,Engagés!$C$10:$N$509,8,FALSE))</f>
        <v/>
      </c>
      <c r="L73" s="519" t="str">
        <f>IF($I73="","",VLOOKUP($I73,Engagés!$C$10:$S$509,15,FALSE))</f>
        <v/>
      </c>
      <c r="M73" s="80"/>
    </row>
    <row r="74" spans="1:13" ht="18.75" hidden="1" customHeight="1">
      <c r="A74">
        <f t="shared" si="0"/>
        <v>0</v>
      </c>
      <c r="B74" s="98">
        <f t="shared" si="3"/>
        <v>124</v>
      </c>
      <c r="C74" s="98">
        <f t="shared" si="4"/>
        <v>180</v>
      </c>
      <c r="D74" s="516" t="str">
        <f>IF(ISERROR(VLOOKUP($B74,Engagés!$B$10:$N$509,1,FALSE))=TRUE,"",VLOOKUP($B74,Engagés!$B$10:$N$509,2,FALSE))</f>
        <v/>
      </c>
      <c r="E74" s="517" t="str">
        <f>IF(D74="","",CONCATENATE(VLOOKUP($D74,Engagés!$C$10:$N$509,6,FALSE)," ",VLOOKUP($D74,Engagés!$C$10:$N$509,7,FALSE)))</f>
        <v/>
      </c>
      <c r="F74" s="518" t="str">
        <f>IF(D74="","",VLOOKUP($D74,Engagés!$C$10:$N$509,8,FALSE))</f>
        <v/>
      </c>
      <c r="G74" s="519" t="str">
        <f>IF($D74="","",VLOOKUP($D74,Engagés!$C$10:$S$509,15,FALSE))</f>
        <v/>
      </c>
      <c r="H74" s="520" t="s">
        <v>63</v>
      </c>
      <c r="I74" s="516" t="str">
        <f>IF(ISERROR(VLOOKUP($C74,Engagés!$B$10:$N$509,1,FALSE))=TRUE,"",VLOOKUP($C74,Engagés!$B$10:$N$509,2,FALSE))</f>
        <v/>
      </c>
      <c r="J74" s="517" t="str">
        <f>IF(I74="","",CONCATENATE(VLOOKUP($I74,Engagés!$C$10:$N$509,6,FALSE)," ",VLOOKUP($I74,Engagés!$C$10:$N$509,7,FALSE)))</f>
        <v/>
      </c>
      <c r="K74" s="518" t="str">
        <f>IF(I74="","",VLOOKUP($I74,Engagés!$C$10:$N$509,8,FALSE))</f>
        <v/>
      </c>
      <c r="L74" s="519" t="str">
        <f>IF($I74="","",VLOOKUP($I74,Engagés!$C$10:$S$509,15,FALSE))</f>
        <v/>
      </c>
      <c r="M74" s="80"/>
    </row>
    <row r="75" spans="1:13" ht="18.75" hidden="1" customHeight="1">
      <c r="A75">
        <f t="shared" si="0"/>
        <v>0</v>
      </c>
      <c r="B75" s="98">
        <f t="shared" si="3"/>
        <v>125</v>
      </c>
      <c r="C75" s="98">
        <f t="shared" si="4"/>
        <v>181</v>
      </c>
      <c r="D75" s="516" t="str">
        <f>IF(ISERROR(VLOOKUP($B75,Engagés!$B$10:$N$509,1,FALSE))=TRUE,"",VLOOKUP($B75,Engagés!$B$10:$N$509,2,FALSE))</f>
        <v/>
      </c>
      <c r="E75" s="517" t="str">
        <f>IF(D75="","",CONCATENATE(VLOOKUP($D75,Engagés!$C$10:$N$509,6,FALSE)," ",VLOOKUP($D75,Engagés!$C$10:$N$509,7,FALSE)))</f>
        <v/>
      </c>
      <c r="F75" s="518" t="str">
        <f>IF(D75="","",VLOOKUP($D75,Engagés!$C$10:$N$509,8,FALSE))</f>
        <v/>
      </c>
      <c r="G75" s="519" t="str">
        <f>IF($D75="","",VLOOKUP($D75,Engagés!$C$10:$S$509,15,FALSE))</f>
        <v/>
      </c>
      <c r="H75" s="520" t="s">
        <v>63</v>
      </c>
      <c r="I75" s="516" t="str">
        <f>IF(ISERROR(VLOOKUP($C75,Engagés!$B$10:$N$509,1,FALSE))=TRUE,"",VLOOKUP($C75,Engagés!$B$10:$N$509,2,FALSE))</f>
        <v/>
      </c>
      <c r="J75" s="517" t="str">
        <f>IF(I75="","",CONCATENATE(VLOOKUP($I75,Engagés!$C$10:$N$509,6,FALSE)," ",VLOOKUP($I75,Engagés!$C$10:$N$509,7,FALSE)))</f>
        <v/>
      </c>
      <c r="K75" s="518" t="str">
        <f>IF(I75="","",VLOOKUP($I75,Engagés!$C$10:$N$509,8,FALSE))</f>
        <v/>
      </c>
      <c r="L75" s="519" t="str">
        <f>IF($I75="","",VLOOKUP($I75,Engagés!$C$10:$S$509,15,FALSE))</f>
        <v/>
      </c>
      <c r="M75" s="80"/>
    </row>
    <row r="76" spans="1:13" ht="18.75" hidden="1" customHeight="1">
      <c r="A76">
        <f t="shared" si="0"/>
        <v>0</v>
      </c>
      <c r="B76" s="98">
        <f t="shared" si="3"/>
        <v>126</v>
      </c>
      <c r="C76" s="98">
        <f t="shared" si="4"/>
        <v>182</v>
      </c>
      <c r="D76" s="516" t="str">
        <f>IF(ISERROR(VLOOKUP($B76,Engagés!$B$10:$N$509,1,FALSE))=TRUE,"",VLOOKUP($B76,Engagés!$B$10:$N$509,2,FALSE))</f>
        <v/>
      </c>
      <c r="E76" s="517" t="str">
        <f>IF(D76="","",CONCATENATE(VLOOKUP($D76,Engagés!$C$10:$N$509,6,FALSE)," ",VLOOKUP($D76,Engagés!$C$10:$N$509,7,FALSE)))</f>
        <v/>
      </c>
      <c r="F76" s="518" t="str">
        <f>IF(D76="","",VLOOKUP($D76,Engagés!$C$10:$N$509,8,FALSE))</f>
        <v/>
      </c>
      <c r="G76" s="519" t="str">
        <f>IF($D76="","",VLOOKUP($D76,Engagés!$C$10:$S$509,15,FALSE))</f>
        <v/>
      </c>
      <c r="H76" s="520" t="s">
        <v>63</v>
      </c>
      <c r="I76" s="516" t="str">
        <f>IF(ISERROR(VLOOKUP($C76,Engagés!$B$10:$N$509,1,FALSE))=TRUE,"",VLOOKUP($C76,Engagés!$B$10:$N$509,2,FALSE))</f>
        <v/>
      </c>
      <c r="J76" s="517" t="str">
        <f>IF(I76="","",CONCATENATE(VLOOKUP($I76,Engagés!$C$10:$N$509,6,FALSE)," ",VLOOKUP($I76,Engagés!$C$10:$N$509,7,FALSE)))</f>
        <v/>
      </c>
      <c r="K76" s="518" t="str">
        <f>IF(I76="","",VLOOKUP($I76,Engagés!$C$10:$N$509,8,FALSE))</f>
        <v/>
      </c>
      <c r="L76" s="519" t="str">
        <f>IF($I76="","",VLOOKUP($I76,Engagés!$C$10:$S$509,15,FALSE))</f>
        <v/>
      </c>
      <c r="M76" s="80"/>
    </row>
    <row r="77" spans="1:13" ht="18.75" hidden="1" customHeight="1">
      <c r="A77">
        <f t="shared" si="0"/>
        <v>0</v>
      </c>
      <c r="B77" s="98">
        <f t="shared" si="3"/>
        <v>127</v>
      </c>
      <c r="C77" s="98">
        <f t="shared" si="4"/>
        <v>183</v>
      </c>
      <c r="D77" s="516" t="str">
        <f>IF(ISERROR(VLOOKUP($B77,Engagés!$B$10:$N$509,1,FALSE))=TRUE,"",VLOOKUP($B77,Engagés!$B$10:$N$509,2,FALSE))</f>
        <v/>
      </c>
      <c r="E77" s="517" t="str">
        <f>IF(D77="","",CONCATENATE(VLOOKUP($D77,Engagés!$C$10:$N$509,6,FALSE)," ",VLOOKUP($D77,Engagés!$C$10:$N$509,7,FALSE)))</f>
        <v/>
      </c>
      <c r="F77" s="518" t="str">
        <f>IF(D77="","",VLOOKUP($D77,Engagés!$C$10:$N$509,8,FALSE))</f>
        <v/>
      </c>
      <c r="G77" s="519" t="str">
        <f>IF($D77="","",VLOOKUP($D77,Engagés!$C$10:$S$509,15,FALSE))</f>
        <v/>
      </c>
      <c r="H77" s="520" t="s">
        <v>63</v>
      </c>
      <c r="I77" s="516" t="str">
        <f>IF(ISERROR(VLOOKUP($C77,Engagés!$B$10:$N$509,1,FALSE))=TRUE,"",VLOOKUP($C77,Engagés!$B$10:$N$509,2,FALSE))</f>
        <v/>
      </c>
      <c r="J77" s="517" t="str">
        <f>IF(I77="","",CONCATENATE(VLOOKUP($I77,Engagés!$C$10:$N$509,6,FALSE)," ",VLOOKUP($I77,Engagés!$C$10:$N$509,7,FALSE)))</f>
        <v/>
      </c>
      <c r="K77" s="518" t="str">
        <f>IF(I77="","",VLOOKUP($I77,Engagés!$C$10:$N$509,8,FALSE))</f>
        <v/>
      </c>
      <c r="L77" s="519" t="str">
        <f>IF($I77="","",VLOOKUP($I77,Engagés!$C$10:$S$509,15,FALSE))</f>
        <v/>
      </c>
      <c r="M77" s="80"/>
    </row>
    <row r="78" spans="1:13" ht="18.75" hidden="1" customHeight="1">
      <c r="A78">
        <f t="shared" si="0"/>
        <v>0</v>
      </c>
      <c r="B78" s="98">
        <f t="shared" si="3"/>
        <v>128</v>
      </c>
      <c r="C78" s="98">
        <f t="shared" si="4"/>
        <v>184</v>
      </c>
      <c r="D78" s="516" t="str">
        <f>IF(ISERROR(VLOOKUP($B78,Engagés!$B$10:$N$509,1,FALSE))=TRUE,"",VLOOKUP($B78,Engagés!$B$10:$N$509,2,FALSE))</f>
        <v/>
      </c>
      <c r="E78" s="517" t="str">
        <f>IF(D78="","",CONCATENATE(VLOOKUP($D78,Engagés!$C$10:$N$509,6,FALSE)," ",VLOOKUP($D78,Engagés!$C$10:$N$509,7,FALSE)))</f>
        <v/>
      </c>
      <c r="F78" s="518" t="str">
        <f>IF(D78="","",VLOOKUP($D78,Engagés!$C$10:$N$509,8,FALSE))</f>
        <v/>
      </c>
      <c r="G78" s="519" t="str">
        <f>IF($D78="","",VLOOKUP($D78,Engagés!$C$10:$S$509,15,FALSE))</f>
        <v/>
      </c>
      <c r="H78" s="520" t="s">
        <v>63</v>
      </c>
      <c r="I78" s="516" t="str">
        <f>IF(ISERROR(VLOOKUP($C78,Engagés!$B$10:$N$509,1,FALSE))=TRUE,"",VLOOKUP($C78,Engagés!$B$10:$N$509,2,FALSE))</f>
        <v/>
      </c>
      <c r="J78" s="517" t="str">
        <f>IF(I78="","",CONCATENATE(VLOOKUP($I78,Engagés!$C$10:$N$509,6,FALSE)," ",VLOOKUP($I78,Engagés!$C$10:$N$509,7,FALSE)))</f>
        <v/>
      </c>
      <c r="K78" s="518" t="str">
        <f>IF(I78="","",VLOOKUP($I78,Engagés!$C$10:$N$509,8,FALSE))</f>
        <v/>
      </c>
      <c r="L78" s="519" t="str">
        <f>IF($I78="","",VLOOKUP($I78,Engagés!$C$10:$S$509,15,FALSE))</f>
        <v/>
      </c>
      <c r="M78" s="80"/>
    </row>
    <row r="79" spans="1:13" ht="18.75" hidden="1" customHeight="1">
      <c r="A79">
        <f t="shared" si="0"/>
        <v>0</v>
      </c>
      <c r="B79" s="98">
        <f t="shared" si="3"/>
        <v>129</v>
      </c>
      <c r="C79" s="98">
        <f t="shared" si="4"/>
        <v>185</v>
      </c>
      <c r="D79" s="516" t="str">
        <f>IF(ISERROR(VLOOKUP($B79,Engagés!$B$10:$N$509,1,FALSE))=TRUE,"",VLOOKUP($B79,Engagés!$B$10:$N$509,2,FALSE))</f>
        <v/>
      </c>
      <c r="E79" s="517" t="str">
        <f>IF(D79="","",CONCATENATE(VLOOKUP($D79,Engagés!$C$10:$N$509,6,FALSE)," ",VLOOKUP($D79,Engagés!$C$10:$N$509,7,FALSE)))</f>
        <v/>
      </c>
      <c r="F79" s="518" t="str">
        <f>IF(D79="","",VLOOKUP($D79,Engagés!$C$10:$N$509,8,FALSE))</f>
        <v/>
      </c>
      <c r="G79" s="519" t="str">
        <f>IF($D79="","",VLOOKUP($D79,Engagés!$C$10:$S$509,15,FALSE))</f>
        <v/>
      </c>
      <c r="H79" s="520" t="s">
        <v>63</v>
      </c>
      <c r="I79" s="516" t="str">
        <f>IF(ISERROR(VLOOKUP($C79,Engagés!$B$10:$N$509,1,FALSE))=TRUE,"",VLOOKUP($C79,Engagés!$B$10:$N$509,2,FALSE))</f>
        <v/>
      </c>
      <c r="J79" s="517" t="str">
        <f>IF(I79="","",CONCATENATE(VLOOKUP($I79,Engagés!$C$10:$N$509,6,FALSE)," ",VLOOKUP($I79,Engagés!$C$10:$N$509,7,FALSE)))</f>
        <v/>
      </c>
      <c r="K79" s="518" t="str">
        <f>IF(I79="","",VLOOKUP($I79,Engagés!$C$10:$N$509,8,FALSE))</f>
        <v/>
      </c>
      <c r="L79" s="519" t="str">
        <f>IF($I79="","",VLOOKUP($I79,Engagés!$C$10:$S$509,15,FALSE))</f>
        <v/>
      </c>
      <c r="M79" s="80"/>
    </row>
    <row r="80" spans="1:13" ht="18.75" hidden="1" customHeight="1">
      <c r="A80">
        <f t="shared" si="0"/>
        <v>0</v>
      </c>
      <c r="B80" s="98">
        <f t="shared" si="3"/>
        <v>130</v>
      </c>
      <c r="C80" s="98">
        <f t="shared" si="4"/>
        <v>186</v>
      </c>
      <c r="D80" s="516" t="str">
        <f>IF(ISERROR(VLOOKUP($B80,Engagés!$B$10:$N$509,1,FALSE))=TRUE,"",VLOOKUP($B80,Engagés!$B$10:$N$509,2,FALSE))</f>
        <v/>
      </c>
      <c r="E80" s="517" t="str">
        <f>IF(D80="","",CONCATENATE(VLOOKUP($D80,Engagés!$C$10:$N$509,6,FALSE)," ",VLOOKUP($D80,Engagés!$C$10:$N$509,7,FALSE)))</f>
        <v/>
      </c>
      <c r="F80" s="518" t="str">
        <f>IF(D80="","",VLOOKUP($D80,Engagés!$C$10:$N$509,8,FALSE))</f>
        <v/>
      </c>
      <c r="G80" s="519" t="str">
        <f>IF($D80="","",VLOOKUP($D80,Engagés!$C$10:$S$509,15,FALSE))</f>
        <v/>
      </c>
      <c r="H80" s="520" t="s">
        <v>63</v>
      </c>
      <c r="I80" s="516" t="str">
        <f>IF(ISERROR(VLOOKUP($C80,Engagés!$B$10:$N$509,1,FALSE))=TRUE,"",VLOOKUP($C80,Engagés!$B$10:$N$509,2,FALSE))</f>
        <v/>
      </c>
      <c r="J80" s="517" t="str">
        <f>IF(I80="","",CONCATENATE(VLOOKUP($I80,Engagés!$C$10:$N$509,6,FALSE)," ",VLOOKUP($I80,Engagés!$C$10:$N$509,7,FALSE)))</f>
        <v/>
      </c>
      <c r="K80" s="518" t="str">
        <f>IF(I80="","",VLOOKUP($I80,Engagés!$C$10:$N$509,8,FALSE))</f>
        <v/>
      </c>
      <c r="L80" s="519" t="str">
        <f>IF($I80="","",VLOOKUP($I80,Engagés!$C$10:$S$509,15,FALSE))</f>
        <v/>
      </c>
      <c r="M80" s="80"/>
    </row>
    <row r="81" spans="1:13" ht="18.75" hidden="1" customHeight="1">
      <c r="A81">
        <f t="shared" si="0"/>
        <v>0</v>
      </c>
      <c r="B81" s="98">
        <f t="shared" si="3"/>
        <v>131</v>
      </c>
      <c r="C81" s="98">
        <f t="shared" si="4"/>
        <v>187</v>
      </c>
      <c r="D81" s="516" t="str">
        <f>IF(ISERROR(VLOOKUP($B81,Engagés!$B$10:$N$509,1,FALSE))=TRUE,"",VLOOKUP($B81,Engagés!$B$10:$N$509,2,FALSE))</f>
        <v/>
      </c>
      <c r="E81" s="517" t="str">
        <f>IF(D81="","",CONCATENATE(VLOOKUP($D81,Engagés!$C$10:$N$509,6,FALSE)," ",VLOOKUP($D81,Engagés!$C$10:$N$509,7,FALSE)))</f>
        <v/>
      </c>
      <c r="F81" s="518" t="str">
        <f>IF(D81="","",VLOOKUP($D81,Engagés!$C$10:$N$509,8,FALSE))</f>
        <v/>
      </c>
      <c r="G81" s="519" t="str">
        <f>IF($D81="","",VLOOKUP($D81,Engagés!$C$10:$S$509,15,FALSE))</f>
        <v/>
      </c>
      <c r="H81" s="520" t="s">
        <v>63</v>
      </c>
      <c r="I81" s="516" t="str">
        <f>IF(ISERROR(VLOOKUP($C81,Engagés!$B$10:$N$509,1,FALSE))=TRUE,"",VLOOKUP($C81,Engagés!$B$10:$N$509,2,FALSE))</f>
        <v/>
      </c>
      <c r="J81" s="517" t="str">
        <f>IF(I81="","",CONCATENATE(VLOOKUP($I81,Engagés!$C$10:$N$509,6,FALSE)," ",VLOOKUP($I81,Engagés!$C$10:$N$509,7,FALSE)))</f>
        <v/>
      </c>
      <c r="K81" s="518" t="str">
        <f>IF(I81="","",VLOOKUP($I81,Engagés!$C$10:$N$509,8,FALSE))</f>
        <v/>
      </c>
      <c r="L81" s="519" t="str">
        <f>IF($I81="","",VLOOKUP($I81,Engagés!$C$10:$S$509,15,FALSE))</f>
        <v/>
      </c>
      <c r="M81" s="80"/>
    </row>
    <row r="82" spans="1:13" ht="18.75" hidden="1" customHeight="1">
      <c r="A82">
        <f t="shared" ref="A82:A145" si="5">IF(LEN(D82)=0,0,1)</f>
        <v>0</v>
      </c>
      <c r="B82" s="98">
        <f t="shared" si="3"/>
        <v>132</v>
      </c>
      <c r="C82" s="98">
        <f t="shared" si="4"/>
        <v>188</v>
      </c>
      <c r="D82" s="516" t="str">
        <f>IF(ISERROR(VLOOKUP($B82,Engagés!$B$10:$N$509,1,FALSE))=TRUE,"",VLOOKUP($B82,Engagés!$B$10:$N$509,2,FALSE))</f>
        <v/>
      </c>
      <c r="E82" s="517" t="str">
        <f>IF(D82="","",CONCATENATE(VLOOKUP($D82,Engagés!$C$10:$N$509,6,FALSE)," ",VLOOKUP($D82,Engagés!$C$10:$N$509,7,FALSE)))</f>
        <v/>
      </c>
      <c r="F82" s="518" t="str">
        <f>IF(D82="","",VLOOKUP($D82,Engagés!$C$10:$N$509,8,FALSE))</f>
        <v/>
      </c>
      <c r="G82" s="519" t="str">
        <f>IF($D82="","",VLOOKUP($D82,Engagés!$C$10:$S$509,15,FALSE))</f>
        <v/>
      </c>
      <c r="H82" s="520" t="s">
        <v>63</v>
      </c>
      <c r="I82" s="516" t="str">
        <f>IF(ISERROR(VLOOKUP($C82,Engagés!$B$10:$N$509,1,FALSE))=TRUE,"",VLOOKUP($C82,Engagés!$B$10:$N$509,2,FALSE))</f>
        <v/>
      </c>
      <c r="J82" s="517" t="str">
        <f>IF(I82="","",CONCATENATE(VLOOKUP($I82,Engagés!$C$10:$N$509,6,FALSE)," ",VLOOKUP($I82,Engagés!$C$10:$N$509,7,FALSE)))</f>
        <v/>
      </c>
      <c r="K82" s="518" t="str">
        <f>IF(I82="","",VLOOKUP($I82,Engagés!$C$10:$N$509,8,FALSE))</f>
        <v/>
      </c>
      <c r="L82" s="519" t="str">
        <f>IF($I82="","",VLOOKUP($I82,Engagés!$C$10:$S$509,15,FALSE))</f>
        <v/>
      </c>
      <c r="M82" s="80"/>
    </row>
    <row r="83" spans="1:13" ht="18.75" hidden="1" customHeight="1">
      <c r="A83">
        <f t="shared" si="5"/>
        <v>0</v>
      </c>
      <c r="B83" s="98">
        <f t="shared" si="3"/>
        <v>133</v>
      </c>
      <c r="C83" s="98">
        <f t="shared" si="4"/>
        <v>189</v>
      </c>
      <c r="D83" s="516" t="str">
        <f>IF(ISERROR(VLOOKUP($B83,Engagés!$B$10:$N$509,1,FALSE))=TRUE,"",VLOOKUP($B83,Engagés!$B$10:$N$509,2,FALSE))</f>
        <v/>
      </c>
      <c r="E83" s="517" t="str">
        <f>IF(D83="","",CONCATENATE(VLOOKUP($D83,Engagés!$C$10:$N$509,6,FALSE)," ",VLOOKUP($D83,Engagés!$C$10:$N$509,7,FALSE)))</f>
        <v/>
      </c>
      <c r="F83" s="518" t="str">
        <f>IF(D83="","",VLOOKUP($D83,Engagés!$C$10:$N$509,8,FALSE))</f>
        <v/>
      </c>
      <c r="G83" s="519" t="str">
        <f>IF($D83="","",VLOOKUP($D83,Engagés!$C$10:$S$509,15,FALSE))</f>
        <v/>
      </c>
      <c r="H83" s="520" t="s">
        <v>63</v>
      </c>
      <c r="I83" s="516" t="str">
        <f>IF(ISERROR(VLOOKUP($C83,Engagés!$B$10:$N$509,1,FALSE))=TRUE,"",VLOOKUP($C83,Engagés!$B$10:$N$509,2,FALSE))</f>
        <v/>
      </c>
      <c r="J83" s="517" t="str">
        <f>IF(I83="","",CONCATENATE(VLOOKUP($I83,Engagés!$C$10:$N$509,6,FALSE)," ",VLOOKUP($I83,Engagés!$C$10:$N$509,7,FALSE)))</f>
        <v/>
      </c>
      <c r="K83" s="518" t="str">
        <f>IF(I83="","",VLOOKUP($I83,Engagés!$C$10:$N$509,8,FALSE))</f>
        <v/>
      </c>
      <c r="L83" s="519" t="str">
        <f>IF($I83="","",VLOOKUP($I83,Engagés!$C$10:$S$509,15,FALSE))</f>
        <v/>
      </c>
      <c r="M83" s="80"/>
    </row>
    <row r="84" spans="1:13" ht="18.75" hidden="1" customHeight="1">
      <c r="A84">
        <f t="shared" si="5"/>
        <v>0</v>
      </c>
      <c r="B84" s="98">
        <f t="shared" si="3"/>
        <v>134</v>
      </c>
      <c r="C84" s="98">
        <f t="shared" si="4"/>
        <v>190</v>
      </c>
      <c r="D84" s="516" t="str">
        <f>IF(ISERROR(VLOOKUP($B84,Engagés!$B$10:$N$509,1,FALSE))=TRUE,"",VLOOKUP($B84,Engagés!$B$10:$N$509,2,FALSE))</f>
        <v/>
      </c>
      <c r="E84" s="517" t="str">
        <f>IF(D84="","",CONCATENATE(VLOOKUP($D84,Engagés!$C$10:$N$509,6,FALSE)," ",VLOOKUP($D84,Engagés!$C$10:$N$509,7,FALSE)))</f>
        <v/>
      </c>
      <c r="F84" s="518" t="str">
        <f>IF(D84="","",VLOOKUP($D84,Engagés!$C$10:$N$509,8,FALSE))</f>
        <v/>
      </c>
      <c r="G84" s="519" t="str">
        <f>IF($D84="","",VLOOKUP($D84,Engagés!$C$10:$S$509,15,FALSE))</f>
        <v/>
      </c>
      <c r="H84" s="520" t="s">
        <v>63</v>
      </c>
      <c r="I84" s="516" t="str">
        <f>IF(ISERROR(VLOOKUP($C84,Engagés!$B$10:$N$509,1,FALSE))=TRUE,"",VLOOKUP($C84,Engagés!$B$10:$N$509,2,FALSE))</f>
        <v/>
      </c>
      <c r="J84" s="517" t="str">
        <f>IF(I84="","",CONCATENATE(VLOOKUP($I84,Engagés!$C$10:$N$509,6,FALSE)," ",VLOOKUP($I84,Engagés!$C$10:$N$509,7,FALSE)))</f>
        <v/>
      </c>
      <c r="K84" s="518" t="str">
        <f>IF(I84="","",VLOOKUP($I84,Engagés!$C$10:$N$509,8,FALSE))</f>
        <v/>
      </c>
      <c r="L84" s="519" t="str">
        <f>IF($I84="","",VLOOKUP($I84,Engagés!$C$10:$S$509,15,FALSE))</f>
        <v/>
      </c>
      <c r="M84" s="80"/>
    </row>
    <row r="85" spans="1:13" ht="18.75" hidden="1" customHeight="1">
      <c r="A85">
        <f t="shared" si="5"/>
        <v>0</v>
      </c>
      <c r="B85" s="98">
        <f t="shared" si="3"/>
        <v>135</v>
      </c>
      <c r="C85" s="98">
        <f t="shared" si="4"/>
        <v>191</v>
      </c>
      <c r="D85" s="516" t="str">
        <f>IF(ISERROR(VLOOKUP($B85,Engagés!$B$10:$N$509,1,FALSE))=TRUE,"",VLOOKUP($B85,Engagés!$B$10:$N$509,2,FALSE))</f>
        <v/>
      </c>
      <c r="E85" s="517" t="str">
        <f>IF(D85="","",CONCATENATE(VLOOKUP($D85,Engagés!$C$10:$N$509,6,FALSE)," ",VLOOKUP($D85,Engagés!$C$10:$N$509,7,FALSE)))</f>
        <v/>
      </c>
      <c r="F85" s="518" t="str">
        <f>IF(D85="","",VLOOKUP($D85,Engagés!$C$10:$N$509,8,FALSE))</f>
        <v/>
      </c>
      <c r="G85" s="519" t="str">
        <f>IF($D85="","",VLOOKUP($D85,Engagés!$C$10:$S$509,15,FALSE))</f>
        <v/>
      </c>
      <c r="H85" s="520" t="s">
        <v>63</v>
      </c>
      <c r="I85" s="516" t="str">
        <f>IF(ISERROR(VLOOKUP($C85,Engagés!$B$10:$N$509,1,FALSE))=TRUE,"",VLOOKUP($C85,Engagés!$B$10:$N$509,2,FALSE))</f>
        <v/>
      </c>
      <c r="J85" s="517" t="str">
        <f>IF(I85="","",CONCATENATE(VLOOKUP($I85,Engagés!$C$10:$N$509,6,FALSE)," ",VLOOKUP($I85,Engagés!$C$10:$N$509,7,FALSE)))</f>
        <v/>
      </c>
      <c r="K85" s="518" t="str">
        <f>IF(I85="","",VLOOKUP($I85,Engagés!$C$10:$N$509,8,FALSE))</f>
        <v/>
      </c>
      <c r="L85" s="519" t="str">
        <f>IF($I85="","",VLOOKUP($I85,Engagés!$C$10:$S$509,15,FALSE))</f>
        <v/>
      </c>
      <c r="M85" s="80"/>
    </row>
    <row r="86" spans="1:13" ht="18.75" hidden="1" customHeight="1">
      <c r="A86">
        <f t="shared" si="5"/>
        <v>0</v>
      </c>
      <c r="B86" s="98">
        <f t="shared" si="3"/>
        <v>136</v>
      </c>
      <c r="C86" s="98">
        <f t="shared" si="4"/>
        <v>192</v>
      </c>
      <c r="D86" s="516" t="str">
        <f>IF(ISERROR(VLOOKUP($B86,Engagés!$B$10:$N$509,1,FALSE))=TRUE,"",VLOOKUP($B86,Engagés!$B$10:$N$509,2,FALSE))</f>
        <v/>
      </c>
      <c r="E86" s="517" t="str">
        <f>IF(D86="","",CONCATENATE(VLOOKUP($D86,Engagés!$C$10:$N$509,6,FALSE)," ",VLOOKUP($D86,Engagés!$C$10:$N$509,7,FALSE)))</f>
        <v/>
      </c>
      <c r="F86" s="518" t="str">
        <f>IF(D86="","",VLOOKUP($D86,Engagés!$C$10:$N$509,8,FALSE))</f>
        <v/>
      </c>
      <c r="G86" s="519" t="str">
        <f>IF($D86="","",VLOOKUP($D86,Engagés!$C$10:$S$509,15,FALSE))</f>
        <v/>
      </c>
      <c r="H86" s="520" t="s">
        <v>63</v>
      </c>
      <c r="I86" s="516" t="str">
        <f>IF(ISERROR(VLOOKUP($C86,Engagés!$B$10:$N$509,1,FALSE))=TRUE,"",VLOOKUP($C86,Engagés!$B$10:$N$509,2,FALSE))</f>
        <v/>
      </c>
      <c r="J86" s="517" t="str">
        <f>IF(I86="","",CONCATENATE(VLOOKUP($I86,Engagés!$C$10:$N$509,6,FALSE)," ",VLOOKUP($I86,Engagés!$C$10:$N$509,7,FALSE)))</f>
        <v/>
      </c>
      <c r="K86" s="518" t="str">
        <f>IF(I86="","",VLOOKUP($I86,Engagés!$C$10:$N$509,8,FALSE))</f>
        <v/>
      </c>
      <c r="L86" s="519" t="str">
        <f>IF($I86="","",VLOOKUP($I86,Engagés!$C$10:$S$509,15,FALSE))</f>
        <v/>
      </c>
      <c r="M86" s="80"/>
    </row>
    <row r="87" spans="1:13" ht="18.75" hidden="1" customHeight="1">
      <c r="A87">
        <f t="shared" si="5"/>
        <v>0</v>
      </c>
      <c r="B87" s="98">
        <f t="shared" si="3"/>
        <v>137</v>
      </c>
      <c r="C87" s="98">
        <f t="shared" si="4"/>
        <v>193</v>
      </c>
      <c r="D87" s="516" t="str">
        <f>IF(ISERROR(VLOOKUP($B87,Engagés!$B$10:$N$509,1,FALSE))=TRUE,"",VLOOKUP($B87,Engagés!$B$10:$N$509,2,FALSE))</f>
        <v/>
      </c>
      <c r="E87" s="517" t="str">
        <f>IF(D87="","",CONCATENATE(VLOOKUP($D87,Engagés!$C$10:$N$509,6,FALSE)," ",VLOOKUP($D87,Engagés!$C$10:$N$509,7,FALSE)))</f>
        <v/>
      </c>
      <c r="F87" s="518" t="str">
        <f>IF(D87="","",VLOOKUP($D87,Engagés!$C$10:$N$509,8,FALSE))</f>
        <v/>
      </c>
      <c r="G87" s="519" t="str">
        <f>IF($D87="","",VLOOKUP($D87,Engagés!$C$10:$S$509,15,FALSE))</f>
        <v/>
      </c>
      <c r="H87" s="520" t="s">
        <v>63</v>
      </c>
      <c r="I87" s="516" t="str">
        <f>IF(ISERROR(VLOOKUP($C87,Engagés!$B$10:$N$509,1,FALSE))=TRUE,"",VLOOKUP($C87,Engagés!$B$10:$N$509,2,FALSE))</f>
        <v/>
      </c>
      <c r="J87" s="517" t="str">
        <f>IF(I87="","",CONCATENATE(VLOOKUP($I87,Engagés!$C$10:$N$509,6,FALSE)," ",VLOOKUP($I87,Engagés!$C$10:$N$509,7,FALSE)))</f>
        <v/>
      </c>
      <c r="K87" s="518" t="str">
        <f>IF(I87="","",VLOOKUP($I87,Engagés!$C$10:$N$509,8,FALSE))</f>
        <v/>
      </c>
      <c r="L87" s="519" t="str">
        <f>IF($I87="","",VLOOKUP($I87,Engagés!$C$10:$S$509,15,FALSE))</f>
        <v/>
      </c>
      <c r="M87" s="80"/>
    </row>
    <row r="88" spans="1:13" ht="18.75" hidden="1" customHeight="1">
      <c r="A88">
        <f t="shared" si="5"/>
        <v>0</v>
      </c>
      <c r="B88" s="98">
        <f t="shared" si="3"/>
        <v>138</v>
      </c>
      <c r="C88" s="98">
        <f t="shared" si="4"/>
        <v>194</v>
      </c>
      <c r="D88" s="516" t="str">
        <f>IF(ISERROR(VLOOKUP($B88,Engagés!$B$10:$N$509,1,FALSE))=TRUE,"",VLOOKUP($B88,Engagés!$B$10:$N$509,2,FALSE))</f>
        <v/>
      </c>
      <c r="E88" s="517" t="str">
        <f>IF(D88="","",CONCATENATE(VLOOKUP($D88,Engagés!$C$10:$N$509,6,FALSE)," ",VLOOKUP($D88,Engagés!$C$10:$N$509,7,FALSE)))</f>
        <v/>
      </c>
      <c r="F88" s="518" t="str">
        <f>IF(D88="","",VLOOKUP($D88,Engagés!$C$10:$N$509,8,FALSE))</f>
        <v/>
      </c>
      <c r="G88" s="519" t="str">
        <f>IF($D88="","",VLOOKUP($D88,Engagés!$C$10:$S$509,15,FALSE))</f>
        <v/>
      </c>
      <c r="H88" s="520" t="s">
        <v>63</v>
      </c>
      <c r="I88" s="516" t="str">
        <f>IF(ISERROR(VLOOKUP($C88,Engagés!$B$10:$N$509,1,FALSE))=TRUE,"",VLOOKUP($C88,Engagés!$B$10:$N$509,2,FALSE))</f>
        <v/>
      </c>
      <c r="J88" s="517" t="str">
        <f>IF(I88="","",CONCATENATE(VLOOKUP($I88,Engagés!$C$10:$N$509,6,FALSE)," ",VLOOKUP($I88,Engagés!$C$10:$N$509,7,FALSE)))</f>
        <v/>
      </c>
      <c r="K88" s="518" t="str">
        <f>IF(I88="","",VLOOKUP($I88,Engagés!$C$10:$N$509,8,FALSE))</f>
        <v/>
      </c>
      <c r="L88" s="519" t="str">
        <f>IF($I88="","",VLOOKUP($I88,Engagés!$C$10:$S$509,15,FALSE))</f>
        <v/>
      </c>
      <c r="M88" s="80"/>
    </row>
    <row r="89" spans="1:13" ht="18.75" hidden="1" customHeight="1">
      <c r="A89">
        <f t="shared" si="5"/>
        <v>0</v>
      </c>
      <c r="B89" s="98">
        <f t="shared" si="3"/>
        <v>139</v>
      </c>
      <c r="C89" s="98">
        <f t="shared" si="4"/>
        <v>195</v>
      </c>
      <c r="D89" s="516" t="str">
        <f>IF(ISERROR(VLOOKUP($B89,Engagés!$B$10:$N$509,1,FALSE))=TRUE,"",VLOOKUP($B89,Engagés!$B$10:$N$509,2,FALSE))</f>
        <v/>
      </c>
      <c r="E89" s="517" t="str">
        <f>IF(D89="","",CONCATENATE(VLOOKUP($D89,Engagés!$C$10:$N$509,6,FALSE)," ",VLOOKUP($D89,Engagés!$C$10:$N$509,7,FALSE)))</f>
        <v/>
      </c>
      <c r="F89" s="518" t="str">
        <f>IF(D89="","",VLOOKUP($D89,Engagés!$C$10:$N$509,8,FALSE))</f>
        <v/>
      </c>
      <c r="G89" s="519" t="str">
        <f>IF($D89="","",VLOOKUP($D89,Engagés!$C$10:$S$509,15,FALSE))</f>
        <v/>
      </c>
      <c r="H89" s="520" t="s">
        <v>63</v>
      </c>
      <c r="I89" s="516" t="str">
        <f>IF(ISERROR(VLOOKUP($C89,Engagés!$B$10:$N$509,1,FALSE))=TRUE,"",VLOOKUP($C89,Engagés!$B$10:$N$509,2,FALSE))</f>
        <v/>
      </c>
      <c r="J89" s="517" t="str">
        <f>IF(I89="","",CONCATENATE(VLOOKUP($I89,Engagés!$C$10:$N$509,6,FALSE)," ",VLOOKUP($I89,Engagés!$C$10:$N$509,7,FALSE)))</f>
        <v/>
      </c>
      <c r="K89" s="518" t="str">
        <f>IF(I89="","",VLOOKUP($I89,Engagés!$C$10:$N$509,8,FALSE))</f>
        <v/>
      </c>
      <c r="L89" s="519" t="str">
        <f>IF($I89="","",VLOOKUP($I89,Engagés!$C$10:$S$509,15,FALSE))</f>
        <v/>
      </c>
      <c r="M89" s="80"/>
    </row>
    <row r="90" spans="1:13" ht="18.75" hidden="1" customHeight="1">
      <c r="A90">
        <f t="shared" si="5"/>
        <v>0</v>
      </c>
      <c r="B90" s="98">
        <f t="shared" si="3"/>
        <v>140</v>
      </c>
      <c r="C90" s="98">
        <f t="shared" si="4"/>
        <v>196</v>
      </c>
      <c r="D90" s="516" t="str">
        <f>IF(ISERROR(VLOOKUP($B90,Engagés!$B$10:$N$509,1,FALSE))=TRUE,"",VLOOKUP($B90,Engagés!$B$10:$N$509,2,FALSE))</f>
        <v/>
      </c>
      <c r="E90" s="517" t="str">
        <f>IF(D90="","",CONCATENATE(VLOOKUP($D90,Engagés!$C$10:$N$509,6,FALSE)," ",VLOOKUP($D90,Engagés!$C$10:$N$509,7,FALSE)))</f>
        <v/>
      </c>
      <c r="F90" s="518" t="str">
        <f>IF(D90="","",VLOOKUP($D90,Engagés!$C$10:$N$509,8,FALSE))</f>
        <v/>
      </c>
      <c r="G90" s="519" t="str">
        <f>IF($D90="","",VLOOKUP($D90,Engagés!$C$10:$S$509,15,FALSE))</f>
        <v/>
      </c>
      <c r="H90" s="520" t="s">
        <v>63</v>
      </c>
      <c r="I90" s="516" t="str">
        <f>IF(ISERROR(VLOOKUP($C90,Engagés!$B$10:$N$509,1,FALSE))=TRUE,"",VLOOKUP($C90,Engagés!$B$10:$N$509,2,FALSE))</f>
        <v/>
      </c>
      <c r="J90" s="517" t="str">
        <f>IF(I90="","",CONCATENATE(VLOOKUP($I90,Engagés!$C$10:$N$509,6,FALSE)," ",VLOOKUP($I90,Engagés!$C$10:$N$509,7,FALSE)))</f>
        <v/>
      </c>
      <c r="K90" s="518" t="str">
        <f>IF(I90="","",VLOOKUP($I90,Engagés!$C$10:$N$509,8,FALSE))</f>
        <v/>
      </c>
      <c r="L90" s="519" t="str">
        <f>IF($I90="","",VLOOKUP($I90,Engagés!$C$10:$S$509,15,FALSE))</f>
        <v/>
      </c>
      <c r="M90" s="80"/>
    </row>
    <row r="91" spans="1:13" ht="18.75" hidden="1" customHeight="1">
      <c r="A91">
        <f t="shared" si="5"/>
        <v>0</v>
      </c>
      <c r="B91" s="98">
        <f t="shared" si="3"/>
        <v>141</v>
      </c>
      <c r="C91" s="98">
        <f t="shared" si="4"/>
        <v>197</v>
      </c>
      <c r="D91" s="516" t="str">
        <f>IF(ISERROR(VLOOKUP($B91,Engagés!$B$10:$N$509,1,FALSE))=TRUE,"",VLOOKUP($B91,Engagés!$B$10:$N$509,2,FALSE))</f>
        <v/>
      </c>
      <c r="E91" s="517" t="str">
        <f>IF(D91="","",CONCATENATE(VLOOKUP($D91,Engagés!$C$10:$N$509,6,FALSE)," ",VLOOKUP($D91,Engagés!$C$10:$N$509,7,FALSE)))</f>
        <v/>
      </c>
      <c r="F91" s="518" t="str">
        <f>IF(D91="","",VLOOKUP($D91,Engagés!$C$10:$N$509,8,FALSE))</f>
        <v/>
      </c>
      <c r="G91" s="519" t="str">
        <f>IF($D91="","",VLOOKUP($D91,Engagés!$C$10:$S$509,15,FALSE))</f>
        <v/>
      </c>
      <c r="H91" s="520" t="s">
        <v>63</v>
      </c>
      <c r="I91" s="516" t="str">
        <f>IF(ISERROR(VLOOKUP($C91,Engagés!$B$10:$N$509,1,FALSE))=TRUE,"",VLOOKUP($C91,Engagés!$B$10:$N$509,2,FALSE))</f>
        <v/>
      </c>
      <c r="J91" s="517" t="str">
        <f>IF(I91="","",CONCATENATE(VLOOKUP($I91,Engagés!$C$10:$N$509,6,FALSE)," ",VLOOKUP($I91,Engagés!$C$10:$N$509,7,FALSE)))</f>
        <v/>
      </c>
      <c r="K91" s="518" t="str">
        <f>IF(I91="","",VLOOKUP($I91,Engagés!$C$10:$N$509,8,FALSE))</f>
        <v/>
      </c>
      <c r="L91" s="519" t="str">
        <f>IF($I91="","",VLOOKUP($I91,Engagés!$C$10:$S$509,15,FALSE))</f>
        <v/>
      </c>
      <c r="M91" s="80"/>
    </row>
    <row r="92" spans="1:13" ht="18.75" hidden="1" customHeight="1">
      <c r="A92">
        <f t="shared" si="5"/>
        <v>0</v>
      </c>
      <c r="B92" s="98">
        <f t="shared" si="3"/>
        <v>142</v>
      </c>
      <c r="C92" s="98">
        <f t="shared" si="4"/>
        <v>198</v>
      </c>
      <c r="D92" s="516" t="str">
        <f>IF(ISERROR(VLOOKUP($B92,Engagés!$B$10:$N$509,1,FALSE))=TRUE,"",VLOOKUP($B92,Engagés!$B$10:$N$509,2,FALSE))</f>
        <v/>
      </c>
      <c r="E92" s="517" t="str">
        <f>IF(D92="","",CONCATENATE(VLOOKUP($D92,Engagés!$C$10:$N$509,6,FALSE)," ",VLOOKUP($D92,Engagés!$C$10:$N$509,7,FALSE)))</f>
        <v/>
      </c>
      <c r="F92" s="518" t="str">
        <f>IF(D92="","",VLOOKUP($D92,Engagés!$C$10:$N$509,8,FALSE))</f>
        <v/>
      </c>
      <c r="G92" s="519" t="str">
        <f>IF($D92="","",VLOOKUP($D92,Engagés!$C$10:$S$509,15,FALSE))</f>
        <v/>
      </c>
      <c r="H92" s="520" t="s">
        <v>63</v>
      </c>
      <c r="I92" s="516" t="str">
        <f>IF(ISERROR(VLOOKUP($C92,Engagés!$B$10:$N$509,1,FALSE))=TRUE,"",VLOOKUP($C92,Engagés!$B$10:$N$509,2,FALSE))</f>
        <v/>
      </c>
      <c r="J92" s="517" t="str">
        <f>IF(I92="","",CONCATENATE(VLOOKUP($I92,Engagés!$C$10:$N$509,6,FALSE)," ",VLOOKUP($I92,Engagés!$C$10:$N$509,7,FALSE)))</f>
        <v/>
      </c>
      <c r="K92" s="518" t="str">
        <f>IF(I92="","",VLOOKUP($I92,Engagés!$C$10:$N$509,8,FALSE))</f>
        <v/>
      </c>
      <c r="L92" s="519" t="str">
        <f>IF($I92="","",VLOOKUP($I92,Engagés!$C$10:$S$509,15,FALSE))</f>
        <v/>
      </c>
      <c r="M92" s="80"/>
    </row>
    <row r="93" spans="1:13" ht="18.75" hidden="1" customHeight="1">
      <c r="A93">
        <f t="shared" si="5"/>
        <v>0</v>
      </c>
      <c r="B93" s="98">
        <f t="shared" si="3"/>
        <v>143</v>
      </c>
      <c r="C93" s="98">
        <f t="shared" si="4"/>
        <v>199</v>
      </c>
      <c r="D93" s="516" t="str">
        <f>IF(ISERROR(VLOOKUP($B93,Engagés!$B$10:$N$509,1,FALSE))=TRUE,"",VLOOKUP($B93,Engagés!$B$10:$N$509,2,FALSE))</f>
        <v/>
      </c>
      <c r="E93" s="517" t="str">
        <f>IF(D93="","",CONCATENATE(VLOOKUP($D93,Engagés!$C$10:$N$509,6,FALSE)," ",VLOOKUP($D93,Engagés!$C$10:$N$509,7,FALSE)))</f>
        <v/>
      </c>
      <c r="F93" s="518" t="str">
        <f>IF(D93="","",VLOOKUP($D93,Engagés!$C$10:$N$509,8,FALSE))</f>
        <v/>
      </c>
      <c r="G93" s="519" t="str">
        <f>IF($D93="","",VLOOKUP($D93,Engagés!$C$10:$S$509,15,FALSE))</f>
        <v/>
      </c>
      <c r="H93" s="520" t="s">
        <v>63</v>
      </c>
      <c r="I93" s="516" t="str">
        <f>IF(ISERROR(VLOOKUP($C93,Engagés!$B$10:$N$509,1,FALSE))=TRUE,"",VLOOKUP($C93,Engagés!$B$10:$N$509,2,FALSE))</f>
        <v/>
      </c>
      <c r="J93" s="517" t="str">
        <f>IF(I93="","",CONCATENATE(VLOOKUP($I93,Engagés!$C$10:$N$509,6,FALSE)," ",VLOOKUP($I93,Engagés!$C$10:$N$509,7,FALSE)))</f>
        <v/>
      </c>
      <c r="K93" s="518" t="str">
        <f>IF(I93="","",VLOOKUP($I93,Engagés!$C$10:$N$509,8,FALSE))</f>
        <v/>
      </c>
      <c r="L93" s="519" t="str">
        <f>IF($I93="","",VLOOKUP($I93,Engagés!$C$10:$S$509,15,FALSE))</f>
        <v/>
      </c>
      <c r="M93" s="80"/>
    </row>
    <row r="94" spans="1:13" ht="18.75" hidden="1" customHeight="1">
      <c r="A94">
        <f t="shared" si="5"/>
        <v>0</v>
      </c>
      <c r="B94" s="98">
        <f t="shared" si="3"/>
        <v>144</v>
      </c>
      <c r="C94" s="98">
        <f t="shared" si="4"/>
        <v>200</v>
      </c>
      <c r="D94" s="516" t="str">
        <f>IF(ISERROR(VLOOKUP($B94,Engagés!$B$10:$N$509,1,FALSE))=TRUE,"",VLOOKUP($B94,Engagés!$B$10:$N$509,2,FALSE))</f>
        <v/>
      </c>
      <c r="E94" s="517" t="str">
        <f>IF(D94="","",CONCATENATE(VLOOKUP($D94,Engagés!$C$10:$N$509,6,FALSE)," ",VLOOKUP($D94,Engagés!$C$10:$N$509,7,FALSE)))</f>
        <v/>
      </c>
      <c r="F94" s="518" t="str">
        <f>IF(D94="","",VLOOKUP($D94,Engagés!$C$10:$N$509,8,FALSE))</f>
        <v/>
      </c>
      <c r="G94" s="519" t="str">
        <f>IF($D94="","",VLOOKUP($D94,Engagés!$C$10:$S$509,15,FALSE))</f>
        <v/>
      </c>
      <c r="H94" s="520" t="s">
        <v>63</v>
      </c>
      <c r="I94" s="516" t="str">
        <f>IF(ISERROR(VLOOKUP($C94,Engagés!$B$10:$N$509,1,FALSE))=TRUE,"",VLOOKUP($C94,Engagés!$B$10:$N$509,2,FALSE))</f>
        <v/>
      </c>
      <c r="J94" s="517" t="str">
        <f>IF(I94="","",CONCATENATE(VLOOKUP($I94,Engagés!$C$10:$N$509,6,FALSE)," ",VLOOKUP($I94,Engagés!$C$10:$N$509,7,FALSE)))</f>
        <v/>
      </c>
      <c r="K94" s="518" t="str">
        <f>IF(I94="","",VLOOKUP($I94,Engagés!$C$10:$N$509,8,FALSE))</f>
        <v/>
      </c>
      <c r="L94" s="519" t="str">
        <f>IF($I94="","",VLOOKUP($I94,Engagés!$C$10:$S$509,15,FALSE))</f>
        <v/>
      </c>
      <c r="M94" s="80"/>
    </row>
    <row r="95" spans="1:13" ht="18.75" hidden="1" customHeight="1">
      <c r="A95">
        <f t="shared" si="5"/>
        <v>0</v>
      </c>
      <c r="B95" s="98">
        <f t="shared" si="3"/>
        <v>145</v>
      </c>
      <c r="C95" s="98">
        <f t="shared" si="4"/>
        <v>201</v>
      </c>
      <c r="D95" s="516" t="str">
        <f>IF(ISERROR(VLOOKUP($B95,Engagés!$B$10:$N$509,1,FALSE))=TRUE,"",VLOOKUP($B95,Engagés!$B$10:$N$509,2,FALSE))</f>
        <v/>
      </c>
      <c r="E95" s="517" t="str">
        <f>IF(D95="","",CONCATENATE(VLOOKUP($D95,Engagés!$C$10:$N$509,6,FALSE)," ",VLOOKUP($D95,Engagés!$C$10:$N$509,7,FALSE)))</f>
        <v/>
      </c>
      <c r="F95" s="518" t="str">
        <f>IF(D95="","",VLOOKUP($D95,Engagés!$C$10:$N$509,8,FALSE))</f>
        <v/>
      </c>
      <c r="G95" s="519" t="str">
        <f>IF($D95="","",VLOOKUP($D95,Engagés!$C$10:$S$509,15,FALSE))</f>
        <v/>
      </c>
      <c r="H95" s="520" t="s">
        <v>63</v>
      </c>
      <c r="I95" s="516" t="str">
        <f>IF(ISERROR(VLOOKUP($C95,Engagés!$B$10:$N$509,1,FALSE))=TRUE,"",VLOOKUP($C95,Engagés!$B$10:$N$509,2,FALSE))</f>
        <v/>
      </c>
      <c r="J95" s="517" t="str">
        <f>IF(I95="","",CONCATENATE(VLOOKUP($I95,Engagés!$C$10:$N$509,6,FALSE)," ",VLOOKUP($I95,Engagés!$C$10:$N$509,7,FALSE)))</f>
        <v/>
      </c>
      <c r="K95" s="518" t="str">
        <f>IF(I95="","",VLOOKUP($I95,Engagés!$C$10:$N$509,8,FALSE))</f>
        <v/>
      </c>
      <c r="L95" s="519" t="str">
        <f>IF($I95="","",VLOOKUP($I95,Engagés!$C$10:$S$509,15,FALSE))</f>
        <v/>
      </c>
      <c r="M95" s="80"/>
    </row>
    <row r="96" spans="1:13" ht="18.75" hidden="1" customHeight="1">
      <c r="A96">
        <f t="shared" si="5"/>
        <v>0</v>
      </c>
      <c r="B96" s="98">
        <f t="shared" si="3"/>
        <v>146</v>
      </c>
      <c r="C96" s="98">
        <f t="shared" si="4"/>
        <v>202</v>
      </c>
      <c r="D96" s="516" t="str">
        <f>IF(ISERROR(VLOOKUP($B96,Engagés!$B$10:$N$509,1,FALSE))=TRUE,"",VLOOKUP($B96,Engagés!$B$10:$N$509,2,FALSE))</f>
        <v/>
      </c>
      <c r="E96" s="517" t="str">
        <f>IF(D96="","",CONCATENATE(VLOOKUP($D96,Engagés!$C$10:$N$509,6,FALSE)," ",VLOOKUP($D96,Engagés!$C$10:$N$509,7,FALSE)))</f>
        <v/>
      </c>
      <c r="F96" s="518" t="str">
        <f>IF(D96="","",VLOOKUP($D96,Engagés!$C$10:$N$509,8,FALSE))</f>
        <v/>
      </c>
      <c r="G96" s="519" t="str">
        <f>IF($D96="","",VLOOKUP($D96,Engagés!$C$10:$S$509,15,FALSE))</f>
        <v/>
      </c>
      <c r="H96" s="520" t="s">
        <v>63</v>
      </c>
      <c r="I96" s="516" t="str">
        <f>IF(ISERROR(VLOOKUP($C96,Engagés!$B$10:$N$509,1,FALSE))=TRUE,"",VLOOKUP($C96,Engagés!$B$10:$N$509,2,FALSE))</f>
        <v/>
      </c>
      <c r="J96" s="517" t="str">
        <f>IF(I96="","",CONCATENATE(VLOOKUP($I96,Engagés!$C$10:$N$509,6,FALSE)," ",VLOOKUP($I96,Engagés!$C$10:$N$509,7,FALSE)))</f>
        <v/>
      </c>
      <c r="K96" s="518" t="str">
        <f>IF(I96="","",VLOOKUP($I96,Engagés!$C$10:$N$509,8,FALSE))</f>
        <v/>
      </c>
      <c r="L96" s="519" t="str">
        <f>IF($I96="","",VLOOKUP($I96,Engagés!$C$10:$S$509,15,FALSE))</f>
        <v/>
      </c>
      <c r="M96" s="80"/>
    </row>
    <row r="97" spans="1:19" ht="18.75" hidden="1" customHeight="1">
      <c r="A97">
        <f t="shared" si="5"/>
        <v>0</v>
      </c>
      <c r="B97" s="98">
        <f t="shared" si="3"/>
        <v>147</v>
      </c>
      <c r="C97" s="98">
        <f t="shared" si="4"/>
        <v>203</v>
      </c>
      <c r="D97" s="516" t="str">
        <f>IF(ISERROR(VLOOKUP($B97,Engagés!$B$10:$N$509,1,FALSE))=TRUE,"",VLOOKUP($B97,Engagés!$B$10:$N$509,2,FALSE))</f>
        <v/>
      </c>
      <c r="E97" s="517" t="str">
        <f>IF(D97="","",CONCATENATE(VLOOKUP($D97,Engagés!$C$10:$N$509,6,FALSE)," ",VLOOKUP($D97,Engagés!$C$10:$N$509,7,FALSE)))</f>
        <v/>
      </c>
      <c r="F97" s="518" t="str">
        <f>IF(D97="","",VLOOKUP($D97,Engagés!$C$10:$N$509,8,FALSE))</f>
        <v/>
      </c>
      <c r="G97" s="519" t="str">
        <f>IF($D97="","",VLOOKUP($D97,Engagés!$C$10:$S$509,15,FALSE))</f>
        <v/>
      </c>
      <c r="H97" s="520" t="s">
        <v>63</v>
      </c>
      <c r="I97" s="516" t="str">
        <f>IF(ISERROR(VLOOKUP($C97,Engagés!$B$10:$N$509,1,FALSE))=TRUE,"",VLOOKUP($C97,Engagés!$B$10:$N$509,2,FALSE))</f>
        <v/>
      </c>
      <c r="J97" s="517" t="str">
        <f>IF(I97="","",CONCATENATE(VLOOKUP($I97,Engagés!$C$10:$N$509,6,FALSE)," ",VLOOKUP($I97,Engagés!$C$10:$N$509,7,FALSE)))</f>
        <v/>
      </c>
      <c r="K97" s="518" t="str">
        <f>IF(I97="","",VLOOKUP($I97,Engagés!$C$10:$N$509,8,FALSE))</f>
        <v/>
      </c>
      <c r="L97" s="519" t="str">
        <f>IF($I97="","",VLOOKUP($I97,Engagés!$C$10:$S$509,15,FALSE))</f>
        <v/>
      </c>
      <c r="M97" s="80"/>
    </row>
    <row r="98" spans="1:19" ht="18.75" hidden="1" customHeight="1">
      <c r="A98">
        <f t="shared" si="5"/>
        <v>0</v>
      </c>
      <c r="B98" s="98">
        <f t="shared" si="3"/>
        <v>148</v>
      </c>
      <c r="C98" s="98">
        <f t="shared" si="4"/>
        <v>204</v>
      </c>
      <c r="D98" s="516" t="str">
        <f>IF(ISERROR(VLOOKUP($B98,Engagés!$B$10:$N$509,1,FALSE))=TRUE,"",VLOOKUP($B98,Engagés!$B$10:$N$509,2,FALSE))</f>
        <v/>
      </c>
      <c r="E98" s="517" t="str">
        <f>IF(D98="","",CONCATENATE(VLOOKUP($D98,Engagés!$C$10:$N$509,6,FALSE)," ",VLOOKUP($D98,Engagés!$C$10:$N$509,7,FALSE)))</f>
        <v/>
      </c>
      <c r="F98" s="518" t="str">
        <f>IF(D98="","",VLOOKUP($D98,Engagés!$C$10:$N$509,8,FALSE))</f>
        <v/>
      </c>
      <c r="G98" s="519" t="str">
        <f>IF($D98="","",VLOOKUP($D98,Engagés!$C$10:$S$509,15,FALSE))</f>
        <v/>
      </c>
      <c r="H98" s="520" t="s">
        <v>63</v>
      </c>
      <c r="I98" s="516" t="str">
        <f>IF(ISERROR(VLOOKUP($C98,Engagés!$B$10:$N$509,1,FALSE))=TRUE,"",VLOOKUP($C98,Engagés!$B$10:$N$509,2,FALSE))</f>
        <v/>
      </c>
      <c r="J98" s="517" t="str">
        <f>IF(I98="","",CONCATENATE(VLOOKUP($I98,Engagés!$C$10:$N$509,6,FALSE)," ",VLOOKUP($I98,Engagés!$C$10:$N$509,7,FALSE)))</f>
        <v/>
      </c>
      <c r="K98" s="518" t="str">
        <f>IF(I98="","",VLOOKUP($I98,Engagés!$C$10:$N$509,8,FALSE))</f>
        <v/>
      </c>
      <c r="L98" s="519" t="str">
        <f>IF($I98="","",VLOOKUP($I98,Engagés!$C$10:$S$509,15,FALSE))</f>
        <v/>
      </c>
      <c r="M98" s="80"/>
    </row>
    <row r="99" spans="1:19" ht="18.75" hidden="1" customHeight="1">
      <c r="A99">
        <f t="shared" si="5"/>
        <v>0</v>
      </c>
      <c r="B99" s="98">
        <f t="shared" si="3"/>
        <v>149</v>
      </c>
      <c r="C99" s="98">
        <f t="shared" si="4"/>
        <v>205</v>
      </c>
      <c r="D99" s="516" t="str">
        <f>IF(ISERROR(VLOOKUP($B99,Engagés!$B$10:$N$509,1,FALSE))=TRUE,"",VLOOKUP($B99,Engagés!$B$10:$N$509,2,FALSE))</f>
        <v/>
      </c>
      <c r="E99" s="517" t="str">
        <f>IF(D99="","",CONCATENATE(VLOOKUP($D99,Engagés!$C$10:$N$509,6,FALSE)," ",VLOOKUP($D99,Engagés!$C$10:$N$509,7,FALSE)))</f>
        <v/>
      </c>
      <c r="F99" s="518" t="str">
        <f>IF(D99="","",VLOOKUP($D99,Engagés!$C$10:$N$509,8,FALSE))</f>
        <v/>
      </c>
      <c r="G99" s="519" t="str">
        <f>IF($D99="","",VLOOKUP($D99,Engagés!$C$10:$S$509,15,FALSE))</f>
        <v/>
      </c>
      <c r="H99" s="520" t="s">
        <v>63</v>
      </c>
      <c r="I99" s="516" t="str">
        <f>IF(ISERROR(VLOOKUP($C99,Engagés!$B$10:$N$509,1,FALSE))=TRUE,"",VLOOKUP($C99,Engagés!$B$10:$N$509,2,FALSE))</f>
        <v/>
      </c>
      <c r="J99" s="517" t="str">
        <f>IF(I99="","",CONCATENATE(VLOOKUP($I99,Engagés!$C$10:$N$509,6,FALSE)," ",VLOOKUP($I99,Engagés!$C$10:$N$509,7,FALSE)))</f>
        <v/>
      </c>
      <c r="K99" s="518" t="str">
        <f>IF(I99="","",VLOOKUP($I99,Engagés!$C$10:$N$509,8,FALSE))</f>
        <v/>
      </c>
      <c r="L99" s="519" t="str">
        <f>IF($I99="","",VLOOKUP($I99,Engagés!$C$10:$S$509,15,FALSE))</f>
        <v/>
      </c>
      <c r="M99" s="80"/>
    </row>
    <row r="100" spans="1:19" ht="18.75" hidden="1" customHeight="1">
      <c r="A100">
        <f t="shared" si="5"/>
        <v>0</v>
      </c>
      <c r="B100" s="98">
        <f t="shared" si="3"/>
        <v>150</v>
      </c>
      <c r="C100" s="98">
        <f t="shared" si="4"/>
        <v>206</v>
      </c>
      <c r="D100" s="516" t="str">
        <f>IF(ISERROR(VLOOKUP($B100,Engagés!$B$10:$N$509,1,FALSE))=TRUE,"",VLOOKUP($B100,Engagés!$B$10:$N$509,2,FALSE))</f>
        <v/>
      </c>
      <c r="E100" s="517" t="str">
        <f>IF(D100="","",CONCATENATE(VLOOKUP($D100,Engagés!$C$10:$N$509,6,FALSE)," ",VLOOKUP($D100,Engagés!$C$10:$N$509,7,FALSE)))</f>
        <v/>
      </c>
      <c r="F100" s="518" t="str">
        <f>IF(D100="","",VLOOKUP($D100,Engagés!$C$10:$N$509,8,FALSE))</f>
        <v/>
      </c>
      <c r="G100" s="519" t="str">
        <f>IF($D100="","",VLOOKUP($D100,Engagés!$C$10:$S$509,15,FALSE))</f>
        <v/>
      </c>
      <c r="H100" s="520" t="s">
        <v>63</v>
      </c>
      <c r="I100" s="516" t="str">
        <f>IF(ISERROR(VLOOKUP($C100,Engagés!$B$10:$N$509,1,FALSE))=TRUE,"",VLOOKUP($C100,Engagés!$B$10:$N$509,2,FALSE))</f>
        <v/>
      </c>
      <c r="J100" s="517" t="str">
        <f>IF(I100="","",CONCATENATE(VLOOKUP($I100,Engagés!$C$10:$N$509,6,FALSE)," ",VLOOKUP($I100,Engagés!$C$10:$N$509,7,FALSE)))</f>
        <v/>
      </c>
      <c r="K100" s="518" t="str">
        <f>IF(I100="","",VLOOKUP($I100,Engagés!$C$10:$N$509,8,FALSE))</f>
        <v/>
      </c>
      <c r="L100" s="519" t="str">
        <f>IF($I100="","",VLOOKUP($I100,Engagés!$C$10:$S$509,15,FALSE))</f>
        <v/>
      </c>
      <c r="M100" s="80"/>
    </row>
    <row r="101" spans="1:19" ht="18.75" hidden="1" customHeight="1">
      <c r="A101">
        <f t="shared" si="5"/>
        <v>0</v>
      </c>
      <c r="B101" s="98">
        <f t="shared" si="3"/>
        <v>151</v>
      </c>
      <c r="C101" s="98">
        <f t="shared" si="4"/>
        <v>207</v>
      </c>
      <c r="D101" s="516" t="str">
        <f>IF(ISERROR(VLOOKUP($B101,Engagés!$B$10:$N$509,1,FALSE))=TRUE,"",VLOOKUP($B101,Engagés!$B$10:$N$509,2,FALSE))</f>
        <v/>
      </c>
      <c r="E101" s="517" t="str">
        <f>IF(D101="","",CONCATENATE(VLOOKUP($D101,Engagés!$C$10:$N$509,6,FALSE)," ",VLOOKUP($D101,Engagés!$C$10:$N$509,7,FALSE)))</f>
        <v/>
      </c>
      <c r="F101" s="518" t="str">
        <f>IF(D101="","",VLOOKUP($D101,Engagés!$C$10:$N$509,8,FALSE))</f>
        <v/>
      </c>
      <c r="G101" s="519" t="str">
        <f>IF($D101="","",VLOOKUP($D101,Engagés!$C$10:$S$509,15,FALSE))</f>
        <v/>
      </c>
      <c r="H101" s="520" t="s">
        <v>63</v>
      </c>
      <c r="I101" s="516" t="str">
        <f>IF(ISERROR(VLOOKUP($C101,Engagés!$B$10:$N$509,1,FALSE))=TRUE,"",VLOOKUP($C101,Engagés!$B$10:$N$509,2,FALSE))</f>
        <v/>
      </c>
      <c r="J101" s="517" t="str">
        <f>IF(I101="","",CONCATENATE(VLOOKUP($I101,Engagés!$C$10:$N$509,6,FALSE)," ",VLOOKUP($I101,Engagés!$C$10:$N$509,7,FALSE)))</f>
        <v/>
      </c>
      <c r="K101" s="518" t="str">
        <f>IF(I101="","",VLOOKUP($I101,Engagés!$C$10:$N$509,8,FALSE))</f>
        <v/>
      </c>
      <c r="L101" s="519" t="str">
        <f>IF($I101="","",VLOOKUP($I101,Engagés!$C$10:$S$509,15,FALSE))</f>
        <v/>
      </c>
      <c r="M101" s="80"/>
    </row>
    <row r="102" spans="1:19" ht="18.75" hidden="1" customHeight="1">
      <c r="A102">
        <f t="shared" si="5"/>
        <v>0</v>
      </c>
      <c r="B102" s="98">
        <f t="shared" si="3"/>
        <v>152</v>
      </c>
      <c r="C102" s="98">
        <f t="shared" si="4"/>
        <v>208</v>
      </c>
      <c r="D102" s="516" t="str">
        <f>IF(ISERROR(VLOOKUP($B102,Engagés!$B$10:$N$509,1,FALSE))=TRUE,"",VLOOKUP($B102,Engagés!$B$10:$N$509,2,FALSE))</f>
        <v/>
      </c>
      <c r="E102" s="517" t="str">
        <f>IF(D102="","",CONCATENATE(VLOOKUP($D102,Engagés!$C$10:$N$509,6,FALSE)," ",VLOOKUP($D102,Engagés!$C$10:$N$509,7,FALSE)))</f>
        <v/>
      </c>
      <c r="F102" s="518" t="str">
        <f>IF(D102="","",VLOOKUP($D102,Engagés!$C$10:$N$509,8,FALSE))</f>
        <v/>
      </c>
      <c r="G102" s="519" t="str">
        <f>IF($D102="","",VLOOKUP($D102,Engagés!$C$10:$S$509,15,FALSE))</f>
        <v/>
      </c>
      <c r="H102" s="520" t="s">
        <v>63</v>
      </c>
      <c r="I102" s="516" t="str">
        <f>IF(ISERROR(VLOOKUP($C102,Engagés!$B$10:$N$509,1,FALSE))=TRUE,"",VLOOKUP($C102,Engagés!$B$10:$N$509,2,FALSE))</f>
        <v/>
      </c>
      <c r="J102" s="517" t="str">
        <f>IF(I102="","",CONCATENATE(VLOOKUP($I102,Engagés!$C$10:$N$509,6,FALSE)," ",VLOOKUP($I102,Engagés!$C$10:$N$509,7,FALSE)))</f>
        <v/>
      </c>
      <c r="K102" s="518" t="str">
        <f>IF(I102="","",VLOOKUP($I102,Engagés!$C$10:$N$509,8,FALSE))</f>
        <v/>
      </c>
      <c r="L102" s="519" t="str">
        <f>IF($I102="","",VLOOKUP($I102,Engagés!$C$10:$S$509,15,FALSE))</f>
        <v/>
      </c>
      <c r="M102" s="80"/>
    </row>
    <row r="103" spans="1:19" ht="18.75" hidden="1" customHeight="1">
      <c r="A103">
        <f t="shared" si="5"/>
        <v>0</v>
      </c>
      <c r="B103" s="98">
        <f t="shared" si="3"/>
        <v>153</v>
      </c>
      <c r="C103" s="98">
        <f t="shared" si="4"/>
        <v>209</v>
      </c>
      <c r="D103" s="516" t="str">
        <f>IF(ISERROR(VLOOKUP($B103,Engagés!$B$10:$N$509,1,FALSE))=TRUE,"",VLOOKUP($B103,Engagés!$B$10:$N$509,2,FALSE))</f>
        <v/>
      </c>
      <c r="E103" s="517" t="str">
        <f>IF(D103="","",CONCATENATE(VLOOKUP($D103,Engagés!$C$10:$N$509,6,FALSE)," ",VLOOKUP($D103,Engagés!$C$10:$N$509,7,FALSE)))</f>
        <v/>
      </c>
      <c r="F103" s="518" t="str">
        <f>IF(D103="","",VLOOKUP($D103,Engagés!$C$10:$N$509,8,FALSE))</f>
        <v/>
      </c>
      <c r="G103" s="519" t="str">
        <f>IF($D103="","",VLOOKUP($D103,Engagés!$C$10:$S$509,15,FALSE))</f>
        <v/>
      </c>
      <c r="H103" s="520" t="s">
        <v>63</v>
      </c>
      <c r="I103" s="516" t="str">
        <f>IF(ISERROR(VLOOKUP($C103,Engagés!$B$10:$N$509,1,FALSE))=TRUE,"",VLOOKUP($C103,Engagés!$B$10:$N$509,2,FALSE))</f>
        <v/>
      </c>
      <c r="J103" s="517" t="str">
        <f>IF(I103="","",CONCATENATE(VLOOKUP($I103,Engagés!$C$10:$N$509,6,FALSE)," ",VLOOKUP($I103,Engagés!$C$10:$N$509,7,FALSE)))</f>
        <v/>
      </c>
      <c r="K103" s="518" t="str">
        <f>IF(I103="","",VLOOKUP($I103,Engagés!$C$10:$N$509,8,FALSE))</f>
        <v/>
      </c>
      <c r="L103" s="519" t="str">
        <f>IF($I103="","",VLOOKUP($I103,Engagés!$C$10:$S$509,15,FALSE))</f>
        <v/>
      </c>
      <c r="M103" s="80"/>
    </row>
    <row r="104" spans="1:19" ht="18.75" hidden="1" customHeight="1">
      <c r="A104">
        <f t="shared" si="5"/>
        <v>0</v>
      </c>
      <c r="B104" s="98">
        <f t="shared" si="3"/>
        <v>154</v>
      </c>
      <c r="C104" s="98">
        <f t="shared" si="4"/>
        <v>210</v>
      </c>
      <c r="D104" s="516" t="str">
        <f>IF(ISERROR(VLOOKUP($B104,Engagés!$B$10:$N$509,1,FALSE))=TRUE,"",VLOOKUP($B104,Engagés!$B$10:$N$509,2,FALSE))</f>
        <v/>
      </c>
      <c r="E104" s="517" t="str">
        <f>IF(D104="","",CONCATENATE(VLOOKUP($D104,Engagés!$C$10:$N$509,6,FALSE)," ",VLOOKUP($D104,Engagés!$C$10:$N$509,7,FALSE)))</f>
        <v/>
      </c>
      <c r="F104" s="518" t="str">
        <f>IF(D104="","",VLOOKUP($D104,Engagés!$C$10:$N$509,8,FALSE))</f>
        <v/>
      </c>
      <c r="G104" s="519" t="str">
        <f>IF($D104="","",VLOOKUP($D104,Engagés!$C$10:$S$509,15,FALSE))</f>
        <v/>
      </c>
      <c r="H104" s="520" t="s">
        <v>63</v>
      </c>
      <c r="I104" s="516" t="str">
        <f>IF(ISERROR(VLOOKUP($C104,Engagés!$B$10:$N$509,1,FALSE))=TRUE,"",VLOOKUP($C104,Engagés!$B$10:$N$509,2,FALSE))</f>
        <v/>
      </c>
      <c r="J104" s="517" t="str">
        <f>IF(I104="","",CONCATENATE(VLOOKUP($I104,Engagés!$C$10:$N$509,6,FALSE)," ",VLOOKUP($I104,Engagés!$C$10:$N$509,7,FALSE)))</f>
        <v/>
      </c>
      <c r="K104" s="518" t="str">
        <f>IF(I104="","",VLOOKUP($I104,Engagés!$C$10:$N$509,8,FALSE))</f>
        <v/>
      </c>
      <c r="L104" s="519" t="str">
        <f>IF($I104="","",VLOOKUP($I104,Engagés!$C$10:$S$509,15,FALSE))</f>
        <v/>
      </c>
      <c r="M104" s="80"/>
    </row>
    <row r="105" spans="1:19" ht="18.75" hidden="1" customHeight="1">
      <c r="A105">
        <f t="shared" si="5"/>
        <v>0</v>
      </c>
      <c r="B105" s="98">
        <f t="shared" si="3"/>
        <v>155</v>
      </c>
      <c r="C105" s="98">
        <f t="shared" si="4"/>
        <v>211</v>
      </c>
      <c r="D105" s="516" t="str">
        <f>IF(ISERROR(VLOOKUP($B105,Engagés!$B$10:$N$509,1,FALSE))=TRUE,"",VLOOKUP($B105,Engagés!$B$10:$N$509,2,FALSE))</f>
        <v/>
      </c>
      <c r="E105" s="517" t="str">
        <f>IF(D105="","",CONCATENATE(VLOOKUP($D105,Engagés!$C$10:$N$509,6,FALSE)," ",VLOOKUP($D105,Engagés!$C$10:$N$509,7,FALSE)))</f>
        <v/>
      </c>
      <c r="F105" s="518" t="str">
        <f>IF(D105="","",VLOOKUP($D105,Engagés!$C$10:$N$509,8,FALSE))</f>
        <v/>
      </c>
      <c r="G105" s="519" t="str">
        <f>IF($D105="","",VLOOKUP($D105,Engagés!$C$10:$S$509,15,FALSE))</f>
        <v/>
      </c>
      <c r="H105" s="520" t="s">
        <v>63</v>
      </c>
      <c r="I105" s="516" t="str">
        <f>IF(ISERROR(VLOOKUP($C105,Engagés!$B$10:$N$509,1,FALSE))=TRUE,"",VLOOKUP($C105,Engagés!$B$10:$N$509,2,FALSE))</f>
        <v/>
      </c>
      <c r="J105" s="517" t="str">
        <f>IF(I105="","",CONCATENATE(VLOOKUP($I105,Engagés!$C$10:$N$509,6,FALSE)," ",VLOOKUP($I105,Engagés!$C$10:$N$509,7,FALSE)))</f>
        <v/>
      </c>
      <c r="K105" s="518" t="str">
        <f>IF(I105="","",VLOOKUP($I105,Engagés!$C$10:$N$509,8,FALSE))</f>
        <v/>
      </c>
      <c r="L105" s="519" t="str">
        <f>IF($I105="","",VLOOKUP($I105,Engagés!$C$10:$S$509,15,FALSE))</f>
        <v/>
      </c>
      <c r="M105" s="80"/>
    </row>
    <row r="106" spans="1:19" ht="18.75" hidden="1" customHeight="1">
      <c r="A106">
        <f t="shared" si="5"/>
        <v>0</v>
      </c>
      <c r="B106" s="98">
        <f t="shared" si="3"/>
        <v>156</v>
      </c>
      <c r="C106" s="98">
        <f t="shared" si="4"/>
        <v>212</v>
      </c>
      <c r="D106" s="516" t="str">
        <f>IF(ISERROR(VLOOKUP($B106,Engagés!$B$10:$N$509,1,FALSE))=TRUE,"",VLOOKUP($B106,Engagés!$B$10:$N$509,2,FALSE))</f>
        <v/>
      </c>
      <c r="E106" s="517" t="str">
        <f>IF(D106="","",CONCATENATE(VLOOKUP($D106,Engagés!$C$10:$N$509,6,FALSE)," ",VLOOKUP($D106,Engagés!$C$10:$N$509,7,FALSE)))</f>
        <v/>
      </c>
      <c r="F106" s="518" t="str">
        <f>IF(D106="","",VLOOKUP($D106,Engagés!$C$10:$N$509,8,FALSE))</f>
        <v/>
      </c>
      <c r="G106" s="519" t="str">
        <f>IF($D106="","",VLOOKUP($D106,Engagés!$C$10:$S$509,15,FALSE))</f>
        <v/>
      </c>
      <c r="H106" s="520" t="s">
        <v>63</v>
      </c>
      <c r="I106" s="516" t="str">
        <f>IF(ISERROR(VLOOKUP($C106,Engagés!$B$10:$N$509,1,FALSE))=TRUE,"",VLOOKUP($C106,Engagés!$B$10:$N$509,2,FALSE))</f>
        <v/>
      </c>
      <c r="J106" s="517" t="str">
        <f>IF(I106="","",CONCATENATE(VLOOKUP($I106,Engagés!$C$10:$N$509,6,FALSE)," ",VLOOKUP($I106,Engagés!$C$10:$N$509,7,FALSE)))</f>
        <v/>
      </c>
      <c r="K106" s="518" t="str">
        <f>IF(I106="","",VLOOKUP($I106,Engagés!$C$10:$N$509,8,FALSE))</f>
        <v/>
      </c>
      <c r="L106" s="519" t="str">
        <f>IF($I106="","",VLOOKUP($I106,Engagés!$C$10:$S$509,15,FALSE))</f>
        <v/>
      </c>
      <c r="M106" s="80"/>
    </row>
    <row r="107" spans="1:19" ht="18.75" hidden="1" customHeight="1">
      <c r="A107">
        <f t="shared" si="5"/>
        <v>0</v>
      </c>
      <c r="B107" s="98">
        <f t="shared" si="3"/>
        <v>157</v>
      </c>
      <c r="C107" s="98">
        <f t="shared" si="4"/>
        <v>213</v>
      </c>
      <c r="D107" s="516" t="str">
        <f>IF(ISERROR(VLOOKUP($B107,Engagés!$B$10:$N$509,1,FALSE))=TRUE,"",VLOOKUP($B107,Engagés!$B$10:$N$509,2,FALSE))</f>
        <v/>
      </c>
      <c r="E107" s="517" t="str">
        <f>IF(D107="","",CONCATENATE(VLOOKUP($D107,Engagés!$C$10:$N$509,6,FALSE)," ",VLOOKUP($D107,Engagés!$C$10:$N$509,7,FALSE)))</f>
        <v/>
      </c>
      <c r="F107" s="518" t="str">
        <f>IF(D107="","",VLOOKUP($D107,Engagés!$C$10:$N$509,8,FALSE))</f>
        <v/>
      </c>
      <c r="G107" s="519" t="str">
        <f>IF($D107="","",VLOOKUP($D107,Engagés!$C$10:$S$509,15,FALSE))</f>
        <v/>
      </c>
      <c r="H107" s="520" t="s">
        <v>63</v>
      </c>
      <c r="I107" s="516" t="str">
        <f>IF(ISERROR(VLOOKUP($C107,Engagés!$B$10:$N$509,1,FALSE))=TRUE,"",VLOOKUP($C107,Engagés!$B$10:$N$509,2,FALSE))</f>
        <v/>
      </c>
      <c r="J107" s="517" t="str">
        <f>IF(I107="","",CONCATENATE(VLOOKUP($I107,Engagés!$C$10:$N$509,6,FALSE)," ",VLOOKUP($I107,Engagés!$C$10:$N$509,7,FALSE)))</f>
        <v/>
      </c>
      <c r="K107" s="518" t="str">
        <f>IF(I107="","",VLOOKUP($I107,Engagés!$C$10:$N$509,8,FALSE))</f>
        <v/>
      </c>
      <c r="L107" s="519" t="str">
        <f>IF($I107="","",VLOOKUP($I107,Engagés!$C$10:$S$509,15,FALSE))</f>
        <v/>
      </c>
      <c r="M107" s="80"/>
    </row>
    <row r="108" spans="1:19" ht="18.75" hidden="1" customHeight="1">
      <c r="A108">
        <f t="shared" si="5"/>
        <v>0</v>
      </c>
      <c r="B108" s="98">
        <f t="shared" si="3"/>
        <v>158</v>
      </c>
      <c r="C108" s="98">
        <f t="shared" si="4"/>
        <v>214</v>
      </c>
      <c r="D108" s="516" t="str">
        <f>IF(ISERROR(VLOOKUP($B108,Engagés!$B$10:$N$509,1,FALSE))=TRUE,"",VLOOKUP($B108,Engagés!$B$10:$N$509,2,FALSE))</f>
        <v/>
      </c>
      <c r="E108" s="517" t="str">
        <f>IF(D108="","",CONCATENATE(VLOOKUP($D108,Engagés!$C$10:$N$509,6,FALSE)," ",VLOOKUP($D108,Engagés!$C$10:$N$509,7,FALSE)))</f>
        <v/>
      </c>
      <c r="F108" s="518" t="str">
        <f>IF(D108="","",VLOOKUP($D108,Engagés!$C$10:$N$509,8,FALSE))</f>
        <v/>
      </c>
      <c r="G108" s="519" t="str">
        <f>IF($D108="","",VLOOKUP($D108,Engagés!$C$10:$S$509,15,FALSE))</f>
        <v/>
      </c>
      <c r="H108" s="520" t="s">
        <v>63</v>
      </c>
      <c r="I108" s="516" t="str">
        <f>IF(ISERROR(VLOOKUP($C108,Engagés!$B$10:$N$509,1,FALSE))=TRUE,"",VLOOKUP($C108,Engagés!$B$10:$N$509,2,FALSE))</f>
        <v/>
      </c>
      <c r="J108" s="517" t="str">
        <f>IF(I108="","",CONCATENATE(VLOOKUP($I108,Engagés!$C$10:$N$509,6,FALSE)," ",VLOOKUP($I108,Engagés!$C$10:$N$509,7,FALSE)))</f>
        <v/>
      </c>
      <c r="K108" s="518" t="str">
        <f>IF(I108="","",VLOOKUP($I108,Engagés!$C$10:$N$509,8,FALSE))</f>
        <v/>
      </c>
      <c r="L108" s="519" t="str">
        <f>IF($I108="","",VLOOKUP($I108,Engagés!$C$10:$S$509,15,FALSE))</f>
        <v/>
      </c>
      <c r="M108" s="80"/>
    </row>
    <row r="109" spans="1:19" ht="18.75" hidden="1" customHeight="1">
      <c r="A109">
        <f t="shared" si="5"/>
        <v>0</v>
      </c>
      <c r="B109" s="98">
        <f t="shared" si="3"/>
        <v>159</v>
      </c>
      <c r="C109" s="98">
        <f t="shared" si="4"/>
        <v>215</v>
      </c>
      <c r="D109" s="516" t="str">
        <f>IF(ISERROR(VLOOKUP($B109,Engagés!$B$10:$N$509,1,FALSE))=TRUE,"",VLOOKUP($B109,Engagés!$B$10:$N$509,2,FALSE))</f>
        <v/>
      </c>
      <c r="E109" s="517" t="str">
        <f>IF(D109="","",CONCATENATE(VLOOKUP($D109,Engagés!$C$10:$N$509,6,FALSE)," ",VLOOKUP($D109,Engagés!$C$10:$N$509,7,FALSE)))</f>
        <v/>
      </c>
      <c r="F109" s="518" t="str">
        <f>IF(D109="","",VLOOKUP($D109,Engagés!$C$10:$N$509,8,FALSE))</f>
        <v/>
      </c>
      <c r="G109" s="519" t="str">
        <f>IF($D109="","",VLOOKUP($D109,Engagés!$C$10:$S$509,15,FALSE))</f>
        <v/>
      </c>
      <c r="H109" s="520" t="s">
        <v>63</v>
      </c>
      <c r="I109" s="516" t="str">
        <f>IF(ISERROR(VLOOKUP($C109,Engagés!$B$10:$N$509,1,FALSE))=TRUE,"",VLOOKUP($C109,Engagés!$B$10:$N$509,2,FALSE))</f>
        <v/>
      </c>
      <c r="J109" s="517" t="str">
        <f>IF(I109="","",CONCATENATE(VLOOKUP($I109,Engagés!$C$10:$N$509,6,FALSE)," ",VLOOKUP($I109,Engagés!$C$10:$N$509,7,FALSE)))</f>
        <v/>
      </c>
      <c r="K109" s="518" t="str">
        <f>IF(I109="","",VLOOKUP($I109,Engagés!$C$10:$N$509,8,FALSE))</f>
        <v/>
      </c>
      <c r="L109" s="519" t="str">
        <f>IF($I109="","",VLOOKUP($I109,Engagés!$C$10:$S$509,15,FALSE))</f>
        <v/>
      </c>
      <c r="M109" s="80"/>
    </row>
    <row r="110" spans="1:19" ht="18.75" hidden="1" customHeight="1">
      <c r="A110">
        <f t="shared" si="5"/>
        <v>0</v>
      </c>
      <c r="B110" s="98">
        <f t="shared" si="3"/>
        <v>160</v>
      </c>
      <c r="C110" s="98">
        <f t="shared" si="4"/>
        <v>216</v>
      </c>
      <c r="D110" s="516" t="str">
        <f>IF(ISERROR(VLOOKUP($B110,Engagés!$B$10:$N$509,1,FALSE))=TRUE,"",VLOOKUP($B110,Engagés!$B$10:$N$509,2,FALSE))</f>
        <v/>
      </c>
      <c r="E110" s="517" t="str">
        <f>IF(D110="","",CONCATENATE(VLOOKUP($D110,Engagés!$C$10:$N$509,6,FALSE)," ",VLOOKUP($D110,Engagés!$C$10:$N$509,7,FALSE)))</f>
        <v/>
      </c>
      <c r="F110" s="518" t="str">
        <f>IF(D110="","",VLOOKUP($D110,Engagés!$C$10:$N$509,8,FALSE))</f>
        <v/>
      </c>
      <c r="G110" s="519" t="str">
        <f>IF($D110="","",VLOOKUP($D110,Engagés!$C$10:$S$509,15,FALSE))</f>
        <v/>
      </c>
      <c r="H110" s="520" t="s">
        <v>63</v>
      </c>
      <c r="I110" s="516" t="str">
        <f>IF(ISERROR(VLOOKUP($C110,Engagés!$B$10:$N$509,1,FALSE))=TRUE,"",VLOOKUP($C110,Engagés!$B$10:$N$509,2,FALSE))</f>
        <v/>
      </c>
      <c r="J110" s="517" t="str">
        <f>IF(I110="","",CONCATENATE(VLOOKUP($I110,Engagés!$C$10:$N$509,6,FALSE)," ",VLOOKUP($I110,Engagés!$C$10:$N$509,7,FALSE)))</f>
        <v/>
      </c>
      <c r="K110" s="518" t="str">
        <f>IF(I110="","",VLOOKUP($I110,Engagés!$C$10:$N$509,8,FALSE))</f>
        <v/>
      </c>
      <c r="L110" s="519" t="str">
        <f>IF($I110="","",VLOOKUP($I110,Engagés!$C$10:$S$509,15,FALSE))</f>
        <v/>
      </c>
      <c r="M110" s="80"/>
    </row>
    <row r="111" spans="1:19" ht="18.75" hidden="1" customHeight="1">
      <c r="A111">
        <f t="shared" si="5"/>
        <v>0</v>
      </c>
      <c r="B111" s="98">
        <f t="shared" si="3"/>
        <v>161</v>
      </c>
      <c r="C111" s="98">
        <f t="shared" si="4"/>
        <v>217</v>
      </c>
      <c r="D111" s="516" t="str">
        <f>IF(ISERROR(VLOOKUP($B111,Engagés!$B$10:$N$509,1,FALSE))=TRUE,"",VLOOKUP($B111,Engagés!$B$10:$N$509,2,FALSE))</f>
        <v/>
      </c>
      <c r="E111" s="517" t="str">
        <f>IF(D111="","",CONCATENATE(VLOOKUP($D111,Engagés!$C$10:$N$509,6,FALSE)," ",VLOOKUP($D111,Engagés!$C$10:$N$509,7,FALSE)))</f>
        <v/>
      </c>
      <c r="F111" s="518" t="str">
        <f>IF(D111="","",VLOOKUP($D111,Engagés!$C$10:$N$509,8,FALSE))</f>
        <v/>
      </c>
      <c r="G111" s="519" t="str">
        <f>IF($D111="","",VLOOKUP($D111,Engagés!$C$10:$S$509,15,FALSE))</f>
        <v/>
      </c>
      <c r="H111" s="520" t="s">
        <v>63</v>
      </c>
      <c r="I111" s="516" t="str">
        <f>IF(ISERROR(VLOOKUP($C111,Engagés!$B$10:$N$509,1,FALSE))=TRUE,"",VLOOKUP($C111,Engagés!$B$10:$N$509,2,FALSE))</f>
        <v/>
      </c>
      <c r="J111" s="517" t="str">
        <f>IF(I111="","",CONCATENATE(VLOOKUP($I111,Engagés!$C$10:$N$509,6,FALSE)," ",VLOOKUP($I111,Engagés!$C$10:$N$509,7,FALSE)))</f>
        <v/>
      </c>
      <c r="K111" s="518" t="str">
        <f>IF(I111="","",VLOOKUP($I111,Engagés!$C$10:$N$509,8,FALSE))</f>
        <v/>
      </c>
      <c r="L111" s="519" t="str">
        <f>IF($I111="","",VLOOKUP($I111,Engagés!$C$10:$S$509,15,FALSE))</f>
        <v/>
      </c>
      <c r="M111" s="80"/>
      <c r="S111">
        <v>56</v>
      </c>
    </row>
    <row r="112" spans="1:19" ht="18.75" hidden="1" customHeight="1">
      <c r="A112">
        <f t="shared" si="5"/>
        <v>0</v>
      </c>
      <c r="B112" s="98">
        <f t="shared" si="3"/>
        <v>162</v>
      </c>
      <c r="C112" s="98">
        <f t="shared" si="4"/>
        <v>218</v>
      </c>
      <c r="D112" s="516" t="str">
        <f>IF(ISERROR(VLOOKUP($B112,Engagés!$B$10:$N$509,1,FALSE))=TRUE,"",VLOOKUP($B112,Engagés!$B$10:$N$509,2,FALSE))</f>
        <v/>
      </c>
      <c r="E112" s="517" t="str">
        <f>IF(D112="","",CONCATENATE(VLOOKUP($D112,Engagés!$C$10:$N$509,6,FALSE)," ",VLOOKUP($D112,Engagés!$C$10:$N$509,7,FALSE)))</f>
        <v/>
      </c>
      <c r="F112" s="518" t="str">
        <f>IF(D112="","",VLOOKUP($D112,Engagés!$C$10:$N$509,8,FALSE))</f>
        <v/>
      </c>
      <c r="G112" s="519" t="str">
        <f>IF($D112="","",VLOOKUP($D112,Engagés!$C$10:$S$509,15,FALSE))</f>
        <v/>
      </c>
      <c r="H112" s="520" t="s">
        <v>63</v>
      </c>
      <c r="I112" s="516" t="str">
        <f>IF(ISERROR(VLOOKUP($C112,Engagés!$B$10:$N$509,1,FALSE))=TRUE,"",VLOOKUP($C112,Engagés!$B$10:$N$509,2,FALSE))</f>
        <v/>
      </c>
      <c r="J112" s="517" t="str">
        <f>IF(I112="","",CONCATENATE(VLOOKUP($I112,Engagés!$C$10:$N$509,6,FALSE)," ",VLOOKUP($I112,Engagés!$C$10:$N$509,7,FALSE)))</f>
        <v/>
      </c>
      <c r="K112" s="518" t="str">
        <f>IF(I112="","",VLOOKUP($I112,Engagés!$C$10:$N$509,8,FALSE))</f>
        <v/>
      </c>
      <c r="L112" s="519" t="str">
        <f>IF($I112="","",VLOOKUP($I112,Engagés!$C$10:$S$509,15,FALSE))</f>
        <v/>
      </c>
      <c r="M112" s="80"/>
      <c r="S112">
        <f t="shared" ref="S112:S117" si="6">S111+S$111</f>
        <v>112</v>
      </c>
    </row>
    <row r="113" spans="1:19" ht="18.75" hidden="1" customHeight="1">
      <c r="A113">
        <f t="shared" si="5"/>
        <v>0</v>
      </c>
      <c r="B113" s="98">
        <f t="shared" si="3"/>
        <v>163</v>
      </c>
      <c r="C113" s="98">
        <f t="shared" si="4"/>
        <v>219</v>
      </c>
      <c r="D113" s="516" t="str">
        <f>IF(ISERROR(VLOOKUP($B113,Engagés!$B$10:$N$509,1,FALSE))=TRUE,"",VLOOKUP($B113,Engagés!$B$10:$N$509,2,FALSE))</f>
        <v/>
      </c>
      <c r="E113" s="517" t="str">
        <f>IF(D113="","",CONCATENATE(VLOOKUP($D113,Engagés!$C$10:$N$509,6,FALSE)," ",VLOOKUP($D113,Engagés!$C$10:$N$509,7,FALSE)))</f>
        <v/>
      </c>
      <c r="F113" s="518" t="str">
        <f>IF(D113="","",VLOOKUP($D113,Engagés!$C$10:$N$509,8,FALSE))</f>
        <v/>
      </c>
      <c r="G113" s="519" t="str">
        <f>IF($D113="","",VLOOKUP($D113,Engagés!$C$10:$S$509,15,FALSE))</f>
        <v/>
      </c>
      <c r="H113" s="520" t="s">
        <v>63</v>
      </c>
      <c r="I113" s="516" t="str">
        <f>IF(ISERROR(VLOOKUP($C113,Engagés!$B$10:$N$509,1,FALSE))=TRUE,"",VLOOKUP($C113,Engagés!$B$10:$N$509,2,FALSE))</f>
        <v/>
      </c>
      <c r="J113" s="517" t="str">
        <f>IF(I113="","",CONCATENATE(VLOOKUP($I113,Engagés!$C$10:$N$509,6,FALSE)," ",VLOOKUP($I113,Engagés!$C$10:$N$509,7,FALSE)))</f>
        <v/>
      </c>
      <c r="K113" s="518" t="str">
        <f>IF(I113="","",VLOOKUP($I113,Engagés!$C$10:$N$509,8,FALSE))</f>
        <v/>
      </c>
      <c r="L113" s="519" t="str">
        <f>IF($I113="","",VLOOKUP($I113,Engagés!$C$10:$S$509,15,FALSE))</f>
        <v/>
      </c>
      <c r="M113" s="80"/>
      <c r="S113">
        <f t="shared" si="6"/>
        <v>168</v>
      </c>
    </row>
    <row r="114" spans="1:19" ht="18.75" hidden="1" customHeight="1">
      <c r="A114">
        <f t="shared" si="5"/>
        <v>0</v>
      </c>
      <c r="B114" s="98">
        <f t="shared" si="3"/>
        <v>164</v>
      </c>
      <c r="C114" s="98">
        <f t="shared" si="4"/>
        <v>220</v>
      </c>
      <c r="D114" s="516" t="str">
        <f>IF(ISERROR(VLOOKUP($B114,Engagés!$B$10:$N$509,1,FALSE))=TRUE,"",VLOOKUP($B114,Engagés!$B$10:$N$509,2,FALSE))</f>
        <v/>
      </c>
      <c r="E114" s="517" t="str">
        <f>IF(D114="","",CONCATENATE(VLOOKUP($D114,Engagés!$C$10:$N$509,6,FALSE)," ",VLOOKUP($D114,Engagés!$C$10:$N$509,7,FALSE)))</f>
        <v/>
      </c>
      <c r="F114" s="518" t="str">
        <f>IF(D114="","",VLOOKUP($D114,Engagés!$C$10:$N$509,8,FALSE))</f>
        <v/>
      </c>
      <c r="G114" s="519" t="str">
        <f>IF($D114="","",VLOOKUP($D114,Engagés!$C$10:$S$509,15,FALSE))</f>
        <v/>
      </c>
      <c r="H114" s="520" t="s">
        <v>63</v>
      </c>
      <c r="I114" s="516" t="str">
        <f>IF(ISERROR(VLOOKUP($C114,Engagés!$B$10:$N$509,1,FALSE))=TRUE,"",VLOOKUP($C114,Engagés!$B$10:$N$509,2,FALSE))</f>
        <v/>
      </c>
      <c r="J114" s="517" t="str">
        <f>IF(I114="","",CONCATENATE(VLOOKUP($I114,Engagés!$C$10:$N$509,6,FALSE)," ",VLOOKUP($I114,Engagés!$C$10:$N$509,7,FALSE)))</f>
        <v/>
      </c>
      <c r="K114" s="518" t="str">
        <f>IF(I114="","",VLOOKUP($I114,Engagés!$C$10:$N$509,8,FALSE))</f>
        <v/>
      </c>
      <c r="L114" s="519" t="str">
        <f>IF($I114="","",VLOOKUP($I114,Engagés!$C$10:$S$509,15,FALSE))</f>
        <v/>
      </c>
      <c r="M114" s="80"/>
      <c r="S114">
        <f t="shared" si="6"/>
        <v>224</v>
      </c>
    </row>
    <row r="115" spans="1:19" ht="18.75" hidden="1" customHeight="1">
      <c r="A115">
        <f t="shared" si="5"/>
        <v>0</v>
      </c>
      <c r="B115" s="98">
        <f t="shared" si="3"/>
        <v>165</v>
      </c>
      <c r="C115" s="98">
        <f t="shared" si="4"/>
        <v>221</v>
      </c>
      <c r="D115" s="516" t="str">
        <f>IF(ISERROR(VLOOKUP($B115,Engagés!$B$10:$N$509,1,FALSE))=TRUE,"",VLOOKUP($B115,Engagés!$B$10:$N$509,2,FALSE))</f>
        <v/>
      </c>
      <c r="E115" s="517" t="str">
        <f>IF(D115="","",CONCATENATE(VLOOKUP($D115,Engagés!$C$10:$N$509,6,FALSE)," ",VLOOKUP($D115,Engagés!$C$10:$N$509,7,FALSE)))</f>
        <v/>
      </c>
      <c r="F115" s="518" t="str">
        <f>IF(D115="","",VLOOKUP($D115,Engagés!$C$10:$N$509,8,FALSE))</f>
        <v/>
      </c>
      <c r="G115" s="519" t="str">
        <f>IF($D115="","",VLOOKUP($D115,Engagés!$C$10:$S$509,15,FALSE))</f>
        <v/>
      </c>
      <c r="H115" s="520" t="s">
        <v>63</v>
      </c>
      <c r="I115" s="516" t="str">
        <f>IF(ISERROR(VLOOKUP($C115,Engagés!$B$10:$N$509,1,FALSE))=TRUE,"",VLOOKUP($C115,Engagés!$B$10:$N$509,2,FALSE))</f>
        <v/>
      </c>
      <c r="J115" s="517" t="str">
        <f>IF(I115="","",CONCATENATE(VLOOKUP($I115,Engagés!$C$10:$N$509,6,FALSE)," ",VLOOKUP($I115,Engagés!$C$10:$N$509,7,FALSE)))</f>
        <v/>
      </c>
      <c r="K115" s="518" t="str">
        <f>IF(I115="","",VLOOKUP($I115,Engagés!$C$10:$N$509,8,FALSE))</f>
        <v/>
      </c>
      <c r="L115" s="519" t="str">
        <f>IF($I115="","",VLOOKUP($I115,Engagés!$C$10:$S$509,15,FALSE))</f>
        <v/>
      </c>
      <c r="M115" s="80"/>
      <c r="S115">
        <f t="shared" si="6"/>
        <v>280</v>
      </c>
    </row>
    <row r="116" spans="1:19" ht="18.75" hidden="1" customHeight="1">
      <c r="A116">
        <f t="shared" si="5"/>
        <v>0</v>
      </c>
      <c r="B116" s="98">
        <f t="shared" si="3"/>
        <v>166</v>
      </c>
      <c r="C116" s="98">
        <f t="shared" si="4"/>
        <v>222</v>
      </c>
      <c r="D116" s="516" t="str">
        <f>IF(ISERROR(VLOOKUP($B116,Engagés!$B$10:$N$509,1,FALSE))=TRUE,"",VLOOKUP($B116,Engagés!$B$10:$N$509,2,FALSE))</f>
        <v/>
      </c>
      <c r="E116" s="517" t="str">
        <f>IF(D116="","",CONCATENATE(VLOOKUP($D116,Engagés!$C$10:$N$509,6,FALSE)," ",VLOOKUP($D116,Engagés!$C$10:$N$509,7,FALSE)))</f>
        <v/>
      </c>
      <c r="F116" s="518" t="str">
        <f>IF(D116="","",VLOOKUP($D116,Engagés!$C$10:$N$509,8,FALSE))</f>
        <v/>
      </c>
      <c r="G116" s="519" t="str">
        <f>IF($D116="","",VLOOKUP($D116,Engagés!$C$10:$S$509,15,FALSE))</f>
        <v/>
      </c>
      <c r="H116" s="520" t="s">
        <v>63</v>
      </c>
      <c r="I116" s="516" t="str">
        <f>IF(ISERROR(VLOOKUP($C116,Engagés!$B$10:$N$509,1,FALSE))=TRUE,"",VLOOKUP($C116,Engagés!$B$10:$N$509,2,FALSE))</f>
        <v/>
      </c>
      <c r="J116" s="517" t="str">
        <f>IF(I116="","",CONCATENATE(VLOOKUP($I116,Engagés!$C$10:$N$509,6,FALSE)," ",VLOOKUP($I116,Engagés!$C$10:$N$509,7,FALSE)))</f>
        <v/>
      </c>
      <c r="K116" s="518" t="str">
        <f>IF(I116="","",VLOOKUP($I116,Engagés!$C$10:$N$509,8,FALSE))</f>
        <v/>
      </c>
      <c r="L116" s="519" t="str">
        <f>IF($I116="","",VLOOKUP($I116,Engagés!$C$10:$S$509,15,FALSE))</f>
        <v/>
      </c>
      <c r="M116" s="80"/>
      <c r="S116">
        <f t="shared" si="6"/>
        <v>336</v>
      </c>
    </row>
    <row r="117" spans="1:19" ht="18.75" hidden="1" customHeight="1">
      <c r="A117">
        <f t="shared" si="5"/>
        <v>0</v>
      </c>
      <c r="B117" s="98">
        <f t="shared" si="3"/>
        <v>167</v>
      </c>
      <c r="C117" s="98">
        <f t="shared" si="4"/>
        <v>223</v>
      </c>
      <c r="D117" s="516" t="str">
        <f>IF(ISERROR(VLOOKUP($B117,Engagés!$B$10:$N$509,1,FALSE))=TRUE,"",VLOOKUP($B117,Engagés!$B$10:$N$509,2,FALSE))</f>
        <v/>
      </c>
      <c r="E117" s="517" t="str">
        <f>IF(D117="","",CONCATENATE(VLOOKUP($D117,Engagés!$C$10:$N$509,6,FALSE)," ",VLOOKUP($D117,Engagés!$C$10:$N$509,7,FALSE)))</f>
        <v/>
      </c>
      <c r="F117" s="518" t="str">
        <f>IF(D117="","",VLOOKUP($D117,Engagés!$C$10:$N$509,8,FALSE))</f>
        <v/>
      </c>
      <c r="G117" s="519" t="str">
        <f>IF($D117="","",VLOOKUP($D117,Engagés!$C$10:$S$509,15,FALSE))</f>
        <v/>
      </c>
      <c r="H117" s="520" t="s">
        <v>63</v>
      </c>
      <c r="I117" s="516" t="str">
        <f>IF(ISERROR(VLOOKUP($C117,Engagés!$B$10:$N$509,1,FALSE))=TRUE,"",VLOOKUP($C117,Engagés!$B$10:$N$509,2,FALSE))</f>
        <v/>
      </c>
      <c r="J117" s="517" t="str">
        <f>IF(I117="","",CONCATENATE(VLOOKUP($I117,Engagés!$C$10:$N$509,6,FALSE)," ",VLOOKUP($I117,Engagés!$C$10:$N$509,7,FALSE)))</f>
        <v/>
      </c>
      <c r="K117" s="518" t="str">
        <f>IF(I117="","",VLOOKUP($I117,Engagés!$C$10:$N$509,8,FALSE))</f>
        <v/>
      </c>
      <c r="L117" s="519" t="str">
        <f>IF($I117="","",VLOOKUP($I117,Engagés!$C$10:$S$509,15,FALSE))</f>
        <v/>
      </c>
      <c r="M117" s="80"/>
      <c r="S117">
        <f t="shared" si="6"/>
        <v>392</v>
      </c>
    </row>
    <row r="118" spans="1:19" ht="18.75" hidden="1" customHeight="1">
      <c r="A118">
        <f t="shared" si="5"/>
        <v>0</v>
      </c>
      <c r="B118" s="654">
        <f t="shared" si="3"/>
        <v>168</v>
      </c>
      <c r="C118" s="654">
        <f t="shared" si="4"/>
        <v>224</v>
      </c>
      <c r="D118" s="516" t="str">
        <f>IF(ISERROR(VLOOKUP($B118,Engagés!$B$10:$N$509,1,FALSE))=TRUE,"",VLOOKUP($B118,Engagés!$B$10:$N$509,2,FALSE))</f>
        <v/>
      </c>
      <c r="E118" s="517" t="str">
        <f>IF(D118="","",CONCATENATE(VLOOKUP($D118,Engagés!$C$10:$N$509,6,FALSE)," ",VLOOKUP($D118,Engagés!$C$10:$N$509,7,FALSE)))</f>
        <v/>
      </c>
      <c r="F118" s="518" t="str">
        <f>IF(D118="","",VLOOKUP($D118,Engagés!$C$10:$N$509,8,FALSE))</f>
        <v/>
      </c>
      <c r="G118" s="519" t="str">
        <f>IF($D118="","",VLOOKUP($D118,Engagés!$C$10:$S$509,15,FALSE))</f>
        <v/>
      </c>
      <c r="H118" s="520" t="s">
        <v>63</v>
      </c>
      <c r="I118" s="516" t="str">
        <f>IF(ISERROR(VLOOKUP($C118,Engagés!$B$10:$N$509,1,FALSE))=TRUE,"",VLOOKUP($C118,Engagés!$B$10:$N$509,2,FALSE))</f>
        <v/>
      </c>
      <c r="J118" s="517" t="str">
        <f>IF(I118="","",CONCATENATE(VLOOKUP($I118,Engagés!$C$10:$N$509,6,FALSE)," ",VLOOKUP($I118,Engagés!$C$10:$N$509,7,FALSE)))</f>
        <v/>
      </c>
      <c r="K118" s="518" t="str">
        <f>IF(I118="","",VLOOKUP($I118,Engagés!$C$10:$N$509,8,FALSE))</f>
        <v/>
      </c>
      <c r="L118" s="519" t="str">
        <f>IF($I118="","",VLOOKUP($I118,Engagés!$C$10:$S$509,15,FALSE))</f>
        <v/>
      </c>
      <c r="M118" s="80"/>
    </row>
    <row r="119" spans="1:19" ht="18.75" hidden="1" customHeight="1">
      <c r="A119">
        <f t="shared" si="5"/>
        <v>0</v>
      </c>
      <c r="B119" s="654">
        <v>225</v>
      </c>
      <c r="C119" s="654">
        <v>281</v>
      </c>
      <c r="D119" s="516" t="str">
        <f>IF(ISERROR(VLOOKUP($B119,Engagés!$B$10:$N$509,1,FALSE))=TRUE,"",VLOOKUP($B119,Engagés!$B$10:$N$509,2,FALSE))</f>
        <v/>
      </c>
      <c r="E119" s="517" t="str">
        <f>IF(D119="","",CONCATENATE(VLOOKUP($D119,Engagés!$C$10:$N$509,6,FALSE)," ",VLOOKUP($D119,Engagés!$C$10:$N$509,7,FALSE)))</f>
        <v/>
      </c>
      <c r="F119" s="518" t="str">
        <f>IF(D119="","",VLOOKUP($D119,Engagés!$C$10:$N$509,8,FALSE))</f>
        <v/>
      </c>
      <c r="G119" s="519" t="str">
        <f>IF($D119="","",VLOOKUP($D119,Engagés!$C$10:$S$509,15,FALSE))</f>
        <v/>
      </c>
      <c r="H119" s="520" t="s">
        <v>63</v>
      </c>
      <c r="I119" s="516" t="str">
        <f>IF(ISERROR(VLOOKUP($C119,Engagés!$B$10:$N$509,1,FALSE))=TRUE,"",VLOOKUP($C119,Engagés!$B$10:$N$509,2,FALSE))</f>
        <v/>
      </c>
      <c r="J119" s="517" t="str">
        <f>IF(I119="","",CONCATENATE(VLOOKUP($I119,Engagés!$C$10:$N$509,6,FALSE)," ",VLOOKUP($I119,Engagés!$C$10:$N$509,7,FALSE)))</f>
        <v/>
      </c>
      <c r="K119" s="518" t="str">
        <f>IF(I119="","",VLOOKUP($I119,Engagés!$C$10:$N$509,8,FALSE))</f>
        <v/>
      </c>
      <c r="L119" s="519" t="str">
        <f>IF($I119="","",VLOOKUP($I119,Engagés!$C$10:$S$509,15,FALSE))</f>
        <v/>
      </c>
      <c r="M119" s="80"/>
    </row>
    <row r="120" spans="1:19" ht="18.75" hidden="1" customHeight="1">
      <c r="A120">
        <f t="shared" si="5"/>
        <v>0</v>
      </c>
      <c r="B120" s="98">
        <f t="shared" si="3"/>
        <v>226</v>
      </c>
      <c r="C120" s="98">
        <f t="shared" si="4"/>
        <v>282</v>
      </c>
      <c r="D120" s="516" t="str">
        <f>IF(ISERROR(VLOOKUP($B120,Engagés!$B$10:$N$509,1,FALSE))=TRUE,"",VLOOKUP($B120,Engagés!$B$10:$N$509,2,FALSE))</f>
        <v/>
      </c>
      <c r="E120" s="517" t="str">
        <f>IF(D120="","",CONCATENATE(VLOOKUP($D120,Engagés!$C$10:$N$509,6,FALSE)," ",VLOOKUP($D120,Engagés!$C$10:$N$509,7,FALSE)))</f>
        <v/>
      </c>
      <c r="F120" s="518" t="str">
        <f>IF(D120="","",VLOOKUP($D120,Engagés!$C$10:$N$509,8,FALSE))</f>
        <v/>
      </c>
      <c r="G120" s="519" t="str">
        <f>IF($D120="","",VLOOKUP($D120,Engagés!$C$10:$S$509,15,FALSE))</f>
        <v/>
      </c>
      <c r="H120" s="520" t="s">
        <v>63</v>
      </c>
      <c r="I120" s="516" t="str">
        <f>IF(ISERROR(VLOOKUP($C120,Engagés!$B$10:$N$509,1,FALSE))=TRUE,"",VLOOKUP($C120,Engagés!$B$10:$N$509,2,FALSE))</f>
        <v/>
      </c>
      <c r="J120" s="517" t="str">
        <f>IF(I120="","",CONCATENATE(VLOOKUP($I120,Engagés!$C$10:$N$509,6,FALSE)," ",VLOOKUP($I120,Engagés!$C$10:$N$509,7,FALSE)))</f>
        <v/>
      </c>
      <c r="K120" s="518" t="str">
        <f>IF(I120="","",VLOOKUP($I120,Engagés!$C$10:$N$509,8,FALSE))</f>
        <v/>
      </c>
      <c r="L120" s="519" t="str">
        <f>IF($I120="","",VLOOKUP($I120,Engagés!$C$10:$S$509,15,FALSE))</f>
        <v/>
      </c>
      <c r="M120" s="80"/>
    </row>
    <row r="121" spans="1:19" ht="18.75" hidden="1" customHeight="1">
      <c r="A121">
        <f t="shared" si="5"/>
        <v>0</v>
      </c>
      <c r="B121" s="98">
        <f t="shared" si="3"/>
        <v>227</v>
      </c>
      <c r="C121" s="98">
        <f t="shared" si="4"/>
        <v>283</v>
      </c>
      <c r="D121" s="516" t="str">
        <f>IF(ISERROR(VLOOKUP($B121,Engagés!$B$10:$N$509,1,FALSE))=TRUE,"",VLOOKUP($B121,Engagés!$B$10:$N$509,2,FALSE))</f>
        <v/>
      </c>
      <c r="E121" s="517" t="str">
        <f>IF(D121="","",CONCATENATE(VLOOKUP($D121,Engagés!$C$10:$N$509,6,FALSE)," ",VLOOKUP($D121,Engagés!$C$10:$N$509,7,FALSE)))</f>
        <v/>
      </c>
      <c r="F121" s="518" t="str">
        <f>IF(D121="","",VLOOKUP($D121,Engagés!$C$10:$N$509,8,FALSE))</f>
        <v/>
      </c>
      <c r="G121" s="519" t="str">
        <f>IF($D121="","",VLOOKUP($D121,Engagés!$C$10:$S$509,15,FALSE))</f>
        <v/>
      </c>
      <c r="H121" s="520" t="s">
        <v>63</v>
      </c>
      <c r="I121" s="516" t="str">
        <f>IF(ISERROR(VLOOKUP($C121,Engagés!$B$10:$N$509,1,FALSE))=TRUE,"",VLOOKUP($C121,Engagés!$B$10:$N$509,2,FALSE))</f>
        <v/>
      </c>
      <c r="J121" s="517" t="str">
        <f>IF(I121="","",CONCATENATE(VLOOKUP($I121,Engagés!$C$10:$N$509,6,FALSE)," ",VLOOKUP($I121,Engagés!$C$10:$N$509,7,FALSE)))</f>
        <v/>
      </c>
      <c r="K121" s="518" t="str">
        <f>IF(I121="","",VLOOKUP($I121,Engagés!$C$10:$N$509,8,FALSE))</f>
        <v/>
      </c>
      <c r="L121" s="519" t="str">
        <f>IF($I121="","",VLOOKUP($I121,Engagés!$C$10:$S$509,15,FALSE))</f>
        <v/>
      </c>
      <c r="M121" s="80"/>
    </row>
    <row r="122" spans="1:19" ht="18.75" hidden="1" customHeight="1">
      <c r="A122">
        <f t="shared" si="5"/>
        <v>0</v>
      </c>
      <c r="B122" s="98">
        <f t="shared" si="3"/>
        <v>228</v>
      </c>
      <c r="C122" s="98">
        <f t="shared" si="4"/>
        <v>284</v>
      </c>
      <c r="D122" s="516" t="str">
        <f>IF(ISERROR(VLOOKUP($B122,Engagés!$B$10:$N$509,1,FALSE))=TRUE,"",VLOOKUP($B122,Engagés!$B$10:$N$509,2,FALSE))</f>
        <v/>
      </c>
      <c r="E122" s="517" t="str">
        <f>IF(D122="","",CONCATENATE(VLOOKUP($D122,Engagés!$C$10:$N$509,6,FALSE)," ",VLOOKUP($D122,Engagés!$C$10:$N$509,7,FALSE)))</f>
        <v/>
      </c>
      <c r="F122" s="518" t="str">
        <f>IF(D122="","",VLOOKUP($D122,Engagés!$C$10:$N$509,8,FALSE))</f>
        <v/>
      </c>
      <c r="G122" s="519" t="str">
        <f>IF($D122="","",VLOOKUP($D122,Engagés!$C$10:$S$509,15,FALSE))</f>
        <v/>
      </c>
      <c r="H122" s="520" t="s">
        <v>63</v>
      </c>
      <c r="I122" s="516" t="str">
        <f>IF(ISERROR(VLOOKUP($C122,Engagés!$B$10:$N$509,1,FALSE))=TRUE,"",VLOOKUP($C122,Engagés!$B$10:$N$509,2,FALSE))</f>
        <v/>
      </c>
      <c r="J122" s="517" t="str">
        <f>IF(I122="","",CONCATENATE(VLOOKUP($I122,Engagés!$C$10:$N$509,6,FALSE)," ",VLOOKUP($I122,Engagés!$C$10:$N$509,7,FALSE)))</f>
        <v/>
      </c>
      <c r="K122" s="518" t="str">
        <f>IF(I122="","",VLOOKUP($I122,Engagés!$C$10:$N$509,8,FALSE))</f>
        <v/>
      </c>
      <c r="L122" s="519" t="str">
        <f>IF($I122="","",VLOOKUP($I122,Engagés!$C$10:$S$509,15,FALSE))</f>
        <v/>
      </c>
      <c r="M122" s="80"/>
    </row>
    <row r="123" spans="1:19" ht="18.75" hidden="1" customHeight="1">
      <c r="A123">
        <f t="shared" si="5"/>
        <v>0</v>
      </c>
      <c r="B123" s="98">
        <f t="shared" si="3"/>
        <v>229</v>
      </c>
      <c r="C123" s="98">
        <f t="shared" si="4"/>
        <v>285</v>
      </c>
      <c r="D123" s="516" t="str">
        <f>IF(ISERROR(VLOOKUP($B123,Engagés!$B$10:$N$509,1,FALSE))=TRUE,"",VLOOKUP($B123,Engagés!$B$10:$N$509,2,FALSE))</f>
        <v/>
      </c>
      <c r="E123" s="517" t="str">
        <f>IF(D123="","",CONCATENATE(VLOOKUP($D123,Engagés!$C$10:$N$509,6,FALSE)," ",VLOOKUP($D123,Engagés!$C$10:$N$509,7,FALSE)))</f>
        <v/>
      </c>
      <c r="F123" s="518" t="str">
        <f>IF(D123="","",VLOOKUP($D123,Engagés!$C$10:$N$509,8,FALSE))</f>
        <v/>
      </c>
      <c r="G123" s="519" t="str">
        <f>IF($D123="","",VLOOKUP($D123,Engagés!$C$10:$S$509,15,FALSE))</f>
        <v/>
      </c>
      <c r="H123" s="520" t="s">
        <v>63</v>
      </c>
      <c r="I123" s="516" t="str">
        <f>IF(ISERROR(VLOOKUP($C123,Engagés!$B$10:$N$509,1,FALSE))=TRUE,"",VLOOKUP($C123,Engagés!$B$10:$N$509,2,FALSE))</f>
        <v/>
      </c>
      <c r="J123" s="517" t="str">
        <f>IF(I123="","",CONCATENATE(VLOOKUP($I123,Engagés!$C$10:$N$509,6,FALSE)," ",VLOOKUP($I123,Engagés!$C$10:$N$509,7,FALSE)))</f>
        <v/>
      </c>
      <c r="K123" s="518" t="str">
        <f>IF(I123="","",VLOOKUP($I123,Engagés!$C$10:$N$509,8,FALSE))</f>
        <v/>
      </c>
      <c r="L123" s="519" t="str">
        <f>IF($I123="","",VLOOKUP($I123,Engagés!$C$10:$S$509,15,FALSE))</f>
        <v/>
      </c>
      <c r="M123" s="80"/>
    </row>
    <row r="124" spans="1:19" ht="18.75" hidden="1" customHeight="1">
      <c r="A124">
        <f t="shared" si="5"/>
        <v>0</v>
      </c>
      <c r="B124" s="98">
        <f t="shared" si="3"/>
        <v>230</v>
      </c>
      <c r="C124" s="98">
        <f t="shared" si="4"/>
        <v>286</v>
      </c>
      <c r="D124" s="516" t="str">
        <f>IF(ISERROR(VLOOKUP($B124,Engagés!$B$10:$N$509,1,FALSE))=TRUE,"",VLOOKUP($B124,Engagés!$B$10:$N$509,2,FALSE))</f>
        <v/>
      </c>
      <c r="E124" s="517" t="str">
        <f>IF(D124="","",CONCATENATE(VLOOKUP($D124,Engagés!$C$10:$N$509,6,FALSE)," ",VLOOKUP($D124,Engagés!$C$10:$N$509,7,FALSE)))</f>
        <v/>
      </c>
      <c r="F124" s="518" t="str">
        <f>IF(D124="","",VLOOKUP($D124,Engagés!$C$10:$N$509,8,FALSE))</f>
        <v/>
      </c>
      <c r="G124" s="519" t="str">
        <f>IF($D124="","",VLOOKUP($D124,Engagés!$C$10:$S$509,15,FALSE))</f>
        <v/>
      </c>
      <c r="H124" s="520" t="s">
        <v>63</v>
      </c>
      <c r="I124" s="516" t="str">
        <f>IF(ISERROR(VLOOKUP($C124,Engagés!$B$10:$N$509,1,FALSE))=TRUE,"",VLOOKUP($C124,Engagés!$B$10:$N$509,2,FALSE))</f>
        <v/>
      </c>
      <c r="J124" s="517" t="str">
        <f>IF(I124="","",CONCATENATE(VLOOKUP($I124,Engagés!$C$10:$N$509,6,FALSE)," ",VLOOKUP($I124,Engagés!$C$10:$N$509,7,FALSE)))</f>
        <v/>
      </c>
      <c r="K124" s="518" t="str">
        <f>IF(I124="","",VLOOKUP($I124,Engagés!$C$10:$N$509,8,FALSE))</f>
        <v/>
      </c>
      <c r="L124" s="519" t="str">
        <f>IF($I124="","",VLOOKUP($I124,Engagés!$C$10:$S$509,15,FALSE))</f>
        <v/>
      </c>
      <c r="M124" s="80"/>
    </row>
    <row r="125" spans="1:19" ht="18.75" hidden="1" customHeight="1">
      <c r="A125">
        <f t="shared" si="5"/>
        <v>0</v>
      </c>
      <c r="B125" s="98">
        <f t="shared" si="3"/>
        <v>231</v>
      </c>
      <c r="C125" s="98">
        <f t="shared" si="4"/>
        <v>287</v>
      </c>
      <c r="D125" s="516" t="str">
        <f>IF(ISERROR(VLOOKUP($B125,Engagés!$B$10:$N$509,1,FALSE))=TRUE,"",VLOOKUP($B125,Engagés!$B$10:$N$509,2,FALSE))</f>
        <v/>
      </c>
      <c r="E125" s="517" t="str">
        <f>IF(D125="","",CONCATENATE(VLOOKUP($D125,Engagés!$C$10:$N$509,6,FALSE)," ",VLOOKUP($D125,Engagés!$C$10:$N$509,7,FALSE)))</f>
        <v/>
      </c>
      <c r="F125" s="518" t="str">
        <f>IF(D125="","",VLOOKUP($D125,Engagés!$C$10:$N$509,8,FALSE))</f>
        <v/>
      </c>
      <c r="G125" s="519" t="str">
        <f>IF($D125="","",VLOOKUP($D125,Engagés!$C$10:$S$509,15,FALSE))</f>
        <v/>
      </c>
      <c r="H125" s="520" t="s">
        <v>63</v>
      </c>
      <c r="I125" s="516" t="str">
        <f>IF(ISERROR(VLOOKUP($C125,Engagés!$B$10:$N$509,1,FALSE))=TRUE,"",VLOOKUP($C125,Engagés!$B$10:$N$509,2,FALSE))</f>
        <v/>
      </c>
      <c r="J125" s="517" t="str">
        <f>IF(I125="","",CONCATENATE(VLOOKUP($I125,Engagés!$C$10:$N$509,6,FALSE)," ",VLOOKUP($I125,Engagés!$C$10:$N$509,7,FALSE)))</f>
        <v/>
      </c>
      <c r="K125" s="518" t="str">
        <f>IF(I125="","",VLOOKUP($I125,Engagés!$C$10:$N$509,8,FALSE))</f>
        <v/>
      </c>
      <c r="L125" s="519" t="str">
        <f>IF($I125="","",VLOOKUP($I125,Engagés!$C$10:$S$509,15,FALSE))</f>
        <v/>
      </c>
      <c r="M125" s="80"/>
    </row>
    <row r="126" spans="1:19" ht="18.75" hidden="1" customHeight="1">
      <c r="A126">
        <f t="shared" si="5"/>
        <v>0</v>
      </c>
      <c r="B126" s="98">
        <f t="shared" si="3"/>
        <v>232</v>
      </c>
      <c r="C126" s="98">
        <f t="shared" si="4"/>
        <v>288</v>
      </c>
      <c r="D126" s="516" t="str">
        <f>IF(ISERROR(VLOOKUP($B126,Engagés!$B$10:$N$509,1,FALSE))=TRUE,"",VLOOKUP($B126,Engagés!$B$10:$N$509,2,FALSE))</f>
        <v/>
      </c>
      <c r="E126" s="517" t="str">
        <f>IF(D126="","",CONCATENATE(VLOOKUP($D126,Engagés!$C$10:$N$509,6,FALSE)," ",VLOOKUP($D126,Engagés!$C$10:$N$509,7,FALSE)))</f>
        <v/>
      </c>
      <c r="F126" s="518" t="str">
        <f>IF(D126="","",VLOOKUP($D126,Engagés!$C$10:$N$509,8,FALSE))</f>
        <v/>
      </c>
      <c r="G126" s="519" t="str">
        <f>IF($D126="","",VLOOKUP($D126,Engagés!$C$10:$S$509,15,FALSE))</f>
        <v/>
      </c>
      <c r="H126" s="520" t="s">
        <v>63</v>
      </c>
      <c r="I126" s="516" t="str">
        <f>IF(ISERROR(VLOOKUP($C126,Engagés!$B$10:$N$509,1,FALSE))=TRUE,"",VLOOKUP($C126,Engagés!$B$10:$N$509,2,FALSE))</f>
        <v/>
      </c>
      <c r="J126" s="517" t="str">
        <f>IF(I126="","",CONCATENATE(VLOOKUP($I126,Engagés!$C$10:$N$509,6,FALSE)," ",VLOOKUP($I126,Engagés!$C$10:$N$509,7,FALSE)))</f>
        <v/>
      </c>
      <c r="K126" s="518" t="str">
        <f>IF(I126="","",VLOOKUP($I126,Engagés!$C$10:$N$509,8,FALSE))</f>
        <v/>
      </c>
      <c r="L126" s="519" t="str">
        <f>IF($I126="","",VLOOKUP($I126,Engagés!$C$10:$S$509,15,FALSE))</f>
        <v/>
      </c>
      <c r="M126" s="80"/>
    </row>
    <row r="127" spans="1:19" ht="18.75" hidden="1" customHeight="1">
      <c r="A127">
        <f t="shared" si="5"/>
        <v>0</v>
      </c>
      <c r="B127" s="98">
        <f t="shared" si="3"/>
        <v>233</v>
      </c>
      <c r="C127" s="98">
        <f t="shared" si="4"/>
        <v>289</v>
      </c>
      <c r="D127" s="516" t="str">
        <f>IF(ISERROR(VLOOKUP($B127,Engagés!$B$10:$N$509,1,FALSE))=TRUE,"",VLOOKUP($B127,Engagés!$B$10:$N$509,2,FALSE))</f>
        <v/>
      </c>
      <c r="E127" s="517" t="str">
        <f>IF(D127="","",CONCATENATE(VLOOKUP($D127,Engagés!$C$10:$N$509,6,FALSE)," ",VLOOKUP($D127,Engagés!$C$10:$N$509,7,FALSE)))</f>
        <v/>
      </c>
      <c r="F127" s="518" t="str">
        <f>IF(D127="","",VLOOKUP($D127,Engagés!$C$10:$N$509,8,FALSE))</f>
        <v/>
      </c>
      <c r="G127" s="519" t="str">
        <f>IF($D127="","",VLOOKUP($D127,Engagés!$C$10:$S$509,15,FALSE))</f>
        <v/>
      </c>
      <c r="H127" s="520" t="s">
        <v>63</v>
      </c>
      <c r="I127" s="516" t="str">
        <f>IF(ISERROR(VLOOKUP($C127,Engagés!$B$10:$N$509,1,FALSE))=TRUE,"",VLOOKUP($C127,Engagés!$B$10:$N$509,2,FALSE))</f>
        <v/>
      </c>
      <c r="J127" s="517" t="str">
        <f>IF(I127="","",CONCATENATE(VLOOKUP($I127,Engagés!$C$10:$N$509,6,FALSE)," ",VLOOKUP($I127,Engagés!$C$10:$N$509,7,FALSE)))</f>
        <v/>
      </c>
      <c r="K127" s="518" t="str">
        <f>IF(I127="","",VLOOKUP($I127,Engagés!$C$10:$N$509,8,FALSE))</f>
        <v/>
      </c>
      <c r="L127" s="519" t="str">
        <f>IF($I127="","",VLOOKUP($I127,Engagés!$C$10:$S$509,15,FALSE))</f>
        <v/>
      </c>
      <c r="M127" s="80"/>
    </row>
    <row r="128" spans="1:19" ht="18.75" hidden="1" customHeight="1">
      <c r="A128">
        <f t="shared" si="5"/>
        <v>0</v>
      </c>
      <c r="B128" s="98">
        <f t="shared" si="3"/>
        <v>234</v>
      </c>
      <c r="C128" s="98">
        <f t="shared" si="4"/>
        <v>290</v>
      </c>
      <c r="D128" s="516" t="str">
        <f>IF(ISERROR(VLOOKUP($B128,Engagés!$B$10:$N$509,1,FALSE))=TRUE,"",VLOOKUP($B128,Engagés!$B$10:$N$509,2,FALSE))</f>
        <v/>
      </c>
      <c r="E128" s="517" t="str">
        <f>IF(D128="","",CONCATENATE(VLOOKUP($D128,Engagés!$C$10:$N$509,6,FALSE)," ",VLOOKUP($D128,Engagés!$C$10:$N$509,7,FALSE)))</f>
        <v/>
      </c>
      <c r="F128" s="518" t="str">
        <f>IF(D128="","",VLOOKUP($D128,Engagés!$C$10:$N$509,8,FALSE))</f>
        <v/>
      </c>
      <c r="G128" s="519" t="str">
        <f>IF($D128="","",VLOOKUP($D128,Engagés!$C$10:$S$509,15,FALSE))</f>
        <v/>
      </c>
      <c r="H128" s="520" t="s">
        <v>63</v>
      </c>
      <c r="I128" s="516" t="str">
        <f>IF(ISERROR(VLOOKUP($C128,Engagés!$B$10:$N$509,1,FALSE))=TRUE,"",VLOOKUP($C128,Engagés!$B$10:$N$509,2,FALSE))</f>
        <v/>
      </c>
      <c r="J128" s="517" t="str">
        <f>IF(I128="","",CONCATENATE(VLOOKUP($I128,Engagés!$C$10:$N$509,6,FALSE)," ",VLOOKUP($I128,Engagés!$C$10:$N$509,7,FALSE)))</f>
        <v/>
      </c>
      <c r="K128" s="518" t="str">
        <f>IF(I128="","",VLOOKUP($I128,Engagés!$C$10:$N$509,8,FALSE))</f>
        <v/>
      </c>
      <c r="L128" s="519" t="str">
        <f>IF($I128="","",VLOOKUP($I128,Engagés!$C$10:$S$509,15,FALSE))</f>
        <v/>
      </c>
      <c r="M128" s="80"/>
    </row>
    <row r="129" spans="1:13" ht="18.75" hidden="1" customHeight="1">
      <c r="A129">
        <f t="shared" si="5"/>
        <v>0</v>
      </c>
      <c r="B129" s="98">
        <f t="shared" ref="B129:B192" si="7">B128+1</f>
        <v>235</v>
      </c>
      <c r="C129" s="98">
        <f t="shared" ref="C129:C192" si="8">C128+1</f>
        <v>291</v>
      </c>
      <c r="D129" s="516" t="str">
        <f>IF(ISERROR(VLOOKUP($B129,Engagés!$B$10:$N$509,1,FALSE))=TRUE,"",VLOOKUP($B129,Engagés!$B$10:$N$509,2,FALSE))</f>
        <v/>
      </c>
      <c r="E129" s="517" t="str">
        <f>IF(D129="","",CONCATENATE(VLOOKUP($D129,Engagés!$C$10:$N$509,6,FALSE)," ",VLOOKUP($D129,Engagés!$C$10:$N$509,7,FALSE)))</f>
        <v/>
      </c>
      <c r="F129" s="518" t="str">
        <f>IF(D129="","",VLOOKUP($D129,Engagés!$C$10:$N$509,8,FALSE))</f>
        <v/>
      </c>
      <c r="G129" s="519" t="str">
        <f>IF($D129="","",VLOOKUP($D129,Engagés!$C$10:$S$509,15,FALSE))</f>
        <v/>
      </c>
      <c r="H129" s="520" t="s">
        <v>63</v>
      </c>
      <c r="I129" s="516" t="str">
        <f>IF(ISERROR(VLOOKUP($C129,Engagés!$B$10:$N$509,1,FALSE))=TRUE,"",VLOOKUP($C129,Engagés!$B$10:$N$509,2,FALSE))</f>
        <v/>
      </c>
      <c r="J129" s="517" t="str">
        <f>IF(I129="","",CONCATENATE(VLOOKUP($I129,Engagés!$C$10:$N$509,6,FALSE)," ",VLOOKUP($I129,Engagés!$C$10:$N$509,7,FALSE)))</f>
        <v/>
      </c>
      <c r="K129" s="518" t="str">
        <f>IF(I129="","",VLOOKUP($I129,Engagés!$C$10:$N$509,8,FALSE))</f>
        <v/>
      </c>
      <c r="L129" s="519" t="str">
        <f>IF($I129="","",VLOOKUP($I129,Engagés!$C$10:$S$509,15,FALSE))</f>
        <v/>
      </c>
      <c r="M129" s="80"/>
    </row>
    <row r="130" spans="1:13" ht="18.75" hidden="1" customHeight="1">
      <c r="A130">
        <f t="shared" si="5"/>
        <v>0</v>
      </c>
      <c r="B130" s="98">
        <f t="shared" si="7"/>
        <v>236</v>
      </c>
      <c r="C130" s="98">
        <f t="shared" si="8"/>
        <v>292</v>
      </c>
      <c r="D130" s="516" t="str">
        <f>IF(ISERROR(VLOOKUP($B130,Engagés!$B$10:$N$509,1,FALSE))=TRUE,"",VLOOKUP($B130,Engagés!$B$10:$N$509,2,FALSE))</f>
        <v/>
      </c>
      <c r="E130" s="517" t="str">
        <f>IF(D130="","",CONCATENATE(VLOOKUP($D130,Engagés!$C$10:$N$509,6,FALSE)," ",VLOOKUP($D130,Engagés!$C$10:$N$509,7,FALSE)))</f>
        <v/>
      </c>
      <c r="F130" s="518" t="str">
        <f>IF(D130="","",VLOOKUP($D130,Engagés!$C$10:$N$509,8,FALSE))</f>
        <v/>
      </c>
      <c r="G130" s="519" t="str">
        <f>IF($D130="","",VLOOKUP($D130,Engagés!$C$10:$S$509,15,FALSE))</f>
        <v/>
      </c>
      <c r="H130" s="520" t="s">
        <v>63</v>
      </c>
      <c r="I130" s="516" t="str">
        <f>IF(ISERROR(VLOOKUP($C130,Engagés!$B$10:$N$509,1,FALSE))=TRUE,"",VLOOKUP($C130,Engagés!$B$10:$N$509,2,FALSE))</f>
        <v/>
      </c>
      <c r="J130" s="517" t="str">
        <f>IF(I130="","",CONCATENATE(VLOOKUP($I130,Engagés!$C$10:$N$509,6,FALSE)," ",VLOOKUP($I130,Engagés!$C$10:$N$509,7,FALSE)))</f>
        <v/>
      </c>
      <c r="K130" s="518" t="str">
        <f>IF(I130="","",VLOOKUP($I130,Engagés!$C$10:$N$509,8,FALSE))</f>
        <v/>
      </c>
      <c r="L130" s="519" t="str">
        <f>IF($I130="","",VLOOKUP($I130,Engagés!$C$10:$S$509,15,FALSE))</f>
        <v/>
      </c>
      <c r="M130" s="80"/>
    </row>
    <row r="131" spans="1:13" ht="18.75" hidden="1" customHeight="1">
      <c r="A131">
        <f t="shared" si="5"/>
        <v>0</v>
      </c>
      <c r="B131" s="98">
        <f t="shared" si="7"/>
        <v>237</v>
      </c>
      <c r="C131" s="98">
        <f t="shared" si="8"/>
        <v>293</v>
      </c>
      <c r="D131" s="516" t="str">
        <f>IF(ISERROR(VLOOKUP($B131,Engagés!$B$10:$N$509,1,FALSE))=TRUE,"",VLOOKUP($B131,Engagés!$B$10:$N$509,2,FALSE))</f>
        <v/>
      </c>
      <c r="E131" s="517" t="str">
        <f>IF(D131="","",CONCATENATE(VLOOKUP($D131,Engagés!$C$10:$N$509,6,FALSE)," ",VLOOKUP($D131,Engagés!$C$10:$N$509,7,FALSE)))</f>
        <v/>
      </c>
      <c r="F131" s="518" t="str">
        <f>IF(D131="","",VLOOKUP($D131,Engagés!$C$10:$N$509,8,FALSE))</f>
        <v/>
      </c>
      <c r="G131" s="519" t="str">
        <f>IF($D131="","",VLOOKUP($D131,Engagés!$C$10:$S$509,15,FALSE))</f>
        <v/>
      </c>
      <c r="H131" s="520" t="s">
        <v>63</v>
      </c>
      <c r="I131" s="516" t="str">
        <f>IF(ISERROR(VLOOKUP($C131,Engagés!$B$10:$N$509,1,FALSE))=TRUE,"",VLOOKUP($C131,Engagés!$B$10:$N$509,2,FALSE))</f>
        <v/>
      </c>
      <c r="J131" s="517" t="str">
        <f>IF(I131="","",CONCATENATE(VLOOKUP($I131,Engagés!$C$10:$N$509,6,FALSE)," ",VLOOKUP($I131,Engagés!$C$10:$N$509,7,FALSE)))</f>
        <v/>
      </c>
      <c r="K131" s="518" t="str">
        <f>IF(I131="","",VLOOKUP($I131,Engagés!$C$10:$N$509,8,FALSE))</f>
        <v/>
      </c>
      <c r="L131" s="519" t="str">
        <f>IF($I131="","",VLOOKUP($I131,Engagés!$C$10:$S$509,15,FALSE))</f>
        <v/>
      </c>
      <c r="M131" s="80"/>
    </row>
    <row r="132" spans="1:13" ht="18.75" hidden="1" customHeight="1">
      <c r="A132">
        <f t="shared" si="5"/>
        <v>0</v>
      </c>
      <c r="B132" s="98">
        <f t="shared" si="7"/>
        <v>238</v>
      </c>
      <c r="C132" s="98">
        <f t="shared" si="8"/>
        <v>294</v>
      </c>
      <c r="D132" s="516" t="str">
        <f>IF(ISERROR(VLOOKUP($B132,Engagés!$B$10:$N$509,1,FALSE))=TRUE,"",VLOOKUP($B132,Engagés!$B$10:$N$509,2,FALSE))</f>
        <v/>
      </c>
      <c r="E132" s="517" t="str">
        <f>IF(D132="","",CONCATENATE(VLOOKUP($D132,Engagés!$C$10:$N$509,6,FALSE)," ",VLOOKUP($D132,Engagés!$C$10:$N$509,7,FALSE)))</f>
        <v/>
      </c>
      <c r="F132" s="518" t="str">
        <f>IF(D132="","",VLOOKUP($D132,Engagés!$C$10:$N$509,8,FALSE))</f>
        <v/>
      </c>
      <c r="G132" s="519" t="str">
        <f>IF($D132="","",VLOOKUP($D132,Engagés!$C$10:$S$509,15,FALSE))</f>
        <v/>
      </c>
      <c r="H132" s="520" t="s">
        <v>63</v>
      </c>
      <c r="I132" s="516" t="str">
        <f>IF(ISERROR(VLOOKUP($C132,Engagés!$B$10:$N$509,1,FALSE))=TRUE,"",VLOOKUP($C132,Engagés!$B$10:$N$509,2,FALSE))</f>
        <v/>
      </c>
      <c r="J132" s="517" t="str">
        <f>IF(I132="","",CONCATENATE(VLOOKUP($I132,Engagés!$C$10:$N$509,6,FALSE)," ",VLOOKUP($I132,Engagés!$C$10:$N$509,7,FALSE)))</f>
        <v/>
      </c>
      <c r="K132" s="518" t="str">
        <f>IF(I132="","",VLOOKUP($I132,Engagés!$C$10:$N$509,8,FALSE))</f>
        <v/>
      </c>
      <c r="L132" s="519" t="str">
        <f>IF($I132="","",VLOOKUP($I132,Engagés!$C$10:$S$509,15,FALSE))</f>
        <v/>
      </c>
      <c r="M132" s="80"/>
    </row>
    <row r="133" spans="1:13" ht="18.75" hidden="1" customHeight="1">
      <c r="A133">
        <f t="shared" si="5"/>
        <v>0</v>
      </c>
      <c r="B133" s="98">
        <f t="shared" si="7"/>
        <v>239</v>
      </c>
      <c r="C133" s="98">
        <f t="shared" si="8"/>
        <v>295</v>
      </c>
      <c r="D133" s="516" t="str">
        <f>IF(ISERROR(VLOOKUP($B133,Engagés!$B$10:$N$509,1,FALSE))=TRUE,"",VLOOKUP($B133,Engagés!$B$10:$N$509,2,FALSE))</f>
        <v/>
      </c>
      <c r="E133" s="517" t="str">
        <f>IF(D133="","",CONCATENATE(VLOOKUP($D133,Engagés!$C$10:$N$509,6,FALSE)," ",VLOOKUP($D133,Engagés!$C$10:$N$509,7,FALSE)))</f>
        <v/>
      </c>
      <c r="F133" s="518" t="str">
        <f>IF(D133="","",VLOOKUP($D133,Engagés!$C$10:$N$509,8,FALSE))</f>
        <v/>
      </c>
      <c r="G133" s="519" t="str">
        <f>IF($D133="","",VLOOKUP($D133,Engagés!$C$10:$S$509,15,FALSE))</f>
        <v/>
      </c>
      <c r="H133" s="520" t="s">
        <v>63</v>
      </c>
      <c r="I133" s="516" t="str">
        <f>IF(ISERROR(VLOOKUP($C133,Engagés!$B$10:$N$509,1,FALSE))=TRUE,"",VLOOKUP($C133,Engagés!$B$10:$N$509,2,FALSE))</f>
        <v/>
      </c>
      <c r="J133" s="517" t="str">
        <f>IF(I133="","",CONCATENATE(VLOOKUP($I133,Engagés!$C$10:$N$509,6,FALSE)," ",VLOOKUP($I133,Engagés!$C$10:$N$509,7,FALSE)))</f>
        <v/>
      </c>
      <c r="K133" s="518" t="str">
        <f>IF(I133="","",VLOOKUP($I133,Engagés!$C$10:$N$509,8,FALSE))</f>
        <v/>
      </c>
      <c r="L133" s="519" t="str">
        <f>IF($I133="","",VLOOKUP($I133,Engagés!$C$10:$S$509,15,FALSE))</f>
        <v/>
      </c>
      <c r="M133" s="80"/>
    </row>
    <row r="134" spans="1:13" ht="18.75" hidden="1" customHeight="1">
      <c r="A134">
        <f t="shared" si="5"/>
        <v>0</v>
      </c>
      <c r="B134" s="98">
        <f t="shared" si="7"/>
        <v>240</v>
      </c>
      <c r="C134" s="98">
        <f t="shared" si="8"/>
        <v>296</v>
      </c>
      <c r="D134" s="516" t="str">
        <f>IF(ISERROR(VLOOKUP($B134,Engagés!$B$10:$N$509,1,FALSE))=TRUE,"",VLOOKUP($B134,Engagés!$B$10:$N$509,2,FALSE))</f>
        <v/>
      </c>
      <c r="E134" s="517" t="str">
        <f>IF(D134="","",CONCATENATE(VLOOKUP($D134,Engagés!$C$10:$N$509,6,FALSE)," ",VLOOKUP($D134,Engagés!$C$10:$N$509,7,FALSE)))</f>
        <v/>
      </c>
      <c r="F134" s="518" t="str">
        <f>IF(D134="","",VLOOKUP($D134,Engagés!$C$10:$N$509,8,FALSE))</f>
        <v/>
      </c>
      <c r="G134" s="519" t="str">
        <f>IF($D134="","",VLOOKUP($D134,Engagés!$C$10:$S$509,15,FALSE))</f>
        <v/>
      </c>
      <c r="H134" s="520" t="s">
        <v>63</v>
      </c>
      <c r="I134" s="516" t="str">
        <f>IF(ISERROR(VLOOKUP($C134,Engagés!$B$10:$N$509,1,FALSE))=TRUE,"",VLOOKUP($C134,Engagés!$B$10:$N$509,2,FALSE))</f>
        <v/>
      </c>
      <c r="J134" s="517" t="str">
        <f>IF(I134="","",CONCATENATE(VLOOKUP($I134,Engagés!$C$10:$N$509,6,FALSE)," ",VLOOKUP($I134,Engagés!$C$10:$N$509,7,FALSE)))</f>
        <v/>
      </c>
      <c r="K134" s="518" t="str">
        <f>IF(I134="","",VLOOKUP($I134,Engagés!$C$10:$N$509,8,FALSE))</f>
        <v/>
      </c>
      <c r="L134" s="519" t="str">
        <f>IF($I134="","",VLOOKUP($I134,Engagés!$C$10:$S$509,15,FALSE))</f>
        <v/>
      </c>
      <c r="M134" s="80"/>
    </row>
    <row r="135" spans="1:13" ht="18.75" hidden="1" customHeight="1">
      <c r="A135">
        <f t="shared" si="5"/>
        <v>0</v>
      </c>
      <c r="B135" s="98">
        <f t="shared" si="7"/>
        <v>241</v>
      </c>
      <c r="C135" s="98">
        <f t="shared" si="8"/>
        <v>297</v>
      </c>
      <c r="D135" s="516" t="str">
        <f>IF(ISERROR(VLOOKUP($B135,Engagés!$B$10:$N$509,1,FALSE))=TRUE,"",VLOOKUP($B135,Engagés!$B$10:$N$509,2,FALSE))</f>
        <v/>
      </c>
      <c r="E135" s="517" t="str">
        <f>IF(D135="","",CONCATENATE(VLOOKUP($D135,Engagés!$C$10:$N$509,6,FALSE)," ",VLOOKUP($D135,Engagés!$C$10:$N$509,7,FALSE)))</f>
        <v/>
      </c>
      <c r="F135" s="518" t="str">
        <f>IF(D135="","",VLOOKUP($D135,Engagés!$C$10:$N$509,8,FALSE))</f>
        <v/>
      </c>
      <c r="G135" s="519" t="str">
        <f>IF($D135="","",VLOOKUP($D135,Engagés!$C$10:$S$509,15,FALSE))</f>
        <v/>
      </c>
      <c r="H135" s="520" t="s">
        <v>63</v>
      </c>
      <c r="I135" s="516" t="str">
        <f>IF(ISERROR(VLOOKUP($C135,Engagés!$B$10:$N$509,1,FALSE))=TRUE,"",VLOOKUP($C135,Engagés!$B$10:$N$509,2,FALSE))</f>
        <v/>
      </c>
      <c r="J135" s="517" t="str">
        <f>IF(I135="","",CONCATENATE(VLOOKUP($I135,Engagés!$C$10:$N$509,6,FALSE)," ",VLOOKUP($I135,Engagés!$C$10:$N$509,7,FALSE)))</f>
        <v/>
      </c>
      <c r="K135" s="518" t="str">
        <f>IF(I135="","",VLOOKUP($I135,Engagés!$C$10:$N$509,8,FALSE))</f>
        <v/>
      </c>
      <c r="L135" s="519" t="str">
        <f>IF($I135="","",VLOOKUP($I135,Engagés!$C$10:$S$509,15,FALSE))</f>
        <v/>
      </c>
      <c r="M135" s="80"/>
    </row>
    <row r="136" spans="1:13" ht="18.75" hidden="1" customHeight="1">
      <c r="A136">
        <f t="shared" si="5"/>
        <v>0</v>
      </c>
      <c r="B136" s="98">
        <f t="shared" si="7"/>
        <v>242</v>
      </c>
      <c r="C136" s="98">
        <f t="shared" si="8"/>
        <v>298</v>
      </c>
      <c r="D136" s="516" t="str">
        <f>IF(ISERROR(VLOOKUP($B136,Engagés!$B$10:$N$509,1,FALSE))=TRUE,"",VLOOKUP($B136,Engagés!$B$10:$N$509,2,FALSE))</f>
        <v/>
      </c>
      <c r="E136" s="517" t="str">
        <f>IF(D136="","",CONCATENATE(VLOOKUP($D136,Engagés!$C$10:$N$509,6,FALSE)," ",VLOOKUP($D136,Engagés!$C$10:$N$509,7,FALSE)))</f>
        <v/>
      </c>
      <c r="F136" s="518" t="str">
        <f>IF(D136="","",VLOOKUP($D136,Engagés!$C$10:$N$509,8,FALSE))</f>
        <v/>
      </c>
      <c r="G136" s="519" t="str">
        <f>IF($D136="","",VLOOKUP($D136,Engagés!$C$10:$S$509,15,FALSE))</f>
        <v/>
      </c>
      <c r="H136" s="520" t="s">
        <v>63</v>
      </c>
      <c r="I136" s="516" t="str">
        <f>IF(ISERROR(VLOOKUP($C136,Engagés!$B$10:$N$509,1,FALSE))=TRUE,"",VLOOKUP($C136,Engagés!$B$10:$N$509,2,FALSE))</f>
        <v/>
      </c>
      <c r="J136" s="517" t="str">
        <f>IF(I136="","",CONCATENATE(VLOOKUP($I136,Engagés!$C$10:$N$509,6,FALSE)," ",VLOOKUP($I136,Engagés!$C$10:$N$509,7,FALSE)))</f>
        <v/>
      </c>
      <c r="K136" s="518" t="str">
        <f>IF(I136="","",VLOOKUP($I136,Engagés!$C$10:$N$509,8,FALSE))</f>
        <v/>
      </c>
      <c r="L136" s="519" t="str">
        <f>IF($I136="","",VLOOKUP($I136,Engagés!$C$10:$S$509,15,FALSE))</f>
        <v/>
      </c>
      <c r="M136" s="80"/>
    </row>
    <row r="137" spans="1:13" ht="18.75" hidden="1" customHeight="1">
      <c r="A137">
        <f t="shared" si="5"/>
        <v>0</v>
      </c>
      <c r="B137" s="98">
        <f t="shared" si="7"/>
        <v>243</v>
      </c>
      <c r="C137" s="98">
        <f t="shared" si="8"/>
        <v>299</v>
      </c>
      <c r="D137" s="516" t="str">
        <f>IF(ISERROR(VLOOKUP($B137,Engagés!$B$10:$N$509,1,FALSE))=TRUE,"",VLOOKUP($B137,Engagés!$B$10:$N$509,2,FALSE))</f>
        <v/>
      </c>
      <c r="E137" s="517" t="str">
        <f>IF(D137="","",CONCATENATE(VLOOKUP($D137,Engagés!$C$10:$N$509,6,FALSE)," ",VLOOKUP($D137,Engagés!$C$10:$N$509,7,FALSE)))</f>
        <v/>
      </c>
      <c r="F137" s="518" t="str">
        <f>IF(D137="","",VLOOKUP($D137,Engagés!$C$10:$N$509,8,FALSE))</f>
        <v/>
      </c>
      <c r="G137" s="519" t="str">
        <f>IF($D137="","",VLOOKUP($D137,Engagés!$C$10:$S$509,15,FALSE))</f>
        <v/>
      </c>
      <c r="H137" s="520" t="s">
        <v>63</v>
      </c>
      <c r="I137" s="516" t="str">
        <f>IF(ISERROR(VLOOKUP($C137,Engagés!$B$10:$N$509,1,FALSE))=TRUE,"",VLOOKUP($C137,Engagés!$B$10:$N$509,2,FALSE))</f>
        <v/>
      </c>
      <c r="J137" s="517" t="str">
        <f>IF(I137="","",CONCATENATE(VLOOKUP($I137,Engagés!$C$10:$N$509,6,FALSE)," ",VLOOKUP($I137,Engagés!$C$10:$N$509,7,FALSE)))</f>
        <v/>
      </c>
      <c r="K137" s="518" t="str">
        <f>IF(I137="","",VLOOKUP($I137,Engagés!$C$10:$N$509,8,FALSE))</f>
        <v/>
      </c>
      <c r="L137" s="519" t="str">
        <f>IF($I137="","",VLOOKUP($I137,Engagés!$C$10:$S$509,15,FALSE))</f>
        <v/>
      </c>
      <c r="M137" s="80"/>
    </row>
    <row r="138" spans="1:13" ht="18.75" hidden="1" customHeight="1">
      <c r="A138">
        <f t="shared" si="5"/>
        <v>0</v>
      </c>
      <c r="B138" s="98">
        <f t="shared" si="7"/>
        <v>244</v>
      </c>
      <c r="C138" s="98">
        <f t="shared" si="8"/>
        <v>300</v>
      </c>
      <c r="D138" s="516" t="str">
        <f>IF(ISERROR(VLOOKUP($B138,Engagés!$B$10:$N$509,1,FALSE))=TRUE,"",VLOOKUP($B138,Engagés!$B$10:$N$509,2,FALSE))</f>
        <v/>
      </c>
      <c r="E138" s="517" t="str">
        <f>IF(D138="","",CONCATENATE(VLOOKUP($D138,Engagés!$C$10:$N$509,6,FALSE)," ",VLOOKUP($D138,Engagés!$C$10:$N$509,7,FALSE)))</f>
        <v/>
      </c>
      <c r="F138" s="518" t="str">
        <f>IF(D138="","",VLOOKUP($D138,Engagés!$C$10:$N$509,8,FALSE))</f>
        <v/>
      </c>
      <c r="G138" s="519" t="str">
        <f>IF($D138="","",VLOOKUP($D138,Engagés!$C$10:$S$509,15,FALSE))</f>
        <v/>
      </c>
      <c r="H138" s="520" t="s">
        <v>63</v>
      </c>
      <c r="I138" s="516" t="str">
        <f>IF(ISERROR(VLOOKUP($C138,Engagés!$B$10:$N$509,1,FALSE))=TRUE,"",VLOOKUP($C138,Engagés!$B$10:$N$509,2,FALSE))</f>
        <v/>
      </c>
      <c r="J138" s="517" t="str">
        <f>IF(I138="","",CONCATENATE(VLOOKUP($I138,Engagés!$C$10:$N$509,6,FALSE)," ",VLOOKUP($I138,Engagés!$C$10:$N$509,7,FALSE)))</f>
        <v/>
      </c>
      <c r="K138" s="518" t="str">
        <f>IF(I138="","",VLOOKUP($I138,Engagés!$C$10:$N$509,8,FALSE))</f>
        <v/>
      </c>
      <c r="L138" s="519" t="str">
        <f>IF($I138="","",VLOOKUP($I138,Engagés!$C$10:$S$509,15,FALSE))</f>
        <v/>
      </c>
      <c r="M138" s="80"/>
    </row>
    <row r="139" spans="1:13" ht="18.75" hidden="1" customHeight="1">
      <c r="A139">
        <f t="shared" si="5"/>
        <v>0</v>
      </c>
      <c r="B139" s="98">
        <f t="shared" si="7"/>
        <v>245</v>
      </c>
      <c r="C139" s="98">
        <f t="shared" si="8"/>
        <v>301</v>
      </c>
      <c r="D139" s="516" t="str">
        <f>IF(ISERROR(VLOOKUP($B139,Engagés!$B$10:$N$509,1,FALSE))=TRUE,"",VLOOKUP($B139,Engagés!$B$10:$N$509,2,FALSE))</f>
        <v/>
      </c>
      <c r="E139" s="517" t="str">
        <f>IF(D139="","",CONCATENATE(VLOOKUP($D139,Engagés!$C$10:$N$509,6,FALSE)," ",VLOOKUP($D139,Engagés!$C$10:$N$509,7,FALSE)))</f>
        <v/>
      </c>
      <c r="F139" s="518" t="str">
        <f>IF(D139="","",VLOOKUP($D139,Engagés!$C$10:$N$509,8,FALSE))</f>
        <v/>
      </c>
      <c r="G139" s="519" t="str">
        <f>IF($D139="","",VLOOKUP($D139,Engagés!$C$10:$S$509,15,FALSE))</f>
        <v/>
      </c>
      <c r="H139" s="520" t="s">
        <v>63</v>
      </c>
      <c r="I139" s="516" t="str">
        <f>IF(ISERROR(VLOOKUP($C139,Engagés!$B$10:$N$509,1,FALSE))=TRUE,"",VLOOKUP($C139,Engagés!$B$10:$N$509,2,FALSE))</f>
        <v/>
      </c>
      <c r="J139" s="517" t="str">
        <f>IF(I139="","",CONCATENATE(VLOOKUP($I139,Engagés!$C$10:$N$509,6,FALSE)," ",VLOOKUP($I139,Engagés!$C$10:$N$509,7,FALSE)))</f>
        <v/>
      </c>
      <c r="K139" s="518" t="str">
        <f>IF(I139="","",VLOOKUP($I139,Engagés!$C$10:$N$509,8,FALSE))</f>
        <v/>
      </c>
      <c r="L139" s="519" t="str">
        <f>IF($I139="","",VLOOKUP($I139,Engagés!$C$10:$S$509,15,FALSE))</f>
        <v/>
      </c>
      <c r="M139" s="80"/>
    </row>
    <row r="140" spans="1:13" ht="18.75" hidden="1" customHeight="1">
      <c r="A140">
        <f t="shared" si="5"/>
        <v>0</v>
      </c>
      <c r="B140" s="98">
        <f t="shared" si="7"/>
        <v>246</v>
      </c>
      <c r="C140" s="98">
        <f t="shared" si="8"/>
        <v>302</v>
      </c>
      <c r="D140" s="516" t="str">
        <f>IF(ISERROR(VLOOKUP($B140,Engagés!$B$10:$N$509,1,FALSE))=TRUE,"",VLOOKUP($B140,Engagés!$B$10:$N$509,2,FALSE))</f>
        <v/>
      </c>
      <c r="E140" s="517" t="str">
        <f>IF(D140="","",CONCATENATE(VLOOKUP($D140,Engagés!$C$10:$N$509,6,FALSE)," ",VLOOKUP($D140,Engagés!$C$10:$N$509,7,FALSE)))</f>
        <v/>
      </c>
      <c r="F140" s="518" t="str">
        <f>IF(D140="","",VLOOKUP($D140,Engagés!$C$10:$N$509,8,FALSE))</f>
        <v/>
      </c>
      <c r="G140" s="519" t="str">
        <f>IF($D140="","",VLOOKUP($D140,Engagés!$C$10:$S$509,15,FALSE))</f>
        <v/>
      </c>
      <c r="H140" s="520" t="s">
        <v>63</v>
      </c>
      <c r="I140" s="516" t="str">
        <f>IF(ISERROR(VLOOKUP($C140,Engagés!$B$10:$N$509,1,FALSE))=TRUE,"",VLOOKUP($C140,Engagés!$B$10:$N$509,2,FALSE))</f>
        <v/>
      </c>
      <c r="J140" s="517" t="str">
        <f>IF(I140="","",CONCATENATE(VLOOKUP($I140,Engagés!$C$10:$N$509,6,FALSE)," ",VLOOKUP($I140,Engagés!$C$10:$N$509,7,FALSE)))</f>
        <v/>
      </c>
      <c r="K140" s="518" t="str">
        <f>IF(I140="","",VLOOKUP($I140,Engagés!$C$10:$N$509,8,FALSE))</f>
        <v/>
      </c>
      <c r="L140" s="519" t="str">
        <f>IF($I140="","",VLOOKUP($I140,Engagés!$C$10:$S$509,15,FALSE))</f>
        <v/>
      </c>
      <c r="M140" s="80"/>
    </row>
    <row r="141" spans="1:13" ht="18.75" hidden="1" customHeight="1">
      <c r="A141">
        <f t="shared" si="5"/>
        <v>0</v>
      </c>
      <c r="B141" s="98">
        <f t="shared" si="7"/>
        <v>247</v>
      </c>
      <c r="C141" s="98">
        <f t="shared" si="8"/>
        <v>303</v>
      </c>
      <c r="D141" s="516" t="str">
        <f>IF(ISERROR(VLOOKUP($B141,Engagés!$B$10:$N$509,1,FALSE))=TRUE,"",VLOOKUP($B141,Engagés!$B$10:$N$509,2,FALSE))</f>
        <v/>
      </c>
      <c r="E141" s="517" t="str">
        <f>IF(D141="","",CONCATENATE(VLOOKUP($D141,Engagés!$C$10:$N$509,6,FALSE)," ",VLOOKUP($D141,Engagés!$C$10:$N$509,7,FALSE)))</f>
        <v/>
      </c>
      <c r="F141" s="518" t="str">
        <f>IF(D141="","",VLOOKUP($D141,Engagés!$C$10:$N$509,8,FALSE))</f>
        <v/>
      </c>
      <c r="G141" s="519" t="str">
        <f>IF($D141="","",VLOOKUP($D141,Engagés!$C$10:$S$509,15,FALSE))</f>
        <v/>
      </c>
      <c r="H141" s="520" t="s">
        <v>63</v>
      </c>
      <c r="I141" s="516" t="str">
        <f>IF(ISERROR(VLOOKUP($C141,Engagés!$B$10:$N$509,1,FALSE))=TRUE,"",VLOOKUP($C141,Engagés!$B$10:$N$509,2,FALSE))</f>
        <v/>
      </c>
      <c r="J141" s="517" t="str">
        <f>IF(I141="","",CONCATENATE(VLOOKUP($I141,Engagés!$C$10:$N$509,6,FALSE)," ",VLOOKUP($I141,Engagés!$C$10:$N$509,7,FALSE)))</f>
        <v/>
      </c>
      <c r="K141" s="518" t="str">
        <f>IF(I141="","",VLOOKUP($I141,Engagés!$C$10:$N$509,8,FALSE))</f>
        <v/>
      </c>
      <c r="L141" s="519" t="str">
        <f>IF($I141="","",VLOOKUP($I141,Engagés!$C$10:$S$509,15,FALSE))</f>
        <v/>
      </c>
      <c r="M141" s="80"/>
    </row>
    <row r="142" spans="1:13" ht="18.75" hidden="1" customHeight="1">
      <c r="A142">
        <f t="shared" si="5"/>
        <v>0</v>
      </c>
      <c r="B142" s="98">
        <f t="shared" si="7"/>
        <v>248</v>
      </c>
      <c r="C142" s="98">
        <f t="shared" si="8"/>
        <v>304</v>
      </c>
      <c r="D142" s="516" t="str">
        <f>IF(ISERROR(VLOOKUP($B142,Engagés!$B$10:$N$509,1,FALSE))=TRUE,"",VLOOKUP($B142,Engagés!$B$10:$N$509,2,FALSE))</f>
        <v/>
      </c>
      <c r="E142" s="517" t="str">
        <f>IF(D142="","",CONCATENATE(VLOOKUP($D142,Engagés!$C$10:$N$509,6,FALSE)," ",VLOOKUP($D142,Engagés!$C$10:$N$509,7,FALSE)))</f>
        <v/>
      </c>
      <c r="F142" s="518" t="str">
        <f>IF(D142="","",VLOOKUP($D142,Engagés!$C$10:$N$509,8,FALSE))</f>
        <v/>
      </c>
      <c r="G142" s="519" t="str">
        <f>IF($D142="","",VLOOKUP($D142,Engagés!$C$10:$S$509,15,FALSE))</f>
        <v/>
      </c>
      <c r="H142" s="520" t="s">
        <v>63</v>
      </c>
      <c r="I142" s="516" t="str">
        <f>IF(ISERROR(VLOOKUP($C142,Engagés!$B$10:$N$509,1,FALSE))=TRUE,"",VLOOKUP($C142,Engagés!$B$10:$N$509,2,FALSE))</f>
        <v/>
      </c>
      <c r="J142" s="517" t="str">
        <f>IF(I142="","",CONCATENATE(VLOOKUP($I142,Engagés!$C$10:$N$509,6,FALSE)," ",VLOOKUP($I142,Engagés!$C$10:$N$509,7,FALSE)))</f>
        <v/>
      </c>
      <c r="K142" s="518" t="str">
        <f>IF(I142="","",VLOOKUP($I142,Engagés!$C$10:$N$509,8,FALSE))</f>
        <v/>
      </c>
      <c r="L142" s="519" t="str">
        <f>IF($I142="","",VLOOKUP($I142,Engagés!$C$10:$S$509,15,FALSE))</f>
        <v/>
      </c>
      <c r="M142" s="80"/>
    </row>
    <row r="143" spans="1:13" ht="18.75" hidden="1" customHeight="1">
      <c r="A143">
        <f t="shared" si="5"/>
        <v>0</v>
      </c>
      <c r="B143" s="98">
        <f t="shared" si="7"/>
        <v>249</v>
      </c>
      <c r="C143" s="98">
        <f t="shared" si="8"/>
        <v>305</v>
      </c>
      <c r="D143" s="516" t="str">
        <f>IF(ISERROR(VLOOKUP($B143,Engagés!$B$10:$N$509,1,FALSE))=TRUE,"",VLOOKUP($B143,Engagés!$B$10:$N$509,2,FALSE))</f>
        <v/>
      </c>
      <c r="E143" s="517" t="str">
        <f>IF(D143="","",CONCATENATE(VLOOKUP($D143,Engagés!$C$10:$N$509,6,FALSE)," ",VLOOKUP($D143,Engagés!$C$10:$N$509,7,FALSE)))</f>
        <v/>
      </c>
      <c r="F143" s="518" t="str">
        <f>IF(D143="","",VLOOKUP($D143,Engagés!$C$10:$N$509,8,FALSE))</f>
        <v/>
      </c>
      <c r="G143" s="519" t="str">
        <f>IF($D143="","",VLOOKUP($D143,Engagés!$C$10:$S$509,15,FALSE))</f>
        <v/>
      </c>
      <c r="H143" s="520" t="s">
        <v>63</v>
      </c>
      <c r="I143" s="516" t="str">
        <f>IF(ISERROR(VLOOKUP($C143,Engagés!$B$10:$N$509,1,FALSE))=TRUE,"",VLOOKUP($C143,Engagés!$B$10:$N$509,2,FALSE))</f>
        <v/>
      </c>
      <c r="J143" s="517" t="str">
        <f>IF(I143="","",CONCATENATE(VLOOKUP($I143,Engagés!$C$10:$N$509,6,FALSE)," ",VLOOKUP($I143,Engagés!$C$10:$N$509,7,FALSE)))</f>
        <v/>
      </c>
      <c r="K143" s="518" t="str">
        <f>IF(I143="","",VLOOKUP($I143,Engagés!$C$10:$N$509,8,FALSE))</f>
        <v/>
      </c>
      <c r="L143" s="519" t="str">
        <f>IF($I143="","",VLOOKUP($I143,Engagés!$C$10:$S$509,15,FALSE))</f>
        <v/>
      </c>
      <c r="M143" s="80"/>
    </row>
    <row r="144" spans="1:13" ht="18.75" hidden="1" customHeight="1">
      <c r="A144">
        <f t="shared" si="5"/>
        <v>0</v>
      </c>
      <c r="B144" s="98">
        <f t="shared" si="7"/>
        <v>250</v>
      </c>
      <c r="C144" s="98">
        <f t="shared" si="8"/>
        <v>306</v>
      </c>
      <c r="D144" s="516" t="str">
        <f>IF(ISERROR(VLOOKUP($B144,Engagés!$B$10:$N$509,1,FALSE))=TRUE,"",VLOOKUP($B144,Engagés!$B$10:$N$509,2,FALSE))</f>
        <v/>
      </c>
      <c r="E144" s="517" t="str">
        <f>IF(D144="","",CONCATENATE(VLOOKUP($D144,Engagés!$C$10:$N$509,6,FALSE)," ",VLOOKUP($D144,Engagés!$C$10:$N$509,7,FALSE)))</f>
        <v/>
      </c>
      <c r="F144" s="518" t="str">
        <f>IF(D144="","",VLOOKUP($D144,Engagés!$C$10:$N$509,8,FALSE))</f>
        <v/>
      </c>
      <c r="G144" s="519" t="str">
        <f>IF($D144="","",VLOOKUP($D144,Engagés!$C$10:$S$509,15,FALSE))</f>
        <v/>
      </c>
      <c r="H144" s="520" t="s">
        <v>63</v>
      </c>
      <c r="I144" s="516" t="str">
        <f>IF(ISERROR(VLOOKUP($C144,Engagés!$B$10:$N$509,1,FALSE))=TRUE,"",VLOOKUP($C144,Engagés!$B$10:$N$509,2,FALSE))</f>
        <v/>
      </c>
      <c r="J144" s="517" t="str">
        <f>IF(I144="","",CONCATENATE(VLOOKUP($I144,Engagés!$C$10:$N$509,6,FALSE)," ",VLOOKUP($I144,Engagés!$C$10:$N$509,7,FALSE)))</f>
        <v/>
      </c>
      <c r="K144" s="518" t="str">
        <f>IF(I144="","",VLOOKUP($I144,Engagés!$C$10:$N$509,8,FALSE))</f>
        <v/>
      </c>
      <c r="L144" s="519" t="str">
        <f>IF($I144="","",VLOOKUP($I144,Engagés!$C$10:$S$509,15,FALSE))</f>
        <v/>
      </c>
      <c r="M144" s="80"/>
    </row>
    <row r="145" spans="1:13" ht="18.75" hidden="1" customHeight="1">
      <c r="A145">
        <f t="shared" si="5"/>
        <v>0</v>
      </c>
      <c r="B145" s="98">
        <f t="shared" si="7"/>
        <v>251</v>
      </c>
      <c r="C145" s="98">
        <f t="shared" si="8"/>
        <v>307</v>
      </c>
      <c r="D145" s="516" t="str">
        <f>IF(ISERROR(VLOOKUP($B145,Engagés!$B$10:$N$509,1,FALSE))=TRUE,"",VLOOKUP($B145,Engagés!$B$10:$N$509,2,FALSE))</f>
        <v/>
      </c>
      <c r="E145" s="517" t="str">
        <f>IF(D145="","",CONCATENATE(VLOOKUP($D145,Engagés!$C$10:$N$509,6,FALSE)," ",VLOOKUP($D145,Engagés!$C$10:$N$509,7,FALSE)))</f>
        <v/>
      </c>
      <c r="F145" s="518" t="str">
        <f>IF(D145="","",VLOOKUP($D145,Engagés!$C$10:$N$509,8,FALSE))</f>
        <v/>
      </c>
      <c r="G145" s="519" t="str">
        <f>IF($D145="","",VLOOKUP($D145,Engagés!$C$10:$S$509,15,FALSE))</f>
        <v/>
      </c>
      <c r="H145" s="520" t="s">
        <v>63</v>
      </c>
      <c r="I145" s="516" t="str">
        <f>IF(ISERROR(VLOOKUP($C145,Engagés!$B$10:$N$509,1,FALSE))=TRUE,"",VLOOKUP($C145,Engagés!$B$10:$N$509,2,FALSE))</f>
        <v/>
      </c>
      <c r="J145" s="517" t="str">
        <f>IF(I145="","",CONCATENATE(VLOOKUP($I145,Engagés!$C$10:$N$509,6,FALSE)," ",VLOOKUP($I145,Engagés!$C$10:$N$509,7,FALSE)))</f>
        <v/>
      </c>
      <c r="K145" s="518" t="str">
        <f>IF(I145="","",VLOOKUP($I145,Engagés!$C$10:$N$509,8,FALSE))</f>
        <v/>
      </c>
      <c r="L145" s="519" t="str">
        <f>IF($I145="","",VLOOKUP($I145,Engagés!$C$10:$S$509,15,FALSE))</f>
        <v/>
      </c>
      <c r="M145" s="80"/>
    </row>
    <row r="146" spans="1:13" ht="18.75" hidden="1" customHeight="1">
      <c r="A146">
        <f t="shared" ref="A146:A209" si="9">IF(LEN(D146)=0,0,1)</f>
        <v>0</v>
      </c>
      <c r="B146" s="98">
        <f t="shared" si="7"/>
        <v>252</v>
      </c>
      <c r="C146" s="98">
        <f t="shared" si="8"/>
        <v>308</v>
      </c>
      <c r="D146" s="516" t="str">
        <f>IF(ISERROR(VLOOKUP($B146,Engagés!$B$10:$N$509,1,FALSE))=TRUE,"",VLOOKUP($B146,Engagés!$B$10:$N$509,2,FALSE))</f>
        <v/>
      </c>
      <c r="E146" s="517" t="str">
        <f>IF(D146="","",CONCATENATE(VLOOKUP($D146,Engagés!$C$10:$N$509,6,FALSE)," ",VLOOKUP($D146,Engagés!$C$10:$N$509,7,FALSE)))</f>
        <v/>
      </c>
      <c r="F146" s="518" t="str">
        <f>IF(D146="","",VLOOKUP($D146,Engagés!$C$10:$N$509,8,FALSE))</f>
        <v/>
      </c>
      <c r="G146" s="519" t="str">
        <f>IF($D146="","",VLOOKUP($D146,Engagés!$C$10:$S$509,15,FALSE))</f>
        <v/>
      </c>
      <c r="H146" s="520" t="s">
        <v>63</v>
      </c>
      <c r="I146" s="516" t="str">
        <f>IF(ISERROR(VLOOKUP($C146,Engagés!$B$10:$N$509,1,FALSE))=TRUE,"",VLOOKUP($C146,Engagés!$B$10:$N$509,2,FALSE))</f>
        <v/>
      </c>
      <c r="J146" s="517" t="str">
        <f>IF(I146="","",CONCATENATE(VLOOKUP($I146,Engagés!$C$10:$N$509,6,FALSE)," ",VLOOKUP($I146,Engagés!$C$10:$N$509,7,FALSE)))</f>
        <v/>
      </c>
      <c r="K146" s="518" t="str">
        <f>IF(I146="","",VLOOKUP($I146,Engagés!$C$10:$N$509,8,FALSE))</f>
        <v/>
      </c>
      <c r="L146" s="519" t="str">
        <f>IF($I146="","",VLOOKUP($I146,Engagés!$C$10:$S$509,15,FALSE))</f>
        <v/>
      </c>
      <c r="M146" s="80"/>
    </row>
    <row r="147" spans="1:13" ht="18.75" hidden="1" customHeight="1">
      <c r="A147">
        <f t="shared" si="9"/>
        <v>0</v>
      </c>
      <c r="B147" s="98">
        <f t="shared" si="7"/>
        <v>253</v>
      </c>
      <c r="C147" s="98">
        <f t="shared" si="8"/>
        <v>309</v>
      </c>
      <c r="D147" s="516" t="str">
        <f>IF(ISERROR(VLOOKUP($B147,Engagés!$B$10:$N$509,1,FALSE))=TRUE,"",VLOOKUP($B147,Engagés!$B$10:$N$509,2,FALSE))</f>
        <v/>
      </c>
      <c r="E147" s="517" t="str">
        <f>IF(D147="","",CONCATENATE(VLOOKUP($D147,Engagés!$C$10:$N$509,6,FALSE)," ",VLOOKUP($D147,Engagés!$C$10:$N$509,7,FALSE)))</f>
        <v/>
      </c>
      <c r="F147" s="518" t="str">
        <f>IF(D147="","",VLOOKUP($D147,Engagés!$C$10:$N$509,8,FALSE))</f>
        <v/>
      </c>
      <c r="G147" s="519" t="str">
        <f>IF($D147="","",VLOOKUP($D147,Engagés!$C$10:$S$509,15,FALSE))</f>
        <v/>
      </c>
      <c r="H147" s="520" t="s">
        <v>63</v>
      </c>
      <c r="I147" s="516" t="str">
        <f>IF(ISERROR(VLOOKUP($C147,Engagés!$B$10:$N$509,1,FALSE))=TRUE,"",VLOOKUP($C147,Engagés!$B$10:$N$509,2,FALSE))</f>
        <v/>
      </c>
      <c r="J147" s="517" t="str">
        <f>IF(I147="","",CONCATENATE(VLOOKUP($I147,Engagés!$C$10:$N$509,6,FALSE)," ",VLOOKUP($I147,Engagés!$C$10:$N$509,7,FALSE)))</f>
        <v/>
      </c>
      <c r="K147" s="518" t="str">
        <f>IF(I147="","",VLOOKUP($I147,Engagés!$C$10:$N$509,8,FALSE))</f>
        <v/>
      </c>
      <c r="L147" s="519" t="str">
        <f>IF($I147="","",VLOOKUP($I147,Engagés!$C$10:$S$509,15,FALSE))</f>
        <v/>
      </c>
      <c r="M147" s="80"/>
    </row>
    <row r="148" spans="1:13" ht="18.75" hidden="1" customHeight="1">
      <c r="A148">
        <f t="shared" si="9"/>
        <v>0</v>
      </c>
      <c r="B148" s="98">
        <f t="shared" si="7"/>
        <v>254</v>
      </c>
      <c r="C148" s="98">
        <f t="shared" si="8"/>
        <v>310</v>
      </c>
      <c r="D148" s="516" t="str">
        <f>IF(ISERROR(VLOOKUP($B148,Engagés!$B$10:$N$509,1,FALSE))=TRUE,"",VLOOKUP($B148,Engagés!$B$10:$N$509,2,FALSE))</f>
        <v/>
      </c>
      <c r="E148" s="517" t="str">
        <f>IF(D148="","",CONCATENATE(VLOOKUP($D148,Engagés!$C$10:$N$509,6,FALSE)," ",VLOOKUP($D148,Engagés!$C$10:$N$509,7,FALSE)))</f>
        <v/>
      </c>
      <c r="F148" s="518" t="str">
        <f>IF(D148="","",VLOOKUP($D148,Engagés!$C$10:$N$509,8,FALSE))</f>
        <v/>
      </c>
      <c r="G148" s="519" t="str">
        <f>IF($D148="","",VLOOKUP($D148,Engagés!$C$10:$S$509,15,FALSE))</f>
        <v/>
      </c>
      <c r="H148" s="520" t="s">
        <v>63</v>
      </c>
      <c r="I148" s="516" t="str">
        <f>IF(ISERROR(VLOOKUP($C148,Engagés!$B$10:$N$509,1,FALSE))=TRUE,"",VLOOKUP($C148,Engagés!$B$10:$N$509,2,FALSE))</f>
        <v/>
      </c>
      <c r="J148" s="517" t="str">
        <f>IF(I148="","",CONCATENATE(VLOOKUP($I148,Engagés!$C$10:$N$509,6,FALSE)," ",VLOOKUP($I148,Engagés!$C$10:$N$509,7,FALSE)))</f>
        <v/>
      </c>
      <c r="K148" s="518" t="str">
        <f>IF(I148="","",VLOOKUP($I148,Engagés!$C$10:$N$509,8,FALSE))</f>
        <v/>
      </c>
      <c r="L148" s="519" t="str">
        <f>IF($I148="","",VLOOKUP($I148,Engagés!$C$10:$S$509,15,FALSE))</f>
        <v/>
      </c>
      <c r="M148" s="80"/>
    </row>
    <row r="149" spans="1:13" ht="18.75" hidden="1" customHeight="1">
      <c r="A149">
        <f t="shared" si="9"/>
        <v>0</v>
      </c>
      <c r="B149" s="98">
        <f t="shared" si="7"/>
        <v>255</v>
      </c>
      <c r="C149" s="98">
        <f t="shared" si="8"/>
        <v>311</v>
      </c>
      <c r="D149" s="516" t="str">
        <f>IF(ISERROR(VLOOKUP($B149,Engagés!$B$10:$N$509,1,FALSE))=TRUE,"",VLOOKUP($B149,Engagés!$B$10:$N$509,2,FALSE))</f>
        <v/>
      </c>
      <c r="E149" s="517" t="str">
        <f>IF(D149="","",CONCATENATE(VLOOKUP($D149,Engagés!$C$10:$N$509,6,FALSE)," ",VLOOKUP($D149,Engagés!$C$10:$N$509,7,FALSE)))</f>
        <v/>
      </c>
      <c r="F149" s="518" t="str">
        <f>IF(D149="","",VLOOKUP($D149,Engagés!$C$10:$N$509,8,FALSE))</f>
        <v/>
      </c>
      <c r="G149" s="519" t="str">
        <f>IF($D149="","",VLOOKUP($D149,Engagés!$C$10:$S$509,15,FALSE))</f>
        <v/>
      </c>
      <c r="H149" s="520" t="s">
        <v>63</v>
      </c>
      <c r="I149" s="516" t="str">
        <f>IF(ISERROR(VLOOKUP($C149,Engagés!$B$10:$N$509,1,FALSE))=TRUE,"",VLOOKUP($C149,Engagés!$B$10:$N$509,2,FALSE))</f>
        <v/>
      </c>
      <c r="J149" s="517" t="str">
        <f>IF(I149="","",CONCATENATE(VLOOKUP($I149,Engagés!$C$10:$N$509,6,FALSE)," ",VLOOKUP($I149,Engagés!$C$10:$N$509,7,FALSE)))</f>
        <v/>
      </c>
      <c r="K149" s="518" t="str">
        <f>IF(I149="","",VLOOKUP($I149,Engagés!$C$10:$N$509,8,FALSE))</f>
        <v/>
      </c>
      <c r="L149" s="519" t="str">
        <f>IF($I149="","",VLOOKUP($I149,Engagés!$C$10:$S$509,15,FALSE))</f>
        <v/>
      </c>
      <c r="M149" s="80"/>
    </row>
    <row r="150" spans="1:13" ht="18.75" hidden="1" customHeight="1">
      <c r="A150">
        <f t="shared" si="9"/>
        <v>0</v>
      </c>
      <c r="B150" s="98">
        <f t="shared" si="7"/>
        <v>256</v>
      </c>
      <c r="C150" s="98">
        <f t="shared" si="8"/>
        <v>312</v>
      </c>
      <c r="D150" s="516" t="str">
        <f>IF(ISERROR(VLOOKUP($B150,Engagés!$B$10:$N$509,1,FALSE))=TRUE,"",VLOOKUP($B150,Engagés!$B$10:$N$509,2,FALSE))</f>
        <v/>
      </c>
      <c r="E150" s="517" t="str">
        <f>IF(D150="","",CONCATENATE(VLOOKUP($D150,Engagés!$C$10:$N$509,6,FALSE)," ",VLOOKUP($D150,Engagés!$C$10:$N$509,7,FALSE)))</f>
        <v/>
      </c>
      <c r="F150" s="518" t="str">
        <f>IF(D150="","",VLOOKUP($D150,Engagés!$C$10:$N$509,8,FALSE))</f>
        <v/>
      </c>
      <c r="G150" s="519" t="str">
        <f>IF($D150="","",VLOOKUP($D150,Engagés!$C$10:$S$509,15,FALSE))</f>
        <v/>
      </c>
      <c r="H150" s="520" t="s">
        <v>63</v>
      </c>
      <c r="I150" s="516" t="str">
        <f>IF(ISERROR(VLOOKUP($C150,Engagés!$B$10:$N$509,1,FALSE))=TRUE,"",VLOOKUP($C150,Engagés!$B$10:$N$509,2,FALSE))</f>
        <v/>
      </c>
      <c r="J150" s="517" t="str">
        <f>IF(I150="","",CONCATENATE(VLOOKUP($I150,Engagés!$C$10:$N$509,6,FALSE)," ",VLOOKUP($I150,Engagés!$C$10:$N$509,7,FALSE)))</f>
        <v/>
      </c>
      <c r="K150" s="518" t="str">
        <f>IF(I150="","",VLOOKUP($I150,Engagés!$C$10:$N$509,8,FALSE))</f>
        <v/>
      </c>
      <c r="L150" s="519" t="str">
        <f>IF($I150="","",VLOOKUP($I150,Engagés!$C$10:$S$509,15,FALSE))</f>
        <v/>
      </c>
      <c r="M150" s="80"/>
    </row>
    <row r="151" spans="1:13" ht="18.75" hidden="1" customHeight="1">
      <c r="A151">
        <f t="shared" si="9"/>
        <v>0</v>
      </c>
      <c r="B151" s="98">
        <f t="shared" si="7"/>
        <v>257</v>
      </c>
      <c r="C151" s="98">
        <f t="shared" si="8"/>
        <v>313</v>
      </c>
      <c r="D151" s="516" t="str">
        <f>IF(ISERROR(VLOOKUP($B151,Engagés!$B$10:$N$509,1,FALSE))=TRUE,"",VLOOKUP($B151,Engagés!$B$10:$N$509,2,FALSE))</f>
        <v/>
      </c>
      <c r="E151" s="517" t="str">
        <f>IF(D151="","",CONCATENATE(VLOOKUP($D151,Engagés!$C$10:$N$509,6,FALSE)," ",VLOOKUP($D151,Engagés!$C$10:$N$509,7,FALSE)))</f>
        <v/>
      </c>
      <c r="F151" s="518" t="str">
        <f>IF(D151="","",VLOOKUP($D151,Engagés!$C$10:$N$509,8,FALSE))</f>
        <v/>
      </c>
      <c r="G151" s="519" t="str">
        <f>IF($D151="","",VLOOKUP($D151,Engagés!$C$10:$S$509,15,FALSE))</f>
        <v/>
      </c>
      <c r="H151" s="520" t="s">
        <v>63</v>
      </c>
      <c r="I151" s="516" t="str">
        <f>IF(ISERROR(VLOOKUP($C151,Engagés!$B$10:$N$509,1,FALSE))=TRUE,"",VLOOKUP($C151,Engagés!$B$10:$N$509,2,FALSE))</f>
        <v/>
      </c>
      <c r="J151" s="517" t="str">
        <f>IF(I151="","",CONCATENATE(VLOOKUP($I151,Engagés!$C$10:$N$509,6,FALSE)," ",VLOOKUP($I151,Engagés!$C$10:$N$509,7,FALSE)))</f>
        <v/>
      </c>
      <c r="K151" s="518" t="str">
        <f>IF(I151="","",VLOOKUP($I151,Engagés!$C$10:$N$509,8,FALSE))</f>
        <v/>
      </c>
      <c r="L151" s="519" t="str">
        <f>IF($I151="","",VLOOKUP($I151,Engagés!$C$10:$S$509,15,FALSE))</f>
        <v/>
      </c>
      <c r="M151" s="80"/>
    </row>
    <row r="152" spans="1:13" ht="18.75" hidden="1" customHeight="1">
      <c r="A152">
        <f t="shared" si="9"/>
        <v>0</v>
      </c>
      <c r="B152" s="98">
        <f t="shared" si="7"/>
        <v>258</v>
      </c>
      <c r="C152" s="98">
        <f t="shared" si="8"/>
        <v>314</v>
      </c>
      <c r="D152" s="516" t="str">
        <f>IF(ISERROR(VLOOKUP($B152,Engagés!$B$10:$N$509,1,FALSE))=TRUE,"",VLOOKUP($B152,Engagés!$B$10:$N$509,2,FALSE))</f>
        <v/>
      </c>
      <c r="E152" s="517" t="str">
        <f>IF(D152="","",CONCATENATE(VLOOKUP($D152,Engagés!$C$10:$N$509,6,FALSE)," ",VLOOKUP($D152,Engagés!$C$10:$N$509,7,FALSE)))</f>
        <v/>
      </c>
      <c r="F152" s="518" t="str">
        <f>IF(D152="","",VLOOKUP($D152,Engagés!$C$10:$N$509,8,FALSE))</f>
        <v/>
      </c>
      <c r="G152" s="519" t="str">
        <f>IF($D152="","",VLOOKUP($D152,Engagés!$C$10:$S$509,15,FALSE))</f>
        <v/>
      </c>
      <c r="H152" s="520" t="s">
        <v>63</v>
      </c>
      <c r="I152" s="516" t="str">
        <f>IF(ISERROR(VLOOKUP($C152,Engagés!$B$10:$N$509,1,FALSE))=TRUE,"",VLOOKUP($C152,Engagés!$B$10:$N$509,2,FALSE))</f>
        <v/>
      </c>
      <c r="J152" s="517" t="str">
        <f>IF(I152="","",CONCATENATE(VLOOKUP($I152,Engagés!$C$10:$N$509,6,FALSE)," ",VLOOKUP($I152,Engagés!$C$10:$N$509,7,FALSE)))</f>
        <v/>
      </c>
      <c r="K152" s="518" t="str">
        <f>IF(I152="","",VLOOKUP($I152,Engagés!$C$10:$N$509,8,FALSE))</f>
        <v/>
      </c>
      <c r="L152" s="519" t="str">
        <f>IF($I152="","",VLOOKUP($I152,Engagés!$C$10:$S$509,15,FALSE))</f>
        <v/>
      </c>
      <c r="M152" s="80"/>
    </row>
    <row r="153" spans="1:13" ht="18.75" hidden="1" customHeight="1">
      <c r="A153">
        <f t="shared" si="9"/>
        <v>0</v>
      </c>
      <c r="B153" s="98">
        <f t="shared" si="7"/>
        <v>259</v>
      </c>
      <c r="C153" s="98">
        <f t="shared" si="8"/>
        <v>315</v>
      </c>
      <c r="D153" s="516" t="str">
        <f>IF(ISERROR(VLOOKUP($B153,Engagés!$B$10:$N$509,1,FALSE))=TRUE,"",VLOOKUP($B153,Engagés!$B$10:$N$509,2,FALSE))</f>
        <v/>
      </c>
      <c r="E153" s="517" t="str">
        <f>IF(D153="","",CONCATENATE(VLOOKUP($D153,Engagés!$C$10:$N$509,6,FALSE)," ",VLOOKUP($D153,Engagés!$C$10:$N$509,7,FALSE)))</f>
        <v/>
      </c>
      <c r="F153" s="518" t="str">
        <f>IF(D153="","",VLOOKUP($D153,Engagés!$C$10:$N$509,8,FALSE))</f>
        <v/>
      </c>
      <c r="G153" s="519" t="str">
        <f>IF($D153="","",VLOOKUP($D153,Engagés!$C$10:$S$509,15,FALSE))</f>
        <v/>
      </c>
      <c r="H153" s="520" t="s">
        <v>63</v>
      </c>
      <c r="I153" s="516" t="str">
        <f>IF(ISERROR(VLOOKUP($C153,Engagés!$B$10:$N$509,1,FALSE))=TRUE,"",VLOOKUP($C153,Engagés!$B$10:$N$509,2,FALSE))</f>
        <v/>
      </c>
      <c r="J153" s="517" t="str">
        <f>IF(I153="","",CONCATENATE(VLOOKUP($I153,Engagés!$C$10:$N$509,6,FALSE)," ",VLOOKUP($I153,Engagés!$C$10:$N$509,7,FALSE)))</f>
        <v/>
      </c>
      <c r="K153" s="518" t="str">
        <f>IF(I153="","",VLOOKUP($I153,Engagés!$C$10:$N$509,8,FALSE))</f>
        <v/>
      </c>
      <c r="L153" s="519" t="str">
        <f>IF($I153="","",VLOOKUP($I153,Engagés!$C$10:$S$509,15,FALSE))</f>
        <v/>
      </c>
      <c r="M153" s="80"/>
    </row>
    <row r="154" spans="1:13" ht="18.75" hidden="1" customHeight="1">
      <c r="A154">
        <f t="shared" si="9"/>
        <v>0</v>
      </c>
      <c r="B154" s="98">
        <f t="shared" si="7"/>
        <v>260</v>
      </c>
      <c r="C154" s="98">
        <f t="shared" si="8"/>
        <v>316</v>
      </c>
      <c r="D154" s="516" t="str">
        <f>IF(ISERROR(VLOOKUP($B154,Engagés!$B$10:$N$509,1,FALSE))=TRUE,"",VLOOKUP($B154,Engagés!$B$10:$N$509,2,FALSE))</f>
        <v/>
      </c>
      <c r="E154" s="517" t="str">
        <f>IF(D154="","",CONCATENATE(VLOOKUP($D154,Engagés!$C$10:$N$509,6,FALSE)," ",VLOOKUP($D154,Engagés!$C$10:$N$509,7,FALSE)))</f>
        <v/>
      </c>
      <c r="F154" s="518" t="str">
        <f>IF(D154="","",VLOOKUP($D154,Engagés!$C$10:$N$509,8,FALSE))</f>
        <v/>
      </c>
      <c r="G154" s="519" t="str">
        <f>IF($D154="","",VLOOKUP($D154,Engagés!$C$10:$S$509,15,FALSE))</f>
        <v/>
      </c>
      <c r="H154" s="520" t="s">
        <v>63</v>
      </c>
      <c r="I154" s="516" t="str">
        <f>IF(ISERROR(VLOOKUP($C154,Engagés!$B$10:$N$509,1,FALSE))=TRUE,"",VLOOKUP($C154,Engagés!$B$10:$N$509,2,FALSE))</f>
        <v/>
      </c>
      <c r="J154" s="517" t="str">
        <f>IF(I154="","",CONCATENATE(VLOOKUP($I154,Engagés!$C$10:$N$509,6,FALSE)," ",VLOOKUP($I154,Engagés!$C$10:$N$509,7,FALSE)))</f>
        <v/>
      </c>
      <c r="K154" s="518" t="str">
        <f>IF(I154="","",VLOOKUP($I154,Engagés!$C$10:$N$509,8,FALSE))</f>
        <v/>
      </c>
      <c r="L154" s="519" t="str">
        <f>IF($I154="","",VLOOKUP($I154,Engagés!$C$10:$S$509,15,FALSE))</f>
        <v/>
      </c>
      <c r="M154" s="80"/>
    </row>
    <row r="155" spans="1:13" ht="18.75" hidden="1" customHeight="1">
      <c r="A155">
        <f t="shared" si="9"/>
        <v>0</v>
      </c>
      <c r="B155" s="98">
        <f t="shared" si="7"/>
        <v>261</v>
      </c>
      <c r="C155" s="98">
        <f t="shared" si="8"/>
        <v>317</v>
      </c>
      <c r="D155" s="516" t="str">
        <f>IF(ISERROR(VLOOKUP($B155,Engagés!$B$10:$N$509,1,FALSE))=TRUE,"",VLOOKUP($B155,Engagés!$B$10:$N$509,2,FALSE))</f>
        <v/>
      </c>
      <c r="E155" s="517" t="str">
        <f>IF(D155="","",CONCATENATE(VLOOKUP($D155,Engagés!$C$10:$N$509,6,FALSE)," ",VLOOKUP($D155,Engagés!$C$10:$N$509,7,FALSE)))</f>
        <v/>
      </c>
      <c r="F155" s="518" t="str">
        <f>IF(D155="","",VLOOKUP($D155,Engagés!$C$10:$N$509,8,FALSE))</f>
        <v/>
      </c>
      <c r="G155" s="519" t="str">
        <f>IF($D155="","",VLOOKUP($D155,Engagés!$C$10:$S$509,15,FALSE))</f>
        <v/>
      </c>
      <c r="H155" s="520" t="s">
        <v>63</v>
      </c>
      <c r="I155" s="516" t="str">
        <f>IF(ISERROR(VLOOKUP($C155,Engagés!$B$10:$N$509,1,FALSE))=TRUE,"",VLOOKUP($C155,Engagés!$B$10:$N$509,2,FALSE))</f>
        <v/>
      </c>
      <c r="J155" s="517" t="str">
        <f>IF(I155="","",CONCATENATE(VLOOKUP($I155,Engagés!$C$10:$N$509,6,FALSE)," ",VLOOKUP($I155,Engagés!$C$10:$N$509,7,FALSE)))</f>
        <v/>
      </c>
      <c r="K155" s="518" t="str">
        <f>IF(I155="","",VLOOKUP($I155,Engagés!$C$10:$N$509,8,FALSE))</f>
        <v/>
      </c>
      <c r="L155" s="519" t="str">
        <f>IF($I155="","",VLOOKUP($I155,Engagés!$C$10:$S$509,15,FALSE))</f>
        <v/>
      </c>
      <c r="M155" s="80"/>
    </row>
    <row r="156" spans="1:13" ht="18.75" hidden="1" customHeight="1">
      <c r="A156">
        <f t="shared" si="9"/>
        <v>0</v>
      </c>
      <c r="B156" s="98">
        <f t="shared" si="7"/>
        <v>262</v>
      </c>
      <c r="C156" s="98">
        <f t="shared" si="8"/>
        <v>318</v>
      </c>
      <c r="D156" s="516" t="str">
        <f>IF(ISERROR(VLOOKUP($B156,Engagés!$B$10:$N$509,1,FALSE))=TRUE,"",VLOOKUP($B156,Engagés!$B$10:$N$509,2,FALSE))</f>
        <v/>
      </c>
      <c r="E156" s="517" t="str">
        <f>IF(D156="","",CONCATENATE(VLOOKUP($D156,Engagés!$C$10:$N$509,6,FALSE)," ",VLOOKUP($D156,Engagés!$C$10:$N$509,7,FALSE)))</f>
        <v/>
      </c>
      <c r="F156" s="518" t="str">
        <f>IF(D156="","",VLOOKUP($D156,Engagés!$C$10:$N$509,8,FALSE))</f>
        <v/>
      </c>
      <c r="G156" s="519" t="str">
        <f>IF($D156="","",VLOOKUP($D156,Engagés!$C$10:$S$509,15,FALSE))</f>
        <v/>
      </c>
      <c r="H156" s="520" t="s">
        <v>63</v>
      </c>
      <c r="I156" s="516" t="str">
        <f>IF(ISERROR(VLOOKUP($C156,Engagés!$B$10:$N$509,1,FALSE))=TRUE,"",VLOOKUP($C156,Engagés!$B$10:$N$509,2,FALSE))</f>
        <v/>
      </c>
      <c r="J156" s="517" t="str">
        <f>IF(I156="","",CONCATENATE(VLOOKUP($I156,Engagés!$C$10:$N$509,6,FALSE)," ",VLOOKUP($I156,Engagés!$C$10:$N$509,7,FALSE)))</f>
        <v/>
      </c>
      <c r="K156" s="518" t="str">
        <f>IF(I156="","",VLOOKUP($I156,Engagés!$C$10:$N$509,8,FALSE))</f>
        <v/>
      </c>
      <c r="L156" s="519" t="str">
        <f>IF($I156="","",VLOOKUP($I156,Engagés!$C$10:$S$509,15,FALSE))</f>
        <v/>
      </c>
      <c r="M156" s="80"/>
    </row>
    <row r="157" spans="1:13" ht="18.75" hidden="1" customHeight="1">
      <c r="A157">
        <f t="shared" si="9"/>
        <v>0</v>
      </c>
      <c r="B157" s="98">
        <f t="shared" si="7"/>
        <v>263</v>
      </c>
      <c r="C157" s="98">
        <f t="shared" si="8"/>
        <v>319</v>
      </c>
      <c r="D157" s="516" t="str">
        <f>IF(ISERROR(VLOOKUP($B157,Engagés!$B$10:$N$509,1,FALSE))=TRUE,"",VLOOKUP($B157,Engagés!$B$10:$N$509,2,FALSE))</f>
        <v/>
      </c>
      <c r="E157" s="517" t="str">
        <f>IF(D157="","",CONCATENATE(VLOOKUP($D157,Engagés!$C$10:$N$509,6,FALSE)," ",VLOOKUP($D157,Engagés!$C$10:$N$509,7,FALSE)))</f>
        <v/>
      </c>
      <c r="F157" s="518" t="str">
        <f>IF(D157="","",VLOOKUP($D157,Engagés!$C$10:$N$509,8,FALSE))</f>
        <v/>
      </c>
      <c r="G157" s="519" t="str">
        <f>IF($D157="","",VLOOKUP($D157,Engagés!$C$10:$S$509,15,FALSE))</f>
        <v/>
      </c>
      <c r="H157" s="520" t="s">
        <v>63</v>
      </c>
      <c r="I157" s="516" t="str">
        <f>IF(ISERROR(VLOOKUP($C157,Engagés!$B$10:$N$509,1,FALSE))=TRUE,"",VLOOKUP($C157,Engagés!$B$10:$N$509,2,FALSE))</f>
        <v/>
      </c>
      <c r="J157" s="517" t="str">
        <f>IF(I157="","",CONCATENATE(VLOOKUP($I157,Engagés!$C$10:$N$509,6,FALSE)," ",VLOOKUP($I157,Engagés!$C$10:$N$509,7,FALSE)))</f>
        <v/>
      </c>
      <c r="K157" s="518" t="str">
        <f>IF(I157="","",VLOOKUP($I157,Engagés!$C$10:$N$509,8,FALSE))</f>
        <v/>
      </c>
      <c r="L157" s="519" t="str">
        <f>IF($I157="","",VLOOKUP($I157,Engagés!$C$10:$S$509,15,FALSE))</f>
        <v/>
      </c>
      <c r="M157" s="80"/>
    </row>
    <row r="158" spans="1:13" ht="18.75" hidden="1" customHeight="1">
      <c r="A158">
        <f t="shared" si="9"/>
        <v>0</v>
      </c>
      <c r="B158" s="98">
        <f t="shared" si="7"/>
        <v>264</v>
      </c>
      <c r="C158" s="98">
        <f t="shared" si="8"/>
        <v>320</v>
      </c>
      <c r="D158" s="516" t="str">
        <f>IF(ISERROR(VLOOKUP($B158,Engagés!$B$10:$N$509,1,FALSE))=TRUE,"",VLOOKUP($B158,Engagés!$B$10:$N$509,2,FALSE))</f>
        <v/>
      </c>
      <c r="E158" s="517" t="str">
        <f>IF(D158="","",CONCATENATE(VLOOKUP($D158,Engagés!$C$10:$N$509,6,FALSE)," ",VLOOKUP($D158,Engagés!$C$10:$N$509,7,FALSE)))</f>
        <v/>
      </c>
      <c r="F158" s="518" t="str">
        <f>IF(D158="","",VLOOKUP($D158,Engagés!$C$10:$N$509,8,FALSE))</f>
        <v/>
      </c>
      <c r="G158" s="519" t="str">
        <f>IF($D158="","",VLOOKUP($D158,Engagés!$C$10:$S$509,15,FALSE))</f>
        <v/>
      </c>
      <c r="H158" s="520" t="s">
        <v>63</v>
      </c>
      <c r="I158" s="516" t="str">
        <f>IF(ISERROR(VLOOKUP($C158,Engagés!$B$10:$N$509,1,FALSE))=TRUE,"",VLOOKUP($C158,Engagés!$B$10:$N$509,2,FALSE))</f>
        <v/>
      </c>
      <c r="J158" s="517" t="str">
        <f>IF(I158="","",CONCATENATE(VLOOKUP($I158,Engagés!$C$10:$N$509,6,FALSE)," ",VLOOKUP($I158,Engagés!$C$10:$N$509,7,FALSE)))</f>
        <v/>
      </c>
      <c r="K158" s="518" t="str">
        <f>IF(I158="","",VLOOKUP($I158,Engagés!$C$10:$N$509,8,FALSE))</f>
        <v/>
      </c>
      <c r="L158" s="519" t="str">
        <f>IF($I158="","",VLOOKUP($I158,Engagés!$C$10:$S$509,15,FALSE))</f>
        <v/>
      </c>
      <c r="M158" s="80"/>
    </row>
    <row r="159" spans="1:13" ht="18.75" hidden="1" customHeight="1">
      <c r="A159">
        <f t="shared" si="9"/>
        <v>0</v>
      </c>
      <c r="B159" s="98">
        <f t="shared" si="7"/>
        <v>265</v>
      </c>
      <c r="C159" s="98">
        <f t="shared" si="8"/>
        <v>321</v>
      </c>
      <c r="D159" s="516" t="str">
        <f>IF(ISERROR(VLOOKUP($B159,Engagés!$B$10:$N$509,1,FALSE))=TRUE,"",VLOOKUP($B159,Engagés!$B$10:$N$509,2,FALSE))</f>
        <v/>
      </c>
      <c r="E159" s="517" t="str">
        <f>IF(D159="","",CONCATENATE(VLOOKUP($D159,Engagés!$C$10:$N$509,6,FALSE)," ",VLOOKUP($D159,Engagés!$C$10:$N$509,7,FALSE)))</f>
        <v/>
      </c>
      <c r="F159" s="518" t="str">
        <f>IF(D159="","",VLOOKUP($D159,Engagés!$C$10:$N$509,8,FALSE))</f>
        <v/>
      </c>
      <c r="G159" s="519" t="str">
        <f>IF($D159="","",VLOOKUP($D159,Engagés!$C$10:$S$509,15,FALSE))</f>
        <v/>
      </c>
      <c r="H159" s="520" t="s">
        <v>63</v>
      </c>
      <c r="I159" s="516" t="str">
        <f>IF(ISERROR(VLOOKUP($C159,Engagés!$B$10:$N$509,1,FALSE))=TRUE,"",VLOOKUP($C159,Engagés!$B$10:$N$509,2,FALSE))</f>
        <v/>
      </c>
      <c r="J159" s="517" t="str">
        <f>IF(I159="","",CONCATENATE(VLOOKUP($I159,Engagés!$C$10:$N$509,6,FALSE)," ",VLOOKUP($I159,Engagés!$C$10:$N$509,7,FALSE)))</f>
        <v/>
      </c>
      <c r="K159" s="518" t="str">
        <f>IF(I159="","",VLOOKUP($I159,Engagés!$C$10:$N$509,8,FALSE))</f>
        <v/>
      </c>
      <c r="L159" s="519" t="str">
        <f>IF($I159="","",VLOOKUP($I159,Engagés!$C$10:$S$509,15,FALSE))</f>
        <v/>
      </c>
      <c r="M159" s="80"/>
    </row>
    <row r="160" spans="1:13" ht="18.75" hidden="1" customHeight="1">
      <c r="A160">
        <f t="shared" si="9"/>
        <v>0</v>
      </c>
      <c r="B160" s="98">
        <f t="shared" si="7"/>
        <v>266</v>
      </c>
      <c r="C160" s="98">
        <f t="shared" si="8"/>
        <v>322</v>
      </c>
      <c r="D160" s="516" t="str">
        <f>IF(ISERROR(VLOOKUP($B160,Engagés!$B$10:$N$509,1,FALSE))=TRUE,"",VLOOKUP($B160,Engagés!$B$10:$N$509,2,FALSE))</f>
        <v/>
      </c>
      <c r="E160" s="517" t="str">
        <f>IF(D160="","",CONCATENATE(VLOOKUP($D160,Engagés!$C$10:$N$509,6,FALSE)," ",VLOOKUP($D160,Engagés!$C$10:$N$509,7,FALSE)))</f>
        <v/>
      </c>
      <c r="F160" s="518" t="str">
        <f>IF(D160="","",VLOOKUP($D160,Engagés!$C$10:$N$509,8,FALSE))</f>
        <v/>
      </c>
      <c r="G160" s="519" t="str">
        <f>IF($D160="","",VLOOKUP($D160,Engagés!$C$10:$S$509,15,FALSE))</f>
        <v/>
      </c>
      <c r="H160" s="520" t="s">
        <v>63</v>
      </c>
      <c r="I160" s="516" t="str">
        <f>IF(ISERROR(VLOOKUP($C160,Engagés!$B$10:$N$509,1,FALSE))=TRUE,"",VLOOKUP($C160,Engagés!$B$10:$N$509,2,FALSE))</f>
        <v/>
      </c>
      <c r="J160" s="517" t="str">
        <f>IF(I160="","",CONCATENATE(VLOOKUP($I160,Engagés!$C$10:$N$509,6,FALSE)," ",VLOOKUP($I160,Engagés!$C$10:$N$509,7,FALSE)))</f>
        <v/>
      </c>
      <c r="K160" s="518" t="str">
        <f>IF(I160="","",VLOOKUP($I160,Engagés!$C$10:$N$509,8,FALSE))</f>
        <v/>
      </c>
      <c r="L160" s="519" t="str">
        <f>IF($I160="","",VLOOKUP($I160,Engagés!$C$10:$S$509,15,FALSE))</f>
        <v/>
      </c>
      <c r="M160" s="80"/>
    </row>
    <row r="161" spans="1:13" ht="18.75" hidden="1" customHeight="1">
      <c r="A161">
        <f t="shared" si="9"/>
        <v>0</v>
      </c>
      <c r="B161" s="98">
        <f t="shared" si="7"/>
        <v>267</v>
      </c>
      <c r="C161" s="98">
        <f t="shared" si="8"/>
        <v>323</v>
      </c>
      <c r="D161" s="516" t="str">
        <f>IF(ISERROR(VLOOKUP($B161,Engagés!$B$10:$N$509,1,FALSE))=TRUE,"",VLOOKUP($B161,Engagés!$B$10:$N$509,2,FALSE))</f>
        <v/>
      </c>
      <c r="E161" s="517" t="str">
        <f>IF(D161="","",CONCATENATE(VLOOKUP($D161,Engagés!$C$10:$N$509,6,FALSE)," ",VLOOKUP($D161,Engagés!$C$10:$N$509,7,FALSE)))</f>
        <v/>
      </c>
      <c r="F161" s="518" t="str">
        <f>IF(D161="","",VLOOKUP($D161,Engagés!$C$10:$N$509,8,FALSE))</f>
        <v/>
      </c>
      <c r="G161" s="519" t="str">
        <f>IF($D161="","",VLOOKUP($D161,Engagés!$C$10:$S$509,15,FALSE))</f>
        <v/>
      </c>
      <c r="H161" s="520" t="s">
        <v>63</v>
      </c>
      <c r="I161" s="516" t="str">
        <f>IF(ISERROR(VLOOKUP($C161,Engagés!$B$10:$N$509,1,FALSE))=TRUE,"",VLOOKUP($C161,Engagés!$B$10:$N$509,2,FALSE))</f>
        <v/>
      </c>
      <c r="J161" s="517" t="str">
        <f>IF(I161="","",CONCATENATE(VLOOKUP($I161,Engagés!$C$10:$N$509,6,FALSE)," ",VLOOKUP($I161,Engagés!$C$10:$N$509,7,FALSE)))</f>
        <v/>
      </c>
      <c r="K161" s="518" t="str">
        <f>IF(I161="","",VLOOKUP($I161,Engagés!$C$10:$N$509,8,FALSE))</f>
        <v/>
      </c>
      <c r="L161" s="519" t="str">
        <f>IF($I161="","",VLOOKUP($I161,Engagés!$C$10:$S$509,15,FALSE))</f>
        <v/>
      </c>
      <c r="M161" s="80"/>
    </row>
    <row r="162" spans="1:13" ht="18.75" hidden="1" customHeight="1">
      <c r="A162">
        <f t="shared" si="9"/>
        <v>0</v>
      </c>
      <c r="B162" s="98">
        <f t="shared" si="7"/>
        <v>268</v>
      </c>
      <c r="C162" s="98">
        <f t="shared" si="8"/>
        <v>324</v>
      </c>
      <c r="D162" s="516" t="str">
        <f>IF(ISERROR(VLOOKUP($B162,Engagés!$B$10:$N$509,1,FALSE))=TRUE,"",VLOOKUP($B162,Engagés!$B$10:$N$509,2,FALSE))</f>
        <v/>
      </c>
      <c r="E162" s="517" t="str">
        <f>IF(D162="","",CONCATENATE(VLOOKUP($D162,Engagés!$C$10:$N$509,6,FALSE)," ",VLOOKUP($D162,Engagés!$C$10:$N$509,7,FALSE)))</f>
        <v/>
      </c>
      <c r="F162" s="518" t="str">
        <f>IF(D162="","",VLOOKUP($D162,Engagés!$C$10:$N$509,8,FALSE))</f>
        <v/>
      </c>
      <c r="G162" s="519" t="str">
        <f>IF($D162="","",VLOOKUP($D162,Engagés!$C$10:$S$509,15,FALSE))</f>
        <v/>
      </c>
      <c r="H162" s="520" t="s">
        <v>63</v>
      </c>
      <c r="I162" s="516" t="str">
        <f>IF(ISERROR(VLOOKUP($C162,Engagés!$B$10:$N$509,1,FALSE))=TRUE,"",VLOOKUP($C162,Engagés!$B$10:$N$509,2,FALSE))</f>
        <v/>
      </c>
      <c r="J162" s="517" t="str">
        <f>IF(I162="","",CONCATENATE(VLOOKUP($I162,Engagés!$C$10:$N$509,6,FALSE)," ",VLOOKUP($I162,Engagés!$C$10:$N$509,7,FALSE)))</f>
        <v/>
      </c>
      <c r="K162" s="518" t="str">
        <f>IF(I162="","",VLOOKUP($I162,Engagés!$C$10:$N$509,8,FALSE))</f>
        <v/>
      </c>
      <c r="L162" s="519" t="str">
        <f>IF($I162="","",VLOOKUP($I162,Engagés!$C$10:$S$509,15,FALSE))</f>
        <v/>
      </c>
      <c r="M162" s="80"/>
    </row>
    <row r="163" spans="1:13" ht="18.75" hidden="1" customHeight="1">
      <c r="A163">
        <f t="shared" si="9"/>
        <v>0</v>
      </c>
      <c r="B163" s="98">
        <f t="shared" si="7"/>
        <v>269</v>
      </c>
      <c r="C163" s="98">
        <f t="shared" si="8"/>
        <v>325</v>
      </c>
      <c r="D163" s="516" t="str">
        <f>IF(ISERROR(VLOOKUP($B163,Engagés!$B$10:$N$509,1,FALSE))=TRUE,"",VLOOKUP($B163,Engagés!$B$10:$N$509,2,FALSE))</f>
        <v/>
      </c>
      <c r="E163" s="517" t="str">
        <f>IF(D163="","",CONCATENATE(VLOOKUP($D163,Engagés!$C$10:$N$509,6,FALSE)," ",VLOOKUP($D163,Engagés!$C$10:$N$509,7,FALSE)))</f>
        <v/>
      </c>
      <c r="F163" s="518" t="str">
        <f>IF(D163="","",VLOOKUP($D163,Engagés!$C$10:$N$509,8,FALSE))</f>
        <v/>
      </c>
      <c r="G163" s="519" t="str">
        <f>IF($D163="","",VLOOKUP($D163,Engagés!$C$10:$S$509,15,FALSE))</f>
        <v/>
      </c>
      <c r="H163" s="520" t="s">
        <v>63</v>
      </c>
      <c r="I163" s="516" t="str">
        <f>IF(ISERROR(VLOOKUP($C163,Engagés!$B$10:$N$509,1,FALSE))=TRUE,"",VLOOKUP($C163,Engagés!$B$10:$N$509,2,FALSE))</f>
        <v/>
      </c>
      <c r="J163" s="517" t="str">
        <f>IF(I163="","",CONCATENATE(VLOOKUP($I163,Engagés!$C$10:$N$509,6,FALSE)," ",VLOOKUP($I163,Engagés!$C$10:$N$509,7,FALSE)))</f>
        <v/>
      </c>
      <c r="K163" s="518" t="str">
        <f>IF(I163="","",VLOOKUP($I163,Engagés!$C$10:$N$509,8,FALSE))</f>
        <v/>
      </c>
      <c r="L163" s="519" t="str">
        <f>IF($I163="","",VLOOKUP($I163,Engagés!$C$10:$S$509,15,FALSE))</f>
        <v/>
      </c>
      <c r="M163" s="80"/>
    </row>
    <row r="164" spans="1:13" ht="18.75" hidden="1" customHeight="1">
      <c r="A164">
        <f t="shared" si="9"/>
        <v>0</v>
      </c>
      <c r="B164" s="98">
        <f t="shared" si="7"/>
        <v>270</v>
      </c>
      <c r="C164" s="98">
        <f t="shared" si="8"/>
        <v>326</v>
      </c>
      <c r="D164" s="516" t="str">
        <f>IF(ISERROR(VLOOKUP($B164,Engagés!$B$10:$N$509,1,FALSE))=TRUE,"",VLOOKUP($B164,Engagés!$B$10:$N$509,2,FALSE))</f>
        <v/>
      </c>
      <c r="E164" s="517" t="str">
        <f>IF(D164="","",CONCATENATE(VLOOKUP($D164,Engagés!$C$10:$N$509,6,FALSE)," ",VLOOKUP($D164,Engagés!$C$10:$N$509,7,FALSE)))</f>
        <v/>
      </c>
      <c r="F164" s="518" t="str">
        <f>IF(D164="","",VLOOKUP($D164,Engagés!$C$10:$N$509,8,FALSE))</f>
        <v/>
      </c>
      <c r="G164" s="519" t="str">
        <f>IF($D164="","",VLOOKUP($D164,Engagés!$C$10:$S$509,15,FALSE))</f>
        <v/>
      </c>
      <c r="H164" s="520" t="s">
        <v>63</v>
      </c>
      <c r="I164" s="516" t="str">
        <f>IF(ISERROR(VLOOKUP($C164,Engagés!$B$10:$N$509,1,FALSE))=TRUE,"",VLOOKUP($C164,Engagés!$B$10:$N$509,2,FALSE))</f>
        <v/>
      </c>
      <c r="J164" s="517" t="str">
        <f>IF(I164="","",CONCATENATE(VLOOKUP($I164,Engagés!$C$10:$N$509,6,FALSE)," ",VLOOKUP($I164,Engagés!$C$10:$N$509,7,FALSE)))</f>
        <v/>
      </c>
      <c r="K164" s="518" t="str">
        <f>IF(I164="","",VLOOKUP($I164,Engagés!$C$10:$N$509,8,FALSE))</f>
        <v/>
      </c>
      <c r="L164" s="519" t="str">
        <f>IF($I164="","",VLOOKUP($I164,Engagés!$C$10:$S$509,15,FALSE))</f>
        <v/>
      </c>
      <c r="M164" s="80"/>
    </row>
    <row r="165" spans="1:13" ht="18.75" hidden="1" customHeight="1">
      <c r="A165">
        <f t="shared" si="9"/>
        <v>0</v>
      </c>
      <c r="B165" s="98">
        <f t="shared" si="7"/>
        <v>271</v>
      </c>
      <c r="C165" s="98">
        <f t="shared" si="8"/>
        <v>327</v>
      </c>
      <c r="D165" s="516" t="str">
        <f>IF(ISERROR(VLOOKUP($B165,Engagés!$B$10:$N$509,1,FALSE))=TRUE,"",VLOOKUP($B165,Engagés!$B$10:$N$509,2,FALSE))</f>
        <v/>
      </c>
      <c r="E165" s="517" t="str">
        <f>IF(D165="","",CONCATENATE(VLOOKUP($D165,Engagés!$C$10:$N$509,6,FALSE)," ",VLOOKUP($D165,Engagés!$C$10:$N$509,7,FALSE)))</f>
        <v/>
      </c>
      <c r="F165" s="518" t="str">
        <f>IF(D165="","",VLOOKUP($D165,Engagés!$C$10:$N$509,8,FALSE))</f>
        <v/>
      </c>
      <c r="G165" s="519" t="str">
        <f>IF($D165="","",VLOOKUP($D165,Engagés!$C$10:$S$509,15,FALSE))</f>
        <v/>
      </c>
      <c r="H165" s="520" t="s">
        <v>63</v>
      </c>
      <c r="I165" s="516" t="str">
        <f>IF(ISERROR(VLOOKUP($C165,Engagés!$B$10:$N$509,1,FALSE))=TRUE,"",VLOOKUP($C165,Engagés!$B$10:$N$509,2,FALSE))</f>
        <v/>
      </c>
      <c r="J165" s="517" t="str">
        <f>IF(I165="","",CONCATENATE(VLOOKUP($I165,Engagés!$C$10:$N$509,6,FALSE)," ",VLOOKUP($I165,Engagés!$C$10:$N$509,7,FALSE)))</f>
        <v/>
      </c>
      <c r="K165" s="518" t="str">
        <f>IF(I165="","",VLOOKUP($I165,Engagés!$C$10:$N$509,8,FALSE))</f>
        <v/>
      </c>
      <c r="L165" s="519" t="str">
        <f>IF($I165="","",VLOOKUP($I165,Engagés!$C$10:$S$509,15,FALSE))</f>
        <v/>
      </c>
      <c r="M165" s="80"/>
    </row>
    <row r="166" spans="1:13" ht="18.75" hidden="1" customHeight="1">
      <c r="A166">
        <f t="shared" si="9"/>
        <v>0</v>
      </c>
      <c r="B166" s="98">
        <f t="shared" si="7"/>
        <v>272</v>
      </c>
      <c r="C166" s="98">
        <f t="shared" si="8"/>
        <v>328</v>
      </c>
      <c r="D166" s="516" t="str">
        <f>IF(ISERROR(VLOOKUP($B166,Engagés!$B$10:$N$509,1,FALSE))=TRUE,"",VLOOKUP($B166,Engagés!$B$10:$N$509,2,FALSE))</f>
        <v/>
      </c>
      <c r="E166" s="517" t="str">
        <f>IF(D166="","",CONCATENATE(VLOOKUP($D166,Engagés!$C$10:$N$509,6,FALSE)," ",VLOOKUP($D166,Engagés!$C$10:$N$509,7,FALSE)))</f>
        <v/>
      </c>
      <c r="F166" s="518" t="str">
        <f>IF(D166="","",VLOOKUP($D166,Engagés!$C$10:$N$509,8,FALSE))</f>
        <v/>
      </c>
      <c r="G166" s="519" t="str">
        <f>IF($D166="","",VLOOKUP($D166,Engagés!$C$10:$S$509,15,FALSE))</f>
        <v/>
      </c>
      <c r="H166" s="520" t="s">
        <v>63</v>
      </c>
      <c r="I166" s="516" t="str">
        <f>IF(ISERROR(VLOOKUP($C166,Engagés!$B$10:$N$509,1,FALSE))=TRUE,"",VLOOKUP($C166,Engagés!$B$10:$N$509,2,FALSE))</f>
        <v/>
      </c>
      <c r="J166" s="517" t="str">
        <f>IF(I166="","",CONCATENATE(VLOOKUP($I166,Engagés!$C$10:$N$509,6,FALSE)," ",VLOOKUP($I166,Engagés!$C$10:$N$509,7,FALSE)))</f>
        <v/>
      </c>
      <c r="K166" s="518" t="str">
        <f>IF(I166="","",VLOOKUP($I166,Engagés!$C$10:$N$509,8,FALSE))</f>
        <v/>
      </c>
      <c r="L166" s="519" t="str">
        <f>IF($I166="","",VLOOKUP($I166,Engagés!$C$10:$S$509,15,FALSE))</f>
        <v/>
      </c>
      <c r="M166" s="80"/>
    </row>
    <row r="167" spans="1:13" ht="18.75" hidden="1" customHeight="1">
      <c r="A167">
        <f t="shared" si="9"/>
        <v>0</v>
      </c>
      <c r="B167" s="98">
        <f t="shared" si="7"/>
        <v>273</v>
      </c>
      <c r="C167" s="98">
        <f t="shared" si="8"/>
        <v>329</v>
      </c>
      <c r="D167" s="516" t="str">
        <f>IF(ISERROR(VLOOKUP($B167,Engagés!$B$10:$N$509,1,FALSE))=TRUE,"",VLOOKUP($B167,Engagés!$B$10:$N$509,2,FALSE))</f>
        <v/>
      </c>
      <c r="E167" s="517" t="str">
        <f>IF(D167="","",CONCATENATE(VLOOKUP($D167,Engagés!$C$10:$N$509,6,FALSE)," ",VLOOKUP($D167,Engagés!$C$10:$N$509,7,FALSE)))</f>
        <v/>
      </c>
      <c r="F167" s="518" t="str">
        <f>IF(D167="","",VLOOKUP($D167,Engagés!$C$10:$N$509,8,FALSE))</f>
        <v/>
      </c>
      <c r="G167" s="519" t="str">
        <f>IF($D167="","",VLOOKUP($D167,Engagés!$C$10:$S$509,15,FALSE))</f>
        <v/>
      </c>
      <c r="H167" s="520" t="s">
        <v>63</v>
      </c>
      <c r="I167" s="516" t="str">
        <f>IF(ISERROR(VLOOKUP($C167,Engagés!$B$10:$N$509,1,FALSE))=TRUE,"",VLOOKUP($C167,Engagés!$B$10:$N$509,2,FALSE))</f>
        <v/>
      </c>
      <c r="J167" s="517" t="str">
        <f>IF(I167="","",CONCATENATE(VLOOKUP($I167,Engagés!$C$10:$N$509,6,FALSE)," ",VLOOKUP($I167,Engagés!$C$10:$N$509,7,FALSE)))</f>
        <v/>
      </c>
      <c r="K167" s="518" t="str">
        <f>IF(I167="","",VLOOKUP($I167,Engagés!$C$10:$N$509,8,FALSE))</f>
        <v/>
      </c>
      <c r="L167" s="519" t="str">
        <f>IF($I167="","",VLOOKUP($I167,Engagés!$C$10:$S$509,15,FALSE))</f>
        <v/>
      </c>
      <c r="M167" s="80"/>
    </row>
    <row r="168" spans="1:13" ht="18.75" hidden="1" customHeight="1">
      <c r="A168">
        <f t="shared" si="9"/>
        <v>0</v>
      </c>
      <c r="B168" s="98">
        <f t="shared" si="7"/>
        <v>274</v>
      </c>
      <c r="C168" s="98">
        <f t="shared" si="8"/>
        <v>330</v>
      </c>
      <c r="D168" s="516" t="str">
        <f>IF(ISERROR(VLOOKUP($B168,Engagés!$B$10:$N$509,1,FALSE))=TRUE,"",VLOOKUP($B168,Engagés!$B$10:$N$509,2,FALSE))</f>
        <v/>
      </c>
      <c r="E168" s="517" t="str">
        <f>IF(D168="","",CONCATENATE(VLOOKUP($D168,Engagés!$C$10:$N$509,6,FALSE)," ",VLOOKUP($D168,Engagés!$C$10:$N$509,7,FALSE)))</f>
        <v/>
      </c>
      <c r="F168" s="518" t="str">
        <f>IF(D168="","",VLOOKUP($D168,Engagés!$C$10:$N$509,8,FALSE))</f>
        <v/>
      </c>
      <c r="G168" s="519" t="str">
        <f>IF($D168="","",VLOOKUP($D168,Engagés!$C$10:$S$509,15,FALSE))</f>
        <v/>
      </c>
      <c r="H168" s="520" t="s">
        <v>63</v>
      </c>
      <c r="I168" s="516" t="str">
        <f>IF(ISERROR(VLOOKUP($C168,Engagés!$B$10:$N$509,1,FALSE))=TRUE,"",VLOOKUP($C168,Engagés!$B$10:$N$509,2,FALSE))</f>
        <v/>
      </c>
      <c r="J168" s="517" t="str">
        <f>IF(I168="","",CONCATENATE(VLOOKUP($I168,Engagés!$C$10:$N$509,6,FALSE)," ",VLOOKUP($I168,Engagés!$C$10:$N$509,7,FALSE)))</f>
        <v/>
      </c>
      <c r="K168" s="518" t="str">
        <f>IF(I168="","",VLOOKUP($I168,Engagés!$C$10:$N$509,8,FALSE))</f>
        <v/>
      </c>
      <c r="L168" s="519" t="str">
        <f>IF($I168="","",VLOOKUP($I168,Engagés!$C$10:$S$509,15,FALSE))</f>
        <v/>
      </c>
      <c r="M168" s="80"/>
    </row>
    <row r="169" spans="1:13" ht="18.75" hidden="1" customHeight="1">
      <c r="A169">
        <f t="shared" si="9"/>
        <v>0</v>
      </c>
      <c r="B169" s="98">
        <f t="shared" si="7"/>
        <v>275</v>
      </c>
      <c r="C169" s="98">
        <f t="shared" si="8"/>
        <v>331</v>
      </c>
      <c r="D169" s="516" t="str">
        <f>IF(ISERROR(VLOOKUP($B169,Engagés!$B$10:$N$509,1,FALSE))=TRUE,"",VLOOKUP($B169,Engagés!$B$10:$N$509,2,FALSE))</f>
        <v/>
      </c>
      <c r="E169" s="517" t="str">
        <f>IF(D169="","",CONCATENATE(VLOOKUP($D169,Engagés!$C$10:$N$509,6,FALSE)," ",VLOOKUP($D169,Engagés!$C$10:$N$509,7,FALSE)))</f>
        <v/>
      </c>
      <c r="F169" s="518" t="str">
        <f>IF(D169="","",VLOOKUP($D169,Engagés!$C$10:$N$509,8,FALSE))</f>
        <v/>
      </c>
      <c r="G169" s="519" t="str">
        <f>IF($D169="","",VLOOKUP($D169,Engagés!$C$10:$S$509,15,FALSE))</f>
        <v/>
      </c>
      <c r="H169" s="520" t="s">
        <v>63</v>
      </c>
      <c r="I169" s="516" t="str">
        <f>IF(ISERROR(VLOOKUP($C169,Engagés!$B$10:$N$509,1,FALSE))=TRUE,"",VLOOKUP($C169,Engagés!$B$10:$N$509,2,FALSE))</f>
        <v/>
      </c>
      <c r="J169" s="517" t="str">
        <f>IF(I169="","",CONCATENATE(VLOOKUP($I169,Engagés!$C$10:$N$509,6,FALSE)," ",VLOOKUP($I169,Engagés!$C$10:$N$509,7,FALSE)))</f>
        <v/>
      </c>
      <c r="K169" s="518" t="str">
        <f>IF(I169="","",VLOOKUP($I169,Engagés!$C$10:$N$509,8,FALSE))</f>
        <v/>
      </c>
      <c r="L169" s="519" t="str">
        <f>IF($I169="","",VLOOKUP($I169,Engagés!$C$10:$S$509,15,FALSE))</f>
        <v/>
      </c>
      <c r="M169" s="80"/>
    </row>
    <row r="170" spans="1:13" ht="18.75" hidden="1" customHeight="1">
      <c r="A170">
        <f t="shared" si="9"/>
        <v>0</v>
      </c>
      <c r="B170" s="98">
        <f t="shared" si="7"/>
        <v>276</v>
      </c>
      <c r="C170" s="98">
        <f t="shared" si="8"/>
        <v>332</v>
      </c>
      <c r="D170" s="516" t="str">
        <f>IF(ISERROR(VLOOKUP($B170,Engagés!$B$10:$N$509,1,FALSE))=TRUE,"",VLOOKUP($B170,Engagés!$B$10:$N$509,2,FALSE))</f>
        <v/>
      </c>
      <c r="E170" s="517" t="str">
        <f>IF(D170="","",CONCATENATE(VLOOKUP($D170,Engagés!$C$10:$N$509,6,FALSE)," ",VLOOKUP($D170,Engagés!$C$10:$N$509,7,FALSE)))</f>
        <v/>
      </c>
      <c r="F170" s="518" t="str">
        <f>IF(D170="","",VLOOKUP($D170,Engagés!$C$10:$N$509,8,FALSE))</f>
        <v/>
      </c>
      <c r="G170" s="519" t="str">
        <f>IF($D170="","",VLOOKUP($D170,Engagés!$C$10:$S$509,15,FALSE))</f>
        <v/>
      </c>
      <c r="H170" s="520" t="s">
        <v>63</v>
      </c>
      <c r="I170" s="516" t="str">
        <f>IF(ISERROR(VLOOKUP($C170,Engagés!$B$10:$N$509,1,FALSE))=TRUE,"",VLOOKUP($C170,Engagés!$B$10:$N$509,2,FALSE))</f>
        <v/>
      </c>
      <c r="J170" s="517" t="str">
        <f>IF(I170="","",CONCATENATE(VLOOKUP($I170,Engagés!$C$10:$N$509,6,FALSE)," ",VLOOKUP($I170,Engagés!$C$10:$N$509,7,FALSE)))</f>
        <v/>
      </c>
      <c r="K170" s="518" t="str">
        <f>IF(I170="","",VLOOKUP($I170,Engagés!$C$10:$N$509,8,FALSE))</f>
        <v/>
      </c>
      <c r="L170" s="519" t="str">
        <f>IF($I170="","",VLOOKUP($I170,Engagés!$C$10:$S$509,15,FALSE))</f>
        <v/>
      </c>
      <c r="M170" s="80"/>
    </row>
    <row r="171" spans="1:13" ht="18.75" hidden="1" customHeight="1">
      <c r="A171">
        <f t="shared" si="9"/>
        <v>0</v>
      </c>
      <c r="B171" s="98">
        <f t="shared" si="7"/>
        <v>277</v>
      </c>
      <c r="C171" s="98">
        <f t="shared" si="8"/>
        <v>333</v>
      </c>
      <c r="D171" s="516" t="str">
        <f>IF(ISERROR(VLOOKUP($B171,Engagés!$B$10:$N$509,1,FALSE))=TRUE,"",VLOOKUP($B171,Engagés!$B$10:$N$509,2,FALSE))</f>
        <v/>
      </c>
      <c r="E171" s="517" t="str">
        <f>IF(D171="","",CONCATENATE(VLOOKUP($D171,Engagés!$C$10:$N$509,6,FALSE)," ",VLOOKUP($D171,Engagés!$C$10:$N$509,7,FALSE)))</f>
        <v/>
      </c>
      <c r="F171" s="518" t="str">
        <f>IF(D171="","",VLOOKUP($D171,Engagés!$C$10:$N$509,8,FALSE))</f>
        <v/>
      </c>
      <c r="G171" s="519" t="str">
        <f>IF($D171="","",VLOOKUP($D171,Engagés!$C$10:$S$509,15,FALSE))</f>
        <v/>
      </c>
      <c r="H171" s="520" t="s">
        <v>63</v>
      </c>
      <c r="I171" s="516" t="str">
        <f>IF(ISERROR(VLOOKUP($C171,Engagés!$B$10:$N$509,1,FALSE))=TRUE,"",VLOOKUP($C171,Engagés!$B$10:$N$509,2,FALSE))</f>
        <v/>
      </c>
      <c r="J171" s="517" t="str">
        <f>IF(I171="","",CONCATENATE(VLOOKUP($I171,Engagés!$C$10:$N$509,6,FALSE)," ",VLOOKUP($I171,Engagés!$C$10:$N$509,7,FALSE)))</f>
        <v/>
      </c>
      <c r="K171" s="518" t="str">
        <f>IF(I171="","",VLOOKUP($I171,Engagés!$C$10:$N$509,8,FALSE))</f>
        <v/>
      </c>
      <c r="L171" s="519" t="str">
        <f>IF($I171="","",VLOOKUP($I171,Engagés!$C$10:$S$509,15,FALSE))</f>
        <v/>
      </c>
      <c r="M171" s="80"/>
    </row>
    <row r="172" spans="1:13" ht="18.75" hidden="1" customHeight="1">
      <c r="A172">
        <f t="shared" si="9"/>
        <v>0</v>
      </c>
      <c r="B172" s="98">
        <f t="shared" si="7"/>
        <v>278</v>
      </c>
      <c r="C172" s="98">
        <f t="shared" si="8"/>
        <v>334</v>
      </c>
      <c r="D172" s="516" t="str">
        <f>IF(ISERROR(VLOOKUP($B172,Engagés!$B$10:$N$509,1,FALSE))=TRUE,"",VLOOKUP($B172,Engagés!$B$10:$N$509,2,FALSE))</f>
        <v/>
      </c>
      <c r="E172" s="517" t="str">
        <f>IF(D172="","",CONCATENATE(VLOOKUP($D172,Engagés!$C$10:$N$509,6,FALSE)," ",VLOOKUP($D172,Engagés!$C$10:$N$509,7,FALSE)))</f>
        <v/>
      </c>
      <c r="F172" s="518" t="str">
        <f>IF(D172="","",VLOOKUP($D172,Engagés!$C$10:$N$509,8,FALSE))</f>
        <v/>
      </c>
      <c r="G172" s="519" t="str">
        <f>IF($D172="","",VLOOKUP($D172,Engagés!$C$10:$S$509,15,FALSE))</f>
        <v/>
      </c>
      <c r="H172" s="520" t="s">
        <v>63</v>
      </c>
      <c r="I172" s="516" t="str">
        <f>IF(ISERROR(VLOOKUP($C172,Engagés!$B$10:$N$509,1,FALSE))=TRUE,"",VLOOKUP($C172,Engagés!$B$10:$N$509,2,FALSE))</f>
        <v/>
      </c>
      <c r="J172" s="517" t="str">
        <f>IF(I172="","",CONCATENATE(VLOOKUP($I172,Engagés!$C$10:$N$509,6,FALSE)," ",VLOOKUP($I172,Engagés!$C$10:$N$509,7,FALSE)))</f>
        <v/>
      </c>
      <c r="K172" s="518" t="str">
        <f>IF(I172="","",VLOOKUP($I172,Engagés!$C$10:$N$509,8,FALSE))</f>
        <v/>
      </c>
      <c r="L172" s="519" t="str">
        <f>IF($I172="","",VLOOKUP($I172,Engagés!$C$10:$S$509,15,FALSE))</f>
        <v/>
      </c>
      <c r="M172" s="80"/>
    </row>
    <row r="173" spans="1:13" ht="18.75" hidden="1" customHeight="1">
      <c r="A173">
        <f t="shared" si="9"/>
        <v>0</v>
      </c>
      <c r="B173" s="98">
        <f t="shared" si="7"/>
        <v>279</v>
      </c>
      <c r="C173" s="98">
        <f t="shared" si="8"/>
        <v>335</v>
      </c>
      <c r="D173" s="516" t="str">
        <f>IF(ISERROR(VLOOKUP($B173,Engagés!$B$10:$N$509,1,FALSE))=TRUE,"",VLOOKUP($B173,Engagés!$B$10:$N$509,2,FALSE))</f>
        <v/>
      </c>
      <c r="E173" s="517" t="str">
        <f>IF(D173="","",CONCATENATE(VLOOKUP($D173,Engagés!$C$10:$N$509,6,FALSE)," ",VLOOKUP($D173,Engagés!$C$10:$N$509,7,FALSE)))</f>
        <v/>
      </c>
      <c r="F173" s="518" t="str">
        <f>IF(D173="","",VLOOKUP($D173,Engagés!$C$10:$N$509,8,FALSE))</f>
        <v/>
      </c>
      <c r="G173" s="519" t="str">
        <f>IF($D173="","",VLOOKUP($D173,Engagés!$C$10:$S$509,15,FALSE))</f>
        <v/>
      </c>
      <c r="H173" s="520" t="s">
        <v>63</v>
      </c>
      <c r="I173" s="516" t="str">
        <f>IF(ISERROR(VLOOKUP($C173,Engagés!$B$10:$N$509,1,FALSE))=TRUE,"",VLOOKUP($C173,Engagés!$B$10:$N$509,2,FALSE))</f>
        <v/>
      </c>
      <c r="J173" s="517" t="str">
        <f>IF(I173="","",CONCATENATE(VLOOKUP($I173,Engagés!$C$10:$N$509,6,FALSE)," ",VLOOKUP($I173,Engagés!$C$10:$N$509,7,FALSE)))</f>
        <v/>
      </c>
      <c r="K173" s="518" t="str">
        <f>IF(I173="","",VLOOKUP($I173,Engagés!$C$10:$N$509,8,FALSE))</f>
        <v/>
      </c>
      <c r="L173" s="519" t="str">
        <f>IF($I173="","",VLOOKUP($I173,Engagés!$C$10:$S$509,15,FALSE))</f>
        <v/>
      </c>
      <c r="M173" s="80"/>
    </row>
    <row r="174" spans="1:13" ht="18.75" hidden="1" customHeight="1">
      <c r="A174">
        <f t="shared" si="9"/>
        <v>0</v>
      </c>
      <c r="B174" s="654">
        <f t="shared" si="7"/>
        <v>280</v>
      </c>
      <c r="C174" s="654">
        <f t="shared" si="8"/>
        <v>336</v>
      </c>
      <c r="D174" s="516" t="str">
        <f>IF(ISERROR(VLOOKUP($B174,Engagés!$B$10:$N$509,1,FALSE))=TRUE,"",VLOOKUP($B174,Engagés!$B$10:$N$509,2,FALSE))</f>
        <v/>
      </c>
      <c r="E174" s="517" t="str">
        <f>IF(D174="","",CONCATENATE(VLOOKUP($D174,Engagés!$C$10:$N$509,6,FALSE)," ",VLOOKUP($D174,Engagés!$C$10:$N$509,7,FALSE)))</f>
        <v/>
      </c>
      <c r="F174" s="518" t="str">
        <f>IF(D174="","",VLOOKUP($D174,Engagés!$C$10:$N$509,8,FALSE))</f>
        <v/>
      </c>
      <c r="G174" s="519" t="str">
        <f>IF($D174="","",VLOOKUP($D174,Engagés!$C$10:$S$509,15,FALSE))</f>
        <v/>
      </c>
      <c r="H174" s="520" t="s">
        <v>63</v>
      </c>
      <c r="I174" s="516" t="str">
        <f>IF(ISERROR(VLOOKUP($C174,Engagés!$B$10:$N$509,1,FALSE))=TRUE,"",VLOOKUP($C174,Engagés!$B$10:$N$509,2,FALSE))</f>
        <v/>
      </c>
      <c r="J174" s="517" t="str">
        <f>IF(I174="","",CONCATENATE(VLOOKUP($I174,Engagés!$C$10:$N$509,6,FALSE)," ",VLOOKUP($I174,Engagés!$C$10:$N$509,7,FALSE)))</f>
        <v/>
      </c>
      <c r="K174" s="518" t="str">
        <f>IF(I174="","",VLOOKUP($I174,Engagés!$C$10:$N$509,8,FALSE))</f>
        <v/>
      </c>
      <c r="L174" s="519" t="str">
        <f>IF($I174="","",VLOOKUP($I174,Engagés!$C$10:$S$509,15,FALSE))</f>
        <v/>
      </c>
      <c r="M174" s="80"/>
    </row>
    <row r="175" spans="1:13" ht="18.75" hidden="1" customHeight="1">
      <c r="A175">
        <f t="shared" si="9"/>
        <v>0</v>
      </c>
      <c r="B175" s="654">
        <v>337</v>
      </c>
      <c r="C175" s="654">
        <v>393</v>
      </c>
      <c r="D175" s="516" t="str">
        <f>IF(ISERROR(VLOOKUP($B175,Engagés!$B$10:$N$509,1,FALSE))=TRUE,"",VLOOKUP($B175,Engagés!$B$10:$N$509,2,FALSE))</f>
        <v/>
      </c>
      <c r="E175" s="517" t="str">
        <f>IF(D175="","",CONCATENATE(VLOOKUP($D175,Engagés!$C$10:$N$509,6,FALSE)," ",VLOOKUP($D175,Engagés!$C$10:$N$509,7,FALSE)))</f>
        <v/>
      </c>
      <c r="F175" s="518" t="str">
        <f>IF(D175="","",VLOOKUP($D175,Engagés!$C$10:$N$509,8,FALSE))</f>
        <v/>
      </c>
      <c r="G175" s="519" t="str">
        <f>IF($D175="","",VLOOKUP($D175,Engagés!$C$10:$S$509,15,FALSE))</f>
        <v/>
      </c>
      <c r="H175" s="520" t="s">
        <v>63</v>
      </c>
      <c r="I175" s="516" t="str">
        <f>IF(ISERROR(VLOOKUP($C175,Engagés!$B$10:$N$509,1,FALSE))=TRUE,"",VLOOKUP($C175,Engagés!$B$10:$N$509,2,FALSE))</f>
        <v/>
      </c>
      <c r="J175" s="517" t="str">
        <f>IF(I175="","",CONCATENATE(VLOOKUP($I175,Engagés!$C$10:$N$509,6,FALSE)," ",VLOOKUP($I175,Engagés!$C$10:$N$509,7,FALSE)))</f>
        <v/>
      </c>
      <c r="K175" s="518" t="str">
        <f>IF(I175="","",VLOOKUP($I175,Engagés!$C$10:$N$509,8,FALSE))</f>
        <v/>
      </c>
      <c r="L175" s="519" t="str">
        <f>IF($I175="","",VLOOKUP($I175,Engagés!$C$10:$S$509,15,FALSE))</f>
        <v/>
      </c>
      <c r="M175" s="80"/>
    </row>
    <row r="176" spans="1:13" ht="18.75" hidden="1" customHeight="1">
      <c r="A176">
        <f t="shared" si="9"/>
        <v>0</v>
      </c>
      <c r="B176" s="98">
        <f t="shared" si="7"/>
        <v>338</v>
      </c>
      <c r="C176" s="98">
        <f t="shared" si="8"/>
        <v>394</v>
      </c>
      <c r="D176" s="516" t="str">
        <f>IF(ISERROR(VLOOKUP($B176,Engagés!$B$10:$N$509,1,FALSE))=TRUE,"",VLOOKUP($B176,Engagés!$B$10:$N$509,2,FALSE))</f>
        <v/>
      </c>
      <c r="E176" s="517" t="str">
        <f>IF(D176="","",CONCATENATE(VLOOKUP($D176,Engagés!$C$10:$N$509,6,FALSE)," ",VLOOKUP($D176,Engagés!$C$10:$N$509,7,FALSE)))</f>
        <v/>
      </c>
      <c r="F176" s="518" t="str">
        <f>IF(D176="","",VLOOKUP($D176,Engagés!$C$10:$N$509,8,FALSE))</f>
        <v/>
      </c>
      <c r="G176" s="519" t="str">
        <f>IF($D176="","",VLOOKUP($D176,Engagés!$C$10:$S$509,15,FALSE))</f>
        <v/>
      </c>
      <c r="H176" s="520" t="s">
        <v>63</v>
      </c>
      <c r="I176" s="516" t="str">
        <f>IF(ISERROR(VLOOKUP($C176,Engagés!$B$10:$N$509,1,FALSE))=TRUE,"",VLOOKUP($C176,Engagés!$B$10:$N$509,2,FALSE))</f>
        <v/>
      </c>
      <c r="J176" s="517" t="str">
        <f>IF(I176="","",CONCATENATE(VLOOKUP($I176,Engagés!$C$10:$N$509,6,FALSE)," ",VLOOKUP($I176,Engagés!$C$10:$N$509,7,FALSE)))</f>
        <v/>
      </c>
      <c r="K176" s="518" t="str">
        <f>IF(I176="","",VLOOKUP($I176,Engagés!$C$10:$N$509,8,FALSE))</f>
        <v/>
      </c>
      <c r="L176" s="519" t="str">
        <f>IF($I176="","",VLOOKUP($I176,Engagés!$C$10:$S$509,15,FALSE))</f>
        <v/>
      </c>
      <c r="M176" s="80"/>
    </row>
    <row r="177" spans="1:13" ht="18.75" hidden="1" customHeight="1">
      <c r="A177">
        <f t="shared" si="9"/>
        <v>0</v>
      </c>
      <c r="B177" s="98">
        <f t="shared" si="7"/>
        <v>339</v>
      </c>
      <c r="C177" s="98">
        <f t="shared" si="8"/>
        <v>395</v>
      </c>
      <c r="D177" s="516" t="str">
        <f>IF(ISERROR(VLOOKUP($B177,Engagés!$B$10:$N$509,1,FALSE))=TRUE,"",VLOOKUP($B177,Engagés!$B$10:$N$509,2,FALSE))</f>
        <v/>
      </c>
      <c r="E177" s="517" t="str">
        <f>IF(D177="","",CONCATENATE(VLOOKUP($D177,Engagés!$C$10:$N$509,6,FALSE)," ",VLOOKUP($D177,Engagés!$C$10:$N$509,7,FALSE)))</f>
        <v/>
      </c>
      <c r="F177" s="518" t="str">
        <f>IF(D177="","",VLOOKUP($D177,Engagés!$C$10:$N$509,8,FALSE))</f>
        <v/>
      </c>
      <c r="G177" s="519" t="str">
        <f>IF($D177="","",VLOOKUP($D177,Engagés!$C$10:$S$509,15,FALSE))</f>
        <v/>
      </c>
      <c r="H177" s="520" t="s">
        <v>63</v>
      </c>
      <c r="I177" s="516" t="str">
        <f>IF(ISERROR(VLOOKUP($C177,Engagés!$B$10:$N$509,1,FALSE))=TRUE,"",VLOOKUP($C177,Engagés!$B$10:$N$509,2,FALSE))</f>
        <v/>
      </c>
      <c r="J177" s="517" t="str">
        <f>IF(I177="","",CONCATENATE(VLOOKUP($I177,Engagés!$C$10:$N$509,6,FALSE)," ",VLOOKUP($I177,Engagés!$C$10:$N$509,7,FALSE)))</f>
        <v/>
      </c>
      <c r="K177" s="518" t="str">
        <f>IF(I177="","",VLOOKUP($I177,Engagés!$C$10:$N$509,8,FALSE))</f>
        <v/>
      </c>
      <c r="L177" s="519" t="str">
        <f>IF($I177="","",VLOOKUP($I177,Engagés!$C$10:$S$509,15,FALSE))</f>
        <v/>
      </c>
      <c r="M177" s="80"/>
    </row>
    <row r="178" spans="1:13" ht="18.75" hidden="1" customHeight="1">
      <c r="A178">
        <f t="shared" si="9"/>
        <v>0</v>
      </c>
      <c r="B178" s="98">
        <f t="shared" si="7"/>
        <v>340</v>
      </c>
      <c r="C178" s="98">
        <f t="shared" si="8"/>
        <v>396</v>
      </c>
      <c r="D178" s="516" t="str">
        <f>IF(ISERROR(VLOOKUP($B178,Engagés!$B$10:$N$509,1,FALSE))=TRUE,"",VLOOKUP($B178,Engagés!$B$10:$N$509,2,FALSE))</f>
        <v/>
      </c>
      <c r="E178" s="517" t="str">
        <f>IF(D178="","",CONCATENATE(VLOOKUP($D178,Engagés!$C$10:$N$509,6,FALSE)," ",VLOOKUP($D178,Engagés!$C$10:$N$509,7,FALSE)))</f>
        <v/>
      </c>
      <c r="F178" s="518" t="str">
        <f>IF(D178="","",VLOOKUP($D178,Engagés!$C$10:$N$509,8,FALSE))</f>
        <v/>
      </c>
      <c r="G178" s="519" t="str">
        <f>IF($D178="","",VLOOKUP($D178,Engagés!$C$10:$S$509,15,FALSE))</f>
        <v/>
      </c>
      <c r="H178" s="520" t="s">
        <v>63</v>
      </c>
      <c r="I178" s="516" t="str">
        <f>IF(ISERROR(VLOOKUP($C178,Engagés!$B$10:$N$509,1,FALSE))=TRUE,"",VLOOKUP($C178,Engagés!$B$10:$N$509,2,FALSE))</f>
        <v/>
      </c>
      <c r="J178" s="517" t="str">
        <f>IF(I178="","",CONCATENATE(VLOOKUP($I178,Engagés!$C$10:$N$509,6,FALSE)," ",VLOOKUP($I178,Engagés!$C$10:$N$509,7,FALSE)))</f>
        <v/>
      </c>
      <c r="K178" s="518" t="str">
        <f>IF(I178="","",VLOOKUP($I178,Engagés!$C$10:$N$509,8,FALSE))</f>
        <v/>
      </c>
      <c r="L178" s="519" t="str">
        <f>IF($I178="","",VLOOKUP($I178,Engagés!$C$10:$S$509,15,FALSE))</f>
        <v/>
      </c>
      <c r="M178" s="80"/>
    </row>
    <row r="179" spans="1:13" ht="18.75" hidden="1" customHeight="1">
      <c r="A179">
        <f t="shared" si="9"/>
        <v>0</v>
      </c>
      <c r="B179" s="98">
        <f t="shared" si="7"/>
        <v>341</v>
      </c>
      <c r="C179" s="98">
        <f t="shared" si="8"/>
        <v>397</v>
      </c>
      <c r="D179" s="516" t="str">
        <f>IF(ISERROR(VLOOKUP($B179,Engagés!$B$10:$N$509,1,FALSE))=TRUE,"",VLOOKUP($B179,Engagés!$B$10:$N$509,2,FALSE))</f>
        <v/>
      </c>
      <c r="E179" s="517" t="str">
        <f>IF(D179="","",CONCATENATE(VLOOKUP($D179,Engagés!$C$10:$N$509,6,FALSE)," ",VLOOKUP($D179,Engagés!$C$10:$N$509,7,FALSE)))</f>
        <v/>
      </c>
      <c r="F179" s="518" t="str">
        <f>IF(D179="","",VLOOKUP($D179,Engagés!$C$10:$N$509,8,FALSE))</f>
        <v/>
      </c>
      <c r="G179" s="519" t="str">
        <f>IF($D179="","",VLOOKUP($D179,Engagés!$C$10:$S$509,15,FALSE))</f>
        <v/>
      </c>
      <c r="H179" s="520" t="s">
        <v>63</v>
      </c>
      <c r="I179" s="516" t="str">
        <f>IF(ISERROR(VLOOKUP($C179,Engagés!$B$10:$N$509,1,FALSE))=TRUE,"",VLOOKUP($C179,Engagés!$B$10:$N$509,2,FALSE))</f>
        <v/>
      </c>
      <c r="J179" s="517" t="str">
        <f>IF(I179="","",CONCATENATE(VLOOKUP($I179,Engagés!$C$10:$N$509,6,FALSE)," ",VLOOKUP($I179,Engagés!$C$10:$N$509,7,FALSE)))</f>
        <v/>
      </c>
      <c r="K179" s="518" t="str">
        <f>IF(I179="","",VLOOKUP($I179,Engagés!$C$10:$N$509,8,FALSE))</f>
        <v/>
      </c>
      <c r="L179" s="519" t="str">
        <f>IF($I179="","",VLOOKUP($I179,Engagés!$C$10:$S$509,15,FALSE))</f>
        <v/>
      </c>
      <c r="M179" s="80"/>
    </row>
    <row r="180" spans="1:13" ht="18.75" hidden="1" customHeight="1">
      <c r="A180">
        <f t="shared" si="9"/>
        <v>0</v>
      </c>
      <c r="B180" s="98">
        <f t="shared" si="7"/>
        <v>342</v>
      </c>
      <c r="C180" s="98">
        <f t="shared" si="8"/>
        <v>398</v>
      </c>
      <c r="D180" s="516" t="str">
        <f>IF(ISERROR(VLOOKUP($B180,Engagés!$B$10:$N$509,1,FALSE))=TRUE,"",VLOOKUP($B180,Engagés!$B$10:$N$509,2,FALSE))</f>
        <v/>
      </c>
      <c r="E180" s="517" t="str">
        <f>IF(D180="","",CONCATENATE(VLOOKUP($D180,Engagés!$C$10:$N$509,6,FALSE)," ",VLOOKUP($D180,Engagés!$C$10:$N$509,7,FALSE)))</f>
        <v/>
      </c>
      <c r="F180" s="518" t="str">
        <f>IF(D180="","",VLOOKUP($D180,Engagés!$C$10:$N$509,8,FALSE))</f>
        <v/>
      </c>
      <c r="G180" s="519" t="str">
        <f>IF($D180="","",VLOOKUP($D180,Engagés!$C$10:$S$509,15,FALSE))</f>
        <v/>
      </c>
      <c r="H180" s="520" t="s">
        <v>63</v>
      </c>
      <c r="I180" s="516" t="str">
        <f>IF(ISERROR(VLOOKUP($C180,Engagés!$B$10:$N$509,1,FALSE))=TRUE,"",VLOOKUP($C180,Engagés!$B$10:$N$509,2,FALSE))</f>
        <v/>
      </c>
      <c r="J180" s="517" t="str">
        <f>IF(I180="","",CONCATENATE(VLOOKUP($I180,Engagés!$C$10:$N$509,6,FALSE)," ",VLOOKUP($I180,Engagés!$C$10:$N$509,7,FALSE)))</f>
        <v/>
      </c>
      <c r="K180" s="518" t="str">
        <f>IF(I180="","",VLOOKUP($I180,Engagés!$C$10:$N$509,8,FALSE))</f>
        <v/>
      </c>
      <c r="L180" s="519" t="str">
        <f>IF($I180="","",VLOOKUP($I180,Engagés!$C$10:$S$509,15,FALSE))</f>
        <v/>
      </c>
      <c r="M180" s="80"/>
    </row>
    <row r="181" spans="1:13" ht="18.75" hidden="1" customHeight="1">
      <c r="A181">
        <f t="shared" si="9"/>
        <v>0</v>
      </c>
      <c r="B181" s="98">
        <f t="shared" si="7"/>
        <v>343</v>
      </c>
      <c r="C181" s="98">
        <f t="shared" si="8"/>
        <v>399</v>
      </c>
      <c r="D181" s="516" t="str">
        <f>IF(ISERROR(VLOOKUP($B181,Engagés!$B$10:$N$509,1,FALSE))=TRUE,"",VLOOKUP($B181,Engagés!$B$10:$N$509,2,FALSE))</f>
        <v/>
      </c>
      <c r="E181" s="517" t="str">
        <f>IF(D181="","",CONCATENATE(VLOOKUP($D181,Engagés!$C$10:$N$509,6,FALSE)," ",VLOOKUP($D181,Engagés!$C$10:$N$509,7,FALSE)))</f>
        <v/>
      </c>
      <c r="F181" s="518" t="str">
        <f>IF(D181="","",VLOOKUP($D181,Engagés!$C$10:$N$509,8,FALSE))</f>
        <v/>
      </c>
      <c r="G181" s="519" t="str">
        <f>IF($D181="","",VLOOKUP($D181,Engagés!$C$10:$S$509,15,FALSE))</f>
        <v/>
      </c>
      <c r="H181" s="520" t="s">
        <v>63</v>
      </c>
      <c r="I181" s="516" t="str">
        <f>IF(ISERROR(VLOOKUP($C181,Engagés!$B$10:$N$509,1,FALSE))=TRUE,"",VLOOKUP($C181,Engagés!$B$10:$N$509,2,FALSE))</f>
        <v/>
      </c>
      <c r="J181" s="517" t="str">
        <f>IF(I181="","",CONCATENATE(VLOOKUP($I181,Engagés!$C$10:$N$509,6,FALSE)," ",VLOOKUP($I181,Engagés!$C$10:$N$509,7,FALSE)))</f>
        <v/>
      </c>
      <c r="K181" s="518" t="str">
        <f>IF(I181="","",VLOOKUP($I181,Engagés!$C$10:$N$509,8,FALSE))</f>
        <v/>
      </c>
      <c r="L181" s="519" t="str">
        <f>IF($I181="","",VLOOKUP($I181,Engagés!$C$10:$S$509,15,FALSE))</f>
        <v/>
      </c>
      <c r="M181" s="80"/>
    </row>
    <row r="182" spans="1:13" ht="18.75" hidden="1" customHeight="1">
      <c r="A182">
        <f t="shared" si="9"/>
        <v>0</v>
      </c>
      <c r="B182" s="98">
        <f t="shared" si="7"/>
        <v>344</v>
      </c>
      <c r="C182" s="98">
        <f t="shared" si="8"/>
        <v>400</v>
      </c>
      <c r="D182" s="516" t="str">
        <f>IF(ISERROR(VLOOKUP($B182,Engagés!$B$10:$N$509,1,FALSE))=TRUE,"",VLOOKUP($B182,Engagés!$B$10:$N$509,2,FALSE))</f>
        <v/>
      </c>
      <c r="E182" s="517" t="str">
        <f>IF(D182="","",CONCATENATE(VLOOKUP($D182,Engagés!$C$10:$N$509,6,FALSE)," ",VLOOKUP($D182,Engagés!$C$10:$N$509,7,FALSE)))</f>
        <v/>
      </c>
      <c r="F182" s="518" t="str">
        <f>IF(D182="","",VLOOKUP($D182,Engagés!$C$10:$N$509,8,FALSE))</f>
        <v/>
      </c>
      <c r="G182" s="519" t="str">
        <f>IF($D182="","",VLOOKUP($D182,Engagés!$C$10:$S$509,15,FALSE))</f>
        <v/>
      </c>
      <c r="H182" s="520" t="s">
        <v>63</v>
      </c>
      <c r="I182" s="516" t="str">
        <f>IF(ISERROR(VLOOKUP($C182,Engagés!$B$10:$N$509,1,FALSE))=TRUE,"",VLOOKUP($C182,Engagés!$B$10:$N$509,2,FALSE))</f>
        <v/>
      </c>
      <c r="J182" s="517" t="str">
        <f>IF(I182="","",CONCATENATE(VLOOKUP($I182,Engagés!$C$10:$N$509,6,FALSE)," ",VLOOKUP($I182,Engagés!$C$10:$N$509,7,FALSE)))</f>
        <v/>
      </c>
      <c r="K182" s="518" t="str">
        <f>IF(I182="","",VLOOKUP($I182,Engagés!$C$10:$N$509,8,FALSE))</f>
        <v/>
      </c>
      <c r="L182" s="519" t="str">
        <f>IF($I182="","",VLOOKUP($I182,Engagés!$C$10:$S$509,15,FALSE))</f>
        <v/>
      </c>
      <c r="M182" s="80"/>
    </row>
    <row r="183" spans="1:13" ht="18.75" hidden="1" customHeight="1">
      <c r="A183">
        <f t="shared" si="9"/>
        <v>0</v>
      </c>
      <c r="B183" s="98">
        <f t="shared" si="7"/>
        <v>345</v>
      </c>
      <c r="C183" s="98">
        <f t="shared" si="8"/>
        <v>401</v>
      </c>
      <c r="D183" s="516" t="str">
        <f>IF(ISERROR(VLOOKUP($B183,Engagés!$B$10:$N$509,1,FALSE))=TRUE,"",VLOOKUP($B183,Engagés!$B$10:$N$509,2,FALSE))</f>
        <v/>
      </c>
      <c r="E183" s="517" t="str">
        <f>IF(D183="","",CONCATENATE(VLOOKUP($D183,Engagés!$C$10:$N$509,6,FALSE)," ",VLOOKUP($D183,Engagés!$C$10:$N$509,7,FALSE)))</f>
        <v/>
      </c>
      <c r="F183" s="518" t="str">
        <f>IF(D183="","",VLOOKUP($D183,Engagés!$C$10:$N$509,8,FALSE))</f>
        <v/>
      </c>
      <c r="G183" s="519" t="str">
        <f>IF($D183="","",VLOOKUP($D183,Engagés!$C$10:$S$509,15,FALSE))</f>
        <v/>
      </c>
      <c r="H183" s="520" t="s">
        <v>63</v>
      </c>
      <c r="I183" s="516" t="str">
        <f>IF(ISERROR(VLOOKUP($C183,Engagés!$B$10:$N$509,1,FALSE))=TRUE,"",VLOOKUP($C183,Engagés!$B$10:$N$509,2,FALSE))</f>
        <v/>
      </c>
      <c r="J183" s="517" t="str">
        <f>IF(I183="","",CONCATENATE(VLOOKUP($I183,Engagés!$C$10:$N$509,6,FALSE)," ",VLOOKUP($I183,Engagés!$C$10:$N$509,7,FALSE)))</f>
        <v/>
      </c>
      <c r="K183" s="518" t="str">
        <f>IF(I183="","",VLOOKUP($I183,Engagés!$C$10:$N$509,8,FALSE))</f>
        <v/>
      </c>
      <c r="L183" s="519" t="str">
        <f>IF($I183="","",VLOOKUP($I183,Engagés!$C$10:$S$509,15,FALSE))</f>
        <v/>
      </c>
      <c r="M183" s="80"/>
    </row>
    <row r="184" spans="1:13" ht="18.75" hidden="1" customHeight="1">
      <c r="A184">
        <f t="shared" si="9"/>
        <v>0</v>
      </c>
      <c r="B184" s="98">
        <f t="shared" si="7"/>
        <v>346</v>
      </c>
      <c r="C184" s="98">
        <f t="shared" si="8"/>
        <v>402</v>
      </c>
      <c r="D184" s="516" t="str">
        <f>IF(ISERROR(VLOOKUP($B184,Engagés!$B$10:$N$509,1,FALSE))=TRUE,"",VLOOKUP($B184,Engagés!$B$10:$N$509,2,FALSE))</f>
        <v/>
      </c>
      <c r="E184" s="517" t="str">
        <f>IF(D184="","",CONCATENATE(VLOOKUP($D184,Engagés!$C$10:$N$509,6,FALSE)," ",VLOOKUP($D184,Engagés!$C$10:$N$509,7,FALSE)))</f>
        <v/>
      </c>
      <c r="F184" s="518" t="str">
        <f>IF(D184="","",VLOOKUP($D184,Engagés!$C$10:$N$509,8,FALSE))</f>
        <v/>
      </c>
      <c r="G184" s="519" t="str">
        <f>IF($D184="","",VLOOKUP($D184,Engagés!$C$10:$S$509,15,FALSE))</f>
        <v/>
      </c>
      <c r="H184" s="520" t="s">
        <v>63</v>
      </c>
      <c r="I184" s="516" t="str">
        <f>IF(ISERROR(VLOOKUP($C184,Engagés!$B$10:$N$509,1,FALSE))=TRUE,"",VLOOKUP($C184,Engagés!$B$10:$N$509,2,FALSE))</f>
        <v/>
      </c>
      <c r="J184" s="517" t="str">
        <f>IF(I184="","",CONCATENATE(VLOOKUP($I184,Engagés!$C$10:$N$509,6,FALSE)," ",VLOOKUP($I184,Engagés!$C$10:$N$509,7,FALSE)))</f>
        <v/>
      </c>
      <c r="K184" s="518" t="str">
        <f>IF(I184="","",VLOOKUP($I184,Engagés!$C$10:$N$509,8,FALSE))</f>
        <v/>
      </c>
      <c r="L184" s="519" t="str">
        <f>IF($I184="","",VLOOKUP($I184,Engagés!$C$10:$S$509,15,FALSE))</f>
        <v/>
      </c>
      <c r="M184" s="80"/>
    </row>
    <row r="185" spans="1:13" ht="18.75" hidden="1" customHeight="1">
      <c r="A185">
        <f t="shared" si="9"/>
        <v>0</v>
      </c>
      <c r="B185" s="98">
        <f t="shared" si="7"/>
        <v>347</v>
      </c>
      <c r="C185" s="98">
        <f t="shared" si="8"/>
        <v>403</v>
      </c>
      <c r="D185" s="516" t="str">
        <f>IF(ISERROR(VLOOKUP($B185,Engagés!$B$10:$N$509,1,FALSE))=TRUE,"",VLOOKUP($B185,Engagés!$B$10:$N$509,2,FALSE))</f>
        <v/>
      </c>
      <c r="E185" s="517" t="str">
        <f>IF(D185="","",CONCATENATE(VLOOKUP($D185,Engagés!$C$10:$N$509,6,FALSE)," ",VLOOKUP($D185,Engagés!$C$10:$N$509,7,FALSE)))</f>
        <v/>
      </c>
      <c r="F185" s="518" t="str">
        <f>IF(D185="","",VLOOKUP($D185,Engagés!$C$10:$N$509,8,FALSE))</f>
        <v/>
      </c>
      <c r="G185" s="519" t="str">
        <f>IF($D185="","",VLOOKUP($D185,Engagés!$C$10:$S$509,15,FALSE))</f>
        <v/>
      </c>
      <c r="H185" s="520" t="s">
        <v>63</v>
      </c>
      <c r="I185" s="516" t="str">
        <f>IF(ISERROR(VLOOKUP($C185,Engagés!$B$10:$N$509,1,FALSE))=TRUE,"",VLOOKUP($C185,Engagés!$B$10:$N$509,2,FALSE))</f>
        <v/>
      </c>
      <c r="J185" s="517" t="str">
        <f>IF(I185="","",CONCATENATE(VLOOKUP($I185,Engagés!$C$10:$N$509,6,FALSE)," ",VLOOKUP($I185,Engagés!$C$10:$N$509,7,FALSE)))</f>
        <v/>
      </c>
      <c r="K185" s="518" t="str">
        <f>IF(I185="","",VLOOKUP($I185,Engagés!$C$10:$N$509,8,FALSE))</f>
        <v/>
      </c>
      <c r="L185" s="519" t="str">
        <f>IF($I185="","",VLOOKUP($I185,Engagés!$C$10:$S$509,15,FALSE))</f>
        <v/>
      </c>
      <c r="M185" s="80"/>
    </row>
    <row r="186" spans="1:13" ht="18.75" hidden="1" customHeight="1">
      <c r="A186">
        <f t="shared" si="9"/>
        <v>0</v>
      </c>
      <c r="B186" s="98">
        <f t="shared" si="7"/>
        <v>348</v>
      </c>
      <c r="C186" s="98">
        <f t="shared" si="8"/>
        <v>404</v>
      </c>
      <c r="D186" s="516" t="str">
        <f>IF(ISERROR(VLOOKUP($B186,Engagés!$B$10:$N$509,1,FALSE))=TRUE,"",VLOOKUP($B186,Engagés!$B$10:$N$509,2,FALSE))</f>
        <v/>
      </c>
      <c r="E186" s="517" t="str">
        <f>IF(D186="","",CONCATENATE(VLOOKUP($D186,Engagés!$C$10:$N$509,6,FALSE)," ",VLOOKUP($D186,Engagés!$C$10:$N$509,7,FALSE)))</f>
        <v/>
      </c>
      <c r="F186" s="518" t="str">
        <f>IF(D186="","",VLOOKUP($D186,Engagés!$C$10:$N$509,8,FALSE))</f>
        <v/>
      </c>
      <c r="G186" s="519" t="str">
        <f>IF($D186="","",VLOOKUP($D186,Engagés!$C$10:$S$509,15,FALSE))</f>
        <v/>
      </c>
      <c r="H186" s="520" t="s">
        <v>63</v>
      </c>
      <c r="I186" s="516" t="str">
        <f>IF(ISERROR(VLOOKUP($C186,Engagés!$B$10:$N$509,1,FALSE))=TRUE,"",VLOOKUP($C186,Engagés!$B$10:$N$509,2,FALSE))</f>
        <v/>
      </c>
      <c r="J186" s="517" t="str">
        <f>IF(I186="","",CONCATENATE(VLOOKUP($I186,Engagés!$C$10:$N$509,6,FALSE)," ",VLOOKUP($I186,Engagés!$C$10:$N$509,7,FALSE)))</f>
        <v/>
      </c>
      <c r="K186" s="518" t="str">
        <f>IF(I186="","",VLOOKUP($I186,Engagés!$C$10:$N$509,8,FALSE))</f>
        <v/>
      </c>
      <c r="L186" s="519" t="str">
        <f>IF($I186="","",VLOOKUP($I186,Engagés!$C$10:$S$509,15,FALSE))</f>
        <v/>
      </c>
      <c r="M186" s="80"/>
    </row>
    <row r="187" spans="1:13" ht="18.75" hidden="1" customHeight="1">
      <c r="A187">
        <f t="shared" si="9"/>
        <v>0</v>
      </c>
      <c r="B187" s="98">
        <f t="shared" si="7"/>
        <v>349</v>
      </c>
      <c r="C187" s="98">
        <f t="shared" si="8"/>
        <v>405</v>
      </c>
      <c r="D187" s="516" t="str">
        <f>IF(ISERROR(VLOOKUP($B187,Engagés!$B$10:$N$509,1,FALSE))=TRUE,"",VLOOKUP($B187,Engagés!$B$10:$N$509,2,FALSE))</f>
        <v/>
      </c>
      <c r="E187" s="517" t="str">
        <f>IF(D187="","",CONCATENATE(VLOOKUP($D187,Engagés!$C$10:$N$509,6,FALSE)," ",VLOOKUP($D187,Engagés!$C$10:$N$509,7,FALSE)))</f>
        <v/>
      </c>
      <c r="F187" s="518" t="str">
        <f>IF(D187="","",VLOOKUP($D187,Engagés!$C$10:$N$509,8,FALSE))</f>
        <v/>
      </c>
      <c r="G187" s="519" t="str">
        <f>IF($D187="","",VLOOKUP($D187,Engagés!$C$10:$S$509,15,FALSE))</f>
        <v/>
      </c>
      <c r="H187" s="520" t="s">
        <v>63</v>
      </c>
      <c r="I187" s="516" t="str">
        <f>IF(ISERROR(VLOOKUP($C187,Engagés!$B$10:$N$509,1,FALSE))=TRUE,"",VLOOKUP($C187,Engagés!$B$10:$N$509,2,FALSE))</f>
        <v/>
      </c>
      <c r="J187" s="517" t="str">
        <f>IF(I187="","",CONCATENATE(VLOOKUP($I187,Engagés!$C$10:$N$509,6,FALSE)," ",VLOOKUP($I187,Engagés!$C$10:$N$509,7,FALSE)))</f>
        <v/>
      </c>
      <c r="K187" s="518" t="str">
        <f>IF(I187="","",VLOOKUP($I187,Engagés!$C$10:$N$509,8,FALSE))</f>
        <v/>
      </c>
      <c r="L187" s="519" t="str">
        <f>IF($I187="","",VLOOKUP($I187,Engagés!$C$10:$S$509,15,FALSE))</f>
        <v/>
      </c>
      <c r="M187" s="80"/>
    </row>
    <row r="188" spans="1:13" ht="18.75" hidden="1" customHeight="1">
      <c r="A188">
        <f t="shared" si="9"/>
        <v>0</v>
      </c>
      <c r="B188" s="98">
        <f t="shared" si="7"/>
        <v>350</v>
      </c>
      <c r="C188" s="98">
        <f t="shared" si="8"/>
        <v>406</v>
      </c>
      <c r="D188" s="516" t="str">
        <f>IF(ISERROR(VLOOKUP($B188,Engagés!$B$10:$N$509,1,FALSE))=TRUE,"",VLOOKUP($B188,Engagés!$B$10:$N$509,2,FALSE))</f>
        <v/>
      </c>
      <c r="E188" s="517" t="str">
        <f>IF(D188="","",CONCATENATE(VLOOKUP($D188,Engagés!$C$10:$N$509,6,FALSE)," ",VLOOKUP($D188,Engagés!$C$10:$N$509,7,FALSE)))</f>
        <v/>
      </c>
      <c r="F188" s="518" t="str">
        <f>IF(D188="","",VLOOKUP($D188,Engagés!$C$10:$N$509,8,FALSE))</f>
        <v/>
      </c>
      <c r="G188" s="519" t="str">
        <f>IF($D188="","",VLOOKUP($D188,Engagés!$C$10:$S$509,15,FALSE))</f>
        <v/>
      </c>
      <c r="H188" s="520" t="s">
        <v>63</v>
      </c>
      <c r="I188" s="516" t="str">
        <f>IF(ISERROR(VLOOKUP($C188,Engagés!$B$10:$N$509,1,FALSE))=TRUE,"",VLOOKUP($C188,Engagés!$B$10:$N$509,2,FALSE))</f>
        <v/>
      </c>
      <c r="J188" s="517" t="str">
        <f>IF(I188="","",CONCATENATE(VLOOKUP($I188,Engagés!$C$10:$N$509,6,FALSE)," ",VLOOKUP($I188,Engagés!$C$10:$N$509,7,FALSE)))</f>
        <v/>
      </c>
      <c r="K188" s="518" t="str">
        <f>IF(I188="","",VLOOKUP($I188,Engagés!$C$10:$N$509,8,FALSE))</f>
        <v/>
      </c>
      <c r="L188" s="519" t="str">
        <f>IF($I188="","",VLOOKUP($I188,Engagés!$C$10:$S$509,15,FALSE))</f>
        <v/>
      </c>
      <c r="M188" s="80"/>
    </row>
    <row r="189" spans="1:13" ht="18.75" hidden="1" customHeight="1">
      <c r="A189">
        <f t="shared" si="9"/>
        <v>0</v>
      </c>
      <c r="B189" s="98">
        <f t="shared" si="7"/>
        <v>351</v>
      </c>
      <c r="C189" s="98">
        <f t="shared" si="8"/>
        <v>407</v>
      </c>
      <c r="D189" s="516" t="str">
        <f>IF(ISERROR(VLOOKUP($B189,Engagés!$B$10:$N$509,1,FALSE))=TRUE,"",VLOOKUP($B189,Engagés!$B$10:$N$509,2,FALSE))</f>
        <v/>
      </c>
      <c r="E189" s="517" t="str">
        <f>IF(D189="","",CONCATENATE(VLOOKUP($D189,Engagés!$C$10:$N$509,6,FALSE)," ",VLOOKUP($D189,Engagés!$C$10:$N$509,7,FALSE)))</f>
        <v/>
      </c>
      <c r="F189" s="518" t="str">
        <f>IF(D189="","",VLOOKUP($D189,Engagés!$C$10:$N$509,8,FALSE))</f>
        <v/>
      </c>
      <c r="G189" s="519" t="str">
        <f>IF($D189="","",VLOOKUP($D189,Engagés!$C$10:$S$509,15,FALSE))</f>
        <v/>
      </c>
      <c r="H189" s="520" t="s">
        <v>63</v>
      </c>
      <c r="I189" s="516" t="str">
        <f>IF(ISERROR(VLOOKUP($C189,Engagés!$B$10:$N$509,1,FALSE))=TRUE,"",VLOOKUP($C189,Engagés!$B$10:$N$509,2,FALSE))</f>
        <v/>
      </c>
      <c r="J189" s="517" t="str">
        <f>IF(I189="","",CONCATENATE(VLOOKUP($I189,Engagés!$C$10:$N$509,6,FALSE)," ",VLOOKUP($I189,Engagés!$C$10:$N$509,7,FALSE)))</f>
        <v/>
      </c>
      <c r="K189" s="518" t="str">
        <f>IF(I189="","",VLOOKUP($I189,Engagés!$C$10:$N$509,8,FALSE))</f>
        <v/>
      </c>
      <c r="L189" s="519" t="str">
        <f>IF($I189="","",VLOOKUP($I189,Engagés!$C$10:$S$509,15,FALSE))</f>
        <v/>
      </c>
      <c r="M189" s="80"/>
    </row>
    <row r="190" spans="1:13" ht="18.75" hidden="1" customHeight="1">
      <c r="A190">
        <f t="shared" si="9"/>
        <v>0</v>
      </c>
      <c r="B190" s="98">
        <f t="shared" si="7"/>
        <v>352</v>
      </c>
      <c r="C190" s="98">
        <f t="shared" si="8"/>
        <v>408</v>
      </c>
      <c r="D190" s="516" t="str">
        <f>IF(ISERROR(VLOOKUP($B190,Engagés!$B$10:$N$509,1,FALSE))=TRUE,"",VLOOKUP($B190,Engagés!$B$10:$N$509,2,FALSE))</f>
        <v/>
      </c>
      <c r="E190" s="517" t="str">
        <f>IF(D190="","",CONCATENATE(VLOOKUP($D190,Engagés!$C$10:$N$509,6,FALSE)," ",VLOOKUP($D190,Engagés!$C$10:$N$509,7,FALSE)))</f>
        <v/>
      </c>
      <c r="F190" s="518" t="str">
        <f>IF(D190="","",VLOOKUP($D190,Engagés!$C$10:$N$509,8,FALSE))</f>
        <v/>
      </c>
      <c r="G190" s="519" t="str">
        <f>IF($D190="","",VLOOKUP($D190,Engagés!$C$10:$S$509,15,FALSE))</f>
        <v/>
      </c>
      <c r="H190" s="520" t="s">
        <v>63</v>
      </c>
      <c r="I190" s="516" t="str">
        <f>IF(ISERROR(VLOOKUP($C190,Engagés!$B$10:$N$509,1,FALSE))=TRUE,"",VLOOKUP($C190,Engagés!$B$10:$N$509,2,FALSE))</f>
        <v/>
      </c>
      <c r="J190" s="517" t="str">
        <f>IF(I190="","",CONCATENATE(VLOOKUP($I190,Engagés!$C$10:$N$509,6,FALSE)," ",VLOOKUP($I190,Engagés!$C$10:$N$509,7,FALSE)))</f>
        <v/>
      </c>
      <c r="K190" s="518" t="str">
        <f>IF(I190="","",VLOOKUP($I190,Engagés!$C$10:$N$509,8,FALSE))</f>
        <v/>
      </c>
      <c r="L190" s="519" t="str">
        <f>IF($I190="","",VLOOKUP($I190,Engagés!$C$10:$S$509,15,FALSE))</f>
        <v/>
      </c>
      <c r="M190" s="80"/>
    </row>
    <row r="191" spans="1:13" ht="18.75" hidden="1" customHeight="1">
      <c r="A191">
        <f t="shared" si="9"/>
        <v>0</v>
      </c>
      <c r="B191" s="98">
        <f t="shared" si="7"/>
        <v>353</v>
      </c>
      <c r="C191" s="98">
        <f t="shared" si="8"/>
        <v>409</v>
      </c>
      <c r="D191" s="516" t="str">
        <f>IF(ISERROR(VLOOKUP($B191,Engagés!$B$10:$N$509,1,FALSE))=TRUE,"",VLOOKUP($B191,Engagés!$B$10:$N$509,2,FALSE))</f>
        <v/>
      </c>
      <c r="E191" s="517" t="str">
        <f>IF(D191="","",CONCATENATE(VLOOKUP($D191,Engagés!$C$10:$N$509,6,FALSE)," ",VLOOKUP($D191,Engagés!$C$10:$N$509,7,FALSE)))</f>
        <v/>
      </c>
      <c r="F191" s="518" t="str">
        <f>IF(D191="","",VLOOKUP($D191,Engagés!$C$10:$N$509,8,FALSE))</f>
        <v/>
      </c>
      <c r="G191" s="519" t="str">
        <f>IF($D191="","",VLOOKUP($D191,Engagés!$C$10:$S$509,15,FALSE))</f>
        <v/>
      </c>
      <c r="H191" s="520" t="s">
        <v>63</v>
      </c>
      <c r="I191" s="516" t="str">
        <f>IF(ISERROR(VLOOKUP($C191,Engagés!$B$10:$N$509,1,FALSE))=TRUE,"",VLOOKUP($C191,Engagés!$B$10:$N$509,2,FALSE))</f>
        <v/>
      </c>
      <c r="J191" s="517" t="str">
        <f>IF(I191="","",CONCATENATE(VLOOKUP($I191,Engagés!$C$10:$N$509,6,FALSE)," ",VLOOKUP($I191,Engagés!$C$10:$N$509,7,FALSE)))</f>
        <v/>
      </c>
      <c r="K191" s="518" t="str">
        <f>IF(I191="","",VLOOKUP($I191,Engagés!$C$10:$N$509,8,FALSE))</f>
        <v/>
      </c>
      <c r="L191" s="519" t="str">
        <f>IF($I191="","",VLOOKUP($I191,Engagés!$C$10:$S$509,15,FALSE))</f>
        <v/>
      </c>
      <c r="M191" s="80"/>
    </row>
    <row r="192" spans="1:13" ht="18.75" hidden="1" customHeight="1">
      <c r="A192">
        <f t="shared" si="9"/>
        <v>0</v>
      </c>
      <c r="B192" s="98">
        <f t="shared" si="7"/>
        <v>354</v>
      </c>
      <c r="C192" s="98">
        <f t="shared" si="8"/>
        <v>410</v>
      </c>
      <c r="D192" s="516" t="str">
        <f>IF(ISERROR(VLOOKUP($B192,Engagés!$B$10:$N$509,1,FALSE))=TRUE,"",VLOOKUP($B192,Engagés!$B$10:$N$509,2,FALSE))</f>
        <v/>
      </c>
      <c r="E192" s="517" t="str">
        <f>IF(D192="","",CONCATENATE(VLOOKUP($D192,Engagés!$C$10:$N$509,6,FALSE)," ",VLOOKUP($D192,Engagés!$C$10:$N$509,7,FALSE)))</f>
        <v/>
      </c>
      <c r="F192" s="518" t="str">
        <f>IF(D192="","",VLOOKUP($D192,Engagés!$C$10:$N$509,8,FALSE))</f>
        <v/>
      </c>
      <c r="G192" s="519" t="str">
        <f>IF($D192="","",VLOOKUP($D192,Engagés!$C$10:$S$509,15,FALSE))</f>
        <v/>
      </c>
      <c r="H192" s="520" t="s">
        <v>63</v>
      </c>
      <c r="I192" s="516" t="str">
        <f>IF(ISERROR(VLOOKUP($C192,Engagés!$B$10:$N$509,1,FALSE))=TRUE,"",VLOOKUP($C192,Engagés!$B$10:$N$509,2,FALSE))</f>
        <v/>
      </c>
      <c r="J192" s="517" t="str">
        <f>IF(I192="","",CONCATENATE(VLOOKUP($I192,Engagés!$C$10:$N$509,6,FALSE)," ",VLOOKUP($I192,Engagés!$C$10:$N$509,7,FALSE)))</f>
        <v/>
      </c>
      <c r="K192" s="518" t="str">
        <f>IF(I192="","",VLOOKUP($I192,Engagés!$C$10:$N$509,8,FALSE))</f>
        <v/>
      </c>
      <c r="L192" s="519" t="str">
        <f>IF($I192="","",VLOOKUP($I192,Engagés!$C$10:$S$509,15,FALSE))</f>
        <v/>
      </c>
      <c r="M192" s="80"/>
    </row>
    <row r="193" spans="1:13" ht="18.75" hidden="1" customHeight="1">
      <c r="A193">
        <f t="shared" si="9"/>
        <v>0</v>
      </c>
      <c r="B193" s="98">
        <f t="shared" ref="B193:B226" si="10">B192+1</f>
        <v>355</v>
      </c>
      <c r="C193" s="98">
        <f t="shared" ref="C193:C226" si="11">C192+1</f>
        <v>411</v>
      </c>
      <c r="D193" s="516" t="str">
        <f>IF(ISERROR(VLOOKUP($B193,Engagés!$B$10:$N$509,1,FALSE))=TRUE,"",VLOOKUP($B193,Engagés!$B$10:$N$509,2,FALSE))</f>
        <v/>
      </c>
      <c r="E193" s="517" t="str">
        <f>IF(D193="","",CONCATENATE(VLOOKUP($D193,Engagés!$C$10:$N$509,6,FALSE)," ",VLOOKUP($D193,Engagés!$C$10:$N$509,7,FALSE)))</f>
        <v/>
      </c>
      <c r="F193" s="518" t="str">
        <f>IF(D193="","",VLOOKUP($D193,Engagés!$C$10:$N$509,8,FALSE))</f>
        <v/>
      </c>
      <c r="G193" s="519" t="str">
        <f>IF($D193="","",VLOOKUP($D193,Engagés!$C$10:$S$509,15,FALSE))</f>
        <v/>
      </c>
      <c r="H193" s="520" t="s">
        <v>63</v>
      </c>
      <c r="I193" s="516" t="str">
        <f>IF(ISERROR(VLOOKUP($C193,Engagés!$B$10:$N$509,1,FALSE))=TRUE,"",VLOOKUP($C193,Engagés!$B$10:$N$509,2,FALSE))</f>
        <v/>
      </c>
      <c r="J193" s="517" t="str">
        <f>IF(I193="","",CONCATENATE(VLOOKUP($I193,Engagés!$C$10:$N$509,6,FALSE)," ",VLOOKUP($I193,Engagés!$C$10:$N$509,7,FALSE)))</f>
        <v/>
      </c>
      <c r="K193" s="518" t="str">
        <f>IF(I193="","",VLOOKUP($I193,Engagés!$C$10:$N$509,8,FALSE))</f>
        <v/>
      </c>
      <c r="L193" s="519" t="str">
        <f>IF($I193="","",VLOOKUP($I193,Engagés!$C$10:$S$509,15,FALSE))</f>
        <v/>
      </c>
      <c r="M193" s="80"/>
    </row>
    <row r="194" spans="1:13" ht="18.75" hidden="1" customHeight="1">
      <c r="A194">
        <f t="shared" si="9"/>
        <v>0</v>
      </c>
      <c r="B194" s="98">
        <f t="shared" si="10"/>
        <v>356</v>
      </c>
      <c r="C194" s="98">
        <f t="shared" si="11"/>
        <v>412</v>
      </c>
      <c r="D194" s="516" t="str">
        <f>IF(ISERROR(VLOOKUP($B194,Engagés!$B$10:$N$509,1,FALSE))=TRUE,"",VLOOKUP($B194,Engagés!$B$10:$N$509,2,FALSE))</f>
        <v/>
      </c>
      <c r="E194" s="517" t="str">
        <f>IF(D194="","",CONCATENATE(VLOOKUP($D194,Engagés!$C$10:$N$509,6,FALSE)," ",VLOOKUP($D194,Engagés!$C$10:$N$509,7,FALSE)))</f>
        <v/>
      </c>
      <c r="F194" s="518" t="str">
        <f>IF(D194="","",VLOOKUP($D194,Engagés!$C$10:$N$509,8,FALSE))</f>
        <v/>
      </c>
      <c r="G194" s="519" t="str">
        <f>IF($D194="","",VLOOKUP($D194,Engagés!$C$10:$S$509,15,FALSE))</f>
        <v/>
      </c>
      <c r="H194" s="520" t="s">
        <v>63</v>
      </c>
      <c r="I194" s="516" t="str">
        <f>IF(ISERROR(VLOOKUP($C194,Engagés!$B$10:$N$509,1,FALSE))=TRUE,"",VLOOKUP($C194,Engagés!$B$10:$N$509,2,FALSE))</f>
        <v/>
      </c>
      <c r="J194" s="517" t="str">
        <f>IF(I194="","",CONCATENATE(VLOOKUP($I194,Engagés!$C$10:$N$509,6,FALSE)," ",VLOOKUP($I194,Engagés!$C$10:$N$509,7,FALSE)))</f>
        <v/>
      </c>
      <c r="K194" s="518" t="str">
        <f>IF(I194="","",VLOOKUP($I194,Engagés!$C$10:$N$509,8,FALSE))</f>
        <v/>
      </c>
      <c r="L194" s="519" t="str">
        <f>IF($I194="","",VLOOKUP($I194,Engagés!$C$10:$S$509,15,FALSE))</f>
        <v/>
      </c>
      <c r="M194" s="80"/>
    </row>
    <row r="195" spans="1:13" ht="18.75" hidden="1" customHeight="1">
      <c r="A195">
        <f t="shared" si="9"/>
        <v>0</v>
      </c>
      <c r="B195" s="98">
        <f t="shared" si="10"/>
        <v>357</v>
      </c>
      <c r="C195" s="98">
        <f t="shared" si="11"/>
        <v>413</v>
      </c>
      <c r="D195" s="516" t="str">
        <f>IF(ISERROR(VLOOKUP($B195,Engagés!$B$10:$N$509,1,FALSE))=TRUE,"",VLOOKUP($B195,Engagés!$B$10:$N$509,2,FALSE))</f>
        <v/>
      </c>
      <c r="E195" s="517" t="str">
        <f>IF(D195="","",CONCATENATE(VLOOKUP($D195,Engagés!$C$10:$N$509,6,FALSE)," ",VLOOKUP($D195,Engagés!$C$10:$N$509,7,FALSE)))</f>
        <v/>
      </c>
      <c r="F195" s="518" t="str">
        <f>IF(D195="","",VLOOKUP($D195,Engagés!$C$10:$N$509,8,FALSE))</f>
        <v/>
      </c>
      <c r="G195" s="519" t="str">
        <f>IF($D195="","",VLOOKUP($D195,Engagés!$C$10:$S$509,15,FALSE))</f>
        <v/>
      </c>
      <c r="H195" s="520" t="s">
        <v>63</v>
      </c>
      <c r="I195" s="516" t="str">
        <f>IF(ISERROR(VLOOKUP($C195,Engagés!$B$10:$N$509,1,FALSE))=TRUE,"",VLOOKUP($C195,Engagés!$B$10:$N$509,2,FALSE))</f>
        <v/>
      </c>
      <c r="J195" s="517" t="str">
        <f>IF(I195="","",CONCATENATE(VLOOKUP($I195,Engagés!$C$10:$N$509,6,FALSE)," ",VLOOKUP($I195,Engagés!$C$10:$N$509,7,FALSE)))</f>
        <v/>
      </c>
      <c r="K195" s="518" t="str">
        <f>IF(I195="","",VLOOKUP($I195,Engagés!$C$10:$N$509,8,FALSE))</f>
        <v/>
      </c>
      <c r="L195" s="519" t="str">
        <f>IF($I195="","",VLOOKUP($I195,Engagés!$C$10:$S$509,15,FALSE))</f>
        <v/>
      </c>
      <c r="M195" s="80"/>
    </row>
    <row r="196" spans="1:13" ht="18.75" hidden="1" customHeight="1">
      <c r="A196">
        <f t="shared" si="9"/>
        <v>0</v>
      </c>
      <c r="B196" s="98">
        <f t="shared" si="10"/>
        <v>358</v>
      </c>
      <c r="C196" s="98">
        <f t="shared" si="11"/>
        <v>414</v>
      </c>
      <c r="D196" s="516" t="str">
        <f>IF(ISERROR(VLOOKUP($B196,Engagés!$B$10:$N$509,1,FALSE))=TRUE,"",VLOOKUP($B196,Engagés!$B$10:$N$509,2,FALSE))</f>
        <v/>
      </c>
      <c r="E196" s="517" t="str">
        <f>IF(D196="","",CONCATENATE(VLOOKUP($D196,Engagés!$C$10:$N$509,6,FALSE)," ",VLOOKUP($D196,Engagés!$C$10:$N$509,7,FALSE)))</f>
        <v/>
      </c>
      <c r="F196" s="518" t="str">
        <f>IF(D196="","",VLOOKUP($D196,Engagés!$C$10:$N$509,8,FALSE))</f>
        <v/>
      </c>
      <c r="G196" s="519" t="str">
        <f>IF($D196="","",VLOOKUP($D196,Engagés!$C$10:$S$509,15,FALSE))</f>
        <v/>
      </c>
      <c r="H196" s="520" t="s">
        <v>63</v>
      </c>
      <c r="I196" s="516" t="str">
        <f>IF(ISERROR(VLOOKUP($C196,Engagés!$B$10:$N$509,1,FALSE))=TRUE,"",VLOOKUP($C196,Engagés!$B$10:$N$509,2,FALSE))</f>
        <v/>
      </c>
      <c r="J196" s="517" t="str">
        <f>IF(I196="","",CONCATENATE(VLOOKUP($I196,Engagés!$C$10:$N$509,6,FALSE)," ",VLOOKUP($I196,Engagés!$C$10:$N$509,7,FALSE)))</f>
        <v/>
      </c>
      <c r="K196" s="518" t="str">
        <f>IF(I196="","",VLOOKUP($I196,Engagés!$C$10:$N$509,8,FALSE))</f>
        <v/>
      </c>
      <c r="L196" s="519" t="str">
        <f>IF($I196="","",VLOOKUP($I196,Engagés!$C$10:$S$509,15,FALSE))</f>
        <v/>
      </c>
      <c r="M196" s="80"/>
    </row>
    <row r="197" spans="1:13" ht="18.75" hidden="1" customHeight="1">
      <c r="A197">
        <f t="shared" si="9"/>
        <v>0</v>
      </c>
      <c r="B197" s="98">
        <f t="shared" si="10"/>
        <v>359</v>
      </c>
      <c r="C197" s="98">
        <f t="shared" si="11"/>
        <v>415</v>
      </c>
      <c r="D197" s="516" t="str">
        <f>IF(ISERROR(VLOOKUP($B197,Engagés!$B$10:$N$509,1,FALSE))=TRUE,"",VLOOKUP($B197,Engagés!$B$10:$N$509,2,FALSE))</f>
        <v/>
      </c>
      <c r="E197" s="517" t="str">
        <f>IF(D197="","",CONCATENATE(VLOOKUP($D197,Engagés!$C$10:$N$509,6,FALSE)," ",VLOOKUP($D197,Engagés!$C$10:$N$509,7,FALSE)))</f>
        <v/>
      </c>
      <c r="F197" s="518" t="str">
        <f>IF(D197="","",VLOOKUP($D197,Engagés!$C$10:$N$509,8,FALSE))</f>
        <v/>
      </c>
      <c r="G197" s="519" t="str">
        <f>IF($D197="","",VLOOKUP($D197,Engagés!$C$10:$S$509,15,FALSE))</f>
        <v/>
      </c>
      <c r="H197" s="520" t="s">
        <v>63</v>
      </c>
      <c r="I197" s="516" t="str">
        <f>IF(ISERROR(VLOOKUP($C197,Engagés!$B$10:$N$509,1,FALSE))=TRUE,"",VLOOKUP($C197,Engagés!$B$10:$N$509,2,FALSE))</f>
        <v/>
      </c>
      <c r="J197" s="517" t="str">
        <f>IF(I197="","",CONCATENATE(VLOOKUP($I197,Engagés!$C$10:$N$509,6,FALSE)," ",VLOOKUP($I197,Engagés!$C$10:$N$509,7,FALSE)))</f>
        <v/>
      </c>
      <c r="K197" s="518" t="str">
        <f>IF(I197="","",VLOOKUP($I197,Engagés!$C$10:$N$509,8,FALSE))</f>
        <v/>
      </c>
      <c r="L197" s="519" t="str">
        <f>IF($I197="","",VLOOKUP($I197,Engagés!$C$10:$S$509,15,FALSE))</f>
        <v/>
      </c>
      <c r="M197" s="80"/>
    </row>
    <row r="198" spans="1:13" ht="18.75" hidden="1" customHeight="1">
      <c r="A198">
        <f t="shared" si="9"/>
        <v>0</v>
      </c>
      <c r="B198" s="98">
        <f t="shared" si="10"/>
        <v>360</v>
      </c>
      <c r="C198" s="98">
        <f t="shared" si="11"/>
        <v>416</v>
      </c>
      <c r="D198" s="516" t="str">
        <f>IF(ISERROR(VLOOKUP($B198,Engagés!$B$10:$N$509,1,FALSE))=TRUE,"",VLOOKUP($B198,Engagés!$B$10:$N$509,2,FALSE))</f>
        <v/>
      </c>
      <c r="E198" s="517" t="str">
        <f>IF(D198="","",CONCATENATE(VLOOKUP($D198,Engagés!$C$10:$N$509,6,FALSE)," ",VLOOKUP($D198,Engagés!$C$10:$N$509,7,FALSE)))</f>
        <v/>
      </c>
      <c r="F198" s="518" t="str">
        <f>IF(D198="","",VLOOKUP($D198,Engagés!$C$10:$N$509,8,FALSE))</f>
        <v/>
      </c>
      <c r="G198" s="519" t="str">
        <f>IF($D198="","",VLOOKUP($D198,Engagés!$C$10:$S$509,15,FALSE))</f>
        <v/>
      </c>
      <c r="H198" s="520" t="s">
        <v>63</v>
      </c>
      <c r="I198" s="516" t="str">
        <f>IF(ISERROR(VLOOKUP($C198,Engagés!$B$10:$N$509,1,FALSE))=TRUE,"",VLOOKUP($C198,Engagés!$B$10:$N$509,2,FALSE))</f>
        <v/>
      </c>
      <c r="J198" s="517" t="str">
        <f>IF(I198="","",CONCATENATE(VLOOKUP($I198,Engagés!$C$10:$N$509,6,FALSE)," ",VLOOKUP($I198,Engagés!$C$10:$N$509,7,FALSE)))</f>
        <v/>
      </c>
      <c r="K198" s="518" t="str">
        <f>IF(I198="","",VLOOKUP($I198,Engagés!$C$10:$N$509,8,FALSE))</f>
        <v/>
      </c>
      <c r="L198" s="519" t="str">
        <f>IF($I198="","",VLOOKUP($I198,Engagés!$C$10:$S$509,15,FALSE))</f>
        <v/>
      </c>
      <c r="M198" s="80"/>
    </row>
    <row r="199" spans="1:13" ht="18.75" hidden="1" customHeight="1">
      <c r="A199">
        <f t="shared" si="9"/>
        <v>0</v>
      </c>
      <c r="B199" s="98">
        <f t="shared" si="10"/>
        <v>361</v>
      </c>
      <c r="C199" s="98">
        <f t="shared" si="11"/>
        <v>417</v>
      </c>
      <c r="D199" s="516" t="str">
        <f>IF(ISERROR(VLOOKUP($B199,Engagés!$B$10:$N$509,1,FALSE))=TRUE,"",VLOOKUP($B199,Engagés!$B$10:$N$509,2,FALSE))</f>
        <v/>
      </c>
      <c r="E199" s="517" t="str">
        <f>IF(D199="","",CONCATENATE(VLOOKUP($D199,Engagés!$C$10:$N$509,6,FALSE)," ",VLOOKUP($D199,Engagés!$C$10:$N$509,7,FALSE)))</f>
        <v/>
      </c>
      <c r="F199" s="518" t="str">
        <f>IF(D199="","",VLOOKUP($D199,Engagés!$C$10:$N$509,8,FALSE))</f>
        <v/>
      </c>
      <c r="G199" s="519" t="str">
        <f>IF($D199="","",VLOOKUP($D199,Engagés!$C$10:$S$509,15,FALSE))</f>
        <v/>
      </c>
      <c r="H199" s="520" t="s">
        <v>63</v>
      </c>
      <c r="I199" s="516" t="str">
        <f>IF(ISERROR(VLOOKUP($C199,Engagés!$B$10:$N$509,1,FALSE))=TRUE,"",VLOOKUP($C199,Engagés!$B$10:$N$509,2,FALSE))</f>
        <v/>
      </c>
      <c r="J199" s="517" t="str">
        <f>IF(I199="","",CONCATENATE(VLOOKUP($I199,Engagés!$C$10:$N$509,6,FALSE)," ",VLOOKUP($I199,Engagés!$C$10:$N$509,7,FALSE)))</f>
        <v/>
      </c>
      <c r="K199" s="518" t="str">
        <f>IF(I199="","",VLOOKUP($I199,Engagés!$C$10:$N$509,8,FALSE))</f>
        <v/>
      </c>
      <c r="L199" s="519" t="str">
        <f>IF($I199="","",VLOOKUP($I199,Engagés!$C$10:$S$509,15,FALSE))</f>
        <v/>
      </c>
      <c r="M199" s="80"/>
    </row>
    <row r="200" spans="1:13" ht="18.75" hidden="1" customHeight="1">
      <c r="A200">
        <f t="shared" si="9"/>
        <v>0</v>
      </c>
      <c r="B200" s="98">
        <f t="shared" si="10"/>
        <v>362</v>
      </c>
      <c r="C200" s="98">
        <f t="shared" si="11"/>
        <v>418</v>
      </c>
      <c r="D200" s="516" t="str">
        <f>IF(ISERROR(VLOOKUP($B200,Engagés!$B$10:$N$509,1,FALSE))=TRUE,"",VLOOKUP($B200,Engagés!$B$10:$N$509,2,FALSE))</f>
        <v/>
      </c>
      <c r="E200" s="517" t="str">
        <f>IF(D200="","",CONCATENATE(VLOOKUP($D200,Engagés!$C$10:$N$509,6,FALSE)," ",VLOOKUP($D200,Engagés!$C$10:$N$509,7,FALSE)))</f>
        <v/>
      </c>
      <c r="F200" s="518" t="str">
        <f>IF(D200="","",VLOOKUP($D200,Engagés!$C$10:$N$509,8,FALSE))</f>
        <v/>
      </c>
      <c r="G200" s="519" t="str">
        <f>IF($D200="","",VLOOKUP($D200,Engagés!$C$10:$S$509,15,FALSE))</f>
        <v/>
      </c>
      <c r="H200" s="520" t="s">
        <v>63</v>
      </c>
      <c r="I200" s="516" t="str">
        <f>IF(ISERROR(VLOOKUP($C200,Engagés!$B$10:$N$509,1,FALSE))=TRUE,"",VLOOKUP($C200,Engagés!$B$10:$N$509,2,FALSE))</f>
        <v/>
      </c>
      <c r="J200" s="517" t="str">
        <f>IF(I200="","",CONCATENATE(VLOOKUP($I200,Engagés!$C$10:$N$509,6,FALSE)," ",VLOOKUP($I200,Engagés!$C$10:$N$509,7,FALSE)))</f>
        <v/>
      </c>
      <c r="K200" s="518" t="str">
        <f>IF(I200="","",VLOOKUP($I200,Engagés!$C$10:$N$509,8,FALSE))</f>
        <v/>
      </c>
      <c r="L200" s="519" t="str">
        <f>IF($I200="","",VLOOKUP($I200,Engagés!$C$10:$S$509,15,FALSE))</f>
        <v/>
      </c>
      <c r="M200" s="80"/>
    </row>
    <row r="201" spans="1:13" ht="18.75" hidden="1" customHeight="1">
      <c r="A201">
        <f t="shared" si="9"/>
        <v>0</v>
      </c>
      <c r="B201" s="98">
        <f t="shared" si="10"/>
        <v>363</v>
      </c>
      <c r="C201" s="98">
        <f t="shared" si="11"/>
        <v>419</v>
      </c>
      <c r="D201" s="516" t="str">
        <f>IF(ISERROR(VLOOKUP($B201,Engagés!$B$10:$N$509,1,FALSE))=TRUE,"",VLOOKUP($B201,Engagés!$B$10:$N$509,2,FALSE))</f>
        <v/>
      </c>
      <c r="E201" s="517" t="str">
        <f>IF(D201="","",CONCATENATE(VLOOKUP($D201,Engagés!$C$10:$N$509,6,FALSE)," ",VLOOKUP($D201,Engagés!$C$10:$N$509,7,FALSE)))</f>
        <v/>
      </c>
      <c r="F201" s="518" t="str">
        <f>IF(D201="","",VLOOKUP($D201,Engagés!$C$10:$N$509,8,FALSE))</f>
        <v/>
      </c>
      <c r="G201" s="519" t="str">
        <f>IF($D201="","",VLOOKUP($D201,Engagés!$C$10:$S$509,15,FALSE))</f>
        <v/>
      </c>
      <c r="H201" s="520" t="s">
        <v>63</v>
      </c>
      <c r="I201" s="516" t="str">
        <f>IF(ISERROR(VLOOKUP($C201,Engagés!$B$10:$N$509,1,FALSE))=TRUE,"",VLOOKUP($C201,Engagés!$B$10:$N$509,2,FALSE))</f>
        <v/>
      </c>
      <c r="J201" s="517" t="str">
        <f>IF(I201="","",CONCATENATE(VLOOKUP($I201,Engagés!$C$10:$N$509,6,FALSE)," ",VLOOKUP($I201,Engagés!$C$10:$N$509,7,FALSE)))</f>
        <v/>
      </c>
      <c r="K201" s="518" t="str">
        <f>IF(I201="","",VLOOKUP($I201,Engagés!$C$10:$N$509,8,FALSE))</f>
        <v/>
      </c>
      <c r="L201" s="519" t="str">
        <f>IF($I201="","",VLOOKUP($I201,Engagés!$C$10:$S$509,15,FALSE))</f>
        <v/>
      </c>
      <c r="M201" s="80"/>
    </row>
    <row r="202" spans="1:13" ht="18.75" hidden="1" customHeight="1">
      <c r="A202">
        <f t="shared" si="9"/>
        <v>0</v>
      </c>
      <c r="B202" s="98">
        <f t="shared" si="10"/>
        <v>364</v>
      </c>
      <c r="C202" s="98">
        <f t="shared" si="11"/>
        <v>420</v>
      </c>
      <c r="D202" s="516"/>
      <c r="E202" s="517" t="str">
        <f>IF(D202="","",CONCATENATE(VLOOKUP($D202,Engagés!$C$10:$N$509,6,FALSE)," ",VLOOKUP($D202,Engagés!$C$10:$N$509,7,FALSE)))</f>
        <v/>
      </c>
      <c r="F202" s="518" t="str">
        <f>IF(D202="","",VLOOKUP($D202,Engagés!$C$10:$N$509,8,FALSE))</f>
        <v/>
      </c>
      <c r="G202" s="519" t="str">
        <f>IF($D202="","",VLOOKUP($D202,Engagés!$C$10:$S$509,15,FALSE))</f>
        <v/>
      </c>
      <c r="H202" s="520" t="s">
        <v>63</v>
      </c>
      <c r="I202" s="516" t="str">
        <f>IF(ISERROR(VLOOKUP($C202,Engagés!$B$10:$N$509,1,FALSE))=TRUE,"",VLOOKUP($C202,Engagés!$B$10:$N$509,2,FALSE))</f>
        <v/>
      </c>
      <c r="J202" s="517" t="str">
        <f>IF(I202="","",CONCATENATE(VLOOKUP($I202,Engagés!$C$10:$N$509,6,FALSE)," ",VLOOKUP($I202,Engagés!$C$10:$N$509,7,FALSE)))</f>
        <v/>
      </c>
      <c r="K202" s="518" t="str">
        <f>IF(I202="","",VLOOKUP($I202,Engagés!$C$10:$N$509,8,FALSE))</f>
        <v/>
      </c>
      <c r="L202" s="519" t="str">
        <f>IF($I202="","",VLOOKUP($I202,Engagés!$C$10:$S$509,15,FALSE))</f>
        <v/>
      </c>
      <c r="M202" s="80"/>
    </row>
    <row r="203" spans="1:13" ht="18.75" hidden="1" customHeight="1">
      <c r="A203">
        <f t="shared" si="9"/>
        <v>0</v>
      </c>
      <c r="B203" s="98">
        <f t="shared" si="10"/>
        <v>365</v>
      </c>
      <c r="C203" s="98">
        <f t="shared" si="11"/>
        <v>421</v>
      </c>
      <c r="D203" s="516"/>
      <c r="E203" s="517" t="str">
        <f>IF(D203="","",CONCATENATE(VLOOKUP($D203,Engagés!$C$10:$N$509,6,FALSE)," ",VLOOKUP($D203,Engagés!$C$10:$N$509,7,FALSE)))</f>
        <v/>
      </c>
      <c r="F203" s="518" t="str">
        <f>IF(D203="","",VLOOKUP($D203,Engagés!$C$10:$N$509,8,FALSE))</f>
        <v/>
      </c>
      <c r="G203" s="519" t="str">
        <f>IF($D203="","",VLOOKUP($D203,Engagés!$C$10:$S$509,15,FALSE))</f>
        <v/>
      </c>
      <c r="H203" s="520" t="s">
        <v>63</v>
      </c>
      <c r="I203" s="516" t="str">
        <f>IF(ISERROR(VLOOKUP($C203,Engagés!$B$10:$N$509,1,FALSE))=TRUE,"",VLOOKUP($C203,Engagés!$B$10:$N$509,2,FALSE))</f>
        <v/>
      </c>
      <c r="J203" s="517" t="str">
        <f>IF(I203="","",CONCATENATE(VLOOKUP($I203,Engagés!$C$10:$N$509,6,FALSE)," ",VLOOKUP($I203,Engagés!$C$10:$N$509,7,FALSE)))</f>
        <v/>
      </c>
      <c r="K203" s="518" t="str">
        <f>IF(I203="","",VLOOKUP($I203,Engagés!$C$10:$N$509,8,FALSE))</f>
        <v/>
      </c>
      <c r="L203" s="519" t="str">
        <f>IF($I203="","",VLOOKUP($I203,Engagés!$C$10:$S$509,15,FALSE))</f>
        <v/>
      </c>
      <c r="M203" s="80"/>
    </row>
    <row r="204" spans="1:13" ht="18.75" hidden="1" customHeight="1">
      <c r="A204">
        <f t="shared" si="9"/>
        <v>0</v>
      </c>
      <c r="B204" s="98">
        <f t="shared" si="10"/>
        <v>366</v>
      </c>
      <c r="C204" s="98">
        <f t="shared" si="11"/>
        <v>422</v>
      </c>
      <c r="D204" s="516"/>
      <c r="E204" s="517" t="str">
        <f>IF(D204="","",CONCATENATE(VLOOKUP($D204,Engagés!$C$10:$N$509,6,FALSE)," ",VLOOKUP($D204,Engagés!$C$10:$N$509,7,FALSE)))</f>
        <v/>
      </c>
      <c r="F204" s="518" t="str">
        <f>IF(D204="","",VLOOKUP($D204,Engagés!$C$10:$N$509,8,FALSE))</f>
        <v/>
      </c>
      <c r="G204" s="519" t="str">
        <f>IF($D204="","",VLOOKUP($D204,Engagés!$C$10:$S$509,15,FALSE))</f>
        <v/>
      </c>
      <c r="H204" s="520" t="s">
        <v>63</v>
      </c>
      <c r="I204" s="516" t="str">
        <f>IF(ISERROR(VLOOKUP($C204,Engagés!$B$10:$N$509,1,FALSE))=TRUE,"",VLOOKUP($C204,Engagés!$B$10:$N$509,2,FALSE))</f>
        <v/>
      </c>
      <c r="J204" s="517" t="str">
        <f>IF(I204="","",CONCATENATE(VLOOKUP($I204,Engagés!$C$10:$N$509,6,FALSE)," ",VLOOKUP($I204,Engagés!$C$10:$N$509,7,FALSE)))</f>
        <v/>
      </c>
      <c r="K204" s="518" t="str">
        <f>IF(I204="","",VLOOKUP($I204,Engagés!$C$10:$N$509,8,FALSE))</f>
        <v/>
      </c>
      <c r="L204" s="519" t="str">
        <f>IF($I204="","",VLOOKUP($I204,Engagés!$C$10:$S$509,15,FALSE))</f>
        <v/>
      </c>
      <c r="M204" s="80"/>
    </row>
    <row r="205" spans="1:13" ht="18.75" hidden="1" customHeight="1">
      <c r="A205">
        <f t="shared" si="9"/>
        <v>0</v>
      </c>
      <c r="B205" s="98">
        <f t="shared" si="10"/>
        <v>367</v>
      </c>
      <c r="C205" s="98">
        <f t="shared" si="11"/>
        <v>423</v>
      </c>
      <c r="D205" s="516"/>
      <c r="E205" s="517" t="str">
        <f>IF(D205="","",CONCATENATE(VLOOKUP($D205,Engagés!$C$10:$N$509,6,FALSE)," ",VLOOKUP($D205,Engagés!$C$10:$N$509,7,FALSE)))</f>
        <v/>
      </c>
      <c r="F205" s="518" t="str">
        <f>IF(D205="","",VLOOKUP($D205,Engagés!$C$10:$N$509,8,FALSE))</f>
        <v/>
      </c>
      <c r="G205" s="519" t="str">
        <f>IF($D205="","",VLOOKUP($D205,Engagés!$C$10:$S$509,15,FALSE))</f>
        <v/>
      </c>
      <c r="H205" s="520" t="s">
        <v>63</v>
      </c>
      <c r="I205" s="516" t="str">
        <f>IF(ISERROR(VLOOKUP($C205,Engagés!$B$10:$N$509,1,FALSE))=TRUE,"",VLOOKUP($C205,Engagés!$B$10:$N$509,2,FALSE))</f>
        <v/>
      </c>
      <c r="J205" s="517" t="str">
        <f>IF(I205="","",CONCATENATE(VLOOKUP($I205,Engagés!$C$10:$N$509,6,FALSE)," ",VLOOKUP($I205,Engagés!$C$10:$N$509,7,FALSE)))</f>
        <v/>
      </c>
      <c r="K205" s="518" t="str">
        <f>IF(I205="","",VLOOKUP($I205,Engagés!$C$10:$N$509,8,FALSE))</f>
        <v/>
      </c>
      <c r="L205" s="519" t="str">
        <f>IF($I205="","",VLOOKUP($I205,Engagés!$C$10:$S$509,15,FALSE))</f>
        <v/>
      </c>
      <c r="M205" s="80"/>
    </row>
    <row r="206" spans="1:13" ht="18.75" hidden="1" customHeight="1">
      <c r="A206">
        <f t="shared" si="9"/>
        <v>0</v>
      </c>
      <c r="B206" s="98">
        <f t="shared" si="10"/>
        <v>368</v>
      </c>
      <c r="C206" s="98">
        <f t="shared" si="11"/>
        <v>424</v>
      </c>
      <c r="D206" s="516"/>
      <c r="E206" s="517" t="str">
        <f>IF(D206="","",CONCATENATE(VLOOKUP($D206,Engagés!$C$10:$N$509,6,FALSE)," ",VLOOKUP($D206,Engagés!$C$10:$N$509,7,FALSE)))</f>
        <v/>
      </c>
      <c r="F206" s="518" t="str">
        <f>IF(D206="","",VLOOKUP($D206,Engagés!$C$10:$N$509,8,FALSE))</f>
        <v/>
      </c>
      <c r="G206" s="519" t="str">
        <f>IF($D206="","",VLOOKUP($D206,Engagés!$C$10:$S$509,15,FALSE))</f>
        <v/>
      </c>
      <c r="H206" s="520" t="s">
        <v>63</v>
      </c>
      <c r="I206" s="516" t="str">
        <f>IF(ISERROR(VLOOKUP($C206,Engagés!$B$10:$N$509,1,FALSE))=TRUE,"",VLOOKUP($C206,Engagés!$B$10:$N$509,2,FALSE))</f>
        <v/>
      </c>
      <c r="J206" s="517" t="str">
        <f>IF(I206="","",CONCATENATE(VLOOKUP($I206,Engagés!$C$10:$N$509,6,FALSE)," ",VLOOKUP($I206,Engagés!$C$10:$N$509,7,FALSE)))</f>
        <v/>
      </c>
      <c r="K206" s="518" t="str">
        <f>IF(I206="","",VLOOKUP($I206,Engagés!$C$10:$N$509,8,FALSE))</f>
        <v/>
      </c>
      <c r="L206" s="519" t="str">
        <f>IF($I206="","",VLOOKUP($I206,Engagés!$C$10:$S$509,15,FALSE))</f>
        <v/>
      </c>
      <c r="M206" s="80"/>
    </row>
    <row r="207" spans="1:13" ht="18.75" hidden="1" customHeight="1">
      <c r="A207">
        <f t="shared" si="9"/>
        <v>0</v>
      </c>
      <c r="B207" s="98">
        <f t="shared" si="10"/>
        <v>369</v>
      </c>
      <c r="C207" s="98">
        <f t="shared" si="11"/>
        <v>425</v>
      </c>
      <c r="D207" s="516"/>
      <c r="E207" s="517" t="str">
        <f>IF(D207="","",CONCATENATE(VLOOKUP($D207,Engagés!$C$10:$N$509,6,FALSE)," ",VLOOKUP($D207,Engagés!$C$10:$N$509,7,FALSE)))</f>
        <v/>
      </c>
      <c r="F207" s="518" t="str">
        <f>IF(D207="","",VLOOKUP($D207,Engagés!$C$10:$N$509,8,FALSE))</f>
        <v/>
      </c>
      <c r="G207" s="519" t="str">
        <f>IF($D207="","",VLOOKUP($D207,Engagés!$C$10:$S$509,15,FALSE))</f>
        <v/>
      </c>
      <c r="H207" s="520" t="s">
        <v>63</v>
      </c>
      <c r="I207" s="516" t="str">
        <f>IF(ISERROR(VLOOKUP($C207,Engagés!$B$10:$N$509,1,FALSE))=TRUE,"",VLOOKUP($C207,Engagés!$B$10:$N$509,2,FALSE))</f>
        <v/>
      </c>
      <c r="J207" s="517" t="str">
        <f>IF(I207="","",CONCATENATE(VLOOKUP($I207,Engagés!$C$10:$N$509,6,FALSE)," ",VLOOKUP($I207,Engagés!$C$10:$N$509,7,FALSE)))</f>
        <v/>
      </c>
      <c r="K207" s="518" t="str">
        <f>IF(I207="","",VLOOKUP($I207,Engagés!$C$10:$N$509,8,FALSE))</f>
        <v/>
      </c>
      <c r="L207" s="519" t="str">
        <f>IF($I207="","",VLOOKUP($I207,Engagés!$C$10:$S$509,15,FALSE))</f>
        <v/>
      </c>
      <c r="M207" s="80"/>
    </row>
    <row r="208" spans="1:13" ht="18.75" hidden="1" customHeight="1">
      <c r="A208">
        <f t="shared" si="9"/>
        <v>0</v>
      </c>
      <c r="B208" s="98">
        <f t="shared" si="10"/>
        <v>370</v>
      </c>
      <c r="C208" s="98">
        <f t="shared" si="11"/>
        <v>426</v>
      </c>
      <c r="D208" s="516"/>
      <c r="E208" s="517" t="str">
        <f>IF(D208="","",CONCATENATE(VLOOKUP($D208,Engagés!$C$10:$N$509,6,FALSE)," ",VLOOKUP($D208,Engagés!$C$10:$N$509,7,FALSE)))</f>
        <v/>
      </c>
      <c r="F208" s="518" t="str">
        <f>IF(D208="","",VLOOKUP($D208,Engagés!$C$10:$N$509,8,FALSE))</f>
        <v/>
      </c>
      <c r="G208" s="519" t="str">
        <f>IF($D208="","",VLOOKUP($D208,Engagés!$C$10:$S$509,15,FALSE))</f>
        <v/>
      </c>
      <c r="H208" s="520" t="s">
        <v>63</v>
      </c>
      <c r="I208" s="516" t="str">
        <f>IF(ISERROR(VLOOKUP($C208,Engagés!$B$10:$N$509,1,FALSE))=TRUE,"",VLOOKUP($C208,Engagés!$B$10:$N$509,2,FALSE))</f>
        <v/>
      </c>
      <c r="J208" s="517" t="str">
        <f>IF(I208="","",CONCATENATE(VLOOKUP($I208,Engagés!$C$10:$N$509,6,FALSE)," ",VLOOKUP($I208,Engagés!$C$10:$N$509,7,FALSE)))</f>
        <v/>
      </c>
      <c r="K208" s="518" t="str">
        <f>IF(I208="","",VLOOKUP($I208,Engagés!$C$10:$N$509,8,FALSE))</f>
        <v/>
      </c>
      <c r="L208" s="519" t="str">
        <f>IF($I208="","",VLOOKUP($I208,Engagés!$C$10:$S$509,15,FALSE))</f>
        <v/>
      </c>
      <c r="M208" s="80"/>
    </row>
    <row r="209" spans="1:13" ht="18.75" hidden="1" customHeight="1">
      <c r="A209">
        <f t="shared" si="9"/>
        <v>0</v>
      </c>
      <c r="B209" s="98">
        <f t="shared" si="10"/>
        <v>371</v>
      </c>
      <c r="C209" s="98">
        <f t="shared" si="11"/>
        <v>427</v>
      </c>
      <c r="D209" s="516"/>
      <c r="E209" s="517" t="str">
        <f>IF(D209="","",CONCATENATE(VLOOKUP($D209,Engagés!$C$10:$N$509,6,FALSE)," ",VLOOKUP($D209,Engagés!$C$10:$N$509,7,FALSE)))</f>
        <v/>
      </c>
      <c r="F209" s="518" t="str">
        <f>IF(D209="","",VLOOKUP($D209,Engagés!$C$10:$N$509,8,FALSE))</f>
        <v/>
      </c>
      <c r="G209" s="519" t="str">
        <f>IF($D209="","",VLOOKUP($D209,Engagés!$C$10:$S$509,15,FALSE))</f>
        <v/>
      </c>
      <c r="H209" s="520" t="s">
        <v>63</v>
      </c>
      <c r="I209" s="516" t="str">
        <f>IF(ISERROR(VLOOKUP($C209,Engagés!$B$10:$N$509,1,FALSE))=TRUE,"",VLOOKUP($C209,Engagés!$B$10:$N$509,2,FALSE))</f>
        <v/>
      </c>
      <c r="J209" s="517" t="str">
        <f>IF(I209="","",CONCATENATE(VLOOKUP($I209,Engagés!$C$10:$N$509,6,FALSE)," ",VLOOKUP($I209,Engagés!$C$10:$N$509,7,FALSE)))</f>
        <v/>
      </c>
      <c r="K209" s="518" t="str">
        <f>IF(I209="","",VLOOKUP($I209,Engagés!$C$10:$N$509,8,FALSE))</f>
        <v/>
      </c>
      <c r="L209" s="519" t="str">
        <f>IF($I209="","",VLOOKUP($I209,Engagés!$C$10:$S$509,15,FALSE))</f>
        <v/>
      </c>
      <c r="M209" s="80"/>
    </row>
    <row r="210" spans="1:13" ht="18.75" hidden="1" customHeight="1">
      <c r="A210">
        <f t="shared" ref="A210:A216" si="12">IF(LEN(D210)=0,0,1)</f>
        <v>0</v>
      </c>
      <c r="B210" s="98">
        <f t="shared" si="10"/>
        <v>372</v>
      </c>
      <c r="C210" s="98">
        <f t="shared" si="11"/>
        <v>428</v>
      </c>
      <c r="D210" s="516"/>
      <c r="E210" s="517" t="str">
        <f>IF(D210="","",CONCATENATE(VLOOKUP($D210,Engagés!$C$10:$N$509,6,FALSE)," ",VLOOKUP($D210,Engagés!$C$10:$N$509,7,FALSE)))</f>
        <v/>
      </c>
      <c r="F210" s="518" t="str">
        <f>IF(D210="","",VLOOKUP($D210,Engagés!$C$10:$N$509,8,FALSE))</f>
        <v/>
      </c>
      <c r="G210" s="519" t="str">
        <f>IF($D210="","",VLOOKUP($D210,Engagés!$C$10:$S$509,15,FALSE))</f>
        <v/>
      </c>
      <c r="H210" s="520" t="s">
        <v>63</v>
      </c>
      <c r="I210" s="516" t="str">
        <f>IF(ISERROR(VLOOKUP($C210,Engagés!$B$10:$N$509,1,FALSE))=TRUE,"",VLOOKUP($C210,Engagés!$B$10:$N$509,2,FALSE))</f>
        <v/>
      </c>
      <c r="J210" s="517" t="str">
        <f>IF(I210="","",CONCATENATE(VLOOKUP($I210,Engagés!$C$10:$N$509,6,FALSE)," ",VLOOKUP($I210,Engagés!$C$10:$N$509,7,FALSE)))</f>
        <v/>
      </c>
      <c r="K210" s="518" t="str">
        <f>IF(I210="","",VLOOKUP($I210,Engagés!$C$10:$N$509,8,FALSE))</f>
        <v/>
      </c>
      <c r="L210" s="519" t="str">
        <f>IF($I210="","",VLOOKUP($I210,Engagés!$C$10:$S$509,15,FALSE))</f>
        <v/>
      </c>
      <c r="M210" s="80"/>
    </row>
    <row r="211" spans="1:13" ht="18.75" hidden="1" customHeight="1">
      <c r="A211">
        <f t="shared" si="12"/>
        <v>0</v>
      </c>
      <c r="B211" s="98">
        <f t="shared" si="10"/>
        <v>373</v>
      </c>
      <c r="C211" s="98">
        <f t="shared" si="11"/>
        <v>429</v>
      </c>
      <c r="D211" s="516"/>
      <c r="E211" s="517" t="str">
        <f>IF(D211="","",CONCATENATE(VLOOKUP($D211,Engagés!$C$10:$N$509,6,FALSE)," ",VLOOKUP($D211,Engagés!$C$10:$N$509,7,FALSE)))</f>
        <v/>
      </c>
      <c r="F211" s="518" t="str">
        <f>IF(D211="","",VLOOKUP($D211,Engagés!$C$10:$N$509,8,FALSE))</f>
        <v/>
      </c>
      <c r="G211" s="519" t="str">
        <f>IF($D211="","",VLOOKUP($D211,Engagés!$C$10:$S$509,15,FALSE))</f>
        <v/>
      </c>
      <c r="H211" s="520" t="s">
        <v>63</v>
      </c>
      <c r="I211" s="516" t="str">
        <f>IF(ISERROR(VLOOKUP($C211,Engagés!$B$10:$N$509,1,FALSE))=TRUE,"",VLOOKUP($C211,Engagés!$B$10:$N$509,2,FALSE))</f>
        <v/>
      </c>
      <c r="J211" s="517" t="str">
        <f>IF(I211="","",CONCATENATE(VLOOKUP($I211,Engagés!$C$10:$N$509,6,FALSE)," ",VLOOKUP($I211,Engagés!$C$10:$N$509,7,FALSE)))</f>
        <v/>
      </c>
      <c r="K211" s="518" t="str">
        <f>IF(I211="","",VLOOKUP($I211,Engagés!$C$10:$N$509,8,FALSE))</f>
        <v/>
      </c>
      <c r="L211" s="519" t="str">
        <f>IF($I211="","",VLOOKUP($I211,Engagés!$C$10:$S$509,15,FALSE))</f>
        <v/>
      </c>
      <c r="M211" s="80"/>
    </row>
    <row r="212" spans="1:13" ht="18.75" hidden="1" customHeight="1">
      <c r="A212">
        <f t="shared" si="12"/>
        <v>0</v>
      </c>
      <c r="B212" s="98">
        <f t="shared" si="10"/>
        <v>374</v>
      </c>
      <c r="C212" s="98">
        <f t="shared" si="11"/>
        <v>430</v>
      </c>
      <c r="D212" s="516"/>
      <c r="E212" s="517" t="str">
        <f>IF(D212="","",CONCATENATE(VLOOKUP($D212,Engagés!$C$10:$N$509,6,FALSE)," ",VLOOKUP($D212,Engagés!$C$10:$N$509,7,FALSE)))</f>
        <v/>
      </c>
      <c r="F212" s="518" t="str">
        <f>IF(D212="","",VLOOKUP($D212,Engagés!$C$10:$N$509,8,FALSE))</f>
        <v/>
      </c>
      <c r="G212" s="519" t="str">
        <f>IF($D212="","",VLOOKUP($D212,Engagés!$C$10:$S$509,15,FALSE))</f>
        <v/>
      </c>
      <c r="H212" s="520" t="s">
        <v>63</v>
      </c>
      <c r="I212" s="516" t="str">
        <f>IF(ISERROR(VLOOKUP($C212,Engagés!$B$10:$N$509,1,FALSE))=TRUE,"",VLOOKUP($C212,Engagés!$B$10:$N$509,2,FALSE))</f>
        <v/>
      </c>
      <c r="J212" s="517" t="str">
        <f>IF(I212="","",CONCATENATE(VLOOKUP($I212,Engagés!$C$10:$N$509,6,FALSE)," ",VLOOKUP($I212,Engagés!$C$10:$N$509,7,FALSE)))</f>
        <v/>
      </c>
      <c r="K212" s="518" t="str">
        <f>IF(I212="","",VLOOKUP($I212,Engagés!$C$10:$N$509,8,FALSE))</f>
        <v/>
      </c>
      <c r="L212" s="519" t="str">
        <f>IF($I212="","",VLOOKUP($I212,Engagés!$C$10:$S$509,15,FALSE))</f>
        <v/>
      </c>
      <c r="M212" s="80"/>
    </row>
    <row r="213" spans="1:13" ht="18.75" hidden="1" customHeight="1">
      <c r="A213">
        <f t="shared" si="12"/>
        <v>0</v>
      </c>
      <c r="B213" s="98">
        <f t="shared" si="10"/>
        <v>375</v>
      </c>
      <c r="C213" s="98">
        <f t="shared" si="11"/>
        <v>431</v>
      </c>
      <c r="D213" s="516"/>
      <c r="E213" s="517" t="str">
        <f>IF(D213="","",CONCATENATE(VLOOKUP($D213,Engagés!$C$10:$N$509,6,FALSE)," ",VLOOKUP($D213,Engagés!$C$10:$N$509,7,FALSE)))</f>
        <v/>
      </c>
      <c r="F213" s="518" t="str">
        <f>IF(D213="","",VLOOKUP($D213,Engagés!$C$10:$N$509,8,FALSE))</f>
        <v/>
      </c>
      <c r="G213" s="519" t="str">
        <f>IF($D213="","",VLOOKUP($D213,Engagés!$C$10:$S$509,15,FALSE))</f>
        <v/>
      </c>
      <c r="H213" s="520" t="s">
        <v>63</v>
      </c>
      <c r="I213" s="516" t="str">
        <f>IF(ISERROR(VLOOKUP($C213,Engagés!$B$10:$N$509,1,FALSE))=TRUE,"",VLOOKUP($C213,Engagés!$B$10:$N$509,2,FALSE))</f>
        <v/>
      </c>
      <c r="J213" s="517" t="str">
        <f>IF(I213="","",CONCATENATE(VLOOKUP($I213,Engagés!$C$10:$N$509,6,FALSE)," ",VLOOKUP($I213,Engagés!$C$10:$N$509,7,FALSE)))</f>
        <v/>
      </c>
      <c r="K213" s="518" t="str">
        <f>IF(I213="","",VLOOKUP($I213,Engagés!$C$10:$N$509,8,FALSE))</f>
        <v/>
      </c>
      <c r="L213" s="519" t="str">
        <f>IF($I213="","",VLOOKUP($I213,Engagés!$C$10:$S$509,15,FALSE))</f>
        <v/>
      </c>
      <c r="M213" s="80"/>
    </row>
    <row r="214" spans="1:13" ht="18.75" hidden="1" customHeight="1">
      <c r="A214">
        <f t="shared" si="12"/>
        <v>0</v>
      </c>
      <c r="B214" s="98">
        <f t="shared" si="10"/>
        <v>376</v>
      </c>
      <c r="C214" s="98">
        <f t="shared" si="11"/>
        <v>432</v>
      </c>
      <c r="D214" s="516"/>
      <c r="E214" s="517" t="str">
        <f>IF(D214="","",CONCATENATE(VLOOKUP($D214,Engagés!$C$10:$N$509,6,FALSE)," ",VLOOKUP($D214,Engagés!$C$10:$N$509,7,FALSE)))</f>
        <v/>
      </c>
      <c r="F214" s="518" t="str">
        <f>IF(D214="","",VLOOKUP($D214,Engagés!$C$10:$N$509,8,FALSE))</f>
        <v/>
      </c>
      <c r="G214" s="519" t="str">
        <f>IF($D214="","",VLOOKUP($D214,Engagés!$C$10:$S$509,15,FALSE))</f>
        <v/>
      </c>
      <c r="H214" s="520" t="s">
        <v>63</v>
      </c>
      <c r="I214" s="516" t="str">
        <f>IF(ISERROR(VLOOKUP($C214,Engagés!$B$10:$N$509,1,FALSE))=TRUE,"",VLOOKUP($C214,Engagés!$B$10:$N$509,2,FALSE))</f>
        <v/>
      </c>
      <c r="J214" s="517" t="str">
        <f>IF(I214="","",CONCATENATE(VLOOKUP($I214,Engagés!$C$10:$N$509,6,FALSE)," ",VLOOKUP($I214,Engagés!$C$10:$N$509,7,FALSE)))</f>
        <v/>
      </c>
      <c r="K214" s="518" t="str">
        <f>IF(I214="","",VLOOKUP($I214,Engagés!$C$10:$N$509,8,FALSE))</f>
        <v/>
      </c>
      <c r="L214" s="519" t="str">
        <f>IF($I214="","",VLOOKUP($I214,Engagés!$C$10:$S$509,15,FALSE))</f>
        <v/>
      </c>
      <c r="M214" s="80"/>
    </row>
    <row r="215" spans="1:13" ht="18.75" hidden="1" customHeight="1">
      <c r="A215">
        <f t="shared" si="12"/>
        <v>0</v>
      </c>
      <c r="B215" s="98">
        <f t="shared" si="10"/>
        <v>377</v>
      </c>
      <c r="C215" s="98">
        <f t="shared" si="11"/>
        <v>433</v>
      </c>
      <c r="D215" s="516"/>
      <c r="E215" s="517" t="str">
        <f>IF(D215="","",CONCATENATE(VLOOKUP($D215,Engagés!$C$10:$N$509,6,FALSE)," ",VLOOKUP($D215,Engagés!$C$10:$N$509,7,FALSE)))</f>
        <v/>
      </c>
      <c r="F215" s="518" t="str">
        <f>IF(D215="","",VLOOKUP($D215,Engagés!$C$10:$N$509,8,FALSE))</f>
        <v/>
      </c>
      <c r="G215" s="519" t="str">
        <f>IF($D215="","",VLOOKUP($D215,Engagés!$C$10:$S$509,15,FALSE))</f>
        <v/>
      </c>
      <c r="H215" s="520" t="s">
        <v>63</v>
      </c>
      <c r="I215" s="516" t="str">
        <f>IF(ISERROR(VLOOKUP($C215,Engagés!$B$10:$N$509,1,FALSE))=TRUE,"",VLOOKUP($C215,Engagés!$B$10:$N$509,2,FALSE))</f>
        <v/>
      </c>
      <c r="J215" s="517" t="str">
        <f>IF(I215="","",CONCATENATE(VLOOKUP($I215,Engagés!$C$10:$N$509,6,FALSE)," ",VLOOKUP($I215,Engagés!$C$10:$N$509,7,FALSE)))</f>
        <v/>
      </c>
      <c r="K215" s="518" t="str">
        <f>IF(I215="","",VLOOKUP($I215,Engagés!$C$10:$N$509,8,FALSE))</f>
        <v/>
      </c>
      <c r="L215" s="519" t="str">
        <f>IF($I215="","",VLOOKUP($I215,Engagés!$C$10:$S$509,15,FALSE))</f>
        <v/>
      </c>
      <c r="M215" s="80"/>
    </row>
    <row r="216" spans="1:13" ht="18.75" hidden="1" customHeight="1">
      <c r="A216">
        <f t="shared" si="12"/>
        <v>0</v>
      </c>
      <c r="B216" s="98">
        <f t="shared" si="10"/>
        <v>378</v>
      </c>
      <c r="C216" s="98">
        <f t="shared" si="11"/>
        <v>434</v>
      </c>
      <c r="D216" s="516"/>
      <c r="E216" s="517" t="str">
        <f>IF(D216="","",CONCATENATE(VLOOKUP($D216,Engagés!$C$10:$N$509,6,FALSE)," ",VLOOKUP($D216,Engagés!$C$10:$N$509,7,FALSE)))</f>
        <v/>
      </c>
      <c r="F216" s="518" t="str">
        <f>IF(D216="","",VLOOKUP($D216,Engagés!$C$10:$N$509,8,FALSE))</f>
        <v/>
      </c>
      <c r="G216" s="519" t="str">
        <f>IF($D216="","",VLOOKUP($D216,Engagés!$C$10:$S$509,15,FALSE))</f>
        <v/>
      </c>
      <c r="H216" s="520" t="s">
        <v>63</v>
      </c>
      <c r="I216" s="516" t="str">
        <f>IF(ISERROR(VLOOKUP($C216,Engagés!$B$10:$N$509,1,FALSE))=TRUE,"",VLOOKUP($C216,Engagés!$B$10:$N$509,2,FALSE))</f>
        <v/>
      </c>
      <c r="J216" s="517" t="str">
        <f>IF(I216="","",CONCATENATE(VLOOKUP($I216,Engagés!$C$10:$N$509,6,FALSE)," ",VLOOKUP($I216,Engagés!$C$10:$N$509,7,FALSE)))</f>
        <v/>
      </c>
      <c r="K216" s="518" t="str">
        <f>IF(I216="","",VLOOKUP($I216,Engagés!$C$10:$N$509,8,FALSE))</f>
        <v/>
      </c>
      <c r="L216" s="519" t="str">
        <f>IF($I216="","",VLOOKUP($I216,Engagés!$C$10:$S$509,15,FALSE))</f>
        <v/>
      </c>
      <c r="M216" s="80"/>
    </row>
    <row r="217" spans="1:13" ht="22.5" hidden="1" customHeight="1">
      <c r="B217" s="98">
        <f t="shared" si="10"/>
        <v>379</v>
      </c>
      <c r="C217" s="98">
        <f t="shared" si="11"/>
        <v>435</v>
      </c>
      <c r="D217" s="516"/>
      <c r="E217" s="517" t="str">
        <f>IF(D217="","",CONCATENATE(VLOOKUP($D217,Engagés!$C$10:$N$509,6,FALSE)," ",VLOOKUP($D217,Engagés!$C$10:$N$509,7,FALSE)))</f>
        <v/>
      </c>
      <c r="F217" s="518" t="str">
        <f>IF(D217="","",VLOOKUP($D217,Engagés!$C$10:$N$509,8,FALSE))</f>
        <v/>
      </c>
      <c r="G217" s="519" t="str">
        <f>IF($D217="","",VLOOKUP($D217,Engagés!$C$10:$S$509,15,FALSE))</f>
        <v/>
      </c>
      <c r="H217" s="520" t="s">
        <v>63</v>
      </c>
      <c r="I217" s="516" t="str">
        <f>IF(ISERROR(VLOOKUP($C217,Engagés!$B$10:$N$509,1,FALSE))=TRUE,"",VLOOKUP($C217,Engagés!$B$10:$N$509,2,FALSE))</f>
        <v/>
      </c>
      <c r="J217" s="517" t="str">
        <f>IF(I217="","",CONCATENATE(VLOOKUP($I217,Engagés!$C$10:$N$509,6,FALSE)," ",VLOOKUP($I217,Engagés!$C$10:$N$509,7,FALSE)))</f>
        <v/>
      </c>
      <c r="K217" s="518" t="str">
        <f>IF(I217="","",VLOOKUP($I217,Engagés!$C$10:$N$509,8,FALSE))</f>
        <v/>
      </c>
      <c r="L217" s="519" t="str">
        <f>IF($I217="","",VLOOKUP($I217,Engagés!$C$10:$S$509,15,FALSE))</f>
        <v/>
      </c>
    </row>
    <row r="218" spans="1:13" ht="22.5" hidden="1" customHeight="1">
      <c r="B218" s="98">
        <f t="shared" si="10"/>
        <v>380</v>
      </c>
      <c r="C218" s="98">
        <f t="shared" si="11"/>
        <v>436</v>
      </c>
      <c r="D218" s="516"/>
      <c r="E218" s="517" t="str">
        <f>IF(D218="","",CONCATENATE(VLOOKUP($D218,Engagés!$C$10:$N$509,6,FALSE)," ",VLOOKUP($D218,Engagés!$C$10:$N$509,7,FALSE)))</f>
        <v/>
      </c>
      <c r="F218" s="518" t="str">
        <f>IF(D218="","",VLOOKUP($D218,Engagés!$C$10:$N$509,8,FALSE))</f>
        <v/>
      </c>
      <c r="G218" s="519" t="str">
        <f>IF($D218="","",VLOOKUP($D218,Engagés!$C$10:$S$509,15,FALSE))</f>
        <v/>
      </c>
      <c r="H218" s="520" t="s">
        <v>63</v>
      </c>
      <c r="I218" s="516" t="str">
        <f>IF(ISERROR(VLOOKUP($C218,Engagés!$B$10:$N$509,1,FALSE))=TRUE,"",VLOOKUP($C218,Engagés!$B$10:$N$509,2,FALSE))</f>
        <v/>
      </c>
      <c r="J218" s="517" t="str">
        <f>IF(I218="","",CONCATENATE(VLOOKUP($I218,Engagés!$C$10:$N$509,6,FALSE)," ",VLOOKUP($I218,Engagés!$C$10:$N$509,7,FALSE)))</f>
        <v/>
      </c>
      <c r="K218" s="518" t="str">
        <f>IF(I218="","",VLOOKUP($I218,Engagés!$C$10:$N$509,8,FALSE))</f>
        <v/>
      </c>
      <c r="L218" s="519" t="str">
        <f>IF($I218="","",VLOOKUP($I218,Engagés!$C$10:$S$509,15,FALSE))</f>
        <v/>
      </c>
    </row>
    <row r="219" spans="1:13" ht="22.5" hidden="1" customHeight="1">
      <c r="B219" s="98">
        <f t="shared" si="10"/>
        <v>381</v>
      </c>
      <c r="C219" s="98">
        <f t="shared" si="11"/>
        <v>437</v>
      </c>
      <c r="D219" s="516"/>
      <c r="E219" s="517" t="str">
        <f>IF(D219="","",CONCATENATE(VLOOKUP($D219,Engagés!$C$10:$N$509,6,FALSE)," ",VLOOKUP($D219,Engagés!$C$10:$N$509,7,FALSE)))</f>
        <v/>
      </c>
      <c r="F219" s="518" t="str">
        <f>IF(D219="","",VLOOKUP($D219,Engagés!$C$10:$N$509,8,FALSE))</f>
        <v/>
      </c>
      <c r="G219" s="519" t="str">
        <f>IF($D219="","",VLOOKUP($D219,Engagés!$C$10:$S$509,15,FALSE))</f>
        <v/>
      </c>
      <c r="H219" s="520" t="s">
        <v>63</v>
      </c>
      <c r="I219" s="516" t="str">
        <f>IF(ISERROR(VLOOKUP($C219,Engagés!$B$10:$N$509,1,FALSE))=TRUE,"",VLOOKUP($C219,Engagés!$B$10:$N$509,2,FALSE))</f>
        <v/>
      </c>
      <c r="J219" s="517" t="str">
        <f>IF(I219="","",CONCATENATE(VLOOKUP($I219,Engagés!$C$10:$N$509,6,FALSE)," ",VLOOKUP($I219,Engagés!$C$10:$N$509,7,FALSE)))</f>
        <v/>
      </c>
      <c r="K219" s="518" t="str">
        <f>IF(I219="","",VLOOKUP($I219,Engagés!$C$10:$N$509,8,FALSE))</f>
        <v/>
      </c>
      <c r="L219" s="519" t="str">
        <f>IF($I219="","",VLOOKUP($I219,Engagés!$C$10:$S$509,15,FALSE))</f>
        <v/>
      </c>
    </row>
    <row r="220" spans="1:13" ht="22.5" hidden="1" customHeight="1">
      <c r="B220" s="98">
        <f t="shared" si="10"/>
        <v>382</v>
      </c>
      <c r="C220" s="98">
        <f t="shared" si="11"/>
        <v>438</v>
      </c>
      <c r="D220" s="516"/>
      <c r="E220" s="517" t="str">
        <f>IF(D220="","",CONCATENATE(VLOOKUP($D220,Engagés!$C$10:$N$509,6,FALSE)," ",VLOOKUP($D220,Engagés!$C$10:$N$509,7,FALSE)))</f>
        <v/>
      </c>
      <c r="F220" s="518" t="str">
        <f>IF(D220="","",VLOOKUP($D220,Engagés!$C$10:$N$509,8,FALSE))</f>
        <v/>
      </c>
      <c r="G220" s="519" t="str">
        <f>IF($D220="","",VLOOKUP($D220,Engagés!$C$10:$S$509,15,FALSE))</f>
        <v/>
      </c>
      <c r="H220" s="520" t="s">
        <v>63</v>
      </c>
      <c r="I220" s="516" t="str">
        <f>IF(ISERROR(VLOOKUP($C220,Engagés!$B$10:$N$509,1,FALSE))=TRUE,"",VLOOKUP($C220,Engagés!$B$10:$N$509,2,FALSE))</f>
        <v/>
      </c>
      <c r="J220" s="517" t="str">
        <f>IF(I220="","",CONCATENATE(VLOOKUP($I220,Engagés!$C$10:$N$509,6,FALSE)," ",VLOOKUP($I220,Engagés!$C$10:$N$509,7,FALSE)))</f>
        <v/>
      </c>
      <c r="K220" s="518" t="str">
        <f>IF(I220="","",VLOOKUP($I220,Engagés!$C$10:$N$509,8,FALSE))</f>
        <v/>
      </c>
      <c r="L220" s="519" t="str">
        <f>IF($I220="","",VLOOKUP($I220,Engagés!$C$10:$S$509,15,FALSE))</f>
        <v/>
      </c>
    </row>
    <row r="221" spans="1:13" ht="22.5" hidden="1" customHeight="1">
      <c r="B221" s="98">
        <f t="shared" si="10"/>
        <v>383</v>
      </c>
      <c r="C221" s="98">
        <f t="shared" si="11"/>
        <v>439</v>
      </c>
      <c r="D221" s="516"/>
      <c r="E221" s="517" t="str">
        <f>IF(D221="","",CONCATENATE(VLOOKUP($D221,Engagés!$C$10:$N$509,6,FALSE)," ",VLOOKUP($D221,Engagés!$C$10:$N$509,7,FALSE)))</f>
        <v/>
      </c>
      <c r="F221" s="518" t="str">
        <f>IF(D221="","",VLOOKUP($D221,Engagés!$C$10:$N$509,8,FALSE))</f>
        <v/>
      </c>
      <c r="G221" s="519" t="str">
        <f>IF($D221="","",VLOOKUP($D221,Engagés!$C$10:$S$509,15,FALSE))</f>
        <v/>
      </c>
      <c r="H221" s="520" t="s">
        <v>63</v>
      </c>
      <c r="I221" s="516" t="str">
        <f>IF(ISERROR(VLOOKUP($C221,Engagés!$B$10:$N$509,1,FALSE))=TRUE,"",VLOOKUP($C221,Engagés!$B$10:$N$509,2,FALSE))</f>
        <v/>
      </c>
      <c r="J221" s="517" t="str">
        <f>IF(I221="","",CONCATENATE(VLOOKUP($I221,Engagés!$C$10:$N$509,6,FALSE)," ",VLOOKUP($I221,Engagés!$C$10:$N$509,7,FALSE)))</f>
        <v/>
      </c>
      <c r="K221" s="518" t="str">
        <f>IF(I221="","",VLOOKUP($I221,Engagés!$C$10:$N$509,8,FALSE))</f>
        <v/>
      </c>
      <c r="L221" s="519" t="str">
        <f>IF($I221="","",VLOOKUP($I221,Engagés!$C$10:$S$509,15,FALSE))</f>
        <v/>
      </c>
    </row>
    <row r="222" spans="1:13" ht="22.5" hidden="1" customHeight="1">
      <c r="B222" s="98">
        <f t="shared" si="10"/>
        <v>384</v>
      </c>
      <c r="C222" s="98">
        <f t="shared" si="11"/>
        <v>440</v>
      </c>
      <c r="D222" s="516"/>
      <c r="E222" s="517" t="str">
        <f>IF(D222="","",CONCATENATE(VLOOKUP($D222,Engagés!$C$10:$N$509,6,FALSE)," ",VLOOKUP($D222,Engagés!$C$10:$N$509,7,FALSE)))</f>
        <v/>
      </c>
      <c r="F222" s="518" t="str">
        <f>IF(D222="","",VLOOKUP($D222,Engagés!$C$10:$N$509,8,FALSE))</f>
        <v/>
      </c>
      <c r="G222" s="519" t="str">
        <f>IF($D222="","",VLOOKUP($D222,Engagés!$C$10:$S$509,15,FALSE))</f>
        <v/>
      </c>
      <c r="H222" s="520" t="s">
        <v>63</v>
      </c>
      <c r="I222" s="516" t="str">
        <f>IF(ISERROR(VLOOKUP($C222,Engagés!$B$10:$N$509,1,FALSE))=TRUE,"",VLOOKUP($C222,Engagés!$B$10:$N$509,2,FALSE))</f>
        <v/>
      </c>
      <c r="J222" s="517" t="str">
        <f>IF(I222="","",CONCATENATE(VLOOKUP($I222,Engagés!$C$10:$N$509,6,FALSE)," ",VLOOKUP($I222,Engagés!$C$10:$N$509,7,FALSE)))</f>
        <v/>
      </c>
      <c r="K222" s="518" t="str">
        <f>IF(I222="","",VLOOKUP($I222,Engagés!$C$10:$N$509,8,FALSE))</f>
        <v/>
      </c>
      <c r="L222" s="519" t="str">
        <f>IF($I222="","",VLOOKUP($I222,Engagés!$C$10:$S$509,15,FALSE))</f>
        <v/>
      </c>
    </row>
    <row r="223" spans="1:13" ht="22.5" hidden="1" customHeight="1">
      <c r="B223" s="98">
        <f t="shared" si="10"/>
        <v>385</v>
      </c>
      <c r="C223" s="98">
        <f t="shared" si="11"/>
        <v>441</v>
      </c>
      <c r="D223" s="516"/>
      <c r="E223" s="517" t="str">
        <f>IF(D223="","",CONCATENATE(VLOOKUP($D223,Engagés!$C$10:$N$509,6,FALSE)," ",VLOOKUP($D223,Engagés!$C$10:$N$509,7,FALSE)))</f>
        <v/>
      </c>
      <c r="F223" s="518" t="str">
        <f>IF(D223="","",VLOOKUP($D223,Engagés!$C$10:$N$509,8,FALSE))</f>
        <v/>
      </c>
      <c r="G223" s="519" t="str">
        <f>IF($D223="","",VLOOKUP($D223,Engagés!$C$10:$S$509,15,FALSE))</f>
        <v/>
      </c>
      <c r="H223" s="520" t="s">
        <v>63</v>
      </c>
      <c r="I223" s="516" t="str">
        <f>IF(ISERROR(VLOOKUP($C223,Engagés!$B$10:$N$509,1,FALSE))=TRUE,"",VLOOKUP($C223,Engagés!$B$10:$N$509,2,FALSE))</f>
        <v/>
      </c>
      <c r="J223" s="517" t="str">
        <f>IF(I223="","",CONCATENATE(VLOOKUP($I223,Engagés!$C$10:$N$509,6,FALSE)," ",VLOOKUP($I223,Engagés!$C$10:$N$509,7,FALSE)))</f>
        <v/>
      </c>
      <c r="K223" s="518" t="str">
        <f>IF(I223="","",VLOOKUP($I223,Engagés!$C$10:$N$509,8,FALSE))</f>
        <v/>
      </c>
      <c r="L223" s="519" t="str">
        <f>IF($I223="","",VLOOKUP($I223,Engagés!$C$10:$S$509,15,FALSE))</f>
        <v/>
      </c>
    </row>
    <row r="224" spans="1:13" ht="22.5" hidden="1" customHeight="1">
      <c r="B224" s="98">
        <f t="shared" si="10"/>
        <v>386</v>
      </c>
      <c r="C224" s="98">
        <f t="shared" si="11"/>
        <v>442</v>
      </c>
      <c r="D224" s="516"/>
      <c r="E224" s="517" t="str">
        <f>IF(D224="","",CONCATENATE(VLOOKUP($D224,Engagés!$C$10:$N$509,6,FALSE)," ",VLOOKUP($D224,Engagés!$C$10:$N$509,7,FALSE)))</f>
        <v/>
      </c>
      <c r="F224" s="518" t="str">
        <f>IF(D224="","",VLOOKUP($D224,Engagés!$C$10:$N$509,8,FALSE))</f>
        <v/>
      </c>
      <c r="G224" s="519" t="str">
        <f>IF($D224="","",VLOOKUP($D224,Engagés!$C$10:$S$509,15,FALSE))</f>
        <v/>
      </c>
      <c r="H224" s="520" t="s">
        <v>63</v>
      </c>
      <c r="I224" s="516" t="str">
        <f>IF(ISERROR(VLOOKUP($C224,Engagés!$B$10:$N$509,1,FALSE))=TRUE,"",VLOOKUP($C224,Engagés!$B$10:$N$509,2,FALSE))</f>
        <v/>
      </c>
      <c r="J224" s="517" t="str">
        <f>IF(I224="","",CONCATENATE(VLOOKUP($I224,Engagés!$C$10:$N$509,6,FALSE)," ",VLOOKUP($I224,Engagés!$C$10:$N$509,7,FALSE)))</f>
        <v/>
      </c>
      <c r="K224" s="518" t="str">
        <f>IF(I224="","",VLOOKUP($I224,Engagés!$C$10:$N$509,8,FALSE))</f>
        <v/>
      </c>
      <c r="L224" s="519" t="str">
        <f>IF($I224="","",VLOOKUP($I224,Engagés!$C$10:$S$509,15,FALSE))</f>
        <v/>
      </c>
    </row>
    <row r="225" spans="2:12" ht="22.5" hidden="1" customHeight="1">
      <c r="B225" s="98">
        <f t="shared" si="10"/>
        <v>387</v>
      </c>
      <c r="C225" s="98">
        <f t="shared" si="11"/>
        <v>443</v>
      </c>
      <c r="D225" s="516"/>
      <c r="E225" s="517" t="str">
        <f>IF(D225="","",CONCATENATE(VLOOKUP($D225,Engagés!$C$10:$N$509,6,FALSE)," ",VLOOKUP($D225,Engagés!$C$10:$N$509,7,FALSE)))</f>
        <v/>
      </c>
      <c r="F225" s="518" t="str">
        <f>IF(D225="","",VLOOKUP($D225,Engagés!$C$10:$N$509,8,FALSE))</f>
        <v/>
      </c>
      <c r="G225" s="519" t="str">
        <f>IF($D225="","",VLOOKUP($D225,Engagés!$C$10:$S$509,15,FALSE))</f>
        <v/>
      </c>
      <c r="H225" s="520" t="s">
        <v>63</v>
      </c>
      <c r="I225" s="516" t="str">
        <f>IF(ISERROR(VLOOKUP($C225,Engagés!$B$10:$N$509,1,FALSE))=TRUE,"",VLOOKUP($C225,Engagés!$B$10:$N$509,2,FALSE))</f>
        <v/>
      </c>
      <c r="J225" s="517" t="str">
        <f>IF(I225="","",CONCATENATE(VLOOKUP($I225,Engagés!$C$10:$N$509,6,FALSE)," ",VLOOKUP($I225,Engagés!$C$10:$N$509,7,FALSE)))</f>
        <v/>
      </c>
      <c r="K225" s="518" t="str">
        <f>IF(I225="","",VLOOKUP($I225,Engagés!$C$10:$N$509,8,FALSE))</f>
        <v/>
      </c>
      <c r="L225" s="519" t="str">
        <f>IF($I225="","",VLOOKUP($I225,Engagés!$C$10:$S$509,15,FALSE))</f>
        <v/>
      </c>
    </row>
    <row r="226" spans="2:12" ht="22.5" hidden="1" customHeight="1">
      <c r="B226" s="98">
        <f t="shared" si="10"/>
        <v>388</v>
      </c>
      <c r="C226" s="98">
        <f t="shared" si="11"/>
        <v>444</v>
      </c>
      <c r="D226" s="516"/>
      <c r="E226" s="517" t="str">
        <f>IF(D226="","",CONCATENATE(VLOOKUP($D226,Engagés!$C$10:$N$509,6,FALSE)," ",VLOOKUP($D226,Engagés!$C$10:$N$509,7,FALSE)))</f>
        <v/>
      </c>
      <c r="F226" s="518" t="str">
        <f>IF(D226="","",VLOOKUP($D226,Engagés!$C$10:$N$509,8,FALSE))</f>
        <v/>
      </c>
      <c r="G226" s="519" t="str">
        <f>IF($D226="","",VLOOKUP($D226,Engagés!$C$10:$S$509,15,FALSE))</f>
        <v/>
      </c>
      <c r="H226" s="520" t="s">
        <v>63</v>
      </c>
      <c r="I226" s="516" t="str">
        <f>IF(ISERROR(VLOOKUP($C226,Engagés!$B$10:$N$509,1,FALSE))=TRUE,"",VLOOKUP($C226,Engagés!$B$10:$N$509,2,FALSE))</f>
        <v/>
      </c>
      <c r="J226" s="517" t="str">
        <f>IF(I226="","",CONCATENATE(VLOOKUP($I226,Engagés!$C$10:$N$509,6,FALSE)," ",VLOOKUP($I226,Engagés!$C$10:$N$509,7,FALSE)))</f>
        <v/>
      </c>
      <c r="K226" s="518" t="str">
        <f>IF(I226="","",VLOOKUP($I226,Engagés!$C$10:$N$509,8,FALSE))</f>
        <v/>
      </c>
      <c r="L226" s="519" t="str">
        <f>IF($I226="","",VLOOKUP($I226,Engagés!$C$10:$S$509,15,FALSE))</f>
        <v/>
      </c>
    </row>
    <row r="227" spans="2:12" ht="22.5" hidden="1" customHeight="1">
      <c r="B227" s="98">
        <f t="shared" ref="B227:C230" si="13">B226+1</f>
        <v>389</v>
      </c>
      <c r="C227" s="98">
        <f t="shared" si="13"/>
        <v>445</v>
      </c>
      <c r="D227" s="516"/>
      <c r="E227" s="517" t="str">
        <f>IF(D227="","",CONCATENATE(VLOOKUP($D227,Engagés!$C$10:$N$509,6,FALSE)," ",VLOOKUP($D227,Engagés!$C$10:$N$509,7,FALSE)))</f>
        <v/>
      </c>
      <c r="F227" s="518" t="str">
        <f>IF(D227="","",VLOOKUP($D227,Engagés!$C$10:$N$509,8,FALSE))</f>
        <v/>
      </c>
      <c r="G227" s="519" t="str">
        <f>IF($D227="","",VLOOKUP($D227,Engagés!$C$10:$S$509,15,FALSE))</f>
        <v/>
      </c>
      <c r="H227" s="520" t="s">
        <v>63</v>
      </c>
      <c r="I227" s="516" t="str">
        <f>IF(ISERROR(VLOOKUP($C227,Engagés!$B$10:$N$509,1,FALSE))=TRUE,"",VLOOKUP($C227,Engagés!$B$10:$N$509,2,FALSE))</f>
        <v/>
      </c>
      <c r="J227" s="517" t="str">
        <f>IF(I227="","",CONCATENATE(VLOOKUP($I227,Engagés!$C$10:$N$509,6,FALSE)," ",VLOOKUP($I227,Engagés!$C$10:$N$509,7,FALSE)))</f>
        <v/>
      </c>
      <c r="K227" s="518" t="str">
        <f>IF(I227="","",VLOOKUP($I227,Engagés!$C$10:$N$509,8,FALSE))</f>
        <v/>
      </c>
      <c r="L227" s="519" t="str">
        <f>IF($I227="","",VLOOKUP($I227,Engagés!$C$10:$S$509,15,FALSE))</f>
        <v/>
      </c>
    </row>
    <row r="228" spans="2:12" ht="22.5" hidden="1" customHeight="1">
      <c r="B228" s="98">
        <f t="shared" si="13"/>
        <v>390</v>
      </c>
      <c r="C228" s="98">
        <f t="shared" si="13"/>
        <v>446</v>
      </c>
      <c r="D228" s="516"/>
      <c r="E228" s="517" t="str">
        <f>IF(D228="","",CONCATENATE(VLOOKUP($D228,Engagés!$C$10:$N$509,6,FALSE)," ",VLOOKUP($D228,Engagés!$C$10:$N$509,7,FALSE)))</f>
        <v/>
      </c>
      <c r="F228" s="518" t="str">
        <f>IF(D228="","",VLOOKUP($D228,Engagés!$C$10:$N$509,8,FALSE))</f>
        <v/>
      </c>
      <c r="G228" s="519" t="str">
        <f>IF($D228="","",VLOOKUP($D228,Engagés!$C$10:$S$509,15,FALSE))</f>
        <v/>
      </c>
      <c r="H228" s="520" t="s">
        <v>63</v>
      </c>
      <c r="I228" s="516" t="str">
        <f>IF(ISERROR(VLOOKUP($C228,Engagés!$B$10:$N$509,1,FALSE))=TRUE,"",VLOOKUP($C228,Engagés!$B$10:$N$509,2,FALSE))</f>
        <v/>
      </c>
      <c r="J228" s="517" t="str">
        <f>IF(I228="","",CONCATENATE(VLOOKUP($I228,Engagés!$C$10:$N$509,6,FALSE)," ",VLOOKUP($I228,Engagés!$C$10:$N$509,7,FALSE)))</f>
        <v/>
      </c>
      <c r="K228" s="518" t="str">
        <f>IF(I228="","",VLOOKUP($I228,Engagés!$C$10:$N$509,8,FALSE))</f>
        <v/>
      </c>
      <c r="L228" s="519" t="str">
        <f>IF($I228="","",VLOOKUP($I228,Engagés!$C$10:$S$509,15,FALSE))</f>
        <v/>
      </c>
    </row>
    <row r="229" spans="2:12" ht="22.5" hidden="1" customHeight="1">
      <c r="B229" s="98">
        <f t="shared" si="13"/>
        <v>391</v>
      </c>
      <c r="C229" s="98">
        <f t="shared" si="13"/>
        <v>447</v>
      </c>
      <c r="D229" s="516"/>
      <c r="E229" s="517" t="str">
        <f>IF(D229="","",CONCATENATE(VLOOKUP($D229,Engagés!$C$10:$N$509,6,FALSE)," ",VLOOKUP($D229,Engagés!$C$10:$N$509,7,FALSE)))</f>
        <v/>
      </c>
      <c r="F229" s="518" t="str">
        <f>IF(D229="","",VLOOKUP($D229,Engagés!$C$10:$N$509,8,FALSE))</f>
        <v/>
      </c>
      <c r="G229" s="519" t="str">
        <f>IF($D229="","",VLOOKUP($D229,Engagés!$C$10:$S$509,15,FALSE))</f>
        <v/>
      </c>
      <c r="H229" s="520" t="s">
        <v>63</v>
      </c>
      <c r="I229" s="516" t="str">
        <f>IF(ISERROR(VLOOKUP($C229,Engagés!$B$10:$N$509,1,FALSE))=TRUE,"",VLOOKUP($C229,Engagés!$B$10:$N$509,2,FALSE))</f>
        <v/>
      </c>
      <c r="J229" s="517" t="str">
        <f>IF(I229="","",CONCATENATE(VLOOKUP($I229,Engagés!$C$10:$N$509,6,FALSE)," ",VLOOKUP($I229,Engagés!$C$10:$N$509,7,FALSE)))</f>
        <v/>
      </c>
      <c r="K229" s="518" t="str">
        <f>IF(I229="","",VLOOKUP($I229,Engagés!$C$10:$N$509,8,FALSE))</f>
        <v/>
      </c>
      <c r="L229" s="519" t="str">
        <f>IF($I229="","",VLOOKUP($I229,Engagés!$C$10:$S$509,15,FALSE))</f>
        <v/>
      </c>
    </row>
    <row r="230" spans="2:12" ht="22.5" hidden="1" customHeight="1">
      <c r="B230" s="98">
        <f t="shared" si="13"/>
        <v>392</v>
      </c>
      <c r="C230" s="98">
        <f t="shared" si="13"/>
        <v>448</v>
      </c>
      <c r="D230" s="516"/>
      <c r="E230" s="517" t="str">
        <f>IF(D230="","",CONCATENATE(VLOOKUP($D230,Engagés!$C$10:$N$509,6,FALSE)," ",VLOOKUP($D230,Engagés!$C$10:$N$509,7,FALSE)))</f>
        <v/>
      </c>
      <c r="F230" s="518" t="str">
        <f>IF(D230="","",VLOOKUP($D230,Engagés!$C$10:$N$509,8,FALSE))</f>
        <v/>
      </c>
      <c r="G230" s="519" t="str">
        <f>IF($D230="","",VLOOKUP($D230,Engagés!$C$10:$S$509,15,FALSE))</f>
        <v/>
      </c>
      <c r="H230" s="520" t="s">
        <v>63</v>
      </c>
      <c r="I230" s="516" t="str">
        <f>IF(ISERROR(VLOOKUP($C230,Engagés!$B$10:$N$509,1,FALSE))=TRUE,"",VLOOKUP($C230,Engagés!$B$10:$N$509,2,FALSE))</f>
        <v/>
      </c>
      <c r="J230" s="517" t="str">
        <f>IF(I230="","",CONCATENATE(VLOOKUP($I230,Engagés!$C$10:$N$509,6,FALSE)," ",VLOOKUP($I230,Engagés!$C$10:$N$509,7,FALSE)))</f>
        <v/>
      </c>
      <c r="K230" s="518" t="str">
        <f>IF(I230="","",VLOOKUP($I230,Engagés!$C$10:$N$509,8,FALSE))</f>
        <v/>
      </c>
      <c r="L230" s="519" t="str">
        <f>IF($I230="","",VLOOKUP($I230,Engagés!$C$10:$S$509,15,FALSE))</f>
        <v/>
      </c>
    </row>
    <row r="231" spans="2:12" ht="22.5" hidden="1" customHeight="1">
      <c r="B231" s="98"/>
      <c r="C231" s="98"/>
      <c r="D231" s="9"/>
      <c r="E231" s="9"/>
      <c r="F231" s="9"/>
      <c r="G231" s="9"/>
      <c r="H231" s="10"/>
      <c r="I231" s="9"/>
      <c r="J231" s="9"/>
      <c r="K231" s="9"/>
      <c r="L231" s="222"/>
    </row>
    <row r="232" spans="2:12" ht="22.5" hidden="1" customHeight="1">
      <c r="B232" s="98"/>
      <c r="C232" s="98"/>
      <c r="D232" s="9"/>
      <c r="E232" s="9"/>
      <c r="F232" s="9"/>
      <c r="G232" s="9"/>
      <c r="H232" s="10"/>
      <c r="I232" s="9"/>
      <c r="J232" s="9"/>
      <c r="K232" s="9"/>
      <c r="L232" s="222"/>
    </row>
    <row r="233" spans="2:12" ht="22.5" hidden="1" customHeight="1">
      <c r="B233" s="98"/>
      <c r="C233" s="98"/>
      <c r="D233" s="9"/>
      <c r="E233" s="9"/>
      <c r="F233" s="9"/>
      <c r="G233" s="9"/>
      <c r="H233" s="10"/>
      <c r="I233" s="9"/>
      <c r="J233" s="9"/>
      <c r="K233" s="9"/>
      <c r="L233" s="222"/>
    </row>
    <row r="234" spans="2:12" ht="23.85" hidden="1" customHeight="1">
      <c r="B234" s="98"/>
      <c r="C234" s="98"/>
      <c r="D234" s="9"/>
      <c r="E234" s="9"/>
      <c r="F234" s="9"/>
      <c r="G234" s="9"/>
      <c r="H234" s="10"/>
      <c r="I234" s="9"/>
      <c r="J234" s="9"/>
      <c r="K234" s="9"/>
      <c r="L234" s="222"/>
    </row>
    <row r="235" spans="2:12" ht="23.85" hidden="1" customHeight="1">
      <c r="B235" s="98"/>
      <c r="C235" s="98"/>
      <c r="D235" s="9"/>
      <c r="E235" s="9"/>
      <c r="F235" s="9"/>
      <c r="G235" s="9"/>
      <c r="H235" s="10"/>
      <c r="I235" s="9"/>
      <c r="J235" s="9"/>
      <c r="K235" s="9"/>
      <c r="L235" s="222"/>
    </row>
    <row r="236" spans="2:12" ht="23.85" hidden="1" customHeight="1">
      <c r="B236" s="98"/>
      <c r="C236" s="98"/>
      <c r="L236" s="400"/>
    </row>
    <row r="237" spans="2:12" ht="23.85" hidden="1" customHeight="1">
      <c r="B237" s="98"/>
      <c r="C237" s="98"/>
      <c r="L237" s="400"/>
    </row>
    <row r="238" spans="2:12" ht="23.85" hidden="1" customHeight="1">
      <c r="B238" s="98"/>
      <c r="C238" s="98"/>
    </row>
    <row r="239" spans="2:12" ht="23.85" hidden="1" customHeight="1">
      <c r="B239" s="98"/>
      <c r="C239" s="98"/>
    </row>
    <row r="240" spans="2:12" ht="23.85" hidden="1" customHeight="1">
      <c r="B240" s="98"/>
      <c r="C240" s="98"/>
    </row>
    <row r="241" spans="2:3" ht="23.85" hidden="1" customHeight="1">
      <c r="B241" s="98"/>
      <c r="C241" s="98"/>
    </row>
    <row r="242" spans="2:3" hidden="1"/>
    <row r="243" spans="2:3" hidden="1"/>
    <row r="244" spans="2:3" hidden="1"/>
    <row r="245" spans="2:3" hidden="1"/>
    <row r="246" spans="2:3" hidden="1"/>
    <row r="247" spans="2:3" hidden="1"/>
    <row r="248" spans="2:3" hidden="1"/>
    <row r="249" spans="2:3" hidden="1"/>
    <row r="250" spans="2:3" hidden="1"/>
    <row r="251" spans="2:3" hidden="1"/>
    <row r="252" spans="2:3" hidden="1"/>
    <row r="253" spans="2:3" hidden="1"/>
    <row r="254" spans="2:3" hidden="1"/>
    <row r="255" spans="2:3" hidden="1"/>
    <row r="256" spans="2:3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</sheetData>
  <sheetProtection algorithmName="SHA-512" hashValue="00aVeY04kiXi3hcODUDyK+ZBxRfCmTY3pwnviGfXgKl6lacKwUa3DV+nC7KAIgXnOaQI708hze/xLNTzzO6WGg==" saltValue="seoUjjaSbWoLNiOe3zeYEg==" spinCount="100000" sheet="1" objects="1" scenarios="1" selectLockedCells="1" selectUnlockedCells="1"/>
  <mergeCells count="5">
    <mergeCell ref="D4:G4"/>
    <mergeCell ref="D1:L1"/>
    <mergeCell ref="D2:L2"/>
    <mergeCell ref="D3:L3"/>
    <mergeCell ref="D5:L5"/>
  </mergeCells>
  <printOptions horizontalCentered="1"/>
  <pageMargins left="0.43307086614173229" right="0.43307086614173229" top="0.51181102362204722" bottom="0.19685039370078741" header="0.31496062992125984" footer="0.31496062992125984"/>
  <pageSetup paperSize="9" scale="77" fitToHeight="0" orientation="portrait" r:id="rId1"/>
  <headerFooter>
    <oddHeader>&amp;R&amp;D - Page(s) : &amp;P / &amp;N</oddHeader>
  </headerFooter>
  <rowBreaks count="3" manualBreakCount="3">
    <brk id="62" min="3" max="11" man="1"/>
    <brk id="118" min="3" max="11" man="1"/>
    <brk id="174" min="3" max="11" man="1"/>
  </rowBreaks>
  <colBreaks count="1" manualBreakCount="1">
    <brk id="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68</vt:i4>
      </vt:variant>
    </vt:vector>
  </HeadingPairs>
  <TitlesOfParts>
    <vt:vector size="102" baseType="lpstr">
      <vt:lpstr>UCI_ID</vt:lpstr>
      <vt:lpstr>Source Int</vt:lpstr>
      <vt:lpstr>Données épreuves</vt:lpstr>
      <vt:lpstr>Insertion engagement internet</vt:lpstr>
      <vt:lpstr>Engagés</vt:lpstr>
      <vt:lpstr>Enga manuel</vt:lpstr>
      <vt:lpstr>Liste des engagés FFC</vt:lpstr>
      <vt:lpstr>Liste des partants FFC</vt:lpstr>
      <vt:lpstr>Partants (liste simplifiée)</vt:lpstr>
      <vt:lpstr>EMARGEMENT</vt:lpstr>
      <vt:lpstr>Grille</vt:lpstr>
      <vt:lpstr>Saisie CLASSEMENT</vt:lpstr>
      <vt:lpstr>Edition Class INTERNET</vt:lpstr>
      <vt:lpstr>Edition Class Cat1</vt:lpstr>
      <vt:lpstr>Edition Class Cat2</vt:lpstr>
      <vt:lpstr>Edition Class Cat Age</vt:lpstr>
      <vt:lpstr>Edition Class Dame</vt:lpstr>
      <vt:lpstr>Edit Class Equipes</vt:lpstr>
      <vt:lpstr>Edition Class Annexe 1</vt:lpstr>
      <vt:lpstr>Edition Class Annexe 2</vt:lpstr>
      <vt:lpstr>Fichier cicle web</vt:lpstr>
      <vt:lpstr>Fichier cicle web annexe 1</vt:lpstr>
      <vt:lpstr>Fichier cicle web annexe 2</vt:lpstr>
      <vt:lpstr>Fichier cicle web annexe 3</vt:lpstr>
      <vt:lpstr>Fichier cicle web annexe 4</vt:lpstr>
      <vt:lpstr>Facture engagements</vt:lpstr>
      <vt:lpstr>ETAT RESULT RECTO</vt:lpstr>
      <vt:lpstr>ETAT RESULT VERSO</vt:lpstr>
      <vt:lpstr>FICHE OBSERVATION</vt:lpstr>
      <vt:lpstr>Secours - Recto</vt:lpstr>
      <vt:lpstr>Secours - Verso</vt:lpstr>
      <vt:lpstr>Prime - Recto</vt:lpstr>
      <vt:lpstr>Prime - Verso</vt:lpstr>
      <vt:lpstr>Rapport Jury</vt:lpstr>
      <vt:lpstr>CHERCHE_EQUIPE</vt:lpstr>
      <vt:lpstr>CLEAR</vt:lpstr>
      <vt:lpstr>'Edit Class Equipes'!Criteres</vt:lpstr>
      <vt:lpstr>'Edition Class Cat Age'!Criteres</vt:lpstr>
      <vt:lpstr>'Edition Class Cat1'!Criteres</vt:lpstr>
      <vt:lpstr>'Edition Class Cat2'!Criteres</vt:lpstr>
      <vt:lpstr>'Edition Class Dame'!Criteres</vt:lpstr>
      <vt:lpstr>dossard_saisie</vt:lpstr>
      <vt:lpstr>'Edit Class Equipes'!Extraire</vt:lpstr>
      <vt:lpstr>'Edition Class Annexe 1'!Extraire</vt:lpstr>
      <vt:lpstr>'Edition Class Annexe 2'!Extraire</vt:lpstr>
      <vt:lpstr>'Edition Class Cat Age'!Extraire</vt:lpstr>
      <vt:lpstr>'Edition Class Cat1'!Extraire</vt:lpstr>
      <vt:lpstr>'Edition Class Cat2'!Extraire</vt:lpstr>
      <vt:lpstr>'Edition Class Dame'!Extraire</vt:lpstr>
      <vt:lpstr>'Edition Class INTERNET'!Impression_des_titres</vt:lpstr>
      <vt:lpstr>EMARGEMENT!Impression_des_titres</vt:lpstr>
      <vt:lpstr>'Enga manuel'!Impression_des_titres</vt:lpstr>
      <vt:lpstr>Engagés!Impression_des_titres</vt:lpstr>
      <vt:lpstr>'Fichier cicle web'!Impression_des_titres</vt:lpstr>
      <vt:lpstr>'Liste des engagés FFC'!Impression_des_titres</vt:lpstr>
      <vt:lpstr>'Liste des partants FFC'!Impression_des_titres</vt:lpstr>
      <vt:lpstr>'Partants (liste simplifiée)'!Impression_des_titres</vt:lpstr>
      <vt:lpstr>'Saisie CLASSEMENT'!Impression_des_titres</vt:lpstr>
      <vt:lpstr>'Rapport Jury'!OLE_LINK1</vt:lpstr>
      <vt:lpstr>PE</vt:lpstr>
      <vt:lpstr>PERES</vt:lpstr>
      <vt:lpstr>'Rapport Jury'!Texte16</vt:lpstr>
      <vt:lpstr>'Rapport Jury'!Texte18</vt:lpstr>
      <vt:lpstr>'Rapport Jury'!Texte19</vt:lpstr>
      <vt:lpstr>'Rapport Jury'!Texte20</vt:lpstr>
      <vt:lpstr>'Rapport Jury'!Texte21</vt:lpstr>
      <vt:lpstr>'Rapport Jury'!Texte22</vt:lpstr>
      <vt:lpstr>'Rapport Jury'!Texte23</vt:lpstr>
      <vt:lpstr>'Rapport Jury'!Texte24</vt:lpstr>
      <vt:lpstr>'Rapport Jury'!Texte25</vt:lpstr>
      <vt:lpstr>'Rapport Jury'!Texte28</vt:lpstr>
      <vt:lpstr>'Rapport Jury'!Texte36</vt:lpstr>
      <vt:lpstr>TPE</vt:lpstr>
      <vt:lpstr>'Données épreuves'!Zone_d_impression</vt:lpstr>
      <vt:lpstr>'Edit Class Equipes'!Zone_d_impression</vt:lpstr>
      <vt:lpstr>'Edition Class Annexe 1'!Zone_d_impression</vt:lpstr>
      <vt:lpstr>'Edition Class Annexe 2'!Zone_d_impression</vt:lpstr>
      <vt:lpstr>'Edition Class Cat Age'!Zone_d_impression</vt:lpstr>
      <vt:lpstr>'Edition Class Cat1'!Zone_d_impression</vt:lpstr>
      <vt:lpstr>'Edition Class Cat2'!Zone_d_impression</vt:lpstr>
      <vt:lpstr>'Edition Class Dame'!Zone_d_impression</vt:lpstr>
      <vt:lpstr>'Edition Class INTERNET'!Zone_d_impression</vt:lpstr>
      <vt:lpstr>EMARGEMENT!Zone_d_impression</vt:lpstr>
      <vt:lpstr>'Enga manuel'!Zone_d_impression</vt:lpstr>
      <vt:lpstr>Engagés!Zone_d_impression</vt:lpstr>
      <vt:lpstr>'Facture engagements'!Zone_d_impression</vt:lpstr>
      <vt:lpstr>'FICHE OBSERVATION'!Zone_d_impression</vt:lpstr>
      <vt:lpstr>'Fichier cicle web'!Zone_d_impression</vt:lpstr>
      <vt:lpstr>'Fichier cicle web annexe 1'!Zone_d_impression</vt:lpstr>
      <vt:lpstr>'Fichier cicle web annexe 2'!Zone_d_impression</vt:lpstr>
      <vt:lpstr>'Fichier cicle web annexe 3'!Zone_d_impression</vt:lpstr>
      <vt:lpstr>'Fichier cicle web annexe 4'!Zone_d_impression</vt:lpstr>
      <vt:lpstr>Grille!Zone_d_impression</vt:lpstr>
      <vt:lpstr>'Liste des engagés FFC'!Zone_d_impression</vt:lpstr>
      <vt:lpstr>'Liste des partants FFC'!Zone_d_impression</vt:lpstr>
      <vt:lpstr>'Partants (liste simplifiée)'!Zone_d_impression</vt:lpstr>
      <vt:lpstr>'Prime - Recto'!Zone_d_impression</vt:lpstr>
      <vt:lpstr>'Prime - Verso'!Zone_d_impression</vt:lpstr>
      <vt:lpstr>'Rapport Jury'!Zone_d_impression</vt:lpstr>
      <vt:lpstr>'Saisie CLASSEMENT'!Zone_d_impression</vt:lpstr>
      <vt:lpstr>'Secours - Recto'!Zone_d_impression</vt:lpstr>
      <vt:lpstr>'Secours - Verso'!Zone_d_impression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</dc:creator>
  <cp:lastModifiedBy>ibonneau</cp:lastModifiedBy>
  <cp:lastPrinted>2017-05-05T21:32:42Z</cp:lastPrinted>
  <dcterms:created xsi:type="dcterms:W3CDTF">1999-06-26T08:09:43Z</dcterms:created>
  <dcterms:modified xsi:type="dcterms:W3CDTF">2024-04-25T15:13:12Z</dcterms:modified>
</cp:coreProperties>
</file>